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codeName="ThisWorkbook"/>
  <mc:AlternateContent xmlns:mc="http://schemas.openxmlformats.org/markup-compatibility/2006">
    <mc:Choice Requires="x15">
      <x15ac:absPath xmlns:x15ac="http://schemas.microsoft.com/office/spreadsheetml/2010/11/ac" url="/Users/polishchukorest/Desktop/робота/si index release/Jul2026/"/>
    </mc:Choice>
  </mc:AlternateContent>
  <xr:revisionPtr revIDLastSave="0" documentId="13_ncr:1_{EC080C06-5D48-D641-B5DB-415AEE23EF8A}" xr6:coauthVersionLast="47" xr6:coauthVersionMax="47" xr10:uidLastSave="{00000000-0000-0000-0000-000000000000}"/>
  <bookViews>
    <workbookView xWindow="0" yWindow="600" windowWidth="40960" windowHeight="20900" tabRatio="916" activeTab="2" xr2:uid="{00000000-000D-0000-FFFF-FFFF00000000}"/>
  </bookViews>
  <sheets>
    <sheet name="About" sheetId="2" r:id="rId1"/>
    <sheet name="INFORM Severity - hidden" sheetId="3" state="hidden" r:id="rId2"/>
    <sheet name="INFORM Severity - all crises" sheetId="4" r:id="rId3"/>
    <sheet name="INFORM Severity - country" sheetId="5" r:id="rId4"/>
    <sheet name="Impact of the crisis" sheetId="6" r:id="rId5"/>
    <sheet name="Conditions of people affected" sheetId="7" r:id="rId6"/>
    <sheet name="Complexity of the crisis" sheetId="8" r:id="rId7"/>
    <sheet name="Core Indicators" sheetId="9" r:id="rId8"/>
    <sheet name="Crisis Indicator Data" sheetId="10" r:id="rId9"/>
    <sheet name="Reliability" sheetId="11" r:id="rId10"/>
    <sheet name="Country Indicator Data" sheetId="12" r:id="rId11"/>
    <sheet name="Regional Crises" sheetId="13" r:id="rId12"/>
    <sheet name="Data Reliability" sheetId="14" r:id="rId13"/>
    <sheet name="Reliability_updated" sheetId="15" r:id="rId14"/>
    <sheet name="Indicator Metadata" sheetId="16" r:id="rId15"/>
    <sheet name="Trends" sheetId="17" r:id="rId16"/>
    <sheet name="Crisis info" sheetId="18" r:id="rId17"/>
    <sheet name="Lists" sheetId="19" r:id="rId18"/>
    <sheet name="Log" sheetId="1" r:id="rId19"/>
    <sheet name="Indicator Date hidden" sheetId="20" state="hidden" r:id="rId20"/>
    <sheet name="Indicator Date hidden2" sheetId="21" state="hidden" r:id="rId21"/>
    <sheet name="Imputed and missing data hidden" sheetId="22" state="hidden" r:id="rId22"/>
  </sheets>
  <definedNames>
    <definedName name="_2012.06.11___GFM_Indicator_List" localSheetId="14">'Indicator Metadata'!$D$18:$J$36</definedName>
    <definedName name="_2012.06.11___GFM_Indicator_List_1" localSheetId="14">'Indicator Metadata'!$D$18:$J$36</definedName>
    <definedName name="_2012.06.11___GFM_Indicator_List_2" localSheetId="14">'Indicator Metadata'!$D$16:$J$36</definedName>
    <definedName name="_xlnm._FilterDatabase" localSheetId="16" hidden="1">'Crisis info'!$A$1:$Q$114</definedName>
    <definedName name="_xlnm._FilterDatabase" localSheetId="2" hidden="1">'INFORM Severity - all crises'!$A$4:$T$143</definedName>
    <definedName name="_xlnm._FilterDatabase" localSheetId="3" hidden="1">'INFORM Severity - country'!$A$4:$T$143</definedName>
    <definedName name="_xlnm._FilterDatabase" localSheetId="1" hidden="1">'INFORM Severity - hidden'!$A$4:$T$155</definedName>
    <definedName name="_xlnm._FilterDatabase" localSheetId="17" hidden="1">Lists!$A$1:$L$115</definedName>
    <definedName name="_xlnm._FilterDatabase" localSheetId="18" hidden="1">Log!$A$1:$M$3494</definedName>
    <definedName name="_Key1" localSheetId="12" hidden="1">#REF!</definedName>
    <definedName name="_Key1" localSheetId="4" hidden="1">#REF!</definedName>
    <definedName name="_Key1" localSheetId="19" hidden="1">#REF!</definedName>
    <definedName name="_Key1" localSheetId="14" hidden="1">#REF!</definedName>
    <definedName name="_Key1" hidden="1">#REF!</definedName>
    <definedName name="_Order1" hidden="1">255</definedName>
    <definedName name="_Sort" localSheetId="12" hidden="1">#REF!</definedName>
    <definedName name="_Sort" localSheetId="4" hidden="1">#REF!</definedName>
    <definedName name="_Sort" localSheetId="19" hidden="1">#REF!</definedName>
    <definedName name="_Sort" localSheetId="14" hidden="1">#REF!</definedName>
    <definedName name="_Sort" hidden="1">#REF!</definedName>
    <definedName name="aa" localSheetId="12" hidden="1">#REF!</definedName>
    <definedName name="aa" localSheetId="19" hidden="1">#REF!</definedName>
    <definedName name="aa" localSheetId="14" hidden="1">#REF!</definedName>
    <definedName name="aa" hidden="1">#REF!</definedName>
    <definedName name="CrisisList">'Crisis Indicator Data'!$A$13:$A$28</definedName>
    <definedName name="CrisisType" localSheetId="12">VLOOKUP(#REF!,#REF!,2,FALSE)</definedName>
    <definedName name="CrisisType">VLOOKUP(#REF!,#REF!,2,FALSE)</definedName>
    <definedName name="iCrisisType" localSheetId="0">INDIRECT(CrisisType)</definedName>
    <definedName name="iCrisisType" localSheetId="12">INDIRECT('Data Reliability'!CrisisType)</definedName>
    <definedName name="iCrisisType" localSheetId="1">INDIRECT(CrisisType)</definedName>
    <definedName name="iCrisisType">INDIRECT(CrisisType)</definedName>
    <definedName name="iIcons_a5" localSheetId="12">INDIRECT(#REF!)</definedName>
    <definedName name="iIcons_a5">INDIRECT(#REF!)</definedName>
    <definedName name="iIcons_a8" localSheetId="12">INDIRECT(#REF!)</definedName>
    <definedName name="iIcons_a8">INDIRECT(#REF!)</definedName>
    <definedName name="_xlnm.Print_Area" localSheetId="0">About!$A$1:$A$18</definedName>
    <definedName name="_xlnm.Print_Area" localSheetId="4">'Impact of the crisis'!$A$1:$AB$144</definedName>
    <definedName name="_xlnm.Print_Area" localSheetId="3">'INFORM Severity - country'!$A$1:$U$67</definedName>
    <definedName name="_xlnm.Print_Area" localSheetId="1">'INFORM Severity - hidden'!$A$1:$T$143</definedName>
    <definedName name="_xlnm.Print_Titles" localSheetId="4">'Impact of the crisis'!$1:$5</definedName>
    <definedName name="_xlnm.Print_Titles" localSheetId="1">'INFORM Severity - hidden'!$2:$2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92" i="22" l="1"/>
  <c r="AY192" i="22"/>
  <c r="AX192" i="22"/>
  <c r="AW192" i="22"/>
  <c r="AV192" i="22"/>
  <c r="AU192" i="22"/>
  <c r="AT192" i="22"/>
  <c r="AS192" i="22"/>
  <c r="AR192" i="22"/>
  <c r="AQ192" i="22"/>
  <c r="AP192" i="22"/>
  <c r="AO192" i="22"/>
  <c r="AN192" i="22"/>
  <c r="AM192" i="22"/>
  <c r="AL192" i="22"/>
  <c r="AK192" i="22"/>
  <c r="AJ192" i="22"/>
  <c r="AI192" i="22"/>
  <c r="AH192" i="22"/>
  <c r="AG192" i="22"/>
  <c r="AF192" i="22"/>
  <c r="AE192" i="22"/>
  <c r="AD192" i="22"/>
  <c r="AC192" i="22"/>
  <c r="AB192" i="22"/>
  <c r="AA192" i="22"/>
  <c r="Z192" i="22"/>
  <c r="Y192" i="22"/>
  <c r="X192" i="22"/>
  <c r="W192" i="22"/>
  <c r="V192" i="22"/>
  <c r="U192" i="22"/>
  <c r="T192" i="22"/>
  <c r="S192" i="22"/>
  <c r="R192" i="22"/>
  <c r="Q192" i="22"/>
  <c r="P192" i="22"/>
  <c r="O192" i="22"/>
  <c r="N192" i="22"/>
  <c r="M192" i="22"/>
  <c r="L192" i="22"/>
  <c r="K192" i="22"/>
  <c r="J192" i="22"/>
  <c r="I192" i="22"/>
  <c r="H192" i="22"/>
  <c r="G192" i="22"/>
  <c r="F192" i="22"/>
  <c r="E192" i="22"/>
  <c r="D192" i="22"/>
  <c r="C192" i="22"/>
  <c r="B192" i="22"/>
  <c r="BA192" i="22" s="1"/>
  <c r="BB192" i="22" s="1"/>
  <c r="AZ191" i="22"/>
  <c r="AY191" i="22"/>
  <c r="AX191" i="22"/>
  <c r="AW191" i="22"/>
  <c r="AV191" i="22"/>
  <c r="AU191" i="22"/>
  <c r="AT191" i="22"/>
  <c r="AS191" i="22"/>
  <c r="AR191" i="22"/>
  <c r="AQ191" i="22"/>
  <c r="AP191" i="22"/>
  <c r="AO191" i="22"/>
  <c r="AN191" i="22"/>
  <c r="AM191" i="22"/>
  <c r="AL191" i="22"/>
  <c r="AK191" i="22"/>
  <c r="AJ191" i="22"/>
  <c r="AI191" i="22"/>
  <c r="AH191" i="22"/>
  <c r="AG191" i="22"/>
  <c r="AF191" i="22"/>
  <c r="AE191" i="22"/>
  <c r="AD191" i="22"/>
  <c r="AC191" i="22"/>
  <c r="AB191" i="22"/>
  <c r="AA191" i="22"/>
  <c r="Z191" i="22"/>
  <c r="Y191" i="22"/>
  <c r="X191" i="22"/>
  <c r="W191" i="22"/>
  <c r="V191" i="22"/>
  <c r="U191" i="22"/>
  <c r="T191" i="22"/>
  <c r="S191" i="22"/>
  <c r="R191" i="22"/>
  <c r="Q191" i="22"/>
  <c r="P191" i="22"/>
  <c r="O191" i="22"/>
  <c r="N191" i="22"/>
  <c r="M191" i="22"/>
  <c r="L191" i="22"/>
  <c r="K191" i="22"/>
  <c r="J191" i="22"/>
  <c r="I191" i="22"/>
  <c r="H191" i="22"/>
  <c r="G191" i="22"/>
  <c r="F191" i="22"/>
  <c r="E191" i="22"/>
  <c r="D191" i="22"/>
  <c r="C191" i="22"/>
  <c r="B191" i="22"/>
  <c r="BA191" i="22" s="1"/>
  <c r="BB191" i="22" s="1"/>
  <c r="BA190" i="22"/>
  <c r="BB190" i="22" s="1"/>
  <c r="AZ190" i="22"/>
  <c r="AY190" i="22"/>
  <c r="AX190" i="22"/>
  <c r="AW190" i="22"/>
  <c r="AV190" i="22"/>
  <c r="AU190" i="22"/>
  <c r="AT190" i="22"/>
  <c r="AS190" i="22"/>
  <c r="AR190" i="22"/>
  <c r="AQ190" i="22"/>
  <c r="AP190" i="22"/>
  <c r="AO190" i="22"/>
  <c r="AN190" i="22"/>
  <c r="AM190" i="22"/>
  <c r="AL190" i="22"/>
  <c r="AK190" i="22"/>
  <c r="AJ190" i="22"/>
  <c r="AI190" i="22"/>
  <c r="AH190" i="22"/>
  <c r="AG190" i="22"/>
  <c r="AF190" i="22"/>
  <c r="AE190" i="22"/>
  <c r="AD190" i="22"/>
  <c r="AC190" i="22"/>
  <c r="AB190" i="22"/>
  <c r="AA190" i="22"/>
  <c r="Z190" i="22"/>
  <c r="Y190" i="22"/>
  <c r="X190" i="22"/>
  <c r="W190" i="22"/>
  <c r="V190" i="22"/>
  <c r="U190" i="22"/>
  <c r="T190" i="22"/>
  <c r="S190" i="22"/>
  <c r="R190" i="22"/>
  <c r="Q190" i="22"/>
  <c r="P190" i="22"/>
  <c r="O190" i="22"/>
  <c r="N190" i="22"/>
  <c r="M190" i="22"/>
  <c r="L190" i="22"/>
  <c r="K190" i="22"/>
  <c r="J190" i="22"/>
  <c r="I190" i="22"/>
  <c r="H190" i="22"/>
  <c r="G190" i="22"/>
  <c r="F190" i="22"/>
  <c r="E190" i="22"/>
  <c r="D190" i="22"/>
  <c r="C190" i="22"/>
  <c r="B190" i="22"/>
  <c r="AZ189" i="22"/>
  <c r="AY189" i="22"/>
  <c r="AX189" i="22"/>
  <c r="AW189" i="22"/>
  <c r="AV189" i="22"/>
  <c r="AU189" i="22"/>
  <c r="AT189" i="22"/>
  <c r="AS189" i="22"/>
  <c r="AR189" i="22"/>
  <c r="AQ189" i="22"/>
  <c r="AP189" i="22"/>
  <c r="AO189" i="22"/>
  <c r="AN189" i="22"/>
  <c r="AM189" i="22"/>
  <c r="AL189" i="22"/>
  <c r="AK189" i="22"/>
  <c r="AJ189" i="22"/>
  <c r="AI189" i="22"/>
  <c r="AH189" i="22"/>
  <c r="AG189" i="22"/>
  <c r="AF189" i="22"/>
  <c r="AE189" i="22"/>
  <c r="AD189" i="22"/>
  <c r="AC189" i="22"/>
  <c r="AB189" i="22"/>
  <c r="AA189" i="22"/>
  <c r="Z189" i="22"/>
  <c r="Y189" i="22"/>
  <c r="X189" i="22"/>
  <c r="W189" i="22"/>
  <c r="V189" i="22"/>
  <c r="U189" i="22"/>
  <c r="T189" i="22"/>
  <c r="S189" i="22"/>
  <c r="R189" i="22"/>
  <c r="Q189" i="22"/>
  <c r="P189" i="22"/>
  <c r="O189" i="22"/>
  <c r="N189" i="22"/>
  <c r="M189" i="22"/>
  <c r="L189" i="22"/>
  <c r="K189" i="22"/>
  <c r="J189" i="22"/>
  <c r="I189" i="22"/>
  <c r="H189" i="22"/>
  <c r="G189" i="22"/>
  <c r="F189" i="22"/>
  <c r="E189" i="22"/>
  <c r="D189" i="22"/>
  <c r="C189" i="22"/>
  <c r="B189" i="22"/>
  <c r="BA189" i="22" s="1"/>
  <c r="BB189" i="22" s="1"/>
  <c r="BA188" i="22"/>
  <c r="BB188" i="22" s="1"/>
  <c r="AZ188" i="22"/>
  <c r="AY188" i="22"/>
  <c r="AX188" i="22"/>
  <c r="AW188" i="22"/>
  <c r="AV188" i="22"/>
  <c r="AU188" i="22"/>
  <c r="AT188" i="22"/>
  <c r="AS188" i="22"/>
  <c r="AR188" i="22"/>
  <c r="AQ188" i="22"/>
  <c r="AP188" i="22"/>
  <c r="AO188" i="22"/>
  <c r="AN188" i="22"/>
  <c r="AM188" i="22"/>
  <c r="AL188" i="22"/>
  <c r="AK188" i="22"/>
  <c r="AJ188" i="22"/>
  <c r="AI188" i="22"/>
  <c r="AH188" i="22"/>
  <c r="AG188" i="22"/>
  <c r="AF188" i="22"/>
  <c r="AE188" i="22"/>
  <c r="AD188" i="22"/>
  <c r="AC188" i="22"/>
  <c r="AB188" i="22"/>
  <c r="AA188" i="22"/>
  <c r="Z188" i="22"/>
  <c r="Y188" i="22"/>
  <c r="X188" i="22"/>
  <c r="W188" i="22"/>
  <c r="V188" i="22"/>
  <c r="U188" i="22"/>
  <c r="T188" i="22"/>
  <c r="S188" i="22"/>
  <c r="R188" i="22"/>
  <c r="Q188" i="22"/>
  <c r="P188" i="22"/>
  <c r="O188" i="22"/>
  <c r="N188" i="22"/>
  <c r="M188" i="22"/>
  <c r="L188" i="22"/>
  <c r="K188" i="22"/>
  <c r="J188" i="22"/>
  <c r="I188" i="22"/>
  <c r="H188" i="22"/>
  <c r="G188" i="22"/>
  <c r="F188" i="22"/>
  <c r="E188" i="22"/>
  <c r="D188" i="22"/>
  <c r="C188" i="22"/>
  <c r="B188" i="22"/>
  <c r="BA187" i="22"/>
  <c r="BB187" i="22" s="1"/>
  <c r="AZ187" i="22"/>
  <c r="AY187" i="22"/>
  <c r="AX187" i="22"/>
  <c r="AW187" i="22"/>
  <c r="AV187" i="22"/>
  <c r="AU187" i="22"/>
  <c r="AT187" i="22"/>
  <c r="AS187" i="22"/>
  <c r="AR187" i="22"/>
  <c r="AQ187" i="22"/>
  <c r="AP187" i="22"/>
  <c r="AO187" i="22"/>
  <c r="AN187" i="22"/>
  <c r="AM187" i="22"/>
  <c r="AL187" i="22"/>
  <c r="AK187" i="22"/>
  <c r="AJ187" i="22"/>
  <c r="AI187" i="22"/>
  <c r="AH187" i="22"/>
  <c r="AG187" i="22"/>
  <c r="AF187" i="22"/>
  <c r="AE187" i="22"/>
  <c r="AD187" i="22"/>
  <c r="AC187" i="22"/>
  <c r="AB187" i="22"/>
  <c r="AA187" i="22"/>
  <c r="Z187" i="22"/>
  <c r="Y187" i="22"/>
  <c r="X187" i="22"/>
  <c r="W187" i="22"/>
  <c r="V187" i="22"/>
  <c r="U187" i="22"/>
  <c r="T187" i="22"/>
  <c r="S187" i="22"/>
  <c r="R187" i="22"/>
  <c r="Q187" i="22"/>
  <c r="P187" i="22"/>
  <c r="O187" i="22"/>
  <c r="N187" i="22"/>
  <c r="M187" i="22"/>
  <c r="L187" i="22"/>
  <c r="K187" i="22"/>
  <c r="J187" i="22"/>
  <c r="I187" i="22"/>
  <c r="H187" i="22"/>
  <c r="G187" i="22"/>
  <c r="F187" i="22"/>
  <c r="E187" i="22"/>
  <c r="D187" i="22"/>
  <c r="C187" i="22"/>
  <c r="B187" i="22"/>
  <c r="AZ186" i="22"/>
  <c r="AY186" i="22"/>
  <c r="AX186" i="22"/>
  <c r="AW186" i="22"/>
  <c r="AV186" i="22"/>
  <c r="AU186" i="22"/>
  <c r="AT186" i="22"/>
  <c r="AS186" i="22"/>
  <c r="AR186" i="22"/>
  <c r="AQ186" i="22"/>
  <c r="AP186" i="22"/>
  <c r="AO186" i="22"/>
  <c r="AN186" i="22"/>
  <c r="AM186" i="22"/>
  <c r="AL186" i="22"/>
  <c r="AK186" i="22"/>
  <c r="AJ186" i="22"/>
  <c r="AI186" i="22"/>
  <c r="AH186" i="22"/>
  <c r="AG186" i="22"/>
  <c r="AF186" i="22"/>
  <c r="AE186" i="22"/>
  <c r="AD186" i="22"/>
  <c r="AC186" i="22"/>
  <c r="AB186" i="22"/>
  <c r="AA186" i="22"/>
  <c r="Z186" i="22"/>
  <c r="Y186" i="22"/>
  <c r="X186" i="22"/>
  <c r="W186" i="22"/>
  <c r="V186" i="22"/>
  <c r="U186" i="22"/>
  <c r="T186" i="22"/>
  <c r="S186" i="22"/>
  <c r="R186" i="22"/>
  <c r="Q186" i="22"/>
  <c r="P186" i="22"/>
  <c r="O186" i="22"/>
  <c r="N186" i="22"/>
  <c r="M186" i="22"/>
  <c r="L186" i="22"/>
  <c r="K186" i="22"/>
  <c r="J186" i="22"/>
  <c r="I186" i="22"/>
  <c r="H186" i="22"/>
  <c r="G186" i="22"/>
  <c r="F186" i="22"/>
  <c r="E186" i="22"/>
  <c r="D186" i="22"/>
  <c r="C186" i="22"/>
  <c r="B186" i="22"/>
  <c r="BA186" i="22" s="1"/>
  <c r="BB186" i="22" s="1"/>
  <c r="AZ185" i="22"/>
  <c r="AY185" i="22"/>
  <c r="AX185" i="22"/>
  <c r="AW185" i="22"/>
  <c r="AV185" i="22"/>
  <c r="AU185" i="22"/>
  <c r="AT185" i="22"/>
  <c r="AS185" i="22"/>
  <c r="AR185" i="22"/>
  <c r="AQ185" i="22"/>
  <c r="AP185" i="22"/>
  <c r="AO185" i="22"/>
  <c r="AN185" i="22"/>
  <c r="AM185" i="22"/>
  <c r="AL185" i="22"/>
  <c r="AK185" i="22"/>
  <c r="AJ185" i="22"/>
  <c r="AI185" i="22"/>
  <c r="AH185" i="22"/>
  <c r="AG185" i="22"/>
  <c r="AF185" i="22"/>
  <c r="AE185" i="22"/>
  <c r="AD185" i="22"/>
  <c r="AC185" i="22"/>
  <c r="AB185" i="22"/>
  <c r="AA185" i="22"/>
  <c r="Z185" i="22"/>
  <c r="Y185" i="22"/>
  <c r="X185" i="22"/>
  <c r="W185" i="22"/>
  <c r="V185" i="22"/>
  <c r="U185" i="22"/>
  <c r="T185" i="22"/>
  <c r="S185" i="22"/>
  <c r="R185" i="22"/>
  <c r="Q185" i="22"/>
  <c r="P185" i="22"/>
  <c r="O185" i="22"/>
  <c r="N185" i="22"/>
  <c r="M185" i="22"/>
  <c r="L185" i="22"/>
  <c r="K185" i="22"/>
  <c r="J185" i="22"/>
  <c r="I185" i="22"/>
  <c r="H185" i="22"/>
  <c r="G185" i="22"/>
  <c r="F185" i="22"/>
  <c r="E185" i="22"/>
  <c r="D185" i="22"/>
  <c r="C185" i="22"/>
  <c r="B185" i="22"/>
  <c r="BA185" i="22" s="1"/>
  <c r="BB185" i="22" s="1"/>
  <c r="AZ184" i="22"/>
  <c r="AY184" i="22"/>
  <c r="AX184" i="22"/>
  <c r="AW184" i="22"/>
  <c r="AV184" i="22"/>
  <c r="AU184" i="22"/>
  <c r="AT184" i="22"/>
  <c r="AS184" i="22"/>
  <c r="AR184" i="22"/>
  <c r="AQ184" i="22"/>
  <c r="AP184" i="22"/>
  <c r="AO184" i="22"/>
  <c r="AN184" i="22"/>
  <c r="AM184" i="22"/>
  <c r="AL184" i="22"/>
  <c r="AK184" i="22"/>
  <c r="AJ184" i="22"/>
  <c r="AI184" i="22"/>
  <c r="AH184" i="22"/>
  <c r="AG184" i="22"/>
  <c r="AF184" i="22"/>
  <c r="AE184" i="22"/>
  <c r="AD184" i="22"/>
  <c r="AC184" i="22"/>
  <c r="AB184" i="22"/>
  <c r="AA184" i="22"/>
  <c r="Z184" i="22"/>
  <c r="Y184" i="22"/>
  <c r="X184" i="22"/>
  <c r="W184" i="22"/>
  <c r="V184" i="22"/>
  <c r="U184" i="22"/>
  <c r="T184" i="22"/>
  <c r="S184" i="22"/>
  <c r="R184" i="22"/>
  <c r="Q184" i="22"/>
  <c r="P184" i="22"/>
  <c r="O184" i="22"/>
  <c r="N184" i="22"/>
  <c r="M184" i="22"/>
  <c r="L184" i="22"/>
  <c r="K184" i="22"/>
  <c r="J184" i="22"/>
  <c r="I184" i="22"/>
  <c r="H184" i="22"/>
  <c r="G184" i="22"/>
  <c r="F184" i="22"/>
  <c r="E184" i="22"/>
  <c r="D184" i="22"/>
  <c r="C184" i="22"/>
  <c r="B184" i="22"/>
  <c r="BA184" i="22" s="1"/>
  <c r="BB184" i="22" s="1"/>
  <c r="BA183" i="22"/>
  <c r="BB183" i="22" s="1"/>
  <c r="AZ183" i="22"/>
  <c r="AY183" i="22"/>
  <c r="AX183" i="22"/>
  <c r="AW183" i="22"/>
  <c r="AV183" i="22"/>
  <c r="AU183" i="22"/>
  <c r="AT183" i="22"/>
  <c r="AS183" i="22"/>
  <c r="AR183" i="22"/>
  <c r="AQ183" i="22"/>
  <c r="AP183" i="22"/>
  <c r="AO183" i="22"/>
  <c r="AN183" i="22"/>
  <c r="AM183" i="22"/>
  <c r="AL183" i="22"/>
  <c r="AK183" i="22"/>
  <c r="AJ183" i="22"/>
  <c r="AI183" i="22"/>
  <c r="AH183" i="22"/>
  <c r="AG183" i="22"/>
  <c r="AF183" i="22"/>
  <c r="AE183" i="22"/>
  <c r="AD183" i="22"/>
  <c r="AC183" i="22"/>
  <c r="AB183" i="22"/>
  <c r="AA183" i="22"/>
  <c r="Z183" i="22"/>
  <c r="Y183" i="22"/>
  <c r="X183" i="22"/>
  <c r="W183" i="22"/>
  <c r="V183" i="22"/>
  <c r="U183" i="22"/>
  <c r="T183" i="22"/>
  <c r="S183" i="22"/>
  <c r="R183" i="22"/>
  <c r="Q183" i="22"/>
  <c r="P183" i="22"/>
  <c r="O183" i="22"/>
  <c r="N183" i="22"/>
  <c r="M183" i="22"/>
  <c r="L183" i="22"/>
  <c r="K183" i="22"/>
  <c r="J183" i="22"/>
  <c r="I183" i="22"/>
  <c r="H183" i="22"/>
  <c r="G183" i="22"/>
  <c r="F183" i="22"/>
  <c r="E183" i="22"/>
  <c r="D183" i="22"/>
  <c r="C183" i="22"/>
  <c r="B183" i="22"/>
  <c r="BB182" i="22"/>
  <c r="BA182" i="22"/>
  <c r="AZ182" i="22"/>
  <c r="AY182" i="22"/>
  <c r="AX182" i="22"/>
  <c r="AW182" i="22"/>
  <c r="AV182" i="22"/>
  <c r="AU182" i="22"/>
  <c r="AT182" i="22"/>
  <c r="AS182" i="22"/>
  <c r="AR182" i="22"/>
  <c r="AQ182" i="22"/>
  <c r="AP182" i="22"/>
  <c r="AO182" i="22"/>
  <c r="AN182" i="22"/>
  <c r="AM182" i="22"/>
  <c r="AL182" i="22"/>
  <c r="AK182" i="22"/>
  <c r="AJ182" i="22"/>
  <c r="AI182" i="22"/>
  <c r="AH182" i="22"/>
  <c r="AG182" i="22"/>
  <c r="AF182" i="22"/>
  <c r="AE182" i="22"/>
  <c r="AD182" i="22"/>
  <c r="AC182" i="22"/>
  <c r="AB182" i="22"/>
  <c r="AA182" i="22"/>
  <c r="Z182" i="22"/>
  <c r="Y182" i="22"/>
  <c r="X182" i="22"/>
  <c r="W182" i="22"/>
  <c r="V182" i="22"/>
  <c r="U182" i="22"/>
  <c r="T182" i="22"/>
  <c r="S182" i="22"/>
  <c r="R182" i="22"/>
  <c r="Q182" i="22"/>
  <c r="P182" i="22"/>
  <c r="O182" i="22"/>
  <c r="N182" i="22"/>
  <c r="M182" i="22"/>
  <c r="L182" i="22"/>
  <c r="K182" i="22"/>
  <c r="J182" i="22"/>
  <c r="I182" i="22"/>
  <c r="H182" i="22"/>
  <c r="G182" i="22"/>
  <c r="F182" i="22"/>
  <c r="E182" i="22"/>
  <c r="D182" i="22"/>
  <c r="C182" i="22"/>
  <c r="B182" i="22"/>
  <c r="AZ181" i="22"/>
  <c r="AY181" i="22"/>
  <c r="AX181" i="22"/>
  <c r="AW181" i="22"/>
  <c r="AV181" i="22"/>
  <c r="AU181" i="22"/>
  <c r="AT181" i="22"/>
  <c r="AS181" i="22"/>
  <c r="AR181" i="22"/>
  <c r="AQ181" i="22"/>
  <c r="AP181" i="22"/>
  <c r="AO181" i="22"/>
  <c r="AN181" i="22"/>
  <c r="AM181" i="22"/>
  <c r="AL181" i="22"/>
  <c r="AK181" i="22"/>
  <c r="AJ181" i="22"/>
  <c r="AI181" i="22"/>
  <c r="AH181" i="22"/>
  <c r="AG181" i="22"/>
  <c r="AF181" i="22"/>
  <c r="AE181" i="22"/>
  <c r="AD181" i="22"/>
  <c r="AC181" i="22"/>
  <c r="AB181" i="22"/>
  <c r="AA181" i="22"/>
  <c r="Z181" i="22"/>
  <c r="Y181" i="22"/>
  <c r="X181" i="22"/>
  <c r="W181" i="22"/>
  <c r="V181" i="22"/>
  <c r="U181" i="22"/>
  <c r="T181" i="22"/>
  <c r="S181" i="22"/>
  <c r="R181" i="22"/>
  <c r="Q181" i="22"/>
  <c r="P181" i="22"/>
  <c r="O181" i="22"/>
  <c r="N181" i="22"/>
  <c r="M181" i="22"/>
  <c r="L181" i="22"/>
  <c r="K181" i="22"/>
  <c r="J181" i="22"/>
  <c r="I181" i="22"/>
  <c r="H181" i="22"/>
  <c r="G181" i="22"/>
  <c r="F181" i="22"/>
  <c r="E181" i="22"/>
  <c r="D181" i="22"/>
  <c r="C181" i="22"/>
  <c r="B181" i="22"/>
  <c r="BA181" i="22" s="1"/>
  <c r="BB181" i="22" s="1"/>
  <c r="BA180" i="22"/>
  <c r="BB180" i="22" s="1"/>
  <c r="AZ180" i="22"/>
  <c r="AY180" i="22"/>
  <c r="AX180" i="22"/>
  <c r="AW180" i="22"/>
  <c r="AV180" i="22"/>
  <c r="AU180" i="22"/>
  <c r="AT180" i="22"/>
  <c r="AS180" i="22"/>
  <c r="AR180" i="22"/>
  <c r="AQ180" i="22"/>
  <c r="AP180" i="22"/>
  <c r="AO180" i="22"/>
  <c r="AN180" i="22"/>
  <c r="AM180" i="22"/>
  <c r="AL180" i="22"/>
  <c r="AK180" i="22"/>
  <c r="AJ180" i="22"/>
  <c r="AI180" i="22"/>
  <c r="AH180" i="22"/>
  <c r="AG180" i="22"/>
  <c r="AF180" i="22"/>
  <c r="AE180" i="22"/>
  <c r="AD180" i="22"/>
  <c r="AC180" i="22"/>
  <c r="AB180" i="22"/>
  <c r="AA180" i="22"/>
  <c r="Z180" i="22"/>
  <c r="Y180" i="22"/>
  <c r="X180" i="22"/>
  <c r="W180" i="22"/>
  <c r="V180" i="22"/>
  <c r="U180" i="22"/>
  <c r="T180" i="22"/>
  <c r="S180" i="22"/>
  <c r="R180" i="22"/>
  <c r="Q180" i="22"/>
  <c r="P180" i="22"/>
  <c r="O180" i="22"/>
  <c r="N180" i="22"/>
  <c r="M180" i="22"/>
  <c r="L180" i="22"/>
  <c r="K180" i="22"/>
  <c r="J180" i="22"/>
  <c r="I180" i="22"/>
  <c r="H180" i="22"/>
  <c r="G180" i="22"/>
  <c r="F180" i="22"/>
  <c r="E180" i="22"/>
  <c r="D180" i="22"/>
  <c r="C180" i="22"/>
  <c r="B180" i="22"/>
  <c r="AZ179" i="22"/>
  <c r="AY179" i="22"/>
  <c r="AX179" i="22"/>
  <c r="AW179" i="22"/>
  <c r="AV179" i="22"/>
  <c r="AU179" i="22"/>
  <c r="AT179" i="22"/>
  <c r="AS179" i="22"/>
  <c r="AR179" i="22"/>
  <c r="AQ179" i="22"/>
  <c r="AP179" i="22"/>
  <c r="AO179" i="22"/>
  <c r="AN179" i="22"/>
  <c r="AM179" i="22"/>
  <c r="AL179" i="22"/>
  <c r="AK179" i="22"/>
  <c r="AJ179" i="22"/>
  <c r="AI179" i="22"/>
  <c r="AH179" i="22"/>
  <c r="AG179" i="22"/>
  <c r="AF179" i="22"/>
  <c r="AE179" i="22"/>
  <c r="AD179" i="22"/>
  <c r="AC179" i="22"/>
  <c r="AB179" i="22"/>
  <c r="AA179" i="22"/>
  <c r="Z179" i="22"/>
  <c r="Y179" i="22"/>
  <c r="X179" i="22"/>
  <c r="W179" i="22"/>
  <c r="V179" i="22"/>
  <c r="U179" i="22"/>
  <c r="T179" i="22"/>
  <c r="S179" i="22"/>
  <c r="R179" i="22"/>
  <c r="Q179" i="22"/>
  <c r="P179" i="22"/>
  <c r="O179" i="22"/>
  <c r="N179" i="22"/>
  <c r="M179" i="22"/>
  <c r="L179" i="22"/>
  <c r="K179" i="22"/>
  <c r="J179" i="22"/>
  <c r="I179" i="22"/>
  <c r="H179" i="22"/>
  <c r="G179" i="22"/>
  <c r="F179" i="22"/>
  <c r="E179" i="22"/>
  <c r="D179" i="22"/>
  <c r="C179" i="22"/>
  <c r="B179" i="22"/>
  <c r="BA179" i="22" s="1"/>
  <c r="BB179" i="22" s="1"/>
  <c r="BA178" i="22"/>
  <c r="BB178" i="22" s="1"/>
  <c r="AZ178" i="22"/>
  <c r="AY178" i="22"/>
  <c r="AX178" i="22"/>
  <c r="AW178" i="22"/>
  <c r="AV178" i="22"/>
  <c r="AU178" i="22"/>
  <c r="AT178" i="22"/>
  <c r="AS178" i="22"/>
  <c r="AR178" i="22"/>
  <c r="AQ178" i="22"/>
  <c r="AP178" i="22"/>
  <c r="AO178" i="22"/>
  <c r="AN178" i="22"/>
  <c r="AM178" i="22"/>
  <c r="AL178" i="22"/>
  <c r="AK178" i="22"/>
  <c r="AJ178" i="22"/>
  <c r="AI178" i="22"/>
  <c r="AH178" i="22"/>
  <c r="AG178" i="22"/>
  <c r="AF178" i="22"/>
  <c r="AE178" i="22"/>
  <c r="AD178" i="22"/>
  <c r="AC178" i="22"/>
  <c r="AB178" i="22"/>
  <c r="AA178" i="22"/>
  <c r="Z178" i="22"/>
  <c r="Y178" i="22"/>
  <c r="X178" i="22"/>
  <c r="W178" i="22"/>
  <c r="V178" i="22"/>
  <c r="U178" i="22"/>
  <c r="T178" i="22"/>
  <c r="S178" i="22"/>
  <c r="R178" i="22"/>
  <c r="Q178" i="22"/>
  <c r="P178" i="22"/>
  <c r="O178" i="22"/>
  <c r="N178" i="22"/>
  <c r="M178" i="22"/>
  <c r="L178" i="22"/>
  <c r="K178" i="22"/>
  <c r="J178" i="22"/>
  <c r="I178" i="22"/>
  <c r="H178" i="22"/>
  <c r="G178" i="22"/>
  <c r="F178" i="22"/>
  <c r="E178" i="22"/>
  <c r="D178" i="22"/>
  <c r="C178" i="22"/>
  <c r="B178" i="22"/>
  <c r="AZ177" i="22"/>
  <c r="AY177" i="22"/>
  <c r="AX177" i="22"/>
  <c r="AW177" i="22"/>
  <c r="AV177" i="22"/>
  <c r="AU177" i="22"/>
  <c r="AT177" i="22"/>
  <c r="AS177" i="22"/>
  <c r="AR177" i="22"/>
  <c r="AQ177" i="22"/>
  <c r="AP177" i="22"/>
  <c r="AO177" i="22"/>
  <c r="AN177" i="22"/>
  <c r="AM177" i="22"/>
  <c r="AL177" i="22"/>
  <c r="AK177" i="22"/>
  <c r="AJ177" i="22"/>
  <c r="AI177" i="22"/>
  <c r="AH177" i="22"/>
  <c r="AG177" i="22"/>
  <c r="AF177" i="22"/>
  <c r="AE177" i="22"/>
  <c r="AD177" i="22"/>
  <c r="AC177" i="22"/>
  <c r="AB177" i="22"/>
  <c r="AA177" i="22"/>
  <c r="Z177" i="22"/>
  <c r="Y177" i="22"/>
  <c r="X177" i="22"/>
  <c r="W177" i="22"/>
  <c r="V177" i="22"/>
  <c r="U177" i="22"/>
  <c r="T177" i="22"/>
  <c r="S177" i="22"/>
  <c r="R177" i="22"/>
  <c r="Q177" i="22"/>
  <c r="P177" i="22"/>
  <c r="O177" i="22"/>
  <c r="N177" i="22"/>
  <c r="M177" i="22"/>
  <c r="L177" i="22"/>
  <c r="K177" i="22"/>
  <c r="J177" i="22"/>
  <c r="I177" i="22"/>
  <c r="H177" i="22"/>
  <c r="G177" i="22"/>
  <c r="F177" i="22"/>
  <c r="E177" i="22"/>
  <c r="D177" i="22"/>
  <c r="C177" i="22"/>
  <c r="B177" i="22"/>
  <c r="BA177" i="22" s="1"/>
  <c r="BB177" i="22" s="1"/>
  <c r="BB176" i="22"/>
  <c r="BA176" i="22"/>
  <c r="AZ176" i="22"/>
  <c r="AY176" i="22"/>
  <c r="AX176" i="22"/>
  <c r="AW176" i="22"/>
  <c r="AV176" i="22"/>
  <c r="AU176" i="22"/>
  <c r="AT176" i="22"/>
  <c r="AS176" i="22"/>
  <c r="AR176" i="22"/>
  <c r="AQ176" i="22"/>
  <c r="AP176" i="22"/>
  <c r="AO176" i="22"/>
  <c r="AN176" i="22"/>
  <c r="AM176" i="22"/>
  <c r="AL176" i="22"/>
  <c r="AK176" i="22"/>
  <c r="AJ176" i="22"/>
  <c r="AI176" i="22"/>
  <c r="AH176" i="22"/>
  <c r="AG176" i="22"/>
  <c r="AF176" i="22"/>
  <c r="AE176" i="22"/>
  <c r="AD176" i="22"/>
  <c r="AC176" i="22"/>
  <c r="AB176" i="22"/>
  <c r="AA176" i="22"/>
  <c r="Z176" i="22"/>
  <c r="Y176" i="22"/>
  <c r="X176" i="22"/>
  <c r="W176" i="22"/>
  <c r="V176" i="22"/>
  <c r="U176" i="22"/>
  <c r="T176" i="22"/>
  <c r="S176" i="22"/>
  <c r="R176" i="22"/>
  <c r="Q176" i="22"/>
  <c r="P176" i="22"/>
  <c r="O176" i="22"/>
  <c r="N176" i="22"/>
  <c r="M176" i="22"/>
  <c r="L176" i="22"/>
  <c r="K176" i="22"/>
  <c r="J176" i="22"/>
  <c r="I176" i="22"/>
  <c r="H176" i="22"/>
  <c r="G176" i="22"/>
  <c r="F176" i="22"/>
  <c r="E176" i="22"/>
  <c r="D176" i="22"/>
  <c r="C176" i="22"/>
  <c r="B176" i="22"/>
  <c r="BA175" i="22"/>
  <c r="BB175" i="22" s="1"/>
  <c r="AZ175" i="22"/>
  <c r="AY175" i="22"/>
  <c r="AX175" i="22"/>
  <c r="AW175" i="22"/>
  <c r="AV175" i="22"/>
  <c r="AU175" i="22"/>
  <c r="AT175" i="22"/>
  <c r="AS175" i="22"/>
  <c r="AR175" i="22"/>
  <c r="AQ175" i="22"/>
  <c r="AP175" i="22"/>
  <c r="AO175" i="22"/>
  <c r="AN175" i="22"/>
  <c r="AM175" i="22"/>
  <c r="AL175" i="22"/>
  <c r="AK175" i="22"/>
  <c r="AJ175" i="22"/>
  <c r="AI175" i="22"/>
  <c r="AH175" i="22"/>
  <c r="AG175" i="22"/>
  <c r="AF175" i="22"/>
  <c r="AE175" i="22"/>
  <c r="AD175" i="22"/>
  <c r="AC175" i="22"/>
  <c r="AB175" i="22"/>
  <c r="AA175" i="22"/>
  <c r="Z175" i="22"/>
  <c r="Y175" i="22"/>
  <c r="X175" i="22"/>
  <c r="W175" i="22"/>
  <c r="V175" i="22"/>
  <c r="U175" i="22"/>
  <c r="T175" i="22"/>
  <c r="S175" i="22"/>
  <c r="R175" i="22"/>
  <c r="Q175" i="22"/>
  <c r="P175" i="22"/>
  <c r="O175" i="22"/>
  <c r="N175" i="22"/>
  <c r="M175" i="22"/>
  <c r="L175" i="22"/>
  <c r="K175" i="22"/>
  <c r="J175" i="22"/>
  <c r="I175" i="22"/>
  <c r="H175" i="22"/>
  <c r="G175" i="22"/>
  <c r="F175" i="22"/>
  <c r="E175" i="22"/>
  <c r="D175" i="22"/>
  <c r="C175" i="22"/>
  <c r="B175" i="22"/>
  <c r="AZ174" i="22"/>
  <c r="AY174" i="22"/>
  <c r="AX174" i="22"/>
  <c r="AW174" i="22"/>
  <c r="AV174" i="22"/>
  <c r="AU174" i="22"/>
  <c r="AT174" i="22"/>
  <c r="AS174" i="22"/>
  <c r="AR174" i="22"/>
  <c r="AQ174" i="22"/>
  <c r="AP174" i="22"/>
  <c r="AO174" i="22"/>
  <c r="AN174" i="22"/>
  <c r="AM174" i="22"/>
  <c r="AL174" i="22"/>
  <c r="AK174" i="22"/>
  <c r="AJ174" i="22"/>
  <c r="AI174" i="22"/>
  <c r="AH174" i="22"/>
  <c r="AG174" i="22"/>
  <c r="AF174" i="22"/>
  <c r="AE174" i="22"/>
  <c r="AD174" i="22"/>
  <c r="AC174" i="22"/>
  <c r="AB174" i="22"/>
  <c r="AA174" i="22"/>
  <c r="Z174" i="22"/>
  <c r="Y174" i="22"/>
  <c r="X174" i="22"/>
  <c r="W174" i="22"/>
  <c r="V174" i="22"/>
  <c r="U174" i="22"/>
  <c r="T174" i="22"/>
  <c r="S174" i="22"/>
  <c r="R174" i="22"/>
  <c r="Q174" i="22"/>
  <c r="P174" i="22"/>
  <c r="O174" i="22"/>
  <c r="N174" i="22"/>
  <c r="M174" i="22"/>
  <c r="L174" i="22"/>
  <c r="K174" i="22"/>
  <c r="J174" i="22"/>
  <c r="I174" i="22"/>
  <c r="H174" i="22"/>
  <c r="G174" i="22"/>
  <c r="F174" i="22"/>
  <c r="E174" i="22"/>
  <c r="D174" i="22"/>
  <c r="C174" i="22"/>
  <c r="B174" i="22"/>
  <c r="BA174" i="22" s="1"/>
  <c r="BB174" i="22" s="1"/>
  <c r="AZ173" i="22"/>
  <c r="AY173" i="22"/>
  <c r="AX173" i="22"/>
  <c r="AW173" i="22"/>
  <c r="AV173" i="22"/>
  <c r="AU173" i="22"/>
  <c r="AT173" i="22"/>
  <c r="AS173" i="22"/>
  <c r="AR173" i="22"/>
  <c r="AQ173" i="22"/>
  <c r="AP173" i="22"/>
  <c r="AO173" i="22"/>
  <c r="AN173" i="22"/>
  <c r="AM173" i="22"/>
  <c r="AL173" i="22"/>
  <c r="AK173" i="22"/>
  <c r="AJ173" i="22"/>
  <c r="AI173" i="22"/>
  <c r="AH173" i="22"/>
  <c r="AG173" i="22"/>
  <c r="AF173" i="22"/>
  <c r="AE173" i="22"/>
  <c r="AD173" i="22"/>
  <c r="AC173" i="22"/>
  <c r="AB173" i="22"/>
  <c r="AA173" i="22"/>
  <c r="Z173" i="22"/>
  <c r="Y173" i="22"/>
  <c r="X173" i="22"/>
  <c r="W173" i="22"/>
  <c r="V173" i="22"/>
  <c r="U173" i="22"/>
  <c r="T173" i="22"/>
  <c r="S173" i="22"/>
  <c r="R173" i="22"/>
  <c r="Q173" i="22"/>
  <c r="P173" i="22"/>
  <c r="O173" i="22"/>
  <c r="N173" i="22"/>
  <c r="M173" i="22"/>
  <c r="L173" i="22"/>
  <c r="K173" i="22"/>
  <c r="J173" i="22"/>
  <c r="I173" i="22"/>
  <c r="H173" i="22"/>
  <c r="G173" i="22"/>
  <c r="F173" i="22"/>
  <c r="E173" i="22"/>
  <c r="D173" i="22"/>
  <c r="C173" i="22"/>
  <c r="B173" i="22"/>
  <c r="BA173" i="22" s="1"/>
  <c r="BB173" i="22" s="1"/>
  <c r="AZ172" i="22"/>
  <c r="AY172" i="22"/>
  <c r="AX172" i="22"/>
  <c r="AW172" i="22"/>
  <c r="AV172" i="22"/>
  <c r="AU172" i="22"/>
  <c r="AT172" i="22"/>
  <c r="AS172" i="22"/>
  <c r="AR172" i="22"/>
  <c r="AQ172" i="22"/>
  <c r="AP172" i="22"/>
  <c r="AO172" i="22"/>
  <c r="AN172" i="22"/>
  <c r="AM172" i="22"/>
  <c r="AL172" i="22"/>
  <c r="AK172" i="22"/>
  <c r="AJ172" i="22"/>
  <c r="AI172" i="22"/>
  <c r="AH172" i="22"/>
  <c r="AG172" i="22"/>
  <c r="AF172" i="22"/>
  <c r="AE172" i="22"/>
  <c r="AD172" i="22"/>
  <c r="AC172" i="22"/>
  <c r="AB172" i="22"/>
  <c r="AA172" i="22"/>
  <c r="Z172" i="22"/>
  <c r="Y172" i="22"/>
  <c r="X172" i="22"/>
  <c r="W172" i="22"/>
  <c r="V172" i="22"/>
  <c r="U172" i="22"/>
  <c r="T172" i="22"/>
  <c r="S172" i="22"/>
  <c r="R172" i="22"/>
  <c r="Q172" i="22"/>
  <c r="P172" i="22"/>
  <c r="O172" i="22"/>
  <c r="N172" i="22"/>
  <c r="M172" i="22"/>
  <c r="L172" i="22"/>
  <c r="K172" i="22"/>
  <c r="J172" i="22"/>
  <c r="I172" i="22"/>
  <c r="H172" i="22"/>
  <c r="G172" i="22"/>
  <c r="F172" i="22"/>
  <c r="E172" i="22"/>
  <c r="D172" i="22"/>
  <c r="C172" i="22"/>
  <c r="B172" i="22"/>
  <c r="BA172" i="22" s="1"/>
  <c r="BB172" i="22" s="1"/>
  <c r="BA171" i="22"/>
  <c r="BB171" i="22" s="1"/>
  <c r="AZ171" i="22"/>
  <c r="AY171" i="22"/>
  <c r="AX171" i="22"/>
  <c r="AW171" i="22"/>
  <c r="AV171" i="22"/>
  <c r="AU171" i="22"/>
  <c r="AT171" i="22"/>
  <c r="AS171" i="22"/>
  <c r="AR171" i="22"/>
  <c r="AQ171" i="22"/>
  <c r="AP171" i="22"/>
  <c r="AO171" i="22"/>
  <c r="AN171" i="22"/>
  <c r="AM171" i="22"/>
  <c r="AL171" i="22"/>
  <c r="AK171" i="22"/>
  <c r="AJ171" i="22"/>
  <c r="AI171" i="22"/>
  <c r="AH171" i="22"/>
  <c r="AG171" i="22"/>
  <c r="AF171" i="22"/>
  <c r="AE171" i="22"/>
  <c r="AD171" i="22"/>
  <c r="AC171" i="22"/>
  <c r="AB171" i="22"/>
  <c r="AA171" i="22"/>
  <c r="Z171" i="22"/>
  <c r="Y171" i="22"/>
  <c r="X171" i="22"/>
  <c r="W171" i="22"/>
  <c r="V171" i="22"/>
  <c r="U171" i="22"/>
  <c r="T171" i="22"/>
  <c r="S171" i="22"/>
  <c r="R171" i="22"/>
  <c r="Q171" i="22"/>
  <c r="P171" i="22"/>
  <c r="O171" i="22"/>
  <c r="N171" i="22"/>
  <c r="M171" i="22"/>
  <c r="L171" i="22"/>
  <c r="K171" i="22"/>
  <c r="J171" i="22"/>
  <c r="I171" i="22"/>
  <c r="H171" i="22"/>
  <c r="G171" i="22"/>
  <c r="F171" i="22"/>
  <c r="E171" i="22"/>
  <c r="D171" i="22"/>
  <c r="C171" i="22"/>
  <c r="B171" i="22"/>
  <c r="BB170" i="22"/>
  <c r="BA170" i="22"/>
  <c r="AZ170" i="22"/>
  <c r="AY170" i="22"/>
  <c r="AX170" i="22"/>
  <c r="AW170" i="22"/>
  <c r="AV170" i="22"/>
  <c r="AU170" i="22"/>
  <c r="AT170" i="22"/>
  <c r="AS170" i="22"/>
  <c r="AR170" i="22"/>
  <c r="AQ170" i="22"/>
  <c r="AP170" i="22"/>
  <c r="AO170" i="22"/>
  <c r="AN170" i="22"/>
  <c r="AM170" i="22"/>
  <c r="AL170" i="22"/>
  <c r="AK170" i="22"/>
  <c r="AJ170" i="22"/>
  <c r="AI170" i="22"/>
  <c r="AH170" i="22"/>
  <c r="AG170" i="22"/>
  <c r="AF170" i="22"/>
  <c r="AE170" i="22"/>
  <c r="AD170" i="22"/>
  <c r="AC170" i="22"/>
  <c r="AB170" i="22"/>
  <c r="AA170" i="22"/>
  <c r="Z170" i="22"/>
  <c r="Y170" i="22"/>
  <c r="X170" i="22"/>
  <c r="W170" i="22"/>
  <c r="V170" i="22"/>
  <c r="U170" i="22"/>
  <c r="T170" i="22"/>
  <c r="S170" i="22"/>
  <c r="R170" i="22"/>
  <c r="Q170" i="22"/>
  <c r="P170" i="22"/>
  <c r="O170" i="22"/>
  <c r="N170" i="22"/>
  <c r="M170" i="22"/>
  <c r="L170" i="22"/>
  <c r="K170" i="22"/>
  <c r="J170" i="22"/>
  <c r="I170" i="22"/>
  <c r="H170" i="22"/>
  <c r="G170" i="22"/>
  <c r="F170" i="22"/>
  <c r="E170" i="22"/>
  <c r="D170" i="22"/>
  <c r="C170" i="22"/>
  <c r="B170" i="22"/>
  <c r="AZ169" i="22"/>
  <c r="AY169" i="22"/>
  <c r="AX169" i="22"/>
  <c r="AW169" i="22"/>
  <c r="AV169" i="22"/>
  <c r="AU169" i="22"/>
  <c r="AT169" i="22"/>
  <c r="AS169" i="22"/>
  <c r="AR169" i="22"/>
  <c r="AQ169" i="22"/>
  <c r="AP169" i="22"/>
  <c r="AO169" i="22"/>
  <c r="AN169" i="22"/>
  <c r="AM169" i="22"/>
  <c r="AL169" i="22"/>
  <c r="AK169" i="22"/>
  <c r="AJ169" i="22"/>
  <c r="AI169" i="22"/>
  <c r="AH169" i="22"/>
  <c r="AG169" i="22"/>
  <c r="AF169" i="22"/>
  <c r="AE169" i="22"/>
  <c r="AD169" i="22"/>
  <c r="AC169" i="22"/>
  <c r="AB169" i="22"/>
  <c r="AA169" i="22"/>
  <c r="Z169" i="22"/>
  <c r="Y169" i="22"/>
  <c r="X169" i="22"/>
  <c r="W169" i="22"/>
  <c r="V169" i="22"/>
  <c r="U169" i="22"/>
  <c r="T169" i="22"/>
  <c r="S169" i="22"/>
  <c r="R169" i="22"/>
  <c r="Q169" i="22"/>
  <c r="P169" i="22"/>
  <c r="O169" i="22"/>
  <c r="N169" i="22"/>
  <c r="M169" i="22"/>
  <c r="L169" i="22"/>
  <c r="K169" i="22"/>
  <c r="J169" i="22"/>
  <c r="I169" i="22"/>
  <c r="H169" i="22"/>
  <c r="G169" i="22"/>
  <c r="F169" i="22"/>
  <c r="E169" i="22"/>
  <c r="D169" i="22"/>
  <c r="C169" i="22"/>
  <c r="B169" i="22"/>
  <c r="BA169" i="22" s="1"/>
  <c r="BB169" i="22" s="1"/>
  <c r="BA168" i="22"/>
  <c r="BB168" i="22" s="1"/>
  <c r="AZ168" i="22"/>
  <c r="AY168" i="22"/>
  <c r="AX168" i="22"/>
  <c r="AW168" i="22"/>
  <c r="AV168" i="22"/>
  <c r="AU168" i="22"/>
  <c r="AT168" i="22"/>
  <c r="AS168" i="22"/>
  <c r="AR168" i="22"/>
  <c r="AQ168" i="22"/>
  <c r="AP168" i="22"/>
  <c r="AO168" i="22"/>
  <c r="AN168" i="22"/>
  <c r="AM168" i="22"/>
  <c r="AL168" i="22"/>
  <c r="AK168" i="22"/>
  <c r="AJ168" i="22"/>
  <c r="AI168" i="22"/>
  <c r="AH168" i="22"/>
  <c r="AG168" i="22"/>
  <c r="AF168" i="22"/>
  <c r="AE168" i="22"/>
  <c r="AD168" i="22"/>
  <c r="AC168" i="22"/>
  <c r="AB168" i="22"/>
  <c r="AA168" i="22"/>
  <c r="Z168" i="22"/>
  <c r="Y168" i="22"/>
  <c r="X168" i="22"/>
  <c r="W168" i="22"/>
  <c r="V168" i="22"/>
  <c r="U168" i="22"/>
  <c r="T168" i="22"/>
  <c r="S168" i="22"/>
  <c r="R168" i="22"/>
  <c r="Q168" i="22"/>
  <c r="P168" i="22"/>
  <c r="O168" i="22"/>
  <c r="N168" i="22"/>
  <c r="M168" i="22"/>
  <c r="L168" i="22"/>
  <c r="K168" i="22"/>
  <c r="J168" i="22"/>
  <c r="I168" i="22"/>
  <c r="H168" i="22"/>
  <c r="G168" i="22"/>
  <c r="F168" i="22"/>
  <c r="E168" i="22"/>
  <c r="D168" i="22"/>
  <c r="C168" i="22"/>
  <c r="B168" i="22"/>
  <c r="BA167" i="22"/>
  <c r="BB167" i="22" s="1"/>
  <c r="AZ167" i="22"/>
  <c r="AY167" i="22"/>
  <c r="AX167" i="22"/>
  <c r="AW167" i="22"/>
  <c r="AV167" i="22"/>
  <c r="AU167" i="22"/>
  <c r="AT167" i="22"/>
  <c r="AS167" i="22"/>
  <c r="AR167" i="22"/>
  <c r="AQ167" i="22"/>
  <c r="AP167" i="22"/>
  <c r="AO167" i="22"/>
  <c r="AN167" i="22"/>
  <c r="AM167" i="22"/>
  <c r="AL167" i="22"/>
  <c r="AK167" i="22"/>
  <c r="AJ167" i="22"/>
  <c r="AI167" i="22"/>
  <c r="AH167" i="22"/>
  <c r="AG167" i="22"/>
  <c r="AF167" i="22"/>
  <c r="AE167" i="22"/>
  <c r="AD167" i="22"/>
  <c r="AC167" i="22"/>
  <c r="AB167" i="22"/>
  <c r="AA167" i="22"/>
  <c r="Z167" i="22"/>
  <c r="Y167" i="22"/>
  <c r="X167" i="22"/>
  <c r="W167" i="22"/>
  <c r="V167" i="22"/>
  <c r="U167" i="22"/>
  <c r="T167" i="22"/>
  <c r="S167" i="22"/>
  <c r="R167" i="22"/>
  <c r="Q167" i="22"/>
  <c r="P167" i="22"/>
  <c r="O167" i="22"/>
  <c r="N167" i="22"/>
  <c r="M167" i="22"/>
  <c r="L167" i="22"/>
  <c r="K167" i="22"/>
  <c r="J167" i="22"/>
  <c r="I167" i="22"/>
  <c r="H167" i="22"/>
  <c r="G167" i="22"/>
  <c r="F167" i="22"/>
  <c r="E167" i="22"/>
  <c r="D167" i="22"/>
  <c r="C167" i="22"/>
  <c r="B167" i="22"/>
  <c r="BB166" i="22"/>
  <c r="BA166" i="22"/>
  <c r="AZ166" i="22"/>
  <c r="AY166" i="22"/>
  <c r="AX166" i="22"/>
  <c r="AW166" i="22"/>
  <c r="AV166" i="22"/>
  <c r="AU166" i="22"/>
  <c r="AT166" i="22"/>
  <c r="AS166" i="22"/>
  <c r="AR166" i="22"/>
  <c r="AQ166" i="22"/>
  <c r="AP166" i="22"/>
  <c r="AO166" i="22"/>
  <c r="AN166" i="22"/>
  <c r="AM166" i="22"/>
  <c r="AL166" i="22"/>
  <c r="AK166" i="22"/>
  <c r="AJ166" i="22"/>
  <c r="AI166" i="22"/>
  <c r="AH166" i="22"/>
  <c r="AG166" i="22"/>
  <c r="AF166" i="22"/>
  <c r="AE166" i="22"/>
  <c r="AD166" i="22"/>
  <c r="AC166" i="22"/>
  <c r="AB166" i="22"/>
  <c r="AA166" i="22"/>
  <c r="Z166" i="22"/>
  <c r="Y166" i="22"/>
  <c r="X166" i="22"/>
  <c r="W166" i="22"/>
  <c r="V166" i="22"/>
  <c r="U166" i="22"/>
  <c r="T166" i="22"/>
  <c r="S166" i="22"/>
  <c r="R166" i="22"/>
  <c r="Q166" i="22"/>
  <c r="P166" i="22"/>
  <c r="O166" i="22"/>
  <c r="N166" i="22"/>
  <c r="M166" i="22"/>
  <c r="L166" i="22"/>
  <c r="K166" i="22"/>
  <c r="J166" i="22"/>
  <c r="I166" i="22"/>
  <c r="H166" i="22"/>
  <c r="G166" i="22"/>
  <c r="F166" i="22"/>
  <c r="E166" i="22"/>
  <c r="D166" i="22"/>
  <c r="C166" i="22"/>
  <c r="B166" i="22"/>
  <c r="AZ165" i="22"/>
  <c r="AY165" i="22"/>
  <c r="AX165" i="22"/>
  <c r="AW165" i="22"/>
  <c r="AV165" i="22"/>
  <c r="AU165" i="22"/>
  <c r="AT165" i="22"/>
  <c r="AS165" i="22"/>
  <c r="AR165" i="22"/>
  <c r="AQ165" i="22"/>
  <c r="AP165" i="22"/>
  <c r="AO165" i="22"/>
  <c r="AN165" i="22"/>
  <c r="AM165" i="22"/>
  <c r="AL165" i="22"/>
  <c r="AK165" i="22"/>
  <c r="AJ165" i="22"/>
  <c r="AI165" i="22"/>
  <c r="AH165" i="22"/>
  <c r="AG165" i="22"/>
  <c r="AF165" i="22"/>
  <c r="AE165" i="22"/>
  <c r="AD165" i="22"/>
  <c r="AC165" i="22"/>
  <c r="AB165" i="22"/>
  <c r="AA165" i="22"/>
  <c r="Z165" i="22"/>
  <c r="Y165" i="22"/>
  <c r="X165" i="22"/>
  <c r="W165" i="22"/>
  <c r="V165" i="22"/>
  <c r="U165" i="22"/>
  <c r="T165" i="22"/>
  <c r="S165" i="22"/>
  <c r="R165" i="22"/>
  <c r="Q165" i="22"/>
  <c r="P165" i="22"/>
  <c r="O165" i="22"/>
  <c r="N165" i="22"/>
  <c r="M165" i="22"/>
  <c r="L165" i="22"/>
  <c r="K165" i="22"/>
  <c r="J165" i="22"/>
  <c r="I165" i="22"/>
  <c r="H165" i="22"/>
  <c r="G165" i="22"/>
  <c r="F165" i="22"/>
  <c r="E165" i="22"/>
  <c r="D165" i="22"/>
  <c r="C165" i="22"/>
  <c r="B165" i="22"/>
  <c r="BA165" i="22" s="1"/>
  <c r="BB165" i="22" s="1"/>
  <c r="AZ164" i="22"/>
  <c r="AY164" i="22"/>
  <c r="AX164" i="22"/>
  <c r="AW164" i="22"/>
  <c r="AV164" i="22"/>
  <c r="AU164" i="22"/>
  <c r="AT164" i="22"/>
  <c r="AS164" i="22"/>
  <c r="AR164" i="22"/>
  <c r="AQ164" i="22"/>
  <c r="AP164" i="22"/>
  <c r="AO164" i="22"/>
  <c r="AN164" i="22"/>
  <c r="AM164" i="22"/>
  <c r="AL164" i="22"/>
  <c r="AK164" i="22"/>
  <c r="AJ164" i="22"/>
  <c r="AI164" i="22"/>
  <c r="AH164" i="22"/>
  <c r="AG164" i="22"/>
  <c r="AF164" i="22"/>
  <c r="AE164" i="22"/>
  <c r="AD164" i="22"/>
  <c r="AC164" i="22"/>
  <c r="AB164" i="22"/>
  <c r="AA164" i="22"/>
  <c r="Z164" i="22"/>
  <c r="Y164" i="22"/>
  <c r="X164" i="22"/>
  <c r="W164" i="22"/>
  <c r="V164" i="22"/>
  <c r="U164" i="22"/>
  <c r="T164" i="22"/>
  <c r="S164" i="22"/>
  <c r="R164" i="22"/>
  <c r="Q164" i="22"/>
  <c r="P164" i="22"/>
  <c r="O164" i="22"/>
  <c r="N164" i="22"/>
  <c r="M164" i="22"/>
  <c r="L164" i="22"/>
  <c r="K164" i="22"/>
  <c r="J164" i="22"/>
  <c r="I164" i="22"/>
  <c r="H164" i="22"/>
  <c r="G164" i="22"/>
  <c r="F164" i="22"/>
  <c r="E164" i="22"/>
  <c r="D164" i="22"/>
  <c r="C164" i="22"/>
  <c r="B164" i="22"/>
  <c r="BA164" i="22" s="1"/>
  <c r="BB164" i="22" s="1"/>
  <c r="BA163" i="22"/>
  <c r="BB163" i="22" s="1"/>
  <c r="AZ163" i="22"/>
  <c r="AY163" i="22"/>
  <c r="AX163" i="22"/>
  <c r="AW163" i="22"/>
  <c r="AV163" i="22"/>
  <c r="AU163" i="22"/>
  <c r="AT163" i="22"/>
  <c r="AS163" i="22"/>
  <c r="AR163" i="22"/>
  <c r="AQ163" i="22"/>
  <c r="AP163" i="22"/>
  <c r="AO163" i="22"/>
  <c r="AN163" i="22"/>
  <c r="AM163" i="22"/>
  <c r="AL163" i="22"/>
  <c r="AK163" i="22"/>
  <c r="AJ163" i="22"/>
  <c r="AI163" i="22"/>
  <c r="AH163" i="22"/>
  <c r="AG163" i="22"/>
  <c r="AF163" i="22"/>
  <c r="AE163" i="22"/>
  <c r="AD163" i="22"/>
  <c r="AC163" i="22"/>
  <c r="AB163" i="22"/>
  <c r="AA163" i="22"/>
  <c r="Z163" i="22"/>
  <c r="Y163" i="22"/>
  <c r="X163" i="22"/>
  <c r="W163" i="22"/>
  <c r="V163" i="22"/>
  <c r="U163" i="22"/>
  <c r="T163" i="22"/>
  <c r="S163" i="22"/>
  <c r="R163" i="22"/>
  <c r="Q163" i="22"/>
  <c r="P163" i="22"/>
  <c r="O163" i="22"/>
  <c r="N163" i="22"/>
  <c r="M163" i="22"/>
  <c r="L163" i="22"/>
  <c r="K163" i="22"/>
  <c r="J163" i="22"/>
  <c r="I163" i="22"/>
  <c r="H163" i="22"/>
  <c r="G163" i="22"/>
  <c r="F163" i="22"/>
  <c r="E163" i="22"/>
  <c r="D163" i="22"/>
  <c r="C163" i="22"/>
  <c r="B163" i="22"/>
  <c r="AZ162" i="22"/>
  <c r="AY162" i="22"/>
  <c r="AX162" i="22"/>
  <c r="AW162" i="22"/>
  <c r="AV162" i="22"/>
  <c r="AU162" i="22"/>
  <c r="AT162" i="22"/>
  <c r="AS162" i="22"/>
  <c r="AR162" i="22"/>
  <c r="AQ162" i="22"/>
  <c r="AP162" i="22"/>
  <c r="AO162" i="22"/>
  <c r="AN162" i="22"/>
  <c r="AM162" i="22"/>
  <c r="AL162" i="22"/>
  <c r="AK162" i="22"/>
  <c r="AJ162" i="22"/>
  <c r="AI162" i="22"/>
  <c r="AH162" i="22"/>
  <c r="AG162" i="22"/>
  <c r="AF162" i="22"/>
  <c r="AE162" i="22"/>
  <c r="AD162" i="22"/>
  <c r="AC162" i="22"/>
  <c r="AB162" i="22"/>
  <c r="AA162" i="22"/>
  <c r="Z162" i="22"/>
  <c r="Y162" i="22"/>
  <c r="X162" i="22"/>
  <c r="W162" i="22"/>
  <c r="V162" i="22"/>
  <c r="U162" i="22"/>
  <c r="T162" i="22"/>
  <c r="S162" i="22"/>
  <c r="R162" i="22"/>
  <c r="Q162" i="22"/>
  <c r="P162" i="22"/>
  <c r="O162" i="22"/>
  <c r="N162" i="22"/>
  <c r="M162" i="22"/>
  <c r="L162" i="22"/>
  <c r="K162" i="22"/>
  <c r="J162" i="22"/>
  <c r="I162" i="22"/>
  <c r="H162" i="22"/>
  <c r="G162" i="22"/>
  <c r="F162" i="22"/>
  <c r="E162" i="22"/>
  <c r="D162" i="22"/>
  <c r="C162" i="22"/>
  <c r="B162" i="22"/>
  <c r="BA162" i="22" s="1"/>
  <c r="BB162" i="22" s="1"/>
  <c r="AZ161" i="22"/>
  <c r="AY161" i="22"/>
  <c r="AX161" i="22"/>
  <c r="AW161" i="22"/>
  <c r="AV161" i="22"/>
  <c r="AU161" i="22"/>
  <c r="AT161" i="22"/>
  <c r="AS161" i="22"/>
  <c r="AR161" i="22"/>
  <c r="AQ161" i="22"/>
  <c r="AP161" i="22"/>
  <c r="AO161" i="22"/>
  <c r="AN161" i="22"/>
  <c r="AM161" i="22"/>
  <c r="AL161" i="22"/>
  <c r="AK161" i="22"/>
  <c r="AJ161" i="22"/>
  <c r="AI161" i="22"/>
  <c r="AH161" i="22"/>
  <c r="AG161" i="22"/>
  <c r="AF161" i="22"/>
  <c r="AE161" i="22"/>
  <c r="AD161" i="22"/>
  <c r="AC161" i="22"/>
  <c r="AB161" i="22"/>
  <c r="AA161" i="22"/>
  <c r="Z161" i="22"/>
  <c r="Y161" i="22"/>
  <c r="X161" i="22"/>
  <c r="W161" i="22"/>
  <c r="V161" i="22"/>
  <c r="U161" i="22"/>
  <c r="T161" i="22"/>
  <c r="S161" i="22"/>
  <c r="R161" i="22"/>
  <c r="Q161" i="22"/>
  <c r="P161" i="22"/>
  <c r="O161" i="22"/>
  <c r="N161" i="22"/>
  <c r="M161" i="22"/>
  <c r="L161" i="22"/>
  <c r="K161" i="22"/>
  <c r="J161" i="22"/>
  <c r="I161" i="22"/>
  <c r="H161" i="22"/>
  <c r="G161" i="22"/>
  <c r="F161" i="22"/>
  <c r="E161" i="22"/>
  <c r="D161" i="22"/>
  <c r="C161" i="22"/>
  <c r="B161" i="22"/>
  <c r="BA161" i="22" s="1"/>
  <c r="BB161" i="22" s="1"/>
  <c r="AZ160" i="22"/>
  <c r="AY160" i="22"/>
  <c r="AX160" i="22"/>
  <c r="AW160" i="22"/>
  <c r="AV160" i="22"/>
  <c r="AU160" i="22"/>
  <c r="AT160" i="22"/>
  <c r="AS160" i="22"/>
  <c r="AR160" i="22"/>
  <c r="AQ160" i="22"/>
  <c r="AP160" i="22"/>
  <c r="AO160" i="22"/>
  <c r="AN160" i="22"/>
  <c r="AM160" i="22"/>
  <c r="AL160" i="22"/>
  <c r="AK160" i="22"/>
  <c r="AJ160" i="22"/>
  <c r="AI160" i="22"/>
  <c r="AH160" i="22"/>
  <c r="AG160" i="22"/>
  <c r="AF160" i="22"/>
  <c r="AE160" i="22"/>
  <c r="AD160" i="22"/>
  <c r="AC160" i="22"/>
  <c r="AB160" i="22"/>
  <c r="AA160" i="22"/>
  <c r="Z160" i="22"/>
  <c r="Y160" i="22"/>
  <c r="X160" i="22"/>
  <c r="W160" i="22"/>
  <c r="V160" i="22"/>
  <c r="U160" i="22"/>
  <c r="T160" i="22"/>
  <c r="S160" i="22"/>
  <c r="R160" i="22"/>
  <c r="Q160" i="22"/>
  <c r="P160" i="22"/>
  <c r="O160" i="22"/>
  <c r="N160" i="22"/>
  <c r="M160" i="22"/>
  <c r="L160" i="22"/>
  <c r="K160" i="22"/>
  <c r="J160" i="22"/>
  <c r="I160" i="22"/>
  <c r="H160" i="22"/>
  <c r="G160" i="22"/>
  <c r="F160" i="22"/>
  <c r="E160" i="22"/>
  <c r="D160" i="22"/>
  <c r="C160" i="22"/>
  <c r="B160" i="22"/>
  <c r="BA160" i="22" s="1"/>
  <c r="BB160" i="22" s="1"/>
  <c r="BA159" i="22"/>
  <c r="BB159" i="22" s="1"/>
  <c r="AZ159" i="22"/>
  <c r="AY159" i="22"/>
  <c r="AX159" i="22"/>
  <c r="AW159" i="22"/>
  <c r="AV159" i="22"/>
  <c r="AU159" i="22"/>
  <c r="AT159" i="22"/>
  <c r="AS159" i="22"/>
  <c r="AR159" i="22"/>
  <c r="AQ159" i="22"/>
  <c r="AP159" i="22"/>
  <c r="AO159" i="22"/>
  <c r="AN159" i="22"/>
  <c r="AM159" i="22"/>
  <c r="AL159" i="22"/>
  <c r="AK159" i="22"/>
  <c r="AJ159" i="22"/>
  <c r="AI159" i="22"/>
  <c r="AH159" i="22"/>
  <c r="AG159" i="22"/>
  <c r="AF159" i="22"/>
  <c r="AE159" i="22"/>
  <c r="AD159" i="22"/>
  <c r="AC159" i="22"/>
  <c r="AB159" i="22"/>
  <c r="AA159" i="22"/>
  <c r="Z159" i="22"/>
  <c r="Y159" i="22"/>
  <c r="X159" i="22"/>
  <c r="W159" i="22"/>
  <c r="V159" i="22"/>
  <c r="U159" i="22"/>
  <c r="T159" i="22"/>
  <c r="S159" i="22"/>
  <c r="R159" i="22"/>
  <c r="Q159" i="22"/>
  <c r="P159" i="22"/>
  <c r="O159" i="22"/>
  <c r="N159" i="22"/>
  <c r="M159" i="22"/>
  <c r="L159" i="22"/>
  <c r="K159" i="22"/>
  <c r="J159" i="22"/>
  <c r="I159" i="22"/>
  <c r="H159" i="22"/>
  <c r="G159" i="22"/>
  <c r="F159" i="22"/>
  <c r="E159" i="22"/>
  <c r="D159" i="22"/>
  <c r="C159" i="22"/>
  <c r="B159" i="22"/>
  <c r="BB158" i="22"/>
  <c r="BA158" i="22"/>
  <c r="AZ158" i="22"/>
  <c r="AY158" i="22"/>
  <c r="AX158" i="22"/>
  <c r="AW158" i="22"/>
  <c r="AV158" i="22"/>
  <c r="AU158" i="22"/>
  <c r="AT158" i="22"/>
  <c r="AS158" i="22"/>
  <c r="AR158" i="22"/>
  <c r="AQ158" i="22"/>
  <c r="AP158" i="22"/>
  <c r="AO158" i="22"/>
  <c r="AN158" i="22"/>
  <c r="AM158" i="22"/>
  <c r="AL158" i="22"/>
  <c r="AK158" i="22"/>
  <c r="AJ158" i="22"/>
  <c r="AI158" i="22"/>
  <c r="AH158" i="22"/>
  <c r="AG158" i="22"/>
  <c r="AF158" i="22"/>
  <c r="AE158" i="22"/>
  <c r="AD158" i="22"/>
  <c r="AC158" i="22"/>
  <c r="AB158" i="22"/>
  <c r="AA158" i="22"/>
  <c r="Z158" i="22"/>
  <c r="Y158" i="22"/>
  <c r="X158" i="22"/>
  <c r="W158" i="22"/>
  <c r="V158" i="22"/>
  <c r="U158" i="22"/>
  <c r="T158" i="22"/>
  <c r="S158" i="22"/>
  <c r="R158" i="22"/>
  <c r="Q158" i="22"/>
  <c r="P158" i="22"/>
  <c r="O158" i="22"/>
  <c r="N158" i="22"/>
  <c r="M158" i="22"/>
  <c r="L158" i="22"/>
  <c r="K158" i="22"/>
  <c r="J158" i="22"/>
  <c r="I158" i="22"/>
  <c r="H158" i="22"/>
  <c r="G158" i="22"/>
  <c r="F158" i="22"/>
  <c r="E158" i="22"/>
  <c r="D158" i="22"/>
  <c r="C158" i="22"/>
  <c r="B158" i="22"/>
  <c r="AZ157" i="22"/>
  <c r="AY157" i="22"/>
  <c r="AX157" i="22"/>
  <c r="AW157" i="22"/>
  <c r="AV157" i="22"/>
  <c r="AU157" i="22"/>
  <c r="AT157" i="22"/>
  <c r="AS157" i="22"/>
  <c r="AR157" i="22"/>
  <c r="AQ157" i="22"/>
  <c r="AP157" i="22"/>
  <c r="AO157" i="22"/>
  <c r="AN157" i="22"/>
  <c r="AM157" i="22"/>
  <c r="AL157" i="22"/>
  <c r="AK157" i="22"/>
  <c r="AJ157" i="22"/>
  <c r="AI157" i="22"/>
  <c r="AH157" i="22"/>
  <c r="AG157" i="22"/>
  <c r="AF157" i="22"/>
  <c r="AE157" i="22"/>
  <c r="AD157" i="22"/>
  <c r="AC157" i="22"/>
  <c r="AB157" i="22"/>
  <c r="AA157" i="22"/>
  <c r="Z157" i="22"/>
  <c r="Y157" i="22"/>
  <c r="X157" i="22"/>
  <c r="W157" i="22"/>
  <c r="V157" i="22"/>
  <c r="U157" i="22"/>
  <c r="T157" i="22"/>
  <c r="S157" i="22"/>
  <c r="R157" i="22"/>
  <c r="Q157" i="22"/>
  <c r="P157" i="22"/>
  <c r="O157" i="22"/>
  <c r="N157" i="22"/>
  <c r="M157" i="22"/>
  <c r="L157" i="22"/>
  <c r="K157" i="22"/>
  <c r="J157" i="22"/>
  <c r="I157" i="22"/>
  <c r="H157" i="22"/>
  <c r="G157" i="22"/>
  <c r="F157" i="22"/>
  <c r="E157" i="22"/>
  <c r="D157" i="22"/>
  <c r="C157" i="22"/>
  <c r="B157" i="22"/>
  <c r="BA157" i="22" s="1"/>
  <c r="BB157" i="22" s="1"/>
  <c r="AZ156" i="22"/>
  <c r="AY156" i="22"/>
  <c r="AX156" i="22"/>
  <c r="AW156" i="22"/>
  <c r="AV156" i="22"/>
  <c r="AU156" i="22"/>
  <c r="AT156" i="22"/>
  <c r="AS156" i="22"/>
  <c r="AR156" i="22"/>
  <c r="AQ156" i="22"/>
  <c r="AP156" i="22"/>
  <c r="AO156" i="22"/>
  <c r="AN156" i="22"/>
  <c r="AM156" i="22"/>
  <c r="AL156" i="22"/>
  <c r="AK156" i="22"/>
  <c r="AJ156" i="22"/>
  <c r="AI156" i="22"/>
  <c r="AH156" i="22"/>
  <c r="AG156" i="22"/>
  <c r="AF156" i="22"/>
  <c r="AE156" i="22"/>
  <c r="AD156" i="22"/>
  <c r="AC156" i="22"/>
  <c r="AB156" i="22"/>
  <c r="AA156" i="22"/>
  <c r="Z156" i="22"/>
  <c r="Y156" i="22"/>
  <c r="X156" i="22"/>
  <c r="W156" i="22"/>
  <c r="V156" i="22"/>
  <c r="U156" i="22"/>
  <c r="T156" i="22"/>
  <c r="S156" i="22"/>
  <c r="R156" i="22"/>
  <c r="Q156" i="22"/>
  <c r="P156" i="22"/>
  <c r="O156" i="22"/>
  <c r="N156" i="22"/>
  <c r="M156" i="22"/>
  <c r="L156" i="22"/>
  <c r="K156" i="22"/>
  <c r="J156" i="22"/>
  <c r="I156" i="22"/>
  <c r="H156" i="22"/>
  <c r="G156" i="22"/>
  <c r="F156" i="22"/>
  <c r="E156" i="22"/>
  <c r="D156" i="22"/>
  <c r="C156" i="22"/>
  <c r="B156" i="22"/>
  <c r="BA156" i="22" s="1"/>
  <c r="BB156" i="22" s="1"/>
  <c r="AZ155" i="22"/>
  <c r="AY155" i="22"/>
  <c r="AX155" i="22"/>
  <c r="AW155" i="22"/>
  <c r="AV155" i="22"/>
  <c r="AU155" i="22"/>
  <c r="AT155" i="22"/>
  <c r="AS155" i="22"/>
  <c r="AR155" i="22"/>
  <c r="AQ155" i="22"/>
  <c r="AP155" i="22"/>
  <c r="AO155" i="22"/>
  <c r="AN155" i="22"/>
  <c r="AM155" i="22"/>
  <c r="AL155" i="22"/>
  <c r="AK155" i="22"/>
  <c r="AJ155" i="22"/>
  <c r="AI155" i="22"/>
  <c r="AH155" i="22"/>
  <c r="AG155" i="22"/>
  <c r="AF155" i="22"/>
  <c r="AE155" i="22"/>
  <c r="AD155" i="22"/>
  <c r="AC155" i="22"/>
  <c r="AB155" i="22"/>
  <c r="AA155" i="22"/>
  <c r="Z155" i="22"/>
  <c r="Y155" i="22"/>
  <c r="X155" i="22"/>
  <c r="W155" i="22"/>
  <c r="V155" i="22"/>
  <c r="U155" i="22"/>
  <c r="T155" i="22"/>
  <c r="S155" i="22"/>
  <c r="R155" i="22"/>
  <c r="Q155" i="22"/>
  <c r="P155" i="22"/>
  <c r="O155" i="22"/>
  <c r="N155" i="22"/>
  <c r="M155" i="22"/>
  <c r="L155" i="22"/>
  <c r="K155" i="22"/>
  <c r="J155" i="22"/>
  <c r="I155" i="22"/>
  <c r="H155" i="22"/>
  <c r="G155" i="22"/>
  <c r="F155" i="22"/>
  <c r="E155" i="22"/>
  <c r="D155" i="22"/>
  <c r="C155" i="22"/>
  <c r="B155" i="22"/>
  <c r="BA155" i="22" s="1"/>
  <c r="BB155" i="22" s="1"/>
  <c r="BB154" i="22"/>
  <c r="BA154" i="22"/>
  <c r="AZ154" i="22"/>
  <c r="AY154" i="22"/>
  <c r="AX154" i="22"/>
  <c r="AW154" i="22"/>
  <c r="AV154" i="22"/>
  <c r="AU154" i="22"/>
  <c r="AT154" i="22"/>
  <c r="AS154" i="22"/>
  <c r="AR154" i="22"/>
  <c r="AQ154" i="22"/>
  <c r="AP154" i="22"/>
  <c r="AO154" i="22"/>
  <c r="AN154" i="22"/>
  <c r="AM154" i="22"/>
  <c r="AL154" i="22"/>
  <c r="AK154" i="22"/>
  <c r="AJ154" i="22"/>
  <c r="AI154" i="22"/>
  <c r="AH154" i="22"/>
  <c r="AG154" i="22"/>
  <c r="AF154" i="22"/>
  <c r="AE154" i="22"/>
  <c r="AD154" i="22"/>
  <c r="AC154" i="22"/>
  <c r="AB154" i="22"/>
  <c r="AA154" i="22"/>
  <c r="Z154" i="22"/>
  <c r="Y154" i="22"/>
  <c r="X154" i="22"/>
  <c r="W154" i="22"/>
  <c r="V154" i="22"/>
  <c r="U154" i="22"/>
  <c r="T154" i="22"/>
  <c r="S154" i="22"/>
  <c r="R154" i="22"/>
  <c r="Q154" i="22"/>
  <c r="P154" i="22"/>
  <c r="O154" i="22"/>
  <c r="N154" i="22"/>
  <c r="M154" i="22"/>
  <c r="L154" i="22"/>
  <c r="K154" i="22"/>
  <c r="J154" i="22"/>
  <c r="I154" i="22"/>
  <c r="H154" i="22"/>
  <c r="G154" i="22"/>
  <c r="F154" i="22"/>
  <c r="E154" i="22"/>
  <c r="D154" i="22"/>
  <c r="C154" i="22"/>
  <c r="B154" i="22"/>
  <c r="BA153" i="22"/>
  <c r="BB153" i="22" s="1"/>
  <c r="AZ153" i="22"/>
  <c r="AY153" i="22"/>
  <c r="AX153" i="22"/>
  <c r="AW153" i="22"/>
  <c r="AV153" i="22"/>
  <c r="AU153" i="22"/>
  <c r="AT153" i="22"/>
  <c r="AS153" i="22"/>
  <c r="AR153" i="22"/>
  <c r="AQ153" i="22"/>
  <c r="AP153" i="22"/>
  <c r="AO153" i="22"/>
  <c r="AN153" i="22"/>
  <c r="AM153" i="22"/>
  <c r="AL153" i="22"/>
  <c r="AK153" i="22"/>
  <c r="AJ153" i="22"/>
  <c r="AI153" i="22"/>
  <c r="AH153" i="22"/>
  <c r="AG153" i="22"/>
  <c r="AF153" i="22"/>
  <c r="AE153" i="22"/>
  <c r="AD153" i="22"/>
  <c r="AC153" i="22"/>
  <c r="AB153" i="22"/>
  <c r="AA153" i="22"/>
  <c r="Z153" i="22"/>
  <c r="Y153" i="22"/>
  <c r="X153" i="22"/>
  <c r="W153" i="22"/>
  <c r="V153" i="22"/>
  <c r="U153" i="22"/>
  <c r="T153" i="22"/>
  <c r="S153" i="22"/>
  <c r="R153" i="22"/>
  <c r="Q153" i="22"/>
  <c r="P153" i="22"/>
  <c r="O153" i="22"/>
  <c r="N153" i="22"/>
  <c r="M153" i="22"/>
  <c r="L153" i="22"/>
  <c r="K153" i="22"/>
  <c r="J153" i="22"/>
  <c r="I153" i="22"/>
  <c r="H153" i="22"/>
  <c r="G153" i="22"/>
  <c r="F153" i="22"/>
  <c r="E153" i="22"/>
  <c r="D153" i="22"/>
  <c r="C153" i="22"/>
  <c r="B153" i="22"/>
  <c r="AZ152" i="22"/>
  <c r="AY152" i="22"/>
  <c r="AX152" i="22"/>
  <c r="AW152" i="22"/>
  <c r="AV152" i="22"/>
  <c r="AU152" i="22"/>
  <c r="AT152" i="22"/>
  <c r="AS152" i="22"/>
  <c r="AR152" i="22"/>
  <c r="AQ152" i="22"/>
  <c r="AP152" i="22"/>
  <c r="AO152" i="22"/>
  <c r="AN152" i="22"/>
  <c r="AM152" i="22"/>
  <c r="AL152" i="22"/>
  <c r="AK152" i="22"/>
  <c r="AJ152" i="22"/>
  <c r="AI152" i="22"/>
  <c r="AH152" i="22"/>
  <c r="AG152" i="22"/>
  <c r="AF152" i="22"/>
  <c r="AE152" i="22"/>
  <c r="AD152" i="22"/>
  <c r="AC152" i="22"/>
  <c r="AB152" i="22"/>
  <c r="AA152" i="22"/>
  <c r="Z152" i="22"/>
  <c r="Y152" i="22"/>
  <c r="X152" i="22"/>
  <c r="W152" i="22"/>
  <c r="V152" i="22"/>
  <c r="U152" i="22"/>
  <c r="T152" i="22"/>
  <c r="S152" i="22"/>
  <c r="R152" i="22"/>
  <c r="Q152" i="22"/>
  <c r="P152" i="22"/>
  <c r="O152" i="22"/>
  <c r="N152" i="22"/>
  <c r="M152" i="22"/>
  <c r="L152" i="22"/>
  <c r="K152" i="22"/>
  <c r="J152" i="22"/>
  <c r="I152" i="22"/>
  <c r="H152" i="22"/>
  <c r="G152" i="22"/>
  <c r="F152" i="22"/>
  <c r="E152" i="22"/>
  <c r="D152" i="22"/>
  <c r="C152" i="22"/>
  <c r="B152" i="22"/>
  <c r="BA152" i="22" s="1"/>
  <c r="BB152" i="22" s="1"/>
  <c r="AZ151" i="22"/>
  <c r="AY151" i="22"/>
  <c r="AX151" i="22"/>
  <c r="AW151" i="22"/>
  <c r="AV151" i="22"/>
  <c r="AU151" i="22"/>
  <c r="AT151" i="22"/>
  <c r="AS151" i="22"/>
  <c r="AR151" i="22"/>
  <c r="AQ151" i="22"/>
  <c r="AP151" i="22"/>
  <c r="AO151" i="22"/>
  <c r="AN151" i="22"/>
  <c r="AM151" i="22"/>
  <c r="AL151" i="22"/>
  <c r="AK151" i="22"/>
  <c r="AJ151" i="22"/>
  <c r="AI151" i="22"/>
  <c r="AH151" i="22"/>
  <c r="AG151" i="22"/>
  <c r="AF151" i="22"/>
  <c r="AE151" i="22"/>
  <c r="AD151" i="22"/>
  <c r="AC151" i="22"/>
  <c r="AB151" i="22"/>
  <c r="AA151" i="22"/>
  <c r="Z151" i="22"/>
  <c r="Y151" i="22"/>
  <c r="X151" i="22"/>
  <c r="W151" i="22"/>
  <c r="V151" i="22"/>
  <c r="U151" i="22"/>
  <c r="T151" i="22"/>
  <c r="S151" i="22"/>
  <c r="R151" i="22"/>
  <c r="Q151" i="22"/>
  <c r="P151" i="22"/>
  <c r="O151" i="22"/>
  <c r="N151" i="22"/>
  <c r="M151" i="22"/>
  <c r="L151" i="22"/>
  <c r="K151" i="22"/>
  <c r="J151" i="22"/>
  <c r="I151" i="22"/>
  <c r="H151" i="22"/>
  <c r="G151" i="22"/>
  <c r="F151" i="22"/>
  <c r="E151" i="22"/>
  <c r="D151" i="22"/>
  <c r="C151" i="22"/>
  <c r="B151" i="22"/>
  <c r="BA151" i="22" s="1"/>
  <c r="BB151" i="22" s="1"/>
  <c r="AZ150" i="22"/>
  <c r="AY150" i="22"/>
  <c r="AX150" i="22"/>
  <c r="AW150" i="22"/>
  <c r="AV150" i="22"/>
  <c r="AU150" i="22"/>
  <c r="AT150" i="22"/>
  <c r="AS150" i="22"/>
  <c r="AR150" i="22"/>
  <c r="AQ150" i="22"/>
  <c r="AP150" i="22"/>
  <c r="AO150" i="22"/>
  <c r="AN150" i="22"/>
  <c r="AM150" i="22"/>
  <c r="AL150" i="22"/>
  <c r="AK150" i="22"/>
  <c r="AJ150" i="22"/>
  <c r="AI150" i="22"/>
  <c r="AH150" i="22"/>
  <c r="AG150" i="22"/>
  <c r="AF150" i="22"/>
  <c r="AE150" i="22"/>
  <c r="AD150" i="22"/>
  <c r="AC150" i="22"/>
  <c r="AB150" i="22"/>
  <c r="AA150" i="22"/>
  <c r="Z150" i="22"/>
  <c r="Y150" i="22"/>
  <c r="X150" i="22"/>
  <c r="W150" i="22"/>
  <c r="V150" i="22"/>
  <c r="U150" i="22"/>
  <c r="T150" i="22"/>
  <c r="S150" i="22"/>
  <c r="R150" i="22"/>
  <c r="Q150" i="22"/>
  <c r="P150" i="22"/>
  <c r="O150" i="22"/>
  <c r="N150" i="22"/>
  <c r="M150" i="22"/>
  <c r="L150" i="22"/>
  <c r="K150" i="22"/>
  <c r="J150" i="22"/>
  <c r="I150" i="22"/>
  <c r="H150" i="22"/>
  <c r="G150" i="22"/>
  <c r="F150" i="22"/>
  <c r="E150" i="22"/>
  <c r="D150" i="22"/>
  <c r="C150" i="22"/>
  <c r="B150" i="22"/>
  <c r="BA150" i="22" s="1"/>
  <c r="BB150" i="22" s="1"/>
  <c r="AZ149" i="22"/>
  <c r="AY149" i="22"/>
  <c r="AX149" i="22"/>
  <c r="AW149" i="22"/>
  <c r="AV149" i="22"/>
  <c r="AU149" i="22"/>
  <c r="AT149" i="22"/>
  <c r="AS149" i="22"/>
  <c r="AR149" i="22"/>
  <c r="AQ149" i="22"/>
  <c r="AP149" i="22"/>
  <c r="AO149" i="22"/>
  <c r="AN149" i="22"/>
  <c r="AM149" i="22"/>
  <c r="AL149" i="22"/>
  <c r="AK149" i="22"/>
  <c r="AJ149" i="22"/>
  <c r="AI149" i="22"/>
  <c r="AH149" i="22"/>
  <c r="AG149" i="22"/>
  <c r="AF149" i="22"/>
  <c r="AE149" i="22"/>
  <c r="AD149" i="22"/>
  <c r="AC149" i="22"/>
  <c r="AB149" i="22"/>
  <c r="AA149" i="22"/>
  <c r="Z149" i="22"/>
  <c r="Y149" i="22"/>
  <c r="X149" i="22"/>
  <c r="W149" i="22"/>
  <c r="V149" i="22"/>
  <c r="U149" i="22"/>
  <c r="T149" i="22"/>
  <c r="S149" i="22"/>
  <c r="R149" i="22"/>
  <c r="Q149" i="22"/>
  <c r="P149" i="22"/>
  <c r="O149" i="22"/>
  <c r="N149" i="22"/>
  <c r="M149" i="22"/>
  <c r="L149" i="22"/>
  <c r="K149" i="22"/>
  <c r="J149" i="22"/>
  <c r="I149" i="22"/>
  <c r="H149" i="22"/>
  <c r="G149" i="22"/>
  <c r="F149" i="22"/>
  <c r="E149" i="22"/>
  <c r="D149" i="22"/>
  <c r="C149" i="22"/>
  <c r="B149" i="22"/>
  <c r="BA149" i="22" s="1"/>
  <c r="BB149" i="22" s="1"/>
  <c r="BA148" i="22"/>
  <c r="BB148" i="22" s="1"/>
  <c r="AZ148" i="22"/>
  <c r="AY148" i="22"/>
  <c r="AX148" i="22"/>
  <c r="AW148" i="22"/>
  <c r="AV148" i="22"/>
  <c r="AU148" i="22"/>
  <c r="AT148" i="22"/>
  <c r="AS148" i="22"/>
  <c r="AR148" i="22"/>
  <c r="AQ148" i="22"/>
  <c r="AP148" i="22"/>
  <c r="AO148" i="22"/>
  <c r="AN148" i="22"/>
  <c r="AM148" i="22"/>
  <c r="AL148" i="22"/>
  <c r="AK148" i="22"/>
  <c r="AJ148" i="22"/>
  <c r="AI148" i="22"/>
  <c r="AH148" i="22"/>
  <c r="AG148" i="22"/>
  <c r="AF148" i="22"/>
  <c r="AE148" i="22"/>
  <c r="AD148" i="22"/>
  <c r="AC148" i="22"/>
  <c r="AB148" i="22"/>
  <c r="AA148" i="22"/>
  <c r="Z148" i="22"/>
  <c r="Y148" i="22"/>
  <c r="X148" i="22"/>
  <c r="W148" i="22"/>
  <c r="V148" i="22"/>
  <c r="U148" i="22"/>
  <c r="T148" i="22"/>
  <c r="S148" i="22"/>
  <c r="R148" i="22"/>
  <c r="Q148" i="22"/>
  <c r="P148" i="22"/>
  <c r="O148" i="22"/>
  <c r="N148" i="22"/>
  <c r="M148" i="22"/>
  <c r="L148" i="22"/>
  <c r="K148" i="22"/>
  <c r="J148" i="22"/>
  <c r="I148" i="22"/>
  <c r="H148" i="22"/>
  <c r="G148" i="22"/>
  <c r="F148" i="22"/>
  <c r="E148" i="22"/>
  <c r="D148" i="22"/>
  <c r="C148" i="22"/>
  <c r="B148" i="22"/>
  <c r="BA147" i="22"/>
  <c r="BB147" i="22" s="1"/>
  <c r="AZ147" i="22"/>
  <c r="AY147" i="22"/>
  <c r="AX147" i="22"/>
  <c r="AW147" i="22"/>
  <c r="AV147" i="22"/>
  <c r="AU147" i="22"/>
  <c r="AT147" i="22"/>
  <c r="AS147" i="22"/>
  <c r="AR147" i="22"/>
  <c r="AQ147" i="22"/>
  <c r="AP147" i="22"/>
  <c r="AO147" i="22"/>
  <c r="AN147" i="22"/>
  <c r="AM147" i="22"/>
  <c r="AL147" i="22"/>
  <c r="AK147" i="22"/>
  <c r="AJ147" i="22"/>
  <c r="AI147" i="22"/>
  <c r="AH147" i="22"/>
  <c r="AG147" i="22"/>
  <c r="AF147" i="22"/>
  <c r="AE147" i="22"/>
  <c r="AD147" i="22"/>
  <c r="AC147" i="22"/>
  <c r="AB147" i="22"/>
  <c r="AA147" i="22"/>
  <c r="Z147" i="22"/>
  <c r="Y147" i="22"/>
  <c r="X147" i="22"/>
  <c r="W147" i="22"/>
  <c r="V147" i="22"/>
  <c r="U147" i="22"/>
  <c r="T147" i="22"/>
  <c r="S147" i="22"/>
  <c r="R147" i="22"/>
  <c r="Q147" i="22"/>
  <c r="P147" i="22"/>
  <c r="O147" i="22"/>
  <c r="N147" i="22"/>
  <c r="M147" i="22"/>
  <c r="L147" i="22"/>
  <c r="K147" i="22"/>
  <c r="J147" i="22"/>
  <c r="I147" i="22"/>
  <c r="H147" i="22"/>
  <c r="G147" i="22"/>
  <c r="F147" i="22"/>
  <c r="E147" i="22"/>
  <c r="D147" i="22"/>
  <c r="C147" i="22"/>
  <c r="B147" i="22"/>
  <c r="BB146" i="22"/>
  <c r="BA146" i="22"/>
  <c r="AZ146" i="22"/>
  <c r="AY146" i="22"/>
  <c r="AX146" i="22"/>
  <c r="AW146" i="22"/>
  <c r="AV146" i="22"/>
  <c r="AU146" i="22"/>
  <c r="AT146" i="22"/>
  <c r="AS146" i="22"/>
  <c r="AR146" i="22"/>
  <c r="AQ146" i="22"/>
  <c r="AP146" i="22"/>
  <c r="AO146" i="22"/>
  <c r="AN146" i="22"/>
  <c r="AM146" i="22"/>
  <c r="AL146" i="22"/>
  <c r="AK146" i="22"/>
  <c r="AJ146" i="22"/>
  <c r="AI146" i="22"/>
  <c r="AH146" i="22"/>
  <c r="AG146" i="22"/>
  <c r="AF146" i="22"/>
  <c r="AE146" i="22"/>
  <c r="AD146" i="22"/>
  <c r="AC146" i="22"/>
  <c r="AB146" i="22"/>
  <c r="AA146" i="22"/>
  <c r="Z146" i="22"/>
  <c r="Y146" i="22"/>
  <c r="X146" i="22"/>
  <c r="W146" i="22"/>
  <c r="V146" i="22"/>
  <c r="U146" i="22"/>
  <c r="T146" i="22"/>
  <c r="S146" i="22"/>
  <c r="R146" i="22"/>
  <c r="Q146" i="22"/>
  <c r="P146" i="22"/>
  <c r="O146" i="22"/>
  <c r="N146" i="22"/>
  <c r="M146" i="22"/>
  <c r="L146" i="22"/>
  <c r="K146" i="22"/>
  <c r="J146" i="22"/>
  <c r="I146" i="22"/>
  <c r="H146" i="22"/>
  <c r="G146" i="22"/>
  <c r="F146" i="22"/>
  <c r="E146" i="22"/>
  <c r="D146" i="22"/>
  <c r="C146" i="22"/>
  <c r="B146" i="22"/>
  <c r="BB145" i="22"/>
  <c r="BA145" i="22"/>
  <c r="AZ145" i="22"/>
  <c r="AY145" i="22"/>
  <c r="AX145" i="22"/>
  <c r="AW145" i="22"/>
  <c r="AV145" i="22"/>
  <c r="AU145" i="22"/>
  <c r="AT145" i="22"/>
  <c r="AS145" i="22"/>
  <c r="AR145" i="22"/>
  <c r="AQ145" i="22"/>
  <c r="AP145" i="22"/>
  <c r="AO145" i="22"/>
  <c r="AN145" i="22"/>
  <c r="AM145" i="22"/>
  <c r="AL145" i="22"/>
  <c r="AK145" i="22"/>
  <c r="AJ145" i="22"/>
  <c r="AI145" i="22"/>
  <c r="AH145" i="22"/>
  <c r="AG145" i="22"/>
  <c r="AF145" i="22"/>
  <c r="AE145" i="22"/>
  <c r="AD145" i="22"/>
  <c r="AC145" i="22"/>
  <c r="AB145" i="22"/>
  <c r="AA145" i="22"/>
  <c r="Z145" i="22"/>
  <c r="Y145" i="22"/>
  <c r="X145" i="22"/>
  <c r="W145" i="22"/>
  <c r="V145" i="22"/>
  <c r="U145" i="22"/>
  <c r="T145" i="22"/>
  <c r="S145" i="22"/>
  <c r="R145" i="22"/>
  <c r="Q145" i="22"/>
  <c r="P145" i="22"/>
  <c r="O145" i="22"/>
  <c r="N145" i="22"/>
  <c r="M145" i="22"/>
  <c r="L145" i="22"/>
  <c r="K145" i="22"/>
  <c r="J145" i="22"/>
  <c r="I145" i="22"/>
  <c r="H145" i="22"/>
  <c r="G145" i="22"/>
  <c r="F145" i="22"/>
  <c r="E145" i="22"/>
  <c r="D145" i="22"/>
  <c r="C145" i="22"/>
  <c r="B145" i="22"/>
  <c r="AZ144" i="22"/>
  <c r="AY144" i="22"/>
  <c r="AX144" i="22"/>
  <c r="AW144" i="22"/>
  <c r="AV144" i="22"/>
  <c r="AU144" i="22"/>
  <c r="AT144" i="22"/>
  <c r="AS144" i="22"/>
  <c r="AR144" i="22"/>
  <c r="AQ144" i="22"/>
  <c r="AP144" i="22"/>
  <c r="AO144" i="22"/>
  <c r="AN144" i="22"/>
  <c r="AM144" i="22"/>
  <c r="AL144" i="22"/>
  <c r="AK144" i="22"/>
  <c r="AJ144" i="22"/>
  <c r="AI144" i="22"/>
  <c r="AH144" i="22"/>
  <c r="AG144" i="22"/>
  <c r="AF144" i="22"/>
  <c r="AE144" i="22"/>
  <c r="AD144" i="22"/>
  <c r="AC144" i="22"/>
  <c r="AB144" i="22"/>
  <c r="AA144" i="22"/>
  <c r="Z144" i="22"/>
  <c r="Y144" i="22"/>
  <c r="X144" i="22"/>
  <c r="W144" i="22"/>
  <c r="V144" i="22"/>
  <c r="U144" i="22"/>
  <c r="T144" i="22"/>
  <c r="S144" i="22"/>
  <c r="R144" i="22"/>
  <c r="Q144" i="22"/>
  <c r="P144" i="22"/>
  <c r="O144" i="22"/>
  <c r="N144" i="22"/>
  <c r="M144" i="22"/>
  <c r="L144" i="22"/>
  <c r="K144" i="22"/>
  <c r="J144" i="22"/>
  <c r="I144" i="22"/>
  <c r="H144" i="22"/>
  <c r="G144" i="22"/>
  <c r="F144" i="22"/>
  <c r="E144" i="22"/>
  <c r="D144" i="22"/>
  <c r="C144" i="22"/>
  <c r="B144" i="22"/>
  <c r="BA144" i="22" s="1"/>
  <c r="BB144" i="22" s="1"/>
  <c r="AZ143" i="22"/>
  <c r="AY143" i="22"/>
  <c r="AX143" i="22"/>
  <c r="AW143" i="22"/>
  <c r="AV143" i="22"/>
  <c r="AU143" i="22"/>
  <c r="AT143" i="22"/>
  <c r="AS143" i="22"/>
  <c r="AR143" i="22"/>
  <c r="AQ143" i="22"/>
  <c r="AP143" i="22"/>
  <c r="AO143" i="22"/>
  <c r="AN143" i="22"/>
  <c r="AM143" i="22"/>
  <c r="AL143" i="22"/>
  <c r="AK143" i="22"/>
  <c r="AJ143" i="22"/>
  <c r="AI143" i="22"/>
  <c r="AH143" i="22"/>
  <c r="AG143" i="22"/>
  <c r="AF143" i="22"/>
  <c r="AE143" i="22"/>
  <c r="AD143" i="22"/>
  <c r="AC143" i="22"/>
  <c r="AB143" i="22"/>
  <c r="AA143" i="22"/>
  <c r="Z143" i="22"/>
  <c r="Y143" i="22"/>
  <c r="X143" i="22"/>
  <c r="W143" i="22"/>
  <c r="V143" i="22"/>
  <c r="U143" i="22"/>
  <c r="T143" i="22"/>
  <c r="S143" i="22"/>
  <c r="R143" i="22"/>
  <c r="Q143" i="22"/>
  <c r="P143" i="22"/>
  <c r="O143" i="22"/>
  <c r="N143" i="22"/>
  <c r="M143" i="22"/>
  <c r="L143" i="22"/>
  <c r="K143" i="22"/>
  <c r="J143" i="22"/>
  <c r="I143" i="22"/>
  <c r="H143" i="22"/>
  <c r="G143" i="22"/>
  <c r="F143" i="22"/>
  <c r="E143" i="22"/>
  <c r="D143" i="22"/>
  <c r="C143" i="22"/>
  <c r="B143" i="22"/>
  <c r="BA143" i="22" s="1"/>
  <c r="BB143" i="22" s="1"/>
  <c r="BB142" i="22"/>
  <c r="BA142" i="22"/>
  <c r="AZ142" i="22"/>
  <c r="AY142" i="22"/>
  <c r="AX142" i="22"/>
  <c r="AW142" i="22"/>
  <c r="AV142" i="22"/>
  <c r="AU142" i="22"/>
  <c r="AT142" i="22"/>
  <c r="AS142" i="22"/>
  <c r="AR142" i="22"/>
  <c r="AQ142" i="22"/>
  <c r="AP142" i="22"/>
  <c r="AO142" i="22"/>
  <c r="AN142" i="22"/>
  <c r="AM142" i="22"/>
  <c r="AL142" i="22"/>
  <c r="AK142" i="22"/>
  <c r="AJ142" i="22"/>
  <c r="AI142" i="22"/>
  <c r="AH142" i="22"/>
  <c r="AG142" i="22"/>
  <c r="AF142" i="22"/>
  <c r="AE142" i="22"/>
  <c r="AD142" i="22"/>
  <c r="AC142" i="22"/>
  <c r="AB142" i="22"/>
  <c r="AA142" i="22"/>
  <c r="Z142" i="22"/>
  <c r="Y142" i="22"/>
  <c r="X142" i="22"/>
  <c r="W142" i="22"/>
  <c r="V142" i="22"/>
  <c r="U142" i="22"/>
  <c r="T142" i="22"/>
  <c r="S142" i="22"/>
  <c r="R142" i="22"/>
  <c r="Q142" i="22"/>
  <c r="P142" i="22"/>
  <c r="O142" i="22"/>
  <c r="N142" i="22"/>
  <c r="M142" i="22"/>
  <c r="L142" i="22"/>
  <c r="K142" i="22"/>
  <c r="J142" i="22"/>
  <c r="I142" i="22"/>
  <c r="H142" i="22"/>
  <c r="G142" i="22"/>
  <c r="F142" i="22"/>
  <c r="E142" i="22"/>
  <c r="D142" i="22"/>
  <c r="C142" i="22"/>
  <c r="B142" i="22"/>
  <c r="BA141" i="22"/>
  <c r="BB141" i="22" s="1"/>
  <c r="AZ141" i="22"/>
  <c r="AY141" i="22"/>
  <c r="AX141" i="22"/>
  <c r="AW141" i="22"/>
  <c r="AV141" i="22"/>
  <c r="AU141" i="22"/>
  <c r="AT141" i="22"/>
  <c r="AS141" i="22"/>
  <c r="AR141" i="22"/>
  <c r="AQ141" i="22"/>
  <c r="AP141" i="22"/>
  <c r="AO141" i="22"/>
  <c r="AN141" i="22"/>
  <c r="AM141" i="22"/>
  <c r="AL141" i="22"/>
  <c r="AK141" i="22"/>
  <c r="AJ141" i="22"/>
  <c r="AI141" i="22"/>
  <c r="AH141" i="22"/>
  <c r="AG141" i="22"/>
  <c r="AF141" i="22"/>
  <c r="AE141" i="22"/>
  <c r="AD141" i="22"/>
  <c r="AC141" i="22"/>
  <c r="AB141" i="22"/>
  <c r="AA141" i="22"/>
  <c r="Z141" i="22"/>
  <c r="Y141" i="22"/>
  <c r="X141" i="22"/>
  <c r="W141" i="22"/>
  <c r="V141" i="22"/>
  <c r="U141" i="22"/>
  <c r="T141" i="22"/>
  <c r="S141" i="22"/>
  <c r="R141" i="22"/>
  <c r="Q141" i="22"/>
  <c r="P141" i="22"/>
  <c r="O141" i="22"/>
  <c r="N141" i="22"/>
  <c r="M141" i="22"/>
  <c r="L141" i="22"/>
  <c r="K141" i="22"/>
  <c r="J141" i="22"/>
  <c r="I141" i="22"/>
  <c r="H141" i="22"/>
  <c r="G141" i="22"/>
  <c r="F141" i="22"/>
  <c r="E141" i="22"/>
  <c r="D141" i="22"/>
  <c r="C141" i="22"/>
  <c r="B141" i="22"/>
  <c r="BB140" i="22"/>
  <c r="BA140" i="22"/>
  <c r="AZ140" i="22"/>
  <c r="AY140" i="22"/>
  <c r="AX140" i="22"/>
  <c r="AW140" i="22"/>
  <c r="AV140" i="22"/>
  <c r="AU140" i="22"/>
  <c r="AT140" i="22"/>
  <c r="AS140" i="22"/>
  <c r="AR140" i="22"/>
  <c r="AQ140" i="22"/>
  <c r="AP140" i="22"/>
  <c r="AO140" i="22"/>
  <c r="AN140" i="22"/>
  <c r="AM140" i="22"/>
  <c r="AL140" i="22"/>
  <c r="AK140" i="22"/>
  <c r="AJ140" i="22"/>
  <c r="AI140" i="22"/>
  <c r="AH140" i="22"/>
  <c r="AG140" i="22"/>
  <c r="AF140" i="22"/>
  <c r="AE140" i="22"/>
  <c r="AD140" i="22"/>
  <c r="AC140" i="22"/>
  <c r="AB140" i="22"/>
  <c r="AA140" i="22"/>
  <c r="Z140" i="22"/>
  <c r="Y140" i="22"/>
  <c r="X140" i="22"/>
  <c r="W140" i="22"/>
  <c r="V140" i="22"/>
  <c r="U140" i="22"/>
  <c r="T140" i="22"/>
  <c r="S140" i="22"/>
  <c r="R140" i="22"/>
  <c r="Q140" i="22"/>
  <c r="P140" i="22"/>
  <c r="O140" i="22"/>
  <c r="N140" i="22"/>
  <c r="M140" i="22"/>
  <c r="L140" i="22"/>
  <c r="K140" i="22"/>
  <c r="J140" i="22"/>
  <c r="I140" i="22"/>
  <c r="H140" i="22"/>
  <c r="G140" i="22"/>
  <c r="F140" i="22"/>
  <c r="E140" i="22"/>
  <c r="D140" i="22"/>
  <c r="C140" i="22"/>
  <c r="B140" i="22"/>
  <c r="AZ139" i="22"/>
  <c r="AY139" i="22"/>
  <c r="AX139" i="22"/>
  <c r="AW139" i="22"/>
  <c r="AV139" i="22"/>
  <c r="AU139" i="22"/>
  <c r="AT139" i="22"/>
  <c r="AS139" i="22"/>
  <c r="AR139" i="22"/>
  <c r="AQ139" i="22"/>
  <c r="AP139" i="22"/>
  <c r="AO139" i="22"/>
  <c r="AN139" i="22"/>
  <c r="AM139" i="22"/>
  <c r="AL139" i="22"/>
  <c r="AK139" i="22"/>
  <c r="AJ139" i="22"/>
  <c r="AI139" i="22"/>
  <c r="AH139" i="22"/>
  <c r="AG139" i="22"/>
  <c r="AF139" i="22"/>
  <c r="AE139" i="22"/>
  <c r="AD139" i="22"/>
  <c r="AC139" i="22"/>
  <c r="AB139" i="22"/>
  <c r="AA139" i="22"/>
  <c r="Z139" i="22"/>
  <c r="Y139" i="22"/>
  <c r="X139" i="22"/>
  <c r="W139" i="22"/>
  <c r="V139" i="22"/>
  <c r="U139" i="22"/>
  <c r="T139" i="22"/>
  <c r="S139" i="22"/>
  <c r="R139" i="22"/>
  <c r="Q139" i="22"/>
  <c r="P139" i="22"/>
  <c r="O139" i="22"/>
  <c r="N139" i="22"/>
  <c r="M139" i="22"/>
  <c r="L139" i="22"/>
  <c r="K139" i="22"/>
  <c r="J139" i="22"/>
  <c r="I139" i="22"/>
  <c r="H139" i="22"/>
  <c r="G139" i="22"/>
  <c r="F139" i="22"/>
  <c r="E139" i="22"/>
  <c r="D139" i="22"/>
  <c r="C139" i="22"/>
  <c r="B139" i="22"/>
  <c r="BA139" i="22" s="1"/>
  <c r="BB139" i="22" s="1"/>
  <c r="AZ138" i="22"/>
  <c r="AY138" i="22"/>
  <c r="AX138" i="22"/>
  <c r="AW138" i="22"/>
  <c r="AV138" i="22"/>
  <c r="AU138" i="22"/>
  <c r="AT138" i="22"/>
  <c r="AS138" i="22"/>
  <c r="AR138" i="22"/>
  <c r="AQ138" i="22"/>
  <c r="AP138" i="22"/>
  <c r="AO138" i="22"/>
  <c r="AN138" i="22"/>
  <c r="AM138" i="22"/>
  <c r="AL138" i="22"/>
  <c r="AK138" i="22"/>
  <c r="AJ138" i="22"/>
  <c r="AI138" i="22"/>
  <c r="AH138" i="22"/>
  <c r="AG138" i="22"/>
  <c r="AF138" i="22"/>
  <c r="AE138" i="22"/>
  <c r="AD138" i="22"/>
  <c r="AC138" i="22"/>
  <c r="AB138" i="22"/>
  <c r="AA138" i="22"/>
  <c r="Z138" i="22"/>
  <c r="Y138" i="22"/>
  <c r="X138" i="22"/>
  <c r="W138" i="22"/>
  <c r="V138" i="22"/>
  <c r="U138" i="22"/>
  <c r="T138" i="22"/>
  <c r="S138" i="22"/>
  <c r="R138" i="22"/>
  <c r="Q138" i="22"/>
  <c r="P138" i="22"/>
  <c r="O138" i="22"/>
  <c r="N138" i="22"/>
  <c r="M138" i="22"/>
  <c r="L138" i="22"/>
  <c r="K138" i="22"/>
  <c r="J138" i="22"/>
  <c r="I138" i="22"/>
  <c r="H138" i="22"/>
  <c r="G138" i="22"/>
  <c r="F138" i="22"/>
  <c r="E138" i="22"/>
  <c r="D138" i="22"/>
  <c r="C138" i="22"/>
  <c r="B138" i="22"/>
  <c r="BA138" i="22" s="1"/>
  <c r="BB138" i="22" s="1"/>
  <c r="AZ137" i="22"/>
  <c r="AY137" i="22"/>
  <c r="AX137" i="22"/>
  <c r="AW137" i="22"/>
  <c r="AV137" i="22"/>
  <c r="AU137" i="22"/>
  <c r="AT137" i="22"/>
  <c r="AS137" i="22"/>
  <c r="AR137" i="22"/>
  <c r="AQ137" i="22"/>
  <c r="AP137" i="22"/>
  <c r="AO137" i="22"/>
  <c r="AN137" i="22"/>
  <c r="AM137" i="22"/>
  <c r="AL137" i="22"/>
  <c r="AK137" i="22"/>
  <c r="AJ137" i="22"/>
  <c r="AI137" i="22"/>
  <c r="AH137" i="22"/>
  <c r="AG137" i="22"/>
  <c r="AF137" i="22"/>
  <c r="AE137" i="22"/>
  <c r="AD137" i="22"/>
  <c r="AC137" i="22"/>
  <c r="AB137" i="22"/>
  <c r="AA137" i="22"/>
  <c r="Z137" i="22"/>
  <c r="Y137" i="22"/>
  <c r="X137" i="22"/>
  <c r="W137" i="22"/>
  <c r="V137" i="22"/>
  <c r="U137" i="22"/>
  <c r="T137" i="22"/>
  <c r="S137" i="22"/>
  <c r="R137" i="22"/>
  <c r="Q137" i="22"/>
  <c r="P137" i="22"/>
  <c r="O137" i="22"/>
  <c r="N137" i="22"/>
  <c r="M137" i="22"/>
  <c r="L137" i="22"/>
  <c r="K137" i="22"/>
  <c r="J137" i="22"/>
  <c r="I137" i="22"/>
  <c r="H137" i="22"/>
  <c r="G137" i="22"/>
  <c r="F137" i="22"/>
  <c r="E137" i="22"/>
  <c r="D137" i="22"/>
  <c r="C137" i="22"/>
  <c r="B137" i="22"/>
  <c r="BA137" i="22" s="1"/>
  <c r="BB137" i="22" s="1"/>
  <c r="BB136" i="22"/>
  <c r="BA136" i="22"/>
  <c r="AZ136" i="22"/>
  <c r="AY136" i="22"/>
  <c r="AX136" i="22"/>
  <c r="AW136" i="22"/>
  <c r="AV136" i="22"/>
  <c r="AU136" i="22"/>
  <c r="AT136" i="22"/>
  <c r="AS136" i="22"/>
  <c r="AR136" i="22"/>
  <c r="AQ136" i="22"/>
  <c r="AP136" i="22"/>
  <c r="AO136" i="22"/>
  <c r="AN136" i="22"/>
  <c r="AM136" i="22"/>
  <c r="AL136" i="22"/>
  <c r="AK136" i="22"/>
  <c r="AJ136" i="22"/>
  <c r="AI136" i="22"/>
  <c r="AH136" i="22"/>
  <c r="AG136" i="22"/>
  <c r="AF136" i="22"/>
  <c r="AE136" i="22"/>
  <c r="AD136" i="22"/>
  <c r="AC136" i="22"/>
  <c r="AB136" i="22"/>
  <c r="AA136" i="22"/>
  <c r="Z136" i="22"/>
  <c r="Y136" i="22"/>
  <c r="X136" i="22"/>
  <c r="W136" i="22"/>
  <c r="V136" i="22"/>
  <c r="U136" i="22"/>
  <c r="T136" i="22"/>
  <c r="S136" i="22"/>
  <c r="R136" i="22"/>
  <c r="Q136" i="22"/>
  <c r="P136" i="22"/>
  <c r="O136" i="22"/>
  <c r="N136" i="22"/>
  <c r="M136" i="22"/>
  <c r="L136" i="22"/>
  <c r="K136" i="22"/>
  <c r="J136" i="22"/>
  <c r="I136" i="22"/>
  <c r="H136" i="22"/>
  <c r="G136" i="22"/>
  <c r="F136" i="22"/>
  <c r="E136" i="22"/>
  <c r="D136" i="22"/>
  <c r="C136" i="22"/>
  <c r="B136" i="22"/>
  <c r="BA135" i="22"/>
  <c r="BB135" i="22" s="1"/>
  <c r="AZ135" i="22"/>
  <c r="AY135" i="22"/>
  <c r="AX135" i="22"/>
  <c r="AW135" i="22"/>
  <c r="AV135" i="22"/>
  <c r="AU135" i="22"/>
  <c r="AT135" i="22"/>
  <c r="AS135" i="22"/>
  <c r="AR135" i="22"/>
  <c r="AQ135" i="22"/>
  <c r="AP135" i="22"/>
  <c r="AO135" i="22"/>
  <c r="AN135" i="22"/>
  <c r="AM135" i="22"/>
  <c r="AL135" i="22"/>
  <c r="AK135" i="22"/>
  <c r="AJ135" i="22"/>
  <c r="AI135" i="22"/>
  <c r="AH135" i="22"/>
  <c r="AG135" i="22"/>
  <c r="AF135" i="22"/>
  <c r="AE135" i="22"/>
  <c r="AD135" i="22"/>
  <c r="AC135" i="22"/>
  <c r="AB135" i="22"/>
  <c r="AA135" i="22"/>
  <c r="Z135" i="22"/>
  <c r="Y135" i="22"/>
  <c r="X135" i="22"/>
  <c r="W135" i="22"/>
  <c r="V135" i="22"/>
  <c r="U135" i="22"/>
  <c r="T135" i="22"/>
  <c r="S135" i="22"/>
  <c r="R135" i="22"/>
  <c r="Q135" i="22"/>
  <c r="P135" i="22"/>
  <c r="O135" i="22"/>
  <c r="N135" i="22"/>
  <c r="M135" i="22"/>
  <c r="L135" i="22"/>
  <c r="K135" i="22"/>
  <c r="J135" i="22"/>
  <c r="I135" i="22"/>
  <c r="H135" i="22"/>
  <c r="G135" i="22"/>
  <c r="F135" i="22"/>
  <c r="E135" i="22"/>
  <c r="D135" i="22"/>
  <c r="C135" i="22"/>
  <c r="B135" i="22"/>
  <c r="BB134" i="22"/>
  <c r="BA134" i="22"/>
  <c r="AZ134" i="22"/>
  <c r="AY134" i="22"/>
  <c r="AX134" i="22"/>
  <c r="AW134" i="22"/>
  <c r="AV134" i="22"/>
  <c r="AU134" i="22"/>
  <c r="AT134" i="22"/>
  <c r="AS134" i="22"/>
  <c r="AR134" i="22"/>
  <c r="AQ134" i="22"/>
  <c r="AP134" i="22"/>
  <c r="AO134" i="22"/>
  <c r="AN134" i="22"/>
  <c r="AM134" i="22"/>
  <c r="AL134" i="22"/>
  <c r="AK134" i="22"/>
  <c r="AJ134" i="22"/>
  <c r="AI134" i="22"/>
  <c r="AH134" i="22"/>
  <c r="AG134" i="22"/>
  <c r="AF134" i="22"/>
  <c r="AE134" i="22"/>
  <c r="AD134" i="22"/>
  <c r="AC134" i="22"/>
  <c r="AB134" i="22"/>
  <c r="AA134" i="22"/>
  <c r="Z134" i="22"/>
  <c r="Y134" i="22"/>
  <c r="X134" i="22"/>
  <c r="W134" i="22"/>
  <c r="V134" i="22"/>
  <c r="U134" i="22"/>
  <c r="T134" i="22"/>
  <c r="S134" i="22"/>
  <c r="R134" i="22"/>
  <c r="Q134" i="22"/>
  <c r="P134" i="22"/>
  <c r="O134" i="22"/>
  <c r="N134" i="22"/>
  <c r="M134" i="22"/>
  <c r="L134" i="22"/>
  <c r="K134" i="22"/>
  <c r="J134" i="22"/>
  <c r="I134" i="22"/>
  <c r="H134" i="22"/>
  <c r="G134" i="22"/>
  <c r="F134" i="22"/>
  <c r="E134" i="22"/>
  <c r="D134" i="22"/>
  <c r="C134" i="22"/>
  <c r="B134" i="22"/>
  <c r="BB133" i="22"/>
  <c r="BA133" i="22"/>
  <c r="AZ133" i="22"/>
  <c r="AY133" i="22"/>
  <c r="AX133" i="22"/>
  <c r="AW133" i="22"/>
  <c r="AV133" i="22"/>
  <c r="AU133" i="22"/>
  <c r="AT133" i="22"/>
  <c r="AS133" i="22"/>
  <c r="AR133" i="22"/>
  <c r="AQ133" i="22"/>
  <c r="AP133" i="22"/>
  <c r="AO133" i="22"/>
  <c r="AN133" i="22"/>
  <c r="AM133" i="22"/>
  <c r="AL133" i="22"/>
  <c r="AK133" i="22"/>
  <c r="AJ133" i="22"/>
  <c r="AI133" i="22"/>
  <c r="AH133" i="22"/>
  <c r="AG133" i="22"/>
  <c r="AF133" i="22"/>
  <c r="AE133" i="22"/>
  <c r="AD133" i="22"/>
  <c r="AC133" i="22"/>
  <c r="AB133" i="22"/>
  <c r="AA133" i="22"/>
  <c r="Z133" i="22"/>
  <c r="Y133" i="22"/>
  <c r="X133" i="22"/>
  <c r="W133" i="22"/>
  <c r="V133" i="22"/>
  <c r="U133" i="22"/>
  <c r="T133" i="22"/>
  <c r="S133" i="22"/>
  <c r="R133" i="22"/>
  <c r="Q133" i="22"/>
  <c r="P133" i="22"/>
  <c r="O133" i="22"/>
  <c r="N133" i="22"/>
  <c r="M133" i="22"/>
  <c r="L133" i="22"/>
  <c r="K133" i="22"/>
  <c r="J133" i="22"/>
  <c r="I133" i="22"/>
  <c r="H133" i="22"/>
  <c r="G133" i="22"/>
  <c r="F133" i="22"/>
  <c r="E133" i="22"/>
  <c r="D133" i="22"/>
  <c r="C133" i="22"/>
  <c r="B133" i="22"/>
  <c r="BA132" i="22"/>
  <c r="BB132" i="22" s="1"/>
  <c r="AZ132" i="22"/>
  <c r="AY132" i="22"/>
  <c r="AX132" i="22"/>
  <c r="AW132" i="22"/>
  <c r="AV132" i="22"/>
  <c r="AU132" i="22"/>
  <c r="AT132" i="22"/>
  <c r="AS132" i="22"/>
  <c r="AR132" i="22"/>
  <c r="AQ132" i="22"/>
  <c r="AP132" i="22"/>
  <c r="AO132" i="22"/>
  <c r="AN132" i="22"/>
  <c r="AM132" i="22"/>
  <c r="AL132" i="22"/>
  <c r="AK132" i="22"/>
  <c r="AJ132" i="22"/>
  <c r="AI132" i="22"/>
  <c r="AH132" i="22"/>
  <c r="AG132" i="22"/>
  <c r="AF132" i="22"/>
  <c r="AE132" i="22"/>
  <c r="AD132" i="22"/>
  <c r="AC132" i="22"/>
  <c r="AB132" i="22"/>
  <c r="AA132" i="22"/>
  <c r="Z132" i="22"/>
  <c r="Y132" i="22"/>
  <c r="X132" i="22"/>
  <c r="W132" i="22"/>
  <c r="V132" i="22"/>
  <c r="U132" i="22"/>
  <c r="T132" i="22"/>
  <c r="S132" i="22"/>
  <c r="R132" i="22"/>
  <c r="Q132" i="22"/>
  <c r="P132" i="22"/>
  <c r="O132" i="22"/>
  <c r="N132" i="22"/>
  <c r="M132" i="22"/>
  <c r="L132" i="22"/>
  <c r="K132" i="22"/>
  <c r="J132" i="22"/>
  <c r="I132" i="22"/>
  <c r="H132" i="22"/>
  <c r="G132" i="22"/>
  <c r="F132" i="22"/>
  <c r="E132" i="22"/>
  <c r="D132" i="22"/>
  <c r="C132" i="22"/>
  <c r="B132" i="22"/>
  <c r="AZ131" i="22"/>
  <c r="AY131" i="22"/>
  <c r="AX131" i="22"/>
  <c r="AW131" i="22"/>
  <c r="AV131" i="22"/>
  <c r="AU131" i="22"/>
  <c r="AT131" i="22"/>
  <c r="AS131" i="22"/>
  <c r="AR131" i="22"/>
  <c r="AQ131" i="22"/>
  <c r="AP131" i="22"/>
  <c r="AO131" i="22"/>
  <c r="AN131" i="22"/>
  <c r="AM131" i="22"/>
  <c r="AL131" i="22"/>
  <c r="AK131" i="22"/>
  <c r="AJ131" i="22"/>
  <c r="AI131" i="22"/>
  <c r="AH131" i="22"/>
  <c r="AG131" i="22"/>
  <c r="AF131" i="22"/>
  <c r="AE131" i="22"/>
  <c r="AD131" i="22"/>
  <c r="AC131" i="22"/>
  <c r="AB131" i="22"/>
  <c r="AA131" i="22"/>
  <c r="Z131" i="22"/>
  <c r="Y131" i="22"/>
  <c r="X131" i="22"/>
  <c r="W131" i="22"/>
  <c r="V131" i="22"/>
  <c r="U131" i="22"/>
  <c r="T131" i="22"/>
  <c r="S131" i="22"/>
  <c r="R131" i="22"/>
  <c r="Q131" i="22"/>
  <c r="P131" i="22"/>
  <c r="O131" i="22"/>
  <c r="N131" i="22"/>
  <c r="M131" i="22"/>
  <c r="L131" i="22"/>
  <c r="K131" i="22"/>
  <c r="J131" i="22"/>
  <c r="I131" i="22"/>
  <c r="H131" i="22"/>
  <c r="G131" i="22"/>
  <c r="F131" i="22"/>
  <c r="E131" i="22"/>
  <c r="D131" i="22"/>
  <c r="C131" i="22"/>
  <c r="B131" i="22"/>
  <c r="BA131" i="22" s="1"/>
  <c r="BB131" i="22" s="1"/>
  <c r="AZ130" i="22"/>
  <c r="AY130" i="22"/>
  <c r="AX130" i="22"/>
  <c r="AW130" i="22"/>
  <c r="AV130" i="22"/>
  <c r="AU130" i="22"/>
  <c r="AT130" i="22"/>
  <c r="AS130" i="22"/>
  <c r="AR130" i="22"/>
  <c r="AQ130" i="22"/>
  <c r="AP130" i="22"/>
  <c r="AO130" i="22"/>
  <c r="AN130" i="22"/>
  <c r="AM130" i="22"/>
  <c r="AL130" i="22"/>
  <c r="AK130" i="22"/>
  <c r="AJ130" i="22"/>
  <c r="AI130" i="22"/>
  <c r="AH130" i="22"/>
  <c r="AG130" i="22"/>
  <c r="AF130" i="22"/>
  <c r="AE130" i="22"/>
  <c r="AD130" i="22"/>
  <c r="AC130" i="22"/>
  <c r="AB130" i="22"/>
  <c r="AA130" i="22"/>
  <c r="Z130" i="22"/>
  <c r="Y130" i="22"/>
  <c r="X130" i="22"/>
  <c r="W130" i="22"/>
  <c r="V130" i="22"/>
  <c r="U130" i="22"/>
  <c r="T130" i="22"/>
  <c r="S130" i="22"/>
  <c r="R130" i="22"/>
  <c r="Q130" i="22"/>
  <c r="P130" i="22"/>
  <c r="O130" i="22"/>
  <c r="N130" i="22"/>
  <c r="M130" i="22"/>
  <c r="L130" i="22"/>
  <c r="K130" i="22"/>
  <c r="J130" i="22"/>
  <c r="I130" i="22"/>
  <c r="H130" i="22"/>
  <c r="G130" i="22"/>
  <c r="F130" i="22"/>
  <c r="E130" i="22"/>
  <c r="D130" i="22"/>
  <c r="C130" i="22"/>
  <c r="B130" i="22"/>
  <c r="BA130" i="22" s="1"/>
  <c r="BB130" i="22" s="1"/>
  <c r="BA129" i="22"/>
  <c r="BB129" i="22" s="1"/>
  <c r="AZ129" i="22"/>
  <c r="AY129" i="22"/>
  <c r="AX129" i="22"/>
  <c r="AW129" i="22"/>
  <c r="AV129" i="22"/>
  <c r="AU129" i="22"/>
  <c r="AT129" i="22"/>
  <c r="AS129" i="22"/>
  <c r="AR129" i="22"/>
  <c r="AQ129" i="22"/>
  <c r="AP129" i="22"/>
  <c r="AO129" i="22"/>
  <c r="AN129" i="22"/>
  <c r="AM129" i="22"/>
  <c r="AL129" i="22"/>
  <c r="AK129" i="22"/>
  <c r="AJ129" i="22"/>
  <c r="AI129" i="22"/>
  <c r="AH129" i="22"/>
  <c r="AG129" i="22"/>
  <c r="AF129" i="22"/>
  <c r="AE129" i="22"/>
  <c r="AD129" i="22"/>
  <c r="AC129" i="22"/>
  <c r="AB129" i="22"/>
  <c r="AA129" i="22"/>
  <c r="Z129" i="22"/>
  <c r="Y129" i="22"/>
  <c r="X129" i="22"/>
  <c r="W129" i="22"/>
  <c r="V129" i="22"/>
  <c r="U129" i="22"/>
  <c r="T129" i="22"/>
  <c r="S129" i="22"/>
  <c r="R129" i="22"/>
  <c r="Q129" i="22"/>
  <c r="P129" i="22"/>
  <c r="O129" i="22"/>
  <c r="N129" i="22"/>
  <c r="M129" i="22"/>
  <c r="L129" i="22"/>
  <c r="K129" i="22"/>
  <c r="J129" i="22"/>
  <c r="I129" i="22"/>
  <c r="H129" i="22"/>
  <c r="G129" i="22"/>
  <c r="F129" i="22"/>
  <c r="E129" i="22"/>
  <c r="D129" i="22"/>
  <c r="C129" i="22"/>
  <c r="B129" i="22"/>
  <c r="BB128" i="22"/>
  <c r="BA128" i="22"/>
  <c r="AZ128" i="22"/>
  <c r="AY128" i="22"/>
  <c r="AX128" i="22"/>
  <c r="AW128" i="22"/>
  <c r="AV128" i="22"/>
  <c r="AU128" i="22"/>
  <c r="AT128" i="22"/>
  <c r="AS128" i="22"/>
  <c r="AR128" i="22"/>
  <c r="AQ128" i="22"/>
  <c r="AP128" i="22"/>
  <c r="AO128" i="22"/>
  <c r="AN128" i="22"/>
  <c r="AM128" i="22"/>
  <c r="AL128" i="22"/>
  <c r="AK128" i="22"/>
  <c r="AJ128" i="22"/>
  <c r="AI128" i="22"/>
  <c r="AH128" i="22"/>
  <c r="AG128" i="22"/>
  <c r="AF128" i="22"/>
  <c r="AE128" i="22"/>
  <c r="AD128" i="22"/>
  <c r="AC128" i="22"/>
  <c r="AB128" i="22"/>
  <c r="AA128" i="22"/>
  <c r="Z128" i="22"/>
  <c r="Y128" i="22"/>
  <c r="X128" i="22"/>
  <c r="W128" i="22"/>
  <c r="V128" i="22"/>
  <c r="U128" i="22"/>
  <c r="T128" i="22"/>
  <c r="S128" i="22"/>
  <c r="R128" i="22"/>
  <c r="Q128" i="22"/>
  <c r="P128" i="22"/>
  <c r="O128" i="22"/>
  <c r="N128" i="22"/>
  <c r="M128" i="22"/>
  <c r="L128" i="22"/>
  <c r="K128" i="22"/>
  <c r="J128" i="22"/>
  <c r="I128" i="22"/>
  <c r="H128" i="22"/>
  <c r="G128" i="22"/>
  <c r="F128" i="22"/>
  <c r="E128" i="22"/>
  <c r="D128" i="22"/>
  <c r="C128" i="22"/>
  <c r="B128" i="22"/>
  <c r="AZ127" i="22"/>
  <c r="AY127" i="22"/>
  <c r="AX127" i="22"/>
  <c r="AW127" i="22"/>
  <c r="AV127" i="22"/>
  <c r="AU127" i="22"/>
  <c r="AT127" i="22"/>
  <c r="AS127" i="22"/>
  <c r="AR127" i="22"/>
  <c r="AQ127" i="22"/>
  <c r="AP127" i="22"/>
  <c r="AO127" i="22"/>
  <c r="AN127" i="22"/>
  <c r="AM127" i="22"/>
  <c r="AL127" i="22"/>
  <c r="AK127" i="22"/>
  <c r="AJ127" i="22"/>
  <c r="AI127" i="22"/>
  <c r="AH127" i="22"/>
  <c r="AG127" i="22"/>
  <c r="AF127" i="22"/>
  <c r="AE127" i="22"/>
  <c r="AD127" i="22"/>
  <c r="AC127" i="22"/>
  <c r="AB127" i="22"/>
  <c r="AA127" i="22"/>
  <c r="Z127" i="22"/>
  <c r="Y127" i="22"/>
  <c r="X127" i="22"/>
  <c r="W127" i="22"/>
  <c r="V127" i="22"/>
  <c r="U127" i="22"/>
  <c r="T127" i="22"/>
  <c r="S127" i="22"/>
  <c r="R127" i="22"/>
  <c r="Q127" i="22"/>
  <c r="P127" i="22"/>
  <c r="O127" i="22"/>
  <c r="N127" i="22"/>
  <c r="M127" i="22"/>
  <c r="L127" i="22"/>
  <c r="K127" i="22"/>
  <c r="J127" i="22"/>
  <c r="I127" i="22"/>
  <c r="H127" i="22"/>
  <c r="G127" i="22"/>
  <c r="F127" i="22"/>
  <c r="E127" i="22"/>
  <c r="D127" i="22"/>
  <c r="C127" i="22"/>
  <c r="B127" i="22"/>
  <c r="BA127" i="22" s="1"/>
  <c r="BB127" i="22" s="1"/>
  <c r="AZ126" i="22"/>
  <c r="AY126" i="22"/>
  <c r="AX126" i="22"/>
  <c r="AW126" i="22"/>
  <c r="AV126" i="22"/>
  <c r="AU126" i="22"/>
  <c r="AT126" i="22"/>
  <c r="AS126" i="22"/>
  <c r="AR126" i="22"/>
  <c r="AQ126" i="22"/>
  <c r="AP126" i="22"/>
  <c r="AO126" i="22"/>
  <c r="AN126" i="22"/>
  <c r="AM126" i="22"/>
  <c r="AL126" i="22"/>
  <c r="AK126" i="22"/>
  <c r="AJ126" i="22"/>
  <c r="AI126" i="22"/>
  <c r="AH126" i="22"/>
  <c r="AG126" i="22"/>
  <c r="AF126" i="22"/>
  <c r="AE126" i="22"/>
  <c r="AD126" i="22"/>
  <c r="AC126" i="22"/>
  <c r="AB126" i="22"/>
  <c r="AA126" i="22"/>
  <c r="Z126" i="22"/>
  <c r="Y126" i="22"/>
  <c r="X126" i="22"/>
  <c r="W126" i="22"/>
  <c r="V126" i="22"/>
  <c r="U126" i="22"/>
  <c r="T126" i="22"/>
  <c r="S126" i="22"/>
  <c r="R126" i="22"/>
  <c r="Q126" i="22"/>
  <c r="P126" i="22"/>
  <c r="O126" i="22"/>
  <c r="N126" i="22"/>
  <c r="M126" i="22"/>
  <c r="L126" i="22"/>
  <c r="K126" i="22"/>
  <c r="J126" i="22"/>
  <c r="I126" i="22"/>
  <c r="H126" i="22"/>
  <c r="G126" i="22"/>
  <c r="F126" i="22"/>
  <c r="E126" i="22"/>
  <c r="D126" i="22"/>
  <c r="C126" i="22"/>
  <c r="B126" i="22"/>
  <c r="BA126" i="22" s="1"/>
  <c r="BB126" i="22" s="1"/>
  <c r="AZ125" i="22"/>
  <c r="AY125" i="22"/>
  <c r="AX125" i="22"/>
  <c r="AW125" i="22"/>
  <c r="AV125" i="22"/>
  <c r="AU125" i="22"/>
  <c r="AT125" i="22"/>
  <c r="AS125" i="22"/>
  <c r="AR125" i="22"/>
  <c r="AQ125" i="22"/>
  <c r="AP125" i="22"/>
  <c r="AO125" i="22"/>
  <c r="AN125" i="22"/>
  <c r="AM125" i="22"/>
  <c r="AL125" i="22"/>
  <c r="AK125" i="22"/>
  <c r="AJ125" i="22"/>
  <c r="AI125" i="22"/>
  <c r="AH125" i="22"/>
  <c r="AG125" i="22"/>
  <c r="AF125" i="22"/>
  <c r="AE125" i="22"/>
  <c r="AD125" i="22"/>
  <c r="AC125" i="22"/>
  <c r="AB125" i="22"/>
  <c r="AA125" i="22"/>
  <c r="Z125" i="22"/>
  <c r="Y125" i="22"/>
  <c r="X125" i="22"/>
  <c r="W125" i="22"/>
  <c r="V125" i="22"/>
  <c r="U125" i="22"/>
  <c r="T125" i="22"/>
  <c r="S125" i="22"/>
  <c r="R125" i="22"/>
  <c r="Q125" i="22"/>
  <c r="P125" i="22"/>
  <c r="O125" i="22"/>
  <c r="N125" i="22"/>
  <c r="M125" i="22"/>
  <c r="L125" i="22"/>
  <c r="K125" i="22"/>
  <c r="J125" i="22"/>
  <c r="I125" i="22"/>
  <c r="H125" i="22"/>
  <c r="G125" i="22"/>
  <c r="F125" i="22"/>
  <c r="E125" i="22"/>
  <c r="D125" i="22"/>
  <c r="C125" i="22"/>
  <c r="B125" i="22"/>
  <c r="BA125" i="22" s="1"/>
  <c r="BB125" i="22" s="1"/>
  <c r="BB124" i="22"/>
  <c r="BA124" i="22"/>
  <c r="AZ124" i="22"/>
  <c r="AY124" i="22"/>
  <c r="AX124" i="22"/>
  <c r="AW124" i="22"/>
  <c r="AV124" i="22"/>
  <c r="AU124" i="22"/>
  <c r="AT124" i="22"/>
  <c r="AS124" i="22"/>
  <c r="AR124" i="22"/>
  <c r="AQ124" i="22"/>
  <c r="AP124" i="22"/>
  <c r="AO124" i="22"/>
  <c r="AN124" i="22"/>
  <c r="AM124" i="22"/>
  <c r="AL124" i="22"/>
  <c r="AK124" i="22"/>
  <c r="AJ124" i="22"/>
  <c r="AI124" i="22"/>
  <c r="AH124" i="22"/>
  <c r="AG124" i="22"/>
  <c r="AF124" i="22"/>
  <c r="AE124" i="22"/>
  <c r="AD124" i="22"/>
  <c r="AC124" i="22"/>
  <c r="AB124" i="22"/>
  <c r="AA124" i="22"/>
  <c r="Z124" i="22"/>
  <c r="Y124" i="22"/>
  <c r="X124" i="22"/>
  <c r="W124" i="22"/>
  <c r="V124" i="22"/>
  <c r="U124" i="22"/>
  <c r="T124" i="22"/>
  <c r="S124" i="22"/>
  <c r="R124" i="22"/>
  <c r="Q124" i="22"/>
  <c r="P124" i="22"/>
  <c r="O124" i="22"/>
  <c r="N124" i="22"/>
  <c r="M124" i="22"/>
  <c r="L124" i="22"/>
  <c r="K124" i="22"/>
  <c r="J124" i="22"/>
  <c r="I124" i="22"/>
  <c r="H124" i="22"/>
  <c r="G124" i="22"/>
  <c r="F124" i="22"/>
  <c r="E124" i="22"/>
  <c r="D124" i="22"/>
  <c r="C124" i="22"/>
  <c r="B124" i="22"/>
  <c r="BA123" i="22"/>
  <c r="BB123" i="22" s="1"/>
  <c r="AZ123" i="22"/>
  <c r="AY123" i="22"/>
  <c r="AX123" i="22"/>
  <c r="AW123" i="22"/>
  <c r="AV123" i="22"/>
  <c r="AU123" i="22"/>
  <c r="AT123" i="22"/>
  <c r="AS123" i="22"/>
  <c r="AR123" i="22"/>
  <c r="AQ123" i="22"/>
  <c r="AP123" i="22"/>
  <c r="AO123" i="22"/>
  <c r="AN123" i="22"/>
  <c r="AM123" i="22"/>
  <c r="AL123" i="22"/>
  <c r="AK123" i="22"/>
  <c r="AJ123" i="22"/>
  <c r="AI123" i="22"/>
  <c r="AH123" i="22"/>
  <c r="AG123" i="22"/>
  <c r="AF123" i="22"/>
  <c r="AE123" i="22"/>
  <c r="AD123" i="22"/>
  <c r="AC123" i="22"/>
  <c r="AB123" i="22"/>
  <c r="AA123" i="22"/>
  <c r="Z123" i="22"/>
  <c r="Y123" i="22"/>
  <c r="X123" i="22"/>
  <c r="W123" i="22"/>
  <c r="V123" i="22"/>
  <c r="U123" i="22"/>
  <c r="T123" i="22"/>
  <c r="S123" i="22"/>
  <c r="R123" i="22"/>
  <c r="Q123" i="22"/>
  <c r="P123" i="22"/>
  <c r="O123" i="22"/>
  <c r="N123" i="22"/>
  <c r="M123" i="22"/>
  <c r="L123" i="22"/>
  <c r="K123" i="22"/>
  <c r="J123" i="22"/>
  <c r="I123" i="22"/>
  <c r="H123" i="22"/>
  <c r="G123" i="22"/>
  <c r="F123" i="22"/>
  <c r="E123" i="22"/>
  <c r="D123" i="22"/>
  <c r="C123" i="22"/>
  <c r="B123" i="22"/>
  <c r="BB122" i="22"/>
  <c r="BA122" i="22"/>
  <c r="AZ122" i="22"/>
  <c r="AY122" i="22"/>
  <c r="AX122" i="22"/>
  <c r="AW122" i="22"/>
  <c r="AV122" i="22"/>
  <c r="AU122" i="22"/>
  <c r="AT122" i="22"/>
  <c r="AS122" i="22"/>
  <c r="AR122" i="22"/>
  <c r="AQ122" i="22"/>
  <c r="AP122" i="22"/>
  <c r="AO122" i="22"/>
  <c r="AN122" i="22"/>
  <c r="AM122" i="22"/>
  <c r="AL122" i="22"/>
  <c r="AK122" i="22"/>
  <c r="AJ122" i="22"/>
  <c r="AI122" i="22"/>
  <c r="AH122" i="22"/>
  <c r="AG122" i="22"/>
  <c r="AF122" i="22"/>
  <c r="AE122" i="22"/>
  <c r="AD122" i="22"/>
  <c r="AC122" i="22"/>
  <c r="AB122" i="22"/>
  <c r="AA122" i="22"/>
  <c r="Z122" i="22"/>
  <c r="Y122" i="22"/>
  <c r="X122" i="22"/>
  <c r="W122" i="22"/>
  <c r="V122" i="22"/>
  <c r="U122" i="22"/>
  <c r="T122" i="22"/>
  <c r="S122" i="22"/>
  <c r="R122" i="22"/>
  <c r="Q122" i="22"/>
  <c r="P122" i="22"/>
  <c r="O122" i="22"/>
  <c r="N122" i="22"/>
  <c r="M122" i="22"/>
  <c r="L122" i="22"/>
  <c r="K122" i="22"/>
  <c r="J122" i="22"/>
  <c r="I122" i="22"/>
  <c r="H122" i="22"/>
  <c r="G122" i="22"/>
  <c r="F122" i="22"/>
  <c r="E122" i="22"/>
  <c r="D122" i="22"/>
  <c r="C122" i="22"/>
  <c r="B122" i="22"/>
  <c r="BB121" i="22"/>
  <c r="BA121" i="22"/>
  <c r="AZ121" i="22"/>
  <c r="AY121" i="22"/>
  <c r="AX121" i="22"/>
  <c r="AW121" i="22"/>
  <c r="AV121" i="22"/>
  <c r="AU121" i="22"/>
  <c r="AT121" i="22"/>
  <c r="AS121" i="22"/>
  <c r="AR121" i="22"/>
  <c r="AQ121" i="22"/>
  <c r="AP121" i="22"/>
  <c r="AO121" i="22"/>
  <c r="AN121" i="22"/>
  <c r="AM121" i="22"/>
  <c r="AL121" i="22"/>
  <c r="AK121" i="22"/>
  <c r="AJ121" i="22"/>
  <c r="AI121" i="22"/>
  <c r="AH121" i="22"/>
  <c r="AG121" i="22"/>
  <c r="AF121" i="22"/>
  <c r="AE121" i="22"/>
  <c r="AD121" i="22"/>
  <c r="AC121" i="22"/>
  <c r="AB121" i="22"/>
  <c r="AA121" i="22"/>
  <c r="Z121" i="22"/>
  <c r="Y121" i="22"/>
  <c r="X121" i="22"/>
  <c r="W121" i="22"/>
  <c r="V121" i="22"/>
  <c r="U121" i="22"/>
  <c r="T121" i="22"/>
  <c r="S121" i="22"/>
  <c r="R121" i="22"/>
  <c r="Q121" i="22"/>
  <c r="P121" i="22"/>
  <c r="O121" i="22"/>
  <c r="N121" i="22"/>
  <c r="M121" i="22"/>
  <c r="L121" i="22"/>
  <c r="K121" i="22"/>
  <c r="J121" i="22"/>
  <c r="I121" i="22"/>
  <c r="H121" i="22"/>
  <c r="G121" i="22"/>
  <c r="F121" i="22"/>
  <c r="E121" i="22"/>
  <c r="D121" i="22"/>
  <c r="C121" i="22"/>
  <c r="B121" i="22"/>
  <c r="BA120" i="22"/>
  <c r="BB120" i="22" s="1"/>
  <c r="AZ120" i="22"/>
  <c r="AY120" i="22"/>
  <c r="AX120" i="22"/>
  <c r="AW120" i="22"/>
  <c r="AV120" i="22"/>
  <c r="AU120" i="22"/>
  <c r="AT120" i="22"/>
  <c r="AS120" i="22"/>
  <c r="AR120" i="22"/>
  <c r="AQ120" i="22"/>
  <c r="AP120" i="22"/>
  <c r="AO120" i="22"/>
  <c r="AN120" i="22"/>
  <c r="AM120" i="22"/>
  <c r="AL120" i="22"/>
  <c r="AK120" i="22"/>
  <c r="AJ120" i="22"/>
  <c r="AI120" i="22"/>
  <c r="AH120" i="22"/>
  <c r="AG120" i="22"/>
  <c r="AF120" i="22"/>
  <c r="AE120" i="22"/>
  <c r="AD120" i="22"/>
  <c r="AC120" i="22"/>
  <c r="AB120" i="22"/>
  <c r="AA120" i="22"/>
  <c r="Z120" i="22"/>
  <c r="Y120" i="22"/>
  <c r="X120" i="22"/>
  <c r="W120" i="22"/>
  <c r="V120" i="22"/>
  <c r="U120" i="22"/>
  <c r="T120" i="22"/>
  <c r="S120" i="22"/>
  <c r="R120" i="22"/>
  <c r="Q120" i="22"/>
  <c r="P120" i="22"/>
  <c r="O120" i="22"/>
  <c r="N120" i="22"/>
  <c r="M120" i="22"/>
  <c r="L120" i="22"/>
  <c r="K120" i="22"/>
  <c r="J120" i="22"/>
  <c r="I120" i="22"/>
  <c r="H120" i="22"/>
  <c r="G120" i="22"/>
  <c r="F120" i="22"/>
  <c r="E120" i="22"/>
  <c r="D120" i="22"/>
  <c r="C120" i="22"/>
  <c r="B120" i="22"/>
  <c r="AZ119" i="22"/>
  <c r="AY119" i="22"/>
  <c r="AX119" i="22"/>
  <c r="AW119" i="22"/>
  <c r="AV119" i="22"/>
  <c r="AU119" i="22"/>
  <c r="AT119" i="22"/>
  <c r="AS119" i="22"/>
  <c r="AR119" i="22"/>
  <c r="AQ119" i="22"/>
  <c r="AP119" i="22"/>
  <c r="AO119" i="22"/>
  <c r="AN119" i="22"/>
  <c r="AM119" i="22"/>
  <c r="AL119" i="22"/>
  <c r="AK119" i="22"/>
  <c r="AJ119" i="22"/>
  <c r="AI119" i="22"/>
  <c r="AH119" i="22"/>
  <c r="AG119" i="22"/>
  <c r="AF119" i="22"/>
  <c r="AE119" i="22"/>
  <c r="AD119" i="22"/>
  <c r="AC119" i="22"/>
  <c r="AB119" i="22"/>
  <c r="AA119" i="22"/>
  <c r="Z119" i="22"/>
  <c r="Y119" i="22"/>
  <c r="X119" i="22"/>
  <c r="W119" i="22"/>
  <c r="V119" i="22"/>
  <c r="U119" i="22"/>
  <c r="T119" i="22"/>
  <c r="S119" i="22"/>
  <c r="R119" i="22"/>
  <c r="Q119" i="22"/>
  <c r="P119" i="22"/>
  <c r="O119" i="22"/>
  <c r="N119" i="22"/>
  <c r="M119" i="22"/>
  <c r="L119" i="22"/>
  <c r="K119" i="22"/>
  <c r="J119" i="22"/>
  <c r="I119" i="22"/>
  <c r="H119" i="22"/>
  <c r="G119" i="22"/>
  <c r="F119" i="22"/>
  <c r="E119" i="22"/>
  <c r="D119" i="22"/>
  <c r="C119" i="22"/>
  <c r="B119" i="22"/>
  <c r="BA119" i="22" s="1"/>
  <c r="BB119" i="22" s="1"/>
  <c r="AZ118" i="22"/>
  <c r="AY118" i="22"/>
  <c r="AX118" i="22"/>
  <c r="AW118" i="22"/>
  <c r="AV118" i="22"/>
  <c r="AU118" i="22"/>
  <c r="AT118" i="22"/>
  <c r="AS118" i="22"/>
  <c r="AR118" i="22"/>
  <c r="AQ118" i="22"/>
  <c r="AP118" i="22"/>
  <c r="AO118" i="22"/>
  <c r="AN118" i="22"/>
  <c r="AM118" i="22"/>
  <c r="AL118" i="22"/>
  <c r="AK118" i="22"/>
  <c r="AJ118" i="22"/>
  <c r="AI118" i="22"/>
  <c r="AH118" i="22"/>
  <c r="AG118" i="22"/>
  <c r="AF118" i="22"/>
  <c r="AE118" i="22"/>
  <c r="AD118" i="22"/>
  <c r="AC118" i="22"/>
  <c r="AB118" i="22"/>
  <c r="AA118" i="22"/>
  <c r="Z118" i="22"/>
  <c r="Y118" i="22"/>
  <c r="X118" i="22"/>
  <c r="W118" i="22"/>
  <c r="V118" i="22"/>
  <c r="U118" i="22"/>
  <c r="T118" i="22"/>
  <c r="S118" i="22"/>
  <c r="R118" i="22"/>
  <c r="Q118" i="22"/>
  <c r="P118" i="22"/>
  <c r="O118" i="22"/>
  <c r="N118" i="22"/>
  <c r="M118" i="22"/>
  <c r="L118" i="22"/>
  <c r="K118" i="22"/>
  <c r="J118" i="22"/>
  <c r="I118" i="22"/>
  <c r="H118" i="22"/>
  <c r="G118" i="22"/>
  <c r="F118" i="22"/>
  <c r="E118" i="22"/>
  <c r="D118" i="22"/>
  <c r="C118" i="22"/>
  <c r="B118" i="22"/>
  <c r="BA118" i="22" s="1"/>
  <c r="BB118" i="22" s="1"/>
  <c r="BA117" i="22"/>
  <c r="BB117" i="22" s="1"/>
  <c r="AZ117" i="22"/>
  <c r="AY117" i="22"/>
  <c r="AX117" i="22"/>
  <c r="AW117" i="22"/>
  <c r="AV117" i="22"/>
  <c r="AU117" i="22"/>
  <c r="AT117" i="22"/>
  <c r="AS117" i="22"/>
  <c r="AR117" i="22"/>
  <c r="AQ117" i="22"/>
  <c r="AP117" i="22"/>
  <c r="AO117" i="22"/>
  <c r="AN117" i="22"/>
  <c r="AM117" i="22"/>
  <c r="AL117" i="22"/>
  <c r="AK117" i="22"/>
  <c r="AJ117" i="22"/>
  <c r="AI117" i="22"/>
  <c r="AH117" i="22"/>
  <c r="AG117" i="22"/>
  <c r="AF117" i="22"/>
  <c r="AE117" i="22"/>
  <c r="AD117" i="22"/>
  <c r="AC117" i="22"/>
  <c r="AB117" i="22"/>
  <c r="AA117" i="22"/>
  <c r="Z117" i="22"/>
  <c r="Y117" i="22"/>
  <c r="X117" i="22"/>
  <c r="W117" i="22"/>
  <c r="V117" i="22"/>
  <c r="U117" i="22"/>
  <c r="T117" i="22"/>
  <c r="S117" i="22"/>
  <c r="R117" i="22"/>
  <c r="Q117" i="22"/>
  <c r="P117" i="22"/>
  <c r="O117" i="22"/>
  <c r="N117" i="22"/>
  <c r="M117" i="22"/>
  <c r="L117" i="22"/>
  <c r="K117" i="22"/>
  <c r="J117" i="22"/>
  <c r="I117" i="22"/>
  <c r="H117" i="22"/>
  <c r="G117" i="22"/>
  <c r="F117" i="22"/>
  <c r="E117" i="22"/>
  <c r="D117" i="22"/>
  <c r="C117" i="22"/>
  <c r="B117" i="22"/>
  <c r="BB116" i="22"/>
  <c r="BA116" i="22"/>
  <c r="AZ116" i="22"/>
  <c r="AY116" i="22"/>
  <c r="AX116" i="22"/>
  <c r="AW116" i="22"/>
  <c r="AV116" i="22"/>
  <c r="AU116" i="22"/>
  <c r="AT116" i="22"/>
  <c r="AS116" i="22"/>
  <c r="AR116" i="22"/>
  <c r="AQ116" i="22"/>
  <c r="AP116" i="22"/>
  <c r="AO116" i="22"/>
  <c r="AN116" i="22"/>
  <c r="AM116" i="22"/>
  <c r="AL116" i="22"/>
  <c r="AK116" i="22"/>
  <c r="AJ116" i="22"/>
  <c r="AI116" i="22"/>
  <c r="AH116" i="22"/>
  <c r="AG116" i="22"/>
  <c r="AF116" i="22"/>
  <c r="AE116" i="22"/>
  <c r="AD116" i="22"/>
  <c r="AC116" i="22"/>
  <c r="AB116" i="22"/>
  <c r="AA116" i="22"/>
  <c r="Z116" i="22"/>
  <c r="Y116" i="22"/>
  <c r="X116" i="22"/>
  <c r="W116" i="22"/>
  <c r="V116" i="22"/>
  <c r="U116" i="22"/>
  <c r="T116" i="22"/>
  <c r="S116" i="22"/>
  <c r="R116" i="22"/>
  <c r="Q116" i="22"/>
  <c r="P116" i="22"/>
  <c r="O116" i="22"/>
  <c r="N116" i="22"/>
  <c r="M116" i="22"/>
  <c r="L116" i="22"/>
  <c r="K116" i="22"/>
  <c r="J116" i="22"/>
  <c r="I116" i="22"/>
  <c r="H116" i="22"/>
  <c r="G116" i="22"/>
  <c r="F116" i="22"/>
  <c r="E116" i="22"/>
  <c r="D116" i="22"/>
  <c r="C116" i="22"/>
  <c r="B116" i="22"/>
  <c r="AZ115" i="22"/>
  <c r="AY115" i="22"/>
  <c r="AX115" i="22"/>
  <c r="AW115" i="22"/>
  <c r="AV115" i="22"/>
  <c r="AU115" i="22"/>
  <c r="AT115" i="22"/>
  <c r="AS115" i="22"/>
  <c r="AR115" i="22"/>
  <c r="AQ115" i="22"/>
  <c r="AP115" i="22"/>
  <c r="AO115" i="22"/>
  <c r="AN115" i="22"/>
  <c r="AM115" i="22"/>
  <c r="AL115" i="22"/>
  <c r="AK115" i="22"/>
  <c r="AJ115" i="22"/>
  <c r="AI115" i="22"/>
  <c r="AH115" i="22"/>
  <c r="AG115" i="22"/>
  <c r="AF115" i="22"/>
  <c r="AE115" i="22"/>
  <c r="AD115" i="22"/>
  <c r="AC115" i="22"/>
  <c r="AB115" i="22"/>
  <c r="AA115" i="22"/>
  <c r="Z115" i="22"/>
  <c r="Y115" i="22"/>
  <c r="X115" i="22"/>
  <c r="W115" i="22"/>
  <c r="V115" i="22"/>
  <c r="U115" i="22"/>
  <c r="T115" i="22"/>
  <c r="S115" i="22"/>
  <c r="R115" i="22"/>
  <c r="Q115" i="22"/>
  <c r="P115" i="22"/>
  <c r="O115" i="22"/>
  <c r="N115" i="22"/>
  <c r="M115" i="22"/>
  <c r="L115" i="22"/>
  <c r="K115" i="22"/>
  <c r="J115" i="22"/>
  <c r="I115" i="22"/>
  <c r="H115" i="22"/>
  <c r="G115" i="22"/>
  <c r="F115" i="22"/>
  <c r="E115" i="22"/>
  <c r="D115" i="22"/>
  <c r="C115" i="22"/>
  <c r="B115" i="22"/>
  <c r="BA115" i="22" s="1"/>
  <c r="BB115" i="22" s="1"/>
  <c r="AZ114" i="22"/>
  <c r="AY114" i="22"/>
  <c r="AX114" i="22"/>
  <c r="AW114" i="22"/>
  <c r="AV114" i="22"/>
  <c r="AU114" i="22"/>
  <c r="AT114" i="22"/>
  <c r="AS114" i="22"/>
  <c r="AR114" i="22"/>
  <c r="AQ114" i="22"/>
  <c r="AP114" i="22"/>
  <c r="AO114" i="22"/>
  <c r="AN114" i="22"/>
  <c r="AM114" i="22"/>
  <c r="AL114" i="22"/>
  <c r="AK114" i="22"/>
  <c r="AJ114" i="22"/>
  <c r="AI114" i="22"/>
  <c r="AH114" i="22"/>
  <c r="AG114" i="22"/>
  <c r="AF114" i="22"/>
  <c r="AE114" i="22"/>
  <c r="AD114" i="22"/>
  <c r="AC114" i="22"/>
  <c r="AB114" i="22"/>
  <c r="AA114" i="22"/>
  <c r="Z114" i="22"/>
  <c r="Y114" i="22"/>
  <c r="X114" i="22"/>
  <c r="W114" i="22"/>
  <c r="V114" i="22"/>
  <c r="U114" i="22"/>
  <c r="T114" i="22"/>
  <c r="S114" i="22"/>
  <c r="R114" i="22"/>
  <c r="Q114" i="22"/>
  <c r="P114" i="22"/>
  <c r="O114" i="22"/>
  <c r="N114" i="22"/>
  <c r="M114" i="22"/>
  <c r="L114" i="22"/>
  <c r="K114" i="22"/>
  <c r="J114" i="22"/>
  <c r="I114" i="22"/>
  <c r="H114" i="22"/>
  <c r="G114" i="22"/>
  <c r="F114" i="22"/>
  <c r="E114" i="22"/>
  <c r="D114" i="22"/>
  <c r="C114" i="22"/>
  <c r="B114" i="22"/>
  <c r="BA114" i="22" s="1"/>
  <c r="BB114" i="22" s="1"/>
  <c r="AZ113" i="22"/>
  <c r="AY113" i="22"/>
  <c r="AX113" i="22"/>
  <c r="AW113" i="22"/>
  <c r="AV113" i="22"/>
  <c r="AU113" i="22"/>
  <c r="AT113" i="22"/>
  <c r="AS113" i="22"/>
  <c r="AR113" i="22"/>
  <c r="AQ113" i="22"/>
  <c r="AP113" i="22"/>
  <c r="AO113" i="22"/>
  <c r="AN113" i="22"/>
  <c r="AM113" i="22"/>
  <c r="AL113" i="22"/>
  <c r="AK113" i="22"/>
  <c r="AJ113" i="22"/>
  <c r="AI113" i="22"/>
  <c r="AH113" i="22"/>
  <c r="AG113" i="22"/>
  <c r="AF113" i="22"/>
  <c r="AE113" i="22"/>
  <c r="AD113" i="22"/>
  <c r="AC113" i="22"/>
  <c r="AB113" i="22"/>
  <c r="AA113" i="22"/>
  <c r="Z113" i="22"/>
  <c r="Y113" i="22"/>
  <c r="X113" i="22"/>
  <c r="W113" i="22"/>
  <c r="V113" i="22"/>
  <c r="U113" i="22"/>
  <c r="T113" i="22"/>
  <c r="S113" i="22"/>
  <c r="R113" i="22"/>
  <c r="Q113" i="22"/>
  <c r="P113" i="22"/>
  <c r="O113" i="22"/>
  <c r="N113" i="22"/>
  <c r="M113" i="22"/>
  <c r="L113" i="22"/>
  <c r="K113" i="22"/>
  <c r="J113" i="22"/>
  <c r="I113" i="22"/>
  <c r="H113" i="22"/>
  <c r="G113" i="22"/>
  <c r="F113" i="22"/>
  <c r="E113" i="22"/>
  <c r="D113" i="22"/>
  <c r="C113" i="22"/>
  <c r="B113" i="22"/>
  <c r="BA113" i="22" s="1"/>
  <c r="BB113" i="22" s="1"/>
  <c r="BA112" i="22"/>
  <c r="BB112" i="22" s="1"/>
  <c r="AZ112" i="22"/>
  <c r="AY112" i="22"/>
  <c r="AX112" i="22"/>
  <c r="AW112" i="22"/>
  <c r="AV112" i="22"/>
  <c r="AU112" i="22"/>
  <c r="AT112" i="22"/>
  <c r="AS112" i="22"/>
  <c r="AR112" i="22"/>
  <c r="AQ112" i="22"/>
  <c r="AP112" i="22"/>
  <c r="AO112" i="22"/>
  <c r="AN112" i="22"/>
  <c r="AM112" i="22"/>
  <c r="AL112" i="22"/>
  <c r="AK112" i="22"/>
  <c r="AJ112" i="22"/>
  <c r="AI112" i="22"/>
  <c r="AH112" i="22"/>
  <c r="AG112" i="22"/>
  <c r="AF112" i="22"/>
  <c r="AE112" i="22"/>
  <c r="AD112" i="22"/>
  <c r="AC112" i="22"/>
  <c r="AB112" i="22"/>
  <c r="AA112" i="22"/>
  <c r="Z112" i="22"/>
  <c r="Y112" i="22"/>
  <c r="X112" i="22"/>
  <c r="W112" i="22"/>
  <c r="V112" i="22"/>
  <c r="U112" i="22"/>
  <c r="T112" i="22"/>
  <c r="S112" i="22"/>
  <c r="R112" i="22"/>
  <c r="Q112" i="22"/>
  <c r="P112" i="22"/>
  <c r="O112" i="22"/>
  <c r="N112" i="22"/>
  <c r="M112" i="22"/>
  <c r="L112" i="22"/>
  <c r="K112" i="22"/>
  <c r="J112" i="22"/>
  <c r="I112" i="22"/>
  <c r="H112" i="22"/>
  <c r="G112" i="22"/>
  <c r="F112" i="22"/>
  <c r="E112" i="22"/>
  <c r="D112" i="22"/>
  <c r="C112" i="22"/>
  <c r="B112" i="22"/>
  <c r="BA111" i="22"/>
  <c r="BB111" i="22" s="1"/>
  <c r="AZ111" i="22"/>
  <c r="AY111" i="22"/>
  <c r="AX111" i="22"/>
  <c r="AW111" i="22"/>
  <c r="AV111" i="22"/>
  <c r="AU111" i="22"/>
  <c r="AT111" i="22"/>
  <c r="AS111" i="22"/>
  <c r="AR111" i="22"/>
  <c r="AQ111" i="22"/>
  <c r="AP111" i="22"/>
  <c r="AO111" i="22"/>
  <c r="AN111" i="22"/>
  <c r="AM111" i="22"/>
  <c r="AL111" i="22"/>
  <c r="AK111" i="22"/>
  <c r="AJ111" i="22"/>
  <c r="AI111" i="22"/>
  <c r="AH111" i="22"/>
  <c r="AG111" i="22"/>
  <c r="AF111" i="22"/>
  <c r="AE111" i="22"/>
  <c r="AD111" i="22"/>
  <c r="AC111" i="22"/>
  <c r="AB111" i="22"/>
  <c r="AA111" i="22"/>
  <c r="Z111" i="22"/>
  <c r="Y111" i="22"/>
  <c r="X111" i="22"/>
  <c r="W111" i="22"/>
  <c r="V111" i="22"/>
  <c r="U111" i="22"/>
  <c r="T111" i="22"/>
  <c r="S111" i="22"/>
  <c r="R111" i="22"/>
  <c r="Q111" i="22"/>
  <c r="P111" i="22"/>
  <c r="O111" i="22"/>
  <c r="N111" i="22"/>
  <c r="M111" i="22"/>
  <c r="L111" i="22"/>
  <c r="K111" i="22"/>
  <c r="J111" i="22"/>
  <c r="I111" i="22"/>
  <c r="H111" i="22"/>
  <c r="G111" i="22"/>
  <c r="F111" i="22"/>
  <c r="E111" i="22"/>
  <c r="D111" i="22"/>
  <c r="C111" i="22"/>
  <c r="B111" i="22"/>
  <c r="BB110" i="22"/>
  <c r="BA110" i="22"/>
  <c r="AZ110" i="22"/>
  <c r="AY110" i="22"/>
  <c r="AX110" i="22"/>
  <c r="AW110" i="22"/>
  <c r="AV110" i="22"/>
  <c r="AU110" i="22"/>
  <c r="AT110" i="22"/>
  <c r="AS110" i="22"/>
  <c r="AR110" i="22"/>
  <c r="AQ110" i="22"/>
  <c r="AP110" i="22"/>
  <c r="AO110" i="22"/>
  <c r="AN110" i="22"/>
  <c r="AM110" i="22"/>
  <c r="AL110" i="22"/>
  <c r="AK110" i="22"/>
  <c r="AJ110" i="22"/>
  <c r="AI110" i="22"/>
  <c r="AH110" i="22"/>
  <c r="AG110" i="22"/>
  <c r="AF110" i="22"/>
  <c r="AE110" i="22"/>
  <c r="AD110" i="22"/>
  <c r="AC110" i="22"/>
  <c r="AB110" i="22"/>
  <c r="AA110" i="22"/>
  <c r="Z110" i="22"/>
  <c r="Y110" i="22"/>
  <c r="X110" i="22"/>
  <c r="W110" i="22"/>
  <c r="V110" i="22"/>
  <c r="U110" i="22"/>
  <c r="T110" i="22"/>
  <c r="S110" i="22"/>
  <c r="R110" i="22"/>
  <c r="Q110" i="22"/>
  <c r="P110" i="22"/>
  <c r="O110" i="22"/>
  <c r="N110" i="22"/>
  <c r="M110" i="22"/>
  <c r="L110" i="22"/>
  <c r="K110" i="22"/>
  <c r="J110" i="22"/>
  <c r="I110" i="22"/>
  <c r="H110" i="22"/>
  <c r="G110" i="22"/>
  <c r="F110" i="22"/>
  <c r="E110" i="22"/>
  <c r="D110" i="22"/>
  <c r="C110" i="22"/>
  <c r="B110" i="22"/>
  <c r="AZ109" i="22"/>
  <c r="AY109" i="22"/>
  <c r="AX109" i="22"/>
  <c r="AW109" i="22"/>
  <c r="AV109" i="22"/>
  <c r="AU109" i="22"/>
  <c r="AT109" i="22"/>
  <c r="AS109" i="22"/>
  <c r="AR109" i="22"/>
  <c r="AQ109" i="22"/>
  <c r="AP109" i="22"/>
  <c r="AO109" i="22"/>
  <c r="AN109" i="22"/>
  <c r="AM109" i="22"/>
  <c r="AL109" i="22"/>
  <c r="AK109" i="22"/>
  <c r="AJ109" i="22"/>
  <c r="AI109" i="22"/>
  <c r="AH109" i="22"/>
  <c r="AG109" i="22"/>
  <c r="AF109" i="22"/>
  <c r="AE109" i="22"/>
  <c r="AD109" i="22"/>
  <c r="AC109" i="22"/>
  <c r="AB109" i="22"/>
  <c r="AA109" i="22"/>
  <c r="Z109" i="22"/>
  <c r="Y109" i="22"/>
  <c r="X109" i="22"/>
  <c r="W109" i="22"/>
  <c r="V109" i="22"/>
  <c r="U109" i="22"/>
  <c r="T109" i="22"/>
  <c r="S109" i="22"/>
  <c r="R109" i="22"/>
  <c r="Q109" i="22"/>
  <c r="P109" i="22"/>
  <c r="O109" i="22"/>
  <c r="N109" i="22"/>
  <c r="M109" i="22"/>
  <c r="L109" i="22"/>
  <c r="K109" i="22"/>
  <c r="J109" i="22"/>
  <c r="I109" i="22"/>
  <c r="H109" i="22"/>
  <c r="G109" i="22"/>
  <c r="F109" i="22"/>
  <c r="E109" i="22"/>
  <c r="D109" i="22"/>
  <c r="C109" i="22"/>
  <c r="B109" i="22"/>
  <c r="BA109" i="22" s="1"/>
  <c r="BB109" i="22" s="1"/>
  <c r="BA108" i="22"/>
  <c r="BB108" i="22" s="1"/>
  <c r="AZ108" i="22"/>
  <c r="AY108" i="22"/>
  <c r="AX108" i="22"/>
  <c r="AW108" i="22"/>
  <c r="AV108" i="22"/>
  <c r="AU108" i="22"/>
  <c r="AT108" i="22"/>
  <c r="AS108" i="22"/>
  <c r="AR108" i="22"/>
  <c r="AQ108" i="22"/>
  <c r="AP108" i="22"/>
  <c r="AO108" i="22"/>
  <c r="AN108" i="22"/>
  <c r="AM108" i="22"/>
  <c r="AL108" i="22"/>
  <c r="AK108" i="22"/>
  <c r="AJ108" i="22"/>
  <c r="AI108" i="22"/>
  <c r="AH108" i="22"/>
  <c r="AG108" i="22"/>
  <c r="AF108" i="22"/>
  <c r="AE108" i="22"/>
  <c r="AD108" i="22"/>
  <c r="AC108" i="22"/>
  <c r="AB108" i="22"/>
  <c r="AA108" i="22"/>
  <c r="Z108" i="22"/>
  <c r="Y108" i="22"/>
  <c r="X108" i="22"/>
  <c r="W108" i="22"/>
  <c r="V108" i="22"/>
  <c r="U108" i="22"/>
  <c r="T108" i="22"/>
  <c r="S108" i="22"/>
  <c r="R108" i="22"/>
  <c r="Q108" i="22"/>
  <c r="P108" i="22"/>
  <c r="O108" i="22"/>
  <c r="N108" i="22"/>
  <c r="M108" i="22"/>
  <c r="L108" i="22"/>
  <c r="K108" i="22"/>
  <c r="J108" i="22"/>
  <c r="I108" i="22"/>
  <c r="H108" i="22"/>
  <c r="G108" i="22"/>
  <c r="F108" i="22"/>
  <c r="E108" i="22"/>
  <c r="D108" i="22"/>
  <c r="C108" i="22"/>
  <c r="B108" i="22"/>
  <c r="AZ107" i="22"/>
  <c r="AY107" i="22"/>
  <c r="AX107" i="22"/>
  <c r="AW107" i="22"/>
  <c r="AV107" i="22"/>
  <c r="AU107" i="22"/>
  <c r="AT107" i="22"/>
  <c r="AS107" i="22"/>
  <c r="AR107" i="22"/>
  <c r="AQ107" i="22"/>
  <c r="AP107" i="22"/>
  <c r="AO107" i="22"/>
  <c r="AN107" i="22"/>
  <c r="AM107" i="22"/>
  <c r="AL107" i="22"/>
  <c r="AK107" i="22"/>
  <c r="AJ107" i="22"/>
  <c r="AI107" i="22"/>
  <c r="AH107" i="22"/>
  <c r="AG107" i="22"/>
  <c r="AF107" i="22"/>
  <c r="AE107" i="22"/>
  <c r="AD107" i="22"/>
  <c r="AC107" i="22"/>
  <c r="AB107" i="22"/>
  <c r="AA107" i="22"/>
  <c r="Z107" i="22"/>
  <c r="Y107" i="22"/>
  <c r="X107" i="22"/>
  <c r="W107" i="22"/>
  <c r="V107" i="22"/>
  <c r="U107" i="22"/>
  <c r="T107" i="22"/>
  <c r="S107" i="22"/>
  <c r="R107" i="22"/>
  <c r="Q107" i="22"/>
  <c r="P107" i="22"/>
  <c r="O107" i="22"/>
  <c r="N107" i="22"/>
  <c r="M107" i="22"/>
  <c r="L107" i="22"/>
  <c r="K107" i="22"/>
  <c r="J107" i="22"/>
  <c r="I107" i="22"/>
  <c r="H107" i="22"/>
  <c r="G107" i="22"/>
  <c r="F107" i="22"/>
  <c r="E107" i="22"/>
  <c r="D107" i="22"/>
  <c r="C107" i="22"/>
  <c r="B107" i="22"/>
  <c r="BA107" i="22" s="1"/>
  <c r="BB107" i="22" s="1"/>
  <c r="AZ106" i="22"/>
  <c r="AY106" i="22"/>
  <c r="AX106" i="22"/>
  <c r="AW106" i="22"/>
  <c r="AV106" i="22"/>
  <c r="AU106" i="22"/>
  <c r="AT106" i="22"/>
  <c r="AS106" i="22"/>
  <c r="AR106" i="22"/>
  <c r="AQ106" i="22"/>
  <c r="AP106" i="22"/>
  <c r="AO106" i="22"/>
  <c r="AN106" i="22"/>
  <c r="AM106" i="22"/>
  <c r="AL106" i="22"/>
  <c r="AK106" i="22"/>
  <c r="AJ106" i="22"/>
  <c r="AI106" i="22"/>
  <c r="AH106" i="22"/>
  <c r="AG106" i="22"/>
  <c r="AF106" i="22"/>
  <c r="AE106" i="22"/>
  <c r="AD106" i="22"/>
  <c r="AC106" i="22"/>
  <c r="AB106" i="22"/>
  <c r="AA106" i="22"/>
  <c r="Z106" i="22"/>
  <c r="Y106" i="22"/>
  <c r="X106" i="22"/>
  <c r="W106" i="22"/>
  <c r="V106" i="22"/>
  <c r="U106" i="22"/>
  <c r="T106" i="22"/>
  <c r="S106" i="22"/>
  <c r="R106" i="22"/>
  <c r="Q106" i="22"/>
  <c r="P106" i="22"/>
  <c r="O106" i="22"/>
  <c r="N106" i="22"/>
  <c r="M106" i="22"/>
  <c r="L106" i="22"/>
  <c r="K106" i="22"/>
  <c r="J106" i="22"/>
  <c r="I106" i="22"/>
  <c r="H106" i="22"/>
  <c r="G106" i="22"/>
  <c r="F106" i="22"/>
  <c r="E106" i="22"/>
  <c r="D106" i="22"/>
  <c r="C106" i="22"/>
  <c r="B106" i="22"/>
  <c r="BA106" i="22" s="1"/>
  <c r="BB106" i="22" s="1"/>
  <c r="BA105" i="22"/>
  <c r="BB105" i="22" s="1"/>
  <c r="AZ105" i="22"/>
  <c r="AY105" i="22"/>
  <c r="AX105" i="22"/>
  <c r="AW105" i="22"/>
  <c r="AV105" i="22"/>
  <c r="AU105" i="22"/>
  <c r="AT105" i="22"/>
  <c r="AS105" i="22"/>
  <c r="AR105" i="22"/>
  <c r="AQ105" i="22"/>
  <c r="AP105" i="22"/>
  <c r="AO105" i="22"/>
  <c r="AN105" i="22"/>
  <c r="AM105" i="22"/>
  <c r="AL105" i="22"/>
  <c r="AK105" i="22"/>
  <c r="AJ105" i="22"/>
  <c r="AI105" i="22"/>
  <c r="AH105" i="22"/>
  <c r="AG105" i="22"/>
  <c r="AF105" i="22"/>
  <c r="AE105" i="22"/>
  <c r="AD105" i="22"/>
  <c r="AC105" i="22"/>
  <c r="AB105" i="22"/>
  <c r="AA105" i="22"/>
  <c r="Z105" i="22"/>
  <c r="Y105" i="22"/>
  <c r="X105" i="22"/>
  <c r="W105" i="22"/>
  <c r="V105" i="22"/>
  <c r="U105" i="22"/>
  <c r="T105" i="22"/>
  <c r="S105" i="22"/>
  <c r="R105" i="22"/>
  <c r="Q105" i="22"/>
  <c r="P105" i="22"/>
  <c r="O105" i="22"/>
  <c r="N105" i="22"/>
  <c r="M105" i="22"/>
  <c r="L105" i="22"/>
  <c r="K105" i="22"/>
  <c r="J105" i="22"/>
  <c r="I105" i="22"/>
  <c r="H105" i="22"/>
  <c r="G105" i="22"/>
  <c r="F105" i="22"/>
  <c r="E105" i="22"/>
  <c r="D105" i="22"/>
  <c r="C105" i="22"/>
  <c r="B105" i="22"/>
  <c r="BB104" i="22"/>
  <c r="BA104" i="22"/>
  <c r="AZ104" i="22"/>
  <c r="AY104" i="22"/>
  <c r="AX104" i="22"/>
  <c r="AW104" i="22"/>
  <c r="AV104" i="22"/>
  <c r="AU104" i="22"/>
  <c r="AT104" i="22"/>
  <c r="AS104" i="22"/>
  <c r="AR104" i="22"/>
  <c r="AQ104" i="22"/>
  <c r="AP104" i="22"/>
  <c r="AO104" i="22"/>
  <c r="AN104" i="22"/>
  <c r="AM104" i="22"/>
  <c r="AL104" i="22"/>
  <c r="AK104" i="22"/>
  <c r="AJ104" i="22"/>
  <c r="AI104" i="22"/>
  <c r="AH104" i="22"/>
  <c r="AG104" i="22"/>
  <c r="AF104" i="22"/>
  <c r="AE104" i="22"/>
  <c r="AD104" i="22"/>
  <c r="AC104" i="22"/>
  <c r="AB104" i="22"/>
  <c r="AA104" i="22"/>
  <c r="Z104" i="22"/>
  <c r="Y104" i="22"/>
  <c r="X104" i="22"/>
  <c r="W104" i="22"/>
  <c r="V104" i="22"/>
  <c r="U104" i="22"/>
  <c r="T104" i="22"/>
  <c r="S104" i="22"/>
  <c r="R104" i="22"/>
  <c r="Q104" i="22"/>
  <c r="P104" i="22"/>
  <c r="O104" i="22"/>
  <c r="N104" i="22"/>
  <c r="M104" i="22"/>
  <c r="L104" i="22"/>
  <c r="K104" i="22"/>
  <c r="J104" i="22"/>
  <c r="I104" i="22"/>
  <c r="H104" i="22"/>
  <c r="G104" i="22"/>
  <c r="F104" i="22"/>
  <c r="E104" i="22"/>
  <c r="D104" i="22"/>
  <c r="C104" i="22"/>
  <c r="B104" i="22"/>
  <c r="BB103" i="22"/>
  <c r="BA103" i="22"/>
  <c r="AZ103" i="22"/>
  <c r="AY103" i="22"/>
  <c r="AX103" i="22"/>
  <c r="AW103" i="22"/>
  <c r="AV103" i="22"/>
  <c r="AU103" i="22"/>
  <c r="AT103" i="22"/>
  <c r="AS103" i="22"/>
  <c r="AR103" i="22"/>
  <c r="AQ103" i="22"/>
  <c r="AP103" i="22"/>
  <c r="AO103" i="22"/>
  <c r="AN103" i="22"/>
  <c r="AM103" i="22"/>
  <c r="AL103" i="22"/>
  <c r="AK103" i="22"/>
  <c r="AJ103" i="22"/>
  <c r="AI103" i="22"/>
  <c r="AH103" i="22"/>
  <c r="AG103" i="22"/>
  <c r="AF103" i="22"/>
  <c r="AE103" i="22"/>
  <c r="AD103" i="22"/>
  <c r="AC103" i="22"/>
  <c r="AB103" i="22"/>
  <c r="AA103" i="22"/>
  <c r="Z103" i="22"/>
  <c r="Y103" i="22"/>
  <c r="X103" i="22"/>
  <c r="W103" i="22"/>
  <c r="V103" i="22"/>
  <c r="U103" i="22"/>
  <c r="T103" i="22"/>
  <c r="S103" i="22"/>
  <c r="R103" i="22"/>
  <c r="Q103" i="22"/>
  <c r="P103" i="22"/>
  <c r="O103" i="22"/>
  <c r="N103" i="22"/>
  <c r="M103" i="22"/>
  <c r="L103" i="22"/>
  <c r="K103" i="22"/>
  <c r="J103" i="22"/>
  <c r="I103" i="22"/>
  <c r="H103" i="22"/>
  <c r="G103" i="22"/>
  <c r="F103" i="22"/>
  <c r="E103" i="22"/>
  <c r="D103" i="22"/>
  <c r="C103" i="22"/>
  <c r="B103" i="22"/>
  <c r="AZ102" i="22"/>
  <c r="AY102" i="22"/>
  <c r="AX102" i="22"/>
  <c r="AW102" i="22"/>
  <c r="AV102" i="22"/>
  <c r="AU102" i="22"/>
  <c r="AT102" i="22"/>
  <c r="AS102" i="22"/>
  <c r="AR102" i="22"/>
  <c r="AQ102" i="22"/>
  <c r="AP102" i="22"/>
  <c r="AO102" i="22"/>
  <c r="AN102" i="22"/>
  <c r="AM102" i="22"/>
  <c r="AL102" i="22"/>
  <c r="AK102" i="22"/>
  <c r="AJ102" i="22"/>
  <c r="AI102" i="22"/>
  <c r="AH102" i="22"/>
  <c r="AG102" i="22"/>
  <c r="AF102" i="22"/>
  <c r="AE102" i="22"/>
  <c r="AD102" i="22"/>
  <c r="AC102" i="22"/>
  <c r="AB102" i="22"/>
  <c r="AA102" i="22"/>
  <c r="Z102" i="22"/>
  <c r="Y102" i="22"/>
  <c r="X102" i="22"/>
  <c r="W102" i="22"/>
  <c r="V102" i="22"/>
  <c r="U102" i="22"/>
  <c r="T102" i="22"/>
  <c r="S102" i="22"/>
  <c r="R102" i="22"/>
  <c r="Q102" i="22"/>
  <c r="P102" i="22"/>
  <c r="O102" i="22"/>
  <c r="N102" i="22"/>
  <c r="M102" i="22"/>
  <c r="L102" i="22"/>
  <c r="K102" i="22"/>
  <c r="J102" i="22"/>
  <c r="I102" i="22"/>
  <c r="H102" i="22"/>
  <c r="G102" i="22"/>
  <c r="F102" i="22"/>
  <c r="E102" i="22"/>
  <c r="D102" i="22"/>
  <c r="C102" i="22"/>
  <c r="B102" i="22"/>
  <c r="BA102" i="22" s="1"/>
  <c r="BB102" i="22" s="1"/>
  <c r="AZ101" i="22"/>
  <c r="AY101" i="22"/>
  <c r="AX101" i="22"/>
  <c r="AW101" i="22"/>
  <c r="AV101" i="22"/>
  <c r="AU101" i="22"/>
  <c r="AT101" i="22"/>
  <c r="AS101" i="22"/>
  <c r="AR101" i="22"/>
  <c r="AQ101" i="22"/>
  <c r="AP101" i="22"/>
  <c r="AO101" i="22"/>
  <c r="AN101" i="22"/>
  <c r="AM101" i="22"/>
  <c r="AL101" i="22"/>
  <c r="AK101" i="22"/>
  <c r="AJ101" i="22"/>
  <c r="AI101" i="22"/>
  <c r="AH101" i="22"/>
  <c r="AG101" i="22"/>
  <c r="AF101" i="22"/>
  <c r="AE101" i="22"/>
  <c r="AD101" i="22"/>
  <c r="AC101" i="22"/>
  <c r="AB101" i="22"/>
  <c r="AA101" i="22"/>
  <c r="Z101" i="22"/>
  <c r="Y101" i="22"/>
  <c r="X101" i="22"/>
  <c r="W101" i="22"/>
  <c r="V101" i="22"/>
  <c r="U101" i="22"/>
  <c r="T101" i="22"/>
  <c r="S101" i="22"/>
  <c r="R101" i="22"/>
  <c r="Q101" i="22"/>
  <c r="P101" i="22"/>
  <c r="O101" i="22"/>
  <c r="N101" i="22"/>
  <c r="M101" i="22"/>
  <c r="L101" i="22"/>
  <c r="K101" i="22"/>
  <c r="J101" i="22"/>
  <c r="I101" i="22"/>
  <c r="H101" i="22"/>
  <c r="G101" i="22"/>
  <c r="F101" i="22"/>
  <c r="E101" i="22"/>
  <c r="D101" i="22"/>
  <c r="C101" i="22"/>
  <c r="B101" i="22"/>
  <c r="BA101" i="22" s="1"/>
  <c r="BB101" i="22" s="1"/>
  <c r="BA100" i="22"/>
  <c r="BB100" i="22" s="1"/>
  <c r="AZ100" i="22"/>
  <c r="AY100" i="22"/>
  <c r="AX100" i="22"/>
  <c r="AW100" i="22"/>
  <c r="AV100" i="22"/>
  <c r="AU100" i="22"/>
  <c r="AT100" i="22"/>
  <c r="AS100" i="22"/>
  <c r="AR100" i="22"/>
  <c r="AQ100" i="22"/>
  <c r="AP100" i="22"/>
  <c r="AO100" i="22"/>
  <c r="AN100" i="22"/>
  <c r="AM100" i="22"/>
  <c r="AL100" i="22"/>
  <c r="AK100" i="22"/>
  <c r="AJ100" i="22"/>
  <c r="AI100" i="22"/>
  <c r="AH100" i="22"/>
  <c r="AG100" i="22"/>
  <c r="AF100" i="22"/>
  <c r="AE100" i="22"/>
  <c r="AD100" i="22"/>
  <c r="AC100" i="22"/>
  <c r="AB100" i="22"/>
  <c r="AA100" i="22"/>
  <c r="Z100" i="22"/>
  <c r="Y100" i="22"/>
  <c r="X100" i="22"/>
  <c r="W100" i="22"/>
  <c r="V100" i="22"/>
  <c r="U100" i="22"/>
  <c r="T100" i="22"/>
  <c r="S100" i="22"/>
  <c r="R100" i="22"/>
  <c r="Q100" i="22"/>
  <c r="P100" i="22"/>
  <c r="O100" i="22"/>
  <c r="N100" i="22"/>
  <c r="M100" i="22"/>
  <c r="L100" i="22"/>
  <c r="K100" i="22"/>
  <c r="J100" i="22"/>
  <c r="I100" i="22"/>
  <c r="H100" i="22"/>
  <c r="G100" i="22"/>
  <c r="F100" i="22"/>
  <c r="E100" i="22"/>
  <c r="D100" i="22"/>
  <c r="C100" i="22"/>
  <c r="B100" i="22"/>
  <c r="BA99" i="22"/>
  <c r="BB99" i="22" s="1"/>
  <c r="AZ99" i="22"/>
  <c r="AY99" i="22"/>
  <c r="AX99" i="22"/>
  <c r="AW99" i="22"/>
  <c r="AV99" i="22"/>
  <c r="AU99" i="22"/>
  <c r="AT99" i="22"/>
  <c r="AS99" i="22"/>
  <c r="AR99" i="22"/>
  <c r="AQ99" i="22"/>
  <c r="AP99" i="22"/>
  <c r="AO99" i="22"/>
  <c r="AN99" i="22"/>
  <c r="AM99" i="22"/>
  <c r="AL99" i="22"/>
  <c r="AK99" i="22"/>
  <c r="AJ99" i="22"/>
  <c r="AI99" i="22"/>
  <c r="AH99" i="22"/>
  <c r="AG99" i="22"/>
  <c r="AF99" i="22"/>
  <c r="AE99" i="22"/>
  <c r="AD99" i="22"/>
  <c r="AC99" i="22"/>
  <c r="AB99" i="22"/>
  <c r="AA99" i="22"/>
  <c r="Z99" i="22"/>
  <c r="Y99" i="22"/>
  <c r="X99" i="22"/>
  <c r="W99" i="22"/>
  <c r="V99" i="22"/>
  <c r="U99" i="22"/>
  <c r="T99" i="22"/>
  <c r="S99" i="22"/>
  <c r="R99" i="22"/>
  <c r="Q99" i="22"/>
  <c r="P99" i="22"/>
  <c r="O99" i="22"/>
  <c r="N99" i="22"/>
  <c r="M99" i="22"/>
  <c r="L99" i="22"/>
  <c r="K99" i="22"/>
  <c r="J99" i="22"/>
  <c r="I99" i="22"/>
  <c r="H99" i="22"/>
  <c r="G99" i="22"/>
  <c r="F99" i="22"/>
  <c r="E99" i="22"/>
  <c r="D99" i="22"/>
  <c r="C99" i="22"/>
  <c r="B99" i="22"/>
  <c r="BB98" i="22"/>
  <c r="BA98" i="22"/>
  <c r="AZ98" i="22"/>
  <c r="AY98" i="22"/>
  <c r="AX98" i="22"/>
  <c r="AW98" i="22"/>
  <c r="AV98" i="22"/>
  <c r="AU98" i="22"/>
  <c r="AT98" i="22"/>
  <c r="AS98" i="22"/>
  <c r="AR98" i="22"/>
  <c r="AQ98" i="22"/>
  <c r="AP98" i="22"/>
  <c r="AO98" i="22"/>
  <c r="AN98" i="22"/>
  <c r="AM98" i="22"/>
  <c r="AL98" i="22"/>
  <c r="AK98" i="22"/>
  <c r="AJ98" i="22"/>
  <c r="AI98" i="22"/>
  <c r="AH98" i="22"/>
  <c r="AG98" i="22"/>
  <c r="AF98" i="22"/>
  <c r="AE98" i="22"/>
  <c r="AD98" i="22"/>
  <c r="AC98" i="22"/>
  <c r="AB98" i="22"/>
  <c r="AA98" i="22"/>
  <c r="Z98" i="22"/>
  <c r="Y98" i="22"/>
  <c r="X98" i="22"/>
  <c r="W98" i="22"/>
  <c r="V98" i="22"/>
  <c r="U98" i="22"/>
  <c r="T98" i="22"/>
  <c r="S98" i="22"/>
  <c r="R98" i="22"/>
  <c r="Q98" i="22"/>
  <c r="P98" i="22"/>
  <c r="O98" i="22"/>
  <c r="N98" i="22"/>
  <c r="M98" i="22"/>
  <c r="L98" i="22"/>
  <c r="K98" i="22"/>
  <c r="J98" i="22"/>
  <c r="I98" i="22"/>
  <c r="H98" i="22"/>
  <c r="G98" i="22"/>
  <c r="F98" i="22"/>
  <c r="E98" i="22"/>
  <c r="D98" i="22"/>
  <c r="C98" i="22"/>
  <c r="B98" i="22"/>
  <c r="AZ97" i="22"/>
  <c r="AY97" i="22"/>
  <c r="AX97" i="22"/>
  <c r="AW97" i="22"/>
  <c r="AV97" i="22"/>
  <c r="AU97" i="22"/>
  <c r="AT97" i="22"/>
  <c r="AS97" i="22"/>
  <c r="AR97" i="22"/>
  <c r="AQ97" i="22"/>
  <c r="AP97" i="22"/>
  <c r="AO97" i="22"/>
  <c r="AN97" i="22"/>
  <c r="AM97" i="22"/>
  <c r="AL97" i="22"/>
  <c r="AK97" i="22"/>
  <c r="AJ97" i="22"/>
  <c r="AI97" i="22"/>
  <c r="AH97" i="22"/>
  <c r="AG97" i="22"/>
  <c r="AF97" i="22"/>
  <c r="AE97" i="22"/>
  <c r="AD97" i="22"/>
  <c r="AC97" i="22"/>
  <c r="AB97" i="22"/>
  <c r="AA97" i="22"/>
  <c r="Z97" i="22"/>
  <c r="Y97" i="22"/>
  <c r="X97" i="22"/>
  <c r="W97" i="22"/>
  <c r="V97" i="22"/>
  <c r="U97" i="22"/>
  <c r="T97" i="22"/>
  <c r="S97" i="22"/>
  <c r="R97" i="22"/>
  <c r="Q97" i="22"/>
  <c r="P97" i="22"/>
  <c r="O97" i="22"/>
  <c r="N97" i="22"/>
  <c r="M97" i="22"/>
  <c r="L97" i="22"/>
  <c r="K97" i="22"/>
  <c r="J97" i="22"/>
  <c r="I97" i="22"/>
  <c r="H97" i="22"/>
  <c r="G97" i="22"/>
  <c r="F97" i="22"/>
  <c r="E97" i="22"/>
  <c r="D97" i="22"/>
  <c r="C97" i="22"/>
  <c r="B97" i="22"/>
  <c r="BA97" i="22" s="1"/>
  <c r="BB97" i="22" s="1"/>
  <c r="BA96" i="22"/>
  <c r="BB96" i="22" s="1"/>
  <c r="AZ96" i="22"/>
  <c r="AY96" i="22"/>
  <c r="AX96" i="22"/>
  <c r="AW96" i="22"/>
  <c r="AV96" i="22"/>
  <c r="AU96" i="22"/>
  <c r="AT96" i="22"/>
  <c r="AS96" i="22"/>
  <c r="AR96" i="22"/>
  <c r="AQ96" i="22"/>
  <c r="AP96" i="22"/>
  <c r="AO96" i="22"/>
  <c r="AN96" i="22"/>
  <c r="AM96" i="22"/>
  <c r="AL96" i="22"/>
  <c r="AK96" i="22"/>
  <c r="AJ96" i="22"/>
  <c r="AI96" i="22"/>
  <c r="AH96" i="22"/>
  <c r="AG96" i="22"/>
  <c r="AF96" i="22"/>
  <c r="AE96" i="22"/>
  <c r="AD96" i="22"/>
  <c r="AC96" i="22"/>
  <c r="AB96" i="22"/>
  <c r="AA96" i="22"/>
  <c r="Z96" i="22"/>
  <c r="Y96" i="22"/>
  <c r="X96" i="22"/>
  <c r="W96" i="22"/>
  <c r="V96" i="22"/>
  <c r="U96" i="22"/>
  <c r="T96" i="22"/>
  <c r="S96" i="22"/>
  <c r="R96" i="22"/>
  <c r="Q96" i="22"/>
  <c r="P96" i="22"/>
  <c r="O96" i="22"/>
  <c r="N96" i="22"/>
  <c r="M96" i="22"/>
  <c r="L96" i="22"/>
  <c r="K96" i="22"/>
  <c r="J96" i="22"/>
  <c r="I96" i="22"/>
  <c r="H96" i="22"/>
  <c r="G96" i="22"/>
  <c r="F96" i="22"/>
  <c r="E96" i="22"/>
  <c r="D96" i="22"/>
  <c r="C96" i="22"/>
  <c r="B96" i="22"/>
  <c r="AZ95" i="22"/>
  <c r="AY95" i="22"/>
  <c r="AX95" i="22"/>
  <c r="AW95" i="22"/>
  <c r="AV95" i="22"/>
  <c r="AU95" i="22"/>
  <c r="AT95" i="22"/>
  <c r="AS95" i="22"/>
  <c r="AR95" i="22"/>
  <c r="AQ95" i="22"/>
  <c r="AP95" i="22"/>
  <c r="AO95" i="22"/>
  <c r="AN95" i="22"/>
  <c r="AM95" i="22"/>
  <c r="AL95" i="22"/>
  <c r="AK95" i="22"/>
  <c r="AJ95" i="22"/>
  <c r="AI95" i="22"/>
  <c r="AH95" i="22"/>
  <c r="AG95" i="22"/>
  <c r="AF95" i="22"/>
  <c r="AE95" i="22"/>
  <c r="AD95" i="22"/>
  <c r="AC95" i="22"/>
  <c r="AB95" i="22"/>
  <c r="AA95" i="22"/>
  <c r="Z95" i="22"/>
  <c r="Y95" i="22"/>
  <c r="X95" i="22"/>
  <c r="W95" i="22"/>
  <c r="V95" i="22"/>
  <c r="U95" i="22"/>
  <c r="T95" i="22"/>
  <c r="S95" i="22"/>
  <c r="R95" i="22"/>
  <c r="Q95" i="22"/>
  <c r="P95" i="22"/>
  <c r="O95" i="22"/>
  <c r="N95" i="22"/>
  <c r="M95" i="22"/>
  <c r="L95" i="22"/>
  <c r="K95" i="22"/>
  <c r="J95" i="22"/>
  <c r="I95" i="22"/>
  <c r="H95" i="22"/>
  <c r="G95" i="22"/>
  <c r="F95" i="22"/>
  <c r="E95" i="22"/>
  <c r="D95" i="22"/>
  <c r="C95" i="22"/>
  <c r="B95" i="22"/>
  <c r="BA95" i="22" s="1"/>
  <c r="BB95" i="22" s="1"/>
  <c r="AZ94" i="22"/>
  <c r="AY94" i="22"/>
  <c r="AX94" i="22"/>
  <c r="AW94" i="22"/>
  <c r="AV94" i="22"/>
  <c r="AU94" i="22"/>
  <c r="AT94" i="22"/>
  <c r="AS94" i="22"/>
  <c r="AR94" i="22"/>
  <c r="AQ94" i="22"/>
  <c r="AP94" i="22"/>
  <c r="AO94" i="22"/>
  <c r="AN94" i="22"/>
  <c r="AM94" i="22"/>
  <c r="AL94" i="22"/>
  <c r="AK94" i="22"/>
  <c r="AJ94" i="22"/>
  <c r="AI94" i="22"/>
  <c r="AH94" i="22"/>
  <c r="AG94" i="22"/>
  <c r="AF94" i="22"/>
  <c r="AE94" i="22"/>
  <c r="AD94" i="22"/>
  <c r="AC94" i="22"/>
  <c r="AB94" i="22"/>
  <c r="AA94" i="22"/>
  <c r="Z94" i="22"/>
  <c r="Y94" i="22"/>
  <c r="X94" i="22"/>
  <c r="W94" i="22"/>
  <c r="V94" i="22"/>
  <c r="U94" i="22"/>
  <c r="T94" i="22"/>
  <c r="S94" i="22"/>
  <c r="R94" i="22"/>
  <c r="Q94" i="22"/>
  <c r="P94" i="22"/>
  <c r="O94" i="22"/>
  <c r="N94" i="22"/>
  <c r="M94" i="22"/>
  <c r="L94" i="22"/>
  <c r="K94" i="22"/>
  <c r="J94" i="22"/>
  <c r="I94" i="22"/>
  <c r="H94" i="22"/>
  <c r="G94" i="22"/>
  <c r="F94" i="22"/>
  <c r="E94" i="22"/>
  <c r="D94" i="22"/>
  <c r="C94" i="22"/>
  <c r="B94" i="22"/>
  <c r="BA94" i="22" s="1"/>
  <c r="BB94" i="22" s="1"/>
  <c r="BA93" i="22"/>
  <c r="BB93" i="22" s="1"/>
  <c r="AZ93" i="22"/>
  <c r="AY93" i="22"/>
  <c r="AX93" i="22"/>
  <c r="AW93" i="22"/>
  <c r="AV93" i="22"/>
  <c r="AU93" i="22"/>
  <c r="AT93" i="22"/>
  <c r="AS93" i="22"/>
  <c r="AR93" i="22"/>
  <c r="AQ93" i="22"/>
  <c r="AP93" i="22"/>
  <c r="AO93" i="22"/>
  <c r="AN93" i="22"/>
  <c r="AM93" i="22"/>
  <c r="AL93" i="22"/>
  <c r="AK93" i="22"/>
  <c r="AJ93" i="22"/>
  <c r="AI93" i="22"/>
  <c r="AH93" i="22"/>
  <c r="AG93" i="22"/>
  <c r="AF93" i="22"/>
  <c r="AE93" i="22"/>
  <c r="AD93" i="22"/>
  <c r="AC93" i="22"/>
  <c r="AB93" i="22"/>
  <c r="AA93" i="22"/>
  <c r="Z93" i="22"/>
  <c r="Y93" i="22"/>
  <c r="X93" i="22"/>
  <c r="W93" i="22"/>
  <c r="V93" i="22"/>
  <c r="U93" i="22"/>
  <c r="T93" i="22"/>
  <c r="S93" i="22"/>
  <c r="R93" i="22"/>
  <c r="Q93" i="22"/>
  <c r="P93" i="22"/>
  <c r="O93" i="22"/>
  <c r="N93" i="22"/>
  <c r="M93" i="22"/>
  <c r="L93" i="22"/>
  <c r="K93" i="22"/>
  <c r="J93" i="22"/>
  <c r="I93" i="22"/>
  <c r="H93" i="22"/>
  <c r="G93" i="22"/>
  <c r="F93" i="22"/>
  <c r="E93" i="22"/>
  <c r="D93" i="22"/>
  <c r="C93" i="22"/>
  <c r="B93" i="22"/>
  <c r="BB92" i="22"/>
  <c r="BA92" i="22"/>
  <c r="AZ92" i="22"/>
  <c r="AY92" i="22"/>
  <c r="AX92" i="22"/>
  <c r="AW92" i="22"/>
  <c r="AV92" i="22"/>
  <c r="AU92" i="22"/>
  <c r="AT92" i="22"/>
  <c r="AS92" i="22"/>
  <c r="AR92" i="22"/>
  <c r="AQ92" i="22"/>
  <c r="AP92" i="22"/>
  <c r="AO92" i="22"/>
  <c r="AN92" i="22"/>
  <c r="AM92" i="22"/>
  <c r="AL92" i="22"/>
  <c r="AK92" i="22"/>
  <c r="AJ92" i="22"/>
  <c r="AI92" i="22"/>
  <c r="AH92" i="22"/>
  <c r="AG92" i="22"/>
  <c r="AF92" i="22"/>
  <c r="AE92" i="22"/>
  <c r="AD92" i="22"/>
  <c r="AC92" i="22"/>
  <c r="AB92" i="22"/>
  <c r="AA92" i="22"/>
  <c r="Z92" i="22"/>
  <c r="Y92" i="22"/>
  <c r="X92" i="22"/>
  <c r="W92" i="22"/>
  <c r="V92" i="22"/>
  <c r="U92" i="22"/>
  <c r="T92" i="22"/>
  <c r="S92" i="22"/>
  <c r="R92" i="22"/>
  <c r="Q92" i="22"/>
  <c r="P92" i="22"/>
  <c r="O92" i="22"/>
  <c r="N92" i="22"/>
  <c r="M92" i="22"/>
  <c r="L92" i="22"/>
  <c r="K92" i="22"/>
  <c r="J92" i="22"/>
  <c r="I92" i="22"/>
  <c r="H92" i="22"/>
  <c r="G92" i="22"/>
  <c r="F92" i="22"/>
  <c r="E92" i="22"/>
  <c r="D92" i="22"/>
  <c r="C92" i="22"/>
  <c r="B92" i="22"/>
  <c r="BB91" i="22"/>
  <c r="BA91" i="22"/>
  <c r="AZ91" i="22"/>
  <c r="AY91" i="22"/>
  <c r="AX91" i="22"/>
  <c r="AW91" i="22"/>
  <c r="AV91" i="22"/>
  <c r="AU91" i="22"/>
  <c r="AT91" i="22"/>
  <c r="AS91" i="22"/>
  <c r="AR91" i="22"/>
  <c r="AQ91" i="22"/>
  <c r="AP91" i="22"/>
  <c r="AO91" i="22"/>
  <c r="AN91" i="22"/>
  <c r="AM91" i="22"/>
  <c r="AL91" i="22"/>
  <c r="AK91" i="22"/>
  <c r="AJ91" i="22"/>
  <c r="AI91" i="22"/>
  <c r="AH91" i="22"/>
  <c r="AG91" i="22"/>
  <c r="AF91" i="22"/>
  <c r="AE91" i="22"/>
  <c r="AD91" i="22"/>
  <c r="AC91" i="22"/>
  <c r="AB91" i="22"/>
  <c r="AA91" i="22"/>
  <c r="Z91" i="22"/>
  <c r="Y91" i="22"/>
  <c r="X91" i="22"/>
  <c r="W91" i="22"/>
  <c r="V91" i="22"/>
  <c r="U91" i="22"/>
  <c r="T91" i="22"/>
  <c r="S91" i="22"/>
  <c r="R91" i="22"/>
  <c r="Q91" i="22"/>
  <c r="P91" i="22"/>
  <c r="O91" i="22"/>
  <c r="N91" i="22"/>
  <c r="M91" i="22"/>
  <c r="L91" i="22"/>
  <c r="K91" i="22"/>
  <c r="J91" i="22"/>
  <c r="I91" i="22"/>
  <c r="H91" i="22"/>
  <c r="G91" i="22"/>
  <c r="F91" i="22"/>
  <c r="E91" i="22"/>
  <c r="D91" i="22"/>
  <c r="C91" i="22"/>
  <c r="B91" i="22"/>
  <c r="AZ90" i="22"/>
  <c r="AY90" i="22"/>
  <c r="AX90" i="22"/>
  <c r="AW90" i="22"/>
  <c r="AV90" i="22"/>
  <c r="AU90" i="22"/>
  <c r="AT90" i="22"/>
  <c r="AS90" i="22"/>
  <c r="AR90" i="22"/>
  <c r="AQ90" i="22"/>
  <c r="AP90" i="22"/>
  <c r="AO90" i="22"/>
  <c r="AN90" i="22"/>
  <c r="AM90" i="22"/>
  <c r="AL90" i="22"/>
  <c r="AK90" i="22"/>
  <c r="AJ90" i="22"/>
  <c r="AI90" i="22"/>
  <c r="AH90" i="22"/>
  <c r="AG90" i="22"/>
  <c r="AF90" i="22"/>
  <c r="AE90" i="22"/>
  <c r="AD90" i="22"/>
  <c r="AC90" i="22"/>
  <c r="AB90" i="22"/>
  <c r="AA90" i="22"/>
  <c r="Z90" i="22"/>
  <c r="Y90" i="22"/>
  <c r="X90" i="22"/>
  <c r="W90" i="22"/>
  <c r="V90" i="22"/>
  <c r="U90" i="22"/>
  <c r="T90" i="22"/>
  <c r="S90" i="22"/>
  <c r="R90" i="22"/>
  <c r="Q90" i="22"/>
  <c r="P90" i="22"/>
  <c r="O90" i="22"/>
  <c r="N90" i="22"/>
  <c r="M90" i="22"/>
  <c r="L90" i="22"/>
  <c r="K90" i="22"/>
  <c r="J90" i="22"/>
  <c r="I90" i="22"/>
  <c r="H90" i="22"/>
  <c r="G90" i="22"/>
  <c r="F90" i="22"/>
  <c r="E90" i="22"/>
  <c r="D90" i="22"/>
  <c r="C90" i="22"/>
  <c r="B90" i="22"/>
  <c r="BA90" i="22" s="1"/>
  <c r="BB90" i="22" s="1"/>
  <c r="AZ89" i="22"/>
  <c r="AY89" i="22"/>
  <c r="AX89" i="22"/>
  <c r="AW89" i="22"/>
  <c r="AV89" i="22"/>
  <c r="AU89" i="22"/>
  <c r="AT89" i="22"/>
  <c r="AS89" i="22"/>
  <c r="AR89" i="22"/>
  <c r="AQ89" i="22"/>
  <c r="AP89" i="22"/>
  <c r="AO89" i="22"/>
  <c r="AN89" i="22"/>
  <c r="AM89" i="22"/>
  <c r="AL89" i="22"/>
  <c r="AK89" i="22"/>
  <c r="AJ89" i="22"/>
  <c r="AI89" i="22"/>
  <c r="AH89" i="22"/>
  <c r="AG89" i="22"/>
  <c r="AF89" i="22"/>
  <c r="AE89" i="22"/>
  <c r="AD89" i="22"/>
  <c r="AC89" i="22"/>
  <c r="AB89" i="22"/>
  <c r="AA89" i="22"/>
  <c r="Z89" i="22"/>
  <c r="Y89" i="22"/>
  <c r="X89" i="22"/>
  <c r="W89" i="22"/>
  <c r="V89" i="22"/>
  <c r="U89" i="22"/>
  <c r="T89" i="22"/>
  <c r="S89" i="22"/>
  <c r="R89" i="22"/>
  <c r="Q89" i="22"/>
  <c r="P89" i="22"/>
  <c r="O89" i="22"/>
  <c r="N89" i="22"/>
  <c r="M89" i="22"/>
  <c r="L89" i="22"/>
  <c r="K89" i="22"/>
  <c r="J89" i="22"/>
  <c r="I89" i="22"/>
  <c r="H89" i="22"/>
  <c r="G89" i="22"/>
  <c r="F89" i="22"/>
  <c r="E89" i="22"/>
  <c r="D89" i="22"/>
  <c r="C89" i="22"/>
  <c r="B89" i="22"/>
  <c r="BA89" i="22" s="1"/>
  <c r="BB89" i="22" s="1"/>
  <c r="BA88" i="22"/>
  <c r="BB88" i="22" s="1"/>
  <c r="AZ88" i="22"/>
  <c r="AY88" i="22"/>
  <c r="AX88" i="22"/>
  <c r="AW88" i="22"/>
  <c r="AV88" i="22"/>
  <c r="AU88" i="22"/>
  <c r="AT88" i="22"/>
  <c r="AS88" i="22"/>
  <c r="AR88" i="22"/>
  <c r="AQ88" i="22"/>
  <c r="AP88" i="22"/>
  <c r="AO88" i="22"/>
  <c r="AN88" i="22"/>
  <c r="AM88" i="22"/>
  <c r="AL88" i="22"/>
  <c r="AK88" i="22"/>
  <c r="AJ88" i="22"/>
  <c r="AI88" i="22"/>
  <c r="AH88" i="22"/>
  <c r="AG88" i="22"/>
  <c r="AF88" i="22"/>
  <c r="AE88" i="22"/>
  <c r="AD88" i="22"/>
  <c r="AC88" i="22"/>
  <c r="AB88" i="22"/>
  <c r="AA88" i="22"/>
  <c r="Z88" i="22"/>
  <c r="Y88" i="22"/>
  <c r="X88" i="22"/>
  <c r="W88" i="22"/>
  <c r="V88" i="22"/>
  <c r="U88" i="22"/>
  <c r="T88" i="22"/>
  <c r="S88" i="22"/>
  <c r="R88" i="22"/>
  <c r="Q88" i="22"/>
  <c r="P88" i="22"/>
  <c r="O88" i="22"/>
  <c r="N88" i="22"/>
  <c r="M88" i="22"/>
  <c r="L88" i="22"/>
  <c r="K88" i="22"/>
  <c r="J88" i="22"/>
  <c r="I88" i="22"/>
  <c r="H88" i="22"/>
  <c r="G88" i="22"/>
  <c r="F88" i="22"/>
  <c r="E88" i="22"/>
  <c r="D88" i="22"/>
  <c r="C88" i="22"/>
  <c r="B88" i="22"/>
  <c r="BA87" i="22"/>
  <c r="BB87" i="22" s="1"/>
  <c r="AZ87" i="22"/>
  <c r="AY87" i="22"/>
  <c r="AX87" i="22"/>
  <c r="AW87" i="22"/>
  <c r="AV87" i="22"/>
  <c r="AU87" i="22"/>
  <c r="AT87" i="22"/>
  <c r="AS87" i="22"/>
  <c r="AR87" i="22"/>
  <c r="AQ87" i="22"/>
  <c r="AP87" i="22"/>
  <c r="AO87" i="22"/>
  <c r="AN87" i="22"/>
  <c r="AM87" i="22"/>
  <c r="AL87" i="22"/>
  <c r="AK87" i="22"/>
  <c r="AJ87" i="22"/>
  <c r="AI87" i="22"/>
  <c r="AH87" i="22"/>
  <c r="AG87" i="22"/>
  <c r="AF87" i="22"/>
  <c r="AE87" i="22"/>
  <c r="AD87" i="22"/>
  <c r="AC87" i="22"/>
  <c r="AB87" i="22"/>
  <c r="AA87" i="22"/>
  <c r="Z87" i="22"/>
  <c r="Y87" i="22"/>
  <c r="X87" i="22"/>
  <c r="W87" i="22"/>
  <c r="V87" i="22"/>
  <c r="U87" i="22"/>
  <c r="T87" i="22"/>
  <c r="S87" i="22"/>
  <c r="R87" i="22"/>
  <c r="Q87" i="22"/>
  <c r="P87" i="22"/>
  <c r="O87" i="22"/>
  <c r="N87" i="22"/>
  <c r="M87" i="22"/>
  <c r="L87" i="22"/>
  <c r="K87" i="22"/>
  <c r="J87" i="22"/>
  <c r="I87" i="22"/>
  <c r="H87" i="22"/>
  <c r="G87" i="22"/>
  <c r="F87" i="22"/>
  <c r="E87" i="22"/>
  <c r="D87" i="22"/>
  <c r="C87" i="22"/>
  <c r="B87" i="22"/>
  <c r="BB86" i="22"/>
  <c r="BA86" i="22"/>
  <c r="AZ86" i="22"/>
  <c r="AY86" i="22"/>
  <c r="AX86" i="22"/>
  <c r="AW86" i="22"/>
  <c r="AV86" i="22"/>
  <c r="AU86" i="22"/>
  <c r="AT86" i="22"/>
  <c r="AS86" i="22"/>
  <c r="AR86" i="22"/>
  <c r="AQ86" i="22"/>
  <c r="AP86" i="22"/>
  <c r="AO86" i="22"/>
  <c r="AN86" i="22"/>
  <c r="AM86" i="22"/>
  <c r="AL86" i="22"/>
  <c r="AK86" i="22"/>
  <c r="AJ86" i="22"/>
  <c r="AI86" i="22"/>
  <c r="AH86" i="22"/>
  <c r="AG86" i="22"/>
  <c r="AF86" i="22"/>
  <c r="AE86" i="22"/>
  <c r="AD86" i="22"/>
  <c r="AC86" i="22"/>
  <c r="AB86" i="22"/>
  <c r="AA86" i="22"/>
  <c r="Z86" i="22"/>
  <c r="Y86" i="22"/>
  <c r="X86" i="22"/>
  <c r="W86" i="22"/>
  <c r="V86" i="22"/>
  <c r="U86" i="22"/>
  <c r="T86" i="22"/>
  <c r="S86" i="22"/>
  <c r="R86" i="22"/>
  <c r="Q86" i="22"/>
  <c r="P86" i="22"/>
  <c r="O86" i="22"/>
  <c r="N86" i="22"/>
  <c r="M86" i="22"/>
  <c r="L86" i="22"/>
  <c r="K86" i="22"/>
  <c r="J86" i="22"/>
  <c r="I86" i="22"/>
  <c r="H86" i="22"/>
  <c r="G86" i="22"/>
  <c r="F86" i="22"/>
  <c r="E86" i="22"/>
  <c r="D86" i="22"/>
  <c r="C86" i="22"/>
  <c r="B86" i="22"/>
  <c r="AZ85" i="22"/>
  <c r="AY85" i="22"/>
  <c r="AX85" i="22"/>
  <c r="AW85" i="22"/>
  <c r="AV85" i="22"/>
  <c r="AU85" i="22"/>
  <c r="AT85" i="22"/>
  <c r="AS85" i="22"/>
  <c r="AR85" i="22"/>
  <c r="AQ85" i="22"/>
  <c r="AP85" i="22"/>
  <c r="AO85" i="22"/>
  <c r="AN85" i="22"/>
  <c r="AM85" i="22"/>
  <c r="AL85" i="22"/>
  <c r="AK85" i="22"/>
  <c r="AJ85" i="22"/>
  <c r="AI85" i="22"/>
  <c r="AH85" i="22"/>
  <c r="AG85" i="22"/>
  <c r="AF85" i="22"/>
  <c r="AE85" i="22"/>
  <c r="AD85" i="22"/>
  <c r="AC85" i="22"/>
  <c r="AB85" i="22"/>
  <c r="AA85" i="22"/>
  <c r="Z85" i="22"/>
  <c r="Y85" i="22"/>
  <c r="X85" i="22"/>
  <c r="W85" i="22"/>
  <c r="V85" i="22"/>
  <c r="U85" i="22"/>
  <c r="T85" i="22"/>
  <c r="S85" i="22"/>
  <c r="R85" i="22"/>
  <c r="Q85" i="22"/>
  <c r="P85" i="22"/>
  <c r="O85" i="22"/>
  <c r="N85" i="22"/>
  <c r="M85" i="22"/>
  <c r="L85" i="22"/>
  <c r="K85" i="22"/>
  <c r="J85" i="22"/>
  <c r="I85" i="22"/>
  <c r="H85" i="22"/>
  <c r="G85" i="22"/>
  <c r="F85" i="22"/>
  <c r="E85" i="22"/>
  <c r="D85" i="22"/>
  <c r="C85" i="22"/>
  <c r="B85" i="22"/>
  <c r="BA85" i="22" s="1"/>
  <c r="BB85" i="22" s="1"/>
  <c r="BA84" i="22"/>
  <c r="BB84" i="22" s="1"/>
  <c r="AZ84" i="22"/>
  <c r="AY84" i="22"/>
  <c r="AX84" i="22"/>
  <c r="AW84" i="22"/>
  <c r="AV84" i="22"/>
  <c r="AU84" i="22"/>
  <c r="AT84" i="22"/>
  <c r="AS84" i="22"/>
  <c r="AR84" i="22"/>
  <c r="AQ84" i="22"/>
  <c r="AP84" i="22"/>
  <c r="AO84" i="22"/>
  <c r="AN84" i="22"/>
  <c r="AM84" i="22"/>
  <c r="AL84" i="22"/>
  <c r="AK84" i="22"/>
  <c r="AJ84" i="22"/>
  <c r="AI84" i="22"/>
  <c r="AH84" i="22"/>
  <c r="AG84" i="22"/>
  <c r="AF84" i="22"/>
  <c r="AE84" i="22"/>
  <c r="AD84" i="22"/>
  <c r="AC84" i="22"/>
  <c r="AB84" i="22"/>
  <c r="AA84" i="22"/>
  <c r="Z84" i="22"/>
  <c r="Y84" i="22"/>
  <c r="X84" i="22"/>
  <c r="W84" i="22"/>
  <c r="V84" i="22"/>
  <c r="U84" i="22"/>
  <c r="T84" i="22"/>
  <c r="S84" i="22"/>
  <c r="R84" i="22"/>
  <c r="Q84" i="22"/>
  <c r="P84" i="22"/>
  <c r="O84" i="22"/>
  <c r="N84" i="22"/>
  <c r="M84" i="22"/>
  <c r="L84" i="22"/>
  <c r="K84" i="22"/>
  <c r="J84" i="22"/>
  <c r="I84" i="22"/>
  <c r="H84" i="22"/>
  <c r="G84" i="22"/>
  <c r="F84" i="22"/>
  <c r="E84" i="22"/>
  <c r="D84" i="22"/>
  <c r="C84" i="22"/>
  <c r="B84" i="22"/>
  <c r="AZ83" i="22"/>
  <c r="AY83" i="22"/>
  <c r="AX83" i="22"/>
  <c r="AW83" i="22"/>
  <c r="AV83" i="22"/>
  <c r="AU83" i="22"/>
  <c r="AT83" i="22"/>
  <c r="AS83" i="22"/>
  <c r="AR83" i="22"/>
  <c r="AQ83" i="22"/>
  <c r="AP83" i="22"/>
  <c r="AO83" i="22"/>
  <c r="AN83" i="22"/>
  <c r="AM83" i="22"/>
  <c r="AL83" i="22"/>
  <c r="AK83" i="22"/>
  <c r="AJ83" i="22"/>
  <c r="AI83" i="22"/>
  <c r="AH83" i="22"/>
  <c r="AG83" i="22"/>
  <c r="AF83" i="22"/>
  <c r="AE83" i="22"/>
  <c r="AD83" i="22"/>
  <c r="AC83" i="22"/>
  <c r="AB83" i="22"/>
  <c r="AA83" i="22"/>
  <c r="Z83" i="22"/>
  <c r="Y83" i="22"/>
  <c r="X83" i="22"/>
  <c r="W83" i="22"/>
  <c r="V83" i="22"/>
  <c r="U83" i="22"/>
  <c r="T83" i="22"/>
  <c r="S83" i="22"/>
  <c r="R83" i="22"/>
  <c r="Q83" i="22"/>
  <c r="P83" i="22"/>
  <c r="O83" i="22"/>
  <c r="N83" i="22"/>
  <c r="M83" i="22"/>
  <c r="L83" i="22"/>
  <c r="K83" i="22"/>
  <c r="J83" i="22"/>
  <c r="I83" i="22"/>
  <c r="H83" i="22"/>
  <c r="G83" i="22"/>
  <c r="F83" i="22"/>
  <c r="E83" i="22"/>
  <c r="D83" i="22"/>
  <c r="C83" i="22"/>
  <c r="B83" i="22"/>
  <c r="BA83" i="22" s="1"/>
  <c r="BB83" i="22" s="1"/>
  <c r="AZ82" i="22"/>
  <c r="AY82" i="22"/>
  <c r="AX82" i="22"/>
  <c r="AW82" i="22"/>
  <c r="AV82" i="22"/>
  <c r="AU82" i="22"/>
  <c r="AT82" i="22"/>
  <c r="AS82" i="22"/>
  <c r="AR82" i="22"/>
  <c r="AQ82" i="22"/>
  <c r="AP82" i="22"/>
  <c r="AO82" i="22"/>
  <c r="AN82" i="22"/>
  <c r="AM82" i="22"/>
  <c r="AL82" i="22"/>
  <c r="AK82" i="22"/>
  <c r="AJ82" i="22"/>
  <c r="AI82" i="22"/>
  <c r="AH82" i="22"/>
  <c r="AG82" i="22"/>
  <c r="AF82" i="22"/>
  <c r="AE82" i="22"/>
  <c r="AD82" i="22"/>
  <c r="AC82" i="22"/>
  <c r="AB82" i="22"/>
  <c r="AA82" i="22"/>
  <c r="Z82" i="22"/>
  <c r="Y82" i="22"/>
  <c r="X82" i="22"/>
  <c r="W82" i="22"/>
  <c r="V82" i="22"/>
  <c r="U82" i="22"/>
  <c r="T82" i="22"/>
  <c r="S82" i="22"/>
  <c r="R82" i="22"/>
  <c r="Q82" i="22"/>
  <c r="P82" i="22"/>
  <c r="O82" i="22"/>
  <c r="N82" i="22"/>
  <c r="M82" i="22"/>
  <c r="L82" i="22"/>
  <c r="K82" i="22"/>
  <c r="J82" i="22"/>
  <c r="I82" i="22"/>
  <c r="H82" i="22"/>
  <c r="G82" i="22"/>
  <c r="F82" i="22"/>
  <c r="E82" i="22"/>
  <c r="D82" i="22"/>
  <c r="C82" i="22"/>
  <c r="B82" i="22"/>
  <c r="BA82" i="22" s="1"/>
  <c r="BB82" i="22" s="1"/>
  <c r="BA81" i="22"/>
  <c r="BB81" i="22" s="1"/>
  <c r="AZ81" i="22"/>
  <c r="AY81" i="22"/>
  <c r="AX81" i="22"/>
  <c r="AW81" i="22"/>
  <c r="AV81" i="22"/>
  <c r="AU81" i="22"/>
  <c r="AT81" i="22"/>
  <c r="AS81" i="22"/>
  <c r="AR81" i="22"/>
  <c r="AQ81" i="22"/>
  <c r="AP81" i="22"/>
  <c r="AO81" i="22"/>
  <c r="AN81" i="22"/>
  <c r="AM81" i="22"/>
  <c r="AL81" i="22"/>
  <c r="AK81" i="22"/>
  <c r="AJ81" i="22"/>
  <c r="AI81" i="22"/>
  <c r="AH81" i="22"/>
  <c r="AG81" i="22"/>
  <c r="AF81" i="22"/>
  <c r="AE81" i="22"/>
  <c r="AD81" i="22"/>
  <c r="AC81" i="22"/>
  <c r="AB81" i="22"/>
  <c r="AA81" i="22"/>
  <c r="Z81" i="22"/>
  <c r="Y81" i="22"/>
  <c r="X81" i="22"/>
  <c r="W81" i="22"/>
  <c r="V81" i="22"/>
  <c r="U81" i="22"/>
  <c r="T81" i="22"/>
  <c r="S81" i="22"/>
  <c r="R81" i="22"/>
  <c r="Q81" i="22"/>
  <c r="P81" i="22"/>
  <c r="O81" i="22"/>
  <c r="N81" i="22"/>
  <c r="M81" i="22"/>
  <c r="L81" i="22"/>
  <c r="K81" i="22"/>
  <c r="J81" i="22"/>
  <c r="I81" i="22"/>
  <c r="H81" i="22"/>
  <c r="G81" i="22"/>
  <c r="F81" i="22"/>
  <c r="E81" i="22"/>
  <c r="D81" i="22"/>
  <c r="C81" i="22"/>
  <c r="B81" i="22"/>
  <c r="BB80" i="22"/>
  <c r="BA80" i="22"/>
  <c r="AZ80" i="22"/>
  <c r="AY80" i="22"/>
  <c r="AX80" i="22"/>
  <c r="AW80" i="22"/>
  <c r="AV80" i="22"/>
  <c r="AU80" i="22"/>
  <c r="AT80" i="22"/>
  <c r="AS80" i="22"/>
  <c r="AR80" i="22"/>
  <c r="AQ80" i="22"/>
  <c r="AP80" i="22"/>
  <c r="AO80" i="22"/>
  <c r="AN80" i="22"/>
  <c r="AM80" i="22"/>
  <c r="AL80" i="22"/>
  <c r="AK80" i="22"/>
  <c r="AJ80" i="22"/>
  <c r="AI80" i="22"/>
  <c r="AH80" i="22"/>
  <c r="AG80" i="22"/>
  <c r="AF80" i="22"/>
  <c r="AE80" i="22"/>
  <c r="AD80" i="22"/>
  <c r="AC80" i="22"/>
  <c r="AB80" i="22"/>
  <c r="AA80" i="22"/>
  <c r="Z80" i="22"/>
  <c r="Y80" i="22"/>
  <c r="X80" i="22"/>
  <c r="W80" i="22"/>
  <c r="V80" i="22"/>
  <c r="U80" i="22"/>
  <c r="T80" i="22"/>
  <c r="S80" i="22"/>
  <c r="R80" i="22"/>
  <c r="Q80" i="22"/>
  <c r="P80" i="22"/>
  <c r="O80" i="22"/>
  <c r="N80" i="22"/>
  <c r="M80" i="22"/>
  <c r="L80" i="22"/>
  <c r="K80" i="22"/>
  <c r="J80" i="22"/>
  <c r="I80" i="22"/>
  <c r="H80" i="22"/>
  <c r="G80" i="22"/>
  <c r="F80" i="22"/>
  <c r="E80" i="22"/>
  <c r="D80" i="22"/>
  <c r="C80" i="22"/>
  <c r="B80" i="22"/>
  <c r="BB79" i="22"/>
  <c r="BA79" i="22"/>
  <c r="AZ79" i="22"/>
  <c r="AY79" i="22"/>
  <c r="AX79" i="22"/>
  <c r="AW79" i="22"/>
  <c r="AV79" i="22"/>
  <c r="AU79" i="22"/>
  <c r="AT79" i="22"/>
  <c r="AS79" i="22"/>
  <c r="AR79" i="22"/>
  <c r="AQ79" i="22"/>
  <c r="AP79" i="22"/>
  <c r="AO79" i="22"/>
  <c r="AN79" i="22"/>
  <c r="AM79" i="22"/>
  <c r="AL79" i="22"/>
  <c r="AK79" i="22"/>
  <c r="AJ79" i="22"/>
  <c r="AI79" i="22"/>
  <c r="AH79" i="22"/>
  <c r="AG79" i="22"/>
  <c r="AF79" i="22"/>
  <c r="AE79" i="22"/>
  <c r="AD79" i="22"/>
  <c r="AC79" i="22"/>
  <c r="AB79" i="22"/>
  <c r="AA79" i="22"/>
  <c r="Z79" i="22"/>
  <c r="Y79" i="22"/>
  <c r="X79" i="22"/>
  <c r="W79" i="22"/>
  <c r="V79" i="22"/>
  <c r="U79" i="22"/>
  <c r="T79" i="22"/>
  <c r="S79" i="22"/>
  <c r="R79" i="22"/>
  <c r="Q79" i="22"/>
  <c r="P79" i="22"/>
  <c r="O79" i="22"/>
  <c r="N79" i="22"/>
  <c r="M79" i="22"/>
  <c r="L79" i="22"/>
  <c r="K79" i="22"/>
  <c r="J79" i="22"/>
  <c r="I79" i="22"/>
  <c r="H79" i="22"/>
  <c r="G79" i="22"/>
  <c r="F79" i="22"/>
  <c r="E79" i="22"/>
  <c r="D79" i="22"/>
  <c r="C79" i="22"/>
  <c r="B79" i="22"/>
  <c r="AZ78" i="22"/>
  <c r="AY78" i="22"/>
  <c r="AX78" i="22"/>
  <c r="AW78" i="22"/>
  <c r="AV78" i="22"/>
  <c r="AU78" i="22"/>
  <c r="AT78" i="22"/>
  <c r="AS78" i="22"/>
  <c r="AR78" i="22"/>
  <c r="AQ78" i="22"/>
  <c r="AP78" i="22"/>
  <c r="AO78" i="22"/>
  <c r="AN78" i="22"/>
  <c r="AM78" i="22"/>
  <c r="AL78" i="22"/>
  <c r="AK78" i="22"/>
  <c r="AJ78" i="22"/>
  <c r="AI78" i="22"/>
  <c r="AH78" i="22"/>
  <c r="AG78" i="22"/>
  <c r="AF78" i="22"/>
  <c r="AE78" i="22"/>
  <c r="AD78" i="22"/>
  <c r="AC78" i="22"/>
  <c r="AB78" i="22"/>
  <c r="AA78" i="22"/>
  <c r="Z78" i="22"/>
  <c r="Y78" i="22"/>
  <c r="X78" i="22"/>
  <c r="W78" i="22"/>
  <c r="V78" i="22"/>
  <c r="U78" i="22"/>
  <c r="T78" i="22"/>
  <c r="S78" i="22"/>
  <c r="R78" i="22"/>
  <c r="Q78" i="22"/>
  <c r="P78" i="22"/>
  <c r="O78" i="22"/>
  <c r="N78" i="22"/>
  <c r="M78" i="22"/>
  <c r="L78" i="22"/>
  <c r="K78" i="22"/>
  <c r="J78" i="22"/>
  <c r="I78" i="22"/>
  <c r="H78" i="22"/>
  <c r="G78" i="22"/>
  <c r="F78" i="22"/>
  <c r="E78" i="22"/>
  <c r="D78" i="22"/>
  <c r="C78" i="22"/>
  <c r="B78" i="22"/>
  <c r="BA78" i="22" s="1"/>
  <c r="BB78" i="22" s="1"/>
  <c r="AZ77" i="22"/>
  <c r="AY77" i="22"/>
  <c r="AX77" i="22"/>
  <c r="AW77" i="22"/>
  <c r="AV77" i="22"/>
  <c r="AU77" i="22"/>
  <c r="AT77" i="22"/>
  <c r="AS77" i="22"/>
  <c r="AR77" i="22"/>
  <c r="AQ77" i="22"/>
  <c r="AP77" i="22"/>
  <c r="AO77" i="22"/>
  <c r="AN77" i="22"/>
  <c r="AM77" i="22"/>
  <c r="AL77" i="22"/>
  <c r="AK77" i="22"/>
  <c r="AJ77" i="22"/>
  <c r="AI77" i="22"/>
  <c r="AH77" i="22"/>
  <c r="AG77" i="22"/>
  <c r="AF77" i="22"/>
  <c r="AE77" i="22"/>
  <c r="AD77" i="22"/>
  <c r="AC77" i="22"/>
  <c r="AB77" i="22"/>
  <c r="AA77" i="22"/>
  <c r="Z77" i="22"/>
  <c r="Y77" i="22"/>
  <c r="X77" i="22"/>
  <c r="W77" i="22"/>
  <c r="V77" i="22"/>
  <c r="U77" i="22"/>
  <c r="T77" i="22"/>
  <c r="S77" i="22"/>
  <c r="R77" i="22"/>
  <c r="Q77" i="22"/>
  <c r="P77" i="22"/>
  <c r="O77" i="22"/>
  <c r="N77" i="22"/>
  <c r="M77" i="22"/>
  <c r="L77" i="22"/>
  <c r="K77" i="22"/>
  <c r="J77" i="22"/>
  <c r="I77" i="22"/>
  <c r="H77" i="22"/>
  <c r="G77" i="22"/>
  <c r="F77" i="22"/>
  <c r="E77" i="22"/>
  <c r="D77" i="22"/>
  <c r="C77" i="22"/>
  <c r="B77" i="22"/>
  <c r="BA77" i="22" s="1"/>
  <c r="BB77" i="22" s="1"/>
  <c r="BA76" i="22"/>
  <c r="BB76" i="22" s="1"/>
  <c r="AZ76" i="22"/>
  <c r="AY76" i="22"/>
  <c r="AX76" i="22"/>
  <c r="AW76" i="22"/>
  <c r="AV76" i="22"/>
  <c r="AU76" i="22"/>
  <c r="AT76" i="22"/>
  <c r="AS76" i="22"/>
  <c r="AR76" i="22"/>
  <c r="AQ76" i="22"/>
  <c r="AP76" i="22"/>
  <c r="AO76" i="22"/>
  <c r="AN76" i="22"/>
  <c r="AM76" i="22"/>
  <c r="AL76" i="22"/>
  <c r="AK76" i="22"/>
  <c r="AJ76" i="22"/>
  <c r="AI76" i="22"/>
  <c r="AH76" i="22"/>
  <c r="AG76" i="22"/>
  <c r="AF76" i="22"/>
  <c r="AE76" i="22"/>
  <c r="AD76" i="22"/>
  <c r="AC76" i="22"/>
  <c r="AB76" i="22"/>
  <c r="AA76" i="22"/>
  <c r="Z76" i="22"/>
  <c r="Y76" i="22"/>
  <c r="X76" i="22"/>
  <c r="W76" i="22"/>
  <c r="V76" i="22"/>
  <c r="U76" i="22"/>
  <c r="T76" i="22"/>
  <c r="S76" i="22"/>
  <c r="R76" i="22"/>
  <c r="Q76" i="22"/>
  <c r="P76" i="22"/>
  <c r="O76" i="22"/>
  <c r="N76" i="22"/>
  <c r="M76" i="22"/>
  <c r="L76" i="22"/>
  <c r="K76" i="22"/>
  <c r="J76" i="22"/>
  <c r="I76" i="22"/>
  <c r="H76" i="22"/>
  <c r="G76" i="22"/>
  <c r="F76" i="22"/>
  <c r="E76" i="22"/>
  <c r="D76" i="22"/>
  <c r="C76" i="22"/>
  <c r="B76" i="22"/>
  <c r="BA75" i="22"/>
  <c r="BB75" i="22" s="1"/>
  <c r="AZ75" i="22"/>
  <c r="AY75" i="22"/>
  <c r="AX75" i="22"/>
  <c r="AW75" i="22"/>
  <c r="AV75" i="22"/>
  <c r="AU75" i="22"/>
  <c r="AT75" i="22"/>
  <c r="AS75" i="22"/>
  <c r="AR75" i="22"/>
  <c r="AQ75" i="22"/>
  <c r="AP75" i="22"/>
  <c r="AO75" i="22"/>
  <c r="AN75" i="22"/>
  <c r="AM75" i="22"/>
  <c r="AL75" i="22"/>
  <c r="AK75" i="22"/>
  <c r="AJ75" i="22"/>
  <c r="AI75" i="22"/>
  <c r="AH75" i="22"/>
  <c r="AG75" i="22"/>
  <c r="AF75" i="22"/>
  <c r="AE75" i="22"/>
  <c r="AD75" i="22"/>
  <c r="AC75" i="22"/>
  <c r="AB75" i="22"/>
  <c r="AA75" i="22"/>
  <c r="Z75" i="22"/>
  <c r="Y75" i="22"/>
  <c r="X75" i="22"/>
  <c r="W75" i="22"/>
  <c r="V75" i="22"/>
  <c r="U75" i="22"/>
  <c r="T75" i="22"/>
  <c r="S75" i="22"/>
  <c r="R75" i="22"/>
  <c r="Q75" i="22"/>
  <c r="P75" i="22"/>
  <c r="O75" i="22"/>
  <c r="N75" i="22"/>
  <c r="M75" i="22"/>
  <c r="L75" i="22"/>
  <c r="K75" i="22"/>
  <c r="J75" i="22"/>
  <c r="I75" i="22"/>
  <c r="H75" i="22"/>
  <c r="G75" i="22"/>
  <c r="F75" i="22"/>
  <c r="E75" i="22"/>
  <c r="D75" i="22"/>
  <c r="C75" i="22"/>
  <c r="B75" i="22"/>
  <c r="BB74" i="22"/>
  <c r="BA74" i="22"/>
  <c r="AZ74" i="22"/>
  <c r="AY74" i="22"/>
  <c r="AX74" i="22"/>
  <c r="AW74" i="22"/>
  <c r="AV74" i="22"/>
  <c r="AU74" i="22"/>
  <c r="AT74" i="22"/>
  <c r="AS74" i="22"/>
  <c r="AR74" i="22"/>
  <c r="AQ74" i="22"/>
  <c r="AP74" i="22"/>
  <c r="AO74" i="22"/>
  <c r="AN74" i="22"/>
  <c r="AM74" i="22"/>
  <c r="AL74" i="22"/>
  <c r="AK74" i="22"/>
  <c r="AJ74" i="22"/>
  <c r="AI74" i="22"/>
  <c r="AH74" i="22"/>
  <c r="AG74" i="22"/>
  <c r="AF74" i="22"/>
  <c r="AE74" i="22"/>
  <c r="AD74" i="22"/>
  <c r="AC74" i="22"/>
  <c r="AB74" i="22"/>
  <c r="AA74" i="22"/>
  <c r="Z74" i="22"/>
  <c r="Y74" i="22"/>
  <c r="X74" i="22"/>
  <c r="W74" i="22"/>
  <c r="V74" i="22"/>
  <c r="U74" i="22"/>
  <c r="T74" i="22"/>
  <c r="S74" i="22"/>
  <c r="R74" i="22"/>
  <c r="Q74" i="22"/>
  <c r="P74" i="22"/>
  <c r="O74" i="22"/>
  <c r="N74" i="22"/>
  <c r="M74" i="22"/>
  <c r="L74" i="22"/>
  <c r="K74" i="22"/>
  <c r="J74" i="22"/>
  <c r="I74" i="22"/>
  <c r="H74" i="22"/>
  <c r="G74" i="22"/>
  <c r="F74" i="22"/>
  <c r="E74" i="22"/>
  <c r="D74" i="22"/>
  <c r="C74" i="22"/>
  <c r="B74" i="22"/>
  <c r="AZ73" i="22"/>
  <c r="AY73" i="22"/>
  <c r="AX73" i="22"/>
  <c r="AW73" i="22"/>
  <c r="AV73" i="22"/>
  <c r="AU73" i="22"/>
  <c r="AT73" i="22"/>
  <c r="AS73" i="22"/>
  <c r="AR73" i="22"/>
  <c r="AQ73" i="22"/>
  <c r="AP73" i="22"/>
  <c r="AO73" i="22"/>
  <c r="AN73" i="22"/>
  <c r="AM73" i="22"/>
  <c r="AL73" i="22"/>
  <c r="AK73" i="22"/>
  <c r="AJ73" i="22"/>
  <c r="AI73" i="22"/>
  <c r="AH73" i="22"/>
  <c r="AG73" i="22"/>
  <c r="AF73" i="22"/>
  <c r="AE73" i="22"/>
  <c r="AD73" i="22"/>
  <c r="AC73" i="22"/>
  <c r="AB73" i="22"/>
  <c r="AA73" i="22"/>
  <c r="Z73" i="22"/>
  <c r="Y73" i="22"/>
  <c r="X73" i="22"/>
  <c r="W73" i="22"/>
  <c r="V73" i="22"/>
  <c r="U73" i="22"/>
  <c r="T73" i="22"/>
  <c r="S73" i="22"/>
  <c r="R73" i="22"/>
  <c r="Q73" i="22"/>
  <c r="P73" i="22"/>
  <c r="O73" i="22"/>
  <c r="N73" i="22"/>
  <c r="M73" i="22"/>
  <c r="L73" i="22"/>
  <c r="K73" i="22"/>
  <c r="J73" i="22"/>
  <c r="I73" i="22"/>
  <c r="H73" i="22"/>
  <c r="G73" i="22"/>
  <c r="F73" i="22"/>
  <c r="E73" i="22"/>
  <c r="D73" i="22"/>
  <c r="C73" i="22"/>
  <c r="B73" i="22"/>
  <c r="BA73" i="22" s="1"/>
  <c r="BB73" i="22" s="1"/>
  <c r="BA72" i="22"/>
  <c r="BB72" i="22" s="1"/>
  <c r="AZ72" i="22"/>
  <c r="AY72" i="22"/>
  <c r="AX72" i="22"/>
  <c r="AW72" i="22"/>
  <c r="AV72" i="22"/>
  <c r="AU72" i="22"/>
  <c r="AT72" i="22"/>
  <c r="AS72" i="22"/>
  <c r="AR72" i="22"/>
  <c r="AQ72" i="22"/>
  <c r="AP72" i="22"/>
  <c r="AO72" i="22"/>
  <c r="AN72" i="22"/>
  <c r="AM72" i="22"/>
  <c r="AL72" i="22"/>
  <c r="AK72" i="22"/>
  <c r="AJ72" i="22"/>
  <c r="AI72" i="22"/>
  <c r="AH72" i="22"/>
  <c r="AG72" i="22"/>
  <c r="AF72" i="22"/>
  <c r="AE72" i="22"/>
  <c r="AD72" i="22"/>
  <c r="AC72" i="22"/>
  <c r="AB72" i="22"/>
  <c r="AA72" i="22"/>
  <c r="Z72" i="22"/>
  <c r="Y72" i="22"/>
  <c r="X72" i="22"/>
  <c r="W72" i="22"/>
  <c r="V72" i="22"/>
  <c r="U72" i="22"/>
  <c r="T72" i="22"/>
  <c r="S72" i="22"/>
  <c r="R72" i="22"/>
  <c r="Q72" i="22"/>
  <c r="P72" i="22"/>
  <c r="O72" i="22"/>
  <c r="N72" i="22"/>
  <c r="M72" i="22"/>
  <c r="L72" i="22"/>
  <c r="K72" i="22"/>
  <c r="J72" i="22"/>
  <c r="I72" i="22"/>
  <c r="H72" i="22"/>
  <c r="G72" i="22"/>
  <c r="F72" i="22"/>
  <c r="E72" i="22"/>
  <c r="D72" i="22"/>
  <c r="C72" i="22"/>
  <c r="B72" i="22"/>
  <c r="AZ71" i="22"/>
  <c r="AY71" i="22"/>
  <c r="AX71" i="22"/>
  <c r="AW71" i="22"/>
  <c r="AV71" i="22"/>
  <c r="AU71" i="22"/>
  <c r="AT71" i="22"/>
  <c r="AS71" i="22"/>
  <c r="AR71" i="22"/>
  <c r="AQ71" i="22"/>
  <c r="AP71" i="22"/>
  <c r="AO71" i="22"/>
  <c r="AN71" i="22"/>
  <c r="AM71" i="22"/>
  <c r="AL71" i="22"/>
  <c r="AK71" i="22"/>
  <c r="AJ71" i="22"/>
  <c r="AI71" i="22"/>
  <c r="AH71" i="22"/>
  <c r="AG71" i="22"/>
  <c r="AF71" i="22"/>
  <c r="AE71" i="22"/>
  <c r="AD71" i="22"/>
  <c r="AC71" i="22"/>
  <c r="AB71" i="22"/>
  <c r="AA71" i="22"/>
  <c r="Z71" i="22"/>
  <c r="Y71" i="22"/>
  <c r="X71" i="22"/>
  <c r="W71" i="22"/>
  <c r="V71" i="22"/>
  <c r="U71" i="22"/>
  <c r="T71" i="22"/>
  <c r="S71" i="22"/>
  <c r="R71" i="22"/>
  <c r="Q71" i="22"/>
  <c r="P71" i="22"/>
  <c r="O71" i="22"/>
  <c r="N71" i="22"/>
  <c r="M71" i="22"/>
  <c r="L71" i="22"/>
  <c r="K71" i="22"/>
  <c r="J71" i="22"/>
  <c r="I71" i="22"/>
  <c r="H71" i="22"/>
  <c r="G71" i="22"/>
  <c r="F71" i="22"/>
  <c r="E71" i="22"/>
  <c r="D71" i="22"/>
  <c r="C71" i="22"/>
  <c r="B71" i="22"/>
  <c r="BA71" i="22" s="1"/>
  <c r="BB71" i="22" s="1"/>
  <c r="AZ70" i="22"/>
  <c r="AY70" i="22"/>
  <c r="AX70" i="22"/>
  <c r="AW70" i="22"/>
  <c r="AV70" i="22"/>
  <c r="AU70" i="22"/>
  <c r="AT70" i="22"/>
  <c r="AS70" i="22"/>
  <c r="AR70" i="22"/>
  <c r="AQ70" i="22"/>
  <c r="AP70" i="22"/>
  <c r="AO70" i="22"/>
  <c r="AN70" i="22"/>
  <c r="AM70" i="22"/>
  <c r="AL70" i="22"/>
  <c r="AK70" i="22"/>
  <c r="AJ70" i="22"/>
  <c r="AI70" i="22"/>
  <c r="AH70" i="22"/>
  <c r="AG70" i="22"/>
  <c r="AF70" i="22"/>
  <c r="AE70" i="22"/>
  <c r="AD70" i="22"/>
  <c r="AC70" i="22"/>
  <c r="AB70" i="22"/>
  <c r="AA70" i="22"/>
  <c r="Z70" i="22"/>
  <c r="Y70" i="22"/>
  <c r="X70" i="22"/>
  <c r="W70" i="22"/>
  <c r="V70" i="22"/>
  <c r="U70" i="22"/>
  <c r="T70" i="22"/>
  <c r="S70" i="22"/>
  <c r="R70" i="22"/>
  <c r="Q70" i="22"/>
  <c r="P70" i="22"/>
  <c r="O70" i="22"/>
  <c r="N70" i="22"/>
  <c r="M70" i="22"/>
  <c r="L70" i="22"/>
  <c r="K70" i="22"/>
  <c r="J70" i="22"/>
  <c r="I70" i="22"/>
  <c r="H70" i="22"/>
  <c r="G70" i="22"/>
  <c r="F70" i="22"/>
  <c r="E70" i="22"/>
  <c r="D70" i="22"/>
  <c r="C70" i="22"/>
  <c r="B70" i="22"/>
  <c r="BA70" i="22" s="1"/>
  <c r="BB70" i="22" s="1"/>
  <c r="BA69" i="22"/>
  <c r="BB69" i="22" s="1"/>
  <c r="AZ69" i="22"/>
  <c r="AY69" i="22"/>
  <c r="AX69" i="22"/>
  <c r="AW69" i="22"/>
  <c r="AV69" i="22"/>
  <c r="AU69" i="22"/>
  <c r="AT69" i="22"/>
  <c r="AS69" i="22"/>
  <c r="AR69" i="22"/>
  <c r="AQ69" i="22"/>
  <c r="AP69" i="22"/>
  <c r="AO69" i="22"/>
  <c r="AN69" i="22"/>
  <c r="AM69" i="22"/>
  <c r="AL69" i="22"/>
  <c r="AK69" i="22"/>
  <c r="AJ69" i="22"/>
  <c r="AI69" i="22"/>
  <c r="AH69" i="22"/>
  <c r="AG69" i="22"/>
  <c r="AF69" i="22"/>
  <c r="AE69" i="22"/>
  <c r="AD69" i="22"/>
  <c r="AC69" i="22"/>
  <c r="AB69" i="22"/>
  <c r="AA69" i="22"/>
  <c r="Z69" i="22"/>
  <c r="Y69" i="22"/>
  <c r="X69" i="22"/>
  <c r="W69" i="22"/>
  <c r="V69" i="22"/>
  <c r="U69" i="22"/>
  <c r="T69" i="22"/>
  <c r="S69" i="22"/>
  <c r="R69" i="22"/>
  <c r="Q69" i="22"/>
  <c r="P69" i="22"/>
  <c r="O69" i="22"/>
  <c r="N69" i="22"/>
  <c r="M69" i="22"/>
  <c r="L69" i="22"/>
  <c r="K69" i="22"/>
  <c r="J69" i="22"/>
  <c r="I69" i="22"/>
  <c r="H69" i="22"/>
  <c r="G69" i="22"/>
  <c r="F69" i="22"/>
  <c r="E69" i="22"/>
  <c r="D69" i="22"/>
  <c r="C69" i="22"/>
  <c r="B69" i="22"/>
  <c r="BB68" i="22"/>
  <c r="BA68" i="22"/>
  <c r="AZ68" i="22"/>
  <c r="AY68" i="22"/>
  <c r="AX68" i="22"/>
  <c r="AW68" i="22"/>
  <c r="AV68" i="22"/>
  <c r="AU68" i="22"/>
  <c r="AT68" i="22"/>
  <c r="AS68" i="22"/>
  <c r="AR68" i="22"/>
  <c r="AQ68" i="22"/>
  <c r="AP68" i="22"/>
  <c r="AO68" i="22"/>
  <c r="AN68" i="22"/>
  <c r="AM68" i="22"/>
  <c r="AL68" i="22"/>
  <c r="AK68" i="22"/>
  <c r="AJ68" i="22"/>
  <c r="AI68" i="22"/>
  <c r="AH68" i="22"/>
  <c r="AG68" i="22"/>
  <c r="AF68" i="22"/>
  <c r="AE68" i="22"/>
  <c r="AD68" i="22"/>
  <c r="AC68" i="22"/>
  <c r="AB68" i="22"/>
  <c r="AA68" i="22"/>
  <c r="Z68" i="22"/>
  <c r="Y68" i="22"/>
  <c r="X68" i="22"/>
  <c r="W68" i="22"/>
  <c r="V68" i="22"/>
  <c r="U68" i="22"/>
  <c r="T68" i="22"/>
  <c r="S68" i="22"/>
  <c r="R68" i="22"/>
  <c r="Q68" i="22"/>
  <c r="P68" i="22"/>
  <c r="O68" i="22"/>
  <c r="N68" i="22"/>
  <c r="M68" i="22"/>
  <c r="L68" i="22"/>
  <c r="K68" i="22"/>
  <c r="J68" i="22"/>
  <c r="I68" i="22"/>
  <c r="H68" i="22"/>
  <c r="G68" i="22"/>
  <c r="F68" i="22"/>
  <c r="E68" i="22"/>
  <c r="D68" i="22"/>
  <c r="C68" i="22"/>
  <c r="B68" i="22"/>
  <c r="BB67" i="22"/>
  <c r="BA67" i="22"/>
  <c r="AZ67" i="22"/>
  <c r="AY67" i="22"/>
  <c r="AX67" i="22"/>
  <c r="AW67" i="22"/>
  <c r="AV67" i="22"/>
  <c r="AU67" i="22"/>
  <c r="AT67" i="22"/>
  <c r="AS67" i="22"/>
  <c r="AR67" i="22"/>
  <c r="AQ67" i="22"/>
  <c r="AP67" i="22"/>
  <c r="AO67" i="22"/>
  <c r="AN67" i="22"/>
  <c r="AM67" i="22"/>
  <c r="AL67" i="22"/>
  <c r="AK67" i="22"/>
  <c r="AJ67" i="22"/>
  <c r="AI67" i="22"/>
  <c r="AH67" i="22"/>
  <c r="AG67" i="22"/>
  <c r="AF67" i="22"/>
  <c r="AE67" i="22"/>
  <c r="AD67" i="22"/>
  <c r="AC67" i="22"/>
  <c r="AB67" i="22"/>
  <c r="AA67" i="22"/>
  <c r="Z67" i="22"/>
  <c r="Y67" i="22"/>
  <c r="X67" i="22"/>
  <c r="W67" i="22"/>
  <c r="V67" i="22"/>
  <c r="U67" i="22"/>
  <c r="T67" i="22"/>
  <c r="S67" i="22"/>
  <c r="R67" i="22"/>
  <c r="Q67" i="22"/>
  <c r="P67" i="22"/>
  <c r="O67" i="22"/>
  <c r="N67" i="22"/>
  <c r="M67" i="22"/>
  <c r="L67" i="22"/>
  <c r="K67" i="22"/>
  <c r="J67" i="22"/>
  <c r="I67" i="22"/>
  <c r="H67" i="22"/>
  <c r="G67" i="22"/>
  <c r="F67" i="22"/>
  <c r="E67" i="22"/>
  <c r="D67" i="22"/>
  <c r="C67" i="22"/>
  <c r="B67" i="22"/>
  <c r="AZ66" i="22"/>
  <c r="AY66" i="22"/>
  <c r="AX66" i="22"/>
  <c r="AW66" i="22"/>
  <c r="AV66" i="22"/>
  <c r="AU66" i="22"/>
  <c r="AT66" i="22"/>
  <c r="AS66" i="22"/>
  <c r="AR66" i="22"/>
  <c r="AQ66" i="22"/>
  <c r="AP66" i="22"/>
  <c r="AO66" i="22"/>
  <c r="AN66" i="22"/>
  <c r="AM66" i="22"/>
  <c r="AL66" i="22"/>
  <c r="AK66" i="22"/>
  <c r="AJ66" i="22"/>
  <c r="AI66" i="22"/>
  <c r="AH66" i="22"/>
  <c r="AG66" i="22"/>
  <c r="AF66" i="22"/>
  <c r="AE66" i="22"/>
  <c r="AD66" i="22"/>
  <c r="AC66" i="22"/>
  <c r="AB66" i="22"/>
  <c r="AA66" i="22"/>
  <c r="Z66" i="22"/>
  <c r="Y66" i="22"/>
  <c r="X66" i="22"/>
  <c r="W66" i="22"/>
  <c r="V66" i="22"/>
  <c r="U66" i="22"/>
  <c r="T66" i="22"/>
  <c r="S66" i="22"/>
  <c r="R66" i="22"/>
  <c r="Q66" i="22"/>
  <c r="P66" i="22"/>
  <c r="O66" i="22"/>
  <c r="N66" i="22"/>
  <c r="M66" i="22"/>
  <c r="L66" i="22"/>
  <c r="K66" i="22"/>
  <c r="J66" i="22"/>
  <c r="I66" i="22"/>
  <c r="H66" i="22"/>
  <c r="G66" i="22"/>
  <c r="F66" i="22"/>
  <c r="E66" i="22"/>
  <c r="D66" i="22"/>
  <c r="C66" i="22"/>
  <c r="B66" i="22"/>
  <c r="BA66" i="22" s="1"/>
  <c r="BB66" i="22" s="1"/>
  <c r="AZ65" i="22"/>
  <c r="AY65" i="22"/>
  <c r="AX65" i="22"/>
  <c r="AW65" i="22"/>
  <c r="AV65" i="22"/>
  <c r="AU65" i="22"/>
  <c r="AT65" i="22"/>
  <c r="AS65" i="22"/>
  <c r="AR65" i="22"/>
  <c r="AQ65" i="22"/>
  <c r="AP65" i="22"/>
  <c r="AO65" i="22"/>
  <c r="AN65" i="22"/>
  <c r="AM65" i="22"/>
  <c r="AL65" i="22"/>
  <c r="AK65" i="22"/>
  <c r="AJ65" i="22"/>
  <c r="AI65" i="22"/>
  <c r="AH65" i="22"/>
  <c r="AG65" i="22"/>
  <c r="AF65" i="22"/>
  <c r="AE65" i="22"/>
  <c r="AD65" i="22"/>
  <c r="AC65" i="22"/>
  <c r="AB65" i="22"/>
  <c r="AA65" i="22"/>
  <c r="Z65" i="22"/>
  <c r="Y65" i="22"/>
  <c r="X65" i="22"/>
  <c r="W65" i="22"/>
  <c r="V65" i="22"/>
  <c r="U65" i="22"/>
  <c r="T65" i="22"/>
  <c r="S65" i="22"/>
  <c r="R65" i="22"/>
  <c r="Q65" i="22"/>
  <c r="P65" i="22"/>
  <c r="O65" i="22"/>
  <c r="N65" i="22"/>
  <c r="M65" i="22"/>
  <c r="L65" i="22"/>
  <c r="K65" i="22"/>
  <c r="J65" i="22"/>
  <c r="I65" i="22"/>
  <c r="H65" i="22"/>
  <c r="G65" i="22"/>
  <c r="F65" i="22"/>
  <c r="E65" i="22"/>
  <c r="D65" i="22"/>
  <c r="C65" i="22"/>
  <c r="B65" i="22"/>
  <c r="BA65" i="22" s="1"/>
  <c r="BB65" i="22" s="1"/>
  <c r="BB64" i="22"/>
  <c r="BA64" i="22"/>
  <c r="AZ64" i="22"/>
  <c r="AY64" i="22"/>
  <c r="AX64" i="22"/>
  <c r="AW64" i="22"/>
  <c r="AV64" i="22"/>
  <c r="AU64" i="22"/>
  <c r="AT64" i="22"/>
  <c r="AS64" i="22"/>
  <c r="AR64" i="22"/>
  <c r="AQ64" i="22"/>
  <c r="AP64" i="22"/>
  <c r="AO64" i="22"/>
  <c r="AN64" i="22"/>
  <c r="AM64" i="22"/>
  <c r="AL64" i="22"/>
  <c r="AK64" i="22"/>
  <c r="AJ64" i="22"/>
  <c r="AI64" i="22"/>
  <c r="AH64" i="22"/>
  <c r="AG64" i="22"/>
  <c r="AF64" i="22"/>
  <c r="AE64" i="22"/>
  <c r="AD64" i="22"/>
  <c r="AC64" i="22"/>
  <c r="AB64" i="22"/>
  <c r="AA64" i="22"/>
  <c r="Z64" i="22"/>
  <c r="Y64" i="22"/>
  <c r="X64" i="22"/>
  <c r="W64" i="22"/>
  <c r="V64" i="22"/>
  <c r="U64" i="22"/>
  <c r="T64" i="22"/>
  <c r="S64" i="22"/>
  <c r="R64" i="22"/>
  <c r="Q64" i="22"/>
  <c r="P64" i="22"/>
  <c r="O64" i="22"/>
  <c r="N64" i="22"/>
  <c r="M64" i="22"/>
  <c r="L64" i="22"/>
  <c r="K64" i="22"/>
  <c r="J64" i="22"/>
  <c r="I64" i="22"/>
  <c r="H64" i="22"/>
  <c r="G64" i="22"/>
  <c r="F64" i="22"/>
  <c r="E64" i="22"/>
  <c r="D64" i="22"/>
  <c r="C64" i="22"/>
  <c r="B64" i="22"/>
  <c r="BA63" i="22"/>
  <c r="BB63" i="22" s="1"/>
  <c r="AZ63" i="22"/>
  <c r="AY63" i="22"/>
  <c r="AX63" i="22"/>
  <c r="AW63" i="22"/>
  <c r="AV63" i="22"/>
  <c r="AU63" i="22"/>
  <c r="AT63" i="22"/>
  <c r="AS63" i="22"/>
  <c r="AR63" i="22"/>
  <c r="AQ63" i="22"/>
  <c r="AP63" i="22"/>
  <c r="AO63" i="22"/>
  <c r="AN63" i="22"/>
  <c r="AM63" i="22"/>
  <c r="AL63" i="22"/>
  <c r="AK63" i="22"/>
  <c r="AJ63" i="22"/>
  <c r="AI63" i="22"/>
  <c r="AH63" i="22"/>
  <c r="AG63" i="22"/>
  <c r="AF63" i="22"/>
  <c r="AE63" i="22"/>
  <c r="AD63" i="22"/>
  <c r="AC63" i="22"/>
  <c r="AB63" i="22"/>
  <c r="AA63" i="22"/>
  <c r="Z63" i="22"/>
  <c r="Y63" i="22"/>
  <c r="X63" i="22"/>
  <c r="W63" i="22"/>
  <c r="V63" i="22"/>
  <c r="U63" i="22"/>
  <c r="T63" i="22"/>
  <c r="S63" i="22"/>
  <c r="R63" i="22"/>
  <c r="Q63" i="22"/>
  <c r="P63" i="22"/>
  <c r="O63" i="22"/>
  <c r="N63" i="22"/>
  <c r="M63" i="22"/>
  <c r="L63" i="22"/>
  <c r="K63" i="22"/>
  <c r="J63" i="22"/>
  <c r="I63" i="22"/>
  <c r="H63" i="22"/>
  <c r="G63" i="22"/>
  <c r="F63" i="22"/>
  <c r="E63" i="22"/>
  <c r="D63" i="22"/>
  <c r="C63" i="22"/>
  <c r="B63" i="22"/>
  <c r="BB62" i="22"/>
  <c r="BA62" i="22"/>
  <c r="AZ62" i="22"/>
  <c r="AY62" i="22"/>
  <c r="AX62" i="22"/>
  <c r="AW62" i="22"/>
  <c r="AV62" i="22"/>
  <c r="AU62" i="22"/>
  <c r="AT62" i="22"/>
  <c r="AS62" i="22"/>
  <c r="AR62" i="22"/>
  <c r="AQ62" i="22"/>
  <c r="AP62" i="22"/>
  <c r="AO62" i="22"/>
  <c r="AN62" i="22"/>
  <c r="AM62" i="22"/>
  <c r="AL62" i="22"/>
  <c r="AK62" i="22"/>
  <c r="AJ62" i="22"/>
  <c r="AI62" i="22"/>
  <c r="AH62" i="22"/>
  <c r="AG62" i="22"/>
  <c r="AF62" i="22"/>
  <c r="AE62" i="22"/>
  <c r="AD62" i="22"/>
  <c r="AC62" i="22"/>
  <c r="AB62" i="22"/>
  <c r="AA62" i="22"/>
  <c r="Z62" i="22"/>
  <c r="Y62" i="22"/>
  <c r="X62" i="22"/>
  <c r="W62" i="22"/>
  <c r="V62" i="22"/>
  <c r="U62" i="22"/>
  <c r="T62" i="22"/>
  <c r="S62" i="22"/>
  <c r="R62" i="22"/>
  <c r="Q62" i="22"/>
  <c r="P62" i="22"/>
  <c r="O62" i="22"/>
  <c r="N62" i="22"/>
  <c r="M62" i="22"/>
  <c r="L62" i="22"/>
  <c r="K62" i="22"/>
  <c r="J62" i="22"/>
  <c r="I62" i="22"/>
  <c r="H62" i="22"/>
  <c r="G62" i="22"/>
  <c r="F62" i="22"/>
  <c r="E62" i="22"/>
  <c r="D62" i="22"/>
  <c r="C62" i="22"/>
  <c r="B62" i="22"/>
  <c r="AZ61" i="22"/>
  <c r="AY61" i="22"/>
  <c r="AX61" i="22"/>
  <c r="AW61" i="22"/>
  <c r="AV61" i="22"/>
  <c r="AU61" i="22"/>
  <c r="AT61" i="22"/>
  <c r="AS61" i="22"/>
  <c r="AR61" i="22"/>
  <c r="AQ61" i="22"/>
  <c r="AP61" i="22"/>
  <c r="AO61" i="22"/>
  <c r="AN61" i="22"/>
  <c r="AM61" i="22"/>
  <c r="AL61" i="22"/>
  <c r="AK61" i="22"/>
  <c r="AJ61" i="22"/>
  <c r="AI61" i="22"/>
  <c r="AH61" i="22"/>
  <c r="AG61" i="22"/>
  <c r="AF61" i="22"/>
  <c r="AE61" i="22"/>
  <c r="AD61" i="22"/>
  <c r="AC61" i="22"/>
  <c r="AB61" i="22"/>
  <c r="AA61" i="22"/>
  <c r="Z61" i="22"/>
  <c r="Y61" i="22"/>
  <c r="X61" i="22"/>
  <c r="W61" i="22"/>
  <c r="V61" i="22"/>
  <c r="U61" i="22"/>
  <c r="T61" i="22"/>
  <c r="S61" i="22"/>
  <c r="R61" i="22"/>
  <c r="Q61" i="22"/>
  <c r="P61" i="22"/>
  <c r="O61" i="22"/>
  <c r="N61" i="22"/>
  <c r="M61" i="22"/>
  <c r="L61" i="22"/>
  <c r="K61" i="22"/>
  <c r="J61" i="22"/>
  <c r="I61" i="22"/>
  <c r="H61" i="22"/>
  <c r="G61" i="22"/>
  <c r="F61" i="22"/>
  <c r="E61" i="22"/>
  <c r="D61" i="22"/>
  <c r="C61" i="22"/>
  <c r="B61" i="22"/>
  <c r="BA61" i="22" s="1"/>
  <c r="BB61" i="22" s="1"/>
  <c r="BA60" i="22"/>
  <c r="BB60" i="22" s="1"/>
  <c r="AZ60" i="22"/>
  <c r="AY60" i="22"/>
  <c r="AX60" i="22"/>
  <c r="AW60" i="22"/>
  <c r="AV60" i="22"/>
  <c r="AU60" i="22"/>
  <c r="AT60" i="22"/>
  <c r="AS60" i="22"/>
  <c r="AR60" i="22"/>
  <c r="AQ60" i="22"/>
  <c r="AP60" i="22"/>
  <c r="AO60" i="22"/>
  <c r="AN60" i="22"/>
  <c r="AM60" i="22"/>
  <c r="AL60" i="22"/>
  <c r="AK60" i="22"/>
  <c r="AJ60" i="22"/>
  <c r="AI60" i="22"/>
  <c r="AH60" i="22"/>
  <c r="AG60" i="22"/>
  <c r="AF60" i="22"/>
  <c r="AE60" i="22"/>
  <c r="AD60" i="22"/>
  <c r="AC60" i="22"/>
  <c r="AB60" i="22"/>
  <c r="AA60" i="22"/>
  <c r="Z60" i="22"/>
  <c r="Y60" i="22"/>
  <c r="X60" i="22"/>
  <c r="W60" i="22"/>
  <c r="V60" i="22"/>
  <c r="U60" i="22"/>
  <c r="T60" i="22"/>
  <c r="S60" i="22"/>
  <c r="R60" i="22"/>
  <c r="Q60" i="22"/>
  <c r="P60" i="22"/>
  <c r="O60" i="22"/>
  <c r="N60" i="22"/>
  <c r="M60" i="22"/>
  <c r="L60" i="22"/>
  <c r="K60" i="22"/>
  <c r="J60" i="22"/>
  <c r="I60" i="22"/>
  <c r="H60" i="22"/>
  <c r="G60" i="22"/>
  <c r="F60" i="22"/>
  <c r="E60" i="22"/>
  <c r="D60" i="22"/>
  <c r="C60" i="22"/>
  <c r="B60" i="22"/>
  <c r="AZ59" i="22"/>
  <c r="AY59" i="22"/>
  <c r="AX59" i="22"/>
  <c r="AW59" i="22"/>
  <c r="AV59" i="22"/>
  <c r="AU59" i="22"/>
  <c r="AT59" i="22"/>
  <c r="AS59" i="22"/>
  <c r="AR59" i="22"/>
  <c r="AQ59" i="22"/>
  <c r="AP59" i="22"/>
  <c r="AO59" i="22"/>
  <c r="AN59" i="22"/>
  <c r="AM59" i="22"/>
  <c r="AL59" i="22"/>
  <c r="AK59" i="22"/>
  <c r="AJ59" i="22"/>
  <c r="AI59" i="22"/>
  <c r="AH59" i="22"/>
  <c r="AG59" i="22"/>
  <c r="AF59" i="22"/>
  <c r="AE59" i="22"/>
  <c r="AD59" i="22"/>
  <c r="AC59" i="22"/>
  <c r="AB59" i="22"/>
  <c r="AA59" i="22"/>
  <c r="Z59" i="22"/>
  <c r="Y59" i="22"/>
  <c r="X59" i="22"/>
  <c r="W59" i="22"/>
  <c r="V59" i="22"/>
  <c r="U59" i="22"/>
  <c r="T59" i="22"/>
  <c r="S59" i="22"/>
  <c r="R59" i="22"/>
  <c r="Q59" i="22"/>
  <c r="P59" i="22"/>
  <c r="O59" i="22"/>
  <c r="N59" i="22"/>
  <c r="M59" i="22"/>
  <c r="L59" i="22"/>
  <c r="K59" i="22"/>
  <c r="J59" i="22"/>
  <c r="I59" i="22"/>
  <c r="H59" i="22"/>
  <c r="G59" i="22"/>
  <c r="F59" i="22"/>
  <c r="E59" i="22"/>
  <c r="D59" i="22"/>
  <c r="C59" i="22"/>
  <c r="B59" i="22"/>
  <c r="BA59" i="22" s="1"/>
  <c r="BB59" i="22" s="1"/>
  <c r="AZ58" i="22"/>
  <c r="AY58" i="22"/>
  <c r="AX58" i="22"/>
  <c r="AW58" i="22"/>
  <c r="AV58" i="22"/>
  <c r="AU58" i="22"/>
  <c r="AT58" i="22"/>
  <c r="AS58" i="22"/>
  <c r="AR58" i="22"/>
  <c r="AQ58" i="22"/>
  <c r="AP58" i="22"/>
  <c r="AO58" i="22"/>
  <c r="AN58" i="22"/>
  <c r="AM58" i="22"/>
  <c r="AL58" i="22"/>
  <c r="AK58" i="22"/>
  <c r="AJ58" i="22"/>
  <c r="AI58" i="22"/>
  <c r="AH58" i="22"/>
  <c r="AG58" i="22"/>
  <c r="AF58" i="22"/>
  <c r="AE58" i="22"/>
  <c r="AD58" i="22"/>
  <c r="AC58" i="22"/>
  <c r="AB58" i="22"/>
  <c r="AA58" i="22"/>
  <c r="Z58" i="22"/>
  <c r="Y58" i="22"/>
  <c r="X58" i="22"/>
  <c r="W58" i="22"/>
  <c r="V58" i="22"/>
  <c r="U58" i="22"/>
  <c r="T58" i="22"/>
  <c r="S58" i="22"/>
  <c r="R58" i="22"/>
  <c r="Q58" i="22"/>
  <c r="P58" i="22"/>
  <c r="O58" i="22"/>
  <c r="N58" i="22"/>
  <c r="M58" i="22"/>
  <c r="L58" i="22"/>
  <c r="K58" i="22"/>
  <c r="J58" i="22"/>
  <c r="I58" i="22"/>
  <c r="H58" i="22"/>
  <c r="G58" i="22"/>
  <c r="F58" i="22"/>
  <c r="E58" i="22"/>
  <c r="D58" i="22"/>
  <c r="C58" i="22"/>
  <c r="B58" i="22"/>
  <c r="BA58" i="22" s="1"/>
  <c r="BB58" i="22" s="1"/>
  <c r="BA57" i="22"/>
  <c r="BB57" i="22" s="1"/>
  <c r="AZ57" i="22"/>
  <c r="AY57" i="22"/>
  <c r="AX57" i="22"/>
  <c r="AW57" i="22"/>
  <c r="AV57" i="22"/>
  <c r="AU57" i="22"/>
  <c r="AT57" i="22"/>
  <c r="AS57" i="22"/>
  <c r="AR57" i="22"/>
  <c r="AQ57" i="22"/>
  <c r="AP57" i="22"/>
  <c r="AO57" i="22"/>
  <c r="AN57" i="22"/>
  <c r="AM57" i="22"/>
  <c r="AL57" i="22"/>
  <c r="AK57" i="22"/>
  <c r="AJ57" i="22"/>
  <c r="AI57" i="22"/>
  <c r="AH57" i="22"/>
  <c r="AG57" i="22"/>
  <c r="AF57" i="22"/>
  <c r="AE57" i="22"/>
  <c r="AD57" i="22"/>
  <c r="AC57" i="22"/>
  <c r="AB57" i="22"/>
  <c r="AA57" i="22"/>
  <c r="Z57" i="22"/>
  <c r="Y57" i="22"/>
  <c r="X57" i="22"/>
  <c r="W57" i="22"/>
  <c r="V57" i="22"/>
  <c r="U57" i="22"/>
  <c r="T57" i="22"/>
  <c r="S57" i="22"/>
  <c r="R57" i="22"/>
  <c r="Q57" i="22"/>
  <c r="P57" i="22"/>
  <c r="O57" i="22"/>
  <c r="N57" i="22"/>
  <c r="M57" i="22"/>
  <c r="L57" i="22"/>
  <c r="K57" i="22"/>
  <c r="J57" i="22"/>
  <c r="I57" i="22"/>
  <c r="H57" i="22"/>
  <c r="G57" i="22"/>
  <c r="F57" i="22"/>
  <c r="E57" i="22"/>
  <c r="D57" i="22"/>
  <c r="C57" i="22"/>
  <c r="B57" i="22"/>
  <c r="BB56" i="22"/>
  <c r="BA56" i="22"/>
  <c r="AZ56" i="22"/>
  <c r="AY56" i="22"/>
  <c r="AX56" i="22"/>
  <c r="AW56" i="22"/>
  <c r="AV56" i="22"/>
  <c r="AU56" i="22"/>
  <c r="AT56" i="22"/>
  <c r="AS56" i="22"/>
  <c r="AR56" i="22"/>
  <c r="AQ56" i="22"/>
  <c r="AP56" i="22"/>
  <c r="AO56" i="22"/>
  <c r="AN56" i="22"/>
  <c r="AM56" i="22"/>
  <c r="AL56" i="22"/>
  <c r="AK56" i="22"/>
  <c r="AJ56" i="22"/>
  <c r="AI56" i="22"/>
  <c r="AH56" i="22"/>
  <c r="AG56" i="22"/>
  <c r="AF56" i="22"/>
  <c r="AE56" i="22"/>
  <c r="AD56" i="22"/>
  <c r="AC56" i="22"/>
  <c r="AB56" i="22"/>
  <c r="AA56" i="22"/>
  <c r="Z56" i="22"/>
  <c r="Y56" i="22"/>
  <c r="X56" i="22"/>
  <c r="W56" i="22"/>
  <c r="V56" i="22"/>
  <c r="U56" i="22"/>
  <c r="T56" i="22"/>
  <c r="S56" i="22"/>
  <c r="R56" i="22"/>
  <c r="Q56" i="22"/>
  <c r="P56" i="22"/>
  <c r="O56" i="22"/>
  <c r="N56" i="22"/>
  <c r="M56" i="22"/>
  <c r="L56" i="22"/>
  <c r="K56" i="22"/>
  <c r="J56" i="22"/>
  <c r="I56" i="22"/>
  <c r="H56" i="22"/>
  <c r="G56" i="22"/>
  <c r="F56" i="22"/>
  <c r="E56" i="22"/>
  <c r="D56" i="22"/>
  <c r="C56" i="22"/>
  <c r="B56" i="22"/>
  <c r="AZ55" i="22"/>
  <c r="AY55" i="22"/>
  <c r="AX55" i="22"/>
  <c r="AW55" i="22"/>
  <c r="AV55" i="22"/>
  <c r="AU55" i="22"/>
  <c r="AT55" i="22"/>
  <c r="AS55" i="22"/>
  <c r="AR55" i="22"/>
  <c r="AQ55" i="22"/>
  <c r="AP55" i="22"/>
  <c r="AO55" i="22"/>
  <c r="AN55" i="22"/>
  <c r="AM55" i="22"/>
  <c r="AL55" i="22"/>
  <c r="AK55" i="22"/>
  <c r="AJ55" i="22"/>
  <c r="AI55" i="22"/>
  <c r="AH55" i="22"/>
  <c r="AG55" i="22"/>
  <c r="AF55" i="22"/>
  <c r="AE55" i="22"/>
  <c r="AD55" i="22"/>
  <c r="AC55" i="22"/>
  <c r="AB55" i="22"/>
  <c r="AA55" i="22"/>
  <c r="Z55" i="22"/>
  <c r="Y55" i="22"/>
  <c r="X55" i="22"/>
  <c r="W55" i="22"/>
  <c r="V55" i="22"/>
  <c r="U55" i="22"/>
  <c r="T55" i="22"/>
  <c r="S55" i="22"/>
  <c r="R55" i="22"/>
  <c r="Q55" i="22"/>
  <c r="P55" i="22"/>
  <c r="O55" i="22"/>
  <c r="N55" i="22"/>
  <c r="M55" i="22"/>
  <c r="L55" i="22"/>
  <c r="K55" i="22"/>
  <c r="J55" i="22"/>
  <c r="I55" i="22"/>
  <c r="H55" i="22"/>
  <c r="G55" i="22"/>
  <c r="F55" i="22"/>
  <c r="E55" i="22"/>
  <c r="D55" i="22"/>
  <c r="C55" i="22"/>
  <c r="B55" i="22"/>
  <c r="BA55" i="22" s="1"/>
  <c r="BB55" i="22" s="1"/>
  <c r="AZ54" i="22"/>
  <c r="AY54" i="22"/>
  <c r="AX54" i="22"/>
  <c r="AW54" i="22"/>
  <c r="AV54" i="22"/>
  <c r="AU54" i="22"/>
  <c r="AT54" i="22"/>
  <c r="AS54" i="22"/>
  <c r="AR54" i="22"/>
  <c r="AQ54" i="22"/>
  <c r="AP54" i="22"/>
  <c r="AO54" i="22"/>
  <c r="AN54" i="22"/>
  <c r="AM54" i="22"/>
  <c r="AL54" i="22"/>
  <c r="AK54" i="22"/>
  <c r="AJ54" i="22"/>
  <c r="AI54" i="22"/>
  <c r="AH54" i="22"/>
  <c r="AG54" i="22"/>
  <c r="AF54" i="22"/>
  <c r="AE54" i="22"/>
  <c r="AD54" i="22"/>
  <c r="AC54" i="22"/>
  <c r="AB54" i="22"/>
  <c r="AA54" i="22"/>
  <c r="Z54" i="22"/>
  <c r="Y54" i="22"/>
  <c r="X54" i="22"/>
  <c r="W54" i="22"/>
  <c r="V54" i="22"/>
  <c r="U54" i="22"/>
  <c r="T54" i="22"/>
  <c r="S54" i="22"/>
  <c r="R54" i="22"/>
  <c r="Q54" i="22"/>
  <c r="P54" i="22"/>
  <c r="O54" i="22"/>
  <c r="N54" i="22"/>
  <c r="M54" i="22"/>
  <c r="L54" i="22"/>
  <c r="K54" i="22"/>
  <c r="J54" i="22"/>
  <c r="I54" i="22"/>
  <c r="H54" i="22"/>
  <c r="G54" i="22"/>
  <c r="F54" i="22"/>
  <c r="E54" i="22"/>
  <c r="D54" i="22"/>
  <c r="C54" i="22"/>
  <c r="B54" i="22"/>
  <c r="BA54" i="22" s="1"/>
  <c r="BB54" i="22" s="1"/>
  <c r="AZ53" i="22"/>
  <c r="AY53" i="22"/>
  <c r="AX53" i="22"/>
  <c r="AW53" i="22"/>
  <c r="AV53" i="22"/>
  <c r="AU53" i="22"/>
  <c r="AT53" i="22"/>
  <c r="AS53" i="22"/>
  <c r="AR53" i="22"/>
  <c r="AQ53" i="22"/>
  <c r="AP53" i="22"/>
  <c r="AO53" i="22"/>
  <c r="AN53" i="22"/>
  <c r="AM53" i="22"/>
  <c r="AL53" i="22"/>
  <c r="AK53" i="22"/>
  <c r="AJ53" i="22"/>
  <c r="AI53" i="22"/>
  <c r="AH53" i="22"/>
  <c r="AG53" i="22"/>
  <c r="AF53" i="22"/>
  <c r="AE53" i="22"/>
  <c r="AD53" i="22"/>
  <c r="AC53" i="22"/>
  <c r="AB53" i="22"/>
  <c r="AA53" i="22"/>
  <c r="Z53" i="22"/>
  <c r="Y53" i="22"/>
  <c r="X53" i="22"/>
  <c r="W53" i="22"/>
  <c r="V53" i="22"/>
  <c r="U53" i="22"/>
  <c r="T53" i="22"/>
  <c r="S53" i="22"/>
  <c r="R53" i="22"/>
  <c r="Q53" i="22"/>
  <c r="P53" i="22"/>
  <c r="O53" i="22"/>
  <c r="N53" i="22"/>
  <c r="M53" i="22"/>
  <c r="L53" i="22"/>
  <c r="K53" i="22"/>
  <c r="J53" i="22"/>
  <c r="I53" i="22"/>
  <c r="H53" i="22"/>
  <c r="G53" i="22"/>
  <c r="F53" i="22"/>
  <c r="E53" i="22"/>
  <c r="D53" i="22"/>
  <c r="C53" i="22"/>
  <c r="B53" i="22"/>
  <c r="BA53" i="22" s="1"/>
  <c r="BB53" i="22" s="1"/>
  <c r="BA52" i="22"/>
  <c r="BB52" i="22" s="1"/>
  <c r="AZ52" i="22"/>
  <c r="AY52" i="22"/>
  <c r="AX52" i="22"/>
  <c r="AW52" i="22"/>
  <c r="AV52" i="22"/>
  <c r="AU52" i="22"/>
  <c r="AT52" i="22"/>
  <c r="AS52" i="22"/>
  <c r="AR52" i="22"/>
  <c r="AQ52" i="22"/>
  <c r="AP52" i="22"/>
  <c r="AO52" i="22"/>
  <c r="AN52" i="22"/>
  <c r="AM52" i="22"/>
  <c r="AL52" i="22"/>
  <c r="AK52" i="22"/>
  <c r="AJ52" i="22"/>
  <c r="AI52" i="22"/>
  <c r="AH52" i="22"/>
  <c r="AG52" i="22"/>
  <c r="AF52" i="22"/>
  <c r="AE52" i="22"/>
  <c r="AD52" i="22"/>
  <c r="AC52" i="22"/>
  <c r="AB52" i="22"/>
  <c r="AA52" i="22"/>
  <c r="Z52" i="22"/>
  <c r="Y52" i="22"/>
  <c r="X52" i="22"/>
  <c r="W52" i="22"/>
  <c r="V52" i="22"/>
  <c r="U52" i="22"/>
  <c r="T52" i="22"/>
  <c r="S52" i="22"/>
  <c r="R52" i="22"/>
  <c r="Q52" i="22"/>
  <c r="P52" i="22"/>
  <c r="O52" i="22"/>
  <c r="N52" i="22"/>
  <c r="M52" i="22"/>
  <c r="L52" i="22"/>
  <c r="K52" i="22"/>
  <c r="J52" i="22"/>
  <c r="I52" i="22"/>
  <c r="H52" i="22"/>
  <c r="G52" i="22"/>
  <c r="F52" i="22"/>
  <c r="E52" i="22"/>
  <c r="D52" i="22"/>
  <c r="C52" i="22"/>
  <c r="B52" i="22"/>
  <c r="BA51" i="22"/>
  <c r="BB51" i="22" s="1"/>
  <c r="AZ51" i="22"/>
  <c r="AY51" i="22"/>
  <c r="AX51" i="22"/>
  <c r="AW51" i="22"/>
  <c r="AV51" i="22"/>
  <c r="AU51" i="22"/>
  <c r="AT51" i="22"/>
  <c r="AS51" i="22"/>
  <c r="AR51" i="22"/>
  <c r="AQ51" i="22"/>
  <c r="AP51" i="22"/>
  <c r="AO51" i="22"/>
  <c r="AN51" i="22"/>
  <c r="AM51" i="22"/>
  <c r="AL51" i="22"/>
  <c r="AK51" i="22"/>
  <c r="AJ51" i="22"/>
  <c r="AI51" i="22"/>
  <c r="AH51" i="22"/>
  <c r="AG51" i="22"/>
  <c r="AF51" i="22"/>
  <c r="AE51" i="22"/>
  <c r="AD51" i="22"/>
  <c r="AC51" i="22"/>
  <c r="AB51" i="22"/>
  <c r="AA51" i="22"/>
  <c r="Z51" i="22"/>
  <c r="Y51" i="22"/>
  <c r="X51" i="22"/>
  <c r="W51" i="22"/>
  <c r="V51" i="22"/>
  <c r="U51" i="22"/>
  <c r="T51" i="22"/>
  <c r="S51" i="22"/>
  <c r="R51" i="22"/>
  <c r="Q51" i="22"/>
  <c r="P51" i="22"/>
  <c r="O51" i="22"/>
  <c r="N51" i="22"/>
  <c r="M51" i="22"/>
  <c r="L51" i="22"/>
  <c r="K51" i="22"/>
  <c r="J51" i="22"/>
  <c r="I51" i="22"/>
  <c r="H51" i="22"/>
  <c r="G51" i="22"/>
  <c r="F51" i="22"/>
  <c r="E51" i="22"/>
  <c r="D51" i="22"/>
  <c r="C51" i="22"/>
  <c r="B51" i="22"/>
  <c r="BB50" i="22"/>
  <c r="BA50" i="22"/>
  <c r="AZ50" i="22"/>
  <c r="AY50" i="22"/>
  <c r="AX50" i="22"/>
  <c r="AW50" i="22"/>
  <c r="AV50" i="22"/>
  <c r="AU50" i="22"/>
  <c r="AT50" i="22"/>
  <c r="AS50" i="22"/>
  <c r="AR50" i="22"/>
  <c r="AQ50" i="22"/>
  <c r="AP50" i="22"/>
  <c r="AO50" i="22"/>
  <c r="AN50" i="22"/>
  <c r="AM50" i="22"/>
  <c r="AL50" i="22"/>
  <c r="AK50" i="22"/>
  <c r="AJ50" i="22"/>
  <c r="AI50" i="22"/>
  <c r="AH50" i="22"/>
  <c r="AG50" i="22"/>
  <c r="AF50" i="22"/>
  <c r="AE50" i="22"/>
  <c r="AD50" i="22"/>
  <c r="AC50" i="22"/>
  <c r="AB50" i="22"/>
  <c r="AA50" i="22"/>
  <c r="Z50" i="22"/>
  <c r="Y50" i="22"/>
  <c r="X50" i="22"/>
  <c r="W50" i="22"/>
  <c r="V50" i="22"/>
  <c r="U50" i="22"/>
  <c r="T50" i="22"/>
  <c r="S50" i="22"/>
  <c r="R50" i="22"/>
  <c r="Q50" i="22"/>
  <c r="P50" i="22"/>
  <c r="O50" i="22"/>
  <c r="N50" i="22"/>
  <c r="M50" i="22"/>
  <c r="L50" i="22"/>
  <c r="K50" i="22"/>
  <c r="J50" i="22"/>
  <c r="I50" i="22"/>
  <c r="H50" i="22"/>
  <c r="G50" i="22"/>
  <c r="F50" i="22"/>
  <c r="E50" i="22"/>
  <c r="D50" i="22"/>
  <c r="C50" i="22"/>
  <c r="B50" i="22"/>
  <c r="BA49" i="22"/>
  <c r="BB49" i="22" s="1"/>
  <c r="AZ49" i="22"/>
  <c r="AY49" i="22"/>
  <c r="AX49" i="22"/>
  <c r="AW49" i="22"/>
  <c r="AV49" i="22"/>
  <c r="AU49" i="22"/>
  <c r="AT49" i="22"/>
  <c r="AS49" i="22"/>
  <c r="AR49" i="22"/>
  <c r="AQ49" i="22"/>
  <c r="AP49" i="22"/>
  <c r="AO49" i="22"/>
  <c r="AN49" i="22"/>
  <c r="AM49" i="22"/>
  <c r="AL49" i="22"/>
  <c r="AK49" i="22"/>
  <c r="AJ49" i="22"/>
  <c r="AI49" i="22"/>
  <c r="AH49" i="22"/>
  <c r="AG49" i="22"/>
  <c r="AF49" i="22"/>
  <c r="AE49" i="22"/>
  <c r="AD49" i="22"/>
  <c r="AC49" i="22"/>
  <c r="AB49" i="22"/>
  <c r="AA49" i="22"/>
  <c r="Z49" i="22"/>
  <c r="Y49" i="22"/>
  <c r="X49" i="22"/>
  <c r="W49" i="22"/>
  <c r="V49" i="22"/>
  <c r="U49" i="22"/>
  <c r="T49" i="22"/>
  <c r="S49" i="22"/>
  <c r="R49" i="22"/>
  <c r="Q49" i="22"/>
  <c r="P49" i="22"/>
  <c r="O49" i="22"/>
  <c r="N49" i="22"/>
  <c r="M49" i="22"/>
  <c r="L49" i="22"/>
  <c r="K49" i="22"/>
  <c r="J49" i="22"/>
  <c r="I49" i="22"/>
  <c r="H49" i="22"/>
  <c r="G49" i="22"/>
  <c r="F49" i="22"/>
  <c r="E49" i="22"/>
  <c r="D49" i="22"/>
  <c r="C49" i="22"/>
  <c r="B49" i="22"/>
  <c r="BA48" i="22"/>
  <c r="BB48" i="22" s="1"/>
  <c r="AZ48" i="22"/>
  <c r="AY48" i="22"/>
  <c r="AX48" i="22"/>
  <c r="AW48" i="22"/>
  <c r="AV48" i="22"/>
  <c r="AU48" i="22"/>
  <c r="AT48" i="22"/>
  <c r="AS48" i="22"/>
  <c r="AR48" i="22"/>
  <c r="AQ48" i="22"/>
  <c r="AP48" i="22"/>
  <c r="AO48" i="22"/>
  <c r="AN48" i="22"/>
  <c r="AM48" i="22"/>
  <c r="AL48" i="22"/>
  <c r="AK48" i="22"/>
  <c r="AJ48" i="22"/>
  <c r="AI48" i="22"/>
  <c r="AH48" i="22"/>
  <c r="AG48" i="22"/>
  <c r="AF48" i="22"/>
  <c r="AE48" i="22"/>
  <c r="AD48" i="22"/>
  <c r="AC48" i="22"/>
  <c r="AB48" i="22"/>
  <c r="AA48" i="22"/>
  <c r="Z48" i="22"/>
  <c r="Y48" i="22"/>
  <c r="X48" i="22"/>
  <c r="W48" i="22"/>
  <c r="V48" i="22"/>
  <c r="U48" i="22"/>
  <c r="T48" i="22"/>
  <c r="S48" i="22"/>
  <c r="R48" i="22"/>
  <c r="Q48" i="22"/>
  <c r="P48" i="22"/>
  <c r="O48" i="22"/>
  <c r="N48" i="22"/>
  <c r="M48" i="22"/>
  <c r="L48" i="22"/>
  <c r="K48" i="22"/>
  <c r="J48" i="22"/>
  <c r="I48" i="22"/>
  <c r="H48" i="22"/>
  <c r="G48" i="22"/>
  <c r="F48" i="22"/>
  <c r="E48" i="22"/>
  <c r="D48" i="22"/>
  <c r="C48" i="22"/>
  <c r="B48" i="22"/>
  <c r="AZ47" i="22"/>
  <c r="AY47" i="22"/>
  <c r="AX47" i="22"/>
  <c r="AW47" i="22"/>
  <c r="AV47" i="22"/>
  <c r="AU47" i="22"/>
  <c r="AT47" i="22"/>
  <c r="AS47" i="22"/>
  <c r="AR47" i="22"/>
  <c r="AQ47" i="22"/>
  <c r="AP47" i="22"/>
  <c r="AO47" i="22"/>
  <c r="AN47" i="22"/>
  <c r="AM47" i="22"/>
  <c r="AL47" i="22"/>
  <c r="AK47" i="22"/>
  <c r="AJ47" i="22"/>
  <c r="AI47" i="22"/>
  <c r="AH47" i="22"/>
  <c r="AG47" i="22"/>
  <c r="AF47" i="22"/>
  <c r="AE47" i="22"/>
  <c r="AD47" i="22"/>
  <c r="AC47" i="22"/>
  <c r="AB47" i="22"/>
  <c r="AA47" i="22"/>
  <c r="Z47" i="22"/>
  <c r="Y47" i="22"/>
  <c r="X47" i="22"/>
  <c r="W47" i="22"/>
  <c r="V47" i="22"/>
  <c r="U47" i="22"/>
  <c r="T47" i="22"/>
  <c r="S47" i="22"/>
  <c r="R47" i="22"/>
  <c r="Q47" i="22"/>
  <c r="P47" i="22"/>
  <c r="O47" i="22"/>
  <c r="N47" i="22"/>
  <c r="M47" i="22"/>
  <c r="L47" i="22"/>
  <c r="K47" i="22"/>
  <c r="J47" i="22"/>
  <c r="I47" i="22"/>
  <c r="H47" i="22"/>
  <c r="G47" i="22"/>
  <c r="F47" i="22"/>
  <c r="E47" i="22"/>
  <c r="D47" i="22"/>
  <c r="C47" i="22"/>
  <c r="B47" i="22"/>
  <c r="BA47" i="22" s="1"/>
  <c r="BB47" i="22" s="1"/>
  <c r="AZ46" i="22"/>
  <c r="AY46" i="22"/>
  <c r="AX46" i="22"/>
  <c r="AW46" i="22"/>
  <c r="AV46" i="22"/>
  <c r="AU46" i="22"/>
  <c r="AT46" i="22"/>
  <c r="AS46" i="22"/>
  <c r="AR46" i="22"/>
  <c r="AQ46" i="22"/>
  <c r="AP46" i="22"/>
  <c r="AO46" i="22"/>
  <c r="AN46" i="22"/>
  <c r="AM46" i="22"/>
  <c r="AL46" i="22"/>
  <c r="AK46" i="22"/>
  <c r="AJ46" i="22"/>
  <c r="AI46" i="22"/>
  <c r="AH46" i="22"/>
  <c r="AG46" i="22"/>
  <c r="AF46" i="22"/>
  <c r="AE46" i="22"/>
  <c r="AD46" i="22"/>
  <c r="AC46" i="22"/>
  <c r="AB46" i="22"/>
  <c r="AA46" i="22"/>
  <c r="Z46" i="22"/>
  <c r="Y46" i="22"/>
  <c r="X46" i="22"/>
  <c r="W46" i="22"/>
  <c r="V46" i="22"/>
  <c r="U46" i="22"/>
  <c r="T46" i="22"/>
  <c r="S46" i="22"/>
  <c r="R46" i="22"/>
  <c r="Q46" i="22"/>
  <c r="P46" i="22"/>
  <c r="O46" i="22"/>
  <c r="N46" i="22"/>
  <c r="M46" i="22"/>
  <c r="L46" i="22"/>
  <c r="K46" i="22"/>
  <c r="J46" i="22"/>
  <c r="I46" i="22"/>
  <c r="H46" i="22"/>
  <c r="G46" i="22"/>
  <c r="F46" i="22"/>
  <c r="E46" i="22"/>
  <c r="D46" i="22"/>
  <c r="C46" i="22"/>
  <c r="B46" i="22"/>
  <c r="BA46" i="22" s="1"/>
  <c r="BB46" i="22" s="1"/>
  <c r="BA45" i="22"/>
  <c r="BB45" i="22" s="1"/>
  <c r="AZ45" i="22"/>
  <c r="AY45" i="22"/>
  <c r="AX45" i="22"/>
  <c r="AW45" i="22"/>
  <c r="AV45" i="22"/>
  <c r="AU45" i="22"/>
  <c r="AT45" i="22"/>
  <c r="AS45" i="22"/>
  <c r="AR45" i="22"/>
  <c r="AQ45" i="22"/>
  <c r="AP45" i="22"/>
  <c r="AO45" i="22"/>
  <c r="AN45" i="22"/>
  <c r="AM45" i="22"/>
  <c r="AL45" i="22"/>
  <c r="AK45" i="22"/>
  <c r="AJ45" i="22"/>
  <c r="AI45" i="22"/>
  <c r="AH45" i="22"/>
  <c r="AG45" i="22"/>
  <c r="AF45" i="22"/>
  <c r="AE45" i="22"/>
  <c r="AD45" i="22"/>
  <c r="AC45" i="22"/>
  <c r="AB45" i="22"/>
  <c r="AA45" i="22"/>
  <c r="Z45" i="22"/>
  <c r="Y45" i="22"/>
  <c r="X45" i="22"/>
  <c r="W45" i="22"/>
  <c r="V45" i="22"/>
  <c r="U45" i="22"/>
  <c r="T45" i="22"/>
  <c r="S45" i="22"/>
  <c r="R45" i="22"/>
  <c r="Q45" i="22"/>
  <c r="P45" i="22"/>
  <c r="O45" i="22"/>
  <c r="N45" i="22"/>
  <c r="M45" i="22"/>
  <c r="L45" i="22"/>
  <c r="K45" i="22"/>
  <c r="J45" i="22"/>
  <c r="I45" i="22"/>
  <c r="H45" i="22"/>
  <c r="G45" i="22"/>
  <c r="F45" i="22"/>
  <c r="E45" i="22"/>
  <c r="D45" i="22"/>
  <c r="C45" i="22"/>
  <c r="B45" i="22"/>
  <c r="BB44" i="22"/>
  <c r="BA44" i="22"/>
  <c r="AZ44" i="22"/>
  <c r="AY44" i="22"/>
  <c r="AX44" i="22"/>
  <c r="AW44" i="22"/>
  <c r="AV44" i="22"/>
  <c r="AU44" i="22"/>
  <c r="AT44" i="22"/>
  <c r="AS44" i="22"/>
  <c r="AR44" i="22"/>
  <c r="AQ44" i="22"/>
  <c r="AP44" i="22"/>
  <c r="AO44" i="22"/>
  <c r="AN44" i="22"/>
  <c r="AM44" i="22"/>
  <c r="AL44" i="22"/>
  <c r="AK44" i="22"/>
  <c r="AJ44" i="22"/>
  <c r="AI44" i="22"/>
  <c r="AH44" i="22"/>
  <c r="AG44" i="22"/>
  <c r="AF44" i="22"/>
  <c r="AE44" i="22"/>
  <c r="AD44" i="22"/>
  <c r="AC44" i="22"/>
  <c r="AB44" i="22"/>
  <c r="AA44" i="22"/>
  <c r="Z44" i="22"/>
  <c r="Y44" i="22"/>
  <c r="X44" i="22"/>
  <c r="W44" i="22"/>
  <c r="V44" i="22"/>
  <c r="U44" i="22"/>
  <c r="T44" i="22"/>
  <c r="S44" i="22"/>
  <c r="R44" i="22"/>
  <c r="Q44" i="22"/>
  <c r="P44" i="22"/>
  <c r="O44" i="22"/>
  <c r="N44" i="22"/>
  <c r="M44" i="22"/>
  <c r="L44" i="22"/>
  <c r="K44" i="22"/>
  <c r="J44" i="22"/>
  <c r="I44" i="22"/>
  <c r="H44" i="22"/>
  <c r="G44" i="22"/>
  <c r="F44" i="22"/>
  <c r="E44" i="22"/>
  <c r="D44" i="22"/>
  <c r="C44" i="22"/>
  <c r="B44" i="22"/>
  <c r="AZ43" i="22"/>
  <c r="AY43" i="22"/>
  <c r="AX43" i="22"/>
  <c r="AW43" i="22"/>
  <c r="AV43" i="22"/>
  <c r="AU43" i="22"/>
  <c r="AT43" i="22"/>
  <c r="AS43" i="22"/>
  <c r="AR43" i="22"/>
  <c r="AQ43" i="22"/>
  <c r="AP43" i="22"/>
  <c r="AO43" i="22"/>
  <c r="AN43" i="22"/>
  <c r="AM43" i="22"/>
  <c r="AL43" i="22"/>
  <c r="AK43" i="22"/>
  <c r="AJ43" i="22"/>
  <c r="AI43" i="22"/>
  <c r="AH43" i="22"/>
  <c r="AG43" i="22"/>
  <c r="AF43" i="22"/>
  <c r="AE43" i="22"/>
  <c r="AD43" i="22"/>
  <c r="AC43" i="22"/>
  <c r="AB43" i="22"/>
  <c r="AA43" i="22"/>
  <c r="Z43" i="22"/>
  <c r="Y43" i="22"/>
  <c r="X43" i="22"/>
  <c r="W43" i="22"/>
  <c r="V43" i="22"/>
  <c r="U43" i="22"/>
  <c r="T43" i="22"/>
  <c r="S43" i="22"/>
  <c r="R43" i="22"/>
  <c r="Q43" i="22"/>
  <c r="P43" i="22"/>
  <c r="O43" i="22"/>
  <c r="N43" i="22"/>
  <c r="M43" i="22"/>
  <c r="L43" i="22"/>
  <c r="K43" i="22"/>
  <c r="J43" i="22"/>
  <c r="I43" i="22"/>
  <c r="H43" i="22"/>
  <c r="G43" i="22"/>
  <c r="F43" i="22"/>
  <c r="E43" i="22"/>
  <c r="D43" i="22"/>
  <c r="C43" i="22"/>
  <c r="B43" i="22"/>
  <c r="BA43" i="22" s="1"/>
  <c r="BB43" i="22" s="1"/>
  <c r="AZ42" i="22"/>
  <c r="AY42" i="22"/>
  <c r="AX42" i="22"/>
  <c r="AW42" i="22"/>
  <c r="AV42" i="22"/>
  <c r="AU42" i="22"/>
  <c r="AT42" i="22"/>
  <c r="AS42" i="22"/>
  <c r="AR42" i="22"/>
  <c r="AQ42" i="22"/>
  <c r="AP42" i="22"/>
  <c r="AO42" i="22"/>
  <c r="AN42" i="22"/>
  <c r="AM42" i="22"/>
  <c r="AL42" i="22"/>
  <c r="AK42" i="22"/>
  <c r="AJ42" i="22"/>
  <c r="AI42" i="22"/>
  <c r="AH42" i="22"/>
  <c r="AG42" i="22"/>
  <c r="AF42" i="22"/>
  <c r="AE42" i="22"/>
  <c r="AD42" i="22"/>
  <c r="AC42" i="22"/>
  <c r="AB42" i="22"/>
  <c r="AA42" i="22"/>
  <c r="Z42" i="22"/>
  <c r="Y42" i="22"/>
  <c r="X42" i="22"/>
  <c r="W42" i="22"/>
  <c r="V42" i="22"/>
  <c r="U42" i="22"/>
  <c r="T42" i="22"/>
  <c r="S42" i="22"/>
  <c r="R42" i="22"/>
  <c r="Q42" i="22"/>
  <c r="P42" i="22"/>
  <c r="O42" i="22"/>
  <c r="N42" i="22"/>
  <c r="M42" i="22"/>
  <c r="L42" i="22"/>
  <c r="K42" i="22"/>
  <c r="J42" i="22"/>
  <c r="I42" i="22"/>
  <c r="H42" i="22"/>
  <c r="G42" i="22"/>
  <c r="F42" i="22"/>
  <c r="E42" i="22"/>
  <c r="D42" i="22"/>
  <c r="C42" i="22"/>
  <c r="B42" i="22"/>
  <c r="BA42" i="22" s="1"/>
  <c r="BB42" i="22" s="1"/>
  <c r="AZ41" i="22"/>
  <c r="AY41" i="22"/>
  <c r="AX41" i="22"/>
  <c r="AW41" i="22"/>
  <c r="AV41" i="22"/>
  <c r="AU41" i="22"/>
  <c r="AT41" i="22"/>
  <c r="AS41" i="22"/>
  <c r="AR41" i="22"/>
  <c r="AQ41" i="22"/>
  <c r="AP41" i="22"/>
  <c r="AO41" i="22"/>
  <c r="AN41" i="22"/>
  <c r="AM41" i="22"/>
  <c r="AL41" i="22"/>
  <c r="AK41" i="22"/>
  <c r="AJ41" i="22"/>
  <c r="AI41" i="22"/>
  <c r="AH41" i="22"/>
  <c r="AG41" i="22"/>
  <c r="AF41" i="22"/>
  <c r="AE41" i="22"/>
  <c r="AD41" i="22"/>
  <c r="AC41" i="22"/>
  <c r="AB41" i="22"/>
  <c r="AA41" i="22"/>
  <c r="Z41" i="22"/>
  <c r="Y41" i="22"/>
  <c r="X41" i="22"/>
  <c r="W41" i="22"/>
  <c r="V41" i="22"/>
  <c r="U41" i="22"/>
  <c r="T41" i="22"/>
  <c r="S41" i="22"/>
  <c r="R41" i="22"/>
  <c r="Q41" i="22"/>
  <c r="P41" i="22"/>
  <c r="O41" i="22"/>
  <c r="N41" i="22"/>
  <c r="M41" i="22"/>
  <c r="L41" i="22"/>
  <c r="K41" i="22"/>
  <c r="J41" i="22"/>
  <c r="I41" i="22"/>
  <c r="H41" i="22"/>
  <c r="G41" i="22"/>
  <c r="F41" i="22"/>
  <c r="E41" i="22"/>
  <c r="D41" i="22"/>
  <c r="C41" i="22"/>
  <c r="B41" i="22"/>
  <c r="BA41" i="22" s="1"/>
  <c r="BB41" i="22" s="1"/>
  <c r="BB40" i="22"/>
  <c r="BA40" i="22"/>
  <c r="AZ40" i="22"/>
  <c r="AY40" i="22"/>
  <c r="AX40" i="22"/>
  <c r="AW40" i="22"/>
  <c r="AV40" i="22"/>
  <c r="AU40" i="22"/>
  <c r="AT40" i="22"/>
  <c r="AS40" i="22"/>
  <c r="AR40" i="22"/>
  <c r="AQ40" i="22"/>
  <c r="AP40" i="22"/>
  <c r="AO40" i="22"/>
  <c r="AN40" i="22"/>
  <c r="AM40" i="22"/>
  <c r="AL40" i="22"/>
  <c r="AK40" i="22"/>
  <c r="AJ40" i="22"/>
  <c r="AI40" i="22"/>
  <c r="AH40" i="22"/>
  <c r="AG40" i="22"/>
  <c r="AF40" i="22"/>
  <c r="AE40" i="22"/>
  <c r="AD40" i="22"/>
  <c r="AC40" i="22"/>
  <c r="AB40" i="22"/>
  <c r="AA40" i="22"/>
  <c r="Z40" i="22"/>
  <c r="Y40" i="22"/>
  <c r="X40" i="22"/>
  <c r="W40" i="22"/>
  <c r="V40" i="22"/>
  <c r="U40" i="22"/>
  <c r="T40" i="22"/>
  <c r="S40" i="22"/>
  <c r="R40" i="22"/>
  <c r="Q40" i="22"/>
  <c r="P40" i="22"/>
  <c r="O40" i="22"/>
  <c r="N40" i="22"/>
  <c r="M40" i="22"/>
  <c r="L40" i="22"/>
  <c r="K40" i="22"/>
  <c r="J40" i="22"/>
  <c r="I40" i="22"/>
  <c r="H40" i="22"/>
  <c r="G40" i="22"/>
  <c r="F40" i="22"/>
  <c r="E40" i="22"/>
  <c r="D40" i="22"/>
  <c r="C40" i="22"/>
  <c r="B40" i="22"/>
  <c r="BA39" i="22"/>
  <c r="BB39" i="22" s="1"/>
  <c r="AZ39" i="22"/>
  <c r="AY39" i="22"/>
  <c r="AX39" i="22"/>
  <c r="AW39" i="22"/>
  <c r="AV39" i="22"/>
  <c r="AU39" i="22"/>
  <c r="AT39" i="22"/>
  <c r="AS39" i="22"/>
  <c r="AR39" i="22"/>
  <c r="AQ39" i="22"/>
  <c r="AP39" i="22"/>
  <c r="AO39" i="22"/>
  <c r="AN39" i="22"/>
  <c r="AM39" i="22"/>
  <c r="AL39" i="22"/>
  <c r="AK39" i="22"/>
  <c r="AJ39" i="22"/>
  <c r="AI39" i="22"/>
  <c r="AH39" i="22"/>
  <c r="AG39" i="22"/>
  <c r="AF39" i="22"/>
  <c r="AE39" i="22"/>
  <c r="AD39" i="22"/>
  <c r="AC39" i="22"/>
  <c r="AB39" i="22"/>
  <c r="AA39" i="22"/>
  <c r="Z39" i="22"/>
  <c r="Y39" i="22"/>
  <c r="X39" i="22"/>
  <c r="W39" i="22"/>
  <c r="V39" i="22"/>
  <c r="U39" i="22"/>
  <c r="T39" i="22"/>
  <c r="S39" i="22"/>
  <c r="R39" i="22"/>
  <c r="Q39" i="22"/>
  <c r="P39" i="22"/>
  <c r="O39" i="22"/>
  <c r="N39" i="22"/>
  <c r="M39" i="22"/>
  <c r="L39" i="22"/>
  <c r="K39" i="22"/>
  <c r="J39" i="22"/>
  <c r="I39" i="22"/>
  <c r="H39" i="22"/>
  <c r="G39" i="22"/>
  <c r="F39" i="22"/>
  <c r="E39" i="22"/>
  <c r="D39" i="22"/>
  <c r="C39" i="22"/>
  <c r="B39" i="22"/>
  <c r="BB38" i="22"/>
  <c r="BA38" i="22"/>
  <c r="AZ38" i="22"/>
  <c r="AY38" i="22"/>
  <c r="AX38" i="22"/>
  <c r="AW38" i="22"/>
  <c r="AV38" i="22"/>
  <c r="AU38" i="22"/>
  <c r="AT38" i="22"/>
  <c r="AS38" i="22"/>
  <c r="AR38" i="22"/>
  <c r="AQ38" i="22"/>
  <c r="AP38" i="22"/>
  <c r="AO38" i="22"/>
  <c r="AN38" i="22"/>
  <c r="AM38" i="22"/>
  <c r="AL38" i="22"/>
  <c r="AK38" i="22"/>
  <c r="AJ38" i="22"/>
  <c r="AI38" i="22"/>
  <c r="AH38" i="22"/>
  <c r="AG38" i="22"/>
  <c r="AF38" i="22"/>
  <c r="AE38" i="22"/>
  <c r="AD38" i="22"/>
  <c r="AC38" i="22"/>
  <c r="AB38" i="22"/>
  <c r="AA38" i="22"/>
  <c r="Z38" i="22"/>
  <c r="Y38" i="22"/>
  <c r="X38" i="22"/>
  <c r="W38" i="22"/>
  <c r="V38" i="22"/>
  <c r="U38" i="22"/>
  <c r="T38" i="22"/>
  <c r="S38" i="22"/>
  <c r="R38" i="22"/>
  <c r="Q38" i="22"/>
  <c r="P38" i="22"/>
  <c r="O38" i="22"/>
  <c r="N38" i="22"/>
  <c r="M38" i="22"/>
  <c r="L38" i="22"/>
  <c r="K38" i="22"/>
  <c r="J38" i="22"/>
  <c r="I38" i="22"/>
  <c r="H38" i="22"/>
  <c r="G38" i="22"/>
  <c r="F38" i="22"/>
  <c r="E38" i="22"/>
  <c r="D38" i="22"/>
  <c r="C38" i="22"/>
  <c r="B38" i="22"/>
  <c r="BA37" i="22"/>
  <c r="BB37" i="22" s="1"/>
  <c r="AZ37" i="22"/>
  <c r="AY37" i="22"/>
  <c r="AX37" i="22"/>
  <c r="AW37" i="22"/>
  <c r="AV37" i="22"/>
  <c r="AU37" i="22"/>
  <c r="AT37" i="22"/>
  <c r="AS37" i="22"/>
  <c r="AR37" i="22"/>
  <c r="AQ37" i="22"/>
  <c r="AP37" i="22"/>
  <c r="AO37" i="22"/>
  <c r="AN37" i="22"/>
  <c r="AM37" i="22"/>
  <c r="AL37" i="22"/>
  <c r="AK37" i="22"/>
  <c r="AJ37" i="22"/>
  <c r="AI37" i="22"/>
  <c r="AH37" i="22"/>
  <c r="AG37" i="22"/>
  <c r="AF37" i="22"/>
  <c r="AE37" i="22"/>
  <c r="AD37" i="22"/>
  <c r="AC37" i="22"/>
  <c r="AB37" i="22"/>
  <c r="AA37" i="22"/>
  <c r="Z37" i="22"/>
  <c r="Y37" i="22"/>
  <c r="X37" i="22"/>
  <c r="W37" i="22"/>
  <c r="V37" i="22"/>
  <c r="U37" i="22"/>
  <c r="T37" i="22"/>
  <c r="S37" i="22"/>
  <c r="R37" i="22"/>
  <c r="Q37" i="22"/>
  <c r="P37" i="22"/>
  <c r="O37" i="22"/>
  <c r="N37" i="22"/>
  <c r="M37" i="22"/>
  <c r="L37" i="22"/>
  <c r="K37" i="22"/>
  <c r="J37" i="22"/>
  <c r="I37" i="22"/>
  <c r="H37" i="22"/>
  <c r="G37" i="22"/>
  <c r="F37" i="22"/>
  <c r="E37" i="22"/>
  <c r="D37" i="22"/>
  <c r="C37" i="22"/>
  <c r="B37" i="22"/>
  <c r="BA36" i="22"/>
  <c r="BB36" i="22" s="1"/>
  <c r="AZ36" i="22"/>
  <c r="AY36" i="22"/>
  <c r="AX36" i="22"/>
  <c r="AW36" i="22"/>
  <c r="AV36" i="22"/>
  <c r="AU36" i="22"/>
  <c r="AT36" i="22"/>
  <c r="AS36" i="22"/>
  <c r="AR36" i="22"/>
  <c r="AQ36" i="22"/>
  <c r="AP36" i="22"/>
  <c r="AO36" i="22"/>
  <c r="AN36" i="22"/>
  <c r="AM36" i="22"/>
  <c r="AL36" i="22"/>
  <c r="AK36" i="22"/>
  <c r="AJ36" i="22"/>
  <c r="AI36" i="22"/>
  <c r="AH36" i="22"/>
  <c r="AG36" i="22"/>
  <c r="AF36" i="22"/>
  <c r="AE36" i="22"/>
  <c r="AD36" i="22"/>
  <c r="AC36" i="22"/>
  <c r="AB36" i="22"/>
  <c r="AA36" i="22"/>
  <c r="Z36" i="22"/>
  <c r="Y36" i="22"/>
  <c r="X36" i="22"/>
  <c r="W36" i="22"/>
  <c r="V36" i="22"/>
  <c r="U36" i="22"/>
  <c r="T36" i="22"/>
  <c r="S36" i="22"/>
  <c r="R36" i="22"/>
  <c r="Q36" i="22"/>
  <c r="P36" i="22"/>
  <c r="O36" i="22"/>
  <c r="N36" i="22"/>
  <c r="M36" i="22"/>
  <c r="L36" i="22"/>
  <c r="K36" i="22"/>
  <c r="J36" i="22"/>
  <c r="I36" i="22"/>
  <c r="H36" i="22"/>
  <c r="G36" i="22"/>
  <c r="F36" i="22"/>
  <c r="E36" i="22"/>
  <c r="D36" i="22"/>
  <c r="C36" i="22"/>
  <c r="B36" i="22"/>
  <c r="AZ35" i="22"/>
  <c r="AY35" i="22"/>
  <c r="AX35" i="22"/>
  <c r="AW35" i="22"/>
  <c r="AV35" i="22"/>
  <c r="AU35" i="22"/>
  <c r="AT35" i="22"/>
  <c r="AS35" i="22"/>
  <c r="AR35" i="22"/>
  <c r="AQ35" i="22"/>
  <c r="AP35" i="22"/>
  <c r="AO35" i="22"/>
  <c r="AN35" i="22"/>
  <c r="AM35" i="22"/>
  <c r="AL35" i="22"/>
  <c r="AK35" i="22"/>
  <c r="AJ35" i="22"/>
  <c r="AI35" i="22"/>
  <c r="AH35" i="22"/>
  <c r="AG35" i="22"/>
  <c r="AF35" i="22"/>
  <c r="AE35" i="22"/>
  <c r="AD35" i="22"/>
  <c r="AC35" i="22"/>
  <c r="AB35" i="22"/>
  <c r="AA35" i="22"/>
  <c r="Z35" i="22"/>
  <c r="Y35" i="22"/>
  <c r="X35" i="22"/>
  <c r="W35" i="22"/>
  <c r="V35" i="22"/>
  <c r="U35" i="22"/>
  <c r="T35" i="22"/>
  <c r="S35" i="22"/>
  <c r="R35" i="22"/>
  <c r="Q35" i="22"/>
  <c r="P35" i="22"/>
  <c r="O35" i="22"/>
  <c r="N35" i="22"/>
  <c r="M35" i="22"/>
  <c r="L35" i="22"/>
  <c r="K35" i="22"/>
  <c r="J35" i="22"/>
  <c r="I35" i="22"/>
  <c r="H35" i="22"/>
  <c r="G35" i="22"/>
  <c r="F35" i="22"/>
  <c r="E35" i="22"/>
  <c r="D35" i="22"/>
  <c r="C35" i="22"/>
  <c r="B35" i="22"/>
  <c r="BA35" i="22" s="1"/>
  <c r="BB35" i="22" s="1"/>
  <c r="AZ34" i="22"/>
  <c r="AY34" i="22"/>
  <c r="AX34" i="22"/>
  <c r="AW34" i="22"/>
  <c r="AV34" i="22"/>
  <c r="AU34" i="22"/>
  <c r="AT34" i="22"/>
  <c r="AS34" i="22"/>
  <c r="AR34" i="22"/>
  <c r="AQ34" i="22"/>
  <c r="AP34" i="22"/>
  <c r="AO34" i="22"/>
  <c r="AN34" i="22"/>
  <c r="AM34" i="22"/>
  <c r="AL34" i="22"/>
  <c r="AK34" i="22"/>
  <c r="AJ34" i="22"/>
  <c r="AI34" i="22"/>
  <c r="AH34" i="22"/>
  <c r="AG34" i="22"/>
  <c r="AF34" i="22"/>
  <c r="AE34" i="22"/>
  <c r="AD34" i="22"/>
  <c r="AC34" i="22"/>
  <c r="AB34" i="22"/>
  <c r="AA34" i="22"/>
  <c r="Z34" i="22"/>
  <c r="Y34" i="22"/>
  <c r="X34" i="22"/>
  <c r="W34" i="22"/>
  <c r="V34" i="22"/>
  <c r="U34" i="22"/>
  <c r="T34" i="22"/>
  <c r="S34" i="22"/>
  <c r="R34" i="22"/>
  <c r="Q34" i="22"/>
  <c r="P34" i="22"/>
  <c r="O34" i="22"/>
  <c r="N34" i="22"/>
  <c r="M34" i="22"/>
  <c r="L34" i="22"/>
  <c r="K34" i="22"/>
  <c r="J34" i="22"/>
  <c r="I34" i="22"/>
  <c r="H34" i="22"/>
  <c r="G34" i="22"/>
  <c r="F34" i="22"/>
  <c r="E34" i="22"/>
  <c r="D34" i="22"/>
  <c r="C34" i="22"/>
  <c r="B34" i="22"/>
  <c r="BA34" i="22" s="1"/>
  <c r="BB34" i="22" s="1"/>
  <c r="BA33" i="22"/>
  <c r="BB33" i="22" s="1"/>
  <c r="AZ33" i="22"/>
  <c r="AY33" i="22"/>
  <c r="AX33" i="22"/>
  <c r="AW33" i="22"/>
  <c r="AV33" i="22"/>
  <c r="AU33" i="22"/>
  <c r="AT33" i="22"/>
  <c r="AS33" i="22"/>
  <c r="AR33" i="22"/>
  <c r="AQ33" i="22"/>
  <c r="AP33" i="22"/>
  <c r="AO33" i="22"/>
  <c r="AN33" i="22"/>
  <c r="AM33" i="22"/>
  <c r="AL33" i="22"/>
  <c r="AK33" i="22"/>
  <c r="AJ33" i="22"/>
  <c r="AI33" i="22"/>
  <c r="AH33" i="22"/>
  <c r="AG33" i="22"/>
  <c r="AF33" i="22"/>
  <c r="AE33" i="22"/>
  <c r="AD33" i="22"/>
  <c r="AC33" i="22"/>
  <c r="AB33" i="22"/>
  <c r="AA33" i="22"/>
  <c r="Z33" i="22"/>
  <c r="Y33" i="22"/>
  <c r="X33" i="22"/>
  <c r="W33" i="22"/>
  <c r="V33" i="22"/>
  <c r="U33" i="22"/>
  <c r="T33" i="22"/>
  <c r="S33" i="22"/>
  <c r="R33" i="22"/>
  <c r="Q33" i="22"/>
  <c r="P33" i="22"/>
  <c r="O33" i="22"/>
  <c r="N33" i="22"/>
  <c r="M33" i="22"/>
  <c r="L33" i="22"/>
  <c r="K33" i="22"/>
  <c r="J33" i="22"/>
  <c r="I33" i="22"/>
  <c r="H33" i="22"/>
  <c r="G33" i="22"/>
  <c r="F33" i="22"/>
  <c r="E33" i="22"/>
  <c r="D33" i="22"/>
  <c r="C33" i="22"/>
  <c r="B33" i="22"/>
  <c r="BB32" i="22"/>
  <c r="BA32" i="22"/>
  <c r="AZ32" i="22"/>
  <c r="AY32" i="22"/>
  <c r="AX32" i="22"/>
  <c r="AW32" i="22"/>
  <c r="AV32" i="22"/>
  <c r="AU32" i="22"/>
  <c r="AT32" i="22"/>
  <c r="AS32" i="22"/>
  <c r="AR32" i="22"/>
  <c r="AQ32" i="22"/>
  <c r="AP32" i="22"/>
  <c r="AO32" i="22"/>
  <c r="AN32" i="22"/>
  <c r="AM32" i="22"/>
  <c r="AL32" i="22"/>
  <c r="AK32" i="22"/>
  <c r="AJ32" i="22"/>
  <c r="AI32" i="22"/>
  <c r="AH32" i="22"/>
  <c r="AG32" i="22"/>
  <c r="AF32" i="22"/>
  <c r="AE32" i="22"/>
  <c r="AD32" i="22"/>
  <c r="AC32" i="22"/>
  <c r="AB32" i="22"/>
  <c r="AA32" i="22"/>
  <c r="Z32" i="22"/>
  <c r="Y32" i="22"/>
  <c r="X32" i="22"/>
  <c r="W32" i="22"/>
  <c r="V32" i="22"/>
  <c r="U32" i="22"/>
  <c r="T32" i="22"/>
  <c r="S32" i="22"/>
  <c r="R32" i="22"/>
  <c r="Q32" i="22"/>
  <c r="P32" i="22"/>
  <c r="O32" i="22"/>
  <c r="N32" i="22"/>
  <c r="M32" i="22"/>
  <c r="L32" i="22"/>
  <c r="K32" i="22"/>
  <c r="J32" i="22"/>
  <c r="I32" i="22"/>
  <c r="H32" i="22"/>
  <c r="G32" i="22"/>
  <c r="F32" i="22"/>
  <c r="E32" i="22"/>
  <c r="D32" i="22"/>
  <c r="C32" i="22"/>
  <c r="B32" i="22"/>
  <c r="BB31" i="22"/>
  <c r="BA31" i="22"/>
  <c r="AZ31" i="22"/>
  <c r="AY31" i="22"/>
  <c r="AX31" i="22"/>
  <c r="AW31" i="22"/>
  <c r="AV31" i="22"/>
  <c r="AU31" i="22"/>
  <c r="AT31" i="22"/>
  <c r="AS31" i="22"/>
  <c r="AR31" i="22"/>
  <c r="AQ31" i="22"/>
  <c r="AP31" i="22"/>
  <c r="AO31" i="22"/>
  <c r="AN31" i="22"/>
  <c r="AM31" i="22"/>
  <c r="AL31" i="22"/>
  <c r="AK31" i="22"/>
  <c r="AJ31" i="22"/>
  <c r="AI31" i="22"/>
  <c r="AH31" i="22"/>
  <c r="AG31" i="22"/>
  <c r="AF31" i="22"/>
  <c r="AE31" i="22"/>
  <c r="AD31" i="22"/>
  <c r="AC31" i="22"/>
  <c r="AB31" i="22"/>
  <c r="AA31" i="22"/>
  <c r="Z31" i="22"/>
  <c r="Y31" i="22"/>
  <c r="X31" i="22"/>
  <c r="W31" i="22"/>
  <c r="V31" i="22"/>
  <c r="U31" i="22"/>
  <c r="T31" i="22"/>
  <c r="S31" i="22"/>
  <c r="R31" i="22"/>
  <c r="Q31" i="22"/>
  <c r="P31" i="22"/>
  <c r="O31" i="22"/>
  <c r="N31" i="22"/>
  <c r="M31" i="22"/>
  <c r="L31" i="22"/>
  <c r="K31" i="22"/>
  <c r="J31" i="22"/>
  <c r="I31" i="22"/>
  <c r="H31" i="22"/>
  <c r="G31" i="22"/>
  <c r="F31" i="22"/>
  <c r="E31" i="22"/>
  <c r="D31" i="22"/>
  <c r="C31" i="22"/>
  <c r="B31" i="22"/>
  <c r="AZ30" i="22"/>
  <c r="AY30" i="22"/>
  <c r="AX30" i="22"/>
  <c r="AW30" i="22"/>
  <c r="AV30" i="22"/>
  <c r="AU30" i="22"/>
  <c r="AT30" i="22"/>
  <c r="AS30" i="22"/>
  <c r="AR30" i="22"/>
  <c r="AQ30" i="22"/>
  <c r="AP30" i="22"/>
  <c r="AO30" i="22"/>
  <c r="AN30" i="22"/>
  <c r="AM30" i="22"/>
  <c r="AL30" i="22"/>
  <c r="AK30" i="22"/>
  <c r="AJ30" i="22"/>
  <c r="AI30" i="22"/>
  <c r="AH30" i="22"/>
  <c r="AG30" i="22"/>
  <c r="AF30" i="22"/>
  <c r="AE30" i="22"/>
  <c r="AD30" i="22"/>
  <c r="AC30" i="22"/>
  <c r="AB30" i="22"/>
  <c r="AA30" i="22"/>
  <c r="Z30" i="22"/>
  <c r="Y30" i="22"/>
  <c r="X30" i="22"/>
  <c r="W30" i="22"/>
  <c r="V30" i="22"/>
  <c r="U30" i="22"/>
  <c r="T30" i="22"/>
  <c r="S30" i="22"/>
  <c r="R30" i="22"/>
  <c r="Q30" i="22"/>
  <c r="P30" i="22"/>
  <c r="O30" i="22"/>
  <c r="N30" i="22"/>
  <c r="M30" i="22"/>
  <c r="L30" i="22"/>
  <c r="K30" i="22"/>
  <c r="J30" i="22"/>
  <c r="I30" i="22"/>
  <c r="H30" i="22"/>
  <c r="G30" i="22"/>
  <c r="F30" i="22"/>
  <c r="E30" i="22"/>
  <c r="D30" i="22"/>
  <c r="C30" i="22"/>
  <c r="B30" i="22"/>
  <c r="BA30" i="22" s="1"/>
  <c r="BB30" i="22" s="1"/>
  <c r="AZ29" i="22"/>
  <c r="AY29" i="22"/>
  <c r="AX29" i="22"/>
  <c r="AW29" i="22"/>
  <c r="AV29" i="22"/>
  <c r="AU29" i="22"/>
  <c r="AT29" i="22"/>
  <c r="AS29" i="22"/>
  <c r="AR29" i="22"/>
  <c r="AQ29" i="22"/>
  <c r="AP29" i="22"/>
  <c r="AO29" i="22"/>
  <c r="AN29" i="22"/>
  <c r="AM29" i="22"/>
  <c r="AL29" i="22"/>
  <c r="AK29" i="22"/>
  <c r="AJ29" i="22"/>
  <c r="AI29" i="22"/>
  <c r="AH29" i="22"/>
  <c r="AG29" i="22"/>
  <c r="AF29" i="22"/>
  <c r="AE29" i="22"/>
  <c r="AD29" i="22"/>
  <c r="AC29" i="22"/>
  <c r="AB29" i="22"/>
  <c r="AA29" i="22"/>
  <c r="Z29" i="22"/>
  <c r="Y29" i="22"/>
  <c r="X29" i="22"/>
  <c r="W29" i="22"/>
  <c r="V29" i="22"/>
  <c r="U29" i="22"/>
  <c r="T29" i="22"/>
  <c r="S29" i="22"/>
  <c r="R29" i="22"/>
  <c r="Q29" i="22"/>
  <c r="P29" i="22"/>
  <c r="O29" i="22"/>
  <c r="N29" i="22"/>
  <c r="M29" i="22"/>
  <c r="L29" i="22"/>
  <c r="K29" i="22"/>
  <c r="J29" i="22"/>
  <c r="I29" i="22"/>
  <c r="H29" i="22"/>
  <c r="G29" i="22"/>
  <c r="F29" i="22"/>
  <c r="E29" i="22"/>
  <c r="D29" i="22"/>
  <c r="C29" i="22"/>
  <c r="B29" i="22"/>
  <c r="BA29" i="22" s="1"/>
  <c r="BB29" i="22" s="1"/>
  <c r="BA28" i="22"/>
  <c r="BB28" i="22" s="1"/>
  <c r="AZ28" i="22"/>
  <c r="AY28" i="22"/>
  <c r="AX28" i="22"/>
  <c r="AW28" i="22"/>
  <c r="AV28" i="22"/>
  <c r="AU28" i="22"/>
  <c r="AT28" i="22"/>
  <c r="AS28" i="22"/>
  <c r="AR28" i="22"/>
  <c r="AQ28" i="22"/>
  <c r="AP28" i="22"/>
  <c r="AO28" i="22"/>
  <c r="AN28" i="22"/>
  <c r="AM28" i="22"/>
  <c r="AL28" i="22"/>
  <c r="AK28" i="22"/>
  <c r="AJ28" i="22"/>
  <c r="AI28" i="22"/>
  <c r="AH28" i="22"/>
  <c r="AG28" i="22"/>
  <c r="AF28" i="22"/>
  <c r="AE28" i="22"/>
  <c r="AD28" i="22"/>
  <c r="AC28" i="22"/>
  <c r="AB28" i="22"/>
  <c r="AA28" i="22"/>
  <c r="Z28" i="22"/>
  <c r="Y28" i="22"/>
  <c r="X28" i="22"/>
  <c r="W28" i="22"/>
  <c r="V28" i="22"/>
  <c r="U28" i="22"/>
  <c r="T28" i="22"/>
  <c r="S28" i="22"/>
  <c r="R28" i="22"/>
  <c r="Q28" i="22"/>
  <c r="P28" i="22"/>
  <c r="O28" i="22"/>
  <c r="N28" i="22"/>
  <c r="M28" i="22"/>
  <c r="L28" i="22"/>
  <c r="K28" i="22"/>
  <c r="J28" i="22"/>
  <c r="I28" i="22"/>
  <c r="H28" i="22"/>
  <c r="G28" i="22"/>
  <c r="F28" i="22"/>
  <c r="E28" i="22"/>
  <c r="D28" i="22"/>
  <c r="C28" i="22"/>
  <c r="B28" i="22"/>
  <c r="AZ27" i="22"/>
  <c r="AY27" i="22"/>
  <c r="AX27" i="22"/>
  <c r="AW27" i="22"/>
  <c r="AV27" i="22"/>
  <c r="AU27" i="22"/>
  <c r="AT27" i="22"/>
  <c r="AS27" i="22"/>
  <c r="AR27" i="22"/>
  <c r="AQ27" i="22"/>
  <c r="AP27" i="22"/>
  <c r="AO27" i="22"/>
  <c r="AN27" i="22"/>
  <c r="AM27" i="22"/>
  <c r="AL27" i="22"/>
  <c r="AK27" i="22"/>
  <c r="AJ27" i="22"/>
  <c r="AI27" i="22"/>
  <c r="AH27" i="22"/>
  <c r="AG27" i="22"/>
  <c r="AF27" i="22"/>
  <c r="AE27" i="22"/>
  <c r="AD27" i="22"/>
  <c r="AC27" i="22"/>
  <c r="AB27" i="22"/>
  <c r="AA27" i="22"/>
  <c r="Z27" i="22"/>
  <c r="Y27" i="22"/>
  <c r="X27" i="22"/>
  <c r="W27" i="22"/>
  <c r="V27" i="22"/>
  <c r="U27" i="22"/>
  <c r="T27" i="22"/>
  <c r="S27" i="22"/>
  <c r="R27" i="22"/>
  <c r="Q27" i="22"/>
  <c r="P27" i="22"/>
  <c r="O27" i="22"/>
  <c r="N27" i="22"/>
  <c r="M27" i="22"/>
  <c r="L27" i="22"/>
  <c r="K27" i="22"/>
  <c r="J27" i="22"/>
  <c r="I27" i="22"/>
  <c r="H27" i="22"/>
  <c r="G27" i="22"/>
  <c r="F27" i="22"/>
  <c r="E27" i="22"/>
  <c r="D27" i="22"/>
  <c r="C27" i="22"/>
  <c r="B27" i="22"/>
  <c r="BA27" i="22" s="1"/>
  <c r="BB27" i="22" s="1"/>
  <c r="BB26" i="22"/>
  <c r="BA26" i="22"/>
  <c r="AZ26" i="22"/>
  <c r="AY26" i="22"/>
  <c r="AX26" i="22"/>
  <c r="AW26" i="22"/>
  <c r="AV26" i="22"/>
  <c r="AU26" i="22"/>
  <c r="AT26" i="22"/>
  <c r="AS26" i="22"/>
  <c r="AR26" i="22"/>
  <c r="AQ26" i="22"/>
  <c r="AP26" i="22"/>
  <c r="AO26" i="22"/>
  <c r="AN26" i="22"/>
  <c r="AM26" i="22"/>
  <c r="AL26" i="22"/>
  <c r="AK26" i="22"/>
  <c r="AJ26" i="22"/>
  <c r="AI26" i="22"/>
  <c r="AH26" i="22"/>
  <c r="AG26" i="22"/>
  <c r="AF26" i="22"/>
  <c r="AE26" i="22"/>
  <c r="AD26" i="22"/>
  <c r="AC26" i="22"/>
  <c r="AB26" i="22"/>
  <c r="AA26" i="22"/>
  <c r="Z26" i="22"/>
  <c r="Y26" i="22"/>
  <c r="X26" i="22"/>
  <c r="W26" i="22"/>
  <c r="V26" i="22"/>
  <c r="U26" i="22"/>
  <c r="T26" i="22"/>
  <c r="S26" i="22"/>
  <c r="R26" i="22"/>
  <c r="Q26" i="22"/>
  <c r="P26" i="22"/>
  <c r="O26" i="22"/>
  <c r="N26" i="22"/>
  <c r="M26" i="22"/>
  <c r="L26" i="22"/>
  <c r="K26" i="22"/>
  <c r="J26" i="22"/>
  <c r="I26" i="22"/>
  <c r="H26" i="22"/>
  <c r="G26" i="22"/>
  <c r="F26" i="22"/>
  <c r="E26" i="22"/>
  <c r="D26" i="22"/>
  <c r="C26" i="22"/>
  <c r="B26" i="22"/>
  <c r="AZ25" i="22"/>
  <c r="AY25" i="22"/>
  <c r="AX25" i="22"/>
  <c r="AW25" i="22"/>
  <c r="AV25" i="22"/>
  <c r="AU25" i="22"/>
  <c r="AT25" i="22"/>
  <c r="AS25" i="22"/>
  <c r="AR25" i="22"/>
  <c r="AQ25" i="22"/>
  <c r="AP25" i="22"/>
  <c r="AO25" i="22"/>
  <c r="AN25" i="22"/>
  <c r="AM25" i="22"/>
  <c r="AL25" i="22"/>
  <c r="AK25" i="22"/>
  <c r="AJ25" i="22"/>
  <c r="AI25" i="22"/>
  <c r="AH25" i="22"/>
  <c r="AG25" i="22"/>
  <c r="AF25" i="22"/>
  <c r="AE25" i="22"/>
  <c r="AD25" i="22"/>
  <c r="AC25" i="22"/>
  <c r="AB25" i="22"/>
  <c r="AA25" i="22"/>
  <c r="Z25" i="22"/>
  <c r="Y25" i="22"/>
  <c r="X25" i="22"/>
  <c r="W25" i="22"/>
  <c r="V25" i="22"/>
  <c r="U25" i="22"/>
  <c r="T25" i="22"/>
  <c r="S25" i="22"/>
  <c r="R25" i="22"/>
  <c r="Q25" i="22"/>
  <c r="P25" i="22"/>
  <c r="O25" i="22"/>
  <c r="N25" i="22"/>
  <c r="M25" i="22"/>
  <c r="L25" i="22"/>
  <c r="K25" i="22"/>
  <c r="J25" i="22"/>
  <c r="I25" i="22"/>
  <c r="H25" i="22"/>
  <c r="G25" i="22"/>
  <c r="F25" i="22"/>
  <c r="E25" i="22"/>
  <c r="D25" i="22"/>
  <c r="C25" i="22"/>
  <c r="B25" i="22"/>
  <c r="BA25" i="22" s="1"/>
  <c r="BB25" i="22" s="1"/>
  <c r="BA24" i="22"/>
  <c r="BB24" i="22" s="1"/>
  <c r="AZ24" i="22"/>
  <c r="AY24" i="22"/>
  <c r="AX24" i="22"/>
  <c r="AW24" i="22"/>
  <c r="AV24" i="22"/>
  <c r="AU24" i="22"/>
  <c r="AT24" i="22"/>
  <c r="AS24" i="22"/>
  <c r="AR24" i="22"/>
  <c r="AQ24" i="22"/>
  <c r="AP24" i="22"/>
  <c r="AO24" i="22"/>
  <c r="AN24" i="22"/>
  <c r="AM24" i="22"/>
  <c r="AL24" i="22"/>
  <c r="AK24" i="22"/>
  <c r="AJ24" i="22"/>
  <c r="AI24" i="22"/>
  <c r="AH24" i="22"/>
  <c r="AG24" i="22"/>
  <c r="AF24" i="22"/>
  <c r="AE24" i="22"/>
  <c r="AD24" i="22"/>
  <c r="AC24" i="22"/>
  <c r="AB24" i="22"/>
  <c r="AA24" i="22"/>
  <c r="Z24" i="22"/>
  <c r="Y24" i="22"/>
  <c r="X24" i="22"/>
  <c r="W24" i="22"/>
  <c r="V24" i="22"/>
  <c r="U24" i="22"/>
  <c r="T24" i="22"/>
  <c r="S24" i="22"/>
  <c r="R24" i="22"/>
  <c r="Q24" i="22"/>
  <c r="P24" i="22"/>
  <c r="O24" i="22"/>
  <c r="N24" i="22"/>
  <c r="M24" i="22"/>
  <c r="L24" i="22"/>
  <c r="K24" i="22"/>
  <c r="J24" i="22"/>
  <c r="I24" i="22"/>
  <c r="H24" i="22"/>
  <c r="G24" i="22"/>
  <c r="F24" i="22"/>
  <c r="E24" i="22"/>
  <c r="D24" i="22"/>
  <c r="C24" i="22"/>
  <c r="B24" i="22"/>
  <c r="AZ23" i="22"/>
  <c r="AY23" i="22"/>
  <c r="AX23" i="22"/>
  <c r="AW23" i="22"/>
  <c r="AV23" i="22"/>
  <c r="AU23" i="22"/>
  <c r="AT23" i="22"/>
  <c r="AS23" i="22"/>
  <c r="AR23" i="22"/>
  <c r="AQ23" i="22"/>
  <c r="AP23" i="22"/>
  <c r="AO23" i="22"/>
  <c r="AN23" i="22"/>
  <c r="AM23" i="22"/>
  <c r="AL23" i="22"/>
  <c r="AK23" i="22"/>
  <c r="AJ23" i="22"/>
  <c r="AI23" i="22"/>
  <c r="AH23" i="22"/>
  <c r="AG23" i="22"/>
  <c r="AF23" i="22"/>
  <c r="AE23" i="22"/>
  <c r="AD23" i="22"/>
  <c r="AC23" i="22"/>
  <c r="AB23" i="22"/>
  <c r="AA23" i="22"/>
  <c r="Z23" i="22"/>
  <c r="Y23" i="22"/>
  <c r="X23" i="22"/>
  <c r="W23" i="22"/>
  <c r="V23" i="22"/>
  <c r="U23" i="22"/>
  <c r="T23" i="22"/>
  <c r="S23" i="22"/>
  <c r="R23" i="22"/>
  <c r="Q23" i="22"/>
  <c r="P23" i="22"/>
  <c r="O23" i="22"/>
  <c r="N23" i="22"/>
  <c r="M23" i="22"/>
  <c r="L23" i="22"/>
  <c r="K23" i="22"/>
  <c r="J23" i="22"/>
  <c r="I23" i="22"/>
  <c r="H23" i="22"/>
  <c r="G23" i="22"/>
  <c r="F23" i="22"/>
  <c r="E23" i="22"/>
  <c r="D23" i="22"/>
  <c r="C23" i="22"/>
  <c r="B23" i="22"/>
  <c r="BA23" i="22" s="1"/>
  <c r="BB23" i="22" s="1"/>
  <c r="AZ22" i="22"/>
  <c r="AY22" i="22"/>
  <c r="AX22" i="22"/>
  <c r="AW22" i="22"/>
  <c r="AV22" i="22"/>
  <c r="AU22" i="22"/>
  <c r="AT22" i="22"/>
  <c r="AS22" i="22"/>
  <c r="AR22" i="22"/>
  <c r="AQ22" i="22"/>
  <c r="AP22" i="22"/>
  <c r="AO22" i="22"/>
  <c r="AN22" i="22"/>
  <c r="AM22" i="22"/>
  <c r="AL22" i="22"/>
  <c r="AK22" i="22"/>
  <c r="AJ22" i="22"/>
  <c r="AI22" i="22"/>
  <c r="AH22" i="22"/>
  <c r="AG22" i="22"/>
  <c r="AF22" i="22"/>
  <c r="AE22" i="22"/>
  <c r="AD22" i="22"/>
  <c r="AC22" i="22"/>
  <c r="AB22" i="22"/>
  <c r="AA22" i="22"/>
  <c r="Z22" i="22"/>
  <c r="Y22" i="22"/>
  <c r="X22" i="22"/>
  <c r="W22" i="22"/>
  <c r="V22" i="22"/>
  <c r="U22" i="22"/>
  <c r="T22" i="22"/>
  <c r="S22" i="22"/>
  <c r="R22" i="22"/>
  <c r="Q22" i="22"/>
  <c r="P22" i="22"/>
  <c r="O22" i="22"/>
  <c r="N22" i="22"/>
  <c r="M22" i="22"/>
  <c r="L22" i="22"/>
  <c r="K22" i="22"/>
  <c r="J22" i="22"/>
  <c r="I22" i="22"/>
  <c r="H22" i="22"/>
  <c r="G22" i="22"/>
  <c r="F22" i="22"/>
  <c r="E22" i="22"/>
  <c r="D22" i="22"/>
  <c r="C22" i="22"/>
  <c r="B22" i="22"/>
  <c r="BA22" i="22" s="1"/>
  <c r="BB22" i="22" s="1"/>
  <c r="BA21" i="22"/>
  <c r="BB21" i="22" s="1"/>
  <c r="AZ21" i="22"/>
  <c r="AY21" i="22"/>
  <c r="AX21" i="22"/>
  <c r="AW21" i="22"/>
  <c r="AV21" i="22"/>
  <c r="AU21" i="22"/>
  <c r="AT21" i="22"/>
  <c r="AS21" i="22"/>
  <c r="AR21" i="22"/>
  <c r="AQ21" i="22"/>
  <c r="AP21" i="22"/>
  <c r="AO21" i="22"/>
  <c r="AN21" i="22"/>
  <c r="AM21" i="22"/>
  <c r="AL21" i="22"/>
  <c r="AK21" i="22"/>
  <c r="AJ21" i="22"/>
  <c r="AI21" i="22"/>
  <c r="AH21" i="22"/>
  <c r="AG21" i="22"/>
  <c r="AF21" i="22"/>
  <c r="AE21" i="22"/>
  <c r="AD21" i="22"/>
  <c r="AC21" i="22"/>
  <c r="AB21" i="22"/>
  <c r="AA21" i="22"/>
  <c r="Z21" i="22"/>
  <c r="Y21" i="22"/>
  <c r="X21" i="22"/>
  <c r="W21" i="22"/>
  <c r="V21" i="22"/>
  <c r="U21" i="22"/>
  <c r="T21" i="22"/>
  <c r="S21" i="22"/>
  <c r="R21" i="22"/>
  <c r="Q21" i="22"/>
  <c r="P21" i="22"/>
  <c r="O21" i="22"/>
  <c r="N21" i="22"/>
  <c r="M21" i="22"/>
  <c r="L21" i="22"/>
  <c r="K21" i="22"/>
  <c r="J21" i="22"/>
  <c r="I21" i="22"/>
  <c r="H21" i="22"/>
  <c r="G21" i="22"/>
  <c r="F21" i="22"/>
  <c r="E21" i="22"/>
  <c r="D21" i="22"/>
  <c r="C21" i="22"/>
  <c r="B21" i="22"/>
  <c r="BB20" i="22"/>
  <c r="BA20" i="22"/>
  <c r="AZ20" i="22"/>
  <c r="AY20" i="22"/>
  <c r="AX20" i="22"/>
  <c r="AW20" i="22"/>
  <c r="AV20" i="22"/>
  <c r="AU20" i="22"/>
  <c r="AT20" i="22"/>
  <c r="AS20" i="22"/>
  <c r="AR20" i="22"/>
  <c r="AQ20" i="22"/>
  <c r="AP20" i="22"/>
  <c r="AO20" i="22"/>
  <c r="AN20" i="22"/>
  <c r="AM20" i="22"/>
  <c r="AL20" i="22"/>
  <c r="AK20" i="22"/>
  <c r="AJ20" i="22"/>
  <c r="AI20" i="22"/>
  <c r="AH20" i="22"/>
  <c r="AG20" i="22"/>
  <c r="AF20" i="22"/>
  <c r="AE20" i="22"/>
  <c r="AD20" i="22"/>
  <c r="AC20" i="22"/>
  <c r="AB20" i="22"/>
  <c r="AA20" i="22"/>
  <c r="Z20" i="22"/>
  <c r="Y20" i="22"/>
  <c r="X20" i="22"/>
  <c r="W20" i="22"/>
  <c r="V20" i="22"/>
  <c r="U20" i="22"/>
  <c r="T20" i="22"/>
  <c r="S20" i="22"/>
  <c r="R20" i="22"/>
  <c r="Q20" i="22"/>
  <c r="P20" i="22"/>
  <c r="O20" i="22"/>
  <c r="N20" i="22"/>
  <c r="M20" i="22"/>
  <c r="L20" i="22"/>
  <c r="K20" i="22"/>
  <c r="J20" i="22"/>
  <c r="I20" i="22"/>
  <c r="H20" i="22"/>
  <c r="G20" i="22"/>
  <c r="F20" i="22"/>
  <c r="E20" i="22"/>
  <c r="D20" i="22"/>
  <c r="C20" i="22"/>
  <c r="B20" i="22"/>
  <c r="AZ19" i="22"/>
  <c r="AY19" i="22"/>
  <c r="AX19" i="22"/>
  <c r="AW19" i="22"/>
  <c r="AV19" i="22"/>
  <c r="AU19" i="22"/>
  <c r="AT19" i="22"/>
  <c r="AS19" i="22"/>
  <c r="AR19" i="22"/>
  <c r="AQ19" i="22"/>
  <c r="AP19" i="22"/>
  <c r="AO19" i="22"/>
  <c r="AN19" i="22"/>
  <c r="AM19" i="22"/>
  <c r="AL19" i="22"/>
  <c r="AK19" i="22"/>
  <c r="AJ19" i="22"/>
  <c r="AI19" i="22"/>
  <c r="AH19" i="22"/>
  <c r="AG19" i="22"/>
  <c r="AF19" i="22"/>
  <c r="AE19" i="22"/>
  <c r="AD19" i="22"/>
  <c r="AC19" i="22"/>
  <c r="AB19" i="22"/>
  <c r="AA19" i="22"/>
  <c r="Z19" i="22"/>
  <c r="Y19" i="22"/>
  <c r="X19" i="22"/>
  <c r="W19" i="22"/>
  <c r="V19" i="22"/>
  <c r="U19" i="22"/>
  <c r="T19" i="22"/>
  <c r="S19" i="22"/>
  <c r="R19" i="22"/>
  <c r="Q19" i="22"/>
  <c r="P19" i="22"/>
  <c r="O19" i="22"/>
  <c r="N19" i="22"/>
  <c r="M19" i="22"/>
  <c r="L19" i="22"/>
  <c r="K19" i="22"/>
  <c r="J19" i="22"/>
  <c r="I19" i="22"/>
  <c r="H19" i="22"/>
  <c r="G19" i="22"/>
  <c r="F19" i="22"/>
  <c r="E19" i="22"/>
  <c r="D19" i="22"/>
  <c r="C19" i="22"/>
  <c r="B19" i="22"/>
  <c r="BA19" i="22" s="1"/>
  <c r="BB19" i="22" s="1"/>
  <c r="AZ18" i="22"/>
  <c r="AY18" i="22"/>
  <c r="AX18" i="22"/>
  <c r="AW18" i="22"/>
  <c r="AV18" i="22"/>
  <c r="AU18" i="22"/>
  <c r="AT18" i="22"/>
  <c r="AS18" i="22"/>
  <c r="AR18" i="22"/>
  <c r="AQ18" i="22"/>
  <c r="AP18" i="22"/>
  <c r="AO18" i="22"/>
  <c r="AN18" i="22"/>
  <c r="AM18" i="22"/>
  <c r="AL18" i="22"/>
  <c r="AK18" i="22"/>
  <c r="AJ18" i="22"/>
  <c r="AI18" i="22"/>
  <c r="AH18" i="22"/>
  <c r="AG18" i="22"/>
  <c r="AF18" i="22"/>
  <c r="AE18" i="22"/>
  <c r="AD18" i="22"/>
  <c r="AC18" i="22"/>
  <c r="AB18" i="22"/>
  <c r="AA18" i="22"/>
  <c r="Z18" i="22"/>
  <c r="Y18" i="22"/>
  <c r="X18" i="22"/>
  <c r="W18" i="22"/>
  <c r="V18" i="22"/>
  <c r="U18" i="22"/>
  <c r="T18" i="22"/>
  <c r="S18" i="22"/>
  <c r="R18" i="22"/>
  <c r="Q18" i="22"/>
  <c r="P18" i="22"/>
  <c r="O18" i="22"/>
  <c r="N18" i="22"/>
  <c r="M18" i="22"/>
  <c r="L18" i="22"/>
  <c r="K18" i="22"/>
  <c r="J18" i="22"/>
  <c r="I18" i="22"/>
  <c r="H18" i="22"/>
  <c r="G18" i="22"/>
  <c r="F18" i="22"/>
  <c r="E18" i="22"/>
  <c r="D18" i="22"/>
  <c r="C18" i="22"/>
  <c r="B18" i="22"/>
  <c r="BA18" i="22" s="1"/>
  <c r="BB18" i="22" s="1"/>
  <c r="AZ17" i="22"/>
  <c r="AY17" i="22"/>
  <c r="AX17" i="22"/>
  <c r="AW17" i="22"/>
  <c r="AV17" i="22"/>
  <c r="AU17" i="22"/>
  <c r="AT17" i="22"/>
  <c r="AS17" i="22"/>
  <c r="AR17" i="22"/>
  <c r="AQ17" i="22"/>
  <c r="AP17" i="22"/>
  <c r="AO17" i="22"/>
  <c r="AN17" i="22"/>
  <c r="AM17" i="22"/>
  <c r="AL17" i="22"/>
  <c r="AK17" i="22"/>
  <c r="AJ17" i="22"/>
  <c r="AI17" i="22"/>
  <c r="AH17" i="22"/>
  <c r="AG17" i="22"/>
  <c r="AF17" i="22"/>
  <c r="AE17" i="22"/>
  <c r="AD17" i="22"/>
  <c r="AC17" i="22"/>
  <c r="AB17" i="22"/>
  <c r="AA17" i="22"/>
  <c r="Z17" i="22"/>
  <c r="Y17" i="22"/>
  <c r="X17" i="22"/>
  <c r="W17" i="22"/>
  <c r="V17" i="22"/>
  <c r="U17" i="22"/>
  <c r="T17" i="22"/>
  <c r="S17" i="22"/>
  <c r="R17" i="22"/>
  <c r="Q17" i="22"/>
  <c r="P17" i="22"/>
  <c r="O17" i="22"/>
  <c r="N17" i="22"/>
  <c r="M17" i="22"/>
  <c r="L17" i="22"/>
  <c r="K17" i="22"/>
  <c r="J17" i="22"/>
  <c r="I17" i="22"/>
  <c r="H17" i="22"/>
  <c r="G17" i="22"/>
  <c r="F17" i="22"/>
  <c r="E17" i="22"/>
  <c r="D17" i="22"/>
  <c r="C17" i="22"/>
  <c r="B17" i="22"/>
  <c r="BA17" i="22" s="1"/>
  <c r="BB17" i="22" s="1"/>
  <c r="BA16" i="22"/>
  <c r="BB16" i="22" s="1"/>
  <c r="AZ16" i="22"/>
  <c r="AY16" i="22"/>
  <c r="AX16" i="22"/>
  <c r="AW16" i="22"/>
  <c r="AV16" i="22"/>
  <c r="AU16" i="22"/>
  <c r="AT16" i="22"/>
  <c r="AS16" i="22"/>
  <c r="AR16" i="22"/>
  <c r="AQ16" i="22"/>
  <c r="AP16" i="22"/>
  <c r="AO16" i="22"/>
  <c r="AN16" i="22"/>
  <c r="AM16" i="22"/>
  <c r="AL16" i="22"/>
  <c r="AK16" i="22"/>
  <c r="AJ16" i="22"/>
  <c r="AI16" i="22"/>
  <c r="AH16" i="22"/>
  <c r="AG16" i="22"/>
  <c r="AF16" i="22"/>
  <c r="AE16" i="22"/>
  <c r="AD16" i="22"/>
  <c r="AC16" i="22"/>
  <c r="AB16" i="22"/>
  <c r="AA16" i="22"/>
  <c r="Z16" i="22"/>
  <c r="Y16" i="22"/>
  <c r="X16" i="22"/>
  <c r="W16" i="22"/>
  <c r="V16" i="22"/>
  <c r="U16" i="22"/>
  <c r="T16" i="22"/>
  <c r="S16" i="22"/>
  <c r="R16" i="22"/>
  <c r="Q16" i="22"/>
  <c r="P16" i="22"/>
  <c r="O16" i="22"/>
  <c r="N16" i="22"/>
  <c r="M16" i="22"/>
  <c r="L16" i="22"/>
  <c r="K16" i="22"/>
  <c r="J16" i="22"/>
  <c r="I16" i="22"/>
  <c r="H16" i="22"/>
  <c r="G16" i="22"/>
  <c r="F16" i="22"/>
  <c r="E16" i="22"/>
  <c r="D16" i="22"/>
  <c r="C16" i="22"/>
  <c r="B16" i="22"/>
  <c r="BA15" i="22"/>
  <c r="BB15" i="22" s="1"/>
  <c r="AZ15" i="22"/>
  <c r="AY15" i="22"/>
  <c r="AX15" i="22"/>
  <c r="AW15" i="22"/>
  <c r="AV15" i="22"/>
  <c r="AU15" i="22"/>
  <c r="AT15" i="22"/>
  <c r="AS15" i="22"/>
  <c r="AR15" i="22"/>
  <c r="AQ15" i="22"/>
  <c r="AP15" i="22"/>
  <c r="AO15" i="22"/>
  <c r="AN15" i="22"/>
  <c r="AM15" i="22"/>
  <c r="AL15" i="22"/>
  <c r="AK15" i="22"/>
  <c r="AJ15" i="22"/>
  <c r="AI15" i="22"/>
  <c r="AH15" i="22"/>
  <c r="AG15" i="22"/>
  <c r="AF15" i="22"/>
  <c r="AE15" i="22"/>
  <c r="AD15" i="22"/>
  <c r="AC15" i="22"/>
  <c r="AB15" i="22"/>
  <c r="AA15" i="22"/>
  <c r="Z15" i="22"/>
  <c r="Y15" i="22"/>
  <c r="X15" i="22"/>
  <c r="W15" i="22"/>
  <c r="V15" i="22"/>
  <c r="U15" i="22"/>
  <c r="T15" i="22"/>
  <c r="S15" i="22"/>
  <c r="R15" i="22"/>
  <c r="Q15" i="22"/>
  <c r="P15" i="22"/>
  <c r="O15" i="22"/>
  <c r="N15" i="22"/>
  <c r="M15" i="22"/>
  <c r="L15" i="22"/>
  <c r="K15" i="22"/>
  <c r="J15" i="22"/>
  <c r="I15" i="22"/>
  <c r="H15" i="22"/>
  <c r="G15" i="22"/>
  <c r="F15" i="22"/>
  <c r="E15" i="22"/>
  <c r="D15" i="22"/>
  <c r="C15" i="22"/>
  <c r="B15" i="22"/>
  <c r="BB14" i="22"/>
  <c r="BA14" i="22"/>
  <c r="AZ14" i="22"/>
  <c r="AY14" i="22"/>
  <c r="AX14" i="22"/>
  <c r="AW14" i="22"/>
  <c r="AV14" i="22"/>
  <c r="AU14" i="22"/>
  <c r="AT14" i="22"/>
  <c r="AS14" i="22"/>
  <c r="AR14" i="22"/>
  <c r="AQ14" i="22"/>
  <c r="AP14" i="22"/>
  <c r="AO14" i="22"/>
  <c r="AN14" i="22"/>
  <c r="AM14" i="22"/>
  <c r="AL14" i="22"/>
  <c r="AK14" i="22"/>
  <c r="AJ14" i="22"/>
  <c r="AI14" i="22"/>
  <c r="AH14" i="22"/>
  <c r="AG14" i="22"/>
  <c r="AF14" i="22"/>
  <c r="AE14" i="22"/>
  <c r="AD14" i="22"/>
  <c r="AC14" i="22"/>
  <c r="AB14" i="22"/>
  <c r="AA14" i="22"/>
  <c r="Z14" i="22"/>
  <c r="Y14" i="22"/>
  <c r="X14" i="22"/>
  <c r="W14" i="22"/>
  <c r="V14" i="22"/>
  <c r="U14" i="22"/>
  <c r="T14" i="22"/>
  <c r="S14" i="22"/>
  <c r="R14" i="22"/>
  <c r="Q14" i="22"/>
  <c r="P14" i="22"/>
  <c r="O14" i="22"/>
  <c r="N14" i="22"/>
  <c r="M14" i="22"/>
  <c r="L14" i="22"/>
  <c r="K14" i="22"/>
  <c r="J14" i="22"/>
  <c r="I14" i="22"/>
  <c r="H14" i="22"/>
  <c r="G14" i="22"/>
  <c r="F14" i="22"/>
  <c r="E14" i="22"/>
  <c r="D14" i="22"/>
  <c r="C14" i="22"/>
  <c r="B14" i="22"/>
  <c r="AZ13" i="22"/>
  <c r="AY13" i="22"/>
  <c r="AX13" i="22"/>
  <c r="AW13" i="22"/>
  <c r="AV13" i="22"/>
  <c r="AU13" i="22"/>
  <c r="AT13" i="22"/>
  <c r="AS13" i="22"/>
  <c r="AR13" i="22"/>
  <c r="AQ13" i="22"/>
  <c r="AP13" i="22"/>
  <c r="AO13" i="22"/>
  <c r="AN13" i="22"/>
  <c r="AM13" i="22"/>
  <c r="AL13" i="22"/>
  <c r="AK13" i="22"/>
  <c r="AJ13" i="22"/>
  <c r="AI13" i="22"/>
  <c r="AH13" i="22"/>
  <c r="AG13" i="22"/>
  <c r="AF13" i="22"/>
  <c r="AE13" i="22"/>
  <c r="AD13" i="22"/>
  <c r="AC13" i="22"/>
  <c r="AB13" i="22"/>
  <c r="AA13" i="22"/>
  <c r="Z13" i="22"/>
  <c r="Y13" i="22"/>
  <c r="X13" i="22"/>
  <c r="W13" i="22"/>
  <c r="V13" i="22"/>
  <c r="U13" i="22"/>
  <c r="T13" i="22"/>
  <c r="S13" i="22"/>
  <c r="R13" i="22"/>
  <c r="Q13" i="22"/>
  <c r="P13" i="22"/>
  <c r="O13" i="22"/>
  <c r="N13" i="22"/>
  <c r="M13" i="22"/>
  <c r="L13" i="22"/>
  <c r="K13" i="22"/>
  <c r="J13" i="22"/>
  <c r="I13" i="22"/>
  <c r="H13" i="22"/>
  <c r="G13" i="22"/>
  <c r="F13" i="22"/>
  <c r="E13" i="22"/>
  <c r="D13" i="22"/>
  <c r="C13" i="22"/>
  <c r="B13" i="22"/>
  <c r="BA13" i="22" s="1"/>
  <c r="BB13" i="22" s="1"/>
  <c r="BA12" i="22"/>
  <c r="BB12" i="22" s="1"/>
  <c r="AZ12" i="22"/>
  <c r="AY12" i="22"/>
  <c r="AX12" i="22"/>
  <c r="AW12" i="22"/>
  <c r="AV12" i="22"/>
  <c r="AU12" i="22"/>
  <c r="AT12" i="22"/>
  <c r="AS12" i="22"/>
  <c r="AR12" i="22"/>
  <c r="AQ12" i="22"/>
  <c r="AP12" i="22"/>
  <c r="AO12" i="22"/>
  <c r="AN12" i="22"/>
  <c r="AM12" i="22"/>
  <c r="AL12" i="22"/>
  <c r="AK12" i="22"/>
  <c r="AJ12" i="22"/>
  <c r="AI12" i="22"/>
  <c r="AH12" i="22"/>
  <c r="AG12" i="22"/>
  <c r="AF12" i="22"/>
  <c r="AE12" i="22"/>
  <c r="AD12" i="22"/>
  <c r="AC12" i="22"/>
  <c r="AB12" i="22"/>
  <c r="AA12" i="22"/>
  <c r="Z12" i="22"/>
  <c r="Y12" i="22"/>
  <c r="X12" i="22"/>
  <c r="W12" i="22"/>
  <c r="V12" i="22"/>
  <c r="U12" i="22"/>
  <c r="T12" i="22"/>
  <c r="S12" i="22"/>
  <c r="R12" i="22"/>
  <c r="Q12" i="22"/>
  <c r="P12" i="22"/>
  <c r="O12" i="22"/>
  <c r="N12" i="22"/>
  <c r="M12" i="22"/>
  <c r="L12" i="22"/>
  <c r="K12" i="22"/>
  <c r="J12" i="22"/>
  <c r="I12" i="22"/>
  <c r="H12" i="22"/>
  <c r="G12" i="22"/>
  <c r="F12" i="22"/>
  <c r="E12" i="22"/>
  <c r="D12" i="22"/>
  <c r="C12" i="22"/>
  <c r="B12" i="22"/>
  <c r="AZ11" i="22"/>
  <c r="AY11" i="22"/>
  <c r="AX11" i="22"/>
  <c r="AW11" i="22"/>
  <c r="AV11" i="22"/>
  <c r="AU11" i="22"/>
  <c r="AT11" i="22"/>
  <c r="AS11" i="22"/>
  <c r="AR11" i="22"/>
  <c r="AQ11" i="22"/>
  <c r="AP11" i="22"/>
  <c r="AO11" i="22"/>
  <c r="AN11" i="22"/>
  <c r="AM11" i="22"/>
  <c r="AL11" i="22"/>
  <c r="AK11" i="22"/>
  <c r="AJ11" i="22"/>
  <c r="AI11" i="22"/>
  <c r="AH11" i="22"/>
  <c r="AG11" i="22"/>
  <c r="AF11" i="22"/>
  <c r="AE11" i="22"/>
  <c r="AD11" i="22"/>
  <c r="AC11" i="22"/>
  <c r="AB11" i="22"/>
  <c r="AA11" i="22"/>
  <c r="Z11" i="22"/>
  <c r="Y11" i="22"/>
  <c r="X11" i="22"/>
  <c r="W11" i="22"/>
  <c r="V11" i="22"/>
  <c r="U11" i="22"/>
  <c r="T11" i="22"/>
  <c r="S11" i="22"/>
  <c r="R11" i="22"/>
  <c r="Q11" i="22"/>
  <c r="P11" i="22"/>
  <c r="O11" i="22"/>
  <c r="N11" i="22"/>
  <c r="M11" i="22"/>
  <c r="L11" i="22"/>
  <c r="K11" i="22"/>
  <c r="J11" i="22"/>
  <c r="I11" i="22"/>
  <c r="H11" i="22"/>
  <c r="G11" i="22"/>
  <c r="F11" i="22"/>
  <c r="E11" i="22"/>
  <c r="D11" i="22"/>
  <c r="C11" i="22"/>
  <c r="B11" i="22"/>
  <c r="BA11" i="22" s="1"/>
  <c r="BB11" i="22" s="1"/>
  <c r="AZ10" i="22"/>
  <c r="AY10" i="22"/>
  <c r="AX10" i="22"/>
  <c r="AW10" i="22"/>
  <c r="AV10" i="22"/>
  <c r="AU10" i="22"/>
  <c r="AT10" i="22"/>
  <c r="AS10" i="22"/>
  <c r="AR10" i="22"/>
  <c r="AQ10" i="22"/>
  <c r="AP10" i="22"/>
  <c r="AO10" i="22"/>
  <c r="AN10" i="22"/>
  <c r="AM10" i="22"/>
  <c r="AL10" i="22"/>
  <c r="AK10" i="22"/>
  <c r="AJ10" i="22"/>
  <c r="AI10" i="22"/>
  <c r="AH10" i="22"/>
  <c r="AG10" i="22"/>
  <c r="AF10" i="22"/>
  <c r="AE10" i="22"/>
  <c r="AD10" i="22"/>
  <c r="AC10" i="22"/>
  <c r="AB10" i="22"/>
  <c r="AA10" i="22"/>
  <c r="Z10" i="22"/>
  <c r="Y10" i="22"/>
  <c r="X10" i="22"/>
  <c r="W10" i="22"/>
  <c r="V10" i="22"/>
  <c r="U10" i="22"/>
  <c r="T10" i="22"/>
  <c r="S10" i="22"/>
  <c r="R10" i="22"/>
  <c r="Q10" i="22"/>
  <c r="P10" i="22"/>
  <c r="O10" i="22"/>
  <c r="N10" i="22"/>
  <c r="M10" i="22"/>
  <c r="L10" i="22"/>
  <c r="K10" i="22"/>
  <c r="J10" i="22"/>
  <c r="I10" i="22"/>
  <c r="H10" i="22"/>
  <c r="G10" i="22"/>
  <c r="F10" i="22"/>
  <c r="E10" i="22"/>
  <c r="D10" i="22"/>
  <c r="C10" i="22"/>
  <c r="B10" i="22"/>
  <c r="BA10" i="22" s="1"/>
  <c r="BB10" i="22" s="1"/>
  <c r="BA9" i="22"/>
  <c r="BB9" i="22" s="1"/>
  <c r="AZ9" i="22"/>
  <c r="AY9" i="22"/>
  <c r="AX9" i="22"/>
  <c r="AW9" i="22"/>
  <c r="AV9" i="22"/>
  <c r="AU9" i="22"/>
  <c r="AT9" i="22"/>
  <c r="AS9" i="22"/>
  <c r="AR9" i="22"/>
  <c r="AQ9" i="22"/>
  <c r="AP9" i="22"/>
  <c r="AO9" i="22"/>
  <c r="AN9" i="22"/>
  <c r="AM9" i="22"/>
  <c r="AL9" i="22"/>
  <c r="AK9" i="22"/>
  <c r="AJ9" i="22"/>
  <c r="AI9" i="22"/>
  <c r="AH9" i="22"/>
  <c r="AG9" i="22"/>
  <c r="AF9" i="22"/>
  <c r="AE9" i="22"/>
  <c r="AD9" i="22"/>
  <c r="AC9" i="22"/>
  <c r="AB9" i="22"/>
  <c r="AA9" i="22"/>
  <c r="Z9" i="22"/>
  <c r="Y9" i="22"/>
  <c r="X9" i="22"/>
  <c r="W9" i="22"/>
  <c r="V9" i="22"/>
  <c r="U9" i="22"/>
  <c r="T9" i="22"/>
  <c r="S9" i="22"/>
  <c r="R9" i="22"/>
  <c r="Q9" i="22"/>
  <c r="P9" i="22"/>
  <c r="O9" i="22"/>
  <c r="N9" i="22"/>
  <c r="M9" i="22"/>
  <c r="L9" i="22"/>
  <c r="K9" i="22"/>
  <c r="J9" i="22"/>
  <c r="I9" i="22"/>
  <c r="H9" i="22"/>
  <c r="G9" i="22"/>
  <c r="F9" i="22"/>
  <c r="E9" i="22"/>
  <c r="D9" i="22"/>
  <c r="C9" i="22"/>
  <c r="B9" i="22"/>
  <c r="BB8" i="22"/>
  <c r="BA8" i="22"/>
  <c r="AZ8" i="22"/>
  <c r="AY8" i="22"/>
  <c r="AX8" i="22"/>
  <c r="AW8" i="22"/>
  <c r="AV8" i="22"/>
  <c r="AU8" i="22"/>
  <c r="AT8" i="22"/>
  <c r="AS8" i="22"/>
  <c r="AR8" i="22"/>
  <c r="AQ8" i="22"/>
  <c r="AP8" i="22"/>
  <c r="AO8" i="22"/>
  <c r="AN8" i="22"/>
  <c r="AM8" i="22"/>
  <c r="AL8" i="22"/>
  <c r="AK8" i="22"/>
  <c r="AJ8" i="22"/>
  <c r="AI8" i="22"/>
  <c r="AH8" i="22"/>
  <c r="AG8" i="22"/>
  <c r="AF8" i="22"/>
  <c r="AE8" i="22"/>
  <c r="AD8" i="22"/>
  <c r="AC8" i="22"/>
  <c r="AB8" i="22"/>
  <c r="AA8" i="22"/>
  <c r="Z8" i="22"/>
  <c r="Y8" i="22"/>
  <c r="X8" i="22"/>
  <c r="W8" i="22"/>
  <c r="V8" i="22"/>
  <c r="U8" i="22"/>
  <c r="T8" i="22"/>
  <c r="S8" i="22"/>
  <c r="R8" i="22"/>
  <c r="Q8" i="22"/>
  <c r="P8" i="22"/>
  <c r="O8" i="22"/>
  <c r="N8" i="22"/>
  <c r="M8" i="22"/>
  <c r="L8" i="22"/>
  <c r="K8" i="22"/>
  <c r="J8" i="22"/>
  <c r="I8" i="22"/>
  <c r="H8" i="22"/>
  <c r="G8" i="22"/>
  <c r="F8" i="22"/>
  <c r="E8" i="22"/>
  <c r="D8" i="22"/>
  <c r="C8" i="22"/>
  <c r="B8" i="22"/>
  <c r="BB7" i="22"/>
  <c r="BA7" i="22"/>
  <c r="AZ7" i="22"/>
  <c r="AY7" i="22"/>
  <c r="AX7" i="22"/>
  <c r="AW7" i="22"/>
  <c r="AV7" i="22"/>
  <c r="AU7" i="22"/>
  <c r="AT7" i="22"/>
  <c r="AS7" i="22"/>
  <c r="AR7" i="22"/>
  <c r="AQ7" i="22"/>
  <c r="AP7" i="22"/>
  <c r="AO7" i="22"/>
  <c r="AN7" i="22"/>
  <c r="AM7" i="22"/>
  <c r="AL7" i="22"/>
  <c r="AK7" i="22"/>
  <c r="AJ7" i="22"/>
  <c r="AI7" i="22"/>
  <c r="AH7" i="22"/>
  <c r="AG7" i="22"/>
  <c r="AF7" i="22"/>
  <c r="AE7" i="22"/>
  <c r="AD7" i="22"/>
  <c r="AC7" i="22"/>
  <c r="AB7" i="22"/>
  <c r="AA7" i="22"/>
  <c r="Z7" i="22"/>
  <c r="Y7" i="22"/>
  <c r="X7" i="22"/>
  <c r="W7" i="22"/>
  <c r="V7" i="22"/>
  <c r="U7" i="22"/>
  <c r="T7" i="22"/>
  <c r="S7" i="22"/>
  <c r="R7" i="22"/>
  <c r="Q7" i="22"/>
  <c r="P7" i="22"/>
  <c r="O7" i="22"/>
  <c r="N7" i="22"/>
  <c r="M7" i="22"/>
  <c r="L7" i="22"/>
  <c r="K7" i="22"/>
  <c r="J7" i="22"/>
  <c r="I7" i="22"/>
  <c r="H7" i="22"/>
  <c r="G7" i="22"/>
  <c r="F7" i="22"/>
  <c r="E7" i="22"/>
  <c r="D7" i="22"/>
  <c r="C7" i="22"/>
  <c r="B7" i="22"/>
  <c r="AZ6" i="22"/>
  <c r="AY6" i="22"/>
  <c r="AX6" i="22"/>
  <c r="AW6" i="22"/>
  <c r="AV6" i="22"/>
  <c r="AU6" i="22"/>
  <c r="AT6" i="22"/>
  <c r="AS6" i="22"/>
  <c r="AR6" i="22"/>
  <c r="AQ6" i="22"/>
  <c r="AP6" i="22"/>
  <c r="AO6" i="22"/>
  <c r="AN6" i="22"/>
  <c r="AM6" i="22"/>
  <c r="AL6" i="22"/>
  <c r="AK6" i="22"/>
  <c r="AJ6" i="22"/>
  <c r="AI6" i="22"/>
  <c r="AH6" i="22"/>
  <c r="AG6" i="22"/>
  <c r="AF6" i="22"/>
  <c r="AE6" i="22"/>
  <c r="AD6" i="22"/>
  <c r="AC6" i="22"/>
  <c r="AB6" i="22"/>
  <c r="AA6" i="22"/>
  <c r="Z6" i="22"/>
  <c r="Y6" i="22"/>
  <c r="X6" i="22"/>
  <c r="W6" i="22"/>
  <c r="V6" i="22"/>
  <c r="U6" i="22"/>
  <c r="T6" i="22"/>
  <c r="S6" i="22"/>
  <c r="R6" i="22"/>
  <c r="Q6" i="22"/>
  <c r="P6" i="22"/>
  <c r="O6" i="22"/>
  <c r="N6" i="22"/>
  <c r="M6" i="22"/>
  <c r="L6" i="22"/>
  <c r="K6" i="22"/>
  <c r="J6" i="22"/>
  <c r="I6" i="22"/>
  <c r="H6" i="22"/>
  <c r="G6" i="22"/>
  <c r="F6" i="22"/>
  <c r="E6" i="22"/>
  <c r="D6" i="22"/>
  <c r="C6" i="22"/>
  <c r="B6" i="22"/>
  <c r="BA6" i="22" s="1"/>
  <c r="BB6" i="22" s="1"/>
  <c r="AZ5" i="22"/>
  <c r="AY5" i="22"/>
  <c r="AX5" i="22"/>
  <c r="AW5" i="22"/>
  <c r="AV5" i="22"/>
  <c r="AU5" i="22"/>
  <c r="AT5" i="22"/>
  <c r="AS5" i="22"/>
  <c r="AR5" i="22"/>
  <c r="AQ5" i="22"/>
  <c r="AP5" i="22"/>
  <c r="AO5" i="22"/>
  <c r="AN5" i="22"/>
  <c r="AM5" i="22"/>
  <c r="AL5" i="22"/>
  <c r="AK5" i="22"/>
  <c r="AJ5" i="22"/>
  <c r="AI5" i="22"/>
  <c r="AH5" i="22"/>
  <c r="AG5" i="22"/>
  <c r="AF5" i="22"/>
  <c r="AE5" i="22"/>
  <c r="AD5" i="22"/>
  <c r="AC5" i="22"/>
  <c r="AB5" i="22"/>
  <c r="AA5" i="22"/>
  <c r="Z5" i="22"/>
  <c r="Y5" i="22"/>
  <c r="X5" i="22"/>
  <c r="W5" i="22"/>
  <c r="V5" i="22"/>
  <c r="U5" i="22"/>
  <c r="T5" i="22"/>
  <c r="S5" i="22"/>
  <c r="R5" i="22"/>
  <c r="Q5" i="22"/>
  <c r="P5" i="22"/>
  <c r="O5" i="22"/>
  <c r="N5" i="22"/>
  <c r="M5" i="22"/>
  <c r="L5" i="22"/>
  <c r="K5" i="22"/>
  <c r="J5" i="22"/>
  <c r="I5" i="22"/>
  <c r="H5" i="22"/>
  <c r="G5" i="22"/>
  <c r="F5" i="22"/>
  <c r="E5" i="22"/>
  <c r="D5" i="22"/>
  <c r="C5" i="22"/>
  <c r="B5" i="22"/>
  <c r="BA5" i="22" s="1"/>
  <c r="BB5" i="22" s="1"/>
  <c r="BA4" i="22"/>
  <c r="BB4" i="22" s="1"/>
  <c r="AZ4" i="22"/>
  <c r="AY4" i="22"/>
  <c r="AX4" i="22"/>
  <c r="AW4" i="22"/>
  <c r="AV4" i="22"/>
  <c r="AU4" i="22"/>
  <c r="AT4" i="22"/>
  <c r="AS4" i="22"/>
  <c r="AR4" i="22"/>
  <c r="AQ4" i="22"/>
  <c r="AP4" i="22"/>
  <c r="AO4" i="22"/>
  <c r="AN4" i="22"/>
  <c r="AM4" i="22"/>
  <c r="AL4" i="22"/>
  <c r="AK4" i="22"/>
  <c r="AJ4" i="22"/>
  <c r="AI4" i="22"/>
  <c r="AH4" i="22"/>
  <c r="AG4" i="22"/>
  <c r="AF4" i="22"/>
  <c r="AE4" i="22"/>
  <c r="AD4" i="22"/>
  <c r="AC4" i="22"/>
  <c r="AB4" i="22"/>
  <c r="AA4" i="22"/>
  <c r="Z4" i="22"/>
  <c r="Y4" i="22"/>
  <c r="X4" i="22"/>
  <c r="W4" i="22"/>
  <c r="V4" i="22"/>
  <c r="U4" i="22"/>
  <c r="T4" i="22"/>
  <c r="S4" i="22"/>
  <c r="R4" i="22"/>
  <c r="Q4" i="22"/>
  <c r="P4" i="22"/>
  <c r="O4" i="22"/>
  <c r="N4" i="22"/>
  <c r="M4" i="22"/>
  <c r="L4" i="22"/>
  <c r="K4" i="22"/>
  <c r="J4" i="22"/>
  <c r="I4" i="22"/>
  <c r="H4" i="22"/>
  <c r="G4" i="22"/>
  <c r="F4" i="22"/>
  <c r="E4" i="22"/>
  <c r="D4" i="22"/>
  <c r="C4" i="22"/>
  <c r="B4" i="22"/>
  <c r="BA3" i="22"/>
  <c r="BB3" i="22" s="1"/>
  <c r="AZ3" i="22"/>
  <c r="AY3" i="22"/>
  <c r="AX3" i="22"/>
  <c r="AW3" i="22"/>
  <c r="AV3" i="22"/>
  <c r="AU3" i="22"/>
  <c r="AT3" i="22"/>
  <c r="AS3" i="22"/>
  <c r="AR3" i="22"/>
  <c r="AQ3" i="22"/>
  <c r="AP3" i="22"/>
  <c r="AO3" i="22"/>
  <c r="AN3" i="22"/>
  <c r="AM3" i="22"/>
  <c r="AL3" i="22"/>
  <c r="AK3" i="22"/>
  <c r="AJ3" i="22"/>
  <c r="AI3" i="22"/>
  <c r="AH3" i="22"/>
  <c r="AG3" i="22"/>
  <c r="AF3" i="22"/>
  <c r="AE3" i="22"/>
  <c r="AD3" i="22"/>
  <c r="AC3" i="22"/>
  <c r="AB3" i="22"/>
  <c r="AA3" i="22"/>
  <c r="Z3" i="22"/>
  <c r="Y3" i="22"/>
  <c r="X3" i="22"/>
  <c r="W3" i="22"/>
  <c r="V3" i="22"/>
  <c r="U3" i="22"/>
  <c r="T3" i="22"/>
  <c r="S3" i="22"/>
  <c r="R3" i="22"/>
  <c r="Q3" i="22"/>
  <c r="P3" i="22"/>
  <c r="O3" i="22"/>
  <c r="N3" i="22"/>
  <c r="M3" i="22"/>
  <c r="L3" i="22"/>
  <c r="K3" i="22"/>
  <c r="J3" i="22"/>
  <c r="I3" i="22"/>
  <c r="H3" i="22"/>
  <c r="G3" i="22"/>
  <c r="F3" i="22"/>
  <c r="E3" i="22"/>
  <c r="D3" i="22"/>
  <c r="C3" i="22"/>
  <c r="B3" i="22"/>
  <c r="BB2" i="22"/>
  <c r="BA2" i="22"/>
  <c r="AZ2" i="22"/>
  <c r="AY2" i="22"/>
  <c r="AX2" i="22"/>
  <c r="AW2" i="22"/>
  <c r="AV2" i="22"/>
  <c r="AU2" i="22"/>
  <c r="AT2" i="22"/>
  <c r="AS2" i="22"/>
  <c r="AR2" i="22"/>
  <c r="AQ2" i="22"/>
  <c r="AP2" i="22"/>
  <c r="AO2" i="22"/>
  <c r="AN2" i="22"/>
  <c r="AM2" i="22"/>
  <c r="AL2" i="22"/>
  <c r="AK2" i="22"/>
  <c r="AJ2" i="22"/>
  <c r="AI2" i="22"/>
  <c r="AH2" i="22"/>
  <c r="AG2" i="22"/>
  <c r="AF2" i="22"/>
  <c r="AE2" i="22"/>
  <c r="AD2" i="22"/>
  <c r="AC2" i="22"/>
  <c r="AB2" i="22"/>
  <c r="AA2" i="22"/>
  <c r="Z2" i="22"/>
  <c r="Y2" i="22"/>
  <c r="X2" i="22"/>
  <c r="W2" i="22"/>
  <c r="V2" i="22"/>
  <c r="U2" i="22"/>
  <c r="T2" i="22"/>
  <c r="S2" i="22"/>
  <c r="R2" i="22"/>
  <c r="Q2" i="22"/>
  <c r="P2" i="22"/>
  <c r="O2" i="22"/>
  <c r="N2" i="22"/>
  <c r="M2" i="22"/>
  <c r="L2" i="22"/>
  <c r="K2" i="22"/>
  <c r="J2" i="22"/>
  <c r="I2" i="22"/>
  <c r="H2" i="22"/>
  <c r="G2" i="22"/>
  <c r="F2" i="22"/>
  <c r="E2" i="22"/>
  <c r="D2" i="22"/>
  <c r="C2" i="22"/>
  <c r="B2" i="22"/>
  <c r="AZ193" i="21"/>
  <c r="AY193" i="21"/>
  <c r="AX193" i="21"/>
  <c r="AW193" i="21"/>
  <c r="AV193" i="21"/>
  <c r="AU193" i="21"/>
  <c r="AT193" i="21"/>
  <c r="AS193" i="21"/>
  <c r="AR193" i="21"/>
  <c r="AQ193" i="21"/>
  <c r="AP193" i="21"/>
  <c r="AO193" i="21"/>
  <c r="AN193" i="21"/>
  <c r="AM193" i="21"/>
  <c r="AL193" i="21"/>
  <c r="AK193" i="21"/>
  <c r="AJ193" i="21"/>
  <c r="AI193" i="21"/>
  <c r="AH193" i="21"/>
  <c r="AG193" i="21"/>
  <c r="AF193" i="21"/>
  <c r="AE193" i="21"/>
  <c r="AD193" i="21"/>
  <c r="AC193" i="21"/>
  <c r="AB193" i="21"/>
  <c r="AA193" i="21"/>
  <c r="Z193" i="21"/>
  <c r="Y193" i="21"/>
  <c r="X193" i="21"/>
  <c r="W193" i="21"/>
  <c r="V193" i="21"/>
  <c r="U193" i="21"/>
  <c r="T193" i="21"/>
  <c r="S193" i="21"/>
  <c r="R193" i="21"/>
  <c r="Q193" i="21"/>
  <c r="P193" i="21"/>
  <c r="O193" i="21"/>
  <c r="N193" i="21"/>
  <c r="M193" i="21"/>
  <c r="L193" i="21"/>
  <c r="K193" i="21"/>
  <c r="J193" i="21"/>
  <c r="I193" i="21"/>
  <c r="BE193" i="21" s="1"/>
  <c r="H193" i="21"/>
  <c r="G193" i="21"/>
  <c r="BC193" i="21" s="1"/>
  <c r="F193" i="21"/>
  <c r="E193" i="21"/>
  <c r="D193" i="21"/>
  <c r="C193" i="21"/>
  <c r="B193" i="21"/>
  <c r="BD193" i="21" s="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V192" i="21"/>
  <c r="U192" i="21"/>
  <c r="T192" i="21"/>
  <c r="S192" i="21"/>
  <c r="R192" i="21"/>
  <c r="Q192" i="21"/>
  <c r="P192" i="21"/>
  <c r="O192" i="21"/>
  <c r="N192" i="21"/>
  <c r="M192" i="21"/>
  <c r="L192" i="21"/>
  <c r="K192" i="21"/>
  <c r="J192" i="21"/>
  <c r="I192" i="21"/>
  <c r="BE192" i="21" s="1"/>
  <c r="H192" i="21"/>
  <c r="G192" i="21"/>
  <c r="F192" i="21"/>
  <c r="E192" i="21"/>
  <c r="BA192" i="21" s="1"/>
  <c r="BB192" i="21" s="1"/>
  <c r="D192" i="21"/>
  <c r="C192" i="21"/>
  <c r="BC192" i="21" s="1"/>
  <c r="B192" i="21"/>
  <c r="BD192" i="21" s="1"/>
  <c r="AZ191" i="21"/>
  <c r="AY191" i="21"/>
  <c r="AX191" i="21"/>
  <c r="AW191" i="21"/>
  <c r="AV191" i="21"/>
  <c r="AU191" i="21"/>
  <c r="AT191" i="21"/>
  <c r="AS191" i="21"/>
  <c r="AR191" i="21"/>
  <c r="AQ191" i="21"/>
  <c r="AP191" i="21"/>
  <c r="AO191" i="21"/>
  <c r="AN191" i="21"/>
  <c r="AM191" i="21"/>
  <c r="AL191" i="21"/>
  <c r="AK191" i="21"/>
  <c r="AJ191" i="21"/>
  <c r="AI191" i="21"/>
  <c r="AH191" i="21"/>
  <c r="AG191" i="21"/>
  <c r="AF191" i="21"/>
  <c r="AE191" i="21"/>
  <c r="AD191" i="21"/>
  <c r="AC191" i="21"/>
  <c r="AB191" i="21"/>
  <c r="AA191" i="21"/>
  <c r="Z191" i="21"/>
  <c r="Y191" i="21"/>
  <c r="X191" i="21"/>
  <c r="W191" i="21"/>
  <c r="V191" i="21"/>
  <c r="U191" i="21"/>
  <c r="T191" i="21"/>
  <c r="S191" i="21"/>
  <c r="R191" i="21"/>
  <c r="Q191" i="21"/>
  <c r="P191" i="21"/>
  <c r="O191" i="21"/>
  <c r="N191" i="21"/>
  <c r="M191" i="21"/>
  <c r="L191" i="21"/>
  <c r="K191" i="21"/>
  <c r="J191" i="21"/>
  <c r="I191" i="21"/>
  <c r="H191" i="21"/>
  <c r="G191" i="21"/>
  <c r="F191" i="21"/>
  <c r="E191" i="21"/>
  <c r="BA191" i="21" s="1"/>
  <c r="BB191" i="21" s="1"/>
  <c r="D191" i="21"/>
  <c r="C191" i="21"/>
  <c r="BD191" i="21" s="1"/>
  <c r="B191"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V190" i="21"/>
  <c r="U190" i="21"/>
  <c r="T190" i="21"/>
  <c r="S190" i="21"/>
  <c r="R190" i="21"/>
  <c r="Q190" i="21"/>
  <c r="P190" i="21"/>
  <c r="O190" i="21"/>
  <c r="N190" i="21"/>
  <c r="M190" i="21"/>
  <c r="L190" i="21"/>
  <c r="K190" i="21"/>
  <c r="J190" i="21"/>
  <c r="I190" i="21"/>
  <c r="H190" i="21"/>
  <c r="G190" i="21"/>
  <c r="F190" i="21"/>
  <c r="E190" i="21"/>
  <c r="BE190" i="21" s="1"/>
  <c r="D190" i="21"/>
  <c r="C190" i="21"/>
  <c r="B190" i="21"/>
  <c r="BD190" i="21" s="1"/>
  <c r="AZ189" i="21"/>
  <c r="AY189" i="21"/>
  <c r="AX189" i="21"/>
  <c r="AW189" i="21"/>
  <c r="AV189" i="21"/>
  <c r="AU189" i="21"/>
  <c r="AT189" i="21"/>
  <c r="AS189" i="21"/>
  <c r="AR189" i="21"/>
  <c r="AQ189" i="21"/>
  <c r="AP189" i="21"/>
  <c r="AO189" i="21"/>
  <c r="AN189" i="21"/>
  <c r="AM189" i="21"/>
  <c r="AL189" i="21"/>
  <c r="AK189" i="21"/>
  <c r="AJ189" i="21"/>
  <c r="AI189" i="21"/>
  <c r="AH189" i="21"/>
  <c r="AG189" i="21"/>
  <c r="AF189" i="21"/>
  <c r="AE189" i="21"/>
  <c r="AD189" i="21"/>
  <c r="AC189" i="21"/>
  <c r="AB189" i="21"/>
  <c r="AA189" i="21"/>
  <c r="Z189" i="21"/>
  <c r="Y189" i="21"/>
  <c r="X189" i="21"/>
  <c r="W189" i="21"/>
  <c r="V189" i="21"/>
  <c r="U189" i="21"/>
  <c r="T189" i="21"/>
  <c r="S189" i="21"/>
  <c r="R189" i="21"/>
  <c r="Q189" i="21"/>
  <c r="P189" i="21"/>
  <c r="O189" i="21"/>
  <c r="N189" i="21"/>
  <c r="M189" i="21"/>
  <c r="L189" i="21"/>
  <c r="K189" i="21"/>
  <c r="J189" i="21"/>
  <c r="I189" i="21"/>
  <c r="BE189" i="21" s="1"/>
  <c r="H189" i="21"/>
  <c r="G189" i="21"/>
  <c r="F189" i="21"/>
  <c r="E189" i="21"/>
  <c r="BA189" i="21" s="1"/>
  <c r="BB189" i="21" s="1"/>
  <c r="D189" i="21"/>
  <c r="C189" i="21"/>
  <c r="BC189" i="21" s="1"/>
  <c r="B189" i="21"/>
  <c r="BD189" i="21" s="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V188" i="21"/>
  <c r="U188" i="21"/>
  <c r="T188" i="21"/>
  <c r="S188" i="21"/>
  <c r="R188" i="21"/>
  <c r="Q188" i="21"/>
  <c r="P188" i="21"/>
  <c r="O188" i="21"/>
  <c r="N188" i="21"/>
  <c r="M188" i="21"/>
  <c r="L188" i="21"/>
  <c r="K188" i="21"/>
  <c r="J188" i="21"/>
  <c r="I188" i="21"/>
  <c r="H188" i="21"/>
  <c r="G188" i="21"/>
  <c r="F188" i="21"/>
  <c r="E188" i="21"/>
  <c r="BA188" i="21" s="1"/>
  <c r="BB188" i="21" s="1"/>
  <c r="D188" i="21"/>
  <c r="C188" i="21"/>
  <c r="BD188" i="21" s="1"/>
  <c r="B188" i="21"/>
  <c r="AZ187" i="21"/>
  <c r="AY187" i="21"/>
  <c r="AX187" i="21"/>
  <c r="AW187" i="21"/>
  <c r="AV187" i="21"/>
  <c r="AU187" i="21"/>
  <c r="AT187" i="21"/>
  <c r="AS187" i="21"/>
  <c r="AR187" i="21"/>
  <c r="AQ187" i="21"/>
  <c r="AP187" i="21"/>
  <c r="AO187" i="21"/>
  <c r="AN187" i="21"/>
  <c r="AM187" i="21"/>
  <c r="AL187" i="21"/>
  <c r="AK187" i="21"/>
  <c r="AJ187" i="21"/>
  <c r="AI187" i="21"/>
  <c r="AH187" i="21"/>
  <c r="AG187" i="21"/>
  <c r="AF187" i="21"/>
  <c r="AE187" i="21"/>
  <c r="AD187" i="21"/>
  <c r="AC187" i="21"/>
  <c r="AB187" i="21"/>
  <c r="AA187" i="21"/>
  <c r="Z187" i="21"/>
  <c r="Y187" i="21"/>
  <c r="X187" i="21"/>
  <c r="W187" i="21"/>
  <c r="V187" i="21"/>
  <c r="U187" i="21"/>
  <c r="T187" i="21"/>
  <c r="S187" i="21"/>
  <c r="R187" i="21"/>
  <c r="Q187" i="21"/>
  <c r="P187" i="21"/>
  <c r="O187" i="21"/>
  <c r="N187" i="21"/>
  <c r="M187" i="21"/>
  <c r="L187" i="21"/>
  <c r="K187" i="21"/>
  <c r="J187" i="21"/>
  <c r="I187" i="21"/>
  <c r="H187" i="21"/>
  <c r="G187" i="21"/>
  <c r="F187" i="21"/>
  <c r="E187" i="21"/>
  <c r="BE187" i="21" s="1"/>
  <c r="D187" i="21"/>
  <c r="C187" i="21"/>
  <c r="B187" i="21"/>
  <c r="BD187" i="21" s="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V186" i="21"/>
  <c r="U186" i="21"/>
  <c r="T186" i="21"/>
  <c r="S186" i="21"/>
  <c r="R186" i="21"/>
  <c r="Q186" i="21"/>
  <c r="P186" i="21"/>
  <c r="O186" i="21"/>
  <c r="N186" i="21"/>
  <c r="M186" i="21"/>
  <c r="L186" i="21"/>
  <c r="K186" i="21"/>
  <c r="J186" i="21"/>
  <c r="I186" i="21"/>
  <c r="BE186" i="21" s="1"/>
  <c r="H186" i="21"/>
  <c r="G186" i="21"/>
  <c r="F186" i="21"/>
  <c r="E186" i="21"/>
  <c r="BA186" i="21" s="1"/>
  <c r="BB186" i="21" s="1"/>
  <c r="D186" i="21"/>
  <c r="C186" i="21"/>
  <c r="BC186" i="21" s="1"/>
  <c r="B186" i="21"/>
  <c r="BD186" i="21" s="1"/>
  <c r="AZ185" i="21"/>
  <c r="AY185" i="21"/>
  <c r="AX185" i="21"/>
  <c r="AW185" i="21"/>
  <c r="AV185" i="21"/>
  <c r="AU185" i="21"/>
  <c r="AT185" i="21"/>
  <c r="AS185" i="21"/>
  <c r="AR185" i="21"/>
  <c r="AQ185" i="21"/>
  <c r="AP185" i="21"/>
  <c r="AO185" i="21"/>
  <c r="AN185" i="21"/>
  <c r="AM185" i="21"/>
  <c r="AL185" i="21"/>
  <c r="AK185" i="21"/>
  <c r="AJ185" i="21"/>
  <c r="AI185" i="21"/>
  <c r="AH185" i="21"/>
  <c r="AG185" i="21"/>
  <c r="AF185" i="21"/>
  <c r="AE185" i="21"/>
  <c r="AD185" i="21"/>
  <c r="AC185" i="21"/>
  <c r="AB185" i="21"/>
  <c r="AA185" i="21"/>
  <c r="Z185" i="21"/>
  <c r="Y185" i="21"/>
  <c r="X185" i="21"/>
  <c r="W185" i="21"/>
  <c r="V185" i="21"/>
  <c r="U185" i="21"/>
  <c r="T185" i="21"/>
  <c r="S185" i="21"/>
  <c r="R185" i="21"/>
  <c r="Q185" i="21"/>
  <c r="P185" i="21"/>
  <c r="O185" i="21"/>
  <c r="N185" i="21"/>
  <c r="M185" i="21"/>
  <c r="L185" i="21"/>
  <c r="K185" i="21"/>
  <c r="J185" i="21"/>
  <c r="I185" i="21"/>
  <c r="H185" i="21"/>
  <c r="G185" i="21"/>
  <c r="F185" i="21"/>
  <c r="E185" i="21"/>
  <c r="BA185" i="21" s="1"/>
  <c r="BB185" i="21" s="1"/>
  <c r="D185" i="21"/>
  <c r="C185" i="21"/>
  <c r="BD185" i="21" s="1"/>
  <c r="B185"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V184" i="21"/>
  <c r="U184" i="21"/>
  <c r="T184" i="21"/>
  <c r="S184" i="21"/>
  <c r="R184" i="21"/>
  <c r="Q184" i="21"/>
  <c r="P184" i="21"/>
  <c r="O184" i="21"/>
  <c r="N184" i="21"/>
  <c r="M184" i="21"/>
  <c r="L184" i="21"/>
  <c r="K184" i="21"/>
  <c r="J184" i="21"/>
  <c r="I184" i="21"/>
  <c r="H184" i="21"/>
  <c r="G184" i="21"/>
  <c r="F184" i="21"/>
  <c r="E184" i="21"/>
  <c r="BE184" i="21" s="1"/>
  <c r="D184" i="21"/>
  <c r="C184" i="21"/>
  <c r="B184" i="21"/>
  <c r="BD184" i="21" s="1"/>
  <c r="AZ183" i="21"/>
  <c r="AY183" i="21"/>
  <c r="AX183" i="21"/>
  <c r="AW183" i="21"/>
  <c r="AV183" i="21"/>
  <c r="AU183" i="21"/>
  <c r="AT183" i="21"/>
  <c r="AS183" i="21"/>
  <c r="AR183" i="21"/>
  <c r="AQ183" i="21"/>
  <c r="AP183" i="21"/>
  <c r="AO183" i="21"/>
  <c r="AN183" i="21"/>
  <c r="AM183" i="21"/>
  <c r="AL183" i="21"/>
  <c r="AK183" i="21"/>
  <c r="AJ183" i="21"/>
  <c r="AI183" i="21"/>
  <c r="AH183" i="21"/>
  <c r="AG183" i="21"/>
  <c r="AF183" i="21"/>
  <c r="AE183" i="21"/>
  <c r="AD183" i="21"/>
  <c r="AC183" i="21"/>
  <c r="AB183" i="21"/>
  <c r="AA183" i="21"/>
  <c r="Z183" i="21"/>
  <c r="Y183" i="21"/>
  <c r="X183" i="21"/>
  <c r="W183" i="21"/>
  <c r="V183" i="21"/>
  <c r="U183" i="21"/>
  <c r="T183" i="21"/>
  <c r="S183" i="21"/>
  <c r="R183" i="21"/>
  <c r="Q183" i="21"/>
  <c r="P183" i="21"/>
  <c r="O183" i="21"/>
  <c r="N183" i="21"/>
  <c r="M183" i="21"/>
  <c r="L183" i="21"/>
  <c r="K183" i="21"/>
  <c r="J183" i="21"/>
  <c r="I183" i="21"/>
  <c r="BE183" i="21" s="1"/>
  <c r="H183" i="21"/>
  <c r="G183" i="21"/>
  <c r="F183" i="21"/>
  <c r="E183" i="21"/>
  <c r="BA183" i="21" s="1"/>
  <c r="BB183" i="21" s="1"/>
  <c r="D183" i="21"/>
  <c r="C183" i="21"/>
  <c r="BC183" i="21" s="1"/>
  <c r="B183" i="21"/>
  <c r="BD183" i="21" s="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V182" i="21"/>
  <c r="U182" i="21"/>
  <c r="T182" i="21"/>
  <c r="S182" i="21"/>
  <c r="R182" i="21"/>
  <c r="Q182" i="21"/>
  <c r="P182" i="21"/>
  <c r="O182" i="21"/>
  <c r="N182" i="21"/>
  <c r="M182" i="21"/>
  <c r="L182" i="21"/>
  <c r="K182" i="21"/>
  <c r="J182" i="21"/>
  <c r="I182" i="21"/>
  <c r="H182" i="21"/>
  <c r="G182" i="21"/>
  <c r="F182" i="21"/>
  <c r="E182" i="21"/>
  <c r="BA182" i="21" s="1"/>
  <c r="BB182" i="21" s="1"/>
  <c r="D182" i="21"/>
  <c r="C182" i="21"/>
  <c r="BD182" i="21" s="1"/>
  <c r="B182" i="21"/>
  <c r="AZ181" i="21"/>
  <c r="AY181" i="21"/>
  <c r="AX181" i="21"/>
  <c r="AW181" i="21"/>
  <c r="AV181" i="21"/>
  <c r="AU181" i="21"/>
  <c r="AT181" i="21"/>
  <c r="AS181" i="21"/>
  <c r="AR181" i="21"/>
  <c r="AQ181" i="21"/>
  <c r="AP181" i="21"/>
  <c r="AO181" i="21"/>
  <c r="AN181" i="21"/>
  <c r="AM181" i="21"/>
  <c r="AL181" i="21"/>
  <c r="AK181" i="21"/>
  <c r="AJ181" i="21"/>
  <c r="AI181" i="21"/>
  <c r="AH181" i="21"/>
  <c r="AG181" i="21"/>
  <c r="AF181" i="21"/>
  <c r="AE181" i="21"/>
  <c r="AD181" i="21"/>
  <c r="AC181" i="21"/>
  <c r="AB181" i="21"/>
  <c r="AA181" i="21"/>
  <c r="Z181" i="21"/>
  <c r="Y181" i="21"/>
  <c r="X181" i="21"/>
  <c r="W181" i="21"/>
  <c r="V181" i="21"/>
  <c r="U181" i="21"/>
  <c r="T181" i="21"/>
  <c r="S181" i="21"/>
  <c r="R181" i="21"/>
  <c r="Q181" i="21"/>
  <c r="P181" i="21"/>
  <c r="O181" i="21"/>
  <c r="N181" i="21"/>
  <c r="M181" i="21"/>
  <c r="L181" i="21"/>
  <c r="K181" i="21"/>
  <c r="J181" i="21"/>
  <c r="I181" i="21"/>
  <c r="H181" i="21"/>
  <c r="G181" i="21"/>
  <c r="F181" i="21"/>
  <c r="E181" i="21"/>
  <c r="BE181" i="21" s="1"/>
  <c r="D181" i="21"/>
  <c r="C181" i="21"/>
  <c r="B181" i="21"/>
  <c r="BD181" i="21" s="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V180" i="21"/>
  <c r="U180" i="21"/>
  <c r="T180" i="21"/>
  <c r="S180" i="21"/>
  <c r="R180" i="21"/>
  <c r="Q180" i="21"/>
  <c r="P180" i="21"/>
  <c r="O180" i="21"/>
  <c r="N180" i="21"/>
  <c r="M180" i="21"/>
  <c r="L180" i="21"/>
  <c r="K180" i="21"/>
  <c r="J180" i="21"/>
  <c r="I180" i="21"/>
  <c r="BE180" i="21" s="1"/>
  <c r="H180" i="21"/>
  <c r="G180" i="21"/>
  <c r="F180" i="21"/>
  <c r="E180" i="21"/>
  <c r="BA180" i="21" s="1"/>
  <c r="BB180" i="21" s="1"/>
  <c r="D180" i="21"/>
  <c r="C180" i="21"/>
  <c r="BC180" i="21" s="1"/>
  <c r="B180" i="21"/>
  <c r="BD180" i="21" s="1"/>
  <c r="AZ179" i="21"/>
  <c r="AY179" i="21"/>
  <c r="AX179" i="21"/>
  <c r="AW179" i="21"/>
  <c r="AV179" i="21"/>
  <c r="AU179" i="21"/>
  <c r="AT179" i="21"/>
  <c r="AS179" i="21"/>
  <c r="AR179" i="21"/>
  <c r="AQ179" i="21"/>
  <c r="AP179" i="21"/>
  <c r="AO179" i="21"/>
  <c r="AN179" i="21"/>
  <c r="AM179" i="21"/>
  <c r="AL179" i="21"/>
  <c r="AK179" i="21"/>
  <c r="AJ179" i="21"/>
  <c r="AI179" i="21"/>
  <c r="AH179" i="21"/>
  <c r="AG179" i="21"/>
  <c r="AF179" i="21"/>
  <c r="AE179" i="21"/>
  <c r="AD179" i="21"/>
  <c r="AC179" i="21"/>
  <c r="AB179" i="21"/>
  <c r="AA179" i="21"/>
  <c r="Z179" i="21"/>
  <c r="Y179" i="21"/>
  <c r="X179" i="21"/>
  <c r="W179" i="21"/>
  <c r="V179" i="21"/>
  <c r="U179" i="21"/>
  <c r="T179" i="21"/>
  <c r="S179" i="21"/>
  <c r="R179" i="21"/>
  <c r="Q179" i="21"/>
  <c r="P179" i="21"/>
  <c r="O179" i="21"/>
  <c r="N179" i="21"/>
  <c r="M179" i="21"/>
  <c r="L179" i="21"/>
  <c r="K179" i="21"/>
  <c r="J179" i="21"/>
  <c r="I179" i="21"/>
  <c r="H179" i="21"/>
  <c r="G179" i="21"/>
  <c r="F179" i="21"/>
  <c r="E179" i="21"/>
  <c r="BC179" i="21" s="1"/>
  <c r="D179" i="21"/>
  <c r="C179" i="21"/>
  <c r="BD179" i="21" s="1"/>
  <c r="B179"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V178" i="21"/>
  <c r="U178" i="21"/>
  <c r="T178" i="21"/>
  <c r="S178" i="21"/>
  <c r="R178" i="21"/>
  <c r="Q178" i="21"/>
  <c r="P178" i="21"/>
  <c r="O178" i="21"/>
  <c r="N178" i="21"/>
  <c r="M178" i="21"/>
  <c r="L178" i="21"/>
  <c r="K178" i="21"/>
  <c r="J178" i="21"/>
  <c r="I178" i="21"/>
  <c r="H178" i="21"/>
  <c r="G178" i="21"/>
  <c r="F178" i="21"/>
  <c r="E178" i="21"/>
  <c r="BE178" i="21" s="1"/>
  <c r="D178" i="21"/>
  <c r="C178" i="21"/>
  <c r="BC178" i="21" s="1"/>
  <c r="B178" i="21"/>
  <c r="BD178" i="21" s="1"/>
  <c r="AZ177" i="21"/>
  <c r="AY177" i="21"/>
  <c r="AX177" i="21"/>
  <c r="AW177" i="21"/>
  <c r="AV177" i="21"/>
  <c r="AU177" i="21"/>
  <c r="AT177" i="21"/>
  <c r="AS177" i="21"/>
  <c r="AR177" i="21"/>
  <c r="AQ177" i="21"/>
  <c r="AP177" i="21"/>
  <c r="AO177" i="21"/>
  <c r="AN177" i="21"/>
  <c r="AM177" i="21"/>
  <c r="AL177" i="21"/>
  <c r="AK177" i="21"/>
  <c r="AJ177" i="21"/>
  <c r="AI177" i="21"/>
  <c r="AH177" i="21"/>
  <c r="AG177" i="21"/>
  <c r="AF177" i="21"/>
  <c r="AE177" i="21"/>
  <c r="AD177" i="21"/>
  <c r="AC177" i="21"/>
  <c r="AB177" i="21"/>
  <c r="AA177" i="21"/>
  <c r="Z177" i="21"/>
  <c r="Y177" i="21"/>
  <c r="X177" i="21"/>
  <c r="W177" i="21"/>
  <c r="V177" i="21"/>
  <c r="U177" i="21"/>
  <c r="T177" i="21"/>
  <c r="S177" i="21"/>
  <c r="R177" i="21"/>
  <c r="Q177" i="21"/>
  <c r="P177" i="21"/>
  <c r="O177" i="21"/>
  <c r="N177" i="21"/>
  <c r="M177" i="21"/>
  <c r="L177" i="21"/>
  <c r="K177" i="21"/>
  <c r="J177" i="21"/>
  <c r="I177" i="21"/>
  <c r="BE177" i="21" s="1"/>
  <c r="H177" i="21"/>
  <c r="G177" i="21"/>
  <c r="F177" i="21"/>
  <c r="E177" i="21"/>
  <c r="BA177" i="21" s="1"/>
  <c r="BB177" i="21" s="1"/>
  <c r="D177" i="21"/>
  <c r="C177" i="21"/>
  <c r="BC177" i="21" s="1"/>
  <c r="B177" i="21"/>
  <c r="BD177" i="21" s="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V176" i="21"/>
  <c r="U176" i="21"/>
  <c r="T176" i="21"/>
  <c r="S176" i="21"/>
  <c r="R176" i="21"/>
  <c r="Q176" i="21"/>
  <c r="P176" i="21"/>
  <c r="O176" i="21"/>
  <c r="N176" i="21"/>
  <c r="M176" i="21"/>
  <c r="L176" i="21"/>
  <c r="K176" i="21"/>
  <c r="J176" i="21"/>
  <c r="I176" i="21"/>
  <c r="H176" i="21"/>
  <c r="G176" i="21"/>
  <c r="F176" i="21"/>
  <c r="E176" i="21"/>
  <c r="BC176" i="21" s="1"/>
  <c r="D176" i="21"/>
  <c r="C176" i="21"/>
  <c r="BD176" i="21" s="1"/>
  <c r="B176" i="21"/>
  <c r="AZ175" i="21"/>
  <c r="AY175" i="21"/>
  <c r="AX175" i="21"/>
  <c r="AW175" i="21"/>
  <c r="AV175" i="21"/>
  <c r="AU175" i="21"/>
  <c r="AT175" i="21"/>
  <c r="AS175" i="21"/>
  <c r="AR175" i="21"/>
  <c r="AQ175" i="21"/>
  <c r="AP175" i="21"/>
  <c r="AO175" i="21"/>
  <c r="AN175" i="21"/>
  <c r="AM175" i="21"/>
  <c r="AL175" i="21"/>
  <c r="AK175" i="21"/>
  <c r="AJ175" i="21"/>
  <c r="AI175" i="21"/>
  <c r="AH175" i="21"/>
  <c r="AG175" i="21"/>
  <c r="AF175" i="21"/>
  <c r="AE175" i="21"/>
  <c r="AD175" i="21"/>
  <c r="AC175" i="21"/>
  <c r="AB175" i="21"/>
  <c r="AA175" i="21"/>
  <c r="Z175" i="21"/>
  <c r="Y175" i="21"/>
  <c r="X175" i="21"/>
  <c r="W175" i="21"/>
  <c r="V175" i="21"/>
  <c r="U175" i="21"/>
  <c r="T175" i="21"/>
  <c r="S175" i="21"/>
  <c r="R175" i="21"/>
  <c r="Q175" i="21"/>
  <c r="P175" i="21"/>
  <c r="O175" i="21"/>
  <c r="N175" i="21"/>
  <c r="M175" i="21"/>
  <c r="L175" i="21"/>
  <c r="K175" i="21"/>
  <c r="J175" i="21"/>
  <c r="I175" i="21"/>
  <c r="H175" i="21"/>
  <c r="G175" i="21"/>
  <c r="F175" i="21"/>
  <c r="E175" i="21"/>
  <c r="BE175" i="21" s="1"/>
  <c r="D175" i="21"/>
  <c r="C175" i="21"/>
  <c r="BC175" i="21" s="1"/>
  <c r="B175" i="21"/>
  <c r="BD175" i="21" s="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V174" i="21"/>
  <c r="U174" i="21"/>
  <c r="T174" i="21"/>
  <c r="S174" i="21"/>
  <c r="R174" i="21"/>
  <c r="Q174" i="21"/>
  <c r="P174" i="21"/>
  <c r="O174" i="21"/>
  <c r="N174" i="21"/>
  <c r="M174" i="21"/>
  <c r="L174" i="21"/>
  <c r="K174" i="21"/>
  <c r="J174" i="21"/>
  <c r="I174" i="21"/>
  <c r="BE174" i="21" s="1"/>
  <c r="H174" i="21"/>
  <c r="G174" i="21"/>
  <c r="F174" i="21"/>
  <c r="E174" i="21"/>
  <c r="BA174" i="21" s="1"/>
  <c r="BB174" i="21" s="1"/>
  <c r="D174" i="21"/>
  <c r="C174" i="21"/>
  <c r="BC174" i="21" s="1"/>
  <c r="B174" i="21"/>
  <c r="BD174" i="21" s="1"/>
  <c r="AZ173" i="21"/>
  <c r="AY173" i="21"/>
  <c r="AX173" i="21"/>
  <c r="AW173" i="21"/>
  <c r="AV173" i="21"/>
  <c r="AU173" i="21"/>
  <c r="AT173" i="21"/>
  <c r="AS173" i="21"/>
  <c r="AR173" i="21"/>
  <c r="AQ173" i="21"/>
  <c r="AP173" i="21"/>
  <c r="AO173" i="21"/>
  <c r="AN173" i="21"/>
  <c r="AM173" i="21"/>
  <c r="AL173" i="21"/>
  <c r="AK173" i="21"/>
  <c r="AJ173" i="21"/>
  <c r="AI173" i="21"/>
  <c r="AH173" i="21"/>
  <c r="AG173" i="21"/>
  <c r="AF173" i="21"/>
  <c r="AE173" i="21"/>
  <c r="AD173" i="21"/>
  <c r="AC173" i="21"/>
  <c r="AB173" i="21"/>
  <c r="AA173" i="21"/>
  <c r="Z173" i="21"/>
  <c r="Y173" i="21"/>
  <c r="X173" i="21"/>
  <c r="W173" i="21"/>
  <c r="V173" i="21"/>
  <c r="U173" i="21"/>
  <c r="T173" i="21"/>
  <c r="S173" i="21"/>
  <c r="R173" i="21"/>
  <c r="Q173" i="21"/>
  <c r="P173" i="21"/>
  <c r="O173" i="21"/>
  <c r="N173" i="21"/>
  <c r="M173" i="21"/>
  <c r="L173" i="21"/>
  <c r="K173" i="21"/>
  <c r="J173" i="21"/>
  <c r="I173" i="21"/>
  <c r="H173" i="21"/>
  <c r="G173" i="21"/>
  <c r="F173" i="21"/>
  <c r="E173" i="21"/>
  <c r="BC173" i="21" s="1"/>
  <c r="D173" i="21"/>
  <c r="C173" i="21"/>
  <c r="BD173" i="21" s="1"/>
  <c r="B173"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V172" i="21"/>
  <c r="U172" i="21"/>
  <c r="T172" i="21"/>
  <c r="S172" i="21"/>
  <c r="R172" i="21"/>
  <c r="Q172" i="21"/>
  <c r="P172" i="21"/>
  <c r="O172" i="21"/>
  <c r="N172" i="21"/>
  <c r="M172" i="21"/>
  <c r="L172" i="21"/>
  <c r="K172" i="21"/>
  <c r="J172" i="21"/>
  <c r="I172" i="21"/>
  <c r="H172" i="21"/>
  <c r="G172" i="21"/>
  <c r="F172" i="21"/>
  <c r="E172" i="21"/>
  <c r="BE172" i="21" s="1"/>
  <c r="D172" i="21"/>
  <c r="C172" i="21"/>
  <c r="BC172" i="21" s="1"/>
  <c r="B172" i="21"/>
  <c r="BD172" i="21" s="1"/>
  <c r="AZ171" i="21"/>
  <c r="AY171" i="21"/>
  <c r="AX171" i="21"/>
  <c r="AW171" i="21"/>
  <c r="AV171" i="21"/>
  <c r="AU171" i="21"/>
  <c r="AT171" i="21"/>
  <c r="AS171" i="21"/>
  <c r="AR171" i="21"/>
  <c r="AQ171" i="21"/>
  <c r="AP171" i="21"/>
  <c r="AO171" i="21"/>
  <c r="AN171" i="21"/>
  <c r="AM171" i="21"/>
  <c r="AL171" i="21"/>
  <c r="AK171" i="21"/>
  <c r="AJ171" i="21"/>
  <c r="AI171" i="21"/>
  <c r="AH171" i="21"/>
  <c r="AG171" i="21"/>
  <c r="AF171" i="21"/>
  <c r="AE171" i="21"/>
  <c r="AD171" i="21"/>
  <c r="AC171" i="21"/>
  <c r="AB171" i="21"/>
  <c r="AA171" i="21"/>
  <c r="Z171" i="21"/>
  <c r="Y171" i="21"/>
  <c r="X171" i="21"/>
  <c r="W171" i="21"/>
  <c r="V171" i="21"/>
  <c r="U171" i="21"/>
  <c r="T171" i="21"/>
  <c r="S171" i="21"/>
  <c r="R171" i="21"/>
  <c r="Q171" i="21"/>
  <c r="P171" i="21"/>
  <c r="O171" i="21"/>
  <c r="N171" i="21"/>
  <c r="M171" i="21"/>
  <c r="L171" i="21"/>
  <c r="K171" i="21"/>
  <c r="J171" i="21"/>
  <c r="I171" i="21"/>
  <c r="BE171" i="21" s="1"/>
  <c r="H171" i="21"/>
  <c r="G171" i="21"/>
  <c r="F171" i="21"/>
  <c r="E171" i="21"/>
  <c r="BA171" i="21" s="1"/>
  <c r="BB171" i="21" s="1"/>
  <c r="D171" i="21"/>
  <c r="C171" i="21"/>
  <c r="BC171" i="21" s="1"/>
  <c r="B171" i="21"/>
  <c r="BD171" i="21" s="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V170" i="21"/>
  <c r="U170" i="21"/>
  <c r="T170" i="21"/>
  <c r="S170" i="21"/>
  <c r="R170" i="21"/>
  <c r="Q170" i="21"/>
  <c r="P170" i="21"/>
  <c r="O170" i="21"/>
  <c r="N170" i="21"/>
  <c r="M170" i="21"/>
  <c r="L170" i="21"/>
  <c r="K170" i="21"/>
  <c r="J170" i="21"/>
  <c r="I170" i="21"/>
  <c r="H170" i="21"/>
  <c r="G170" i="21"/>
  <c r="F170" i="21"/>
  <c r="E170" i="21"/>
  <c r="BC170" i="21" s="1"/>
  <c r="D170" i="21"/>
  <c r="C170" i="21"/>
  <c r="BD170" i="21" s="1"/>
  <c r="B170" i="21"/>
  <c r="AZ169" i="21"/>
  <c r="AY169" i="21"/>
  <c r="AX169" i="21"/>
  <c r="AW169" i="21"/>
  <c r="AV169" i="21"/>
  <c r="AU169" i="21"/>
  <c r="AT169" i="21"/>
  <c r="AS169" i="21"/>
  <c r="AR169" i="21"/>
  <c r="AQ169" i="21"/>
  <c r="AP169" i="21"/>
  <c r="AO169" i="21"/>
  <c r="AN169" i="21"/>
  <c r="AM169" i="21"/>
  <c r="AL169" i="21"/>
  <c r="AK169" i="21"/>
  <c r="AJ169" i="21"/>
  <c r="AI169" i="21"/>
  <c r="AH169" i="21"/>
  <c r="AG169" i="21"/>
  <c r="AF169" i="21"/>
  <c r="AE169" i="21"/>
  <c r="AD169" i="21"/>
  <c r="AC169" i="21"/>
  <c r="AB169" i="21"/>
  <c r="AA169" i="21"/>
  <c r="Z169" i="21"/>
  <c r="Y169" i="21"/>
  <c r="X169" i="21"/>
  <c r="W169" i="21"/>
  <c r="V169" i="21"/>
  <c r="U169" i="21"/>
  <c r="T169" i="21"/>
  <c r="S169" i="21"/>
  <c r="R169" i="21"/>
  <c r="Q169" i="21"/>
  <c r="P169" i="21"/>
  <c r="O169" i="21"/>
  <c r="N169" i="21"/>
  <c r="M169" i="21"/>
  <c r="L169" i="21"/>
  <c r="K169" i="21"/>
  <c r="J169" i="21"/>
  <c r="I169" i="21"/>
  <c r="H169" i="21"/>
  <c r="G169" i="21"/>
  <c r="F169" i="21"/>
  <c r="E169" i="21"/>
  <c r="BE169" i="21" s="1"/>
  <c r="D169" i="21"/>
  <c r="C169" i="21"/>
  <c r="BC169" i="21" s="1"/>
  <c r="B169" i="21"/>
  <c r="BD169" i="21" s="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V168" i="21"/>
  <c r="U168" i="21"/>
  <c r="T168" i="21"/>
  <c r="S168" i="21"/>
  <c r="R168" i="21"/>
  <c r="Q168" i="21"/>
  <c r="P168" i="21"/>
  <c r="O168" i="21"/>
  <c r="N168" i="21"/>
  <c r="M168" i="21"/>
  <c r="L168" i="21"/>
  <c r="K168" i="21"/>
  <c r="J168" i="21"/>
  <c r="I168" i="21"/>
  <c r="BE168" i="21" s="1"/>
  <c r="H168" i="21"/>
  <c r="G168" i="21"/>
  <c r="F168" i="21"/>
  <c r="E168" i="21"/>
  <c r="BA168" i="21" s="1"/>
  <c r="BB168" i="21" s="1"/>
  <c r="D168" i="21"/>
  <c r="C168" i="21"/>
  <c r="BC168" i="21" s="1"/>
  <c r="B168" i="21"/>
  <c r="BD168" i="21" s="1"/>
  <c r="AZ167" i="21"/>
  <c r="AY167" i="21"/>
  <c r="AX167" i="21"/>
  <c r="AW167" i="21"/>
  <c r="AV167" i="21"/>
  <c r="AU167" i="21"/>
  <c r="AT167" i="21"/>
  <c r="AS167" i="21"/>
  <c r="AR167" i="21"/>
  <c r="AQ167" i="21"/>
  <c r="AP167" i="21"/>
  <c r="AO167" i="21"/>
  <c r="AN167" i="21"/>
  <c r="AM167" i="21"/>
  <c r="AL167" i="21"/>
  <c r="AK167" i="21"/>
  <c r="AJ167" i="21"/>
  <c r="AI167" i="21"/>
  <c r="AH167" i="21"/>
  <c r="AG167" i="21"/>
  <c r="AF167" i="21"/>
  <c r="AE167" i="21"/>
  <c r="AD167" i="21"/>
  <c r="AC167" i="21"/>
  <c r="AB167" i="21"/>
  <c r="AA167" i="21"/>
  <c r="Z167" i="21"/>
  <c r="Y167" i="21"/>
  <c r="X167" i="21"/>
  <c r="W167" i="21"/>
  <c r="V167" i="21"/>
  <c r="U167" i="21"/>
  <c r="T167" i="21"/>
  <c r="S167" i="21"/>
  <c r="R167" i="21"/>
  <c r="Q167" i="21"/>
  <c r="P167" i="21"/>
  <c r="O167" i="21"/>
  <c r="N167" i="21"/>
  <c r="M167" i="21"/>
  <c r="L167" i="21"/>
  <c r="K167" i="21"/>
  <c r="J167" i="21"/>
  <c r="I167" i="21"/>
  <c r="H167" i="21"/>
  <c r="G167" i="21"/>
  <c r="F167" i="21"/>
  <c r="E167" i="21"/>
  <c r="BC167" i="21" s="1"/>
  <c r="D167" i="21"/>
  <c r="C167" i="21"/>
  <c r="BD167" i="21" s="1"/>
  <c r="B167"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V166" i="21"/>
  <c r="U166" i="21"/>
  <c r="T166" i="21"/>
  <c r="S166" i="21"/>
  <c r="R166" i="21"/>
  <c r="Q166" i="21"/>
  <c r="P166" i="21"/>
  <c r="O166" i="21"/>
  <c r="N166" i="21"/>
  <c r="M166" i="21"/>
  <c r="L166" i="21"/>
  <c r="K166" i="21"/>
  <c r="J166" i="21"/>
  <c r="I166" i="21"/>
  <c r="H166" i="21"/>
  <c r="G166" i="21"/>
  <c r="F166" i="21"/>
  <c r="E166" i="21"/>
  <c r="BE166" i="21" s="1"/>
  <c r="D166" i="21"/>
  <c r="C166" i="21"/>
  <c r="BC166" i="21" s="1"/>
  <c r="B166" i="21"/>
  <c r="BD166" i="21" s="1"/>
  <c r="AZ165" i="21"/>
  <c r="AY165" i="21"/>
  <c r="AX165" i="21"/>
  <c r="AW165" i="21"/>
  <c r="AV165" i="21"/>
  <c r="AU165" i="21"/>
  <c r="AT165" i="21"/>
  <c r="AS165" i="21"/>
  <c r="AR165" i="21"/>
  <c r="AQ165" i="21"/>
  <c r="AP165" i="21"/>
  <c r="AO165" i="21"/>
  <c r="AN165" i="21"/>
  <c r="AM165" i="21"/>
  <c r="AL165" i="21"/>
  <c r="AK165" i="21"/>
  <c r="AJ165" i="21"/>
  <c r="AI165" i="21"/>
  <c r="AH165" i="21"/>
  <c r="AG165" i="21"/>
  <c r="AF165" i="21"/>
  <c r="AE165" i="21"/>
  <c r="AD165" i="21"/>
  <c r="AC165" i="21"/>
  <c r="AB165" i="21"/>
  <c r="AA165" i="21"/>
  <c r="Z165" i="21"/>
  <c r="Y165" i="21"/>
  <c r="X165" i="21"/>
  <c r="W165" i="21"/>
  <c r="V165" i="21"/>
  <c r="U165" i="21"/>
  <c r="T165" i="21"/>
  <c r="S165" i="21"/>
  <c r="R165" i="21"/>
  <c r="Q165" i="21"/>
  <c r="P165" i="21"/>
  <c r="O165" i="21"/>
  <c r="N165" i="21"/>
  <c r="M165" i="21"/>
  <c r="L165" i="21"/>
  <c r="K165" i="21"/>
  <c r="J165" i="21"/>
  <c r="I165" i="21"/>
  <c r="BE165" i="21" s="1"/>
  <c r="H165" i="21"/>
  <c r="G165" i="21"/>
  <c r="F165" i="21"/>
  <c r="E165" i="21"/>
  <c r="BC165" i="21" s="1"/>
  <c r="D165" i="21"/>
  <c r="C165" i="21"/>
  <c r="B165" i="21"/>
  <c r="BD165" i="21" s="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V164" i="21"/>
  <c r="U164" i="21"/>
  <c r="T164" i="21"/>
  <c r="S164" i="21"/>
  <c r="R164" i="21"/>
  <c r="Q164" i="21"/>
  <c r="P164" i="21"/>
  <c r="O164" i="21"/>
  <c r="N164" i="21"/>
  <c r="M164" i="21"/>
  <c r="L164" i="21"/>
  <c r="K164" i="21"/>
  <c r="J164" i="21"/>
  <c r="I164" i="21"/>
  <c r="H164" i="21"/>
  <c r="G164" i="21"/>
  <c r="F164" i="21"/>
  <c r="E164" i="21"/>
  <c r="BC164" i="21" s="1"/>
  <c r="D164" i="21"/>
  <c r="C164" i="21"/>
  <c r="BD164" i="21" s="1"/>
  <c r="B164" i="21"/>
  <c r="AZ163" i="21"/>
  <c r="AY163" i="21"/>
  <c r="AX163" i="21"/>
  <c r="AW163" i="21"/>
  <c r="AV163" i="21"/>
  <c r="AU163" i="21"/>
  <c r="AT163" i="21"/>
  <c r="AS163" i="21"/>
  <c r="AR163" i="21"/>
  <c r="AQ163" i="21"/>
  <c r="AP163" i="21"/>
  <c r="AO163" i="21"/>
  <c r="AN163" i="21"/>
  <c r="AM163" i="21"/>
  <c r="AL163" i="21"/>
  <c r="AK163" i="21"/>
  <c r="AJ163" i="21"/>
  <c r="AI163" i="21"/>
  <c r="AH163" i="21"/>
  <c r="AG163" i="21"/>
  <c r="AF163" i="21"/>
  <c r="AE163" i="21"/>
  <c r="AD163" i="21"/>
  <c r="AC163" i="21"/>
  <c r="AB163" i="21"/>
  <c r="AA163" i="21"/>
  <c r="Z163" i="21"/>
  <c r="Y163" i="21"/>
  <c r="X163" i="21"/>
  <c r="W163" i="21"/>
  <c r="V163" i="21"/>
  <c r="U163" i="21"/>
  <c r="T163" i="21"/>
  <c r="S163" i="21"/>
  <c r="R163" i="21"/>
  <c r="Q163" i="21"/>
  <c r="P163" i="21"/>
  <c r="O163" i="21"/>
  <c r="N163" i="21"/>
  <c r="M163" i="21"/>
  <c r="L163" i="21"/>
  <c r="K163" i="21"/>
  <c r="J163" i="21"/>
  <c r="I163" i="21"/>
  <c r="H163" i="21"/>
  <c r="G163" i="21"/>
  <c r="F163" i="21"/>
  <c r="E163" i="21"/>
  <c r="BE163" i="21" s="1"/>
  <c r="D163" i="21"/>
  <c r="C163" i="21"/>
  <c r="B163" i="21"/>
  <c r="BD163" i="21" s="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V162" i="21"/>
  <c r="U162" i="21"/>
  <c r="T162" i="21"/>
  <c r="S162" i="21"/>
  <c r="R162" i="21"/>
  <c r="Q162" i="21"/>
  <c r="P162" i="21"/>
  <c r="O162" i="21"/>
  <c r="N162" i="21"/>
  <c r="M162" i="21"/>
  <c r="L162" i="21"/>
  <c r="K162" i="21"/>
  <c r="J162" i="21"/>
  <c r="I162" i="21"/>
  <c r="BE162" i="21" s="1"/>
  <c r="H162" i="21"/>
  <c r="G162" i="21"/>
  <c r="F162" i="21"/>
  <c r="E162" i="21"/>
  <c r="BC162" i="21" s="1"/>
  <c r="D162" i="21"/>
  <c r="C162" i="21"/>
  <c r="B162" i="21"/>
  <c r="BD162" i="21" s="1"/>
  <c r="AZ161" i="21"/>
  <c r="AY161" i="21"/>
  <c r="AX161" i="21"/>
  <c r="AW161" i="21"/>
  <c r="AV161" i="21"/>
  <c r="AU161" i="21"/>
  <c r="AT161" i="21"/>
  <c r="AS161" i="21"/>
  <c r="AR161" i="21"/>
  <c r="AQ161" i="21"/>
  <c r="AP161" i="21"/>
  <c r="AO161" i="21"/>
  <c r="AN161" i="21"/>
  <c r="AM161" i="21"/>
  <c r="AL161" i="21"/>
  <c r="AK161" i="21"/>
  <c r="AJ161" i="21"/>
  <c r="AI161" i="21"/>
  <c r="AH161" i="21"/>
  <c r="AG161" i="21"/>
  <c r="AF161" i="21"/>
  <c r="AE161" i="21"/>
  <c r="AD161" i="21"/>
  <c r="AC161" i="21"/>
  <c r="AB161" i="21"/>
  <c r="AA161" i="21"/>
  <c r="Z161" i="21"/>
  <c r="Y161" i="21"/>
  <c r="X161" i="21"/>
  <c r="W161" i="21"/>
  <c r="V161" i="21"/>
  <c r="U161" i="21"/>
  <c r="T161" i="21"/>
  <c r="S161" i="21"/>
  <c r="R161" i="21"/>
  <c r="Q161" i="21"/>
  <c r="P161" i="21"/>
  <c r="O161" i="21"/>
  <c r="N161" i="21"/>
  <c r="M161" i="21"/>
  <c r="L161" i="21"/>
  <c r="K161" i="21"/>
  <c r="J161" i="21"/>
  <c r="I161" i="21"/>
  <c r="H161" i="21"/>
  <c r="G161" i="21"/>
  <c r="F161" i="21"/>
  <c r="E161" i="21"/>
  <c r="BC161" i="21" s="1"/>
  <c r="D161" i="21"/>
  <c r="C161" i="21"/>
  <c r="BD161" i="21" s="1"/>
  <c r="B161"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V160" i="21"/>
  <c r="U160" i="21"/>
  <c r="T160" i="21"/>
  <c r="S160" i="21"/>
  <c r="R160" i="21"/>
  <c r="Q160" i="21"/>
  <c r="P160" i="21"/>
  <c r="O160" i="21"/>
  <c r="N160" i="21"/>
  <c r="M160" i="21"/>
  <c r="L160" i="21"/>
  <c r="K160" i="21"/>
  <c r="J160" i="21"/>
  <c r="I160" i="21"/>
  <c r="H160" i="21"/>
  <c r="G160" i="21"/>
  <c r="F160" i="21"/>
  <c r="E160" i="21"/>
  <c r="BE160" i="21" s="1"/>
  <c r="D160" i="21"/>
  <c r="C160" i="21"/>
  <c r="B160" i="21"/>
  <c r="BD160" i="21" s="1"/>
  <c r="AZ159" i="21"/>
  <c r="AY159" i="21"/>
  <c r="AX159" i="21"/>
  <c r="AW159" i="21"/>
  <c r="AV159" i="21"/>
  <c r="AU159" i="21"/>
  <c r="AT159" i="21"/>
  <c r="AS159" i="21"/>
  <c r="AR159" i="21"/>
  <c r="AQ159" i="21"/>
  <c r="AP159" i="21"/>
  <c r="AO159" i="21"/>
  <c r="AN159" i="21"/>
  <c r="AM159" i="21"/>
  <c r="AL159" i="21"/>
  <c r="AK159" i="21"/>
  <c r="AJ159" i="21"/>
  <c r="AI159" i="21"/>
  <c r="AH159" i="21"/>
  <c r="AG159" i="21"/>
  <c r="AF159" i="21"/>
  <c r="AE159" i="21"/>
  <c r="AD159" i="21"/>
  <c r="AC159" i="21"/>
  <c r="AB159" i="21"/>
  <c r="AA159" i="21"/>
  <c r="Z159" i="21"/>
  <c r="Y159" i="21"/>
  <c r="X159" i="21"/>
  <c r="W159" i="21"/>
  <c r="V159" i="21"/>
  <c r="U159" i="21"/>
  <c r="T159" i="21"/>
  <c r="S159" i="21"/>
  <c r="R159" i="21"/>
  <c r="Q159" i="21"/>
  <c r="P159" i="21"/>
  <c r="O159" i="21"/>
  <c r="N159" i="21"/>
  <c r="M159" i="21"/>
  <c r="L159" i="21"/>
  <c r="K159" i="21"/>
  <c r="J159" i="21"/>
  <c r="I159" i="21"/>
  <c r="BE159" i="21" s="1"/>
  <c r="H159" i="21"/>
  <c r="G159" i="21"/>
  <c r="F159" i="21"/>
  <c r="E159" i="21"/>
  <c r="BC159" i="21" s="1"/>
  <c r="D159" i="21"/>
  <c r="C159" i="21"/>
  <c r="B159" i="21"/>
  <c r="BD159" i="21" s="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V158" i="21"/>
  <c r="U158" i="21"/>
  <c r="T158" i="21"/>
  <c r="S158" i="21"/>
  <c r="R158" i="21"/>
  <c r="Q158" i="21"/>
  <c r="P158" i="21"/>
  <c r="O158" i="21"/>
  <c r="N158" i="21"/>
  <c r="M158" i="21"/>
  <c r="L158" i="21"/>
  <c r="K158" i="21"/>
  <c r="J158" i="21"/>
  <c r="I158" i="21"/>
  <c r="H158" i="21"/>
  <c r="G158" i="21"/>
  <c r="F158" i="21"/>
  <c r="E158" i="21"/>
  <c r="BC158" i="21" s="1"/>
  <c r="D158" i="21"/>
  <c r="C158" i="21"/>
  <c r="BD158" i="21" s="1"/>
  <c r="B158" i="21"/>
  <c r="AZ157" i="21"/>
  <c r="AY157" i="21"/>
  <c r="AX157" i="21"/>
  <c r="AW157" i="21"/>
  <c r="AV157" i="21"/>
  <c r="AU157" i="21"/>
  <c r="AT157" i="21"/>
  <c r="AS157" i="21"/>
  <c r="AR157" i="21"/>
  <c r="AQ157" i="21"/>
  <c r="AP157" i="21"/>
  <c r="AO157" i="21"/>
  <c r="AN157" i="21"/>
  <c r="AM157" i="21"/>
  <c r="AL157" i="21"/>
  <c r="AK157" i="21"/>
  <c r="AJ157" i="21"/>
  <c r="AI157" i="21"/>
  <c r="AH157" i="21"/>
  <c r="AG157" i="21"/>
  <c r="AF157" i="21"/>
  <c r="AE157" i="21"/>
  <c r="AD157" i="21"/>
  <c r="AC157" i="21"/>
  <c r="AB157" i="21"/>
  <c r="AA157" i="21"/>
  <c r="Z157" i="21"/>
  <c r="Y157" i="21"/>
  <c r="X157" i="21"/>
  <c r="W157" i="21"/>
  <c r="V157" i="21"/>
  <c r="U157" i="21"/>
  <c r="T157" i="21"/>
  <c r="S157" i="21"/>
  <c r="R157" i="21"/>
  <c r="Q157" i="21"/>
  <c r="P157" i="21"/>
  <c r="O157" i="21"/>
  <c r="N157" i="21"/>
  <c r="M157" i="21"/>
  <c r="L157" i="21"/>
  <c r="K157" i="21"/>
  <c r="J157" i="21"/>
  <c r="I157" i="21"/>
  <c r="H157" i="21"/>
  <c r="G157" i="21"/>
  <c r="F157" i="21"/>
  <c r="E157" i="21"/>
  <c r="BE157" i="21" s="1"/>
  <c r="D157" i="21"/>
  <c r="C157" i="21"/>
  <c r="B157" i="21"/>
  <c r="BD157" i="21" s="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V156" i="21"/>
  <c r="U156" i="21"/>
  <c r="T156" i="21"/>
  <c r="S156" i="21"/>
  <c r="R156" i="21"/>
  <c r="Q156" i="21"/>
  <c r="P156" i="21"/>
  <c r="O156" i="21"/>
  <c r="N156" i="21"/>
  <c r="M156" i="21"/>
  <c r="L156" i="21"/>
  <c r="K156" i="21"/>
  <c r="J156" i="21"/>
  <c r="I156" i="21"/>
  <c r="BE156" i="21" s="1"/>
  <c r="H156" i="21"/>
  <c r="G156" i="21"/>
  <c r="F156" i="21"/>
  <c r="E156" i="21"/>
  <c r="BA156" i="21" s="1"/>
  <c r="BB156" i="21" s="1"/>
  <c r="D156" i="21"/>
  <c r="C156" i="21"/>
  <c r="BC156" i="21" s="1"/>
  <c r="B156" i="21"/>
  <c r="BD156" i="21" s="1"/>
  <c r="AZ155" i="21"/>
  <c r="AY155" i="21"/>
  <c r="AX155" i="21"/>
  <c r="AW155" i="21"/>
  <c r="AV155" i="21"/>
  <c r="AU155" i="21"/>
  <c r="AT155" i="21"/>
  <c r="AS155" i="21"/>
  <c r="AR155" i="21"/>
  <c r="AQ155" i="21"/>
  <c r="AP155" i="21"/>
  <c r="AO155" i="21"/>
  <c r="AN155" i="21"/>
  <c r="AM155" i="21"/>
  <c r="AL155" i="21"/>
  <c r="AK155" i="21"/>
  <c r="AJ155" i="21"/>
  <c r="AI155" i="21"/>
  <c r="AH155" i="21"/>
  <c r="AG155" i="21"/>
  <c r="AF155" i="21"/>
  <c r="AE155" i="21"/>
  <c r="AD155" i="21"/>
  <c r="AC155" i="21"/>
  <c r="AB155" i="21"/>
  <c r="AA155" i="21"/>
  <c r="Z155" i="21"/>
  <c r="Y155" i="21"/>
  <c r="X155" i="21"/>
  <c r="W155" i="21"/>
  <c r="V155" i="21"/>
  <c r="U155" i="21"/>
  <c r="T155" i="21"/>
  <c r="S155" i="21"/>
  <c r="R155" i="21"/>
  <c r="Q155" i="21"/>
  <c r="P155" i="21"/>
  <c r="O155" i="21"/>
  <c r="N155" i="21"/>
  <c r="M155" i="21"/>
  <c r="L155" i="21"/>
  <c r="K155" i="21"/>
  <c r="J155" i="21"/>
  <c r="I155" i="21"/>
  <c r="H155" i="21"/>
  <c r="G155" i="21"/>
  <c r="F155" i="21"/>
  <c r="E155" i="21"/>
  <c r="BA155" i="21" s="1"/>
  <c r="BB155" i="21" s="1"/>
  <c r="D155" i="21"/>
  <c r="C155" i="21"/>
  <c r="BD155" i="21" s="1"/>
  <c r="B155"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V154" i="21"/>
  <c r="U154" i="21"/>
  <c r="T154" i="21"/>
  <c r="S154" i="21"/>
  <c r="R154" i="21"/>
  <c r="Q154" i="21"/>
  <c r="P154" i="21"/>
  <c r="O154" i="21"/>
  <c r="N154" i="21"/>
  <c r="M154" i="21"/>
  <c r="L154" i="21"/>
  <c r="K154" i="21"/>
  <c r="J154" i="21"/>
  <c r="I154" i="21"/>
  <c r="H154" i="21"/>
  <c r="G154" i="21"/>
  <c r="F154" i="21"/>
  <c r="E154" i="21"/>
  <c r="BE154" i="21" s="1"/>
  <c r="D154" i="21"/>
  <c r="C154" i="21"/>
  <c r="B154" i="21"/>
  <c r="BD154" i="21" s="1"/>
  <c r="AZ153" i="21"/>
  <c r="AY153" i="21"/>
  <c r="AX153" i="21"/>
  <c r="AW153" i="21"/>
  <c r="AV153" i="21"/>
  <c r="AU153" i="21"/>
  <c r="AT153" i="21"/>
  <c r="AS153" i="21"/>
  <c r="AR153" i="21"/>
  <c r="AQ153" i="21"/>
  <c r="AP153" i="21"/>
  <c r="AO153" i="21"/>
  <c r="AN153" i="21"/>
  <c r="AM153" i="21"/>
  <c r="AL153" i="21"/>
  <c r="AK153" i="21"/>
  <c r="AJ153" i="21"/>
  <c r="AI153" i="21"/>
  <c r="AH153" i="21"/>
  <c r="AG153" i="21"/>
  <c r="AF153" i="21"/>
  <c r="AE153" i="21"/>
  <c r="AD153" i="21"/>
  <c r="AC153" i="21"/>
  <c r="AB153" i="21"/>
  <c r="AA153" i="21"/>
  <c r="Z153" i="21"/>
  <c r="Y153" i="21"/>
  <c r="X153" i="21"/>
  <c r="W153" i="21"/>
  <c r="V153" i="21"/>
  <c r="U153" i="21"/>
  <c r="T153" i="21"/>
  <c r="S153" i="21"/>
  <c r="R153" i="21"/>
  <c r="Q153" i="21"/>
  <c r="P153" i="21"/>
  <c r="O153" i="21"/>
  <c r="N153" i="21"/>
  <c r="M153" i="21"/>
  <c r="L153" i="21"/>
  <c r="K153" i="21"/>
  <c r="J153" i="21"/>
  <c r="I153" i="21"/>
  <c r="BE153" i="21" s="1"/>
  <c r="H153" i="21"/>
  <c r="G153" i="21"/>
  <c r="F153" i="21"/>
  <c r="E153" i="21"/>
  <c r="BA153" i="21" s="1"/>
  <c r="BB153" i="21" s="1"/>
  <c r="D153" i="21"/>
  <c r="C153" i="21"/>
  <c r="BC153" i="21" s="1"/>
  <c r="B153" i="21"/>
  <c r="BD153" i="21" s="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V152" i="21"/>
  <c r="U152" i="21"/>
  <c r="T152" i="21"/>
  <c r="S152" i="21"/>
  <c r="R152" i="21"/>
  <c r="Q152" i="21"/>
  <c r="P152" i="21"/>
  <c r="O152" i="21"/>
  <c r="N152" i="21"/>
  <c r="M152" i="21"/>
  <c r="L152" i="21"/>
  <c r="K152" i="21"/>
  <c r="J152" i="21"/>
  <c r="I152" i="21"/>
  <c r="H152" i="21"/>
  <c r="G152" i="21"/>
  <c r="F152" i="21"/>
  <c r="E152" i="21"/>
  <c r="BA152" i="21" s="1"/>
  <c r="BB152" i="21" s="1"/>
  <c r="D152" i="21"/>
  <c r="C152" i="21"/>
  <c r="BD152" i="21" s="1"/>
  <c r="B152" i="21"/>
  <c r="AZ151" i="21"/>
  <c r="AY151" i="21"/>
  <c r="AX151" i="21"/>
  <c r="AW151" i="21"/>
  <c r="AV151" i="21"/>
  <c r="AU151" i="21"/>
  <c r="AT151" i="21"/>
  <c r="AS151" i="21"/>
  <c r="AR151" i="21"/>
  <c r="AQ151" i="21"/>
  <c r="AP151" i="21"/>
  <c r="AO151" i="21"/>
  <c r="AN151" i="21"/>
  <c r="AM151" i="21"/>
  <c r="AL151" i="21"/>
  <c r="AK151" i="21"/>
  <c r="AJ151" i="21"/>
  <c r="AI151" i="21"/>
  <c r="AH151" i="21"/>
  <c r="AG151" i="21"/>
  <c r="AF151" i="21"/>
  <c r="AE151" i="21"/>
  <c r="AD151" i="21"/>
  <c r="AC151" i="21"/>
  <c r="AB151" i="21"/>
  <c r="AA151" i="21"/>
  <c r="Z151" i="21"/>
  <c r="Y151" i="21"/>
  <c r="X151" i="21"/>
  <c r="W151" i="21"/>
  <c r="V151" i="21"/>
  <c r="U151" i="21"/>
  <c r="T151" i="21"/>
  <c r="S151" i="21"/>
  <c r="R151" i="21"/>
  <c r="Q151" i="21"/>
  <c r="P151" i="21"/>
  <c r="O151" i="21"/>
  <c r="N151" i="21"/>
  <c r="M151" i="21"/>
  <c r="L151" i="21"/>
  <c r="K151" i="21"/>
  <c r="J151" i="21"/>
  <c r="I151" i="21"/>
  <c r="H151" i="21"/>
  <c r="G151" i="21"/>
  <c r="F151" i="21"/>
  <c r="E151" i="21"/>
  <c r="BE151" i="21" s="1"/>
  <c r="D151" i="21"/>
  <c r="C151" i="21"/>
  <c r="B151" i="21"/>
  <c r="BD151" i="21" s="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V150" i="21"/>
  <c r="U150" i="21"/>
  <c r="T150" i="21"/>
  <c r="S150" i="21"/>
  <c r="R150" i="21"/>
  <c r="Q150" i="21"/>
  <c r="P150" i="21"/>
  <c r="O150" i="21"/>
  <c r="N150" i="21"/>
  <c r="M150" i="21"/>
  <c r="L150" i="21"/>
  <c r="K150" i="21"/>
  <c r="J150" i="21"/>
  <c r="I150" i="21"/>
  <c r="BE150" i="21" s="1"/>
  <c r="H150" i="21"/>
  <c r="G150" i="21"/>
  <c r="F150" i="21"/>
  <c r="E150" i="21"/>
  <c r="BC150" i="21" s="1"/>
  <c r="D150" i="21"/>
  <c r="C150" i="21"/>
  <c r="B150" i="21"/>
  <c r="BD150" i="21" s="1"/>
  <c r="AZ149" i="21"/>
  <c r="AY149" i="21"/>
  <c r="AX149" i="21"/>
  <c r="AW149" i="21"/>
  <c r="AV149" i="21"/>
  <c r="AU149" i="21"/>
  <c r="AT149" i="21"/>
  <c r="AS149" i="21"/>
  <c r="AR149" i="21"/>
  <c r="AQ149" i="21"/>
  <c r="AP149" i="21"/>
  <c r="AO149" i="21"/>
  <c r="AN149" i="21"/>
  <c r="AM149" i="21"/>
  <c r="AL149" i="21"/>
  <c r="AK149" i="21"/>
  <c r="AJ149" i="21"/>
  <c r="AI149" i="21"/>
  <c r="AH149" i="21"/>
  <c r="AG149" i="21"/>
  <c r="AF149" i="21"/>
  <c r="AE149" i="21"/>
  <c r="AD149" i="21"/>
  <c r="AC149" i="21"/>
  <c r="AB149" i="21"/>
  <c r="AA149" i="21"/>
  <c r="Z149" i="21"/>
  <c r="Y149" i="21"/>
  <c r="X149" i="21"/>
  <c r="W149" i="21"/>
  <c r="V149" i="21"/>
  <c r="U149" i="21"/>
  <c r="T149" i="21"/>
  <c r="S149" i="21"/>
  <c r="R149" i="21"/>
  <c r="Q149" i="21"/>
  <c r="P149" i="21"/>
  <c r="O149" i="21"/>
  <c r="N149" i="21"/>
  <c r="M149" i="21"/>
  <c r="L149" i="21"/>
  <c r="K149" i="21"/>
  <c r="J149" i="21"/>
  <c r="I149" i="21"/>
  <c r="H149" i="21"/>
  <c r="G149" i="21"/>
  <c r="F149" i="21"/>
  <c r="E149" i="21"/>
  <c r="D149" i="21"/>
  <c r="C149" i="21"/>
  <c r="B149"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V148" i="21"/>
  <c r="U148" i="21"/>
  <c r="T148" i="21"/>
  <c r="S148" i="21"/>
  <c r="R148" i="21"/>
  <c r="Q148" i="21"/>
  <c r="P148" i="21"/>
  <c r="O148" i="21"/>
  <c r="N148" i="21"/>
  <c r="M148" i="21"/>
  <c r="L148" i="21"/>
  <c r="K148" i="21"/>
  <c r="J148" i="21"/>
  <c r="I148" i="21"/>
  <c r="H148" i="21"/>
  <c r="G148" i="21"/>
  <c r="F148" i="21"/>
  <c r="E148" i="21"/>
  <c r="D148" i="21"/>
  <c r="C148" i="21"/>
  <c r="B148" i="21"/>
  <c r="AZ147" i="21"/>
  <c r="AY147" i="21"/>
  <c r="AX147" i="21"/>
  <c r="AW147" i="21"/>
  <c r="AV147" i="21"/>
  <c r="AU147" i="21"/>
  <c r="AT147" i="21"/>
  <c r="AS147" i="21"/>
  <c r="AR147" i="21"/>
  <c r="AQ147" i="21"/>
  <c r="AP147" i="21"/>
  <c r="AO147" i="21"/>
  <c r="AN147" i="21"/>
  <c r="AM147" i="21"/>
  <c r="AL147" i="21"/>
  <c r="AK147" i="21"/>
  <c r="AJ147" i="21"/>
  <c r="AI147" i="21"/>
  <c r="AH147" i="21"/>
  <c r="AG147" i="21"/>
  <c r="AF147" i="21"/>
  <c r="AE147" i="21"/>
  <c r="AD147" i="21"/>
  <c r="AC147" i="21"/>
  <c r="AB147" i="21"/>
  <c r="AA147" i="21"/>
  <c r="Z147" i="21"/>
  <c r="Y147" i="21"/>
  <c r="X147" i="21"/>
  <c r="W147" i="21"/>
  <c r="V147" i="21"/>
  <c r="U147" i="21"/>
  <c r="T147" i="21"/>
  <c r="S147" i="21"/>
  <c r="R147" i="21"/>
  <c r="Q147" i="21"/>
  <c r="P147" i="21"/>
  <c r="O147" i="21"/>
  <c r="N147" i="21"/>
  <c r="M147" i="21"/>
  <c r="L147" i="21"/>
  <c r="K147" i="21"/>
  <c r="J147" i="21"/>
  <c r="I147" i="21"/>
  <c r="H147" i="21"/>
  <c r="G147" i="21"/>
  <c r="F147" i="21"/>
  <c r="E147" i="21"/>
  <c r="BA147" i="21" s="1"/>
  <c r="BB147" i="21" s="1"/>
  <c r="D147" i="21"/>
  <c r="C147" i="21"/>
  <c r="BC147" i="21" s="1"/>
  <c r="B147" i="21"/>
  <c r="BD147" i="21" s="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V146" i="21"/>
  <c r="U146" i="21"/>
  <c r="T146" i="21"/>
  <c r="S146" i="21"/>
  <c r="R146" i="21"/>
  <c r="Q146" i="21"/>
  <c r="P146" i="21"/>
  <c r="O146" i="21"/>
  <c r="N146" i="21"/>
  <c r="M146" i="21"/>
  <c r="L146" i="21"/>
  <c r="K146" i="21"/>
  <c r="J146" i="21"/>
  <c r="I146" i="21"/>
  <c r="H146" i="21"/>
  <c r="G146" i="21"/>
  <c r="F146" i="21"/>
  <c r="E146" i="21"/>
  <c r="D146" i="21"/>
  <c r="C146" i="21"/>
  <c r="B146" i="21"/>
  <c r="AZ145" i="21"/>
  <c r="AY145" i="21"/>
  <c r="AX145" i="21"/>
  <c r="AW145" i="21"/>
  <c r="AV145" i="21"/>
  <c r="AU145" i="21"/>
  <c r="AT145" i="21"/>
  <c r="AS145" i="21"/>
  <c r="AR145" i="21"/>
  <c r="AQ145" i="21"/>
  <c r="AP145" i="21"/>
  <c r="AO145" i="21"/>
  <c r="AN145" i="21"/>
  <c r="AM145" i="21"/>
  <c r="AL145" i="21"/>
  <c r="AK145" i="21"/>
  <c r="AJ145" i="21"/>
  <c r="AI145" i="21"/>
  <c r="AH145" i="21"/>
  <c r="AG145" i="21"/>
  <c r="AF145" i="21"/>
  <c r="AE145" i="21"/>
  <c r="AD145" i="21"/>
  <c r="AC145" i="21"/>
  <c r="AB145" i="21"/>
  <c r="AA145" i="21"/>
  <c r="Z145" i="21"/>
  <c r="Y145" i="21"/>
  <c r="X145" i="21"/>
  <c r="W145" i="21"/>
  <c r="V145" i="21"/>
  <c r="U145" i="21"/>
  <c r="T145" i="21"/>
  <c r="S145" i="21"/>
  <c r="R145" i="21"/>
  <c r="Q145" i="21"/>
  <c r="P145" i="21"/>
  <c r="O145" i="21"/>
  <c r="N145" i="21"/>
  <c r="M145" i="21"/>
  <c r="L145" i="21"/>
  <c r="K145" i="21"/>
  <c r="J145" i="21"/>
  <c r="I145" i="21"/>
  <c r="H145" i="21"/>
  <c r="G145" i="21"/>
  <c r="F145" i="21"/>
  <c r="E145" i="21"/>
  <c r="D145" i="21"/>
  <c r="C145" i="21"/>
  <c r="B145"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V144" i="21"/>
  <c r="U144" i="21"/>
  <c r="T144" i="21"/>
  <c r="S144" i="21"/>
  <c r="R144" i="21"/>
  <c r="Q144" i="21"/>
  <c r="P144" i="21"/>
  <c r="O144" i="21"/>
  <c r="N144" i="21"/>
  <c r="M144" i="21"/>
  <c r="L144" i="21"/>
  <c r="K144" i="21"/>
  <c r="J144" i="21"/>
  <c r="I144" i="21"/>
  <c r="H144" i="21"/>
  <c r="G144" i="21"/>
  <c r="F144" i="21"/>
  <c r="E144" i="21"/>
  <c r="BA144" i="21" s="1"/>
  <c r="BB144" i="21" s="1"/>
  <c r="D144" i="21"/>
  <c r="C144" i="21"/>
  <c r="BC144" i="21" s="1"/>
  <c r="B144" i="21"/>
  <c r="BD144" i="21" s="1"/>
  <c r="AZ143" i="21"/>
  <c r="AY143" i="21"/>
  <c r="AX143" i="21"/>
  <c r="AW143" i="21"/>
  <c r="AV143" i="21"/>
  <c r="AU143" i="21"/>
  <c r="AT143" i="21"/>
  <c r="AS143" i="21"/>
  <c r="AR143" i="21"/>
  <c r="AQ143" i="21"/>
  <c r="AP143" i="21"/>
  <c r="AO143" i="21"/>
  <c r="AN143" i="21"/>
  <c r="AM143" i="21"/>
  <c r="AL143" i="21"/>
  <c r="AK143" i="21"/>
  <c r="AJ143" i="21"/>
  <c r="AI143" i="21"/>
  <c r="AH143" i="21"/>
  <c r="AG143" i="21"/>
  <c r="AF143" i="21"/>
  <c r="AE143" i="21"/>
  <c r="AD143" i="21"/>
  <c r="AC143" i="21"/>
  <c r="AB143" i="21"/>
  <c r="AA143" i="21"/>
  <c r="Z143" i="21"/>
  <c r="Y143" i="21"/>
  <c r="X143" i="21"/>
  <c r="W143" i="21"/>
  <c r="V143" i="21"/>
  <c r="U143" i="21"/>
  <c r="T143" i="21"/>
  <c r="S143" i="21"/>
  <c r="R143" i="21"/>
  <c r="Q143" i="21"/>
  <c r="P143" i="21"/>
  <c r="O143" i="21"/>
  <c r="N143" i="21"/>
  <c r="M143" i="21"/>
  <c r="L143" i="21"/>
  <c r="K143" i="21"/>
  <c r="J143" i="21"/>
  <c r="I143" i="21"/>
  <c r="H143" i="21"/>
  <c r="G143" i="21"/>
  <c r="F143" i="21"/>
  <c r="E143" i="21"/>
  <c r="BA143" i="21" s="1"/>
  <c r="BB143" i="21" s="1"/>
  <c r="D143" i="21"/>
  <c r="C143" i="21"/>
  <c r="B143"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V142" i="21"/>
  <c r="U142" i="21"/>
  <c r="T142" i="21"/>
  <c r="S142" i="21"/>
  <c r="R142" i="21"/>
  <c r="Q142" i="21"/>
  <c r="P142" i="21"/>
  <c r="O142" i="21"/>
  <c r="N142" i="21"/>
  <c r="M142" i="21"/>
  <c r="L142" i="21"/>
  <c r="K142" i="21"/>
  <c r="J142" i="21"/>
  <c r="I142" i="21"/>
  <c r="H142" i="21"/>
  <c r="G142" i="21"/>
  <c r="F142" i="21"/>
  <c r="E142" i="21"/>
  <c r="D142" i="21"/>
  <c r="C142" i="21"/>
  <c r="B142" i="21"/>
  <c r="AZ141" i="21"/>
  <c r="AY141" i="21"/>
  <c r="AX141" i="21"/>
  <c r="AW141" i="21"/>
  <c r="AV141" i="21"/>
  <c r="AU141" i="21"/>
  <c r="AT141" i="21"/>
  <c r="AS141" i="21"/>
  <c r="AR141" i="21"/>
  <c r="AQ141" i="21"/>
  <c r="AP141" i="21"/>
  <c r="AO141" i="21"/>
  <c r="AN141" i="21"/>
  <c r="AM141" i="21"/>
  <c r="AL141" i="21"/>
  <c r="AK141" i="21"/>
  <c r="AJ141" i="21"/>
  <c r="AI141" i="21"/>
  <c r="AH141" i="21"/>
  <c r="AG141" i="21"/>
  <c r="AF141" i="21"/>
  <c r="AE141" i="21"/>
  <c r="AD141" i="21"/>
  <c r="AC141" i="21"/>
  <c r="AB141" i="21"/>
  <c r="AA141" i="21"/>
  <c r="Z141" i="21"/>
  <c r="Y141" i="21"/>
  <c r="X141" i="21"/>
  <c r="W141" i="21"/>
  <c r="V141" i="21"/>
  <c r="U141" i="21"/>
  <c r="T141" i="21"/>
  <c r="S141" i="21"/>
  <c r="R141" i="21"/>
  <c r="Q141" i="21"/>
  <c r="P141" i="21"/>
  <c r="O141" i="21"/>
  <c r="N141" i="21"/>
  <c r="M141" i="21"/>
  <c r="L141" i="21"/>
  <c r="K141" i="21"/>
  <c r="J141" i="21"/>
  <c r="I141" i="21"/>
  <c r="H141" i="21"/>
  <c r="G141" i="21"/>
  <c r="F141" i="21"/>
  <c r="E141" i="21"/>
  <c r="D141" i="21"/>
  <c r="C141" i="21"/>
  <c r="B141"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V140" i="21"/>
  <c r="U140" i="21"/>
  <c r="T140" i="21"/>
  <c r="S140" i="21"/>
  <c r="R140" i="21"/>
  <c r="Q140" i="21"/>
  <c r="P140" i="21"/>
  <c r="O140" i="21"/>
  <c r="N140" i="21"/>
  <c r="M140" i="21"/>
  <c r="L140" i="21"/>
  <c r="K140" i="21"/>
  <c r="J140" i="21"/>
  <c r="I140" i="21"/>
  <c r="H140" i="21"/>
  <c r="G140" i="21"/>
  <c r="F140" i="21"/>
  <c r="E140" i="21"/>
  <c r="BA140" i="21" s="1"/>
  <c r="BB140" i="21" s="1"/>
  <c r="D140" i="21"/>
  <c r="C140" i="21"/>
  <c r="BD140" i="21" s="1"/>
  <c r="B140" i="21"/>
  <c r="AZ139" i="21"/>
  <c r="AY139" i="21"/>
  <c r="AX139" i="21"/>
  <c r="AW139" i="21"/>
  <c r="AV139" i="21"/>
  <c r="AU139" i="21"/>
  <c r="AT139" i="21"/>
  <c r="AS139" i="21"/>
  <c r="AR139" i="21"/>
  <c r="AQ139" i="21"/>
  <c r="AP139" i="21"/>
  <c r="AO139" i="21"/>
  <c r="AN139" i="21"/>
  <c r="AM139" i="21"/>
  <c r="AL139" i="21"/>
  <c r="AK139" i="21"/>
  <c r="AJ139" i="21"/>
  <c r="AI139" i="21"/>
  <c r="AH139" i="21"/>
  <c r="AG139" i="21"/>
  <c r="AF139" i="21"/>
  <c r="AE139" i="21"/>
  <c r="AD139" i="21"/>
  <c r="AC139" i="21"/>
  <c r="AB139" i="21"/>
  <c r="AA139" i="21"/>
  <c r="Z139" i="21"/>
  <c r="Y139" i="21"/>
  <c r="X139" i="21"/>
  <c r="W139" i="21"/>
  <c r="V139" i="21"/>
  <c r="U139" i="21"/>
  <c r="T139" i="21"/>
  <c r="S139" i="21"/>
  <c r="R139" i="21"/>
  <c r="Q139" i="21"/>
  <c r="P139" i="21"/>
  <c r="O139" i="21"/>
  <c r="N139" i="21"/>
  <c r="M139" i="21"/>
  <c r="L139" i="21"/>
  <c r="K139" i="21"/>
  <c r="J139" i="21"/>
  <c r="I139" i="21"/>
  <c r="H139" i="21"/>
  <c r="G139" i="21"/>
  <c r="F139" i="21"/>
  <c r="E139" i="21"/>
  <c r="D139" i="21"/>
  <c r="C139" i="21"/>
  <c r="B139"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V138" i="21"/>
  <c r="U138" i="21"/>
  <c r="T138" i="21"/>
  <c r="S138" i="21"/>
  <c r="R138" i="21"/>
  <c r="Q138" i="21"/>
  <c r="P138" i="21"/>
  <c r="O138" i="21"/>
  <c r="N138" i="21"/>
  <c r="M138" i="21"/>
  <c r="L138" i="21"/>
  <c r="K138" i="21"/>
  <c r="J138" i="21"/>
  <c r="I138" i="21"/>
  <c r="BE138" i="21" s="1"/>
  <c r="H138" i="21"/>
  <c r="G138" i="21"/>
  <c r="F138" i="21"/>
  <c r="E138" i="21"/>
  <c r="D138" i="21"/>
  <c r="C138" i="21"/>
  <c r="B138" i="21"/>
  <c r="AZ137" i="21"/>
  <c r="AY137" i="21"/>
  <c r="AX137" i="21"/>
  <c r="AW137" i="21"/>
  <c r="AV137" i="21"/>
  <c r="AU137" i="21"/>
  <c r="AT137" i="21"/>
  <c r="AS137" i="21"/>
  <c r="AR137" i="21"/>
  <c r="AQ137" i="21"/>
  <c r="AP137" i="21"/>
  <c r="AO137" i="21"/>
  <c r="AN137" i="21"/>
  <c r="AM137" i="21"/>
  <c r="AL137" i="21"/>
  <c r="AK137" i="21"/>
  <c r="AJ137" i="21"/>
  <c r="AI137" i="21"/>
  <c r="AH137" i="21"/>
  <c r="AG137" i="21"/>
  <c r="AF137" i="21"/>
  <c r="AE137" i="21"/>
  <c r="AD137" i="21"/>
  <c r="AC137" i="21"/>
  <c r="AB137" i="21"/>
  <c r="AA137" i="21"/>
  <c r="Z137" i="21"/>
  <c r="Y137" i="21"/>
  <c r="X137" i="21"/>
  <c r="W137" i="21"/>
  <c r="V137" i="21"/>
  <c r="U137" i="21"/>
  <c r="T137" i="21"/>
  <c r="S137" i="21"/>
  <c r="R137" i="21"/>
  <c r="Q137" i="21"/>
  <c r="P137" i="21"/>
  <c r="O137" i="21"/>
  <c r="N137" i="21"/>
  <c r="M137" i="21"/>
  <c r="L137" i="21"/>
  <c r="K137" i="21"/>
  <c r="J137" i="21"/>
  <c r="I137" i="21"/>
  <c r="H137" i="21"/>
  <c r="G137" i="21"/>
  <c r="F137" i="21"/>
  <c r="E137" i="21"/>
  <c r="BE137" i="21" s="1"/>
  <c r="D137" i="21"/>
  <c r="C137" i="21"/>
  <c r="BD137" i="21" s="1"/>
  <c r="B137"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V136" i="21"/>
  <c r="U136" i="21"/>
  <c r="T136" i="21"/>
  <c r="S136" i="21"/>
  <c r="R136" i="21"/>
  <c r="Q136" i="21"/>
  <c r="P136" i="21"/>
  <c r="O136" i="21"/>
  <c r="N136" i="21"/>
  <c r="M136" i="21"/>
  <c r="L136" i="21"/>
  <c r="K136" i="21"/>
  <c r="J136" i="21"/>
  <c r="I136" i="21"/>
  <c r="H136" i="21"/>
  <c r="G136" i="21"/>
  <c r="F136" i="21"/>
  <c r="E136" i="21"/>
  <c r="D136" i="21"/>
  <c r="C136" i="21"/>
  <c r="B136" i="21"/>
  <c r="AZ135" i="21"/>
  <c r="AY135" i="21"/>
  <c r="AX135" i="21"/>
  <c r="AW135" i="21"/>
  <c r="AV135" i="21"/>
  <c r="AU135" i="21"/>
  <c r="AT135" i="21"/>
  <c r="AS135" i="21"/>
  <c r="AR135" i="21"/>
  <c r="AQ135" i="21"/>
  <c r="AP135" i="21"/>
  <c r="AO135" i="21"/>
  <c r="AN135" i="21"/>
  <c r="AM135" i="21"/>
  <c r="AL135" i="21"/>
  <c r="AK135" i="21"/>
  <c r="AJ135" i="21"/>
  <c r="AI135" i="21"/>
  <c r="AH135" i="21"/>
  <c r="AG135" i="21"/>
  <c r="AF135" i="21"/>
  <c r="AE135" i="21"/>
  <c r="AD135" i="21"/>
  <c r="AC135" i="21"/>
  <c r="AB135" i="21"/>
  <c r="AA135" i="21"/>
  <c r="Z135" i="21"/>
  <c r="Y135" i="21"/>
  <c r="X135" i="21"/>
  <c r="W135" i="21"/>
  <c r="V135" i="21"/>
  <c r="U135" i="21"/>
  <c r="T135" i="21"/>
  <c r="S135" i="21"/>
  <c r="R135" i="21"/>
  <c r="Q135" i="21"/>
  <c r="P135" i="21"/>
  <c r="O135" i="21"/>
  <c r="N135" i="21"/>
  <c r="M135" i="21"/>
  <c r="L135" i="21"/>
  <c r="K135" i="21"/>
  <c r="J135" i="21"/>
  <c r="I135" i="21"/>
  <c r="BE135" i="21" s="1"/>
  <c r="H135" i="21"/>
  <c r="G135" i="21"/>
  <c r="F135" i="21"/>
  <c r="E135" i="21"/>
  <c r="D135" i="21"/>
  <c r="C135" i="21"/>
  <c r="B135"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V134" i="21"/>
  <c r="U134" i="21"/>
  <c r="T134" i="21"/>
  <c r="S134" i="21"/>
  <c r="R134" i="21"/>
  <c r="Q134" i="21"/>
  <c r="P134" i="21"/>
  <c r="O134" i="21"/>
  <c r="N134" i="21"/>
  <c r="M134" i="21"/>
  <c r="L134" i="21"/>
  <c r="K134" i="21"/>
  <c r="J134" i="21"/>
  <c r="I134" i="21"/>
  <c r="H134" i="21"/>
  <c r="G134" i="21"/>
  <c r="F134" i="21"/>
  <c r="E134" i="21"/>
  <c r="BE134" i="21" s="1"/>
  <c r="D134" i="21"/>
  <c r="C134" i="21"/>
  <c r="BD134" i="21" s="1"/>
  <c r="B134" i="21"/>
  <c r="AZ133" i="21"/>
  <c r="AY133" i="21"/>
  <c r="AX133" i="21"/>
  <c r="AW133" i="21"/>
  <c r="AV133" i="21"/>
  <c r="AU133" i="21"/>
  <c r="AT133" i="21"/>
  <c r="AS133" i="21"/>
  <c r="AR133" i="21"/>
  <c r="AQ133" i="21"/>
  <c r="AP133" i="21"/>
  <c r="AO133" i="21"/>
  <c r="AN133" i="21"/>
  <c r="AM133" i="21"/>
  <c r="AL133" i="21"/>
  <c r="AK133" i="21"/>
  <c r="AJ133" i="21"/>
  <c r="AI133" i="21"/>
  <c r="AH133" i="21"/>
  <c r="AG133" i="21"/>
  <c r="AF133" i="21"/>
  <c r="AE133" i="21"/>
  <c r="AD133" i="21"/>
  <c r="AC133" i="21"/>
  <c r="AB133" i="21"/>
  <c r="AA133" i="21"/>
  <c r="Z133" i="21"/>
  <c r="Y133" i="21"/>
  <c r="X133" i="21"/>
  <c r="W133" i="21"/>
  <c r="V133" i="21"/>
  <c r="U133" i="21"/>
  <c r="T133" i="21"/>
  <c r="S133" i="21"/>
  <c r="R133" i="21"/>
  <c r="Q133" i="21"/>
  <c r="P133" i="21"/>
  <c r="O133" i="21"/>
  <c r="N133" i="21"/>
  <c r="M133" i="21"/>
  <c r="L133" i="21"/>
  <c r="K133" i="21"/>
  <c r="J133" i="21"/>
  <c r="I133" i="21"/>
  <c r="H133" i="21"/>
  <c r="G133" i="21"/>
  <c r="F133" i="21"/>
  <c r="E133" i="21"/>
  <c r="D133" i="21"/>
  <c r="C133" i="21"/>
  <c r="B133"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V132" i="21"/>
  <c r="U132" i="21"/>
  <c r="T132" i="21"/>
  <c r="S132" i="21"/>
  <c r="R132" i="21"/>
  <c r="Q132" i="21"/>
  <c r="P132" i="21"/>
  <c r="O132" i="21"/>
  <c r="N132" i="21"/>
  <c r="M132" i="21"/>
  <c r="L132" i="21"/>
  <c r="K132" i="21"/>
  <c r="J132" i="21"/>
  <c r="I132" i="21"/>
  <c r="BE132" i="21" s="1"/>
  <c r="H132" i="21"/>
  <c r="G132" i="21"/>
  <c r="F132" i="21"/>
  <c r="E132" i="21"/>
  <c r="D132" i="21"/>
  <c r="C132" i="21"/>
  <c r="B132" i="21"/>
  <c r="AZ131" i="21"/>
  <c r="AY131" i="21"/>
  <c r="AX131" i="21"/>
  <c r="AW131" i="21"/>
  <c r="AV131" i="21"/>
  <c r="AU131" i="21"/>
  <c r="AT131" i="21"/>
  <c r="AS131" i="21"/>
  <c r="AR131" i="21"/>
  <c r="AQ131" i="21"/>
  <c r="AP131" i="21"/>
  <c r="AO131" i="21"/>
  <c r="AN131" i="21"/>
  <c r="AM131" i="21"/>
  <c r="AL131" i="21"/>
  <c r="AK131" i="21"/>
  <c r="AJ131" i="21"/>
  <c r="AI131" i="21"/>
  <c r="AH131" i="21"/>
  <c r="AG131" i="21"/>
  <c r="AF131" i="21"/>
  <c r="AE131" i="21"/>
  <c r="AD131" i="21"/>
  <c r="AC131" i="21"/>
  <c r="AB131" i="21"/>
  <c r="AA131" i="21"/>
  <c r="Z131" i="21"/>
  <c r="Y131" i="21"/>
  <c r="X131" i="21"/>
  <c r="W131" i="21"/>
  <c r="V131" i="21"/>
  <c r="U131" i="21"/>
  <c r="T131" i="21"/>
  <c r="S131" i="21"/>
  <c r="R131" i="21"/>
  <c r="Q131" i="21"/>
  <c r="P131" i="21"/>
  <c r="O131" i="21"/>
  <c r="N131" i="21"/>
  <c r="M131" i="21"/>
  <c r="L131" i="21"/>
  <c r="K131" i="21"/>
  <c r="J131" i="21"/>
  <c r="I131" i="21"/>
  <c r="H131" i="21"/>
  <c r="G131" i="21"/>
  <c r="F131" i="21"/>
  <c r="E131" i="21"/>
  <c r="BE131" i="21" s="1"/>
  <c r="D131" i="21"/>
  <c r="C131" i="21"/>
  <c r="BC131" i="21" s="1"/>
  <c r="B131"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V130" i="21"/>
  <c r="U130" i="21"/>
  <c r="T130" i="21"/>
  <c r="S130" i="21"/>
  <c r="R130" i="21"/>
  <c r="Q130" i="21"/>
  <c r="P130" i="21"/>
  <c r="O130" i="21"/>
  <c r="N130" i="21"/>
  <c r="M130" i="21"/>
  <c r="L130" i="21"/>
  <c r="K130" i="21"/>
  <c r="J130" i="21"/>
  <c r="I130" i="21"/>
  <c r="H130" i="21"/>
  <c r="G130" i="21"/>
  <c r="F130" i="21"/>
  <c r="E130" i="21"/>
  <c r="D130" i="21"/>
  <c r="C130" i="21"/>
  <c r="B130" i="21"/>
  <c r="AZ129" i="21"/>
  <c r="AY129" i="21"/>
  <c r="AX129" i="21"/>
  <c r="AW129" i="21"/>
  <c r="AV129" i="21"/>
  <c r="AU129" i="21"/>
  <c r="AT129" i="21"/>
  <c r="AS129" i="21"/>
  <c r="AR129" i="21"/>
  <c r="AQ129" i="21"/>
  <c r="AP129" i="21"/>
  <c r="AO129" i="21"/>
  <c r="AN129" i="21"/>
  <c r="AM129" i="21"/>
  <c r="AL129" i="21"/>
  <c r="AK129" i="21"/>
  <c r="AJ129" i="21"/>
  <c r="AI129" i="21"/>
  <c r="AH129" i="21"/>
  <c r="AG129" i="21"/>
  <c r="AF129" i="21"/>
  <c r="AE129" i="21"/>
  <c r="AD129" i="21"/>
  <c r="AC129" i="21"/>
  <c r="AB129" i="21"/>
  <c r="AA129" i="21"/>
  <c r="Z129" i="21"/>
  <c r="Y129" i="21"/>
  <c r="X129" i="21"/>
  <c r="W129" i="21"/>
  <c r="V129" i="21"/>
  <c r="U129" i="21"/>
  <c r="T129" i="21"/>
  <c r="S129" i="21"/>
  <c r="R129" i="21"/>
  <c r="Q129" i="21"/>
  <c r="P129" i="21"/>
  <c r="O129" i="21"/>
  <c r="N129" i="21"/>
  <c r="M129" i="21"/>
  <c r="L129" i="21"/>
  <c r="K129" i="21"/>
  <c r="J129" i="21"/>
  <c r="I129" i="21"/>
  <c r="BE129" i="21" s="1"/>
  <c r="H129" i="21"/>
  <c r="G129" i="21"/>
  <c r="F129" i="21"/>
  <c r="E129" i="21"/>
  <c r="D129" i="21"/>
  <c r="C129" i="21"/>
  <c r="B129"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V128" i="21"/>
  <c r="U128" i="21"/>
  <c r="T128" i="21"/>
  <c r="S128" i="21"/>
  <c r="R128" i="21"/>
  <c r="Q128" i="21"/>
  <c r="P128" i="21"/>
  <c r="O128" i="21"/>
  <c r="N128" i="21"/>
  <c r="M128" i="21"/>
  <c r="L128" i="21"/>
  <c r="K128" i="21"/>
  <c r="J128" i="21"/>
  <c r="I128" i="21"/>
  <c r="H128" i="21"/>
  <c r="G128" i="21"/>
  <c r="F128" i="21"/>
  <c r="E128" i="21"/>
  <c r="BE128" i="21" s="1"/>
  <c r="D128" i="21"/>
  <c r="C128" i="21"/>
  <c r="BD128" i="21" s="1"/>
  <c r="B128" i="21"/>
  <c r="AZ127" i="21"/>
  <c r="AY127" i="21"/>
  <c r="AX127" i="21"/>
  <c r="AW127" i="21"/>
  <c r="AV127" i="21"/>
  <c r="AU127" i="21"/>
  <c r="AT127" i="21"/>
  <c r="AS127" i="21"/>
  <c r="AR127" i="21"/>
  <c r="AQ127" i="21"/>
  <c r="AP127" i="21"/>
  <c r="AO127" i="21"/>
  <c r="AN127" i="21"/>
  <c r="AM127" i="21"/>
  <c r="AL127" i="21"/>
  <c r="AK127" i="21"/>
  <c r="AJ127" i="21"/>
  <c r="AI127" i="21"/>
  <c r="AH127" i="21"/>
  <c r="AG127" i="21"/>
  <c r="AF127" i="21"/>
  <c r="AE127" i="21"/>
  <c r="AD127" i="21"/>
  <c r="AC127" i="21"/>
  <c r="AB127" i="21"/>
  <c r="AA127" i="21"/>
  <c r="Z127" i="21"/>
  <c r="Y127" i="21"/>
  <c r="X127" i="21"/>
  <c r="W127" i="21"/>
  <c r="V127" i="21"/>
  <c r="U127" i="21"/>
  <c r="T127" i="21"/>
  <c r="S127" i="21"/>
  <c r="R127" i="21"/>
  <c r="Q127" i="21"/>
  <c r="P127" i="21"/>
  <c r="O127" i="21"/>
  <c r="N127" i="21"/>
  <c r="M127" i="21"/>
  <c r="L127" i="21"/>
  <c r="K127" i="21"/>
  <c r="J127" i="21"/>
  <c r="I127" i="21"/>
  <c r="H127" i="21"/>
  <c r="G127" i="21"/>
  <c r="F127" i="21"/>
  <c r="E127" i="21"/>
  <c r="D127" i="21"/>
  <c r="C127" i="21"/>
  <c r="B127"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V126" i="21"/>
  <c r="U126" i="21"/>
  <c r="T126" i="21"/>
  <c r="S126" i="21"/>
  <c r="R126" i="21"/>
  <c r="Q126" i="21"/>
  <c r="P126" i="21"/>
  <c r="O126" i="21"/>
  <c r="N126" i="21"/>
  <c r="M126" i="21"/>
  <c r="L126" i="21"/>
  <c r="K126" i="21"/>
  <c r="J126" i="21"/>
  <c r="I126" i="21"/>
  <c r="BE126" i="21" s="1"/>
  <c r="H126" i="21"/>
  <c r="G126" i="21"/>
  <c r="F126" i="21"/>
  <c r="E126" i="21"/>
  <c r="D126" i="21"/>
  <c r="C126" i="21"/>
  <c r="B126" i="21"/>
  <c r="AZ125" i="21"/>
  <c r="AY125" i="21"/>
  <c r="AX125" i="21"/>
  <c r="AW125" i="21"/>
  <c r="AV125" i="21"/>
  <c r="AU125" i="21"/>
  <c r="AT125" i="21"/>
  <c r="AS125" i="21"/>
  <c r="AR125" i="21"/>
  <c r="AQ125" i="21"/>
  <c r="AP125" i="21"/>
  <c r="AO125" i="21"/>
  <c r="AN125" i="21"/>
  <c r="AM125" i="21"/>
  <c r="AL125" i="21"/>
  <c r="AK125" i="21"/>
  <c r="AJ125" i="21"/>
  <c r="AI125" i="21"/>
  <c r="AH125" i="21"/>
  <c r="AG125" i="21"/>
  <c r="AF125" i="21"/>
  <c r="AE125" i="21"/>
  <c r="AD125" i="21"/>
  <c r="AC125" i="21"/>
  <c r="AB125" i="21"/>
  <c r="AA125" i="21"/>
  <c r="Z125" i="21"/>
  <c r="Y125" i="21"/>
  <c r="X125" i="21"/>
  <c r="W125" i="21"/>
  <c r="V125" i="21"/>
  <c r="U125" i="21"/>
  <c r="T125" i="21"/>
  <c r="S125" i="21"/>
  <c r="R125" i="21"/>
  <c r="Q125" i="21"/>
  <c r="P125" i="21"/>
  <c r="O125" i="21"/>
  <c r="N125" i="21"/>
  <c r="M125" i="21"/>
  <c r="L125" i="21"/>
  <c r="K125" i="21"/>
  <c r="J125" i="21"/>
  <c r="I125" i="21"/>
  <c r="H125" i="21"/>
  <c r="G125" i="21"/>
  <c r="F125" i="21"/>
  <c r="E125" i="21"/>
  <c r="BE125" i="21" s="1"/>
  <c r="D125" i="21"/>
  <c r="C125" i="21"/>
  <c r="BD125" i="21" s="1"/>
  <c r="B125"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V124" i="21"/>
  <c r="U124" i="21"/>
  <c r="T124" i="21"/>
  <c r="S124" i="21"/>
  <c r="R124" i="21"/>
  <c r="Q124" i="21"/>
  <c r="P124" i="21"/>
  <c r="O124" i="21"/>
  <c r="N124" i="21"/>
  <c r="M124" i="21"/>
  <c r="L124" i="21"/>
  <c r="K124" i="21"/>
  <c r="J124" i="21"/>
  <c r="I124" i="21"/>
  <c r="H124" i="21"/>
  <c r="G124" i="21"/>
  <c r="F124" i="21"/>
  <c r="E124" i="21"/>
  <c r="D124" i="21"/>
  <c r="C124" i="21"/>
  <c r="B124" i="21"/>
  <c r="AZ123" i="21"/>
  <c r="AY123" i="21"/>
  <c r="AX123" i="21"/>
  <c r="AW123" i="21"/>
  <c r="AV123" i="21"/>
  <c r="AU123" i="21"/>
  <c r="AT123" i="21"/>
  <c r="AS123" i="21"/>
  <c r="AR123" i="21"/>
  <c r="AQ123" i="21"/>
  <c r="AP123" i="21"/>
  <c r="AO123" i="21"/>
  <c r="AN123" i="21"/>
  <c r="AM123" i="21"/>
  <c r="AL123" i="21"/>
  <c r="AK123" i="21"/>
  <c r="AJ123" i="21"/>
  <c r="AI123" i="21"/>
  <c r="AH123" i="21"/>
  <c r="AG123" i="21"/>
  <c r="AF123" i="21"/>
  <c r="AE123" i="21"/>
  <c r="AD123" i="21"/>
  <c r="AC123" i="21"/>
  <c r="AB123" i="21"/>
  <c r="AA123" i="21"/>
  <c r="Z123" i="21"/>
  <c r="Y123" i="21"/>
  <c r="X123" i="21"/>
  <c r="W123" i="21"/>
  <c r="V123" i="21"/>
  <c r="U123" i="21"/>
  <c r="T123" i="21"/>
  <c r="S123" i="21"/>
  <c r="R123" i="21"/>
  <c r="Q123" i="21"/>
  <c r="P123" i="21"/>
  <c r="O123" i="21"/>
  <c r="N123" i="21"/>
  <c r="M123" i="21"/>
  <c r="L123" i="21"/>
  <c r="K123" i="21"/>
  <c r="J123" i="21"/>
  <c r="I123" i="21"/>
  <c r="BE123" i="21" s="1"/>
  <c r="H123" i="21"/>
  <c r="G123" i="21"/>
  <c r="F123" i="21"/>
  <c r="E123" i="21"/>
  <c r="D123" i="21"/>
  <c r="C123" i="21"/>
  <c r="B123"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V122" i="21"/>
  <c r="U122" i="21"/>
  <c r="T122" i="21"/>
  <c r="S122" i="21"/>
  <c r="R122" i="21"/>
  <c r="Q122" i="21"/>
  <c r="P122" i="21"/>
  <c r="O122" i="21"/>
  <c r="N122" i="21"/>
  <c r="M122" i="21"/>
  <c r="L122" i="21"/>
  <c r="K122" i="21"/>
  <c r="J122" i="21"/>
  <c r="I122" i="21"/>
  <c r="H122" i="21"/>
  <c r="G122" i="21"/>
  <c r="F122" i="21"/>
  <c r="E122" i="21"/>
  <c r="BE122" i="21" s="1"/>
  <c r="D122" i="21"/>
  <c r="C122" i="21"/>
  <c r="BD122" i="21" s="1"/>
  <c r="B122" i="21"/>
  <c r="AZ121" i="21"/>
  <c r="AY121" i="21"/>
  <c r="AX121" i="21"/>
  <c r="AW121" i="21"/>
  <c r="AV121" i="21"/>
  <c r="AU121" i="21"/>
  <c r="AT121" i="21"/>
  <c r="AS121" i="21"/>
  <c r="AR121" i="21"/>
  <c r="AQ121" i="21"/>
  <c r="AP121" i="21"/>
  <c r="AO121" i="21"/>
  <c r="AN121" i="21"/>
  <c r="AM121" i="21"/>
  <c r="AL121" i="21"/>
  <c r="AK121" i="21"/>
  <c r="AJ121" i="21"/>
  <c r="AI121" i="21"/>
  <c r="AH121" i="21"/>
  <c r="AG121" i="21"/>
  <c r="AF121" i="21"/>
  <c r="AE121" i="21"/>
  <c r="AD121" i="21"/>
  <c r="AC121" i="21"/>
  <c r="AB121" i="21"/>
  <c r="AA121" i="21"/>
  <c r="Z121" i="21"/>
  <c r="Y121" i="21"/>
  <c r="X121" i="21"/>
  <c r="W121" i="21"/>
  <c r="V121" i="21"/>
  <c r="U121" i="21"/>
  <c r="T121" i="21"/>
  <c r="S121" i="21"/>
  <c r="R121" i="21"/>
  <c r="Q121" i="21"/>
  <c r="P121" i="21"/>
  <c r="O121" i="21"/>
  <c r="N121" i="21"/>
  <c r="M121" i="21"/>
  <c r="L121" i="21"/>
  <c r="K121" i="21"/>
  <c r="J121" i="21"/>
  <c r="I121" i="21"/>
  <c r="H121" i="21"/>
  <c r="G121" i="21"/>
  <c r="F121" i="21"/>
  <c r="E121" i="21"/>
  <c r="D121" i="21"/>
  <c r="C121" i="21"/>
  <c r="B121"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V120" i="21"/>
  <c r="U120" i="21"/>
  <c r="T120" i="21"/>
  <c r="S120" i="21"/>
  <c r="R120" i="21"/>
  <c r="Q120" i="21"/>
  <c r="P120" i="21"/>
  <c r="O120" i="21"/>
  <c r="N120" i="21"/>
  <c r="M120" i="21"/>
  <c r="L120" i="21"/>
  <c r="K120" i="21"/>
  <c r="J120" i="21"/>
  <c r="I120" i="21"/>
  <c r="BE120" i="21" s="1"/>
  <c r="H120" i="21"/>
  <c r="G120" i="21"/>
  <c r="F120" i="21"/>
  <c r="E120" i="21"/>
  <c r="D120" i="21"/>
  <c r="C120" i="21"/>
  <c r="B120" i="21"/>
  <c r="AZ119" i="21"/>
  <c r="AY119" i="21"/>
  <c r="AX119" i="21"/>
  <c r="AW119" i="21"/>
  <c r="AV119" i="21"/>
  <c r="AU119" i="21"/>
  <c r="AT119" i="21"/>
  <c r="AS119" i="21"/>
  <c r="AR119" i="21"/>
  <c r="AQ119" i="21"/>
  <c r="AP119" i="21"/>
  <c r="AO119" i="21"/>
  <c r="AN119" i="21"/>
  <c r="AM119" i="21"/>
  <c r="AL119" i="21"/>
  <c r="AK119" i="21"/>
  <c r="AJ119" i="21"/>
  <c r="AI119" i="21"/>
  <c r="AH119" i="21"/>
  <c r="AG119" i="21"/>
  <c r="AF119" i="21"/>
  <c r="AE119" i="21"/>
  <c r="AD119" i="21"/>
  <c r="AC119" i="21"/>
  <c r="AB119" i="21"/>
  <c r="AA119" i="21"/>
  <c r="Z119" i="21"/>
  <c r="Y119" i="21"/>
  <c r="X119" i="21"/>
  <c r="W119" i="21"/>
  <c r="V119" i="21"/>
  <c r="U119" i="21"/>
  <c r="T119" i="21"/>
  <c r="S119" i="21"/>
  <c r="R119" i="21"/>
  <c r="Q119" i="21"/>
  <c r="P119" i="21"/>
  <c r="O119" i="21"/>
  <c r="N119" i="21"/>
  <c r="M119" i="21"/>
  <c r="L119" i="21"/>
  <c r="K119" i="21"/>
  <c r="J119" i="21"/>
  <c r="I119" i="21"/>
  <c r="H119" i="21"/>
  <c r="G119" i="21"/>
  <c r="F119" i="21"/>
  <c r="E119" i="21"/>
  <c r="BE119" i="21" s="1"/>
  <c r="D119" i="21"/>
  <c r="C119" i="21"/>
  <c r="BD119" i="21" s="1"/>
  <c r="B119"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V118" i="21"/>
  <c r="U118" i="21"/>
  <c r="T118" i="21"/>
  <c r="S118" i="21"/>
  <c r="R118" i="21"/>
  <c r="Q118" i="21"/>
  <c r="P118" i="21"/>
  <c r="O118" i="21"/>
  <c r="N118" i="21"/>
  <c r="M118" i="21"/>
  <c r="L118" i="21"/>
  <c r="K118" i="21"/>
  <c r="J118" i="21"/>
  <c r="I118" i="21"/>
  <c r="H118" i="21"/>
  <c r="G118" i="21"/>
  <c r="F118" i="21"/>
  <c r="E118" i="21"/>
  <c r="D118" i="21"/>
  <c r="C118" i="21"/>
  <c r="B118" i="21"/>
  <c r="AZ117" i="21"/>
  <c r="AY117" i="21"/>
  <c r="AX117" i="21"/>
  <c r="AW117" i="21"/>
  <c r="AV117" i="21"/>
  <c r="AU117" i="21"/>
  <c r="AT117" i="21"/>
  <c r="AS117" i="21"/>
  <c r="AR117" i="21"/>
  <c r="AQ117" i="21"/>
  <c r="AP117" i="21"/>
  <c r="AO117" i="21"/>
  <c r="AN117" i="21"/>
  <c r="AM117" i="21"/>
  <c r="AL117" i="21"/>
  <c r="AK117" i="21"/>
  <c r="AJ117" i="21"/>
  <c r="AI117" i="21"/>
  <c r="AH117" i="21"/>
  <c r="AG117" i="21"/>
  <c r="AF117" i="21"/>
  <c r="AE117" i="21"/>
  <c r="AD117" i="21"/>
  <c r="AC117" i="21"/>
  <c r="AB117" i="21"/>
  <c r="AA117" i="21"/>
  <c r="Z117" i="21"/>
  <c r="Y117" i="21"/>
  <c r="X117" i="21"/>
  <c r="W117" i="21"/>
  <c r="V117" i="21"/>
  <c r="U117" i="21"/>
  <c r="T117" i="21"/>
  <c r="S117" i="21"/>
  <c r="R117" i="21"/>
  <c r="Q117" i="21"/>
  <c r="P117" i="21"/>
  <c r="O117" i="21"/>
  <c r="N117" i="21"/>
  <c r="M117" i="21"/>
  <c r="L117" i="21"/>
  <c r="K117" i="21"/>
  <c r="J117" i="21"/>
  <c r="I117" i="21"/>
  <c r="BE117" i="21" s="1"/>
  <c r="H117" i="21"/>
  <c r="G117" i="21"/>
  <c r="F117" i="21"/>
  <c r="E117" i="21"/>
  <c r="D117" i="21"/>
  <c r="C117" i="21"/>
  <c r="B117"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V116" i="21"/>
  <c r="U116" i="21"/>
  <c r="T116" i="21"/>
  <c r="S116" i="21"/>
  <c r="R116" i="21"/>
  <c r="Q116" i="21"/>
  <c r="P116" i="21"/>
  <c r="O116" i="21"/>
  <c r="N116" i="21"/>
  <c r="M116" i="21"/>
  <c r="L116" i="21"/>
  <c r="K116" i="21"/>
  <c r="J116" i="21"/>
  <c r="I116" i="21"/>
  <c r="H116" i="21"/>
  <c r="G116" i="21"/>
  <c r="F116" i="21"/>
  <c r="E116" i="21"/>
  <c r="D116" i="21"/>
  <c r="C116" i="21"/>
  <c r="B116" i="21"/>
  <c r="AZ115" i="21"/>
  <c r="AY115" i="21"/>
  <c r="AX115" i="21"/>
  <c r="AW115" i="21"/>
  <c r="AV115" i="21"/>
  <c r="AU115" i="21"/>
  <c r="AT115" i="21"/>
  <c r="AS115" i="21"/>
  <c r="AR115" i="21"/>
  <c r="AQ115" i="21"/>
  <c r="AP115" i="21"/>
  <c r="AO115" i="21"/>
  <c r="AN115" i="21"/>
  <c r="AM115" i="21"/>
  <c r="AL115" i="21"/>
  <c r="AK115" i="21"/>
  <c r="AJ115" i="21"/>
  <c r="AI115" i="21"/>
  <c r="AH115" i="21"/>
  <c r="AG115" i="21"/>
  <c r="AF115" i="21"/>
  <c r="AE115" i="21"/>
  <c r="AD115" i="21"/>
  <c r="AC115" i="21"/>
  <c r="AB115" i="21"/>
  <c r="AA115" i="21"/>
  <c r="Z115" i="21"/>
  <c r="Y115" i="21"/>
  <c r="X115" i="21"/>
  <c r="W115" i="21"/>
  <c r="V115" i="21"/>
  <c r="U115" i="21"/>
  <c r="T115" i="21"/>
  <c r="S115" i="21"/>
  <c r="R115" i="21"/>
  <c r="Q115" i="21"/>
  <c r="P115" i="21"/>
  <c r="O115" i="21"/>
  <c r="N115" i="21"/>
  <c r="M115" i="21"/>
  <c r="L115" i="21"/>
  <c r="K115" i="21"/>
  <c r="J115" i="21"/>
  <c r="I115" i="21"/>
  <c r="H115" i="21"/>
  <c r="G115" i="21"/>
  <c r="F115" i="21"/>
  <c r="E115" i="21"/>
  <c r="D115" i="21"/>
  <c r="C115" i="21"/>
  <c r="B115"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V114" i="21"/>
  <c r="U114" i="21"/>
  <c r="T114" i="21"/>
  <c r="S114" i="21"/>
  <c r="R114" i="21"/>
  <c r="Q114" i="21"/>
  <c r="P114" i="21"/>
  <c r="O114" i="21"/>
  <c r="N114" i="21"/>
  <c r="M114" i="21"/>
  <c r="L114" i="21"/>
  <c r="K114" i="21"/>
  <c r="J114" i="21"/>
  <c r="I114" i="21"/>
  <c r="H114" i="21"/>
  <c r="G114" i="21"/>
  <c r="F114" i="21"/>
  <c r="E114" i="21"/>
  <c r="BE114" i="21" s="1"/>
  <c r="D114" i="21"/>
  <c r="C114" i="21"/>
  <c r="B114" i="21"/>
  <c r="BE113" i="21"/>
  <c r="AZ113" i="21"/>
  <c r="AY113" i="21"/>
  <c r="AX113" i="21"/>
  <c r="AW113" i="21"/>
  <c r="AV113" i="21"/>
  <c r="AU113" i="21"/>
  <c r="AT113" i="21"/>
  <c r="AS113" i="21"/>
  <c r="AR113" i="21"/>
  <c r="AQ113" i="21"/>
  <c r="AP113" i="21"/>
  <c r="AO113" i="21"/>
  <c r="AN113" i="21"/>
  <c r="AM113" i="21"/>
  <c r="AL113" i="21"/>
  <c r="AK113" i="21"/>
  <c r="AJ113" i="21"/>
  <c r="AI113" i="21"/>
  <c r="AH113" i="21"/>
  <c r="AG113" i="21"/>
  <c r="AF113" i="21"/>
  <c r="AE113" i="21"/>
  <c r="AD113" i="21"/>
  <c r="AC113" i="21"/>
  <c r="AB113" i="21"/>
  <c r="AA113" i="21"/>
  <c r="Z113" i="21"/>
  <c r="Y113" i="21"/>
  <c r="X113" i="21"/>
  <c r="W113" i="21"/>
  <c r="V113" i="21"/>
  <c r="U113" i="21"/>
  <c r="T113" i="21"/>
  <c r="S113" i="21"/>
  <c r="R113" i="21"/>
  <c r="Q113" i="21"/>
  <c r="P113" i="21"/>
  <c r="O113" i="21"/>
  <c r="N113" i="21"/>
  <c r="M113" i="21"/>
  <c r="L113" i="21"/>
  <c r="K113" i="21"/>
  <c r="J113" i="21"/>
  <c r="I113" i="21"/>
  <c r="H113" i="21"/>
  <c r="G113" i="21"/>
  <c r="F113" i="21"/>
  <c r="E113" i="21"/>
  <c r="BA113" i="21" s="1"/>
  <c r="BB113" i="21" s="1"/>
  <c r="D113" i="21"/>
  <c r="C113" i="21"/>
  <c r="B113"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V112" i="21"/>
  <c r="U112" i="21"/>
  <c r="T112" i="21"/>
  <c r="S112" i="21"/>
  <c r="R112" i="21"/>
  <c r="Q112" i="21"/>
  <c r="P112" i="21"/>
  <c r="O112" i="21"/>
  <c r="N112" i="21"/>
  <c r="M112" i="21"/>
  <c r="L112" i="21"/>
  <c r="K112" i="21"/>
  <c r="J112" i="21"/>
  <c r="I112" i="21"/>
  <c r="H112" i="21"/>
  <c r="G112" i="21"/>
  <c r="F112" i="21"/>
  <c r="E112" i="21"/>
  <c r="D112" i="21"/>
  <c r="C112" i="21"/>
  <c r="B112" i="21"/>
  <c r="AZ111" i="21"/>
  <c r="AY111" i="21"/>
  <c r="AX111" i="21"/>
  <c r="AW111" i="21"/>
  <c r="AV111" i="21"/>
  <c r="AU111" i="21"/>
  <c r="AT111" i="21"/>
  <c r="AS111" i="21"/>
  <c r="AR111" i="21"/>
  <c r="AQ111" i="21"/>
  <c r="AP111" i="21"/>
  <c r="AO111" i="21"/>
  <c r="AN111" i="21"/>
  <c r="AM111" i="21"/>
  <c r="AL111" i="21"/>
  <c r="AK111" i="21"/>
  <c r="AJ111" i="21"/>
  <c r="AI111" i="21"/>
  <c r="AH111" i="21"/>
  <c r="AG111" i="21"/>
  <c r="AF111" i="21"/>
  <c r="AE111" i="21"/>
  <c r="AD111" i="21"/>
  <c r="AC111" i="21"/>
  <c r="AB111" i="21"/>
  <c r="AA111" i="21"/>
  <c r="Z111" i="21"/>
  <c r="Y111" i="21"/>
  <c r="X111" i="21"/>
  <c r="W111" i="21"/>
  <c r="V111" i="21"/>
  <c r="U111" i="21"/>
  <c r="T111" i="21"/>
  <c r="S111" i="21"/>
  <c r="R111" i="21"/>
  <c r="Q111" i="21"/>
  <c r="P111" i="21"/>
  <c r="O111" i="21"/>
  <c r="N111" i="21"/>
  <c r="M111" i="21"/>
  <c r="L111" i="21"/>
  <c r="K111" i="21"/>
  <c r="J111" i="21"/>
  <c r="I111" i="21"/>
  <c r="H111" i="21"/>
  <c r="G111" i="21"/>
  <c r="F111" i="21"/>
  <c r="E111" i="21"/>
  <c r="BE111" i="21" s="1"/>
  <c r="D111" i="21"/>
  <c r="C111" i="21"/>
  <c r="B111"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V110" i="21"/>
  <c r="U110" i="21"/>
  <c r="T110" i="21"/>
  <c r="S110" i="21"/>
  <c r="R110" i="21"/>
  <c r="Q110" i="21"/>
  <c r="P110" i="21"/>
  <c r="O110" i="21"/>
  <c r="N110" i="21"/>
  <c r="M110" i="21"/>
  <c r="L110" i="21"/>
  <c r="K110" i="21"/>
  <c r="J110" i="21"/>
  <c r="I110" i="21"/>
  <c r="H110" i="21"/>
  <c r="G110" i="21"/>
  <c r="F110" i="21"/>
  <c r="E110" i="21"/>
  <c r="BE110" i="21" s="1"/>
  <c r="D110" i="21"/>
  <c r="C110" i="21"/>
  <c r="B110" i="21"/>
  <c r="BE109" i="21"/>
  <c r="AZ109" i="21"/>
  <c r="AY109" i="21"/>
  <c r="AX109" i="21"/>
  <c r="AW109" i="21"/>
  <c r="AV109" i="21"/>
  <c r="AU109" i="21"/>
  <c r="AT109" i="21"/>
  <c r="AS109" i="21"/>
  <c r="AR109" i="21"/>
  <c r="AQ109" i="21"/>
  <c r="AP109" i="21"/>
  <c r="AO109" i="21"/>
  <c r="AN109" i="21"/>
  <c r="AM109" i="21"/>
  <c r="AL109" i="21"/>
  <c r="AK109" i="21"/>
  <c r="AJ109" i="21"/>
  <c r="AI109" i="21"/>
  <c r="AH109" i="21"/>
  <c r="AG109" i="21"/>
  <c r="AF109" i="21"/>
  <c r="AE109" i="21"/>
  <c r="AD109" i="21"/>
  <c r="AC109" i="21"/>
  <c r="AB109" i="21"/>
  <c r="AA109" i="21"/>
  <c r="Z109" i="21"/>
  <c r="Y109" i="21"/>
  <c r="X109" i="21"/>
  <c r="W109" i="21"/>
  <c r="V109" i="21"/>
  <c r="U109" i="21"/>
  <c r="T109" i="21"/>
  <c r="S109" i="21"/>
  <c r="R109" i="21"/>
  <c r="Q109" i="21"/>
  <c r="P109" i="21"/>
  <c r="O109" i="21"/>
  <c r="N109" i="21"/>
  <c r="M109" i="21"/>
  <c r="L109" i="21"/>
  <c r="K109" i="21"/>
  <c r="J109" i="21"/>
  <c r="I109" i="21"/>
  <c r="H109" i="21"/>
  <c r="G109" i="21"/>
  <c r="F109" i="21"/>
  <c r="E109" i="21"/>
  <c r="BA109" i="21" s="1"/>
  <c r="BB109" i="21" s="1"/>
  <c r="D109" i="21"/>
  <c r="C109" i="21"/>
  <c r="B109"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V108" i="21"/>
  <c r="U108" i="21"/>
  <c r="T108" i="21"/>
  <c r="S108" i="21"/>
  <c r="R108" i="21"/>
  <c r="Q108" i="21"/>
  <c r="P108" i="21"/>
  <c r="O108" i="21"/>
  <c r="N108" i="21"/>
  <c r="M108" i="21"/>
  <c r="L108" i="21"/>
  <c r="K108" i="21"/>
  <c r="J108" i="21"/>
  <c r="I108" i="21"/>
  <c r="BE108" i="21" s="1"/>
  <c r="H108" i="21"/>
  <c r="G108" i="21"/>
  <c r="F108" i="21"/>
  <c r="E108" i="21"/>
  <c r="BA108" i="21" s="1"/>
  <c r="BB108" i="21" s="1"/>
  <c r="D108" i="21"/>
  <c r="C108" i="21"/>
  <c r="B108" i="21"/>
  <c r="AZ107" i="21"/>
  <c r="AY107" i="21"/>
  <c r="AX107" i="21"/>
  <c r="AW107" i="21"/>
  <c r="AV107" i="21"/>
  <c r="AU107" i="21"/>
  <c r="AT107" i="21"/>
  <c r="AS107" i="21"/>
  <c r="AR107" i="21"/>
  <c r="AQ107" i="21"/>
  <c r="AP107" i="21"/>
  <c r="AO107" i="21"/>
  <c r="AN107" i="21"/>
  <c r="AM107" i="21"/>
  <c r="AL107" i="21"/>
  <c r="AK107" i="21"/>
  <c r="AJ107" i="21"/>
  <c r="AI107" i="21"/>
  <c r="AH107" i="21"/>
  <c r="AG107" i="21"/>
  <c r="AF107" i="21"/>
  <c r="AE107" i="21"/>
  <c r="AD107" i="21"/>
  <c r="AC107" i="21"/>
  <c r="AB107" i="21"/>
  <c r="AA107" i="21"/>
  <c r="Z107" i="21"/>
  <c r="Y107" i="21"/>
  <c r="X107" i="21"/>
  <c r="W107" i="21"/>
  <c r="V107" i="21"/>
  <c r="U107" i="21"/>
  <c r="T107" i="21"/>
  <c r="S107" i="21"/>
  <c r="R107" i="21"/>
  <c r="Q107" i="21"/>
  <c r="P107" i="21"/>
  <c r="O107" i="21"/>
  <c r="N107" i="21"/>
  <c r="M107" i="21"/>
  <c r="L107" i="21"/>
  <c r="K107" i="21"/>
  <c r="J107" i="21"/>
  <c r="I107" i="21"/>
  <c r="H107" i="21"/>
  <c r="G107" i="21"/>
  <c r="F107" i="21"/>
  <c r="E107" i="21"/>
  <c r="BE107" i="21" s="1"/>
  <c r="D107" i="21"/>
  <c r="C107" i="21"/>
  <c r="BC107" i="21" s="1"/>
  <c r="B107"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V106" i="21"/>
  <c r="U106" i="21"/>
  <c r="T106" i="21"/>
  <c r="S106" i="21"/>
  <c r="R106" i="21"/>
  <c r="Q106" i="21"/>
  <c r="P106" i="21"/>
  <c r="O106" i="21"/>
  <c r="N106" i="21"/>
  <c r="M106" i="21"/>
  <c r="L106" i="21"/>
  <c r="K106" i="21"/>
  <c r="J106" i="21"/>
  <c r="I106" i="21"/>
  <c r="H106" i="21"/>
  <c r="G106" i="21"/>
  <c r="F106" i="21"/>
  <c r="E106" i="21"/>
  <c r="D106" i="21"/>
  <c r="C106" i="21"/>
  <c r="B106" i="21"/>
  <c r="AZ105" i="21"/>
  <c r="AY105" i="21"/>
  <c r="AX105" i="21"/>
  <c r="AW105" i="21"/>
  <c r="AV105" i="21"/>
  <c r="AU105" i="21"/>
  <c r="AT105" i="21"/>
  <c r="AS105" i="21"/>
  <c r="AR105" i="21"/>
  <c r="AQ105" i="21"/>
  <c r="AP105" i="21"/>
  <c r="AO105" i="21"/>
  <c r="AN105" i="21"/>
  <c r="AM105" i="21"/>
  <c r="AL105" i="21"/>
  <c r="AK105" i="21"/>
  <c r="AJ105" i="21"/>
  <c r="AI105" i="21"/>
  <c r="AH105" i="21"/>
  <c r="AG105" i="21"/>
  <c r="AF105" i="21"/>
  <c r="AE105" i="21"/>
  <c r="AD105" i="21"/>
  <c r="AC105" i="21"/>
  <c r="AB105" i="21"/>
  <c r="AA105" i="21"/>
  <c r="Z105" i="21"/>
  <c r="Y105" i="21"/>
  <c r="X105" i="21"/>
  <c r="W105" i="21"/>
  <c r="V105" i="21"/>
  <c r="U105" i="21"/>
  <c r="T105" i="21"/>
  <c r="S105" i="21"/>
  <c r="R105" i="21"/>
  <c r="Q105" i="21"/>
  <c r="P105" i="21"/>
  <c r="O105" i="21"/>
  <c r="N105" i="21"/>
  <c r="M105" i="21"/>
  <c r="L105" i="21"/>
  <c r="K105" i="21"/>
  <c r="J105" i="21"/>
  <c r="I105" i="21"/>
  <c r="H105" i="21"/>
  <c r="G105" i="21"/>
  <c r="F105" i="21"/>
  <c r="E105" i="21"/>
  <c r="D105" i="21"/>
  <c r="C105" i="21"/>
  <c r="B105" i="21"/>
  <c r="BE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V104" i="21"/>
  <c r="U104" i="21"/>
  <c r="T104" i="21"/>
  <c r="S104" i="21"/>
  <c r="R104" i="21"/>
  <c r="Q104" i="21"/>
  <c r="P104" i="21"/>
  <c r="O104" i="21"/>
  <c r="N104" i="21"/>
  <c r="M104" i="21"/>
  <c r="L104" i="21"/>
  <c r="K104" i="21"/>
  <c r="J104" i="21"/>
  <c r="I104" i="21"/>
  <c r="H104" i="21"/>
  <c r="G104" i="21"/>
  <c r="F104" i="21"/>
  <c r="E104" i="21"/>
  <c r="BA104" i="21" s="1"/>
  <c r="BB104" i="21" s="1"/>
  <c r="D104" i="21"/>
  <c r="C104" i="21"/>
  <c r="B104" i="21"/>
  <c r="AZ103" i="21"/>
  <c r="AY103" i="21"/>
  <c r="AX103" i="21"/>
  <c r="AW103" i="21"/>
  <c r="AV103" i="21"/>
  <c r="AU103" i="21"/>
  <c r="AT103" i="21"/>
  <c r="AS103" i="21"/>
  <c r="AR103" i="21"/>
  <c r="AQ103" i="21"/>
  <c r="AP103" i="21"/>
  <c r="AO103" i="21"/>
  <c r="AN103" i="21"/>
  <c r="AM103" i="21"/>
  <c r="AL103" i="21"/>
  <c r="AK103" i="21"/>
  <c r="AJ103" i="21"/>
  <c r="AI103" i="21"/>
  <c r="AH103" i="21"/>
  <c r="AG103" i="21"/>
  <c r="AF103" i="21"/>
  <c r="AE103" i="21"/>
  <c r="AD103" i="21"/>
  <c r="AC103" i="21"/>
  <c r="AB103" i="21"/>
  <c r="AA103" i="21"/>
  <c r="Z103" i="21"/>
  <c r="Y103" i="21"/>
  <c r="X103" i="21"/>
  <c r="W103" i="21"/>
  <c r="V103" i="21"/>
  <c r="U103" i="21"/>
  <c r="T103" i="21"/>
  <c r="S103" i="21"/>
  <c r="R103" i="21"/>
  <c r="Q103" i="21"/>
  <c r="P103" i="21"/>
  <c r="O103" i="21"/>
  <c r="N103" i="21"/>
  <c r="M103" i="21"/>
  <c r="L103" i="21"/>
  <c r="K103" i="21"/>
  <c r="J103" i="21"/>
  <c r="I103" i="21"/>
  <c r="H103" i="21"/>
  <c r="G103" i="21"/>
  <c r="F103" i="21"/>
  <c r="E103" i="21"/>
  <c r="D103" i="21"/>
  <c r="C103" i="21"/>
  <c r="B103" i="21"/>
  <c r="BC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V102" i="21"/>
  <c r="U102" i="21"/>
  <c r="T102" i="21"/>
  <c r="S102" i="21"/>
  <c r="R102" i="21"/>
  <c r="Q102" i="21"/>
  <c r="P102" i="21"/>
  <c r="O102" i="21"/>
  <c r="N102" i="21"/>
  <c r="M102" i="21"/>
  <c r="L102" i="21"/>
  <c r="K102" i="21"/>
  <c r="J102" i="21"/>
  <c r="I102" i="21"/>
  <c r="H102" i="21"/>
  <c r="G102" i="21"/>
  <c r="F102" i="21"/>
  <c r="E102" i="21"/>
  <c r="BE102" i="21" s="1"/>
  <c r="D102" i="21"/>
  <c r="C102" i="21"/>
  <c r="B102" i="21"/>
  <c r="AZ101" i="21"/>
  <c r="AY101" i="21"/>
  <c r="AX101" i="21"/>
  <c r="AW101" i="21"/>
  <c r="AV101" i="21"/>
  <c r="AU101" i="21"/>
  <c r="AT101" i="21"/>
  <c r="AS101" i="21"/>
  <c r="AR101" i="21"/>
  <c r="AQ101" i="21"/>
  <c r="AP101" i="21"/>
  <c r="AO101" i="21"/>
  <c r="AN101" i="21"/>
  <c r="AM101" i="21"/>
  <c r="AL101" i="21"/>
  <c r="AK101" i="21"/>
  <c r="AJ101" i="21"/>
  <c r="AI101" i="21"/>
  <c r="AH101" i="21"/>
  <c r="AG101" i="21"/>
  <c r="AF101" i="21"/>
  <c r="AE101" i="21"/>
  <c r="AD101" i="21"/>
  <c r="AC101" i="21"/>
  <c r="AB101" i="21"/>
  <c r="AA101" i="21"/>
  <c r="Z101" i="21"/>
  <c r="Y101" i="21"/>
  <c r="X101" i="21"/>
  <c r="W101" i="21"/>
  <c r="V101" i="21"/>
  <c r="U101" i="21"/>
  <c r="T101" i="21"/>
  <c r="S101" i="21"/>
  <c r="R101" i="21"/>
  <c r="Q101" i="21"/>
  <c r="P101" i="21"/>
  <c r="O101" i="21"/>
  <c r="N101" i="21"/>
  <c r="M101" i="21"/>
  <c r="L101" i="21"/>
  <c r="K101" i="21"/>
  <c r="J101" i="21"/>
  <c r="I101" i="21"/>
  <c r="H101" i="21"/>
  <c r="G101" i="21"/>
  <c r="F101" i="21"/>
  <c r="E101" i="21"/>
  <c r="D101" i="21"/>
  <c r="C101" i="21"/>
  <c r="B101"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V100" i="21"/>
  <c r="U100" i="21"/>
  <c r="T100" i="21"/>
  <c r="S100" i="21"/>
  <c r="R100" i="21"/>
  <c r="Q100" i="21"/>
  <c r="P100" i="21"/>
  <c r="O100" i="21"/>
  <c r="N100" i="21"/>
  <c r="M100" i="21"/>
  <c r="L100" i="21"/>
  <c r="K100" i="21"/>
  <c r="J100" i="21"/>
  <c r="I100" i="21"/>
  <c r="H100" i="21"/>
  <c r="G100" i="21"/>
  <c r="F100" i="21"/>
  <c r="E100" i="21"/>
  <c r="D100" i="21"/>
  <c r="C100" i="21"/>
  <c r="B100" i="21"/>
  <c r="AZ99" i="21"/>
  <c r="AY99" i="21"/>
  <c r="AX99" i="21"/>
  <c r="AW99" i="21"/>
  <c r="AV99" i="21"/>
  <c r="AU99" i="21"/>
  <c r="AT99" i="21"/>
  <c r="AS99" i="21"/>
  <c r="AR99" i="21"/>
  <c r="AQ99" i="21"/>
  <c r="AP99" i="21"/>
  <c r="AO99" i="21"/>
  <c r="AN99" i="21"/>
  <c r="AM99" i="21"/>
  <c r="AL99" i="21"/>
  <c r="AK99" i="21"/>
  <c r="AJ99" i="21"/>
  <c r="AI99" i="21"/>
  <c r="AH99" i="21"/>
  <c r="AG99" i="21"/>
  <c r="AF99" i="21"/>
  <c r="AE99" i="21"/>
  <c r="AD99" i="21"/>
  <c r="AC99" i="21"/>
  <c r="AB99" i="21"/>
  <c r="AA99" i="21"/>
  <c r="Z99" i="21"/>
  <c r="Y99" i="21"/>
  <c r="X99" i="21"/>
  <c r="W99" i="21"/>
  <c r="V99" i="21"/>
  <c r="U99" i="21"/>
  <c r="T99" i="21"/>
  <c r="S99" i="21"/>
  <c r="R99" i="21"/>
  <c r="Q99" i="21"/>
  <c r="P99" i="21"/>
  <c r="O99" i="21"/>
  <c r="N99" i="21"/>
  <c r="M99" i="21"/>
  <c r="L99" i="21"/>
  <c r="K99" i="21"/>
  <c r="J99" i="21"/>
  <c r="I99" i="21"/>
  <c r="H99" i="21"/>
  <c r="G99" i="21"/>
  <c r="F99" i="21"/>
  <c r="E99" i="21"/>
  <c r="D99" i="21"/>
  <c r="C99" i="21"/>
  <c r="B99" i="21"/>
  <c r="BE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V98" i="21"/>
  <c r="U98" i="21"/>
  <c r="T98" i="21"/>
  <c r="S98" i="21"/>
  <c r="R98" i="21"/>
  <c r="Q98" i="21"/>
  <c r="P98" i="21"/>
  <c r="O98" i="21"/>
  <c r="N98" i="21"/>
  <c r="M98" i="21"/>
  <c r="L98" i="21"/>
  <c r="K98" i="21"/>
  <c r="J98" i="21"/>
  <c r="I98" i="21"/>
  <c r="H98" i="21"/>
  <c r="G98" i="21"/>
  <c r="BC98" i="21" s="1"/>
  <c r="F98" i="21"/>
  <c r="E98" i="21"/>
  <c r="D98" i="21"/>
  <c r="C98" i="21"/>
  <c r="B98" i="21"/>
  <c r="AZ97" i="21"/>
  <c r="AY97" i="21"/>
  <c r="AX97" i="21"/>
  <c r="AW97" i="21"/>
  <c r="AV97" i="21"/>
  <c r="AU97" i="21"/>
  <c r="AT97" i="21"/>
  <c r="AS97" i="21"/>
  <c r="AR97" i="21"/>
  <c r="AQ97" i="21"/>
  <c r="AP97" i="21"/>
  <c r="AO97" i="21"/>
  <c r="AN97" i="21"/>
  <c r="AM97" i="21"/>
  <c r="AL97" i="21"/>
  <c r="AK97" i="21"/>
  <c r="AJ97" i="21"/>
  <c r="AI97" i="21"/>
  <c r="AH97" i="21"/>
  <c r="AG97" i="21"/>
  <c r="AF97" i="21"/>
  <c r="AE97" i="21"/>
  <c r="AD97" i="21"/>
  <c r="AC97" i="21"/>
  <c r="AB97" i="21"/>
  <c r="AA97" i="21"/>
  <c r="Z97" i="21"/>
  <c r="Y97" i="21"/>
  <c r="X97" i="21"/>
  <c r="W97" i="21"/>
  <c r="V97" i="21"/>
  <c r="U97" i="21"/>
  <c r="T97" i="21"/>
  <c r="S97" i="21"/>
  <c r="R97" i="21"/>
  <c r="Q97" i="21"/>
  <c r="P97" i="21"/>
  <c r="O97" i="21"/>
  <c r="N97" i="21"/>
  <c r="M97" i="21"/>
  <c r="L97" i="21"/>
  <c r="K97" i="21"/>
  <c r="J97" i="21"/>
  <c r="I97" i="21"/>
  <c r="H97" i="21"/>
  <c r="G97" i="21"/>
  <c r="F97" i="21"/>
  <c r="E97" i="21"/>
  <c r="D97" i="21"/>
  <c r="C97" i="21"/>
  <c r="B97"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V96" i="21"/>
  <c r="U96" i="21"/>
  <c r="T96" i="21"/>
  <c r="S96" i="21"/>
  <c r="R96" i="21"/>
  <c r="Q96" i="21"/>
  <c r="P96" i="21"/>
  <c r="O96" i="21"/>
  <c r="N96" i="21"/>
  <c r="M96" i="21"/>
  <c r="L96" i="21"/>
  <c r="K96" i="21"/>
  <c r="J96" i="21"/>
  <c r="I96" i="21"/>
  <c r="H96" i="21"/>
  <c r="G96" i="21"/>
  <c r="BE96" i="21" s="1"/>
  <c r="F96" i="21"/>
  <c r="E96" i="21"/>
  <c r="D96" i="21"/>
  <c r="C96" i="21"/>
  <c r="B96" i="21"/>
  <c r="AZ95" i="21"/>
  <c r="AY95" i="21"/>
  <c r="AX95" i="21"/>
  <c r="AW95" i="21"/>
  <c r="AV95" i="21"/>
  <c r="AU95" i="21"/>
  <c r="AT95" i="21"/>
  <c r="AS95" i="21"/>
  <c r="AR95" i="21"/>
  <c r="AQ95" i="21"/>
  <c r="AP95" i="21"/>
  <c r="AO95" i="21"/>
  <c r="AN95" i="21"/>
  <c r="AM95" i="21"/>
  <c r="AL95" i="21"/>
  <c r="AK95" i="21"/>
  <c r="AJ95" i="21"/>
  <c r="AI95" i="21"/>
  <c r="AH95" i="21"/>
  <c r="AG95" i="21"/>
  <c r="AF95" i="21"/>
  <c r="AE95" i="21"/>
  <c r="AD95" i="21"/>
  <c r="AC95" i="21"/>
  <c r="AB95" i="21"/>
  <c r="AA95" i="21"/>
  <c r="Z95" i="21"/>
  <c r="Y95" i="21"/>
  <c r="X95" i="21"/>
  <c r="W95" i="21"/>
  <c r="V95" i="21"/>
  <c r="U95" i="21"/>
  <c r="T95" i="21"/>
  <c r="S95" i="21"/>
  <c r="R95" i="21"/>
  <c r="Q95" i="21"/>
  <c r="P95" i="21"/>
  <c r="O95" i="21"/>
  <c r="N95" i="21"/>
  <c r="M95" i="21"/>
  <c r="L95" i="21"/>
  <c r="K95" i="21"/>
  <c r="J95" i="21"/>
  <c r="I95" i="21"/>
  <c r="H95" i="21"/>
  <c r="G95" i="21"/>
  <c r="F95" i="21"/>
  <c r="E95" i="21"/>
  <c r="D95" i="21"/>
  <c r="C95" i="21"/>
  <c r="B95"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V94" i="21"/>
  <c r="U94" i="21"/>
  <c r="T94" i="21"/>
  <c r="S94" i="21"/>
  <c r="R94" i="21"/>
  <c r="Q94" i="21"/>
  <c r="P94" i="21"/>
  <c r="O94" i="21"/>
  <c r="N94" i="21"/>
  <c r="M94" i="21"/>
  <c r="L94" i="21"/>
  <c r="K94" i="21"/>
  <c r="J94" i="21"/>
  <c r="I94" i="21"/>
  <c r="H94" i="21"/>
  <c r="G94" i="21"/>
  <c r="F94" i="21"/>
  <c r="E94" i="21"/>
  <c r="D94" i="21"/>
  <c r="C94" i="21"/>
  <c r="B94" i="21"/>
  <c r="AZ93" i="21"/>
  <c r="AY93" i="21"/>
  <c r="AX93" i="21"/>
  <c r="AW93" i="21"/>
  <c r="AV93" i="21"/>
  <c r="AU93" i="21"/>
  <c r="AT93" i="21"/>
  <c r="AS93" i="21"/>
  <c r="AR93" i="21"/>
  <c r="AQ93" i="21"/>
  <c r="AP93" i="21"/>
  <c r="AO93" i="21"/>
  <c r="AN93" i="21"/>
  <c r="AM93" i="21"/>
  <c r="AL93" i="21"/>
  <c r="AK93" i="21"/>
  <c r="AJ93" i="21"/>
  <c r="AI93" i="21"/>
  <c r="AH93" i="21"/>
  <c r="AG93" i="21"/>
  <c r="AF93" i="21"/>
  <c r="AE93" i="21"/>
  <c r="AD93" i="21"/>
  <c r="AC93" i="21"/>
  <c r="AB93" i="21"/>
  <c r="AA93" i="21"/>
  <c r="Z93" i="21"/>
  <c r="Y93" i="21"/>
  <c r="X93" i="21"/>
  <c r="W93" i="21"/>
  <c r="V93" i="21"/>
  <c r="U93" i="21"/>
  <c r="T93" i="21"/>
  <c r="S93" i="21"/>
  <c r="R93" i="21"/>
  <c r="Q93" i="21"/>
  <c r="P93" i="21"/>
  <c r="O93" i="21"/>
  <c r="N93" i="21"/>
  <c r="M93" i="21"/>
  <c r="L93" i="21"/>
  <c r="K93" i="21"/>
  <c r="J93" i="21"/>
  <c r="I93" i="21"/>
  <c r="H93" i="21"/>
  <c r="G93" i="21"/>
  <c r="F93" i="21"/>
  <c r="E93" i="21"/>
  <c r="BA93" i="21" s="1"/>
  <c r="BB93" i="21" s="1"/>
  <c r="D93" i="21"/>
  <c r="C93" i="21"/>
  <c r="B93"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V92" i="21"/>
  <c r="U92" i="21"/>
  <c r="T92" i="21"/>
  <c r="S92" i="21"/>
  <c r="R92" i="21"/>
  <c r="Q92" i="21"/>
  <c r="P92" i="21"/>
  <c r="O92" i="21"/>
  <c r="N92" i="21"/>
  <c r="M92" i="21"/>
  <c r="L92" i="21"/>
  <c r="K92" i="21"/>
  <c r="J92" i="21"/>
  <c r="I92" i="21"/>
  <c r="H92" i="21"/>
  <c r="G92" i="21"/>
  <c r="F92" i="21"/>
  <c r="E92" i="21"/>
  <c r="BC92" i="21" s="1"/>
  <c r="D92" i="21"/>
  <c r="C92" i="21"/>
  <c r="BE92" i="21" s="1"/>
  <c r="B92" i="21"/>
  <c r="BC91" i="21"/>
  <c r="AZ91" i="21"/>
  <c r="AY91" i="21"/>
  <c r="AX91" i="21"/>
  <c r="AW91" i="21"/>
  <c r="AV91" i="21"/>
  <c r="AU91" i="21"/>
  <c r="AT91" i="21"/>
  <c r="AS91" i="21"/>
  <c r="AR91" i="21"/>
  <c r="AQ91" i="21"/>
  <c r="AP91" i="21"/>
  <c r="AO91" i="21"/>
  <c r="AN91" i="21"/>
  <c r="AM91" i="21"/>
  <c r="AL91" i="21"/>
  <c r="AK91" i="21"/>
  <c r="AJ91" i="21"/>
  <c r="AI91" i="21"/>
  <c r="AH91" i="21"/>
  <c r="AG91" i="21"/>
  <c r="AF91" i="21"/>
  <c r="AE91" i="21"/>
  <c r="AD91" i="21"/>
  <c r="AC91" i="21"/>
  <c r="AB91" i="21"/>
  <c r="AA91" i="21"/>
  <c r="Z91" i="21"/>
  <c r="Y91" i="21"/>
  <c r="X91" i="21"/>
  <c r="W91" i="21"/>
  <c r="V91" i="21"/>
  <c r="U91" i="21"/>
  <c r="T91" i="21"/>
  <c r="S91" i="21"/>
  <c r="R91" i="21"/>
  <c r="Q91" i="21"/>
  <c r="P91" i="21"/>
  <c r="O91" i="21"/>
  <c r="N91" i="21"/>
  <c r="M91" i="21"/>
  <c r="L91" i="21"/>
  <c r="K91" i="21"/>
  <c r="J91" i="21"/>
  <c r="I91" i="21"/>
  <c r="H91" i="21"/>
  <c r="G91" i="21"/>
  <c r="F91" i="21"/>
  <c r="E91" i="21"/>
  <c r="D91" i="21"/>
  <c r="C91" i="21"/>
  <c r="BE91" i="21" s="1"/>
  <c r="B91"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V90" i="21"/>
  <c r="U90" i="21"/>
  <c r="T90" i="21"/>
  <c r="S90" i="21"/>
  <c r="R90" i="21"/>
  <c r="Q90" i="21"/>
  <c r="P90" i="21"/>
  <c r="O90" i="21"/>
  <c r="N90" i="21"/>
  <c r="M90" i="21"/>
  <c r="L90" i="21"/>
  <c r="K90" i="21"/>
  <c r="J90" i="21"/>
  <c r="I90" i="21"/>
  <c r="H90" i="21"/>
  <c r="G90" i="21"/>
  <c r="F90" i="21"/>
  <c r="E90" i="21"/>
  <c r="BE90" i="21" s="1"/>
  <c r="D90" i="21"/>
  <c r="C90" i="21"/>
  <c r="BC90" i="21" s="1"/>
  <c r="B90" i="21"/>
  <c r="BC89" i="21"/>
  <c r="AZ89" i="21"/>
  <c r="AY89" i="21"/>
  <c r="AX89" i="21"/>
  <c r="AW89" i="21"/>
  <c r="AV89" i="21"/>
  <c r="AU89" i="21"/>
  <c r="AT89" i="21"/>
  <c r="AS89" i="21"/>
  <c r="AR89" i="21"/>
  <c r="AQ89" i="21"/>
  <c r="AP89" i="21"/>
  <c r="AO89" i="21"/>
  <c r="AN89" i="21"/>
  <c r="AM89" i="21"/>
  <c r="AL89" i="21"/>
  <c r="AK89" i="21"/>
  <c r="AJ89" i="21"/>
  <c r="AI89" i="21"/>
  <c r="AH89" i="21"/>
  <c r="AG89" i="21"/>
  <c r="AF89" i="21"/>
  <c r="AE89" i="21"/>
  <c r="AD89" i="21"/>
  <c r="AC89" i="21"/>
  <c r="AB89" i="21"/>
  <c r="AA89" i="21"/>
  <c r="Z89" i="21"/>
  <c r="Y89" i="21"/>
  <c r="X89" i="21"/>
  <c r="W89" i="21"/>
  <c r="V89" i="21"/>
  <c r="U89" i="21"/>
  <c r="T89" i="21"/>
  <c r="S89" i="21"/>
  <c r="R89" i="21"/>
  <c r="Q89" i="21"/>
  <c r="P89" i="21"/>
  <c r="O89" i="21"/>
  <c r="N89" i="21"/>
  <c r="M89" i="21"/>
  <c r="L89" i="21"/>
  <c r="K89" i="21"/>
  <c r="J89" i="21"/>
  <c r="I89" i="21"/>
  <c r="H89" i="21"/>
  <c r="G89" i="21"/>
  <c r="F89" i="21"/>
  <c r="E89" i="21"/>
  <c r="D89" i="21"/>
  <c r="C89" i="21"/>
  <c r="B89"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V88" i="21"/>
  <c r="U88" i="21"/>
  <c r="T88" i="21"/>
  <c r="S88" i="21"/>
  <c r="R88" i="21"/>
  <c r="Q88" i="21"/>
  <c r="P88" i="21"/>
  <c r="O88" i="21"/>
  <c r="N88" i="21"/>
  <c r="M88" i="21"/>
  <c r="L88" i="21"/>
  <c r="K88" i="21"/>
  <c r="BC88" i="21" s="1"/>
  <c r="J88" i="21"/>
  <c r="I88" i="21"/>
  <c r="H88" i="21"/>
  <c r="G88" i="21"/>
  <c r="F88" i="21"/>
  <c r="E88" i="21"/>
  <c r="D88" i="21"/>
  <c r="C88" i="21"/>
  <c r="B88" i="21"/>
  <c r="AZ87" i="21"/>
  <c r="AY87" i="21"/>
  <c r="AX87" i="21"/>
  <c r="AW87" i="21"/>
  <c r="AV87" i="21"/>
  <c r="AU87" i="21"/>
  <c r="AT87" i="21"/>
  <c r="AS87" i="21"/>
  <c r="AR87" i="21"/>
  <c r="AQ87" i="21"/>
  <c r="AP87" i="21"/>
  <c r="AO87" i="21"/>
  <c r="AN87" i="21"/>
  <c r="AM87" i="21"/>
  <c r="AL87" i="21"/>
  <c r="AK87" i="21"/>
  <c r="AJ87" i="21"/>
  <c r="AI87" i="21"/>
  <c r="AH87" i="21"/>
  <c r="AG87" i="21"/>
  <c r="AF87" i="21"/>
  <c r="AE87" i="21"/>
  <c r="AD87" i="21"/>
  <c r="AC87" i="21"/>
  <c r="AB87" i="21"/>
  <c r="AA87" i="21"/>
  <c r="Z87" i="21"/>
  <c r="Y87" i="21"/>
  <c r="X87" i="21"/>
  <c r="W87" i="21"/>
  <c r="V87" i="21"/>
  <c r="U87" i="21"/>
  <c r="T87" i="21"/>
  <c r="S87" i="21"/>
  <c r="R87" i="21"/>
  <c r="Q87" i="21"/>
  <c r="P87" i="21"/>
  <c r="O87" i="21"/>
  <c r="N87" i="21"/>
  <c r="M87" i="21"/>
  <c r="L87" i="21"/>
  <c r="K87" i="21"/>
  <c r="J87" i="21"/>
  <c r="I87" i="21"/>
  <c r="H87" i="21"/>
  <c r="G87" i="21"/>
  <c r="F87" i="21"/>
  <c r="E87" i="21"/>
  <c r="BC87" i="21" s="1"/>
  <c r="D87" i="21"/>
  <c r="C87" i="21"/>
  <c r="B87"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V86" i="21"/>
  <c r="U86" i="21"/>
  <c r="T86" i="21"/>
  <c r="S86" i="21"/>
  <c r="R86" i="21"/>
  <c r="Q86" i="21"/>
  <c r="P86" i="21"/>
  <c r="O86" i="21"/>
  <c r="N86" i="21"/>
  <c r="M86" i="21"/>
  <c r="L86" i="21"/>
  <c r="K86" i="21"/>
  <c r="J86" i="21"/>
  <c r="I86" i="21"/>
  <c r="H86" i="21"/>
  <c r="G86" i="21"/>
  <c r="BC86" i="21" s="1"/>
  <c r="F86" i="21"/>
  <c r="E86" i="21"/>
  <c r="D86" i="21"/>
  <c r="C86" i="21"/>
  <c r="BE86" i="21" s="1"/>
  <c r="B86" i="21"/>
  <c r="BD86" i="21" s="1"/>
  <c r="BC85" i="21"/>
  <c r="AZ85" i="21"/>
  <c r="AY85" i="21"/>
  <c r="AX85" i="21"/>
  <c r="AW85" i="21"/>
  <c r="AV85" i="21"/>
  <c r="AU85" i="21"/>
  <c r="AT85" i="21"/>
  <c r="AS85" i="21"/>
  <c r="AR85" i="21"/>
  <c r="AQ85" i="21"/>
  <c r="AP85" i="21"/>
  <c r="AO85" i="21"/>
  <c r="AN85" i="21"/>
  <c r="AM85" i="21"/>
  <c r="AL85" i="21"/>
  <c r="AK85" i="21"/>
  <c r="AJ85" i="21"/>
  <c r="AI85" i="21"/>
  <c r="AH85" i="21"/>
  <c r="AG85" i="21"/>
  <c r="AF85" i="21"/>
  <c r="AE85" i="21"/>
  <c r="AD85" i="21"/>
  <c r="AC85" i="21"/>
  <c r="AB85" i="21"/>
  <c r="AA85" i="21"/>
  <c r="Z85" i="21"/>
  <c r="Y85" i="21"/>
  <c r="X85" i="21"/>
  <c r="W85" i="21"/>
  <c r="V85" i="21"/>
  <c r="U85" i="21"/>
  <c r="T85" i="21"/>
  <c r="S85" i="21"/>
  <c r="R85" i="21"/>
  <c r="Q85" i="21"/>
  <c r="P85" i="21"/>
  <c r="O85" i="21"/>
  <c r="N85" i="21"/>
  <c r="M85" i="21"/>
  <c r="L85" i="21"/>
  <c r="K85" i="21"/>
  <c r="J85" i="21"/>
  <c r="I85" i="21"/>
  <c r="H85" i="21"/>
  <c r="G85" i="21"/>
  <c r="F85" i="21"/>
  <c r="E85" i="21"/>
  <c r="BE85" i="21" s="1"/>
  <c r="D85" i="21"/>
  <c r="C85" i="21"/>
  <c r="B85"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V84" i="21"/>
  <c r="U84" i="21"/>
  <c r="T84" i="21"/>
  <c r="S84" i="21"/>
  <c r="R84" i="21"/>
  <c r="Q84" i="21"/>
  <c r="P84" i="21"/>
  <c r="O84" i="21"/>
  <c r="N84" i="21"/>
  <c r="M84" i="21"/>
  <c r="L84" i="21"/>
  <c r="K84" i="21"/>
  <c r="J84" i="21"/>
  <c r="I84" i="21"/>
  <c r="H84" i="21"/>
  <c r="G84" i="21"/>
  <c r="BE84" i="21" s="1"/>
  <c r="F84" i="21"/>
  <c r="E84" i="21"/>
  <c r="D84" i="21"/>
  <c r="C84" i="21"/>
  <c r="BC84" i="21" s="1"/>
  <c r="B84" i="21"/>
  <c r="BD84" i="21" s="1"/>
  <c r="AZ83" i="21"/>
  <c r="AY83" i="21"/>
  <c r="AX83" i="21"/>
  <c r="AW83" i="21"/>
  <c r="AV83" i="21"/>
  <c r="AU83" i="21"/>
  <c r="AT83" i="21"/>
  <c r="AS83" i="21"/>
  <c r="AR83" i="21"/>
  <c r="AQ83" i="21"/>
  <c r="AP83" i="21"/>
  <c r="AO83" i="21"/>
  <c r="AN83" i="21"/>
  <c r="AM83" i="21"/>
  <c r="AL83" i="21"/>
  <c r="AK83" i="21"/>
  <c r="AJ83" i="21"/>
  <c r="AI83" i="21"/>
  <c r="AH83" i="21"/>
  <c r="AG83" i="21"/>
  <c r="AF83" i="21"/>
  <c r="AE83" i="21"/>
  <c r="AD83" i="21"/>
  <c r="AC83" i="21"/>
  <c r="AB83" i="21"/>
  <c r="AA83" i="21"/>
  <c r="Z83" i="21"/>
  <c r="Y83" i="21"/>
  <c r="X83" i="21"/>
  <c r="W83" i="21"/>
  <c r="V83" i="21"/>
  <c r="U83" i="21"/>
  <c r="T83" i="21"/>
  <c r="S83" i="21"/>
  <c r="R83" i="21"/>
  <c r="Q83" i="21"/>
  <c r="P83" i="21"/>
  <c r="O83" i="21"/>
  <c r="N83" i="21"/>
  <c r="M83" i="21"/>
  <c r="L83" i="21"/>
  <c r="K83" i="21"/>
  <c r="J83" i="21"/>
  <c r="I83" i="21"/>
  <c r="H83" i="21"/>
  <c r="G83" i="21"/>
  <c r="BC83" i="21" s="1"/>
  <c r="F83" i="21"/>
  <c r="BE83" i="21" s="1"/>
  <c r="E83" i="21"/>
  <c r="D83" i="21"/>
  <c r="C83" i="21"/>
  <c r="B83"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V82" i="21"/>
  <c r="U82" i="21"/>
  <c r="T82" i="21"/>
  <c r="S82" i="21"/>
  <c r="R82" i="21"/>
  <c r="Q82" i="21"/>
  <c r="P82" i="21"/>
  <c r="O82" i="21"/>
  <c r="N82" i="21"/>
  <c r="M82" i="21"/>
  <c r="L82" i="21"/>
  <c r="K82" i="21"/>
  <c r="J82" i="21"/>
  <c r="I82" i="21"/>
  <c r="H82" i="21"/>
  <c r="G82" i="21"/>
  <c r="F82" i="21"/>
  <c r="E82" i="21"/>
  <c r="D82" i="21"/>
  <c r="C82" i="21"/>
  <c r="B82" i="21"/>
  <c r="AZ81" i="21"/>
  <c r="AY81" i="21"/>
  <c r="AX81" i="21"/>
  <c r="AW81" i="21"/>
  <c r="AV81" i="21"/>
  <c r="AU81" i="21"/>
  <c r="AT81" i="21"/>
  <c r="AS81" i="21"/>
  <c r="AR81" i="21"/>
  <c r="AQ81" i="21"/>
  <c r="AP81" i="21"/>
  <c r="AO81" i="21"/>
  <c r="AN81" i="21"/>
  <c r="AM81" i="21"/>
  <c r="AL81" i="21"/>
  <c r="AK81" i="21"/>
  <c r="AJ81" i="21"/>
  <c r="AI81" i="21"/>
  <c r="AH81" i="21"/>
  <c r="AG81" i="21"/>
  <c r="AF81" i="21"/>
  <c r="AE81" i="21"/>
  <c r="AD81" i="21"/>
  <c r="AC81" i="21"/>
  <c r="AB81" i="21"/>
  <c r="AA81" i="21"/>
  <c r="Z81" i="21"/>
  <c r="Y81" i="21"/>
  <c r="X81" i="21"/>
  <c r="W81" i="21"/>
  <c r="V81" i="21"/>
  <c r="U81" i="21"/>
  <c r="T81" i="21"/>
  <c r="S81" i="21"/>
  <c r="R81" i="21"/>
  <c r="Q81" i="21"/>
  <c r="P81" i="21"/>
  <c r="O81" i="21"/>
  <c r="N81" i="21"/>
  <c r="M81" i="21"/>
  <c r="L81" i="21"/>
  <c r="K81" i="21"/>
  <c r="J81" i="21"/>
  <c r="I81" i="21"/>
  <c r="H81" i="21"/>
  <c r="G81" i="21"/>
  <c r="BC81" i="21" s="1"/>
  <c r="F81" i="21"/>
  <c r="E81" i="21"/>
  <c r="D81" i="21"/>
  <c r="C81" i="21"/>
  <c r="B81"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V80" i="21"/>
  <c r="U80" i="21"/>
  <c r="T80" i="21"/>
  <c r="S80" i="21"/>
  <c r="R80" i="21"/>
  <c r="Q80" i="21"/>
  <c r="P80" i="21"/>
  <c r="O80" i="21"/>
  <c r="N80" i="21"/>
  <c r="M80" i="21"/>
  <c r="L80" i="21"/>
  <c r="K80" i="21"/>
  <c r="J80" i="21"/>
  <c r="I80" i="21"/>
  <c r="H80" i="21"/>
  <c r="G80" i="21"/>
  <c r="F80" i="21"/>
  <c r="E80" i="21"/>
  <c r="D80" i="21"/>
  <c r="C80" i="21"/>
  <c r="BE80" i="21" s="1"/>
  <c r="B80" i="21"/>
  <c r="BD80" i="21" s="1"/>
  <c r="AZ79" i="21"/>
  <c r="AY79" i="21"/>
  <c r="AX79" i="21"/>
  <c r="AW79" i="21"/>
  <c r="AV79" i="21"/>
  <c r="AU79" i="21"/>
  <c r="AT79" i="21"/>
  <c r="AS79" i="21"/>
  <c r="AR79" i="21"/>
  <c r="AQ79" i="21"/>
  <c r="AP79" i="21"/>
  <c r="AO79" i="21"/>
  <c r="AN79" i="21"/>
  <c r="AM79" i="21"/>
  <c r="AL79" i="21"/>
  <c r="AK79" i="21"/>
  <c r="AJ79" i="21"/>
  <c r="AI79" i="21"/>
  <c r="AH79" i="21"/>
  <c r="AG79" i="21"/>
  <c r="AF79" i="21"/>
  <c r="AE79" i="21"/>
  <c r="AD79" i="21"/>
  <c r="AC79" i="21"/>
  <c r="AB79" i="21"/>
  <c r="AA79" i="21"/>
  <c r="Z79" i="21"/>
  <c r="Y79" i="21"/>
  <c r="X79" i="21"/>
  <c r="W79" i="21"/>
  <c r="V79" i="21"/>
  <c r="U79" i="21"/>
  <c r="T79" i="21"/>
  <c r="S79" i="21"/>
  <c r="R79" i="21"/>
  <c r="Q79" i="21"/>
  <c r="P79" i="21"/>
  <c r="O79" i="21"/>
  <c r="N79" i="21"/>
  <c r="M79" i="21"/>
  <c r="L79" i="21"/>
  <c r="K79" i="21"/>
  <c r="J79" i="21"/>
  <c r="I79" i="21"/>
  <c r="H79" i="21"/>
  <c r="G79" i="21"/>
  <c r="BE79" i="21" s="1"/>
  <c r="F79" i="21"/>
  <c r="E79" i="21"/>
  <c r="D79" i="21"/>
  <c r="C79" i="21"/>
  <c r="B79"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V78" i="21"/>
  <c r="U78" i="21"/>
  <c r="T78" i="21"/>
  <c r="S78" i="21"/>
  <c r="R78" i="21"/>
  <c r="Q78" i="21"/>
  <c r="P78" i="21"/>
  <c r="O78" i="21"/>
  <c r="N78" i="21"/>
  <c r="M78" i="21"/>
  <c r="L78" i="21"/>
  <c r="K78" i="21"/>
  <c r="J78" i="21"/>
  <c r="I78" i="21"/>
  <c r="H78" i="21"/>
  <c r="G78" i="21"/>
  <c r="F78" i="21"/>
  <c r="E78" i="21"/>
  <c r="D78" i="21"/>
  <c r="C78" i="21"/>
  <c r="B78" i="21"/>
  <c r="BE77" i="21"/>
  <c r="AZ77" i="21"/>
  <c r="AY77" i="21"/>
  <c r="AX77" i="21"/>
  <c r="AW77" i="21"/>
  <c r="AV77" i="21"/>
  <c r="AU77" i="21"/>
  <c r="AT77" i="21"/>
  <c r="AS77" i="21"/>
  <c r="AR77" i="21"/>
  <c r="AQ77" i="21"/>
  <c r="AP77" i="21"/>
  <c r="AO77" i="21"/>
  <c r="AN77" i="21"/>
  <c r="AM77" i="21"/>
  <c r="AL77" i="21"/>
  <c r="AK77" i="21"/>
  <c r="AJ77" i="21"/>
  <c r="AI77" i="21"/>
  <c r="AH77" i="21"/>
  <c r="AG77" i="21"/>
  <c r="AF77" i="21"/>
  <c r="AE77" i="21"/>
  <c r="AD77" i="21"/>
  <c r="AC77" i="21"/>
  <c r="AB77" i="21"/>
  <c r="AA77" i="21"/>
  <c r="Z77" i="21"/>
  <c r="Y77" i="21"/>
  <c r="X77" i="21"/>
  <c r="W77" i="21"/>
  <c r="V77" i="21"/>
  <c r="U77" i="21"/>
  <c r="T77" i="21"/>
  <c r="S77" i="21"/>
  <c r="R77" i="21"/>
  <c r="Q77" i="21"/>
  <c r="P77" i="21"/>
  <c r="O77" i="21"/>
  <c r="N77" i="21"/>
  <c r="M77" i="21"/>
  <c r="L77" i="21"/>
  <c r="K77" i="21"/>
  <c r="J77" i="21"/>
  <c r="I77" i="21"/>
  <c r="H77" i="21"/>
  <c r="G77" i="21"/>
  <c r="F77" i="21"/>
  <c r="E77" i="21"/>
  <c r="D77" i="21"/>
  <c r="C77" i="21"/>
  <c r="BC77" i="21" s="1"/>
  <c r="B77"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V76" i="21"/>
  <c r="U76" i="21"/>
  <c r="T76" i="21"/>
  <c r="S76" i="21"/>
  <c r="R76" i="21"/>
  <c r="Q76" i="21"/>
  <c r="P76" i="21"/>
  <c r="O76" i="21"/>
  <c r="N76" i="21"/>
  <c r="M76" i="21"/>
  <c r="L76" i="21"/>
  <c r="K76" i="21"/>
  <c r="J76" i="21"/>
  <c r="I76" i="21"/>
  <c r="H76" i="21"/>
  <c r="G76" i="21"/>
  <c r="F76" i="21"/>
  <c r="E76" i="21"/>
  <c r="BA76" i="21" s="1"/>
  <c r="BB76" i="21" s="1"/>
  <c r="D76" i="21"/>
  <c r="C76" i="21"/>
  <c r="B76" i="21"/>
  <c r="AZ75" i="21"/>
  <c r="AY75" i="21"/>
  <c r="AX75" i="21"/>
  <c r="AW75" i="21"/>
  <c r="AV75" i="21"/>
  <c r="AU75" i="21"/>
  <c r="AT75" i="21"/>
  <c r="AS75" i="21"/>
  <c r="AR75" i="21"/>
  <c r="AQ75" i="21"/>
  <c r="AP75" i="21"/>
  <c r="AO75" i="21"/>
  <c r="AN75" i="21"/>
  <c r="AM75" i="21"/>
  <c r="AL75" i="21"/>
  <c r="AK75" i="21"/>
  <c r="AJ75" i="21"/>
  <c r="AI75" i="21"/>
  <c r="AH75" i="21"/>
  <c r="AG75" i="21"/>
  <c r="AF75" i="21"/>
  <c r="AE75" i="21"/>
  <c r="AD75" i="21"/>
  <c r="AC75" i="21"/>
  <c r="AB75" i="21"/>
  <c r="AA75" i="21"/>
  <c r="Z75" i="21"/>
  <c r="Y75" i="21"/>
  <c r="X75" i="21"/>
  <c r="W75" i="21"/>
  <c r="V75" i="21"/>
  <c r="U75" i="21"/>
  <c r="T75" i="21"/>
  <c r="S75" i="21"/>
  <c r="R75" i="21"/>
  <c r="Q75" i="21"/>
  <c r="P75" i="21"/>
  <c r="O75" i="21"/>
  <c r="N75" i="21"/>
  <c r="M75" i="21"/>
  <c r="L75" i="21"/>
  <c r="K75" i="21"/>
  <c r="J75" i="21"/>
  <c r="I75" i="21"/>
  <c r="BC75" i="21" s="1"/>
  <c r="H75" i="21"/>
  <c r="G75" i="21"/>
  <c r="F75" i="21"/>
  <c r="E75" i="21"/>
  <c r="D75" i="21"/>
  <c r="C75" i="21"/>
  <c r="B75"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V74" i="21"/>
  <c r="U74" i="21"/>
  <c r="T74" i="21"/>
  <c r="S74" i="21"/>
  <c r="R74" i="21"/>
  <c r="Q74" i="21"/>
  <c r="P74" i="21"/>
  <c r="O74" i="21"/>
  <c r="N74" i="21"/>
  <c r="M74" i="21"/>
  <c r="L74" i="21"/>
  <c r="K74" i="21"/>
  <c r="J74" i="21"/>
  <c r="I74" i="21"/>
  <c r="H74" i="21"/>
  <c r="G74" i="21"/>
  <c r="F74" i="21"/>
  <c r="E74" i="21"/>
  <c r="D74" i="21"/>
  <c r="C74" i="21"/>
  <c r="B74" i="21"/>
  <c r="AZ73" i="21"/>
  <c r="AY73" i="21"/>
  <c r="AX73" i="21"/>
  <c r="AW73" i="21"/>
  <c r="AV73" i="21"/>
  <c r="AU73" i="21"/>
  <c r="AT73" i="21"/>
  <c r="AS73" i="21"/>
  <c r="AR73" i="21"/>
  <c r="AQ73" i="21"/>
  <c r="AP73" i="21"/>
  <c r="AO73" i="21"/>
  <c r="AN73" i="21"/>
  <c r="AM73" i="21"/>
  <c r="AL73" i="21"/>
  <c r="AK73" i="21"/>
  <c r="AJ73" i="21"/>
  <c r="AI73" i="21"/>
  <c r="AH73" i="21"/>
  <c r="AG73" i="21"/>
  <c r="AF73" i="21"/>
  <c r="AE73" i="21"/>
  <c r="AD73" i="21"/>
  <c r="AC73" i="21"/>
  <c r="AB73" i="21"/>
  <c r="AA73" i="21"/>
  <c r="Z73" i="21"/>
  <c r="Y73" i="21"/>
  <c r="X73" i="21"/>
  <c r="W73" i="21"/>
  <c r="V73" i="21"/>
  <c r="U73" i="21"/>
  <c r="T73" i="21"/>
  <c r="S73" i="21"/>
  <c r="R73" i="21"/>
  <c r="Q73" i="21"/>
  <c r="P73" i="21"/>
  <c r="O73" i="21"/>
  <c r="N73" i="21"/>
  <c r="M73" i="21"/>
  <c r="L73" i="21"/>
  <c r="K73" i="21"/>
  <c r="J73" i="21"/>
  <c r="I73" i="21"/>
  <c r="H73" i="21"/>
  <c r="G73" i="21"/>
  <c r="F73" i="21"/>
  <c r="E73" i="21"/>
  <c r="BE73" i="21" s="1"/>
  <c r="D73" i="21"/>
  <c r="C73" i="21"/>
  <c r="B73"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V72" i="21"/>
  <c r="U72" i="21"/>
  <c r="T72" i="21"/>
  <c r="S72" i="21"/>
  <c r="R72" i="21"/>
  <c r="Q72" i="21"/>
  <c r="P72" i="21"/>
  <c r="O72" i="21"/>
  <c r="N72" i="21"/>
  <c r="M72" i="21"/>
  <c r="L72" i="21"/>
  <c r="K72" i="21"/>
  <c r="J72" i="21"/>
  <c r="I72" i="21"/>
  <c r="H72" i="21"/>
  <c r="G72" i="21"/>
  <c r="F72" i="21"/>
  <c r="E72" i="21"/>
  <c r="D72" i="21"/>
  <c r="C72" i="21"/>
  <c r="B72" i="21"/>
  <c r="AZ71" i="21"/>
  <c r="AY71" i="21"/>
  <c r="AX71" i="21"/>
  <c r="AW71" i="21"/>
  <c r="AV71" i="21"/>
  <c r="AU71" i="21"/>
  <c r="AT71" i="21"/>
  <c r="AS71" i="21"/>
  <c r="AR71" i="21"/>
  <c r="AQ71" i="21"/>
  <c r="AP71" i="21"/>
  <c r="AO71" i="21"/>
  <c r="AN71" i="21"/>
  <c r="AM71" i="21"/>
  <c r="AL71" i="21"/>
  <c r="AK71" i="21"/>
  <c r="AJ71" i="21"/>
  <c r="AI71" i="21"/>
  <c r="AH71" i="21"/>
  <c r="AG71" i="21"/>
  <c r="AF71" i="21"/>
  <c r="AE71" i="21"/>
  <c r="AD71" i="21"/>
  <c r="AC71" i="21"/>
  <c r="AB71" i="21"/>
  <c r="AA71" i="21"/>
  <c r="Z71" i="21"/>
  <c r="Y71" i="21"/>
  <c r="X71" i="21"/>
  <c r="W71" i="21"/>
  <c r="V71" i="21"/>
  <c r="U71" i="21"/>
  <c r="T71" i="21"/>
  <c r="S71" i="21"/>
  <c r="R71" i="21"/>
  <c r="Q71" i="21"/>
  <c r="P71" i="21"/>
  <c r="O71" i="21"/>
  <c r="N71" i="21"/>
  <c r="M71" i="21"/>
  <c r="L71" i="21"/>
  <c r="K71" i="21"/>
  <c r="J71" i="21"/>
  <c r="I71" i="21"/>
  <c r="H71" i="21"/>
  <c r="G71" i="21"/>
  <c r="F71" i="21"/>
  <c r="E71" i="21"/>
  <c r="D71" i="21"/>
  <c r="C71" i="21"/>
  <c r="B71"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V70" i="21"/>
  <c r="U70" i="21"/>
  <c r="T70" i="21"/>
  <c r="S70" i="21"/>
  <c r="R70" i="21"/>
  <c r="Q70" i="21"/>
  <c r="P70" i="21"/>
  <c r="O70" i="21"/>
  <c r="N70" i="21"/>
  <c r="M70" i="21"/>
  <c r="L70" i="21"/>
  <c r="K70" i="21"/>
  <c r="J70" i="21"/>
  <c r="I70" i="21"/>
  <c r="H70" i="21"/>
  <c r="G70" i="21"/>
  <c r="F70" i="21"/>
  <c r="E70" i="21"/>
  <c r="BC70" i="21" s="1"/>
  <c r="D70" i="21"/>
  <c r="C70" i="21"/>
  <c r="B70" i="21"/>
  <c r="AZ69" i="21"/>
  <c r="AY69" i="21"/>
  <c r="AX69" i="21"/>
  <c r="AW69" i="21"/>
  <c r="AV69" i="21"/>
  <c r="AU69" i="21"/>
  <c r="AT69" i="21"/>
  <c r="AS69" i="21"/>
  <c r="AR69" i="21"/>
  <c r="AQ69" i="21"/>
  <c r="AP69" i="21"/>
  <c r="AO69" i="21"/>
  <c r="AN69" i="21"/>
  <c r="AM69" i="21"/>
  <c r="AL69" i="21"/>
  <c r="AK69" i="21"/>
  <c r="AJ69" i="21"/>
  <c r="AI69" i="21"/>
  <c r="AH69" i="21"/>
  <c r="AG69" i="21"/>
  <c r="AF69" i="21"/>
  <c r="AE69" i="21"/>
  <c r="AD69" i="21"/>
  <c r="AC69" i="21"/>
  <c r="AB69" i="21"/>
  <c r="AA69" i="21"/>
  <c r="Z69" i="21"/>
  <c r="Y69" i="21"/>
  <c r="X69" i="21"/>
  <c r="W69" i="21"/>
  <c r="V69" i="21"/>
  <c r="U69" i="21"/>
  <c r="T69" i="21"/>
  <c r="S69" i="21"/>
  <c r="R69" i="21"/>
  <c r="Q69" i="21"/>
  <c r="P69" i="21"/>
  <c r="O69" i="21"/>
  <c r="N69" i="21"/>
  <c r="M69" i="21"/>
  <c r="L69" i="21"/>
  <c r="K69" i="21"/>
  <c r="J69" i="21"/>
  <c r="BC69" i="21" s="1"/>
  <c r="I69" i="21"/>
  <c r="H69" i="21"/>
  <c r="G69" i="21"/>
  <c r="F69" i="21"/>
  <c r="E69" i="21"/>
  <c r="D69" i="21"/>
  <c r="C69" i="21"/>
  <c r="B69"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V68" i="21"/>
  <c r="U68" i="21"/>
  <c r="T68" i="21"/>
  <c r="S68" i="21"/>
  <c r="R68" i="21"/>
  <c r="Q68" i="21"/>
  <c r="P68" i="21"/>
  <c r="O68" i="21"/>
  <c r="N68" i="21"/>
  <c r="M68" i="21"/>
  <c r="L68" i="21"/>
  <c r="K68" i="21"/>
  <c r="J68" i="21"/>
  <c r="I68" i="21"/>
  <c r="H68" i="21"/>
  <c r="G68" i="21"/>
  <c r="F68" i="21"/>
  <c r="E68" i="21"/>
  <c r="D68" i="21"/>
  <c r="C68" i="21"/>
  <c r="B68" i="21"/>
  <c r="AZ67" i="21"/>
  <c r="AY67" i="21"/>
  <c r="AX67" i="21"/>
  <c r="AW67" i="21"/>
  <c r="AV67" i="21"/>
  <c r="AU67" i="21"/>
  <c r="AT67" i="21"/>
  <c r="AS67" i="21"/>
  <c r="AR67" i="21"/>
  <c r="AQ67" i="21"/>
  <c r="AP67" i="21"/>
  <c r="AO67" i="21"/>
  <c r="AN67" i="21"/>
  <c r="AM67" i="21"/>
  <c r="AL67" i="21"/>
  <c r="AK67" i="21"/>
  <c r="AJ67" i="21"/>
  <c r="AI67" i="21"/>
  <c r="AH67" i="21"/>
  <c r="AG67" i="21"/>
  <c r="AF67" i="21"/>
  <c r="AE67" i="21"/>
  <c r="AD67" i="21"/>
  <c r="AC67" i="21"/>
  <c r="AB67" i="21"/>
  <c r="AA67" i="21"/>
  <c r="Z67" i="21"/>
  <c r="Y67" i="21"/>
  <c r="X67" i="21"/>
  <c r="W67" i="21"/>
  <c r="V67" i="21"/>
  <c r="U67" i="21"/>
  <c r="T67" i="21"/>
  <c r="S67" i="21"/>
  <c r="R67" i="21"/>
  <c r="Q67" i="21"/>
  <c r="P67" i="21"/>
  <c r="O67" i="21"/>
  <c r="N67" i="21"/>
  <c r="M67" i="21"/>
  <c r="L67" i="21"/>
  <c r="K67" i="21"/>
  <c r="J67" i="21"/>
  <c r="I67" i="21"/>
  <c r="H67" i="21"/>
  <c r="G67" i="21"/>
  <c r="F67" i="21"/>
  <c r="E67" i="21"/>
  <c r="D67" i="21"/>
  <c r="C67" i="21"/>
  <c r="B67" i="21"/>
  <c r="BC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V66" i="21"/>
  <c r="U66" i="21"/>
  <c r="T66" i="21"/>
  <c r="S66" i="21"/>
  <c r="R66" i="21"/>
  <c r="Q66" i="21"/>
  <c r="P66" i="21"/>
  <c r="O66" i="21"/>
  <c r="N66" i="21"/>
  <c r="M66" i="21"/>
  <c r="L66" i="21"/>
  <c r="K66" i="21"/>
  <c r="J66" i="21"/>
  <c r="I66" i="21"/>
  <c r="H66" i="21"/>
  <c r="G66" i="21"/>
  <c r="F66" i="21"/>
  <c r="E66" i="21"/>
  <c r="BE66" i="21" s="1"/>
  <c r="D66" i="21"/>
  <c r="C66" i="21"/>
  <c r="B66" i="21"/>
  <c r="AZ65" i="21"/>
  <c r="AY65" i="21"/>
  <c r="AX65" i="21"/>
  <c r="AW65" i="21"/>
  <c r="AV65" i="21"/>
  <c r="AU65" i="21"/>
  <c r="AT65" i="21"/>
  <c r="AS65" i="21"/>
  <c r="AR65" i="21"/>
  <c r="AQ65" i="21"/>
  <c r="AP65" i="21"/>
  <c r="AO65" i="21"/>
  <c r="AN65" i="21"/>
  <c r="AM65" i="21"/>
  <c r="AL65" i="21"/>
  <c r="AK65" i="21"/>
  <c r="AJ65" i="21"/>
  <c r="AI65" i="21"/>
  <c r="AH65" i="21"/>
  <c r="AG65" i="21"/>
  <c r="AF65" i="21"/>
  <c r="AE65" i="21"/>
  <c r="AD65" i="21"/>
  <c r="AC65" i="21"/>
  <c r="AB65" i="21"/>
  <c r="AA65" i="21"/>
  <c r="Z65" i="21"/>
  <c r="Y65" i="21"/>
  <c r="X65" i="21"/>
  <c r="W65" i="21"/>
  <c r="V65" i="21"/>
  <c r="U65" i="21"/>
  <c r="T65" i="21"/>
  <c r="S65" i="21"/>
  <c r="R65" i="21"/>
  <c r="Q65" i="21"/>
  <c r="P65" i="21"/>
  <c r="O65" i="21"/>
  <c r="N65" i="21"/>
  <c r="M65" i="21"/>
  <c r="L65" i="21"/>
  <c r="K65" i="21"/>
  <c r="J65" i="21"/>
  <c r="I65" i="21"/>
  <c r="H65" i="21"/>
  <c r="G65" i="21"/>
  <c r="F65" i="21"/>
  <c r="E65" i="21"/>
  <c r="D65" i="21"/>
  <c r="C65" i="21"/>
  <c r="B65"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V64" i="21"/>
  <c r="U64" i="21"/>
  <c r="T64" i="21"/>
  <c r="S64" i="21"/>
  <c r="R64" i="21"/>
  <c r="Q64" i="21"/>
  <c r="P64" i="21"/>
  <c r="O64" i="21"/>
  <c r="N64" i="21"/>
  <c r="M64" i="21"/>
  <c r="L64" i="21"/>
  <c r="K64" i="21"/>
  <c r="J64" i="21"/>
  <c r="I64" i="21"/>
  <c r="H64" i="21"/>
  <c r="G64" i="21"/>
  <c r="F64" i="21"/>
  <c r="E64" i="21"/>
  <c r="D64" i="21"/>
  <c r="C64" i="21"/>
  <c r="B64" i="21"/>
  <c r="AZ63" i="21"/>
  <c r="AY63" i="21"/>
  <c r="AX63" i="21"/>
  <c r="AW63" i="21"/>
  <c r="AV63" i="21"/>
  <c r="AU63" i="21"/>
  <c r="AT63" i="21"/>
  <c r="AS63" i="21"/>
  <c r="AR63" i="21"/>
  <c r="AQ63" i="21"/>
  <c r="AP63" i="21"/>
  <c r="AO63" i="21"/>
  <c r="AN63" i="21"/>
  <c r="AM63" i="21"/>
  <c r="AL63" i="21"/>
  <c r="AK63" i="21"/>
  <c r="AJ63" i="21"/>
  <c r="AI63" i="21"/>
  <c r="AH63" i="21"/>
  <c r="AG63" i="21"/>
  <c r="AF63" i="21"/>
  <c r="AE63" i="21"/>
  <c r="AD63" i="21"/>
  <c r="AC63" i="21"/>
  <c r="AB63" i="21"/>
  <c r="AA63" i="21"/>
  <c r="Z63" i="21"/>
  <c r="Y63" i="21"/>
  <c r="X63" i="21"/>
  <c r="W63" i="21"/>
  <c r="V63" i="21"/>
  <c r="U63" i="21"/>
  <c r="T63" i="21"/>
  <c r="S63" i="21"/>
  <c r="R63" i="21"/>
  <c r="Q63" i="21"/>
  <c r="P63" i="21"/>
  <c r="O63" i="21"/>
  <c r="N63" i="21"/>
  <c r="M63" i="21"/>
  <c r="L63" i="21"/>
  <c r="K63" i="21"/>
  <c r="J63" i="21"/>
  <c r="I63" i="21"/>
  <c r="H63" i="21"/>
  <c r="G63" i="21"/>
  <c r="F63" i="21"/>
  <c r="E63" i="21"/>
  <c r="D63" i="21"/>
  <c r="C63" i="21"/>
  <c r="B63" i="21"/>
  <c r="BE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V62" i="21"/>
  <c r="U62" i="21"/>
  <c r="T62" i="21"/>
  <c r="S62" i="21"/>
  <c r="R62" i="21"/>
  <c r="Q62" i="21"/>
  <c r="P62" i="21"/>
  <c r="O62" i="21"/>
  <c r="N62" i="21"/>
  <c r="M62" i="21"/>
  <c r="L62" i="21"/>
  <c r="K62" i="21"/>
  <c r="J62" i="21"/>
  <c r="I62" i="21"/>
  <c r="H62" i="21"/>
  <c r="G62" i="21"/>
  <c r="BC62" i="21" s="1"/>
  <c r="F62" i="21"/>
  <c r="E62" i="21"/>
  <c r="D62" i="21"/>
  <c r="C62" i="21"/>
  <c r="BA62" i="21" s="1"/>
  <c r="BB62" i="21" s="1"/>
  <c r="B62" i="21"/>
  <c r="AZ61" i="21"/>
  <c r="AY61" i="21"/>
  <c r="AX61" i="21"/>
  <c r="AW61" i="21"/>
  <c r="AV61" i="21"/>
  <c r="AU61" i="21"/>
  <c r="AT61" i="21"/>
  <c r="AS61" i="21"/>
  <c r="AR61" i="21"/>
  <c r="AQ61" i="21"/>
  <c r="AP61" i="21"/>
  <c r="AO61" i="21"/>
  <c r="AN61" i="21"/>
  <c r="AM61" i="21"/>
  <c r="AL61" i="21"/>
  <c r="AK61" i="21"/>
  <c r="AJ61" i="21"/>
  <c r="AI61" i="21"/>
  <c r="AH61" i="21"/>
  <c r="AG61" i="21"/>
  <c r="AF61" i="21"/>
  <c r="AE61" i="21"/>
  <c r="AD61" i="21"/>
  <c r="AC61" i="21"/>
  <c r="AB61" i="21"/>
  <c r="AA61" i="21"/>
  <c r="Z61" i="21"/>
  <c r="Y61" i="21"/>
  <c r="X61" i="21"/>
  <c r="W61" i="21"/>
  <c r="V61" i="21"/>
  <c r="U61" i="21"/>
  <c r="T61" i="21"/>
  <c r="S61" i="21"/>
  <c r="R61" i="21"/>
  <c r="Q61" i="21"/>
  <c r="P61" i="21"/>
  <c r="O61" i="21"/>
  <c r="N61" i="21"/>
  <c r="M61" i="21"/>
  <c r="L61" i="21"/>
  <c r="K61" i="21"/>
  <c r="J61" i="21"/>
  <c r="I61" i="21"/>
  <c r="H61" i="21"/>
  <c r="G61" i="21"/>
  <c r="F61" i="21"/>
  <c r="E61" i="21"/>
  <c r="D61" i="21"/>
  <c r="C61" i="21"/>
  <c r="B61"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V60" i="21"/>
  <c r="U60" i="21"/>
  <c r="T60" i="21"/>
  <c r="S60" i="21"/>
  <c r="R60" i="21"/>
  <c r="Q60" i="21"/>
  <c r="P60" i="21"/>
  <c r="O60" i="21"/>
  <c r="N60" i="21"/>
  <c r="M60" i="21"/>
  <c r="L60" i="21"/>
  <c r="K60" i="21"/>
  <c r="J60" i="21"/>
  <c r="I60" i="21"/>
  <c r="H60" i="21"/>
  <c r="G60" i="21"/>
  <c r="F60" i="21"/>
  <c r="E60" i="21"/>
  <c r="D60" i="21"/>
  <c r="C60" i="21"/>
  <c r="B60" i="21"/>
  <c r="AZ59" i="21"/>
  <c r="AY59" i="21"/>
  <c r="AX59" i="21"/>
  <c r="AW59" i="21"/>
  <c r="AV59" i="21"/>
  <c r="AU59" i="21"/>
  <c r="AT59" i="21"/>
  <c r="AS59" i="21"/>
  <c r="AR59" i="21"/>
  <c r="AQ59" i="21"/>
  <c r="AP59" i="21"/>
  <c r="AO59" i="21"/>
  <c r="AN59" i="21"/>
  <c r="AM59" i="21"/>
  <c r="AL59" i="21"/>
  <c r="AK59" i="21"/>
  <c r="AJ59" i="21"/>
  <c r="AI59" i="21"/>
  <c r="AH59" i="21"/>
  <c r="AG59" i="21"/>
  <c r="AF59" i="21"/>
  <c r="AE59" i="21"/>
  <c r="AD59" i="21"/>
  <c r="AC59" i="21"/>
  <c r="AB59" i="21"/>
  <c r="AA59" i="21"/>
  <c r="Z59" i="21"/>
  <c r="Y59" i="21"/>
  <c r="X59" i="21"/>
  <c r="W59" i="21"/>
  <c r="V59" i="21"/>
  <c r="U59" i="21"/>
  <c r="T59" i="21"/>
  <c r="S59" i="21"/>
  <c r="R59" i="21"/>
  <c r="Q59" i="21"/>
  <c r="P59" i="21"/>
  <c r="O59" i="21"/>
  <c r="N59" i="21"/>
  <c r="M59" i="21"/>
  <c r="L59" i="21"/>
  <c r="K59" i="21"/>
  <c r="J59" i="21"/>
  <c r="I59" i="21"/>
  <c r="H59" i="21"/>
  <c r="G59" i="21"/>
  <c r="F59" i="21"/>
  <c r="E59" i="21"/>
  <c r="D59" i="21"/>
  <c r="C59" i="21"/>
  <c r="B59"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V58" i="21"/>
  <c r="U58" i="21"/>
  <c r="T58" i="21"/>
  <c r="S58" i="21"/>
  <c r="R58" i="21"/>
  <c r="Q58" i="21"/>
  <c r="P58" i="21"/>
  <c r="O58" i="21"/>
  <c r="N58" i="21"/>
  <c r="M58" i="21"/>
  <c r="L58" i="21"/>
  <c r="K58" i="21"/>
  <c r="J58" i="21"/>
  <c r="I58" i="21"/>
  <c r="H58" i="21"/>
  <c r="G58" i="21"/>
  <c r="F58" i="21"/>
  <c r="E58" i="21"/>
  <c r="BE58" i="21" s="1"/>
  <c r="D58" i="21"/>
  <c r="C58" i="21"/>
  <c r="B58" i="21"/>
  <c r="BD57" i="21"/>
  <c r="AZ57" i="21"/>
  <c r="AY57" i="21"/>
  <c r="AX57" i="21"/>
  <c r="AW57" i="21"/>
  <c r="AV57" i="21"/>
  <c r="AU57" i="21"/>
  <c r="AT57" i="21"/>
  <c r="AS57" i="21"/>
  <c r="AR57" i="21"/>
  <c r="AQ57" i="21"/>
  <c r="AP57" i="21"/>
  <c r="AO57" i="21"/>
  <c r="AN57" i="21"/>
  <c r="AM57" i="21"/>
  <c r="AL57" i="21"/>
  <c r="AK57" i="21"/>
  <c r="AJ57" i="21"/>
  <c r="AI57" i="21"/>
  <c r="AH57" i="21"/>
  <c r="AG57" i="21"/>
  <c r="AF57" i="21"/>
  <c r="AE57" i="21"/>
  <c r="AD57" i="21"/>
  <c r="AC57" i="21"/>
  <c r="AB57" i="21"/>
  <c r="AA57" i="21"/>
  <c r="Z57" i="21"/>
  <c r="Y57" i="21"/>
  <c r="X57" i="21"/>
  <c r="W57" i="21"/>
  <c r="V57" i="21"/>
  <c r="U57" i="21"/>
  <c r="T57" i="21"/>
  <c r="S57" i="21"/>
  <c r="R57" i="21"/>
  <c r="Q57" i="21"/>
  <c r="P57" i="21"/>
  <c r="O57" i="21"/>
  <c r="N57" i="21"/>
  <c r="M57" i="21"/>
  <c r="L57" i="21"/>
  <c r="K57" i="21"/>
  <c r="J57" i="21"/>
  <c r="I57" i="21"/>
  <c r="H57" i="21"/>
  <c r="G57" i="21"/>
  <c r="F57" i="21"/>
  <c r="E57" i="21"/>
  <c r="D57" i="21"/>
  <c r="C57" i="21"/>
  <c r="B57"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V56" i="21"/>
  <c r="U56" i="21"/>
  <c r="T56" i="21"/>
  <c r="S56" i="21"/>
  <c r="R56" i="21"/>
  <c r="Q56" i="21"/>
  <c r="P56" i="21"/>
  <c r="O56" i="21"/>
  <c r="N56" i="21"/>
  <c r="M56" i="21"/>
  <c r="L56" i="21"/>
  <c r="K56" i="21"/>
  <c r="J56" i="21"/>
  <c r="I56" i="21"/>
  <c r="H56" i="21"/>
  <c r="G56" i="21"/>
  <c r="F56" i="21"/>
  <c r="E56" i="21"/>
  <c r="D56" i="21"/>
  <c r="C56" i="21"/>
  <c r="B56" i="21"/>
  <c r="BC55" i="21"/>
  <c r="AZ55" i="21"/>
  <c r="AY55" i="21"/>
  <c r="AX55" i="21"/>
  <c r="AW55" i="21"/>
  <c r="AV55" i="21"/>
  <c r="AU55" i="21"/>
  <c r="AT55" i="21"/>
  <c r="AS55" i="21"/>
  <c r="AR55" i="21"/>
  <c r="AQ55" i="21"/>
  <c r="AP55" i="21"/>
  <c r="AO55" i="21"/>
  <c r="AN55" i="21"/>
  <c r="AM55" i="21"/>
  <c r="AL55" i="21"/>
  <c r="AK55" i="21"/>
  <c r="AJ55" i="21"/>
  <c r="AI55" i="21"/>
  <c r="AH55" i="21"/>
  <c r="AG55" i="21"/>
  <c r="AF55" i="21"/>
  <c r="AE55" i="21"/>
  <c r="AD55" i="21"/>
  <c r="AC55" i="21"/>
  <c r="AB55" i="21"/>
  <c r="AA55" i="21"/>
  <c r="Z55" i="21"/>
  <c r="Y55" i="21"/>
  <c r="X55" i="21"/>
  <c r="W55" i="21"/>
  <c r="V55" i="21"/>
  <c r="U55" i="21"/>
  <c r="T55" i="21"/>
  <c r="S55" i="21"/>
  <c r="R55" i="21"/>
  <c r="Q55" i="21"/>
  <c r="P55" i="21"/>
  <c r="O55" i="21"/>
  <c r="N55" i="21"/>
  <c r="M55" i="21"/>
  <c r="L55" i="21"/>
  <c r="K55" i="21"/>
  <c r="J55" i="21"/>
  <c r="I55" i="21"/>
  <c r="H55" i="21"/>
  <c r="G55" i="21"/>
  <c r="F55" i="21"/>
  <c r="E55" i="21"/>
  <c r="BE55" i="21" s="1"/>
  <c r="D55" i="21"/>
  <c r="C55" i="21"/>
  <c r="B55"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V54" i="21"/>
  <c r="U54" i="21"/>
  <c r="T54" i="21"/>
  <c r="S54" i="21"/>
  <c r="R54" i="21"/>
  <c r="Q54" i="21"/>
  <c r="P54" i="21"/>
  <c r="O54" i="21"/>
  <c r="N54" i="21"/>
  <c r="M54" i="21"/>
  <c r="L54" i="21"/>
  <c r="K54" i="21"/>
  <c r="J54" i="21"/>
  <c r="I54" i="21"/>
  <c r="H54" i="21"/>
  <c r="G54" i="21"/>
  <c r="F54" i="21"/>
  <c r="E54" i="21"/>
  <c r="D54" i="21"/>
  <c r="C54" i="21"/>
  <c r="B54" i="21"/>
  <c r="BC53" i="21"/>
  <c r="AZ53" i="21"/>
  <c r="AY53" i="21"/>
  <c r="AX53" i="21"/>
  <c r="AW53" i="21"/>
  <c r="AV53" i="21"/>
  <c r="AU53" i="21"/>
  <c r="AT53" i="21"/>
  <c r="AS53" i="21"/>
  <c r="AR53" i="21"/>
  <c r="AQ53" i="21"/>
  <c r="AP53" i="21"/>
  <c r="AO53" i="21"/>
  <c r="AN53" i="21"/>
  <c r="AM53" i="21"/>
  <c r="AL53" i="21"/>
  <c r="AK53" i="21"/>
  <c r="AJ53" i="21"/>
  <c r="AI53" i="21"/>
  <c r="AH53" i="21"/>
  <c r="AG53" i="21"/>
  <c r="AF53" i="21"/>
  <c r="AE53" i="21"/>
  <c r="AD53" i="21"/>
  <c r="AC53" i="21"/>
  <c r="AB53" i="21"/>
  <c r="AA53" i="21"/>
  <c r="Z53" i="21"/>
  <c r="Y53" i="21"/>
  <c r="X53" i="21"/>
  <c r="W53" i="21"/>
  <c r="V53" i="21"/>
  <c r="U53" i="21"/>
  <c r="T53" i="21"/>
  <c r="S53" i="21"/>
  <c r="R53" i="21"/>
  <c r="Q53" i="21"/>
  <c r="P53" i="21"/>
  <c r="O53" i="21"/>
  <c r="N53" i="21"/>
  <c r="M53" i="21"/>
  <c r="L53" i="21"/>
  <c r="K53" i="21"/>
  <c r="J53" i="21"/>
  <c r="I53" i="21"/>
  <c r="H53" i="21"/>
  <c r="G53" i="21"/>
  <c r="F53" i="21"/>
  <c r="E53" i="21"/>
  <c r="D53" i="21"/>
  <c r="C53" i="21"/>
  <c r="B53"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V52" i="21"/>
  <c r="U52" i="21"/>
  <c r="T52" i="21"/>
  <c r="S52" i="21"/>
  <c r="R52" i="21"/>
  <c r="Q52" i="21"/>
  <c r="P52" i="21"/>
  <c r="O52" i="21"/>
  <c r="N52" i="21"/>
  <c r="M52" i="21"/>
  <c r="L52" i="21"/>
  <c r="K52" i="21"/>
  <c r="J52" i="21"/>
  <c r="I52" i="21"/>
  <c r="H52" i="21"/>
  <c r="G52" i="21"/>
  <c r="F52" i="21"/>
  <c r="E52" i="21"/>
  <c r="D52" i="21"/>
  <c r="C52" i="21"/>
  <c r="B52" i="21"/>
  <c r="AZ51" i="21"/>
  <c r="AY51" i="21"/>
  <c r="AX51" i="21"/>
  <c r="AW51" i="21"/>
  <c r="AV51" i="21"/>
  <c r="AU51" i="21"/>
  <c r="AT51" i="21"/>
  <c r="AS51" i="21"/>
  <c r="AR51" i="21"/>
  <c r="AQ51" i="21"/>
  <c r="AP51" i="21"/>
  <c r="AO51" i="21"/>
  <c r="AN51" i="21"/>
  <c r="AM51" i="21"/>
  <c r="AL51" i="21"/>
  <c r="AK51" i="21"/>
  <c r="AJ51" i="21"/>
  <c r="AI51" i="21"/>
  <c r="AH51" i="21"/>
  <c r="AG51" i="21"/>
  <c r="AF51" i="21"/>
  <c r="AE51" i="21"/>
  <c r="AD51" i="21"/>
  <c r="AC51" i="21"/>
  <c r="AB51" i="21"/>
  <c r="AA51" i="21"/>
  <c r="Z51" i="21"/>
  <c r="Y51" i="21"/>
  <c r="X51" i="21"/>
  <c r="W51" i="21"/>
  <c r="V51" i="21"/>
  <c r="U51" i="21"/>
  <c r="T51" i="21"/>
  <c r="S51" i="21"/>
  <c r="R51" i="21"/>
  <c r="Q51" i="21"/>
  <c r="P51" i="21"/>
  <c r="O51" i="21"/>
  <c r="N51" i="21"/>
  <c r="M51" i="21"/>
  <c r="L51" i="21"/>
  <c r="K51" i="21"/>
  <c r="J51" i="21"/>
  <c r="I51" i="21"/>
  <c r="H51" i="21"/>
  <c r="G51" i="21"/>
  <c r="F51" i="21"/>
  <c r="E51" i="21"/>
  <c r="D51" i="21"/>
  <c r="C51" i="21"/>
  <c r="B51" i="21"/>
  <c r="BC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V50" i="21"/>
  <c r="U50" i="21"/>
  <c r="T50" i="21"/>
  <c r="S50" i="21"/>
  <c r="R50" i="21"/>
  <c r="Q50" i="21"/>
  <c r="P50" i="21"/>
  <c r="O50" i="21"/>
  <c r="N50" i="21"/>
  <c r="M50" i="21"/>
  <c r="L50" i="21"/>
  <c r="K50" i="21"/>
  <c r="J50" i="21"/>
  <c r="I50" i="21"/>
  <c r="H50" i="21"/>
  <c r="G50" i="21"/>
  <c r="F50" i="21"/>
  <c r="E50" i="21"/>
  <c r="BA50" i="21" s="1"/>
  <c r="BB50" i="21" s="1"/>
  <c r="D50" i="21"/>
  <c r="C50" i="21"/>
  <c r="B50" i="21"/>
  <c r="AZ49" i="21"/>
  <c r="AY49" i="21"/>
  <c r="AX49" i="21"/>
  <c r="AW49" i="21"/>
  <c r="AV49" i="21"/>
  <c r="AU49" i="21"/>
  <c r="AT49" i="21"/>
  <c r="AS49" i="21"/>
  <c r="AR49" i="21"/>
  <c r="AQ49" i="21"/>
  <c r="AP49" i="21"/>
  <c r="AO49" i="21"/>
  <c r="AN49" i="21"/>
  <c r="AM49" i="21"/>
  <c r="AL49" i="21"/>
  <c r="AK49" i="21"/>
  <c r="AJ49" i="21"/>
  <c r="AI49" i="21"/>
  <c r="AH49" i="21"/>
  <c r="AG49" i="21"/>
  <c r="AF49" i="21"/>
  <c r="AE49" i="21"/>
  <c r="AD49" i="21"/>
  <c r="AC49" i="21"/>
  <c r="AB49" i="21"/>
  <c r="AA49" i="21"/>
  <c r="Z49" i="21"/>
  <c r="Y49" i="21"/>
  <c r="X49" i="21"/>
  <c r="W49" i="21"/>
  <c r="V49" i="21"/>
  <c r="U49" i="21"/>
  <c r="T49" i="21"/>
  <c r="S49" i="21"/>
  <c r="R49" i="21"/>
  <c r="Q49" i="21"/>
  <c r="P49" i="21"/>
  <c r="O49" i="21"/>
  <c r="N49" i="21"/>
  <c r="M49" i="21"/>
  <c r="L49" i="21"/>
  <c r="K49" i="21"/>
  <c r="J49" i="21"/>
  <c r="BC49" i="21" s="1"/>
  <c r="I49" i="21"/>
  <c r="H49" i="21"/>
  <c r="G49" i="21"/>
  <c r="F49" i="21"/>
  <c r="E49" i="21"/>
  <c r="D49" i="21"/>
  <c r="C49" i="21"/>
  <c r="B49"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V48" i="21"/>
  <c r="U48" i="21"/>
  <c r="T48" i="21"/>
  <c r="S48" i="21"/>
  <c r="R48" i="21"/>
  <c r="Q48" i="21"/>
  <c r="P48" i="21"/>
  <c r="O48" i="21"/>
  <c r="N48" i="21"/>
  <c r="M48" i="21"/>
  <c r="L48" i="21"/>
  <c r="K48" i="21"/>
  <c r="J48" i="21"/>
  <c r="I48" i="21"/>
  <c r="H48" i="21"/>
  <c r="G48" i="21"/>
  <c r="F48" i="21"/>
  <c r="E48" i="21"/>
  <c r="D48" i="21"/>
  <c r="C48" i="21"/>
  <c r="B48" i="21"/>
  <c r="AZ47" i="21"/>
  <c r="AY47" i="21"/>
  <c r="AX47" i="21"/>
  <c r="AW47" i="21"/>
  <c r="AV47" i="21"/>
  <c r="AU47" i="21"/>
  <c r="AT47" i="21"/>
  <c r="AS47" i="21"/>
  <c r="AR47" i="21"/>
  <c r="AQ47" i="21"/>
  <c r="AP47" i="21"/>
  <c r="AO47" i="21"/>
  <c r="AN47" i="21"/>
  <c r="AM47" i="21"/>
  <c r="AL47" i="21"/>
  <c r="AK47" i="21"/>
  <c r="AJ47" i="21"/>
  <c r="AI47" i="21"/>
  <c r="AH47" i="21"/>
  <c r="AG47" i="21"/>
  <c r="AF47" i="21"/>
  <c r="AE47" i="21"/>
  <c r="AD47" i="21"/>
  <c r="AC47" i="21"/>
  <c r="AB47" i="21"/>
  <c r="AA47" i="21"/>
  <c r="Z47" i="21"/>
  <c r="Y47" i="21"/>
  <c r="X47" i="21"/>
  <c r="W47" i="21"/>
  <c r="V47" i="21"/>
  <c r="U47" i="21"/>
  <c r="T47" i="21"/>
  <c r="S47" i="21"/>
  <c r="R47" i="21"/>
  <c r="Q47" i="21"/>
  <c r="P47" i="21"/>
  <c r="O47" i="21"/>
  <c r="N47" i="21"/>
  <c r="M47" i="21"/>
  <c r="L47" i="21"/>
  <c r="K47" i="21"/>
  <c r="J47" i="21"/>
  <c r="I47" i="21"/>
  <c r="H47" i="21"/>
  <c r="G47" i="21"/>
  <c r="F47" i="21"/>
  <c r="E47" i="21"/>
  <c r="D47" i="21"/>
  <c r="C47" i="21"/>
  <c r="B47"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V46" i="21"/>
  <c r="U46" i="21"/>
  <c r="T46" i="21"/>
  <c r="S46" i="21"/>
  <c r="R46" i="21"/>
  <c r="Q46" i="21"/>
  <c r="P46" i="21"/>
  <c r="O46" i="21"/>
  <c r="N46" i="21"/>
  <c r="M46" i="21"/>
  <c r="L46" i="21"/>
  <c r="K46" i="21"/>
  <c r="J46" i="21"/>
  <c r="I46" i="21"/>
  <c r="H46" i="21"/>
  <c r="G46" i="21"/>
  <c r="F46" i="21"/>
  <c r="E46" i="21"/>
  <c r="D46" i="21"/>
  <c r="C46" i="21"/>
  <c r="B46" i="21"/>
  <c r="AZ45" i="21"/>
  <c r="AY45" i="21"/>
  <c r="AX45" i="21"/>
  <c r="AW45" i="21"/>
  <c r="AV45" i="21"/>
  <c r="AU45" i="21"/>
  <c r="AT45" i="21"/>
  <c r="AS45" i="21"/>
  <c r="AR45" i="21"/>
  <c r="AQ45" i="21"/>
  <c r="AP45" i="21"/>
  <c r="AO45" i="21"/>
  <c r="AN45" i="21"/>
  <c r="AM45" i="21"/>
  <c r="AL45" i="21"/>
  <c r="AK45" i="21"/>
  <c r="AJ45" i="21"/>
  <c r="AI45" i="21"/>
  <c r="AH45" i="21"/>
  <c r="AG45" i="21"/>
  <c r="AF45" i="21"/>
  <c r="AE45" i="21"/>
  <c r="AD45" i="21"/>
  <c r="AC45" i="21"/>
  <c r="AB45" i="21"/>
  <c r="AA45" i="21"/>
  <c r="Z45" i="21"/>
  <c r="Y45" i="21"/>
  <c r="X45" i="21"/>
  <c r="W45" i="21"/>
  <c r="V45" i="21"/>
  <c r="U45" i="21"/>
  <c r="T45" i="21"/>
  <c r="S45" i="21"/>
  <c r="R45" i="21"/>
  <c r="Q45" i="21"/>
  <c r="P45" i="21"/>
  <c r="O45" i="21"/>
  <c r="N45" i="21"/>
  <c r="M45" i="21"/>
  <c r="L45" i="21"/>
  <c r="K45" i="21"/>
  <c r="J45" i="21"/>
  <c r="I45" i="21"/>
  <c r="H45" i="21"/>
  <c r="G45" i="21"/>
  <c r="F45" i="21"/>
  <c r="E45" i="21"/>
  <c r="BA45" i="21" s="1"/>
  <c r="BB45" i="21" s="1"/>
  <c r="D45" i="21"/>
  <c r="C45" i="21"/>
  <c r="B45"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V44" i="21"/>
  <c r="U44" i="21"/>
  <c r="T44" i="21"/>
  <c r="S44" i="21"/>
  <c r="R44" i="21"/>
  <c r="Q44" i="21"/>
  <c r="P44" i="21"/>
  <c r="O44" i="21"/>
  <c r="N44" i="21"/>
  <c r="M44" i="21"/>
  <c r="L44" i="21"/>
  <c r="K44" i="21"/>
  <c r="J44" i="21"/>
  <c r="I44" i="21"/>
  <c r="H44" i="21"/>
  <c r="G44" i="21"/>
  <c r="F44" i="21"/>
  <c r="BE44" i="21" s="1"/>
  <c r="E44" i="21"/>
  <c r="D44" i="21"/>
  <c r="C44" i="21"/>
  <c r="B44" i="21"/>
  <c r="AZ43" i="21"/>
  <c r="AY43" i="21"/>
  <c r="AX43" i="21"/>
  <c r="AW43" i="21"/>
  <c r="AV43" i="21"/>
  <c r="AU43" i="21"/>
  <c r="AT43" i="21"/>
  <c r="AS43" i="21"/>
  <c r="AR43" i="21"/>
  <c r="AQ43" i="21"/>
  <c r="AP43" i="21"/>
  <c r="AO43" i="21"/>
  <c r="AN43" i="21"/>
  <c r="AM43" i="21"/>
  <c r="AL43" i="21"/>
  <c r="AK43" i="21"/>
  <c r="AJ43" i="21"/>
  <c r="AI43" i="21"/>
  <c r="AH43" i="21"/>
  <c r="AG43" i="21"/>
  <c r="AF43" i="21"/>
  <c r="AE43" i="21"/>
  <c r="AD43" i="21"/>
  <c r="AC43" i="21"/>
  <c r="AB43" i="21"/>
  <c r="AA43" i="21"/>
  <c r="Z43" i="21"/>
  <c r="Y43" i="21"/>
  <c r="X43" i="21"/>
  <c r="W43" i="21"/>
  <c r="V43" i="21"/>
  <c r="U43" i="21"/>
  <c r="T43" i="21"/>
  <c r="S43" i="21"/>
  <c r="R43" i="21"/>
  <c r="Q43" i="21"/>
  <c r="P43" i="21"/>
  <c r="O43" i="21"/>
  <c r="N43" i="21"/>
  <c r="M43" i="21"/>
  <c r="L43" i="21"/>
  <c r="K43" i="21"/>
  <c r="J43" i="21"/>
  <c r="I43" i="21"/>
  <c r="H43" i="21"/>
  <c r="G43" i="21"/>
  <c r="F43" i="21"/>
  <c r="E43" i="21"/>
  <c r="BE43" i="21" s="1"/>
  <c r="D43" i="21"/>
  <c r="C43" i="21"/>
  <c r="B43" i="21"/>
  <c r="BD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V42" i="21"/>
  <c r="U42" i="21"/>
  <c r="T42" i="21"/>
  <c r="S42" i="21"/>
  <c r="R42" i="21"/>
  <c r="Q42" i="21"/>
  <c r="P42" i="21"/>
  <c r="O42" i="21"/>
  <c r="N42" i="21"/>
  <c r="M42" i="21"/>
  <c r="L42" i="21"/>
  <c r="K42" i="21"/>
  <c r="J42" i="21"/>
  <c r="I42" i="21"/>
  <c r="H42" i="21"/>
  <c r="G42" i="21"/>
  <c r="F42" i="21"/>
  <c r="E42" i="21"/>
  <c r="D42" i="21"/>
  <c r="C42" i="21"/>
  <c r="B42" i="21"/>
  <c r="AZ41" i="21"/>
  <c r="AY41" i="21"/>
  <c r="AX41" i="21"/>
  <c r="AW41" i="21"/>
  <c r="AV41" i="21"/>
  <c r="AU41" i="21"/>
  <c r="AT41" i="21"/>
  <c r="AS41" i="21"/>
  <c r="AR41" i="21"/>
  <c r="AQ41" i="21"/>
  <c r="AP41" i="21"/>
  <c r="AO41" i="21"/>
  <c r="AN41" i="21"/>
  <c r="AM41" i="21"/>
  <c r="AL41" i="21"/>
  <c r="AK41" i="21"/>
  <c r="AJ41" i="21"/>
  <c r="AI41" i="21"/>
  <c r="AH41" i="21"/>
  <c r="AG41" i="21"/>
  <c r="AF41" i="21"/>
  <c r="AE41" i="21"/>
  <c r="AD41" i="21"/>
  <c r="AC41" i="21"/>
  <c r="AB41" i="21"/>
  <c r="AA41" i="21"/>
  <c r="Z41" i="21"/>
  <c r="Y41" i="21"/>
  <c r="X41" i="21"/>
  <c r="W41" i="21"/>
  <c r="V41" i="21"/>
  <c r="U41" i="21"/>
  <c r="T41" i="21"/>
  <c r="S41" i="21"/>
  <c r="R41" i="21"/>
  <c r="Q41" i="21"/>
  <c r="P41" i="21"/>
  <c r="O41" i="21"/>
  <c r="N41" i="21"/>
  <c r="M41" i="21"/>
  <c r="L41" i="21"/>
  <c r="K41" i="21"/>
  <c r="J41" i="21"/>
  <c r="I41" i="21"/>
  <c r="H41" i="21"/>
  <c r="G41" i="21"/>
  <c r="F41" i="21"/>
  <c r="E41" i="21"/>
  <c r="D41" i="21"/>
  <c r="C41" i="21"/>
  <c r="B41"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V40" i="21"/>
  <c r="U40" i="21"/>
  <c r="T40" i="21"/>
  <c r="S40" i="21"/>
  <c r="R40" i="21"/>
  <c r="Q40" i="21"/>
  <c r="P40" i="21"/>
  <c r="O40" i="21"/>
  <c r="N40" i="21"/>
  <c r="M40" i="21"/>
  <c r="L40" i="21"/>
  <c r="K40" i="21"/>
  <c r="J40" i="21"/>
  <c r="I40" i="21"/>
  <c r="H40" i="21"/>
  <c r="G40" i="21"/>
  <c r="F40" i="21"/>
  <c r="E40" i="21"/>
  <c r="D40" i="21"/>
  <c r="C40" i="21"/>
  <c r="B40" i="21"/>
  <c r="BE39" i="21"/>
  <c r="AZ39" i="21"/>
  <c r="AY39" i="21"/>
  <c r="AX39" i="21"/>
  <c r="AW39" i="21"/>
  <c r="AV39" i="21"/>
  <c r="AU39" i="21"/>
  <c r="AT39" i="21"/>
  <c r="AS39" i="21"/>
  <c r="AR39" i="21"/>
  <c r="AQ39" i="21"/>
  <c r="AP39" i="21"/>
  <c r="AO39" i="21"/>
  <c r="AN39" i="21"/>
  <c r="AM39" i="21"/>
  <c r="AL39" i="21"/>
  <c r="AK39" i="21"/>
  <c r="AJ39" i="21"/>
  <c r="AI39" i="21"/>
  <c r="AH39" i="21"/>
  <c r="AG39" i="21"/>
  <c r="AF39" i="21"/>
  <c r="AE39" i="21"/>
  <c r="AD39" i="21"/>
  <c r="AC39" i="21"/>
  <c r="AB39" i="21"/>
  <c r="AA39" i="21"/>
  <c r="Z39" i="21"/>
  <c r="Y39" i="21"/>
  <c r="X39" i="21"/>
  <c r="W39" i="21"/>
  <c r="V39" i="21"/>
  <c r="U39" i="21"/>
  <c r="T39" i="21"/>
  <c r="S39" i="21"/>
  <c r="R39" i="21"/>
  <c r="Q39" i="21"/>
  <c r="P39" i="21"/>
  <c r="O39" i="21"/>
  <c r="N39" i="21"/>
  <c r="M39" i="21"/>
  <c r="L39" i="21"/>
  <c r="K39" i="21"/>
  <c r="J39" i="21"/>
  <c r="I39" i="21"/>
  <c r="H39" i="21"/>
  <c r="G39" i="21"/>
  <c r="F39" i="21"/>
  <c r="E39" i="21"/>
  <c r="D39" i="21"/>
  <c r="C39" i="21"/>
  <c r="B39"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V38" i="21"/>
  <c r="U38" i="21"/>
  <c r="T38" i="21"/>
  <c r="S38" i="21"/>
  <c r="R38" i="21"/>
  <c r="Q38" i="21"/>
  <c r="P38" i="21"/>
  <c r="O38" i="21"/>
  <c r="N38" i="21"/>
  <c r="M38" i="21"/>
  <c r="L38" i="21"/>
  <c r="K38" i="21"/>
  <c r="J38" i="21"/>
  <c r="I38" i="21"/>
  <c r="H38" i="21"/>
  <c r="G38" i="21"/>
  <c r="F38" i="21"/>
  <c r="E38" i="21"/>
  <c r="BD38" i="21" s="1"/>
  <c r="D38" i="21"/>
  <c r="C38" i="21"/>
  <c r="BE38" i="21" s="1"/>
  <c r="B38" i="21"/>
  <c r="AZ37" i="21"/>
  <c r="AY37" i="21"/>
  <c r="AX37" i="21"/>
  <c r="AW37" i="21"/>
  <c r="AV37" i="21"/>
  <c r="AU37" i="21"/>
  <c r="AT37" i="21"/>
  <c r="AS37" i="21"/>
  <c r="AR37" i="21"/>
  <c r="AQ37" i="21"/>
  <c r="AP37" i="21"/>
  <c r="AO37" i="21"/>
  <c r="AN37" i="21"/>
  <c r="AM37" i="21"/>
  <c r="AL37" i="21"/>
  <c r="AK37" i="21"/>
  <c r="AJ37" i="21"/>
  <c r="AI37" i="21"/>
  <c r="AH37" i="21"/>
  <c r="AG37" i="21"/>
  <c r="AF37" i="21"/>
  <c r="AE37" i="21"/>
  <c r="AD37" i="21"/>
  <c r="AC37" i="21"/>
  <c r="AB37" i="21"/>
  <c r="AA37" i="21"/>
  <c r="Z37" i="21"/>
  <c r="Y37" i="21"/>
  <c r="X37" i="21"/>
  <c r="W37" i="21"/>
  <c r="V37" i="21"/>
  <c r="U37" i="21"/>
  <c r="T37" i="21"/>
  <c r="S37" i="21"/>
  <c r="R37" i="21"/>
  <c r="Q37" i="21"/>
  <c r="P37" i="21"/>
  <c r="O37" i="21"/>
  <c r="N37" i="21"/>
  <c r="M37" i="21"/>
  <c r="L37" i="21"/>
  <c r="K37" i="21"/>
  <c r="J37" i="21"/>
  <c r="I37" i="21"/>
  <c r="H37" i="21"/>
  <c r="G37" i="21"/>
  <c r="F37" i="21"/>
  <c r="E37" i="21"/>
  <c r="D37" i="21"/>
  <c r="C37" i="21"/>
  <c r="BE37" i="21" s="1"/>
  <c r="B37"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V36" i="21"/>
  <c r="U36" i="21"/>
  <c r="T36" i="21"/>
  <c r="S36" i="21"/>
  <c r="R36" i="21"/>
  <c r="Q36" i="21"/>
  <c r="P36" i="21"/>
  <c r="O36" i="21"/>
  <c r="N36" i="21"/>
  <c r="M36" i="21"/>
  <c r="L36" i="21"/>
  <c r="K36" i="21"/>
  <c r="J36" i="21"/>
  <c r="I36" i="21"/>
  <c r="H36" i="21"/>
  <c r="G36" i="21"/>
  <c r="F36" i="21"/>
  <c r="E36" i="21"/>
  <c r="D36" i="21"/>
  <c r="C36" i="21"/>
  <c r="B36" i="21"/>
  <c r="AZ35" i="21"/>
  <c r="AY35" i="21"/>
  <c r="AX35" i="21"/>
  <c r="AW35" i="21"/>
  <c r="AV35" i="21"/>
  <c r="AU35" i="21"/>
  <c r="AT35" i="21"/>
  <c r="AS35" i="21"/>
  <c r="AR35" i="21"/>
  <c r="AQ35" i="21"/>
  <c r="AP35" i="21"/>
  <c r="AO35" i="21"/>
  <c r="AN35" i="21"/>
  <c r="AM35" i="21"/>
  <c r="AL35" i="21"/>
  <c r="AK35" i="21"/>
  <c r="AJ35" i="21"/>
  <c r="AI35" i="21"/>
  <c r="AH35" i="21"/>
  <c r="AG35" i="21"/>
  <c r="AF35" i="21"/>
  <c r="AE35" i="21"/>
  <c r="AD35" i="21"/>
  <c r="AC35" i="21"/>
  <c r="AB35" i="21"/>
  <c r="AA35" i="21"/>
  <c r="Z35" i="21"/>
  <c r="Y35" i="21"/>
  <c r="X35" i="21"/>
  <c r="W35" i="21"/>
  <c r="V35" i="21"/>
  <c r="U35" i="21"/>
  <c r="T35" i="21"/>
  <c r="S35" i="21"/>
  <c r="R35" i="21"/>
  <c r="Q35" i="21"/>
  <c r="P35" i="21"/>
  <c r="O35" i="21"/>
  <c r="N35" i="21"/>
  <c r="M35" i="21"/>
  <c r="L35" i="21"/>
  <c r="K35" i="21"/>
  <c r="J35" i="21"/>
  <c r="I35" i="21"/>
  <c r="H35" i="21"/>
  <c r="G35" i="21"/>
  <c r="F35" i="21"/>
  <c r="BC35" i="21" s="1"/>
  <c r="E35" i="21"/>
  <c r="D35" i="21"/>
  <c r="BA35" i="21" s="1"/>
  <c r="BB35" i="21" s="1"/>
  <c r="C35" i="21"/>
  <c r="B35"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V34" i="21"/>
  <c r="U34" i="21"/>
  <c r="T34" i="21"/>
  <c r="S34" i="21"/>
  <c r="R34" i="21"/>
  <c r="Q34" i="21"/>
  <c r="P34" i="21"/>
  <c r="O34" i="21"/>
  <c r="N34" i="21"/>
  <c r="M34" i="21"/>
  <c r="L34" i="21"/>
  <c r="K34" i="21"/>
  <c r="J34" i="21"/>
  <c r="I34" i="21"/>
  <c r="H34" i="21"/>
  <c r="G34" i="21"/>
  <c r="F34" i="21"/>
  <c r="E34" i="21"/>
  <c r="D34" i="21"/>
  <c r="C34" i="21"/>
  <c r="B34" i="21"/>
  <c r="AZ33" i="21"/>
  <c r="AY33" i="21"/>
  <c r="AX33" i="21"/>
  <c r="AW33" i="21"/>
  <c r="AV33" i="21"/>
  <c r="AU33" i="21"/>
  <c r="AT33" i="21"/>
  <c r="AS33" i="21"/>
  <c r="AR33" i="21"/>
  <c r="AQ33" i="21"/>
  <c r="AP33" i="21"/>
  <c r="AO33" i="21"/>
  <c r="AN33" i="21"/>
  <c r="AM33" i="21"/>
  <c r="AL33" i="21"/>
  <c r="AK33" i="21"/>
  <c r="AJ33" i="21"/>
  <c r="AI33" i="21"/>
  <c r="AH33" i="21"/>
  <c r="AG33" i="21"/>
  <c r="AF33" i="21"/>
  <c r="AE33" i="21"/>
  <c r="AD33" i="21"/>
  <c r="AC33" i="21"/>
  <c r="AB33" i="21"/>
  <c r="AA33" i="21"/>
  <c r="Z33" i="21"/>
  <c r="Y33" i="21"/>
  <c r="X33" i="21"/>
  <c r="W33" i="21"/>
  <c r="V33" i="21"/>
  <c r="U33" i="21"/>
  <c r="T33" i="21"/>
  <c r="S33" i="21"/>
  <c r="R33" i="21"/>
  <c r="Q33" i="21"/>
  <c r="P33" i="21"/>
  <c r="O33" i="21"/>
  <c r="N33" i="21"/>
  <c r="M33" i="21"/>
  <c r="L33" i="21"/>
  <c r="K33" i="21"/>
  <c r="J33" i="21"/>
  <c r="I33" i="21"/>
  <c r="H33" i="21"/>
  <c r="G33" i="21"/>
  <c r="F33" i="21"/>
  <c r="E33" i="21"/>
  <c r="D33" i="21"/>
  <c r="C33" i="21"/>
  <c r="B33"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V32" i="21"/>
  <c r="U32" i="21"/>
  <c r="T32" i="21"/>
  <c r="S32" i="21"/>
  <c r="R32" i="21"/>
  <c r="Q32" i="21"/>
  <c r="P32" i="21"/>
  <c r="O32" i="21"/>
  <c r="N32" i="21"/>
  <c r="M32" i="21"/>
  <c r="L32" i="21"/>
  <c r="K32" i="21"/>
  <c r="J32" i="21"/>
  <c r="I32" i="21"/>
  <c r="H32" i="21"/>
  <c r="G32" i="21"/>
  <c r="F32" i="21"/>
  <c r="E32" i="21"/>
  <c r="BA32" i="21" s="1"/>
  <c r="BB32" i="21" s="1"/>
  <c r="D32" i="21"/>
  <c r="C32" i="21"/>
  <c r="B32" i="21"/>
  <c r="AZ31" i="21"/>
  <c r="AY31" i="21"/>
  <c r="AX31" i="21"/>
  <c r="AW31" i="21"/>
  <c r="AV31" i="21"/>
  <c r="AU31" i="21"/>
  <c r="AT31" i="21"/>
  <c r="AS31" i="21"/>
  <c r="AR31" i="21"/>
  <c r="AQ31" i="21"/>
  <c r="AP31" i="21"/>
  <c r="AO31" i="21"/>
  <c r="AN31" i="21"/>
  <c r="AM31" i="21"/>
  <c r="AL31" i="21"/>
  <c r="AK31" i="21"/>
  <c r="AJ31" i="21"/>
  <c r="AI31" i="21"/>
  <c r="AH31" i="21"/>
  <c r="AG31" i="21"/>
  <c r="AF31" i="21"/>
  <c r="AE31" i="21"/>
  <c r="AD31" i="21"/>
  <c r="AC31" i="21"/>
  <c r="AB31" i="21"/>
  <c r="AA31" i="21"/>
  <c r="Z31" i="21"/>
  <c r="Y31" i="21"/>
  <c r="X31" i="21"/>
  <c r="W31" i="21"/>
  <c r="V31" i="21"/>
  <c r="U31" i="21"/>
  <c r="T31" i="21"/>
  <c r="S31" i="21"/>
  <c r="R31" i="21"/>
  <c r="Q31" i="21"/>
  <c r="P31" i="21"/>
  <c r="O31" i="21"/>
  <c r="N31" i="21"/>
  <c r="M31" i="21"/>
  <c r="L31" i="21"/>
  <c r="K31" i="21"/>
  <c r="J31" i="21"/>
  <c r="I31" i="21"/>
  <c r="H31" i="21"/>
  <c r="G31" i="21"/>
  <c r="F31" i="21"/>
  <c r="E31" i="21"/>
  <c r="D31" i="21"/>
  <c r="C31" i="21"/>
  <c r="B31" i="21"/>
  <c r="BC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V30" i="21"/>
  <c r="U30" i="21"/>
  <c r="T30" i="21"/>
  <c r="S30" i="21"/>
  <c r="R30" i="21"/>
  <c r="Q30" i="21"/>
  <c r="P30" i="21"/>
  <c r="O30" i="21"/>
  <c r="N30" i="21"/>
  <c r="M30" i="21"/>
  <c r="L30" i="21"/>
  <c r="K30" i="21"/>
  <c r="J30" i="21"/>
  <c r="I30" i="21"/>
  <c r="H30" i="21"/>
  <c r="G30" i="21"/>
  <c r="F30" i="21"/>
  <c r="BE30" i="21" s="1"/>
  <c r="E30" i="21"/>
  <c r="D30" i="21"/>
  <c r="C30" i="21"/>
  <c r="B30" i="21"/>
  <c r="AZ29" i="21"/>
  <c r="AY29" i="21"/>
  <c r="AX29" i="21"/>
  <c r="AW29" i="21"/>
  <c r="AV29" i="21"/>
  <c r="AU29" i="21"/>
  <c r="AT29" i="21"/>
  <c r="AS29" i="21"/>
  <c r="AR29" i="21"/>
  <c r="AQ29" i="21"/>
  <c r="AP29" i="21"/>
  <c r="AO29" i="21"/>
  <c r="AN29" i="21"/>
  <c r="AM29" i="21"/>
  <c r="AL29" i="21"/>
  <c r="AK29" i="21"/>
  <c r="AJ29" i="21"/>
  <c r="AI29" i="21"/>
  <c r="AH29" i="21"/>
  <c r="AG29" i="21"/>
  <c r="AF29" i="21"/>
  <c r="AE29" i="21"/>
  <c r="AD29"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 r="D29" i="21"/>
  <c r="C29" i="21"/>
  <c r="B29"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V28" i="21"/>
  <c r="U28" i="21"/>
  <c r="T28" i="21"/>
  <c r="S28" i="21"/>
  <c r="R28" i="21"/>
  <c r="Q28" i="21"/>
  <c r="P28" i="21"/>
  <c r="O28" i="21"/>
  <c r="N28" i="21"/>
  <c r="M28" i="21"/>
  <c r="L28" i="21"/>
  <c r="K28" i="21"/>
  <c r="J28" i="21"/>
  <c r="I28" i="21"/>
  <c r="H28" i="21"/>
  <c r="G28" i="21"/>
  <c r="F28" i="21"/>
  <c r="E28" i="21"/>
  <c r="D28" i="21"/>
  <c r="C28" i="21"/>
  <c r="B28" i="21"/>
  <c r="BC27" i="21"/>
  <c r="AZ27" i="21"/>
  <c r="AY27" i="21"/>
  <c r="AX27" i="21"/>
  <c r="AW27" i="21"/>
  <c r="AV27" i="21"/>
  <c r="AU27" i="21"/>
  <c r="AT27" i="21"/>
  <c r="AS27" i="21"/>
  <c r="AR27" i="21"/>
  <c r="AQ27" i="21"/>
  <c r="AP27" i="21"/>
  <c r="AO27" i="21"/>
  <c r="AN27" i="21"/>
  <c r="AM27" i="21"/>
  <c r="AL27" i="21"/>
  <c r="AK27" i="21"/>
  <c r="AJ27" i="21"/>
  <c r="AI27" i="21"/>
  <c r="AH27" i="21"/>
  <c r="AG27" i="21"/>
  <c r="AF27" i="21"/>
  <c r="AE27" i="21"/>
  <c r="AD27" i="21"/>
  <c r="AC27" i="21"/>
  <c r="AB27" i="21"/>
  <c r="AA27" i="21"/>
  <c r="Z27" i="21"/>
  <c r="Y27" i="21"/>
  <c r="X27" i="21"/>
  <c r="W27" i="21"/>
  <c r="V27" i="21"/>
  <c r="U27" i="21"/>
  <c r="T27" i="21"/>
  <c r="S27" i="21"/>
  <c r="R27" i="21"/>
  <c r="Q27" i="21"/>
  <c r="P27" i="21"/>
  <c r="O27" i="21"/>
  <c r="N27" i="21"/>
  <c r="M27" i="21"/>
  <c r="BD27" i="21" s="1"/>
  <c r="L27" i="21"/>
  <c r="K27" i="21"/>
  <c r="J27" i="21"/>
  <c r="I27" i="21"/>
  <c r="H27" i="21"/>
  <c r="G27" i="21"/>
  <c r="F27" i="21"/>
  <c r="E27" i="21"/>
  <c r="BA27" i="21" s="1"/>
  <c r="BB27" i="21" s="1"/>
  <c r="D27" i="21"/>
  <c r="C27" i="21"/>
  <c r="BE27" i="21" s="1"/>
  <c r="B27"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BE26" i="21" s="1"/>
  <c r="B26"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B25"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V24" i="21"/>
  <c r="U24" i="21"/>
  <c r="T24" i="21"/>
  <c r="S24" i="21"/>
  <c r="R24" i="21"/>
  <c r="Q24" i="21"/>
  <c r="P24" i="21"/>
  <c r="O24" i="21"/>
  <c r="N24" i="21"/>
  <c r="M24" i="21"/>
  <c r="L24" i="21"/>
  <c r="K24" i="21"/>
  <c r="J24" i="21"/>
  <c r="I24" i="21"/>
  <c r="H24" i="21"/>
  <c r="G24" i="21"/>
  <c r="F24" i="21"/>
  <c r="E24" i="21"/>
  <c r="BC24" i="21" s="1"/>
  <c r="D24" i="21"/>
  <c r="C24" i="21"/>
  <c r="B24" i="21"/>
  <c r="AZ23" i="21"/>
  <c r="AY23" i="21"/>
  <c r="AX23" i="21"/>
  <c r="AW23" i="21"/>
  <c r="AV23" i="21"/>
  <c r="AU23" i="21"/>
  <c r="AT23" i="21"/>
  <c r="AS23" i="21"/>
  <c r="AR23" i="21"/>
  <c r="AQ23" i="21"/>
  <c r="AP23" i="21"/>
  <c r="AO23" i="21"/>
  <c r="AN23" i="21"/>
  <c r="AM23" i="21"/>
  <c r="AL23" i="21"/>
  <c r="AK23" i="21"/>
  <c r="AJ23" i="21"/>
  <c r="AI23" i="21"/>
  <c r="AH23" i="21"/>
  <c r="AG23" i="21"/>
  <c r="AF23" i="21"/>
  <c r="AE23" i="21"/>
  <c r="AD23" i="21"/>
  <c r="AC23" i="21"/>
  <c r="AB23" i="21"/>
  <c r="AA23" i="21"/>
  <c r="Z23" i="21"/>
  <c r="Y23" i="21"/>
  <c r="X23" i="21"/>
  <c r="W23" i="21"/>
  <c r="V23" i="21"/>
  <c r="U23" i="21"/>
  <c r="T23" i="21"/>
  <c r="S23" i="21"/>
  <c r="R23" i="21"/>
  <c r="Q23" i="21"/>
  <c r="P23" i="21"/>
  <c r="O23" i="21"/>
  <c r="N23" i="21"/>
  <c r="M23" i="21"/>
  <c r="L23" i="21"/>
  <c r="K23" i="21"/>
  <c r="J23" i="21"/>
  <c r="I23" i="21"/>
  <c r="H23" i="21"/>
  <c r="G23" i="21"/>
  <c r="F23" i="21"/>
  <c r="E23" i="21"/>
  <c r="D23" i="21"/>
  <c r="C23" i="21"/>
  <c r="B23"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V22" i="21"/>
  <c r="U22" i="21"/>
  <c r="T22" i="21"/>
  <c r="S22" i="21"/>
  <c r="R22" i="21"/>
  <c r="Q22" i="21"/>
  <c r="P22" i="21"/>
  <c r="O22" i="21"/>
  <c r="N22" i="21"/>
  <c r="M22" i="21"/>
  <c r="L22" i="21"/>
  <c r="K22" i="21"/>
  <c r="J22" i="21"/>
  <c r="I22" i="21"/>
  <c r="H22" i="21"/>
  <c r="G22" i="21"/>
  <c r="F22" i="21"/>
  <c r="E22" i="21"/>
  <c r="D22" i="21"/>
  <c r="C22" i="21"/>
  <c r="B22" i="21"/>
  <c r="AZ21" i="21"/>
  <c r="AY21" i="21"/>
  <c r="AX21" i="21"/>
  <c r="AW21" i="21"/>
  <c r="AV21" i="21"/>
  <c r="AU21" i="21"/>
  <c r="AT21" i="21"/>
  <c r="AS21" i="21"/>
  <c r="AR21" i="21"/>
  <c r="AQ21" i="21"/>
  <c r="AP21" i="21"/>
  <c r="AO21" i="21"/>
  <c r="AN21" i="21"/>
  <c r="AM21" i="21"/>
  <c r="AL21" i="21"/>
  <c r="AK21" i="21"/>
  <c r="AJ21" i="21"/>
  <c r="AI21" i="21"/>
  <c r="AH21" i="21"/>
  <c r="AG21" i="21"/>
  <c r="AF21" i="21"/>
  <c r="AE21" i="21"/>
  <c r="AD21" i="21"/>
  <c r="AC21" i="21"/>
  <c r="AB21" i="21"/>
  <c r="AA21" i="21"/>
  <c r="Z21" i="21"/>
  <c r="Y21" i="21"/>
  <c r="X21" i="21"/>
  <c r="W21" i="21"/>
  <c r="V21" i="21"/>
  <c r="U21" i="21"/>
  <c r="T21" i="21"/>
  <c r="S21" i="21"/>
  <c r="R21" i="21"/>
  <c r="Q21" i="21"/>
  <c r="P21" i="21"/>
  <c r="O21" i="21"/>
  <c r="N21" i="21"/>
  <c r="M21" i="21"/>
  <c r="L21" i="21"/>
  <c r="K21" i="21"/>
  <c r="J21" i="21"/>
  <c r="I21" i="21"/>
  <c r="H21" i="21"/>
  <c r="G21" i="21"/>
  <c r="F21" i="21"/>
  <c r="E21" i="21"/>
  <c r="D21" i="21"/>
  <c r="C21" i="21"/>
  <c r="B21"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V20" i="21"/>
  <c r="U20" i="21"/>
  <c r="T20" i="21"/>
  <c r="S20" i="21"/>
  <c r="R20" i="21"/>
  <c r="Q20" i="21"/>
  <c r="P20" i="21"/>
  <c r="O20" i="21"/>
  <c r="N20" i="21"/>
  <c r="M20" i="21"/>
  <c r="L20" i="21"/>
  <c r="K20" i="21"/>
  <c r="J20" i="21"/>
  <c r="I20" i="21"/>
  <c r="H20" i="21"/>
  <c r="G20" i="21"/>
  <c r="F20" i="21"/>
  <c r="E20" i="21"/>
  <c r="D20" i="21"/>
  <c r="C20" i="21"/>
  <c r="B20" i="21"/>
  <c r="AZ19" i="21"/>
  <c r="AY19" i="21"/>
  <c r="AX19" i="21"/>
  <c r="AW19" i="21"/>
  <c r="AV19" i="21"/>
  <c r="AU19" i="21"/>
  <c r="AT19" i="21"/>
  <c r="AS19" i="21"/>
  <c r="AR19" i="21"/>
  <c r="AQ19" i="21"/>
  <c r="AP19" i="21"/>
  <c r="AO19" i="21"/>
  <c r="AN19" i="21"/>
  <c r="AM19" i="21"/>
  <c r="AL19" i="21"/>
  <c r="AK19" i="21"/>
  <c r="AJ19" i="21"/>
  <c r="AI19" i="21"/>
  <c r="AH19" i="21"/>
  <c r="AG19" i="21"/>
  <c r="AF19" i="21"/>
  <c r="AE19" i="21"/>
  <c r="AD19" i="21"/>
  <c r="AC19" i="21"/>
  <c r="AB19" i="21"/>
  <c r="AA19" i="21"/>
  <c r="Z19" i="21"/>
  <c r="Y19" i="21"/>
  <c r="X19" i="21"/>
  <c r="W19" i="21"/>
  <c r="V19" i="21"/>
  <c r="U19" i="21"/>
  <c r="T19" i="21"/>
  <c r="S19" i="21"/>
  <c r="R19" i="21"/>
  <c r="Q19" i="21"/>
  <c r="P19" i="21"/>
  <c r="O19" i="21"/>
  <c r="N19" i="21"/>
  <c r="M19" i="21"/>
  <c r="L19" i="21"/>
  <c r="K19" i="21"/>
  <c r="J19" i="21"/>
  <c r="I19" i="21"/>
  <c r="H19" i="21"/>
  <c r="G19" i="21"/>
  <c r="F19" i="21"/>
  <c r="E19" i="21"/>
  <c r="D19" i="21"/>
  <c r="C19" i="21"/>
  <c r="B19"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V18" i="21"/>
  <c r="U18" i="21"/>
  <c r="T18" i="21"/>
  <c r="S18" i="21"/>
  <c r="R18" i="21"/>
  <c r="Q18" i="21"/>
  <c r="P18" i="21"/>
  <c r="O18" i="21"/>
  <c r="N18" i="21"/>
  <c r="M18" i="21"/>
  <c r="L18" i="21"/>
  <c r="K18" i="21"/>
  <c r="J18" i="21"/>
  <c r="I18" i="21"/>
  <c r="H18" i="21"/>
  <c r="G18" i="21"/>
  <c r="F18" i="21"/>
  <c r="E18" i="21"/>
  <c r="D18" i="21"/>
  <c r="C18" i="21"/>
  <c r="BA18" i="21" s="1"/>
  <c r="BB18" i="21" s="1"/>
  <c r="B18" i="21"/>
  <c r="AZ17" i="21"/>
  <c r="AY17" i="21"/>
  <c r="AX17" i="21"/>
  <c r="AW17" i="21"/>
  <c r="AV17" i="21"/>
  <c r="AU17" i="21"/>
  <c r="AT17" i="21"/>
  <c r="AS17" i="21"/>
  <c r="AR17" i="21"/>
  <c r="AQ17" i="21"/>
  <c r="AP17" i="21"/>
  <c r="AO17" i="21"/>
  <c r="AN17" i="21"/>
  <c r="AM17" i="21"/>
  <c r="AL17" i="21"/>
  <c r="AK17" i="21"/>
  <c r="AJ17" i="21"/>
  <c r="AI17" i="21"/>
  <c r="AH17" i="21"/>
  <c r="AG17" i="21"/>
  <c r="AF17" i="21"/>
  <c r="AE17" i="21"/>
  <c r="AD17" i="21"/>
  <c r="AC17" i="21"/>
  <c r="AB17" i="21"/>
  <c r="AA17" i="21"/>
  <c r="Z17" i="21"/>
  <c r="Y17" i="21"/>
  <c r="X17" i="21"/>
  <c r="W17" i="21"/>
  <c r="V17" i="21"/>
  <c r="U17" i="21"/>
  <c r="T17" i="21"/>
  <c r="S17" i="21"/>
  <c r="R17" i="21"/>
  <c r="Q17" i="21"/>
  <c r="P17" i="21"/>
  <c r="O17" i="21"/>
  <c r="N17" i="21"/>
  <c r="M17" i="21"/>
  <c r="L17" i="21"/>
  <c r="K17" i="21"/>
  <c r="J17" i="21"/>
  <c r="I17" i="21"/>
  <c r="H17" i="21"/>
  <c r="G17" i="21"/>
  <c r="F17" i="21"/>
  <c r="E17" i="21"/>
  <c r="D17" i="21"/>
  <c r="C17" i="21"/>
  <c r="B17" i="21"/>
  <c r="AZ16" i="21"/>
  <c r="AY16" i="21"/>
  <c r="AX16" i="21"/>
  <c r="AW16" i="21"/>
  <c r="AV16" i="21"/>
  <c r="AU16" i="21"/>
  <c r="AT16" i="21"/>
  <c r="AS16" i="21"/>
  <c r="AR16" i="21"/>
  <c r="AQ16" i="21"/>
  <c r="AP16" i="21"/>
  <c r="AO16" i="21"/>
  <c r="AN16" i="21"/>
  <c r="AM16" i="21"/>
  <c r="AL16" i="21"/>
  <c r="AK16" i="21"/>
  <c r="AJ16" i="21"/>
  <c r="AI16" i="21"/>
  <c r="AH16" i="21"/>
  <c r="AG16" i="21"/>
  <c r="AF16" i="21"/>
  <c r="AE16" i="21"/>
  <c r="AD16" i="21"/>
  <c r="AC16" i="21"/>
  <c r="AB16" i="21"/>
  <c r="AA16" i="21"/>
  <c r="Z16" i="21"/>
  <c r="Y16" i="21"/>
  <c r="X16" i="21"/>
  <c r="W16" i="21"/>
  <c r="V16" i="21"/>
  <c r="U16" i="21"/>
  <c r="T16" i="21"/>
  <c r="S16" i="21"/>
  <c r="R16" i="21"/>
  <c r="Q16" i="21"/>
  <c r="P16" i="21"/>
  <c r="O16" i="21"/>
  <c r="N16" i="21"/>
  <c r="M16" i="21"/>
  <c r="L16" i="21"/>
  <c r="K16" i="21"/>
  <c r="J16" i="21"/>
  <c r="I16" i="21"/>
  <c r="H16" i="21"/>
  <c r="G16" i="21"/>
  <c r="F16" i="21"/>
  <c r="E16" i="21"/>
  <c r="BA16" i="21" s="1"/>
  <c r="BB16" i="21" s="1"/>
  <c r="D16" i="21"/>
  <c r="C16" i="21"/>
  <c r="B16" i="21"/>
  <c r="AZ15" i="21"/>
  <c r="AY15" i="21"/>
  <c r="AX15" i="21"/>
  <c r="AW15" i="21"/>
  <c r="AV15" i="21"/>
  <c r="AU15" i="21"/>
  <c r="AT15" i="21"/>
  <c r="AS15" i="21"/>
  <c r="AR15" i="21"/>
  <c r="AQ15" i="21"/>
  <c r="AP15" i="21"/>
  <c r="AO15" i="21"/>
  <c r="AN15" i="21"/>
  <c r="AM15" i="21"/>
  <c r="AL15" i="21"/>
  <c r="AK15" i="21"/>
  <c r="AJ15" i="21"/>
  <c r="AI15" i="21"/>
  <c r="AH15" i="21"/>
  <c r="AG15" i="21"/>
  <c r="AF15" i="21"/>
  <c r="AE15" i="21"/>
  <c r="AD15" i="21"/>
  <c r="AC15" i="21"/>
  <c r="AB15" i="21"/>
  <c r="AA15" i="21"/>
  <c r="Z15" i="21"/>
  <c r="Y15" i="21"/>
  <c r="X15" i="21"/>
  <c r="W15" i="21"/>
  <c r="V15" i="21"/>
  <c r="U15" i="21"/>
  <c r="T15" i="21"/>
  <c r="S15" i="21"/>
  <c r="R15" i="21"/>
  <c r="Q15" i="21"/>
  <c r="P15" i="21"/>
  <c r="O15" i="21"/>
  <c r="N15" i="21"/>
  <c r="M15" i="21"/>
  <c r="L15" i="21"/>
  <c r="K15" i="21"/>
  <c r="J15" i="21"/>
  <c r="I15" i="21"/>
  <c r="H15" i="21"/>
  <c r="G15" i="21"/>
  <c r="F15" i="21"/>
  <c r="E15" i="21"/>
  <c r="D15" i="21"/>
  <c r="C15" i="21"/>
  <c r="B15" i="21"/>
  <c r="AZ14" i="21"/>
  <c r="AY14" i="21"/>
  <c r="AX14" i="21"/>
  <c r="AW14" i="21"/>
  <c r="AV14" i="21"/>
  <c r="AU14" i="21"/>
  <c r="AT14" i="21"/>
  <c r="AS14" i="21"/>
  <c r="AR14" i="21"/>
  <c r="AQ14" i="21"/>
  <c r="AP14" i="21"/>
  <c r="AO14" i="21"/>
  <c r="AN14" i="21"/>
  <c r="AM14" i="21"/>
  <c r="AL14" i="21"/>
  <c r="AK14" i="21"/>
  <c r="AJ14" i="21"/>
  <c r="AI14" i="21"/>
  <c r="AH14" i="21"/>
  <c r="AG14" i="21"/>
  <c r="AF14" i="21"/>
  <c r="AE14" i="21"/>
  <c r="AD14" i="21"/>
  <c r="AC14" i="21"/>
  <c r="AB14" i="21"/>
  <c r="AA14" i="21"/>
  <c r="Z14" i="21"/>
  <c r="Y14" i="21"/>
  <c r="X14" i="21"/>
  <c r="W14" i="21"/>
  <c r="V14" i="21"/>
  <c r="U14" i="21"/>
  <c r="T14" i="21"/>
  <c r="S14" i="21"/>
  <c r="R14" i="21"/>
  <c r="Q14" i="21"/>
  <c r="P14" i="21"/>
  <c r="O14" i="21"/>
  <c r="N14" i="21"/>
  <c r="M14" i="21"/>
  <c r="L14" i="21"/>
  <c r="K14" i="21"/>
  <c r="J14" i="21"/>
  <c r="I14" i="21"/>
  <c r="H14" i="21"/>
  <c r="G14" i="21"/>
  <c r="BE14" i="21" s="1"/>
  <c r="F14" i="21"/>
  <c r="E14" i="21"/>
  <c r="BA14" i="21" s="1"/>
  <c r="BB14" i="21" s="1"/>
  <c r="D14" i="21"/>
  <c r="C14" i="21"/>
  <c r="B14" i="21"/>
  <c r="BD14" i="21" s="1"/>
  <c r="AZ13" i="21"/>
  <c r="AY13" i="21"/>
  <c r="AX13" i="21"/>
  <c r="AW13" i="21"/>
  <c r="AV13" i="21"/>
  <c r="AU13" i="21"/>
  <c r="AT13" i="21"/>
  <c r="AS13" i="21"/>
  <c r="AR13" i="21"/>
  <c r="AQ13" i="21"/>
  <c r="AP13" i="21"/>
  <c r="AO13" i="21"/>
  <c r="AN13" i="21"/>
  <c r="AM13" i="21"/>
  <c r="AL13" i="21"/>
  <c r="AK13" i="21"/>
  <c r="AJ13" i="21"/>
  <c r="AI13" i="21"/>
  <c r="AH13" i="21"/>
  <c r="AG13" i="21"/>
  <c r="AF13" i="21"/>
  <c r="AE13" i="21"/>
  <c r="AD13" i="21"/>
  <c r="AC13" i="21"/>
  <c r="AB13" i="21"/>
  <c r="AA13" i="21"/>
  <c r="Z13" i="21"/>
  <c r="Y13" i="21"/>
  <c r="X13" i="21"/>
  <c r="W13" i="21"/>
  <c r="V13" i="21"/>
  <c r="U13" i="21"/>
  <c r="T13" i="21"/>
  <c r="S13" i="21"/>
  <c r="R13" i="21"/>
  <c r="Q13" i="21"/>
  <c r="P13" i="21"/>
  <c r="O13" i="21"/>
  <c r="N13" i="21"/>
  <c r="M13" i="21"/>
  <c r="L13" i="21"/>
  <c r="K13" i="21"/>
  <c r="J13" i="21"/>
  <c r="I13" i="21"/>
  <c r="H13" i="21"/>
  <c r="G13" i="21"/>
  <c r="F13" i="21"/>
  <c r="E13" i="21"/>
  <c r="D13" i="21"/>
  <c r="C13" i="21"/>
  <c r="B13" i="21"/>
  <c r="AZ12" i="21"/>
  <c r="AY12" i="21"/>
  <c r="AX12" i="21"/>
  <c r="AW12" i="21"/>
  <c r="AV12" i="21"/>
  <c r="AU12" i="21"/>
  <c r="AT12" i="21"/>
  <c r="AS12" i="21"/>
  <c r="AR12" i="21"/>
  <c r="AQ12" i="21"/>
  <c r="AP12" i="21"/>
  <c r="AO12" i="21"/>
  <c r="AN12" i="21"/>
  <c r="AM12" i="21"/>
  <c r="AL12" i="21"/>
  <c r="AK12" i="21"/>
  <c r="AJ12" i="21"/>
  <c r="AI12" i="21"/>
  <c r="AH12" i="21"/>
  <c r="AG12" i="21"/>
  <c r="AF12" i="21"/>
  <c r="AE12" i="21"/>
  <c r="AD12" i="21"/>
  <c r="AC12" i="21"/>
  <c r="AB12" i="21"/>
  <c r="AA12" i="21"/>
  <c r="Z12" i="21"/>
  <c r="Y12" i="21"/>
  <c r="X12" i="21"/>
  <c r="W12" i="21"/>
  <c r="V12" i="21"/>
  <c r="U12" i="21"/>
  <c r="T12" i="21"/>
  <c r="S12" i="21"/>
  <c r="R12" i="21"/>
  <c r="Q12" i="21"/>
  <c r="P12" i="21"/>
  <c r="O12" i="21"/>
  <c r="N12" i="21"/>
  <c r="M12" i="21"/>
  <c r="L12" i="21"/>
  <c r="K12" i="21"/>
  <c r="J12" i="21"/>
  <c r="I12" i="21"/>
  <c r="H12" i="21"/>
  <c r="G12" i="21"/>
  <c r="F12" i="21"/>
  <c r="E12" i="21"/>
  <c r="D12" i="21"/>
  <c r="C12" i="21"/>
  <c r="B12" i="21"/>
  <c r="AZ11" i="21"/>
  <c r="AY11" i="21"/>
  <c r="AX11" i="21"/>
  <c r="AW11" i="21"/>
  <c r="AV11" i="21"/>
  <c r="AU11" i="21"/>
  <c r="AT11" i="21"/>
  <c r="AS11" i="21"/>
  <c r="AR11" i="21"/>
  <c r="AQ11" i="21"/>
  <c r="AP11" i="21"/>
  <c r="AO11" i="21"/>
  <c r="AN11" i="21"/>
  <c r="AM11" i="21"/>
  <c r="AL11" i="21"/>
  <c r="AK11" i="21"/>
  <c r="AJ11" i="21"/>
  <c r="AI11" i="21"/>
  <c r="AH11" i="21"/>
  <c r="AG11" i="21"/>
  <c r="AF11" i="21"/>
  <c r="AE11" i="21"/>
  <c r="AD11" i="21"/>
  <c r="AC11" i="21"/>
  <c r="AB11" i="21"/>
  <c r="AA11" i="21"/>
  <c r="Z11" i="21"/>
  <c r="Y11" i="21"/>
  <c r="X11" i="21"/>
  <c r="W11" i="21"/>
  <c r="V11" i="21"/>
  <c r="U11" i="21"/>
  <c r="T11" i="21"/>
  <c r="S11" i="21"/>
  <c r="R11" i="21"/>
  <c r="Q11" i="21"/>
  <c r="P11" i="21"/>
  <c r="O11" i="21"/>
  <c r="N11" i="21"/>
  <c r="M11" i="21"/>
  <c r="L11" i="21"/>
  <c r="K11" i="21"/>
  <c r="J11" i="21"/>
  <c r="I11" i="21"/>
  <c r="H11" i="21"/>
  <c r="G11" i="21"/>
  <c r="F11" i="21"/>
  <c r="BD11" i="21" s="1"/>
  <c r="E11" i="21"/>
  <c r="D11" i="21"/>
  <c r="C11" i="21"/>
  <c r="B11" i="21"/>
  <c r="AZ10" i="21"/>
  <c r="AY10" i="21"/>
  <c r="AX10" i="21"/>
  <c r="AW10" i="21"/>
  <c r="AV10" i="21"/>
  <c r="AU10" i="21"/>
  <c r="AT10" i="21"/>
  <c r="AS10" i="21"/>
  <c r="AR10" i="21"/>
  <c r="AQ10" i="21"/>
  <c r="AP10" i="21"/>
  <c r="AO10" i="21"/>
  <c r="AN10" i="21"/>
  <c r="AM10" i="21"/>
  <c r="AL10" i="21"/>
  <c r="AK10" i="21"/>
  <c r="AJ10" i="21"/>
  <c r="AI10" i="21"/>
  <c r="AH10" i="21"/>
  <c r="AG10" i="21"/>
  <c r="AF10" i="21"/>
  <c r="AE10" i="21"/>
  <c r="AD10" i="21"/>
  <c r="AC10" i="21"/>
  <c r="AB10" i="21"/>
  <c r="AA10" i="21"/>
  <c r="Z10" i="21"/>
  <c r="Y10" i="21"/>
  <c r="X10" i="21"/>
  <c r="W10" i="21"/>
  <c r="V10" i="21"/>
  <c r="U10" i="21"/>
  <c r="T10" i="21"/>
  <c r="S10" i="21"/>
  <c r="R10" i="21"/>
  <c r="Q10" i="21"/>
  <c r="P10" i="21"/>
  <c r="O10" i="21"/>
  <c r="N10" i="21"/>
  <c r="M10" i="21"/>
  <c r="L10" i="21"/>
  <c r="K10" i="21"/>
  <c r="J10" i="21"/>
  <c r="I10" i="21"/>
  <c r="H10" i="21"/>
  <c r="G10" i="21"/>
  <c r="F10" i="21"/>
  <c r="E10" i="21"/>
  <c r="D10" i="21"/>
  <c r="BA10" i="21" s="1"/>
  <c r="BB10" i="21" s="1"/>
  <c r="C10" i="21"/>
  <c r="B10" i="21"/>
  <c r="AZ9" i="21"/>
  <c r="AY9" i="21"/>
  <c r="AX9" i="21"/>
  <c r="AW9" i="21"/>
  <c r="AV9" i="21"/>
  <c r="AU9" i="21"/>
  <c r="AT9" i="21"/>
  <c r="AS9" i="21"/>
  <c r="AR9" i="21"/>
  <c r="AQ9" i="21"/>
  <c r="AP9" i="21"/>
  <c r="AO9" i="21"/>
  <c r="AN9" i="21"/>
  <c r="AM9" i="21"/>
  <c r="AL9" i="21"/>
  <c r="AK9" i="21"/>
  <c r="AJ9" i="21"/>
  <c r="AI9" i="21"/>
  <c r="AH9" i="21"/>
  <c r="AG9" i="21"/>
  <c r="AF9" i="21"/>
  <c r="AE9" i="21"/>
  <c r="AD9" i="21"/>
  <c r="AC9" i="21"/>
  <c r="AB9" i="21"/>
  <c r="AA9" i="21"/>
  <c r="Z9" i="21"/>
  <c r="Y9" i="21"/>
  <c r="X9" i="21"/>
  <c r="W9" i="21"/>
  <c r="V9" i="21"/>
  <c r="U9" i="21"/>
  <c r="T9" i="21"/>
  <c r="S9" i="21"/>
  <c r="R9" i="21"/>
  <c r="Q9" i="21"/>
  <c r="P9" i="21"/>
  <c r="O9" i="21"/>
  <c r="N9" i="21"/>
  <c r="M9" i="21"/>
  <c r="L9" i="21"/>
  <c r="K9" i="21"/>
  <c r="J9" i="21"/>
  <c r="I9" i="21"/>
  <c r="H9" i="21"/>
  <c r="G9" i="21"/>
  <c r="F9" i="21"/>
  <c r="E9" i="21"/>
  <c r="D9" i="21"/>
  <c r="C9" i="21"/>
  <c r="B9" i="21"/>
  <c r="AZ8" i="21"/>
  <c r="AY8" i="21"/>
  <c r="AX8" i="21"/>
  <c r="AW8" i="21"/>
  <c r="AV8" i="21"/>
  <c r="AU8" i="21"/>
  <c r="AT8" i="21"/>
  <c r="AS8" i="21"/>
  <c r="AR8" i="21"/>
  <c r="AQ8" i="21"/>
  <c r="AP8" i="21"/>
  <c r="AO8" i="21"/>
  <c r="AN8" i="21"/>
  <c r="AM8" i="21"/>
  <c r="AL8" i="21"/>
  <c r="AK8" i="21"/>
  <c r="AJ8" i="21"/>
  <c r="AI8" i="21"/>
  <c r="AH8" i="21"/>
  <c r="AG8" i="21"/>
  <c r="AF8" i="21"/>
  <c r="AE8" i="21"/>
  <c r="AD8" i="21"/>
  <c r="AC8" i="21"/>
  <c r="AB8" i="21"/>
  <c r="AA8" i="21"/>
  <c r="Z8" i="21"/>
  <c r="Y8" i="21"/>
  <c r="X8" i="21"/>
  <c r="W8" i="21"/>
  <c r="V8" i="21"/>
  <c r="U8" i="21"/>
  <c r="T8" i="21"/>
  <c r="S8" i="21"/>
  <c r="R8" i="21"/>
  <c r="Q8" i="21"/>
  <c r="P8" i="21"/>
  <c r="O8" i="21"/>
  <c r="N8" i="21"/>
  <c r="M8" i="21"/>
  <c r="L8" i="21"/>
  <c r="K8" i="21"/>
  <c r="J8" i="21"/>
  <c r="I8" i="21"/>
  <c r="H8" i="21"/>
  <c r="G8" i="21"/>
  <c r="F8" i="21"/>
  <c r="E8" i="21"/>
  <c r="BA8" i="21" s="1"/>
  <c r="BB8" i="21" s="1"/>
  <c r="D8" i="21"/>
  <c r="C8" i="21"/>
  <c r="B8" i="21"/>
  <c r="AZ7" i="21"/>
  <c r="AY7" i="21"/>
  <c r="AX7" i="21"/>
  <c r="AW7" i="21"/>
  <c r="AV7" i="21"/>
  <c r="AU7" i="21"/>
  <c r="AT7" i="21"/>
  <c r="AS7" i="21"/>
  <c r="AR7" i="21"/>
  <c r="AQ7" i="21"/>
  <c r="AP7" i="21"/>
  <c r="AO7" i="21"/>
  <c r="AN7" i="21"/>
  <c r="AM7" i="21"/>
  <c r="AL7" i="21"/>
  <c r="AK7" i="21"/>
  <c r="AJ7" i="21"/>
  <c r="AI7" i="21"/>
  <c r="AH7" i="21"/>
  <c r="AG7" i="21"/>
  <c r="AF7" i="21"/>
  <c r="AE7" i="21"/>
  <c r="AD7" i="21"/>
  <c r="AC7" i="21"/>
  <c r="AB7" i="21"/>
  <c r="AA7" i="21"/>
  <c r="Z7" i="21"/>
  <c r="Y7" i="21"/>
  <c r="X7" i="21"/>
  <c r="W7" i="21"/>
  <c r="V7" i="21"/>
  <c r="U7" i="21"/>
  <c r="T7" i="21"/>
  <c r="S7" i="21"/>
  <c r="R7" i="21"/>
  <c r="Q7" i="21"/>
  <c r="P7" i="21"/>
  <c r="O7" i="21"/>
  <c r="N7" i="21"/>
  <c r="M7" i="21"/>
  <c r="L7" i="21"/>
  <c r="K7" i="21"/>
  <c r="J7" i="21"/>
  <c r="I7" i="21"/>
  <c r="H7" i="21"/>
  <c r="G7" i="21"/>
  <c r="F7" i="21"/>
  <c r="E7" i="21"/>
  <c r="BA7" i="21" s="1"/>
  <c r="BB7" i="21" s="1"/>
  <c r="D7" i="21"/>
  <c r="C7" i="21"/>
  <c r="B7" i="21"/>
  <c r="AZ6" i="21"/>
  <c r="AY6" i="21"/>
  <c r="AX6" i="21"/>
  <c r="AW6" i="21"/>
  <c r="AV6" i="21"/>
  <c r="AU6" i="21"/>
  <c r="AT6" i="21"/>
  <c r="AS6" i="21"/>
  <c r="AR6" i="21"/>
  <c r="AQ6" i="21"/>
  <c r="AP6" i="21"/>
  <c r="AO6" i="21"/>
  <c r="AN6" i="21"/>
  <c r="AM6" i="21"/>
  <c r="AL6" i="21"/>
  <c r="AK6" i="21"/>
  <c r="AJ6" i="21"/>
  <c r="AI6" i="21"/>
  <c r="AH6" i="21"/>
  <c r="AG6" i="21"/>
  <c r="AF6" i="21"/>
  <c r="AE6" i="21"/>
  <c r="AD6" i="21"/>
  <c r="AC6" i="21"/>
  <c r="AB6" i="21"/>
  <c r="AA6" i="21"/>
  <c r="Z6" i="21"/>
  <c r="Y6" i="21"/>
  <c r="X6" i="21"/>
  <c r="W6" i="21"/>
  <c r="V6" i="21"/>
  <c r="U6" i="21"/>
  <c r="T6" i="21"/>
  <c r="S6" i="21"/>
  <c r="R6" i="21"/>
  <c r="Q6" i="21"/>
  <c r="P6" i="21"/>
  <c r="O6" i="21"/>
  <c r="N6" i="21"/>
  <c r="M6" i="21"/>
  <c r="L6" i="21"/>
  <c r="K6" i="21"/>
  <c r="J6" i="21"/>
  <c r="I6" i="21"/>
  <c r="H6" i="21"/>
  <c r="G6" i="21"/>
  <c r="F6" i="21"/>
  <c r="E6" i="21"/>
  <c r="D6" i="21"/>
  <c r="C6" i="21"/>
  <c r="B6" i="21"/>
  <c r="AZ5" i="21"/>
  <c r="AY5" i="21"/>
  <c r="AX5" i="21"/>
  <c r="AW5" i="21"/>
  <c r="AV5" i="21"/>
  <c r="AU5" i="21"/>
  <c r="AT5" i="21"/>
  <c r="AS5" i="21"/>
  <c r="AR5" i="21"/>
  <c r="AQ5" i="21"/>
  <c r="AP5" i="21"/>
  <c r="AO5" i="21"/>
  <c r="AN5" i="21"/>
  <c r="AM5" i="21"/>
  <c r="AL5" i="21"/>
  <c r="AK5" i="21"/>
  <c r="AJ5" i="21"/>
  <c r="AI5" i="21"/>
  <c r="AH5" i="21"/>
  <c r="AG5" i="21"/>
  <c r="AF5" i="21"/>
  <c r="AE5" i="21"/>
  <c r="AD5" i="21"/>
  <c r="AC5" i="21"/>
  <c r="AB5" i="21"/>
  <c r="AA5" i="21"/>
  <c r="Z5" i="21"/>
  <c r="Y5" i="21"/>
  <c r="X5" i="21"/>
  <c r="W5" i="21"/>
  <c r="V5" i="21"/>
  <c r="U5" i="21"/>
  <c r="T5" i="21"/>
  <c r="S5" i="21"/>
  <c r="R5" i="21"/>
  <c r="Q5" i="21"/>
  <c r="P5" i="21"/>
  <c r="O5" i="21"/>
  <c r="N5" i="21"/>
  <c r="M5" i="21"/>
  <c r="L5" i="21"/>
  <c r="K5" i="21"/>
  <c r="J5" i="21"/>
  <c r="I5" i="21"/>
  <c r="H5" i="21"/>
  <c r="G5" i="21"/>
  <c r="F5" i="21"/>
  <c r="E5" i="21"/>
  <c r="D5" i="21"/>
  <c r="C5" i="21"/>
  <c r="B5" i="21"/>
  <c r="AZ4" i="21"/>
  <c r="AY4" i="21"/>
  <c r="AX4" i="21"/>
  <c r="AW4" i="21"/>
  <c r="AV4" i="21"/>
  <c r="AU4" i="21"/>
  <c r="AT4" i="21"/>
  <c r="AS4" i="21"/>
  <c r="AR4" i="21"/>
  <c r="AQ4" i="21"/>
  <c r="AP4" i="21"/>
  <c r="AO4" i="21"/>
  <c r="AN4" i="21"/>
  <c r="AM4" i="21"/>
  <c r="AL4" i="21"/>
  <c r="AK4" i="21"/>
  <c r="AJ4" i="21"/>
  <c r="AI4" i="21"/>
  <c r="AH4" i="21"/>
  <c r="AG4" i="21"/>
  <c r="AF4" i="21"/>
  <c r="AE4" i="21"/>
  <c r="AD4" i="21"/>
  <c r="AC4" i="21"/>
  <c r="AB4" i="21"/>
  <c r="AA4" i="21"/>
  <c r="Z4" i="21"/>
  <c r="Y4" i="21"/>
  <c r="X4" i="21"/>
  <c r="W4" i="21"/>
  <c r="V4" i="21"/>
  <c r="U4" i="21"/>
  <c r="T4" i="21"/>
  <c r="S4" i="21"/>
  <c r="R4" i="21"/>
  <c r="Q4" i="21"/>
  <c r="P4" i="21"/>
  <c r="O4" i="21"/>
  <c r="N4" i="21"/>
  <c r="M4" i="21"/>
  <c r="L4" i="21"/>
  <c r="K4" i="21"/>
  <c r="J4" i="21"/>
  <c r="I4" i="21"/>
  <c r="H4" i="21"/>
  <c r="G4" i="21"/>
  <c r="F4" i="21"/>
  <c r="E4" i="21"/>
  <c r="D4" i="21"/>
  <c r="C4" i="21"/>
  <c r="B4" i="21"/>
  <c r="AZ3" i="21"/>
  <c r="AY3" i="21"/>
  <c r="AX3" i="21"/>
  <c r="AW3" i="21"/>
  <c r="AV3" i="21"/>
  <c r="AU3" i="21"/>
  <c r="AT3" i="21"/>
  <c r="AS3" i="21"/>
  <c r="AR3" i="21"/>
  <c r="AQ3" i="21"/>
  <c r="AP3" i="21"/>
  <c r="AO3" i="21"/>
  <c r="AN3" i="21"/>
  <c r="AM3" i="21"/>
  <c r="AL3" i="21"/>
  <c r="AK3" i="21"/>
  <c r="AJ3" i="21"/>
  <c r="AI3" i="21"/>
  <c r="AH3" i="21"/>
  <c r="AG3" i="21"/>
  <c r="AF3" i="21"/>
  <c r="AE3" i="21"/>
  <c r="AD3" i="21"/>
  <c r="AC3" i="21"/>
  <c r="AB3" i="21"/>
  <c r="AA3" i="21"/>
  <c r="Z3" i="21"/>
  <c r="Y3" i="21"/>
  <c r="X3" i="21"/>
  <c r="W3" i="21"/>
  <c r="V3" i="21"/>
  <c r="U3" i="21"/>
  <c r="T3" i="21"/>
  <c r="S3" i="21"/>
  <c r="R3" i="21"/>
  <c r="Q3" i="21"/>
  <c r="P3" i="21"/>
  <c r="O3" i="21"/>
  <c r="N3" i="21"/>
  <c r="M3" i="21"/>
  <c r="L3" i="21"/>
  <c r="K3" i="21"/>
  <c r="J3" i="21"/>
  <c r="I3" i="21"/>
  <c r="H3" i="21"/>
  <c r="G3" i="21"/>
  <c r="F3" i="21"/>
  <c r="E3" i="21"/>
  <c r="BE3" i="21" s="1"/>
  <c r="D3" i="21"/>
  <c r="C3" i="21"/>
  <c r="B3" i="21"/>
  <c r="A115" i="15"/>
  <c r="A114" i="15"/>
  <c r="A113" i="15"/>
  <c r="A112" i="15"/>
  <c r="A111" i="15"/>
  <c r="A110" i="15"/>
  <c r="A109" i="15"/>
  <c r="A108" i="15"/>
  <c r="A107" i="15"/>
  <c r="A106" i="15"/>
  <c r="A105" i="15"/>
  <c r="A104" i="15"/>
  <c r="A103" i="15"/>
  <c r="A102" i="15"/>
  <c r="A101" i="15"/>
  <c r="A100" i="15"/>
  <c r="A99" i="15"/>
  <c r="A98" i="15"/>
  <c r="A97" i="15"/>
  <c r="A96" i="15"/>
  <c r="A95" i="15"/>
  <c r="A94" i="15"/>
  <c r="A93" i="15"/>
  <c r="A92" i="15"/>
  <c r="A91" i="15"/>
  <c r="A90" i="15"/>
  <c r="A89" i="15"/>
  <c r="A88" i="15"/>
  <c r="A87" i="15"/>
  <c r="A86" i="15"/>
  <c r="A85" i="15"/>
  <c r="A84" i="15"/>
  <c r="A83" i="15"/>
  <c r="A82" i="15"/>
  <c r="A81" i="15"/>
  <c r="A80" i="15"/>
  <c r="A79" i="15"/>
  <c r="A78" i="15"/>
  <c r="A77" i="15"/>
  <c r="A76" i="15"/>
  <c r="A75" i="15"/>
  <c r="A74" i="15"/>
  <c r="A73" i="15"/>
  <c r="A72" i="15"/>
  <c r="A71" i="15"/>
  <c r="A70" i="15"/>
  <c r="A69" i="15"/>
  <c r="A68" i="15"/>
  <c r="A67" i="15"/>
  <c r="A66" i="15"/>
  <c r="A65" i="15"/>
  <c r="A64" i="15"/>
  <c r="A63" i="15"/>
  <c r="A62" i="15"/>
  <c r="A61" i="15"/>
  <c r="A60" i="15"/>
  <c r="A59" i="15"/>
  <c r="A58" i="15"/>
  <c r="A57" i="15"/>
  <c r="A56" i="15"/>
  <c r="A55" i="15"/>
  <c r="A54" i="15"/>
  <c r="A53" i="15"/>
  <c r="A52" i="15"/>
  <c r="A51" i="15"/>
  <c r="A50" i="15"/>
  <c r="A49" i="15"/>
  <c r="A48" i="15"/>
  <c r="A47" i="15"/>
  <c r="A46" i="15"/>
  <c r="A45" i="15"/>
  <c r="A44" i="15"/>
  <c r="A43" i="15"/>
  <c r="A42" i="15"/>
  <c r="A41" i="15"/>
  <c r="A40" i="15"/>
  <c r="A39" i="15"/>
  <c r="A38" i="15"/>
  <c r="A37" i="15"/>
  <c r="A36" i="15"/>
  <c r="A35" i="15"/>
  <c r="A34" i="15"/>
  <c r="A33" i="15"/>
  <c r="A32" i="15"/>
  <c r="A31" i="15"/>
  <c r="A30" i="15"/>
  <c r="A29" i="15"/>
  <c r="A28" i="15"/>
  <c r="A27" i="15"/>
  <c r="A26" i="15"/>
  <c r="A25" i="15"/>
  <c r="A24" i="15"/>
  <c r="A23" i="15"/>
  <c r="A22" i="15"/>
  <c r="A21" i="15"/>
  <c r="A20" i="15"/>
  <c r="A19" i="15"/>
  <c r="A18" i="15"/>
  <c r="A17" i="15"/>
  <c r="A16" i="15"/>
  <c r="A15" i="15"/>
  <c r="A14" i="15"/>
  <c r="A13" i="15"/>
  <c r="A12" i="15"/>
  <c r="A11" i="15"/>
  <c r="A10" i="15"/>
  <c r="A9" i="15"/>
  <c r="A8" i="15"/>
  <c r="A7" i="15"/>
  <c r="A6" i="15"/>
  <c r="A5" i="15"/>
  <c r="A4" i="15"/>
  <c r="A3" i="15"/>
  <c r="A115" i="14"/>
  <c r="A114" i="14"/>
  <c r="A113" i="14"/>
  <c r="A112" i="14"/>
  <c r="A111" i="14"/>
  <c r="A110" i="14"/>
  <c r="A109" i="14"/>
  <c r="A108" i="14"/>
  <c r="A107" i="14"/>
  <c r="A106" i="14"/>
  <c r="A105" i="14"/>
  <c r="A104" i="14"/>
  <c r="A103" i="14"/>
  <c r="A102" i="14"/>
  <c r="A101" i="14"/>
  <c r="A100" i="14"/>
  <c r="A99" i="14"/>
  <c r="A98" i="14"/>
  <c r="A97" i="14"/>
  <c r="A96" i="14"/>
  <c r="A95" i="14"/>
  <c r="A94" i="14"/>
  <c r="A93" i="14"/>
  <c r="A92" i="14"/>
  <c r="A91" i="14"/>
  <c r="A90" i="14"/>
  <c r="A89" i="14"/>
  <c r="A88" i="14"/>
  <c r="A87" i="14"/>
  <c r="A86" i="14"/>
  <c r="A85" i="14"/>
  <c r="A84" i="14"/>
  <c r="A83" i="14"/>
  <c r="A82" i="14"/>
  <c r="A81" i="14"/>
  <c r="A80" i="14"/>
  <c r="A79" i="14"/>
  <c r="A78" i="14"/>
  <c r="A77" i="14"/>
  <c r="A76" i="14"/>
  <c r="A75" i="14"/>
  <c r="A74" i="14"/>
  <c r="A73" i="14"/>
  <c r="A72" i="14"/>
  <c r="A71" i="14"/>
  <c r="A70" i="14"/>
  <c r="A69" i="14"/>
  <c r="A68" i="14"/>
  <c r="A67" i="14"/>
  <c r="A66" i="14"/>
  <c r="A65" i="14"/>
  <c r="A64" i="14"/>
  <c r="A63" i="14"/>
  <c r="A62" i="14"/>
  <c r="A61" i="14"/>
  <c r="A60" i="14"/>
  <c r="A59" i="14"/>
  <c r="A58" i="14"/>
  <c r="A57" i="14"/>
  <c r="A56" i="14"/>
  <c r="A55" i="14"/>
  <c r="A54" i="14"/>
  <c r="A53" i="14"/>
  <c r="A52" i="14"/>
  <c r="A51" i="14"/>
  <c r="A50" i="14"/>
  <c r="A49" i="14"/>
  <c r="A48" i="14"/>
  <c r="A47" i="14"/>
  <c r="A46" i="14"/>
  <c r="A45" i="14"/>
  <c r="A44" i="14"/>
  <c r="A43" i="14"/>
  <c r="A42" i="14"/>
  <c r="A41" i="14"/>
  <c r="A40" i="14"/>
  <c r="A39" i="14"/>
  <c r="A38" i="14"/>
  <c r="A37" i="14"/>
  <c r="A36" i="14"/>
  <c r="A35" i="14"/>
  <c r="A34" i="14"/>
  <c r="A33" i="14"/>
  <c r="A32" i="14"/>
  <c r="A31" i="14"/>
  <c r="A30" i="14"/>
  <c r="A29" i="14"/>
  <c r="A28" i="14"/>
  <c r="A27" i="14"/>
  <c r="A26" i="14"/>
  <c r="A25" i="14"/>
  <c r="A24" i="14"/>
  <c r="A23" i="14"/>
  <c r="A22" i="14"/>
  <c r="A21" i="14"/>
  <c r="A20" i="14"/>
  <c r="A19" i="14"/>
  <c r="A18" i="14"/>
  <c r="A17" i="14"/>
  <c r="A16" i="14"/>
  <c r="A15" i="14"/>
  <c r="A14" i="14"/>
  <c r="A13" i="14"/>
  <c r="A12" i="14"/>
  <c r="A11" i="14"/>
  <c r="A10" i="14"/>
  <c r="A9" i="14"/>
  <c r="A8" i="14"/>
  <c r="A7" i="14"/>
  <c r="A6" i="14"/>
  <c r="A5" i="14"/>
  <c r="A4" i="14"/>
  <c r="A3" i="14"/>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A8" i="11"/>
  <c r="A7" i="11"/>
  <c r="A6" i="11"/>
  <c r="A5" i="11"/>
  <c r="A4" i="11"/>
  <c r="A3" i="11"/>
  <c r="X115" i="10"/>
  <c r="W115" i="14"/>
  <c r="X115" i="14" s="1"/>
  <c r="T115" i="14" s="1"/>
  <c r="K115" i="15"/>
  <c r="U115" i="10"/>
  <c r="O115" i="14"/>
  <c r="G115" i="15"/>
  <c r="E115" i="14"/>
  <c r="E115" i="10"/>
  <c r="D115" i="10"/>
  <c r="C115" i="10"/>
  <c r="B115" i="10"/>
  <c r="A115" i="10"/>
  <c r="K114" i="10"/>
  <c r="J114" i="10"/>
  <c r="C114" i="15"/>
  <c r="F114" i="14"/>
  <c r="B114" i="15"/>
  <c r="E114" i="10"/>
  <c r="D114" i="10"/>
  <c r="B114" i="10"/>
  <c r="A114" i="10"/>
  <c r="I113" i="14"/>
  <c r="E113" i="10"/>
  <c r="D113" i="10"/>
  <c r="B113" i="10"/>
  <c r="A113" i="10"/>
  <c r="E112" i="10"/>
  <c r="D112" i="10"/>
  <c r="B112" i="10"/>
  <c r="A112" i="10"/>
  <c r="AL111" i="14"/>
  <c r="O111" i="15"/>
  <c r="AC111" i="14"/>
  <c r="K111" i="15"/>
  <c r="U111" i="10"/>
  <c r="J111" i="15"/>
  <c r="G111" i="15"/>
  <c r="L111" i="10"/>
  <c r="E111" i="15"/>
  <c r="D111" i="15"/>
  <c r="C111" i="15"/>
  <c r="E111" i="10"/>
  <c r="D111" i="10"/>
  <c r="B111" i="10"/>
  <c r="A111" i="10"/>
  <c r="R110" i="15"/>
  <c r="Z110" i="10"/>
  <c r="Y110" i="10"/>
  <c r="M110" i="15"/>
  <c r="W110" i="10"/>
  <c r="L110" i="15"/>
  <c r="J110" i="15"/>
  <c r="R110" i="10"/>
  <c r="H110" i="15"/>
  <c r="P110" i="10"/>
  <c r="L110" i="10"/>
  <c r="J110" i="10"/>
  <c r="E110" i="15"/>
  <c r="I110" i="10"/>
  <c r="F110" i="14"/>
  <c r="E110" i="10"/>
  <c r="D110" i="10"/>
  <c r="B110" i="10"/>
  <c r="A110" i="10"/>
  <c r="E109" i="10"/>
  <c r="D109" i="10"/>
  <c r="B109" i="10"/>
  <c r="A109" i="10"/>
  <c r="AL108" i="14"/>
  <c r="AE108" i="10"/>
  <c r="R108" i="15"/>
  <c r="AD108" i="10"/>
  <c r="N108" i="15"/>
  <c r="R108" i="14"/>
  <c r="Q108" i="14"/>
  <c r="T108" i="10"/>
  <c r="S108" i="10"/>
  <c r="I108" i="15"/>
  <c r="N108" i="14"/>
  <c r="E108" i="15"/>
  <c r="I108" i="14"/>
  <c r="I108" i="10"/>
  <c r="C108" i="15"/>
  <c r="F108" i="14"/>
  <c r="G108" i="10"/>
  <c r="E108" i="10"/>
  <c r="D108" i="10"/>
  <c r="B108" i="10"/>
  <c r="A108" i="10"/>
  <c r="J107" i="10"/>
  <c r="E107" i="10"/>
  <c r="D107" i="10"/>
  <c r="B107" i="10"/>
  <c r="A107" i="10"/>
  <c r="AF106" i="10"/>
  <c r="AD106" i="10"/>
  <c r="P106" i="15"/>
  <c r="AB106" i="10"/>
  <c r="R106" i="14"/>
  <c r="U106" i="10"/>
  <c r="G106" i="15"/>
  <c r="M106" i="10"/>
  <c r="E106" i="15"/>
  <c r="I106" i="14"/>
  <c r="I106" i="10"/>
  <c r="H106" i="14"/>
  <c r="H106" i="10"/>
  <c r="E106" i="14"/>
  <c r="E106" i="10"/>
  <c r="D106" i="10"/>
  <c r="B106" i="10"/>
  <c r="A106" i="10"/>
  <c r="T105" i="15"/>
  <c r="O105" i="15"/>
  <c r="J105" i="15"/>
  <c r="O105" i="10"/>
  <c r="N105" i="10"/>
  <c r="H105" i="10"/>
  <c r="E105" i="10"/>
  <c r="D105" i="10"/>
  <c r="B105" i="10"/>
  <c r="A105" i="10"/>
  <c r="AG104" i="10"/>
  <c r="U104" i="15"/>
  <c r="Z104" i="10"/>
  <c r="M104" i="10"/>
  <c r="E104" i="10"/>
  <c r="D104" i="10"/>
  <c r="B104" i="10"/>
  <c r="A104" i="10"/>
  <c r="AE103" i="10"/>
  <c r="S103" i="15"/>
  <c r="G103" i="10"/>
  <c r="E103" i="10"/>
  <c r="D103" i="10"/>
  <c r="H103" i="15"/>
  <c r="B103" i="10"/>
  <c r="A103" i="10"/>
  <c r="AM102" i="14"/>
  <c r="AG102" i="10"/>
  <c r="AL102" i="14"/>
  <c r="S102" i="15"/>
  <c r="AK102" i="14"/>
  <c r="AE102" i="10"/>
  <c r="AD102" i="10"/>
  <c r="AI102" i="14"/>
  <c r="AH102" i="14"/>
  <c r="AJ102" i="14" s="1"/>
  <c r="AC102" i="10"/>
  <c r="AF102" i="14"/>
  <c r="AE102" i="14"/>
  <c r="AA102" i="10"/>
  <c r="N102" i="15"/>
  <c r="M102" i="15"/>
  <c r="W102" i="10"/>
  <c r="L102" i="15"/>
  <c r="AA102" i="14"/>
  <c r="V102" i="10"/>
  <c r="W102" i="14"/>
  <c r="X102" i="14" s="1"/>
  <c r="T102" i="14" s="1"/>
  <c r="R102" i="14"/>
  <c r="U102" i="10"/>
  <c r="K102" i="15"/>
  <c r="Q102" i="14"/>
  <c r="P102" i="14"/>
  <c r="O102" i="14"/>
  <c r="G102" i="15"/>
  <c r="Q102" i="10"/>
  <c r="O102" i="10"/>
  <c r="N102" i="10"/>
  <c r="M102" i="10"/>
  <c r="I102" i="10"/>
  <c r="F102" i="14"/>
  <c r="B102" i="15"/>
  <c r="E102" i="10"/>
  <c r="D102" i="10"/>
  <c r="C102" i="10"/>
  <c r="B102" i="10"/>
  <c r="A102" i="10"/>
  <c r="I101" i="10"/>
  <c r="E101" i="10"/>
  <c r="D101" i="10"/>
  <c r="B101" i="10"/>
  <c r="A101" i="10"/>
  <c r="AM100" i="14"/>
  <c r="AG100" i="10"/>
  <c r="AL100" i="14"/>
  <c r="AF100" i="10"/>
  <c r="AC100" i="10"/>
  <c r="AE100" i="14"/>
  <c r="AA100" i="10"/>
  <c r="N100" i="15"/>
  <c r="AD100" i="14"/>
  <c r="Z100" i="10"/>
  <c r="AC100" i="14"/>
  <c r="Y100" i="10"/>
  <c r="M100" i="15"/>
  <c r="J100" i="15"/>
  <c r="P100" i="14"/>
  <c r="S100" i="10"/>
  <c r="H100" i="15"/>
  <c r="M100" i="10"/>
  <c r="J100" i="14"/>
  <c r="L100" i="10"/>
  <c r="E100" i="15"/>
  <c r="D100" i="15"/>
  <c r="B100" i="15"/>
  <c r="E100" i="10"/>
  <c r="D100" i="10"/>
  <c r="B100" i="10"/>
  <c r="A100" i="10"/>
  <c r="AL99" i="14"/>
  <c r="O99" i="15"/>
  <c r="N99" i="15"/>
  <c r="X99" i="10"/>
  <c r="W99" i="10"/>
  <c r="K99" i="15"/>
  <c r="P99" i="10"/>
  <c r="M99" i="10"/>
  <c r="L99" i="10"/>
  <c r="C99" i="15"/>
  <c r="E99" i="10"/>
  <c r="D99" i="10"/>
  <c r="B99" i="10"/>
  <c r="A99" i="10"/>
  <c r="AG98" i="10"/>
  <c r="AI98" i="14"/>
  <c r="I98" i="15"/>
  <c r="E98" i="10"/>
  <c r="D98" i="10"/>
  <c r="L98" i="15"/>
  <c r="B98" i="10"/>
  <c r="A98" i="10"/>
  <c r="AM97" i="14"/>
  <c r="AL97" i="14"/>
  <c r="R97" i="15"/>
  <c r="AI97" i="14"/>
  <c r="P97" i="15"/>
  <c r="AF97" i="14"/>
  <c r="AB97" i="10"/>
  <c r="O97" i="15"/>
  <c r="AA97" i="10"/>
  <c r="AE97" i="14"/>
  <c r="W97" i="14"/>
  <c r="X97" i="14" s="1"/>
  <c r="T97" i="14" s="1"/>
  <c r="U97" i="10"/>
  <c r="K97" i="15"/>
  <c r="G97" i="15"/>
  <c r="O97" i="10"/>
  <c r="N97" i="10"/>
  <c r="F97" i="15"/>
  <c r="J97" i="14"/>
  <c r="L97" i="10"/>
  <c r="K97" i="10"/>
  <c r="H97" i="14"/>
  <c r="C97" i="15"/>
  <c r="G97" i="10"/>
  <c r="B97" i="15"/>
  <c r="F97" i="10"/>
  <c r="E97" i="10"/>
  <c r="D97" i="10"/>
  <c r="C97" i="10"/>
  <c r="B97" i="10"/>
  <c r="A97" i="10"/>
  <c r="AM96" i="14"/>
  <c r="AG96" i="10"/>
  <c r="Z96" i="10"/>
  <c r="M96" i="15"/>
  <c r="Y96" i="10"/>
  <c r="T96" i="10"/>
  <c r="H96" i="15"/>
  <c r="P96" i="10"/>
  <c r="N96" i="10"/>
  <c r="E96" i="15"/>
  <c r="I96" i="10"/>
  <c r="D96" i="15"/>
  <c r="H96" i="14"/>
  <c r="H96" i="10"/>
  <c r="E96" i="10"/>
  <c r="D96" i="10"/>
  <c r="B96" i="10"/>
  <c r="A96" i="10"/>
  <c r="AG95" i="10"/>
  <c r="AB95" i="10"/>
  <c r="W95" i="14"/>
  <c r="X95" i="14" s="1"/>
  <c r="T95" i="14" s="1"/>
  <c r="U95" i="10"/>
  <c r="E95" i="10"/>
  <c r="D95" i="10"/>
  <c r="B95" i="10"/>
  <c r="A95" i="10"/>
  <c r="S94" i="15"/>
  <c r="AE94" i="10"/>
  <c r="AI94" i="14"/>
  <c r="R94" i="15"/>
  <c r="P94" i="15"/>
  <c r="AF94" i="14"/>
  <c r="AB94" i="10"/>
  <c r="AE94" i="14"/>
  <c r="O94" i="15"/>
  <c r="AC94" i="14"/>
  <c r="Y94" i="10"/>
  <c r="X94" i="10"/>
  <c r="W94" i="10"/>
  <c r="Q94" i="14"/>
  <c r="T94" i="10"/>
  <c r="H94" i="15"/>
  <c r="O94" i="14"/>
  <c r="N94" i="14"/>
  <c r="G94" i="15"/>
  <c r="O94" i="10"/>
  <c r="N94" i="10"/>
  <c r="M94" i="10"/>
  <c r="K94" i="10"/>
  <c r="J94" i="10"/>
  <c r="E94" i="15"/>
  <c r="I94" i="14"/>
  <c r="I94" i="10"/>
  <c r="E94" i="14"/>
  <c r="F94" i="10"/>
  <c r="E94" i="10"/>
  <c r="D94" i="10"/>
  <c r="C94" i="10"/>
  <c r="B94" i="10"/>
  <c r="A94" i="10"/>
  <c r="AM93" i="14"/>
  <c r="P93" i="15"/>
  <c r="Y93" i="10"/>
  <c r="K93" i="15"/>
  <c r="Q93" i="14"/>
  <c r="H93" i="15"/>
  <c r="O93" i="14"/>
  <c r="R93" i="10"/>
  <c r="Q93" i="10"/>
  <c r="G93" i="15"/>
  <c r="P93" i="10"/>
  <c r="O93" i="10"/>
  <c r="E93" i="15"/>
  <c r="D93" i="15"/>
  <c r="H93" i="14"/>
  <c r="H93" i="10"/>
  <c r="F93" i="14"/>
  <c r="E93" i="10"/>
  <c r="D93" i="10"/>
  <c r="B93" i="10"/>
  <c r="A93" i="10"/>
  <c r="T92" i="15"/>
  <c r="AL92" i="14"/>
  <c r="AF92" i="10"/>
  <c r="AD92" i="10"/>
  <c r="Q92" i="15"/>
  <c r="AH92" i="14"/>
  <c r="AC92" i="10"/>
  <c r="AF92" i="14"/>
  <c r="N92" i="15"/>
  <c r="M92" i="15"/>
  <c r="AC92" i="14"/>
  <c r="Y92" i="10"/>
  <c r="L92" i="15"/>
  <c r="V92" i="10"/>
  <c r="W92" i="14"/>
  <c r="X92" i="14" s="1"/>
  <c r="T92" i="14" s="1"/>
  <c r="I92" i="15"/>
  <c r="H92" i="15"/>
  <c r="O92" i="14"/>
  <c r="R92" i="10"/>
  <c r="G92" i="15"/>
  <c r="I92" i="14"/>
  <c r="E92" i="15"/>
  <c r="C92" i="15"/>
  <c r="F92" i="14"/>
  <c r="G92" i="10"/>
  <c r="E92" i="10"/>
  <c r="D92" i="10"/>
  <c r="C92" i="10"/>
  <c r="B92" i="10"/>
  <c r="A92" i="10"/>
  <c r="AG91" i="10"/>
  <c r="U91" i="15"/>
  <c r="W91" i="10"/>
  <c r="AA91" i="14"/>
  <c r="W91" i="14"/>
  <c r="X91" i="14" s="1"/>
  <c r="T91" i="14" s="1"/>
  <c r="R91" i="10"/>
  <c r="H91" i="15"/>
  <c r="N91" i="10"/>
  <c r="L91" i="10"/>
  <c r="F91" i="15"/>
  <c r="D91" i="15"/>
  <c r="C91" i="15"/>
  <c r="E91" i="10"/>
  <c r="D91" i="10"/>
  <c r="B91" i="10"/>
  <c r="A91" i="10"/>
  <c r="L90" i="15"/>
  <c r="H90" i="14"/>
  <c r="E90" i="10"/>
  <c r="D90" i="10"/>
  <c r="B90" i="10"/>
  <c r="A90" i="10"/>
  <c r="AE89" i="10"/>
  <c r="E89" i="10"/>
  <c r="D89" i="10"/>
  <c r="B89" i="10"/>
  <c r="A89" i="10"/>
  <c r="AI88" i="14"/>
  <c r="Q88" i="15"/>
  <c r="AC88" i="10"/>
  <c r="P88" i="15"/>
  <c r="AC88" i="14"/>
  <c r="O88" i="14"/>
  <c r="G88" i="15"/>
  <c r="Q88" i="10"/>
  <c r="E88" i="10"/>
  <c r="D88" i="10"/>
  <c r="B88" i="10"/>
  <c r="A88" i="10"/>
  <c r="AE87" i="10"/>
  <c r="N87" i="15"/>
  <c r="W87" i="10"/>
  <c r="L87" i="15"/>
  <c r="AA87" i="14"/>
  <c r="V87" i="10"/>
  <c r="J87" i="15"/>
  <c r="G87" i="15"/>
  <c r="N87" i="14"/>
  <c r="Q87" i="10"/>
  <c r="N87" i="10"/>
  <c r="M87" i="10"/>
  <c r="E87" i="15"/>
  <c r="F87" i="14"/>
  <c r="E87" i="10"/>
  <c r="D87" i="10"/>
  <c r="C87" i="10"/>
  <c r="B87" i="10"/>
  <c r="A87" i="10"/>
  <c r="E86" i="10"/>
  <c r="D86" i="10"/>
  <c r="B86" i="10"/>
  <c r="A86" i="10"/>
  <c r="AL85" i="14"/>
  <c r="M85" i="10"/>
  <c r="C85" i="15"/>
  <c r="E85" i="10"/>
  <c r="D85" i="10"/>
  <c r="B85" i="10"/>
  <c r="A85" i="10"/>
  <c r="R84" i="15"/>
  <c r="AI84" i="14"/>
  <c r="AD84" i="10"/>
  <c r="M84" i="15"/>
  <c r="Y84" i="10"/>
  <c r="L84" i="15"/>
  <c r="V84" i="10"/>
  <c r="I84" i="15"/>
  <c r="O84" i="14"/>
  <c r="M84" i="10"/>
  <c r="I84" i="10"/>
  <c r="H84" i="10"/>
  <c r="E84" i="14"/>
  <c r="E84" i="10"/>
  <c r="D84" i="10"/>
  <c r="B84" i="10"/>
  <c r="A84" i="10"/>
  <c r="E83" i="10"/>
  <c r="D83" i="10"/>
  <c r="B83" i="10"/>
  <c r="A83" i="10"/>
  <c r="S82" i="15"/>
  <c r="AE82" i="14"/>
  <c r="Z82" i="10"/>
  <c r="P82" i="14"/>
  <c r="N82" i="14"/>
  <c r="P82" i="10"/>
  <c r="E82" i="10"/>
  <c r="D82" i="10"/>
  <c r="B82" i="10"/>
  <c r="A82" i="10"/>
  <c r="E81" i="10"/>
  <c r="D81" i="10"/>
  <c r="B81" i="10"/>
  <c r="A81" i="10"/>
  <c r="U80" i="15"/>
  <c r="O80" i="14"/>
  <c r="O80" i="10"/>
  <c r="K80" i="10"/>
  <c r="C80" i="15"/>
  <c r="G80" i="10"/>
  <c r="F80" i="14"/>
  <c r="E80" i="10"/>
  <c r="D80" i="10"/>
  <c r="C80" i="10"/>
  <c r="B80" i="10"/>
  <c r="A80" i="10"/>
  <c r="AD79" i="14"/>
  <c r="AA79" i="14"/>
  <c r="R79" i="10"/>
  <c r="M79" i="10"/>
  <c r="E79" i="15"/>
  <c r="I79" i="10"/>
  <c r="F79" i="14"/>
  <c r="E79" i="10"/>
  <c r="D79" i="10"/>
  <c r="C79" i="10"/>
  <c r="B79" i="10"/>
  <c r="A79" i="10"/>
  <c r="P78" i="15"/>
  <c r="Q78" i="14"/>
  <c r="E78" i="10"/>
  <c r="D78" i="10"/>
  <c r="B78" i="10"/>
  <c r="A78" i="10"/>
  <c r="U77" i="15"/>
  <c r="AG77" i="10"/>
  <c r="R77" i="15"/>
  <c r="AD77" i="10"/>
  <c r="Q77" i="15"/>
  <c r="AC77" i="10"/>
  <c r="AF77" i="14"/>
  <c r="AE77" i="14"/>
  <c r="N77" i="15"/>
  <c r="Z77" i="10"/>
  <c r="M77" i="15"/>
  <c r="Y77" i="10"/>
  <c r="L77" i="15"/>
  <c r="V77" i="10"/>
  <c r="H77" i="15"/>
  <c r="R77" i="10"/>
  <c r="N77" i="14"/>
  <c r="O77" i="10"/>
  <c r="N77" i="10"/>
  <c r="K77" i="10"/>
  <c r="J77" i="10"/>
  <c r="E77" i="15"/>
  <c r="C77" i="15"/>
  <c r="F77" i="14"/>
  <c r="G77" i="10"/>
  <c r="F77" i="10"/>
  <c r="B77" i="15"/>
  <c r="E77" i="10"/>
  <c r="D77" i="10"/>
  <c r="C77" i="10"/>
  <c r="B77" i="10"/>
  <c r="A77" i="10"/>
  <c r="T76" i="15"/>
  <c r="X76" i="10"/>
  <c r="K76" i="15"/>
  <c r="U76" i="10"/>
  <c r="O76" i="14"/>
  <c r="P76" i="10"/>
  <c r="D76" i="15"/>
  <c r="E76" i="14"/>
  <c r="E76" i="10"/>
  <c r="D76" i="10"/>
  <c r="B76" i="10"/>
  <c r="A76" i="10"/>
  <c r="U75" i="15"/>
  <c r="AM75" i="14"/>
  <c r="AG75" i="10"/>
  <c r="T75" i="15"/>
  <c r="AL75" i="14"/>
  <c r="AF75" i="10"/>
  <c r="S75" i="15"/>
  <c r="Q75" i="15"/>
  <c r="AH75" i="14"/>
  <c r="AC75" i="10"/>
  <c r="P75" i="15"/>
  <c r="AF75" i="14"/>
  <c r="AB75" i="10"/>
  <c r="O75" i="15"/>
  <c r="AA75" i="10"/>
  <c r="N75" i="15"/>
  <c r="AD75" i="14"/>
  <c r="Z75" i="10"/>
  <c r="M75" i="15"/>
  <c r="AC75" i="14"/>
  <c r="Y75" i="10"/>
  <c r="X75" i="10"/>
  <c r="W75" i="10"/>
  <c r="L75" i="15"/>
  <c r="AA75" i="14"/>
  <c r="V75" i="10"/>
  <c r="W75" i="14"/>
  <c r="X75" i="14" s="1"/>
  <c r="T75" i="14" s="1"/>
  <c r="K75" i="15"/>
  <c r="R75" i="14"/>
  <c r="U75" i="10"/>
  <c r="H75" i="15"/>
  <c r="O75" i="14"/>
  <c r="R75" i="10"/>
  <c r="G75" i="15"/>
  <c r="N75" i="14"/>
  <c r="Q75" i="10"/>
  <c r="J75" i="10"/>
  <c r="E75" i="15"/>
  <c r="I75" i="14"/>
  <c r="I75" i="10"/>
  <c r="F75" i="14"/>
  <c r="F75" i="10"/>
  <c r="B75" i="15"/>
  <c r="E75" i="10"/>
  <c r="D75" i="10"/>
  <c r="C75" i="10"/>
  <c r="B75" i="10"/>
  <c r="A75" i="10"/>
  <c r="U74" i="15"/>
  <c r="H74" i="15"/>
  <c r="O74" i="14"/>
  <c r="N74" i="10"/>
  <c r="E74" i="10"/>
  <c r="D74" i="10"/>
  <c r="B74" i="10"/>
  <c r="A74" i="10"/>
  <c r="AL73" i="14"/>
  <c r="AF73" i="10"/>
  <c r="AI73" i="14"/>
  <c r="AD73" i="10"/>
  <c r="P73" i="15"/>
  <c r="E73" i="10"/>
  <c r="D73" i="10"/>
  <c r="B73" i="10"/>
  <c r="A73" i="10"/>
  <c r="AI72" i="14"/>
  <c r="AD72" i="10"/>
  <c r="E72" i="15"/>
  <c r="E72" i="10"/>
  <c r="D72" i="10"/>
  <c r="B72" i="10"/>
  <c r="A72" i="10"/>
  <c r="K71" i="15"/>
  <c r="P71" i="14"/>
  <c r="D71" i="15"/>
  <c r="E71" i="10"/>
  <c r="D71" i="10"/>
  <c r="B71" i="10"/>
  <c r="A71" i="10"/>
  <c r="AC70" i="10"/>
  <c r="M70" i="15"/>
  <c r="Y70" i="10"/>
  <c r="J70" i="15"/>
  <c r="Q70" i="14"/>
  <c r="P70" i="10"/>
  <c r="E70" i="10"/>
  <c r="D70" i="10"/>
  <c r="B70" i="10"/>
  <c r="A70" i="10"/>
  <c r="U69" i="15"/>
  <c r="AG69" i="10"/>
  <c r="AL69" i="14"/>
  <c r="AF69" i="10"/>
  <c r="T69" i="15"/>
  <c r="AI69" i="14"/>
  <c r="AD69" i="10"/>
  <c r="Q69" i="15"/>
  <c r="AH69" i="14"/>
  <c r="AB69" i="10"/>
  <c r="N69" i="15"/>
  <c r="Z69" i="10"/>
  <c r="AC69" i="14"/>
  <c r="Y69" i="10"/>
  <c r="X69" i="10"/>
  <c r="W69" i="14"/>
  <c r="X69" i="14" s="1"/>
  <c r="T69" i="14" s="1"/>
  <c r="K69" i="15"/>
  <c r="U69" i="10"/>
  <c r="O69" i="14"/>
  <c r="R69" i="10"/>
  <c r="F69" i="15"/>
  <c r="E69" i="15"/>
  <c r="I69" i="14"/>
  <c r="I69" i="10"/>
  <c r="C69" i="15"/>
  <c r="F69" i="14"/>
  <c r="E69" i="10"/>
  <c r="D69" i="10"/>
  <c r="B69" i="10"/>
  <c r="A69" i="10"/>
  <c r="AE68" i="10"/>
  <c r="R68" i="15"/>
  <c r="Q68" i="15"/>
  <c r="AC68" i="10"/>
  <c r="L68" i="15"/>
  <c r="J68" i="10"/>
  <c r="I68" i="14"/>
  <c r="I68" i="10"/>
  <c r="E68" i="10"/>
  <c r="D68" i="10"/>
  <c r="B68" i="10"/>
  <c r="A68" i="10"/>
  <c r="U67" i="15"/>
  <c r="AG67" i="10"/>
  <c r="AM67" i="14"/>
  <c r="T67" i="15"/>
  <c r="AF67" i="10"/>
  <c r="P67" i="15"/>
  <c r="N67" i="15"/>
  <c r="M67" i="15"/>
  <c r="S67" i="10"/>
  <c r="G67" i="15"/>
  <c r="N67" i="14"/>
  <c r="Q67" i="10"/>
  <c r="E67" i="10"/>
  <c r="D67" i="10"/>
  <c r="B67" i="10"/>
  <c r="A67" i="10"/>
  <c r="AC66" i="10"/>
  <c r="N66" i="15"/>
  <c r="M66" i="15"/>
  <c r="AC66" i="14"/>
  <c r="Y66" i="10"/>
  <c r="L66" i="15"/>
  <c r="V66" i="10"/>
  <c r="O66" i="14"/>
  <c r="H66" i="15"/>
  <c r="C66" i="15"/>
  <c r="F66" i="14"/>
  <c r="G66" i="10"/>
  <c r="B66" i="15"/>
  <c r="E66" i="14"/>
  <c r="F66" i="10"/>
  <c r="E66" i="10"/>
  <c r="D66" i="10"/>
  <c r="B66" i="10"/>
  <c r="A66" i="10"/>
  <c r="U65" i="15"/>
  <c r="T65" i="15"/>
  <c r="N65" i="15"/>
  <c r="H65" i="15"/>
  <c r="F65" i="14"/>
  <c r="E65" i="10"/>
  <c r="D65" i="10"/>
  <c r="B65" i="10"/>
  <c r="A65" i="10"/>
  <c r="AL64" i="14"/>
  <c r="T64" i="15"/>
  <c r="S64" i="15"/>
  <c r="AK64" i="14"/>
  <c r="AE64" i="10"/>
  <c r="AI64" i="14"/>
  <c r="AB64" i="10"/>
  <c r="P64" i="15"/>
  <c r="O64" i="15"/>
  <c r="N64" i="15"/>
  <c r="L64" i="15"/>
  <c r="AA64" i="14"/>
  <c r="V64" i="10"/>
  <c r="K64" i="15"/>
  <c r="R64" i="14"/>
  <c r="U64" i="10"/>
  <c r="H64" i="15"/>
  <c r="G64" i="15"/>
  <c r="N64" i="14"/>
  <c r="Q64" i="10"/>
  <c r="M64" i="10"/>
  <c r="J64" i="14"/>
  <c r="K64" i="10"/>
  <c r="H64" i="14"/>
  <c r="D64" i="15"/>
  <c r="C64" i="15"/>
  <c r="E64" i="10"/>
  <c r="D64" i="10"/>
  <c r="B64" i="10"/>
  <c r="A64" i="10"/>
  <c r="U63" i="15"/>
  <c r="AL63" i="14"/>
  <c r="N63" i="15"/>
  <c r="J63" i="15"/>
  <c r="F63" i="14"/>
  <c r="E63" i="10"/>
  <c r="D63" i="10"/>
  <c r="B63" i="10"/>
  <c r="A63" i="10"/>
  <c r="AH62" i="14"/>
  <c r="Q62" i="15"/>
  <c r="AE62" i="14"/>
  <c r="H62" i="15"/>
  <c r="R62" i="10"/>
  <c r="E62" i="10"/>
  <c r="D62" i="10"/>
  <c r="B62" i="10"/>
  <c r="A62" i="10"/>
  <c r="S61" i="15"/>
  <c r="AE61" i="10"/>
  <c r="N61" i="15"/>
  <c r="Z61" i="10"/>
  <c r="AD61" i="14"/>
  <c r="M61" i="15"/>
  <c r="AC61" i="14"/>
  <c r="Y61" i="10"/>
  <c r="W61" i="10"/>
  <c r="R61" i="14"/>
  <c r="J61" i="15"/>
  <c r="S61" i="10"/>
  <c r="P61" i="14"/>
  <c r="O61" i="14"/>
  <c r="R61" i="10"/>
  <c r="N61" i="14"/>
  <c r="N61" i="10"/>
  <c r="M61" i="10"/>
  <c r="K61" i="10"/>
  <c r="I61" i="14"/>
  <c r="I61" i="10"/>
  <c r="F61" i="14"/>
  <c r="G61" i="14" s="1"/>
  <c r="G61" i="10"/>
  <c r="E61" i="14"/>
  <c r="F61" i="10"/>
  <c r="E61" i="10"/>
  <c r="D61" i="10"/>
  <c r="C61" i="10"/>
  <c r="B61" i="10"/>
  <c r="A61" i="10"/>
  <c r="U60" i="15"/>
  <c r="AF60" i="10"/>
  <c r="AL60" i="14"/>
  <c r="AI60" i="14"/>
  <c r="Q60" i="15"/>
  <c r="AH60" i="14"/>
  <c r="P60" i="15"/>
  <c r="AE60" i="14"/>
  <c r="AA60" i="10"/>
  <c r="AD60" i="14"/>
  <c r="AC60" i="14"/>
  <c r="W60" i="10"/>
  <c r="K60" i="15"/>
  <c r="R60" i="14"/>
  <c r="U60" i="10"/>
  <c r="H60" i="15"/>
  <c r="O60" i="10"/>
  <c r="N60" i="10"/>
  <c r="M60" i="10"/>
  <c r="F60" i="15"/>
  <c r="K60" i="10"/>
  <c r="E60" i="15"/>
  <c r="D60" i="15"/>
  <c r="C60" i="15"/>
  <c r="G60" i="10"/>
  <c r="F60" i="10"/>
  <c r="B60" i="15"/>
  <c r="E60" i="10"/>
  <c r="D60" i="10"/>
  <c r="B60" i="10"/>
  <c r="A60" i="10"/>
  <c r="T59" i="15"/>
  <c r="E59" i="10"/>
  <c r="D59" i="10"/>
  <c r="B59" i="10"/>
  <c r="A59" i="10"/>
  <c r="O58" i="15"/>
  <c r="AE58" i="14"/>
  <c r="K58" i="10"/>
  <c r="C58" i="15"/>
  <c r="E58" i="10"/>
  <c r="D58" i="10"/>
  <c r="B58" i="10"/>
  <c r="A58" i="10"/>
  <c r="P57" i="10"/>
  <c r="G57" i="10"/>
  <c r="E57" i="10"/>
  <c r="D57" i="10"/>
  <c r="B57" i="10"/>
  <c r="A57" i="10"/>
  <c r="AM56" i="14"/>
  <c r="AC56" i="10"/>
  <c r="AB56" i="10"/>
  <c r="E56" i="10"/>
  <c r="D56" i="10"/>
  <c r="B56" i="10"/>
  <c r="A56" i="10"/>
  <c r="U55" i="15"/>
  <c r="AG55" i="10"/>
  <c r="AL55" i="14"/>
  <c r="AK55" i="14"/>
  <c r="R55" i="15"/>
  <c r="AI55" i="14"/>
  <c r="AD55" i="10"/>
  <c r="AC55" i="10"/>
  <c r="AB55" i="10"/>
  <c r="M55" i="15"/>
  <c r="Y55" i="10"/>
  <c r="L55" i="15"/>
  <c r="K55" i="15"/>
  <c r="R55" i="14"/>
  <c r="Q55" i="14"/>
  <c r="S55" i="10"/>
  <c r="H55" i="15"/>
  <c r="R55" i="10"/>
  <c r="N55" i="14"/>
  <c r="K55" i="10"/>
  <c r="J55" i="10"/>
  <c r="G55" i="10"/>
  <c r="E55" i="10"/>
  <c r="D55" i="10"/>
  <c r="C55" i="10"/>
  <c r="B55" i="10"/>
  <c r="A55" i="10"/>
  <c r="U54" i="15"/>
  <c r="AM54" i="14"/>
  <c r="AG54" i="10"/>
  <c r="T54" i="15"/>
  <c r="AF54" i="10"/>
  <c r="Q54" i="15"/>
  <c r="AH54" i="14"/>
  <c r="AC54" i="10"/>
  <c r="P54" i="15"/>
  <c r="AB54" i="10"/>
  <c r="Y54" i="10"/>
  <c r="X54" i="10"/>
  <c r="W54" i="14"/>
  <c r="X54" i="14" s="1"/>
  <c r="T54" i="14" s="1"/>
  <c r="K54" i="15"/>
  <c r="U54" i="10"/>
  <c r="Q54" i="14"/>
  <c r="H54" i="15"/>
  <c r="O54" i="14"/>
  <c r="R54" i="10"/>
  <c r="G54" i="15"/>
  <c r="Q54" i="10"/>
  <c r="P54" i="10"/>
  <c r="N54" i="10"/>
  <c r="J54" i="14"/>
  <c r="E54" i="14"/>
  <c r="F54" i="10"/>
  <c r="E54" i="10"/>
  <c r="D54" i="10"/>
  <c r="B54" i="10"/>
  <c r="A54" i="10"/>
  <c r="U53" i="15"/>
  <c r="AM53" i="14"/>
  <c r="AG53" i="10"/>
  <c r="T53" i="15"/>
  <c r="AL53" i="14"/>
  <c r="S53" i="15"/>
  <c r="AK53" i="14"/>
  <c r="AE53" i="10"/>
  <c r="R53" i="15"/>
  <c r="AI53" i="14"/>
  <c r="AD53" i="10"/>
  <c r="Q53" i="15"/>
  <c r="AH53" i="14"/>
  <c r="AJ53" i="14" s="1"/>
  <c r="AC53" i="10"/>
  <c r="P53" i="15"/>
  <c r="AF53" i="14"/>
  <c r="AB53" i="10"/>
  <c r="O53" i="15"/>
  <c r="AE53" i="14"/>
  <c r="AA53" i="10"/>
  <c r="N53" i="15"/>
  <c r="AD53" i="14"/>
  <c r="Z53" i="10"/>
  <c r="M53" i="15"/>
  <c r="AC53" i="14"/>
  <c r="Y53" i="10"/>
  <c r="W53" i="10"/>
  <c r="L53" i="15"/>
  <c r="AA53" i="14"/>
  <c r="V53" i="10"/>
  <c r="W53" i="14"/>
  <c r="X53" i="14" s="1"/>
  <c r="T53" i="14" s="1"/>
  <c r="R53" i="14"/>
  <c r="U53" i="10"/>
  <c r="Q53" i="14"/>
  <c r="T53" i="10"/>
  <c r="J53" i="15"/>
  <c r="I53" i="15"/>
  <c r="P53" i="14"/>
  <c r="H53" i="15"/>
  <c r="O53" i="14"/>
  <c r="R53" i="10"/>
  <c r="G53" i="15"/>
  <c r="N53" i="14"/>
  <c r="Q53" i="10"/>
  <c r="K53" i="10"/>
  <c r="J53" i="10"/>
  <c r="I53" i="14"/>
  <c r="C53" i="15"/>
  <c r="E53" i="10"/>
  <c r="D53" i="10"/>
  <c r="C53" i="10"/>
  <c r="B53" i="10"/>
  <c r="A53" i="10"/>
  <c r="U52" i="15"/>
  <c r="AM52" i="14"/>
  <c r="AG52" i="10"/>
  <c r="T52" i="15"/>
  <c r="AI52" i="14"/>
  <c r="AC52" i="10"/>
  <c r="P52" i="15"/>
  <c r="AB52" i="10"/>
  <c r="O52" i="15"/>
  <c r="AE52" i="14"/>
  <c r="AD52" i="14"/>
  <c r="M52" i="15"/>
  <c r="Y52" i="10"/>
  <c r="AA52" i="14"/>
  <c r="U52" i="10"/>
  <c r="T52" i="10"/>
  <c r="G52" i="15"/>
  <c r="O52" i="10"/>
  <c r="N52" i="10"/>
  <c r="E52" i="15"/>
  <c r="I52" i="14"/>
  <c r="I52" i="10"/>
  <c r="B52" i="15"/>
  <c r="E52" i="14"/>
  <c r="F52" i="10"/>
  <c r="E52" i="10"/>
  <c r="D52" i="10"/>
  <c r="C52" i="10"/>
  <c r="B52" i="10"/>
  <c r="A52" i="10"/>
  <c r="T51" i="15"/>
  <c r="AA51" i="14"/>
  <c r="G51" i="10"/>
  <c r="B51" i="15"/>
  <c r="E51" i="10"/>
  <c r="D51" i="10"/>
  <c r="B51" i="10"/>
  <c r="A51" i="10"/>
  <c r="T50" i="15"/>
  <c r="E50" i="15"/>
  <c r="E50" i="10"/>
  <c r="D50" i="10"/>
  <c r="B50" i="10"/>
  <c r="A50" i="10"/>
  <c r="T49" i="15"/>
  <c r="P49" i="15"/>
  <c r="AB49" i="10"/>
  <c r="O49" i="15"/>
  <c r="N49" i="15"/>
  <c r="X49" i="10"/>
  <c r="L49" i="15"/>
  <c r="AA49" i="14"/>
  <c r="V49" i="10"/>
  <c r="W49" i="14"/>
  <c r="X49" i="14" s="1"/>
  <c r="T49" i="14" s="1"/>
  <c r="K49" i="15"/>
  <c r="R49" i="14"/>
  <c r="U49" i="10"/>
  <c r="N49" i="10"/>
  <c r="F49" i="15"/>
  <c r="B49" i="15"/>
  <c r="E49" i="14"/>
  <c r="F49" i="10"/>
  <c r="E49" i="10"/>
  <c r="D49" i="10"/>
  <c r="B49" i="10"/>
  <c r="A49" i="10"/>
  <c r="AE48" i="14"/>
  <c r="W48" i="10"/>
  <c r="J48" i="10"/>
  <c r="E48" i="10"/>
  <c r="D48" i="10"/>
  <c r="B48" i="10"/>
  <c r="A48" i="10"/>
  <c r="T47" i="15"/>
  <c r="AL47" i="14"/>
  <c r="I47" i="15"/>
  <c r="H47" i="15"/>
  <c r="R47" i="10"/>
  <c r="G47" i="15"/>
  <c r="Q47" i="10"/>
  <c r="E47" i="10"/>
  <c r="D47" i="10"/>
  <c r="B47" i="10"/>
  <c r="A47" i="10"/>
  <c r="E46" i="10"/>
  <c r="D46" i="10"/>
  <c r="B46" i="10"/>
  <c r="A46" i="10"/>
  <c r="AK45" i="14"/>
  <c r="AI45" i="14"/>
  <c r="AD45" i="10"/>
  <c r="AF45" i="14"/>
  <c r="AE45" i="14"/>
  <c r="AA45" i="10"/>
  <c r="AD45" i="14"/>
  <c r="X45" i="10"/>
  <c r="L45" i="15"/>
  <c r="AA45" i="14"/>
  <c r="U45" i="10"/>
  <c r="J45" i="15"/>
  <c r="G45" i="15"/>
  <c r="N45" i="10"/>
  <c r="M45" i="10"/>
  <c r="K45" i="10"/>
  <c r="E45" i="15"/>
  <c r="C45" i="15"/>
  <c r="B45" i="15"/>
  <c r="E45" i="10"/>
  <c r="D45" i="10"/>
  <c r="B45" i="10"/>
  <c r="A45" i="10"/>
  <c r="Q44" i="14"/>
  <c r="F44" i="15"/>
  <c r="D44" i="15"/>
  <c r="E44" i="10"/>
  <c r="D44" i="10"/>
  <c r="B44" i="10"/>
  <c r="A44" i="10"/>
  <c r="AM43" i="14"/>
  <c r="AI43" i="14"/>
  <c r="AD43" i="10"/>
  <c r="AH43" i="14"/>
  <c r="AA43" i="10"/>
  <c r="AE43" i="14"/>
  <c r="N43" i="15"/>
  <c r="AD43" i="14"/>
  <c r="Z43" i="10"/>
  <c r="AC43" i="14"/>
  <c r="L43" i="15"/>
  <c r="AA43" i="14"/>
  <c r="V43" i="10"/>
  <c r="U43" i="10"/>
  <c r="R43" i="14"/>
  <c r="J43" i="15"/>
  <c r="T43" i="10"/>
  <c r="M43" i="10"/>
  <c r="J43" i="14"/>
  <c r="F43" i="15"/>
  <c r="K43" i="10"/>
  <c r="J43" i="10"/>
  <c r="I43" i="10"/>
  <c r="E43" i="10"/>
  <c r="D43" i="10"/>
  <c r="B43" i="10"/>
  <c r="A43" i="10"/>
  <c r="AE42" i="10"/>
  <c r="AK42" i="14"/>
  <c r="AI42" i="14"/>
  <c r="AD42" i="10"/>
  <c r="R42" i="15"/>
  <c r="AC42" i="10"/>
  <c r="Q42" i="15"/>
  <c r="L42" i="15"/>
  <c r="W42" i="14"/>
  <c r="X42" i="14" s="1"/>
  <c r="T42" i="14" s="1"/>
  <c r="P42" i="10"/>
  <c r="F42" i="15"/>
  <c r="K42" i="10"/>
  <c r="E42" i="15"/>
  <c r="B42" i="15"/>
  <c r="F42" i="10"/>
  <c r="E42" i="10"/>
  <c r="D42" i="10"/>
  <c r="B42" i="10"/>
  <c r="A42" i="10"/>
  <c r="P41" i="15"/>
  <c r="U41" i="10"/>
  <c r="N41" i="14"/>
  <c r="Q41" i="10"/>
  <c r="O41" i="10"/>
  <c r="L41" i="10"/>
  <c r="J41" i="14"/>
  <c r="K41" i="10"/>
  <c r="I41" i="14"/>
  <c r="F41" i="14"/>
  <c r="G41" i="10"/>
  <c r="E41" i="14"/>
  <c r="E41" i="10"/>
  <c r="D41" i="10"/>
  <c r="B41" i="10"/>
  <c r="A41" i="10"/>
  <c r="R40" i="15"/>
  <c r="O40" i="15"/>
  <c r="AA40" i="10"/>
  <c r="O40" i="10"/>
  <c r="E40" i="10"/>
  <c r="D40" i="10"/>
  <c r="B40" i="10"/>
  <c r="A40" i="10"/>
  <c r="AD39" i="10"/>
  <c r="Q39" i="15"/>
  <c r="AC39" i="10"/>
  <c r="P39" i="15"/>
  <c r="AB39" i="10"/>
  <c r="W39" i="14"/>
  <c r="X39" i="14" s="1"/>
  <c r="T39" i="14" s="1"/>
  <c r="R39" i="14"/>
  <c r="U39" i="10"/>
  <c r="K39" i="15"/>
  <c r="H39" i="15"/>
  <c r="O39" i="14"/>
  <c r="G39" i="15"/>
  <c r="O39" i="10"/>
  <c r="K39" i="10"/>
  <c r="C39" i="15"/>
  <c r="E39" i="10"/>
  <c r="D39" i="10"/>
  <c r="C39" i="10"/>
  <c r="B39" i="10"/>
  <c r="A39" i="10"/>
  <c r="AG38" i="10"/>
  <c r="M38" i="15"/>
  <c r="J38" i="15"/>
  <c r="P38" i="10"/>
  <c r="J38" i="14"/>
  <c r="J38" i="10"/>
  <c r="E38" i="10"/>
  <c r="D38" i="10"/>
  <c r="B38" i="10"/>
  <c r="A38" i="10"/>
  <c r="U37" i="15"/>
  <c r="AM37" i="14"/>
  <c r="AG37" i="10"/>
  <c r="AL37" i="14"/>
  <c r="AF37" i="10"/>
  <c r="AK37" i="14"/>
  <c r="AE37" i="10"/>
  <c r="AI37" i="14"/>
  <c r="AB37" i="10"/>
  <c r="O37" i="15"/>
  <c r="AA37" i="10"/>
  <c r="N37" i="15"/>
  <c r="AD37" i="14"/>
  <c r="Z37" i="10"/>
  <c r="M37" i="15"/>
  <c r="AC37" i="14"/>
  <c r="K37" i="15"/>
  <c r="U37" i="10"/>
  <c r="J37" i="15"/>
  <c r="Q37" i="14"/>
  <c r="T37" i="10"/>
  <c r="P37" i="14"/>
  <c r="H37" i="15"/>
  <c r="O37" i="14"/>
  <c r="R37" i="10"/>
  <c r="G37" i="15"/>
  <c r="N37" i="14"/>
  <c r="O37" i="10"/>
  <c r="J37" i="10"/>
  <c r="I37" i="14"/>
  <c r="I37" i="10"/>
  <c r="E37" i="15"/>
  <c r="C37" i="15"/>
  <c r="F37" i="14"/>
  <c r="B37" i="15"/>
  <c r="E37" i="10"/>
  <c r="D37" i="10"/>
  <c r="C37" i="10"/>
  <c r="B37" i="10"/>
  <c r="A37" i="10"/>
  <c r="AM36" i="14"/>
  <c r="AF36" i="10"/>
  <c r="AD36" i="14"/>
  <c r="Y36" i="10"/>
  <c r="W36" i="10"/>
  <c r="G36" i="15"/>
  <c r="Q36" i="10"/>
  <c r="O36" i="10"/>
  <c r="N36" i="10"/>
  <c r="E36" i="15"/>
  <c r="H36" i="10"/>
  <c r="D36" i="15"/>
  <c r="E36" i="10"/>
  <c r="D36" i="10"/>
  <c r="C36" i="10"/>
  <c r="B36" i="10"/>
  <c r="A36" i="10"/>
  <c r="E35" i="10"/>
  <c r="D35" i="10"/>
  <c r="B35" i="10"/>
  <c r="A35" i="10"/>
  <c r="U34" i="15"/>
  <c r="AM34" i="14"/>
  <c r="AG34" i="10"/>
  <c r="AL34" i="14"/>
  <c r="AK34" i="14"/>
  <c r="AE34" i="10"/>
  <c r="Q34" i="15"/>
  <c r="AE34" i="14"/>
  <c r="AA34" i="10"/>
  <c r="N34" i="15"/>
  <c r="AD34" i="14"/>
  <c r="Z34" i="10"/>
  <c r="AC34" i="14"/>
  <c r="X34" i="10"/>
  <c r="L34" i="15"/>
  <c r="R34" i="14"/>
  <c r="Q34" i="14"/>
  <c r="T34" i="10"/>
  <c r="G34" i="15"/>
  <c r="Q34" i="10"/>
  <c r="N34" i="10"/>
  <c r="J34" i="14"/>
  <c r="L34" i="10"/>
  <c r="F34" i="15"/>
  <c r="E34" i="15"/>
  <c r="D34" i="15"/>
  <c r="H34" i="10"/>
  <c r="F34" i="10"/>
  <c r="B34" i="15"/>
  <c r="E34" i="10"/>
  <c r="D34" i="10"/>
  <c r="B34" i="10"/>
  <c r="A34" i="10"/>
  <c r="E33" i="10"/>
  <c r="D33" i="10"/>
  <c r="B33" i="10"/>
  <c r="A33" i="10"/>
  <c r="S32" i="15"/>
  <c r="AK32" i="14"/>
  <c r="Q32" i="15"/>
  <c r="AC32" i="14"/>
  <c r="L32" i="15"/>
  <c r="P32" i="14"/>
  <c r="M32" i="10"/>
  <c r="B32" i="15"/>
  <c r="F32" i="10"/>
  <c r="E32" i="10"/>
  <c r="D32" i="10"/>
  <c r="B32" i="10"/>
  <c r="A32" i="10"/>
  <c r="AE31" i="10"/>
  <c r="S31" i="15"/>
  <c r="Q31" i="15"/>
  <c r="AH31" i="14"/>
  <c r="AC31" i="10"/>
  <c r="O31" i="15"/>
  <c r="AD31" i="14"/>
  <c r="M31" i="15"/>
  <c r="AC31" i="14"/>
  <c r="Y31" i="10"/>
  <c r="W31" i="14"/>
  <c r="X31" i="14" s="1"/>
  <c r="T31" i="14" s="1"/>
  <c r="J31" i="15"/>
  <c r="Q31" i="14"/>
  <c r="T31" i="10"/>
  <c r="S31" i="10"/>
  <c r="H31" i="15"/>
  <c r="O31" i="14"/>
  <c r="R31" i="10"/>
  <c r="F31" i="14"/>
  <c r="B31" i="15"/>
  <c r="F31" i="10"/>
  <c r="E31" i="10"/>
  <c r="D31" i="10"/>
  <c r="C31" i="10"/>
  <c r="B31" i="10"/>
  <c r="A31" i="10"/>
  <c r="E30" i="10"/>
  <c r="D30" i="10"/>
  <c r="B30" i="10"/>
  <c r="A30" i="10"/>
  <c r="AL29" i="14"/>
  <c r="AF29" i="14"/>
  <c r="O29" i="15"/>
  <c r="AA29" i="10"/>
  <c r="N29" i="14"/>
  <c r="E29" i="10"/>
  <c r="D29" i="10"/>
  <c r="B29" i="10"/>
  <c r="A29" i="10"/>
  <c r="U28" i="15"/>
  <c r="AM28" i="14"/>
  <c r="AG28" i="10"/>
  <c r="T28" i="15"/>
  <c r="AL28" i="14"/>
  <c r="AF28" i="10"/>
  <c r="S28" i="15"/>
  <c r="AK28" i="14"/>
  <c r="AE28" i="10"/>
  <c r="AH28" i="14"/>
  <c r="AF28" i="14"/>
  <c r="O28" i="15"/>
  <c r="AE28" i="14"/>
  <c r="AA28" i="10"/>
  <c r="N28" i="15"/>
  <c r="AD28" i="14"/>
  <c r="Z28" i="10"/>
  <c r="M28" i="15"/>
  <c r="AC28" i="14"/>
  <c r="Y28" i="10"/>
  <c r="W28" i="10"/>
  <c r="AA28" i="14"/>
  <c r="L28" i="15"/>
  <c r="R28" i="14"/>
  <c r="J28" i="15"/>
  <c r="Q28" i="14"/>
  <c r="T28" i="10"/>
  <c r="R28" i="10"/>
  <c r="O28" i="10"/>
  <c r="M28" i="10"/>
  <c r="K28" i="10"/>
  <c r="E28" i="15"/>
  <c r="C28" i="15"/>
  <c r="F28" i="14"/>
  <c r="G28" i="10"/>
  <c r="E28" i="10"/>
  <c r="D28" i="10"/>
  <c r="C28" i="10"/>
  <c r="B28" i="10"/>
  <c r="A28" i="10"/>
  <c r="T27" i="15"/>
  <c r="S27" i="15"/>
  <c r="AI27" i="14"/>
  <c r="P27" i="15"/>
  <c r="O27" i="15"/>
  <c r="AA27" i="10"/>
  <c r="AE27" i="14"/>
  <c r="AA27" i="14"/>
  <c r="W27" i="14"/>
  <c r="X27" i="14" s="1"/>
  <c r="T27" i="14" s="1"/>
  <c r="Q27" i="10"/>
  <c r="G27" i="15"/>
  <c r="O27" i="10"/>
  <c r="N27" i="10"/>
  <c r="D27" i="15"/>
  <c r="H27" i="10"/>
  <c r="F27" i="14"/>
  <c r="G27" i="10"/>
  <c r="C27" i="15"/>
  <c r="E27" i="10"/>
  <c r="D27" i="10"/>
  <c r="B27" i="10"/>
  <c r="A27" i="10"/>
  <c r="AK26" i="14"/>
  <c r="L26" i="15"/>
  <c r="AA26" i="14"/>
  <c r="S26" i="10"/>
  <c r="J26" i="10"/>
  <c r="E26" i="15"/>
  <c r="I26" i="10"/>
  <c r="H26" i="14"/>
  <c r="E26" i="10"/>
  <c r="D26" i="10"/>
  <c r="B26" i="10"/>
  <c r="A26" i="10"/>
  <c r="S25" i="15"/>
  <c r="U25" i="10"/>
  <c r="K25" i="15"/>
  <c r="G25" i="15"/>
  <c r="F25" i="15"/>
  <c r="J25" i="14"/>
  <c r="J25" i="10"/>
  <c r="I25" i="14"/>
  <c r="B25" i="15"/>
  <c r="E25" i="10"/>
  <c r="D25" i="10"/>
  <c r="B25" i="10"/>
  <c r="B28" i="8" s="1"/>
  <c r="A25" i="10"/>
  <c r="AM24" i="14"/>
  <c r="T24" i="15"/>
  <c r="AF24" i="10"/>
  <c r="S24" i="15"/>
  <c r="AI24" i="14"/>
  <c r="AD24" i="10"/>
  <c r="AG27" i="8" s="1"/>
  <c r="R24" i="15"/>
  <c r="AH24" i="14"/>
  <c r="AJ24" i="14" s="1"/>
  <c r="P24" i="15"/>
  <c r="AF24" i="14"/>
  <c r="AB24" i="10"/>
  <c r="O24" i="15"/>
  <c r="AA24" i="10"/>
  <c r="AC24" i="14"/>
  <c r="X24" i="10"/>
  <c r="AA24" i="14"/>
  <c r="V24" i="10"/>
  <c r="L24" i="15"/>
  <c r="W24" i="14"/>
  <c r="X24" i="14" s="1"/>
  <c r="T24" i="14" s="1"/>
  <c r="K24" i="15"/>
  <c r="R24" i="14"/>
  <c r="U24" i="10"/>
  <c r="O24" i="14"/>
  <c r="G24" i="15"/>
  <c r="N24" i="14"/>
  <c r="O24" i="10"/>
  <c r="N24" i="10"/>
  <c r="M24" i="10"/>
  <c r="K24" i="10"/>
  <c r="I24" i="14"/>
  <c r="I24" i="10"/>
  <c r="F24" i="14"/>
  <c r="E24" i="10"/>
  <c r="D24" i="10"/>
  <c r="C24" i="10"/>
  <c r="B24" i="10"/>
  <c r="A24" i="10"/>
  <c r="U23" i="15"/>
  <c r="AH23" i="14"/>
  <c r="AC23" i="10"/>
  <c r="M23" i="15"/>
  <c r="W23" i="10"/>
  <c r="P23" i="10"/>
  <c r="N23" i="10"/>
  <c r="F23" i="15"/>
  <c r="J23" i="14"/>
  <c r="L23" i="10"/>
  <c r="E23" i="10"/>
  <c r="D23" i="10"/>
  <c r="B23" i="10"/>
  <c r="B26" i="8" s="1"/>
  <c r="A23" i="10"/>
  <c r="A26" i="8" s="1"/>
  <c r="S22" i="15"/>
  <c r="R22" i="15"/>
  <c r="AI22" i="14"/>
  <c r="AD22" i="10"/>
  <c r="N22" i="15"/>
  <c r="AD22" i="14"/>
  <c r="Z22" i="10"/>
  <c r="AA22" i="14"/>
  <c r="V22" i="10"/>
  <c r="W22" i="14"/>
  <c r="X22" i="14" s="1"/>
  <c r="T22" i="14" s="1"/>
  <c r="R22" i="14"/>
  <c r="K22" i="15"/>
  <c r="O22" i="14"/>
  <c r="Q22" i="10"/>
  <c r="N22" i="14"/>
  <c r="M22" i="10"/>
  <c r="F22" i="15"/>
  <c r="J22" i="14"/>
  <c r="L22" i="10"/>
  <c r="I22" i="14"/>
  <c r="I22" i="10"/>
  <c r="H22" i="10"/>
  <c r="O25" i="6" s="1"/>
  <c r="E22" i="10"/>
  <c r="E25" i="8" s="1"/>
  <c r="D22" i="10"/>
  <c r="B22" i="10"/>
  <c r="A22" i="10"/>
  <c r="AL21" i="14"/>
  <c r="R21" i="15"/>
  <c r="Z21" i="10"/>
  <c r="M21" i="15"/>
  <c r="L21" i="15"/>
  <c r="V21" i="10"/>
  <c r="Q21" i="14"/>
  <c r="T21" i="10"/>
  <c r="I24" i="7" s="1"/>
  <c r="O24" i="7" s="1"/>
  <c r="J21" i="15"/>
  <c r="F21" i="15"/>
  <c r="J21" i="10"/>
  <c r="I21" i="10"/>
  <c r="D21" i="15"/>
  <c r="H21" i="10"/>
  <c r="H21" i="14"/>
  <c r="E21" i="10"/>
  <c r="D21" i="10"/>
  <c r="D24" i="7" s="1"/>
  <c r="B21" i="10"/>
  <c r="A21" i="10"/>
  <c r="E20" i="10"/>
  <c r="E23" i="6" s="1"/>
  <c r="D20" i="10"/>
  <c r="B20" i="10"/>
  <c r="B23" i="8" s="1"/>
  <c r="A20" i="10"/>
  <c r="T19" i="15"/>
  <c r="AL19" i="14"/>
  <c r="R19" i="15"/>
  <c r="AH19" i="14"/>
  <c r="N19" i="15"/>
  <c r="M19" i="15"/>
  <c r="W19" i="10"/>
  <c r="L19" i="15"/>
  <c r="J19" i="15"/>
  <c r="Q19" i="14"/>
  <c r="T19" i="10"/>
  <c r="P19" i="14"/>
  <c r="J19" i="14"/>
  <c r="L19" i="10"/>
  <c r="E19" i="15"/>
  <c r="H19" i="14"/>
  <c r="B19" i="15"/>
  <c r="E19" i="10"/>
  <c r="E22" i="8" s="1"/>
  <c r="I22" i="8" s="1"/>
  <c r="D19" i="10"/>
  <c r="AK19" i="14"/>
  <c r="B19" i="10"/>
  <c r="B22" i="7" s="1"/>
  <c r="A19" i="10"/>
  <c r="AM18" i="14"/>
  <c r="AG18" i="10"/>
  <c r="AK21" i="8" s="1"/>
  <c r="AL18" i="14"/>
  <c r="AF18" i="10"/>
  <c r="S18" i="15"/>
  <c r="AE18" i="10"/>
  <c r="Q18" i="15"/>
  <c r="AH18" i="14"/>
  <c r="AC18" i="10"/>
  <c r="AC18" i="14"/>
  <c r="Y18" i="10"/>
  <c r="X18" i="10"/>
  <c r="L18" i="15"/>
  <c r="AA18" i="14"/>
  <c r="I18" i="15"/>
  <c r="P18" i="14"/>
  <c r="H18" i="15"/>
  <c r="O18" i="14"/>
  <c r="R18" i="10"/>
  <c r="G21" i="7" s="1"/>
  <c r="O18" i="10"/>
  <c r="M18" i="10"/>
  <c r="F18" i="15"/>
  <c r="J18" i="14"/>
  <c r="K18" i="10"/>
  <c r="E18" i="15"/>
  <c r="D18" i="15"/>
  <c r="C18" i="15"/>
  <c r="G18" i="10"/>
  <c r="E18" i="10"/>
  <c r="D18" i="10"/>
  <c r="B18" i="10"/>
  <c r="A18" i="10"/>
  <c r="A21" i="8" s="1"/>
  <c r="Z17" i="10"/>
  <c r="W17" i="14"/>
  <c r="X17" i="14" s="1"/>
  <c r="T17" i="14" s="1"/>
  <c r="Q17" i="14"/>
  <c r="H17" i="15"/>
  <c r="O17" i="10"/>
  <c r="J17" i="14"/>
  <c r="K17" i="14" s="1"/>
  <c r="E17" i="15"/>
  <c r="I17" i="14"/>
  <c r="E17" i="10"/>
  <c r="D17" i="10"/>
  <c r="B17" i="10"/>
  <c r="A17" i="10"/>
  <c r="A20" i="8" s="1"/>
  <c r="U16" i="15"/>
  <c r="AM16" i="14"/>
  <c r="AG16" i="10"/>
  <c r="AK19" i="8" s="1"/>
  <c r="AL16" i="14"/>
  <c r="R16" i="15"/>
  <c r="Q16" i="15"/>
  <c r="P16" i="15"/>
  <c r="N16" i="15"/>
  <c r="AD16" i="14"/>
  <c r="Z16" i="10"/>
  <c r="AC16" i="14"/>
  <c r="Y16" i="10"/>
  <c r="L16" i="15"/>
  <c r="W16" i="14"/>
  <c r="X16" i="14" s="1"/>
  <c r="T16" i="14" s="1"/>
  <c r="U16" i="10"/>
  <c r="K16" i="15"/>
  <c r="O16" i="14"/>
  <c r="R16" i="10"/>
  <c r="M16" i="10"/>
  <c r="F16" i="15"/>
  <c r="L16" i="10"/>
  <c r="K16" i="10"/>
  <c r="E16" i="15"/>
  <c r="I16" i="14"/>
  <c r="I16" i="10"/>
  <c r="E16" i="10"/>
  <c r="E19" i="8" s="1"/>
  <c r="V19" i="8" s="1"/>
  <c r="D16" i="10"/>
  <c r="B16" i="10"/>
  <c r="A16" i="10"/>
  <c r="A19" i="6" s="1"/>
  <c r="E15" i="10"/>
  <c r="D15" i="10"/>
  <c r="B15" i="10"/>
  <c r="A15" i="10"/>
  <c r="U14" i="15"/>
  <c r="AG14" i="10"/>
  <c r="AK17" i="8" s="1"/>
  <c r="T14" i="15"/>
  <c r="AF14" i="10"/>
  <c r="AJ17" i="8" s="1"/>
  <c r="AI14" i="14"/>
  <c r="AD14" i="10"/>
  <c r="AG17" i="8" s="1"/>
  <c r="P14" i="15"/>
  <c r="AF14" i="14"/>
  <c r="AB14" i="10"/>
  <c r="AD17" i="8" s="1"/>
  <c r="N14" i="15"/>
  <c r="M14" i="15"/>
  <c r="AA14" i="14"/>
  <c r="K14" i="15"/>
  <c r="R14" i="14"/>
  <c r="U14" i="10"/>
  <c r="Q14" i="14"/>
  <c r="Q14" i="10"/>
  <c r="O14" i="10"/>
  <c r="M14" i="10"/>
  <c r="J14" i="10"/>
  <c r="E14" i="15"/>
  <c r="B14" i="15"/>
  <c r="E14" i="14"/>
  <c r="F14" i="10"/>
  <c r="E14" i="10"/>
  <c r="D14" i="10"/>
  <c r="D17" i="8" s="1"/>
  <c r="C14" i="10"/>
  <c r="B14" i="10"/>
  <c r="B17" i="7" s="1"/>
  <c r="A14" i="10"/>
  <c r="A17" i="8" s="1"/>
  <c r="D13" i="15"/>
  <c r="E13" i="10"/>
  <c r="E16" i="8" s="1"/>
  <c r="U16" i="8" s="1"/>
  <c r="D13" i="10"/>
  <c r="D16" i="7" s="1"/>
  <c r="B13" i="10"/>
  <c r="B16" i="8" s="1"/>
  <c r="A13" i="10"/>
  <c r="G12" i="15"/>
  <c r="E12" i="10"/>
  <c r="D12" i="10"/>
  <c r="B12" i="10"/>
  <c r="A12" i="10"/>
  <c r="R11" i="10"/>
  <c r="F11" i="15"/>
  <c r="J11" i="14"/>
  <c r="E11" i="10"/>
  <c r="D11" i="10"/>
  <c r="B11" i="10"/>
  <c r="A11" i="10"/>
  <c r="A14" i="8" s="1"/>
  <c r="AF10" i="10"/>
  <c r="AJ13" i="8" s="1"/>
  <c r="S10" i="15"/>
  <c r="AE10" i="10"/>
  <c r="AI10" i="14"/>
  <c r="AD10" i="10"/>
  <c r="AG13" i="8" s="1"/>
  <c r="R10" i="15"/>
  <c r="AH10" i="14"/>
  <c r="P10" i="15"/>
  <c r="X10" i="10"/>
  <c r="W10" i="10"/>
  <c r="L10" i="15"/>
  <c r="V10" i="10"/>
  <c r="W10" i="14"/>
  <c r="X10" i="14" s="1"/>
  <c r="T10" i="14" s="1"/>
  <c r="K10" i="15"/>
  <c r="R10" i="14"/>
  <c r="U10" i="10"/>
  <c r="I10" i="15"/>
  <c r="O10" i="14"/>
  <c r="G10" i="15"/>
  <c r="N10" i="14"/>
  <c r="Q10" i="10"/>
  <c r="O10" i="10"/>
  <c r="I10" i="14"/>
  <c r="H10" i="14"/>
  <c r="H10" i="10"/>
  <c r="G10" i="10"/>
  <c r="E10" i="10"/>
  <c r="E13" i="8" s="1"/>
  <c r="D10" i="10"/>
  <c r="C10" i="10"/>
  <c r="B10" i="10"/>
  <c r="B13" i="7" s="1"/>
  <c r="A10" i="10"/>
  <c r="AI9" i="14"/>
  <c r="O9" i="15"/>
  <c r="AE9" i="14"/>
  <c r="N9" i="15"/>
  <c r="AD9" i="14"/>
  <c r="Z9" i="10"/>
  <c r="AB12" i="8" s="1"/>
  <c r="Y9" i="10"/>
  <c r="S9" i="10"/>
  <c r="H9" i="15"/>
  <c r="P9" i="10"/>
  <c r="J9" i="10"/>
  <c r="E9" i="10"/>
  <c r="E11" i="3" s="1"/>
  <c r="D9" i="10"/>
  <c r="D12" i="8" s="1"/>
  <c r="B9" i="10"/>
  <c r="A9" i="10"/>
  <c r="A12" i="7" s="1"/>
  <c r="W8" i="14"/>
  <c r="X8" i="14" s="1"/>
  <c r="T8" i="14" s="1"/>
  <c r="E8" i="10"/>
  <c r="E11" i="6" s="1"/>
  <c r="D8" i="10"/>
  <c r="B8" i="10"/>
  <c r="A8" i="10"/>
  <c r="A11" i="8" s="1"/>
  <c r="O7" i="10"/>
  <c r="E7" i="10"/>
  <c r="E10" i="8" s="1"/>
  <c r="I10" i="8" s="1"/>
  <c r="D7" i="10"/>
  <c r="B7" i="10"/>
  <c r="A7" i="10"/>
  <c r="A10" i="6" s="1"/>
  <c r="P6" i="15"/>
  <c r="AF6" i="14"/>
  <c r="M6" i="15"/>
  <c r="AC6" i="14"/>
  <c r="X6" i="10"/>
  <c r="P6" i="14"/>
  <c r="H6" i="15"/>
  <c r="P6" i="10"/>
  <c r="E6" i="15"/>
  <c r="I6" i="14"/>
  <c r="I6" i="10"/>
  <c r="S9" i="6" s="1"/>
  <c r="D6" i="15"/>
  <c r="C6" i="15"/>
  <c r="F6" i="14"/>
  <c r="E6" i="10"/>
  <c r="D6" i="10"/>
  <c r="D9" i="8" s="1"/>
  <c r="B6" i="10"/>
  <c r="B9" i="8" s="1"/>
  <c r="A6" i="10"/>
  <c r="AK5" i="14"/>
  <c r="K5" i="15"/>
  <c r="P5" i="10"/>
  <c r="J5" i="14"/>
  <c r="E5" i="10"/>
  <c r="E7" i="3" s="1"/>
  <c r="D5" i="10"/>
  <c r="B5" i="10"/>
  <c r="A5" i="10"/>
  <c r="A8" i="8" s="1"/>
  <c r="U4" i="15"/>
  <c r="Q4" i="15"/>
  <c r="K4" i="15"/>
  <c r="R4" i="14"/>
  <c r="N4" i="10"/>
  <c r="K4" i="10"/>
  <c r="E4" i="10"/>
  <c r="D4" i="10"/>
  <c r="D7" i="6" s="1"/>
  <c r="B4" i="10"/>
  <c r="B7" i="8" s="1"/>
  <c r="A4" i="10"/>
  <c r="A7" i="8" s="1"/>
  <c r="AL3" i="14"/>
  <c r="AF3" i="10"/>
  <c r="Q3" i="15"/>
  <c r="AC3" i="10"/>
  <c r="AF6" i="8" s="1"/>
  <c r="J3" i="15"/>
  <c r="F3" i="15"/>
  <c r="J3" i="14"/>
  <c r="L3" i="10"/>
  <c r="J3" i="10"/>
  <c r="D3" i="10"/>
  <c r="D6" i="6" s="1"/>
  <c r="B3" i="10"/>
  <c r="A3" i="10"/>
  <c r="A6" i="6" s="1"/>
  <c r="A2" i="10"/>
  <c r="A1" i="10"/>
  <c r="V118" i="8"/>
  <c r="U118" i="8"/>
  <c r="L118" i="8"/>
  <c r="E118" i="8"/>
  <c r="D118" i="8"/>
  <c r="C118" i="8"/>
  <c r="B118" i="8"/>
  <c r="A118" i="8"/>
  <c r="M117" i="8"/>
  <c r="L117" i="8"/>
  <c r="J117" i="8"/>
  <c r="G117" i="8"/>
  <c r="E117" i="8"/>
  <c r="P117" i="8" s="1"/>
  <c r="D117" i="8"/>
  <c r="B117" i="8"/>
  <c r="A117" i="8"/>
  <c r="E116" i="8"/>
  <c r="D116" i="8"/>
  <c r="B116" i="8"/>
  <c r="A116" i="8"/>
  <c r="U115" i="8"/>
  <c r="S115" i="8"/>
  <c r="P115" i="8"/>
  <c r="G115" i="8"/>
  <c r="E115" i="8"/>
  <c r="D115" i="8"/>
  <c r="B115" i="8"/>
  <c r="A115" i="8"/>
  <c r="T114" i="8"/>
  <c r="E114" i="8"/>
  <c r="D114" i="8"/>
  <c r="B114" i="8"/>
  <c r="A114" i="8"/>
  <c r="AB113" i="8"/>
  <c r="AA113" i="8"/>
  <c r="E113" i="8"/>
  <c r="D113" i="8"/>
  <c r="B113" i="8"/>
  <c r="A113" i="8"/>
  <c r="V112" i="8"/>
  <c r="U112" i="8"/>
  <c r="T112" i="8"/>
  <c r="S112" i="8"/>
  <c r="P112" i="8"/>
  <c r="M112" i="8"/>
  <c r="L112" i="8"/>
  <c r="I112" i="8"/>
  <c r="G112" i="8"/>
  <c r="F112" i="8"/>
  <c r="E112" i="8"/>
  <c r="J112" i="8" s="1"/>
  <c r="D112" i="8"/>
  <c r="B112" i="8"/>
  <c r="A112" i="8"/>
  <c r="AI111" i="8"/>
  <c r="AG111" i="8"/>
  <c r="V111" i="8"/>
  <c r="P111" i="8"/>
  <c r="M111" i="8"/>
  <c r="N111" i="8" s="1"/>
  <c r="L111" i="8"/>
  <c r="E111" i="8"/>
  <c r="S111" i="8" s="1"/>
  <c r="D111" i="8"/>
  <c r="B111" i="8"/>
  <c r="A111" i="8"/>
  <c r="E110" i="8"/>
  <c r="D110" i="8"/>
  <c r="B110" i="8"/>
  <c r="A110" i="8"/>
  <c r="AJ109" i="8"/>
  <c r="AG109" i="8"/>
  <c r="AD109" i="8"/>
  <c r="E109" i="8"/>
  <c r="D109" i="8"/>
  <c r="B109" i="8"/>
  <c r="A109" i="8"/>
  <c r="E108" i="8"/>
  <c r="D108" i="8"/>
  <c r="B108" i="8"/>
  <c r="A108" i="8"/>
  <c r="AK107" i="8"/>
  <c r="AB107" i="8"/>
  <c r="S107" i="8"/>
  <c r="P107" i="8"/>
  <c r="J107" i="8"/>
  <c r="I107" i="8"/>
  <c r="K107" i="8" s="1"/>
  <c r="E107" i="8"/>
  <c r="L107" i="8" s="1"/>
  <c r="D107" i="8"/>
  <c r="B107" i="8"/>
  <c r="A107" i="8"/>
  <c r="AI106" i="8"/>
  <c r="T106" i="8"/>
  <c r="S106" i="8"/>
  <c r="M106" i="8"/>
  <c r="L106" i="8"/>
  <c r="N106" i="8" s="1"/>
  <c r="J106" i="8"/>
  <c r="I106" i="8"/>
  <c r="G106" i="8"/>
  <c r="F106" i="8"/>
  <c r="H106" i="8" s="1"/>
  <c r="E106" i="8"/>
  <c r="P106" i="8" s="1"/>
  <c r="D106" i="8"/>
  <c r="B106" i="8"/>
  <c r="A106" i="8"/>
  <c r="AK105" i="8"/>
  <c r="AI105" i="8"/>
  <c r="AG105" i="8"/>
  <c r="AF105" i="8"/>
  <c r="AC105" i="8"/>
  <c r="Y105" i="8"/>
  <c r="Z105" i="8" s="1"/>
  <c r="E105" i="8"/>
  <c r="F105" i="8" s="1"/>
  <c r="D105" i="8"/>
  <c r="C105" i="8"/>
  <c r="B105" i="8"/>
  <c r="A105" i="8"/>
  <c r="E104" i="8"/>
  <c r="I104" i="8" s="1"/>
  <c r="D104" i="8"/>
  <c r="B104" i="8"/>
  <c r="A104" i="8"/>
  <c r="AK103" i="8"/>
  <c r="AJ103" i="8"/>
  <c r="AF103" i="8"/>
  <c r="AC103" i="8"/>
  <c r="AB103" i="8"/>
  <c r="AA103" i="8"/>
  <c r="M103" i="8"/>
  <c r="E103" i="8"/>
  <c r="D103" i="8"/>
  <c r="B103" i="8"/>
  <c r="A103" i="8"/>
  <c r="T102" i="8"/>
  <c r="S102" i="8"/>
  <c r="P102" i="8"/>
  <c r="E102" i="8"/>
  <c r="F102" i="8" s="1"/>
  <c r="D102" i="8"/>
  <c r="B102" i="8"/>
  <c r="A102" i="8"/>
  <c r="AK101" i="8"/>
  <c r="E101" i="8"/>
  <c r="V101" i="8" s="1"/>
  <c r="D101" i="8"/>
  <c r="B101" i="8"/>
  <c r="A101" i="8"/>
  <c r="AD100" i="8"/>
  <c r="AC100" i="8"/>
  <c r="U100" i="8"/>
  <c r="E100" i="8"/>
  <c r="D100" i="8"/>
  <c r="C100" i="8"/>
  <c r="B100" i="8"/>
  <c r="A100" i="8"/>
  <c r="AK99" i="8"/>
  <c r="AB99" i="8"/>
  <c r="AA99" i="8"/>
  <c r="E99" i="8"/>
  <c r="D99" i="8"/>
  <c r="B99" i="8"/>
  <c r="A99" i="8"/>
  <c r="AK98" i="8"/>
  <c r="AD98" i="8"/>
  <c r="G98" i="8"/>
  <c r="E98" i="8"/>
  <c r="D98" i="8"/>
  <c r="B98" i="8"/>
  <c r="A98" i="8"/>
  <c r="AI97" i="8"/>
  <c r="AD97" i="8"/>
  <c r="AA97" i="8"/>
  <c r="U97" i="8"/>
  <c r="T97" i="8"/>
  <c r="S97" i="8"/>
  <c r="P97" i="8"/>
  <c r="M97" i="8"/>
  <c r="L97" i="8"/>
  <c r="K97" i="8"/>
  <c r="J97" i="8"/>
  <c r="I97" i="8"/>
  <c r="G97" i="8"/>
  <c r="F97" i="8"/>
  <c r="E97" i="8"/>
  <c r="V97" i="8" s="1"/>
  <c r="D97" i="8"/>
  <c r="C97" i="8"/>
  <c r="B97" i="8"/>
  <c r="A97" i="8"/>
  <c r="AA96" i="8"/>
  <c r="L96" i="8"/>
  <c r="E96" i="8"/>
  <c r="D96" i="8"/>
  <c r="B96" i="8"/>
  <c r="A96" i="8"/>
  <c r="AJ95" i="8"/>
  <c r="AG95" i="8"/>
  <c r="AF95" i="8"/>
  <c r="AA95" i="8"/>
  <c r="Z95" i="8"/>
  <c r="Y95" i="8"/>
  <c r="L95" i="8"/>
  <c r="E95" i="8"/>
  <c r="P95" i="8" s="1"/>
  <c r="D95" i="8"/>
  <c r="C95" i="8"/>
  <c r="B95" i="8"/>
  <c r="A95" i="8"/>
  <c r="AK94" i="8"/>
  <c r="U94" i="8"/>
  <c r="P94" i="8"/>
  <c r="N94" i="8"/>
  <c r="M94" i="8"/>
  <c r="L94" i="8"/>
  <c r="G94" i="8"/>
  <c r="F94" i="8"/>
  <c r="H94" i="8" s="1"/>
  <c r="E94" i="8"/>
  <c r="S94" i="8" s="1"/>
  <c r="D94" i="8"/>
  <c r="B94" i="8"/>
  <c r="A94" i="8"/>
  <c r="F93" i="8"/>
  <c r="E93" i="8"/>
  <c r="D93" i="8"/>
  <c r="B93" i="8"/>
  <c r="A93" i="8"/>
  <c r="AI92" i="8"/>
  <c r="T92" i="8"/>
  <c r="L92" i="8"/>
  <c r="E92" i="8"/>
  <c r="D92" i="8"/>
  <c r="B92" i="8"/>
  <c r="A92" i="8"/>
  <c r="AF91" i="8"/>
  <c r="V91" i="8"/>
  <c r="U91" i="8"/>
  <c r="M91" i="8"/>
  <c r="L91" i="8"/>
  <c r="N91" i="8" s="1"/>
  <c r="J91" i="8"/>
  <c r="I91" i="8"/>
  <c r="E91" i="8"/>
  <c r="D91" i="8"/>
  <c r="B91" i="8"/>
  <c r="A91" i="8"/>
  <c r="AI90" i="8"/>
  <c r="Y90" i="8"/>
  <c r="Z90" i="8" s="1"/>
  <c r="S90" i="8"/>
  <c r="P90" i="8"/>
  <c r="L90" i="8"/>
  <c r="G90" i="8"/>
  <c r="E90" i="8"/>
  <c r="D90" i="8"/>
  <c r="C90" i="8"/>
  <c r="B90" i="8"/>
  <c r="A90" i="8"/>
  <c r="S89" i="8"/>
  <c r="L89" i="8"/>
  <c r="I89" i="8"/>
  <c r="G89" i="8"/>
  <c r="F89" i="8"/>
  <c r="E89" i="8"/>
  <c r="T89" i="8" s="1"/>
  <c r="D89" i="8"/>
  <c r="B89" i="8"/>
  <c r="A89" i="8"/>
  <c r="U88" i="8"/>
  <c r="T88" i="8"/>
  <c r="S88" i="8"/>
  <c r="P88" i="8"/>
  <c r="M88" i="8"/>
  <c r="L88" i="8"/>
  <c r="N88" i="8" s="1"/>
  <c r="J88" i="8"/>
  <c r="K88" i="8" s="1"/>
  <c r="I88" i="8"/>
  <c r="G88" i="8"/>
  <c r="F88" i="8"/>
  <c r="H88" i="8" s="1"/>
  <c r="E88" i="8"/>
  <c r="V88" i="8" s="1"/>
  <c r="W88" i="8" s="1"/>
  <c r="D88" i="8"/>
  <c r="B88" i="8"/>
  <c r="A88" i="8"/>
  <c r="AG87" i="8"/>
  <c r="AA87" i="8"/>
  <c r="Y87" i="8"/>
  <c r="Z87" i="8" s="1"/>
  <c r="F87" i="8"/>
  <c r="E87" i="8"/>
  <c r="D87" i="8"/>
  <c r="B87" i="8"/>
  <c r="A87" i="8"/>
  <c r="E86" i="8"/>
  <c r="L86" i="8" s="1"/>
  <c r="D86" i="8"/>
  <c r="B86" i="8"/>
  <c r="A86" i="8"/>
  <c r="AB85" i="8"/>
  <c r="P85" i="8"/>
  <c r="E85" i="8"/>
  <c r="D85" i="8"/>
  <c r="B85" i="8"/>
  <c r="A85" i="8"/>
  <c r="E84" i="8"/>
  <c r="T84" i="8" s="1"/>
  <c r="D84" i="8"/>
  <c r="B84" i="8"/>
  <c r="A84" i="8"/>
  <c r="E83" i="8"/>
  <c r="D83" i="8"/>
  <c r="C83" i="8"/>
  <c r="B83" i="8"/>
  <c r="A83" i="8"/>
  <c r="P82" i="8"/>
  <c r="E82" i="8"/>
  <c r="D82" i="8"/>
  <c r="C82" i="8"/>
  <c r="B82" i="8"/>
  <c r="A82" i="8"/>
  <c r="E81" i="8"/>
  <c r="D81" i="8"/>
  <c r="B81" i="8"/>
  <c r="A81" i="8"/>
  <c r="AK80" i="8"/>
  <c r="AG80" i="8"/>
  <c r="AF80" i="8"/>
  <c r="AH80" i="8" s="1"/>
  <c r="AB80" i="8"/>
  <c r="AA80" i="8"/>
  <c r="Y80" i="8"/>
  <c r="Z80" i="8" s="1"/>
  <c r="E80" i="8"/>
  <c r="L80" i="8" s="1"/>
  <c r="D80" i="8"/>
  <c r="C80" i="8"/>
  <c r="B80" i="8"/>
  <c r="A80" i="8"/>
  <c r="U79" i="8"/>
  <c r="T79" i="8"/>
  <c r="S79" i="8"/>
  <c r="P79" i="8"/>
  <c r="M79" i="8"/>
  <c r="L79" i="8"/>
  <c r="N79" i="8" s="1"/>
  <c r="I79" i="8"/>
  <c r="K79" i="8" s="1"/>
  <c r="E79" i="8"/>
  <c r="J79" i="8" s="1"/>
  <c r="D79" i="8"/>
  <c r="B79" i="8"/>
  <c r="A79" i="8"/>
  <c r="AK78" i="8"/>
  <c r="AJ78" i="8"/>
  <c r="AF78" i="8"/>
  <c r="AD78" i="8"/>
  <c r="AC78" i="8"/>
  <c r="AB78" i="8"/>
  <c r="AA78" i="8"/>
  <c r="Y78" i="8"/>
  <c r="Z78" i="8" s="1"/>
  <c r="S78" i="8"/>
  <c r="P78" i="8"/>
  <c r="M78" i="8"/>
  <c r="J78" i="8"/>
  <c r="E78" i="8"/>
  <c r="D78" i="8"/>
  <c r="C78" i="8"/>
  <c r="B78" i="8"/>
  <c r="A78" i="8"/>
  <c r="P77" i="8"/>
  <c r="I77" i="8"/>
  <c r="E77" i="8"/>
  <c r="D77" i="8"/>
  <c r="B77" i="8"/>
  <c r="A77" i="8"/>
  <c r="AJ76" i="8"/>
  <c r="AG76" i="8"/>
  <c r="V76" i="8"/>
  <c r="U76" i="8"/>
  <c r="T76" i="8"/>
  <c r="S76" i="8"/>
  <c r="P76" i="8"/>
  <c r="M76" i="8"/>
  <c r="L76" i="8"/>
  <c r="J76" i="8"/>
  <c r="G76" i="8"/>
  <c r="F76" i="8"/>
  <c r="H76" i="8" s="1"/>
  <c r="E76" i="8"/>
  <c r="I76" i="8" s="1"/>
  <c r="D76" i="8"/>
  <c r="B76" i="8"/>
  <c r="A76" i="8"/>
  <c r="AG75" i="8"/>
  <c r="E75" i="8"/>
  <c r="D75" i="8"/>
  <c r="B75" i="8"/>
  <c r="A75" i="8"/>
  <c r="V74" i="8"/>
  <c r="U74" i="8"/>
  <c r="T74" i="8"/>
  <c r="S74" i="8"/>
  <c r="W74" i="8" s="1"/>
  <c r="P74" i="8"/>
  <c r="K74" i="8"/>
  <c r="J74" i="8"/>
  <c r="I74" i="8"/>
  <c r="G74" i="8"/>
  <c r="F74" i="8"/>
  <c r="E74" i="8"/>
  <c r="D74" i="8"/>
  <c r="B74" i="8"/>
  <c r="A74" i="8"/>
  <c r="AF73" i="8"/>
  <c r="AA73" i="8"/>
  <c r="S73" i="8"/>
  <c r="I73" i="8"/>
  <c r="G73" i="8"/>
  <c r="E73" i="8"/>
  <c r="T73" i="8" s="1"/>
  <c r="D73" i="8"/>
  <c r="B73" i="8"/>
  <c r="A73" i="8"/>
  <c r="AK72" i="8"/>
  <c r="AJ72" i="8"/>
  <c r="AG72" i="8"/>
  <c r="AD72" i="8"/>
  <c r="AB72" i="8"/>
  <c r="AA72" i="8"/>
  <c r="E72" i="8"/>
  <c r="D72" i="8"/>
  <c r="B72" i="8"/>
  <c r="A72" i="8"/>
  <c r="AI71" i="8"/>
  <c r="AF71" i="8"/>
  <c r="U71" i="8"/>
  <c r="E71" i="8"/>
  <c r="D71" i="8"/>
  <c r="B71" i="8"/>
  <c r="A71" i="8"/>
  <c r="AK70" i="8"/>
  <c r="AJ70" i="8"/>
  <c r="U70" i="8"/>
  <c r="T70" i="8"/>
  <c r="S70" i="8"/>
  <c r="P70" i="8"/>
  <c r="M70" i="8"/>
  <c r="L70" i="8"/>
  <c r="N70" i="8" s="1"/>
  <c r="J70" i="8"/>
  <c r="I70" i="8"/>
  <c r="G70" i="8"/>
  <c r="F70" i="8"/>
  <c r="H70" i="8" s="1"/>
  <c r="E70" i="8"/>
  <c r="V70" i="8" s="1"/>
  <c r="D70" i="8"/>
  <c r="B70" i="8"/>
  <c r="A70" i="8"/>
  <c r="AF69" i="8"/>
  <c r="AA69" i="8"/>
  <c r="Y69" i="8"/>
  <c r="Z69" i="8" s="1"/>
  <c r="J69" i="8"/>
  <c r="E69" i="8"/>
  <c r="D69" i="8"/>
  <c r="B69" i="8"/>
  <c r="A69" i="8"/>
  <c r="V68" i="8"/>
  <c r="U68" i="8"/>
  <c r="E68" i="8"/>
  <c r="D68" i="8"/>
  <c r="B68" i="8"/>
  <c r="A68" i="8"/>
  <c r="AI67" i="8"/>
  <c r="AD67" i="8"/>
  <c r="Y67" i="8"/>
  <c r="Z67" i="8" s="1"/>
  <c r="V67" i="8"/>
  <c r="U67" i="8"/>
  <c r="S67" i="8"/>
  <c r="P67" i="8"/>
  <c r="E67" i="8"/>
  <c r="D67" i="8"/>
  <c r="B67" i="8"/>
  <c r="A67" i="8"/>
  <c r="V66" i="8"/>
  <c r="T66" i="8"/>
  <c r="S66" i="8"/>
  <c r="P66" i="8"/>
  <c r="G66" i="8"/>
  <c r="E66" i="8"/>
  <c r="D66" i="8"/>
  <c r="B66" i="8"/>
  <c r="A66" i="8"/>
  <c r="V65" i="8"/>
  <c r="U65" i="8"/>
  <c r="E65" i="8"/>
  <c r="D65" i="8"/>
  <c r="B65" i="8"/>
  <c r="A65" i="8"/>
  <c r="AI64" i="8"/>
  <c r="AB64" i="8"/>
  <c r="AA64" i="8"/>
  <c r="T64" i="8"/>
  <c r="E64" i="8"/>
  <c r="D64" i="8"/>
  <c r="C64" i="8"/>
  <c r="B64" i="8"/>
  <c r="A64" i="8"/>
  <c r="AJ63" i="8"/>
  <c r="AC63" i="8"/>
  <c r="E63" i="8"/>
  <c r="D63" i="8"/>
  <c r="B63" i="8"/>
  <c r="A63" i="8"/>
  <c r="E62" i="8"/>
  <c r="D62" i="8"/>
  <c r="B62" i="8"/>
  <c r="A62" i="8"/>
  <c r="V61" i="8"/>
  <c r="L61" i="8"/>
  <c r="E61" i="8"/>
  <c r="D61" i="8"/>
  <c r="B61" i="8"/>
  <c r="A61" i="8"/>
  <c r="V60" i="8"/>
  <c r="J60" i="8"/>
  <c r="F60" i="8"/>
  <c r="E60" i="8"/>
  <c r="L60" i="8" s="1"/>
  <c r="D60" i="8"/>
  <c r="B60" i="8"/>
  <c r="A60" i="8"/>
  <c r="AF59" i="8"/>
  <c r="AD59" i="8"/>
  <c r="E59" i="8"/>
  <c r="D59" i="8"/>
  <c r="B59" i="8"/>
  <c r="A59" i="8"/>
  <c r="AK58" i="8"/>
  <c r="AG58" i="8"/>
  <c r="AH58" i="8" s="1"/>
  <c r="AF58" i="8"/>
  <c r="AD58" i="8"/>
  <c r="AA58" i="8"/>
  <c r="V58" i="8"/>
  <c r="U58" i="8"/>
  <c r="T58" i="8"/>
  <c r="J58" i="8"/>
  <c r="E58" i="8"/>
  <c r="D58" i="8"/>
  <c r="C58" i="8"/>
  <c r="B58" i="8"/>
  <c r="A58" i="8"/>
  <c r="AK57" i="8"/>
  <c r="AJ57" i="8"/>
  <c r="AF57" i="8"/>
  <c r="AD57" i="8"/>
  <c r="AA57" i="8"/>
  <c r="S57" i="8"/>
  <c r="E57" i="8"/>
  <c r="D57" i="8"/>
  <c r="B57" i="8"/>
  <c r="A57" i="8"/>
  <c r="AK56" i="8"/>
  <c r="AI56" i="8"/>
  <c r="AH56" i="8"/>
  <c r="AG56" i="8"/>
  <c r="AF56" i="8"/>
  <c r="AD56" i="8"/>
  <c r="AC56" i="8"/>
  <c r="AB56" i="8"/>
  <c r="AA56" i="8"/>
  <c r="AE56" i="8" s="1"/>
  <c r="Z56" i="8"/>
  <c r="Y56" i="8"/>
  <c r="E56" i="8"/>
  <c r="J56" i="8" s="1"/>
  <c r="D56" i="8"/>
  <c r="C56" i="8"/>
  <c r="B56" i="8"/>
  <c r="A56" i="8"/>
  <c r="AK55" i="8"/>
  <c r="AF55" i="8"/>
  <c r="AD55" i="8"/>
  <c r="AA55" i="8"/>
  <c r="V55" i="8"/>
  <c r="U55" i="8"/>
  <c r="S55" i="8"/>
  <c r="P55" i="8"/>
  <c r="M55" i="8"/>
  <c r="L55" i="8"/>
  <c r="N55" i="8" s="1"/>
  <c r="J55" i="8"/>
  <c r="I55" i="8"/>
  <c r="K55" i="8" s="1"/>
  <c r="G55" i="8"/>
  <c r="H55" i="8" s="1"/>
  <c r="F55" i="8"/>
  <c r="E55" i="8"/>
  <c r="T55" i="8" s="1"/>
  <c r="D55" i="8"/>
  <c r="C55" i="8"/>
  <c r="B55" i="8"/>
  <c r="A55" i="8"/>
  <c r="T54" i="8"/>
  <c r="S54" i="8"/>
  <c r="P54" i="8"/>
  <c r="M54" i="8"/>
  <c r="J54" i="8"/>
  <c r="G54" i="8"/>
  <c r="F54" i="8"/>
  <c r="E54" i="8"/>
  <c r="D54" i="8"/>
  <c r="B54" i="8"/>
  <c r="A54" i="8"/>
  <c r="V53" i="8"/>
  <c r="U53" i="8"/>
  <c r="E53" i="8"/>
  <c r="D53" i="8"/>
  <c r="B53" i="8"/>
  <c r="A53" i="8"/>
  <c r="AD52" i="8"/>
  <c r="Y52" i="8"/>
  <c r="Z52" i="8" s="1"/>
  <c r="U52" i="8"/>
  <c r="T52" i="8"/>
  <c r="P52" i="8"/>
  <c r="M52" i="8"/>
  <c r="L52" i="8"/>
  <c r="N52" i="8" s="1"/>
  <c r="J52" i="8"/>
  <c r="I52" i="8"/>
  <c r="H52" i="8"/>
  <c r="G52" i="8"/>
  <c r="F52" i="8"/>
  <c r="E52" i="8"/>
  <c r="S52" i="8" s="1"/>
  <c r="D52" i="8"/>
  <c r="B52" i="8"/>
  <c r="A52" i="8"/>
  <c r="V51" i="8"/>
  <c r="G51" i="8"/>
  <c r="F51" i="8"/>
  <c r="H51" i="8" s="1"/>
  <c r="E51" i="8"/>
  <c r="D51" i="8"/>
  <c r="B51" i="8"/>
  <c r="A51" i="8"/>
  <c r="G50" i="8"/>
  <c r="F50" i="8"/>
  <c r="H50" i="8" s="1"/>
  <c r="E50" i="8"/>
  <c r="V50" i="8" s="1"/>
  <c r="D50" i="8"/>
  <c r="B50" i="8"/>
  <c r="A50" i="8"/>
  <c r="G49" i="8"/>
  <c r="E49" i="8"/>
  <c r="D49" i="8"/>
  <c r="B49" i="8"/>
  <c r="A49" i="8"/>
  <c r="AG48" i="8"/>
  <c r="AC48" i="8"/>
  <c r="S48" i="8"/>
  <c r="M48" i="8"/>
  <c r="E48" i="8"/>
  <c r="D48" i="8"/>
  <c r="B48" i="8"/>
  <c r="A48" i="8"/>
  <c r="F47" i="8"/>
  <c r="E47" i="8"/>
  <c r="D47" i="8"/>
  <c r="B47" i="8"/>
  <c r="A47" i="8"/>
  <c r="AG46" i="8"/>
  <c r="AC46" i="8"/>
  <c r="AB46" i="8"/>
  <c r="Z46" i="8"/>
  <c r="Y46" i="8"/>
  <c r="U46" i="8"/>
  <c r="T46" i="8"/>
  <c r="S46" i="8"/>
  <c r="P46" i="8"/>
  <c r="M46" i="8"/>
  <c r="L46" i="8"/>
  <c r="N46" i="8" s="1"/>
  <c r="J46" i="8"/>
  <c r="I46" i="8"/>
  <c r="K46" i="8" s="1"/>
  <c r="F46" i="8"/>
  <c r="E46" i="8"/>
  <c r="G46" i="8" s="1"/>
  <c r="D46" i="8"/>
  <c r="B46" i="8"/>
  <c r="A46" i="8"/>
  <c r="AI45" i="8"/>
  <c r="AG45" i="8"/>
  <c r="AF45" i="8"/>
  <c r="P45" i="8"/>
  <c r="M45" i="8"/>
  <c r="L45" i="8"/>
  <c r="N45" i="8" s="1"/>
  <c r="F45" i="8"/>
  <c r="E45" i="8"/>
  <c r="G45" i="8" s="1"/>
  <c r="D45" i="8"/>
  <c r="B45" i="8"/>
  <c r="A45" i="8"/>
  <c r="E44" i="8"/>
  <c r="D44" i="8"/>
  <c r="B44" i="8"/>
  <c r="A44" i="8"/>
  <c r="AC43" i="8"/>
  <c r="U43" i="8"/>
  <c r="T43" i="8"/>
  <c r="S43" i="8"/>
  <c r="P43" i="8"/>
  <c r="M43" i="8"/>
  <c r="L43" i="8"/>
  <c r="N43" i="8" s="1"/>
  <c r="J43" i="8"/>
  <c r="K43" i="8" s="1"/>
  <c r="I43" i="8"/>
  <c r="G43" i="8"/>
  <c r="F43" i="8"/>
  <c r="E43" i="8"/>
  <c r="V43" i="8" s="1"/>
  <c r="W43" i="8" s="1"/>
  <c r="D43" i="8"/>
  <c r="B43" i="8"/>
  <c r="A43" i="8"/>
  <c r="AG42" i="8"/>
  <c r="AF42" i="8"/>
  <c r="AH42" i="8" s="1"/>
  <c r="AD42" i="8"/>
  <c r="F42" i="8"/>
  <c r="E42" i="8"/>
  <c r="D42" i="8"/>
  <c r="C42" i="8"/>
  <c r="B42" i="8"/>
  <c r="A42" i="8"/>
  <c r="AK41" i="8"/>
  <c r="P41" i="8"/>
  <c r="E41" i="8"/>
  <c r="D41" i="8"/>
  <c r="B41" i="8"/>
  <c r="A41" i="8"/>
  <c r="AK40" i="8"/>
  <c r="AJ40" i="8"/>
  <c r="AI40" i="8"/>
  <c r="AD40" i="8"/>
  <c r="AC40" i="8"/>
  <c r="AB40" i="8"/>
  <c r="J40" i="8"/>
  <c r="G40" i="8"/>
  <c r="E40" i="8"/>
  <c r="V40" i="8" s="1"/>
  <c r="D40" i="8"/>
  <c r="C40" i="8"/>
  <c r="B40" i="8"/>
  <c r="A40" i="8"/>
  <c r="AJ39" i="8"/>
  <c r="AA39" i="8"/>
  <c r="E39" i="8"/>
  <c r="D39" i="8"/>
  <c r="C39" i="8"/>
  <c r="B39" i="8"/>
  <c r="A39" i="8"/>
  <c r="V38" i="8"/>
  <c r="E38" i="8"/>
  <c r="D38" i="8"/>
  <c r="B38" i="8"/>
  <c r="A38" i="8"/>
  <c r="AK37" i="8"/>
  <c r="AI37" i="8"/>
  <c r="AC37" i="8"/>
  <c r="AB37" i="8"/>
  <c r="V37" i="8"/>
  <c r="P37" i="8"/>
  <c r="F37" i="8"/>
  <c r="E37" i="8"/>
  <c r="D37" i="8"/>
  <c r="B37" i="8"/>
  <c r="A37" i="8"/>
  <c r="V36" i="8"/>
  <c r="P36" i="8"/>
  <c r="E36" i="8"/>
  <c r="D36" i="8"/>
  <c r="B36" i="8"/>
  <c r="A36" i="8"/>
  <c r="E35" i="8"/>
  <c r="D35" i="8"/>
  <c r="B35" i="8"/>
  <c r="A35" i="8"/>
  <c r="AI34" i="8"/>
  <c r="AF34" i="8"/>
  <c r="AA34" i="8"/>
  <c r="E34" i="8"/>
  <c r="D34" i="8"/>
  <c r="C34" i="8"/>
  <c r="B34" i="8"/>
  <c r="A34" i="8"/>
  <c r="J33" i="8"/>
  <c r="E33" i="8"/>
  <c r="D33" i="8"/>
  <c r="B33" i="8"/>
  <c r="A33" i="8"/>
  <c r="AC32" i="8"/>
  <c r="E32" i="8"/>
  <c r="D32" i="8"/>
  <c r="B32" i="8"/>
  <c r="A32" i="8"/>
  <c r="AK31" i="8"/>
  <c r="AJ31" i="8"/>
  <c r="AI31" i="8"/>
  <c r="AC31" i="8"/>
  <c r="AB31" i="8"/>
  <c r="AA31" i="8"/>
  <c r="V31" i="8"/>
  <c r="U31" i="8"/>
  <c r="T31" i="8"/>
  <c r="M31" i="8"/>
  <c r="F31" i="8"/>
  <c r="E31" i="8"/>
  <c r="D31" i="8"/>
  <c r="C31" i="8"/>
  <c r="B31" i="8"/>
  <c r="A31" i="8"/>
  <c r="AC30" i="8"/>
  <c r="S30" i="8"/>
  <c r="P30" i="8"/>
  <c r="M30" i="8"/>
  <c r="E30" i="8"/>
  <c r="D30" i="8"/>
  <c r="B30" i="8"/>
  <c r="A30" i="8"/>
  <c r="J29" i="8"/>
  <c r="I29" i="8"/>
  <c r="K29" i="8" s="1"/>
  <c r="G29" i="8"/>
  <c r="E29" i="8"/>
  <c r="V29" i="8" s="1"/>
  <c r="D29" i="8"/>
  <c r="B29" i="8"/>
  <c r="A29" i="8"/>
  <c r="E28" i="8"/>
  <c r="D28" i="8"/>
  <c r="A28" i="8"/>
  <c r="AJ27" i="8"/>
  <c r="AD27" i="8"/>
  <c r="AC27" i="8"/>
  <c r="Z27" i="8"/>
  <c r="Y27" i="8"/>
  <c r="S27" i="8"/>
  <c r="P27" i="8"/>
  <c r="L27" i="8"/>
  <c r="G27" i="8"/>
  <c r="E27" i="8"/>
  <c r="F27" i="8" s="1"/>
  <c r="D27" i="8"/>
  <c r="C27" i="8"/>
  <c r="B27" i="8"/>
  <c r="A27" i="8"/>
  <c r="AF26" i="8"/>
  <c r="J26" i="8"/>
  <c r="E26" i="8"/>
  <c r="L26" i="8" s="1"/>
  <c r="D26" i="8"/>
  <c r="AG25" i="8"/>
  <c r="AB25" i="8"/>
  <c r="Y25" i="8"/>
  <c r="Z25" i="8" s="1"/>
  <c r="V25" i="8"/>
  <c r="U25" i="8"/>
  <c r="T25" i="8"/>
  <c r="S25" i="8"/>
  <c r="P25" i="8"/>
  <c r="M25" i="8"/>
  <c r="L25" i="8"/>
  <c r="N25" i="8" s="1"/>
  <c r="J25" i="8"/>
  <c r="I25" i="8"/>
  <c r="K25" i="8" s="1"/>
  <c r="G25" i="8"/>
  <c r="H25" i="8" s="1"/>
  <c r="F25" i="8"/>
  <c r="D25" i="8"/>
  <c r="B25" i="8"/>
  <c r="A25" i="8"/>
  <c r="AB24" i="8"/>
  <c r="Z24" i="8"/>
  <c r="Y24" i="8"/>
  <c r="V24" i="8"/>
  <c r="S24" i="8"/>
  <c r="M24" i="8"/>
  <c r="J24" i="8"/>
  <c r="E24" i="8"/>
  <c r="T24" i="8" s="1"/>
  <c r="D24" i="8"/>
  <c r="B24" i="8"/>
  <c r="A24" i="8"/>
  <c r="E23" i="8"/>
  <c r="D23" i="8"/>
  <c r="A23" i="8"/>
  <c r="V22" i="8"/>
  <c r="U22" i="8"/>
  <c r="T22" i="8"/>
  <c r="S22" i="8"/>
  <c r="M22" i="8"/>
  <c r="L22" i="8"/>
  <c r="N22" i="8" s="1"/>
  <c r="J22" i="8"/>
  <c r="K22" i="8" s="1"/>
  <c r="G22" i="8"/>
  <c r="F22" i="8"/>
  <c r="D22" i="8"/>
  <c r="B22" i="8"/>
  <c r="A22" i="8"/>
  <c r="AJ21" i="8"/>
  <c r="AI21" i="8"/>
  <c r="AF21" i="8"/>
  <c r="AA21" i="8"/>
  <c r="S21" i="8"/>
  <c r="J21" i="8"/>
  <c r="G21" i="8"/>
  <c r="E21" i="8"/>
  <c r="D21" i="8"/>
  <c r="B21" i="8"/>
  <c r="AB20" i="8"/>
  <c r="F20" i="8"/>
  <c r="E20" i="8"/>
  <c r="S20" i="8" s="1"/>
  <c r="D20" i="8"/>
  <c r="B20" i="8"/>
  <c r="AB19" i="8"/>
  <c r="AA19" i="8"/>
  <c r="U19" i="8"/>
  <c r="T19" i="8"/>
  <c r="S19" i="8"/>
  <c r="P19" i="8"/>
  <c r="M19" i="8"/>
  <c r="L19" i="8"/>
  <c r="N19" i="8" s="1"/>
  <c r="J19" i="8"/>
  <c r="I19" i="8"/>
  <c r="F19" i="8"/>
  <c r="B19" i="8"/>
  <c r="A19" i="8"/>
  <c r="L18" i="8"/>
  <c r="E18" i="8"/>
  <c r="G18" i="8" s="1"/>
  <c r="D18" i="8"/>
  <c r="B18" i="8"/>
  <c r="A18" i="8"/>
  <c r="S17" i="8"/>
  <c r="P17" i="8"/>
  <c r="L17" i="8"/>
  <c r="E17" i="8"/>
  <c r="C17" i="8"/>
  <c r="B17" i="8"/>
  <c r="V16" i="8"/>
  <c r="T16" i="8"/>
  <c r="S16" i="8"/>
  <c r="P16" i="8"/>
  <c r="M16" i="8"/>
  <c r="N16" i="8" s="1"/>
  <c r="L16" i="8"/>
  <c r="J16" i="8"/>
  <c r="I16" i="8"/>
  <c r="K16" i="8" s="1"/>
  <c r="G16" i="8"/>
  <c r="F16" i="8"/>
  <c r="H16" i="8" s="1"/>
  <c r="D16" i="8"/>
  <c r="A16" i="8"/>
  <c r="V15" i="8"/>
  <c r="T15" i="8"/>
  <c r="S15" i="8"/>
  <c r="P15" i="8"/>
  <c r="M15" i="8"/>
  <c r="L15" i="8"/>
  <c r="J15" i="8"/>
  <c r="G15" i="8"/>
  <c r="F15" i="8"/>
  <c r="H15" i="8" s="1"/>
  <c r="E15" i="8"/>
  <c r="D15" i="8"/>
  <c r="B15" i="8"/>
  <c r="A15" i="8"/>
  <c r="V14" i="8"/>
  <c r="U14" i="8"/>
  <c r="T14" i="8"/>
  <c r="P14" i="8"/>
  <c r="E14" i="8"/>
  <c r="L14" i="8" s="1"/>
  <c r="D14" i="8"/>
  <c r="B14" i="8"/>
  <c r="AI13" i="8"/>
  <c r="Y13" i="8"/>
  <c r="Z13" i="8" s="1"/>
  <c r="V13" i="8"/>
  <c r="U13" i="8"/>
  <c r="T13" i="8"/>
  <c r="S13" i="8"/>
  <c r="W13" i="8" s="1"/>
  <c r="P13" i="8"/>
  <c r="M13" i="8"/>
  <c r="L13" i="8"/>
  <c r="J13" i="8"/>
  <c r="I13" i="8"/>
  <c r="G13" i="8"/>
  <c r="F13" i="8"/>
  <c r="H13" i="8" s="1"/>
  <c r="D13" i="8"/>
  <c r="C13" i="8"/>
  <c r="B13" i="8"/>
  <c r="A13" i="8"/>
  <c r="AA12" i="8"/>
  <c r="P12" i="8"/>
  <c r="J12" i="8"/>
  <c r="F12" i="8"/>
  <c r="E12" i="8"/>
  <c r="B12" i="8"/>
  <c r="A12" i="8"/>
  <c r="T11" i="8"/>
  <c r="P11" i="8"/>
  <c r="E11" i="8"/>
  <c r="D11" i="8"/>
  <c r="B11" i="8"/>
  <c r="V10" i="8"/>
  <c r="U10" i="8"/>
  <c r="S10" i="8"/>
  <c r="P10" i="8"/>
  <c r="M10" i="8"/>
  <c r="L10" i="8"/>
  <c r="N10" i="8" s="1"/>
  <c r="J10" i="8"/>
  <c r="K10" i="8" s="1"/>
  <c r="G10" i="8"/>
  <c r="F10" i="8"/>
  <c r="H10" i="8" s="1"/>
  <c r="D10" i="8"/>
  <c r="B10" i="8"/>
  <c r="A10" i="8"/>
  <c r="A9" i="8"/>
  <c r="D8" i="8"/>
  <c r="B8" i="8"/>
  <c r="AJ6" i="8"/>
  <c r="D6" i="8"/>
  <c r="B6" i="8"/>
  <c r="A6" i="8"/>
  <c r="J118" i="7"/>
  <c r="P118" i="7" s="1"/>
  <c r="E118" i="7"/>
  <c r="D118" i="7"/>
  <c r="C118" i="7"/>
  <c r="B118" i="7"/>
  <c r="A118" i="7"/>
  <c r="E117" i="7"/>
  <c r="D117" i="7"/>
  <c r="B117" i="7"/>
  <c r="A117" i="7"/>
  <c r="E116" i="7"/>
  <c r="D116" i="7"/>
  <c r="B116" i="7"/>
  <c r="A116" i="7"/>
  <c r="E115" i="7"/>
  <c r="D115" i="7"/>
  <c r="B115" i="7"/>
  <c r="A115" i="7"/>
  <c r="J114" i="7"/>
  <c r="P114" i="7" s="1"/>
  <c r="E114" i="7"/>
  <c r="D114" i="7"/>
  <c r="B114" i="7"/>
  <c r="A114" i="7"/>
  <c r="G113" i="7"/>
  <c r="E113" i="7"/>
  <c r="D113" i="7"/>
  <c r="B113" i="7"/>
  <c r="A113" i="7"/>
  <c r="E112" i="7"/>
  <c r="D112" i="7"/>
  <c r="B112" i="7"/>
  <c r="A112" i="7"/>
  <c r="I111" i="7"/>
  <c r="H111" i="7"/>
  <c r="E111" i="7"/>
  <c r="D111" i="7"/>
  <c r="B111" i="7"/>
  <c r="A111" i="7"/>
  <c r="E110" i="7"/>
  <c r="D110" i="7"/>
  <c r="B110" i="7"/>
  <c r="A110" i="7"/>
  <c r="J109" i="7"/>
  <c r="E109" i="7"/>
  <c r="D109" i="7"/>
  <c r="B109" i="7"/>
  <c r="A109" i="7"/>
  <c r="E108" i="7"/>
  <c r="D108" i="7"/>
  <c r="B108" i="7"/>
  <c r="A108" i="7"/>
  <c r="E107" i="7"/>
  <c r="D107" i="7"/>
  <c r="B107" i="7"/>
  <c r="A107" i="7"/>
  <c r="E106" i="7"/>
  <c r="D106" i="7"/>
  <c r="B106" i="7"/>
  <c r="A106" i="7"/>
  <c r="J105" i="7"/>
  <c r="P105" i="7" s="1"/>
  <c r="F105" i="7"/>
  <c r="E105" i="7"/>
  <c r="D105" i="7"/>
  <c r="C105" i="7"/>
  <c r="B105" i="7"/>
  <c r="A105" i="7"/>
  <c r="E104" i="7"/>
  <c r="D104" i="7"/>
  <c r="B104" i="7"/>
  <c r="A104" i="7"/>
  <c r="H103" i="7"/>
  <c r="E103" i="7"/>
  <c r="D103" i="7"/>
  <c r="B103" i="7"/>
  <c r="A103" i="7"/>
  <c r="E102" i="7"/>
  <c r="D102" i="7"/>
  <c r="B102" i="7"/>
  <c r="A102" i="7"/>
  <c r="E101" i="7"/>
  <c r="D101" i="7"/>
  <c r="B101" i="7"/>
  <c r="A101" i="7"/>
  <c r="J100" i="7"/>
  <c r="E100" i="7"/>
  <c r="D100" i="7"/>
  <c r="C100" i="7"/>
  <c r="B100" i="7"/>
  <c r="A100" i="7"/>
  <c r="I99" i="7"/>
  <c r="E99" i="7"/>
  <c r="D99" i="7"/>
  <c r="B99" i="7"/>
  <c r="A99" i="7"/>
  <c r="J98" i="7"/>
  <c r="P98" i="7" s="1"/>
  <c r="E98" i="7"/>
  <c r="D98" i="7"/>
  <c r="B98" i="7"/>
  <c r="A98" i="7"/>
  <c r="I97" i="7"/>
  <c r="E97" i="7"/>
  <c r="D97" i="7"/>
  <c r="C97" i="7"/>
  <c r="B97" i="7"/>
  <c r="A97" i="7"/>
  <c r="G96" i="7"/>
  <c r="F96" i="7"/>
  <c r="E96" i="7"/>
  <c r="D96" i="7"/>
  <c r="B96" i="7"/>
  <c r="A96" i="7"/>
  <c r="G95" i="7"/>
  <c r="E95" i="7"/>
  <c r="D95" i="7"/>
  <c r="C95" i="7"/>
  <c r="B95" i="7"/>
  <c r="A95" i="7"/>
  <c r="G94" i="7"/>
  <c r="E94" i="7"/>
  <c r="D94" i="7"/>
  <c r="B94" i="7"/>
  <c r="A94" i="7"/>
  <c r="E93" i="7"/>
  <c r="D93" i="7"/>
  <c r="B93" i="7"/>
  <c r="A93" i="7"/>
  <c r="E92" i="7"/>
  <c r="D92" i="7"/>
  <c r="B92" i="7"/>
  <c r="A92" i="7"/>
  <c r="F91" i="7"/>
  <c r="E91" i="7"/>
  <c r="D91" i="7"/>
  <c r="B91" i="7"/>
  <c r="A91" i="7"/>
  <c r="F90" i="7"/>
  <c r="E90" i="7"/>
  <c r="D90" i="7"/>
  <c r="C90" i="7"/>
  <c r="B90" i="7"/>
  <c r="A90" i="7"/>
  <c r="E89" i="7"/>
  <c r="D89" i="7"/>
  <c r="B89" i="7"/>
  <c r="A89" i="7"/>
  <c r="E88" i="7"/>
  <c r="D88" i="7"/>
  <c r="B88" i="7"/>
  <c r="A88" i="7"/>
  <c r="E87" i="7"/>
  <c r="D87" i="7"/>
  <c r="B87" i="7"/>
  <c r="A87" i="7"/>
  <c r="E86" i="7"/>
  <c r="D86" i="7"/>
  <c r="B86" i="7"/>
  <c r="A86" i="7"/>
  <c r="E85" i="7"/>
  <c r="D85" i="7"/>
  <c r="B85" i="7"/>
  <c r="A85" i="7"/>
  <c r="E84" i="7"/>
  <c r="D84" i="7"/>
  <c r="B84" i="7"/>
  <c r="A84" i="7"/>
  <c r="E83" i="7"/>
  <c r="D83" i="7"/>
  <c r="C83" i="7"/>
  <c r="B83" i="7"/>
  <c r="A83" i="7"/>
  <c r="G82" i="7"/>
  <c r="E82" i="7"/>
  <c r="D82" i="7"/>
  <c r="C82" i="7"/>
  <c r="B82" i="7"/>
  <c r="A82" i="7"/>
  <c r="E81" i="7"/>
  <c r="D81" i="7"/>
  <c r="B81" i="7"/>
  <c r="A81" i="7"/>
  <c r="G80" i="7"/>
  <c r="E80" i="7"/>
  <c r="D80" i="7"/>
  <c r="C80" i="7"/>
  <c r="B80" i="7"/>
  <c r="A80" i="7"/>
  <c r="J79" i="7"/>
  <c r="P79" i="7" s="1"/>
  <c r="E79" i="7"/>
  <c r="D79" i="7"/>
  <c r="B79" i="7"/>
  <c r="A79" i="7"/>
  <c r="J78" i="7"/>
  <c r="G78" i="7"/>
  <c r="F78" i="7"/>
  <c r="E78" i="7"/>
  <c r="D78" i="7"/>
  <c r="C78" i="7"/>
  <c r="B78" i="7"/>
  <c r="A78" i="7"/>
  <c r="E77" i="7"/>
  <c r="D77" i="7"/>
  <c r="B77" i="7"/>
  <c r="A77" i="7"/>
  <c r="E76" i="7"/>
  <c r="D76" i="7"/>
  <c r="B76" i="7"/>
  <c r="A76" i="7"/>
  <c r="E75" i="7"/>
  <c r="D75" i="7"/>
  <c r="B75" i="7"/>
  <c r="A75" i="7"/>
  <c r="E74" i="7"/>
  <c r="D74" i="7"/>
  <c r="B74" i="7"/>
  <c r="A74" i="7"/>
  <c r="E73" i="7"/>
  <c r="D73" i="7"/>
  <c r="B73" i="7"/>
  <c r="A73" i="7"/>
  <c r="J72" i="7"/>
  <c r="G72" i="7"/>
  <c r="E72" i="7"/>
  <c r="D72" i="7"/>
  <c r="B72" i="7"/>
  <c r="A72" i="7"/>
  <c r="E71" i="7"/>
  <c r="D71" i="7"/>
  <c r="B71" i="7"/>
  <c r="A71" i="7"/>
  <c r="H70" i="7"/>
  <c r="F70" i="7"/>
  <c r="E70" i="7"/>
  <c r="D70" i="7"/>
  <c r="B70" i="7"/>
  <c r="A70" i="7"/>
  <c r="E69" i="7"/>
  <c r="D69" i="7"/>
  <c r="B69" i="7"/>
  <c r="A69" i="7"/>
  <c r="E68" i="7"/>
  <c r="D68" i="7"/>
  <c r="B68" i="7"/>
  <c r="A68" i="7"/>
  <c r="J67" i="7"/>
  <c r="F67" i="7"/>
  <c r="E67" i="7"/>
  <c r="D67" i="7"/>
  <c r="B67" i="7"/>
  <c r="A67" i="7"/>
  <c r="E66" i="7"/>
  <c r="D66" i="7"/>
  <c r="B66" i="7"/>
  <c r="A66" i="7"/>
  <c r="G65" i="7"/>
  <c r="E65" i="7"/>
  <c r="D65" i="7"/>
  <c r="B65" i="7"/>
  <c r="A65" i="7"/>
  <c r="H64" i="7"/>
  <c r="G64" i="7"/>
  <c r="E64" i="7"/>
  <c r="D64" i="7"/>
  <c r="C64" i="7"/>
  <c r="B64" i="7"/>
  <c r="A64" i="7"/>
  <c r="J63" i="7"/>
  <c r="E63" i="7"/>
  <c r="D63" i="7"/>
  <c r="B63" i="7"/>
  <c r="A63" i="7"/>
  <c r="E62" i="7"/>
  <c r="D62" i="7"/>
  <c r="B62" i="7"/>
  <c r="A62" i="7"/>
  <c r="E61" i="7"/>
  <c r="D61" i="7"/>
  <c r="B61" i="7"/>
  <c r="A61" i="7"/>
  <c r="E60" i="7"/>
  <c r="D60" i="7"/>
  <c r="B60" i="7"/>
  <c r="A60" i="7"/>
  <c r="E59" i="7"/>
  <c r="D59" i="7"/>
  <c r="B59" i="7"/>
  <c r="A59" i="7"/>
  <c r="H58" i="7"/>
  <c r="G58" i="7"/>
  <c r="E58" i="7"/>
  <c r="D58" i="7"/>
  <c r="C58" i="7"/>
  <c r="B58" i="7"/>
  <c r="A58" i="7"/>
  <c r="J57" i="7"/>
  <c r="G57" i="7"/>
  <c r="F57" i="7"/>
  <c r="E57" i="7"/>
  <c r="D57" i="7"/>
  <c r="B57" i="7"/>
  <c r="A57" i="7"/>
  <c r="J56" i="7"/>
  <c r="I56" i="7"/>
  <c r="G56" i="7"/>
  <c r="F56" i="7"/>
  <c r="E56" i="7"/>
  <c r="D56" i="7"/>
  <c r="C56" i="7"/>
  <c r="B56" i="7"/>
  <c r="A56" i="7"/>
  <c r="J55" i="7"/>
  <c r="I55" i="7"/>
  <c r="E55" i="7"/>
  <c r="D55" i="7"/>
  <c r="C55" i="7"/>
  <c r="B55" i="7"/>
  <c r="A55" i="7"/>
  <c r="E54" i="7"/>
  <c r="D54" i="7"/>
  <c r="B54" i="7"/>
  <c r="A54" i="7"/>
  <c r="E53" i="7"/>
  <c r="D53" i="7"/>
  <c r="B53" i="7"/>
  <c r="A53" i="7"/>
  <c r="P52" i="7"/>
  <c r="J52" i="7"/>
  <c r="E52" i="7"/>
  <c r="D52" i="7"/>
  <c r="B52" i="7"/>
  <c r="A52" i="7"/>
  <c r="E51" i="7"/>
  <c r="D51" i="7"/>
  <c r="B51" i="7"/>
  <c r="A51" i="7"/>
  <c r="G50" i="7"/>
  <c r="F50" i="7"/>
  <c r="E50" i="7"/>
  <c r="D50" i="7"/>
  <c r="B50" i="7"/>
  <c r="A50" i="7"/>
  <c r="E49" i="7"/>
  <c r="D49" i="7"/>
  <c r="B49" i="7"/>
  <c r="A49" i="7"/>
  <c r="J48" i="7"/>
  <c r="E48" i="7"/>
  <c r="D48" i="7"/>
  <c r="B48" i="7"/>
  <c r="A48" i="7"/>
  <c r="E47" i="7"/>
  <c r="D47" i="7"/>
  <c r="B47" i="7"/>
  <c r="A47" i="7"/>
  <c r="J46" i="7"/>
  <c r="P46" i="7" s="1"/>
  <c r="I46" i="7"/>
  <c r="O46" i="7" s="1"/>
  <c r="E46" i="7"/>
  <c r="D46" i="7"/>
  <c r="B46" i="7"/>
  <c r="A46" i="7"/>
  <c r="E45" i="7"/>
  <c r="D45" i="7"/>
  <c r="B45" i="7"/>
  <c r="A45" i="7"/>
  <c r="J44" i="7"/>
  <c r="F44" i="7"/>
  <c r="E44" i="7"/>
  <c r="D44" i="7"/>
  <c r="B44" i="7"/>
  <c r="A44" i="7"/>
  <c r="E43" i="7"/>
  <c r="D43" i="7"/>
  <c r="B43" i="7"/>
  <c r="A43" i="7"/>
  <c r="J42" i="7"/>
  <c r="P42" i="7" s="1"/>
  <c r="E42" i="7"/>
  <c r="D42" i="7"/>
  <c r="C42" i="7"/>
  <c r="B42" i="7"/>
  <c r="A42" i="7"/>
  <c r="E41" i="7"/>
  <c r="D41" i="7"/>
  <c r="B41" i="7"/>
  <c r="A41" i="7"/>
  <c r="J40" i="7"/>
  <c r="P40" i="7" s="1"/>
  <c r="I40" i="7"/>
  <c r="O40" i="7" s="1"/>
  <c r="G40" i="7"/>
  <c r="E40" i="7"/>
  <c r="D40" i="7"/>
  <c r="C40" i="7"/>
  <c r="B40" i="7"/>
  <c r="A40" i="7"/>
  <c r="F39" i="7"/>
  <c r="E39" i="7"/>
  <c r="D39" i="7"/>
  <c r="C39" i="7"/>
  <c r="B39" i="7"/>
  <c r="A39" i="7"/>
  <c r="E38" i="7"/>
  <c r="D38" i="7"/>
  <c r="B38" i="7"/>
  <c r="A38" i="7"/>
  <c r="O37" i="7"/>
  <c r="I37" i="7"/>
  <c r="F37" i="7"/>
  <c r="E37" i="7"/>
  <c r="D37" i="7"/>
  <c r="B37" i="7"/>
  <c r="A37" i="7"/>
  <c r="E36" i="7"/>
  <c r="D36" i="7"/>
  <c r="B36" i="7"/>
  <c r="A36" i="7"/>
  <c r="E35" i="7"/>
  <c r="D35" i="7"/>
  <c r="B35" i="7"/>
  <c r="A35" i="7"/>
  <c r="I34" i="7"/>
  <c r="H34" i="7"/>
  <c r="G34" i="7"/>
  <c r="E34" i="7"/>
  <c r="D34" i="7"/>
  <c r="C34" i="7"/>
  <c r="B34" i="7"/>
  <c r="A34" i="7"/>
  <c r="E33" i="7"/>
  <c r="D33" i="7"/>
  <c r="B33" i="7"/>
  <c r="A33" i="7"/>
  <c r="E32" i="7"/>
  <c r="D32" i="7"/>
  <c r="B32" i="7"/>
  <c r="A32" i="7"/>
  <c r="I31" i="7"/>
  <c r="G31" i="7"/>
  <c r="E31" i="7"/>
  <c r="D31" i="7"/>
  <c r="C31" i="7"/>
  <c r="B31" i="7"/>
  <c r="A31" i="7"/>
  <c r="F30" i="7"/>
  <c r="E30" i="7"/>
  <c r="D30" i="7"/>
  <c r="B30" i="7"/>
  <c r="A30" i="7"/>
  <c r="H29" i="7"/>
  <c r="E29" i="7"/>
  <c r="D29" i="7"/>
  <c r="B29" i="7"/>
  <c r="A29" i="7"/>
  <c r="J28" i="7"/>
  <c r="E28" i="7"/>
  <c r="D28" i="7"/>
  <c r="B28" i="7"/>
  <c r="A28" i="7"/>
  <c r="J27" i="7"/>
  <c r="E27" i="7"/>
  <c r="D27" i="7"/>
  <c r="C27" i="7"/>
  <c r="B27" i="7"/>
  <c r="E26" i="7"/>
  <c r="D26" i="7"/>
  <c r="B26" i="7"/>
  <c r="A26" i="7"/>
  <c r="F25" i="7"/>
  <c r="E25" i="7"/>
  <c r="D25" i="7"/>
  <c r="B25" i="7"/>
  <c r="A25" i="7"/>
  <c r="E24" i="7"/>
  <c r="B24" i="7"/>
  <c r="A24" i="7"/>
  <c r="E23" i="7"/>
  <c r="D23" i="7"/>
  <c r="B23" i="7"/>
  <c r="A23" i="7"/>
  <c r="I22" i="7"/>
  <c r="O22" i="7" s="1"/>
  <c r="E22" i="7"/>
  <c r="D22" i="7"/>
  <c r="A22" i="7"/>
  <c r="E21" i="7"/>
  <c r="D21" i="7"/>
  <c r="B21" i="7"/>
  <c r="A21" i="7"/>
  <c r="E20" i="7"/>
  <c r="D20" i="7"/>
  <c r="B20" i="7"/>
  <c r="A20" i="7"/>
  <c r="J19" i="7"/>
  <c r="G19" i="7"/>
  <c r="E19" i="7"/>
  <c r="B19" i="7"/>
  <c r="E18" i="7"/>
  <c r="D18" i="7"/>
  <c r="B18" i="7"/>
  <c r="A18" i="7"/>
  <c r="J17" i="7"/>
  <c r="F17" i="7"/>
  <c r="E17" i="7"/>
  <c r="D17" i="7"/>
  <c r="C17" i="7"/>
  <c r="A17" i="7"/>
  <c r="E16" i="7"/>
  <c r="B16" i="7"/>
  <c r="A16" i="7"/>
  <c r="E15" i="7"/>
  <c r="D15" i="7"/>
  <c r="B15" i="7"/>
  <c r="A15" i="7"/>
  <c r="G14" i="7"/>
  <c r="E14" i="7"/>
  <c r="D14" i="7"/>
  <c r="B14" i="7"/>
  <c r="A14" i="7"/>
  <c r="J13" i="7"/>
  <c r="P13" i="7" s="1"/>
  <c r="F13" i="7"/>
  <c r="E13" i="7"/>
  <c r="D13" i="7"/>
  <c r="C13" i="7"/>
  <c r="A13" i="7"/>
  <c r="H12" i="7"/>
  <c r="E12" i="7"/>
  <c r="D12" i="7"/>
  <c r="B12" i="7"/>
  <c r="B11" i="7"/>
  <c r="A11" i="7"/>
  <c r="E10" i="7"/>
  <c r="D10" i="7"/>
  <c r="B10" i="7"/>
  <c r="A10" i="7"/>
  <c r="D9" i="7"/>
  <c r="B9" i="7"/>
  <c r="A9" i="7"/>
  <c r="E8" i="7"/>
  <c r="B8" i="7"/>
  <c r="B7" i="7"/>
  <c r="A7" i="7"/>
  <c r="B6" i="7"/>
  <c r="A6" i="7"/>
  <c r="E118" i="6"/>
  <c r="D118" i="6"/>
  <c r="C118" i="6"/>
  <c r="B118" i="6"/>
  <c r="A118" i="6"/>
  <c r="E117" i="6"/>
  <c r="D117" i="6"/>
  <c r="B117" i="6"/>
  <c r="A117" i="6"/>
  <c r="E116" i="6"/>
  <c r="D116" i="6"/>
  <c r="B116" i="6"/>
  <c r="A116" i="6"/>
  <c r="E115" i="6"/>
  <c r="D115" i="6"/>
  <c r="B115" i="6"/>
  <c r="A115" i="6"/>
  <c r="W114" i="6"/>
  <c r="E114" i="6"/>
  <c r="D114" i="6"/>
  <c r="B114" i="6"/>
  <c r="A114" i="6"/>
  <c r="W113" i="6"/>
  <c r="S113" i="6"/>
  <c r="E113" i="6"/>
  <c r="D113" i="6"/>
  <c r="B113" i="6"/>
  <c r="A113" i="6"/>
  <c r="E112" i="6"/>
  <c r="D112" i="6"/>
  <c r="B112" i="6"/>
  <c r="A112" i="6"/>
  <c r="S111" i="6"/>
  <c r="J111" i="6"/>
  <c r="E111" i="6"/>
  <c r="D111" i="6"/>
  <c r="B111" i="6"/>
  <c r="A111" i="6"/>
  <c r="E110" i="6"/>
  <c r="D110" i="6"/>
  <c r="B110" i="6"/>
  <c r="A110" i="6"/>
  <c r="T109" i="6"/>
  <c r="U109" i="6" s="1"/>
  <c r="V109" i="6" s="1"/>
  <c r="S109" i="6"/>
  <c r="O109" i="6"/>
  <c r="E109" i="6"/>
  <c r="D109" i="6"/>
  <c r="B109" i="6"/>
  <c r="A109" i="6"/>
  <c r="O108" i="6"/>
  <c r="E108" i="6"/>
  <c r="D108" i="6"/>
  <c r="B108" i="6"/>
  <c r="A108" i="6"/>
  <c r="E107" i="6"/>
  <c r="D107" i="6"/>
  <c r="B107" i="6"/>
  <c r="A107" i="6"/>
  <c r="J106" i="6"/>
  <c r="E106" i="6"/>
  <c r="D106" i="6"/>
  <c r="B106" i="6"/>
  <c r="A106" i="6"/>
  <c r="S105" i="6"/>
  <c r="E105" i="6"/>
  <c r="D105" i="6"/>
  <c r="C105" i="6"/>
  <c r="B105" i="6"/>
  <c r="A105" i="6"/>
  <c r="S104" i="6"/>
  <c r="E104" i="6"/>
  <c r="D104" i="6"/>
  <c r="B104" i="6"/>
  <c r="A104" i="6"/>
  <c r="W103" i="6"/>
  <c r="E103" i="6"/>
  <c r="D103" i="6"/>
  <c r="B103" i="6"/>
  <c r="A103" i="6"/>
  <c r="W102" i="6"/>
  <c r="E102" i="6"/>
  <c r="D102" i="6"/>
  <c r="B102" i="6"/>
  <c r="A102" i="6"/>
  <c r="E101" i="6"/>
  <c r="D101" i="6"/>
  <c r="B101" i="6"/>
  <c r="A101" i="6"/>
  <c r="W100" i="6"/>
  <c r="J100" i="6"/>
  <c r="G100" i="6"/>
  <c r="H100" i="6" s="1"/>
  <c r="I100" i="6" s="1"/>
  <c r="F100" i="6"/>
  <c r="E100" i="6"/>
  <c r="D100" i="6"/>
  <c r="C100" i="6"/>
  <c r="B100" i="6"/>
  <c r="A100" i="6"/>
  <c r="T99" i="6"/>
  <c r="U99" i="6" s="1"/>
  <c r="V99" i="6" s="1"/>
  <c r="S99" i="6"/>
  <c r="O99" i="6"/>
  <c r="E99" i="6"/>
  <c r="D99" i="6"/>
  <c r="B99" i="6"/>
  <c r="A99" i="6"/>
  <c r="E98" i="6"/>
  <c r="D98" i="6"/>
  <c r="B98" i="6"/>
  <c r="A98" i="6"/>
  <c r="S97" i="6"/>
  <c r="G97" i="6"/>
  <c r="H97" i="6" s="1"/>
  <c r="I97" i="6" s="1"/>
  <c r="F97" i="6"/>
  <c r="E97" i="6"/>
  <c r="D97" i="6"/>
  <c r="C97" i="6"/>
  <c r="B97" i="6"/>
  <c r="A97" i="6"/>
  <c r="O96" i="6"/>
  <c r="E96" i="6"/>
  <c r="D96" i="6"/>
  <c r="B96" i="6"/>
  <c r="A96" i="6"/>
  <c r="J95" i="6"/>
  <c r="E95" i="6"/>
  <c r="D95" i="6"/>
  <c r="C95" i="6"/>
  <c r="B95" i="6"/>
  <c r="A95" i="6"/>
  <c r="W94" i="6"/>
  <c r="E94" i="6"/>
  <c r="D94" i="6"/>
  <c r="B94" i="6"/>
  <c r="A94" i="6"/>
  <c r="E93" i="6"/>
  <c r="D93" i="6"/>
  <c r="B93" i="6"/>
  <c r="A93" i="6"/>
  <c r="E92" i="6"/>
  <c r="D92" i="6"/>
  <c r="B92" i="6"/>
  <c r="A92" i="6"/>
  <c r="E91" i="6"/>
  <c r="D91" i="6"/>
  <c r="B91" i="6"/>
  <c r="A91" i="6"/>
  <c r="E90" i="6"/>
  <c r="D90" i="6"/>
  <c r="C90" i="6"/>
  <c r="B90" i="6"/>
  <c r="A90" i="6"/>
  <c r="E89" i="6"/>
  <c r="D89" i="6"/>
  <c r="B89" i="6"/>
  <c r="A89" i="6"/>
  <c r="E88" i="6"/>
  <c r="D88" i="6"/>
  <c r="B88" i="6"/>
  <c r="A88" i="6"/>
  <c r="V87" i="6"/>
  <c r="U87" i="6"/>
  <c r="T87" i="6"/>
  <c r="S87" i="6"/>
  <c r="O87" i="6"/>
  <c r="E87" i="6"/>
  <c r="D87" i="6"/>
  <c r="B87" i="6"/>
  <c r="A87" i="6"/>
  <c r="E86" i="6"/>
  <c r="D86" i="6"/>
  <c r="B86" i="6"/>
  <c r="A86" i="6"/>
  <c r="E85" i="6"/>
  <c r="D85" i="6"/>
  <c r="B85" i="6"/>
  <c r="A85" i="6"/>
  <c r="E84" i="6"/>
  <c r="D84" i="6"/>
  <c r="B84" i="6"/>
  <c r="A84" i="6"/>
  <c r="J83" i="6"/>
  <c r="E83" i="6"/>
  <c r="D83" i="6"/>
  <c r="C83" i="6"/>
  <c r="B83" i="6"/>
  <c r="A83" i="6"/>
  <c r="S82" i="6"/>
  <c r="E82" i="6"/>
  <c r="D82" i="6"/>
  <c r="C82" i="6"/>
  <c r="B82" i="6"/>
  <c r="A82" i="6"/>
  <c r="E81" i="6"/>
  <c r="D81" i="6"/>
  <c r="B81" i="6"/>
  <c r="A81" i="6"/>
  <c r="J80" i="6"/>
  <c r="F80" i="6"/>
  <c r="E80" i="6"/>
  <c r="D80" i="6"/>
  <c r="C80" i="6"/>
  <c r="B80" i="6"/>
  <c r="A80" i="6"/>
  <c r="E79" i="6"/>
  <c r="D79" i="6"/>
  <c r="B79" i="6"/>
  <c r="A79" i="6"/>
  <c r="S78" i="6"/>
  <c r="I78" i="6"/>
  <c r="F78" i="6"/>
  <c r="E78" i="6"/>
  <c r="G78" i="6" s="1"/>
  <c r="H78" i="6" s="1"/>
  <c r="D78" i="6"/>
  <c r="C78" i="6"/>
  <c r="B78" i="6"/>
  <c r="A78" i="6"/>
  <c r="E77" i="6"/>
  <c r="D77" i="6"/>
  <c r="B77" i="6"/>
  <c r="A77" i="6"/>
  <c r="E76" i="6"/>
  <c r="D76" i="6"/>
  <c r="B76" i="6"/>
  <c r="A76" i="6"/>
  <c r="E75" i="6"/>
  <c r="D75" i="6"/>
  <c r="B75" i="6"/>
  <c r="A75" i="6"/>
  <c r="E74" i="6"/>
  <c r="D74" i="6"/>
  <c r="B74" i="6"/>
  <c r="A74" i="6"/>
  <c r="E73" i="6"/>
  <c r="D73" i="6"/>
  <c r="B73" i="6"/>
  <c r="A73" i="6"/>
  <c r="S72" i="6"/>
  <c r="E72" i="6"/>
  <c r="D72" i="6"/>
  <c r="B72" i="6"/>
  <c r="A72" i="6"/>
  <c r="S71" i="6"/>
  <c r="E71" i="6"/>
  <c r="D71" i="6"/>
  <c r="B71" i="6"/>
  <c r="A71" i="6"/>
  <c r="E70" i="6"/>
  <c r="D70" i="6"/>
  <c r="B70" i="6"/>
  <c r="A70" i="6"/>
  <c r="J69" i="6"/>
  <c r="I69" i="6"/>
  <c r="F69" i="6"/>
  <c r="E69" i="6"/>
  <c r="G69" i="6" s="1"/>
  <c r="H69" i="6" s="1"/>
  <c r="D69" i="6"/>
  <c r="B69" i="6"/>
  <c r="A69" i="6"/>
  <c r="E68" i="6"/>
  <c r="D68" i="6"/>
  <c r="B68" i="6"/>
  <c r="A68" i="6"/>
  <c r="E67" i="6"/>
  <c r="D67" i="6"/>
  <c r="B67" i="6"/>
  <c r="A67" i="6"/>
  <c r="E66" i="6"/>
  <c r="D66" i="6"/>
  <c r="B66" i="6"/>
  <c r="A66" i="6"/>
  <c r="E65" i="6"/>
  <c r="D65" i="6"/>
  <c r="B65" i="6"/>
  <c r="A65" i="6"/>
  <c r="S64" i="6"/>
  <c r="J64" i="6"/>
  <c r="G64" i="6"/>
  <c r="H64" i="6" s="1"/>
  <c r="I64" i="6" s="1"/>
  <c r="F64" i="6"/>
  <c r="E64" i="6"/>
  <c r="D64" i="6"/>
  <c r="C64" i="6"/>
  <c r="B64" i="6"/>
  <c r="A64" i="6"/>
  <c r="J63" i="6"/>
  <c r="F63" i="6"/>
  <c r="I63" i="6" s="1"/>
  <c r="E63" i="6"/>
  <c r="G63" i="6" s="1"/>
  <c r="H63" i="6" s="1"/>
  <c r="D63" i="6"/>
  <c r="B63" i="6"/>
  <c r="A63" i="6"/>
  <c r="E62" i="6"/>
  <c r="D62" i="6"/>
  <c r="B62" i="6"/>
  <c r="A62" i="6"/>
  <c r="E61" i="6"/>
  <c r="D61" i="6"/>
  <c r="B61" i="6"/>
  <c r="A61" i="6"/>
  <c r="J60" i="6"/>
  <c r="E60" i="6"/>
  <c r="D60" i="6"/>
  <c r="B60" i="6"/>
  <c r="A60" i="6"/>
  <c r="E59" i="6"/>
  <c r="D59" i="6"/>
  <c r="B59" i="6"/>
  <c r="A59" i="6"/>
  <c r="J58" i="6"/>
  <c r="E58" i="6"/>
  <c r="D58" i="6"/>
  <c r="C58" i="6"/>
  <c r="B58" i="6"/>
  <c r="A58" i="6"/>
  <c r="F57" i="6"/>
  <c r="E57" i="6"/>
  <c r="G57" i="6" s="1"/>
  <c r="H57" i="6" s="1"/>
  <c r="D57" i="6"/>
  <c r="B57" i="6"/>
  <c r="A57" i="6"/>
  <c r="E56" i="6"/>
  <c r="D56" i="6"/>
  <c r="C56" i="6"/>
  <c r="B56" i="6"/>
  <c r="A56" i="6"/>
  <c r="S55" i="6"/>
  <c r="F55" i="6"/>
  <c r="E55" i="6"/>
  <c r="G55" i="6" s="1"/>
  <c r="H55" i="6" s="1"/>
  <c r="I55" i="6" s="1"/>
  <c r="D55" i="6"/>
  <c r="C55" i="6"/>
  <c r="B55" i="6"/>
  <c r="A55" i="6"/>
  <c r="J54" i="6"/>
  <c r="E54" i="6"/>
  <c r="D54" i="6"/>
  <c r="B54" i="6"/>
  <c r="A54" i="6"/>
  <c r="E53" i="6"/>
  <c r="D53" i="6"/>
  <c r="B53" i="6"/>
  <c r="A53" i="6"/>
  <c r="F52" i="6"/>
  <c r="E52" i="6"/>
  <c r="G52" i="6" s="1"/>
  <c r="H52" i="6" s="1"/>
  <c r="I52" i="6" s="1"/>
  <c r="D52" i="6"/>
  <c r="B52" i="6"/>
  <c r="A52" i="6"/>
  <c r="E51" i="6"/>
  <c r="D51" i="6"/>
  <c r="B51" i="6"/>
  <c r="A51" i="6"/>
  <c r="E50" i="6"/>
  <c r="D50" i="6"/>
  <c r="B50" i="6"/>
  <c r="A50" i="6"/>
  <c r="E49" i="6"/>
  <c r="D49" i="6"/>
  <c r="B49" i="6"/>
  <c r="A49" i="6"/>
  <c r="E48" i="6"/>
  <c r="D48" i="6"/>
  <c r="B48" i="6"/>
  <c r="A48" i="6"/>
  <c r="E47" i="6"/>
  <c r="D47" i="6"/>
  <c r="B47" i="6"/>
  <c r="A47" i="6"/>
  <c r="S46" i="6"/>
  <c r="E46" i="6"/>
  <c r="D46" i="6"/>
  <c r="B46" i="6"/>
  <c r="A46" i="6"/>
  <c r="F45" i="6"/>
  <c r="E45" i="6"/>
  <c r="G45" i="6" s="1"/>
  <c r="H45" i="6" s="1"/>
  <c r="I45" i="6" s="1"/>
  <c r="D45" i="6"/>
  <c r="B45" i="6"/>
  <c r="A45" i="6"/>
  <c r="W44" i="6"/>
  <c r="J44" i="6"/>
  <c r="E44" i="6"/>
  <c r="D44" i="6"/>
  <c r="B44" i="6"/>
  <c r="A44" i="6"/>
  <c r="E43" i="6"/>
  <c r="D43" i="6"/>
  <c r="B43" i="6"/>
  <c r="A43" i="6"/>
  <c r="E42" i="6"/>
  <c r="D42" i="6"/>
  <c r="C42" i="6"/>
  <c r="B42" i="6"/>
  <c r="A42" i="6"/>
  <c r="E41" i="6"/>
  <c r="D41" i="6"/>
  <c r="B41" i="6"/>
  <c r="A41" i="6"/>
  <c r="S40" i="6"/>
  <c r="E40" i="6"/>
  <c r="D40" i="6"/>
  <c r="C40" i="6"/>
  <c r="B40" i="6"/>
  <c r="A40" i="6"/>
  <c r="O39" i="6"/>
  <c r="E39" i="6"/>
  <c r="D39" i="6"/>
  <c r="C39" i="6"/>
  <c r="B39" i="6"/>
  <c r="A39" i="6"/>
  <c r="E38" i="6"/>
  <c r="D38" i="6"/>
  <c r="B38" i="6"/>
  <c r="A38" i="6"/>
  <c r="Y37" i="6"/>
  <c r="X37" i="6"/>
  <c r="W37" i="6"/>
  <c r="O37" i="6"/>
  <c r="F37" i="6"/>
  <c r="E37" i="6"/>
  <c r="G37" i="6" s="1"/>
  <c r="H37" i="6" s="1"/>
  <c r="D37" i="6"/>
  <c r="B37" i="6"/>
  <c r="A37" i="6"/>
  <c r="E36" i="6"/>
  <c r="D36" i="6"/>
  <c r="B36" i="6"/>
  <c r="A36" i="6"/>
  <c r="F35" i="6"/>
  <c r="E35" i="6"/>
  <c r="G35" i="6" s="1"/>
  <c r="H35" i="6" s="1"/>
  <c r="I35" i="6" s="1"/>
  <c r="D35" i="6"/>
  <c r="B35" i="6"/>
  <c r="A35" i="6"/>
  <c r="F34" i="6"/>
  <c r="E34" i="6"/>
  <c r="G34" i="6" s="1"/>
  <c r="H34" i="6" s="1"/>
  <c r="I34" i="6" s="1"/>
  <c r="D34" i="6"/>
  <c r="C34" i="6"/>
  <c r="B34" i="6"/>
  <c r="A34" i="6"/>
  <c r="E33" i="6"/>
  <c r="D33" i="6"/>
  <c r="B33" i="6"/>
  <c r="A33" i="6"/>
  <c r="E32" i="6"/>
  <c r="D32" i="6"/>
  <c r="B32" i="6"/>
  <c r="A32" i="6"/>
  <c r="J31" i="6"/>
  <c r="E31" i="6"/>
  <c r="D31" i="6"/>
  <c r="C31" i="6"/>
  <c r="B31" i="6"/>
  <c r="A31" i="6"/>
  <c r="P30" i="6"/>
  <c r="Q30" i="6" s="1"/>
  <c r="R30" i="6" s="1"/>
  <c r="O30" i="6"/>
  <c r="J30" i="6"/>
  <c r="E30" i="6"/>
  <c r="D30" i="6"/>
  <c r="B30" i="6"/>
  <c r="A30" i="6"/>
  <c r="S29" i="6"/>
  <c r="E29" i="6"/>
  <c r="D29" i="6"/>
  <c r="B29" i="6"/>
  <c r="A29" i="6"/>
  <c r="E28" i="6"/>
  <c r="D28" i="6"/>
  <c r="B28" i="6"/>
  <c r="A28" i="6"/>
  <c r="S27" i="6"/>
  <c r="E27" i="6"/>
  <c r="D27" i="6"/>
  <c r="C27" i="6"/>
  <c r="B27" i="6"/>
  <c r="W26" i="6"/>
  <c r="E26" i="6"/>
  <c r="D26" i="6"/>
  <c r="B26" i="6"/>
  <c r="A26" i="6"/>
  <c r="X25" i="6"/>
  <c r="Y25" i="6" s="1"/>
  <c r="Z25" i="6" s="1"/>
  <c r="W25" i="6"/>
  <c r="T25" i="6"/>
  <c r="U25" i="6" s="1"/>
  <c r="S25" i="6"/>
  <c r="E25" i="6"/>
  <c r="D25" i="6"/>
  <c r="B25" i="6"/>
  <c r="A25" i="6"/>
  <c r="U24" i="6"/>
  <c r="V24" i="6" s="1"/>
  <c r="T24" i="6"/>
  <c r="S24" i="6"/>
  <c r="O24" i="6"/>
  <c r="E24" i="6"/>
  <c r="D24" i="6"/>
  <c r="B24" i="6"/>
  <c r="A24" i="6"/>
  <c r="D23" i="6"/>
  <c r="B23" i="6"/>
  <c r="A23" i="6"/>
  <c r="W22" i="6"/>
  <c r="E22" i="6"/>
  <c r="D22" i="6"/>
  <c r="B22" i="6"/>
  <c r="A22" i="6"/>
  <c r="J21" i="6"/>
  <c r="E21" i="6"/>
  <c r="D21" i="6"/>
  <c r="B21" i="6"/>
  <c r="A21" i="6"/>
  <c r="E20" i="6"/>
  <c r="D20" i="6"/>
  <c r="B20" i="6"/>
  <c r="A20" i="6"/>
  <c r="W19" i="6"/>
  <c r="S19" i="6"/>
  <c r="E19" i="6"/>
  <c r="D19" i="6"/>
  <c r="B19" i="6"/>
  <c r="E18" i="6"/>
  <c r="D18" i="6"/>
  <c r="B18" i="6"/>
  <c r="A18" i="6"/>
  <c r="F17" i="6"/>
  <c r="E17" i="6"/>
  <c r="G17" i="6" s="1"/>
  <c r="H17" i="6" s="1"/>
  <c r="D17" i="6"/>
  <c r="C17" i="6"/>
  <c r="B17" i="6"/>
  <c r="A17" i="6"/>
  <c r="E16" i="6"/>
  <c r="D16" i="6"/>
  <c r="B16" i="6"/>
  <c r="A16" i="6"/>
  <c r="E15" i="6"/>
  <c r="D15" i="6"/>
  <c r="B15" i="6"/>
  <c r="A15" i="6"/>
  <c r="E14" i="6"/>
  <c r="D14" i="6"/>
  <c r="B14" i="6"/>
  <c r="A14" i="6"/>
  <c r="J13" i="6"/>
  <c r="E13" i="6"/>
  <c r="D13" i="6"/>
  <c r="C13" i="6"/>
  <c r="B13" i="6"/>
  <c r="A13" i="6"/>
  <c r="E12" i="6"/>
  <c r="D12" i="6"/>
  <c r="B12" i="6"/>
  <c r="A12" i="6"/>
  <c r="B11" i="6"/>
  <c r="A11" i="6"/>
  <c r="E10" i="6"/>
  <c r="D10" i="6"/>
  <c r="B10" i="6"/>
  <c r="D9" i="6"/>
  <c r="B9" i="6"/>
  <c r="A9" i="6"/>
  <c r="E8" i="6"/>
  <c r="B8" i="6"/>
  <c r="E7" i="6"/>
  <c r="B7" i="6"/>
  <c r="A7" i="6"/>
  <c r="B6" i="6"/>
  <c r="A71" i="5" a="1"/>
  <c r="A71" i="5" s="1"/>
  <c r="B71" i="5" s="1"/>
  <c r="T71" i="5" s="1"/>
  <c r="A70" i="5" a="1"/>
  <c r="A70" i="5" s="1"/>
  <c r="A69" i="5" a="1"/>
  <c r="A69" i="5" s="1"/>
  <c r="D69" i="5" s="1"/>
  <c r="A68" i="5" a="1"/>
  <c r="A68" i="5"/>
  <c r="B68" i="5" s="1"/>
  <c r="A67" i="5" a="1"/>
  <c r="A67" i="5"/>
  <c r="E66" i="5"/>
  <c r="A66" i="5" a="1"/>
  <c r="A66" i="5"/>
  <c r="B66" i="5" s="1"/>
  <c r="A65" i="5" a="1"/>
  <c r="A65" i="5" s="1"/>
  <c r="A64" i="5" a="1"/>
  <c r="A64" i="5" s="1"/>
  <c r="A63" i="5" a="1"/>
  <c r="A63" i="5" s="1"/>
  <c r="D63" i="5" s="1"/>
  <c r="B62" i="5"/>
  <c r="A62" i="5" a="1"/>
  <c r="A62" i="5" s="1"/>
  <c r="E62" i="5" s="1"/>
  <c r="A61" i="5" a="1"/>
  <c r="A61" i="5" s="1"/>
  <c r="E60" i="5"/>
  <c r="D60" i="5"/>
  <c r="A60" i="5" a="1"/>
  <c r="A60" i="5" s="1"/>
  <c r="B60" i="5" s="1"/>
  <c r="A59" i="5" a="1"/>
  <c r="A59" i="5" s="1"/>
  <c r="E59" i="5" s="1"/>
  <c r="A58" i="5" a="1"/>
  <c r="A58" i="5" s="1"/>
  <c r="B57" i="5"/>
  <c r="T57" i="5" s="1"/>
  <c r="A57" i="5" a="1"/>
  <c r="A57" i="5" s="1"/>
  <c r="A56" i="5" a="1"/>
  <c r="A56" i="5" s="1"/>
  <c r="A55" i="5" a="1"/>
  <c r="A55" i="5" s="1"/>
  <c r="B55" i="5" s="1"/>
  <c r="A54" i="5" a="1"/>
  <c r="A54" i="5"/>
  <c r="E54" i="5" s="1"/>
  <c r="B53" i="5"/>
  <c r="T53" i="5" s="1"/>
  <c r="A53" i="5" a="1"/>
  <c r="A53" i="5" s="1"/>
  <c r="E53" i="5" s="1"/>
  <c r="A52" i="5" a="1"/>
  <c r="A52" i="5" s="1"/>
  <c r="E52" i="5" s="1"/>
  <c r="A51" i="5" a="1"/>
  <c r="A51" i="5" s="1"/>
  <c r="E51" i="5" s="1"/>
  <c r="A50" i="5" a="1"/>
  <c r="A50" i="5" s="1"/>
  <c r="A49" i="5" a="1"/>
  <c r="A49" i="5" s="1"/>
  <c r="E49" i="5" s="1"/>
  <c r="A48" i="5" a="1"/>
  <c r="A48" i="5" s="1"/>
  <c r="A47" i="5" a="1"/>
  <c r="A47" i="5" s="1"/>
  <c r="A46" i="5" a="1"/>
  <c r="A46" i="5" s="1"/>
  <c r="A45" i="5" a="1"/>
  <c r="A45" i="5" s="1"/>
  <c r="A44" i="5" a="1"/>
  <c r="A44" i="5" s="1"/>
  <c r="T43" i="5"/>
  <c r="A43" i="5" a="1"/>
  <c r="A43" i="5" s="1"/>
  <c r="B43" i="5" s="1"/>
  <c r="D42" i="5"/>
  <c r="A42" i="5" a="1"/>
  <c r="A42" i="5" s="1"/>
  <c r="E42" i="5" s="1"/>
  <c r="A41" i="5" a="1"/>
  <c r="A41" i="5" s="1"/>
  <c r="E41" i="5" s="1"/>
  <c r="A40" i="5" a="1"/>
  <c r="A40" i="5"/>
  <c r="E40" i="5" s="1"/>
  <c r="A39" i="5" a="1"/>
  <c r="A39" i="5" s="1"/>
  <c r="E39" i="5" s="1"/>
  <c r="A38" i="5" a="1"/>
  <c r="A38" i="5" s="1"/>
  <c r="A37" i="5" a="1"/>
  <c r="A37" i="5" s="1"/>
  <c r="A36" i="5" a="1"/>
  <c r="A36" i="5" s="1"/>
  <c r="A35" i="5" a="1"/>
  <c r="A35" i="5" s="1"/>
  <c r="E35" i="5" s="1"/>
  <c r="A34" i="5" a="1"/>
  <c r="A34" i="5"/>
  <c r="A33" i="5" a="1"/>
  <c r="A33" i="5"/>
  <c r="D33" i="5" s="1"/>
  <c r="A32" i="5" a="1"/>
  <c r="A32" i="5" s="1"/>
  <c r="A31" i="5" a="1"/>
  <c r="A31" i="5" s="1"/>
  <c r="A30" i="5" a="1"/>
  <c r="A30" i="5"/>
  <c r="B30" i="5" s="1"/>
  <c r="E29" i="5"/>
  <c r="D29" i="5"/>
  <c r="B29" i="5"/>
  <c r="A29" i="5" a="1"/>
  <c r="A29" i="5" s="1"/>
  <c r="A28" i="5" a="1"/>
  <c r="A28" i="5"/>
  <c r="B28" i="5" s="1"/>
  <c r="A27" i="5" a="1"/>
  <c r="A27" i="5" s="1"/>
  <c r="E27" i="5" s="1"/>
  <c r="A26" i="5" a="1"/>
  <c r="A26" i="5" s="1"/>
  <c r="A25" i="5" a="1"/>
  <c r="A25" i="5" s="1"/>
  <c r="A24" i="5" a="1"/>
  <c r="A24" i="5"/>
  <c r="A23" i="5" a="1"/>
  <c r="A23" i="5" s="1"/>
  <c r="E23" i="5" s="1"/>
  <c r="A22" i="5" a="1"/>
  <c r="A22" i="5" s="1"/>
  <c r="A21" i="5" a="1"/>
  <c r="A21" i="5" s="1"/>
  <c r="A20" i="5" a="1"/>
  <c r="A20" i="5" s="1"/>
  <c r="B20" i="5" s="1"/>
  <c r="T20" i="5" s="1"/>
  <c r="A19" i="5" a="1"/>
  <c r="A19" i="5" s="1"/>
  <c r="B19" i="5" s="1"/>
  <c r="T19" i="5" s="1"/>
  <c r="A18" i="5" a="1"/>
  <c r="A18" i="5"/>
  <c r="E17" i="5"/>
  <c r="D17" i="5"/>
  <c r="A17" i="5" a="1"/>
  <c r="A17" i="5" s="1"/>
  <c r="B17" i="5" s="1"/>
  <c r="A16" i="5" a="1"/>
  <c r="A16" i="5" s="1"/>
  <c r="A15" i="5" a="1"/>
  <c r="A15" i="5" s="1"/>
  <c r="E15" i="5" s="1"/>
  <c r="A14" i="5" a="1"/>
  <c r="A14" i="5" s="1"/>
  <c r="B13" i="5"/>
  <c r="A13" i="5" a="1"/>
  <c r="A13" i="5" s="1"/>
  <c r="E13" i="5" s="1"/>
  <c r="A12" i="5" a="1"/>
  <c r="A12" i="5"/>
  <c r="E12" i="5" s="1"/>
  <c r="A11" i="5" a="1"/>
  <c r="A11" i="5" s="1"/>
  <c r="A10" i="5" a="1"/>
  <c r="A10" i="5" s="1"/>
  <c r="A9" i="5" a="1"/>
  <c r="A9" i="5" s="1"/>
  <c r="A8" i="5" a="1"/>
  <c r="A8" i="5" s="1"/>
  <c r="E7" i="5"/>
  <c r="D7" i="5"/>
  <c r="A7" i="5" a="1"/>
  <c r="A7" i="5"/>
  <c r="B7" i="5" s="1"/>
  <c r="T6" i="5"/>
  <c r="E6" i="5"/>
  <c r="D6" i="5"/>
  <c r="B6" i="5"/>
  <c r="A6" i="5" a="1"/>
  <c r="A6" i="5"/>
  <c r="E5" i="5"/>
  <c r="D5" i="5"/>
  <c r="B5" i="5"/>
  <c r="A5" i="5" a="1"/>
  <c r="A5" i="5" s="1"/>
  <c r="A1" i="5"/>
  <c r="A98" i="4" a="1"/>
  <c r="A98" i="4" s="1"/>
  <c r="E98" i="4" s="1"/>
  <c r="A97" i="4" a="1"/>
  <c r="A97" i="4" s="1"/>
  <c r="A96" i="4" a="1"/>
  <c r="A96" i="4" s="1"/>
  <c r="E96" i="4" s="1"/>
  <c r="A95" i="4" a="1"/>
  <c r="A95" i="4" s="1"/>
  <c r="A94" i="4" a="1"/>
  <c r="A94" i="4"/>
  <c r="E94" i="4" s="1"/>
  <c r="A93" i="4" a="1"/>
  <c r="A93" i="4"/>
  <c r="E93" i="4" s="1"/>
  <c r="A92" i="4" a="1"/>
  <c r="A92" i="4" s="1"/>
  <c r="A91" i="4" a="1"/>
  <c r="A91" i="4" s="1"/>
  <c r="A90" i="4" a="1"/>
  <c r="A90" i="4" s="1"/>
  <c r="A89" i="4" a="1"/>
  <c r="A89" i="4" s="1"/>
  <c r="B89" i="4" s="1"/>
  <c r="A88" i="4" a="1"/>
  <c r="A88" i="4"/>
  <c r="B88" i="4" s="1"/>
  <c r="A87" i="4" a="1"/>
  <c r="A87" i="4"/>
  <c r="E87" i="4" s="1"/>
  <c r="A86" i="4" a="1"/>
  <c r="A86" i="4" s="1"/>
  <c r="B86" i="4" s="1"/>
  <c r="A85" i="4" a="1"/>
  <c r="A85" i="4" s="1"/>
  <c r="E85" i="4" s="1"/>
  <c r="A84" i="4" a="1"/>
  <c r="A84" i="4"/>
  <c r="E83" i="4"/>
  <c r="A83" i="4" a="1"/>
  <c r="A83" i="4" s="1"/>
  <c r="B83" i="4" s="1"/>
  <c r="A82" i="4" a="1"/>
  <c r="A82" i="4" s="1"/>
  <c r="A81" i="4" a="1"/>
  <c r="A81" i="4" s="1"/>
  <c r="B81" i="4" s="1"/>
  <c r="T81" i="4" s="1"/>
  <c r="A80" i="4" a="1"/>
  <c r="A80" i="4" s="1"/>
  <c r="A79" i="4" a="1"/>
  <c r="A79" i="4" s="1"/>
  <c r="A78" i="4" a="1"/>
  <c r="A78" i="4"/>
  <c r="D78" i="4" s="1"/>
  <c r="A77" i="4" a="1"/>
  <c r="A77" i="4"/>
  <c r="B77" i="4" s="1"/>
  <c r="A76" i="4" a="1"/>
  <c r="A76" i="4"/>
  <c r="B76" i="4" s="1"/>
  <c r="T76" i="4" s="1"/>
  <c r="E75" i="4"/>
  <c r="A75" i="4" a="1"/>
  <c r="A75" i="4"/>
  <c r="D75" i="4" s="1"/>
  <c r="A74" i="4" a="1"/>
  <c r="A74" i="4" s="1"/>
  <c r="E74" i="4" s="1"/>
  <c r="A73" i="4" a="1"/>
  <c r="A73" i="4" s="1"/>
  <c r="B73" i="4" s="1"/>
  <c r="A72" i="4" a="1"/>
  <c r="A72" i="4" s="1"/>
  <c r="A71" i="4" a="1"/>
  <c r="A71" i="4" s="1"/>
  <c r="B71" i="4" s="1"/>
  <c r="A70" i="4" a="1"/>
  <c r="A70" i="4" s="1"/>
  <c r="E70" i="4" s="1"/>
  <c r="A69" i="4" a="1"/>
  <c r="A69" i="4" s="1"/>
  <c r="A68" i="4" a="1"/>
  <c r="A68" i="4" s="1"/>
  <c r="A67" i="4" a="1"/>
  <c r="A67" i="4" s="1"/>
  <c r="A66" i="4" a="1"/>
  <c r="A66" i="4" s="1"/>
  <c r="A65" i="4" a="1"/>
  <c r="A65" i="4"/>
  <c r="B65" i="4" s="1"/>
  <c r="A64" i="4" a="1"/>
  <c r="A64" i="4"/>
  <c r="B64" i="4" s="1"/>
  <c r="A63" i="4" a="1"/>
  <c r="A63" i="4" s="1"/>
  <c r="E62" i="4"/>
  <c r="D62" i="4"/>
  <c r="B62" i="4"/>
  <c r="T62" i="4" s="1"/>
  <c r="A62" i="4" a="1"/>
  <c r="A62" i="4" s="1"/>
  <c r="A61" i="4" a="1"/>
  <c r="A61" i="4"/>
  <c r="E61" i="4" s="1"/>
  <c r="A60" i="4" a="1"/>
  <c r="A60" i="4"/>
  <c r="B60" i="4" s="1"/>
  <c r="A59" i="4" a="1"/>
  <c r="A59" i="4"/>
  <c r="E59" i="4" s="1"/>
  <c r="A58" i="4" a="1"/>
  <c r="A58" i="4" s="1"/>
  <c r="B57" i="4"/>
  <c r="A57" i="4" a="1"/>
  <c r="A57" i="4" s="1"/>
  <c r="E57" i="4" s="1"/>
  <c r="A56" i="4" a="1"/>
  <c r="A56" i="4"/>
  <c r="E56" i="4" s="1"/>
  <c r="A55" i="4" a="1"/>
  <c r="A55" i="4"/>
  <c r="B55" i="4" s="1"/>
  <c r="T55" i="4" s="1"/>
  <c r="A54" i="4" a="1"/>
  <c r="A54" i="4" s="1"/>
  <c r="A53" i="4" a="1"/>
  <c r="A53" i="4" s="1"/>
  <c r="A52" i="4" a="1"/>
  <c r="A52" i="4"/>
  <c r="E51" i="4"/>
  <c r="A51" i="4" a="1"/>
  <c r="A51" i="4"/>
  <c r="D51" i="4" s="1"/>
  <c r="A50" i="4" a="1"/>
  <c r="A50" i="4" s="1"/>
  <c r="B50" i="4" s="1"/>
  <c r="T50" i="4" s="1"/>
  <c r="A49" i="4" a="1"/>
  <c r="A49" i="4" s="1"/>
  <c r="E49" i="4" s="1"/>
  <c r="A48" i="4" a="1"/>
  <c r="A48" i="4"/>
  <c r="D48" i="4" s="1"/>
  <c r="A47" i="4" a="1"/>
  <c r="A47" i="4"/>
  <c r="B47" i="4" s="1"/>
  <c r="A46" i="4" a="1"/>
  <c r="A46" i="4"/>
  <c r="E46" i="4" s="1"/>
  <c r="A45" i="4" a="1"/>
  <c r="A45" i="4" s="1"/>
  <c r="A44" i="4" a="1"/>
  <c r="A44" i="4" s="1"/>
  <c r="E44" i="4" s="1"/>
  <c r="A43" i="4" a="1"/>
  <c r="A43" i="4" s="1"/>
  <c r="B43" i="4" s="1"/>
  <c r="A42" i="4" a="1"/>
  <c r="A42" i="4"/>
  <c r="D42" i="4" s="1"/>
  <c r="A41" i="4" a="1"/>
  <c r="A41" i="4" s="1"/>
  <c r="B41" i="4" s="1"/>
  <c r="A40" i="4" a="1"/>
  <c r="A40" i="4"/>
  <c r="E39" i="4"/>
  <c r="A39" i="4" a="1"/>
  <c r="A39" i="4"/>
  <c r="D39" i="4" s="1"/>
  <c r="A38" i="4" a="1"/>
  <c r="A38" i="4" s="1"/>
  <c r="E38" i="4" s="1"/>
  <c r="A37" i="4" a="1"/>
  <c r="A37" i="4" s="1"/>
  <c r="A36" i="4" a="1"/>
  <c r="A36" i="4" s="1"/>
  <c r="E36" i="4" s="1"/>
  <c r="A35" i="4" a="1"/>
  <c r="A35" i="4" s="1"/>
  <c r="A34" i="4" a="1"/>
  <c r="A34" i="4" s="1"/>
  <c r="B34" i="4" s="1"/>
  <c r="A33" i="4" a="1"/>
  <c r="A33" i="4" s="1"/>
  <c r="A32" i="4" a="1"/>
  <c r="A32" i="4" s="1"/>
  <c r="B32" i="4" s="1"/>
  <c r="A31" i="4" a="1"/>
  <c r="A31" i="4" s="1"/>
  <c r="A30" i="4" a="1"/>
  <c r="A30" i="4" s="1"/>
  <c r="A29" i="4" a="1"/>
  <c r="A29" i="4"/>
  <c r="B29" i="4" s="1"/>
  <c r="T29" i="4" s="1"/>
  <c r="A28" i="4" a="1"/>
  <c r="A28" i="4" s="1"/>
  <c r="A27" i="4" a="1"/>
  <c r="A27" i="4"/>
  <c r="D27" i="4" s="1"/>
  <c r="A26" i="4" a="1"/>
  <c r="A26" i="4" s="1"/>
  <c r="A25" i="4" a="1"/>
  <c r="A25" i="4" s="1"/>
  <c r="A24" i="4" a="1"/>
  <c r="A24" i="4" s="1"/>
  <c r="A23" i="4" a="1"/>
  <c r="A23" i="4" s="1"/>
  <c r="E23" i="4" s="1"/>
  <c r="A22" i="4" a="1"/>
  <c r="A22" i="4" s="1"/>
  <c r="E22" i="4" s="1"/>
  <c r="A21" i="4" a="1"/>
  <c r="A21" i="4"/>
  <c r="B21" i="4" s="1"/>
  <c r="A20" i="4" a="1"/>
  <c r="A20" i="4" s="1"/>
  <c r="A19" i="4" a="1"/>
  <c r="A19" i="4"/>
  <c r="A18" i="4" a="1"/>
  <c r="A18" i="4" s="1"/>
  <c r="D18" i="4" s="1"/>
  <c r="A17" i="4" a="1"/>
  <c r="A17" i="4"/>
  <c r="B17" i="4" s="1"/>
  <c r="A16" i="4" a="1"/>
  <c r="A16" i="4" s="1"/>
  <c r="A15" i="4" a="1"/>
  <c r="A15" i="4" s="1"/>
  <c r="B14" i="4"/>
  <c r="A14" i="4" a="1"/>
  <c r="A14" i="4" s="1"/>
  <c r="D14" i="4" s="1"/>
  <c r="A13" i="4" a="1"/>
  <c r="A13" i="4"/>
  <c r="B13" i="4" s="1"/>
  <c r="A12" i="4" a="1"/>
  <c r="A12" i="4"/>
  <c r="E12" i="4" s="1"/>
  <c r="A11" i="4" a="1"/>
  <c r="A11" i="4" s="1"/>
  <c r="A10" i="4" a="1"/>
  <c r="A10" i="4" s="1"/>
  <c r="E10" i="4" s="1"/>
  <c r="A9" i="4" a="1"/>
  <c r="A9" i="4" s="1"/>
  <c r="D8" i="4"/>
  <c r="A8" i="4" a="1"/>
  <c r="A8" i="4"/>
  <c r="A7" i="4" a="1"/>
  <c r="A7" i="4"/>
  <c r="A6" i="4" a="1"/>
  <c r="A6" i="4" s="1"/>
  <c r="T5" i="4"/>
  <c r="E5" i="4"/>
  <c r="D5" i="4"/>
  <c r="A5" i="4" a="1"/>
  <c r="A5" i="4"/>
  <c r="B5" i="4" s="1"/>
  <c r="A1" i="4"/>
  <c r="F117" i="3"/>
  <c r="E117" i="3"/>
  <c r="D117" i="3"/>
  <c r="C117" i="3"/>
  <c r="B117" i="3"/>
  <c r="A117" i="3"/>
  <c r="F116" i="3"/>
  <c r="E116" i="3"/>
  <c r="D116" i="3"/>
  <c r="B116" i="3"/>
  <c r="A116" i="3"/>
  <c r="F115" i="3"/>
  <c r="E115" i="3"/>
  <c r="D115" i="3"/>
  <c r="B115" i="3"/>
  <c r="A115" i="3"/>
  <c r="F114" i="3"/>
  <c r="E114" i="3"/>
  <c r="D114" i="3"/>
  <c r="B114" i="3"/>
  <c r="A114" i="3"/>
  <c r="F113" i="3"/>
  <c r="E113" i="3"/>
  <c r="D113" i="3"/>
  <c r="B113" i="3"/>
  <c r="A113" i="3"/>
  <c r="F112" i="3"/>
  <c r="E112" i="3"/>
  <c r="D112" i="3"/>
  <c r="B112" i="3"/>
  <c r="A112" i="3"/>
  <c r="F111" i="3"/>
  <c r="E111" i="3"/>
  <c r="D111" i="3"/>
  <c r="B111" i="3"/>
  <c r="A111" i="3"/>
  <c r="F110" i="3"/>
  <c r="E110" i="3"/>
  <c r="D110" i="3"/>
  <c r="B110" i="3"/>
  <c r="A110" i="3"/>
  <c r="F109" i="3"/>
  <c r="E109" i="3"/>
  <c r="D109" i="3"/>
  <c r="B109" i="3"/>
  <c r="A109" i="3"/>
  <c r="F108" i="3"/>
  <c r="E108" i="3"/>
  <c r="D108" i="3"/>
  <c r="B108" i="3"/>
  <c r="A108" i="3"/>
  <c r="F107" i="3"/>
  <c r="E107" i="3"/>
  <c r="D107" i="3"/>
  <c r="B107" i="3"/>
  <c r="A107" i="3"/>
  <c r="F106" i="3"/>
  <c r="E106" i="3"/>
  <c r="D106" i="3"/>
  <c r="B106" i="3"/>
  <c r="A106" i="3"/>
  <c r="F105" i="3"/>
  <c r="E105" i="3"/>
  <c r="D105" i="3"/>
  <c r="B105" i="3"/>
  <c r="A105" i="3"/>
  <c r="F104" i="3"/>
  <c r="E104" i="3"/>
  <c r="D104" i="3"/>
  <c r="C104" i="3"/>
  <c r="B104" i="3"/>
  <c r="A104" i="3"/>
  <c r="F103" i="3"/>
  <c r="E103" i="3"/>
  <c r="D103" i="3"/>
  <c r="B103" i="3"/>
  <c r="A103" i="3"/>
  <c r="F102" i="3"/>
  <c r="E102" i="3"/>
  <c r="D102" i="3"/>
  <c r="B102" i="3"/>
  <c r="A102" i="3"/>
  <c r="F101" i="3"/>
  <c r="E101" i="3"/>
  <c r="D101" i="3"/>
  <c r="B101" i="3"/>
  <c r="A101" i="3"/>
  <c r="F100" i="3"/>
  <c r="E100" i="3"/>
  <c r="D100" i="3"/>
  <c r="B100" i="3"/>
  <c r="A100" i="3"/>
  <c r="F99" i="3"/>
  <c r="E99" i="3"/>
  <c r="D99" i="3"/>
  <c r="C99" i="3"/>
  <c r="B99" i="3"/>
  <c r="A99" i="3"/>
  <c r="F98" i="3"/>
  <c r="E98" i="3"/>
  <c r="D98" i="3"/>
  <c r="B98" i="3"/>
  <c r="A98" i="3"/>
  <c r="F97" i="3"/>
  <c r="E97" i="3"/>
  <c r="D97" i="3"/>
  <c r="B97" i="3"/>
  <c r="A97" i="3"/>
  <c r="F96" i="3"/>
  <c r="E96" i="3"/>
  <c r="D96" i="3"/>
  <c r="C96" i="3"/>
  <c r="B96" i="3"/>
  <c r="A96" i="3"/>
  <c r="F95" i="3"/>
  <c r="E95" i="3"/>
  <c r="D95" i="3"/>
  <c r="B95" i="3"/>
  <c r="A95" i="3"/>
  <c r="F94" i="3"/>
  <c r="E94" i="3"/>
  <c r="D94" i="3"/>
  <c r="C94" i="3"/>
  <c r="B94" i="3"/>
  <c r="A94" i="3"/>
  <c r="F93" i="3"/>
  <c r="E93" i="3"/>
  <c r="D93" i="3"/>
  <c r="B93" i="3"/>
  <c r="A93" i="3"/>
  <c r="F92" i="3"/>
  <c r="E92" i="3"/>
  <c r="D92" i="3"/>
  <c r="B92" i="3"/>
  <c r="A92" i="3"/>
  <c r="F91" i="3"/>
  <c r="E91" i="3"/>
  <c r="D91" i="3"/>
  <c r="B91" i="3"/>
  <c r="A91" i="3"/>
  <c r="F90" i="3"/>
  <c r="E90" i="3"/>
  <c r="D90" i="3"/>
  <c r="B90" i="3"/>
  <c r="A90" i="3"/>
  <c r="F89" i="3"/>
  <c r="E89" i="3"/>
  <c r="D89" i="3"/>
  <c r="C89" i="3"/>
  <c r="U89" i="3" s="1"/>
  <c r="B89" i="3"/>
  <c r="A89" i="3"/>
  <c r="F88" i="3"/>
  <c r="E88" i="3"/>
  <c r="D88" i="3"/>
  <c r="B88" i="3"/>
  <c r="A88" i="3"/>
  <c r="F87" i="3"/>
  <c r="E87" i="3"/>
  <c r="D87" i="3"/>
  <c r="B87" i="3"/>
  <c r="A87" i="3"/>
  <c r="F86" i="3"/>
  <c r="E86" i="3"/>
  <c r="D86" i="3"/>
  <c r="B86" i="3"/>
  <c r="A86" i="3"/>
  <c r="F85" i="3"/>
  <c r="E85" i="3"/>
  <c r="D85" i="3"/>
  <c r="B85" i="3"/>
  <c r="A85" i="3"/>
  <c r="F84" i="3"/>
  <c r="E84" i="3"/>
  <c r="D84" i="3"/>
  <c r="B84" i="3"/>
  <c r="A84" i="3"/>
  <c r="F83" i="3"/>
  <c r="E83" i="3"/>
  <c r="D83" i="3"/>
  <c r="B83" i="3"/>
  <c r="A83" i="3"/>
  <c r="F82" i="3"/>
  <c r="E82" i="3"/>
  <c r="D82" i="3"/>
  <c r="C82" i="3"/>
  <c r="U82" i="3" s="1"/>
  <c r="B82" i="3"/>
  <c r="A82" i="3"/>
  <c r="U81" i="3"/>
  <c r="F81" i="3"/>
  <c r="E81" i="3"/>
  <c r="D81" i="3"/>
  <c r="C81" i="3"/>
  <c r="B81" i="3"/>
  <c r="A81" i="3"/>
  <c r="F80" i="3"/>
  <c r="E80" i="3"/>
  <c r="D80" i="3"/>
  <c r="B80" i="3"/>
  <c r="A80" i="3"/>
  <c r="F79" i="3"/>
  <c r="E79" i="3"/>
  <c r="D79" i="3"/>
  <c r="C79" i="3"/>
  <c r="B79" i="3"/>
  <c r="A79" i="3"/>
  <c r="F78" i="3"/>
  <c r="E78" i="3"/>
  <c r="D78" i="3"/>
  <c r="B78" i="3"/>
  <c r="A78" i="3"/>
  <c r="F77" i="3"/>
  <c r="E77" i="3"/>
  <c r="D77" i="3"/>
  <c r="C77" i="3"/>
  <c r="U77" i="3" s="1"/>
  <c r="B77" i="3"/>
  <c r="A77" i="3"/>
  <c r="F76" i="3"/>
  <c r="E76" i="3"/>
  <c r="D76" i="3"/>
  <c r="B76" i="3"/>
  <c r="A76" i="3"/>
  <c r="F75" i="3"/>
  <c r="E75" i="3"/>
  <c r="D75" i="3"/>
  <c r="B75" i="3"/>
  <c r="A75" i="3"/>
  <c r="F74" i="3"/>
  <c r="E74" i="3"/>
  <c r="D74" i="3"/>
  <c r="B74" i="3"/>
  <c r="A74" i="3"/>
  <c r="F73" i="3"/>
  <c r="E73" i="3"/>
  <c r="D73" i="3"/>
  <c r="B73" i="3"/>
  <c r="A73" i="3"/>
  <c r="F72" i="3"/>
  <c r="E72" i="3"/>
  <c r="D72" i="3"/>
  <c r="B72" i="3"/>
  <c r="A72" i="3"/>
  <c r="F71" i="3"/>
  <c r="E71" i="3"/>
  <c r="D71" i="3"/>
  <c r="B71" i="3"/>
  <c r="A71" i="3"/>
  <c r="F70" i="3"/>
  <c r="E70" i="3"/>
  <c r="D70" i="3"/>
  <c r="B70" i="3"/>
  <c r="A70" i="3"/>
  <c r="F69" i="3"/>
  <c r="E69" i="3"/>
  <c r="D69" i="3"/>
  <c r="B69" i="3"/>
  <c r="A69" i="3"/>
  <c r="F68" i="3"/>
  <c r="E68" i="3"/>
  <c r="D68" i="3"/>
  <c r="B68" i="3"/>
  <c r="A68" i="3"/>
  <c r="F67" i="3"/>
  <c r="E67" i="3"/>
  <c r="D67" i="3"/>
  <c r="B67" i="3"/>
  <c r="A67" i="3"/>
  <c r="F66" i="3"/>
  <c r="E66" i="3"/>
  <c r="D66" i="3"/>
  <c r="B66" i="3"/>
  <c r="A66" i="3"/>
  <c r="F65" i="3"/>
  <c r="E65" i="3"/>
  <c r="D65" i="3"/>
  <c r="B65" i="3"/>
  <c r="A65" i="3"/>
  <c r="F64" i="3"/>
  <c r="E64" i="3"/>
  <c r="D64" i="3"/>
  <c r="B64" i="3"/>
  <c r="A64" i="3"/>
  <c r="F63" i="3"/>
  <c r="E63" i="3"/>
  <c r="D63" i="3"/>
  <c r="C63" i="3"/>
  <c r="U63" i="3" s="1"/>
  <c r="B63" i="3"/>
  <c r="A63" i="3"/>
  <c r="F62" i="3"/>
  <c r="E62" i="3"/>
  <c r="D62" i="3"/>
  <c r="B62" i="3"/>
  <c r="A62" i="3"/>
  <c r="F61" i="3"/>
  <c r="E61" i="3"/>
  <c r="D61" i="3"/>
  <c r="B61" i="3"/>
  <c r="A61" i="3"/>
  <c r="F60" i="3"/>
  <c r="E60" i="3"/>
  <c r="D60" i="3"/>
  <c r="B60" i="3"/>
  <c r="A60" i="3"/>
  <c r="F59" i="3"/>
  <c r="E59" i="3"/>
  <c r="D59" i="3"/>
  <c r="B59" i="3"/>
  <c r="A59" i="3"/>
  <c r="F58" i="3"/>
  <c r="E58" i="3"/>
  <c r="D58" i="3"/>
  <c r="B58" i="3"/>
  <c r="A58" i="3"/>
  <c r="U57" i="3"/>
  <c r="F57" i="3"/>
  <c r="E57" i="3"/>
  <c r="D57" i="3"/>
  <c r="C57" i="3"/>
  <c r="B57" i="3"/>
  <c r="A57" i="3"/>
  <c r="F56" i="3"/>
  <c r="E56" i="3"/>
  <c r="D56" i="3"/>
  <c r="B56" i="3"/>
  <c r="A56" i="3"/>
  <c r="F55" i="3"/>
  <c r="E55" i="3"/>
  <c r="D55" i="3"/>
  <c r="C55" i="3"/>
  <c r="B55" i="3"/>
  <c r="A55" i="3"/>
  <c r="F54" i="3"/>
  <c r="E54" i="3"/>
  <c r="D54" i="3"/>
  <c r="C54" i="3"/>
  <c r="U54" i="3" s="1"/>
  <c r="B54" i="3"/>
  <c r="A54" i="3"/>
  <c r="F53" i="3"/>
  <c r="E53" i="3"/>
  <c r="D53" i="3"/>
  <c r="B53" i="3"/>
  <c r="A53" i="3"/>
  <c r="F52" i="3"/>
  <c r="E52" i="3"/>
  <c r="D52" i="3"/>
  <c r="B52" i="3"/>
  <c r="A52" i="3"/>
  <c r="F51" i="3"/>
  <c r="E51" i="3"/>
  <c r="D51" i="3"/>
  <c r="B51" i="3"/>
  <c r="A51" i="3"/>
  <c r="F50" i="3"/>
  <c r="E50" i="3"/>
  <c r="D50" i="3"/>
  <c r="B50" i="3"/>
  <c r="A50" i="3"/>
  <c r="F49" i="3"/>
  <c r="E49" i="3"/>
  <c r="D49" i="3"/>
  <c r="B49" i="3"/>
  <c r="A49" i="3"/>
  <c r="F48" i="3"/>
  <c r="E48" i="3"/>
  <c r="D48" i="3"/>
  <c r="B48" i="3"/>
  <c r="A48" i="3"/>
  <c r="F47" i="3"/>
  <c r="E47" i="3"/>
  <c r="D47" i="3"/>
  <c r="B47" i="3"/>
  <c r="A47" i="3"/>
  <c r="F46" i="3"/>
  <c r="E46" i="3"/>
  <c r="D46" i="3"/>
  <c r="B46" i="3"/>
  <c r="A46" i="3"/>
  <c r="F45" i="3"/>
  <c r="E45" i="3"/>
  <c r="D45" i="3"/>
  <c r="B45" i="3"/>
  <c r="A45" i="3"/>
  <c r="F44" i="3"/>
  <c r="E44" i="3"/>
  <c r="D44" i="3"/>
  <c r="B44" i="3"/>
  <c r="A44" i="3"/>
  <c r="F43" i="3"/>
  <c r="E43" i="3"/>
  <c r="D43" i="3"/>
  <c r="B43" i="3"/>
  <c r="A43" i="3"/>
  <c r="F42" i="3"/>
  <c r="E42" i="3"/>
  <c r="D42" i="3"/>
  <c r="B42" i="3"/>
  <c r="A42" i="3"/>
  <c r="U41" i="3"/>
  <c r="F41" i="3"/>
  <c r="E41" i="3"/>
  <c r="D41" i="3"/>
  <c r="C41" i="3"/>
  <c r="B41" i="3"/>
  <c r="A41" i="3"/>
  <c r="F40" i="3"/>
  <c r="E40" i="3"/>
  <c r="D40" i="3"/>
  <c r="B40" i="3"/>
  <c r="A40" i="3"/>
  <c r="F39" i="3"/>
  <c r="E39" i="3"/>
  <c r="D39" i="3"/>
  <c r="C39" i="3"/>
  <c r="B39" i="3"/>
  <c r="A39" i="3"/>
  <c r="F38" i="3"/>
  <c r="E38" i="3"/>
  <c r="D38" i="3"/>
  <c r="C38" i="3"/>
  <c r="B38" i="3"/>
  <c r="A38" i="3"/>
  <c r="F37" i="3"/>
  <c r="E37" i="3"/>
  <c r="D37" i="3"/>
  <c r="B37" i="3"/>
  <c r="A37" i="3"/>
  <c r="F36" i="3"/>
  <c r="E36" i="3"/>
  <c r="D36" i="3"/>
  <c r="B36" i="3"/>
  <c r="A36" i="3"/>
  <c r="F35" i="3"/>
  <c r="E35" i="3"/>
  <c r="D35" i="3"/>
  <c r="B35" i="3"/>
  <c r="A35" i="3"/>
  <c r="F34" i="3"/>
  <c r="E34" i="3"/>
  <c r="D34" i="3"/>
  <c r="B34" i="3"/>
  <c r="A34" i="3"/>
  <c r="F33" i="3"/>
  <c r="E33" i="3"/>
  <c r="D33" i="3"/>
  <c r="C33" i="3"/>
  <c r="B33" i="3"/>
  <c r="A33" i="3"/>
  <c r="F32" i="3"/>
  <c r="E32" i="3"/>
  <c r="D32" i="3"/>
  <c r="B32" i="3"/>
  <c r="A32" i="3"/>
  <c r="F31" i="3"/>
  <c r="E31" i="3"/>
  <c r="D31" i="3"/>
  <c r="B31" i="3"/>
  <c r="A31" i="3"/>
  <c r="U30" i="3"/>
  <c r="F30" i="3"/>
  <c r="E30" i="3"/>
  <c r="D30" i="3"/>
  <c r="C30" i="3"/>
  <c r="B30" i="3"/>
  <c r="A30" i="3"/>
  <c r="F29" i="3"/>
  <c r="E29" i="3"/>
  <c r="D29" i="3"/>
  <c r="B29" i="3"/>
  <c r="A29" i="3"/>
  <c r="F28" i="3"/>
  <c r="E28" i="3"/>
  <c r="D28" i="3"/>
  <c r="B28" i="3"/>
  <c r="A28" i="3"/>
  <c r="F27" i="3"/>
  <c r="E27" i="3"/>
  <c r="D27" i="3"/>
  <c r="B27" i="3"/>
  <c r="A27" i="3"/>
  <c r="F26" i="3"/>
  <c r="E26" i="3"/>
  <c r="D26" i="3"/>
  <c r="C26" i="3"/>
  <c r="U26" i="3" s="1"/>
  <c r="B26" i="3"/>
  <c r="A26" i="3"/>
  <c r="F25" i="3"/>
  <c r="E25" i="3"/>
  <c r="D25" i="3"/>
  <c r="B25" i="3"/>
  <c r="A25" i="3"/>
  <c r="F24" i="3"/>
  <c r="E24" i="3"/>
  <c r="D24" i="3"/>
  <c r="B24" i="3"/>
  <c r="A24" i="3"/>
  <c r="F23" i="3"/>
  <c r="E23" i="3"/>
  <c r="D23" i="3"/>
  <c r="B23" i="3"/>
  <c r="A23" i="3"/>
  <c r="F22" i="3"/>
  <c r="E22" i="3"/>
  <c r="D22" i="3"/>
  <c r="B22" i="3"/>
  <c r="A22" i="3"/>
  <c r="F21" i="3"/>
  <c r="E21" i="3"/>
  <c r="D21" i="3"/>
  <c r="B21" i="3"/>
  <c r="A21" i="3"/>
  <c r="F20" i="3"/>
  <c r="E20" i="3"/>
  <c r="D20" i="3"/>
  <c r="B20" i="3"/>
  <c r="A20" i="3"/>
  <c r="F19" i="3"/>
  <c r="E19" i="3"/>
  <c r="D19" i="3"/>
  <c r="B19" i="3"/>
  <c r="A19" i="3"/>
  <c r="F18" i="3"/>
  <c r="E18" i="3"/>
  <c r="D18" i="3"/>
  <c r="B18" i="3"/>
  <c r="A18" i="3"/>
  <c r="F17" i="3"/>
  <c r="E17" i="3"/>
  <c r="D17" i="3"/>
  <c r="B17" i="3"/>
  <c r="A17" i="3"/>
  <c r="F16" i="3"/>
  <c r="E16" i="3"/>
  <c r="D16" i="3"/>
  <c r="C16" i="3"/>
  <c r="U16" i="3" s="1"/>
  <c r="B16" i="3"/>
  <c r="A16" i="3"/>
  <c r="F15" i="3"/>
  <c r="E15" i="3"/>
  <c r="D15" i="3"/>
  <c r="B15" i="3"/>
  <c r="A15" i="3"/>
  <c r="F14" i="3"/>
  <c r="E14" i="3"/>
  <c r="D14" i="3"/>
  <c r="B14" i="3"/>
  <c r="A14" i="3"/>
  <c r="F13" i="3"/>
  <c r="E13" i="3"/>
  <c r="D13" i="3"/>
  <c r="B13" i="3"/>
  <c r="A13" i="3"/>
  <c r="F12" i="3"/>
  <c r="E12" i="3"/>
  <c r="D12" i="3"/>
  <c r="C12" i="3"/>
  <c r="B12" i="3"/>
  <c r="A12" i="3"/>
  <c r="F11" i="3"/>
  <c r="D11" i="3"/>
  <c r="B11" i="3"/>
  <c r="A11" i="3"/>
  <c r="F10" i="3"/>
  <c r="D10" i="3"/>
  <c r="B10" i="3"/>
  <c r="A10" i="3"/>
  <c r="F9" i="3"/>
  <c r="E9" i="3"/>
  <c r="D9" i="3"/>
  <c r="B9" i="3"/>
  <c r="A9" i="3"/>
  <c r="F8" i="3"/>
  <c r="D8" i="3"/>
  <c r="B8" i="3"/>
  <c r="A8" i="3"/>
  <c r="F7" i="3"/>
  <c r="D7" i="3"/>
  <c r="B7" i="3"/>
  <c r="A7" i="3"/>
  <c r="F6" i="3"/>
  <c r="D6" i="3"/>
  <c r="B6" i="3"/>
  <c r="A6" i="3"/>
  <c r="F5" i="3"/>
  <c r="D5" i="3"/>
  <c r="B5" i="3"/>
  <c r="A5" i="3"/>
  <c r="B16" i="4" l="1"/>
  <c r="T16" i="4" s="1"/>
  <c r="E16" i="4"/>
  <c r="D16" i="4"/>
  <c r="D90" i="4"/>
  <c r="E90" i="4"/>
  <c r="B90" i="4"/>
  <c r="B31" i="5"/>
  <c r="T31" i="5" s="1"/>
  <c r="E31" i="5"/>
  <c r="D31" i="5"/>
  <c r="B32" i="5"/>
  <c r="T32" i="5" s="1"/>
  <c r="D32" i="5"/>
  <c r="E32" i="5"/>
  <c r="D61" i="5"/>
  <c r="B61" i="5"/>
  <c r="T61" i="5" s="1"/>
  <c r="E61" i="5"/>
  <c r="E68" i="4"/>
  <c r="D68" i="4"/>
  <c r="B68" i="4"/>
  <c r="T68" i="4" s="1"/>
  <c r="E11" i="5"/>
  <c r="D11" i="5"/>
  <c r="B11" i="5"/>
  <c r="T11" i="5" s="1"/>
  <c r="B28" i="4"/>
  <c r="T28" i="4" s="1"/>
  <c r="E28" i="4"/>
  <c r="D28" i="4"/>
  <c r="E15" i="4"/>
  <c r="B15" i="4"/>
  <c r="D15" i="4"/>
  <c r="E63" i="4"/>
  <c r="D63" i="4"/>
  <c r="B63" i="4"/>
  <c r="T63" i="4" s="1"/>
  <c r="U28" i="8"/>
  <c r="V28" i="8"/>
  <c r="T28" i="8"/>
  <c r="S28" i="8"/>
  <c r="I28" i="8"/>
  <c r="L100" i="8"/>
  <c r="M100" i="8"/>
  <c r="J100" i="8"/>
  <c r="V100" i="8"/>
  <c r="F100" i="8"/>
  <c r="H100" i="8" s="1"/>
  <c r="T100" i="8"/>
  <c r="D11" i="6"/>
  <c r="D11" i="7"/>
  <c r="F28" i="8"/>
  <c r="P49" i="8"/>
  <c r="T49" i="8"/>
  <c r="S49" i="8"/>
  <c r="M49" i="8"/>
  <c r="F49" i="8"/>
  <c r="J57" i="8"/>
  <c r="V57" i="8"/>
  <c r="T57" i="8"/>
  <c r="W70" i="8"/>
  <c r="U85" i="8"/>
  <c r="G85" i="8"/>
  <c r="I85" i="8"/>
  <c r="V85" i="8"/>
  <c r="F85" i="8"/>
  <c r="H85" i="8" s="1"/>
  <c r="H89" i="8"/>
  <c r="G100" i="8"/>
  <c r="D81" i="4"/>
  <c r="E86" i="4"/>
  <c r="B59" i="5"/>
  <c r="T59" i="5" s="1"/>
  <c r="B36" i="4"/>
  <c r="G28" i="8"/>
  <c r="F34" i="8"/>
  <c r="M34" i="8"/>
  <c r="L34" i="8"/>
  <c r="N34" i="8" s="1"/>
  <c r="V34" i="8"/>
  <c r="H49" i="8"/>
  <c r="F57" i="8"/>
  <c r="L64" i="8"/>
  <c r="M64" i="8"/>
  <c r="N64" i="8" s="1"/>
  <c r="J64" i="8"/>
  <c r="I64" i="8"/>
  <c r="V64" i="8"/>
  <c r="J75" i="8"/>
  <c r="M75" i="8"/>
  <c r="J85" i="8"/>
  <c r="P99" i="8"/>
  <c r="J99" i="8"/>
  <c r="I100" i="8"/>
  <c r="K100" i="8" s="1"/>
  <c r="I101" i="8"/>
  <c r="D29" i="4"/>
  <c r="B48" i="4"/>
  <c r="I17" i="6"/>
  <c r="B27" i="4"/>
  <c r="D36" i="4"/>
  <c r="D44" i="4"/>
  <c r="E48" i="4"/>
  <c r="E76" i="4"/>
  <c r="B33" i="5"/>
  <c r="T33" i="5" s="1"/>
  <c r="B41" i="5"/>
  <c r="G20" i="8"/>
  <c r="H20" i="8" s="1"/>
  <c r="G34" i="8"/>
  <c r="L40" i="8"/>
  <c r="T48" i="8"/>
  <c r="G48" i="8"/>
  <c r="I49" i="8"/>
  <c r="G57" i="8"/>
  <c r="G61" i="8"/>
  <c r="U61" i="8"/>
  <c r="T61" i="8"/>
  <c r="S61" i="8"/>
  <c r="J61" i="8"/>
  <c r="F64" i="8"/>
  <c r="G75" i="8"/>
  <c r="V77" i="8"/>
  <c r="U77" i="8"/>
  <c r="T77" i="8"/>
  <c r="F77" i="8"/>
  <c r="M82" i="8"/>
  <c r="L82" i="8"/>
  <c r="J82" i="8"/>
  <c r="V82" i="8"/>
  <c r="F86" i="8"/>
  <c r="L99" i="8"/>
  <c r="N99" i="8" s="1"/>
  <c r="P101" i="8"/>
  <c r="D53" i="5"/>
  <c r="B87" i="4"/>
  <c r="T87" i="4" s="1"/>
  <c r="D30" i="5"/>
  <c r="E33" i="5"/>
  <c r="D41" i="5"/>
  <c r="B54" i="5"/>
  <c r="I57" i="6"/>
  <c r="J11" i="8"/>
  <c r="L11" i="8"/>
  <c r="I20" i="8"/>
  <c r="J28" i="8"/>
  <c r="U29" i="8"/>
  <c r="I34" i="8"/>
  <c r="I37" i="8"/>
  <c r="U37" i="8"/>
  <c r="T37" i="8"/>
  <c r="S37" i="8"/>
  <c r="W37" i="8" s="1"/>
  <c r="J37" i="8"/>
  <c r="M40" i="8"/>
  <c r="J48" i="8"/>
  <c r="J49" i="8"/>
  <c r="L57" i="8"/>
  <c r="N57" i="8" s="1"/>
  <c r="F61" i="8"/>
  <c r="H61" i="8" s="1"/>
  <c r="G64" i="8"/>
  <c r="G69" i="8"/>
  <c r="T69" i="8"/>
  <c r="S69" i="8"/>
  <c r="P69" i="8"/>
  <c r="P73" i="8"/>
  <c r="L75" i="8"/>
  <c r="G77" i="8"/>
  <c r="F82" i="8"/>
  <c r="H82" i="8" s="1"/>
  <c r="L85" i="8"/>
  <c r="P86" i="8"/>
  <c r="J95" i="8"/>
  <c r="F96" i="8"/>
  <c r="P96" i="8"/>
  <c r="M99" i="8"/>
  <c r="S101" i="8"/>
  <c r="B52" i="4"/>
  <c r="T52" i="4" s="1"/>
  <c r="D52" i="4"/>
  <c r="D59" i="5"/>
  <c r="D87" i="4"/>
  <c r="E30" i="5"/>
  <c r="D54" i="5"/>
  <c r="P20" i="8"/>
  <c r="L28" i="8"/>
  <c r="J34" i="8"/>
  <c r="U40" i="8"/>
  <c r="L49" i="8"/>
  <c r="N49" i="8" s="1"/>
  <c r="M57" i="8"/>
  <c r="G58" i="8"/>
  <c r="F58" i="8"/>
  <c r="H58" i="8" s="1"/>
  <c r="P58" i="8"/>
  <c r="P64" i="8"/>
  <c r="T75" i="8"/>
  <c r="T81" i="8"/>
  <c r="S81" i="8"/>
  <c r="P81" i="8"/>
  <c r="M81" i="8"/>
  <c r="F81" i="8"/>
  <c r="G82" i="8"/>
  <c r="M85" i="8"/>
  <c r="U86" i="8"/>
  <c r="P100" i="8"/>
  <c r="G103" i="8"/>
  <c r="J103" i="8"/>
  <c r="I103" i="8"/>
  <c r="K103" i="8" s="1"/>
  <c r="F103" i="8"/>
  <c r="H103" i="8" s="1"/>
  <c r="O103" i="8" s="1"/>
  <c r="U103" i="8"/>
  <c r="S103" i="8"/>
  <c r="P103" i="8"/>
  <c r="U110" i="8"/>
  <c r="T110" i="8"/>
  <c r="P110" i="8"/>
  <c r="P114" i="8"/>
  <c r="L114" i="8"/>
  <c r="J114" i="8"/>
  <c r="G114" i="8"/>
  <c r="D19" i="8"/>
  <c r="D19" i="7"/>
  <c r="A27" i="7"/>
  <c r="A27" i="6"/>
  <c r="E21" i="4"/>
  <c r="E27" i="4"/>
  <c r="D83" i="4"/>
  <c r="B42" i="5"/>
  <c r="D66" i="5"/>
  <c r="D6" i="7"/>
  <c r="S11" i="8"/>
  <c r="F18" i="8"/>
  <c r="W19" i="8"/>
  <c r="T20" i="8"/>
  <c r="S26" i="8"/>
  <c r="M28" i="8"/>
  <c r="L31" i="8"/>
  <c r="N31" i="8" s="1"/>
  <c r="S31" i="8"/>
  <c r="W31" i="8" s="1"/>
  <c r="P31" i="8"/>
  <c r="G31" i="8"/>
  <c r="H31" i="8" s="1"/>
  <c r="G33" i="8"/>
  <c r="T33" i="8"/>
  <c r="S33" i="8"/>
  <c r="P33" i="8"/>
  <c r="P34" i="8"/>
  <c r="G37" i="8"/>
  <c r="H37" i="8" s="1"/>
  <c r="P48" i="8"/>
  <c r="U49" i="8"/>
  <c r="P57" i="8"/>
  <c r="I58" i="8"/>
  <c r="K58" i="8" s="1"/>
  <c r="G60" i="8"/>
  <c r="H60" i="8" s="1"/>
  <c r="I61" i="8"/>
  <c r="S64" i="8"/>
  <c r="W64" i="8" s="1"/>
  <c r="V69" i="8"/>
  <c r="V75" i="8"/>
  <c r="J77" i="8"/>
  <c r="K77" i="8" s="1"/>
  <c r="F80" i="8"/>
  <c r="G81" i="8"/>
  <c r="I82" i="8"/>
  <c r="K82" i="8" s="1"/>
  <c r="V86" i="8"/>
  <c r="L93" i="8"/>
  <c r="J93" i="8"/>
  <c r="G93" i="8"/>
  <c r="S95" i="8"/>
  <c r="M96" i="8"/>
  <c r="U98" i="8"/>
  <c r="T98" i="8"/>
  <c r="S98" i="8"/>
  <c r="P98" i="8"/>
  <c r="F98" i="8"/>
  <c r="S100" i="8"/>
  <c r="W100" i="8" s="1"/>
  <c r="L103" i="8"/>
  <c r="N103" i="8" s="1"/>
  <c r="U109" i="8"/>
  <c r="J109" i="8"/>
  <c r="I109" i="8"/>
  <c r="K109" i="8" s="1"/>
  <c r="G109" i="8"/>
  <c r="F109" i="8"/>
  <c r="V109" i="8"/>
  <c r="S109" i="8"/>
  <c r="P109" i="8"/>
  <c r="L110" i="8"/>
  <c r="S114" i="8"/>
  <c r="B44" i="4"/>
  <c r="T44" i="4" s="1"/>
  <c r="E52" i="4"/>
  <c r="D76" i="4"/>
  <c r="E81" i="4"/>
  <c r="U20" i="8"/>
  <c r="P28" i="8"/>
  <c r="H93" i="8"/>
  <c r="T116" i="8"/>
  <c r="P116" i="8"/>
  <c r="L116" i="8"/>
  <c r="J116" i="8"/>
  <c r="G116" i="8"/>
  <c r="D86" i="4"/>
  <c r="E29" i="4"/>
  <c r="B42" i="4"/>
  <c r="T42" i="4" s="1"/>
  <c r="S34" i="8"/>
  <c r="V49" i="8"/>
  <c r="P63" i="8"/>
  <c r="M63" i="8"/>
  <c r="L63" i="8"/>
  <c r="G63" i="8"/>
  <c r="E42" i="4"/>
  <c r="D20" i="5"/>
  <c r="B67" i="5"/>
  <c r="T67" i="5" s="1"/>
  <c r="D67" i="5"/>
  <c r="V25" i="6"/>
  <c r="V17" i="8"/>
  <c r="J17" i="8"/>
  <c r="V18" i="8"/>
  <c r="M33" i="8"/>
  <c r="T34" i="8"/>
  <c r="J36" i="8"/>
  <c r="F36" i="8"/>
  <c r="L37" i="8"/>
  <c r="J38" i="8"/>
  <c r="I38" i="8"/>
  <c r="K38" i="8" s="1"/>
  <c r="G38" i="8"/>
  <c r="I56" i="8"/>
  <c r="K56" i="8" s="1"/>
  <c r="L58" i="8"/>
  <c r="N58" i="8" s="1"/>
  <c r="M60" i="8"/>
  <c r="M61" i="8"/>
  <c r="N61" i="8" s="1"/>
  <c r="U64" i="8"/>
  <c r="G67" i="8"/>
  <c r="L67" i="8"/>
  <c r="J67" i="8"/>
  <c r="I67" i="8"/>
  <c r="T67" i="8"/>
  <c r="W67" i="8" s="1"/>
  <c r="J81" i="8"/>
  <c r="S82" i="8"/>
  <c r="W82" i="8" s="1"/>
  <c r="S85" i="8"/>
  <c r="V92" i="8"/>
  <c r="J92" i="8"/>
  <c r="I92" i="8"/>
  <c r="K92" i="8" s="1"/>
  <c r="P93" i="8"/>
  <c r="L98" i="8"/>
  <c r="L109" i="8"/>
  <c r="S116" i="8"/>
  <c r="E18" i="5"/>
  <c r="D18" i="5"/>
  <c r="O16" i="8"/>
  <c r="E14" i="4"/>
  <c r="B23" i="4"/>
  <c r="B39" i="4"/>
  <c r="T39" i="4" s="1"/>
  <c r="D47" i="4"/>
  <c r="B51" i="4"/>
  <c r="D60" i="4"/>
  <c r="B75" i="4"/>
  <c r="T75" i="4" s="1"/>
  <c r="E20" i="5"/>
  <c r="D57" i="5"/>
  <c r="E57" i="5"/>
  <c r="D7" i="7"/>
  <c r="K13" i="8"/>
  <c r="I17" i="8"/>
  <c r="K17" i="8" s="1"/>
  <c r="V30" i="8"/>
  <c r="T30" i="8"/>
  <c r="I31" i="8"/>
  <c r="V33" i="8"/>
  <c r="U34" i="8"/>
  <c r="L36" i="8"/>
  <c r="N36" i="8" s="1"/>
  <c r="M37" i="8"/>
  <c r="L38" i="8"/>
  <c r="M58" i="8"/>
  <c r="P60" i="8"/>
  <c r="L66" i="8"/>
  <c r="N66" i="8" s="1"/>
  <c r="M66" i="8"/>
  <c r="J66" i="8"/>
  <c r="F67" i="8"/>
  <c r="H67" i="8" s="1"/>
  <c r="L81" i="8"/>
  <c r="T82" i="8"/>
  <c r="S84" i="8"/>
  <c r="T85" i="8"/>
  <c r="G91" i="8"/>
  <c r="T91" i="8"/>
  <c r="S91" i="8"/>
  <c r="P91" i="8"/>
  <c r="F91" i="8"/>
  <c r="H91" i="8" s="1"/>
  <c r="O91" i="8" s="1"/>
  <c r="F92" i="8"/>
  <c r="H92" i="8" s="1"/>
  <c r="T93" i="8"/>
  <c r="T103" i="8"/>
  <c r="S104" i="8"/>
  <c r="M109" i="8"/>
  <c r="N109" i="8" s="1"/>
  <c r="T118" i="8"/>
  <c r="S118" i="8"/>
  <c r="W118" i="8" s="1"/>
  <c r="P118" i="8"/>
  <c r="M118" i="8"/>
  <c r="J118" i="8"/>
  <c r="G118" i="8"/>
  <c r="F118" i="8"/>
  <c r="H118" i="8" s="1"/>
  <c r="B18" i="5"/>
  <c r="T18" i="5" s="1"/>
  <c r="D21" i="4"/>
  <c r="D94" i="4"/>
  <c r="B94" i="4"/>
  <c r="T94" i="4" s="1"/>
  <c r="G56" i="8"/>
  <c r="V56" i="8"/>
  <c r="P56" i="8"/>
  <c r="E47" i="4"/>
  <c r="E60" i="4"/>
  <c r="E67" i="5"/>
  <c r="D7" i="8"/>
  <c r="H22" i="8"/>
  <c r="O22" i="8" s="1"/>
  <c r="J31" i="8"/>
  <c r="M36" i="8"/>
  <c r="U38" i="8"/>
  <c r="S47" i="8"/>
  <c r="T47" i="8"/>
  <c r="P47" i="8"/>
  <c r="J47" i="8"/>
  <c r="L56" i="8"/>
  <c r="S58" i="8"/>
  <c r="W58" i="8" s="1"/>
  <c r="T60" i="8"/>
  <c r="P61" i="8"/>
  <c r="F66" i="8"/>
  <c r="H66" i="8" s="1"/>
  <c r="M67" i="8"/>
  <c r="V81" i="8"/>
  <c r="U82" i="8"/>
  <c r="K91" i="8"/>
  <c r="G92" i="8"/>
  <c r="V93" i="8"/>
  <c r="AH95" i="8"/>
  <c r="V103" i="8"/>
  <c r="T109" i="8"/>
  <c r="H112" i="8"/>
  <c r="I118" i="8"/>
  <c r="I37" i="6"/>
  <c r="N13" i="8"/>
  <c r="N15" i="8"/>
  <c r="V21" i="8"/>
  <c r="M21" i="8"/>
  <c r="M29" i="8"/>
  <c r="P29" i="8"/>
  <c r="T29" i="8"/>
  <c r="S29" i="8"/>
  <c r="L29" i="8"/>
  <c r="N29" i="8" s="1"/>
  <c r="F29" i="8"/>
  <c r="H29" i="8" s="1"/>
  <c r="O29" i="8" s="1"/>
  <c r="F40" i="8"/>
  <c r="H40" i="8" s="1"/>
  <c r="T40" i="8"/>
  <c r="S40" i="8"/>
  <c r="P40" i="8"/>
  <c r="I40" i="8"/>
  <c r="K40" i="8" s="1"/>
  <c r="L50" i="8"/>
  <c r="T50" i="8"/>
  <c r="S50" i="8"/>
  <c r="P50" i="8"/>
  <c r="V73" i="8"/>
  <c r="W73" i="8" s="1"/>
  <c r="F73" i="8"/>
  <c r="H73" i="8" s="1"/>
  <c r="M73" i="8"/>
  <c r="L73" i="8"/>
  <c r="N73" i="8" s="1"/>
  <c r="J73" i="8"/>
  <c r="K73" i="8" s="1"/>
  <c r="U73" i="8"/>
  <c r="M89" i="8"/>
  <c r="N89" i="8" s="1"/>
  <c r="P89" i="8"/>
  <c r="V89" i="8"/>
  <c r="U89" i="8"/>
  <c r="J89" i="8"/>
  <c r="K89" i="8" s="1"/>
  <c r="J90" i="8"/>
  <c r="T90" i="8"/>
  <c r="F90" i="8"/>
  <c r="H90" i="8" s="1"/>
  <c r="T115" i="8"/>
  <c r="M115" i="8"/>
  <c r="L115" i="8"/>
  <c r="J115" i="8"/>
  <c r="I115" i="8"/>
  <c r="F115" i="8"/>
  <c r="V115" i="8"/>
  <c r="W115" i="8" s="1"/>
  <c r="N118" i="8"/>
  <c r="H43" i="8"/>
  <c r="O43" i="8" s="1"/>
  <c r="AH45" i="8"/>
  <c r="K52" i="8"/>
  <c r="O52" i="8" s="1"/>
  <c r="T94" i="8"/>
  <c r="N97" i="8"/>
  <c r="AH105" i="8"/>
  <c r="T111" i="8"/>
  <c r="N112" i="8"/>
  <c r="V94" i="8"/>
  <c r="W94" i="8" s="1"/>
  <c r="A8" i="7"/>
  <c r="A19" i="7"/>
  <c r="V79" i="8"/>
  <c r="W79" i="8" s="1"/>
  <c r="O88" i="8"/>
  <c r="V107" i="8"/>
  <c r="F111" i="8"/>
  <c r="H111" i="8" s="1"/>
  <c r="K22" i="14"/>
  <c r="A8" i="6"/>
  <c r="T10" i="8"/>
  <c r="W10" i="8" s="1"/>
  <c r="G19" i="8"/>
  <c r="H19" i="8" s="1"/>
  <c r="P22" i="8"/>
  <c r="F24" i="8"/>
  <c r="V46" i="8"/>
  <c r="V52" i="8"/>
  <c r="K70" i="8"/>
  <c r="O70" i="8" s="1"/>
  <c r="M74" i="8"/>
  <c r="L74" i="8"/>
  <c r="N74" i="8" s="1"/>
  <c r="F79" i="8"/>
  <c r="I94" i="8"/>
  <c r="K94" i="8" s="1"/>
  <c r="O94" i="8" s="1"/>
  <c r="L102" i="8"/>
  <c r="N102" i="8" s="1"/>
  <c r="U106" i="8"/>
  <c r="G111" i="8"/>
  <c r="Z37" i="6"/>
  <c r="V12" i="8"/>
  <c r="S12" i="8"/>
  <c r="W16" i="8"/>
  <c r="K19" i="8"/>
  <c r="G24" i="8"/>
  <c r="H24" i="8" s="1"/>
  <c r="W52" i="8"/>
  <c r="H54" i="8"/>
  <c r="H74" i="8"/>
  <c r="K76" i="8"/>
  <c r="G79" i="8"/>
  <c r="J94" i="8"/>
  <c r="H97" i="8"/>
  <c r="M102" i="8"/>
  <c r="V106" i="8"/>
  <c r="J111" i="8"/>
  <c r="AN28" i="14"/>
  <c r="M53" i="14"/>
  <c r="AN102" i="14"/>
  <c r="AJ60" i="14"/>
  <c r="E67" i="4"/>
  <c r="D67" i="4"/>
  <c r="B67" i="4"/>
  <c r="E95" i="4"/>
  <c r="D95" i="4"/>
  <c r="B95" i="4"/>
  <c r="E16" i="5"/>
  <c r="D16" i="5"/>
  <c r="B16" i="5"/>
  <c r="E37" i="5"/>
  <c r="D37" i="5"/>
  <c r="B37" i="5"/>
  <c r="D54" i="4"/>
  <c r="E54" i="4"/>
  <c r="B54" i="4"/>
  <c r="E25" i="5"/>
  <c r="D25" i="5"/>
  <c r="B25" i="5"/>
  <c r="E38" i="5"/>
  <c r="D38" i="5"/>
  <c r="B38" i="5"/>
  <c r="E50" i="5"/>
  <c r="D50" i="5"/>
  <c r="B50" i="5"/>
  <c r="E82" i="4"/>
  <c r="D82" i="4"/>
  <c r="B82" i="4"/>
  <c r="E91" i="4"/>
  <c r="D91" i="4"/>
  <c r="B91" i="4"/>
  <c r="E97" i="4"/>
  <c r="D97" i="4"/>
  <c r="B97" i="4"/>
  <c r="O55" i="8"/>
  <c r="E33" i="4"/>
  <c r="D33" i="4"/>
  <c r="B33" i="4"/>
  <c r="T83" i="4"/>
  <c r="E92" i="4"/>
  <c r="D92" i="4"/>
  <c r="B92" i="4"/>
  <c r="E24" i="4"/>
  <c r="D24" i="4"/>
  <c r="B24" i="4"/>
  <c r="E9" i="4"/>
  <c r="D9" i="4"/>
  <c r="B9" i="4"/>
  <c r="B25" i="4"/>
  <c r="E25" i="4"/>
  <c r="D25" i="4"/>
  <c r="B56" i="5"/>
  <c r="E56" i="5"/>
  <c r="D56" i="5"/>
  <c r="E64" i="5"/>
  <c r="D64" i="5"/>
  <c r="B64" i="5"/>
  <c r="W6" i="6"/>
  <c r="E35" i="4"/>
  <c r="D35" i="4"/>
  <c r="B35" i="4"/>
  <c r="D45" i="5"/>
  <c r="E45" i="5"/>
  <c r="B45" i="5"/>
  <c r="E46" i="5"/>
  <c r="D46" i="5"/>
  <c r="B46" i="5"/>
  <c r="E69" i="4"/>
  <c r="D69" i="4"/>
  <c r="B69" i="4"/>
  <c r="E79" i="4"/>
  <c r="D79" i="4"/>
  <c r="B79" i="4"/>
  <c r="E11" i="4"/>
  <c r="D11" i="4"/>
  <c r="B11" i="4"/>
  <c r="E20" i="4"/>
  <c r="D20" i="4"/>
  <c r="B20" i="4"/>
  <c r="E80" i="4"/>
  <c r="D80" i="4"/>
  <c r="B80" i="4"/>
  <c r="E47" i="5"/>
  <c r="B47" i="5"/>
  <c r="D47" i="5"/>
  <c r="B8" i="5"/>
  <c r="E8" i="5"/>
  <c r="D8" i="5"/>
  <c r="D30" i="4"/>
  <c r="E30" i="4"/>
  <c r="B30" i="4"/>
  <c r="E45" i="4"/>
  <c r="D45" i="4"/>
  <c r="B45" i="4"/>
  <c r="E10" i="5"/>
  <c r="D10" i="5"/>
  <c r="B10" i="5"/>
  <c r="O25" i="8"/>
  <c r="D21" i="5"/>
  <c r="B21" i="5"/>
  <c r="E21" i="5"/>
  <c r="D6" i="4"/>
  <c r="E6" i="4"/>
  <c r="B6" i="4"/>
  <c r="E37" i="4"/>
  <c r="D37" i="4"/>
  <c r="B37" i="4"/>
  <c r="D66" i="4"/>
  <c r="E66" i="4"/>
  <c r="B66" i="4"/>
  <c r="E72" i="4"/>
  <c r="D72" i="4"/>
  <c r="B72" i="4"/>
  <c r="AA25" i="6"/>
  <c r="E84" i="4"/>
  <c r="D84" i="4"/>
  <c r="E22" i="5"/>
  <c r="D22" i="5"/>
  <c r="B22" i="5"/>
  <c r="E34" i="5"/>
  <c r="D34" i="5"/>
  <c r="B34" i="5"/>
  <c r="E48" i="5"/>
  <c r="D48" i="5"/>
  <c r="T54" i="5"/>
  <c r="U72" i="8"/>
  <c r="I72" i="8"/>
  <c r="J72" i="8"/>
  <c r="P72" i="8"/>
  <c r="M72" i="8"/>
  <c r="L72" i="8"/>
  <c r="T4" i="15"/>
  <c r="AF4" i="10"/>
  <c r="AJ7" i="8" s="1"/>
  <c r="AL4" i="14"/>
  <c r="T17" i="4"/>
  <c r="D26" i="4"/>
  <c r="B26" i="4"/>
  <c r="B38" i="4"/>
  <c r="B49" i="4"/>
  <c r="T64" i="4"/>
  <c r="T30" i="5"/>
  <c r="B49" i="5"/>
  <c r="M23" i="8"/>
  <c r="S23" i="8"/>
  <c r="U23" i="8"/>
  <c r="T23" i="8"/>
  <c r="M44" i="8"/>
  <c r="P44" i="8"/>
  <c r="V44" i="8"/>
  <c r="G44" i="8"/>
  <c r="U44" i="8"/>
  <c r="I44" i="8"/>
  <c r="F44" i="8"/>
  <c r="H44" i="8" s="1"/>
  <c r="T44" i="8"/>
  <c r="M59" i="8"/>
  <c r="G59" i="8"/>
  <c r="V59" i="8"/>
  <c r="F59" i="8"/>
  <c r="T59" i="8"/>
  <c r="S59" i="8"/>
  <c r="P59" i="8"/>
  <c r="F72" i="8"/>
  <c r="M83" i="8"/>
  <c r="U83" i="8"/>
  <c r="G83" i="8"/>
  <c r="T83" i="8"/>
  <c r="F83" i="8"/>
  <c r="J83" i="8"/>
  <c r="I83" i="8"/>
  <c r="K83" i="8" s="1"/>
  <c r="M113" i="8"/>
  <c r="L113" i="8"/>
  <c r="N113" i="8" s="1"/>
  <c r="P113" i="8"/>
  <c r="S113" i="8"/>
  <c r="E3" i="15"/>
  <c r="I3" i="10"/>
  <c r="S6" i="6" s="1"/>
  <c r="AC4" i="14"/>
  <c r="M4" i="15"/>
  <c r="Y4" i="10"/>
  <c r="AA7" i="8" s="1"/>
  <c r="AA5" i="10"/>
  <c r="AC8" i="8" s="1"/>
  <c r="O5" i="15"/>
  <c r="AE5" i="14"/>
  <c r="C5" i="15"/>
  <c r="F5" i="14"/>
  <c r="E26" i="4"/>
  <c r="T34" i="4"/>
  <c r="B56" i="4"/>
  <c r="B61" i="4"/>
  <c r="B84" i="4"/>
  <c r="B96" i="4"/>
  <c r="T5" i="5"/>
  <c r="B12" i="5"/>
  <c r="B23" i="5"/>
  <c r="B35" i="5"/>
  <c r="T42" i="5"/>
  <c r="B48" i="5"/>
  <c r="T55" i="5"/>
  <c r="F23" i="8"/>
  <c r="U42" i="8"/>
  <c r="I42" i="8"/>
  <c r="V42" i="8"/>
  <c r="J42" i="8"/>
  <c r="G42" i="8"/>
  <c r="H42" i="8" s="1"/>
  <c r="M42" i="8"/>
  <c r="S42" i="8"/>
  <c r="J44" i="8"/>
  <c r="M62" i="8"/>
  <c r="J62" i="8"/>
  <c r="U62" i="8"/>
  <c r="G62" i="8"/>
  <c r="T62" i="8"/>
  <c r="F62" i="8"/>
  <c r="I62" i="8"/>
  <c r="V62" i="8"/>
  <c r="S62" i="8"/>
  <c r="G72" i="8"/>
  <c r="U87" i="8"/>
  <c r="I87" i="8"/>
  <c r="K87" i="8" s="1"/>
  <c r="J87" i="8"/>
  <c r="M87" i="8"/>
  <c r="T87" i="8"/>
  <c r="S87" i="8"/>
  <c r="V87" i="8"/>
  <c r="U105" i="8"/>
  <c r="I105" i="8"/>
  <c r="P105" i="8"/>
  <c r="V105" i="8"/>
  <c r="G105" i="8"/>
  <c r="J105" i="8"/>
  <c r="T105" i="8"/>
  <c r="S105" i="8"/>
  <c r="U108" i="8"/>
  <c r="I108" i="8"/>
  <c r="J108" i="8"/>
  <c r="V108" i="8"/>
  <c r="G108" i="8"/>
  <c r="T108" i="8"/>
  <c r="F108" i="8"/>
  <c r="L108" i="8"/>
  <c r="K112" i="8"/>
  <c r="O112" i="8" s="1"/>
  <c r="F113" i="8"/>
  <c r="H113" i="8" s="1"/>
  <c r="P3" i="10"/>
  <c r="R3" i="14"/>
  <c r="F4" i="10"/>
  <c r="B4" i="15"/>
  <c r="W4" i="10"/>
  <c r="D8" i="7"/>
  <c r="D8" i="6"/>
  <c r="G5" i="10"/>
  <c r="U39" i="3"/>
  <c r="B12" i="4"/>
  <c r="D17" i="4"/>
  <c r="B22" i="4"/>
  <c r="D38" i="4"/>
  <c r="D41" i="4"/>
  <c r="T41" i="4"/>
  <c r="D49" i="4"/>
  <c r="B53" i="4"/>
  <c r="E53" i="4"/>
  <c r="D53" i="4"/>
  <c r="T57" i="4"/>
  <c r="B85" i="4"/>
  <c r="D9" i="5"/>
  <c r="E9" i="5"/>
  <c r="B9" i="5"/>
  <c r="T13" i="5"/>
  <c r="E24" i="5"/>
  <c r="D24" i="5"/>
  <c r="B24" i="5"/>
  <c r="E36" i="5"/>
  <c r="D36" i="5"/>
  <c r="D49" i="5"/>
  <c r="D55" i="5"/>
  <c r="T62" i="5"/>
  <c r="G23" i="8"/>
  <c r="M32" i="8"/>
  <c r="L32" i="8"/>
  <c r="N32" i="8" s="1"/>
  <c r="J32" i="8"/>
  <c r="V32" i="8"/>
  <c r="F32" i="8"/>
  <c r="H32" i="8" s="1"/>
  <c r="I32" i="8"/>
  <c r="M35" i="8"/>
  <c r="U35" i="8"/>
  <c r="P35" i="8"/>
  <c r="J35" i="8"/>
  <c r="I35" i="8"/>
  <c r="G35" i="8"/>
  <c r="I59" i="8"/>
  <c r="O73" i="8"/>
  <c r="L83" i="8"/>
  <c r="H105" i="8"/>
  <c r="G113" i="8"/>
  <c r="F4" i="15"/>
  <c r="J4" i="14"/>
  <c r="U94" i="3"/>
  <c r="U12" i="3"/>
  <c r="U38" i="3"/>
  <c r="U104" i="3"/>
  <c r="E17" i="4"/>
  <c r="B18" i="4"/>
  <c r="D34" i="4"/>
  <c r="E41" i="4"/>
  <c r="E50" i="4"/>
  <c r="D50" i="4"/>
  <c r="D56" i="4"/>
  <c r="D61" i="4"/>
  <c r="D64" i="4"/>
  <c r="D73" i="4"/>
  <c r="T73" i="4"/>
  <c r="D96" i="4"/>
  <c r="D12" i="5"/>
  <c r="D23" i="5"/>
  <c r="D35" i="5"/>
  <c r="B36" i="5"/>
  <c r="B51" i="5"/>
  <c r="E55" i="5"/>
  <c r="E63" i="5"/>
  <c r="B63" i="5"/>
  <c r="T68" i="5"/>
  <c r="G32" i="8"/>
  <c r="F35" i="8"/>
  <c r="K37" i="8"/>
  <c r="L44" i="8"/>
  <c r="U51" i="8"/>
  <c r="I51" i="8"/>
  <c r="P51" i="8"/>
  <c r="M51" i="8"/>
  <c r="L51" i="8"/>
  <c r="J51" i="8"/>
  <c r="J59" i="8"/>
  <c r="L62" i="8"/>
  <c r="AE78" i="8"/>
  <c r="G87" i="8"/>
  <c r="H87" i="8" s="1"/>
  <c r="M104" i="8"/>
  <c r="U104" i="8"/>
  <c r="G104" i="8"/>
  <c r="T104" i="8"/>
  <c r="F104" i="8"/>
  <c r="P104" i="8"/>
  <c r="V104" i="8"/>
  <c r="L105" i="8"/>
  <c r="K106" i="8"/>
  <c r="O106" i="8" s="1"/>
  <c r="M108" i="8"/>
  <c r="I3" i="14"/>
  <c r="K3" i="14" s="1"/>
  <c r="K3" i="10"/>
  <c r="M3" i="10"/>
  <c r="U3" i="10"/>
  <c r="J6" i="7" s="1"/>
  <c r="E4" i="14"/>
  <c r="J4" i="10"/>
  <c r="L4" i="10"/>
  <c r="P4" i="10"/>
  <c r="W6" i="14"/>
  <c r="X6" i="14" s="1"/>
  <c r="T6" i="14" s="1"/>
  <c r="E7" i="4"/>
  <c r="D7" i="4"/>
  <c r="D12" i="4"/>
  <c r="E18" i="4"/>
  <c r="D22" i="4"/>
  <c r="T23" i="4"/>
  <c r="T27" i="4"/>
  <c r="E34" i="4"/>
  <c r="B46" i="4"/>
  <c r="D57" i="4"/>
  <c r="E58" i="4"/>
  <c r="D58" i="4"/>
  <c r="E64" i="4"/>
  <c r="D65" i="4"/>
  <c r="T65" i="4"/>
  <c r="E73" i="4"/>
  <c r="T77" i="4"/>
  <c r="D85" i="4"/>
  <c r="D88" i="4"/>
  <c r="T88" i="4"/>
  <c r="B93" i="4"/>
  <c r="D13" i="5"/>
  <c r="E14" i="5"/>
  <c r="D14" i="5"/>
  <c r="E26" i="5"/>
  <c r="D26" i="5"/>
  <c r="D62" i="5"/>
  <c r="D68" i="5"/>
  <c r="I23" i="8"/>
  <c r="U39" i="8"/>
  <c r="I39" i="8"/>
  <c r="V39" i="8"/>
  <c r="G39" i="8"/>
  <c r="T39" i="8"/>
  <c r="F39" i="8"/>
  <c r="H39" i="8" s="1"/>
  <c r="J39" i="8"/>
  <c r="P39" i="8"/>
  <c r="M41" i="8"/>
  <c r="J41" i="8"/>
  <c r="U41" i="8"/>
  <c r="G41" i="8"/>
  <c r="T41" i="8"/>
  <c r="F41" i="8"/>
  <c r="S41" i="8"/>
  <c r="V41" i="8"/>
  <c r="L42" i="8"/>
  <c r="N42" i="8" s="1"/>
  <c r="M53" i="8"/>
  <c r="L53" i="8"/>
  <c r="P53" i="8"/>
  <c r="J53" i="8"/>
  <c r="I53" i="8"/>
  <c r="K53" i="8" s="1"/>
  <c r="S53" i="8"/>
  <c r="M71" i="8"/>
  <c r="J71" i="8"/>
  <c r="G71" i="8"/>
  <c r="V71" i="8"/>
  <c r="F71" i="8"/>
  <c r="H71" i="8" s="1"/>
  <c r="P71" i="8"/>
  <c r="L71" i="8"/>
  <c r="S72" i="8"/>
  <c r="P83" i="8"/>
  <c r="M105" i="8"/>
  <c r="I113" i="8"/>
  <c r="P3" i="15"/>
  <c r="H5" i="14"/>
  <c r="D5" i="15"/>
  <c r="U117" i="3"/>
  <c r="E19" i="4"/>
  <c r="D19" i="4"/>
  <c r="E31" i="4"/>
  <c r="D31" i="4"/>
  <c r="E65" i="4"/>
  <c r="B74" i="4"/>
  <c r="E88" i="4"/>
  <c r="B27" i="5"/>
  <c r="B39" i="5"/>
  <c r="D51" i="5"/>
  <c r="E58" i="5"/>
  <c r="D58" i="5"/>
  <c r="E68" i="5"/>
  <c r="B69" i="5"/>
  <c r="E70" i="5"/>
  <c r="D70" i="5"/>
  <c r="J23" i="8"/>
  <c r="P32" i="8"/>
  <c r="L35" i="8"/>
  <c r="N35" i="8" s="1"/>
  <c r="F53" i="8"/>
  <c r="H53" i="8" s="1"/>
  <c r="L59" i="8"/>
  <c r="M65" i="8"/>
  <c r="S65" i="8"/>
  <c r="F65" i="8"/>
  <c r="J65" i="8"/>
  <c r="T65" i="8"/>
  <c r="I65" i="8"/>
  <c r="G65" i="8"/>
  <c r="M68" i="8"/>
  <c r="J68" i="8"/>
  <c r="T68" i="8"/>
  <c r="S68" i="8"/>
  <c r="G68" i="8"/>
  <c r="F68" i="8"/>
  <c r="H68" i="8" s="1"/>
  <c r="T72" i="8"/>
  <c r="S83" i="8"/>
  <c r="W97" i="8"/>
  <c r="J113" i="8"/>
  <c r="J4" i="15"/>
  <c r="T4" i="10"/>
  <c r="I7" i="7" s="1"/>
  <c r="O7" i="7" s="1"/>
  <c r="H5" i="10"/>
  <c r="P5" i="15"/>
  <c r="AF5" i="14"/>
  <c r="AC6" i="10"/>
  <c r="AF9" i="8" s="1"/>
  <c r="Q6" i="15"/>
  <c r="U55" i="3"/>
  <c r="U79" i="3"/>
  <c r="B7" i="4"/>
  <c r="B10" i="4"/>
  <c r="T15" i="4"/>
  <c r="D23" i="4"/>
  <c r="B31" i="4"/>
  <c r="D46" i="4"/>
  <c r="T47" i="4"/>
  <c r="B58" i="4"/>
  <c r="B70" i="4"/>
  <c r="D77" i="4"/>
  <c r="T86" i="4"/>
  <c r="D89" i="4"/>
  <c r="T89" i="4"/>
  <c r="D93" i="4"/>
  <c r="B98" i="4"/>
  <c r="B14" i="5"/>
  <c r="B15" i="5"/>
  <c r="D19" i="5"/>
  <c r="B26" i="5"/>
  <c r="E28" i="5"/>
  <c r="D28" i="5"/>
  <c r="D39" i="5"/>
  <c r="D43" i="5"/>
  <c r="B44" i="5"/>
  <c r="E44" i="5"/>
  <c r="D44" i="5"/>
  <c r="B52" i="5"/>
  <c r="E69" i="5"/>
  <c r="U18" i="8"/>
  <c r="I18" i="8"/>
  <c r="P18" i="8"/>
  <c r="J18" i="8"/>
  <c r="M18" i="8"/>
  <c r="N18" i="8" s="1"/>
  <c r="T18" i="8"/>
  <c r="S18" i="8"/>
  <c r="L23" i="8"/>
  <c r="N23" i="8" s="1"/>
  <c r="U27" i="8"/>
  <c r="I27" i="8"/>
  <c r="K27" i="8" s="1"/>
  <c r="V27" i="8"/>
  <c r="J27" i="8"/>
  <c r="T27" i="8"/>
  <c r="M27" i="8"/>
  <c r="N27" i="8" s="1"/>
  <c r="I41" i="8"/>
  <c r="P42" i="8"/>
  <c r="W46" i="8"/>
  <c r="G53" i="8"/>
  <c r="P62" i="8"/>
  <c r="H64" i="8"/>
  <c r="L65" i="8"/>
  <c r="N65" i="8" s="1"/>
  <c r="I68" i="8"/>
  <c r="I71" i="8"/>
  <c r="V72" i="8"/>
  <c r="V83" i="8"/>
  <c r="M86" i="8"/>
  <c r="N86" i="8" s="1"/>
  <c r="J86" i="8"/>
  <c r="I86" i="8"/>
  <c r="K86" i="8" s="1"/>
  <c r="G86" i="8"/>
  <c r="H86" i="8" s="1"/>
  <c r="T86" i="8"/>
  <c r="S86" i="8"/>
  <c r="L87" i="8"/>
  <c r="N87" i="8" s="1"/>
  <c r="U96" i="8"/>
  <c r="I96" i="8"/>
  <c r="T96" i="8"/>
  <c r="G96" i="8"/>
  <c r="H96" i="8" s="1"/>
  <c r="J96" i="8"/>
  <c r="V96" i="8"/>
  <c r="S96" i="8"/>
  <c r="O97" i="8"/>
  <c r="J104" i="8"/>
  <c r="K104" i="8" s="1"/>
  <c r="P108" i="8"/>
  <c r="T113" i="8"/>
  <c r="H115" i="8"/>
  <c r="N117" i="8"/>
  <c r="K3" i="15"/>
  <c r="AB3" i="10"/>
  <c r="AD6" i="8" s="1"/>
  <c r="K5" i="10"/>
  <c r="U5" i="10"/>
  <c r="J8" i="7" s="1"/>
  <c r="R5" i="14"/>
  <c r="AB5" i="10"/>
  <c r="AD8" i="8" s="1"/>
  <c r="AH6" i="14"/>
  <c r="U96" i="3"/>
  <c r="D13" i="4"/>
  <c r="B19" i="4"/>
  <c r="T36" i="4"/>
  <c r="T51" i="4"/>
  <c r="B59" i="4"/>
  <c r="D74" i="4"/>
  <c r="E77" i="4"/>
  <c r="B78" i="4"/>
  <c r="E89" i="4"/>
  <c r="E19" i="5"/>
  <c r="D27" i="5"/>
  <c r="B40" i="5"/>
  <c r="E43" i="5"/>
  <c r="D52" i="5"/>
  <c r="B58" i="5"/>
  <c r="E65" i="5"/>
  <c r="D65" i="5"/>
  <c r="B65" i="5"/>
  <c r="B70" i="5"/>
  <c r="G80" i="6"/>
  <c r="H80" i="6" s="1"/>
  <c r="I80" i="6" s="1"/>
  <c r="O13" i="8"/>
  <c r="H18" i="8"/>
  <c r="P23" i="8"/>
  <c r="H27" i="8"/>
  <c r="W29" i="8"/>
  <c r="L39" i="8"/>
  <c r="N39" i="8" s="1"/>
  <c r="T42" i="8"/>
  <c r="H46" i="8"/>
  <c r="O46" i="8" s="1"/>
  <c r="W49" i="8"/>
  <c r="U59" i="8"/>
  <c r="L68" i="8"/>
  <c r="N68" i="8" s="1"/>
  <c r="M80" i="8"/>
  <c r="N80" i="8" s="1"/>
  <c r="U80" i="8"/>
  <c r="I80" i="8"/>
  <c r="V80" i="8"/>
  <c r="G80" i="8"/>
  <c r="H80" i="8" s="1"/>
  <c r="T80" i="8"/>
  <c r="S80" i="8"/>
  <c r="P80" i="8"/>
  <c r="U84" i="8"/>
  <c r="I84" i="8"/>
  <c r="V84" i="8"/>
  <c r="W84" i="8" s="1"/>
  <c r="G84" i="8"/>
  <c r="L84" i="8"/>
  <c r="M84" i="8"/>
  <c r="J84" i="8"/>
  <c r="F84" i="8"/>
  <c r="U113" i="8"/>
  <c r="D3" i="15"/>
  <c r="H3" i="14"/>
  <c r="H3" i="10"/>
  <c r="T3" i="10"/>
  <c r="I6" i="7" s="1"/>
  <c r="Q3" i="14"/>
  <c r="J5" i="12"/>
  <c r="W3" i="14"/>
  <c r="X3" i="14" s="1"/>
  <c r="T3" i="14" s="1"/>
  <c r="AH4" i="14"/>
  <c r="B6" i="15"/>
  <c r="F6" i="10"/>
  <c r="E6" i="14"/>
  <c r="U33" i="3"/>
  <c r="U99" i="3"/>
  <c r="D10" i="4"/>
  <c r="E13" i="4"/>
  <c r="T13" i="4"/>
  <c r="E32" i="4"/>
  <c r="D32" i="4"/>
  <c r="E43" i="4"/>
  <c r="D43" i="4"/>
  <c r="D70" i="4"/>
  <c r="E71" i="4"/>
  <c r="D71" i="4"/>
  <c r="E78" i="4"/>
  <c r="D98" i="4"/>
  <c r="T7" i="5"/>
  <c r="D15" i="5"/>
  <c r="T28" i="5"/>
  <c r="T29" i="5"/>
  <c r="T60" i="5"/>
  <c r="M14" i="8"/>
  <c r="N14" i="8" s="1"/>
  <c r="S14" i="8"/>
  <c r="W14" i="8" s="1"/>
  <c r="F14" i="8"/>
  <c r="H14" i="8" s="1"/>
  <c r="J14" i="8"/>
  <c r="I14" i="8"/>
  <c r="K14" i="8" s="1"/>
  <c r="G14" i="8"/>
  <c r="U21" i="8"/>
  <c r="I21" i="8"/>
  <c r="K21" i="8" s="1"/>
  <c r="L21" i="8"/>
  <c r="N21" i="8" s="1"/>
  <c r="T21" i="8"/>
  <c r="W21" i="8" s="1"/>
  <c r="P21" i="8"/>
  <c r="W22" i="8"/>
  <c r="S32" i="8"/>
  <c r="S35" i="8"/>
  <c r="M39" i="8"/>
  <c r="L41" i="8"/>
  <c r="N41" i="8" s="1"/>
  <c r="S44" i="8"/>
  <c r="W44" i="8" s="1"/>
  <c r="S51" i="8"/>
  <c r="U63" i="8"/>
  <c r="I63" i="8"/>
  <c r="K63" i="8" s="1"/>
  <c r="J63" i="8"/>
  <c r="S63" i="8"/>
  <c r="W63" i="8" s="1"/>
  <c r="V63" i="8"/>
  <c r="T63" i="8"/>
  <c r="P87" i="8"/>
  <c r="U99" i="8"/>
  <c r="I99" i="8"/>
  <c r="K99" i="8" s="1"/>
  <c r="V99" i="8"/>
  <c r="G99" i="8"/>
  <c r="T99" i="8"/>
  <c r="S99" i="8"/>
  <c r="L104" i="8"/>
  <c r="N104" i="8" s="1"/>
  <c r="V113" i="8"/>
  <c r="J215" i="12"/>
  <c r="O220" i="12"/>
  <c r="J218" i="12"/>
  <c r="O211" i="12"/>
  <c r="O205" i="12"/>
  <c r="O199" i="12"/>
  <c r="O187" i="12"/>
  <c r="O181" i="12"/>
  <c r="O169" i="12"/>
  <c r="O163" i="12"/>
  <c r="O151" i="12"/>
  <c r="O139" i="12"/>
  <c r="O133" i="12"/>
  <c r="O121" i="12"/>
  <c r="O109" i="12"/>
  <c r="O103" i="12"/>
  <c r="O97" i="12"/>
  <c r="O91" i="12"/>
  <c r="O85" i="12"/>
  <c r="O79" i="12"/>
  <c r="O73" i="12"/>
  <c r="O55" i="12"/>
  <c r="O49" i="12"/>
  <c r="O31" i="12"/>
  <c r="O25" i="12"/>
  <c r="O19" i="12"/>
  <c r="O13" i="12"/>
  <c r="O217" i="12"/>
  <c r="J211" i="12"/>
  <c r="J199" i="12"/>
  <c r="J187" i="12"/>
  <c r="J181" i="12"/>
  <c r="J169" i="12"/>
  <c r="J163" i="12"/>
  <c r="O215" i="12"/>
  <c r="J208" i="12"/>
  <c r="J201" i="12"/>
  <c r="Q105" i="8" s="1"/>
  <c r="J186" i="12"/>
  <c r="J179" i="12"/>
  <c r="J172" i="12"/>
  <c r="J165" i="12"/>
  <c r="O150" i="12"/>
  <c r="J144" i="12"/>
  <c r="J131" i="12"/>
  <c r="J118" i="12"/>
  <c r="O111" i="12"/>
  <c r="O98" i="12"/>
  <c r="J85" i="12"/>
  <c r="O78" i="12"/>
  <c r="J72" i="12"/>
  <c r="O52" i="12"/>
  <c r="J46" i="12"/>
  <c r="O39" i="12"/>
  <c r="J33" i="12"/>
  <c r="O26" i="12"/>
  <c r="J20" i="12"/>
  <c r="J13" i="12"/>
  <c r="J7" i="12"/>
  <c r="O214" i="12"/>
  <c r="O207" i="12"/>
  <c r="O185" i="12"/>
  <c r="O178" i="12"/>
  <c r="O171" i="12"/>
  <c r="O164" i="12"/>
  <c r="J150" i="12"/>
  <c r="O130" i="12"/>
  <c r="O117" i="12"/>
  <c r="J111" i="12"/>
  <c r="O104" i="12"/>
  <c r="J98" i="12"/>
  <c r="J91" i="12"/>
  <c r="O84" i="12"/>
  <c r="J78" i="12"/>
  <c r="O71" i="12"/>
  <c r="O58" i="12"/>
  <c r="J52" i="12"/>
  <c r="O45" i="12"/>
  <c r="J39" i="12"/>
  <c r="J26" i="12"/>
  <c r="O12" i="12"/>
  <c r="O6" i="12"/>
  <c r="J214" i="12"/>
  <c r="J185" i="12"/>
  <c r="J178" i="12"/>
  <c r="J171" i="12"/>
  <c r="J164" i="12"/>
  <c r="J156" i="12"/>
  <c r="O149" i="12"/>
  <c r="O136" i="12"/>
  <c r="J130" i="12"/>
  <c r="O123" i="12"/>
  <c r="J117" i="12"/>
  <c r="O110" i="12"/>
  <c r="J104" i="12"/>
  <c r="J97" i="12"/>
  <c r="O90" i="12"/>
  <c r="J84" i="12"/>
  <c r="O77" i="12"/>
  <c r="J71" i="12"/>
  <c r="O64" i="12"/>
  <c r="J58" i="12"/>
  <c r="J45" i="12"/>
  <c r="O38" i="12"/>
  <c r="J25" i="12"/>
  <c r="O18" i="12"/>
  <c r="J12" i="12"/>
  <c r="J6" i="12"/>
  <c r="O219" i="12"/>
  <c r="J204" i="12"/>
  <c r="J197" i="12"/>
  <c r="J190" i="12"/>
  <c r="J183" i="12"/>
  <c r="J176" i="12"/>
  <c r="J168" i="12"/>
  <c r="J161" i="12"/>
  <c r="J154" i="12"/>
  <c r="O147" i="12"/>
  <c r="J128" i="12"/>
  <c r="J121" i="12"/>
  <c r="O114" i="12"/>
  <c r="J108" i="12"/>
  <c r="O101" i="12"/>
  <c r="J82" i="12"/>
  <c r="O75" i="12"/>
  <c r="J69" i="12"/>
  <c r="J49" i="12"/>
  <c r="J36" i="12"/>
  <c r="O29" i="12"/>
  <c r="O16" i="12"/>
  <c r="J10" i="12"/>
  <c r="J4" i="12"/>
  <c r="J219" i="12"/>
  <c r="O210" i="12"/>
  <c r="O203" i="12"/>
  <c r="O196" i="12"/>
  <c r="O189" i="12"/>
  <c r="O182" i="12"/>
  <c r="K95" i="6" s="1"/>
  <c r="L95" i="6" s="1"/>
  <c r="M95" i="6" s="1"/>
  <c r="O174" i="12"/>
  <c r="O167" i="12"/>
  <c r="O160" i="12"/>
  <c r="O153" i="12"/>
  <c r="J147" i="12"/>
  <c r="O140" i="12"/>
  <c r="O120" i="12"/>
  <c r="J114" i="12"/>
  <c r="O107" i="12"/>
  <c r="J101" i="12"/>
  <c r="O94" i="12"/>
  <c r="J88" i="12"/>
  <c r="Q44" i="8" s="1"/>
  <c r="O81" i="12"/>
  <c r="J75" i="12"/>
  <c r="O68" i="12"/>
  <c r="J55" i="12"/>
  <c r="O48" i="12"/>
  <c r="O35" i="12"/>
  <c r="J29" i="12"/>
  <c r="J16" i="12"/>
  <c r="O9" i="12"/>
  <c r="O213" i="12"/>
  <c r="J189" i="12"/>
  <c r="J177" i="12"/>
  <c r="O165" i="12"/>
  <c r="O152" i="12"/>
  <c r="O129" i="12"/>
  <c r="K64" i="6" s="1"/>
  <c r="L64" i="6" s="1"/>
  <c r="M64" i="6" s="1"/>
  <c r="N64" i="6" s="1"/>
  <c r="M63" i="3" s="1"/>
  <c r="J119" i="12"/>
  <c r="J107" i="12"/>
  <c r="J86" i="12"/>
  <c r="J74" i="12"/>
  <c r="J51" i="12"/>
  <c r="O28" i="12"/>
  <c r="O17" i="12"/>
  <c r="O7" i="12"/>
  <c r="J213" i="12"/>
  <c r="O201" i="12"/>
  <c r="O188" i="12"/>
  <c r="O176" i="12"/>
  <c r="O162" i="12"/>
  <c r="J152" i="12"/>
  <c r="J140" i="12"/>
  <c r="O118" i="12"/>
  <c r="O106" i="12"/>
  <c r="J73" i="12"/>
  <c r="O50" i="12"/>
  <c r="J28" i="12"/>
  <c r="J17" i="12"/>
  <c r="O212" i="12"/>
  <c r="O198" i="12"/>
  <c r="J188" i="12"/>
  <c r="J174" i="12"/>
  <c r="J162" i="12"/>
  <c r="J151" i="12"/>
  <c r="J139" i="12"/>
  <c r="O128" i="12"/>
  <c r="O116" i="12"/>
  <c r="J106" i="12"/>
  <c r="J94" i="12"/>
  <c r="O72" i="12"/>
  <c r="J38" i="12"/>
  <c r="O27" i="12"/>
  <c r="O15" i="12"/>
  <c r="J210" i="12"/>
  <c r="J198" i="12"/>
  <c r="O186" i="12"/>
  <c r="O173" i="12"/>
  <c r="O161" i="12"/>
  <c r="J149" i="12"/>
  <c r="O126" i="12"/>
  <c r="J116" i="12"/>
  <c r="O93" i="12"/>
  <c r="O82" i="12"/>
  <c r="O70" i="12"/>
  <c r="J48" i="12"/>
  <c r="J37" i="12"/>
  <c r="Q14" i="8" s="1"/>
  <c r="R14" i="8" s="1"/>
  <c r="J27" i="12"/>
  <c r="J15" i="12"/>
  <c r="O4" i="12"/>
  <c r="O209" i="12"/>
  <c r="O197" i="12"/>
  <c r="O184" i="12"/>
  <c r="J173" i="12"/>
  <c r="J160" i="12"/>
  <c r="O148" i="12"/>
  <c r="J126" i="12"/>
  <c r="J103" i="12"/>
  <c r="J93" i="12"/>
  <c r="J81" i="12"/>
  <c r="J70" i="12"/>
  <c r="O59" i="12"/>
  <c r="O36" i="12"/>
  <c r="O24" i="12"/>
  <c r="O14" i="12"/>
  <c r="J209" i="12"/>
  <c r="J196" i="12"/>
  <c r="O172" i="12"/>
  <c r="O159" i="12"/>
  <c r="J148" i="12"/>
  <c r="J136" i="12"/>
  <c r="O125" i="12"/>
  <c r="O69" i="12"/>
  <c r="O57" i="12"/>
  <c r="J35" i="12"/>
  <c r="J24" i="12"/>
  <c r="J14" i="12"/>
  <c r="O208" i="12"/>
  <c r="O183" i="12"/>
  <c r="O170" i="12"/>
  <c r="J159" i="12"/>
  <c r="O135" i="12"/>
  <c r="J125" i="12"/>
  <c r="J113" i="12"/>
  <c r="J90" i="12"/>
  <c r="Q45" i="8" s="1"/>
  <c r="R45" i="8" s="1"/>
  <c r="J80" i="12"/>
  <c r="Q42" i="8" s="1"/>
  <c r="J68" i="12"/>
  <c r="J57" i="12"/>
  <c r="O46" i="12"/>
  <c r="O34" i="12"/>
  <c r="O11" i="12"/>
  <c r="O204" i="12"/>
  <c r="O191" i="12"/>
  <c r="J167" i="12"/>
  <c r="O144" i="12"/>
  <c r="J122" i="12"/>
  <c r="J110" i="12"/>
  <c r="O87" i="12"/>
  <c r="O76" i="12"/>
  <c r="J66" i="12"/>
  <c r="J54" i="12"/>
  <c r="J43" i="12"/>
  <c r="J31" i="12"/>
  <c r="J21" i="12"/>
  <c r="J9" i="12"/>
  <c r="O131" i="12"/>
  <c r="O96" i="12"/>
  <c r="O63" i="12"/>
  <c r="J30" i="12"/>
  <c r="O155" i="12"/>
  <c r="K83" i="6" s="1"/>
  <c r="L83" i="6" s="1"/>
  <c r="M83" i="6" s="1"/>
  <c r="O122" i="12"/>
  <c r="J89" i="12"/>
  <c r="O54" i="12"/>
  <c r="J191" i="12"/>
  <c r="O154" i="12"/>
  <c r="J120" i="12"/>
  <c r="J87" i="12"/>
  <c r="O53" i="12"/>
  <c r="O20" i="12"/>
  <c r="O190" i="12"/>
  <c r="J153" i="12"/>
  <c r="O119" i="12"/>
  <c r="O86" i="12"/>
  <c r="J53" i="12"/>
  <c r="J18" i="12"/>
  <c r="J220" i="12"/>
  <c r="J182" i="12"/>
  <c r="O112" i="12"/>
  <c r="J79" i="12"/>
  <c r="J11" i="12"/>
  <c r="O218" i="12"/>
  <c r="J112" i="12"/>
  <c r="J77" i="12"/>
  <c r="O10" i="12"/>
  <c r="O216" i="12"/>
  <c r="O179" i="12"/>
  <c r="O142" i="12"/>
  <c r="J109" i="12"/>
  <c r="J76" i="12"/>
  <c r="O41" i="12"/>
  <c r="O8" i="12"/>
  <c r="J216" i="12"/>
  <c r="O177" i="12"/>
  <c r="O108" i="12"/>
  <c r="O74" i="12"/>
  <c r="J41" i="12"/>
  <c r="J8" i="12"/>
  <c r="J170" i="12"/>
  <c r="J135" i="12"/>
  <c r="O100" i="12"/>
  <c r="J34" i="12"/>
  <c r="O168" i="12"/>
  <c r="J133" i="12"/>
  <c r="J100" i="12"/>
  <c r="O66" i="12"/>
  <c r="O33" i="12"/>
  <c r="J123" i="12"/>
  <c r="O89" i="12"/>
  <c r="J22" i="12"/>
  <c r="J64" i="12"/>
  <c r="O30" i="12"/>
  <c r="E3" i="10"/>
  <c r="J203" i="12"/>
  <c r="AF3" i="14"/>
  <c r="AA4" i="14"/>
  <c r="L4" i="15"/>
  <c r="O5" i="10"/>
  <c r="E8" i="4"/>
  <c r="B8" i="4"/>
  <c r="D59" i="4"/>
  <c r="T60" i="4"/>
  <c r="T17" i="5"/>
  <c r="D40" i="5"/>
  <c r="T41" i="5"/>
  <c r="T66" i="5"/>
  <c r="O10" i="8"/>
  <c r="F21" i="8"/>
  <c r="H21" i="8" s="1"/>
  <c r="V23" i="8"/>
  <c r="U24" i="8"/>
  <c r="W24" i="8" s="1"/>
  <c r="I24" i="8"/>
  <c r="K24" i="8" s="1"/>
  <c r="O24" i="8" s="1"/>
  <c r="P24" i="8"/>
  <c r="L24" i="8"/>
  <c r="N24" i="8" s="1"/>
  <c r="T32" i="8"/>
  <c r="W34" i="8"/>
  <c r="T35" i="8"/>
  <c r="AL40" i="8"/>
  <c r="U45" i="8"/>
  <c r="I45" i="8"/>
  <c r="J45" i="8"/>
  <c r="V45" i="8"/>
  <c r="T45" i="8"/>
  <c r="S45" i="8"/>
  <c r="T51" i="8"/>
  <c r="F63" i="8"/>
  <c r="H63" i="8" s="1"/>
  <c r="P65" i="8"/>
  <c r="P68" i="8"/>
  <c r="S71" i="8"/>
  <c r="J80" i="8"/>
  <c r="P84" i="8"/>
  <c r="N96" i="8"/>
  <c r="F99" i="8"/>
  <c r="H99" i="8" s="1"/>
  <c r="O99" i="8" s="1"/>
  <c r="S108" i="8"/>
  <c r="W108" i="8" s="1"/>
  <c r="O5" i="12"/>
  <c r="W3" i="10"/>
  <c r="Q4" i="14"/>
  <c r="AC4" i="10"/>
  <c r="AF7" i="8" s="1"/>
  <c r="T14" i="4"/>
  <c r="T21" i="4"/>
  <c r="T32" i="4"/>
  <c r="B40" i="4"/>
  <c r="E40" i="4"/>
  <c r="D40" i="4"/>
  <c r="T43" i="4"/>
  <c r="T48" i="4"/>
  <c r="T71" i="4"/>
  <c r="T90" i="4"/>
  <c r="K111" i="6"/>
  <c r="L111" i="6" s="1"/>
  <c r="M111" i="6" s="1"/>
  <c r="M26" i="8"/>
  <c r="N26" i="8" s="1"/>
  <c r="V26" i="8"/>
  <c r="W26" i="8" s="1"/>
  <c r="I26" i="8"/>
  <c r="K26" i="8" s="1"/>
  <c r="U26" i="8"/>
  <c r="G26" i="8"/>
  <c r="T26" i="8"/>
  <c r="F26" i="8"/>
  <c r="P26" i="8"/>
  <c r="U30" i="8"/>
  <c r="W30" i="8" s="1"/>
  <c r="I30" i="8"/>
  <c r="L30" i="8"/>
  <c r="N30" i="8" s="1"/>
  <c r="J30" i="8"/>
  <c r="G30" i="8"/>
  <c r="F30" i="8"/>
  <c r="U32" i="8"/>
  <c r="V35" i="8"/>
  <c r="S39" i="8"/>
  <c r="W39" i="8" s="1"/>
  <c r="H45" i="8"/>
  <c r="T53" i="8"/>
  <c r="T71" i="8"/>
  <c r="N76" i="8"/>
  <c r="O76" i="8" s="1"/>
  <c r="H109" i="8"/>
  <c r="O109" i="8" s="1"/>
  <c r="Q3" i="10"/>
  <c r="F6" i="7" s="1"/>
  <c r="N3" i="14"/>
  <c r="G3" i="15"/>
  <c r="M4" i="10"/>
  <c r="U4" i="10"/>
  <c r="J7" i="7" s="1"/>
  <c r="P7" i="7" s="1"/>
  <c r="L5" i="10"/>
  <c r="F5" i="15"/>
  <c r="AI4" i="14"/>
  <c r="R4" i="15"/>
  <c r="AM4" i="14"/>
  <c r="AE5" i="10"/>
  <c r="AI8" i="8" s="1"/>
  <c r="S5" i="15"/>
  <c r="J6" i="10"/>
  <c r="E10" i="3"/>
  <c r="E11" i="7"/>
  <c r="AE7" i="10"/>
  <c r="AI10" i="8" s="1"/>
  <c r="AK7" i="14"/>
  <c r="S7" i="15"/>
  <c r="P13" i="6"/>
  <c r="Q13" i="6" s="1"/>
  <c r="O13" i="6"/>
  <c r="AD4" i="10"/>
  <c r="AG7" i="8" s="1"/>
  <c r="AG4" i="10"/>
  <c r="AK7" i="8" s="1"/>
  <c r="W5" i="14"/>
  <c r="X5" i="14" s="1"/>
  <c r="T5" i="14" s="1"/>
  <c r="E9" i="8"/>
  <c r="E8" i="3"/>
  <c r="E9" i="7"/>
  <c r="R8" i="15"/>
  <c r="AD8" i="10"/>
  <c r="AG11" i="8" s="1"/>
  <c r="AI8" i="14"/>
  <c r="AA7" i="14"/>
  <c r="L7" i="15"/>
  <c r="I9" i="15"/>
  <c r="N9" i="10"/>
  <c r="AA9" i="14"/>
  <c r="L9" i="15"/>
  <c r="E55" i="4"/>
  <c r="D55" i="4"/>
  <c r="E71" i="5"/>
  <c r="D71" i="5"/>
  <c r="E8" i="8"/>
  <c r="M11" i="8"/>
  <c r="N11" i="8" s="1"/>
  <c r="U11" i="8"/>
  <c r="I11" i="8"/>
  <c r="K11" i="8" s="1"/>
  <c r="V11" i="8"/>
  <c r="W11" i="8" s="1"/>
  <c r="G11" i="8"/>
  <c r="U33" i="8"/>
  <c r="W33" i="8" s="1"/>
  <c r="I33" i="8"/>
  <c r="K33" i="8" s="1"/>
  <c r="L33" i="8"/>
  <c r="N33" i="8" s="1"/>
  <c r="U69" i="8"/>
  <c r="W69" i="8" s="1"/>
  <c r="I69" i="8"/>
  <c r="K69" i="8" s="1"/>
  <c r="M69" i="8"/>
  <c r="L69" i="8"/>
  <c r="U75" i="8"/>
  <c r="I75" i="8"/>
  <c r="K75" i="8" s="1"/>
  <c r="P75" i="8"/>
  <c r="S75" i="8"/>
  <c r="U92" i="8"/>
  <c r="W112" i="8"/>
  <c r="N3" i="10"/>
  <c r="C4" i="10"/>
  <c r="X7" i="10"/>
  <c r="E9" i="6"/>
  <c r="F11" i="8"/>
  <c r="M17" i="8"/>
  <c r="N17" i="8" s="1"/>
  <c r="Q17" i="8"/>
  <c r="R17" i="8" s="1"/>
  <c r="U17" i="8"/>
  <c r="G17" i="8"/>
  <c r="T17" i="8"/>
  <c r="W17" i="8" s="1"/>
  <c r="F17" i="8"/>
  <c r="M20" i="8"/>
  <c r="J20" i="8"/>
  <c r="K20" i="8" s="1"/>
  <c r="L20" i="8"/>
  <c r="V20" i="8"/>
  <c r="W20" i="8" s="1"/>
  <c r="AL31" i="8"/>
  <c r="F33" i="8"/>
  <c r="H33" i="8" s="1"/>
  <c r="F69" i="8"/>
  <c r="H69" i="8" s="1"/>
  <c r="F75" i="8"/>
  <c r="H75" i="8" s="1"/>
  <c r="W76" i="8"/>
  <c r="M98" i="8"/>
  <c r="N98" i="8" s="1"/>
  <c r="I98" i="8"/>
  <c r="V98" i="8"/>
  <c r="W98" i="8" s="1"/>
  <c r="J98" i="8"/>
  <c r="M107" i="8"/>
  <c r="N107" i="8" s="1"/>
  <c r="U107" i="8"/>
  <c r="G107" i="8"/>
  <c r="T107" i="8"/>
  <c r="W107" i="8" s="1"/>
  <c r="F107" i="8"/>
  <c r="W109" i="8"/>
  <c r="K115" i="8"/>
  <c r="AH3" i="14"/>
  <c r="Y6" i="10"/>
  <c r="AA9" i="8" s="1"/>
  <c r="D7" i="15"/>
  <c r="H7" i="14"/>
  <c r="H7" i="10"/>
  <c r="AE8" i="14"/>
  <c r="AA8" i="10"/>
  <c r="AC11" i="8" s="1"/>
  <c r="O8" i="15"/>
  <c r="E10" i="14"/>
  <c r="F10" i="10"/>
  <c r="B10" i="15"/>
  <c r="U12" i="8"/>
  <c r="I12" i="8"/>
  <c r="K12" i="8" s="1"/>
  <c r="T12" i="8"/>
  <c r="G12" i="8"/>
  <c r="H12" i="8" s="1"/>
  <c r="L12" i="8"/>
  <c r="M12" i="8"/>
  <c r="AL21" i="8"/>
  <c r="M47" i="8"/>
  <c r="V47" i="8"/>
  <c r="W47" i="8" s="1"/>
  <c r="I47" i="8"/>
  <c r="K47" i="8" s="1"/>
  <c r="U47" i="8"/>
  <c r="G47" i="8"/>
  <c r="H47" i="8" s="1"/>
  <c r="O47" i="8" s="1"/>
  <c r="L47" i="8"/>
  <c r="N47" i="8" s="1"/>
  <c r="M92" i="8"/>
  <c r="N92" i="8" s="1"/>
  <c r="O92" i="8" s="1"/>
  <c r="P92" i="8"/>
  <c r="S92" i="8"/>
  <c r="H98" i="8"/>
  <c r="M101" i="8"/>
  <c r="J101" i="8"/>
  <c r="K101" i="8" s="1"/>
  <c r="U101" i="8"/>
  <c r="G101" i="8"/>
  <c r="T101" i="8"/>
  <c r="W101" i="8" s="1"/>
  <c r="F101" i="8"/>
  <c r="L101" i="8"/>
  <c r="T3" i="15"/>
  <c r="E7" i="8"/>
  <c r="E6" i="3"/>
  <c r="E7" i="7"/>
  <c r="C5" i="10"/>
  <c r="H6" i="14"/>
  <c r="H6" i="10"/>
  <c r="M6" i="10"/>
  <c r="O6" i="14"/>
  <c r="AD7" i="14"/>
  <c r="Z7" i="10"/>
  <c r="AB10" i="8" s="1"/>
  <c r="M9" i="15"/>
  <c r="I9" i="14"/>
  <c r="I9" i="10"/>
  <c r="S12" i="6" s="1"/>
  <c r="E9" i="15"/>
  <c r="AC9" i="14"/>
  <c r="L10" i="10"/>
  <c r="F10" i="15"/>
  <c r="J10" i="14"/>
  <c r="K10" i="14" s="1"/>
  <c r="L10" i="14" s="1"/>
  <c r="U48" i="8"/>
  <c r="I48" i="8"/>
  <c r="K48" i="8" s="1"/>
  <c r="V48" i="8"/>
  <c r="W48" i="8" s="1"/>
  <c r="L48" i="8"/>
  <c r="N48" i="8" s="1"/>
  <c r="U78" i="8"/>
  <c r="I78" i="8"/>
  <c r="K78" i="8" s="1"/>
  <c r="L78" i="8"/>
  <c r="N78" i="8" s="1"/>
  <c r="V78" i="8"/>
  <c r="G78" i="8"/>
  <c r="T78" i="8"/>
  <c r="F78" i="8"/>
  <c r="M110" i="8"/>
  <c r="N110" i="8" s="1"/>
  <c r="S110" i="8"/>
  <c r="F110" i="8"/>
  <c r="J110" i="8"/>
  <c r="I110" i="8"/>
  <c r="V110" i="8"/>
  <c r="U114" i="8"/>
  <c r="I114" i="8"/>
  <c r="K114" i="8" s="1"/>
  <c r="M114" i="8"/>
  <c r="N114" i="8" s="1"/>
  <c r="V114" i="8"/>
  <c r="W114" i="8" s="1"/>
  <c r="M116" i="8"/>
  <c r="N116" i="8" s="1"/>
  <c r="V116" i="8"/>
  <c r="W116" i="8" s="1"/>
  <c r="I116" i="8"/>
  <c r="K116" i="8" s="1"/>
  <c r="U116" i="8"/>
  <c r="C3" i="10"/>
  <c r="O6" i="10"/>
  <c r="N7" i="15"/>
  <c r="F48" i="8"/>
  <c r="H48" i="8" s="1"/>
  <c r="M50" i="8"/>
  <c r="N50" i="8" s="1"/>
  <c r="J50" i="8"/>
  <c r="I50" i="8"/>
  <c r="U50" i="8"/>
  <c r="W50" i="8" s="1"/>
  <c r="U54" i="8"/>
  <c r="I54" i="8"/>
  <c r="K54" i="8" s="1"/>
  <c r="L54" i="8"/>
  <c r="N54" i="8" s="1"/>
  <c r="V54" i="8"/>
  <c r="W54" i="8" s="1"/>
  <c r="N60" i="8"/>
  <c r="Q85" i="8"/>
  <c r="R85" i="8" s="1"/>
  <c r="U90" i="8"/>
  <c r="I90" i="8"/>
  <c r="K90" i="8" s="1"/>
  <c r="O90" i="8" s="1"/>
  <c r="M90" i="8"/>
  <c r="N90" i="8" s="1"/>
  <c r="V90" i="8"/>
  <c r="W90" i="8" s="1"/>
  <c r="M95" i="8"/>
  <c r="N95" i="8" s="1"/>
  <c r="V95" i="8"/>
  <c r="W95" i="8" s="1"/>
  <c r="I95" i="8"/>
  <c r="K95" i="8" s="1"/>
  <c r="U95" i="8"/>
  <c r="G95" i="8"/>
  <c r="T95" i="8"/>
  <c r="F95" i="8"/>
  <c r="H95" i="8" s="1"/>
  <c r="U102" i="8"/>
  <c r="I102" i="8"/>
  <c r="V102" i="8"/>
  <c r="W102" i="8" s="1"/>
  <c r="J102" i="8"/>
  <c r="G102" i="8"/>
  <c r="H102" i="8" s="1"/>
  <c r="G110" i="8"/>
  <c r="F114" i="8"/>
  <c r="H114" i="8" s="1"/>
  <c r="F116" i="8"/>
  <c r="H116" i="8" s="1"/>
  <c r="C8" i="10"/>
  <c r="W9" i="10"/>
  <c r="AK9" i="14"/>
  <c r="AE9" i="10"/>
  <c r="AI12" i="8" s="1"/>
  <c r="S9" i="15"/>
  <c r="F10" i="14"/>
  <c r="C10" i="15"/>
  <c r="C12" i="15"/>
  <c r="F12" i="14"/>
  <c r="G12" i="14" s="1"/>
  <c r="G12" i="10"/>
  <c r="W9" i="14"/>
  <c r="X9" i="14" s="1"/>
  <c r="T9" i="14" s="1"/>
  <c r="G7" i="15"/>
  <c r="Q7" i="10"/>
  <c r="F10" i="7" s="1"/>
  <c r="N7" i="14"/>
  <c r="Q9" i="15"/>
  <c r="AC9" i="10"/>
  <c r="AF12" i="8" s="1"/>
  <c r="R6" i="10"/>
  <c r="G9" i="7" s="1"/>
  <c r="H8" i="15"/>
  <c r="O8" i="14"/>
  <c r="R8" i="10"/>
  <c r="G11" i="7" s="1"/>
  <c r="C7" i="10"/>
  <c r="N8" i="15"/>
  <c r="AD8" i="14"/>
  <c r="Z8" i="10"/>
  <c r="AB11" i="8" s="1"/>
  <c r="AH9" i="14"/>
  <c r="AJ9" i="14" s="1"/>
  <c r="O32" i="12"/>
  <c r="K13" i="6" s="1"/>
  <c r="L13" i="6" s="1"/>
  <c r="M13" i="6" s="1"/>
  <c r="AE10" i="14"/>
  <c r="AA10" i="10"/>
  <c r="AC13" i="8" s="1"/>
  <c r="O10" i="15"/>
  <c r="W11" i="14"/>
  <c r="X11" i="14" s="1"/>
  <c r="T11" i="14" s="1"/>
  <c r="N13" i="15"/>
  <c r="Z13" i="10"/>
  <c r="AB16" i="8" s="1"/>
  <c r="AD13" i="14"/>
  <c r="S14" i="10"/>
  <c r="H17" i="7" s="1"/>
  <c r="H16" i="14"/>
  <c r="H16" i="10"/>
  <c r="D16" i="15"/>
  <c r="P11" i="15"/>
  <c r="AB11" i="10"/>
  <c r="AD14" i="8" s="1"/>
  <c r="O13" i="10"/>
  <c r="P15" i="10"/>
  <c r="AB6" i="10"/>
  <c r="AD9" i="8" s="1"/>
  <c r="D10" i="15"/>
  <c r="J10" i="10"/>
  <c r="AE13" i="14"/>
  <c r="O13" i="15"/>
  <c r="AA13" i="10"/>
  <c r="AC16" i="8" s="1"/>
  <c r="K14" i="10"/>
  <c r="AC11" i="10"/>
  <c r="AF14" i="8" s="1"/>
  <c r="Q11" i="15"/>
  <c r="AH11" i="14"/>
  <c r="AD12" i="10"/>
  <c r="AG15" i="8" s="1"/>
  <c r="AI12" i="14"/>
  <c r="O43" i="12"/>
  <c r="AA11" i="14"/>
  <c r="L11" i="15"/>
  <c r="AF11" i="14"/>
  <c r="E15" i="14"/>
  <c r="F15" i="10"/>
  <c r="B15" i="15"/>
  <c r="E12" i="14"/>
  <c r="B12" i="15"/>
  <c r="F12" i="10"/>
  <c r="G14" i="10"/>
  <c r="M56" i="8"/>
  <c r="N56" i="8" s="1"/>
  <c r="U56" i="8"/>
  <c r="S56" i="8"/>
  <c r="AD9" i="10"/>
  <c r="AG12" i="8" s="1"/>
  <c r="R9" i="15"/>
  <c r="M10" i="10"/>
  <c r="M10" i="15"/>
  <c r="Y10" i="10"/>
  <c r="AA13" i="8" s="1"/>
  <c r="AC10" i="14"/>
  <c r="N12" i="14"/>
  <c r="Q12" i="10"/>
  <c r="F15" i="7" s="1"/>
  <c r="R12" i="15"/>
  <c r="Q13" i="14"/>
  <c r="T13" i="10"/>
  <c r="I16" i="7" s="1"/>
  <c r="O16" i="7" s="1"/>
  <c r="J13" i="15"/>
  <c r="AF13" i="14"/>
  <c r="P13" i="15"/>
  <c r="AB13" i="10"/>
  <c r="AD16" i="8" s="1"/>
  <c r="F14" i="14"/>
  <c r="G14" i="14" s="1"/>
  <c r="M38" i="8"/>
  <c r="N38" i="8" s="1"/>
  <c r="P38" i="8"/>
  <c r="S38" i="8"/>
  <c r="U117" i="8"/>
  <c r="I117" i="8"/>
  <c r="K117" i="8" s="1"/>
  <c r="V117" i="8"/>
  <c r="S117" i="8"/>
  <c r="W25" i="8"/>
  <c r="U36" i="8"/>
  <c r="I36" i="8"/>
  <c r="K36" i="8" s="1"/>
  <c r="T36" i="8"/>
  <c r="G36" i="8"/>
  <c r="H36" i="8" s="1"/>
  <c r="O36" i="8" s="1"/>
  <c r="S36" i="8"/>
  <c r="F38" i="8"/>
  <c r="H38" i="8" s="1"/>
  <c r="O38" i="8" s="1"/>
  <c r="T38" i="8"/>
  <c r="W55" i="8"/>
  <c r="F56" i="8"/>
  <c r="H56" i="8" s="1"/>
  <c r="T56" i="8"/>
  <c r="U60" i="8"/>
  <c r="I60" i="8"/>
  <c r="K60" i="8" s="1"/>
  <c r="S60" i="8"/>
  <c r="W60" i="8" s="1"/>
  <c r="M77" i="8"/>
  <c r="L77" i="8"/>
  <c r="N77" i="8" s="1"/>
  <c r="S77" i="8"/>
  <c r="W77" i="8" s="1"/>
  <c r="U93" i="8"/>
  <c r="I93" i="8"/>
  <c r="K93" i="8" s="1"/>
  <c r="O93" i="8" s="1"/>
  <c r="M93" i="8"/>
  <c r="N93" i="8" s="1"/>
  <c r="S93" i="8"/>
  <c r="W93" i="8" s="1"/>
  <c r="F117" i="8"/>
  <c r="H117" i="8" s="1"/>
  <c r="O117" i="8" s="1"/>
  <c r="T117" i="8"/>
  <c r="C6" i="10"/>
  <c r="G6" i="10"/>
  <c r="K10" i="10"/>
  <c r="J12" i="10"/>
  <c r="R13" i="14"/>
  <c r="U13" i="10"/>
  <c r="J16" i="7" s="1"/>
  <c r="P16" i="7" s="1"/>
  <c r="K13" i="15"/>
  <c r="X13" i="10"/>
  <c r="AG13" i="10"/>
  <c r="AK16" i="8" s="1"/>
  <c r="U13" i="15"/>
  <c r="AM13" i="14"/>
  <c r="N14" i="10"/>
  <c r="I10" i="10"/>
  <c r="E10" i="15"/>
  <c r="C14" i="15"/>
  <c r="K12" i="10"/>
  <c r="L11" i="10"/>
  <c r="H11" i="15"/>
  <c r="O11" i="14"/>
  <c r="K11" i="15"/>
  <c r="R11" i="14"/>
  <c r="U11" i="10"/>
  <c r="J14" i="7" s="1"/>
  <c r="T12" i="15"/>
  <c r="AL12" i="14"/>
  <c r="AF12" i="10"/>
  <c r="AJ15" i="8" s="1"/>
  <c r="N13" i="10"/>
  <c r="P16" i="14"/>
  <c r="U15" i="8"/>
  <c r="W15" i="8" s="1"/>
  <c r="I15" i="8"/>
  <c r="K15" i="8" s="1"/>
  <c r="O15" i="8" s="1"/>
  <c r="U57" i="8"/>
  <c r="W57" i="8" s="1"/>
  <c r="I57" i="8"/>
  <c r="K57" i="8" s="1"/>
  <c r="U66" i="8"/>
  <c r="W66" i="8" s="1"/>
  <c r="I66" i="8"/>
  <c r="K66" i="8" s="1"/>
  <c r="O66" i="8" s="1"/>
  <c r="U81" i="8"/>
  <c r="W81" i="8" s="1"/>
  <c r="I81" i="8"/>
  <c r="K81" i="8" s="1"/>
  <c r="U111" i="8"/>
  <c r="W111" i="8" s="1"/>
  <c r="I111" i="8"/>
  <c r="K111" i="8" s="1"/>
  <c r="O111" i="8" s="1"/>
  <c r="Z14" i="10"/>
  <c r="AB17" i="8" s="1"/>
  <c r="G11" i="15"/>
  <c r="N11" i="14"/>
  <c r="AD11" i="14"/>
  <c r="Z11" i="10"/>
  <c r="AB14" i="8" s="1"/>
  <c r="N11" i="15"/>
  <c r="H13" i="10"/>
  <c r="H13" i="14"/>
  <c r="O14" i="14"/>
  <c r="R14" i="10"/>
  <c r="G17" i="7" s="1"/>
  <c r="H14" i="15"/>
  <c r="P14" i="14"/>
  <c r="C15" i="10"/>
  <c r="W15" i="14"/>
  <c r="X15" i="14" s="1"/>
  <c r="T15" i="14" s="1"/>
  <c r="P17" i="10"/>
  <c r="C11" i="10"/>
  <c r="Q11" i="10"/>
  <c r="F14" i="7" s="1"/>
  <c r="C13" i="10"/>
  <c r="H10" i="15"/>
  <c r="R10" i="10"/>
  <c r="G13" i="7" s="1"/>
  <c r="AB10" i="10"/>
  <c r="AD13" i="8" s="1"/>
  <c r="U10" i="15"/>
  <c r="AG10" i="10"/>
  <c r="AK13" i="8" s="1"/>
  <c r="AL13" i="8" s="1"/>
  <c r="AM10" i="14"/>
  <c r="I14" i="15"/>
  <c r="O14" i="15"/>
  <c r="AA14" i="10"/>
  <c r="AC17" i="8" s="1"/>
  <c r="AE14" i="14"/>
  <c r="AH14" i="14"/>
  <c r="AJ14" i="14" s="1"/>
  <c r="AC14" i="10"/>
  <c r="AF17" i="8" s="1"/>
  <c r="AH17" i="8" s="1"/>
  <c r="Q14" i="15"/>
  <c r="J15" i="10"/>
  <c r="K17" i="15"/>
  <c r="U17" i="10"/>
  <c r="J20" i="7" s="1"/>
  <c r="P20" i="7" s="1"/>
  <c r="R17" i="14"/>
  <c r="AE17" i="14"/>
  <c r="AA17" i="10"/>
  <c r="AC20" i="8" s="1"/>
  <c r="O17" i="15"/>
  <c r="O9" i="14"/>
  <c r="R9" i="10"/>
  <c r="G12" i="7" s="1"/>
  <c r="AA9" i="10"/>
  <c r="AC12" i="8" s="1"/>
  <c r="J32" i="12"/>
  <c r="Q13" i="8" s="1"/>
  <c r="R13" i="8" s="1"/>
  <c r="I14" i="10"/>
  <c r="S17" i="6" s="1"/>
  <c r="I14" i="14"/>
  <c r="AC14" i="14"/>
  <c r="Y14" i="10"/>
  <c r="AA17" i="8" s="1"/>
  <c r="AF20" i="10"/>
  <c r="AJ23" i="8" s="1"/>
  <c r="T20" i="15"/>
  <c r="AL20" i="14"/>
  <c r="N10" i="10"/>
  <c r="AA10" i="14"/>
  <c r="AJ10" i="14"/>
  <c r="T10" i="15"/>
  <c r="AL10" i="14"/>
  <c r="C12" i="10"/>
  <c r="AM14" i="14"/>
  <c r="C9" i="10"/>
  <c r="AF10" i="14"/>
  <c r="AK10" i="14"/>
  <c r="G14" i="15"/>
  <c r="N14" i="14"/>
  <c r="C16" i="15"/>
  <c r="F16" i="14"/>
  <c r="G16" i="10"/>
  <c r="N16" i="14"/>
  <c r="Q16" i="10"/>
  <c r="F19" i="7" s="1"/>
  <c r="G16" i="15"/>
  <c r="T16" i="15"/>
  <c r="AF16" i="10"/>
  <c r="AJ19" i="8" s="1"/>
  <c r="K17" i="10"/>
  <c r="AD14" i="14"/>
  <c r="J44" i="12"/>
  <c r="Q18" i="8" s="1"/>
  <c r="H17" i="10"/>
  <c r="T17" i="10"/>
  <c r="I20" i="7" s="1"/>
  <c r="O20" i="7" s="1"/>
  <c r="AD17" i="14"/>
  <c r="AD18" i="10"/>
  <c r="AG21" i="8" s="1"/>
  <c r="AH21" i="8" s="1"/>
  <c r="R18" i="15"/>
  <c r="AI21" i="14"/>
  <c r="AG21" i="10"/>
  <c r="AK24" i="8" s="1"/>
  <c r="U21" i="15"/>
  <c r="AA17" i="14"/>
  <c r="L17" i="15"/>
  <c r="AD21" i="10"/>
  <c r="AG24" i="8" s="1"/>
  <c r="W18" i="10"/>
  <c r="AI18" i="14"/>
  <c r="AJ18" i="14" s="1"/>
  <c r="P21" i="10"/>
  <c r="AM21" i="14"/>
  <c r="X22" i="10"/>
  <c r="AC17" i="14"/>
  <c r="W19" i="14"/>
  <c r="X19" i="14" s="1"/>
  <c r="T19" i="14" s="1"/>
  <c r="AG19" i="10"/>
  <c r="AK22" i="8" s="1"/>
  <c r="N21" i="10"/>
  <c r="K21" i="15"/>
  <c r="U21" i="10"/>
  <c r="J24" i="7" s="1"/>
  <c r="P24" i="7" s="1"/>
  <c r="R21" i="14"/>
  <c r="Y17" i="10"/>
  <c r="AA20" i="8" s="1"/>
  <c r="Z18" i="10"/>
  <c r="AB21" i="8" s="1"/>
  <c r="J50" i="12"/>
  <c r="X20" i="10"/>
  <c r="O23" i="10"/>
  <c r="AA16" i="14"/>
  <c r="AD16" i="10"/>
  <c r="AG19" i="8" s="1"/>
  <c r="H17" i="14"/>
  <c r="L17" i="14" s="1"/>
  <c r="J17" i="10"/>
  <c r="N18" i="14"/>
  <c r="Q18" i="10"/>
  <c r="F21" i="7" s="1"/>
  <c r="G18" i="15"/>
  <c r="AM19" i="14"/>
  <c r="AN19" i="14" s="1"/>
  <c r="B20" i="15"/>
  <c r="F20" i="10"/>
  <c r="E20" i="14"/>
  <c r="AH20" i="14"/>
  <c r="AC20" i="10"/>
  <c r="AF23" i="8" s="1"/>
  <c r="F21" i="14"/>
  <c r="W21" i="10"/>
  <c r="F22" i="14"/>
  <c r="G22" i="10"/>
  <c r="C22" i="15"/>
  <c r="O22" i="15"/>
  <c r="AE22" i="14"/>
  <c r="L14" i="15"/>
  <c r="X14" i="10"/>
  <c r="R14" i="15"/>
  <c r="B16" i="15"/>
  <c r="F16" i="10"/>
  <c r="E16" i="14"/>
  <c r="O17" i="14"/>
  <c r="R17" i="10"/>
  <c r="G20" i="7" s="1"/>
  <c r="I18" i="14"/>
  <c r="K18" i="14" s="1"/>
  <c r="I18" i="10"/>
  <c r="S21" i="6" s="1"/>
  <c r="P18" i="10"/>
  <c r="P18" i="15"/>
  <c r="AF18" i="14"/>
  <c r="AK18" i="14"/>
  <c r="AN18" i="14" s="1"/>
  <c r="G21" i="10"/>
  <c r="AA22" i="10"/>
  <c r="AC25" i="8" s="1"/>
  <c r="P10" i="10"/>
  <c r="W14" i="10"/>
  <c r="S14" i="15"/>
  <c r="AE14" i="10"/>
  <c r="AI17" i="8" s="1"/>
  <c r="AL17" i="8" s="1"/>
  <c r="AK14" i="14"/>
  <c r="C17" i="10"/>
  <c r="D17" i="15"/>
  <c r="AB18" i="10"/>
  <c r="AD21" i="8" s="1"/>
  <c r="S19" i="15"/>
  <c r="AE19" i="10"/>
  <c r="AI22" i="8" s="1"/>
  <c r="K19" i="10"/>
  <c r="U19" i="15"/>
  <c r="S16" i="10"/>
  <c r="H19" i="7" s="1"/>
  <c r="AC16" i="10"/>
  <c r="AF19" i="8" s="1"/>
  <c r="AH19" i="8" s="1"/>
  <c r="AI16" i="14"/>
  <c r="I17" i="10"/>
  <c r="S20" i="6" s="1"/>
  <c r="J17" i="15"/>
  <c r="N17" i="15"/>
  <c r="AD18" i="14"/>
  <c r="D19" i="15"/>
  <c r="F19" i="15"/>
  <c r="Q25" i="8"/>
  <c r="R25" i="8" s="1"/>
  <c r="AB22" i="10"/>
  <c r="AD25" i="8" s="1"/>
  <c r="P22" i="15"/>
  <c r="AF22" i="14"/>
  <c r="W18" i="14"/>
  <c r="X18" i="14" s="1"/>
  <c r="T18" i="14" s="1"/>
  <c r="H19" i="10"/>
  <c r="AA19" i="14"/>
  <c r="R20" i="14"/>
  <c r="K20" i="15"/>
  <c r="U20" i="10"/>
  <c r="J23" i="7" s="1"/>
  <c r="P23" i="7" s="1"/>
  <c r="W21" i="14"/>
  <c r="X21" i="14" s="1"/>
  <c r="T21" i="14" s="1"/>
  <c r="Q10" i="15"/>
  <c r="AC10" i="10"/>
  <c r="AF13" i="8" s="1"/>
  <c r="AH13" i="8" s="1"/>
  <c r="AL14" i="14"/>
  <c r="O47" i="12"/>
  <c r="K21" i="6" s="1"/>
  <c r="L21" i="6" s="1"/>
  <c r="M21" i="6" s="1"/>
  <c r="J47" i="12"/>
  <c r="H18" i="14"/>
  <c r="N18" i="15"/>
  <c r="AI19" i="14"/>
  <c r="AJ19" i="14" s="1"/>
  <c r="C20" i="10"/>
  <c r="Q20" i="15"/>
  <c r="C21" i="15"/>
  <c r="K21" i="10"/>
  <c r="H16" i="15"/>
  <c r="R16" i="14"/>
  <c r="X16" i="10"/>
  <c r="AF16" i="14"/>
  <c r="AB16" i="10"/>
  <c r="AD19" i="8" s="1"/>
  <c r="AH16" i="14"/>
  <c r="L17" i="10"/>
  <c r="F17" i="15"/>
  <c r="M17" i="15"/>
  <c r="H18" i="10"/>
  <c r="U18" i="15"/>
  <c r="Z19" i="10"/>
  <c r="AB22" i="8" s="1"/>
  <c r="AD19" i="14"/>
  <c r="AD19" i="10"/>
  <c r="AG22" i="8" s="1"/>
  <c r="X21" i="10"/>
  <c r="AC23" i="14"/>
  <c r="F18" i="14"/>
  <c r="M18" i="15"/>
  <c r="T18" i="15"/>
  <c r="E19" i="14"/>
  <c r="F19" i="10"/>
  <c r="M19" i="10"/>
  <c r="L22" i="15"/>
  <c r="AK25" i="14"/>
  <c r="AE25" i="10"/>
  <c r="AI28" i="8" s="1"/>
  <c r="R23" i="15"/>
  <c r="AD23" i="10"/>
  <c r="AG26" i="8" s="1"/>
  <c r="AH26" i="8" s="1"/>
  <c r="AI23" i="14"/>
  <c r="AJ23" i="14" s="1"/>
  <c r="Z24" i="10"/>
  <c r="AB27" i="8" s="1"/>
  <c r="AD24" i="14"/>
  <c r="J25" i="15"/>
  <c r="Q25" i="14"/>
  <c r="V32" i="10"/>
  <c r="Y35" i="8"/>
  <c r="Z35" i="8" s="1"/>
  <c r="T25" i="10"/>
  <c r="I28" i="7" s="1"/>
  <c r="P26" i="14"/>
  <c r="O16" i="10"/>
  <c r="L18" i="10"/>
  <c r="AC19" i="14"/>
  <c r="Y19" i="10"/>
  <c r="AA22" i="8" s="1"/>
  <c r="O51" i="12"/>
  <c r="G24" i="10"/>
  <c r="C24" i="15"/>
  <c r="M26" i="10"/>
  <c r="J14" i="15"/>
  <c r="T14" i="10"/>
  <c r="I17" i="7" s="1"/>
  <c r="W14" i="14"/>
  <c r="X14" i="14" s="1"/>
  <c r="T14" i="14" s="1"/>
  <c r="J16" i="14"/>
  <c r="K16" i="14" s="1"/>
  <c r="N16" i="10"/>
  <c r="M16" i="15"/>
  <c r="AC19" i="10"/>
  <c r="AF22" i="8" s="1"/>
  <c r="AH22" i="8" s="1"/>
  <c r="Q19" i="15"/>
  <c r="L21" i="10"/>
  <c r="J21" i="14"/>
  <c r="AA21" i="14"/>
  <c r="U22" i="10"/>
  <c r="J25" i="7" s="1"/>
  <c r="P25" i="7" s="1"/>
  <c r="N25" i="14"/>
  <c r="Q25" i="10"/>
  <c r="F28" i="7" s="1"/>
  <c r="I26" i="14"/>
  <c r="Q27" i="14"/>
  <c r="J27" i="15"/>
  <c r="T27" i="10"/>
  <c r="I30" i="7" s="1"/>
  <c r="O30" i="7" s="1"/>
  <c r="I19" i="14"/>
  <c r="K19" i="14" s="1"/>
  <c r="L19" i="14" s="1"/>
  <c r="I19" i="10"/>
  <c r="S22" i="6" s="1"/>
  <c r="P19" i="10"/>
  <c r="X19" i="10"/>
  <c r="AF19" i="10"/>
  <c r="AJ22" i="8" s="1"/>
  <c r="O21" i="10"/>
  <c r="T21" i="15"/>
  <c r="AF21" i="10"/>
  <c r="AJ24" i="8" s="1"/>
  <c r="AM23" i="14"/>
  <c r="N24" i="15"/>
  <c r="N26" i="10"/>
  <c r="N27" i="15"/>
  <c r="Z27" i="10"/>
  <c r="AB30" i="8" s="1"/>
  <c r="AD27" i="14"/>
  <c r="B28" i="15"/>
  <c r="F28" i="10"/>
  <c r="E28" i="14"/>
  <c r="G28" i="14" s="1"/>
  <c r="AC21" i="14"/>
  <c r="Y21" i="10"/>
  <c r="AA24" i="8" s="1"/>
  <c r="P22" i="10"/>
  <c r="W22" i="10"/>
  <c r="Q23" i="15"/>
  <c r="AG23" i="10"/>
  <c r="AK26" i="8" s="1"/>
  <c r="W24" i="10"/>
  <c r="E25" i="15"/>
  <c r="I25" i="10"/>
  <c r="S28" i="6" s="1"/>
  <c r="R27" i="14"/>
  <c r="K27" i="15"/>
  <c r="U27" i="10"/>
  <c r="J30" i="7" s="1"/>
  <c r="P30" i="7" s="1"/>
  <c r="E26" i="14"/>
  <c r="F26" i="10"/>
  <c r="B26" i="15"/>
  <c r="I28" i="15"/>
  <c r="O30" i="15"/>
  <c r="AA30" i="10"/>
  <c r="AC33" i="8" s="1"/>
  <c r="AE30" i="14"/>
  <c r="C23" i="15"/>
  <c r="G23" i="10"/>
  <c r="F23" i="14"/>
  <c r="H23" i="15"/>
  <c r="O23" i="14"/>
  <c r="Y23" i="10"/>
  <c r="AA26" i="8" s="1"/>
  <c r="O22" i="10"/>
  <c r="R23" i="10"/>
  <c r="G26" i="7" s="1"/>
  <c r="E24" i="14"/>
  <c r="G24" i="14" s="1"/>
  <c r="F24" i="10"/>
  <c r="B24" i="15"/>
  <c r="J24" i="10"/>
  <c r="Q24" i="14"/>
  <c r="T24" i="10"/>
  <c r="I27" i="7" s="1"/>
  <c r="J24" i="15"/>
  <c r="E25" i="14"/>
  <c r="F25" i="10"/>
  <c r="K25" i="14"/>
  <c r="U27" i="15"/>
  <c r="AG27" i="10"/>
  <c r="AK30" i="8" s="1"/>
  <c r="AM27" i="14"/>
  <c r="W28" i="14"/>
  <c r="X28" i="14" s="1"/>
  <c r="T28" i="14" s="1"/>
  <c r="P29" i="10"/>
  <c r="H32" i="10"/>
  <c r="D32" i="15"/>
  <c r="H32" i="14"/>
  <c r="K32" i="10"/>
  <c r="N32" i="10"/>
  <c r="E39" i="14"/>
  <c r="B39" i="15"/>
  <c r="F39" i="10"/>
  <c r="U24" i="15"/>
  <c r="AG24" i="10"/>
  <c r="AK27" i="8" s="1"/>
  <c r="C25" i="10"/>
  <c r="R25" i="14"/>
  <c r="J26" i="15"/>
  <c r="Q27" i="15"/>
  <c r="AC27" i="10"/>
  <c r="AF30" i="8" s="1"/>
  <c r="M29" i="10"/>
  <c r="Z31" i="10"/>
  <c r="AB34" i="8" s="1"/>
  <c r="N31" i="15"/>
  <c r="Y32" i="10"/>
  <c r="AA35" i="8" s="1"/>
  <c r="M32" i="15"/>
  <c r="O34" i="14"/>
  <c r="H34" i="15"/>
  <c r="R34" i="10"/>
  <c r="G37" i="7" s="1"/>
  <c r="AD28" i="10"/>
  <c r="AG31" i="8" s="1"/>
  <c r="R28" i="15"/>
  <c r="S29" i="15"/>
  <c r="W30" i="14"/>
  <c r="X30" i="14" s="1"/>
  <c r="T30" i="14" s="1"/>
  <c r="J61" i="12"/>
  <c r="F32" i="15"/>
  <c r="J32" i="14"/>
  <c r="H24" i="15"/>
  <c r="R24" i="10"/>
  <c r="G27" i="7" s="1"/>
  <c r="AL24" i="14"/>
  <c r="D26" i="15"/>
  <c r="H26" i="10"/>
  <c r="W26" i="10"/>
  <c r="AF27" i="14"/>
  <c r="AE29" i="10"/>
  <c r="AI32" i="8" s="1"/>
  <c r="T33" i="15"/>
  <c r="AL33" i="14"/>
  <c r="AF33" i="10"/>
  <c r="AJ36" i="8" s="1"/>
  <c r="M23" i="10"/>
  <c r="AK24" i="14"/>
  <c r="L25" i="10"/>
  <c r="N26" i="15"/>
  <c r="E27" i="14"/>
  <c r="G27" i="14" s="1"/>
  <c r="AL27" i="14"/>
  <c r="J28" i="10"/>
  <c r="N28" i="14"/>
  <c r="O28" i="14"/>
  <c r="O29" i="10"/>
  <c r="P29" i="15"/>
  <c r="AB29" i="10"/>
  <c r="AD32" i="8" s="1"/>
  <c r="C30" i="10"/>
  <c r="AA31" i="14"/>
  <c r="L32" i="10"/>
  <c r="W32" i="14"/>
  <c r="X32" i="14" s="1"/>
  <c r="T32" i="14" s="1"/>
  <c r="O36" i="14"/>
  <c r="H36" i="15"/>
  <c r="R36" i="10"/>
  <c r="G39" i="7" s="1"/>
  <c r="AN37" i="14"/>
  <c r="AD21" i="14"/>
  <c r="N21" i="15"/>
  <c r="D22" i="15"/>
  <c r="G22" i="15"/>
  <c r="C23" i="10"/>
  <c r="Q24" i="10"/>
  <c r="F27" i="7" s="1"/>
  <c r="O26" i="15"/>
  <c r="AA26" i="10"/>
  <c r="AC29" i="8" s="1"/>
  <c r="AE26" i="14"/>
  <c r="H27" i="14"/>
  <c r="AB27" i="10"/>
  <c r="AD30" i="8" s="1"/>
  <c r="AH27" i="14"/>
  <c r="AJ27" i="14" s="1"/>
  <c r="Q28" i="10"/>
  <c r="F31" i="7" s="1"/>
  <c r="U28" i="10"/>
  <c r="J31" i="7" s="1"/>
  <c r="P31" i="7" s="1"/>
  <c r="X28" i="10"/>
  <c r="AC28" i="10"/>
  <c r="AF31" i="8" s="1"/>
  <c r="AH31" i="8" s="1"/>
  <c r="Q28" i="15"/>
  <c r="W29" i="10"/>
  <c r="AD32" i="10"/>
  <c r="AG35" i="8" s="1"/>
  <c r="R32" i="15"/>
  <c r="AI32" i="14"/>
  <c r="P34" i="14"/>
  <c r="C18" i="10"/>
  <c r="C21" i="10"/>
  <c r="I21" i="14"/>
  <c r="E22" i="15"/>
  <c r="H22" i="15"/>
  <c r="AE22" i="10"/>
  <c r="AI25" i="8" s="1"/>
  <c r="AE24" i="10"/>
  <c r="AI27" i="8" s="1"/>
  <c r="P26" i="10"/>
  <c r="Q26" i="14"/>
  <c r="S26" i="15"/>
  <c r="AE26" i="10"/>
  <c r="AI29" i="8" s="1"/>
  <c r="B27" i="15"/>
  <c r="L27" i="15"/>
  <c r="AK27" i="14"/>
  <c r="AF27" i="10"/>
  <c r="AJ30" i="8" s="1"/>
  <c r="N28" i="10"/>
  <c r="AI28" i="14"/>
  <c r="AJ28" i="14" s="1"/>
  <c r="N31" i="10"/>
  <c r="AE32" i="14"/>
  <c r="AA32" i="10"/>
  <c r="AC35" i="8" s="1"/>
  <c r="O32" i="15"/>
  <c r="L35" i="15"/>
  <c r="AA35" i="14"/>
  <c r="C26" i="15"/>
  <c r="G26" i="10"/>
  <c r="AG28" i="14"/>
  <c r="AK29" i="14"/>
  <c r="L31" i="15"/>
  <c r="AL31" i="14"/>
  <c r="AF31" i="10"/>
  <c r="AJ34" i="8" s="1"/>
  <c r="T31" i="15"/>
  <c r="N33" i="10"/>
  <c r="X36" i="10"/>
  <c r="C16" i="10"/>
  <c r="P16" i="10"/>
  <c r="K22" i="10"/>
  <c r="R22" i="10"/>
  <c r="G25" i="7" s="1"/>
  <c r="AE24" i="14"/>
  <c r="AG24" i="14" s="1"/>
  <c r="C26" i="10"/>
  <c r="Z26" i="10"/>
  <c r="AB29" i="8" s="1"/>
  <c r="AE27" i="10"/>
  <c r="AI30" i="8" s="1"/>
  <c r="I28" i="10"/>
  <c r="S31" i="6" s="1"/>
  <c r="H28" i="15"/>
  <c r="F29" i="15"/>
  <c r="L29" i="10"/>
  <c r="J29" i="14"/>
  <c r="N29" i="10"/>
  <c r="AE29" i="14"/>
  <c r="J31" i="10"/>
  <c r="W31" i="10"/>
  <c r="C33" i="10"/>
  <c r="S37" i="10"/>
  <c r="H40" i="7" s="1"/>
  <c r="R27" i="15"/>
  <c r="AD27" i="10"/>
  <c r="AG30" i="8" s="1"/>
  <c r="AB28" i="10"/>
  <c r="AD31" i="8" s="1"/>
  <c r="AE31" i="8" s="1"/>
  <c r="AM31" i="8" s="1"/>
  <c r="P28" i="15"/>
  <c r="J33" i="10"/>
  <c r="AH37" i="14"/>
  <c r="AJ37" i="14" s="1"/>
  <c r="Q37" i="15"/>
  <c r="AC37" i="10"/>
  <c r="AF40" i="8" s="1"/>
  <c r="O26" i="10"/>
  <c r="N27" i="14"/>
  <c r="J60" i="12"/>
  <c r="G29" i="15"/>
  <c r="Q29" i="10"/>
  <c r="F32" i="7" s="1"/>
  <c r="T29" i="15"/>
  <c r="AF29" i="10"/>
  <c r="AJ32" i="8" s="1"/>
  <c r="AI31" i="14"/>
  <c r="AJ31" i="14" s="1"/>
  <c r="R31" i="15"/>
  <c r="Q33" i="14"/>
  <c r="J33" i="15"/>
  <c r="T33" i="10"/>
  <c r="I36" i="7" s="1"/>
  <c r="O36" i="7" s="1"/>
  <c r="AN34" i="14"/>
  <c r="C19" i="10"/>
  <c r="E21" i="15"/>
  <c r="H22" i="14"/>
  <c r="L22" i="14" s="1"/>
  <c r="AK22" i="14"/>
  <c r="E24" i="15"/>
  <c r="M24" i="15"/>
  <c r="Y24" i="10"/>
  <c r="AA27" i="8" s="1"/>
  <c r="F26" i="14"/>
  <c r="AD26" i="14"/>
  <c r="C27" i="10"/>
  <c r="F27" i="10"/>
  <c r="I28" i="14"/>
  <c r="G28" i="15"/>
  <c r="K28" i="15"/>
  <c r="X29" i="10"/>
  <c r="O31" i="10"/>
  <c r="AD31" i="10"/>
  <c r="AG34" i="8" s="1"/>
  <c r="AH34" i="8" s="1"/>
  <c r="P33" i="10"/>
  <c r="AK36" i="14"/>
  <c r="S36" i="15"/>
  <c r="AE36" i="10"/>
  <c r="AI39" i="8" s="1"/>
  <c r="AL38" i="14"/>
  <c r="H39" i="14"/>
  <c r="D39" i="15"/>
  <c r="N39" i="10"/>
  <c r="AF40" i="14"/>
  <c r="E43" i="14"/>
  <c r="B43" i="15"/>
  <c r="F43" i="10"/>
  <c r="I34" i="10"/>
  <c r="C35" i="10"/>
  <c r="W37" i="14"/>
  <c r="X37" i="14" s="1"/>
  <c r="T37" i="14" s="1"/>
  <c r="H39" i="10"/>
  <c r="AA39" i="14"/>
  <c r="AB40" i="10"/>
  <c r="AD43" i="8" s="1"/>
  <c r="AK40" i="14"/>
  <c r="P41" i="10"/>
  <c r="F42" i="14"/>
  <c r="C43" i="15"/>
  <c r="F43" i="14"/>
  <c r="G43" i="10"/>
  <c r="C32" i="15"/>
  <c r="G32" i="10"/>
  <c r="N34" i="14"/>
  <c r="AI34" i="14"/>
  <c r="AD34" i="10"/>
  <c r="AG37" i="8" s="1"/>
  <c r="N36" i="15"/>
  <c r="Z36" i="10"/>
  <c r="AB39" i="8" s="1"/>
  <c r="AG36" i="10"/>
  <c r="AK39" i="8" s="1"/>
  <c r="U36" i="15"/>
  <c r="W37" i="10"/>
  <c r="AF38" i="10"/>
  <c r="AJ41" i="8" s="1"/>
  <c r="P39" i="10"/>
  <c r="AI39" i="14"/>
  <c r="R39" i="15"/>
  <c r="C40" i="10"/>
  <c r="AE40" i="10"/>
  <c r="AI43" i="8" s="1"/>
  <c r="X41" i="10"/>
  <c r="AF41" i="14"/>
  <c r="AB41" i="10"/>
  <c r="AD44" i="8" s="1"/>
  <c r="J42" i="15"/>
  <c r="Q42" i="14"/>
  <c r="T42" i="10"/>
  <c r="I45" i="7" s="1"/>
  <c r="G42" i="10"/>
  <c r="N42" i="10"/>
  <c r="D43" i="15"/>
  <c r="H43" i="14"/>
  <c r="H43" i="10"/>
  <c r="C22" i="10"/>
  <c r="C31" i="15"/>
  <c r="G31" i="10"/>
  <c r="AE32" i="10"/>
  <c r="AI35" i="8" s="1"/>
  <c r="AC32" i="10"/>
  <c r="AF35" i="8" s="1"/>
  <c r="AH35" i="8" s="1"/>
  <c r="H34" i="14"/>
  <c r="M34" i="10"/>
  <c r="P34" i="10"/>
  <c r="W34" i="10"/>
  <c r="N36" i="14"/>
  <c r="K37" i="10"/>
  <c r="C38" i="10"/>
  <c r="P40" i="15"/>
  <c r="M41" i="10"/>
  <c r="C42" i="15"/>
  <c r="E31" i="14"/>
  <c r="G31" i="14" s="1"/>
  <c r="AG31" i="10"/>
  <c r="AK34" i="8" s="1"/>
  <c r="U31" i="15"/>
  <c r="E32" i="14"/>
  <c r="I34" i="14"/>
  <c r="K34" i="14" s="1"/>
  <c r="R36" i="15"/>
  <c r="AD36" i="10"/>
  <c r="AG39" i="8" s="1"/>
  <c r="AI36" i="14"/>
  <c r="M37" i="10"/>
  <c r="AH40" i="14"/>
  <c r="AJ40" i="14" s="1"/>
  <c r="AC41" i="14"/>
  <c r="Y41" i="10"/>
  <c r="AA44" i="8" s="1"/>
  <c r="H42" i="14"/>
  <c r="AM44" i="14"/>
  <c r="AG44" i="10"/>
  <c r="AK47" i="8" s="1"/>
  <c r="U44" i="15"/>
  <c r="C29" i="10"/>
  <c r="F32" i="14"/>
  <c r="AH32" i="14"/>
  <c r="AJ32" i="14" s="1"/>
  <c r="AA34" i="14"/>
  <c r="AF34" i="10"/>
  <c r="AJ37" i="8" s="1"/>
  <c r="AL37" i="8" s="1"/>
  <c r="T34" i="15"/>
  <c r="AF37" i="14"/>
  <c r="AD37" i="10"/>
  <c r="AG40" i="8" s="1"/>
  <c r="R37" i="15"/>
  <c r="K38" i="10"/>
  <c r="X40" i="10"/>
  <c r="AC40" i="10"/>
  <c r="AF43" i="8" s="1"/>
  <c r="S40" i="15"/>
  <c r="H42" i="10"/>
  <c r="O42" i="10"/>
  <c r="AC42" i="14"/>
  <c r="Y42" i="10"/>
  <c r="AA45" i="8" s="1"/>
  <c r="AH34" i="14"/>
  <c r="I36" i="14"/>
  <c r="I36" i="10"/>
  <c r="P36" i="10"/>
  <c r="T38" i="15"/>
  <c r="F39" i="14"/>
  <c r="G39" i="14" s="1"/>
  <c r="I39" i="10"/>
  <c r="S42" i="6" s="1"/>
  <c r="E39" i="15"/>
  <c r="N41" i="10"/>
  <c r="D42" i="15"/>
  <c r="M42" i="15"/>
  <c r="Q24" i="15"/>
  <c r="AC24" i="10"/>
  <c r="AF27" i="8" s="1"/>
  <c r="AH27" i="8" s="1"/>
  <c r="K31" i="10"/>
  <c r="AA31" i="10"/>
  <c r="AC34" i="8" s="1"/>
  <c r="AM31" i="14"/>
  <c r="W32" i="10"/>
  <c r="Y34" i="10"/>
  <c r="AA37" i="8" s="1"/>
  <c r="M34" i="15"/>
  <c r="AC36" i="14"/>
  <c r="M36" i="15"/>
  <c r="AL36" i="14"/>
  <c r="T36" i="15"/>
  <c r="Q37" i="10"/>
  <c r="F40" i="7" s="1"/>
  <c r="R37" i="14"/>
  <c r="AG37" i="14"/>
  <c r="AM38" i="14"/>
  <c r="U38" i="15"/>
  <c r="G39" i="10"/>
  <c r="I39" i="14"/>
  <c r="M39" i="10"/>
  <c r="L39" i="15"/>
  <c r="AH39" i="14"/>
  <c r="AE40" i="14"/>
  <c r="Q40" i="15"/>
  <c r="M41" i="15"/>
  <c r="I42" i="14"/>
  <c r="I42" i="10"/>
  <c r="S45" i="6" s="1"/>
  <c r="N42" i="15"/>
  <c r="AD42" i="14"/>
  <c r="Z42" i="10"/>
  <c r="AB45" i="8" s="1"/>
  <c r="AK31" i="14"/>
  <c r="E34" i="14"/>
  <c r="AC34" i="10"/>
  <c r="AF37" i="8" s="1"/>
  <c r="K36" i="10"/>
  <c r="M37" i="14"/>
  <c r="I37" i="15"/>
  <c r="AA37" i="14"/>
  <c r="L37" i="15"/>
  <c r="AC38" i="14"/>
  <c r="W39" i="10"/>
  <c r="S39" i="15"/>
  <c r="AE39" i="10"/>
  <c r="AI42" i="8" s="1"/>
  <c r="AI40" i="14"/>
  <c r="AD40" i="10"/>
  <c r="AG43" i="8" s="1"/>
  <c r="AA42" i="10"/>
  <c r="AC45" i="8" s="1"/>
  <c r="O42" i="15"/>
  <c r="AE42" i="14"/>
  <c r="AE31" i="14"/>
  <c r="AA32" i="14"/>
  <c r="R34" i="15"/>
  <c r="AK39" i="14"/>
  <c r="M40" i="15"/>
  <c r="AC40" i="14"/>
  <c r="E42" i="14"/>
  <c r="L42" i="10"/>
  <c r="J42" i="14"/>
  <c r="H36" i="14"/>
  <c r="E37" i="14"/>
  <c r="G37" i="14" s="1"/>
  <c r="F37" i="10"/>
  <c r="AE37" i="14"/>
  <c r="P37" i="15"/>
  <c r="L38" i="10"/>
  <c r="F38" i="15"/>
  <c r="Q38" i="14"/>
  <c r="T38" i="10"/>
  <c r="I41" i="7" s="1"/>
  <c r="O41" i="7" s="1"/>
  <c r="Y38" i="10"/>
  <c r="AA41" i="8" s="1"/>
  <c r="N39" i="14"/>
  <c r="Q39" i="10"/>
  <c r="F42" i="7" s="1"/>
  <c r="Y40" i="10"/>
  <c r="AA43" i="8" s="1"/>
  <c r="K41" i="14"/>
  <c r="AA42" i="14"/>
  <c r="I43" i="15"/>
  <c r="J42" i="10"/>
  <c r="Q43" i="10"/>
  <c r="F46" i="7" s="1"/>
  <c r="N43" i="14"/>
  <c r="AG43" i="14"/>
  <c r="P44" i="15"/>
  <c r="W45" i="10"/>
  <c r="S47" i="10"/>
  <c r="H50" i="7" s="1"/>
  <c r="P48" i="10"/>
  <c r="Q48" i="15"/>
  <c r="AC48" i="10"/>
  <c r="AF51" i="8" s="1"/>
  <c r="AH48" i="14"/>
  <c r="J51" i="10"/>
  <c r="O92" i="12"/>
  <c r="AB43" i="10"/>
  <c r="AD46" i="8" s="1"/>
  <c r="AB44" i="10"/>
  <c r="AD47" i="8" s="1"/>
  <c r="P45" i="10"/>
  <c r="C46" i="10"/>
  <c r="M49" i="10"/>
  <c r="S34" i="15"/>
  <c r="G41" i="14"/>
  <c r="Q41" i="15"/>
  <c r="O43" i="10"/>
  <c r="AJ43" i="14"/>
  <c r="I50" i="14"/>
  <c r="I50" i="10"/>
  <c r="S53" i="6" s="1"/>
  <c r="N50" i="15"/>
  <c r="AD50" i="14"/>
  <c r="Z50" i="10"/>
  <c r="AB53" i="8" s="1"/>
  <c r="AF50" i="10"/>
  <c r="AJ53" i="8" s="1"/>
  <c r="AL50" i="14"/>
  <c r="T41" i="15"/>
  <c r="W42" i="10"/>
  <c r="J49" i="10"/>
  <c r="O52" i="14"/>
  <c r="H52" i="15"/>
  <c r="R52" i="10"/>
  <c r="G55" i="7" s="1"/>
  <c r="S53" i="10"/>
  <c r="H56" i="7" s="1"/>
  <c r="C34" i="10"/>
  <c r="G37" i="10"/>
  <c r="N37" i="10"/>
  <c r="R39" i="10"/>
  <c r="G42" i="7" s="1"/>
  <c r="X39" i="10"/>
  <c r="C41" i="10"/>
  <c r="R41" i="14"/>
  <c r="W41" i="14"/>
  <c r="X41" i="14" s="1"/>
  <c r="T41" i="14" s="1"/>
  <c r="AC41" i="10"/>
  <c r="AF44" i="8" s="1"/>
  <c r="I43" i="14"/>
  <c r="K43" i="14" s="1"/>
  <c r="Q43" i="14"/>
  <c r="W43" i="10"/>
  <c r="H44" i="14"/>
  <c r="G45" i="10"/>
  <c r="J47" i="15"/>
  <c r="Q47" i="14"/>
  <c r="T47" i="10"/>
  <c r="I50" i="7" s="1"/>
  <c r="J34" i="15"/>
  <c r="AF39" i="14"/>
  <c r="AF41" i="10"/>
  <c r="AJ44" i="8" s="1"/>
  <c r="N43" i="10"/>
  <c r="AF43" i="14"/>
  <c r="AF44" i="14"/>
  <c r="I45" i="10"/>
  <c r="S48" i="6" s="1"/>
  <c r="I45" i="14"/>
  <c r="O45" i="10"/>
  <c r="I48" i="14"/>
  <c r="I48" i="10"/>
  <c r="S51" i="6" s="1"/>
  <c r="X37" i="10"/>
  <c r="S37" i="15"/>
  <c r="E45" i="14"/>
  <c r="N50" i="14"/>
  <c r="Q50" i="10"/>
  <c r="F53" i="7" s="1"/>
  <c r="G50" i="15"/>
  <c r="N51" i="14"/>
  <c r="Q51" i="10"/>
  <c r="F54" i="7" s="1"/>
  <c r="G51" i="15"/>
  <c r="C32" i="10"/>
  <c r="K34" i="15"/>
  <c r="O34" i="15"/>
  <c r="T37" i="15"/>
  <c r="O88" i="12"/>
  <c r="K44" i="6" s="1"/>
  <c r="L44" i="6" s="1"/>
  <c r="M44" i="6" s="1"/>
  <c r="B41" i="15"/>
  <c r="F41" i="10"/>
  <c r="C41" i="15"/>
  <c r="G41" i="15"/>
  <c r="C42" i="10"/>
  <c r="C44" i="10"/>
  <c r="F45" i="14"/>
  <c r="Q45" i="14"/>
  <c r="AH47" i="14"/>
  <c r="AC47" i="10"/>
  <c r="AF50" i="8" s="1"/>
  <c r="Q47" i="15"/>
  <c r="M51" i="10"/>
  <c r="U34" i="10"/>
  <c r="J37" i="7" s="1"/>
  <c r="P37" i="7" s="1"/>
  <c r="Y37" i="10"/>
  <c r="AA40" i="8" s="1"/>
  <c r="AH41" i="14"/>
  <c r="S42" i="15"/>
  <c r="E43" i="15"/>
  <c r="L43" i="10"/>
  <c r="F45" i="10"/>
  <c r="T45" i="10"/>
  <c r="I48" i="7" s="1"/>
  <c r="AF47" i="10"/>
  <c r="AJ50" i="8" s="1"/>
  <c r="E48" i="15"/>
  <c r="Q49" i="14"/>
  <c r="J49" i="15"/>
  <c r="T49" i="10"/>
  <c r="I52" i="7" s="1"/>
  <c r="O52" i="7" s="1"/>
  <c r="W49" i="10"/>
  <c r="N51" i="15"/>
  <c r="Z51" i="10"/>
  <c r="AB54" i="8" s="1"/>
  <c r="AD51" i="14"/>
  <c r="E41" i="15"/>
  <c r="I41" i="10"/>
  <c r="S44" i="6" s="1"/>
  <c r="J41" i="10"/>
  <c r="K41" i="15"/>
  <c r="AH42" i="14"/>
  <c r="AJ42" i="14" s="1"/>
  <c r="G43" i="15"/>
  <c r="M43" i="15"/>
  <c r="Y43" i="10"/>
  <c r="AA46" i="8" s="1"/>
  <c r="P43" i="15"/>
  <c r="U43" i="15"/>
  <c r="AG43" i="10"/>
  <c r="AK46" i="8" s="1"/>
  <c r="L44" i="10"/>
  <c r="J44" i="14"/>
  <c r="T44" i="10"/>
  <c r="I47" i="7" s="1"/>
  <c r="J44" i="15"/>
  <c r="F41" i="15"/>
  <c r="AL41" i="14"/>
  <c r="P43" i="10"/>
  <c r="D45" i="15"/>
  <c r="H45" i="10"/>
  <c r="H45" i="14"/>
  <c r="AF51" i="14"/>
  <c r="AB51" i="10"/>
  <c r="AD54" i="8" s="1"/>
  <c r="P51" i="15"/>
  <c r="J92" i="12"/>
  <c r="Q46" i="8" s="1"/>
  <c r="R46" i="8" s="1"/>
  <c r="W43" i="14"/>
  <c r="X43" i="14" s="1"/>
  <c r="T43" i="14" s="1"/>
  <c r="H44" i="10"/>
  <c r="N45" i="14"/>
  <c r="Q45" i="10"/>
  <c r="F48" i="7" s="1"/>
  <c r="S50" i="10"/>
  <c r="H53" i="7" s="1"/>
  <c r="K43" i="15"/>
  <c r="F45" i="15"/>
  <c r="L45" i="10"/>
  <c r="K45" i="15"/>
  <c r="O48" i="15"/>
  <c r="F51" i="14"/>
  <c r="Q52" i="14"/>
  <c r="AH52" i="14"/>
  <c r="AJ52" i="14" s="1"/>
  <c r="S52" i="15"/>
  <c r="AE52" i="10"/>
  <c r="AI55" i="8" s="1"/>
  <c r="E53" i="14"/>
  <c r="F53" i="10"/>
  <c r="M53" i="10"/>
  <c r="X53" i="10"/>
  <c r="X51" i="10"/>
  <c r="P49" i="10"/>
  <c r="AL49" i="14"/>
  <c r="E50" i="14"/>
  <c r="F52" i="14"/>
  <c r="G52" i="14" s="1"/>
  <c r="M52" i="10"/>
  <c r="AN53" i="14"/>
  <c r="N45" i="15"/>
  <c r="N47" i="14"/>
  <c r="O47" i="14"/>
  <c r="C48" i="10"/>
  <c r="M49" i="15"/>
  <c r="Y49" i="10"/>
  <c r="AA52" i="8" s="1"/>
  <c r="C50" i="10"/>
  <c r="F50" i="10"/>
  <c r="F51" i="15"/>
  <c r="L51" i="10"/>
  <c r="AL51" i="14"/>
  <c r="J52" i="10"/>
  <c r="K53" i="15"/>
  <c r="O43" i="15"/>
  <c r="O45" i="15"/>
  <c r="AA48" i="10"/>
  <c r="AC51" i="8" s="1"/>
  <c r="J49" i="14"/>
  <c r="L49" i="10"/>
  <c r="O51" i="10"/>
  <c r="G52" i="10"/>
  <c r="N52" i="14"/>
  <c r="Q52" i="10"/>
  <c r="F55" i="7" s="1"/>
  <c r="W52" i="10"/>
  <c r="AK52" i="14"/>
  <c r="Z45" i="10"/>
  <c r="AB48" i="8" s="1"/>
  <c r="P45" i="15"/>
  <c r="C47" i="10"/>
  <c r="E51" i="14"/>
  <c r="F51" i="10"/>
  <c r="R51" i="14"/>
  <c r="K51" i="15"/>
  <c r="AF51" i="10"/>
  <c r="AJ54" i="8" s="1"/>
  <c r="W52" i="14"/>
  <c r="X52" i="14" s="1"/>
  <c r="T52" i="14" s="1"/>
  <c r="Q52" i="15"/>
  <c r="O113" i="12"/>
  <c r="N53" i="10"/>
  <c r="Q43" i="15"/>
  <c r="AC43" i="10"/>
  <c r="AF46" i="8" s="1"/>
  <c r="AH46" i="8" s="1"/>
  <c r="R43" i="15"/>
  <c r="R45" i="15"/>
  <c r="J102" i="12"/>
  <c r="Q52" i="8" s="1"/>
  <c r="R52" i="8" s="1"/>
  <c r="X52" i="8" s="1"/>
  <c r="S51" i="3" s="1"/>
  <c r="AC49" i="14"/>
  <c r="AE49" i="14"/>
  <c r="AA49" i="10"/>
  <c r="AC52" i="8" s="1"/>
  <c r="U49" i="15"/>
  <c r="AG49" i="10"/>
  <c r="AK52" i="8" s="1"/>
  <c r="AM49" i="14"/>
  <c r="C51" i="10"/>
  <c r="J51" i="14"/>
  <c r="U51" i="10"/>
  <c r="J54" i="7" s="1"/>
  <c r="W51" i="10"/>
  <c r="J52" i="15"/>
  <c r="R52" i="15"/>
  <c r="AD52" i="10"/>
  <c r="AG55" i="8" s="1"/>
  <c r="AH55" i="8" s="1"/>
  <c r="B53" i="15"/>
  <c r="C43" i="10"/>
  <c r="J45" i="14"/>
  <c r="R45" i="14"/>
  <c r="AB45" i="10"/>
  <c r="AD48" i="8" s="1"/>
  <c r="AE45" i="10"/>
  <c r="AI48" i="8" s="1"/>
  <c r="S45" i="15"/>
  <c r="C51" i="15"/>
  <c r="R52" i="14"/>
  <c r="K52" i="15"/>
  <c r="AL52" i="14"/>
  <c r="AF52" i="10"/>
  <c r="AJ55" i="8" s="1"/>
  <c r="F53" i="14"/>
  <c r="G53" i="10"/>
  <c r="O102" i="12"/>
  <c r="B50" i="15"/>
  <c r="L51" i="15"/>
  <c r="C52" i="15"/>
  <c r="Z49" i="10"/>
  <c r="AB52" i="8" s="1"/>
  <c r="AD49" i="14"/>
  <c r="AF49" i="10"/>
  <c r="AJ52" i="8" s="1"/>
  <c r="P51" i="10"/>
  <c r="X52" i="10"/>
  <c r="AC54" i="14"/>
  <c r="B55" i="15"/>
  <c r="E55" i="14"/>
  <c r="AD55" i="14"/>
  <c r="Z55" i="10"/>
  <c r="AB58" i="8" s="1"/>
  <c r="AE58" i="8" s="1"/>
  <c r="AD57" i="14"/>
  <c r="Z57" i="10"/>
  <c r="AB60" i="8" s="1"/>
  <c r="N57" i="15"/>
  <c r="AH57" i="14"/>
  <c r="AJ57" i="14" s="1"/>
  <c r="AC57" i="10"/>
  <c r="AF60" i="8" s="1"/>
  <c r="AA58" i="14"/>
  <c r="L58" i="15"/>
  <c r="I58" i="15"/>
  <c r="C45" i="10"/>
  <c r="C49" i="10"/>
  <c r="AF52" i="14"/>
  <c r="F55" i="10"/>
  <c r="N55" i="15"/>
  <c r="Q57" i="15"/>
  <c r="S58" i="10"/>
  <c r="H61" i="7" s="1"/>
  <c r="K54" i="10"/>
  <c r="M54" i="15"/>
  <c r="P55" i="14"/>
  <c r="X55" i="10"/>
  <c r="O55" i="15"/>
  <c r="AA55" i="10"/>
  <c r="AC58" i="8" s="1"/>
  <c r="AE55" i="14"/>
  <c r="AG56" i="10"/>
  <c r="AK59" i="8" s="1"/>
  <c r="U56" i="15"/>
  <c r="AI57" i="14"/>
  <c r="R57" i="15"/>
  <c r="AD57" i="10"/>
  <c r="AG60" i="8" s="1"/>
  <c r="K52" i="10"/>
  <c r="L52" i="15"/>
  <c r="O53" i="10"/>
  <c r="AG53" i="14"/>
  <c r="C55" i="15"/>
  <c r="F55" i="14"/>
  <c r="P56" i="15"/>
  <c r="AF56" i="14"/>
  <c r="O58" i="10"/>
  <c r="Q59" i="10"/>
  <c r="F62" i="7" s="1"/>
  <c r="G59" i="15"/>
  <c r="N59" i="14"/>
  <c r="AA52" i="10"/>
  <c r="AC55" i="8" s="1"/>
  <c r="P55" i="15"/>
  <c r="AF55" i="14"/>
  <c r="O54" i="10"/>
  <c r="O54" i="15"/>
  <c r="AA54" i="10"/>
  <c r="AC57" i="8" s="1"/>
  <c r="AE54" i="14"/>
  <c r="B57" i="15"/>
  <c r="F57" i="10"/>
  <c r="E57" i="14"/>
  <c r="O57" i="14"/>
  <c r="R57" i="10"/>
  <c r="G60" i="7" s="1"/>
  <c r="AF49" i="14"/>
  <c r="E53" i="15"/>
  <c r="I53" i="10"/>
  <c r="S56" i="6" s="1"/>
  <c r="AH55" i="14"/>
  <c r="AJ55" i="14" s="1"/>
  <c r="Q55" i="15"/>
  <c r="Q56" i="15"/>
  <c r="AH56" i="14"/>
  <c r="H57" i="15"/>
  <c r="C57" i="15"/>
  <c r="F57" i="14"/>
  <c r="G57" i="14" s="1"/>
  <c r="F54" i="14"/>
  <c r="G54" i="14" s="1"/>
  <c r="G54" i="10"/>
  <c r="C54" i="15"/>
  <c r="X57" i="10"/>
  <c r="N52" i="15"/>
  <c r="Z52" i="10"/>
  <c r="AB55" i="8" s="1"/>
  <c r="W54" i="10"/>
  <c r="AC55" i="14"/>
  <c r="W58" i="10"/>
  <c r="F60" i="14"/>
  <c r="H60" i="10"/>
  <c r="X60" i="10"/>
  <c r="AE61" i="14"/>
  <c r="AA61" i="10"/>
  <c r="AC64" i="8" s="1"/>
  <c r="AE64" i="8" s="1"/>
  <c r="O61" i="15"/>
  <c r="O132" i="12"/>
  <c r="G57" i="15"/>
  <c r="Q57" i="10"/>
  <c r="F60" i="7" s="1"/>
  <c r="P57" i="15"/>
  <c r="AB57" i="10"/>
  <c r="AD60" i="8" s="1"/>
  <c r="G58" i="15"/>
  <c r="Q58" i="10"/>
  <c r="F61" i="7" s="1"/>
  <c r="P58" i="15"/>
  <c r="AB58" i="10"/>
  <c r="AD61" i="8" s="1"/>
  <c r="R60" i="10"/>
  <c r="G63" i="7" s="1"/>
  <c r="O62" i="10"/>
  <c r="R63" i="10"/>
  <c r="G66" i="7" s="1"/>
  <c r="O137" i="12"/>
  <c r="K69" i="6" s="1"/>
  <c r="L69" i="6" s="1"/>
  <c r="M69" i="6" s="1"/>
  <c r="N69" i="6" s="1"/>
  <c r="M68" i="3" s="1"/>
  <c r="H65" i="10"/>
  <c r="D65" i="15"/>
  <c r="H65" i="14"/>
  <c r="F54" i="15"/>
  <c r="R54" i="14"/>
  <c r="W55" i="10"/>
  <c r="D58" i="15"/>
  <c r="H58" i="10"/>
  <c r="C59" i="10"/>
  <c r="J59" i="14"/>
  <c r="O59" i="10"/>
  <c r="H60" i="14"/>
  <c r="AM60" i="14"/>
  <c r="AG60" i="10"/>
  <c r="AK63" i="8" s="1"/>
  <c r="I64" i="14"/>
  <c r="K64" i="14" s="1"/>
  <c r="L64" i="14" s="1"/>
  <c r="I64" i="10"/>
  <c r="S67" i="6" s="1"/>
  <c r="E64" i="15"/>
  <c r="P64" i="14"/>
  <c r="M54" i="10"/>
  <c r="J54" i="15"/>
  <c r="T54" i="10"/>
  <c r="I57" i="7" s="1"/>
  <c r="I55" i="15"/>
  <c r="W55" i="14"/>
  <c r="X55" i="14" s="1"/>
  <c r="T55" i="14" s="1"/>
  <c r="O56" i="10"/>
  <c r="P56" i="10"/>
  <c r="N57" i="10"/>
  <c r="H59" i="14"/>
  <c r="K59" i="10"/>
  <c r="AL59" i="14"/>
  <c r="P60" i="10"/>
  <c r="N60" i="14"/>
  <c r="G60" i="15"/>
  <c r="O60" i="14"/>
  <c r="W60" i="14"/>
  <c r="X60" i="14" s="1"/>
  <c r="T60" i="14" s="1"/>
  <c r="J129" i="12"/>
  <c r="Q64" i="8" s="1"/>
  <c r="R64" i="8" s="1"/>
  <c r="W61" i="14"/>
  <c r="X61" i="14" s="1"/>
  <c r="T61" i="14" s="1"/>
  <c r="U61" i="15"/>
  <c r="AM61" i="14"/>
  <c r="AG61" i="10"/>
  <c r="AK64" i="8" s="1"/>
  <c r="AJ62" i="14"/>
  <c r="AG62" i="10"/>
  <c r="AK65" i="8" s="1"/>
  <c r="U62" i="15"/>
  <c r="O55" i="10"/>
  <c r="J115" i="12"/>
  <c r="C58" i="10"/>
  <c r="AA58" i="10"/>
  <c r="AC61" i="8" s="1"/>
  <c r="Q60" i="10"/>
  <c r="F63" i="7" s="1"/>
  <c r="P61" i="15"/>
  <c r="AB61" i="10"/>
  <c r="AD64" i="8" s="1"/>
  <c r="AF61" i="14"/>
  <c r="L54" i="10"/>
  <c r="N54" i="14"/>
  <c r="AL54" i="14"/>
  <c r="N55" i="10"/>
  <c r="G55" i="15"/>
  <c r="J55" i="15"/>
  <c r="U55" i="10"/>
  <c r="J58" i="7" s="1"/>
  <c r="P58" i="7" s="1"/>
  <c r="T55" i="15"/>
  <c r="G58" i="10"/>
  <c r="N58" i="14"/>
  <c r="AF58" i="14"/>
  <c r="J59" i="10"/>
  <c r="AF59" i="10"/>
  <c r="AJ62" i="8" s="1"/>
  <c r="J60" i="14"/>
  <c r="K60" i="14" s="1"/>
  <c r="Q61" i="14"/>
  <c r="M61" i="14" s="1"/>
  <c r="AA62" i="10"/>
  <c r="AC65" i="8" s="1"/>
  <c r="O62" i="15"/>
  <c r="AI62" i="14"/>
  <c r="AD62" i="10"/>
  <c r="AG65" i="8" s="1"/>
  <c r="R62" i="15"/>
  <c r="AM62" i="14"/>
  <c r="AC52" i="14"/>
  <c r="AG52" i="14" s="1"/>
  <c r="AF53" i="10"/>
  <c r="AJ56" i="8" s="1"/>
  <c r="AL56" i="8" s="1"/>
  <c r="AM56" i="8" s="1"/>
  <c r="AN56" i="8" s="1"/>
  <c r="T55" i="3" s="1"/>
  <c r="C54" i="10"/>
  <c r="B54" i="15"/>
  <c r="J54" i="10"/>
  <c r="O55" i="14"/>
  <c r="AM55" i="14"/>
  <c r="AN55" i="14" s="1"/>
  <c r="H58" i="14"/>
  <c r="L60" i="15"/>
  <c r="AA60" i="14"/>
  <c r="AC60" i="10"/>
  <c r="AF63" i="8" s="1"/>
  <c r="C56" i="10"/>
  <c r="C57" i="10"/>
  <c r="Y60" i="10"/>
  <c r="AA63" i="8" s="1"/>
  <c r="M60" i="15"/>
  <c r="AH61" i="14"/>
  <c r="Q61" i="15"/>
  <c r="C62" i="15"/>
  <c r="G62" i="10"/>
  <c r="F62" i="14"/>
  <c r="G63" i="10"/>
  <c r="C63" i="15"/>
  <c r="AF54" i="14"/>
  <c r="Q55" i="10"/>
  <c r="F58" i="7" s="1"/>
  <c r="AA55" i="14"/>
  <c r="S55" i="15"/>
  <c r="AE55" i="10"/>
  <c r="AI58" i="8" s="1"/>
  <c r="AF55" i="10"/>
  <c r="AJ58" i="8" s="1"/>
  <c r="N57" i="14"/>
  <c r="AF57" i="14"/>
  <c r="F58" i="14"/>
  <c r="I60" i="14"/>
  <c r="I60" i="10"/>
  <c r="S63" i="6" s="1"/>
  <c r="AA61" i="14"/>
  <c r="L61" i="15"/>
  <c r="AC61" i="10"/>
  <c r="AF64" i="8" s="1"/>
  <c r="N63" i="10"/>
  <c r="Q63" i="14"/>
  <c r="T63" i="10"/>
  <c r="I66" i="7" s="1"/>
  <c r="X58" i="10"/>
  <c r="D59" i="15"/>
  <c r="H59" i="10"/>
  <c r="AF60" i="14"/>
  <c r="AG60" i="14" s="1"/>
  <c r="AB60" i="10"/>
  <c r="AD63" i="8" s="1"/>
  <c r="H63" i="15"/>
  <c r="O63" i="14"/>
  <c r="P58" i="10"/>
  <c r="P59" i="10"/>
  <c r="O61" i="10"/>
  <c r="K62" i="10"/>
  <c r="K63" i="10"/>
  <c r="F59" i="15"/>
  <c r="L59" i="10"/>
  <c r="L60" i="10"/>
  <c r="P60" i="14"/>
  <c r="J61" i="10"/>
  <c r="AI61" i="14"/>
  <c r="R61" i="15"/>
  <c r="AD61" i="10"/>
  <c r="AG64" i="8" s="1"/>
  <c r="L64" i="10"/>
  <c r="F64" i="15"/>
  <c r="T61" i="15"/>
  <c r="AF61" i="10"/>
  <c r="AJ64" i="8" s="1"/>
  <c r="AL64" i="8" s="1"/>
  <c r="C62" i="10"/>
  <c r="C65" i="10"/>
  <c r="P65" i="10"/>
  <c r="R65" i="10"/>
  <c r="G68" i="7" s="1"/>
  <c r="AF66" i="14"/>
  <c r="E68" i="15"/>
  <c r="W68" i="14"/>
  <c r="X68" i="14" s="1"/>
  <c r="T68" i="14" s="1"/>
  <c r="AF69" i="14"/>
  <c r="P69" i="15"/>
  <c r="U73" i="10"/>
  <c r="J76" i="7" s="1"/>
  <c r="K73" i="15"/>
  <c r="R73" i="14"/>
  <c r="O65" i="10"/>
  <c r="J66" i="14"/>
  <c r="N66" i="14"/>
  <c r="H67" i="15"/>
  <c r="AD67" i="10"/>
  <c r="AG70" i="8" s="1"/>
  <c r="F68" i="14"/>
  <c r="G68" i="10"/>
  <c r="Z72" i="10"/>
  <c r="AB75" i="8" s="1"/>
  <c r="N72" i="15"/>
  <c r="AD72" i="14"/>
  <c r="K63" i="15"/>
  <c r="U63" i="10"/>
  <c r="J66" i="7" s="1"/>
  <c r="R63" i="14"/>
  <c r="AE63" i="14"/>
  <c r="AA63" i="10"/>
  <c r="AC66" i="8" s="1"/>
  <c r="O63" i="15"/>
  <c r="P64" i="10"/>
  <c r="F65" i="10"/>
  <c r="AL65" i="14"/>
  <c r="AF65" i="10"/>
  <c r="AJ68" i="8" s="1"/>
  <c r="L66" i="10"/>
  <c r="T66" i="10"/>
  <c r="I69" i="7" s="1"/>
  <c r="O69" i="7" s="1"/>
  <c r="J66" i="15"/>
  <c r="Q66" i="14"/>
  <c r="W66" i="10"/>
  <c r="Z66" i="10"/>
  <c r="AB69" i="8" s="1"/>
  <c r="M67" i="10"/>
  <c r="B67" i="15"/>
  <c r="F67" i="10"/>
  <c r="R67" i="10"/>
  <c r="G70" i="7" s="1"/>
  <c r="X67" i="10"/>
  <c r="AF67" i="14"/>
  <c r="M69" i="10"/>
  <c r="I70" i="15"/>
  <c r="M71" i="10"/>
  <c r="AD63" i="14"/>
  <c r="W64" i="10"/>
  <c r="AE64" i="14"/>
  <c r="J65" i="10"/>
  <c r="Y65" i="10"/>
  <c r="AA68" i="8" s="1"/>
  <c r="H66" i="10"/>
  <c r="H66" i="14"/>
  <c r="O66" i="10"/>
  <c r="Q66" i="10"/>
  <c r="F69" i="7" s="1"/>
  <c r="K69" i="10"/>
  <c r="G69" i="15"/>
  <c r="Q69" i="10"/>
  <c r="F72" i="7" s="1"/>
  <c r="N69" i="14"/>
  <c r="K70" i="10"/>
  <c r="K71" i="10"/>
  <c r="T71" i="15"/>
  <c r="AL71" i="14"/>
  <c r="AF71" i="10"/>
  <c r="AJ74" i="8" s="1"/>
  <c r="C60" i="10"/>
  <c r="E60" i="14"/>
  <c r="AC62" i="10"/>
  <c r="AF65" i="8" s="1"/>
  <c r="J63" i="10"/>
  <c r="H64" i="10"/>
  <c r="R64" i="10"/>
  <c r="G67" i="7" s="1"/>
  <c r="AA64" i="10"/>
  <c r="AC67" i="8" s="1"/>
  <c r="O65" i="14"/>
  <c r="AA66" i="14"/>
  <c r="Q66" i="15"/>
  <c r="N68" i="10"/>
  <c r="N60" i="15"/>
  <c r="Z60" i="10"/>
  <c r="AB63" i="8" s="1"/>
  <c r="B61" i="15"/>
  <c r="H61" i="15"/>
  <c r="AL61" i="14"/>
  <c r="O62" i="14"/>
  <c r="Z63" i="10"/>
  <c r="AB66" i="8" s="1"/>
  <c r="T63" i="15"/>
  <c r="AF63" i="10"/>
  <c r="AJ66" i="8" s="1"/>
  <c r="AG63" i="10"/>
  <c r="AK66" i="8" s="1"/>
  <c r="G64" i="10"/>
  <c r="O64" i="10"/>
  <c r="AF64" i="10"/>
  <c r="AJ67" i="8" s="1"/>
  <c r="O138" i="12"/>
  <c r="AI67" i="14"/>
  <c r="L68" i="10"/>
  <c r="F68" i="15"/>
  <c r="J68" i="14"/>
  <c r="K68" i="14" s="1"/>
  <c r="AA68" i="14"/>
  <c r="X68" i="10"/>
  <c r="L69" i="15"/>
  <c r="S71" i="10"/>
  <c r="H74" i="7" s="1"/>
  <c r="O60" i="15"/>
  <c r="C61" i="15"/>
  <c r="E61" i="15"/>
  <c r="G61" i="15"/>
  <c r="Q61" i="10"/>
  <c r="F64" i="7" s="1"/>
  <c r="X61" i="10"/>
  <c r="AK61" i="14"/>
  <c r="AN61" i="14" s="1"/>
  <c r="Z64" i="10"/>
  <c r="AB67" i="8" s="1"/>
  <c r="AD64" i="14"/>
  <c r="E65" i="14"/>
  <c r="AC65" i="14"/>
  <c r="N66" i="10"/>
  <c r="E67" i="14"/>
  <c r="H67" i="14"/>
  <c r="H67" i="10"/>
  <c r="D67" i="15"/>
  <c r="O67" i="14"/>
  <c r="C68" i="15"/>
  <c r="AH68" i="14"/>
  <c r="AK68" i="14"/>
  <c r="S68" i="15"/>
  <c r="AA69" i="14"/>
  <c r="I71" i="10"/>
  <c r="S74" i="6" s="1"/>
  <c r="E71" i="15"/>
  <c r="I71" i="14"/>
  <c r="X71" i="10"/>
  <c r="P66" i="15"/>
  <c r="O67" i="10"/>
  <c r="AD67" i="14"/>
  <c r="Z67" i="10"/>
  <c r="AB70" i="8" s="1"/>
  <c r="H68" i="14"/>
  <c r="L68" i="14" s="1"/>
  <c r="D68" i="15"/>
  <c r="D70" i="15"/>
  <c r="H70" i="14"/>
  <c r="H70" i="10"/>
  <c r="I72" i="15"/>
  <c r="K61" i="15"/>
  <c r="U61" i="10"/>
  <c r="J64" i="7" s="1"/>
  <c r="P64" i="7" s="1"/>
  <c r="C63" i="10"/>
  <c r="R64" i="15"/>
  <c r="AD66" i="14"/>
  <c r="R67" i="15"/>
  <c r="H68" i="10"/>
  <c r="R60" i="15"/>
  <c r="AD60" i="10"/>
  <c r="AG63" i="8" s="1"/>
  <c r="T60" i="15"/>
  <c r="AM63" i="14"/>
  <c r="F64" i="14"/>
  <c r="O64" i="14"/>
  <c r="AD64" i="10"/>
  <c r="AG67" i="8" s="1"/>
  <c r="B65" i="15"/>
  <c r="F66" i="15"/>
  <c r="G66" i="15"/>
  <c r="AB66" i="10"/>
  <c r="AD69" i="8" s="1"/>
  <c r="AH66" i="14"/>
  <c r="W69" i="10"/>
  <c r="AE69" i="14"/>
  <c r="O69" i="15"/>
  <c r="AA69" i="10"/>
  <c r="AC72" i="8" s="1"/>
  <c r="AE72" i="8" s="1"/>
  <c r="C65" i="15"/>
  <c r="G65" i="10"/>
  <c r="M65" i="15"/>
  <c r="S66" i="15"/>
  <c r="AK66" i="14"/>
  <c r="G66" i="14"/>
  <c r="R66" i="10"/>
  <c r="G69" i="7" s="1"/>
  <c r="X66" i="10"/>
  <c r="AE66" i="10"/>
  <c r="AI69" i="8" s="1"/>
  <c r="AC67" i="14"/>
  <c r="Y67" i="10"/>
  <c r="AA70" i="8" s="1"/>
  <c r="AB67" i="10"/>
  <c r="AD70" i="8" s="1"/>
  <c r="I70" i="14"/>
  <c r="I70" i="10"/>
  <c r="S73" i="6" s="1"/>
  <c r="E70" i="15"/>
  <c r="P74" i="10"/>
  <c r="O134" i="12"/>
  <c r="X64" i="10"/>
  <c r="Z65" i="10"/>
  <c r="AB68" i="8" s="1"/>
  <c r="AD65" i="14"/>
  <c r="AM65" i="14"/>
  <c r="AG65" i="10"/>
  <c r="AK68" i="8" s="1"/>
  <c r="D66" i="15"/>
  <c r="N67" i="10"/>
  <c r="O70" i="10"/>
  <c r="N71" i="14"/>
  <c r="G71" i="15"/>
  <c r="Q71" i="10"/>
  <c r="F74" i="7" s="1"/>
  <c r="AE69" i="10"/>
  <c r="AI72" i="8" s="1"/>
  <c r="AL72" i="8" s="1"/>
  <c r="S69" i="15"/>
  <c r="H71" i="15"/>
  <c r="R71" i="10"/>
  <c r="G74" i="7" s="1"/>
  <c r="O71" i="14"/>
  <c r="R71" i="14"/>
  <c r="AK73" i="14"/>
  <c r="AE73" i="10"/>
  <c r="AI76" i="8" s="1"/>
  <c r="H74" i="14"/>
  <c r="H74" i="10"/>
  <c r="AM74" i="14"/>
  <c r="AG74" i="10"/>
  <c r="AK77" i="8" s="1"/>
  <c r="C68" i="10"/>
  <c r="AD69" i="14"/>
  <c r="AG69" i="14" s="1"/>
  <c r="J141" i="12"/>
  <c r="Q73" i="8" s="1"/>
  <c r="R73" i="8" s="1"/>
  <c r="AC70" i="14"/>
  <c r="I71" i="15"/>
  <c r="W74" i="10"/>
  <c r="AF74" i="14"/>
  <c r="AB74" i="10"/>
  <c r="AD77" i="8" s="1"/>
  <c r="P74" i="15"/>
  <c r="N75" i="10"/>
  <c r="Q71" i="14"/>
  <c r="T71" i="10"/>
  <c r="I74" i="7" s="1"/>
  <c r="O74" i="7" s="1"/>
  <c r="F74" i="10"/>
  <c r="B74" i="15"/>
  <c r="AK74" i="14"/>
  <c r="AE74" i="10"/>
  <c r="AI77" i="8" s="1"/>
  <c r="O78" i="15"/>
  <c r="AA78" i="10"/>
  <c r="AC81" i="8" s="1"/>
  <c r="AE78" i="14"/>
  <c r="O75" i="10"/>
  <c r="AF64" i="14"/>
  <c r="R69" i="15"/>
  <c r="G69" i="10"/>
  <c r="AK69" i="14"/>
  <c r="AA73" i="14"/>
  <c r="S73" i="15"/>
  <c r="E74" i="14"/>
  <c r="D74" i="15"/>
  <c r="C64" i="10"/>
  <c r="C67" i="10"/>
  <c r="AL67" i="14"/>
  <c r="H69" i="15"/>
  <c r="R69" i="14"/>
  <c r="AC69" i="10"/>
  <c r="AF72" i="8" s="1"/>
  <c r="AH72" i="8" s="1"/>
  <c r="AM69" i="14"/>
  <c r="C70" i="10"/>
  <c r="W70" i="14"/>
  <c r="X70" i="14" s="1"/>
  <c r="T70" i="14" s="1"/>
  <c r="AH70" i="14"/>
  <c r="C71" i="10"/>
  <c r="L73" i="15"/>
  <c r="C74" i="10"/>
  <c r="S74" i="15"/>
  <c r="T70" i="10"/>
  <c r="I73" i="7" s="1"/>
  <c r="H71" i="14"/>
  <c r="H71" i="10"/>
  <c r="R74" i="10"/>
  <c r="G77" i="7" s="1"/>
  <c r="AL74" i="14"/>
  <c r="AF74" i="10"/>
  <c r="AJ77" i="8" s="1"/>
  <c r="Q76" i="15"/>
  <c r="AC76" i="10"/>
  <c r="AF79" i="8" s="1"/>
  <c r="AH76" i="14"/>
  <c r="K73" i="10"/>
  <c r="AF73" i="14"/>
  <c r="G68" i="15"/>
  <c r="Q68" i="10"/>
  <c r="F71" i="7" s="1"/>
  <c r="N68" i="14"/>
  <c r="AI68" i="14"/>
  <c r="J69" i="14"/>
  <c r="K69" i="14" s="1"/>
  <c r="AJ69" i="14"/>
  <c r="Q70" i="15"/>
  <c r="J71" i="15"/>
  <c r="S77" i="10"/>
  <c r="H80" i="7" s="1"/>
  <c r="O71" i="10"/>
  <c r="AB73" i="10"/>
  <c r="AD76" i="8" s="1"/>
  <c r="M75" i="10"/>
  <c r="C66" i="10"/>
  <c r="W68" i="10"/>
  <c r="AD68" i="10"/>
  <c r="AG71" i="8" s="1"/>
  <c r="AH71" i="8" s="1"/>
  <c r="L69" i="10"/>
  <c r="U71" i="10"/>
  <c r="J74" i="7" s="1"/>
  <c r="P74" i="7" s="1"/>
  <c r="O143" i="12"/>
  <c r="I72" i="14"/>
  <c r="I72" i="10"/>
  <c r="S75" i="6" s="1"/>
  <c r="C73" i="10"/>
  <c r="R73" i="15"/>
  <c r="T73" i="15"/>
  <c r="T74" i="15"/>
  <c r="Q75" i="14"/>
  <c r="T75" i="10"/>
  <c r="I78" i="7" s="1"/>
  <c r="J75" i="15"/>
  <c r="R72" i="15"/>
  <c r="M76" i="10"/>
  <c r="H76" i="15"/>
  <c r="R76" i="10"/>
  <c r="G79" i="7" s="1"/>
  <c r="AF76" i="10"/>
  <c r="AJ79" i="8" s="1"/>
  <c r="I77" i="10"/>
  <c r="S80" i="6" s="1"/>
  <c r="M77" i="10"/>
  <c r="R79" i="15"/>
  <c r="AD79" i="10"/>
  <c r="AG82" i="8" s="1"/>
  <c r="B80" i="15"/>
  <c r="F80" i="10"/>
  <c r="E80" i="14"/>
  <c r="G80" i="14" s="1"/>
  <c r="AA83" i="10"/>
  <c r="AC86" i="8" s="1"/>
  <c r="O83" i="15"/>
  <c r="AE83" i="14"/>
  <c r="C72" i="10"/>
  <c r="R75" i="15"/>
  <c r="E76" i="15"/>
  <c r="I76" i="10"/>
  <c r="S79" i="6" s="1"/>
  <c r="R76" i="14"/>
  <c r="AC76" i="14"/>
  <c r="I77" i="15"/>
  <c r="S78" i="15"/>
  <c r="AE78" i="10"/>
  <c r="AI81" i="8" s="1"/>
  <c r="T80" i="10"/>
  <c r="I83" i="7" s="1"/>
  <c r="J80" i="15"/>
  <c r="Q80" i="14"/>
  <c r="AK75" i="14"/>
  <c r="AN75" i="14" s="1"/>
  <c r="J76" i="14"/>
  <c r="N76" i="14"/>
  <c r="G77" i="15"/>
  <c r="Q77" i="10"/>
  <c r="F80" i="7" s="1"/>
  <c r="R77" i="14"/>
  <c r="P77" i="15"/>
  <c r="AB77" i="10"/>
  <c r="AD80" i="8" s="1"/>
  <c r="AL77" i="14"/>
  <c r="AI79" i="14"/>
  <c r="N80" i="14"/>
  <c r="G80" i="15"/>
  <c r="Q80" i="10"/>
  <c r="F83" i="7" s="1"/>
  <c r="AF80" i="14"/>
  <c r="AB80" i="10"/>
  <c r="AD83" i="8" s="1"/>
  <c r="P80" i="15"/>
  <c r="I81" i="15"/>
  <c r="H76" i="14"/>
  <c r="J77" i="15"/>
  <c r="T77" i="10"/>
  <c r="I80" i="7" s="1"/>
  <c r="S77" i="15"/>
  <c r="AE77" i="10"/>
  <c r="AI80" i="8" s="1"/>
  <c r="N78" i="14"/>
  <c r="AE75" i="10"/>
  <c r="AI78" i="8" s="1"/>
  <c r="AL78" i="8" s="1"/>
  <c r="I76" i="14"/>
  <c r="L76" i="10"/>
  <c r="Q76" i="10"/>
  <c r="F79" i="7" s="1"/>
  <c r="I77" i="14"/>
  <c r="C78" i="10"/>
  <c r="L79" i="15"/>
  <c r="K75" i="10"/>
  <c r="AD75" i="10"/>
  <c r="AG78" i="8" s="1"/>
  <c r="AH78" i="8" s="1"/>
  <c r="H76" i="10"/>
  <c r="Q78" i="10"/>
  <c r="F81" i="7" s="1"/>
  <c r="AK78" i="14"/>
  <c r="J80" i="10"/>
  <c r="Q77" i="14"/>
  <c r="X77" i="10"/>
  <c r="AK77" i="14"/>
  <c r="AN77" i="14" s="1"/>
  <c r="P78" i="10"/>
  <c r="AF78" i="14"/>
  <c r="O77" i="15"/>
  <c r="AA77" i="10"/>
  <c r="AC80" i="8" s="1"/>
  <c r="N79" i="10"/>
  <c r="E75" i="14"/>
  <c r="C75" i="15"/>
  <c r="G75" i="10"/>
  <c r="E77" i="14"/>
  <c r="AB78" i="10"/>
  <c r="AD81" i="8" s="1"/>
  <c r="J79" i="10"/>
  <c r="N79" i="15"/>
  <c r="Z79" i="10"/>
  <c r="AB82" i="8" s="1"/>
  <c r="W80" i="14"/>
  <c r="X80" i="14" s="1"/>
  <c r="T80" i="14" s="1"/>
  <c r="C69" i="10"/>
  <c r="P69" i="10"/>
  <c r="M69" i="15"/>
  <c r="AE75" i="14"/>
  <c r="AG75" i="14" s="1"/>
  <c r="AI75" i="14"/>
  <c r="E79" i="14"/>
  <c r="B79" i="15"/>
  <c r="F79" i="10"/>
  <c r="Z80" i="10"/>
  <c r="AB83" i="8" s="1"/>
  <c r="N80" i="15"/>
  <c r="AD80" i="14"/>
  <c r="AJ75" i="14"/>
  <c r="B76" i="15"/>
  <c r="F76" i="10"/>
  <c r="M76" i="15"/>
  <c r="Y76" i="10"/>
  <c r="AA79" i="8" s="1"/>
  <c r="AL76" i="14"/>
  <c r="K77" i="15"/>
  <c r="U77" i="10"/>
  <c r="J80" i="7" s="1"/>
  <c r="T77" i="15"/>
  <c r="AF77" i="10"/>
  <c r="AJ80" i="8" s="1"/>
  <c r="G78" i="15"/>
  <c r="J78" i="15"/>
  <c r="T78" i="10"/>
  <c r="I81" i="7" s="1"/>
  <c r="N80" i="10"/>
  <c r="C76" i="10"/>
  <c r="F76" i="15"/>
  <c r="G76" i="15"/>
  <c r="W77" i="10"/>
  <c r="H79" i="15"/>
  <c r="J155" i="12"/>
  <c r="Y79" i="10"/>
  <c r="AA82" i="8" s="1"/>
  <c r="M79" i="15"/>
  <c r="AC79" i="10"/>
  <c r="AF82" i="8" s="1"/>
  <c r="AH82" i="8" s="1"/>
  <c r="Q79" i="15"/>
  <c r="AG79" i="10"/>
  <c r="AK82" i="8" s="1"/>
  <c r="U79" i="15"/>
  <c r="C81" i="10"/>
  <c r="AD82" i="14"/>
  <c r="AI82" i="14"/>
  <c r="R82" i="15"/>
  <c r="AD82" i="10"/>
  <c r="AG85" i="8" s="1"/>
  <c r="AE85" i="14"/>
  <c r="O85" i="15"/>
  <c r="C83" i="10"/>
  <c r="AH84" i="14"/>
  <c r="AJ84" i="14" s="1"/>
  <c r="U81" i="15"/>
  <c r="AM82" i="14"/>
  <c r="AG82" i="10"/>
  <c r="AK85" i="8" s="1"/>
  <c r="O83" i="14"/>
  <c r="C86" i="10"/>
  <c r="K87" i="10"/>
  <c r="L80" i="15"/>
  <c r="O81" i="14"/>
  <c r="AG81" i="10"/>
  <c r="AK84" i="8" s="1"/>
  <c r="C82" i="10"/>
  <c r="R83" i="10"/>
  <c r="G86" i="7" s="1"/>
  <c r="J84" i="10"/>
  <c r="J84" i="14"/>
  <c r="F84" i="15"/>
  <c r="AC84" i="10"/>
  <c r="AF87" i="8" s="1"/>
  <c r="AH87" i="8" s="1"/>
  <c r="O77" i="14"/>
  <c r="W77" i="14"/>
  <c r="X77" i="14" s="1"/>
  <c r="T77" i="14" s="1"/>
  <c r="AC77" i="14"/>
  <c r="AH77" i="14"/>
  <c r="AM77" i="14"/>
  <c r="N81" i="14"/>
  <c r="I83" i="10"/>
  <c r="S86" i="6" s="1"/>
  <c r="C84" i="15"/>
  <c r="G84" i="10"/>
  <c r="F84" i="14"/>
  <c r="G84" i="14" s="1"/>
  <c r="L84" i="10"/>
  <c r="AM80" i="14"/>
  <c r="O82" i="15"/>
  <c r="Q84" i="15"/>
  <c r="AK85" i="14"/>
  <c r="AE85" i="10"/>
  <c r="AI88" i="8" s="1"/>
  <c r="S85" i="15"/>
  <c r="O79" i="14"/>
  <c r="W79" i="14"/>
  <c r="X79" i="14" s="1"/>
  <c r="T79" i="14" s="1"/>
  <c r="AC79" i="14"/>
  <c r="AH79" i="14"/>
  <c r="AJ79" i="14" s="1"/>
  <c r="AM79" i="14"/>
  <c r="H80" i="15"/>
  <c r="W82" i="14"/>
  <c r="X82" i="14" s="1"/>
  <c r="T82" i="14" s="1"/>
  <c r="N84" i="10"/>
  <c r="AG84" i="10"/>
  <c r="AK87" i="8" s="1"/>
  <c r="AM84" i="14"/>
  <c r="U84" i="15"/>
  <c r="J85" i="10"/>
  <c r="AA77" i="14"/>
  <c r="AD77" i="14"/>
  <c r="AI77" i="14"/>
  <c r="G79" i="10"/>
  <c r="C79" i="15"/>
  <c r="I79" i="14"/>
  <c r="K79" i="10"/>
  <c r="O79" i="10"/>
  <c r="R80" i="10"/>
  <c r="G83" i="7" s="1"/>
  <c r="I83" i="14"/>
  <c r="G81" i="15"/>
  <c r="H81" i="15"/>
  <c r="AM81" i="14"/>
  <c r="G82" i="15"/>
  <c r="Q82" i="10"/>
  <c r="F85" i="7" s="1"/>
  <c r="N82" i="15"/>
  <c r="AK82" i="14"/>
  <c r="R84" i="10"/>
  <c r="G87" i="7" s="1"/>
  <c r="H84" i="15"/>
  <c r="AA85" i="14"/>
  <c r="L85" i="15"/>
  <c r="AA85" i="10"/>
  <c r="AC88" i="8" s="1"/>
  <c r="AA80" i="14"/>
  <c r="AE82" i="10"/>
  <c r="AI85" i="8" s="1"/>
  <c r="U82" i="15"/>
  <c r="E83" i="15"/>
  <c r="H83" i="15"/>
  <c r="P84" i="10"/>
  <c r="G85" i="10"/>
  <c r="K85" i="10"/>
  <c r="AG80" i="10"/>
  <c r="AK83" i="8" s="1"/>
  <c r="Q81" i="10"/>
  <c r="F84" i="7" s="1"/>
  <c r="R81" i="10"/>
  <c r="G84" i="7" s="1"/>
  <c r="AA82" i="10"/>
  <c r="AC85" i="8" s="1"/>
  <c r="O158" i="12"/>
  <c r="H84" i="14"/>
  <c r="D84" i="15"/>
  <c r="F85" i="14"/>
  <c r="B84" i="15"/>
  <c r="F84" i="10"/>
  <c r="AA87" i="10"/>
  <c r="AC90" i="8" s="1"/>
  <c r="AE87" i="14"/>
  <c r="E87" i="14"/>
  <c r="G87" i="14" s="1"/>
  <c r="B87" i="15"/>
  <c r="F87" i="10"/>
  <c r="S87" i="15"/>
  <c r="AK87" i="14"/>
  <c r="W88" i="14"/>
  <c r="X88" i="14" s="1"/>
  <c r="T88" i="14" s="1"/>
  <c r="O87" i="15"/>
  <c r="I84" i="14"/>
  <c r="E84" i="15"/>
  <c r="C85" i="10"/>
  <c r="L88" i="10"/>
  <c r="F88" i="15"/>
  <c r="J88" i="14"/>
  <c r="AC84" i="14"/>
  <c r="K85" i="15"/>
  <c r="U85" i="10"/>
  <c r="J88" i="7" s="1"/>
  <c r="R85" i="14"/>
  <c r="AD85" i="14"/>
  <c r="N85" i="15"/>
  <c r="Z85" i="10"/>
  <c r="AB88" i="8" s="1"/>
  <c r="B88" i="15"/>
  <c r="E88" i="14"/>
  <c r="F88" i="10"/>
  <c r="T85" i="15"/>
  <c r="AF85" i="10"/>
  <c r="AJ88" i="8" s="1"/>
  <c r="P87" i="14"/>
  <c r="T87" i="10"/>
  <c r="I90" i="7" s="1"/>
  <c r="Q87" i="14"/>
  <c r="R87" i="15"/>
  <c r="AI87" i="14"/>
  <c r="AD87" i="10"/>
  <c r="AG90" i="8" s="1"/>
  <c r="M88" i="10"/>
  <c r="AE88" i="10"/>
  <c r="AI91" i="8" s="1"/>
  <c r="S88" i="15"/>
  <c r="AK88" i="14"/>
  <c r="AK89" i="14"/>
  <c r="S89" i="15"/>
  <c r="AD90" i="14"/>
  <c r="N90" i="15"/>
  <c r="K92" i="10"/>
  <c r="J89" i="10"/>
  <c r="M90" i="10"/>
  <c r="AF90" i="10"/>
  <c r="AJ93" i="8" s="1"/>
  <c r="T90" i="15"/>
  <c r="AL90" i="14"/>
  <c r="E91" i="14"/>
  <c r="B91" i="15"/>
  <c r="O84" i="10"/>
  <c r="J87" i="10"/>
  <c r="O88" i="15"/>
  <c r="C89" i="10"/>
  <c r="R90" i="14"/>
  <c r="U90" i="10"/>
  <c r="J93" i="7" s="1"/>
  <c r="K90" i="15"/>
  <c r="F91" i="10"/>
  <c r="C84" i="10"/>
  <c r="AA84" i="14"/>
  <c r="O166" i="12"/>
  <c r="I87" i="14"/>
  <c r="I87" i="10"/>
  <c r="S90" i="6" s="1"/>
  <c r="K88" i="10"/>
  <c r="AA88" i="10"/>
  <c r="AC91" i="8" s="1"/>
  <c r="J90" i="10"/>
  <c r="M92" i="10"/>
  <c r="Z87" i="10"/>
  <c r="AB90" i="8" s="1"/>
  <c r="AE88" i="14"/>
  <c r="Q91" i="14"/>
  <c r="T91" i="10"/>
  <c r="I94" i="7" s="1"/>
  <c r="R91" i="15"/>
  <c r="AD91" i="10"/>
  <c r="AG94" i="8" s="1"/>
  <c r="AI91" i="14"/>
  <c r="R92" i="14"/>
  <c r="U92" i="10"/>
  <c r="J95" i="7" s="1"/>
  <c r="K92" i="15"/>
  <c r="AM89" i="14"/>
  <c r="AG89" i="10"/>
  <c r="AK92" i="8" s="1"/>
  <c r="J91" i="15"/>
  <c r="AF88" i="14"/>
  <c r="Q89" i="10"/>
  <c r="F92" i="7" s="1"/>
  <c r="G89" i="15"/>
  <c r="N89" i="14"/>
  <c r="AD90" i="10"/>
  <c r="AG93" i="8" s="1"/>
  <c r="AI90" i="14"/>
  <c r="R90" i="15"/>
  <c r="R91" i="14"/>
  <c r="U91" i="10"/>
  <c r="J94" i="7" s="1"/>
  <c r="K91" i="15"/>
  <c r="S91" i="15"/>
  <c r="AK91" i="14"/>
  <c r="AE91" i="10"/>
  <c r="AI94" i="8" s="1"/>
  <c r="AL94" i="8" s="1"/>
  <c r="AD87" i="14"/>
  <c r="AB88" i="10"/>
  <c r="AD91" i="8" s="1"/>
  <c r="AD88" i="10"/>
  <c r="AG91" i="8" s="1"/>
  <c r="AH91" i="8" s="1"/>
  <c r="R88" i="15"/>
  <c r="AA90" i="14"/>
  <c r="Z90" i="10"/>
  <c r="AB93" i="8" s="1"/>
  <c r="AA91" i="10"/>
  <c r="AC94" i="8" s="1"/>
  <c r="O91" i="15"/>
  <c r="AE91" i="14"/>
  <c r="K91" i="10"/>
  <c r="U88" i="15"/>
  <c r="AM88" i="14"/>
  <c r="AG88" i="10"/>
  <c r="AK91" i="8" s="1"/>
  <c r="U89" i="15"/>
  <c r="I90" i="15"/>
  <c r="H91" i="14"/>
  <c r="H91" i="10"/>
  <c r="C87" i="15"/>
  <c r="G87" i="10"/>
  <c r="J88" i="10"/>
  <c r="F90" i="15"/>
  <c r="L90" i="10"/>
  <c r="J90" i="14"/>
  <c r="O90" i="15"/>
  <c r="AA90" i="10"/>
  <c r="AC93" i="8" s="1"/>
  <c r="AE90" i="14"/>
  <c r="M88" i="15"/>
  <c r="Y88" i="10"/>
  <c r="AA91" i="8" s="1"/>
  <c r="O90" i="10"/>
  <c r="F91" i="14"/>
  <c r="N91" i="14"/>
  <c r="AL91" i="14"/>
  <c r="AH93" i="14"/>
  <c r="AC93" i="10"/>
  <c r="AF96" i="8" s="1"/>
  <c r="Q93" i="15"/>
  <c r="P91" i="10"/>
  <c r="N93" i="15"/>
  <c r="Z93" i="10"/>
  <c r="AB96" i="8" s="1"/>
  <c r="N95" i="10"/>
  <c r="O87" i="10"/>
  <c r="W88" i="10"/>
  <c r="X88" i="10"/>
  <c r="G91" i="10"/>
  <c r="Q91" i="10"/>
  <c r="F94" i="7" s="1"/>
  <c r="J180" i="12"/>
  <c r="Q94" i="8" s="1"/>
  <c r="R94" i="8" s="1"/>
  <c r="AF91" i="10"/>
  <c r="AJ94" i="8" s="1"/>
  <c r="R92" i="15"/>
  <c r="K93" i="10"/>
  <c r="N88" i="10"/>
  <c r="O88" i="10"/>
  <c r="P88" i="10"/>
  <c r="J91" i="10"/>
  <c r="J92" i="10"/>
  <c r="AD93" i="14"/>
  <c r="N92" i="10"/>
  <c r="Q92" i="10"/>
  <c r="F95" i="7" s="1"/>
  <c r="X92" i="10"/>
  <c r="I93" i="14"/>
  <c r="I93" i="10"/>
  <c r="N93" i="10"/>
  <c r="T94" i="15"/>
  <c r="AL94" i="14"/>
  <c r="AF94" i="10"/>
  <c r="AJ97" i="8" s="1"/>
  <c r="N88" i="14"/>
  <c r="H88" i="15"/>
  <c r="R88" i="10"/>
  <c r="G91" i="7" s="1"/>
  <c r="AH88" i="14"/>
  <c r="AJ88" i="14" s="1"/>
  <c r="J91" i="14"/>
  <c r="J93" i="14"/>
  <c r="L93" i="10"/>
  <c r="F93" i="15"/>
  <c r="N94" i="15"/>
  <c r="AD94" i="14"/>
  <c r="AG94" i="14" s="1"/>
  <c r="Z94" i="10"/>
  <c r="AB97" i="8" s="1"/>
  <c r="C88" i="10"/>
  <c r="G91" i="15"/>
  <c r="T91" i="15"/>
  <c r="N92" i="14"/>
  <c r="AI92" i="14"/>
  <c r="C90" i="10"/>
  <c r="O91" i="14"/>
  <c r="L91" i="15"/>
  <c r="AM91" i="14"/>
  <c r="I92" i="10"/>
  <c r="S95" i="6" s="1"/>
  <c r="AD92" i="14"/>
  <c r="Z92" i="10"/>
  <c r="AB95" i="8" s="1"/>
  <c r="E95" i="15"/>
  <c r="I95" i="10"/>
  <c r="S98" i="6" s="1"/>
  <c r="I95" i="14"/>
  <c r="P92" i="14"/>
  <c r="P92" i="15"/>
  <c r="AJ92" i="14"/>
  <c r="J93" i="10"/>
  <c r="I96" i="15"/>
  <c r="D90" i="15"/>
  <c r="H90" i="10"/>
  <c r="O92" i="10"/>
  <c r="AB92" i="10"/>
  <c r="AD95" i="8" s="1"/>
  <c r="N93" i="14"/>
  <c r="R93" i="14"/>
  <c r="U93" i="10"/>
  <c r="J96" i="7" s="1"/>
  <c r="P96" i="7" s="1"/>
  <c r="F94" i="14"/>
  <c r="G94" i="14" s="1"/>
  <c r="G94" i="10"/>
  <c r="C94" i="15"/>
  <c r="AA94" i="14"/>
  <c r="L94" i="15"/>
  <c r="W93" i="14"/>
  <c r="X93" i="14" s="1"/>
  <c r="T93" i="14" s="1"/>
  <c r="AK96" i="14"/>
  <c r="S96" i="15"/>
  <c r="M97" i="10"/>
  <c r="AC93" i="14"/>
  <c r="U93" i="15"/>
  <c r="AA94" i="10"/>
  <c r="AC97" i="8" s="1"/>
  <c r="AD94" i="10"/>
  <c r="AG97" i="8" s="1"/>
  <c r="AF95" i="14"/>
  <c r="U95" i="15"/>
  <c r="O192" i="12"/>
  <c r="L96" i="10"/>
  <c r="J96" i="14"/>
  <c r="J192" i="12"/>
  <c r="Q99" i="8" s="1"/>
  <c r="R99" i="8" s="1"/>
  <c r="W96" i="14"/>
  <c r="X96" i="14" s="1"/>
  <c r="T96" i="14" s="1"/>
  <c r="AE96" i="10"/>
  <c r="AI99" i="8" s="1"/>
  <c r="C96" i="15"/>
  <c r="G96" i="10"/>
  <c r="F96" i="14"/>
  <c r="J96" i="10"/>
  <c r="U99" i="15"/>
  <c r="AG99" i="10"/>
  <c r="AK102" i="8" s="1"/>
  <c r="AM99" i="14"/>
  <c r="R94" i="14"/>
  <c r="Q94" i="15"/>
  <c r="AH94" i="14"/>
  <c r="AJ94" i="14" s="1"/>
  <c r="AA96" i="10"/>
  <c r="AC99" i="8" s="1"/>
  <c r="AC98" i="10"/>
  <c r="AF101" i="8" s="1"/>
  <c r="Q98" i="15"/>
  <c r="L99" i="15"/>
  <c r="AA99" i="14"/>
  <c r="J93" i="15"/>
  <c r="T93" i="10"/>
  <c r="I96" i="7" s="1"/>
  <c r="O96" i="7" s="1"/>
  <c r="AF93" i="14"/>
  <c r="AB93" i="10"/>
  <c r="AD96" i="8" s="1"/>
  <c r="AG93" i="10"/>
  <c r="AK96" i="8" s="1"/>
  <c r="AC94" i="10"/>
  <c r="AF97" i="8" s="1"/>
  <c r="AM95" i="14"/>
  <c r="S96" i="10"/>
  <c r="H99" i="7" s="1"/>
  <c r="AH98" i="14"/>
  <c r="AJ98" i="14" s="1"/>
  <c r="E92" i="14"/>
  <c r="G92" i="14" s="1"/>
  <c r="B92" i="15"/>
  <c r="F92" i="10"/>
  <c r="M94" i="15"/>
  <c r="R95" i="14"/>
  <c r="AE96" i="14"/>
  <c r="D97" i="15"/>
  <c r="H97" i="10"/>
  <c r="R98" i="15"/>
  <c r="AD98" i="10"/>
  <c r="AG101" i="8" s="1"/>
  <c r="C91" i="10"/>
  <c r="AA92" i="14"/>
  <c r="C93" i="15"/>
  <c r="R94" i="10"/>
  <c r="G97" i="7" s="1"/>
  <c r="J184" i="12"/>
  <c r="W94" i="14"/>
  <c r="X94" i="14" s="1"/>
  <c r="T94" i="14" s="1"/>
  <c r="AK94" i="14"/>
  <c r="C95" i="10"/>
  <c r="F96" i="15"/>
  <c r="N98" i="10"/>
  <c r="C93" i="10"/>
  <c r="G93" i="10"/>
  <c r="K95" i="15"/>
  <c r="P95" i="15"/>
  <c r="O96" i="15"/>
  <c r="I97" i="15"/>
  <c r="P98" i="14"/>
  <c r="AA97" i="14"/>
  <c r="L97" i="15"/>
  <c r="M97" i="15"/>
  <c r="Y97" i="10"/>
  <c r="AA100" i="8" s="1"/>
  <c r="AC97" i="14"/>
  <c r="AA98" i="14"/>
  <c r="M93" i="15"/>
  <c r="U94" i="15"/>
  <c r="AG94" i="10"/>
  <c r="AK97" i="8" s="1"/>
  <c r="AM94" i="14"/>
  <c r="Q94" i="10"/>
  <c r="F97" i="7" s="1"/>
  <c r="U94" i="10"/>
  <c r="J97" i="7" s="1"/>
  <c r="K94" i="15"/>
  <c r="AE95" i="10"/>
  <c r="AI98" i="8" s="1"/>
  <c r="S95" i="15"/>
  <c r="AK95" i="14"/>
  <c r="O193" i="12"/>
  <c r="K100" i="6" s="1"/>
  <c r="L100" i="6" s="1"/>
  <c r="M100" i="6" s="1"/>
  <c r="N100" i="6" s="1"/>
  <c r="M99" i="3" s="1"/>
  <c r="AD97" i="10"/>
  <c r="AG100" i="8" s="1"/>
  <c r="J98" i="10"/>
  <c r="R98" i="14"/>
  <c r="U98" i="10"/>
  <c r="J101" i="7" s="1"/>
  <c r="K98" i="15"/>
  <c r="J97" i="10"/>
  <c r="F100" i="10"/>
  <c r="M99" i="15"/>
  <c r="Y99" i="10"/>
  <c r="AA102" i="8" s="1"/>
  <c r="AC99" i="14"/>
  <c r="N100" i="14"/>
  <c r="Q100" i="10"/>
  <c r="F103" i="7" s="1"/>
  <c r="AE100" i="10"/>
  <c r="AI103" i="8" s="1"/>
  <c r="AL103" i="8" s="1"/>
  <c r="S100" i="15"/>
  <c r="AK100" i="14"/>
  <c r="AN100" i="14" s="1"/>
  <c r="AE101" i="10"/>
  <c r="AI104" i="8" s="1"/>
  <c r="S101" i="15"/>
  <c r="AK101" i="14"/>
  <c r="AM98" i="14"/>
  <c r="AE99" i="14"/>
  <c r="AA99" i="10"/>
  <c r="AC102" i="8" s="1"/>
  <c r="C101" i="10"/>
  <c r="I97" i="10"/>
  <c r="S100" i="6" s="1"/>
  <c r="P97" i="10"/>
  <c r="O194" i="12"/>
  <c r="U99" i="10"/>
  <c r="J102" i="7" s="1"/>
  <c r="R99" i="14"/>
  <c r="R100" i="14"/>
  <c r="U100" i="10"/>
  <c r="J103" i="7" s="1"/>
  <c r="P103" i="7" s="1"/>
  <c r="AA100" i="14"/>
  <c r="Q100" i="15"/>
  <c r="AH100" i="14"/>
  <c r="G101" i="15"/>
  <c r="N101" i="14"/>
  <c r="Q101" i="10"/>
  <c r="F104" i="7" s="1"/>
  <c r="B94" i="15"/>
  <c r="I96" i="14"/>
  <c r="J96" i="15"/>
  <c r="N96" i="15"/>
  <c r="U96" i="15"/>
  <c r="F97" i="14"/>
  <c r="G99" i="10"/>
  <c r="F99" i="15"/>
  <c r="J99" i="14"/>
  <c r="O99" i="10"/>
  <c r="O195" i="12"/>
  <c r="P100" i="10"/>
  <c r="L100" i="15"/>
  <c r="E97" i="14"/>
  <c r="I100" i="10"/>
  <c r="S103" i="6" s="1"/>
  <c r="I100" i="14"/>
  <c r="K100" i="14" s="1"/>
  <c r="G100" i="15"/>
  <c r="C102" i="15"/>
  <c r="G102" i="10"/>
  <c r="O96" i="10"/>
  <c r="O96" i="14"/>
  <c r="I97" i="14"/>
  <c r="K97" i="14" s="1"/>
  <c r="L97" i="14" s="1"/>
  <c r="Q97" i="10"/>
  <c r="F100" i="7" s="1"/>
  <c r="W97" i="10"/>
  <c r="Q97" i="15"/>
  <c r="AC97" i="10"/>
  <c r="AF100" i="8" s="1"/>
  <c r="AH97" i="14"/>
  <c r="AJ97" i="14" s="1"/>
  <c r="C98" i="10"/>
  <c r="AD99" i="14"/>
  <c r="Z99" i="10"/>
  <c r="AB102" i="8" s="1"/>
  <c r="O100" i="14"/>
  <c r="R100" i="10"/>
  <c r="G103" i="7" s="1"/>
  <c r="K100" i="15"/>
  <c r="W100" i="10"/>
  <c r="I101" i="14"/>
  <c r="E101" i="15"/>
  <c r="F101" i="15"/>
  <c r="L101" i="10"/>
  <c r="J101" i="14"/>
  <c r="K101" i="14" s="1"/>
  <c r="W100" i="14"/>
  <c r="X100" i="14" s="1"/>
  <c r="T100" i="14" s="1"/>
  <c r="J195" i="12"/>
  <c r="Q103" i="8" s="1"/>
  <c r="R103" i="8" s="1"/>
  <c r="R100" i="15"/>
  <c r="AI100" i="14"/>
  <c r="J94" i="15"/>
  <c r="C96" i="10"/>
  <c r="R96" i="10"/>
  <c r="G99" i="7" s="1"/>
  <c r="Q96" i="14"/>
  <c r="AD96" i="14"/>
  <c r="U98" i="15"/>
  <c r="F99" i="14"/>
  <c r="N99" i="10"/>
  <c r="AD100" i="10"/>
  <c r="AG103" i="8" s="1"/>
  <c r="AH103" i="8" s="1"/>
  <c r="J193" i="12"/>
  <c r="E100" i="14"/>
  <c r="X100" i="10"/>
  <c r="AF100" i="14"/>
  <c r="AG100" i="14" s="1"/>
  <c r="P100" i="15"/>
  <c r="AC96" i="14"/>
  <c r="E97" i="15"/>
  <c r="N97" i="14"/>
  <c r="R97" i="14"/>
  <c r="AF97" i="10"/>
  <c r="AJ100" i="8" s="1"/>
  <c r="T97" i="15"/>
  <c r="H100" i="14"/>
  <c r="H100" i="10"/>
  <c r="Q100" i="14"/>
  <c r="T100" i="10"/>
  <c r="I103" i="7" s="1"/>
  <c r="O103" i="7" s="1"/>
  <c r="AB100" i="10"/>
  <c r="AD103" i="8" s="1"/>
  <c r="AE103" i="8" s="1"/>
  <c r="R102" i="10"/>
  <c r="G105" i="7" s="1"/>
  <c r="AH104" i="14"/>
  <c r="Q104" i="15"/>
  <c r="AC104" i="10"/>
  <c r="AF107" i="8" s="1"/>
  <c r="C99" i="10"/>
  <c r="F100" i="15"/>
  <c r="I102" i="14"/>
  <c r="AD102" i="14"/>
  <c r="Z102" i="10"/>
  <c r="AB105" i="8" s="1"/>
  <c r="F103" i="14"/>
  <c r="C103" i="15"/>
  <c r="N104" i="15"/>
  <c r="AD104" i="14"/>
  <c r="F102" i="10"/>
  <c r="K103" i="10"/>
  <c r="T99" i="15"/>
  <c r="N102" i="14"/>
  <c r="M102" i="14" s="1"/>
  <c r="D103" i="15"/>
  <c r="H103" i="14"/>
  <c r="AK105" i="14"/>
  <c r="S105" i="15"/>
  <c r="AE105" i="10"/>
  <c r="AI108" i="8" s="1"/>
  <c r="P106" i="14"/>
  <c r="N107" i="14"/>
  <c r="G107" i="15"/>
  <c r="Q107" i="10"/>
  <c r="F110" i="7" s="1"/>
  <c r="AC102" i="14"/>
  <c r="AG102" i="14" s="1"/>
  <c r="AB102" i="14" s="1"/>
  <c r="Z102" i="14" s="1"/>
  <c r="S102" i="14" s="1"/>
  <c r="O103" i="14"/>
  <c r="R103" i="10"/>
  <c r="G106" i="7" s="1"/>
  <c r="AM103" i="14"/>
  <c r="AG103" i="10"/>
  <c r="AK106" i="8" s="1"/>
  <c r="O104" i="10"/>
  <c r="M105" i="15"/>
  <c r="Y105" i="10"/>
  <c r="AA108" i="8" s="1"/>
  <c r="AC105" i="14"/>
  <c r="AF99" i="10"/>
  <c r="AJ102" i="8" s="1"/>
  <c r="N100" i="10"/>
  <c r="U100" i="15"/>
  <c r="E102" i="14"/>
  <c r="H103" i="10"/>
  <c r="L103" i="10"/>
  <c r="F103" i="15"/>
  <c r="J103" i="14"/>
  <c r="U103" i="15"/>
  <c r="U105" i="15"/>
  <c r="AG105" i="10"/>
  <c r="AK108" i="8" s="1"/>
  <c r="AM105" i="14"/>
  <c r="U97" i="15"/>
  <c r="AG97" i="10"/>
  <c r="AK100" i="8" s="1"/>
  <c r="E102" i="15"/>
  <c r="Y102" i="10"/>
  <c r="AA105" i="8" s="1"/>
  <c r="O100" i="15"/>
  <c r="J102" i="10"/>
  <c r="H102" i="15"/>
  <c r="X102" i="10"/>
  <c r="W105" i="14"/>
  <c r="X105" i="14" s="1"/>
  <c r="T105" i="14" s="1"/>
  <c r="AF105" i="14"/>
  <c r="AI106" i="14"/>
  <c r="O108" i="10"/>
  <c r="W107" i="10"/>
  <c r="C104" i="10"/>
  <c r="AB105" i="10"/>
  <c r="AD108" i="8" s="1"/>
  <c r="AE105" i="14"/>
  <c r="J106" i="10"/>
  <c r="R106" i="15"/>
  <c r="C103" i="10"/>
  <c r="X105" i="10"/>
  <c r="C107" i="10"/>
  <c r="AK103" i="14"/>
  <c r="H105" i="14"/>
  <c r="AA105" i="10"/>
  <c r="AC108" i="8" s="1"/>
  <c r="Z106" i="10"/>
  <c r="AB109" i="8" s="1"/>
  <c r="AD106" i="14"/>
  <c r="F108" i="15"/>
  <c r="J108" i="14"/>
  <c r="K108" i="14" s="1"/>
  <c r="L108" i="10"/>
  <c r="T102" i="10"/>
  <c r="I105" i="7" s="1"/>
  <c r="O105" i="7" s="1"/>
  <c r="J102" i="15"/>
  <c r="T102" i="15"/>
  <c r="AF102" i="10"/>
  <c r="AJ105" i="8" s="1"/>
  <c r="AL105" i="8" s="1"/>
  <c r="AL106" i="14"/>
  <c r="T106" i="15"/>
  <c r="C100" i="10"/>
  <c r="T100" i="15"/>
  <c r="K102" i="10"/>
  <c r="O104" i="15"/>
  <c r="AA104" i="10"/>
  <c r="AC107" i="8" s="1"/>
  <c r="AE104" i="14"/>
  <c r="D105" i="15"/>
  <c r="Q105" i="14"/>
  <c r="P105" i="15"/>
  <c r="N106" i="14"/>
  <c r="C105" i="10"/>
  <c r="T105" i="10"/>
  <c r="I108" i="7" s="1"/>
  <c r="O108" i="7" s="1"/>
  <c r="AE108" i="14"/>
  <c r="O108" i="15"/>
  <c r="AA108" i="10"/>
  <c r="AC111" i="8" s="1"/>
  <c r="G110" i="14"/>
  <c r="W103" i="10"/>
  <c r="AM104" i="14"/>
  <c r="AL105" i="14"/>
  <c r="AF105" i="10"/>
  <c r="AJ108" i="8" s="1"/>
  <c r="Q106" i="10"/>
  <c r="F109" i="7" s="1"/>
  <c r="N106" i="15"/>
  <c r="W108" i="10"/>
  <c r="I110" i="15"/>
  <c r="C109" i="10"/>
  <c r="B110" i="15"/>
  <c r="F110" i="10"/>
  <c r="E110" i="14"/>
  <c r="N110" i="10"/>
  <c r="AA108" i="14"/>
  <c r="I111" i="15"/>
  <c r="K108" i="10"/>
  <c r="O102" i="15"/>
  <c r="Q102" i="15"/>
  <c r="C106" i="10"/>
  <c r="X108" i="10"/>
  <c r="AD108" i="14"/>
  <c r="AK108" i="14"/>
  <c r="P102" i="15"/>
  <c r="AB102" i="10"/>
  <c r="AD105" i="8" s="1"/>
  <c r="R102" i="15"/>
  <c r="Z108" i="10"/>
  <c r="AB111" i="8" s="1"/>
  <c r="C110" i="15"/>
  <c r="G110" i="10"/>
  <c r="U102" i="15"/>
  <c r="K106" i="15"/>
  <c r="G108" i="15"/>
  <c r="Q108" i="10"/>
  <c r="F111" i="7" s="1"/>
  <c r="P108" i="15"/>
  <c r="AB108" i="10"/>
  <c r="AD111" i="8" s="1"/>
  <c r="AF108" i="14"/>
  <c r="AI108" i="14"/>
  <c r="J110" i="14"/>
  <c r="K110" i="14" s="1"/>
  <c r="F110" i="15"/>
  <c r="N106" i="10"/>
  <c r="J108" i="10"/>
  <c r="P108" i="10"/>
  <c r="S108" i="15"/>
  <c r="B106" i="15"/>
  <c r="F106" i="10"/>
  <c r="D106" i="15"/>
  <c r="F106" i="15"/>
  <c r="L106" i="10"/>
  <c r="J106" i="14"/>
  <c r="K106" i="14" s="1"/>
  <c r="L106" i="14" s="1"/>
  <c r="AF106" i="14"/>
  <c r="L108" i="15"/>
  <c r="T108" i="15"/>
  <c r="AF108" i="10"/>
  <c r="AJ111" i="8" s="1"/>
  <c r="X111" i="10"/>
  <c r="AE112" i="14"/>
  <c r="O112" i="15"/>
  <c r="AA112" i="10"/>
  <c r="AC115" i="8" s="1"/>
  <c r="AE110" i="14"/>
  <c r="AA110" i="10"/>
  <c r="AC113" i="8" s="1"/>
  <c r="AC110" i="10"/>
  <c r="AF113" i="8" s="1"/>
  <c r="P111" i="10"/>
  <c r="Z111" i="10"/>
  <c r="AB114" i="8" s="1"/>
  <c r="J112" i="15"/>
  <c r="Q112" i="14"/>
  <c r="AE113" i="14"/>
  <c r="O113" i="15"/>
  <c r="AA113" i="10"/>
  <c r="AC116" i="8" s="1"/>
  <c r="F111" i="14"/>
  <c r="T112" i="10"/>
  <c r="I115" i="7" s="1"/>
  <c r="O115" i="7" s="1"/>
  <c r="AD111" i="14"/>
  <c r="AA110" i="14"/>
  <c r="AH110" i="14"/>
  <c r="G111" i="10"/>
  <c r="I111" i="14"/>
  <c r="I111" i="10"/>
  <c r="S114" i="6" s="1"/>
  <c r="H111" i="15"/>
  <c r="R111" i="10"/>
  <c r="G114" i="7" s="1"/>
  <c r="O111" i="14"/>
  <c r="Q111" i="14"/>
  <c r="T111" i="10"/>
  <c r="I114" i="7" s="1"/>
  <c r="E113" i="14"/>
  <c r="B113" i="15"/>
  <c r="F113" i="10"/>
  <c r="K111" i="10"/>
  <c r="N113" i="14"/>
  <c r="G113" i="15"/>
  <c r="Q113" i="10"/>
  <c r="F116" i="7" s="1"/>
  <c r="J108" i="15"/>
  <c r="K110" i="10"/>
  <c r="M110" i="10"/>
  <c r="AM110" i="14"/>
  <c r="O111" i="10"/>
  <c r="N111" i="15"/>
  <c r="M113" i="10"/>
  <c r="W113" i="10"/>
  <c r="K108" i="15"/>
  <c r="O110" i="15"/>
  <c r="Q110" i="15"/>
  <c r="M111" i="10"/>
  <c r="M111" i="15"/>
  <c r="Y111" i="10"/>
  <c r="AA114" i="8" s="1"/>
  <c r="AE111" i="14"/>
  <c r="AA111" i="10"/>
  <c r="AC114" i="8" s="1"/>
  <c r="F112" i="15"/>
  <c r="J112" i="14"/>
  <c r="K112" i="14" s="1"/>
  <c r="L112" i="10"/>
  <c r="AI110" i="14"/>
  <c r="AD110" i="10"/>
  <c r="AG113" i="8" s="1"/>
  <c r="Q110" i="14"/>
  <c r="W110" i="14"/>
  <c r="X110" i="14" s="1"/>
  <c r="T110" i="14" s="1"/>
  <c r="H111" i="14"/>
  <c r="H111" i="10"/>
  <c r="N111" i="14"/>
  <c r="I112" i="14"/>
  <c r="E112" i="15"/>
  <c r="I112" i="10"/>
  <c r="S115" i="6" s="1"/>
  <c r="X113" i="10"/>
  <c r="C108" i="10"/>
  <c r="AG110" i="10"/>
  <c r="AK113" i="8" s="1"/>
  <c r="U110" i="15"/>
  <c r="T110" i="10"/>
  <c r="I113" i="7" s="1"/>
  <c r="J207" i="12"/>
  <c r="Q113" i="8" s="1"/>
  <c r="AC110" i="14"/>
  <c r="AF111" i="10"/>
  <c r="AJ114" i="8" s="1"/>
  <c r="T111" i="15"/>
  <c r="Q111" i="10"/>
  <c r="F114" i="7" s="1"/>
  <c r="R111" i="14"/>
  <c r="AK112" i="14"/>
  <c r="AE112" i="10"/>
  <c r="AI115" i="8" s="1"/>
  <c r="S112" i="15"/>
  <c r="M112" i="10"/>
  <c r="O110" i="10"/>
  <c r="AD110" i="14"/>
  <c r="N110" i="15"/>
  <c r="F111" i="15"/>
  <c r="AK113" i="14"/>
  <c r="S113" i="15"/>
  <c r="AE113" i="10"/>
  <c r="AI116" i="8" s="1"/>
  <c r="I110" i="14"/>
  <c r="O110" i="14"/>
  <c r="C110" i="10"/>
  <c r="C113" i="10"/>
  <c r="E114" i="14"/>
  <c r="F114" i="10"/>
  <c r="C111" i="10"/>
  <c r="J111" i="14"/>
  <c r="K111" i="14" s="1"/>
  <c r="Q114" i="14"/>
  <c r="J114" i="15"/>
  <c r="T114" i="10"/>
  <c r="I117" i="7" s="1"/>
  <c r="C112" i="10"/>
  <c r="E113" i="15"/>
  <c r="I113" i="10"/>
  <c r="S116" i="6" s="1"/>
  <c r="Q113" i="14"/>
  <c r="J113" i="15"/>
  <c r="T113" i="10"/>
  <c r="I116" i="7" s="1"/>
  <c r="N115" i="10"/>
  <c r="N114" i="14"/>
  <c r="AE114" i="14"/>
  <c r="O114" i="15"/>
  <c r="AA114" i="10"/>
  <c r="AC117" i="8" s="1"/>
  <c r="Q114" i="10"/>
  <c r="F117" i="7" s="1"/>
  <c r="G114" i="10"/>
  <c r="W114" i="10"/>
  <c r="J115" i="10"/>
  <c r="O114" i="10"/>
  <c r="G114" i="15"/>
  <c r="N115" i="14"/>
  <c r="C114" i="10"/>
  <c r="N114" i="10"/>
  <c r="B115" i="15"/>
  <c r="F115" i="10"/>
  <c r="Q115" i="10"/>
  <c r="F118" i="7" s="1"/>
  <c r="R115" i="10"/>
  <c r="G118" i="7" s="1"/>
  <c r="H115" i="15"/>
  <c r="R115" i="14"/>
  <c r="BE6" i="21"/>
  <c r="BC6" i="21"/>
  <c r="BA6" i="21"/>
  <c r="BB6" i="21" s="1"/>
  <c r="BD6" i="21"/>
  <c r="BE5" i="21"/>
  <c r="BD5" i="21"/>
  <c r="BD9" i="21"/>
  <c r="BA9" i="21"/>
  <c r="BB9" i="21" s="1"/>
  <c r="BE9" i="21"/>
  <c r="BC9" i="21"/>
  <c r="BE48" i="21"/>
  <c r="BD48" i="21"/>
  <c r="BC48" i="21"/>
  <c r="BA3" i="21"/>
  <c r="BB3" i="21" s="1"/>
  <c r="BE21" i="21"/>
  <c r="BD21" i="21"/>
  <c r="BC21" i="21"/>
  <c r="BC3" i="21"/>
  <c r="BA24" i="21"/>
  <c r="BB24" i="21" s="1"/>
  <c r="BD17" i="21"/>
  <c r="BA21" i="21"/>
  <c r="BB21" i="21" s="1"/>
  <c r="BE20" i="21"/>
  <c r="BC20" i="21"/>
  <c r="BE29" i="21"/>
  <c r="BD29" i="21"/>
  <c r="BC29" i="21"/>
  <c r="BA29" i="21"/>
  <c r="BB29" i="21" s="1"/>
  <c r="BD19" i="21"/>
  <c r="BA19" i="21"/>
  <c r="BB19" i="21" s="1"/>
  <c r="BE19" i="21"/>
  <c r="BC19" i="21"/>
  <c r="BD13" i="21"/>
  <c r="BE13" i="21"/>
  <c r="BA13" i="21"/>
  <c r="BB13" i="21" s="1"/>
  <c r="BE16" i="21"/>
  <c r="BC16" i="21"/>
  <c r="BD61" i="21"/>
  <c r="BE61" i="21"/>
  <c r="BC61" i="21"/>
  <c r="BA61" i="21"/>
  <c r="BB61" i="21" s="1"/>
  <c r="BC100" i="21"/>
  <c r="BE100" i="21"/>
  <c r="BA33" i="21"/>
  <c r="BB33" i="21" s="1"/>
  <c r="BE33" i="21"/>
  <c r="BD33" i="21"/>
  <c r="BC33" i="21"/>
  <c r="BA87" i="21"/>
  <c r="BB87" i="21" s="1"/>
  <c r="BE65" i="21"/>
  <c r="BC65" i="21"/>
  <c r="BA65" i="21"/>
  <c r="BB65" i="21" s="1"/>
  <c r="BE87" i="21"/>
  <c r="BA4" i="21"/>
  <c r="BB4" i="21" s="1"/>
  <c r="BC13" i="21"/>
  <c r="BD23" i="21"/>
  <c r="BC60" i="21"/>
  <c r="BE60" i="21"/>
  <c r="BE64" i="21"/>
  <c r="BC64" i="21"/>
  <c r="BE22" i="21"/>
  <c r="BE25" i="21"/>
  <c r="BC5" i="21"/>
  <c r="BE11" i="21"/>
  <c r="BE24" i="21"/>
  <c r="BD3" i="21"/>
  <c r="BE18" i="21"/>
  <c r="BD18" i="21"/>
  <c r="BC18" i="21"/>
  <c r="BA55" i="21"/>
  <c r="BB55" i="21" s="1"/>
  <c r="BE45" i="21"/>
  <c r="BD45" i="21"/>
  <c r="BC45" i="21"/>
  <c r="BE93" i="21"/>
  <c r="BC93" i="21"/>
  <c r="BE8" i="21"/>
  <c r="BD8" i="21"/>
  <c r="BC8" i="21"/>
  <c r="BE42" i="21"/>
  <c r="BC42" i="21"/>
  <c r="BA42" i="21"/>
  <c r="BB42" i="21" s="1"/>
  <c r="BA48" i="21"/>
  <c r="BB48" i="21" s="1"/>
  <c r="BD30" i="21"/>
  <c r="BD40" i="21"/>
  <c r="BE40" i="21"/>
  <c r="BC40" i="21"/>
  <c r="BA40" i="21"/>
  <c r="BB40" i="21" s="1"/>
  <c r="BE50" i="21"/>
  <c r="BE59" i="21"/>
  <c r="BC59" i="21"/>
  <c r="BA59" i="21"/>
  <c r="BB59" i="21" s="1"/>
  <c r="BE12" i="21"/>
  <c r="BC12" i="21"/>
  <c r="BA12" i="21"/>
  <c r="BB12" i="21" s="1"/>
  <c r="BA53" i="21"/>
  <c r="BB53" i="21" s="1"/>
  <c r="BE53" i="21"/>
  <c r="BD56" i="21"/>
  <c r="BD7" i="21"/>
  <c r="BE7" i="21"/>
  <c r="BC7" i="21"/>
  <c r="BC14" i="21"/>
  <c r="BE17" i="21"/>
  <c r="BA5" i="21"/>
  <c r="BB5" i="21" s="1"/>
  <c r="BD67" i="21"/>
  <c r="BE67" i="21"/>
  <c r="BC67" i="21"/>
  <c r="BA67" i="21"/>
  <c r="BB67" i="21" s="1"/>
  <c r="BA70" i="21"/>
  <c r="BB70" i="21" s="1"/>
  <c r="BE74" i="21"/>
  <c r="BC74" i="21"/>
  <c r="BA74" i="21"/>
  <c r="BB74" i="21" s="1"/>
  <c r="BE10" i="21"/>
  <c r="BC10" i="21"/>
  <c r="BD12" i="21"/>
  <c r="BD15" i="21"/>
  <c r="BC15" i="21"/>
  <c r="BA15" i="21"/>
  <c r="BB15" i="21" s="1"/>
  <c r="BE15" i="21"/>
  <c r="BE23" i="21"/>
  <c r="BC23" i="21"/>
  <c r="BA23" i="21"/>
  <c r="BB23" i="21" s="1"/>
  <c r="BD26" i="21"/>
  <c r="BC26" i="21"/>
  <c r="BA26" i="21"/>
  <c r="BB26" i="21" s="1"/>
  <c r="BC28" i="21"/>
  <c r="BA28" i="21"/>
  <c r="BB28" i="21" s="1"/>
  <c r="BE35" i="21"/>
  <c r="BE36" i="21"/>
  <c r="BD36" i="21"/>
  <c r="BE70" i="21"/>
  <c r="BC39" i="21"/>
  <c r="BA39" i="21"/>
  <c r="BB39" i="21" s="1"/>
  <c r="BA83" i="21"/>
  <c r="BB83" i="21" s="1"/>
  <c r="BD97" i="21"/>
  <c r="BE97" i="21"/>
  <c r="BC97" i="21"/>
  <c r="BA97" i="21"/>
  <c r="BB97" i="21" s="1"/>
  <c r="BC36" i="21"/>
  <c r="BA38" i="21"/>
  <c r="BB38" i="21" s="1"/>
  <c r="BA43" i="21"/>
  <c r="BB43" i="21" s="1"/>
  <c r="BE56" i="21"/>
  <c r="BC68" i="21"/>
  <c r="BA68" i="21"/>
  <c r="BB68" i="21" s="1"/>
  <c r="BC71" i="21"/>
  <c r="BA81" i="21"/>
  <c r="BB81" i="21" s="1"/>
  <c r="BE81" i="21"/>
  <c r="BA41" i="21"/>
  <c r="BB41" i="21" s="1"/>
  <c r="BC43" i="21"/>
  <c r="BA46" i="21"/>
  <c r="BB46" i="21" s="1"/>
  <c r="BD51" i="21"/>
  <c r="BD95" i="21"/>
  <c r="BE95" i="21"/>
  <c r="BC95" i="21"/>
  <c r="BD34" i="21"/>
  <c r="BE34" i="21"/>
  <c r="BA34" i="21"/>
  <c r="BB34" i="21" s="1"/>
  <c r="BC38" i="21"/>
  <c r="BD54" i="21"/>
  <c r="BC54" i="21"/>
  <c r="BA54" i="21"/>
  <c r="BB54" i="21" s="1"/>
  <c r="BE68" i="21"/>
  <c r="BD4" i="21"/>
  <c r="BE4" i="21"/>
  <c r="BC4" i="21"/>
  <c r="BA22" i="21"/>
  <c r="BB22" i="21" s="1"/>
  <c r="BE31" i="21"/>
  <c r="BC41" i="21"/>
  <c r="BE46" i="21"/>
  <c r="BC51" i="21"/>
  <c r="BA51" i="21"/>
  <c r="BB51" i="21" s="1"/>
  <c r="BD60" i="21"/>
  <c r="BD63" i="21"/>
  <c r="BE63" i="21"/>
  <c r="BC63" i="21"/>
  <c r="BA63" i="21"/>
  <c r="BB63" i="21" s="1"/>
  <c r="BE71" i="21"/>
  <c r="BD72" i="21"/>
  <c r="BE72" i="21"/>
  <c r="BA72" i="21"/>
  <c r="BB72" i="21" s="1"/>
  <c r="BA95" i="21"/>
  <c r="BB95" i="21" s="1"/>
  <c r="BE99" i="21"/>
  <c r="BC11" i="21"/>
  <c r="BD20" i="21"/>
  <c r="BA20" i="21"/>
  <c r="BB20" i="21" s="1"/>
  <c r="BA30" i="21"/>
  <c r="BB30" i="21" s="1"/>
  <c r="BE32" i="21"/>
  <c r="BD32" i="21"/>
  <c r="BC32" i="21"/>
  <c r="BD39" i="21"/>
  <c r="BE41" i="21"/>
  <c r="BD47" i="21"/>
  <c r="BE47" i="21"/>
  <c r="BC47" i="21"/>
  <c r="BA47" i="21"/>
  <c r="BB47" i="21" s="1"/>
  <c r="BE51" i="21"/>
  <c r="BE54" i="21"/>
  <c r="BC56" i="21"/>
  <c r="BA66" i="21"/>
  <c r="BB66" i="21" s="1"/>
  <c r="BD76" i="21"/>
  <c r="BE76" i="21"/>
  <c r="BC76" i="21"/>
  <c r="BA79" i="21"/>
  <c r="BB79" i="21" s="1"/>
  <c r="BC94" i="21"/>
  <c r="BC22" i="21"/>
  <c r="BC34" i="21"/>
  <c r="BD37" i="21"/>
  <c r="BC37" i="21"/>
  <c r="BA37" i="21"/>
  <c r="BB37" i="21" s="1"/>
  <c r="BD52" i="21"/>
  <c r="BE52" i="21"/>
  <c r="BC52" i="21"/>
  <c r="BA52" i="21"/>
  <c r="BB52" i="21" s="1"/>
  <c r="BE57" i="21"/>
  <c r="BC57" i="21"/>
  <c r="BA57" i="21"/>
  <c r="BB57" i="21" s="1"/>
  <c r="BC72" i="21"/>
  <c r="BE89" i="21"/>
  <c r="BA89" i="21"/>
  <c r="BB89" i="21" s="1"/>
  <c r="BC96" i="21"/>
  <c r="BA85" i="21"/>
  <c r="BB85" i="21" s="1"/>
  <c r="BD93" i="21"/>
  <c r="BA102" i="21"/>
  <c r="BB102" i="21" s="1"/>
  <c r="BD107" i="21"/>
  <c r="BD131" i="21"/>
  <c r="BA111" i="21"/>
  <c r="BB111" i="21" s="1"/>
  <c r="BD65" i="21"/>
  <c r="BD78" i="21"/>
  <c r="BD82" i="21"/>
  <c r="BA91" i="21"/>
  <c r="BB91" i="21" s="1"/>
  <c r="BD99" i="21"/>
  <c r="BD105" i="21"/>
  <c r="BD114" i="21"/>
  <c r="BC116" i="21"/>
  <c r="BA116" i="21"/>
  <c r="BB116" i="21" s="1"/>
  <c r="BD101" i="21"/>
  <c r="BD103" i="21"/>
  <c r="BC103" i="21"/>
  <c r="BA107" i="21"/>
  <c r="BB107" i="21" s="1"/>
  <c r="BD112" i="21"/>
  <c r="BC112" i="21"/>
  <c r="BC114" i="21"/>
  <c r="BA119" i="21"/>
  <c r="BB119" i="21" s="1"/>
  <c r="BA122" i="21"/>
  <c r="BB122" i="21" s="1"/>
  <c r="BA125" i="21"/>
  <c r="BB125" i="21" s="1"/>
  <c r="BA128" i="21"/>
  <c r="BB128" i="21" s="1"/>
  <c r="BA131" i="21"/>
  <c r="BB131" i="21" s="1"/>
  <c r="BA134" i="21"/>
  <c r="BB134" i="21" s="1"/>
  <c r="BA137" i="21"/>
  <c r="BB137" i="21" s="1"/>
  <c r="BE148" i="21"/>
  <c r="BD148" i="21"/>
  <c r="BC148" i="21"/>
  <c r="BA148" i="21"/>
  <c r="BB148" i="21" s="1"/>
  <c r="BD24" i="21"/>
  <c r="BD31" i="21"/>
  <c r="BD35" i="21"/>
  <c r="BD44" i="21"/>
  <c r="BD49" i="21"/>
  <c r="BD71" i="21"/>
  <c r="BA78" i="21"/>
  <c r="BB78" i="21" s="1"/>
  <c r="BA80" i="21"/>
  <c r="BB80" i="21" s="1"/>
  <c r="BD88" i="21"/>
  <c r="BD110" i="21"/>
  <c r="BE116" i="21"/>
  <c r="BD141" i="21"/>
  <c r="BD28" i="21"/>
  <c r="BD58" i="21"/>
  <c r="BD69" i="21"/>
  <c r="BD73" i="21"/>
  <c r="BC78" i="21"/>
  <c r="BA82" i="21"/>
  <c r="BB82" i="21" s="1"/>
  <c r="BD90" i="21"/>
  <c r="BD92" i="21"/>
  <c r="BA99" i="21"/>
  <c r="BB99" i="21" s="1"/>
  <c r="BA101" i="21"/>
  <c r="BB101" i="21" s="1"/>
  <c r="BC105" i="21"/>
  <c r="BA105" i="21"/>
  <c r="BB105" i="21" s="1"/>
  <c r="BC110" i="21"/>
  <c r="BA114" i="21"/>
  <c r="BB114" i="21" s="1"/>
  <c r="BD117" i="21"/>
  <c r="BD120" i="21"/>
  <c r="BD123" i="21"/>
  <c r="BD126" i="21"/>
  <c r="BD129" i="21"/>
  <c r="BD132" i="21"/>
  <c r="BD135" i="21"/>
  <c r="BD138" i="21"/>
  <c r="BC141" i="21"/>
  <c r="BE145" i="21"/>
  <c r="BD145" i="21"/>
  <c r="BC145" i="21"/>
  <c r="BA145" i="21"/>
  <c r="BB145" i="21" s="1"/>
  <c r="BD25" i="21"/>
  <c r="BA56" i="21"/>
  <c r="BB56" i="21" s="1"/>
  <c r="BD77" i="21"/>
  <c r="BE78" i="21"/>
  <c r="BC80" i="21"/>
  <c r="BC82" i="21"/>
  <c r="BA84" i="21"/>
  <c r="BB84" i="21" s="1"/>
  <c r="BA86" i="21"/>
  <c r="BB86" i="21" s="1"/>
  <c r="BD94" i="21"/>
  <c r="BC99" i="21"/>
  <c r="BA103" i="21"/>
  <c r="BB103" i="21" s="1"/>
  <c r="BE105" i="21"/>
  <c r="BD108" i="21"/>
  <c r="BA112" i="21"/>
  <c r="BB112" i="21" s="1"/>
  <c r="BC117" i="21"/>
  <c r="BC120" i="21"/>
  <c r="BC123" i="21"/>
  <c r="BC126" i="21"/>
  <c r="BC132" i="21"/>
  <c r="BC135" i="21"/>
  <c r="BC138" i="21"/>
  <c r="BA17" i="21"/>
  <c r="BB17" i="21" s="1"/>
  <c r="BD22" i="21"/>
  <c r="BA31" i="21"/>
  <c r="BB31" i="21" s="1"/>
  <c r="BD41" i="21"/>
  <c r="BA44" i="21"/>
  <c r="BB44" i="21" s="1"/>
  <c r="BD46" i="21"/>
  <c r="BA49" i="21"/>
  <c r="BB49" i="21" s="1"/>
  <c r="BD53" i="21"/>
  <c r="BD62" i="21"/>
  <c r="BA69" i="21"/>
  <c r="BB69" i="21" s="1"/>
  <c r="BA71" i="21"/>
  <c r="BB71" i="21" s="1"/>
  <c r="BD75" i="21"/>
  <c r="BD79" i="21"/>
  <c r="BE82" i="21"/>
  <c r="BA88" i="21"/>
  <c r="BB88" i="21" s="1"/>
  <c r="BD96" i="21"/>
  <c r="BC101" i="21"/>
  <c r="BE103" i="21"/>
  <c r="BD106" i="21"/>
  <c r="BC106" i="21"/>
  <c r="BC108" i="21"/>
  <c r="BA110" i="21"/>
  <c r="BB110" i="21" s="1"/>
  <c r="BE112" i="21"/>
  <c r="BE115" i="21"/>
  <c r="BD115" i="21"/>
  <c r="BC115" i="21"/>
  <c r="BA141" i="21"/>
  <c r="BB141" i="21" s="1"/>
  <c r="BE142" i="21"/>
  <c r="BD142" i="21"/>
  <c r="BC142" i="21"/>
  <c r="BA142" i="21"/>
  <c r="BB142" i="21" s="1"/>
  <c r="BE147" i="21"/>
  <c r="BD149" i="21"/>
  <c r="BA58" i="21"/>
  <c r="BB58" i="21" s="1"/>
  <c r="BD64" i="21"/>
  <c r="BA73" i="21"/>
  <c r="BB73" i="21" s="1"/>
  <c r="BD81" i="21"/>
  <c r="BD83" i="21"/>
  <c r="BA90" i="21"/>
  <c r="BB90" i="21" s="1"/>
  <c r="BA92" i="21"/>
  <c r="BB92" i="21" s="1"/>
  <c r="BD98" i="21"/>
  <c r="BD100" i="21"/>
  <c r="BE101" i="21"/>
  <c r="BD104" i="21"/>
  <c r="BD113" i="21"/>
  <c r="BA117" i="21"/>
  <c r="BB117" i="21" s="1"/>
  <c r="BA120" i="21"/>
  <c r="BB120" i="21" s="1"/>
  <c r="BA123" i="21"/>
  <c r="BB123" i="21" s="1"/>
  <c r="BA126" i="21"/>
  <c r="BB126" i="21" s="1"/>
  <c r="BC129" i="21"/>
  <c r="BA132" i="21"/>
  <c r="BB132" i="21" s="1"/>
  <c r="BA135" i="21"/>
  <c r="BB135" i="21" s="1"/>
  <c r="BA138" i="21"/>
  <c r="BB138" i="21" s="1"/>
  <c r="BA11" i="21"/>
  <c r="BB11" i="21" s="1"/>
  <c r="BD16" i="21"/>
  <c r="BC17" i="21"/>
  <c r="BA25" i="21"/>
  <c r="BB25" i="21" s="1"/>
  <c r="BC31" i="21"/>
  <c r="BA36" i="21"/>
  <c r="BB36" i="21" s="1"/>
  <c r="BC44" i="21"/>
  <c r="BE49" i="21"/>
  <c r="BD55" i="21"/>
  <c r="BC58" i="21"/>
  <c r="BA60" i="21"/>
  <c r="BB60" i="21" s="1"/>
  <c r="BD68" i="21"/>
  <c r="BE69" i="21"/>
  <c r="BC73" i="21"/>
  <c r="BA75" i="21"/>
  <c r="BB75" i="21" s="1"/>
  <c r="BA77" i="21"/>
  <c r="BB77" i="21" s="1"/>
  <c r="BD85" i="21"/>
  <c r="BE88" i="21"/>
  <c r="BA94" i="21"/>
  <c r="BB94" i="21" s="1"/>
  <c r="BD102" i="21"/>
  <c r="BC104" i="21"/>
  <c r="BC113" i="21"/>
  <c r="BE118" i="21"/>
  <c r="BD118" i="21"/>
  <c r="BC118" i="21"/>
  <c r="BA118" i="21"/>
  <c r="BB118" i="21" s="1"/>
  <c r="BE121" i="21"/>
  <c r="BD121" i="21"/>
  <c r="BC121" i="21"/>
  <c r="BA121" i="21"/>
  <c r="BB121" i="21" s="1"/>
  <c r="BE124" i="21"/>
  <c r="BD124" i="21"/>
  <c r="BC124" i="21"/>
  <c r="BA124" i="21"/>
  <c r="BB124" i="21" s="1"/>
  <c r="BE127" i="21"/>
  <c r="BD127" i="21"/>
  <c r="BC127" i="21"/>
  <c r="BA127" i="21"/>
  <c r="BB127" i="21" s="1"/>
  <c r="BE130" i="21"/>
  <c r="BD130" i="21"/>
  <c r="BC130" i="21"/>
  <c r="BA130" i="21"/>
  <c r="BB130" i="21" s="1"/>
  <c r="BE133" i="21"/>
  <c r="BD133" i="21"/>
  <c r="BC133" i="21"/>
  <c r="BA133" i="21"/>
  <c r="BB133" i="21" s="1"/>
  <c r="BE136" i="21"/>
  <c r="BD136" i="21"/>
  <c r="BC136" i="21"/>
  <c r="BA136" i="21"/>
  <c r="BB136" i="21" s="1"/>
  <c r="BE139" i="21"/>
  <c r="BD139" i="21"/>
  <c r="BC139" i="21"/>
  <c r="BA139" i="21"/>
  <c r="BB139" i="21" s="1"/>
  <c r="BE144" i="21"/>
  <c r="BD146" i="21"/>
  <c r="BA149" i="21"/>
  <c r="BB149" i="21" s="1"/>
  <c r="BD43" i="21"/>
  <c r="BD50" i="21"/>
  <c r="BD66" i="21"/>
  <c r="BD70" i="21"/>
  <c r="BD87" i="21"/>
  <c r="BD89" i="21"/>
  <c r="BA96" i="21"/>
  <c r="BB96" i="21" s="1"/>
  <c r="BA98" i="21"/>
  <c r="BB98" i="21" s="1"/>
  <c r="BA106" i="21"/>
  <c r="BB106" i="21" s="1"/>
  <c r="BD111" i="21"/>
  <c r="BA115" i="21"/>
  <c r="BB115" i="21" s="1"/>
  <c r="BD10" i="21"/>
  <c r="BC25" i="21"/>
  <c r="BE28" i="21"/>
  <c r="BC46" i="21"/>
  <c r="BD59" i="21"/>
  <c r="BA64" i="21"/>
  <c r="BB64" i="21" s="1"/>
  <c r="BD74" i="21"/>
  <c r="BE75" i="21"/>
  <c r="BC79" i="21"/>
  <c r="BD91" i="21"/>
  <c r="BE94" i="21"/>
  <c r="BA100" i="21"/>
  <c r="BB100" i="21" s="1"/>
  <c r="BE106" i="21"/>
  <c r="BD109" i="21"/>
  <c r="BC109" i="21"/>
  <c r="BC111" i="21"/>
  <c r="BD116" i="21"/>
  <c r="BE141" i="21"/>
  <c r="BD143" i="21"/>
  <c r="BA146" i="21"/>
  <c r="BB146" i="21" s="1"/>
  <c r="BE140" i="21"/>
  <c r="BE143" i="21"/>
  <c r="BE146" i="21"/>
  <c r="BE149" i="21"/>
  <c r="BA151" i="21"/>
  <c r="BB151" i="21" s="1"/>
  <c r="BE152" i="21"/>
  <c r="BA154" i="21"/>
  <c r="BB154" i="21" s="1"/>
  <c r="BE155" i="21"/>
  <c r="BA157" i="21"/>
  <c r="BB157" i="21" s="1"/>
  <c r="BE158" i="21"/>
  <c r="BA160" i="21"/>
  <c r="BB160" i="21" s="1"/>
  <c r="BE161" i="21"/>
  <c r="BA163" i="21"/>
  <c r="BB163" i="21" s="1"/>
  <c r="BE164" i="21"/>
  <c r="BA166" i="21"/>
  <c r="BB166" i="21" s="1"/>
  <c r="BE167" i="21"/>
  <c r="BA169" i="21"/>
  <c r="BB169" i="21" s="1"/>
  <c r="BE170" i="21"/>
  <c r="BA172" i="21"/>
  <c r="BB172" i="21" s="1"/>
  <c r="BE173" i="21"/>
  <c r="BA175" i="21"/>
  <c r="BB175" i="21" s="1"/>
  <c r="BE176" i="21"/>
  <c r="BA178" i="21"/>
  <c r="BB178" i="21" s="1"/>
  <c r="BE179" i="21"/>
  <c r="BA181" i="21"/>
  <c r="BB181" i="21" s="1"/>
  <c r="BE182" i="21"/>
  <c r="BA184" i="21"/>
  <c r="BB184" i="21" s="1"/>
  <c r="BE185" i="21"/>
  <c r="BA187" i="21"/>
  <c r="BB187" i="21" s="1"/>
  <c r="BE188" i="21"/>
  <c r="BA190" i="21"/>
  <c r="BB190" i="21" s="1"/>
  <c r="BE191" i="21"/>
  <c r="BA193" i="21"/>
  <c r="BB193" i="21" s="1"/>
  <c r="BC151" i="21"/>
  <c r="BC154" i="21"/>
  <c r="BC157" i="21"/>
  <c r="BC160" i="21"/>
  <c r="BC163" i="21"/>
  <c r="BC181" i="21"/>
  <c r="BC184" i="21"/>
  <c r="BC187" i="21"/>
  <c r="BC190" i="21"/>
  <c r="BA129" i="21"/>
  <c r="BB129" i="21" s="1"/>
  <c r="BA150" i="21"/>
  <c r="BB150" i="21" s="1"/>
  <c r="BA159" i="21"/>
  <c r="BB159" i="21" s="1"/>
  <c r="BA162" i="21"/>
  <c r="BB162" i="21" s="1"/>
  <c r="BA165" i="21"/>
  <c r="BB165" i="21" s="1"/>
  <c r="BA158" i="21"/>
  <c r="BB158" i="21" s="1"/>
  <c r="BA161" i="21"/>
  <c r="BB161" i="21" s="1"/>
  <c r="BA164" i="21"/>
  <c r="BB164" i="21" s="1"/>
  <c r="BA167" i="21"/>
  <c r="BB167" i="21" s="1"/>
  <c r="BA170" i="21"/>
  <c r="BB170" i="21" s="1"/>
  <c r="BA173" i="21"/>
  <c r="BB173" i="21" s="1"/>
  <c r="BA176" i="21"/>
  <c r="BB176" i="21" s="1"/>
  <c r="BA179" i="21"/>
  <c r="BB179" i="21" s="1"/>
  <c r="BC119" i="21"/>
  <c r="BC122" i="21"/>
  <c r="BC125" i="21"/>
  <c r="BC128" i="21"/>
  <c r="BC134" i="21"/>
  <c r="BC137" i="21"/>
  <c r="BC140" i="21"/>
  <c r="BC143" i="21"/>
  <c r="BC146" i="21"/>
  <c r="BC149" i="21"/>
  <c r="BC152" i="21"/>
  <c r="BC155" i="21"/>
  <c r="BC182" i="21"/>
  <c r="BC185" i="21"/>
  <c r="BC188" i="21"/>
  <c r="BC191" i="21"/>
  <c r="M105" i="7" l="1"/>
  <c r="K93" i="14"/>
  <c r="L93" i="14" s="1"/>
  <c r="X94" i="8"/>
  <c r="S93" i="3" s="1"/>
  <c r="AG77" i="14"/>
  <c r="AM72" i="8"/>
  <c r="M55" i="14"/>
  <c r="K45" i="14"/>
  <c r="G26" i="14"/>
  <c r="G10" i="14"/>
  <c r="H11" i="8"/>
  <c r="K68" i="8"/>
  <c r="K65" i="8"/>
  <c r="H104" i="8"/>
  <c r="N83" i="8"/>
  <c r="H59" i="8"/>
  <c r="O19" i="8"/>
  <c r="W40" i="8"/>
  <c r="W85" i="8"/>
  <c r="N28" i="8"/>
  <c r="W103" i="8"/>
  <c r="X103" i="8" s="1"/>
  <c r="S102" i="3" s="1"/>
  <c r="K34" i="8"/>
  <c r="N40" i="8"/>
  <c r="K64" i="8"/>
  <c r="AH100" i="8"/>
  <c r="AN94" i="14"/>
  <c r="W27" i="8"/>
  <c r="N115" i="8"/>
  <c r="AE80" i="8"/>
  <c r="AM80" i="8" s="1"/>
  <c r="AN80" i="8" s="1"/>
  <c r="T79" i="3" s="1"/>
  <c r="G55" i="14"/>
  <c r="G53" i="14"/>
  <c r="AL27" i="8"/>
  <c r="M82" i="7"/>
  <c r="O64" i="8"/>
  <c r="O40" i="8"/>
  <c r="G91" i="14"/>
  <c r="AL58" i="8"/>
  <c r="AG61" i="14"/>
  <c r="AL34" i="8"/>
  <c r="W110" i="8"/>
  <c r="W51" i="8"/>
  <c r="H65" i="8"/>
  <c r="N44" i="8"/>
  <c r="H83" i="8"/>
  <c r="N72" i="8"/>
  <c r="O74" i="8"/>
  <c r="K61" i="8"/>
  <c r="O61" i="8" s="1"/>
  <c r="AE55" i="8"/>
  <c r="K42" i="14"/>
  <c r="AH37" i="8"/>
  <c r="G43" i="14"/>
  <c r="AL30" i="8"/>
  <c r="AB28" i="14"/>
  <c r="Z28" i="14" s="1"/>
  <c r="S28" i="14" s="1"/>
  <c r="D10" i="14"/>
  <c r="O86" i="8"/>
  <c r="H79" i="8"/>
  <c r="O79" i="8" s="1"/>
  <c r="K118" i="8"/>
  <c r="O118" i="8" s="1"/>
  <c r="W91" i="8"/>
  <c r="K67" i="8"/>
  <c r="O67" i="8" s="1"/>
  <c r="N37" i="8"/>
  <c r="O37" i="8" s="1"/>
  <c r="N85" i="8"/>
  <c r="W61" i="8"/>
  <c r="H57" i="8"/>
  <c r="L83" i="7"/>
  <c r="G97" i="14"/>
  <c r="D97" i="14" s="1"/>
  <c r="L100" i="14"/>
  <c r="O54" i="8"/>
  <c r="H78" i="8"/>
  <c r="O78" i="8" s="1"/>
  <c r="O87" i="8"/>
  <c r="H35" i="8"/>
  <c r="H108" i="8"/>
  <c r="AH101" i="8"/>
  <c r="O57" i="8"/>
  <c r="N12" i="8"/>
  <c r="O12" i="8" s="1"/>
  <c r="H17" i="8"/>
  <c r="K45" i="8"/>
  <c r="W96" i="8"/>
  <c r="K62" i="8"/>
  <c r="N67" i="8"/>
  <c r="N63" i="8"/>
  <c r="O89" i="8"/>
  <c r="N100" i="8"/>
  <c r="O100" i="8" s="1"/>
  <c r="N82" i="8"/>
  <c r="O82" i="8" s="1"/>
  <c r="O85" i="8"/>
  <c r="X85" i="8" s="1"/>
  <c r="S84" i="3" s="1"/>
  <c r="W78" i="8"/>
  <c r="W12" i="8"/>
  <c r="H72" i="8"/>
  <c r="O58" i="8"/>
  <c r="AN52" i="14"/>
  <c r="AB53" i="14"/>
  <c r="Z53" i="14" s="1"/>
  <c r="S53" i="14" s="1"/>
  <c r="K41" i="8"/>
  <c r="W106" i="8"/>
  <c r="W89" i="8"/>
  <c r="H77" i="8"/>
  <c r="O77" i="8" s="1"/>
  <c r="K49" i="8"/>
  <c r="O49" i="8" s="1"/>
  <c r="N75" i="8"/>
  <c r="H34" i="8"/>
  <c r="K85" i="8"/>
  <c r="K28" i="8"/>
  <c r="AJ110" i="14"/>
  <c r="M71" i="14"/>
  <c r="O75" i="8"/>
  <c r="K18" i="8"/>
  <c r="W72" i="8"/>
  <c r="N53" i="8"/>
  <c r="O53" i="8" s="1"/>
  <c r="W104" i="8"/>
  <c r="N51" i="8"/>
  <c r="K32" i="8"/>
  <c r="N81" i="8"/>
  <c r="K31" i="8"/>
  <c r="O31" i="8" s="1"/>
  <c r="H81" i="8"/>
  <c r="O81" i="8" s="1"/>
  <c r="H28" i="8"/>
  <c r="W28" i="8"/>
  <c r="AL80" i="8"/>
  <c r="AM58" i="8"/>
  <c r="O60" i="8"/>
  <c r="Q97" i="8"/>
  <c r="R97" i="8" s="1"/>
  <c r="Q98" i="8"/>
  <c r="R98" i="8" s="1"/>
  <c r="Q34" i="8"/>
  <c r="R34" i="8" s="1"/>
  <c r="Q33" i="8"/>
  <c r="R33" i="8" s="1"/>
  <c r="Q35" i="8"/>
  <c r="Q84" i="8"/>
  <c r="Q83" i="8"/>
  <c r="Q82" i="8"/>
  <c r="R82" i="8" s="1"/>
  <c r="Q22" i="8"/>
  <c r="R22" i="8" s="1"/>
  <c r="X22" i="8" s="1"/>
  <c r="S21" i="3" s="1"/>
  <c r="Q23" i="8"/>
  <c r="Q24" i="8"/>
  <c r="Q101" i="8"/>
  <c r="R101" i="8" s="1"/>
  <c r="Q100" i="8"/>
  <c r="R100" i="8" s="1"/>
  <c r="Q32" i="8"/>
  <c r="Q30" i="8"/>
  <c r="R30" i="8" s="1"/>
  <c r="Q31" i="8"/>
  <c r="R31" i="8" s="1"/>
  <c r="Q60" i="8"/>
  <c r="R60" i="8" s="1"/>
  <c r="Q59" i="8"/>
  <c r="Q58" i="8"/>
  <c r="R58" i="8" s="1"/>
  <c r="X58" i="8" s="1"/>
  <c r="S57" i="3" s="1"/>
  <c r="Q20" i="8"/>
  <c r="R20" i="8" s="1"/>
  <c r="Q21" i="8"/>
  <c r="Q19" i="8"/>
  <c r="R19" i="8" s="1"/>
  <c r="X19" i="8" s="1"/>
  <c r="S18" i="3" s="1"/>
  <c r="Q99" i="10"/>
  <c r="F102" i="7" s="1"/>
  <c r="G99" i="15"/>
  <c r="N99" i="14"/>
  <c r="E112" i="14"/>
  <c r="B112" i="15"/>
  <c r="F112" i="10"/>
  <c r="I106" i="15"/>
  <c r="K105" i="15"/>
  <c r="R105" i="14"/>
  <c r="U105" i="10"/>
  <c r="J108" i="7" s="1"/>
  <c r="P108" i="7" s="1"/>
  <c r="X110" i="10"/>
  <c r="M108" i="15"/>
  <c r="AC108" i="14"/>
  <c r="AG108" i="14" s="1"/>
  <c r="Y108" i="10"/>
  <c r="AA111" i="8" s="1"/>
  <c r="H106" i="15"/>
  <c r="O106" i="14"/>
  <c r="R106" i="10"/>
  <c r="G109" i="7" s="1"/>
  <c r="X114" i="10"/>
  <c r="M114" i="10"/>
  <c r="AH108" i="14"/>
  <c r="AJ108" i="14" s="1"/>
  <c r="Q108" i="15"/>
  <c r="AC108" i="10"/>
  <c r="AF111" i="8" s="1"/>
  <c r="AH111" i="8" s="1"/>
  <c r="F109" i="6"/>
  <c r="G109" i="6"/>
  <c r="H109" i="6" s="1"/>
  <c r="O206" i="12"/>
  <c r="J109" i="14"/>
  <c r="F109" i="15"/>
  <c r="L109" i="10"/>
  <c r="S109" i="15"/>
  <c r="AE109" i="10"/>
  <c r="AI112" i="8" s="1"/>
  <c r="AK109" i="14"/>
  <c r="Q105" i="15"/>
  <c r="AC105" i="10"/>
  <c r="AF108" i="8" s="1"/>
  <c r="AH105" i="14"/>
  <c r="I105" i="10"/>
  <c r="E105" i="15"/>
  <c r="I105" i="14"/>
  <c r="J104" i="15"/>
  <c r="T104" i="10"/>
  <c r="I107" i="7" s="1"/>
  <c r="O107" i="7" s="1"/>
  <c r="Q104" i="14"/>
  <c r="O103" i="6"/>
  <c r="T103" i="6"/>
  <c r="U103" i="6" s="1"/>
  <c r="V103" i="6" s="1"/>
  <c r="X103" i="6"/>
  <c r="Y103" i="6" s="1"/>
  <c r="Z103" i="6" s="1"/>
  <c r="P96" i="14"/>
  <c r="Q92" i="14"/>
  <c r="J92" i="15"/>
  <c r="T92" i="10"/>
  <c r="I95" i="7" s="1"/>
  <c r="O95" i="7" s="1"/>
  <c r="O101" i="10"/>
  <c r="AL101" i="14"/>
  <c r="T101" i="15"/>
  <c r="AF101" i="10"/>
  <c r="AJ104" i="8" s="1"/>
  <c r="S98" i="10"/>
  <c r="H101" i="7" s="1"/>
  <c r="J95" i="10"/>
  <c r="O95" i="10"/>
  <c r="M97" i="7"/>
  <c r="N91" i="15"/>
  <c r="Z91" i="10"/>
  <c r="AB94" i="8" s="1"/>
  <c r="AD91" i="14"/>
  <c r="D87" i="15"/>
  <c r="H87" i="10"/>
  <c r="H87" i="14"/>
  <c r="AH97" i="8"/>
  <c r="O93" i="6"/>
  <c r="J90" i="15"/>
  <c r="T90" i="10"/>
  <c r="I93" i="7" s="1"/>
  <c r="Q90" i="14"/>
  <c r="F88" i="14"/>
  <c r="G88" i="14" s="1"/>
  <c r="C88" i="15"/>
  <c r="G88" i="10"/>
  <c r="I94" i="15"/>
  <c r="C90" i="15"/>
  <c r="F90" i="14"/>
  <c r="G90" i="10"/>
  <c r="P93" i="6" s="1"/>
  <c r="Q93" i="6" s="1"/>
  <c r="R93" i="6" s="1"/>
  <c r="X90" i="10"/>
  <c r="P94" i="6"/>
  <c r="Q94" i="6" s="1"/>
  <c r="O94" i="6"/>
  <c r="X94" i="6"/>
  <c r="Y94" i="6" s="1"/>
  <c r="Z94" i="6" s="1"/>
  <c r="P95" i="7"/>
  <c r="C87" i="8"/>
  <c r="C87" i="6"/>
  <c r="C86" i="3"/>
  <c r="C87" i="7"/>
  <c r="AE89" i="14"/>
  <c r="AA89" i="10"/>
  <c r="AC92" i="8" s="1"/>
  <c r="O89" i="15"/>
  <c r="P85" i="10"/>
  <c r="F85" i="15"/>
  <c r="J85" i="14"/>
  <c r="L85" i="10"/>
  <c r="N79" i="14"/>
  <c r="G79" i="15"/>
  <c r="Q79" i="10"/>
  <c r="F82" i="7" s="1"/>
  <c r="L82" i="7" s="1"/>
  <c r="E82" i="14"/>
  <c r="F82" i="10"/>
  <c r="B82" i="15"/>
  <c r="L82" i="10"/>
  <c r="J82" i="14"/>
  <c r="F82" i="15"/>
  <c r="AD80" i="10"/>
  <c r="AG83" i="8" s="1"/>
  <c r="R80" i="15"/>
  <c r="AI80" i="14"/>
  <c r="T82" i="15"/>
  <c r="AF82" i="10"/>
  <c r="AJ85" i="8" s="1"/>
  <c r="AL85" i="8" s="1"/>
  <c r="AL82" i="14"/>
  <c r="AH80" i="14"/>
  <c r="AC80" i="10"/>
  <c r="AF83" i="8" s="1"/>
  <c r="Q80" i="15"/>
  <c r="P86" i="10"/>
  <c r="F86" i="10"/>
  <c r="B86" i="15"/>
  <c r="E86" i="14"/>
  <c r="J157" i="12"/>
  <c r="Q86" i="8" s="1"/>
  <c r="R86" i="8" s="1"/>
  <c r="W83" i="14"/>
  <c r="X83" i="14" s="1"/>
  <c r="T83" i="14" s="1"/>
  <c r="X83" i="10"/>
  <c r="T81" i="10"/>
  <c r="I84" i="7" s="1"/>
  <c r="J81" i="15"/>
  <c r="Q81" i="14"/>
  <c r="N76" i="15"/>
  <c r="Z76" i="10"/>
  <c r="AB79" i="8" s="1"/>
  <c r="AD76" i="14"/>
  <c r="H69" i="10"/>
  <c r="D69" i="15"/>
  <c r="H69" i="14"/>
  <c r="L69" i="14" s="1"/>
  <c r="W78" i="14"/>
  <c r="X78" i="14" s="1"/>
  <c r="T78" i="14" s="1"/>
  <c r="E78" i="14"/>
  <c r="B78" i="15"/>
  <c r="F78" i="10"/>
  <c r="P79" i="14"/>
  <c r="AL72" i="14"/>
  <c r="T72" i="15"/>
  <c r="AF72" i="10"/>
  <c r="AJ75" i="8" s="1"/>
  <c r="G83" i="6"/>
  <c r="H83" i="6" s="1"/>
  <c r="F83" i="6"/>
  <c r="O78" i="7"/>
  <c r="D73" i="15"/>
  <c r="H73" i="10"/>
  <c r="H73" i="14"/>
  <c r="U73" i="15"/>
  <c r="AG73" i="10"/>
  <c r="AK76" i="8" s="1"/>
  <c r="AM73" i="14"/>
  <c r="S70" i="10"/>
  <c r="H73" i="7" s="1"/>
  <c r="K66" i="10"/>
  <c r="I75" i="15"/>
  <c r="J74" i="14"/>
  <c r="F74" i="15"/>
  <c r="L74" i="10"/>
  <c r="T74" i="10"/>
  <c r="I77" i="7" s="1"/>
  <c r="J74" i="15"/>
  <c r="Q74" i="14"/>
  <c r="R71" i="15"/>
  <c r="AI71" i="14"/>
  <c r="AD71" i="10"/>
  <c r="AG74" i="8" s="1"/>
  <c r="J70" i="10"/>
  <c r="N70" i="14"/>
  <c r="G70" i="15"/>
  <c r="Q70" i="10"/>
  <c r="F73" i="7" s="1"/>
  <c r="J138" i="12"/>
  <c r="W67" i="14"/>
  <c r="X67" i="14" s="1"/>
  <c r="T67" i="14" s="1"/>
  <c r="C70" i="7"/>
  <c r="C70" i="6"/>
  <c r="C70" i="8"/>
  <c r="C69" i="3"/>
  <c r="G77" i="14"/>
  <c r="L61" i="10"/>
  <c r="F61" i="15"/>
  <c r="J61" i="14"/>
  <c r="K61" i="14" s="1"/>
  <c r="M68" i="10"/>
  <c r="P67" i="14"/>
  <c r="L52" i="10"/>
  <c r="J52" i="14"/>
  <c r="K52" i="14" s="1"/>
  <c r="F52" i="15"/>
  <c r="I63" i="14"/>
  <c r="I63" i="10"/>
  <c r="S66" i="6" s="1"/>
  <c r="E63" i="15"/>
  <c r="P55" i="10"/>
  <c r="Y63" i="10"/>
  <c r="AA66" i="8" s="1"/>
  <c r="M63" i="15"/>
  <c r="AC63" i="14"/>
  <c r="AK60" i="14"/>
  <c r="AN60" i="14" s="1"/>
  <c r="AB60" i="14" s="1"/>
  <c r="AE60" i="10"/>
  <c r="AI63" i="8" s="1"/>
  <c r="AL63" i="8" s="1"/>
  <c r="S60" i="15"/>
  <c r="W65" i="14"/>
  <c r="X65" i="14" s="1"/>
  <c r="T65" i="14" s="1"/>
  <c r="X65" i="10"/>
  <c r="R62" i="14"/>
  <c r="K62" i="15"/>
  <c r="U62" i="10"/>
  <c r="J65" i="7" s="1"/>
  <c r="X62" i="6"/>
  <c r="Y62" i="6" s="1"/>
  <c r="Z62" i="6" s="1"/>
  <c r="W62" i="6"/>
  <c r="AE63" i="8"/>
  <c r="J57" i="15"/>
  <c r="T57" i="10"/>
  <c r="I60" i="7" s="1"/>
  <c r="Q57" i="14"/>
  <c r="AF56" i="10"/>
  <c r="AJ59" i="8" s="1"/>
  <c r="T56" i="15"/>
  <c r="AL56" i="14"/>
  <c r="S54" i="15"/>
  <c r="AE54" i="10"/>
  <c r="AI57" i="8" s="1"/>
  <c r="AL57" i="8" s="1"/>
  <c r="AK54" i="14"/>
  <c r="AN54" i="14" s="1"/>
  <c r="N54" i="15"/>
  <c r="Z54" i="10"/>
  <c r="AB57" i="8" s="1"/>
  <c r="AE57" i="8" s="1"/>
  <c r="AD54" i="14"/>
  <c r="O127" i="12"/>
  <c r="K63" i="6" s="1"/>
  <c r="L63" i="6" s="1"/>
  <c r="M63" i="6" s="1"/>
  <c r="N63" i="6" s="1"/>
  <c r="M62" i="3" s="1"/>
  <c r="AD58" i="14"/>
  <c r="Z58" i="10"/>
  <c r="AB61" i="8" s="1"/>
  <c r="N58" i="15"/>
  <c r="V55" i="10"/>
  <c r="Y58" i="8"/>
  <c r="Z58" i="8" s="1"/>
  <c r="AN58" i="8" s="1"/>
  <c r="T57" i="3" s="1"/>
  <c r="R57" i="3" s="1"/>
  <c r="AC59" i="14"/>
  <c r="M59" i="15"/>
  <c r="Y59" i="10"/>
  <c r="AA62" i="8" s="1"/>
  <c r="N56" i="10"/>
  <c r="Q49" i="15"/>
  <c r="AC49" i="10"/>
  <c r="AF52" i="8" s="1"/>
  <c r="AH49" i="14"/>
  <c r="O45" i="14"/>
  <c r="R45" i="10"/>
  <c r="G48" i="7" s="1"/>
  <c r="H45" i="15"/>
  <c r="V51" i="10"/>
  <c r="Y54" i="8"/>
  <c r="Z54" i="8" s="1"/>
  <c r="R47" i="14"/>
  <c r="U47" i="10"/>
  <c r="J50" i="7" s="1"/>
  <c r="K47" i="15"/>
  <c r="T43" i="15"/>
  <c r="AL43" i="14"/>
  <c r="AF43" i="10"/>
  <c r="AJ46" i="8" s="1"/>
  <c r="R51" i="15"/>
  <c r="AD51" i="10"/>
  <c r="AG54" i="8" s="1"/>
  <c r="AI51" i="14"/>
  <c r="O99" i="12"/>
  <c r="K47" i="10"/>
  <c r="J55" i="6"/>
  <c r="O48" i="10"/>
  <c r="M50" i="10"/>
  <c r="O50" i="10"/>
  <c r="Q48" i="10"/>
  <c r="F51" i="7" s="1"/>
  <c r="G48" i="15"/>
  <c r="N48" i="14"/>
  <c r="F46" i="10"/>
  <c r="E46" i="14"/>
  <c r="B46" i="15"/>
  <c r="O95" i="12"/>
  <c r="U42" i="15"/>
  <c r="AG42" i="10"/>
  <c r="AK45" i="8" s="1"/>
  <c r="AM42" i="14"/>
  <c r="F39" i="15"/>
  <c r="J39" i="14"/>
  <c r="K39" i="14" s="1"/>
  <c r="L39" i="10"/>
  <c r="AM32" i="14"/>
  <c r="U32" i="15"/>
  <c r="AG32" i="10"/>
  <c r="AK35" i="8" s="1"/>
  <c r="P44" i="10"/>
  <c r="AM39" i="14"/>
  <c r="AG39" i="10"/>
  <c r="AK42" i="8" s="1"/>
  <c r="U39" i="15"/>
  <c r="L41" i="15"/>
  <c r="AA41" i="14"/>
  <c r="M42" i="7"/>
  <c r="AF31" i="14"/>
  <c r="AG31" i="14" s="1"/>
  <c r="AB31" i="10"/>
  <c r="AD34" i="8" s="1"/>
  <c r="AE34" i="8" s="1"/>
  <c r="AM34" i="8" s="1"/>
  <c r="P31" i="15"/>
  <c r="K56" i="7"/>
  <c r="P55" i="3" s="1"/>
  <c r="N56" i="7"/>
  <c r="R46" i="14"/>
  <c r="U46" i="10"/>
  <c r="J49" i="7" s="1"/>
  <c r="P49" i="7" s="1"/>
  <c r="K46" i="15"/>
  <c r="N46" i="14"/>
  <c r="Q46" i="10"/>
  <c r="F49" i="7" s="1"/>
  <c r="G46" i="15"/>
  <c r="G40" i="6"/>
  <c r="H40" i="6" s="1"/>
  <c r="F40" i="6"/>
  <c r="AE35" i="14"/>
  <c r="AA35" i="10"/>
  <c r="AC38" i="8" s="1"/>
  <c r="O35" i="15"/>
  <c r="AG40" i="14"/>
  <c r="W29" i="14"/>
  <c r="X29" i="14" s="1"/>
  <c r="T29" i="14" s="1"/>
  <c r="AA38" i="10"/>
  <c r="AC41" i="8" s="1"/>
  <c r="AE38" i="14"/>
  <c r="O38" i="15"/>
  <c r="O38" i="14"/>
  <c r="H38" i="15"/>
  <c r="R38" i="10"/>
  <c r="G41" i="7" s="1"/>
  <c r="T22" i="15"/>
  <c r="AF22" i="10"/>
  <c r="AJ25" i="8" s="1"/>
  <c r="AL22" i="14"/>
  <c r="L43" i="14"/>
  <c r="D43" i="14" s="1"/>
  <c r="N40" i="15"/>
  <c r="AD40" i="14"/>
  <c r="Z40" i="10"/>
  <c r="AB43" i="8" s="1"/>
  <c r="AE43" i="8" s="1"/>
  <c r="U40" i="10"/>
  <c r="J43" i="7" s="1"/>
  <c r="K40" i="15"/>
  <c r="R40" i="14"/>
  <c r="T42" i="6"/>
  <c r="U42" i="6" s="1"/>
  <c r="V42" i="6" s="1"/>
  <c r="O42" i="6"/>
  <c r="P42" i="6"/>
  <c r="Q42" i="6" s="1"/>
  <c r="AB35" i="10"/>
  <c r="AD38" i="8" s="1"/>
  <c r="AF35" i="14"/>
  <c r="P35" i="15"/>
  <c r="AL39" i="8"/>
  <c r="AH30" i="14"/>
  <c r="Q30" i="15"/>
  <c r="AC30" i="10"/>
  <c r="AF33" i="8" s="1"/>
  <c r="E27" i="15"/>
  <c r="I27" i="14"/>
  <c r="I27" i="10"/>
  <c r="G21" i="15"/>
  <c r="Q21" i="10"/>
  <c r="F24" i="7" s="1"/>
  <c r="N21" i="14"/>
  <c r="M33" i="15"/>
  <c r="Y33" i="10"/>
  <c r="AA36" i="8" s="1"/>
  <c r="AC33" i="14"/>
  <c r="G33" i="15"/>
  <c r="Q33" i="10"/>
  <c r="F36" i="7" s="1"/>
  <c r="N33" i="14"/>
  <c r="AC26" i="14"/>
  <c r="Y26" i="10"/>
  <c r="AA29" i="8" s="1"/>
  <c r="M26" i="15"/>
  <c r="H19" i="15"/>
  <c r="O19" i="14"/>
  <c r="R19" i="10"/>
  <c r="G22" i="7" s="1"/>
  <c r="P14" i="10"/>
  <c r="AA21" i="10"/>
  <c r="AC24" i="8" s="1"/>
  <c r="O21" i="15"/>
  <c r="AE21" i="14"/>
  <c r="B18" i="15"/>
  <c r="E18" i="14"/>
  <c r="F18" i="10"/>
  <c r="P25" i="10"/>
  <c r="S24" i="10"/>
  <c r="H27" i="7" s="1"/>
  <c r="X24" i="6"/>
  <c r="Y24" i="6" s="1"/>
  <c r="W24" i="6"/>
  <c r="X21" i="6"/>
  <c r="Y21" i="6" s="1"/>
  <c r="W21" i="6"/>
  <c r="H20" i="14"/>
  <c r="H20" i="10"/>
  <c r="D20" i="15"/>
  <c r="W20" i="10"/>
  <c r="I22" i="15"/>
  <c r="AL22" i="8"/>
  <c r="W17" i="10"/>
  <c r="C20" i="7"/>
  <c r="C20" i="6"/>
  <c r="C19" i="3"/>
  <c r="C20" i="8"/>
  <c r="S21" i="10"/>
  <c r="H24" i="7" s="1"/>
  <c r="J9" i="15"/>
  <c r="Q9" i="14"/>
  <c r="P12" i="10"/>
  <c r="AE12" i="10"/>
  <c r="AI15" i="8" s="1"/>
  <c r="S12" i="15"/>
  <c r="AK12" i="14"/>
  <c r="AG14" i="14"/>
  <c r="J42" i="12"/>
  <c r="Q16" i="8" s="1"/>
  <c r="R16" i="8" s="1"/>
  <c r="X16" i="8" s="1"/>
  <c r="S15" i="3" s="1"/>
  <c r="W13" i="14"/>
  <c r="X13" i="14" s="1"/>
  <c r="T13" i="14" s="1"/>
  <c r="C16" i="7"/>
  <c r="C16" i="8"/>
  <c r="C16" i="6"/>
  <c r="C15" i="3"/>
  <c r="W11" i="10"/>
  <c r="G15" i="15"/>
  <c r="N15" i="14"/>
  <c r="Q15" i="10"/>
  <c r="F18" i="7" s="1"/>
  <c r="P10" i="14"/>
  <c r="R6" i="15"/>
  <c r="AI6" i="14"/>
  <c r="AD6" i="10"/>
  <c r="AG9" i="8" s="1"/>
  <c r="W36" i="8"/>
  <c r="W38" i="8"/>
  <c r="AC7" i="14"/>
  <c r="M7" i="15"/>
  <c r="Y7" i="10"/>
  <c r="AA10" i="8" s="1"/>
  <c r="J23" i="12"/>
  <c r="W7" i="14"/>
  <c r="X7" i="14" s="1"/>
  <c r="T7" i="14" s="1"/>
  <c r="O8" i="10"/>
  <c r="Q8" i="15"/>
  <c r="AC8" i="10"/>
  <c r="AF11" i="8" s="1"/>
  <c r="AH11" i="8" s="1"/>
  <c r="AH8" i="14"/>
  <c r="AJ8" i="14" s="1"/>
  <c r="AM3" i="14"/>
  <c r="AG3" i="10"/>
  <c r="AK6" i="8" s="1"/>
  <c r="U3" i="15"/>
  <c r="O95" i="8"/>
  <c r="S3" i="15"/>
  <c r="AK3" i="14"/>
  <c r="AE3" i="10"/>
  <c r="AI6" i="8" s="1"/>
  <c r="O21" i="12"/>
  <c r="O55" i="7"/>
  <c r="O4" i="15"/>
  <c r="AA4" i="10"/>
  <c r="AC7" i="8" s="1"/>
  <c r="AE4" i="14"/>
  <c r="P56" i="7"/>
  <c r="H84" i="8"/>
  <c r="T58" i="5"/>
  <c r="P100" i="7"/>
  <c r="W65" i="8"/>
  <c r="P27" i="7"/>
  <c r="R35" i="8"/>
  <c r="T48" i="5"/>
  <c r="T96" i="4"/>
  <c r="T49" i="5"/>
  <c r="P17" i="7"/>
  <c r="T34" i="5"/>
  <c r="T66" i="4"/>
  <c r="T8" i="5"/>
  <c r="G118" i="6"/>
  <c r="H118" i="6" s="1"/>
  <c r="I118" i="6" s="1"/>
  <c r="F118" i="6"/>
  <c r="F114" i="15"/>
  <c r="L114" i="10"/>
  <c r="J114" i="14"/>
  <c r="N114" i="15"/>
  <c r="Z114" i="10"/>
  <c r="AB117" i="8" s="1"/>
  <c r="AD114" i="14"/>
  <c r="K115" i="10"/>
  <c r="R115" i="15"/>
  <c r="AD115" i="10"/>
  <c r="AG118" i="8" s="1"/>
  <c r="AI115" i="14"/>
  <c r="J115" i="14"/>
  <c r="F115" i="15"/>
  <c r="L115" i="10"/>
  <c r="S102" i="10"/>
  <c r="H105" i="7" s="1"/>
  <c r="AM115" i="14"/>
  <c r="AG115" i="10"/>
  <c r="AK118" i="8" s="1"/>
  <c r="U115" i="15"/>
  <c r="K110" i="15"/>
  <c r="U110" i="10"/>
  <c r="J113" i="7" s="1"/>
  <c r="R110" i="14"/>
  <c r="O109" i="10"/>
  <c r="AH109" i="14"/>
  <c r="AC109" i="10"/>
  <c r="AF112" i="8" s="1"/>
  <c r="Q109" i="15"/>
  <c r="AL109" i="14"/>
  <c r="T109" i="15"/>
  <c r="AF109" i="10"/>
  <c r="AJ112" i="8" s="1"/>
  <c r="Q109" i="14"/>
  <c r="J109" i="15"/>
  <c r="T109" i="10"/>
  <c r="I112" i="7" s="1"/>
  <c r="E107" i="14"/>
  <c r="F107" i="10"/>
  <c r="B107" i="15"/>
  <c r="I100" i="15"/>
  <c r="V100" i="15" s="1"/>
  <c r="G100" i="11" s="1"/>
  <c r="D100" i="11" s="1"/>
  <c r="AM105" i="8"/>
  <c r="AN105" i="8" s="1"/>
  <c r="T104" i="3" s="1"/>
  <c r="AE105" i="8"/>
  <c r="G105" i="6"/>
  <c r="H105" i="6" s="1"/>
  <c r="I105" i="6" s="1"/>
  <c r="F105" i="6"/>
  <c r="D94" i="15"/>
  <c r="H94" i="14"/>
  <c r="H94" i="10"/>
  <c r="W104" i="6"/>
  <c r="AF101" i="14"/>
  <c r="AB101" i="10"/>
  <c r="AD104" i="8" s="1"/>
  <c r="P101" i="15"/>
  <c r="Q101" i="14"/>
  <c r="J101" i="15"/>
  <c r="T101" i="10"/>
  <c r="I104" i="7" s="1"/>
  <c r="O104" i="7" s="1"/>
  <c r="L93" i="15"/>
  <c r="AA93" i="14"/>
  <c r="AC87" i="14"/>
  <c r="Y87" i="10"/>
  <c r="AA90" i="8" s="1"/>
  <c r="M87" i="15"/>
  <c r="S106" i="10"/>
  <c r="H109" i="7" s="1"/>
  <c r="F107" i="15"/>
  <c r="L107" i="10"/>
  <c r="J107" i="14"/>
  <c r="P103" i="10"/>
  <c r="N103" i="10"/>
  <c r="L104" i="10"/>
  <c r="F104" i="15"/>
  <c r="J104" i="14"/>
  <c r="C107" i="7"/>
  <c r="C106" i="3"/>
  <c r="C107" i="8"/>
  <c r="C107" i="6"/>
  <c r="U113" i="15"/>
  <c r="AG113" i="10"/>
  <c r="AK116" i="8" s="1"/>
  <c r="AM113" i="14"/>
  <c r="AN113" i="14" s="1"/>
  <c r="F113" i="15"/>
  <c r="L113" i="10"/>
  <c r="J113" i="14"/>
  <c r="K113" i="14" s="1"/>
  <c r="T110" i="15"/>
  <c r="AF110" i="10"/>
  <c r="AJ113" i="8" s="1"/>
  <c r="AL110" i="14"/>
  <c r="J212" i="12"/>
  <c r="W111" i="14"/>
  <c r="X111" i="14" s="1"/>
  <c r="T111" i="14" s="1"/>
  <c r="U108" i="15"/>
  <c r="AM108" i="14"/>
  <c r="AG108" i="10"/>
  <c r="AK111" i="8" s="1"/>
  <c r="AL111" i="8" s="1"/>
  <c r="L111" i="14"/>
  <c r="F100" i="14"/>
  <c r="G100" i="14" s="1"/>
  <c r="C100" i="15"/>
  <c r="G100" i="10"/>
  <c r="P103" i="6" s="1"/>
  <c r="Q103" i="6" s="1"/>
  <c r="R103" i="6" s="1"/>
  <c r="W98" i="10"/>
  <c r="AL98" i="14"/>
  <c r="T98" i="15"/>
  <c r="AF98" i="10"/>
  <c r="AJ101" i="8" s="1"/>
  <c r="B93" i="15"/>
  <c r="F93" i="10"/>
  <c r="E93" i="14"/>
  <c r="AL114" i="14"/>
  <c r="T114" i="15"/>
  <c r="AF114" i="10"/>
  <c r="AJ117" i="8" s="1"/>
  <c r="R114" i="14"/>
  <c r="K114" i="15"/>
  <c r="U114" i="10"/>
  <c r="J117" i="7" s="1"/>
  <c r="AA112" i="14"/>
  <c r="L112" i="15"/>
  <c r="W112" i="14"/>
  <c r="X112" i="14" s="1"/>
  <c r="T112" i="14" s="1"/>
  <c r="AL113" i="14"/>
  <c r="T113" i="15"/>
  <c r="AF113" i="10"/>
  <c r="AJ116" i="8" s="1"/>
  <c r="M108" i="10"/>
  <c r="AH106" i="14"/>
  <c r="AJ106" i="14" s="1"/>
  <c r="Q106" i="15"/>
  <c r="AC106" i="10"/>
  <c r="AF109" i="8" s="1"/>
  <c r="AH109" i="8" s="1"/>
  <c r="AF107" i="14"/>
  <c r="P107" i="15"/>
  <c r="AB107" i="10"/>
  <c r="AD110" i="8" s="1"/>
  <c r="K107" i="10"/>
  <c r="P101" i="10"/>
  <c r="C101" i="15"/>
  <c r="F101" i="14"/>
  <c r="G101" i="10"/>
  <c r="R93" i="15"/>
  <c r="AD93" i="10"/>
  <c r="AG96" i="8" s="1"/>
  <c r="AI93" i="14"/>
  <c r="N95" i="14"/>
  <c r="Q95" i="10"/>
  <c r="F98" i="7" s="1"/>
  <c r="G95" i="15"/>
  <c r="AF95" i="10"/>
  <c r="AJ98" i="8" s="1"/>
  <c r="AL95" i="14"/>
  <c r="T95" i="15"/>
  <c r="K84" i="10"/>
  <c r="D89" i="15"/>
  <c r="H89" i="14"/>
  <c r="H89" i="10"/>
  <c r="L89" i="15"/>
  <c r="AA89" i="14"/>
  <c r="W85" i="10"/>
  <c r="G90" i="6"/>
  <c r="H90" i="6" s="1"/>
  <c r="F90" i="6"/>
  <c r="K82" i="10"/>
  <c r="W80" i="10"/>
  <c r="J79" i="15"/>
  <c r="T79" i="10"/>
  <c r="I82" i="7" s="1"/>
  <c r="O82" i="7" s="1"/>
  <c r="Q79" i="14"/>
  <c r="P75" i="10"/>
  <c r="L86" i="15"/>
  <c r="AA86" i="14"/>
  <c r="J86" i="10"/>
  <c r="W81" i="10"/>
  <c r="G82" i="6"/>
  <c r="H82" i="6" s="1"/>
  <c r="F82" i="6"/>
  <c r="J76" i="10"/>
  <c r="Q69" i="14"/>
  <c r="J69" i="15"/>
  <c r="T69" i="10"/>
  <c r="I72" i="7" s="1"/>
  <c r="O80" i="7"/>
  <c r="C75" i="8"/>
  <c r="C75" i="6"/>
  <c r="C74" i="3"/>
  <c r="C75" i="7"/>
  <c r="O73" i="10"/>
  <c r="E73" i="15"/>
  <c r="I73" i="10"/>
  <c r="S76" i="6" s="1"/>
  <c r="I73" i="14"/>
  <c r="C76" i="7"/>
  <c r="C76" i="8"/>
  <c r="C76" i="6"/>
  <c r="C75" i="3"/>
  <c r="O70" i="14"/>
  <c r="R70" i="10"/>
  <c r="G73" i="7" s="1"/>
  <c r="H70" i="15"/>
  <c r="J66" i="10"/>
  <c r="S75" i="10"/>
  <c r="H78" i="7" s="1"/>
  <c r="W74" i="14"/>
  <c r="X74" i="14" s="1"/>
  <c r="T74" i="14" s="1"/>
  <c r="J146" i="12"/>
  <c r="R74" i="14"/>
  <c r="K74" i="15"/>
  <c r="U74" i="10"/>
  <c r="J77" i="7" s="1"/>
  <c r="L71" i="10"/>
  <c r="F71" i="15"/>
  <c r="J71" i="14"/>
  <c r="K71" i="14" s="1"/>
  <c r="AK71" i="14"/>
  <c r="AE71" i="10"/>
  <c r="AI74" i="8" s="1"/>
  <c r="S71" i="15"/>
  <c r="O141" i="12"/>
  <c r="K70" i="15"/>
  <c r="U70" i="10"/>
  <c r="J73" i="7" s="1"/>
  <c r="R70" i="14"/>
  <c r="H52" i="14"/>
  <c r="L52" i="14" s="1"/>
  <c r="D52" i="14" s="1"/>
  <c r="D52" i="15"/>
  <c r="H52" i="10"/>
  <c r="O73" i="6"/>
  <c r="T73" i="6"/>
  <c r="U73" i="6" s="1"/>
  <c r="V73" i="6" s="1"/>
  <c r="S69" i="10"/>
  <c r="H72" i="7" s="1"/>
  <c r="C63" i="8"/>
  <c r="C63" i="7"/>
  <c r="P63" i="7" s="1"/>
  <c r="C63" i="6"/>
  <c r="C62" i="3"/>
  <c r="C68" i="7"/>
  <c r="M68" i="7" s="1"/>
  <c r="C68" i="8"/>
  <c r="C68" i="6"/>
  <c r="C67" i="3"/>
  <c r="X62" i="10"/>
  <c r="W57" i="10"/>
  <c r="AA56" i="14"/>
  <c r="L56" i="15"/>
  <c r="R54" i="15"/>
  <c r="AD54" i="10"/>
  <c r="AG57" i="8" s="1"/>
  <c r="AH57" i="8" s="1"/>
  <c r="AI54" i="14"/>
  <c r="AJ54" i="14" s="1"/>
  <c r="T58" i="15"/>
  <c r="AF58" i="10"/>
  <c r="AJ61" i="8" s="1"/>
  <c r="AL58" i="14"/>
  <c r="E58" i="14"/>
  <c r="F58" i="10"/>
  <c r="B58" i="15"/>
  <c r="S57" i="10"/>
  <c r="H60" i="7" s="1"/>
  <c r="G60" i="6"/>
  <c r="H60" i="6" s="1"/>
  <c r="F60" i="6"/>
  <c r="R49" i="15"/>
  <c r="AI49" i="14"/>
  <c r="AD49" i="10"/>
  <c r="AG52" i="8" s="1"/>
  <c r="W45" i="14"/>
  <c r="X45" i="14" s="1"/>
  <c r="T45" i="14" s="1"/>
  <c r="I47" i="10"/>
  <c r="S50" i="6" s="1"/>
  <c r="E47" i="15"/>
  <c r="I47" i="14"/>
  <c r="S51" i="15"/>
  <c r="AE51" i="10"/>
  <c r="AI54" i="8" s="1"/>
  <c r="AK51" i="14"/>
  <c r="Y47" i="10"/>
  <c r="AA50" i="8" s="1"/>
  <c r="M47" i="15"/>
  <c r="AC47" i="14"/>
  <c r="P50" i="15"/>
  <c r="AF50" i="14"/>
  <c r="AB50" i="10"/>
  <c r="AD53" i="8" s="1"/>
  <c r="N47" i="15"/>
  <c r="Z47" i="10"/>
  <c r="AB50" i="8" s="1"/>
  <c r="AD47" i="14"/>
  <c r="AK50" i="14"/>
  <c r="AE50" i="10"/>
  <c r="AI53" i="8" s="1"/>
  <c r="S50" i="15"/>
  <c r="H50" i="15"/>
  <c r="O50" i="14"/>
  <c r="R50" i="10"/>
  <c r="G53" i="7" s="1"/>
  <c r="R48" i="14"/>
  <c r="K48" i="15"/>
  <c r="U48" i="10"/>
  <c r="J51" i="7" s="1"/>
  <c r="P51" i="7" s="1"/>
  <c r="G48" i="6"/>
  <c r="H48" i="6" s="1"/>
  <c r="I48" i="6" s="1"/>
  <c r="F48" i="6"/>
  <c r="O80" i="12"/>
  <c r="N32" i="15"/>
  <c r="AD32" i="14"/>
  <c r="Z32" i="10"/>
  <c r="AB35" i="8" s="1"/>
  <c r="W44" i="10"/>
  <c r="Z39" i="10"/>
  <c r="AB42" i="8" s="1"/>
  <c r="N39" i="15"/>
  <c r="AD39" i="14"/>
  <c r="AF36" i="14"/>
  <c r="AB36" i="10"/>
  <c r="AD39" i="8" s="1"/>
  <c r="P36" i="15"/>
  <c r="AD41" i="14"/>
  <c r="Z41" i="10"/>
  <c r="AB44" i="8" s="1"/>
  <c r="N41" i="15"/>
  <c r="X31" i="10"/>
  <c r="M55" i="7"/>
  <c r="I46" i="10"/>
  <c r="S49" i="6" s="1"/>
  <c r="E46" i="15"/>
  <c r="I46" i="14"/>
  <c r="M46" i="10"/>
  <c r="W46" i="10"/>
  <c r="R35" i="14"/>
  <c r="U35" i="10"/>
  <c r="J38" i="7" s="1"/>
  <c r="K35" i="15"/>
  <c r="X45" i="6"/>
  <c r="Y45" i="6" s="1"/>
  <c r="Z45" i="6" s="1"/>
  <c r="W45" i="6"/>
  <c r="I32" i="15"/>
  <c r="V34" i="10"/>
  <c r="Y37" i="8"/>
  <c r="Z37" i="8" s="1"/>
  <c r="D29" i="15"/>
  <c r="H29" i="10"/>
  <c r="H29" i="14"/>
  <c r="AC29" i="14"/>
  <c r="Y29" i="10"/>
  <c r="AA32" i="8" s="1"/>
  <c r="M29" i="15"/>
  <c r="F38" i="10"/>
  <c r="B38" i="15"/>
  <c r="E38" i="14"/>
  <c r="X38" i="10"/>
  <c r="T22" i="10"/>
  <c r="I25" i="7" s="1"/>
  <c r="O25" i="7" s="1"/>
  <c r="J22" i="15"/>
  <c r="Q22" i="14"/>
  <c r="F40" i="10"/>
  <c r="B40" i="15"/>
  <c r="E40" i="14"/>
  <c r="J83" i="12"/>
  <c r="Q43" i="8" s="1"/>
  <c r="R43" i="8" s="1"/>
  <c r="X43" i="8" s="1"/>
  <c r="S42" i="3" s="1"/>
  <c r="W40" i="14"/>
  <c r="X40" i="14" s="1"/>
  <c r="T40" i="14" s="1"/>
  <c r="G35" i="10"/>
  <c r="C35" i="15"/>
  <c r="F35" i="14"/>
  <c r="R35" i="10"/>
  <c r="G38" i="7" s="1"/>
  <c r="H35" i="15"/>
  <c r="O35" i="14"/>
  <c r="T37" i="6"/>
  <c r="U37" i="6" s="1"/>
  <c r="S37" i="6"/>
  <c r="J27" i="10"/>
  <c r="M27" i="10"/>
  <c r="AB37" i="14"/>
  <c r="N40" i="7"/>
  <c r="Q40" i="7" s="1"/>
  <c r="K40" i="7"/>
  <c r="P39" i="3" s="1"/>
  <c r="G33" i="10"/>
  <c r="C33" i="15"/>
  <c r="F33" i="14"/>
  <c r="W33" i="10"/>
  <c r="K26" i="10"/>
  <c r="AH26" i="14"/>
  <c r="Q26" i="15"/>
  <c r="AC26" i="10"/>
  <c r="AF29" i="8" s="1"/>
  <c r="O19" i="10"/>
  <c r="L14" i="10"/>
  <c r="J14" i="14"/>
  <c r="K14" i="14" s="1"/>
  <c r="F14" i="15"/>
  <c r="I31" i="15"/>
  <c r="V27" i="10"/>
  <c r="Y30" i="8"/>
  <c r="Z30" i="8" s="1"/>
  <c r="J18" i="10"/>
  <c r="AF30" i="14"/>
  <c r="P30" i="15"/>
  <c r="AB30" i="10"/>
  <c r="AD33" i="8" s="1"/>
  <c r="N23" i="15"/>
  <c r="Z23" i="10"/>
  <c r="AB26" i="8" s="1"/>
  <c r="AD23" i="14"/>
  <c r="X30" i="10"/>
  <c r="M27" i="7"/>
  <c r="M25" i="15"/>
  <c r="AC25" i="14"/>
  <c r="Y25" i="10"/>
  <c r="AA28" i="8" s="1"/>
  <c r="O27" i="7"/>
  <c r="G27" i="6"/>
  <c r="H27" i="6" s="1"/>
  <c r="F27" i="6"/>
  <c r="X20" i="6"/>
  <c r="Y20" i="6" s="1"/>
  <c r="W20" i="6"/>
  <c r="G20" i="15"/>
  <c r="N20" i="14"/>
  <c r="Q20" i="10"/>
  <c r="F23" i="7" s="1"/>
  <c r="AE20" i="14"/>
  <c r="O20" i="15"/>
  <c r="AA20" i="10"/>
  <c r="AC23" i="8" s="1"/>
  <c r="L20" i="15"/>
  <c r="AA20" i="14"/>
  <c r="X17" i="10"/>
  <c r="V16" i="10"/>
  <c r="Y19" i="8"/>
  <c r="Z19" i="8" s="1"/>
  <c r="O20" i="10"/>
  <c r="B9" i="15"/>
  <c r="F9" i="10"/>
  <c r="E9" i="14"/>
  <c r="H15" i="14"/>
  <c r="D15" i="15"/>
  <c r="H15" i="10"/>
  <c r="Z12" i="10"/>
  <c r="AB15" i="8" s="1"/>
  <c r="AD12" i="14"/>
  <c r="N12" i="15"/>
  <c r="O40" i="12"/>
  <c r="J13" i="10"/>
  <c r="AI11" i="14"/>
  <c r="AD11" i="10"/>
  <c r="AG14" i="8" s="1"/>
  <c r="R11" i="15"/>
  <c r="AH15" i="14"/>
  <c r="Q15" i="15"/>
  <c r="AC15" i="10"/>
  <c r="AF18" i="8" s="1"/>
  <c r="S10" i="10"/>
  <c r="H13" i="7" s="1"/>
  <c r="W14" i="6"/>
  <c r="J9" i="6"/>
  <c r="J6" i="15"/>
  <c r="Q6" i="14"/>
  <c r="T6" i="10"/>
  <c r="I9" i="7" s="1"/>
  <c r="AH14" i="8"/>
  <c r="T7" i="15"/>
  <c r="AF7" i="10"/>
  <c r="AJ10" i="8" s="1"/>
  <c r="AL7" i="14"/>
  <c r="O23" i="12"/>
  <c r="I8" i="14"/>
  <c r="I8" i="10"/>
  <c r="S11" i="6" s="1"/>
  <c r="E8" i="15"/>
  <c r="O3" i="10"/>
  <c r="AC5" i="10"/>
  <c r="AF8" i="8" s="1"/>
  <c r="AH5" i="14"/>
  <c r="Q5" i="15"/>
  <c r="I5" i="10"/>
  <c r="S8" i="6" s="1"/>
  <c r="I5" i="14"/>
  <c r="K5" i="14" s="1"/>
  <c r="E5" i="15"/>
  <c r="O4" i="10"/>
  <c r="I8" i="15"/>
  <c r="Q95" i="8"/>
  <c r="R95" i="8" s="1"/>
  <c r="Q96" i="8"/>
  <c r="R96" i="8" s="1"/>
  <c r="T70" i="5"/>
  <c r="T19" i="4"/>
  <c r="O68" i="8"/>
  <c r="K113" i="8"/>
  <c r="K23" i="8"/>
  <c r="N105" i="8"/>
  <c r="T36" i="5"/>
  <c r="T22" i="4"/>
  <c r="K108" i="8"/>
  <c r="W42" i="8"/>
  <c r="R59" i="8"/>
  <c r="K44" i="8"/>
  <c r="O44" i="8" s="1"/>
  <c r="O34" i="7"/>
  <c r="T49" i="4"/>
  <c r="K72" i="8"/>
  <c r="O72" i="8" s="1"/>
  <c r="T21" i="5"/>
  <c r="T20" i="4"/>
  <c r="T56" i="5"/>
  <c r="T24" i="4"/>
  <c r="M78" i="7"/>
  <c r="T95" i="4"/>
  <c r="D113" i="15"/>
  <c r="H113" i="10"/>
  <c r="H113" i="14"/>
  <c r="L113" i="14" s="1"/>
  <c r="B108" i="15"/>
  <c r="F108" i="10"/>
  <c r="E108" i="14"/>
  <c r="P97" i="14"/>
  <c r="P98" i="10"/>
  <c r="W115" i="10"/>
  <c r="W113" i="14"/>
  <c r="X113" i="14" s="1"/>
  <c r="T113" i="14" s="1"/>
  <c r="AF104" i="14"/>
  <c r="AB104" i="10"/>
  <c r="AD107" i="8" s="1"/>
  <c r="P104" i="15"/>
  <c r="Q99" i="15"/>
  <c r="AC99" i="10"/>
  <c r="AF102" i="8" s="1"/>
  <c r="AH99" i="14"/>
  <c r="AA96" i="14"/>
  <c r="L96" i="15"/>
  <c r="E98" i="14"/>
  <c r="F98" i="10"/>
  <c r="B98" i="15"/>
  <c r="O98" i="10"/>
  <c r="Q98" i="14"/>
  <c r="T98" i="10"/>
  <c r="I101" i="7" s="1"/>
  <c r="J98" i="15"/>
  <c r="AH115" i="14"/>
  <c r="AJ115" i="14" s="1"/>
  <c r="Q115" i="15"/>
  <c r="AC115" i="10"/>
  <c r="AF118" i="8" s="1"/>
  <c r="AH118" i="8" s="1"/>
  <c r="G117" i="6"/>
  <c r="H117" i="6" s="1"/>
  <c r="F117" i="6"/>
  <c r="M113" i="15"/>
  <c r="Y113" i="10"/>
  <c r="AA116" i="8" s="1"/>
  <c r="AC113" i="14"/>
  <c r="X109" i="10"/>
  <c r="N109" i="14"/>
  <c r="Q109" i="10"/>
  <c r="F112" i="7" s="1"/>
  <c r="G109" i="15"/>
  <c r="W109" i="10"/>
  <c r="K117" i="6"/>
  <c r="L117" i="6" s="1"/>
  <c r="M117" i="6" s="1"/>
  <c r="J117" i="6"/>
  <c r="T112" i="15"/>
  <c r="AL112" i="14"/>
  <c r="AF112" i="10"/>
  <c r="AJ115" i="8" s="1"/>
  <c r="AA111" i="14"/>
  <c r="L111" i="15"/>
  <c r="V111" i="15" s="1"/>
  <c r="G111" i="11" s="1"/>
  <c r="D111" i="11" s="1"/>
  <c r="T114" i="6"/>
  <c r="U114" i="6" s="1"/>
  <c r="V114" i="6" s="1"/>
  <c r="X114" i="6"/>
  <c r="Y114" i="6" s="1"/>
  <c r="Z114" i="6" s="1"/>
  <c r="P114" i="6"/>
  <c r="Q114" i="6" s="1"/>
  <c r="O114" i="6"/>
  <c r="T103" i="10"/>
  <c r="I106" i="7" s="1"/>
  <c r="O106" i="7" s="1"/>
  <c r="J103" i="15"/>
  <c r="Q103" i="14"/>
  <c r="O202" i="12"/>
  <c r="K106" i="6" s="1"/>
  <c r="L106" i="6" s="1"/>
  <c r="M106" i="6" s="1"/>
  <c r="J100" i="10"/>
  <c r="I102" i="15"/>
  <c r="J107" i="15"/>
  <c r="T107" i="10"/>
  <c r="I110" i="7" s="1"/>
  <c r="O110" i="7" s="1"/>
  <c r="Q107" i="14"/>
  <c r="AF114" i="14"/>
  <c r="AB114" i="10"/>
  <c r="AD117" i="8" s="1"/>
  <c r="P114" i="15"/>
  <c r="R112" i="10"/>
  <c r="G115" i="7" s="1"/>
  <c r="H112" i="15"/>
  <c r="O112" i="14"/>
  <c r="P108" i="14"/>
  <c r="R109" i="14"/>
  <c r="U109" i="10"/>
  <c r="J112" i="7" s="1"/>
  <c r="K109" i="15"/>
  <c r="Y106" i="10"/>
  <c r="AA109" i="8" s="1"/>
  <c r="AC106" i="14"/>
  <c r="M106" i="15"/>
  <c r="X107" i="10"/>
  <c r="S107" i="15"/>
  <c r="AE107" i="10"/>
  <c r="AI110" i="8" s="1"/>
  <c r="AK107" i="14"/>
  <c r="AI105" i="14"/>
  <c r="AD105" i="10"/>
  <c r="AG108" i="8" s="1"/>
  <c r="R105" i="15"/>
  <c r="O103" i="15"/>
  <c r="AE103" i="14"/>
  <c r="AA103" i="10"/>
  <c r="AC106" i="8" s="1"/>
  <c r="N107" i="10"/>
  <c r="AL108" i="8"/>
  <c r="AF99" i="14"/>
  <c r="AB99" i="10"/>
  <c r="AD102" i="8" s="1"/>
  <c r="P99" i="15"/>
  <c r="R96" i="14"/>
  <c r="K96" i="15"/>
  <c r="AK111" i="14"/>
  <c r="AE111" i="10"/>
  <c r="AI114" i="8" s="1"/>
  <c r="S111" i="15"/>
  <c r="C113" i="7"/>
  <c r="M113" i="7" s="1"/>
  <c r="C113" i="8"/>
  <c r="C113" i="6"/>
  <c r="C112" i="3"/>
  <c r="G114" i="14"/>
  <c r="AH113" i="8"/>
  <c r="M109" i="10"/>
  <c r="C112" i="7"/>
  <c r="C112" i="8"/>
  <c r="C112" i="6"/>
  <c r="C111" i="3"/>
  <c r="M105" i="10"/>
  <c r="K100" i="10"/>
  <c r="W104" i="14"/>
  <c r="X104" i="14" s="1"/>
  <c r="T104" i="14" s="1"/>
  <c r="C102" i="7"/>
  <c r="C102" i="8"/>
  <c r="C101" i="3"/>
  <c r="C102" i="6"/>
  <c r="D100" i="14"/>
  <c r="E101" i="14"/>
  <c r="F101" i="10"/>
  <c r="B101" i="15"/>
  <c r="X96" i="10"/>
  <c r="Y98" i="10"/>
  <c r="AA101" i="8" s="1"/>
  <c r="M98" i="15"/>
  <c r="AC98" i="14"/>
  <c r="C101" i="7"/>
  <c r="C101" i="8"/>
  <c r="C101" i="6"/>
  <c r="C100" i="3"/>
  <c r="M100" i="14"/>
  <c r="O180" i="12"/>
  <c r="X99" i="6"/>
  <c r="Y99" i="6" s="1"/>
  <c r="W99" i="6"/>
  <c r="O175" i="12"/>
  <c r="AL97" i="8"/>
  <c r="J90" i="6"/>
  <c r="K90" i="6"/>
  <c r="L90" i="6" s="1"/>
  <c r="X82" i="10"/>
  <c r="P77" i="14"/>
  <c r="M77" i="14" s="1"/>
  <c r="O156" i="12"/>
  <c r="Q82" i="15"/>
  <c r="AH82" i="14"/>
  <c r="AJ82" i="14" s="1"/>
  <c r="AC82" i="10"/>
  <c r="AF85" i="8" s="1"/>
  <c r="AH85" i="8" s="1"/>
  <c r="AB83" i="10"/>
  <c r="AD86" i="8" s="1"/>
  <c r="AF83" i="14"/>
  <c r="P83" i="15"/>
  <c r="R76" i="15"/>
  <c r="AD76" i="10"/>
  <c r="AG79" i="8" s="1"/>
  <c r="AH79" i="8" s="1"/>
  <c r="AI76" i="14"/>
  <c r="U76" i="15"/>
  <c r="AG76" i="10"/>
  <c r="AK79" i="8" s="1"/>
  <c r="AM76" i="14"/>
  <c r="AC78" i="14"/>
  <c r="M78" i="15"/>
  <c r="Y78" i="10"/>
  <c r="AA81" i="8" s="1"/>
  <c r="J78" i="10"/>
  <c r="R67" i="14"/>
  <c r="K67" i="15"/>
  <c r="U67" i="10"/>
  <c r="J70" i="7" s="1"/>
  <c r="R66" i="15"/>
  <c r="AI66" i="14"/>
  <c r="AD66" i="10"/>
  <c r="AG69" i="8" s="1"/>
  <c r="AH69" i="8" s="1"/>
  <c r="D61" i="15"/>
  <c r="H61" i="14"/>
  <c r="H61" i="10"/>
  <c r="P68" i="15"/>
  <c r="AB68" i="10"/>
  <c r="AD71" i="8" s="1"/>
  <c r="AF68" i="14"/>
  <c r="AL76" i="8"/>
  <c r="X63" i="10"/>
  <c r="L55" i="10"/>
  <c r="F55" i="15"/>
  <c r="J55" i="14"/>
  <c r="V61" i="10"/>
  <c r="Y64" i="8"/>
  <c r="Z64" i="8" s="1"/>
  <c r="AD59" i="10"/>
  <c r="AG62" i="8" s="1"/>
  <c r="R59" i="15"/>
  <c r="AI59" i="14"/>
  <c r="H57" i="14"/>
  <c r="D57" i="15"/>
  <c r="H57" i="10"/>
  <c r="R56" i="10"/>
  <c r="G59" i="7" s="1"/>
  <c r="H56" i="15"/>
  <c r="O56" i="14"/>
  <c r="E59" i="14"/>
  <c r="F59" i="10"/>
  <c r="B59" i="15"/>
  <c r="Q59" i="15"/>
  <c r="AH59" i="14"/>
  <c r="AC59" i="10"/>
  <c r="AF62" i="8" s="1"/>
  <c r="AC56" i="14"/>
  <c r="Y56" i="10"/>
  <c r="AA59" i="8" s="1"/>
  <c r="M56" i="15"/>
  <c r="H114" i="10"/>
  <c r="D114" i="15"/>
  <c r="H114" i="14"/>
  <c r="L114" i="15"/>
  <c r="AA114" i="14"/>
  <c r="AD112" i="14"/>
  <c r="Z112" i="10"/>
  <c r="AB115" i="8" s="1"/>
  <c r="N112" i="15"/>
  <c r="Y112" i="10"/>
  <c r="AA115" i="8" s="1"/>
  <c r="M112" i="15"/>
  <c r="AC112" i="14"/>
  <c r="U111" i="15"/>
  <c r="AG111" i="10"/>
  <c r="AK114" i="8" s="1"/>
  <c r="AM111" i="14"/>
  <c r="L113" i="15"/>
  <c r="AA113" i="14"/>
  <c r="AD111" i="10"/>
  <c r="AG114" i="8" s="1"/>
  <c r="R111" i="15"/>
  <c r="AI111" i="14"/>
  <c r="R113" i="14"/>
  <c r="K113" i="15"/>
  <c r="U113" i="10"/>
  <c r="J116" i="7" s="1"/>
  <c r="P116" i="7" s="1"/>
  <c r="AL116" i="8"/>
  <c r="V110" i="10"/>
  <c r="Y113" i="8"/>
  <c r="Z113" i="8" s="1"/>
  <c r="L106" i="15"/>
  <c r="AA106" i="14"/>
  <c r="U106" i="15"/>
  <c r="AM106" i="14"/>
  <c r="AG106" i="10"/>
  <c r="AK109" i="8" s="1"/>
  <c r="L109" i="15"/>
  <c r="AA109" i="14"/>
  <c r="O100" i="10"/>
  <c r="R107" i="15"/>
  <c r="AD107" i="10"/>
  <c r="AG110" i="8" s="1"/>
  <c r="AI107" i="14"/>
  <c r="H107" i="15"/>
  <c r="O107" i="14"/>
  <c r="R107" i="10"/>
  <c r="G110" i="7" s="1"/>
  <c r="H105" i="15"/>
  <c r="R105" i="10"/>
  <c r="G108" i="7" s="1"/>
  <c r="O105" i="14"/>
  <c r="P103" i="15"/>
  <c r="AB103" i="10"/>
  <c r="AD106" i="8" s="1"/>
  <c r="AF103" i="14"/>
  <c r="N104" i="10"/>
  <c r="H99" i="15"/>
  <c r="R99" i="10"/>
  <c r="G102" i="7" s="1"/>
  <c r="M102" i="7" s="1"/>
  <c r="O99" i="14"/>
  <c r="J101" i="10"/>
  <c r="S98" i="15"/>
  <c r="AK98" i="14"/>
  <c r="AN98" i="14" s="1"/>
  <c r="AE98" i="10"/>
  <c r="AI101" i="8" s="1"/>
  <c r="AL101" i="8" s="1"/>
  <c r="L98" i="10"/>
  <c r="F98" i="15"/>
  <c r="J98" i="14"/>
  <c r="W96" i="10"/>
  <c r="AB96" i="10"/>
  <c r="AD99" i="8" s="1"/>
  <c r="AE99" i="8" s="1"/>
  <c r="P96" i="15"/>
  <c r="AF96" i="14"/>
  <c r="P92" i="10"/>
  <c r="H98" i="15"/>
  <c r="O98" i="14"/>
  <c r="R98" i="10"/>
  <c r="G101" i="7" s="1"/>
  <c r="Z101" i="10"/>
  <c r="AB104" i="8" s="1"/>
  <c r="N101" i="15"/>
  <c r="AD101" i="14"/>
  <c r="N101" i="10"/>
  <c r="S93" i="15"/>
  <c r="AE93" i="10"/>
  <c r="AI96" i="8" s="1"/>
  <c r="AK93" i="14"/>
  <c r="H95" i="15"/>
  <c r="O95" i="14"/>
  <c r="R95" i="10"/>
  <c r="G98" i="7" s="1"/>
  <c r="C98" i="7"/>
  <c r="C98" i="6"/>
  <c r="C98" i="8"/>
  <c r="C97" i="3"/>
  <c r="I91" i="14"/>
  <c r="K91" i="14" s="1"/>
  <c r="L91" i="14" s="1"/>
  <c r="D91" i="14" s="1"/>
  <c r="I91" i="10"/>
  <c r="S94" i="6" s="1"/>
  <c r="E91" i="15"/>
  <c r="P100" i="6"/>
  <c r="Q100" i="6" s="1"/>
  <c r="O100" i="6"/>
  <c r="T100" i="6"/>
  <c r="U100" i="6" s="1"/>
  <c r="V100" i="6" s="1"/>
  <c r="X100" i="6"/>
  <c r="Y100" i="6" s="1"/>
  <c r="Z100" i="6" s="1"/>
  <c r="AC91" i="10"/>
  <c r="AF94" i="8" s="1"/>
  <c r="AH94" i="8" s="1"/>
  <c r="Q91" i="15"/>
  <c r="AH91" i="14"/>
  <c r="AJ91" i="14" s="1"/>
  <c r="E90" i="14"/>
  <c r="B90" i="15"/>
  <c r="F90" i="10"/>
  <c r="L88" i="15"/>
  <c r="AA88" i="14"/>
  <c r="W90" i="10"/>
  <c r="R88" i="14"/>
  <c r="K88" i="15"/>
  <c r="U88" i="10"/>
  <c r="J91" i="7" s="1"/>
  <c r="P91" i="7" s="1"/>
  <c r="N90" i="10"/>
  <c r="J158" i="12"/>
  <c r="W84" i="14"/>
  <c r="X84" i="14" s="1"/>
  <c r="T84" i="14" s="1"/>
  <c r="F89" i="10"/>
  <c r="B89" i="15"/>
  <c r="E89" i="14"/>
  <c r="O89" i="10"/>
  <c r="Z89" i="10"/>
  <c r="AB92" i="8" s="1"/>
  <c r="N89" i="15"/>
  <c r="AD89" i="14"/>
  <c r="G91" i="6"/>
  <c r="H91" i="6" s="1"/>
  <c r="I91" i="6" s="1"/>
  <c r="F91" i="6"/>
  <c r="S84" i="10"/>
  <c r="H87" i="7" s="1"/>
  <c r="S82" i="10"/>
  <c r="H85" i="7" s="1"/>
  <c r="N81" i="15"/>
  <c r="AD81" i="14"/>
  <c r="Z81" i="10"/>
  <c r="AB84" i="8" s="1"/>
  <c r="AC83" i="10"/>
  <c r="AF86" i="8" s="1"/>
  <c r="Q83" i="15"/>
  <c r="AH83" i="14"/>
  <c r="J82" i="10"/>
  <c r="V80" i="10"/>
  <c r="Y83" i="8"/>
  <c r="Z83" i="8" s="1"/>
  <c r="F75" i="15"/>
  <c r="L75" i="10"/>
  <c r="J75" i="14"/>
  <c r="K75" i="14" s="1"/>
  <c r="T83" i="15"/>
  <c r="AL83" i="14"/>
  <c r="AF83" i="10"/>
  <c r="AJ86" i="8" s="1"/>
  <c r="D82" i="15"/>
  <c r="H82" i="14"/>
  <c r="H82" i="10"/>
  <c r="Q86" i="14"/>
  <c r="J86" i="15"/>
  <c r="T86" i="10"/>
  <c r="I89" i="7" s="1"/>
  <c r="O89" i="7" s="1"/>
  <c r="R86" i="14"/>
  <c r="U86" i="10"/>
  <c r="J89" i="7" s="1"/>
  <c r="P89" i="7" s="1"/>
  <c r="K86" i="15"/>
  <c r="N86" i="10"/>
  <c r="F83" i="10"/>
  <c r="B83" i="15"/>
  <c r="E83" i="14"/>
  <c r="AE81" i="14"/>
  <c r="AA81" i="10"/>
  <c r="AC84" i="8" s="1"/>
  <c r="O81" i="15"/>
  <c r="Q76" i="14"/>
  <c r="T76" i="10"/>
  <c r="I79" i="7" s="1"/>
  <c r="O79" i="7" s="1"/>
  <c r="J76" i="15"/>
  <c r="G79" i="6"/>
  <c r="H79" i="6" s="1"/>
  <c r="F79" i="6"/>
  <c r="L72" i="15"/>
  <c r="AA72" i="14"/>
  <c r="J143" i="12"/>
  <c r="Q75" i="8" s="1"/>
  <c r="W72" i="14"/>
  <c r="X72" i="14" s="1"/>
  <c r="T72" i="14" s="1"/>
  <c r="AH78" i="14"/>
  <c r="Q78" i="15"/>
  <c r="AC78" i="10"/>
  <c r="AF81" i="8" s="1"/>
  <c r="N78" i="10"/>
  <c r="X73" i="10"/>
  <c r="J73" i="10"/>
  <c r="P66" i="10"/>
  <c r="L74" i="15"/>
  <c r="AA74" i="14"/>
  <c r="G74" i="10"/>
  <c r="C74" i="15"/>
  <c r="F74" i="14"/>
  <c r="G74" i="14" s="1"/>
  <c r="J142" i="12"/>
  <c r="Q74" i="8" s="1"/>
  <c r="R74" i="8" s="1"/>
  <c r="X74" i="8" s="1"/>
  <c r="S73" i="3" s="1"/>
  <c r="W71" i="14"/>
  <c r="X71" i="14" s="1"/>
  <c r="T71" i="14" s="1"/>
  <c r="U71" i="15"/>
  <c r="AG71" i="10"/>
  <c r="AK74" i="8" s="1"/>
  <c r="AM71" i="14"/>
  <c r="L70" i="10"/>
  <c r="F70" i="15"/>
  <c r="J70" i="14"/>
  <c r="K70" i="14" s="1"/>
  <c r="X70" i="10"/>
  <c r="J67" i="10"/>
  <c r="J64" i="15"/>
  <c r="Q64" i="14"/>
  <c r="M64" i="14" s="1"/>
  <c r="T64" i="10"/>
  <c r="I67" i="7" s="1"/>
  <c r="C71" i="7"/>
  <c r="C70" i="3"/>
  <c r="C71" i="6"/>
  <c r="C71" i="8"/>
  <c r="AI65" i="14"/>
  <c r="AD65" i="10"/>
  <c r="AG68" i="8" s="1"/>
  <c r="R65" i="15"/>
  <c r="AI63" i="14"/>
  <c r="AD63" i="10"/>
  <c r="AG66" i="8" s="1"/>
  <c r="R63" i="15"/>
  <c r="AK63" i="14"/>
  <c r="AN63" i="14" s="1"/>
  <c r="AE63" i="10"/>
  <c r="AI66" i="8" s="1"/>
  <c r="AL66" i="8" s="1"/>
  <c r="S63" i="15"/>
  <c r="S65" i="15"/>
  <c r="AE65" i="10"/>
  <c r="AI68" i="8" s="1"/>
  <c r="AL68" i="8" s="1"/>
  <c r="AK65" i="14"/>
  <c r="AN65" i="14" s="1"/>
  <c r="O63" i="10"/>
  <c r="I61" i="15"/>
  <c r="D55" i="15"/>
  <c r="H55" i="14"/>
  <c r="H55" i="10"/>
  <c r="K67" i="6"/>
  <c r="L67" i="6" s="1"/>
  <c r="J67" i="6"/>
  <c r="P63" i="10"/>
  <c r="AF62" i="14"/>
  <c r="AB62" i="10"/>
  <c r="AD65" i="8" s="1"/>
  <c r="P62" i="15"/>
  <c r="X67" i="6"/>
  <c r="Y67" i="6" s="1"/>
  <c r="W67" i="6"/>
  <c r="Z59" i="10"/>
  <c r="AB62" i="8" s="1"/>
  <c r="N59" i="15"/>
  <c r="AD59" i="14"/>
  <c r="O57" i="15"/>
  <c r="AA57" i="10"/>
  <c r="AC60" i="8" s="1"/>
  <c r="AE57" i="14"/>
  <c r="AD56" i="14"/>
  <c r="Z56" i="10"/>
  <c r="AB59" i="8" s="1"/>
  <c r="N56" i="15"/>
  <c r="AH63" i="8"/>
  <c r="AM63" i="8" s="1"/>
  <c r="AE58" i="10"/>
  <c r="AI61" i="8" s="1"/>
  <c r="S58" i="15"/>
  <c r="AK58" i="14"/>
  <c r="Q56" i="10"/>
  <c r="F59" i="7" s="1"/>
  <c r="G56" i="15"/>
  <c r="N56" i="14"/>
  <c r="C57" i="8"/>
  <c r="C57" i="7"/>
  <c r="C56" i="3"/>
  <c r="C57" i="6"/>
  <c r="J58" i="10"/>
  <c r="AM57" i="14"/>
  <c r="AG57" i="10"/>
  <c r="AK60" i="8" s="1"/>
  <c r="U57" i="15"/>
  <c r="M59" i="10"/>
  <c r="U59" i="15"/>
  <c r="AM59" i="14"/>
  <c r="AG59" i="10"/>
  <c r="AK62" i="8" s="1"/>
  <c r="X56" i="10"/>
  <c r="V52" i="10"/>
  <c r="Y55" i="8"/>
  <c r="Z55" i="8" s="1"/>
  <c r="D49" i="15"/>
  <c r="H49" i="14"/>
  <c r="H49" i="10"/>
  <c r="M45" i="15"/>
  <c r="Y45" i="10"/>
  <c r="AA48" i="8" s="1"/>
  <c r="AC45" i="14"/>
  <c r="AG45" i="14" s="1"/>
  <c r="Q50" i="14"/>
  <c r="J50" i="15"/>
  <c r="H47" i="10"/>
  <c r="D47" i="15"/>
  <c r="H47" i="14"/>
  <c r="H43" i="15"/>
  <c r="R43" i="10"/>
  <c r="G46" i="7" s="1"/>
  <c r="O43" i="14"/>
  <c r="O51" i="14"/>
  <c r="R51" i="10"/>
  <c r="G54" i="7" s="1"/>
  <c r="H51" i="15"/>
  <c r="X47" i="10"/>
  <c r="D50" i="15"/>
  <c r="H50" i="10"/>
  <c r="H50" i="14"/>
  <c r="AG47" i="10"/>
  <c r="AK50" i="8" s="1"/>
  <c r="U47" i="15"/>
  <c r="AM47" i="14"/>
  <c r="AB47" i="10"/>
  <c r="AD50" i="8" s="1"/>
  <c r="P47" i="15"/>
  <c r="AF47" i="14"/>
  <c r="F50" i="15"/>
  <c r="L50" i="10"/>
  <c r="J50" i="14"/>
  <c r="K50" i="14" s="1"/>
  <c r="J105" i="12"/>
  <c r="W50" i="14"/>
  <c r="X50" i="14" s="1"/>
  <c r="T50" i="14" s="1"/>
  <c r="AD48" i="14"/>
  <c r="Z48" i="10"/>
  <c r="AB51" i="8" s="1"/>
  <c r="N48" i="15"/>
  <c r="X48" i="10"/>
  <c r="G51" i="14"/>
  <c r="AC44" i="10"/>
  <c r="AF47" i="8" s="1"/>
  <c r="Q44" i="15"/>
  <c r="AH44" i="14"/>
  <c r="AE40" i="8"/>
  <c r="J32" i="15"/>
  <c r="T32" i="10"/>
  <c r="I35" i="7" s="1"/>
  <c r="Q32" i="14"/>
  <c r="G45" i="14"/>
  <c r="X44" i="10"/>
  <c r="J67" i="12"/>
  <c r="W36" i="14"/>
  <c r="X36" i="14" s="1"/>
  <c r="T36" i="14" s="1"/>
  <c r="P32" i="10"/>
  <c r="O42" i="14"/>
  <c r="R42" i="10"/>
  <c r="G45" i="7" s="1"/>
  <c r="H42" i="15"/>
  <c r="AI41" i="14"/>
  <c r="AD41" i="10"/>
  <c r="AG44" i="8" s="1"/>
  <c r="R41" i="15"/>
  <c r="K31" i="15"/>
  <c r="R31" i="14"/>
  <c r="R46" i="10"/>
  <c r="G49" i="7" s="1"/>
  <c r="H46" i="15"/>
  <c r="O46" i="14"/>
  <c r="O46" i="10"/>
  <c r="AH46" i="14"/>
  <c r="AC46" i="10"/>
  <c r="AF49" i="8" s="1"/>
  <c r="Q46" i="15"/>
  <c r="L42" i="7"/>
  <c r="V37" i="10"/>
  <c r="Y40" i="8"/>
  <c r="Z40" i="8" s="1"/>
  <c r="S32" i="10"/>
  <c r="H35" i="7" s="1"/>
  <c r="AJ39" i="14"/>
  <c r="F29" i="14"/>
  <c r="C29" i="15"/>
  <c r="G29" i="10"/>
  <c r="T39" i="6"/>
  <c r="U39" i="6" s="1"/>
  <c r="S39" i="6"/>
  <c r="AH43" i="8"/>
  <c r="Q29" i="15"/>
  <c r="AH29" i="14"/>
  <c r="AC29" i="10"/>
  <c r="AF32" i="8" s="1"/>
  <c r="W38" i="14"/>
  <c r="X38" i="14" s="1"/>
  <c r="T38" i="14" s="1"/>
  <c r="AK38" i="14"/>
  <c r="AN38" i="14" s="1"/>
  <c r="AE38" i="10"/>
  <c r="AI41" i="8" s="1"/>
  <c r="AL41" i="8" s="1"/>
  <c r="S38" i="15"/>
  <c r="J34" i="6"/>
  <c r="AL40" i="14"/>
  <c r="T40" i="15"/>
  <c r="AF40" i="10"/>
  <c r="AJ43" i="8" s="1"/>
  <c r="L40" i="15"/>
  <c r="AA40" i="14"/>
  <c r="N35" i="10"/>
  <c r="W35" i="14"/>
  <c r="X35" i="14" s="1"/>
  <c r="T35" i="14" s="1"/>
  <c r="J65" i="12"/>
  <c r="Q38" i="8" s="1"/>
  <c r="R38" i="8" s="1"/>
  <c r="X38" i="8" s="1"/>
  <c r="S37" i="3" s="1"/>
  <c r="Q33" i="15"/>
  <c r="AC33" i="10"/>
  <c r="AF36" i="8" s="1"/>
  <c r="AH36" i="8" s="1"/>
  <c r="AH33" i="14"/>
  <c r="AJ33" i="14" s="1"/>
  <c r="R33" i="15"/>
  <c r="AD33" i="10"/>
  <c r="AG36" i="8" s="1"/>
  <c r="AI33" i="14"/>
  <c r="AM26" i="14"/>
  <c r="U26" i="15"/>
  <c r="AG26" i="10"/>
  <c r="AK29" i="8" s="1"/>
  <c r="B23" i="15"/>
  <c r="E23" i="14"/>
  <c r="F23" i="10"/>
  <c r="O18" i="15"/>
  <c r="AE18" i="14"/>
  <c r="AG18" i="14" s="1"/>
  <c r="AB18" i="14" s="1"/>
  <c r="Z18" i="14" s="1"/>
  <c r="S18" i="14" s="1"/>
  <c r="AA18" i="10"/>
  <c r="AC21" i="8" s="1"/>
  <c r="AE21" i="8" s="1"/>
  <c r="AM21" i="8" s="1"/>
  <c r="H14" i="14"/>
  <c r="H14" i="10"/>
  <c r="D14" i="15"/>
  <c r="V14" i="15" s="1"/>
  <c r="G14" i="11" s="1"/>
  <c r="D14" i="11" s="1"/>
  <c r="T23" i="10"/>
  <c r="I26" i="7" s="1"/>
  <c r="J23" i="15"/>
  <c r="Q23" i="14"/>
  <c r="F21" i="10"/>
  <c r="B21" i="15"/>
  <c r="E21" i="14"/>
  <c r="N18" i="10"/>
  <c r="L31" i="7"/>
  <c r="V26" i="10"/>
  <c r="Y29" i="8"/>
  <c r="Z29" i="8" s="1"/>
  <c r="O23" i="15"/>
  <c r="AE23" i="14"/>
  <c r="AA23" i="10"/>
  <c r="AC26" i="8" s="1"/>
  <c r="AN24" i="14"/>
  <c r="AB24" i="14" s="1"/>
  <c r="Z24" i="14" s="1"/>
  <c r="S24" i="14" s="1"/>
  <c r="AF25" i="10"/>
  <c r="AJ28" i="8" s="1"/>
  <c r="T25" i="15"/>
  <c r="AL25" i="14"/>
  <c r="J26" i="6"/>
  <c r="J27" i="6"/>
  <c r="J20" i="10"/>
  <c r="S20" i="15"/>
  <c r="AK20" i="14"/>
  <c r="AE20" i="10"/>
  <c r="AI23" i="8" s="1"/>
  <c r="S22" i="10"/>
  <c r="H25" i="7" s="1"/>
  <c r="N20" i="10"/>
  <c r="AM17" i="14"/>
  <c r="AG17" i="10"/>
  <c r="AK20" i="8" s="1"/>
  <c r="U17" i="15"/>
  <c r="P24" i="6"/>
  <c r="Q24" i="6" s="1"/>
  <c r="R24" i="6" s="1"/>
  <c r="K24" i="6"/>
  <c r="L24" i="6" s="1"/>
  <c r="J24" i="6"/>
  <c r="G19" i="6"/>
  <c r="H19" i="6" s="1"/>
  <c r="F19" i="6"/>
  <c r="K19" i="6"/>
  <c r="L19" i="6" s="1"/>
  <c r="J19" i="6"/>
  <c r="M9" i="10"/>
  <c r="M12" i="10"/>
  <c r="R12" i="14"/>
  <c r="K12" i="15"/>
  <c r="U12" i="10"/>
  <c r="J15" i="7" s="1"/>
  <c r="P15" i="7" s="1"/>
  <c r="M13" i="7"/>
  <c r="N13" i="14"/>
  <c r="Q13" i="10"/>
  <c r="F16" i="7" s="1"/>
  <c r="G13" i="15"/>
  <c r="B11" i="15"/>
  <c r="E11" i="14"/>
  <c r="F11" i="10"/>
  <c r="G11" i="10"/>
  <c r="C11" i="15"/>
  <c r="F11" i="14"/>
  <c r="W15" i="10"/>
  <c r="O44" i="12"/>
  <c r="N6" i="10"/>
  <c r="W6" i="10"/>
  <c r="AI7" i="14"/>
  <c r="R7" i="15"/>
  <c r="AD7" i="10"/>
  <c r="AG10" i="8" s="1"/>
  <c r="K7" i="15"/>
  <c r="U7" i="10"/>
  <c r="J10" i="7" s="1"/>
  <c r="R7" i="14"/>
  <c r="AH12" i="8"/>
  <c r="M8" i="10"/>
  <c r="P8" i="10"/>
  <c r="E3" i="14"/>
  <c r="F3" i="10"/>
  <c r="B3" i="15"/>
  <c r="L3" i="15"/>
  <c r="AA3" i="14"/>
  <c r="Q5" i="14"/>
  <c r="T5" i="10"/>
  <c r="I8" i="7" s="1"/>
  <c r="J5" i="15"/>
  <c r="M5" i="10"/>
  <c r="N101" i="8"/>
  <c r="G13" i="6"/>
  <c r="H13" i="6" s="1"/>
  <c r="F13" i="6"/>
  <c r="N20" i="8"/>
  <c r="O20" i="8" s="1"/>
  <c r="X20" i="8" s="1"/>
  <c r="S19" i="3" s="1"/>
  <c r="AD4" i="14"/>
  <c r="N4" i="15"/>
  <c r="Z4" i="10"/>
  <c r="AB7" i="8" s="1"/>
  <c r="N69" i="8"/>
  <c r="S8" i="10"/>
  <c r="H11" i="7" s="1"/>
  <c r="V4" i="10"/>
  <c r="Y7" i="8"/>
  <c r="Z7" i="8" s="1"/>
  <c r="O63" i="8"/>
  <c r="K80" i="8"/>
  <c r="O80" i="8" s="1"/>
  <c r="O115" i="8"/>
  <c r="K96" i="8"/>
  <c r="O96" i="8" s="1"/>
  <c r="X96" i="8" s="1"/>
  <c r="S95" i="3" s="1"/>
  <c r="M56" i="7"/>
  <c r="K51" i="8"/>
  <c r="O51" i="8" s="1"/>
  <c r="T63" i="5"/>
  <c r="T9" i="5"/>
  <c r="H62" i="8"/>
  <c r="W59" i="8"/>
  <c r="T45" i="4"/>
  <c r="T54" i="4"/>
  <c r="R112" i="15"/>
  <c r="AI112" i="14"/>
  <c r="AD112" i="10"/>
  <c r="AG115" i="8" s="1"/>
  <c r="Q112" i="15"/>
  <c r="AC112" i="10"/>
  <c r="AF115" i="8" s="1"/>
  <c r="AH112" i="14"/>
  <c r="AJ112" i="14" s="1"/>
  <c r="AF113" i="14"/>
  <c r="P113" i="15"/>
  <c r="AB113" i="10"/>
  <c r="AD116" i="8" s="1"/>
  <c r="N113" i="15"/>
  <c r="Z113" i="10"/>
  <c r="AB116" i="8" s="1"/>
  <c r="AD113" i="14"/>
  <c r="Q111" i="15"/>
  <c r="AC111" i="10"/>
  <c r="AF114" i="8" s="1"/>
  <c r="AH114" i="8" s="1"/>
  <c r="AH111" i="14"/>
  <c r="J113" i="10"/>
  <c r="C111" i="7"/>
  <c r="C111" i="6"/>
  <c r="C111" i="8"/>
  <c r="C110" i="3"/>
  <c r="P110" i="14"/>
  <c r="J106" i="15"/>
  <c r="V106" i="15" s="1"/>
  <c r="G106" i="11" s="1"/>
  <c r="D106" i="11" s="1"/>
  <c r="Q106" i="14"/>
  <c r="M106" i="14" s="1"/>
  <c r="T106" i="10"/>
  <c r="I109" i="7" s="1"/>
  <c r="C109" i="6"/>
  <c r="C109" i="8"/>
  <c r="C108" i="3"/>
  <c r="C109" i="7"/>
  <c r="N109" i="15"/>
  <c r="Z109" i="10"/>
  <c r="AB112" i="8" s="1"/>
  <c r="AD109" i="14"/>
  <c r="F105" i="15"/>
  <c r="J105" i="14"/>
  <c r="K105" i="14" s="1"/>
  <c r="L105" i="14" s="1"/>
  <c r="L105" i="10"/>
  <c r="C108" i="7"/>
  <c r="C108" i="8"/>
  <c r="C107" i="3"/>
  <c r="C108" i="6"/>
  <c r="C103" i="6"/>
  <c r="C103" i="7"/>
  <c r="N103" i="7" s="1"/>
  <c r="Q103" i="7" s="1"/>
  <c r="C102" i="3"/>
  <c r="C103" i="8"/>
  <c r="AD105" i="14"/>
  <c r="AG105" i="14" s="1"/>
  <c r="Z105" i="10"/>
  <c r="AB108" i="8" s="1"/>
  <c r="AE108" i="8" s="1"/>
  <c r="N105" i="15"/>
  <c r="W111" i="6"/>
  <c r="W105" i="10"/>
  <c r="F107" i="14"/>
  <c r="G107" i="14" s="1"/>
  <c r="G107" i="10"/>
  <c r="C107" i="15"/>
  <c r="W107" i="14"/>
  <c r="X107" i="14" s="1"/>
  <c r="T107" i="14" s="1"/>
  <c r="J105" i="10"/>
  <c r="T103" i="15"/>
  <c r="AF103" i="10"/>
  <c r="AJ106" i="8" s="1"/>
  <c r="AL106" i="8" s="1"/>
  <c r="AL103" i="14"/>
  <c r="L104" i="15"/>
  <c r="AA104" i="14"/>
  <c r="P104" i="10"/>
  <c r="J99" i="10"/>
  <c r="AK99" i="14"/>
  <c r="AN99" i="14" s="1"/>
  <c r="S99" i="15"/>
  <c r="AE99" i="10"/>
  <c r="AI102" i="8" s="1"/>
  <c r="AL102" i="8" s="1"/>
  <c r="AM103" i="8"/>
  <c r="AL96" i="14"/>
  <c r="T96" i="15"/>
  <c r="AF96" i="10"/>
  <c r="AJ99" i="8" s="1"/>
  <c r="AL99" i="8" s="1"/>
  <c r="F92" i="15"/>
  <c r="L92" i="10"/>
  <c r="J92" i="14"/>
  <c r="K92" i="14" s="1"/>
  <c r="N98" i="15"/>
  <c r="AD98" i="14"/>
  <c r="Z98" i="10"/>
  <c r="AB101" i="8" s="1"/>
  <c r="S97" i="10"/>
  <c r="H100" i="7" s="1"/>
  <c r="AA101" i="10"/>
  <c r="AC104" i="8" s="1"/>
  <c r="O101" i="15"/>
  <c r="AE101" i="14"/>
  <c r="AM101" i="14"/>
  <c r="U101" i="15"/>
  <c r="AG101" i="10"/>
  <c r="AK104" i="8" s="1"/>
  <c r="AL93" i="14"/>
  <c r="AF93" i="10"/>
  <c r="AJ96" i="8" s="1"/>
  <c r="T93" i="15"/>
  <c r="M91" i="10"/>
  <c r="AF91" i="14"/>
  <c r="AB91" i="10"/>
  <c r="AD94" i="8" s="1"/>
  <c r="P91" i="15"/>
  <c r="G90" i="15"/>
  <c r="Q90" i="10"/>
  <c r="F93" i="7" s="1"/>
  <c r="N90" i="14"/>
  <c r="N88" i="15"/>
  <c r="Z88" i="10"/>
  <c r="AB91" i="8" s="1"/>
  <c r="AD88" i="14"/>
  <c r="AG88" i="14" s="1"/>
  <c r="P90" i="14"/>
  <c r="P91" i="14"/>
  <c r="M91" i="14" s="1"/>
  <c r="Q88" i="14"/>
  <c r="J88" i="15"/>
  <c r="T88" i="10"/>
  <c r="I91" i="7" s="1"/>
  <c r="O91" i="7" s="1"/>
  <c r="W93" i="6"/>
  <c r="X93" i="6"/>
  <c r="Y93" i="6" s="1"/>
  <c r="Z93" i="6" s="1"/>
  <c r="T84" i="10"/>
  <c r="I87" i="7" s="1"/>
  <c r="O87" i="7" s="1"/>
  <c r="Q84" i="14"/>
  <c r="J84" i="15"/>
  <c r="AL89" i="14"/>
  <c r="AN89" i="14" s="1"/>
  <c r="T89" i="15"/>
  <c r="AF89" i="10"/>
  <c r="AJ92" i="8" s="1"/>
  <c r="AL92" i="8" s="1"/>
  <c r="AH89" i="14"/>
  <c r="Q89" i="15"/>
  <c r="AC89" i="10"/>
  <c r="AF92" i="8" s="1"/>
  <c r="AI89" i="14"/>
  <c r="R89" i="15"/>
  <c r="AD89" i="10"/>
  <c r="AG92" i="8" s="1"/>
  <c r="O90" i="7"/>
  <c r="W91" i="6"/>
  <c r="B85" i="15"/>
  <c r="E85" i="14"/>
  <c r="F85" i="10"/>
  <c r="P79" i="10"/>
  <c r="L81" i="15"/>
  <c r="AA81" i="14"/>
  <c r="AC81" i="14"/>
  <c r="Y81" i="10"/>
  <c r="AA84" i="8" s="1"/>
  <c r="M81" i="15"/>
  <c r="M80" i="10"/>
  <c r="N81" i="10"/>
  <c r="W83" i="10"/>
  <c r="I82" i="14"/>
  <c r="I82" i="10"/>
  <c r="S85" i="6" s="1"/>
  <c r="E82" i="15"/>
  <c r="D75" i="15"/>
  <c r="H75" i="10"/>
  <c r="H75" i="14"/>
  <c r="O82" i="10"/>
  <c r="P80" i="10"/>
  <c r="W86" i="14"/>
  <c r="X86" i="14" s="1"/>
  <c r="T86" i="14" s="1"/>
  <c r="X86" i="10"/>
  <c r="C86" i="15"/>
  <c r="F86" i="14"/>
  <c r="G86" i="14" s="1"/>
  <c r="G86" i="10"/>
  <c r="M83" i="10"/>
  <c r="J83" i="10"/>
  <c r="AK81" i="14"/>
  <c r="AE81" i="10"/>
  <c r="AI84" i="8" s="1"/>
  <c r="S81" i="15"/>
  <c r="W76" i="10"/>
  <c r="Q72" i="15"/>
  <c r="AC72" i="10"/>
  <c r="AF75" i="8" s="1"/>
  <c r="AH75" i="8" s="1"/>
  <c r="AH72" i="14"/>
  <c r="AJ72" i="14" s="1"/>
  <c r="M72" i="10"/>
  <c r="T72" i="10"/>
  <c r="I75" i="7" s="1"/>
  <c r="Q72" i="14"/>
  <c r="J72" i="15"/>
  <c r="V79" i="10"/>
  <c r="Y82" i="8"/>
  <c r="Z82" i="8" s="1"/>
  <c r="AM78" i="14"/>
  <c r="U78" i="15"/>
  <c r="AG78" i="10"/>
  <c r="AK81" i="8" s="1"/>
  <c r="K78" i="10"/>
  <c r="AM72" i="14"/>
  <c r="U72" i="15"/>
  <c r="AG72" i="10"/>
  <c r="AK75" i="8" s="1"/>
  <c r="AD73" i="14"/>
  <c r="N73" i="15"/>
  <c r="Z73" i="10"/>
  <c r="AB76" i="8" s="1"/>
  <c r="Q73" i="14"/>
  <c r="T73" i="10"/>
  <c r="I76" i="7" s="1"/>
  <c r="J73" i="15"/>
  <c r="M74" i="10"/>
  <c r="K74" i="10"/>
  <c r="L71" i="15"/>
  <c r="AA71" i="14"/>
  <c r="E71" i="14"/>
  <c r="B71" i="15"/>
  <c r="F71" i="10"/>
  <c r="AA70" i="10"/>
  <c r="AC73" i="8" s="1"/>
  <c r="O70" i="15"/>
  <c r="AE70" i="14"/>
  <c r="P70" i="15"/>
  <c r="AB70" i="10"/>
  <c r="AD73" i="8" s="1"/>
  <c r="AF70" i="14"/>
  <c r="C67" i="15"/>
  <c r="G67" i="10"/>
  <c r="F67" i="14"/>
  <c r="G67" i="14" s="1"/>
  <c r="G75" i="14"/>
  <c r="P69" i="14"/>
  <c r="C66" i="7"/>
  <c r="C65" i="3"/>
  <c r="C66" i="8"/>
  <c r="C66" i="6"/>
  <c r="L70" i="14"/>
  <c r="L64" i="7"/>
  <c r="X71" i="6"/>
  <c r="Y71" i="6" s="1"/>
  <c r="W71" i="6"/>
  <c r="K65" i="10"/>
  <c r="I62" i="14"/>
  <c r="E62" i="15"/>
  <c r="I62" i="10"/>
  <c r="S65" i="6" s="1"/>
  <c r="S62" i="15"/>
  <c r="AE62" i="10"/>
  <c r="AI65" i="8" s="1"/>
  <c r="AK62" i="14"/>
  <c r="B56" i="15"/>
  <c r="F56" i="10"/>
  <c r="E56" i="14"/>
  <c r="K65" i="6"/>
  <c r="L65" i="6" s="1"/>
  <c r="J65" i="6"/>
  <c r="S57" i="15"/>
  <c r="AE57" i="10"/>
  <c r="AI60" i="8" s="1"/>
  <c r="AK57" i="14"/>
  <c r="AN57" i="14" s="1"/>
  <c r="R56" i="15"/>
  <c r="AI56" i="14"/>
  <c r="AD56" i="10"/>
  <c r="AG59" i="8" s="1"/>
  <c r="AH59" i="8" s="1"/>
  <c r="K58" i="15"/>
  <c r="U58" i="10"/>
  <c r="J61" i="7" s="1"/>
  <c r="P61" i="7" s="1"/>
  <c r="R58" i="14"/>
  <c r="L63" i="7"/>
  <c r="N58" i="10"/>
  <c r="W57" i="14"/>
  <c r="X57" i="14" s="1"/>
  <c r="T57" i="14" s="1"/>
  <c r="AB59" i="10"/>
  <c r="AD62" i="8" s="1"/>
  <c r="P59" i="15"/>
  <c r="AF59" i="14"/>
  <c r="C62" i="7"/>
  <c r="C61" i="3"/>
  <c r="C62" i="8"/>
  <c r="C62" i="6"/>
  <c r="F58" i="6"/>
  <c r="G58" i="6"/>
  <c r="H58" i="6" s="1"/>
  <c r="I58" i="6" s="1"/>
  <c r="H49" i="15"/>
  <c r="R49" i="10"/>
  <c r="G52" i="7" s="1"/>
  <c r="O49" i="14"/>
  <c r="AC45" i="10"/>
  <c r="AF48" i="8" s="1"/>
  <c r="AH48" i="8" s="1"/>
  <c r="Q45" i="15"/>
  <c r="AH45" i="14"/>
  <c r="AJ45" i="14" s="1"/>
  <c r="AD50" i="10"/>
  <c r="AG53" i="8" s="1"/>
  <c r="R50" i="15"/>
  <c r="AI50" i="14"/>
  <c r="P50" i="10"/>
  <c r="G47" i="10"/>
  <c r="C47" i="15"/>
  <c r="F47" i="14"/>
  <c r="G47" i="14" s="1"/>
  <c r="X43" i="10"/>
  <c r="W51" i="14"/>
  <c r="X51" i="14" s="1"/>
  <c r="T51" i="14" s="1"/>
  <c r="W47" i="10"/>
  <c r="F47" i="10"/>
  <c r="B47" i="15"/>
  <c r="E47" i="14"/>
  <c r="AA47" i="10"/>
  <c r="AC50" i="8" s="1"/>
  <c r="O47" i="15"/>
  <c r="AE47" i="14"/>
  <c r="AA50" i="14"/>
  <c r="L50" i="15"/>
  <c r="M50" i="15"/>
  <c r="AC50" i="14"/>
  <c r="Y50" i="10"/>
  <c r="AA53" i="8" s="1"/>
  <c r="Q48" i="14"/>
  <c r="T48" i="10"/>
  <c r="I51" i="7" s="1"/>
  <c r="O51" i="7" s="1"/>
  <c r="J48" i="15"/>
  <c r="P48" i="15"/>
  <c r="AF48" i="14"/>
  <c r="AB48" i="10"/>
  <c r="AD51" i="8" s="1"/>
  <c r="AB52" i="14"/>
  <c r="Z52" i="14" s="1"/>
  <c r="S52" i="14" s="1"/>
  <c r="I50" i="15"/>
  <c r="AE46" i="8"/>
  <c r="I44" i="14"/>
  <c r="K44" i="14" s="1"/>
  <c r="L44" i="14" s="1"/>
  <c r="D44" i="14" s="1"/>
  <c r="I44" i="10"/>
  <c r="S47" i="6" s="1"/>
  <c r="E44" i="15"/>
  <c r="Z44" i="10"/>
  <c r="AB47" i="8" s="1"/>
  <c r="N44" i="15"/>
  <c r="AD44" i="14"/>
  <c r="E44" i="14"/>
  <c r="F44" i="10"/>
  <c r="B44" i="15"/>
  <c r="M42" i="10"/>
  <c r="G44" i="6"/>
  <c r="H44" i="6" s="1"/>
  <c r="F44" i="6"/>
  <c r="J32" i="10"/>
  <c r="I32" i="14"/>
  <c r="I32" i="10"/>
  <c r="S35" i="6" s="1"/>
  <c r="E32" i="15"/>
  <c r="T41" i="10"/>
  <c r="I44" i="7" s="1"/>
  <c r="J41" i="15"/>
  <c r="Q41" i="14"/>
  <c r="G31" i="15"/>
  <c r="N31" i="14"/>
  <c r="Q31" i="10"/>
  <c r="F34" i="7" s="1"/>
  <c r="L34" i="7" s="1"/>
  <c r="AM46" i="14"/>
  <c r="AG46" i="10"/>
  <c r="AK49" i="8" s="1"/>
  <c r="U46" i="15"/>
  <c r="W46" i="14"/>
  <c r="X46" i="14" s="1"/>
  <c r="T46" i="14" s="1"/>
  <c r="C49" i="7"/>
  <c r="C49" i="6"/>
  <c r="C49" i="8"/>
  <c r="C48" i="3"/>
  <c r="W41" i="6"/>
  <c r="E29" i="14"/>
  <c r="F29" i="10"/>
  <c r="B29" i="15"/>
  <c r="U29" i="15"/>
  <c r="AM29" i="14"/>
  <c r="AG29" i="10"/>
  <c r="AK32" i="8" s="1"/>
  <c r="AB38" i="10"/>
  <c r="AD41" i="8" s="1"/>
  <c r="P38" i="15"/>
  <c r="AF38" i="14"/>
  <c r="Y22" i="10"/>
  <c r="AA25" i="8" s="1"/>
  <c r="AC22" i="14"/>
  <c r="AG22" i="14" s="1"/>
  <c r="M22" i="15"/>
  <c r="V43" i="15"/>
  <c r="G43" i="11" s="1"/>
  <c r="D43" i="11" s="1"/>
  <c r="AM40" i="14"/>
  <c r="AG40" i="10"/>
  <c r="AK43" i="8" s="1"/>
  <c r="U40" i="15"/>
  <c r="N40" i="10"/>
  <c r="M34" i="14"/>
  <c r="Q35" i="10"/>
  <c r="F38" i="7" s="1"/>
  <c r="G35" i="15"/>
  <c r="N35" i="14"/>
  <c r="AC35" i="14"/>
  <c r="Y35" i="10"/>
  <c r="AA38" i="8" s="1"/>
  <c r="M35" i="15"/>
  <c r="C30" i="7"/>
  <c r="L30" i="7" s="1"/>
  <c r="C29" i="3"/>
  <c r="C30" i="8"/>
  <c r="C30" i="6"/>
  <c r="AE27" i="8"/>
  <c r="AM27" i="8" s="1"/>
  <c r="AN27" i="8" s="1"/>
  <c r="T26" i="3" s="1"/>
  <c r="J19" i="10"/>
  <c r="P30" i="10"/>
  <c r="AK33" i="14"/>
  <c r="S33" i="15"/>
  <c r="AE33" i="10"/>
  <c r="AI36" i="8" s="1"/>
  <c r="K33" i="10"/>
  <c r="D33" i="15"/>
  <c r="H33" i="14"/>
  <c r="H33" i="10"/>
  <c r="C29" i="8"/>
  <c r="C29" i="7"/>
  <c r="N29" i="7" s="1"/>
  <c r="C28" i="3"/>
  <c r="C29" i="6"/>
  <c r="O56" i="12"/>
  <c r="K27" i="6" s="1"/>
  <c r="L27" i="6" s="1"/>
  <c r="M27" i="6" s="1"/>
  <c r="K18" i="15"/>
  <c r="R18" i="14"/>
  <c r="U18" i="10"/>
  <c r="J21" i="7" s="1"/>
  <c r="M21" i="10"/>
  <c r="C21" i="6"/>
  <c r="C21" i="8"/>
  <c r="C20" i="3"/>
  <c r="C21" i="7"/>
  <c r="M21" i="7" s="1"/>
  <c r="D30" i="15"/>
  <c r="H30" i="14"/>
  <c r="H30" i="10"/>
  <c r="N23" i="14"/>
  <c r="G23" i="15"/>
  <c r="Q23" i="10"/>
  <c r="F26" i="7" s="1"/>
  <c r="R30" i="15"/>
  <c r="AD30" i="10"/>
  <c r="AG33" i="8" s="1"/>
  <c r="AI30" i="14"/>
  <c r="T26" i="10"/>
  <c r="I29" i="7" s="1"/>
  <c r="U25" i="15"/>
  <c r="AM25" i="14"/>
  <c r="AG25" i="10"/>
  <c r="AK28" i="8" s="1"/>
  <c r="S18" i="10"/>
  <c r="H21" i="7" s="1"/>
  <c r="AJ16" i="14"/>
  <c r="K20" i="10"/>
  <c r="C23" i="8"/>
  <c r="C23" i="7"/>
  <c r="C23" i="6"/>
  <c r="C22" i="3"/>
  <c r="G17" i="15"/>
  <c r="Q17" i="10"/>
  <c r="F20" i="7" s="1"/>
  <c r="N17" i="14"/>
  <c r="G16" i="14"/>
  <c r="P9" i="14"/>
  <c r="G9" i="15"/>
  <c r="N9" i="14"/>
  <c r="Q9" i="10"/>
  <c r="F12" i="7" s="1"/>
  <c r="N12" i="10"/>
  <c r="AE12" i="14"/>
  <c r="AA12" i="10"/>
  <c r="AC15" i="8" s="1"/>
  <c r="O12" i="15"/>
  <c r="AC13" i="14"/>
  <c r="AG13" i="14" s="1"/>
  <c r="Y13" i="10"/>
  <c r="AA16" i="8" s="1"/>
  <c r="M13" i="15"/>
  <c r="H13" i="15"/>
  <c r="R13" i="10"/>
  <c r="G16" i="7" s="1"/>
  <c r="O13" i="14"/>
  <c r="E11" i="15"/>
  <c r="I11" i="10"/>
  <c r="S14" i="6" s="1"/>
  <c r="I11" i="14"/>
  <c r="K11" i="14" s="1"/>
  <c r="K11" i="10"/>
  <c r="AG15" i="10"/>
  <c r="AK18" i="8" s="1"/>
  <c r="AM15" i="14"/>
  <c r="U15" i="15"/>
  <c r="E15" i="15"/>
  <c r="I15" i="10"/>
  <c r="S18" i="6" s="1"/>
  <c r="I15" i="14"/>
  <c r="I17" i="15"/>
  <c r="T13" i="6"/>
  <c r="U13" i="6" s="1"/>
  <c r="S13" i="6"/>
  <c r="N6" i="14"/>
  <c r="G6" i="15"/>
  <c r="Q6" i="10"/>
  <c r="F9" i="7" s="1"/>
  <c r="AA6" i="10"/>
  <c r="AC9" i="8" s="1"/>
  <c r="O6" i="15"/>
  <c r="AE6" i="14"/>
  <c r="W56" i="8"/>
  <c r="K17" i="6"/>
  <c r="L17" i="6" s="1"/>
  <c r="J17" i="6"/>
  <c r="AC7" i="10"/>
  <c r="AF10" i="8" s="1"/>
  <c r="AH7" i="14"/>
  <c r="AJ7" i="14" s="1"/>
  <c r="Q7" i="15"/>
  <c r="AE7" i="14"/>
  <c r="O7" i="15"/>
  <c r="AA7" i="10"/>
  <c r="AC10" i="8" s="1"/>
  <c r="U8" i="10"/>
  <c r="J11" i="7" s="1"/>
  <c r="K8" i="15"/>
  <c r="R8" i="14"/>
  <c r="E8" i="14"/>
  <c r="F8" i="10"/>
  <c r="B8" i="15"/>
  <c r="O116" i="8"/>
  <c r="O48" i="8"/>
  <c r="N3" i="15"/>
  <c r="Z3" i="10"/>
  <c r="AB6" i="8" s="1"/>
  <c r="AD3" i="14"/>
  <c r="N5" i="15"/>
  <c r="Z5" i="10"/>
  <c r="AB8" i="8" s="1"/>
  <c r="AD5" i="14"/>
  <c r="H101" i="8"/>
  <c r="O101" i="8" s="1"/>
  <c r="X101" i="8" s="1"/>
  <c r="S100" i="3" s="1"/>
  <c r="K98" i="8"/>
  <c r="G4" i="10"/>
  <c r="F4" i="14"/>
  <c r="G4" i="14" s="1"/>
  <c r="C4" i="15"/>
  <c r="W99" i="8"/>
  <c r="X99" i="8" s="1"/>
  <c r="S98" i="3" s="1"/>
  <c r="T6" i="6"/>
  <c r="U6" i="6" s="1"/>
  <c r="V6" i="6" s="1"/>
  <c r="O6" i="6"/>
  <c r="N84" i="8"/>
  <c r="T65" i="5"/>
  <c r="T78" i="4"/>
  <c r="K71" i="8"/>
  <c r="T26" i="5"/>
  <c r="AH9" i="8"/>
  <c r="T8" i="6"/>
  <c r="U8" i="6" s="1"/>
  <c r="V8" i="6" s="1"/>
  <c r="P8" i="6"/>
  <c r="Q8" i="6" s="1"/>
  <c r="O8" i="6"/>
  <c r="W68" i="8"/>
  <c r="N59" i="8"/>
  <c r="T39" i="5"/>
  <c r="T12" i="4"/>
  <c r="W105" i="8"/>
  <c r="W87" i="8"/>
  <c r="T22" i="5"/>
  <c r="T37" i="4"/>
  <c r="T47" i="5"/>
  <c r="T79" i="4"/>
  <c r="T46" i="5"/>
  <c r="P115" i="10"/>
  <c r="C112" i="15"/>
  <c r="G112" i="10"/>
  <c r="F112" i="14"/>
  <c r="G112" i="14" s="1"/>
  <c r="U112" i="15"/>
  <c r="AG112" i="10"/>
  <c r="AK115" i="8" s="1"/>
  <c r="AM112" i="14"/>
  <c r="AN112" i="14" s="1"/>
  <c r="E111" i="14"/>
  <c r="G111" i="14" s="1"/>
  <c r="F111" i="10"/>
  <c r="B111" i="15"/>
  <c r="P113" i="10"/>
  <c r="R113" i="15"/>
  <c r="AD113" i="10"/>
  <c r="AG116" i="8" s="1"/>
  <c r="AI113" i="14"/>
  <c r="W106" i="10"/>
  <c r="R109" i="15"/>
  <c r="AD109" i="10"/>
  <c r="AG112" i="8" s="1"/>
  <c r="AI109" i="14"/>
  <c r="B105" i="15"/>
  <c r="F105" i="10"/>
  <c r="E105" i="14"/>
  <c r="AI104" i="14"/>
  <c r="R104" i="15"/>
  <c r="AD104" i="10"/>
  <c r="AG107" i="8" s="1"/>
  <c r="AH107" i="8" s="1"/>
  <c r="O107" i="10"/>
  <c r="D107" i="15"/>
  <c r="H107" i="10"/>
  <c r="H107" i="14"/>
  <c r="Y107" i="10"/>
  <c r="AA110" i="8" s="1"/>
  <c r="M107" i="15"/>
  <c r="AC107" i="14"/>
  <c r="F104" i="10"/>
  <c r="B104" i="15"/>
  <c r="E104" i="14"/>
  <c r="W104" i="10"/>
  <c r="I99" i="10"/>
  <c r="S102" i="6" s="1"/>
  <c r="E99" i="15"/>
  <c r="I99" i="14"/>
  <c r="K99" i="14" s="1"/>
  <c r="AK97" i="14"/>
  <c r="AN97" i="14" s="1"/>
  <c r="S97" i="15"/>
  <c r="AE97" i="10"/>
  <c r="AI100" i="8" s="1"/>
  <c r="AL100" i="8" s="1"/>
  <c r="C99" i="8"/>
  <c r="C98" i="3"/>
  <c r="C99" i="6"/>
  <c r="C99" i="7"/>
  <c r="O99" i="7" s="1"/>
  <c r="D92" i="15"/>
  <c r="V92" i="15" s="1"/>
  <c r="G92" i="11" s="1"/>
  <c r="D92" i="11" s="1"/>
  <c r="H92" i="10"/>
  <c r="H92" i="14"/>
  <c r="L92" i="14" s="1"/>
  <c r="D92" i="14" s="1"/>
  <c r="G102" i="14"/>
  <c r="I98" i="14"/>
  <c r="I98" i="10"/>
  <c r="S101" i="6" s="1"/>
  <c r="E98" i="15"/>
  <c r="O200" i="12"/>
  <c r="W101" i="10"/>
  <c r="O101" i="14"/>
  <c r="H101" i="15"/>
  <c r="R101" i="10"/>
  <c r="G104" i="7" s="1"/>
  <c r="O93" i="15"/>
  <c r="AA93" i="10"/>
  <c r="AC96" i="8" s="1"/>
  <c r="AE96" i="8" s="1"/>
  <c r="AE93" i="14"/>
  <c r="AG93" i="14" s="1"/>
  <c r="C96" i="7"/>
  <c r="C96" i="8"/>
  <c r="C95" i="3"/>
  <c r="C96" i="6"/>
  <c r="L95" i="15"/>
  <c r="AA95" i="14"/>
  <c r="AL87" i="14"/>
  <c r="AF87" i="10"/>
  <c r="AJ90" i="8" s="1"/>
  <c r="T87" i="15"/>
  <c r="AB94" i="14"/>
  <c r="Z94" i="14" s="1"/>
  <c r="S94" i="14" s="1"/>
  <c r="AN96" i="14"/>
  <c r="J97" i="6"/>
  <c r="K97" i="6"/>
  <c r="L97" i="6" s="1"/>
  <c r="O90" i="14"/>
  <c r="H90" i="15"/>
  <c r="R90" i="10"/>
  <c r="G93" i="7" s="1"/>
  <c r="P90" i="10"/>
  <c r="T88" i="15"/>
  <c r="AL88" i="14"/>
  <c r="AF88" i="10"/>
  <c r="AJ91" i="8" s="1"/>
  <c r="AJ93" i="14"/>
  <c r="W84" i="10"/>
  <c r="M89" i="10"/>
  <c r="F89" i="14"/>
  <c r="G89" i="14" s="1"/>
  <c r="C89" i="15"/>
  <c r="G89" i="10"/>
  <c r="C92" i="7"/>
  <c r="L92" i="7" s="1"/>
  <c r="C92" i="8"/>
  <c r="C92" i="6"/>
  <c r="C91" i="3"/>
  <c r="H85" i="15"/>
  <c r="R85" i="10"/>
  <c r="G88" i="7" s="1"/>
  <c r="O85" i="14"/>
  <c r="F79" i="15"/>
  <c r="L79" i="10"/>
  <c r="J79" i="14"/>
  <c r="K79" i="14" s="1"/>
  <c r="W81" i="14"/>
  <c r="X81" i="14" s="1"/>
  <c r="T81" i="14" s="1"/>
  <c r="X81" i="10"/>
  <c r="M81" i="10"/>
  <c r="U83" i="10"/>
  <c r="J86" i="7" s="1"/>
  <c r="P86" i="7" s="1"/>
  <c r="R83" i="14"/>
  <c r="K83" i="15"/>
  <c r="AI81" i="14"/>
  <c r="AD81" i="10"/>
  <c r="AG84" i="8" s="1"/>
  <c r="R81" i="15"/>
  <c r="AJ77" i="14"/>
  <c r="AB77" i="14" s="1"/>
  <c r="Z77" i="14" s="1"/>
  <c r="S77" i="14" s="1"/>
  <c r="O82" i="14"/>
  <c r="R82" i="10"/>
  <c r="G85" i="7" s="1"/>
  <c r="H82" i="15"/>
  <c r="J80" i="14"/>
  <c r="F80" i="15"/>
  <c r="L80" i="10"/>
  <c r="E86" i="15"/>
  <c r="I86" i="14"/>
  <c r="I86" i="10"/>
  <c r="S89" i="6" s="1"/>
  <c r="AC86" i="10"/>
  <c r="AF89" i="8" s="1"/>
  <c r="Q86" i="15"/>
  <c r="AH86" i="14"/>
  <c r="K86" i="10"/>
  <c r="N83" i="14"/>
  <c r="Q83" i="10"/>
  <c r="F86" i="7" s="1"/>
  <c r="G83" i="15"/>
  <c r="N83" i="10"/>
  <c r="C84" i="7"/>
  <c r="C83" i="3"/>
  <c r="C84" i="8"/>
  <c r="C84" i="6"/>
  <c r="AF76" i="14"/>
  <c r="P76" i="15"/>
  <c r="AB76" i="10"/>
  <c r="AD79" i="8" s="1"/>
  <c r="AE76" i="14"/>
  <c r="O76" i="15"/>
  <c r="AA76" i="10"/>
  <c r="AC79" i="8" s="1"/>
  <c r="AE72" i="14"/>
  <c r="AA72" i="10"/>
  <c r="AC75" i="8" s="1"/>
  <c r="O72" i="15"/>
  <c r="E69" i="14"/>
  <c r="F69" i="10"/>
  <c r="B69" i="15"/>
  <c r="N76" i="10"/>
  <c r="L72" i="10"/>
  <c r="F72" i="15"/>
  <c r="J72" i="14"/>
  <c r="K72" i="14" s="1"/>
  <c r="O78" i="10"/>
  <c r="AK72" i="14"/>
  <c r="AN72" i="14" s="1"/>
  <c r="S72" i="15"/>
  <c r="AE72" i="10"/>
  <c r="AI75" i="8" s="1"/>
  <c r="P73" i="10"/>
  <c r="F73" i="15"/>
  <c r="L73" i="10"/>
  <c r="J73" i="14"/>
  <c r="K73" i="14" s="1"/>
  <c r="R66" i="14"/>
  <c r="K66" i="15"/>
  <c r="U66" i="10"/>
  <c r="J69" i="7" s="1"/>
  <c r="AA74" i="10"/>
  <c r="AC77" i="8" s="1"/>
  <c r="O74" i="15"/>
  <c r="AE74" i="14"/>
  <c r="O74" i="10"/>
  <c r="W71" i="10"/>
  <c r="J71" i="10"/>
  <c r="F70" i="10"/>
  <c r="B70" i="15"/>
  <c r="E70" i="14"/>
  <c r="T70" i="15"/>
  <c r="AF70" i="10"/>
  <c r="AJ73" i="8" s="1"/>
  <c r="AL70" i="14"/>
  <c r="AA67" i="14"/>
  <c r="L67" i="15"/>
  <c r="J137" i="12"/>
  <c r="W64" i="14"/>
  <c r="X64" i="14" s="1"/>
  <c r="T64" i="14" s="1"/>
  <c r="G77" i="6"/>
  <c r="H77" i="6" s="1"/>
  <c r="F77" i="6"/>
  <c r="K68" i="6"/>
  <c r="L68" i="6" s="1"/>
  <c r="J68" i="6"/>
  <c r="AJ66" i="14"/>
  <c r="AC63" i="10"/>
  <c r="AF66" i="8" s="1"/>
  <c r="AH66" i="8" s="1"/>
  <c r="AH63" i="14"/>
  <c r="AJ63" i="14" s="1"/>
  <c r="Q63" i="15"/>
  <c r="W63" i="10"/>
  <c r="T62" i="15"/>
  <c r="AL62" i="14"/>
  <c r="AF62" i="10"/>
  <c r="AJ65" i="8" s="1"/>
  <c r="H63" i="10"/>
  <c r="H63" i="14"/>
  <c r="D63" i="15"/>
  <c r="K74" i="7"/>
  <c r="P73" i="3" s="1"/>
  <c r="T65" i="10"/>
  <c r="I68" i="7" s="1"/>
  <c r="O68" i="7" s="1"/>
  <c r="Q65" i="14"/>
  <c r="J65" i="15"/>
  <c r="AH65" i="8"/>
  <c r="M65" i="10"/>
  <c r="D62" i="15"/>
  <c r="H62" i="14"/>
  <c r="H62" i="10"/>
  <c r="C65" i="7"/>
  <c r="M65" i="7" s="1"/>
  <c r="C65" i="8"/>
  <c r="C65" i="6"/>
  <c r="C64" i="3"/>
  <c r="O62" i="6"/>
  <c r="O57" i="10"/>
  <c r="T56" i="10"/>
  <c r="I59" i="7" s="1"/>
  <c r="J56" i="15"/>
  <c r="Q56" i="14"/>
  <c r="Z60" i="14"/>
  <c r="S60" i="14" s="1"/>
  <c r="T55" i="10"/>
  <c r="I58" i="7" s="1"/>
  <c r="W57" i="6"/>
  <c r="H58" i="15"/>
  <c r="O58" i="14"/>
  <c r="M58" i="14" s="1"/>
  <c r="R58" i="10"/>
  <c r="G61" i="7" s="1"/>
  <c r="C61" i="6"/>
  <c r="C61" i="7"/>
  <c r="C60" i="3"/>
  <c r="C61" i="8"/>
  <c r="L59" i="15"/>
  <c r="AA59" i="14"/>
  <c r="AG45" i="10"/>
  <c r="AK48" i="8" s="1"/>
  <c r="U45" i="15"/>
  <c r="AM45" i="14"/>
  <c r="AH60" i="8"/>
  <c r="AA50" i="10"/>
  <c r="AC53" i="8" s="1"/>
  <c r="O50" i="15"/>
  <c r="AE50" i="14"/>
  <c r="AK43" i="14"/>
  <c r="AN43" i="14" s="1"/>
  <c r="S43" i="15"/>
  <c r="AE43" i="10"/>
  <c r="AI46" i="8" s="1"/>
  <c r="AL46" i="8" s="1"/>
  <c r="AM46" i="8" s="1"/>
  <c r="AN46" i="8" s="1"/>
  <c r="T45" i="3" s="1"/>
  <c r="AC51" i="14"/>
  <c r="Y51" i="10"/>
  <c r="AA54" i="8" s="1"/>
  <c r="M51" i="15"/>
  <c r="AG49" i="14"/>
  <c r="M48" i="15"/>
  <c r="Y48" i="10"/>
  <c r="AA51" i="8" s="1"/>
  <c r="AC48" i="14"/>
  <c r="AG48" i="14" s="1"/>
  <c r="J47" i="10"/>
  <c r="J50" i="10"/>
  <c r="Q50" i="15"/>
  <c r="AH50" i="14"/>
  <c r="AC50" i="10"/>
  <c r="AF53" i="8" s="1"/>
  <c r="AH53" i="8" s="1"/>
  <c r="AL48" i="14"/>
  <c r="T48" i="15"/>
  <c r="AF48" i="10"/>
  <c r="AJ51" i="8" s="1"/>
  <c r="L45" i="14"/>
  <c r="D45" i="14" s="1"/>
  <c r="AJ41" i="14"/>
  <c r="M31" i="10"/>
  <c r="Q44" i="10"/>
  <c r="F47" i="7" s="1"/>
  <c r="G44" i="15"/>
  <c r="N44" i="14"/>
  <c r="M44" i="10"/>
  <c r="Q42" i="10"/>
  <c r="F45" i="7" s="1"/>
  <c r="G42" i="15"/>
  <c r="N42" i="14"/>
  <c r="Q32" i="10"/>
  <c r="F35" i="7" s="1"/>
  <c r="G32" i="15"/>
  <c r="N32" i="14"/>
  <c r="AM41" i="14"/>
  <c r="AG41" i="10"/>
  <c r="AK44" i="8" s="1"/>
  <c r="U41" i="15"/>
  <c r="W41" i="10"/>
  <c r="J34" i="10"/>
  <c r="C46" i="15"/>
  <c r="F46" i="14"/>
  <c r="G46" i="14" s="1"/>
  <c r="G46" i="10"/>
  <c r="J46" i="10"/>
  <c r="M46" i="15"/>
  <c r="AC46" i="14"/>
  <c r="Y46" i="10"/>
  <c r="AA49" i="8" s="1"/>
  <c r="V42" i="10"/>
  <c r="Y45" i="8"/>
  <c r="Z45" i="8" s="1"/>
  <c r="P36" i="14"/>
  <c r="M38" i="10"/>
  <c r="L38" i="15"/>
  <c r="AA38" i="14"/>
  <c r="AC22" i="10"/>
  <c r="AF25" i="8" s="1"/>
  <c r="AH25" i="8" s="1"/>
  <c r="Q22" i="15"/>
  <c r="AH22" i="14"/>
  <c r="AJ22" i="14" s="1"/>
  <c r="G40" i="10"/>
  <c r="C40" i="15"/>
  <c r="F40" i="14"/>
  <c r="G40" i="14" s="1"/>
  <c r="W40" i="10"/>
  <c r="W35" i="10"/>
  <c r="AC35" i="10"/>
  <c r="AF38" i="8" s="1"/>
  <c r="Q35" i="15"/>
  <c r="AH35" i="14"/>
  <c r="V28" i="10"/>
  <c r="Y31" i="8"/>
  <c r="Z31" i="8" s="1"/>
  <c r="AN31" i="8" s="1"/>
  <c r="T30" i="3" s="1"/>
  <c r="G30" i="6"/>
  <c r="H30" i="6" s="1"/>
  <c r="I30" i="6" s="1"/>
  <c r="F30" i="6"/>
  <c r="Q19" i="10"/>
  <c r="F22" i="7" s="1"/>
  <c r="N19" i="14"/>
  <c r="G19" i="15"/>
  <c r="I33" i="14"/>
  <c r="E33" i="15"/>
  <c r="I33" i="10"/>
  <c r="S36" i="6" s="1"/>
  <c r="X33" i="10"/>
  <c r="O33" i="10"/>
  <c r="L30" i="15"/>
  <c r="AA30" i="14"/>
  <c r="X32" i="6"/>
  <c r="Y32" i="6" s="1"/>
  <c r="W32" i="6"/>
  <c r="F26" i="15"/>
  <c r="L26" i="10"/>
  <c r="J26" i="14"/>
  <c r="K26" i="14" s="1"/>
  <c r="L26" i="14" s="1"/>
  <c r="D26" i="14" s="1"/>
  <c r="O25" i="15"/>
  <c r="AE25" i="14"/>
  <c r="AA25" i="10"/>
  <c r="AC28" i="8" s="1"/>
  <c r="N30" i="14"/>
  <c r="G30" i="15"/>
  <c r="Q30" i="10"/>
  <c r="F33" i="7" s="1"/>
  <c r="V35" i="10"/>
  <c r="Y38" i="8"/>
  <c r="Z38" i="8" s="1"/>
  <c r="AF25" i="14"/>
  <c r="AB25" i="10"/>
  <c r="AD28" i="8" s="1"/>
  <c r="P25" i="15"/>
  <c r="J23" i="10"/>
  <c r="P21" i="15"/>
  <c r="AB21" i="10"/>
  <c r="AD24" i="8" s="1"/>
  <c r="AE24" i="8" s="1"/>
  <c r="AF21" i="14"/>
  <c r="AG21" i="14" s="1"/>
  <c r="AH25" i="14"/>
  <c r="AC25" i="10"/>
  <c r="AF28" i="8" s="1"/>
  <c r="Q25" i="15"/>
  <c r="R23" i="14"/>
  <c r="K23" i="15"/>
  <c r="U23" i="10"/>
  <c r="J26" i="7" s="1"/>
  <c r="B30" i="15"/>
  <c r="E30" i="14"/>
  <c r="F30" i="10"/>
  <c r="O29" i="6"/>
  <c r="T29" i="6"/>
  <c r="U29" i="6" s="1"/>
  <c r="V29" i="6" s="1"/>
  <c r="P29" i="6"/>
  <c r="Q29" i="6" s="1"/>
  <c r="P31" i="14"/>
  <c r="V18" i="10"/>
  <c r="Y21" i="8"/>
  <c r="Z21" i="8" s="1"/>
  <c r="S23" i="10"/>
  <c r="H26" i="7" s="1"/>
  <c r="H20" i="15"/>
  <c r="O20" i="14"/>
  <c r="R20" i="10"/>
  <c r="G23" i="7" s="1"/>
  <c r="I21" i="15"/>
  <c r="V19" i="10"/>
  <c r="Y22" i="8"/>
  <c r="Z22" i="8" s="1"/>
  <c r="I16" i="15"/>
  <c r="G23" i="6"/>
  <c r="H23" i="6" s="1"/>
  <c r="F23" i="6"/>
  <c r="L13" i="15"/>
  <c r="AA13" i="14"/>
  <c r="K9" i="15"/>
  <c r="R9" i="14"/>
  <c r="U9" i="10"/>
  <c r="J12" i="7" s="1"/>
  <c r="O12" i="10"/>
  <c r="H12" i="15"/>
  <c r="R12" i="10"/>
  <c r="G15" i="7" s="1"/>
  <c r="O12" i="14"/>
  <c r="J13" i="14"/>
  <c r="L13" i="10"/>
  <c r="F13" i="15"/>
  <c r="O42" i="12"/>
  <c r="T11" i="15"/>
  <c r="AF11" i="10"/>
  <c r="AJ14" i="8" s="1"/>
  <c r="AL11" i="14"/>
  <c r="O11" i="10"/>
  <c r="F15" i="15"/>
  <c r="J15" i="14"/>
  <c r="K15" i="14" s="1"/>
  <c r="L15" i="10"/>
  <c r="M15" i="10"/>
  <c r="M17" i="7"/>
  <c r="K6" i="10"/>
  <c r="AK6" i="14"/>
  <c r="S6" i="15"/>
  <c r="AE6" i="10"/>
  <c r="AI9" i="8" s="1"/>
  <c r="P19" i="6"/>
  <c r="Q19" i="6" s="1"/>
  <c r="O19" i="6"/>
  <c r="X19" i="6"/>
  <c r="Y19" i="6" s="1"/>
  <c r="Z19" i="6" s="1"/>
  <c r="T19" i="6"/>
  <c r="U19" i="6" s="1"/>
  <c r="V19" i="6" s="1"/>
  <c r="AG7" i="10"/>
  <c r="AK10" i="8" s="1"/>
  <c r="AM7" i="14"/>
  <c r="U7" i="15"/>
  <c r="I7" i="10"/>
  <c r="S10" i="6" s="1"/>
  <c r="E7" i="15"/>
  <c r="I7" i="14"/>
  <c r="C10" i="6"/>
  <c r="C10" i="8"/>
  <c r="C10" i="7"/>
  <c r="C9" i="3"/>
  <c r="K8" i="10"/>
  <c r="J8" i="10"/>
  <c r="O114" i="8"/>
  <c r="AD3" i="10"/>
  <c r="AG6" i="8" s="1"/>
  <c r="AH6" i="8" s="1"/>
  <c r="AI3" i="14"/>
  <c r="R3" i="15"/>
  <c r="K110" i="8"/>
  <c r="U5" i="15"/>
  <c r="AM5" i="14"/>
  <c r="AG5" i="10"/>
  <c r="AK8" i="8" s="1"/>
  <c r="C8" i="8"/>
  <c r="C8" i="7"/>
  <c r="P8" i="7" s="1"/>
  <c r="C8" i="6"/>
  <c r="C7" i="3"/>
  <c r="H4" i="14"/>
  <c r="D4" i="15"/>
  <c r="H4" i="10"/>
  <c r="X7" i="6" s="1"/>
  <c r="Y7" i="6" s="1"/>
  <c r="Z7" i="6" s="1"/>
  <c r="M8" i="8"/>
  <c r="J8" i="8"/>
  <c r="Q8" i="8"/>
  <c r="P8" i="8"/>
  <c r="R8" i="8" s="1"/>
  <c r="G8" i="8"/>
  <c r="F8" i="8"/>
  <c r="V8" i="8"/>
  <c r="T8" i="8"/>
  <c r="S8" i="8"/>
  <c r="L8" i="8"/>
  <c r="I8" i="8"/>
  <c r="U8" i="8"/>
  <c r="K30" i="8"/>
  <c r="W45" i="8"/>
  <c r="G9" i="6"/>
  <c r="H9" i="6" s="1"/>
  <c r="F9" i="6"/>
  <c r="L3" i="14"/>
  <c r="O27" i="8"/>
  <c r="W18" i="8"/>
  <c r="T27" i="5"/>
  <c r="W7" i="6"/>
  <c r="O104" i="8"/>
  <c r="AM78" i="8"/>
  <c r="AN78" i="8" s="1"/>
  <c r="T77" i="3" s="1"/>
  <c r="G7" i="6"/>
  <c r="H7" i="6" s="1"/>
  <c r="F7" i="6"/>
  <c r="T61" i="4"/>
  <c r="T11" i="4"/>
  <c r="T35" i="4"/>
  <c r="T97" i="4"/>
  <c r="K112" i="10"/>
  <c r="C115" i="8"/>
  <c r="C115" i="6"/>
  <c r="C115" i="7"/>
  <c r="C114" i="3"/>
  <c r="J111" i="10"/>
  <c r="F113" i="14"/>
  <c r="G113" i="14" s="1"/>
  <c r="G113" i="10"/>
  <c r="C113" i="15"/>
  <c r="C116" i="7"/>
  <c r="O116" i="7" s="1"/>
  <c r="C116" i="8"/>
  <c r="C115" i="3"/>
  <c r="C116" i="6"/>
  <c r="P111" i="14"/>
  <c r="L107" i="15"/>
  <c r="AA107" i="14"/>
  <c r="Q107" i="15"/>
  <c r="AH107" i="14"/>
  <c r="AJ107" i="14" s="1"/>
  <c r="AC107" i="10"/>
  <c r="AF110" i="8" s="1"/>
  <c r="AH110" i="8" s="1"/>
  <c r="J202" i="12"/>
  <c r="W103" i="14"/>
  <c r="X103" i="14" s="1"/>
  <c r="T103" i="14" s="1"/>
  <c r="L103" i="15"/>
  <c r="AA103" i="14"/>
  <c r="AG96" i="14"/>
  <c r="P102" i="7"/>
  <c r="M91" i="15"/>
  <c r="AC91" i="14"/>
  <c r="AG91" i="14" s="1"/>
  <c r="Y91" i="10"/>
  <c r="AA94" i="8" s="1"/>
  <c r="W90" i="14"/>
  <c r="X90" i="14" s="1"/>
  <c r="T90" i="14" s="1"/>
  <c r="J175" i="12"/>
  <c r="Q93" i="8" s="1"/>
  <c r="R93" i="8" s="1"/>
  <c r="X93" i="8" s="1"/>
  <c r="S92" i="3" s="1"/>
  <c r="E90" i="15"/>
  <c r="I90" i="14"/>
  <c r="K90" i="14" s="1"/>
  <c r="L90" i="14" s="1"/>
  <c r="I90" i="10"/>
  <c r="S93" i="6" s="1"/>
  <c r="C91" i="8"/>
  <c r="C91" i="6"/>
  <c r="C91" i="7"/>
  <c r="L91" i="7" s="1"/>
  <c r="C90" i="3"/>
  <c r="X96" i="6"/>
  <c r="Y96" i="6" s="1"/>
  <c r="W96" i="6"/>
  <c r="S91" i="10"/>
  <c r="H94" i="7" s="1"/>
  <c r="S90" i="10"/>
  <c r="H93" i="7" s="1"/>
  <c r="AA84" i="10"/>
  <c r="AC87" i="8" s="1"/>
  <c r="O84" i="15"/>
  <c r="AE84" i="14"/>
  <c r="G94" i="6"/>
  <c r="H94" i="6" s="1"/>
  <c r="I94" i="6" s="1"/>
  <c r="F94" i="6"/>
  <c r="AC89" i="14"/>
  <c r="Y89" i="10"/>
  <c r="AA92" i="8" s="1"/>
  <c r="M89" i="15"/>
  <c r="N89" i="10"/>
  <c r="W85" i="14"/>
  <c r="X85" i="14" s="1"/>
  <c r="T85" i="14" s="1"/>
  <c r="O85" i="10"/>
  <c r="M87" i="7"/>
  <c r="D79" i="15"/>
  <c r="H79" i="10"/>
  <c r="H79" i="14"/>
  <c r="E80" i="15"/>
  <c r="I80" i="10"/>
  <c r="S83" i="6" s="1"/>
  <c r="I80" i="14"/>
  <c r="Z83" i="10"/>
  <c r="AB86" i="8" s="1"/>
  <c r="N83" i="15"/>
  <c r="AD83" i="14"/>
  <c r="J81" i="14"/>
  <c r="L81" i="10"/>
  <c r="F81" i="15"/>
  <c r="P83" i="10"/>
  <c r="AC81" i="10"/>
  <c r="AF84" i="8" s="1"/>
  <c r="AH81" i="14"/>
  <c r="AJ81" i="14" s="1"/>
  <c r="Q81" i="15"/>
  <c r="M82" i="15"/>
  <c r="AC82" i="14"/>
  <c r="Y82" i="10"/>
  <c r="AA85" i="8" s="1"/>
  <c r="C85" i="7"/>
  <c r="C85" i="6"/>
  <c r="C84" i="3"/>
  <c r="C85" i="8"/>
  <c r="H80" i="14"/>
  <c r="D80" i="15"/>
  <c r="H80" i="10"/>
  <c r="AF86" i="14"/>
  <c r="P86" i="15"/>
  <c r="AB86" i="10"/>
  <c r="AD89" i="8" s="1"/>
  <c r="N86" i="14"/>
  <c r="G86" i="15"/>
  <c r="Q86" i="10"/>
  <c r="F89" i="7" s="1"/>
  <c r="O86" i="10"/>
  <c r="AC83" i="14"/>
  <c r="Y83" i="10"/>
  <c r="AA86" i="8" s="1"/>
  <c r="M83" i="15"/>
  <c r="C86" i="7"/>
  <c r="C86" i="6"/>
  <c r="C85" i="3"/>
  <c r="C86" i="8"/>
  <c r="W76" i="14"/>
  <c r="X76" i="14" s="1"/>
  <c r="T76" i="14" s="1"/>
  <c r="AK76" i="14"/>
  <c r="AN76" i="14" s="1"/>
  <c r="S76" i="15"/>
  <c r="AE76" i="10"/>
  <c r="AI79" i="8" s="1"/>
  <c r="AL79" i="8" s="1"/>
  <c r="J69" i="10"/>
  <c r="J72" i="10"/>
  <c r="E78" i="15"/>
  <c r="I78" i="10"/>
  <c r="S81" i="6" s="1"/>
  <c r="I78" i="14"/>
  <c r="C81" i="7"/>
  <c r="C81" i="6"/>
  <c r="C81" i="8"/>
  <c r="C80" i="3"/>
  <c r="C72" i="15"/>
  <c r="G72" i="10"/>
  <c r="F72" i="14"/>
  <c r="R74" i="15"/>
  <c r="AD74" i="10"/>
  <c r="AG77" i="8" s="1"/>
  <c r="AI74" i="14"/>
  <c r="M73" i="10"/>
  <c r="O66" i="15"/>
  <c r="AE66" i="14"/>
  <c r="AG66" i="14" s="1"/>
  <c r="AA66" i="10"/>
  <c r="AC69" i="8" s="1"/>
  <c r="AE69" i="8" s="1"/>
  <c r="P70" i="14"/>
  <c r="T68" i="15"/>
  <c r="AF68" i="10"/>
  <c r="AJ71" i="8" s="1"/>
  <c r="AL68" i="14"/>
  <c r="O146" i="12"/>
  <c r="K80" i="6" s="1"/>
  <c r="L80" i="6" s="1"/>
  <c r="M80" i="6" s="1"/>
  <c r="N80" i="6" s="1"/>
  <c r="M79" i="3" s="1"/>
  <c r="C77" i="7"/>
  <c r="C77" i="8"/>
  <c r="C77" i="6"/>
  <c r="C76" i="3"/>
  <c r="P71" i="10"/>
  <c r="N71" i="10"/>
  <c r="M70" i="10"/>
  <c r="C73" i="8"/>
  <c r="C73" i="6"/>
  <c r="C73" i="7"/>
  <c r="C72" i="3"/>
  <c r="AH67" i="14"/>
  <c r="AJ67" i="14" s="1"/>
  <c r="AC67" i="10"/>
  <c r="AF70" i="8" s="1"/>
  <c r="AH70" i="8" s="1"/>
  <c r="Q67" i="15"/>
  <c r="Y64" i="10"/>
  <c r="AA67" i="8" s="1"/>
  <c r="M64" i="15"/>
  <c r="AC64" i="14"/>
  <c r="AG64" i="14" s="1"/>
  <c r="K68" i="10"/>
  <c r="AN73" i="14"/>
  <c r="J65" i="14"/>
  <c r="L65" i="10"/>
  <c r="F65" i="15"/>
  <c r="AA63" i="14"/>
  <c r="L63" i="15"/>
  <c r="W62" i="14"/>
  <c r="X62" i="14" s="1"/>
  <c r="T62" i="14" s="1"/>
  <c r="J132" i="12"/>
  <c r="Q65" i="8" s="1"/>
  <c r="R65" i="8" s="1"/>
  <c r="W62" i="10"/>
  <c r="T60" i="10"/>
  <c r="I63" i="7" s="1"/>
  <c r="O63" i="7" s="1"/>
  <c r="J60" i="15"/>
  <c r="Q60" i="14"/>
  <c r="L65" i="15"/>
  <c r="AA65" i="14"/>
  <c r="AI58" i="14"/>
  <c r="AD58" i="10"/>
  <c r="AG61" i="8" s="1"/>
  <c r="R58" i="15"/>
  <c r="C60" i="7"/>
  <c r="M60" i="7" s="1"/>
  <c r="C60" i="6"/>
  <c r="C59" i="3"/>
  <c r="C60" i="8"/>
  <c r="W56" i="10"/>
  <c r="J58" i="15"/>
  <c r="Q58" i="14"/>
  <c r="J61" i="6"/>
  <c r="W58" i="14"/>
  <c r="X58" i="14" s="1"/>
  <c r="T58" i="14" s="1"/>
  <c r="J124" i="12"/>
  <c r="Q61" i="8" s="1"/>
  <c r="R61" i="8" s="1"/>
  <c r="X61" i="8" s="1"/>
  <c r="S60" i="3" s="1"/>
  <c r="M60" i="14"/>
  <c r="C59" i="15"/>
  <c r="F59" i="14"/>
  <c r="G59" i="14" s="1"/>
  <c r="G59" i="10"/>
  <c r="P62" i="6" s="1"/>
  <c r="Q62" i="6" s="1"/>
  <c r="R62" i="6" s="1"/>
  <c r="L60" i="7"/>
  <c r="T63" i="6"/>
  <c r="U63" i="6" s="1"/>
  <c r="V63" i="6" s="1"/>
  <c r="P63" i="6"/>
  <c r="Q63" i="6" s="1"/>
  <c r="O63" i="6"/>
  <c r="I57" i="15"/>
  <c r="C49" i="15"/>
  <c r="G49" i="10"/>
  <c r="F49" i="14"/>
  <c r="C48" i="7"/>
  <c r="P48" i="7" s="1"/>
  <c r="C47" i="3"/>
  <c r="C48" i="8"/>
  <c r="C48" i="6"/>
  <c r="C46" i="7"/>
  <c r="L46" i="7" s="1"/>
  <c r="C46" i="6"/>
  <c r="C46" i="8"/>
  <c r="C45" i="3"/>
  <c r="P52" i="14"/>
  <c r="K51" i="10"/>
  <c r="AH51" i="14"/>
  <c r="AJ51" i="14" s="1"/>
  <c r="Q51" i="15"/>
  <c r="AC51" i="10"/>
  <c r="AF54" i="8" s="1"/>
  <c r="AH54" i="8" s="1"/>
  <c r="N48" i="10"/>
  <c r="N47" i="10"/>
  <c r="W52" i="6"/>
  <c r="X52" i="6"/>
  <c r="Y52" i="6" s="1"/>
  <c r="AG50" i="10"/>
  <c r="AK53" i="8" s="1"/>
  <c r="AM50" i="14"/>
  <c r="U50" i="15"/>
  <c r="H48" i="10"/>
  <c r="D48" i="15"/>
  <c r="H48" i="14"/>
  <c r="C51" i="8"/>
  <c r="C51" i="6"/>
  <c r="C50" i="3"/>
  <c r="C51" i="7"/>
  <c r="G56" i="6"/>
  <c r="H56" i="6" s="1"/>
  <c r="F56" i="6"/>
  <c r="P50" i="14"/>
  <c r="AC36" i="10"/>
  <c r="AF39" i="8" s="1"/>
  <c r="AH39" i="8" s="1"/>
  <c r="Q36" i="15"/>
  <c r="AH36" i="14"/>
  <c r="AJ36" i="14" s="1"/>
  <c r="I31" i="14"/>
  <c r="E31" i="15"/>
  <c r="I31" i="10"/>
  <c r="S34" i="6" s="1"/>
  <c r="AK44" i="14"/>
  <c r="S44" i="15"/>
  <c r="AE44" i="10"/>
  <c r="AI47" i="8" s="1"/>
  <c r="C44" i="15"/>
  <c r="F44" i="14"/>
  <c r="G44" i="14" s="1"/>
  <c r="G44" i="10"/>
  <c r="R42" i="14"/>
  <c r="U42" i="10"/>
  <c r="J45" i="7" s="1"/>
  <c r="K42" i="15"/>
  <c r="R32" i="14"/>
  <c r="U32" i="10"/>
  <c r="J35" i="7" s="1"/>
  <c r="K32" i="15"/>
  <c r="J39" i="15"/>
  <c r="T39" i="10"/>
  <c r="I42" i="7" s="1"/>
  <c r="O42" i="7" s="1"/>
  <c r="Q39" i="14"/>
  <c r="AH44" i="8"/>
  <c r="AE41" i="14"/>
  <c r="AA41" i="10"/>
  <c r="AC44" i="8" s="1"/>
  <c r="O41" i="15"/>
  <c r="K46" i="10"/>
  <c r="AD46" i="14"/>
  <c r="N46" i="15"/>
  <c r="Z46" i="10"/>
  <c r="AB49" i="8" s="1"/>
  <c r="S45" i="10"/>
  <c r="H48" i="7" s="1"/>
  <c r="AJ48" i="14"/>
  <c r="Z37" i="14"/>
  <c r="S37" i="14" s="1"/>
  <c r="I34" i="15"/>
  <c r="V34" i="15" s="1"/>
  <c r="G34" i="11" s="1"/>
  <c r="D34" i="11" s="1"/>
  <c r="S36" i="10"/>
  <c r="H39" i="7" s="1"/>
  <c r="AA29" i="14"/>
  <c r="L29" i="15"/>
  <c r="F38" i="14"/>
  <c r="G38" i="14" s="1"/>
  <c r="G38" i="10"/>
  <c r="C38" i="15"/>
  <c r="AD38" i="14"/>
  <c r="Z38" i="10"/>
  <c r="AB41" i="8" s="1"/>
  <c r="AE41" i="8" s="1"/>
  <c r="N38" i="15"/>
  <c r="K29" i="15"/>
  <c r="U29" i="10"/>
  <c r="J32" i="7" s="1"/>
  <c r="P32" i="7" s="1"/>
  <c r="R29" i="14"/>
  <c r="U22" i="15"/>
  <c r="AG22" i="10"/>
  <c r="AK25" i="8" s="1"/>
  <c r="AM22" i="14"/>
  <c r="H40" i="10"/>
  <c r="D40" i="15"/>
  <c r="H40" i="14"/>
  <c r="F40" i="15"/>
  <c r="J40" i="14"/>
  <c r="L40" i="10"/>
  <c r="AN40" i="14"/>
  <c r="AB40" i="14" s="1"/>
  <c r="AD35" i="10"/>
  <c r="AG38" i="8" s="1"/>
  <c r="R35" i="15"/>
  <c r="AI35" i="14"/>
  <c r="AM35" i="14"/>
  <c r="U35" i="15"/>
  <c r="AG35" i="10"/>
  <c r="AK38" i="8" s="1"/>
  <c r="W27" i="10"/>
  <c r="R19" i="14"/>
  <c r="U19" i="10"/>
  <c r="J22" i="7" s="1"/>
  <c r="P22" i="7" s="1"/>
  <c r="K19" i="15"/>
  <c r="P28" i="14"/>
  <c r="M28" i="14" s="1"/>
  <c r="U33" i="15"/>
  <c r="AG33" i="10"/>
  <c r="AK36" i="8" s="1"/>
  <c r="AM33" i="14"/>
  <c r="C36" i="7"/>
  <c r="C35" i="3"/>
  <c r="C36" i="8"/>
  <c r="C36" i="6"/>
  <c r="Q26" i="10"/>
  <c r="F29" i="7" s="1"/>
  <c r="L29" i="7" s="1"/>
  <c r="G26" i="15"/>
  <c r="N26" i="14"/>
  <c r="O61" i="12"/>
  <c r="K34" i="6" s="1"/>
  <c r="L34" i="6" s="1"/>
  <c r="M34" i="6" s="1"/>
  <c r="N34" i="6" s="1"/>
  <c r="M33" i="3" s="1"/>
  <c r="W25" i="14"/>
  <c r="X25" i="14" s="1"/>
  <c r="T25" i="14" s="1"/>
  <c r="I23" i="14"/>
  <c r="K23" i="14" s="1"/>
  <c r="I23" i="10"/>
  <c r="S26" i="6" s="1"/>
  <c r="E23" i="15"/>
  <c r="C24" i="7"/>
  <c r="C24" i="8"/>
  <c r="C24" i="6"/>
  <c r="C23" i="3"/>
  <c r="X23" i="10"/>
  <c r="J30" i="14"/>
  <c r="L30" i="10"/>
  <c r="F30" i="15"/>
  <c r="J30" i="10"/>
  <c r="AL32" i="8"/>
  <c r="AA25" i="14"/>
  <c r="L25" i="15"/>
  <c r="F29" i="6"/>
  <c r="G29" i="6"/>
  <c r="H29" i="6" s="1"/>
  <c r="P23" i="14"/>
  <c r="I23" i="15"/>
  <c r="J20" i="14"/>
  <c r="L20" i="10"/>
  <c r="F20" i="15"/>
  <c r="AI17" i="14"/>
  <c r="AD17" i="10"/>
  <c r="AG20" i="8" s="1"/>
  <c r="R17" i="15"/>
  <c r="I19" i="15"/>
  <c r="P25" i="6"/>
  <c r="Q25" i="6" s="1"/>
  <c r="R25" i="6" s="1"/>
  <c r="AB25" i="6" s="1"/>
  <c r="N24" i="3" s="1"/>
  <c r="K25" i="6"/>
  <c r="L25" i="6" s="1"/>
  <c r="J25" i="6"/>
  <c r="G21" i="14"/>
  <c r="K13" i="10"/>
  <c r="O9" i="10"/>
  <c r="X9" i="10"/>
  <c r="F12" i="15"/>
  <c r="L12" i="10"/>
  <c r="J12" i="14"/>
  <c r="J40" i="12"/>
  <c r="Q15" i="8" s="1"/>
  <c r="R15" i="8" s="1"/>
  <c r="X15" i="8" s="1"/>
  <c r="W12" i="14"/>
  <c r="X12" i="14" s="1"/>
  <c r="T12" i="14" s="1"/>
  <c r="Q11" i="14"/>
  <c r="J11" i="15"/>
  <c r="T11" i="10"/>
  <c r="I14" i="7" s="1"/>
  <c r="S13" i="15"/>
  <c r="AK13" i="14"/>
  <c r="AE13" i="10"/>
  <c r="AI16" i="8" s="1"/>
  <c r="AM11" i="14"/>
  <c r="AG11" i="10"/>
  <c r="AK14" i="8" s="1"/>
  <c r="U11" i="15"/>
  <c r="C14" i="7"/>
  <c r="M14" i="7" s="1"/>
  <c r="C13" i="3"/>
  <c r="C14" i="8"/>
  <c r="C14" i="6"/>
  <c r="K15" i="10"/>
  <c r="S17" i="10"/>
  <c r="H20" i="7" s="1"/>
  <c r="U6" i="10"/>
  <c r="J9" i="7" s="1"/>
  <c r="K6" i="15"/>
  <c r="R6" i="14"/>
  <c r="C9" i="8"/>
  <c r="C9" i="7"/>
  <c r="C8" i="3"/>
  <c r="C9" i="6"/>
  <c r="G18" i="6"/>
  <c r="H18" i="6" s="1"/>
  <c r="F18" i="6"/>
  <c r="V11" i="10"/>
  <c r="Y14" i="8"/>
  <c r="Z14" i="8" s="1"/>
  <c r="P8" i="15"/>
  <c r="AF8" i="14"/>
  <c r="AB8" i="10"/>
  <c r="AD11" i="8" s="1"/>
  <c r="J8" i="15"/>
  <c r="T8" i="10"/>
  <c r="I11" i="7" s="1"/>
  <c r="Q8" i="14"/>
  <c r="N8" i="10"/>
  <c r="M64" i="7"/>
  <c r="L56" i="7"/>
  <c r="N64" i="7"/>
  <c r="M58" i="7"/>
  <c r="C6" i="7"/>
  <c r="C6" i="8"/>
  <c r="P78" i="7"/>
  <c r="M80" i="7"/>
  <c r="O31" i="7"/>
  <c r="L17" i="7"/>
  <c r="C6" i="6"/>
  <c r="C5" i="3"/>
  <c r="L90" i="7"/>
  <c r="N58" i="7"/>
  <c r="P55" i="7"/>
  <c r="M40" i="7"/>
  <c r="J5" i="10"/>
  <c r="O17" i="8"/>
  <c r="X17" i="8" s="1"/>
  <c r="S16" i="3" s="1"/>
  <c r="G4" i="15"/>
  <c r="N4" i="14"/>
  <c r="Q4" i="10"/>
  <c r="F7" i="7" s="1"/>
  <c r="M31" i="7"/>
  <c r="P8" i="14"/>
  <c r="R24" i="8"/>
  <c r="X24" i="8" s="1"/>
  <c r="S23" i="3" s="1"/>
  <c r="W35" i="8"/>
  <c r="R23" i="8"/>
  <c r="T40" i="5"/>
  <c r="T15" i="5"/>
  <c r="T70" i="4"/>
  <c r="L13" i="7"/>
  <c r="L5" i="14"/>
  <c r="R83" i="8"/>
  <c r="O32" i="8"/>
  <c r="K8" i="6"/>
  <c r="L8" i="6" s="1"/>
  <c r="J8" i="6"/>
  <c r="O113" i="8"/>
  <c r="T84" i="4"/>
  <c r="T56" i="4"/>
  <c r="R44" i="8"/>
  <c r="T30" i="4"/>
  <c r="T25" i="4"/>
  <c r="T92" i="4"/>
  <c r="T50" i="5"/>
  <c r="T67" i="4"/>
  <c r="S104" i="15"/>
  <c r="AE104" i="10"/>
  <c r="AI107" i="8" s="1"/>
  <c r="AK104" i="14"/>
  <c r="G113" i="6"/>
  <c r="H113" i="6" s="1"/>
  <c r="F113" i="6"/>
  <c r="W109" i="14"/>
  <c r="X109" i="14" s="1"/>
  <c r="T109" i="14" s="1"/>
  <c r="J206" i="12"/>
  <c r="Q112" i="8" s="1"/>
  <c r="R112" i="8" s="1"/>
  <c r="X112" i="8" s="1"/>
  <c r="S111" i="3" s="1"/>
  <c r="B109" i="15"/>
  <c r="F109" i="10"/>
  <c r="E109" i="14"/>
  <c r="H99" i="10"/>
  <c r="D99" i="15"/>
  <c r="H99" i="14"/>
  <c r="S92" i="15"/>
  <c r="AE92" i="10"/>
  <c r="AI95" i="8" s="1"/>
  <c r="AK92" i="14"/>
  <c r="M101" i="10"/>
  <c r="AC101" i="14"/>
  <c r="AG101" i="14" s="1"/>
  <c r="Y101" i="10"/>
  <c r="AA104" i="8" s="1"/>
  <c r="M101" i="15"/>
  <c r="AN95" i="14"/>
  <c r="G95" i="6"/>
  <c r="H95" i="6" s="1"/>
  <c r="F95" i="6"/>
  <c r="S92" i="10"/>
  <c r="H95" i="7" s="1"/>
  <c r="I91" i="15"/>
  <c r="G85" i="15"/>
  <c r="Q85" i="10"/>
  <c r="F88" i="7" s="1"/>
  <c r="N85" i="14"/>
  <c r="M85" i="15"/>
  <c r="Y85" i="10"/>
  <c r="AA88" i="8" s="1"/>
  <c r="AC85" i="14"/>
  <c r="K88" i="6"/>
  <c r="L88" i="6" s="1"/>
  <c r="J88" i="6"/>
  <c r="R86" i="15"/>
  <c r="AD86" i="10"/>
  <c r="AG89" i="8" s="1"/>
  <c r="AI86" i="14"/>
  <c r="P77" i="10"/>
  <c r="F83" i="15"/>
  <c r="J83" i="14"/>
  <c r="K83" i="14" s="1"/>
  <c r="L83" i="10"/>
  <c r="I81" i="10"/>
  <c r="S84" i="6" s="1"/>
  <c r="E81" i="15"/>
  <c r="I81" i="14"/>
  <c r="K83" i="10"/>
  <c r="M71" i="15"/>
  <c r="Y71" i="10"/>
  <c r="AA74" i="8" s="1"/>
  <c r="AC71" i="14"/>
  <c r="C74" i="7"/>
  <c r="C74" i="8"/>
  <c r="C74" i="6"/>
  <c r="C73" i="3"/>
  <c r="AI70" i="14"/>
  <c r="AJ70" i="14" s="1"/>
  <c r="AD70" i="10"/>
  <c r="AG73" i="8" s="1"/>
  <c r="AH73" i="8" s="1"/>
  <c r="R70" i="15"/>
  <c r="E67" i="15"/>
  <c r="I67" i="14"/>
  <c r="I67" i="10"/>
  <c r="S70" i="6" s="1"/>
  <c r="Q64" i="15"/>
  <c r="AH64" i="14"/>
  <c r="AJ64" i="14" s="1"/>
  <c r="AC64" i="10"/>
  <c r="AF67" i="8" s="1"/>
  <c r="AH67" i="8" s="1"/>
  <c r="AN69" i="14"/>
  <c r="J67" i="14"/>
  <c r="L67" i="10"/>
  <c r="F67" i="15"/>
  <c r="T68" i="10"/>
  <c r="I71" i="7" s="1"/>
  <c r="O71" i="7" s="1"/>
  <c r="Q68" i="14"/>
  <c r="J68" i="15"/>
  <c r="G63" i="15"/>
  <c r="Q63" i="10"/>
  <c r="F66" i="7" s="1"/>
  <c r="L66" i="7" s="1"/>
  <c r="N63" i="14"/>
  <c r="M69" i="14"/>
  <c r="G70" i="6"/>
  <c r="H70" i="6" s="1"/>
  <c r="I70" i="6" s="1"/>
  <c r="F70" i="6"/>
  <c r="W65" i="10"/>
  <c r="L62" i="15"/>
  <c r="AA62" i="14"/>
  <c r="S60" i="10"/>
  <c r="H63" i="7" s="1"/>
  <c r="P58" i="14"/>
  <c r="H56" i="14"/>
  <c r="D56" i="15"/>
  <c r="H56" i="10"/>
  <c r="O56" i="15"/>
  <c r="AE56" i="14"/>
  <c r="AA56" i="10"/>
  <c r="AC59" i="8" s="1"/>
  <c r="V60" i="10"/>
  <c r="Y63" i="8"/>
  <c r="Z63" i="8" s="1"/>
  <c r="F58" i="15"/>
  <c r="L58" i="10"/>
  <c r="J58" i="14"/>
  <c r="T57" i="15"/>
  <c r="AF57" i="10"/>
  <c r="AJ60" i="8" s="1"/>
  <c r="AL57" i="14"/>
  <c r="W59" i="10"/>
  <c r="Y58" i="10"/>
  <c r="AA61" i="8" s="1"/>
  <c r="M58" i="15"/>
  <c r="AC58" i="14"/>
  <c r="AG58" i="14" s="1"/>
  <c r="O57" i="7"/>
  <c r="N59" i="10"/>
  <c r="AG55" i="14"/>
  <c r="AB55" i="14" s="1"/>
  <c r="Z55" i="14" s="1"/>
  <c r="K49" i="10"/>
  <c r="P37" i="10"/>
  <c r="U51" i="15"/>
  <c r="AM51" i="14"/>
  <c r="AG51" i="10"/>
  <c r="AK54" i="8" s="1"/>
  <c r="C48" i="15"/>
  <c r="G48" i="10"/>
  <c r="F48" i="14"/>
  <c r="C50" i="7"/>
  <c r="C50" i="6"/>
  <c r="C49" i="3"/>
  <c r="C50" i="8"/>
  <c r="P47" i="10"/>
  <c r="U50" i="10"/>
  <c r="J53" i="7" s="1"/>
  <c r="K50" i="15"/>
  <c r="R50" i="14"/>
  <c r="C53" i="7"/>
  <c r="C53" i="8"/>
  <c r="C53" i="6"/>
  <c r="C52" i="3"/>
  <c r="AI48" i="14"/>
  <c r="R48" i="15"/>
  <c r="AD48" i="10"/>
  <c r="AG51" i="8" s="1"/>
  <c r="P47" i="14"/>
  <c r="M47" i="14" s="1"/>
  <c r="R41" i="10"/>
  <c r="G44" i="7" s="1"/>
  <c r="H41" i="15"/>
  <c r="O41" i="14"/>
  <c r="L36" i="15"/>
  <c r="AA36" i="14"/>
  <c r="AL44" i="14"/>
  <c r="T44" i="15"/>
  <c r="AF44" i="10"/>
  <c r="AJ47" i="8" s="1"/>
  <c r="K44" i="10"/>
  <c r="X42" i="10"/>
  <c r="X32" i="10"/>
  <c r="J39" i="10"/>
  <c r="K48" i="6"/>
  <c r="L48" i="6" s="1"/>
  <c r="M48" i="6" s="1"/>
  <c r="N48" i="6" s="1"/>
  <c r="M47" i="3" s="1"/>
  <c r="J48" i="6"/>
  <c r="AK41" i="14"/>
  <c r="AN41" i="14" s="1"/>
  <c r="AE41" i="10"/>
  <c r="AI44" i="8" s="1"/>
  <c r="S41" i="15"/>
  <c r="G34" i="10"/>
  <c r="C34" i="15"/>
  <c r="F34" i="14"/>
  <c r="G34" i="14" s="1"/>
  <c r="O46" i="15"/>
  <c r="AE46" i="14"/>
  <c r="AA46" i="10"/>
  <c r="AC49" i="8" s="1"/>
  <c r="S34" i="10"/>
  <c r="H37" i="7" s="1"/>
  <c r="K42" i="6"/>
  <c r="L42" i="6" s="1"/>
  <c r="J42" i="6"/>
  <c r="I36" i="15"/>
  <c r="AD29" i="14"/>
  <c r="N29" i="15"/>
  <c r="Z29" i="10"/>
  <c r="AB32" i="8" s="1"/>
  <c r="L42" i="14"/>
  <c r="N38" i="10"/>
  <c r="AD38" i="10"/>
  <c r="AG41" i="8" s="1"/>
  <c r="R38" i="15"/>
  <c r="AI38" i="14"/>
  <c r="L34" i="14"/>
  <c r="T29" i="10"/>
  <c r="I32" i="7" s="1"/>
  <c r="O32" i="7" s="1"/>
  <c r="J29" i="15"/>
  <c r="Q29" i="14"/>
  <c r="E22" i="14"/>
  <c r="F22" i="10"/>
  <c r="B22" i="15"/>
  <c r="Q40" i="10"/>
  <c r="F43" i="7" s="1"/>
  <c r="G40" i="15"/>
  <c r="N40" i="14"/>
  <c r="P40" i="10"/>
  <c r="AD35" i="14"/>
  <c r="N35" i="15"/>
  <c r="Z35" i="10"/>
  <c r="AB38" i="8" s="1"/>
  <c r="G42" i="14"/>
  <c r="D35" i="15"/>
  <c r="H35" i="10"/>
  <c r="H35" i="14"/>
  <c r="C38" i="7"/>
  <c r="C38" i="8"/>
  <c r="C37" i="3"/>
  <c r="C38" i="6"/>
  <c r="G46" i="6"/>
  <c r="H46" i="6" s="1"/>
  <c r="F46" i="6"/>
  <c r="AN36" i="14"/>
  <c r="S28" i="10"/>
  <c r="H31" i="7" s="1"/>
  <c r="X27" i="10"/>
  <c r="AK23" i="14"/>
  <c r="AE23" i="10"/>
  <c r="AI26" i="8" s="1"/>
  <c r="S23" i="15"/>
  <c r="AA19" i="10"/>
  <c r="AC22" i="8" s="1"/>
  <c r="O19" i="15"/>
  <c r="AE19" i="14"/>
  <c r="AE33" i="14"/>
  <c r="AA33" i="10"/>
  <c r="AC36" i="8" s="1"/>
  <c r="O33" i="15"/>
  <c r="U33" i="10"/>
  <c r="J36" i="7" s="1"/>
  <c r="P36" i="7" s="1"/>
  <c r="K33" i="15"/>
  <c r="R33" i="14"/>
  <c r="U26" i="10"/>
  <c r="J29" i="7" s="1"/>
  <c r="P29" i="7" s="1"/>
  <c r="K26" i="15"/>
  <c r="R26" i="14"/>
  <c r="J16" i="10"/>
  <c r="AN29" i="14"/>
  <c r="H23" i="10"/>
  <c r="D23" i="15"/>
  <c r="H23" i="14"/>
  <c r="AB19" i="10"/>
  <c r="AD22" i="8" s="1"/>
  <c r="P19" i="15"/>
  <c r="AF19" i="14"/>
  <c r="AG19" i="14" s="1"/>
  <c r="AB19" i="14" s="1"/>
  <c r="Z19" i="14" s="1"/>
  <c r="S19" i="14" s="1"/>
  <c r="AF23" i="14"/>
  <c r="AG23" i="14" s="1"/>
  <c r="P23" i="15"/>
  <c r="AB23" i="10"/>
  <c r="AD26" i="8" s="1"/>
  <c r="AE26" i="8" s="1"/>
  <c r="M30" i="10"/>
  <c r="N30" i="10"/>
  <c r="W25" i="10"/>
  <c r="K32" i="14"/>
  <c r="L32" i="14" s="1"/>
  <c r="X25" i="10"/>
  <c r="N25" i="15"/>
  <c r="Z25" i="10"/>
  <c r="AB28" i="8" s="1"/>
  <c r="AD25" i="14"/>
  <c r="O35" i="6"/>
  <c r="T35" i="6"/>
  <c r="U35" i="6" s="1"/>
  <c r="V35" i="6" s="1"/>
  <c r="P35" i="6"/>
  <c r="Q35" i="6" s="1"/>
  <c r="AN25" i="14"/>
  <c r="T21" i="6"/>
  <c r="U21" i="6" s="1"/>
  <c r="V21" i="6" s="1"/>
  <c r="P21" i="6"/>
  <c r="Q21" i="6" s="1"/>
  <c r="R21" i="6" s="1"/>
  <c r="O21" i="6"/>
  <c r="F20" i="14"/>
  <c r="G20" i="14" s="1"/>
  <c r="G20" i="10"/>
  <c r="C20" i="15"/>
  <c r="M20" i="10"/>
  <c r="L18" i="14"/>
  <c r="V14" i="10"/>
  <c r="Y17" i="8"/>
  <c r="Z17" i="8" s="1"/>
  <c r="S19" i="10"/>
  <c r="H22" i="7" s="1"/>
  <c r="F17" i="10"/>
  <c r="E17" i="14"/>
  <c r="B17" i="15"/>
  <c r="D12" i="15"/>
  <c r="H12" i="10"/>
  <c r="H12" i="14"/>
  <c r="P9" i="15"/>
  <c r="AF9" i="14"/>
  <c r="AG9" i="14" s="1"/>
  <c r="AB9" i="10"/>
  <c r="AD12" i="8" s="1"/>
  <c r="AE12" i="8" s="1"/>
  <c r="L12" i="15"/>
  <c r="AA12" i="14"/>
  <c r="Y12" i="10"/>
  <c r="AA15" i="8" s="1"/>
  <c r="M12" i="15"/>
  <c r="AC12" i="14"/>
  <c r="AI15" i="14"/>
  <c r="R15" i="15"/>
  <c r="AD15" i="10"/>
  <c r="AG18" i="8" s="1"/>
  <c r="J11" i="10"/>
  <c r="Q13" i="15"/>
  <c r="AC13" i="10"/>
  <c r="AF16" i="8" s="1"/>
  <c r="AH13" i="14"/>
  <c r="S11" i="15"/>
  <c r="AK11" i="14"/>
  <c r="AN11" i="14" s="1"/>
  <c r="AE11" i="10"/>
  <c r="AI14" i="8" s="1"/>
  <c r="T15" i="15"/>
  <c r="AL15" i="14"/>
  <c r="AF15" i="10"/>
  <c r="AJ18" i="8" s="1"/>
  <c r="AA15" i="10"/>
  <c r="AC18" i="8" s="1"/>
  <c r="O15" i="15"/>
  <c r="AE15" i="14"/>
  <c r="O22" i="12"/>
  <c r="K9" i="6" s="1"/>
  <c r="L9" i="6" s="1"/>
  <c r="M9" i="6" s="1"/>
  <c r="L16" i="14"/>
  <c r="D16" i="14" s="1"/>
  <c r="P7" i="10"/>
  <c r="P7" i="15"/>
  <c r="AB7" i="10"/>
  <c r="AD10" i="8" s="1"/>
  <c r="AF7" i="14"/>
  <c r="N8" i="14"/>
  <c r="Q8" i="10"/>
  <c r="F11" i="7" s="1"/>
  <c r="G8" i="15"/>
  <c r="AM8" i="14"/>
  <c r="U8" i="15"/>
  <c r="AG8" i="10"/>
  <c r="AK11" i="8" s="1"/>
  <c r="C11" i="8"/>
  <c r="C11" i="7"/>
  <c r="C10" i="3"/>
  <c r="C11" i="6"/>
  <c r="L105" i="7"/>
  <c r="F3" i="14"/>
  <c r="G3" i="14" s="1"/>
  <c r="G3" i="10"/>
  <c r="C3" i="15"/>
  <c r="H110" i="8"/>
  <c r="O110" i="8" s="1"/>
  <c r="T9" i="6"/>
  <c r="U9" i="6" s="1"/>
  <c r="V9" i="6" s="1"/>
  <c r="P9" i="6"/>
  <c r="Q9" i="6" s="1"/>
  <c r="R9" i="6" s="1"/>
  <c r="O9" i="6"/>
  <c r="M5" i="15"/>
  <c r="Y5" i="10"/>
  <c r="AA8" i="8" s="1"/>
  <c r="AC5" i="14"/>
  <c r="H5" i="15"/>
  <c r="R5" i="10"/>
  <c r="G8" i="7" s="1"/>
  <c r="M8" i="7" s="1"/>
  <c r="O5" i="14"/>
  <c r="E4" i="15"/>
  <c r="I4" i="14"/>
  <c r="I4" i="10"/>
  <c r="S7" i="6" s="1"/>
  <c r="R13" i="6"/>
  <c r="M95" i="7"/>
  <c r="AH7" i="8"/>
  <c r="W32" i="8"/>
  <c r="K84" i="8"/>
  <c r="W86" i="8"/>
  <c r="X86" i="8" s="1"/>
  <c r="S85" i="3" s="1"/>
  <c r="X64" i="8"/>
  <c r="S63" i="3" s="1"/>
  <c r="R42" i="8"/>
  <c r="T52" i="5"/>
  <c r="T14" i="5"/>
  <c r="W41" i="8"/>
  <c r="N62" i="8"/>
  <c r="T51" i="5"/>
  <c r="X73" i="8"/>
  <c r="S72" i="3" s="1"/>
  <c r="T24" i="5"/>
  <c r="T85" i="4"/>
  <c r="K42" i="8"/>
  <c r="T6" i="4"/>
  <c r="T69" i="4"/>
  <c r="T9" i="4"/>
  <c r="P114" i="10"/>
  <c r="R114" i="15"/>
  <c r="AD114" i="10"/>
  <c r="AG117" i="8" s="1"/>
  <c r="AI114" i="14"/>
  <c r="P106" i="10"/>
  <c r="P107" i="10"/>
  <c r="G105" i="10"/>
  <c r="C105" i="15"/>
  <c r="F105" i="14"/>
  <c r="G105" i="14" s="1"/>
  <c r="O91" i="10"/>
  <c r="AF87" i="14"/>
  <c r="P87" i="15"/>
  <c r="AB87" i="10"/>
  <c r="AD90" i="8" s="1"/>
  <c r="N112" i="10"/>
  <c r="O112" i="10"/>
  <c r="AB111" i="10"/>
  <c r="AD114" i="8" s="1"/>
  <c r="P111" i="15"/>
  <c r="AF111" i="14"/>
  <c r="AG111" i="14" s="1"/>
  <c r="W112" i="10"/>
  <c r="N108" i="10"/>
  <c r="S110" i="10"/>
  <c r="H113" i="7" s="1"/>
  <c r="AK106" i="14"/>
  <c r="AN106" i="14" s="1"/>
  <c r="S106" i="15"/>
  <c r="AE106" i="10"/>
  <c r="AI109" i="8" s="1"/>
  <c r="AL109" i="8" s="1"/>
  <c r="K104" i="10"/>
  <c r="O104" i="14"/>
  <c r="R104" i="10"/>
  <c r="G107" i="7" s="1"/>
  <c r="H104" i="15"/>
  <c r="Q104" i="10"/>
  <c r="F107" i="7" s="1"/>
  <c r="G104" i="15"/>
  <c r="N104" i="14"/>
  <c r="AN105" i="14"/>
  <c r="H97" i="15"/>
  <c r="V97" i="15" s="1"/>
  <c r="G97" i="11" s="1"/>
  <c r="D97" i="11" s="1"/>
  <c r="R97" i="10"/>
  <c r="G100" i="7" s="1"/>
  <c r="M100" i="7" s="1"/>
  <c r="O97" i="14"/>
  <c r="M97" i="14" s="1"/>
  <c r="K96" i="10"/>
  <c r="M103" i="7"/>
  <c r="O98" i="15"/>
  <c r="AE98" i="14"/>
  <c r="AA98" i="10"/>
  <c r="AC101" i="8" s="1"/>
  <c r="X95" i="10"/>
  <c r="R95" i="15"/>
  <c r="AI95" i="14"/>
  <c r="AD95" i="10"/>
  <c r="AG98" i="8" s="1"/>
  <c r="X87" i="10"/>
  <c r="V91" i="10"/>
  <c r="Y94" i="8"/>
  <c r="Z94" i="8" s="1"/>
  <c r="AC90" i="14"/>
  <c r="M90" i="15"/>
  <c r="Y90" i="10"/>
  <c r="AA93" i="8" s="1"/>
  <c r="K90" i="10"/>
  <c r="AK84" i="14"/>
  <c r="AE84" i="10"/>
  <c r="AI87" i="8" s="1"/>
  <c r="S84" i="15"/>
  <c r="H89" i="15"/>
  <c r="O89" i="14"/>
  <c r="R89" i="10"/>
  <c r="G92" i="7" s="1"/>
  <c r="M92" i="7" s="1"/>
  <c r="S81" i="10"/>
  <c r="H84" i="7" s="1"/>
  <c r="W86" i="10"/>
  <c r="AF81" i="14"/>
  <c r="AB81" i="10"/>
  <c r="AD84" i="8" s="1"/>
  <c r="P81" i="15"/>
  <c r="K82" i="15"/>
  <c r="U82" i="10"/>
  <c r="J85" i="7" s="1"/>
  <c r="P85" i="7" s="1"/>
  <c r="R82" i="14"/>
  <c r="M86" i="10"/>
  <c r="H86" i="15"/>
  <c r="O86" i="14"/>
  <c r="R86" i="10"/>
  <c r="G89" i="7" s="1"/>
  <c r="C89" i="7"/>
  <c r="C89" i="8"/>
  <c r="C89" i="6"/>
  <c r="C88" i="3"/>
  <c r="F76" i="14"/>
  <c r="G76" i="10"/>
  <c r="P79" i="6" s="1"/>
  <c r="Q79" i="6" s="1"/>
  <c r="R79" i="6" s="1"/>
  <c r="C76" i="15"/>
  <c r="AB75" i="14"/>
  <c r="Z75" i="14" s="1"/>
  <c r="S75" i="14" s="1"/>
  <c r="N69" i="10"/>
  <c r="R72" i="10"/>
  <c r="G75" i="7" s="1"/>
  <c r="M75" i="7" s="1"/>
  <c r="H72" i="15"/>
  <c r="O72" i="14"/>
  <c r="M78" i="10"/>
  <c r="K72" i="10"/>
  <c r="AE73" i="14"/>
  <c r="O73" i="15"/>
  <c r="AA73" i="10"/>
  <c r="AC76" i="8" s="1"/>
  <c r="N73" i="10"/>
  <c r="X72" i="6"/>
  <c r="Y72" i="6" s="1"/>
  <c r="W72" i="6"/>
  <c r="O68" i="14"/>
  <c r="R68" i="10"/>
  <c r="G71" i="7" s="1"/>
  <c r="M71" i="7" s="1"/>
  <c r="H68" i="15"/>
  <c r="N74" i="14"/>
  <c r="Q74" i="10"/>
  <c r="F77" i="7" s="1"/>
  <c r="L77" i="7" s="1"/>
  <c r="G74" i="15"/>
  <c r="S115" i="15"/>
  <c r="AE115" i="10"/>
  <c r="AI118" i="8" s="1"/>
  <c r="AK115" i="14"/>
  <c r="E115" i="15"/>
  <c r="I115" i="10"/>
  <c r="S118" i="6" s="1"/>
  <c r="I115" i="14"/>
  <c r="AL115" i="14"/>
  <c r="T115" i="15"/>
  <c r="AF115" i="10"/>
  <c r="AJ118" i="8" s="1"/>
  <c r="M114" i="15"/>
  <c r="Y114" i="10"/>
  <c r="AA117" i="8" s="1"/>
  <c r="AC114" i="14"/>
  <c r="AG114" i="14" s="1"/>
  <c r="G112" i="15"/>
  <c r="N112" i="14"/>
  <c r="Q112" i="10"/>
  <c r="F115" i="7" s="1"/>
  <c r="L115" i="7" s="1"/>
  <c r="C114" i="7"/>
  <c r="O114" i="7" s="1"/>
  <c r="C113" i="3"/>
  <c r="C114" i="8"/>
  <c r="C114" i="6"/>
  <c r="O113" i="10"/>
  <c r="H110" i="14"/>
  <c r="L110" i="14" s="1"/>
  <c r="D110" i="14" s="1"/>
  <c r="H110" i="10"/>
  <c r="D110" i="15"/>
  <c r="J112" i="10"/>
  <c r="AL115" i="8"/>
  <c r="H108" i="14"/>
  <c r="L108" i="14" s="1"/>
  <c r="H108" i="10"/>
  <c r="D108" i="15"/>
  <c r="D102" i="15"/>
  <c r="H102" i="14"/>
  <c r="H102" i="10"/>
  <c r="AM109" i="14"/>
  <c r="AG109" i="10"/>
  <c r="AK112" i="8" s="1"/>
  <c r="U109" i="15"/>
  <c r="C106" i="15"/>
  <c r="F106" i="14"/>
  <c r="G106" i="10"/>
  <c r="R109" i="10"/>
  <c r="G112" i="7" s="1"/>
  <c r="H109" i="15"/>
  <c r="O109" i="14"/>
  <c r="P109" i="10"/>
  <c r="J109" i="10"/>
  <c r="P105" i="10"/>
  <c r="N107" i="15"/>
  <c r="Z107" i="10"/>
  <c r="AB110" i="8" s="1"/>
  <c r="AD107" i="14"/>
  <c r="M107" i="10"/>
  <c r="M103" i="10"/>
  <c r="AD103" i="10"/>
  <c r="AG106" i="8" s="1"/>
  <c r="R103" i="15"/>
  <c r="AI103" i="14"/>
  <c r="C104" i="15"/>
  <c r="G104" i="10"/>
  <c r="F104" i="14"/>
  <c r="G104" i="14" s="1"/>
  <c r="K104" i="15"/>
  <c r="U104" i="10"/>
  <c r="J107" i="7" s="1"/>
  <c r="P107" i="7" s="1"/>
  <c r="R104" i="14"/>
  <c r="Q99" i="14"/>
  <c r="J99" i="15"/>
  <c r="T99" i="10"/>
  <c r="I102" i="7" s="1"/>
  <c r="O102" i="7" s="1"/>
  <c r="N97" i="15"/>
  <c r="Z97" i="10"/>
  <c r="AB100" i="8" s="1"/>
  <c r="AE100" i="8" s="1"/>
  <c r="AM100" i="8" s="1"/>
  <c r="AD97" i="14"/>
  <c r="AG97" i="14" s="1"/>
  <c r="P94" i="10"/>
  <c r="B96" i="15"/>
  <c r="F96" i="10"/>
  <c r="E96" i="14"/>
  <c r="G98" i="10"/>
  <c r="F98" i="14"/>
  <c r="G98" i="14" s="1"/>
  <c r="C98" i="15"/>
  <c r="K105" i="6"/>
  <c r="L105" i="6" s="1"/>
  <c r="J105" i="6"/>
  <c r="D101" i="15"/>
  <c r="H101" i="10"/>
  <c r="X104" i="6" s="1"/>
  <c r="Y104" i="6" s="1"/>
  <c r="Z104" i="6" s="1"/>
  <c r="H101" i="14"/>
  <c r="L101" i="14" s="1"/>
  <c r="R101" i="15"/>
  <c r="AD101" i="10"/>
  <c r="AG104" i="8" s="1"/>
  <c r="AI101" i="14"/>
  <c r="V100" i="10"/>
  <c r="Y103" i="8"/>
  <c r="Z103" i="8" s="1"/>
  <c r="AN103" i="8" s="1"/>
  <c r="T102" i="3" s="1"/>
  <c r="P97" i="7"/>
  <c r="V97" i="10"/>
  <c r="Y100" i="8"/>
  <c r="Z100" i="8" s="1"/>
  <c r="P96" i="6"/>
  <c r="Q96" i="6" s="1"/>
  <c r="R96" i="6" s="1"/>
  <c r="K96" i="6"/>
  <c r="L96" i="6" s="1"/>
  <c r="J96" i="6"/>
  <c r="AG87" i="10"/>
  <c r="AK90" i="8" s="1"/>
  <c r="AM87" i="14"/>
  <c r="U87" i="15"/>
  <c r="M95" i="15"/>
  <c r="AC95" i="14"/>
  <c r="Y95" i="10"/>
  <c r="AA98" i="8" s="1"/>
  <c r="Q95" i="14"/>
  <c r="T95" i="10"/>
  <c r="I98" i="7" s="1"/>
  <c r="O98" i="7" s="1"/>
  <c r="J95" i="15"/>
  <c r="K87" i="15"/>
  <c r="R87" i="14"/>
  <c r="U87" i="10"/>
  <c r="J90" i="7" s="1"/>
  <c r="P90" i="7" s="1"/>
  <c r="AH90" i="14"/>
  <c r="AJ90" i="14" s="1"/>
  <c r="Q90" i="15"/>
  <c r="AC90" i="10"/>
  <c r="AF93" i="8" s="1"/>
  <c r="AH93" i="8" s="1"/>
  <c r="L95" i="7"/>
  <c r="P90" i="15"/>
  <c r="AF90" i="14"/>
  <c r="AB90" i="10"/>
  <c r="AD93" i="8" s="1"/>
  <c r="V90" i="10"/>
  <c r="Y93" i="8"/>
  <c r="Z93" i="8" s="1"/>
  <c r="AN91" i="14"/>
  <c r="N84" i="14"/>
  <c r="G84" i="15"/>
  <c r="V84" i="15" s="1"/>
  <c r="G84" i="11" s="1"/>
  <c r="D84" i="11" s="1"/>
  <c r="Q84" i="10"/>
  <c r="F87" i="7" s="1"/>
  <c r="L87" i="7" s="1"/>
  <c r="J89" i="14"/>
  <c r="F89" i="15"/>
  <c r="L89" i="10"/>
  <c r="T89" i="10"/>
  <c r="I92" i="7" s="1"/>
  <c r="O92" i="7" s="1"/>
  <c r="J89" i="15"/>
  <c r="Q89" i="14"/>
  <c r="AN88" i="14"/>
  <c r="AB88" i="14" s="1"/>
  <c r="I87" i="15"/>
  <c r="N85" i="10"/>
  <c r="Q85" i="15"/>
  <c r="AC85" i="10"/>
  <c r="AF88" i="8" s="1"/>
  <c r="AH85" i="14"/>
  <c r="G87" i="6"/>
  <c r="H87" i="6" s="1"/>
  <c r="F87" i="6"/>
  <c r="AF80" i="10"/>
  <c r="AJ83" i="8" s="1"/>
  <c r="AL80" i="14"/>
  <c r="T80" i="15"/>
  <c r="M83" i="7"/>
  <c r="K81" i="10"/>
  <c r="F77" i="15"/>
  <c r="L77" i="10"/>
  <c r="J77" i="14"/>
  <c r="K77" i="14" s="1"/>
  <c r="D81" i="15"/>
  <c r="H81" i="10"/>
  <c r="H81" i="14"/>
  <c r="W87" i="6"/>
  <c r="X87" i="6"/>
  <c r="Y87" i="6" s="1"/>
  <c r="S79" i="15"/>
  <c r="AE79" i="10"/>
  <c r="AI82" i="8" s="1"/>
  <c r="AK79" i="14"/>
  <c r="I82" i="15"/>
  <c r="P81" i="14"/>
  <c r="N86" i="15"/>
  <c r="Z86" i="10"/>
  <c r="AB89" i="8" s="1"/>
  <c r="AD86" i="14"/>
  <c r="AA83" i="14"/>
  <c r="L83" i="15"/>
  <c r="K76" i="10"/>
  <c r="F78" i="14"/>
  <c r="G78" i="14" s="1"/>
  <c r="G78" i="10"/>
  <c r="C78" i="15"/>
  <c r="C72" i="7"/>
  <c r="C72" i="8"/>
  <c r="C71" i="3"/>
  <c r="C72" i="6"/>
  <c r="O79" i="6"/>
  <c r="T79" i="6"/>
  <c r="U79" i="6" s="1"/>
  <c r="V79" i="6" s="1"/>
  <c r="H72" i="10"/>
  <c r="D72" i="15"/>
  <c r="H72" i="14"/>
  <c r="K76" i="14"/>
  <c r="L76" i="14" s="1"/>
  <c r="O72" i="10"/>
  <c r="S79" i="10"/>
  <c r="H82" i="7" s="1"/>
  <c r="O145" i="12"/>
  <c r="W73" i="10"/>
  <c r="E66" i="15"/>
  <c r="I66" i="14"/>
  <c r="I66" i="10"/>
  <c r="S69" i="6" s="1"/>
  <c r="O74" i="6"/>
  <c r="T74" i="6"/>
  <c r="U74" i="6" s="1"/>
  <c r="V74" i="6" s="1"/>
  <c r="O68" i="10"/>
  <c r="X74" i="10"/>
  <c r="Z71" i="10"/>
  <c r="AB74" i="8" s="1"/>
  <c r="N71" i="15"/>
  <c r="AD71" i="14"/>
  <c r="L70" i="15"/>
  <c r="V70" i="15" s="1"/>
  <c r="G70" i="11" s="1"/>
  <c r="D70" i="11" s="1"/>
  <c r="AA70" i="14"/>
  <c r="P67" i="10"/>
  <c r="U64" i="15"/>
  <c r="AM64" i="14"/>
  <c r="AN64" i="14" s="1"/>
  <c r="AG64" i="10"/>
  <c r="AK67" i="8" s="1"/>
  <c r="AL67" i="8" s="1"/>
  <c r="K67" i="10"/>
  <c r="AL77" i="8"/>
  <c r="AD68" i="14"/>
  <c r="Z68" i="10"/>
  <c r="AB71" i="8" s="1"/>
  <c r="N68" i="15"/>
  <c r="T62" i="10"/>
  <c r="I65" i="7" s="1"/>
  <c r="O65" i="7" s="1"/>
  <c r="J62" i="15"/>
  <c r="Q62" i="14"/>
  <c r="L63" i="10"/>
  <c r="F63" i="15"/>
  <c r="J63" i="14"/>
  <c r="K63" i="14" s="1"/>
  <c r="AJ68" i="14"/>
  <c r="P53" i="10"/>
  <c r="L72" i="7"/>
  <c r="P69" i="6"/>
  <c r="Q69" i="6" s="1"/>
  <c r="O69" i="6"/>
  <c r="F68" i="6"/>
  <c r="G68" i="6"/>
  <c r="H68" i="6" s="1"/>
  <c r="P66" i="7"/>
  <c r="AF65" i="14"/>
  <c r="AB65" i="10"/>
  <c r="AD68" i="8" s="1"/>
  <c r="P65" i="15"/>
  <c r="Z62" i="10"/>
  <c r="AB65" i="8" s="1"/>
  <c r="N62" i="15"/>
  <c r="AD62" i="14"/>
  <c r="I60" i="15"/>
  <c r="V60" i="15" s="1"/>
  <c r="G60" i="11" s="1"/>
  <c r="D60" i="11" s="1"/>
  <c r="K66" i="6"/>
  <c r="L66" i="6" s="1"/>
  <c r="J66" i="6"/>
  <c r="AJ61" i="14"/>
  <c r="AB61" i="14" s="1"/>
  <c r="Z61" i="14" s="1"/>
  <c r="S61" i="14" s="1"/>
  <c r="F56" i="14"/>
  <c r="G56" i="14" s="1"/>
  <c r="C56" i="15"/>
  <c r="G56" i="10"/>
  <c r="AE56" i="10"/>
  <c r="AI59" i="8" s="1"/>
  <c r="AL59" i="8" s="1"/>
  <c r="S56" i="15"/>
  <c r="AK56" i="14"/>
  <c r="AN56" i="14" s="1"/>
  <c r="E54" i="15"/>
  <c r="I54" i="10"/>
  <c r="S57" i="6" s="1"/>
  <c r="I54" i="14"/>
  <c r="K54" i="14" s="1"/>
  <c r="K57" i="15"/>
  <c r="U57" i="10"/>
  <c r="J60" i="7" s="1"/>
  <c r="P60" i="7" s="1"/>
  <c r="R57" i="14"/>
  <c r="Q59" i="14"/>
  <c r="T59" i="10"/>
  <c r="I62" i="7" s="1"/>
  <c r="O62" i="7" s="1"/>
  <c r="J59" i="15"/>
  <c r="Q58" i="15"/>
  <c r="AH58" i="14"/>
  <c r="AC58" i="10"/>
  <c r="AF61" i="8" s="1"/>
  <c r="M57" i="10"/>
  <c r="W56" i="14"/>
  <c r="X56" i="14" s="1"/>
  <c r="T56" i="14" s="1"/>
  <c r="I59" i="14"/>
  <c r="K59" i="14" s="1"/>
  <c r="L59" i="14" s="1"/>
  <c r="D59" i="14" s="1"/>
  <c r="I59" i="10"/>
  <c r="S62" i="6" s="1"/>
  <c r="E59" i="15"/>
  <c r="G60" i="14"/>
  <c r="K57" i="6"/>
  <c r="L57" i="6" s="1"/>
  <c r="J57" i="6"/>
  <c r="P57" i="14"/>
  <c r="O49" i="10"/>
  <c r="K56" i="6"/>
  <c r="L56" i="6" s="1"/>
  <c r="J56" i="6"/>
  <c r="J37" i="14"/>
  <c r="K37" i="14" s="1"/>
  <c r="L37" i="10"/>
  <c r="F37" i="15"/>
  <c r="AA51" i="10"/>
  <c r="AC54" i="8" s="1"/>
  <c r="O51" i="15"/>
  <c r="AE51" i="14"/>
  <c r="C54" i="7"/>
  <c r="P54" i="7" s="1"/>
  <c r="C54" i="8"/>
  <c r="C53" i="3"/>
  <c r="C54" i="6"/>
  <c r="L55" i="7"/>
  <c r="O47" i="10"/>
  <c r="N50" i="10"/>
  <c r="AK48" i="14"/>
  <c r="AE48" i="10"/>
  <c r="AI51" i="8" s="1"/>
  <c r="S48" i="15"/>
  <c r="T48" i="6"/>
  <c r="U48" i="6" s="1"/>
  <c r="V48" i="6" s="1"/>
  <c r="P48" i="6"/>
  <c r="Q48" i="6" s="1"/>
  <c r="O48" i="6"/>
  <c r="X47" i="6"/>
  <c r="Y47" i="6" s="1"/>
  <c r="W47" i="6"/>
  <c r="S43" i="10"/>
  <c r="H46" i="7" s="1"/>
  <c r="F36" i="14"/>
  <c r="C36" i="15"/>
  <c r="G36" i="10"/>
  <c r="P28" i="10"/>
  <c r="J44" i="10"/>
  <c r="O44" i="10"/>
  <c r="P42" i="15"/>
  <c r="AF42" i="14"/>
  <c r="AG42" i="14" s="1"/>
  <c r="AB42" i="10"/>
  <c r="AD45" i="8" s="1"/>
  <c r="AE45" i="8" s="1"/>
  <c r="AM45" i="8" s="1"/>
  <c r="AF32" i="14"/>
  <c r="AB32" i="10"/>
  <c r="AD35" i="8" s="1"/>
  <c r="P32" i="15"/>
  <c r="V45" i="10"/>
  <c r="Y48" i="8"/>
  <c r="Z48" i="8" s="1"/>
  <c r="C44" i="7"/>
  <c r="C44" i="8"/>
  <c r="C44" i="6"/>
  <c r="C43" i="3"/>
  <c r="K34" i="10"/>
  <c r="T46" i="10"/>
  <c r="I49" i="7" s="1"/>
  <c r="O49" i="7" s="1"/>
  <c r="J46" i="15"/>
  <c r="Q46" i="14"/>
  <c r="P46" i="15"/>
  <c r="AB46" i="10"/>
  <c r="AD49" i="8" s="1"/>
  <c r="AF46" i="14"/>
  <c r="P45" i="14"/>
  <c r="M45" i="14" s="1"/>
  <c r="AH51" i="8"/>
  <c r="AN31" i="14"/>
  <c r="AB31" i="14" s="1"/>
  <c r="Z31" i="14" s="1"/>
  <c r="S31" i="14" s="1"/>
  <c r="G32" i="14"/>
  <c r="AI29" i="14"/>
  <c r="R29" i="15"/>
  <c r="AD29" i="10"/>
  <c r="AG32" i="8" s="1"/>
  <c r="K29" i="10"/>
  <c r="AC38" i="10"/>
  <c r="AF41" i="8" s="1"/>
  <c r="Q38" i="15"/>
  <c r="AH38" i="14"/>
  <c r="C41" i="8"/>
  <c r="C41" i="6"/>
  <c r="C40" i="3"/>
  <c r="C41" i="7"/>
  <c r="J22" i="10"/>
  <c r="R40" i="10"/>
  <c r="G43" i="7" s="1"/>
  <c r="H40" i="15"/>
  <c r="O40" i="14"/>
  <c r="O83" i="12"/>
  <c r="Q35" i="14"/>
  <c r="J35" i="15"/>
  <c r="T35" i="10"/>
  <c r="I38" i="7" s="1"/>
  <c r="K35" i="6"/>
  <c r="L35" i="6" s="1"/>
  <c r="J35" i="6"/>
  <c r="O35" i="10"/>
  <c r="L39" i="14"/>
  <c r="D39" i="14" s="1"/>
  <c r="M27" i="15"/>
  <c r="Y27" i="10"/>
  <c r="AA30" i="8" s="1"/>
  <c r="AC27" i="14"/>
  <c r="AG27" i="14" s="1"/>
  <c r="C22" i="7"/>
  <c r="C22" i="6"/>
  <c r="C22" i="8"/>
  <c r="C21" i="3"/>
  <c r="O62" i="12"/>
  <c r="B33" i="15"/>
  <c r="E33" i="14"/>
  <c r="F33" i="10"/>
  <c r="H27" i="15"/>
  <c r="R27" i="10"/>
  <c r="G30" i="7" s="1"/>
  <c r="M30" i="7" s="1"/>
  <c r="O27" i="14"/>
  <c r="X26" i="10"/>
  <c r="J16" i="15"/>
  <c r="Q16" i="14"/>
  <c r="M16" i="14" s="1"/>
  <c r="K29" i="6"/>
  <c r="L29" i="6" s="1"/>
  <c r="J29" i="6"/>
  <c r="AL25" i="8"/>
  <c r="N19" i="10"/>
  <c r="L27" i="7"/>
  <c r="AL23" i="14"/>
  <c r="T23" i="15"/>
  <c r="AF23" i="10"/>
  <c r="AJ26" i="8" s="1"/>
  <c r="M39" i="7"/>
  <c r="R30" i="14"/>
  <c r="U30" i="10"/>
  <c r="J33" i="7" s="1"/>
  <c r="K30" i="15"/>
  <c r="O30" i="10"/>
  <c r="M25" i="10"/>
  <c r="R25" i="15"/>
  <c r="AI25" i="14"/>
  <c r="AD25" i="10"/>
  <c r="AG28" i="8" s="1"/>
  <c r="O17" i="7"/>
  <c r="G22" i="6"/>
  <c r="H22" i="6" s="1"/>
  <c r="F22" i="6"/>
  <c r="T17" i="15"/>
  <c r="AF17" i="10"/>
  <c r="AJ20" i="8" s="1"/>
  <c r="AL17" i="14"/>
  <c r="AD20" i="10"/>
  <c r="AG23" i="8" s="1"/>
  <c r="AH23" i="8" s="1"/>
  <c r="AI20" i="14"/>
  <c r="R20" i="15"/>
  <c r="W20" i="14"/>
  <c r="X20" i="14" s="1"/>
  <c r="T20" i="14" s="1"/>
  <c r="M17" i="10"/>
  <c r="AN14" i="14"/>
  <c r="AB14" i="14" s="1"/>
  <c r="Z14" i="14" s="1"/>
  <c r="S14" i="14" s="1"/>
  <c r="G22" i="14"/>
  <c r="X11" i="10"/>
  <c r="U9" i="15"/>
  <c r="AM9" i="14"/>
  <c r="AG9" i="10"/>
  <c r="AK12" i="8" s="1"/>
  <c r="AF9" i="10"/>
  <c r="AJ12" i="8" s="1"/>
  <c r="AL12" i="8" s="1"/>
  <c r="AL9" i="14"/>
  <c r="AN9" i="14" s="1"/>
  <c r="AB9" i="14" s="1"/>
  <c r="Z9" i="14" s="1"/>
  <c r="S9" i="14" s="1"/>
  <c r="T9" i="15"/>
  <c r="W12" i="10"/>
  <c r="AC12" i="10"/>
  <c r="AF15" i="8" s="1"/>
  <c r="AH15" i="8" s="1"/>
  <c r="Q12" i="15"/>
  <c r="AH12" i="14"/>
  <c r="AJ12" i="14" s="1"/>
  <c r="X15" i="10"/>
  <c r="R13" i="15"/>
  <c r="AD13" i="10"/>
  <c r="AG16" i="8" s="1"/>
  <c r="AI13" i="14"/>
  <c r="M11" i="10"/>
  <c r="K15" i="15"/>
  <c r="R15" i="14"/>
  <c r="U15" i="10"/>
  <c r="J18" i="7" s="1"/>
  <c r="X66" i="8"/>
  <c r="S65" i="3" s="1"/>
  <c r="P17" i="14"/>
  <c r="J6" i="14"/>
  <c r="K6" i="14" s="1"/>
  <c r="F6" i="15"/>
  <c r="L6" i="10"/>
  <c r="L78" i="7"/>
  <c r="W7" i="10"/>
  <c r="C7" i="15"/>
  <c r="F7" i="14"/>
  <c r="G7" i="10"/>
  <c r="F8" i="14"/>
  <c r="G8" i="14" s="1"/>
  <c r="C8" i="15"/>
  <c r="G8" i="10"/>
  <c r="AA8" i="14"/>
  <c r="L8" i="15"/>
  <c r="T5" i="15"/>
  <c r="AF5" i="10"/>
  <c r="AJ8" i="8" s="1"/>
  <c r="AL5" i="14"/>
  <c r="AN5" i="14" s="1"/>
  <c r="M7" i="8"/>
  <c r="P7" i="8"/>
  <c r="J7" i="8"/>
  <c r="I7" i="8"/>
  <c r="L7" i="8"/>
  <c r="G7" i="8"/>
  <c r="F7" i="8"/>
  <c r="H7" i="8" s="1"/>
  <c r="V7" i="8"/>
  <c r="U7" i="8"/>
  <c r="T7" i="8"/>
  <c r="S7" i="8"/>
  <c r="H107" i="8"/>
  <c r="O107" i="8" s="1"/>
  <c r="O4" i="14"/>
  <c r="H4" i="15"/>
  <c r="R4" i="10"/>
  <c r="G7" i="7" s="1"/>
  <c r="U9" i="8"/>
  <c r="I9" i="8"/>
  <c r="K9" i="8" s="1"/>
  <c r="J9" i="8"/>
  <c r="S9" i="8"/>
  <c r="Q9" i="8"/>
  <c r="V9" i="8"/>
  <c r="T9" i="8"/>
  <c r="P9" i="8"/>
  <c r="M9" i="8"/>
  <c r="L9" i="8"/>
  <c r="G9" i="8"/>
  <c r="F9" i="8"/>
  <c r="O45" i="8"/>
  <c r="X45" i="8" s="1"/>
  <c r="S44" i="3" s="1"/>
  <c r="Q57" i="8"/>
  <c r="R57" i="8" s="1"/>
  <c r="X57" i="8" s="1"/>
  <c r="S56" i="3" s="1"/>
  <c r="Q56" i="8"/>
  <c r="R56" i="8" s="1"/>
  <c r="O14" i="8"/>
  <c r="X14" i="8" s="1"/>
  <c r="S13" i="3" s="1"/>
  <c r="O18" i="8"/>
  <c r="T74" i="4"/>
  <c r="W53" i="8"/>
  <c r="H41" i="8"/>
  <c r="O41" i="8" s="1"/>
  <c r="T46" i="4"/>
  <c r="G6" i="14"/>
  <c r="K59" i="8"/>
  <c r="O59" i="8" s="1"/>
  <c r="X59" i="8" s="1"/>
  <c r="S58" i="3" s="1"/>
  <c r="N108" i="8"/>
  <c r="O108" i="8" s="1"/>
  <c r="T35" i="5"/>
  <c r="O83" i="8"/>
  <c r="X25" i="8"/>
  <c r="S24" i="3" s="1"/>
  <c r="T91" i="4"/>
  <c r="T37" i="5"/>
  <c r="S111" i="10"/>
  <c r="H114" i="7" s="1"/>
  <c r="H104" i="10"/>
  <c r="D104" i="15"/>
  <c r="H104" i="14"/>
  <c r="AC104" i="14"/>
  <c r="AG104" i="14" s="1"/>
  <c r="M104" i="15"/>
  <c r="Y104" i="10"/>
  <c r="AA107" i="8" s="1"/>
  <c r="X101" i="10"/>
  <c r="J200" i="12"/>
  <c r="Q104" i="8" s="1"/>
  <c r="R104" i="8" s="1"/>
  <c r="W101" i="14"/>
  <c r="X101" i="14" s="1"/>
  <c r="T101" i="14" s="1"/>
  <c r="AG99" i="14"/>
  <c r="H95" i="14"/>
  <c r="D95" i="15"/>
  <c r="H95" i="10"/>
  <c r="Z95" i="10"/>
  <c r="AB98" i="8" s="1"/>
  <c r="N95" i="15"/>
  <c r="AD95" i="14"/>
  <c r="N99" i="7"/>
  <c r="F115" i="14"/>
  <c r="C115" i="15"/>
  <c r="G115" i="10"/>
  <c r="L118" i="7" s="1"/>
  <c r="N115" i="15"/>
  <c r="Z115" i="10"/>
  <c r="AB118" i="8" s="1"/>
  <c r="AD115" i="14"/>
  <c r="M115" i="10"/>
  <c r="H115" i="14"/>
  <c r="H115" i="10"/>
  <c r="D115" i="15"/>
  <c r="AK114" i="14"/>
  <c r="S114" i="15"/>
  <c r="AE114" i="10"/>
  <c r="AI117" i="8" s="1"/>
  <c r="J217" i="12"/>
  <c r="W114" i="14"/>
  <c r="X114" i="14" s="1"/>
  <c r="T114" i="14" s="1"/>
  <c r="N111" i="10"/>
  <c r="K113" i="10"/>
  <c r="P112" i="10"/>
  <c r="L114" i="7"/>
  <c r="L102" i="10"/>
  <c r="F102" i="15"/>
  <c r="J102" i="14"/>
  <c r="K102" i="14" s="1"/>
  <c r="I107" i="14"/>
  <c r="I107" i="10"/>
  <c r="S110" i="6" s="1"/>
  <c r="E107" i="15"/>
  <c r="Q105" i="10"/>
  <c r="F108" i="7" s="1"/>
  <c r="L108" i="7" s="1"/>
  <c r="G105" i="15"/>
  <c r="N105" i="14"/>
  <c r="E103" i="15"/>
  <c r="I103" i="10"/>
  <c r="S106" i="6" s="1"/>
  <c r="I103" i="14"/>
  <c r="K103" i="14" s="1"/>
  <c r="L103" i="14" s="1"/>
  <c r="AE107" i="14"/>
  <c r="AA107" i="10"/>
  <c r="AC110" i="8" s="1"/>
  <c r="O107" i="15"/>
  <c r="AG107" i="10"/>
  <c r="AK110" i="8" s="1"/>
  <c r="AM107" i="14"/>
  <c r="U107" i="15"/>
  <c r="N103" i="14"/>
  <c r="Q103" i="10"/>
  <c r="F106" i="7" s="1"/>
  <c r="G103" i="15"/>
  <c r="Z103" i="10"/>
  <c r="AB106" i="8" s="1"/>
  <c r="N103" i="15"/>
  <c r="AD103" i="14"/>
  <c r="X91" i="10"/>
  <c r="C94" i="7"/>
  <c r="M94" i="7" s="1"/>
  <c r="C94" i="6"/>
  <c r="C94" i="8"/>
  <c r="C93" i="3"/>
  <c r="O115" i="15"/>
  <c r="AA115" i="10"/>
  <c r="AC118" i="8" s="1"/>
  <c r="AE115" i="14"/>
  <c r="L115" i="15"/>
  <c r="AA115" i="14"/>
  <c r="AF115" i="14"/>
  <c r="P115" i="15"/>
  <c r="AB115" i="10"/>
  <c r="AD118" i="8" s="1"/>
  <c r="Q114" i="15"/>
  <c r="AC114" i="10"/>
  <c r="AF117" i="8" s="1"/>
  <c r="AH117" i="8" s="1"/>
  <c r="AH114" i="14"/>
  <c r="AJ114" i="14" s="1"/>
  <c r="K112" i="15"/>
  <c r="R112" i="14"/>
  <c r="U112" i="10"/>
  <c r="J115" i="7" s="1"/>
  <c r="P115" i="7" s="1"/>
  <c r="H113" i="15"/>
  <c r="R113" i="10"/>
  <c r="G116" i="7" s="1"/>
  <c r="O113" i="14"/>
  <c r="G110" i="15"/>
  <c r="Q110" i="10"/>
  <c r="F113" i="7" s="1"/>
  <c r="L113" i="7" s="1"/>
  <c r="N110" i="14"/>
  <c r="M110" i="14" s="1"/>
  <c r="AE110" i="10"/>
  <c r="AI113" i="8" s="1"/>
  <c r="AL113" i="8" s="1"/>
  <c r="S110" i="15"/>
  <c r="AK110" i="14"/>
  <c r="AN110" i="14" s="1"/>
  <c r="H112" i="14"/>
  <c r="L112" i="14" s="1"/>
  <c r="D112" i="14" s="1"/>
  <c r="D112" i="15"/>
  <c r="H112" i="10"/>
  <c r="O113" i="7"/>
  <c r="H108" i="15"/>
  <c r="O108" i="14"/>
  <c r="M108" i="14" s="1"/>
  <c r="R108" i="10"/>
  <c r="G111" i="7" s="1"/>
  <c r="M111" i="7" s="1"/>
  <c r="M111" i="14"/>
  <c r="W115" i="6"/>
  <c r="G116" i="6"/>
  <c r="H116" i="6" s="1"/>
  <c r="F116" i="6"/>
  <c r="AF109" i="14"/>
  <c r="AB109" i="10"/>
  <c r="AD112" i="8" s="1"/>
  <c r="P109" i="15"/>
  <c r="W109" i="6"/>
  <c r="X109" i="6"/>
  <c r="Y109" i="6" s="1"/>
  <c r="Y109" i="10"/>
  <c r="AA112" i="8" s="1"/>
  <c r="M109" i="15"/>
  <c r="AC109" i="14"/>
  <c r="K113" i="6"/>
  <c r="L113" i="6" s="1"/>
  <c r="J113" i="6"/>
  <c r="K106" i="10"/>
  <c r="I109" i="10"/>
  <c r="S112" i="6" s="1"/>
  <c r="I109" i="14"/>
  <c r="E109" i="15"/>
  <c r="N109" i="10"/>
  <c r="K105" i="10"/>
  <c r="U103" i="10"/>
  <c r="J106" i="7" s="1"/>
  <c r="P106" i="7" s="1"/>
  <c r="R103" i="14"/>
  <c r="K103" i="15"/>
  <c r="AN103" i="14"/>
  <c r="R107" i="14"/>
  <c r="K107" i="15"/>
  <c r="U107" i="10"/>
  <c r="J110" i="7" s="1"/>
  <c r="O103" i="10"/>
  <c r="E103" i="14"/>
  <c r="F103" i="10"/>
  <c r="B103" i="15"/>
  <c r="I104" i="14"/>
  <c r="E104" i="15"/>
  <c r="I104" i="10"/>
  <c r="S107" i="6" s="1"/>
  <c r="X104" i="10"/>
  <c r="K99" i="10"/>
  <c r="W106" i="6"/>
  <c r="X106" i="6"/>
  <c r="Y106" i="6" s="1"/>
  <c r="Q97" i="14"/>
  <c r="J97" i="15"/>
  <c r="T97" i="10"/>
  <c r="I100" i="7" s="1"/>
  <c r="O100" i="7" s="1"/>
  <c r="L94" i="10"/>
  <c r="F94" i="15"/>
  <c r="J94" i="14"/>
  <c r="K94" i="14" s="1"/>
  <c r="AD99" i="10"/>
  <c r="AG102" i="8" s="1"/>
  <c r="R99" i="15"/>
  <c r="AI99" i="14"/>
  <c r="AJ104" i="14"/>
  <c r="M96" i="10"/>
  <c r="W98" i="14"/>
  <c r="X98" i="14" s="1"/>
  <c r="T98" i="14" s="1"/>
  <c r="K98" i="10"/>
  <c r="J102" i="6"/>
  <c r="K102" i="6"/>
  <c r="L102" i="6" s="1"/>
  <c r="M102" i="6" s="1"/>
  <c r="O92" i="15"/>
  <c r="AE92" i="14"/>
  <c r="AG92" i="14" s="1"/>
  <c r="AA92" i="10"/>
  <c r="AC95" i="8" s="1"/>
  <c r="C104" i="7"/>
  <c r="L104" i="7" s="1"/>
  <c r="C104" i="8"/>
  <c r="C104" i="6"/>
  <c r="C103" i="3"/>
  <c r="AN101" i="14"/>
  <c r="AE102" i="8"/>
  <c r="AL98" i="8"/>
  <c r="V98" i="10"/>
  <c r="Y101" i="8"/>
  <c r="Z101" i="8" s="1"/>
  <c r="M93" i="10"/>
  <c r="Q87" i="15"/>
  <c r="AH87" i="14"/>
  <c r="AJ87" i="14" s="1"/>
  <c r="AC87" i="10"/>
  <c r="AF90" i="8" s="1"/>
  <c r="AH90" i="8" s="1"/>
  <c r="P95" i="10"/>
  <c r="W95" i="10"/>
  <c r="G96" i="14"/>
  <c r="V94" i="10"/>
  <c r="Y97" i="8"/>
  <c r="Z97" i="8" s="1"/>
  <c r="AM90" i="14"/>
  <c r="AG90" i="10"/>
  <c r="AK93" i="8" s="1"/>
  <c r="U90" i="15"/>
  <c r="AE97" i="8"/>
  <c r="AM97" i="8" s="1"/>
  <c r="M91" i="7"/>
  <c r="S94" i="10"/>
  <c r="H97" i="7" s="1"/>
  <c r="U84" i="10"/>
  <c r="J87" i="7" s="1"/>
  <c r="P87" i="7" s="1"/>
  <c r="K84" i="15"/>
  <c r="R84" i="14"/>
  <c r="AF89" i="14"/>
  <c r="P89" i="15"/>
  <c r="AB89" i="10"/>
  <c r="AD92" i="8" s="1"/>
  <c r="U89" i="10"/>
  <c r="J92" i="7" s="1"/>
  <c r="P92" i="7" s="1"/>
  <c r="K89" i="15"/>
  <c r="R89" i="14"/>
  <c r="AI85" i="14"/>
  <c r="AD85" i="10"/>
  <c r="AG88" i="8" s="1"/>
  <c r="R85" i="15"/>
  <c r="P84" i="14"/>
  <c r="E85" i="15"/>
  <c r="I85" i="14"/>
  <c r="I85" i="10"/>
  <c r="S88" i="6" s="1"/>
  <c r="U85" i="15"/>
  <c r="AG85" i="10"/>
  <c r="AK88" i="8" s="1"/>
  <c r="AL88" i="8" s="1"/>
  <c r="AM85" i="14"/>
  <c r="AN85" i="14" s="1"/>
  <c r="AN87" i="14"/>
  <c r="AN82" i="14"/>
  <c r="M80" i="15"/>
  <c r="AC80" i="14"/>
  <c r="Y80" i="10"/>
  <c r="AA83" i="8" s="1"/>
  <c r="Q83" i="14"/>
  <c r="T83" i="10"/>
  <c r="I86" i="7" s="1"/>
  <c r="O86" i="7" s="1"/>
  <c r="J83" i="15"/>
  <c r="AL79" i="14"/>
  <c r="T79" i="15"/>
  <c r="AF79" i="10"/>
  <c r="AJ82" i="8" s="1"/>
  <c r="K82" i="6"/>
  <c r="L82" i="6" s="1"/>
  <c r="J82" i="6"/>
  <c r="P82" i="15"/>
  <c r="AB82" i="10"/>
  <c r="AD85" i="8" s="1"/>
  <c r="AF82" i="14"/>
  <c r="J81" i="10"/>
  <c r="D77" i="15"/>
  <c r="V77" i="15" s="1"/>
  <c r="G77" i="11" s="1"/>
  <c r="D77" i="11" s="1"/>
  <c r="H77" i="10"/>
  <c r="H77" i="14"/>
  <c r="L77" i="14" s="1"/>
  <c r="D77" i="14" s="1"/>
  <c r="H83" i="14"/>
  <c r="L83" i="14" s="1"/>
  <c r="H83" i="10"/>
  <c r="D83" i="15"/>
  <c r="K84" i="14"/>
  <c r="L84" i="14" s="1"/>
  <c r="D84" i="14" s="1"/>
  <c r="M82" i="10"/>
  <c r="AK86" i="14"/>
  <c r="AE86" i="10"/>
  <c r="AI89" i="8" s="1"/>
  <c r="S86" i="15"/>
  <c r="AL86" i="14"/>
  <c r="T86" i="15"/>
  <c r="AF86" i="10"/>
  <c r="AJ89" i="8" s="1"/>
  <c r="R83" i="15"/>
  <c r="AI83" i="14"/>
  <c r="AD83" i="10"/>
  <c r="AG86" i="8" s="1"/>
  <c r="W78" i="10"/>
  <c r="O76" i="10"/>
  <c r="Y72" i="10"/>
  <c r="AA75" i="8" s="1"/>
  <c r="M72" i="15"/>
  <c r="AC72" i="14"/>
  <c r="X78" i="10"/>
  <c r="E72" i="14"/>
  <c r="F72" i="10"/>
  <c r="B72" i="15"/>
  <c r="G79" i="14"/>
  <c r="L80" i="7"/>
  <c r="O83" i="7"/>
  <c r="N72" i="14"/>
  <c r="Q72" i="10"/>
  <c r="F75" i="7" s="1"/>
  <c r="L75" i="7" s="1"/>
  <c r="G72" i="15"/>
  <c r="I79" i="15"/>
  <c r="E73" i="14"/>
  <c r="F73" i="10"/>
  <c r="B73" i="15"/>
  <c r="H73" i="15"/>
  <c r="R73" i="10"/>
  <c r="G76" i="7" s="1"/>
  <c r="O73" i="14"/>
  <c r="M66" i="10"/>
  <c r="P72" i="14"/>
  <c r="N80" i="7"/>
  <c r="K80" i="7"/>
  <c r="P79" i="3" s="1"/>
  <c r="AB69" i="14"/>
  <c r="Z69" i="14" s="1"/>
  <c r="S69" i="14" s="1"/>
  <c r="L71" i="7"/>
  <c r="L71" i="14"/>
  <c r="Y74" i="10"/>
  <c r="AA77" i="8" s="1"/>
  <c r="M74" i="15"/>
  <c r="AC74" i="14"/>
  <c r="AE71" i="14"/>
  <c r="AA71" i="10"/>
  <c r="AC74" i="8" s="1"/>
  <c r="O71" i="15"/>
  <c r="S70" i="15"/>
  <c r="AK70" i="14"/>
  <c r="AE70" i="10"/>
  <c r="AI73" i="8" s="1"/>
  <c r="Y68" i="10"/>
  <c r="AA71" i="8" s="1"/>
  <c r="AC68" i="14"/>
  <c r="M68" i="15"/>
  <c r="J67" i="15"/>
  <c r="Q67" i="14"/>
  <c r="B64" i="15"/>
  <c r="E64" i="14"/>
  <c r="F64" i="10"/>
  <c r="AG66" i="10"/>
  <c r="AK69" i="8" s="1"/>
  <c r="AM66" i="14"/>
  <c r="U66" i="15"/>
  <c r="V73" i="10"/>
  <c r="Y76" i="8"/>
  <c r="Z76" i="8" s="1"/>
  <c r="AG68" i="10"/>
  <c r="AK71" i="8" s="1"/>
  <c r="U68" i="15"/>
  <c r="AM68" i="14"/>
  <c r="M62" i="10"/>
  <c r="M55" i="10"/>
  <c r="T71" i="6"/>
  <c r="U71" i="6" s="1"/>
  <c r="V71" i="6" s="1"/>
  <c r="P71" i="6"/>
  <c r="Q71" i="6" s="1"/>
  <c r="O71" i="6"/>
  <c r="W63" i="14"/>
  <c r="X63" i="14" s="1"/>
  <c r="T63" i="14" s="1"/>
  <c r="J134" i="12"/>
  <c r="Q66" i="8" s="1"/>
  <c r="R66" i="8" s="1"/>
  <c r="P62" i="10"/>
  <c r="I65" i="14"/>
  <c r="I65" i="10"/>
  <c r="S68" i="6" s="1"/>
  <c r="E65" i="15"/>
  <c r="N65" i="10"/>
  <c r="P67" i="6"/>
  <c r="Q67" i="6" s="1"/>
  <c r="O67" i="6"/>
  <c r="T67" i="6"/>
  <c r="U67" i="6" s="1"/>
  <c r="V67" i="6" s="1"/>
  <c r="F53" i="15"/>
  <c r="L53" i="10"/>
  <c r="J53" i="14"/>
  <c r="K53" i="14" s="1"/>
  <c r="K66" i="14"/>
  <c r="L66" i="14" s="1"/>
  <c r="D66" i="14" s="1"/>
  <c r="AH65" i="14"/>
  <c r="AJ65" i="14" s="1"/>
  <c r="Q65" i="15"/>
  <c r="AC65" i="10"/>
  <c r="AF68" i="8" s="1"/>
  <c r="AH68" i="8" s="1"/>
  <c r="E62" i="14"/>
  <c r="B62" i="15"/>
  <c r="F62" i="10"/>
  <c r="AH64" i="8"/>
  <c r="AM64" i="8" s="1"/>
  <c r="AC57" i="14"/>
  <c r="AG57" i="14" s="1"/>
  <c r="M57" i="15"/>
  <c r="Y57" i="10"/>
  <c r="AA60" i="8" s="1"/>
  <c r="C59" i="7"/>
  <c r="C59" i="8"/>
  <c r="C59" i="6"/>
  <c r="C58" i="3"/>
  <c r="H54" i="10"/>
  <c r="X57" i="6" s="1"/>
  <c r="Y57" i="6" s="1"/>
  <c r="Z57" i="6" s="1"/>
  <c r="D54" i="15"/>
  <c r="H54" i="14"/>
  <c r="L54" i="14" s="1"/>
  <c r="D54" i="14" s="1"/>
  <c r="J57" i="14"/>
  <c r="L57" i="10"/>
  <c r="F57" i="15"/>
  <c r="AM58" i="14"/>
  <c r="AG58" i="10"/>
  <c r="AK61" i="8" s="1"/>
  <c r="U58" i="15"/>
  <c r="U56" i="10"/>
  <c r="J59" i="7" s="1"/>
  <c r="P59" i="7" s="1"/>
  <c r="K56" i="15"/>
  <c r="R56" i="14"/>
  <c r="X59" i="10"/>
  <c r="P61" i="6"/>
  <c r="Q61" i="6" s="1"/>
  <c r="O61" i="6"/>
  <c r="AJ56" i="14"/>
  <c r="C52" i="7"/>
  <c r="C52" i="6"/>
  <c r="C52" i="8"/>
  <c r="C51" i="3"/>
  <c r="AG54" i="14"/>
  <c r="H37" i="10"/>
  <c r="D37" i="15"/>
  <c r="V37" i="15" s="1"/>
  <c r="G37" i="11" s="1"/>
  <c r="D37" i="11" s="1"/>
  <c r="H37" i="14"/>
  <c r="L37" i="14" s="1"/>
  <c r="D37" i="14" s="1"/>
  <c r="B37" i="14" s="1"/>
  <c r="F37" i="11" s="1"/>
  <c r="C37" i="11" s="1"/>
  <c r="S52" i="10"/>
  <c r="H55" i="7" s="1"/>
  <c r="D51" i="15"/>
  <c r="H51" i="10"/>
  <c r="X54" i="6" s="1"/>
  <c r="Y54" i="6" s="1"/>
  <c r="Z54" i="6" s="1"/>
  <c r="H51" i="14"/>
  <c r="M47" i="10"/>
  <c r="W54" i="6"/>
  <c r="W50" i="10"/>
  <c r="K48" i="10"/>
  <c r="H46" i="14"/>
  <c r="H46" i="10"/>
  <c r="D46" i="15"/>
  <c r="H41" i="14"/>
  <c r="H41" i="10"/>
  <c r="D41" i="15"/>
  <c r="AF34" i="14"/>
  <c r="AG34" i="14" s="1"/>
  <c r="P34" i="15"/>
  <c r="AB34" i="10"/>
  <c r="AD37" i="8" s="1"/>
  <c r="J28" i="14"/>
  <c r="K28" i="14" s="1"/>
  <c r="F28" i="15"/>
  <c r="L28" i="10"/>
  <c r="C47" i="8"/>
  <c r="C46" i="3"/>
  <c r="C47" i="6"/>
  <c r="C47" i="7"/>
  <c r="O47" i="7" s="1"/>
  <c r="AF42" i="10"/>
  <c r="AJ45" i="8" s="1"/>
  <c r="AL45" i="8" s="1"/>
  <c r="T42" i="15"/>
  <c r="AL42" i="14"/>
  <c r="AN42" i="14" s="1"/>
  <c r="AF32" i="10"/>
  <c r="AJ35" i="8" s="1"/>
  <c r="AL35" i="8" s="1"/>
  <c r="T32" i="15"/>
  <c r="AL32" i="14"/>
  <c r="AN32" i="14" s="1"/>
  <c r="M50" i="14"/>
  <c r="AI44" i="14"/>
  <c r="AD44" i="10"/>
  <c r="AG47" i="8" s="1"/>
  <c r="R44" i="15"/>
  <c r="P31" i="10"/>
  <c r="AE44" i="14"/>
  <c r="O44" i="15"/>
  <c r="AA44" i="10"/>
  <c r="AC47" i="8" s="1"/>
  <c r="AF39" i="10"/>
  <c r="AJ42" i="8" s="1"/>
  <c r="AL42" i="8" s="1"/>
  <c r="T39" i="15"/>
  <c r="AL39" i="14"/>
  <c r="AN39" i="14" s="1"/>
  <c r="J40" i="6"/>
  <c r="O34" i="10"/>
  <c r="P24" i="10"/>
  <c r="AB43" i="14"/>
  <c r="Z43" i="14" s="1"/>
  <c r="S43" i="14" s="1"/>
  <c r="T36" i="10"/>
  <c r="I39" i="7" s="1"/>
  <c r="O39" i="7" s="1"/>
  <c r="J36" i="15"/>
  <c r="Q36" i="14"/>
  <c r="AI46" i="14"/>
  <c r="AD46" i="10"/>
  <c r="AG49" i="8" s="1"/>
  <c r="R46" i="15"/>
  <c r="P46" i="10"/>
  <c r="K50" i="7"/>
  <c r="P49" i="3" s="1"/>
  <c r="N50" i="7"/>
  <c r="AL35" i="14"/>
  <c r="AF35" i="10"/>
  <c r="AJ38" i="8" s="1"/>
  <c r="T35" i="15"/>
  <c r="AJ34" i="14"/>
  <c r="F35" i="15"/>
  <c r="L35" i="10"/>
  <c r="J35" i="14"/>
  <c r="C32" i="7"/>
  <c r="C31" i="3"/>
  <c r="C32" i="6"/>
  <c r="C32" i="8"/>
  <c r="O65" i="12"/>
  <c r="J29" i="10"/>
  <c r="V39" i="10"/>
  <c r="Y42" i="8"/>
  <c r="Z42" i="8" s="1"/>
  <c r="Q38" i="10"/>
  <c r="F41" i="7" s="1"/>
  <c r="L41" i="7" s="1"/>
  <c r="G38" i="15"/>
  <c r="N38" i="14"/>
  <c r="N22" i="10"/>
  <c r="I40" i="10"/>
  <c r="S43" i="6" s="1"/>
  <c r="E40" i="15"/>
  <c r="I40" i="14"/>
  <c r="E35" i="15"/>
  <c r="I35" i="10"/>
  <c r="S38" i="6" s="1"/>
  <c r="I35" i="14"/>
  <c r="K27" i="10"/>
  <c r="AH40" i="8"/>
  <c r="AM40" i="8" s="1"/>
  <c r="J62" i="12"/>
  <c r="Q36" i="8" s="1"/>
  <c r="R36" i="8" s="1"/>
  <c r="X36" i="8" s="1"/>
  <c r="S35" i="3" s="1"/>
  <c r="W33" i="14"/>
  <c r="X33" i="14" s="1"/>
  <c r="T33" i="14" s="1"/>
  <c r="P27" i="10"/>
  <c r="AF26" i="14"/>
  <c r="P26" i="15"/>
  <c r="AB26" i="10"/>
  <c r="AD29" i="8" s="1"/>
  <c r="W16" i="10"/>
  <c r="C19" i="15"/>
  <c r="G19" i="10"/>
  <c r="F19" i="14"/>
  <c r="G19" i="14" s="1"/>
  <c r="D19" i="14" s="1"/>
  <c r="C26" i="7"/>
  <c r="M26" i="7" s="1"/>
  <c r="C26" i="6"/>
  <c r="C26" i="8"/>
  <c r="C25" i="3"/>
  <c r="X35" i="6"/>
  <c r="Y35" i="6" s="1"/>
  <c r="W35" i="6"/>
  <c r="AL30" i="14"/>
  <c r="AF30" i="10"/>
  <c r="AJ33" i="8" s="1"/>
  <c r="T30" i="15"/>
  <c r="C33" i="8"/>
  <c r="C32" i="3"/>
  <c r="C33" i="7"/>
  <c r="C33" i="6"/>
  <c r="W28" i="6"/>
  <c r="J30" i="15"/>
  <c r="T30" i="10"/>
  <c r="I33" i="7" s="1"/>
  <c r="Q30" i="14"/>
  <c r="AH30" i="8"/>
  <c r="N25" i="10"/>
  <c r="F25" i="14"/>
  <c r="G25" i="14" s="1"/>
  <c r="G25" i="10"/>
  <c r="C25" i="15"/>
  <c r="G42" i="6"/>
  <c r="H42" i="6" s="1"/>
  <c r="F42" i="6"/>
  <c r="AM30" i="14"/>
  <c r="AG30" i="10"/>
  <c r="AK33" i="8" s="1"/>
  <c r="U30" i="15"/>
  <c r="G28" i="6"/>
  <c r="H28" i="6" s="1"/>
  <c r="I28" i="6" s="1"/>
  <c r="F28" i="6"/>
  <c r="I24" i="15"/>
  <c r="Q17" i="15"/>
  <c r="AH17" i="14"/>
  <c r="AJ17" i="14" s="1"/>
  <c r="AC17" i="10"/>
  <c r="AF20" i="8" s="1"/>
  <c r="AH20" i="8" s="1"/>
  <c r="AG20" i="10"/>
  <c r="AK23" i="8" s="1"/>
  <c r="AM20" i="14"/>
  <c r="U20" i="15"/>
  <c r="N20" i="15"/>
  <c r="AD20" i="14"/>
  <c r="Z20" i="10"/>
  <c r="AB23" i="8" s="1"/>
  <c r="P17" i="15"/>
  <c r="AB17" i="10"/>
  <c r="AD20" i="8" s="1"/>
  <c r="AE20" i="8" s="1"/>
  <c r="AF17" i="14"/>
  <c r="AG17" i="14" s="1"/>
  <c r="C9" i="15"/>
  <c r="G9" i="10"/>
  <c r="F9" i="14"/>
  <c r="G9" i="14" s="1"/>
  <c r="C12" i="7"/>
  <c r="C12" i="8"/>
  <c r="C12" i="6"/>
  <c r="C11" i="3"/>
  <c r="AG12" i="10"/>
  <c r="AK15" i="8" s="1"/>
  <c r="U12" i="15"/>
  <c r="AM12" i="14"/>
  <c r="AE17" i="8"/>
  <c r="AM17" i="8" s="1"/>
  <c r="H15" i="15"/>
  <c r="O15" i="14"/>
  <c r="R15" i="10"/>
  <c r="G18" i="7" s="1"/>
  <c r="B13" i="15"/>
  <c r="F13" i="10"/>
  <c r="E13" i="14"/>
  <c r="P11" i="10"/>
  <c r="Z15" i="10"/>
  <c r="AB18" i="8" s="1"/>
  <c r="N15" i="15"/>
  <c r="AD15" i="14"/>
  <c r="L15" i="15"/>
  <c r="AA15" i="14"/>
  <c r="AA6" i="14"/>
  <c r="L6" i="15"/>
  <c r="O56" i="8"/>
  <c r="X56" i="8" s="1"/>
  <c r="S55" i="3" s="1"/>
  <c r="R55" i="3" s="1"/>
  <c r="W117" i="8"/>
  <c r="N17" i="7"/>
  <c r="K17" i="7"/>
  <c r="P16" i="3" s="1"/>
  <c r="K7" i="10"/>
  <c r="K15" i="6"/>
  <c r="L15" i="6" s="1"/>
  <c r="J15" i="6"/>
  <c r="S8" i="15"/>
  <c r="AK8" i="14"/>
  <c r="AE8" i="10"/>
  <c r="AI11" i="8" s="1"/>
  <c r="AL11" i="8" s="1"/>
  <c r="W8" i="10"/>
  <c r="I6" i="15"/>
  <c r="O56" i="7"/>
  <c r="M3" i="15"/>
  <c r="Y3" i="10"/>
  <c r="AA6" i="8" s="1"/>
  <c r="AC3" i="14"/>
  <c r="L6" i="14"/>
  <c r="D6" i="14" s="1"/>
  <c r="AA5" i="14"/>
  <c r="L5" i="15"/>
  <c r="P10" i="6"/>
  <c r="Q10" i="6" s="1"/>
  <c r="O10" i="6"/>
  <c r="T10" i="6"/>
  <c r="U10" i="6" s="1"/>
  <c r="V10" i="6" s="1"/>
  <c r="E5" i="14"/>
  <c r="G5" i="14" s="1"/>
  <c r="F5" i="10"/>
  <c r="B5" i="15"/>
  <c r="W4" i="14"/>
  <c r="X4" i="14" s="1"/>
  <c r="T4" i="14" s="1"/>
  <c r="J19" i="12"/>
  <c r="Q7" i="8" s="1"/>
  <c r="W75" i="8"/>
  <c r="X75" i="8" s="1"/>
  <c r="S74" i="3" s="1"/>
  <c r="H26" i="8"/>
  <c r="O26" i="8" s="1"/>
  <c r="M34" i="7"/>
  <c r="X13" i="8"/>
  <c r="S12" i="3" s="1"/>
  <c r="T59" i="4"/>
  <c r="AJ6" i="14"/>
  <c r="X97" i="8"/>
  <c r="S96" i="3" s="1"/>
  <c r="R18" i="8"/>
  <c r="T98" i="4"/>
  <c r="T58" i="4"/>
  <c r="T93" i="4"/>
  <c r="K4" i="14"/>
  <c r="O42" i="8"/>
  <c r="X42" i="8" s="1"/>
  <c r="S41" i="3" s="1"/>
  <c r="T53" i="4"/>
  <c r="R105" i="8"/>
  <c r="W113" i="8"/>
  <c r="T45" i="5"/>
  <c r="T64" i="5"/>
  <c r="L39" i="7"/>
  <c r="T38" i="5"/>
  <c r="AE106" i="14"/>
  <c r="AA106" i="10"/>
  <c r="AC109" i="8" s="1"/>
  <c r="O106" i="15"/>
  <c r="M99" i="7"/>
  <c r="K101" i="10"/>
  <c r="AE95" i="14"/>
  <c r="AA95" i="10"/>
  <c r="AC98" i="8" s="1"/>
  <c r="O95" i="15"/>
  <c r="V99" i="10"/>
  <c r="Y102" i="8"/>
  <c r="Z102" i="8" s="1"/>
  <c r="C93" i="7"/>
  <c r="P93" i="7" s="1"/>
  <c r="C93" i="6"/>
  <c r="C92" i="3"/>
  <c r="C93" i="8"/>
  <c r="T96" i="6"/>
  <c r="U96" i="6" s="1"/>
  <c r="S96" i="6"/>
  <c r="AE91" i="8"/>
  <c r="AM91" i="8" s="1"/>
  <c r="X84" i="10"/>
  <c r="K89" i="10"/>
  <c r="W89" i="14"/>
  <c r="X89" i="14" s="1"/>
  <c r="T89" i="14" s="1"/>
  <c r="AL91" i="8"/>
  <c r="S87" i="10"/>
  <c r="H90" i="7" s="1"/>
  <c r="H85" i="14"/>
  <c r="H85" i="10"/>
  <c r="D85" i="15"/>
  <c r="C88" i="7"/>
  <c r="P88" i="7" s="1"/>
  <c r="C88" i="6"/>
  <c r="C88" i="8"/>
  <c r="C87" i="3"/>
  <c r="V85" i="10"/>
  <c r="Y88" i="8"/>
  <c r="Z88" i="8" s="1"/>
  <c r="O83" i="10"/>
  <c r="AF79" i="14"/>
  <c r="P79" i="15"/>
  <c r="AB79" i="10"/>
  <c r="AD82" i="8" s="1"/>
  <c r="AE80" i="10"/>
  <c r="AI83" i="8" s="1"/>
  <c r="AL83" i="8" s="1"/>
  <c r="S80" i="15"/>
  <c r="AK80" i="14"/>
  <c r="AN80" i="14" s="1"/>
  <c r="T82" i="10"/>
  <c r="I85" i="7" s="1"/>
  <c r="O85" i="7" s="1"/>
  <c r="Q82" i="14"/>
  <c r="J82" i="15"/>
  <c r="P81" i="10"/>
  <c r="O79" i="15"/>
  <c r="AA79" i="10"/>
  <c r="AC82" i="8" s="1"/>
  <c r="AE82" i="8" s="1"/>
  <c r="AE79" i="14"/>
  <c r="N82" i="10"/>
  <c r="D86" i="15"/>
  <c r="H86" i="10"/>
  <c r="H86" i="14"/>
  <c r="U86" i="15"/>
  <c r="AM86" i="14"/>
  <c r="AG86" i="10"/>
  <c r="AK89" i="8" s="1"/>
  <c r="AE83" i="10"/>
  <c r="AI86" i="8" s="1"/>
  <c r="S83" i="15"/>
  <c r="AK83" i="14"/>
  <c r="T81" i="15"/>
  <c r="AL81" i="14"/>
  <c r="AF81" i="10"/>
  <c r="AJ84" i="8" s="1"/>
  <c r="C79" i="6"/>
  <c r="C78" i="3"/>
  <c r="C79" i="8"/>
  <c r="C79" i="7"/>
  <c r="M79" i="7" s="1"/>
  <c r="P80" i="7"/>
  <c r="AE79" i="8"/>
  <c r="W72" i="10"/>
  <c r="J78" i="6"/>
  <c r="K78" i="6"/>
  <c r="L78" i="6" s="1"/>
  <c r="M78" i="6" s="1"/>
  <c r="N78" i="6" s="1"/>
  <c r="M77" i="3" s="1"/>
  <c r="L81" i="7"/>
  <c r="R78" i="14"/>
  <c r="K78" i="15"/>
  <c r="U78" i="10"/>
  <c r="J81" i="7" s="1"/>
  <c r="P81" i="7" s="1"/>
  <c r="L78" i="15"/>
  <c r="AA78" i="14"/>
  <c r="U72" i="10"/>
  <c r="J75" i="7" s="1"/>
  <c r="P75" i="7" s="1"/>
  <c r="R72" i="14"/>
  <c r="K72" i="15"/>
  <c r="C73" i="15"/>
  <c r="F73" i="14"/>
  <c r="G73" i="10"/>
  <c r="J145" i="12"/>
  <c r="Q76" i="8" s="1"/>
  <c r="R76" i="8" s="1"/>
  <c r="X76" i="8" s="1"/>
  <c r="S75" i="3" s="1"/>
  <c r="W73" i="14"/>
  <c r="X73" i="14" s="1"/>
  <c r="T73" i="14" s="1"/>
  <c r="F71" i="14"/>
  <c r="G71" i="14" s="1"/>
  <c r="C71" i="15"/>
  <c r="G71" i="10"/>
  <c r="L74" i="7" s="1"/>
  <c r="S72" i="10"/>
  <c r="H75" i="7" s="1"/>
  <c r="AJ76" i="14"/>
  <c r="AH74" i="14"/>
  <c r="AJ74" i="14" s="1"/>
  <c r="AC74" i="10"/>
  <c r="AF77" i="8" s="1"/>
  <c r="AH77" i="8" s="1"/>
  <c r="Q74" i="15"/>
  <c r="N74" i="15"/>
  <c r="Z74" i="10"/>
  <c r="AB77" i="8" s="1"/>
  <c r="AD74" i="14"/>
  <c r="W70" i="10"/>
  <c r="U70" i="15"/>
  <c r="AG70" i="10"/>
  <c r="AK73" i="8" s="1"/>
  <c r="AM70" i="14"/>
  <c r="W67" i="10"/>
  <c r="J64" i="10"/>
  <c r="AL66" i="14"/>
  <c r="AN66" i="14" s="1"/>
  <c r="AF66" i="10"/>
  <c r="AJ69" i="8" s="1"/>
  <c r="AL69" i="8" s="1"/>
  <c r="T66" i="15"/>
  <c r="K68" i="15"/>
  <c r="U68" i="10"/>
  <c r="J71" i="7" s="1"/>
  <c r="P71" i="7" s="1"/>
  <c r="R68" i="14"/>
  <c r="P77" i="6"/>
  <c r="Q77" i="6" s="1"/>
  <c r="O77" i="6"/>
  <c r="L62" i="10"/>
  <c r="F62" i="15"/>
  <c r="J62" i="14"/>
  <c r="K62" i="14" s="1"/>
  <c r="I55" i="10"/>
  <c r="S58" i="6" s="1"/>
  <c r="E55" i="15"/>
  <c r="I55" i="14"/>
  <c r="B63" i="15"/>
  <c r="E63" i="14"/>
  <c r="F63" i="10"/>
  <c r="I69" i="15"/>
  <c r="I64" i="15"/>
  <c r="V64" i="15" s="1"/>
  <c r="G64" i="11" s="1"/>
  <c r="D64" i="11" s="1"/>
  <c r="D53" i="15"/>
  <c r="V53" i="15" s="1"/>
  <c r="G53" i="11" s="1"/>
  <c r="D53" i="11" s="1"/>
  <c r="H53" i="10"/>
  <c r="H53" i="14"/>
  <c r="L53" i="14" s="1"/>
  <c r="D53" i="14" s="1"/>
  <c r="B53" i="14" s="1"/>
  <c r="F53" i="11" s="1"/>
  <c r="C53" i="11" s="1"/>
  <c r="O65" i="15"/>
  <c r="AA65" i="10"/>
  <c r="AC68" i="8" s="1"/>
  <c r="AE68" i="8" s="1"/>
  <c r="AM68" i="8" s="1"/>
  <c r="AE65" i="14"/>
  <c r="AG65" i="14" s="1"/>
  <c r="J62" i="10"/>
  <c r="G58" i="14"/>
  <c r="E56" i="15"/>
  <c r="I56" i="10"/>
  <c r="S59" i="6" s="1"/>
  <c r="I56" i="14"/>
  <c r="O124" i="12"/>
  <c r="K61" i="6" s="1"/>
  <c r="L61" i="6" s="1"/>
  <c r="M61" i="6" s="1"/>
  <c r="J56" i="14"/>
  <c r="L56" i="10"/>
  <c r="F56" i="15"/>
  <c r="L60" i="14"/>
  <c r="AK59" i="14"/>
  <c r="AN59" i="14" s="1"/>
  <c r="AE59" i="10"/>
  <c r="AI62" i="8" s="1"/>
  <c r="AL62" i="8" s="1"/>
  <c r="S59" i="15"/>
  <c r="M66" i="7"/>
  <c r="AK49" i="14"/>
  <c r="AN49" i="14" s="1"/>
  <c r="S49" i="15"/>
  <c r="AE49" i="10"/>
  <c r="AI52" i="8" s="1"/>
  <c r="AL52" i="8" s="1"/>
  <c r="AF45" i="10"/>
  <c r="AJ48" i="8" s="1"/>
  <c r="AL48" i="8" s="1"/>
  <c r="T45" i="15"/>
  <c r="AL45" i="14"/>
  <c r="AN45" i="14" s="1"/>
  <c r="V58" i="10"/>
  <c r="Y61" i="8"/>
  <c r="Z61" i="8" s="1"/>
  <c r="AB57" i="14"/>
  <c r="M48" i="10"/>
  <c r="I52" i="15"/>
  <c r="E51" i="15"/>
  <c r="I51" i="10"/>
  <c r="S54" i="6" s="1"/>
  <c r="I51" i="14"/>
  <c r="K51" i="14" s="1"/>
  <c r="U48" i="15"/>
  <c r="AG48" i="10"/>
  <c r="AK51" i="8" s="1"/>
  <c r="AM48" i="14"/>
  <c r="J47" i="14"/>
  <c r="K47" i="14" s="1"/>
  <c r="L47" i="10"/>
  <c r="F47" i="15"/>
  <c r="X50" i="10"/>
  <c r="F48" i="15"/>
  <c r="J48" i="14"/>
  <c r="K48" i="14" s="1"/>
  <c r="L48" i="10"/>
  <c r="P47" i="6"/>
  <c r="Q47" i="6" s="1"/>
  <c r="O47" i="6"/>
  <c r="T47" i="6"/>
  <c r="U47" i="6" s="1"/>
  <c r="V47" i="6" s="1"/>
  <c r="M44" i="15"/>
  <c r="AC44" i="14"/>
  <c r="Y44" i="10"/>
  <c r="AA47" i="8" s="1"/>
  <c r="O39" i="15"/>
  <c r="AA39" i="10"/>
  <c r="AC42" i="8" s="1"/>
  <c r="AE39" i="14"/>
  <c r="J63" i="12"/>
  <c r="Q37" i="8" s="1"/>
  <c r="R37" i="8" s="1"/>
  <c r="W34" i="14"/>
  <c r="X34" i="14" s="1"/>
  <c r="T34" i="14" s="1"/>
  <c r="H28" i="14"/>
  <c r="L28" i="14" s="1"/>
  <c r="D28" i="14" s="1"/>
  <c r="H28" i="10"/>
  <c r="D28" i="15"/>
  <c r="V28" i="15" s="1"/>
  <c r="G28" i="11" s="1"/>
  <c r="D28" i="11" s="1"/>
  <c r="N44" i="10"/>
  <c r="C45" i="8"/>
  <c r="C45" i="7"/>
  <c r="O45" i="7" s="1"/>
  <c r="C45" i="6"/>
  <c r="C44" i="3"/>
  <c r="C35" i="8"/>
  <c r="C35" i="7"/>
  <c r="C35" i="6"/>
  <c r="C34" i="3"/>
  <c r="P43" i="14"/>
  <c r="M43" i="14" s="1"/>
  <c r="L36" i="10"/>
  <c r="F36" i="15"/>
  <c r="J36" i="14"/>
  <c r="K36" i="14" s="1"/>
  <c r="L36" i="14" s="1"/>
  <c r="F31" i="15"/>
  <c r="L31" i="10"/>
  <c r="J31" i="14"/>
  <c r="K31" i="14" s="1"/>
  <c r="O44" i="14"/>
  <c r="R44" i="10"/>
  <c r="G47" i="7" s="1"/>
  <c r="M47" i="7" s="1"/>
  <c r="H44" i="15"/>
  <c r="AC39" i="14"/>
  <c r="AG39" i="14" s="1"/>
  <c r="Y39" i="10"/>
  <c r="AA42" i="8" s="1"/>
  <c r="M39" i="15"/>
  <c r="AA36" i="10"/>
  <c r="AC39" i="8" s="1"/>
  <c r="AE39" i="8" s="1"/>
  <c r="AM39" i="8" s="1"/>
  <c r="O36" i="15"/>
  <c r="AE36" i="14"/>
  <c r="AG36" i="14" s="1"/>
  <c r="C37" i="7"/>
  <c r="L37" i="7" s="1"/>
  <c r="C37" i="6"/>
  <c r="C37" i="8"/>
  <c r="C36" i="3"/>
  <c r="F24" i="15"/>
  <c r="J24" i="14"/>
  <c r="K24" i="14" s="1"/>
  <c r="L24" i="10"/>
  <c r="AE46" i="10"/>
  <c r="AI49" i="8" s="1"/>
  <c r="S46" i="15"/>
  <c r="AK46" i="14"/>
  <c r="L46" i="15"/>
  <c r="AA46" i="14"/>
  <c r="I45" i="15"/>
  <c r="V45" i="15" s="1"/>
  <c r="G45" i="11" s="1"/>
  <c r="D45" i="11" s="1"/>
  <c r="K35" i="10"/>
  <c r="AE44" i="8"/>
  <c r="W38" i="10"/>
  <c r="C25" i="6"/>
  <c r="C25" i="7"/>
  <c r="L25" i="7" s="1"/>
  <c r="C25" i="8"/>
  <c r="C24" i="3"/>
  <c r="J40" i="10"/>
  <c r="M40" i="10"/>
  <c r="J35" i="10"/>
  <c r="X35" i="10"/>
  <c r="J27" i="14"/>
  <c r="K27" i="14" s="1"/>
  <c r="L27" i="14" s="1"/>
  <c r="D27" i="14" s="1"/>
  <c r="L27" i="10"/>
  <c r="F27" i="15"/>
  <c r="AN22" i="14"/>
  <c r="AD33" i="14"/>
  <c r="N33" i="15"/>
  <c r="Z33" i="10"/>
  <c r="AB36" i="8" s="1"/>
  <c r="P33" i="15"/>
  <c r="AF33" i="14"/>
  <c r="AB33" i="10"/>
  <c r="AD36" i="8" s="1"/>
  <c r="T26" i="15"/>
  <c r="AL26" i="14"/>
  <c r="AN26" i="14" s="1"/>
  <c r="AF26" i="10"/>
  <c r="AJ29" i="8" s="1"/>
  <c r="AL29" i="8" s="1"/>
  <c r="AE16" i="14"/>
  <c r="AG16" i="14" s="1"/>
  <c r="AA16" i="10"/>
  <c r="AC19" i="8" s="1"/>
  <c r="AE19" i="8" s="1"/>
  <c r="O16" i="15"/>
  <c r="AN27" i="14"/>
  <c r="AB27" i="14" s="1"/>
  <c r="Z27" i="14" s="1"/>
  <c r="S27" i="14" s="1"/>
  <c r="T18" i="10"/>
  <c r="I21" i="7" s="1"/>
  <c r="O21" i="7" s="1"/>
  <c r="Q18" i="14"/>
  <c r="J18" i="15"/>
  <c r="V18" i="15" s="1"/>
  <c r="G18" i="11" s="1"/>
  <c r="D18" i="11" s="1"/>
  <c r="L23" i="15"/>
  <c r="AA23" i="14"/>
  <c r="V31" i="10"/>
  <c r="Y34" i="8"/>
  <c r="Z34" i="8" s="1"/>
  <c r="K30" i="10"/>
  <c r="AE35" i="8"/>
  <c r="O30" i="14"/>
  <c r="H30" i="15"/>
  <c r="R30" i="10"/>
  <c r="G33" i="7" s="1"/>
  <c r="K25" i="10"/>
  <c r="AC30" i="14"/>
  <c r="M30" i="15"/>
  <c r="Y30" i="10"/>
  <c r="AA33" i="8" s="1"/>
  <c r="G18" i="14"/>
  <c r="E20" i="15"/>
  <c r="I20" i="14"/>
  <c r="I20" i="10"/>
  <c r="S23" i="6" s="1"/>
  <c r="G17" i="10"/>
  <c r="C17" i="15"/>
  <c r="F17" i="14"/>
  <c r="G17" i="14" s="1"/>
  <c r="D17" i="14" s="1"/>
  <c r="AJ20" i="14"/>
  <c r="L21" i="7"/>
  <c r="D9" i="15"/>
  <c r="H9" i="14"/>
  <c r="H9" i="10"/>
  <c r="O15" i="10"/>
  <c r="G13" i="10"/>
  <c r="F13" i="14"/>
  <c r="G13" i="14" s="1"/>
  <c r="C13" i="15"/>
  <c r="T12" i="10"/>
  <c r="I15" i="7" s="1"/>
  <c r="O15" i="7" s="1"/>
  <c r="J12" i="15"/>
  <c r="Q12" i="14"/>
  <c r="C15" i="8"/>
  <c r="C15" i="7"/>
  <c r="L15" i="7" s="1"/>
  <c r="C14" i="3"/>
  <c r="C15" i="6"/>
  <c r="M11" i="15"/>
  <c r="AC11" i="14"/>
  <c r="Y11" i="10"/>
  <c r="AA14" i="8" s="1"/>
  <c r="N15" i="10"/>
  <c r="M13" i="10"/>
  <c r="AK15" i="14"/>
  <c r="AN15" i="14" s="1"/>
  <c r="AE15" i="10"/>
  <c r="AI18" i="8" s="1"/>
  <c r="AL18" i="8" s="1"/>
  <c r="S15" i="15"/>
  <c r="AF15" i="14"/>
  <c r="AB15" i="10"/>
  <c r="AD18" i="8" s="1"/>
  <c r="P15" i="15"/>
  <c r="AL6" i="14"/>
  <c r="AF6" i="10"/>
  <c r="AJ9" i="8" s="1"/>
  <c r="T6" i="15"/>
  <c r="G15" i="6"/>
  <c r="H15" i="6" s="1"/>
  <c r="F15" i="6"/>
  <c r="AJ11" i="14"/>
  <c r="E7" i="14"/>
  <c r="B7" i="15"/>
  <c r="F7" i="10"/>
  <c r="J7" i="14"/>
  <c r="K7" i="14" s="1"/>
  <c r="F7" i="15"/>
  <c r="L7" i="10"/>
  <c r="H8" i="10"/>
  <c r="H8" i="14"/>
  <c r="D8" i="15"/>
  <c r="J7" i="10"/>
  <c r="O3" i="15"/>
  <c r="AE3" i="14"/>
  <c r="AA3" i="10"/>
  <c r="AC6" i="8" s="1"/>
  <c r="N5" i="14"/>
  <c r="Q5" i="10"/>
  <c r="F8" i="7" s="1"/>
  <c r="L8" i="7" s="1"/>
  <c r="G5" i="15"/>
  <c r="O98" i="8"/>
  <c r="X98" i="8" s="1"/>
  <c r="S97" i="3" s="1"/>
  <c r="X4" i="10"/>
  <c r="S4" i="15"/>
  <c r="AE4" i="10"/>
  <c r="AI7" i="8" s="1"/>
  <c r="AL7" i="8" s="1"/>
  <c r="AK4" i="14"/>
  <c r="AN4" i="14" s="1"/>
  <c r="AF4" i="14"/>
  <c r="AB4" i="10"/>
  <c r="AD7" i="8" s="1"/>
  <c r="AE7" i="8" s="1"/>
  <c r="AM7" i="8" s="1"/>
  <c r="P4" i="15"/>
  <c r="R75" i="8"/>
  <c r="X8" i="6"/>
  <c r="Y8" i="6" s="1"/>
  <c r="W8" i="6"/>
  <c r="R84" i="8"/>
  <c r="R21" i="8"/>
  <c r="T44" i="5"/>
  <c r="T10" i="4"/>
  <c r="R32" i="8"/>
  <c r="T69" i="5"/>
  <c r="K39" i="8"/>
  <c r="O39" i="8" s="1"/>
  <c r="K105" i="8"/>
  <c r="O105" i="8" s="1"/>
  <c r="H23" i="8"/>
  <c r="O23" i="8" s="1"/>
  <c r="T23" i="5"/>
  <c r="R113" i="8"/>
  <c r="T72" i="4"/>
  <c r="X6" i="6"/>
  <c r="Y6" i="6" s="1"/>
  <c r="Z6" i="6" s="1"/>
  <c r="T33" i="4"/>
  <c r="O115" i="10"/>
  <c r="L116" i="7"/>
  <c r="P102" i="10"/>
  <c r="V108" i="10"/>
  <c r="Y111" i="8"/>
  <c r="Z111" i="8" s="1"/>
  <c r="X112" i="10"/>
  <c r="L111" i="7"/>
  <c r="I114" i="14"/>
  <c r="E114" i="15"/>
  <c r="I114" i="10"/>
  <c r="S117" i="6" s="1"/>
  <c r="AB112" i="10"/>
  <c r="AD115" i="8" s="1"/>
  <c r="P112" i="15"/>
  <c r="AF112" i="14"/>
  <c r="L105" i="15"/>
  <c r="AA105" i="14"/>
  <c r="J104" i="10"/>
  <c r="T104" i="15"/>
  <c r="AL104" i="14"/>
  <c r="AF104" i="10"/>
  <c r="AJ107" i="8" s="1"/>
  <c r="P106" i="6"/>
  <c r="Q106" i="6" s="1"/>
  <c r="O106" i="6"/>
  <c r="T106" i="6"/>
  <c r="U106" i="6" s="1"/>
  <c r="V106" i="6" s="1"/>
  <c r="F99" i="10"/>
  <c r="E99" i="14"/>
  <c r="B99" i="15"/>
  <c r="AH96" i="14"/>
  <c r="AC96" i="10"/>
  <c r="AF99" i="8" s="1"/>
  <c r="AH99" i="8" s="1"/>
  <c r="Q96" i="15"/>
  <c r="M98" i="10"/>
  <c r="X98" i="10"/>
  <c r="L100" i="7"/>
  <c r="Q98" i="10"/>
  <c r="F101" i="7" s="1"/>
  <c r="L101" i="7" s="1"/>
  <c r="G98" i="15"/>
  <c r="N98" i="14"/>
  <c r="M98" i="14" s="1"/>
  <c r="W92" i="10"/>
  <c r="R101" i="14"/>
  <c r="K101" i="15"/>
  <c r="U101" i="10"/>
  <c r="J104" i="7" s="1"/>
  <c r="P104" i="7" s="1"/>
  <c r="G103" i="6"/>
  <c r="H103" i="6" s="1"/>
  <c r="I103" i="6" s="1"/>
  <c r="F103" i="6"/>
  <c r="L97" i="7"/>
  <c r="W93" i="10"/>
  <c r="J166" i="12"/>
  <c r="W87" i="14"/>
  <c r="X87" i="14" s="1"/>
  <c r="T87" i="14" s="1"/>
  <c r="J95" i="14"/>
  <c r="K95" i="14" s="1"/>
  <c r="L95" i="10"/>
  <c r="F95" i="15"/>
  <c r="F95" i="14"/>
  <c r="C95" i="15"/>
  <c r="G95" i="10"/>
  <c r="P87" i="10"/>
  <c r="B95" i="15"/>
  <c r="F95" i="10"/>
  <c r="E95" i="14"/>
  <c r="P99" i="6"/>
  <c r="Q99" i="6" s="1"/>
  <c r="R99" i="6" s="1"/>
  <c r="K99" i="6"/>
  <c r="L99" i="6" s="1"/>
  <c r="J99" i="6"/>
  <c r="E88" i="15"/>
  <c r="I88" i="10"/>
  <c r="S91" i="6" s="1"/>
  <c r="I88" i="14"/>
  <c r="K88" i="14" s="1"/>
  <c r="J94" i="6"/>
  <c r="K94" i="6"/>
  <c r="L94" i="6" s="1"/>
  <c r="P84" i="15"/>
  <c r="AB84" i="10"/>
  <c r="AD87" i="8" s="1"/>
  <c r="AF84" i="14"/>
  <c r="E89" i="15"/>
  <c r="I89" i="10"/>
  <c r="S92" i="6" s="1"/>
  <c r="I89" i="14"/>
  <c r="W89" i="10"/>
  <c r="X85" i="10"/>
  <c r="Q85" i="14"/>
  <c r="T85" i="10"/>
  <c r="I88" i="7" s="1"/>
  <c r="O88" i="7" s="1"/>
  <c r="J85" i="15"/>
  <c r="Y86" i="10"/>
  <c r="AA89" i="8" s="1"/>
  <c r="M86" i="15"/>
  <c r="AC86" i="14"/>
  <c r="AE80" i="14"/>
  <c r="O80" i="15"/>
  <c r="AA80" i="10"/>
  <c r="AC83" i="8" s="1"/>
  <c r="X79" i="10"/>
  <c r="X80" i="10"/>
  <c r="AG79" i="14"/>
  <c r="O81" i="10"/>
  <c r="AA82" i="14"/>
  <c r="L82" i="15"/>
  <c r="J86" i="14"/>
  <c r="K86" i="14" s="1"/>
  <c r="L86" i="10"/>
  <c r="F86" i="15"/>
  <c r="O157" i="12"/>
  <c r="F81" i="14"/>
  <c r="G81" i="10"/>
  <c r="M84" i="7" s="1"/>
  <c r="C81" i="15"/>
  <c r="P72" i="10"/>
  <c r="AL78" i="14"/>
  <c r="AN78" i="14" s="1"/>
  <c r="AF78" i="10"/>
  <c r="AJ81" i="8" s="1"/>
  <c r="AL81" i="8" s="1"/>
  <c r="T78" i="15"/>
  <c r="F78" i="15"/>
  <c r="L78" i="10"/>
  <c r="J78" i="14"/>
  <c r="K78" i="14" s="1"/>
  <c r="D78" i="15"/>
  <c r="H78" i="10"/>
  <c r="H78" i="14"/>
  <c r="N78" i="15"/>
  <c r="Z78" i="10"/>
  <c r="AB81" i="8" s="1"/>
  <c r="AD78" i="14"/>
  <c r="L79" i="7"/>
  <c r="X72" i="10"/>
  <c r="G73" i="15"/>
  <c r="N73" i="14"/>
  <c r="Q73" i="10"/>
  <c r="F76" i="7" s="1"/>
  <c r="L76" i="7" s="1"/>
  <c r="M73" i="15"/>
  <c r="Y73" i="10"/>
  <c r="AA76" i="8" s="1"/>
  <c r="AC73" i="14"/>
  <c r="AG73" i="14" s="1"/>
  <c r="C69" i="6"/>
  <c r="C69" i="8"/>
  <c r="C69" i="7"/>
  <c r="L69" i="7" s="1"/>
  <c r="C68" i="3"/>
  <c r="P75" i="14"/>
  <c r="M75" i="14" s="1"/>
  <c r="E74" i="15"/>
  <c r="I74" i="14"/>
  <c r="I74" i="10"/>
  <c r="S77" i="6" s="1"/>
  <c r="P71" i="15"/>
  <c r="AF71" i="14"/>
  <c r="AB71" i="10"/>
  <c r="AD74" i="8" s="1"/>
  <c r="C70" i="15"/>
  <c r="G70" i="10"/>
  <c r="P73" i="6" s="1"/>
  <c r="Q73" i="6" s="1"/>
  <c r="R73" i="6" s="1"/>
  <c r="F70" i="14"/>
  <c r="G70" i="14" s="1"/>
  <c r="P68" i="10"/>
  <c r="AE67" i="14"/>
  <c r="AG67" i="14" s="1"/>
  <c r="O67" i="15"/>
  <c r="AA67" i="10"/>
  <c r="AC70" i="8" s="1"/>
  <c r="AE70" i="8" s="1"/>
  <c r="AM70" i="8" s="1"/>
  <c r="N64" i="10"/>
  <c r="K72" i="6"/>
  <c r="L72" i="6" s="1"/>
  <c r="J72" i="6"/>
  <c r="AN74" i="14"/>
  <c r="AA68" i="10"/>
  <c r="AC71" i="8" s="1"/>
  <c r="AE68" i="14"/>
  <c r="O68" i="15"/>
  <c r="O115" i="12"/>
  <c r="M63" i="10"/>
  <c r="V68" i="10"/>
  <c r="Y71" i="8"/>
  <c r="Z71" i="8" s="1"/>
  <c r="V69" i="10"/>
  <c r="Y72" i="8"/>
  <c r="Z72" i="8" s="1"/>
  <c r="AN72" i="8" s="1"/>
  <c r="T71" i="3" s="1"/>
  <c r="AC62" i="14"/>
  <c r="AG62" i="14" s="1"/>
  <c r="M62" i="15"/>
  <c r="Y62" i="10"/>
  <c r="AA65" i="8" s="1"/>
  <c r="S64" i="10"/>
  <c r="H67" i="7" s="1"/>
  <c r="J60" i="10"/>
  <c r="X69" i="6"/>
  <c r="Y69" i="6" s="1"/>
  <c r="W69" i="6"/>
  <c r="N65" i="14"/>
  <c r="G65" i="15"/>
  <c r="Q65" i="10"/>
  <c r="F68" i="7" s="1"/>
  <c r="L68" i="7" s="1"/>
  <c r="N62" i="10"/>
  <c r="X63" i="6"/>
  <c r="Y63" i="6" s="1"/>
  <c r="W63" i="6"/>
  <c r="O66" i="7"/>
  <c r="L58" i="7"/>
  <c r="J57" i="10"/>
  <c r="M56" i="10"/>
  <c r="E58" i="15"/>
  <c r="V58" i="15" s="1"/>
  <c r="G58" i="11" s="1"/>
  <c r="D58" i="11" s="1"/>
  <c r="I58" i="14"/>
  <c r="I58" i="10"/>
  <c r="S61" i="6" s="1"/>
  <c r="K56" i="10"/>
  <c r="T61" i="10"/>
  <c r="I64" i="7" s="1"/>
  <c r="R59" i="14"/>
  <c r="U59" i="10"/>
  <c r="J62" i="7" s="1"/>
  <c r="P62" i="7" s="1"/>
  <c r="K59" i="15"/>
  <c r="H59" i="15"/>
  <c r="O59" i="14"/>
  <c r="R59" i="10"/>
  <c r="G62" i="7" s="1"/>
  <c r="M62" i="7" s="1"/>
  <c r="M63" i="7"/>
  <c r="L61" i="7"/>
  <c r="G65" i="14"/>
  <c r="N49" i="14"/>
  <c r="G49" i="15"/>
  <c r="Q49" i="10"/>
  <c r="F52" i="7" s="1"/>
  <c r="L52" i="7" s="1"/>
  <c r="AA47" i="14"/>
  <c r="L47" i="15"/>
  <c r="H48" i="15"/>
  <c r="R48" i="10"/>
  <c r="G51" i="7" s="1"/>
  <c r="M51" i="7" s="1"/>
  <c r="O48" i="14"/>
  <c r="AI47" i="14"/>
  <c r="AJ47" i="14" s="1"/>
  <c r="AD47" i="10"/>
  <c r="AG50" i="8" s="1"/>
  <c r="AH50" i="8" s="1"/>
  <c r="R47" i="15"/>
  <c r="M52" i="14"/>
  <c r="B52" i="14" s="1"/>
  <c r="F52" i="11" s="1"/>
  <c r="C52" i="11" s="1"/>
  <c r="G53" i="6"/>
  <c r="H53" i="6" s="1"/>
  <c r="F53" i="6"/>
  <c r="C50" i="15"/>
  <c r="F50" i="14"/>
  <c r="G50" i="14" s="1"/>
  <c r="G50" i="10"/>
  <c r="L53" i="7" s="1"/>
  <c r="J99" i="12"/>
  <c r="Q51" i="8" s="1"/>
  <c r="R51" i="8" s="1"/>
  <c r="W48" i="14"/>
  <c r="X48" i="14" s="1"/>
  <c r="T48" i="14" s="1"/>
  <c r="AL55" i="8"/>
  <c r="AM55" i="8" s="1"/>
  <c r="X48" i="6"/>
  <c r="Y48" i="6" s="1"/>
  <c r="W48" i="6"/>
  <c r="O48" i="7"/>
  <c r="X46" i="6"/>
  <c r="Y46" i="6" s="1"/>
  <c r="Z46" i="6" s="1"/>
  <c r="W46" i="6"/>
  <c r="J95" i="12"/>
  <c r="W44" i="14"/>
  <c r="X44" i="14" s="1"/>
  <c r="T44" i="14" s="1"/>
  <c r="M36" i="10"/>
  <c r="U44" i="10"/>
  <c r="J47" i="7" s="1"/>
  <c r="P47" i="7" s="1"/>
  <c r="R44" i="14"/>
  <c r="K44" i="15"/>
  <c r="O67" i="12"/>
  <c r="K40" i="6" s="1"/>
  <c r="L40" i="6" s="1"/>
  <c r="M40" i="6" s="1"/>
  <c r="D31" i="15"/>
  <c r="H31" i="10"/>
  <c r="H31" i="14"/>
  <c r="R36" i="14"/>
  <c r="U36" i="10"/>
  <c r="J39" i="7" s="1"/>
  <c r="P39" i="7" s="1"/>
  <c r="K36" i="15"/>
  <c r="H32" i="15"/>
  <c r="V32" i="15" s="1"/>
  <c r="G32" i="11" s="1"/>
  <c r="D32" i="11" s="1"/>
  <c r="O32" i="14"/>
  <c r="R32" i="10"/>
  <c r="G35" i="7" s="1"/>
  <c r="H24" i="10"/>
  <c r="D24" i="15"/>
  <c r="H24" i="14"/>
  <c r="L24" i="14" s="1"/>
  <c r="D24" i="14" s="1"/>
  <c r="J36" i="10"/>
  <c r="T46" i="15"/>
  <c r="AF46" i="10"/>
  <c r="AJ49" i="8" s="1"/>
  <c r="AL46" i="14"/>
  <c r="X46" i="10"/>
  <c r="E29" i="15"/>
  <c r="I29" i="10"/>
  <c r="S32" i="6" s="1"/>
  <c r="I29" i="14"/>
  <c r="K29" i="14" s="1"/>
  <c r="E38" i="15"/>
  <c r="I38" i="10"/>
  <c r="S41" i="6" s="1"/>
  <c r="I38" i="14"/>
  <c r="K38" i="14" s="1"/>
  <c r="D38" i="15"/>
  <c r="H38" i="10"/>
  <c r="X41" i="6" s="1"/>
  <c r="Y41" i="6" s="1"/>
  <c r="Z41" i="6" s="1"/>
  <c r="H38" i="14"/>
  <c r="P46" i="6"/>
  <c r="Q46" i="6" s="1"/>
  <c r="O46" i="6"/>
  <c r="T46" i="6"/>
  <c r="U46" i="6" s="1"/>
  <c r="V46" i="6" s="1"/>
  <c r="T40" i="10"/>
  <c r="I43" i="7" s="1"/>
  <c r="J40" i="15"/>
  <c r="Q40" i="14"/>
  <c r="J46" i="6"/>
  <c r="K46" i="6"/>
  <c r="L46" i="6" s="1"/>
  <c r="E35" i="14"/>
  <c r="F35" i="10"/>
  <c r="B35" i="15"/>
  <c r="S35" i="15"/>
  <c r="AK35" i="14"/>
  <c r="AE35" i="10"/>
  <c r="AI38" i="8" s="1"/>
  <c r="D22" i="14"/>
  <c r="L32" i="7"/>
  <c r="H33" i="15"/>
  <c r="R33" i="10"/>
  <c r="G36" i="7" s="1"/>
  <c r="M36" i="7" s="1"/>
  <c r="O33" i="14"/>
  <c r="M33" i="10"/>
  <c r="AD26" i="10"/>
  <c r="AG29" i="8" s="1"/>
  <c r="R26" i="15"/>
  <c r="AI26" i="14"/>
  <c r="O26" i="14"/>
  <c r="H26" i="15"/>
  <c r="R26" i="10"/>
  <c r="G29" i="7" s="1"/>
  <c r="M29" i="7" s="1"/>
  <c r="S16" i="15"/>
  <c r="AK16" i="14"/>
  <c r="AN16" i="14" s="1"/>
  <c r="AE16" i="10"/>
  <c r="AI19" i="8" s="1"/>
  <c r="AL19" i="8" s="1"/>
  <c r="W23" i="14"/>
  <c r="X23" i="14" s="1"/>
  <c r="T23" i="14" s="1"/>
  <c r="J56" i="12"/>
  <c r="N30" i="15"/>
  <c r="Z30" i="10"/>
  <c r="AB33" i="8" s="1"/>
  <c r="AD30" i="14"/>
  <c r="E30" i="15"/>
  <c r="I30" i="14"/>
  <c r="I30" i="10"/>
  <c r="S33" i="6" s="1"/>
  <c r="D25" i="15"/>
  <c r="H25" i="14"/>
  <c r="L25" i="14" s="1"/>
  <c r="H25" i="10"/>
  <c r="O25" i="10"/>
  <c r="W30" i="10"/>
  <c r="G31" i="6"/>
  <c r="H31" i="6" s="1"/>
  <c r="F31" i="6"/>
  <c r="P24" i="14"/>
  <c r="M24" i="14" s="1"/>
  <c r="B24" i="14" s="1"/>
  <c r="F24" i="11" s="1"/>
  <c r="C24" i="11" s="1"/>
  <c r="N10" i="15"/>
  <c r="Z10" i="10"/>
  <c r="AB13" i="8" s="1"/>
  <c r="AE13" i="8" s="1"/>
  <c r="AM13" i="8" s="1"/>
  <c r="AN13" i="8" s="1"/>
  <c r="T12" i="3" s="1"/>
  <c r="R12" i="3" s="1"/>
  <c r="AD10" i="14"/>
  <c r="AG10" i="14" s="1"/>
  <c r="AC20" i="14"/>
  <c r="Y20" i="10"/>
  <c r="AA23" i="8" s="1"/>
  <c r="M20" i="15"/>
  <c r="P20" i="10"/>
  <c r="P22" i="14"/>
  <c r="M22" i="14" s="1"/>
  <c r="P22" i="6"/>
  <c r="Q22" i="6" s="1"/>
  <c r="O22" i="6"/>
  <c r="X22" i="6"/>
  <c r="Y22" i="6" s="1"/>
  <c r="Z22" i="6" s="1"/>
  <c r="T22" i="6"/>
  <c r="U22" i="6" s="1"/>
  <c r="V22" i="6" s="1"/>
  <c r="AA22" i="6" s="1"/>
  <c r="N17" i="10"/>
  <c r="M18" i="14"/>
  <c r="M14" i="14"/>
  <c r="AN10" i="14"/>
  <c r="AB10" i="14" s="1"/>
  <c r="Z10" i="14" s="1"/>
  <c r="S10" i="14" s="1"/>
  <c r="K9" i="10"/>
  <c r="AB12" i="10"/>
  <c r="AD15" i="8" s="1"/>
  <c r="AF12" i="14"/>
  <c r="P12" i="15"/>
  <c r="E12" i="15"/>
  <c r="I12" i="14"/>
  <c r="I12" i="10"/>
  <c r="S15" i="6" s="1"/>
  <c r="N11" i="10"/>
  <c r="AL13" i="14"/>
  <c r="AF13" i="10"/>
  <c r="AJ16" i="8" s="1"/>
  <c r="T13" i="15"/>
  <c r="I13" i="14"/>
  <c r="I13" i="10"/>
  <c r="S16" i="6" s="1"/>
  <c r="E13" i="15"/>
  <c r="O11" i="15"/>
  <c r="AE11" i="14"/>
  <c r="AA11" i="10"/>
  <c r="AC14" i="8" s="1"/>
  <c r="Q15" i="14"/>
  <c r="J15" i="15"/>
  <c r="T15" i="10"/>
  <c r="I18" i="7" s="1"/>
  <c r="C18" i="7"/>
  <c r="C18" i="8"/>
  <c r="C18" i="6"/>
  <c r="C17" i="3"/>
  <c r="AM6" i="14"/>
  <c r="U6" i="15"/>
  <c r="AG6" i="10"/>
  <c r="AK9" i="8" s="1"/>
  <c r="N7" i="10"/>
  <c r="M7" i="10"/>
  <c r="J8" i="14"/>
  <c r="K8" i="14" s="1"/>
  <c r="F8" i="15"/>
  <c r="L8" i="10"/>
  <c r="X8" i="10"/>
  <c r="K102" i="8"/>
  <c r="O102" i="8" s="1"/>
  <c r="X102" i="8" s="1"/>
  <c r="S101" i="3" s="1"/>
  <c r="H3" i="15"/>
  <c r="O3" i="14"/>
  <c r="R3" i="10"/>
  <c r="G6" i="7" s="1"/>
  <c r="M6" i="7" s="1"/>
  <c r="X5" i="10"/>
  <c r="W5" i="10"/>
  <c r="W92" i="8"/>
  <c r="AJ3" i="14"/>
  <c r="O69" i="8"/>
  <c r="C7" i="6"/>
  <c r="C7" i="7"/>
  <c r="C6" i="3"/>
  <c r="C10" i="4" s="1"/>
  <c r="C7" i="8"/>
  <c r="R10" i="5" s="1"/>
  <c r="AN7" i="14"/>
  <c r="T40" i="4"/>
  <c r="O21" i="8"/>
  <c r="T8" i="4"/>
  <c r="C8" i="4"/>
  <c r="O6" i="7"/>
  <c r="W80" i="8"/>
  <c r="T7" i="4"/>
  <c r="C7" i="4"/>
  <c r="N71" i="8"/>
  <c r="T18" i="4"/>
  <c r="K35" i="8"/>
  <c r="O35" i="8" s="1"/>
  <c r="X35" i="8" s="1"/>
  <c r="S34" i="3" s="1"/>
  <c r="T12" i="5"/>
  <c r="C12" i="5"/>
  <c r="W23" i="8"/>
  <c r="T38" i="4"/>
  <c r="U10" i="5"/>
  <c r="C10" i="5"/>
  <c r="T10" i="5"/>
  <c r="T80" i="4"/>
  <c r="T82" i="4"/>
  <c r="T16" i="5"/>
  <c r="H114" i="15"/>
  <c r="R114" i="10"/>
  <c r="G117" i="7" s="1"/>
  <c r="O114" i="14"/>
  <c r="C117" i="6"/>
  <c r="C117" i="8"/>
  <c r="C116" i="3"/>
  <c r="C117" i="7"/>
  <c r="L117" i="7" s="1"/>
  <c r="X97" i="10"/>
  <c r="U114" i="15"/>
  <c r="AG114" i="10"/>
  <c r="AK117" i="8" s="1"/>
  <c r="AM114" i="14"/>
  <c r="W108" i="14"/>
  <c r="X108" i="14" s="1"/>
  <c r="T108" i="14" s="1"/>
  <c r="U108" i="10"/>
  <c r="J111" i="7" s="1"/>
  <c r="J114" i="6"/>
  <c r="K114" i="6"/>
  <c r="L114" i="6" s="1"/>
  <c r="H109" i="14"/>
  <c r="H109" i="10"/>
  <c r="D109" i="15"/>
  <c r="AN108" i="14"/>
  <c r="X106" i="10"/>
  <c r="O106" i="10"/>
  <c r="AC103" i="10"/>
  <c r="AF106" i="8" s="1"/>
  <c r="AH106" i="8" s="1"/>
  <c r="Q103" i="15"/>
  <c r="AH103" i="14"/>
  <c r="AJ103" i="14" s="1"/>
  <c r="AL107" i="14"/>
  <c r="T107" i="15"/>
  <c r="AF107" i="10"/>
  <c r="AJ110" i="8" s="1"/>
  <c r="C110" i="7"/>
  <c r="L110" i="7" s="1"/>
  <c r="C109" i="3"/>
  <c r="C110" i="6"/>
  <c r="C110" i="8"/>
  <c r="X103" i="10"/>
  <c r="J103" i="10"/>
  <c r="P101" i="7"/>
  <c r="W111" i="10"/>
  <c r="AE114" i="8"/>
  <c r="J115" i="15"/>
  <c r="T115" i="10"/>
  <c r="I118" i="7" s="1"/>
  <c r="Q115" i="14"/>
  <c r="AC115" i="14"/>
  <c r="M115" i="15"/>
  <c r="Y115" i="10"/>
  <c r="AA118" i="8" s="1"/>
  <c r="Q113" i="15"/>
  <c r="AC113" i="10"/>
  <c r="AF116" i="8" s="1"/>
  <c r="AH116" i="8" s="1"/>
  <c r="AH113" i="14"/>
  <c r="AJ113" i="14" s="1"/>
  <c r="N113" i="10"/>
  <c r="P110" i="15"/>
  <c r="AB110" i="10"/>
  <c r="AD113" i="8" s="1"/>
  <c r="AE113" i="8" s="1"/>
  <c r="AM113" i="8" s="1"/>
  <c r="AF110" i="14"/>
  <c r="AG110" i="14" s="1"/>
  <c r="J205" i="12"/>
  <c r="W106" i="14"/>
  <c r="X106" i="14" s="1"/>
  <c r="T106" i="14" s="1"/>
  <c r="G109" i="10"/>
  <c r="F109" i="14"/>
  <c r="G109" i="14" s="1"/>
  <c r="C109" i="15"/>
  <c r="K109" i="10"/>
  <c r="O109" i="15"/>
  <c r="AA109" i="10"/>
  <c r="AC112" i="8" s="1"/>
  <c r="AE109" i="14"/>
  <c r="M103" i="15"/>
  <c r="AC103" i="14"/>
  <c r="AG103" i="14" s="1"/>
  <c r="Y103" i="10"/>
  <c r="AA106" i="8" s="1"/>
  <c r="C106" i="7"/>
  <c r="M106" i="7" s="1"/>
  <c r="C106" i="6"/>
  <c r="C106" i="8"/>
  <c r="C105" i="3"/>
  <c r="J194" i="12"/>
  <c r="Q102" i="8" s="1"/>
  <c r="R102" i="8" s="1"/>
  <c r="W99" i="14"/>
  <c r="X99" i="14" s="1"/>
  <c r="T99" i="14" s="1"/>
  <c r="AG92" i="10"/>
  <c r="AK95" i="8" s="1"/>
  <c r="U92" i="15"/>
  <c r="AM92" i="14"/>
  <c r="G99" i="14"/>
  <c r="AD96" i="10"/>
  <c r="AG99" i="8" s="1"/>
  <c r="R96" i="15"/>
  <c r="AI96" i="14"/>
  <c r="G96" i="15"/>
  <c r="V96" i="15" s="1"/>
  <c r="G96" i="11" s="1"/>
  <c r="D96" i="11" s="1"/>
  <c r="N96" i="14"/>
  <c r="M96" i="14" s="1"/>
  <c r="Q96" i="10"/>
  <c r="F99" i="7" s="1"/>
  <c r="L99" i="7" s="1"/>
  <c r="H98" i="10"/>
  <c r="D98" i="15"/>
  <c r="V98" i="15" s="1"/>
  <c r="G98" i="11" s="1"/>
  <c r="D98" i="11" s="1"/>
  <c r="H98" i="14"/>
  <c r="P98" i="15"/>
  <c r="AF98" i="14"/>
  <c r="AB98" i="10"/>
  <c r="AD101" i="8" s="1"/>
  <c r="AJ100" i="14"/>
  <c r="AB100" i="14" s="1"/>
  <c r="Z100" i="14" s="1"/>
  <c r="AC101" i="10"/>
  <c r="AF104" i="8" s="1"/>
  <c r="AH104" i="8" s="1"/>
  <c r="AH101" i="14"/>
  <c r="AJ101" i="14" s="1"/>
  <c r="Q101" i="15"/>
  <c r="L101" i="15"/>
  <c r="AA101" i="14"/>
  <c r="AL104" i="8"/>
  <c r="L103" i="7"/>
  <c r="AC95" i="10"/>
  <c r="AF98" i="8" s="1"/>
  <c r="AH98" i="8" s="1"/>
  <c r="Q95" i="15"/>
  <c r="AH95" i="14"/>
  <c r="AJ95" i="14" s="1"/>
  <c r="X93" i="10"/>
  <c r="R87" i="10"/>
  <c r="G90" i="7" s="1"/>
  <c r="M90" i="7" s="1"/>
  <c r="H87" i="15"/>
  <c r="O87" i="14"/>
  <c r="M87" i="14" s="1"/>
  <c r="M95" i="10"/>
  <c r="K95" i="10"/>
  <c r="F87" i="15"/>
  <c r="L87" i="10"/>
  <c r="J87" i="14"/>
  <c r="K87" i="14" s="1"/>
  <c r="K96" i="14"/>
  <c r="L96" i="14" s="1"/>
  <c r="D96" i="14" s="1"/>
  <c r="AE95" i="8"/>
  <c r="M92" i="14"/>
  <c r="D88" i="15"/>
  <c r="H88" i="10"/>
  <c r="X91" i="6" s="1"/>
  <c r="Y91" i="6" s="1"/>
  <c r="Z91" i="6" s="1"/>
  <c r="H88" i="14"/>
  <c r="P94" i="14"/>
  <c r="M94" i="14" s="1"/>
  <c r="S90" i="15"/>
  <c r="AE90" i="10"/>
  <c r="AI93" i="8" s="1"/>
  <c r="AL93" i="8" s="1"/>
  <c r="AK90" i="14"/>
  <c r="AH96" i="8"/>
  <c r="N84" i="15"/>
  <c r="AD84" i="14"/>
  <c r="Z84" i="10"/>
  <c r="AB87" i="8" s="1"/>
  <c r="AE87" i="8" s="1"/>
  <c r="T84" i="15"/>
  <c r="AL84" i="14"/>
  <c r="AF84" i="10"/>
  <c r="AJ87" i="8" s="1"/>
  <c r="P89" i="10"/>
  <c r="X89" i="10"/>
  <c r="P85" i="15"/>
  <c r="AB85" i="10"/>
  <c r="AD88" i="8" s="1"/>
  <c r="AF85" i="14"/>
  <c r="G85" i="14"/>
  <c r="AG83" i="10"/>
  <c r="AK86" i="8" s="1"/>
  <c r="U83" i="15"/>
  <c r="AM83" i="14"/>
  <c r="R80" i="14"/>
  <c r="K80" i="15"/>
  <c r="U80" i="10"/>
  <c r="J83" i="7" s="1"/>
  <c r="P83" i="7" s="1"/>
  <c r="R79" i="14"/>
  <c r="K79" i="15"/>
  <c r="U79" i="10"/>
  <c r="J82" i="7" s="1"/>
  <c r="P82" i="7" s="1"/>
  <c r="G82" i="10"/>
  <c r="F82" i="14"/>
  <c r="G82" i="14" s="1"/>
  <c r="C82" i="15"/>
  <c r="K87" i="6"/>
  <c r="L87" i="6" s="1"/>
  <c r="P87" i="6"/>
  <c r="Q87" i="6" s="1"/>
  <c r="R87" i="6" s="1"/>
  <c r="J87" i="6"/>
  <c r="E81" i="14"/>
  <c r="F81" i="10"/>
  <c r="B81" i="15"/>
  <c r="W79" i="10"/>
  <c r="W82" i="10"/>
  <c r="O86" i="15"/>
  <c r="AE86" i="14"/>
  <c r="AA86" i="10"/>
  <c r="AC89" i="8" s="1"/>
  <c r="C83" i="15"/>
  <c r="G83" i="10"/>
  <c r="F83" i="14"/>
  <c r="G83" i="14" s="1"/>
  <c r="R81" i="14"/>
  <c r="U81" i="10"/>
  <c r="J84" i="7" s="1"/>
  <c r="K81" i="15"/>
  <c r="L76" i="15"/>
  <c r="AA76" i="14"/>
  <c r="N72" i="10"/>
  <c r="O69" i="10"/>
  <c r="O78" i="14"/>
  <c r="R78" i="10"/>
  <c r="G81" i="7" s="1"/>
  <c r="M81" i="7" s="1"/>
  <c r="H78" i="15"/>
  <c r="R78" i="15"/>
  <c r="AD78" i="10"/>
  <c r="AG81" i="8" s="1"/>
  <c r="AI78" i="14"/>
  <c r="X79" i="6"/>
  <c r="Y79" i="6" s="1"/>
  <c r="W79" i="6"/>
  <c r="AB72" i="10"/>
  <c r="AD75" i="8" s="1"/>
  <c r="P72" i="15"/>
  <c r="AF72" i="14"/>
  <c r="Q73" i="15"/>
  <c r="AC73" i="10"/>
  <c r="AF76" i="8" s="1"/>
  <c r="AH76" i="8" s="1"/>
  <c r="AH73" i="14"/>
  <c r="AJ73" i="14" s="1"/>
  <c r="Z70" i="10"/>
  <c r="AB73" i="8" s="1"/>
  <c r="AE73" i="8" s="1"/>
  <c r="AD70" i="14"/>
  <c r="AG70" i="14" s="1"/>
  <c r="N70" i="15"/>
  <c r="W66" i="14"/>
  <c r="X66" i="14" s="1"/>
  <c r="T66" i="14" s="1"/>
  <c r="M77" i="7"/>
  <c r="J74" i="10"/>
  <c r="Q71" i="15"/>
  <c r="AC71" i="10"/>
  <c r="AF74" i="8" s="1"/>
  <c r="AH74" i="8" s="1"/>
  <c r="AH71" i="14"/>
  <c r="AJ71" i="14" s="1"/>
  <c r="N70" i="10"/>
  <c r="S67" i="15"/>
  <c r="AE67" i="10"/>
  <c r="AI70" i="8" s="1"/>
  <c r="AL70" i="8" s="1"/>
  <c r="AK67" i="14"/>
  <c r="AN67" i="14" s="1"/>
  <c r="C67" i="6"/>
  <c r="C67" i="8"/>
  <c r="C67" i="7"/>
  <c r="M67" i="7" s="1"/>
  <c r="C66" i="3"/>
  <c r="P61" i="10"/>
  <c r="F68" i="10"/>
  <c r="E68" i="14"/>
  <c r="B68" i="15"/>
  <c r="I67" i="15"/>
  <c r="V67" i="15" s="1"/>
  <c r="G67" i="11" s="1"/>
  <c r="D67" i="11" s="1"/>
  <c r="P52" i="10"/>
  <c r="P63" i="15"/>
  <c r="AB63" i="10"/>
  <c r="AD66" i="8" s="1"/>
  <c r="AF63" i="14"/>
  <c r="P70" i="6"/>
  <c r="Q70" i="6" s="1"/>
  <c r="O70" i="6"/>
  <c r="T70" i="6"/>
  <c r="U70" i="6" s="1"/>
  <c r="V70" i="6" s="1"/>
  <c r="C60" i="14"/>
  <c r="H60" i="11" s="1"/>
  <c r="E60" i="11" s="1"/>
  <c r="K71" i="6"/>
  <c r="L71" i="6" s="1"/>
  <c r="J71" i="6"/>
  <c r="R65" i="14"/>
  <c r="U65" i="10"/>
  <c r="J68" i="7" s="1"/>
  <c r="P68" i="7" s="1"/>
  <c r="K65" i="15"/>
  <c r="N62" i="14"/>
  <c r="Q62" i="10"/>
  <c r="F65" i="7" s="1"/>
  <c r="L65" i="7" s="1"/>
  <c r="G62" i="15"/>
  <c r="M57" i="14"/>
  <c r="E57" i="15"/>
  <c r="I57" i="14"/>
  <c r="C57" i="14" s="1"/>
  <c r="H57" i="11" s="1"/>
  <c r="E57" i="11" s="1"/>
  <c r="I57" i="10"/>
  <c r="S60" i="6" s="1"/>
  <c r="AE59" i="14"/>
  <c r="AA59" i="10"/>
  <c r="AC62" i="8" s="1"/>
  <c r="O59" i="15"/>
  <c r="K57" i="10"/>
  <c r="L54" i="15"/>
  <c r="AA54" i="14"/>
  <c r="J56" i="10"/>
  <c r="M58" i="10"/>
  <c r="J127" i="12"/>
  <c r="W59" i="14"/>
  <c r="X59" i="14" s="1"/>
  <c r="T59" i="14" s="1"/>
  <c r="AA57" i="14"/>
  <c r="Z57" i="14" s="1"/>
  <c r="S57" i="14" s="1"/>
  <c r="L57" i="15"/>
  <c r="T68" i="6"/>
  <c r="U68" i="6" s="1"/>
  <c r="V68" i="6" s="1"/>
  <c r="P68" i="6"/>
  <c r="Q68" i="6" s="1"/>
  <c r="O68" i="6"/>
  <c r="N61" i="7"/>
  <c r="E49" i="15"/>
  <c r="I49" i="14"/>
  <c r="K49" i="14" s="1"/>
  <c r="I49" i="10"/>
  <c r="S52" i="6" s="1"/>
  <c r="J45" i="10"/>
  <c r="N51" i="10"/>
  <c r="J96" i="12"/>
  <c r="Q50" i="8" s="1"/>
  <c r="R50" i="8" s="1"/>
  <c r="W47" i="14"/>
  <c r="X47" i="14" s="1"/>
  <c r="T47" i="14" s="1"/>
  <c r="J51" i="15"/>
  <c r="T51" i="10"/>
  <c r="I54" i="7" s="1"/>
  <c r="O54" i="7" s="1"/>
  <c r="Q51" i="14"/>
  <c r="B48" i="15"/>
  <c r="E48" i="14"/>
  <c r="F48" i="10"/>
  <c r="G54" i="6"/>
  <c r="H54" i="6" s="1"/>
  <c r="F54" i="6"/>
  <c r="S47" i="15"/>
  <c r="AK47" i="14"/>
  <c r="AN47" i="14" s="1"/>
  <c r="AE47" i="10"/>
  <c r="AI50" i="8" s="1"/>
  <c r="AL50" i="8" s="1"/>
  <c r="O105" i="12"/>
  <c r="K54" i="6" s="1"/>
  <c r="L54" i="6" s="1"/>
  <c r="M54" i="6" s="1"/>
  <c r="K50" i="10"/>
  <c r="AE52" i="8"/>
  <c r="L48" i="15"/>
  <c r="AA48" i="14"/>
  <c r="L44" i="15"/>
  <c r="AA44" i="14"/>
  <c r="F36" i="10"/>
  <c r="B36" i="15"/>
  <c r="E36" i="14"/>
  <c r="O32" i="10"/>
  <c r="L46" i="10"/>
  <c r="F46" i="15"/>
  <c r="J46" i="14"/>
  <c r="K46" i="14" s="1"/>
  <c r="N46" i="10"/>
  <c r="AG38" i="14"/>
  <c r="L40" i="7"/>
  <c r="AE37" i="8"/>
  <c r="AM37" i="8"/>
  <c r="T45" i="6"/>
  <c r="U45" i="6" s="1"/>
  <c r="V45" i="6" s="1"/>
  <c r="AA45" i="6" s="1"/>
  <c r="O45" i="6"/>
  <c r="P45" i="6"/>
  <c r="Q45" i="6" s="1"/>
  <c r="R45" i="6" s="1"/>
  <c r="H29" i="15"/>
  <c r="O29" i="14"/>
  <c r="R29" i="10"/>
  <c r="G32" i="7" s="1"/>
  <c r="M32" i="7" s="1"/>
  <c r="AG41" i="14"/>
  <c r="R38" i="14"/>
  <c r="U38" i="10"/>
  <c r="J41" i="7" s="1"/>
  <c r="P41" i="7" s="1"/>
  <c r="K38" i="15"/>
  <c r="O38" i="10"/>
  <c r="J45" i="6"/>
  <c r="K45" i="6"/>
  <c r="L45" i="6" s="1"/>
  <c r="M45" i="6" s="1"/>
  <c r="N45" i="6" s="1"/>
  <c r="M44" i="3" s="1"/>
  <c r="AL43" i="8"/>
  <c r="K40" i="10"/>
  <c r="C43" i="6"/>
  <c r="C43" i="7"/>
  <c r="C43" i="8"/>
  <c r="C42" i="3"/>
  <c r="M35" i="10"/>
  <c r="P35" i="10"/>
  <c r="S30" i="15"/>
  <c r="AE30" i="10"/>
  <c r="AI33" i="8" s="1"/>
  <c r="AL33" i="8" s="1"/>
  <c r="AK30" i="14"/>
  <c r="AN30" i="14" s="1"/>
  <c r="O60" i="12"/>
  <c r="O21" i="14"/>
  <c r="H21" i="15"/>
  <c r="R21" i="10"/>
  <c r="G24" i="7" s="1"/>
  <c r="M24" i="7" s="1"/>
  <c r="L33" i="10"/>
  <c r="F33" i="15"/>
  <c r="J33" i="14"/>
  <c r="K33" i="14" s="1"/>
  <c r="AA33" i="14"/>
  <c r="L33" i="15"/>
  <c r="W26" i="14"/>
  <c r="X26" i="14" s="1"/>
  <c r="T26" i="14" s="1"/>
  <c r="J59" i="12"/>
  <c r="Q29" i="8" s="1"/>
  <c r="R29" i="8" s="1"/>
  <c r="X29" i="8" s="1"/>
  <c r="S28" i="3" s="1"/>
  <c r="AK21" i="14"/>
  <c r="AN21" i="14" s="1"/>
  <c r="S21" i="15"/>
  <c r="AE21" i="10"/>
  <c r="AI24" i="8" s="1"/>
  <c r="AL24" i="8" s="1"/>
  <c r="C19" i="6"/>
  <c r="C19" i="7"/>
  <c r="C18" i="3"/>
  <c r="C19" i="8"/>
  <c r="AC21" i="10"/>
  <c r="AF24" i="8" s="1"/>
  <c r="AH24" i="8" s="1"/>
  <c r="Q21" i="15"/>
  <c r="AH21" i="14"/>
  <c r="AJ21" i="14" s="1"/>
  <c r="K23" i="10"/>
  <c r="C30" i="15"/>
  <c r="G30" i="10"/>
  <c r="F30" i="14"/>
  <c r="G30" i="14" s="1"/>
  <c r="I26" i="15"/>
  <c r="H25" i="15"/>
  <c r="O25" i="14"/>
  <c r="R25" i="10"/>
  <c r="G28" i="7" s="1"/>
  <c r="C28" i="7"/>
  <c r="P28" i="7" s="1"/>
  <c r="C28" i="6"/>
  <c r="C28" i="8"/>
  <c r="C27" i="3"/>
  <c r="G23" i="14"/>
  <c r="K21" i="14"/>
  <c r="L21" i="14" s="1"/>
  <c r="D21" i="14" s="1"/>
  <c r="Q10" i="14"/>
  <c r="J10" i="15"/>
  <c r="V10" i="15" s="1"/>
  <c r="G10" i="11" s="1"/>
  <c r="D10" i="11" s="1"/>
  <c r="T10" i="10"/>
  <c r="I13" i="7" s="1"/>
  <c r="O13" i="7" s="1"/>
  <c r="P20" i="15"/>
  <c r="AF20" i="14"/>
  <c r="AB20" i="10"/>
  <c r="AD23" i="8" s="1"/>
  <c r="T20" i="10"/>
  <c r="I23" i="7" s="1"/>
  <c r="O23" i="7" s="1"/>
  <c r="J20" i="15"/>
  <c r="Q20" i="14"/>
  <c r="V17" i="15"/>
  <c r="G17" i="11" s="1"/>
  <c r="D17" i="11" s="1"/>
  <c r="AK17" i="14"/>
  <c r="AE17" i="10"/>
  <c r="AI20" i="8" s="1"/>
  <c r="AL20" i="8" s="1"/>
  <c r="S17" i="15"/>
  <c r="P21" i="14"/>
  <c r="V17" i="10"/>
  <c r="Y20" i="8"/>
  <c r="Z20" i="8" s="1"/>
  <c r="T20" i="6"/>
  <c r="U20" i="6" s="1"/>
  <c r="V20" i="6" s="1"/>
  <c r="P20" i="6"/>
  <c r="Q20" i="6" s="1"/>
  <c r="R20" i="6" s="1"/>
  <c r="O20" i="6"/>
  <c r="L9" i="10"/>
  <c r="F9" i="15"/>
  <c r="J9" i="14"/>
  <c r="K9" i="14" s="1"/>
  <c r="AC15" i="14"/>
  <c r="AG15" i="14" s="1"/>
  <c r="M15" i="15"/>
  <c r="Y15" i="10"/>
  <c r="AA18" i="8" s="1"/>
  <c r="X12" i="10"/>
  <c r="O37" i="12"/>
  <c r="M12" i="7"/>
  <c r="W13" i="10"/>
  <c r="P13" i="10"/>
  <c r="D11" i="15"/>
  <c r="H11" i="14"/>
  <c r="L11" i="14" s="1"/>
  <c r="H11" i="10"/>
  <c r="F15" i="14"/>
  <c r="G15" i="14" s="1"/>
  <c r="C15" i="15"/>
  <c r="G15" i="10"/>
  <c r="P16" i="6"/>
  <c r="Q16" i="6" s="1"/>
  <c r="O16" i="6"/>
  <c r="Z6" i="10"/>
  <c r="AB9" i="8" s="1"/>
  <c r="AE9" i="8" s="1"/>
  <c r="AD6" i="14"/>
  <c r="AG6" i="14" s="1"/>
  <c r="N6" i="15"/>
  <c r="R7" i="10"/>
  <c r="G10" i="7" s="1"/>
  <c r="M10" i="7" s="1"/>
  <c r="O7" i="14"/>
  <c r="H7" i="15"/>
  <c r="T7" i="10"/>
  <c r="I10" i="7" s="1"/>
  <c r="J7" i="15"/>
  <c r="Q7" i="14"/>
  <c r="M9" i="7"/>
  <c r="L10" i="7"/>
  <c r="AL8" i="14"/>
  <c r="AF8" i="10"/>
  <c r="AJ11" i="8" s="1"/>
  <c r="T8" i="15"/>
  <c r="M8" i="15"/>
  <c r="Y8" i="10"/>
  <c r="AA11" i="8" s="1"/>
  <c r="AC8" i="14"/>
  <c r="AG8" i="14" s="1"/>
  <c r="S6" i="10"/>
  <c r="H9" i="7" s="1"/>
  <c r="K50" i="8"/>
  <c r="O50" i="8" s="1"/>
  <c r="X3" i="10"/>
  <c r="X13" i="6"/>
  <c r="Y13" i="6" s="1"/>
  <c r="W13" i="6"/>
  <c r="N5" i="10"/>
  <c r="AI5" i="14"/>
  <c r="R5" i="15"/>
  <c r="AD5" i="10"/>
  <c r="AG8" i="8" s="1"/>
  <c r="L7" i="14"/>
  <c r="O33" i="8"/>
  <c r="X33" i="8" s="1"/>
  <c r="S32" i="3" s="1"/>
  <c r="O11" i="8"/>
  <c r="V9" i="10"/>
  <c r="Y12" i="8"/>
  <c r="Z12" i="8" s="1"/>
  <c r="V7" i="10"/>
  <c r="Y10" i="8"/>
  <c r="Z10" i="8" s="1"/>
  <c r="AL10" i="8"/>
  <c r="AL8" i="8"/>
  <c r="H30" i="8"/>
  <c r="O30" i="8" s="1"/>
  <c r="X30" i="8" s="1"/>
  <c r="S29" i="3" s="1"/>
  <c r="W71" i="8"/>
  <c r="E5" i="3"/>
  <c r="E6" i="7"/>
  <c r="E6" i="6"/>
  <c r="E6" i="8"/>
  <c r="AJ4" i="14"/>
  <c r="X46" i="8"/>
  <c r="S45" i="3" s="1"/>
  <c r="K103" i="7"/>
  <c r="P102" i="3" s="1"/>
  <c r="T31" i="4"/>
  <c r="W83" i="8"/>
  <c r="O65" i="8"/>
  <c r="P6" i="7"/>
  <c r="O97" i="7"/>
  <c r="W62" i="8"/>
  <c r="T26" i="4"/>
  <c r="N34" i="7"/>
  <c r="T25" i="5"/>
  <c r="M11" i="7" l="1"/>
  <c r="O71" i="8"/>
  <c r="V71" i="15"/>
  <c r="G71" i="11" s="1"/>
  <c r="D71" i="11" s="1"/>
  <c r="L82" i="4"/>
  <c r="M46" i="6"/>
  <c r="M94" i="6"/>
  <c r="N94" i="6" s="1"/>
  <c r="M93" i="3" s="1"/>
  <c r="AN46" i="14"/>
  <c r="AM20" i="8"/>
  <c r="Z35" i="6"/>
  <c r="R61" i="6"/>
  <c r="AB42" i="14"/>
  <c r="Z42" i="14" s="1"/>
  <c r="S42" i="14" s="1"/>
  <c r="I46" i="6"/>
  <c r="V26" i="15"/>
  <c r="G26" i="11" s="1"/>
  <c r="D26" i="11" s="1"/>
  <c r="L79" i="14"/>
  <c r="AJ35" i="14"/>
  <c r="I13" i="6"/>
  <c r="N13" i="6" s="1"/>
  <c r="M12" i="3" s="1"/>
  <c r="O33" i="7"/>
  <c r="H9" i="8"/>
  <c r="R102" i="3"/>
  <c r="O81" i="7"/>
  <c r="AH84" i="8"/>
  <c r="V90" i="15"/>
  <c r="G90" i="11" s="1"/>
  <c r="D90" i="11" s="1"/>
  <c r="I23" i="6"/>
  <c r="M61" i="7"/>
  <c r="AL96" i="8"/>
  <c r="X44" i="8"/>
  <c r="S43" i="3" s="1"/>
  <c r="V22" i="15"/>
  <c r="G22" i="11" s="1"/>
  <c r="D22" i="11" s="1"/>
  <c r="X100" i="8"/>
  <c r="S99" i="3" s="1"/>
  <c r="O28" i="8"/>
  <c r="AG84" i="14"/>
  <c r="R22" i="6"/>
  <c r="AB22" i="6" s="1"/>
  <c r="N21" i="3" s="1"/>
  <c r="AL89" i="8"/>
  <c r="D32" i="14"/>
  <c r="N74" i="7"/>
  <c r="M86" i="7"/>
  <c r="V16" i="15"/>
  <c r="G16" i="11" s="1"/>
  <c r="D16" i="11" s="1"/>
  <c r="M36" i="14"/>
  <c r="AH92" i="8"/>
  <c r="AH62" i="8"/>
  <c r="P76" i="7"/>
  <c r="AM43" i="8"/>
  <c r="X37" i="8"/>
  <c r="S36" i="3" s="1"/>
  <c r="T69" i="6"/>
  <c r="U69" i="6" s="1"/>
  <c r="V69" i="6" s="1"/>
  <c r="C102" i="14"/>
  <c r="H102" i="11" s="1"/>
  <c r="E102" i="11" s="1"/>
  <c r="P9" i="7"/>
  <c r="R63" i="6"/>
  <c r="AM24" i="8"/>
  <c r="AN24" i="8" s="1"/>
  <c r="T23" i="3" s="1"/>
  <c r="C75" i="14"/>
  <c r="H75" i="11" s="1"/>
  <c r="E75" i="11" s="1"/>
  <c r="R16" i="6"/>
  <c r="O43" i="7"/>
  <c r="AE22" i="8"/>
  <c r="AM22" i="8" s="1"/>
  <c r="I29" i="6"/>
  <c r="AH83" i="8"/>
  <c r="D25" i="14"/>
  <c r="V96" i="6"/>
  <c r="AA96" i="6" s="1"/>
  <c r="AL73" i="8"/>
  <c r="AM73" i="8" s="1"/>
  <c r="M82" i="6"/>
  <c r="I116" i="6"/>
  <c r="N8" i="8"/>
  <c r="V19" i="15"/>
  <c r="G19" i="11" s="1"/>
  <c r="D19" i="11" s="1"/>
  <c r="V13" i="6"/>
  <c r="M67" i="6"/>
  <c r="I90" i="6"/>
  <c r="AJ80" i="14"/>
  <c r="AG115" i="14"/>
  <c r="X21" i="8"/>
  <c r="S20" i="3" s="1"/>
  <c r="AL38" i="8"/>
  <c r="D60" i="14"/>
  <c r="Q17" i="7"/>
  <c r="AN97" i="8"/>
  <c r="T96" i="3" s="1"/>
  <c r="AH61" i="8"/>
  <c r="M8" i="14"/>
  <c r="N53" i="7"/>
  <c r="I56" i="6"/>
  <c r="Z96" i="6"/>
  <c r="AA19" i="6"/>
  <c r="M97" i="6"/>
  <c r="N97" i="6" s="1"/>
  <c r="M96" i="3" s="1"/>
  <c r="AH10" i="8"/>
  <c r="AL28" i="8"/>
  <c r="I44" i="6"/>
  <c r="N44" i="6" s="1"/>
  <c r="M43" i="3" s="1"/>
  <c r="D105" i="14"/>
  <c r="I19" i="6"/>
  <c r="L50" i="14"/>
  <c r="AA114" i="6"/>
  <c r="AB21" i="14"/>
  <c r="Z21" i="14" s="1"/>
  <c r="S21" i="14" s="1"/>
  <c r="AL47" i="8"/>
  <c r="L85" i="7"/>
  <c r="M90" i="6"/>
  <c r="N90" i="6" s="1"/>
  <c r="M89" i="3" s="1"/>
  <c r="X82" i="8"/>
  <c r="S81" i="3" s="1"/>
  <c r="C40" i="4"/>
  <c r="AG20" i="14"/>
  <c r="X50" i="8"/>
  <c r="S49" i="3" s="1"/>
  <c r="O118" i="7"/>
  <c r="L38" i="14"/>
  <c r="D38" i="14" s="1"/>
  <c r="L31" i="14"/>
  <c r="D31" i="14" s="1"/>
  <c r="L78" i="14"/>
  <c r="D78" i="14" s="1"/>
  <c r="X105" i="8"/>
  <c r="S104" i="3" s="1"/>
  <c r="M37" i="7"/>
  <c r="AJ38" i="14"/>
  <c r="M96" i="6"/>
  <c r="AN68" i="14"/>
  <c r="AG76" i="14"/>
  <c r="AM96" i="8"/>
  <c r="AM79" i="8"/>
  <c r="K56" i="14"/>
  <c r="B28" i="14"/>
  <c r="F28" i="11" s="1"/>
  <c r="C28" i="11" s="1"/>
  <c r="O73" i="7"/>
  <c r="R45" i="3"/>
  <c r="AG4" i="14"/>
  <c r="I79" i="6"/>
  <c r="V21" i="15"/>
  <c r="G21" i="11" s="1"/>
  <c r="D21" i="11" s="1"/>
  <c r="X60" i="8"/>
  <c r="S59" i="3" s="1"/>
  <c r="AB103" i="14"/>
  <c r="C24" i="5"/>
  <c r="V31" i="15"/>
  <c r="G31" i="11" s="1"/>
  <c r="D31" i="11" s="1"/>
  <c r="R77" i="6"/>
  <c r="M76" i="7"/>
  <c r="M116" i="7"/>
  <c r="M29" i="6"/>
  <c r="N29" i="6" s="1"/>
  <c r="M28" i="3" s="1"/>
  <c r="Z47" i="6"/>
  <c r="AA47" i="6" s="1"/>
  <c r="M81" i="14"/>
  <c r="M105" i="6"/>
  <c r="N105" i="6" s="1"/>
  <c r="M104" i="3" s="1"/>
  <c r="AG5" i="14"/>
  <c r="D34" i="14"/>
  <c r="U58" i="5"/>
  <c r="AJ50" i="14"/>
  <c r="AH115" i="8"/>
  <c r="I60" i="6"/>
  <c r="AA103" i="6"/>
  <c r="AB103" i="6" s="1"/>
  <c r="X31" i="8"/>
  <c r="S30" i="3" s="1"/>
  <c r="R30" i="3" s="1"/>
  <c r="O34" i="8"/>
  <c r="X34" i="8" s="1"/>
  <c r="AB97" i="14"/>
  <c r="Z97" i="14" s="1"/>
  <c r="S97" i="14" s="1"/>
  <c r="AB110" i="14"/>
  <c r="Z110" i="14" s="1"/>
  <c r="S110" i="14" s="1"/>
  <c r="B97" i="14"/>
  <c r="F97" i="11" s="1"/>
  <c r="C97" i="11" s="1"/>
  <c r="C97" i="14"/>
  <c r="H97" i="11" s="1"/>
  <c r="E97" i="11" s="1"/>
  <c r="S14" i="3"/>
  <c r="R12" i="5"/>
  <c r="AM35" i="8"/>
  <c r="AN35" i="8" s="1"/>
  <c r="T34" i="3" s="1"/>
  <c r="R34" i="3" s="1"/>
  <c r="R23" i="3"/>
  <c r="AM12" i="8"/>
  <c r="AM99" i="8"/>
  <c r="R56" i="5"/>
  <c r="B43" i="14"/>
  <c r="F43" i="11" s="1"/>
  <c r="C43" i="11" s="1"/>
  <c r="B43" i="11" s="1"/>
  <c r="C43" i="14"/>
  <c r="H43" i="11" s="1"/>
  <c r="E43" i="11" s="1"/>
  <c r="S55" i="14"/>
  <c r="C55" i="14"/>
  <c r="H55" i="11" s="1"/>
  <c r="E55" i="11" s="1"/>
  <c r="AM69" i="8"/>
  <c r="AN69" i="8" s="1"/>
  <c r="T68" i="3" s="1"/>
  <c r="S100" i="14"/>
  <c r="C100" i="14"/>
  <c r="H100" i="11" s="1"/>
  <c r="E100" i="11" s="1"/>
  <c r="U18" i="3"/>
  <c r="U17" i="4"/>
  <c r="R70" i="6"/>
  <c r="G38" i="6"/>
  <c r="H38" i="6" s="1"/>
  <c r="I38" i="6" s="1"/>
  <c r="F38" i="6"/>
  <c r="M19" i="7"/>
  <c r="P19" i="7"/>
  <c r="S41" i="10"/>
  <c r="H44" i="7" s="1"/>
  <c r="P112" i="6"/>
  <c r="Q112" i="6" s="1"/>
  <c r="R112" i="6" s="1"/>
  <c r="O112" i="6"/>
  <c r="T112" i="6"/>
  <c r="U112" i="6" s="1"/>
  <c r="V112" i="6" s="1"/>
  <c r="P28" i="6"/>
  <c r="Q28" i="6" s="1"/>
  <c r="O28" i="6"/>
  <c r="T28" i="6"/>
  <c r="U28" i="6" s="1"/>
  <c r="V28" i="6" s="1"/>
  <c r="R26" i="4"/>
  <c r="K112" i="6"/>
  <c r="L112" i="6" s="1"/>
  <c r="M112" i="6" s="1"/>
  <c r="J112" i="6"/>
  <c r="T81" i="6"/>
  <c r="U81" i="6" s="1"/>
  <c r="V81" i="6" s="1"/>
  <c r="P81" i="6"/>
  <c r="Q81" i="6" s="1"/>
  <c r="O81" i="6"/>
  <c r="AE89" i="8"/>
  <c r="I12" i="15"/>
  <c r="I13" i="15"/>
  <c r="P44" i="14"/>
  <c r="AE60" i="8"/>
  <c r="P80" i="6"/>
  <c r="Q80" i="6" s="1"/>
  <c r="T80" i="6"/>
  <c r="U80" i="6" s="1"/>
  <c r="V80" i="6" s="1"/>
  <c r="O80" i="6"/>
  <c r="AG109" i="14"/>
  <c r="AN114" i="14"/>
  <c r="AE107" i="8"/>
  <c r="X18" i="8"/>
  <c r="S17" i="3" s="1"/>
  <c r="G7" i="14"/>
  <c r="D7" i="14" s="1"/>
  <c r="U40" i="3"/>
  <c r="U53" i="3"/>
  <c r="U71" i="3"/>
  <c r="P86" i="14"/>
  <c r="O14" i="5"/>
  <c r="AA35" i="6"/>
  <c r="N37" i="7"/>
  <c r="Q37" i="7" s="1"/>
  <c r="P24" i="5" s="1"/>
  <c r="K37" i="7"/>
  <c r="P36" i="3" s="1"/>
  <c r="L56" i="14"/>
  <c r="D56" i="14" s="1"/>
  <c r="L88" i="7"/>
  <c r="AE104" i="8"/>
  <c r="AM104" i="8" s="1"/>
  <c r="S20" i="10"/>
  <c r="H23" i="7" s="1"/>
  <c r="X33" i="6"/>
  <c r="Y33" i="6" s="1"/>
  <c r="W33" i="6"/>
  <c r="U23" i="3"/>
  <c r="U20" i="4"/>
  <c r="V65" i="10"/>
  <c r="Y68" i="8"/>
  <c r="Z68" i="8" s="1"/>
  <c r="AN68" i="8" s="1"/>
  <c r="T67" i="3" s="1"/>
  <c r="K75" i="6"/>
  <c r="L75" i="6" s="1"/>
  <c r="J75" i="6"/>
  <c r="L89" i="7"/>
  <c r="X84" i="6"/>
  <c r="Y84" i="6" s="1"/>
  <c r="W84" i="6"/>
  <c r="P82" i="6"/>
  <c r="Q82" i="6" s="1"/>
  <c r="O82" i="6"/>
  <c r="T82" i="6"/>
  <c r="U82" i="6" s="1"/>
  <c r="V82" i="6" s="1"/>
  <c r="P85" i="14"/>
  <c r="AE92" i="8"/>
  <c r="AM92" i="8" s="1"/>
  <c r="V103" i="10"/>
  <c r="Y106" i="8"/>
  <c r="Z106" i="8" s="1"/>
  <c r="L11" i="4"/>
  <c r="C61" i="4"/>
  <c r="V30" i="10"/>
  <c r="Y33" i="8"/>
  <c r="Z33" i="8" s="1"/>
  <c r="L45" i="7"/>
  <c r="M44" i="14"/>
  <c r="AB66" i="14"/>
  <c r="Z66" i="14" s="1"/>
  <c r="S66" i="14" s="1"/>
  <c r="Q69" i="8"/>
  <c r="R69" i="8" s="1"/>
  <c r="Q67" i="8"/>
  <c r="R67" i="8" s="1"/>
  <c r="X67" i="8" s="1"/>
  <c r="S66" i="3" s="1"/>
  <c r="Q68" i="8"/>
  <c r="R68" i="8" s="1"/>
  <c r="G73" i="6"/>
  <c r="H73" i="6" s="1"/>
  <c r="F73" i="6"/>
  <c r="X83" i="6"/>
  <c r="Y83" i="6" s="1"/>
  <c r="W83" i="6"/>
  <c r="M88" i="7"/>
  <c r="P110" i="6"/>
  <c r="Q110" i="6" s="1"/>
  <c r="O110" i="6"/>
  <c r="T110" i="6"/>
  <c r="U110" i="6" s="1"/>
  <c r="V110" i="6" s="1"/>
  <c r="L12" i="7"/>
  <c r="V50" i="10"/>
  <c r="Y53" i="8"/>
  <c r="Z53" i="8" s="1"/>
  <c r="C45" i="4"/>
  <c r="O63" i="5"/>
  <c r="P10" i="7"/>
  <c r="G14" i="6"/>
  <c r="H14" i="6" s="1"/>
  <c r="F14" i="6"/>
  <c r="N19" i="7"/>
  <c r="K26" i="6"/>
  <c r="L26" i="6" s="1"/>
  <c r="M26" i="6" s="1"/>
  <c r="AN40" i="8"/>
  <c r="T39" i="3" s="1"/>
  <c r="P53" i="6"/>
  <c r="Q53" i="6" s="1"/>
  <c r="O53" i="6"/>
  <c r="T53" i="6"/>
  <c r="U53" i="6" s="1"/>
  <c r="V53" i="6" s="1"/>
  <c r="P52" i="6"/>
  <c r="Q52" i="6" s="1"/>
  <c r="O52" i="6"/>
  <c r="T52" i="6"/>
  <c r="U52" i="6" s="1"/>
  <c r="V52" i="6" s="1"/>
  <c r="U97" i="3"/>
  <c r="AN93" i="14"/>
  <c r="AB93" i="14" s="1"/>
  <c r="Z93" i="14" s="1"/>
  <c r="M110" i="7"/>
  <c r="V106" i="10"/>
  <c r="Y109" i="8"/>
  <c r="Z109" i="8" s="1"/>
  <c r="V113" i="10"/>
  <c r="Y116" i="8"/>
  <c r="Z116" i="8" s="1"/>
  <c r="AJ59" i="14"/>
  <c r="S63" i="10"/>
  <c r="H66" i="7" s="1"/>
  <c r="U100" i="3"/>
  <c r="I99" i="15"/>
  <c r="AE109" i="8"/>
  <c r="AM109" i="8"/>
  <c r="O101" i="7"/>
  <c r="C24" i="4"/>
  <c r="AH29" i="8"/>
  <c r="G43" i="6"/>
  <c r="H43" i="6" s="1"/>
  <c r="F43" i="6"/>
  <c r="O32" i="6"/>
  <c r="P32" i="6"/>
  <c r="Q32" i="6" s="1"/>
  <c r="T32" i="6"/>
  <c r="U32" i="6" s="1"/>
  <c r="V32" i="6" s="1"/>
  <c r="AG47" i="14"/>
  <c r="AB47" i="14" s="1"/>
  <c r="Z47" i="14" s="1"/>
  <c r="V89" i="10"/>
  <c r="Y92" i="8"/>
  <c r="Z92" i="8" s="1"/>
  <c r="G101" i="14"/>
  <c r="D101" i="14" s="1"/>
  <c r="P107" i="14"/>
  <c r="M107" i="14" s="1"/>
  <c r="G96" i="6"/>
  <c r="H96" i="6" s="1"/>
  <c r="F96" i="6"/>
  <c r="AG87" i="14"/>
  <c r="P23" i="6"/>
  <c r="Q23" i="6" s="1"/>
  <c r="O23" i="6"/>
  <c r="T23" i="6"/>
  <c r="U23" i="6" s="1"/>
  <c r="V23" i="6" s="1"/>
  <c r="AG33" i="14"/>
  <c r="L24" i="7"/>
  <c r="AE62" i="8"/>
  <c r="AM62" i="8" s="1"/>
  <c r="W64" i="6"/>
  <c r="X64" i="6"/>
  <c r="Y64" i="6" s="1"/>
  <c r="Q72" i="8"/>
  <c r="R72" i="8" s="1"/>
  <c r="X72" i="8" s="1"/>
  <c r="Q70" i="8"/>
  <c r="R70" i="8" s="1"/>
  <c r="X70" i="8" s="1"/>
  <c r="S69" i="3" s="1"/>
  <c r="Q71" i="8"/>
  <c r="R71" i="8" s="1"/>
  <c r="X71" i="8" s="1"/>
  <c r="G89" i="6"/>
  <c r="H89" i="6" s="1"/>
  <c r="F89" i="6"/>
  <c r="M79" i="14"/>
  <c r="W88" i="6"/>
  <c r="X88" i="6"/>
  <c r="Y88" i="6" s="1"/>
  <c r="T93" i="6"/>
  <c r="U93" i="6" s="1"/>
  <c r="V93" i="6" s="1"/>
  <c r="AA93" i="6" s="1"/>
  <c r="K109" i="14"/>
  <c r="R80" i="4"/>
  <c r="S27" i="10"/>
  <c r="H30" i="7" s="1"/>
  <c r="I27" i="15"/>
  <c r="K30" i="6"/>
  <c r="L30" i="6" s="1"/>
  <c r="M30" i="6" s="1"/>
  <c r="N30" i="6" s="1"/>
  <c r="M29" i="3" s="1"/>
  <c r="K31" i="6"/>
  <c r="L31" i="6" s="1"/>
  <c r="M31" i="6" s="1"/>
  <c r="G84" i="6"/>
  <c r="H84" i="6" s="1"/>
  <c r="F84" i="6"/>
  <c r="P101" i="6"/>
  <c r="Q101" i="6" s="1"/>
  <c r="O101" i="6"/>
  <c r="T101" i="6"/>
  <c r="U101" i="6" s="1"/>
  <c r="V101" i="6" s="1"/>
  <c r="AA46" i="6"/>
  <c r="Z48" i="6"/>
  <c r="AA48" i="6" s="1"/>
  <c r="C23" i="5"/>
  <c r="V36" i="15"/>
  <c r="G36" i="11" s="1"/>
  <c r="D36" i="11" s="1"/>
  <c r="S45" i="5"/>
  <c r="AB73" i="14"/>
  <c r="Z73" i="14" s="1"/>
  <c r="S73" i="14" s="1"/>
  <c r="L109" i="14"/>
  <c r="D109" i="14" s="1"/>
  <c r="I54" i="15"/>
  <c r="G81" i="14"/>
  <c r="U13" i="4"/>
  <c r="U14" i="3"/>
  <c r="T77" i="6"/>
  <c r="U77" i="6" s="1"/>
  <c r="V77" i="6" s="1"/>
  <c r="K76" i="6"/>
  <c r="L76" i="6" s="1"/>
  <c r="J76" i="6"/>
  <c r="U21" i="5"/>
  <c r="U31" i="3"/>
  <c r="P40" i="6"/>
  <c r="Q40" i="6" s="1"/>
  <c r="O40" i="6"/>
  <c r="T40" i="6"/>
  <c r="U40" i="6" s="1"/>
  <c r="V40" i="6" s="1"/>
  <c r="Q80" i="7"/>
  <c r="P78" i="14"/>
  <c r="M78" i="14" s="1"/>
  <c r="W9" i="8"/>
  <c r="W7" i="8"/>
  <c r="V8" i="10"/>
  <c r="Y11" i="8"/>
  <c r="Z11" i="8" s="1"/>
  <c r="M43" i="7"/>
  <c r="AB96" i="6"/>
  <c r="N95" i="3" s="1"/>
  <c r="P105" i="14"/>
  <c r="M105" i="14" s="1"/>
  <c r="V108" i="15"/>
  <c r="G108" i="11" s="1"/>
  <c r="D108" i="11" s="1"/>
  <c r="L107" i="7"/>
  <c r="C6" i="4"/>
  <c r="P14" i="5"/>
  <c r="R52" i="5"/>
  <c r="K22" i="7"/>
  <c r="P21" i="3" s="1"/>
  <c r="N22" i="7"/>
  <c r="U49" i="3"/>
  <c r="U33" i="5"/>
  <c r="AL95" i="8"/>
  <c r="O50" i="5"/>
  <c r="R15" i="5"/>
  <c r="K12" i="14"/>
  <c r="L12" i="14" s="1"/>
  <c r="D12" i="14" s="1"/>
  <c r="K40" i="14"/>
  <c r="L40" i="14" s="1"/>
  <c r="D40" i="14" s="1"/>
  <c r="N39" i="7"/>
  <c r="Q39" i="7" s="1"/>
  <c r="K39" i="7"/>
  <c r="P38" i="3" s="1"/>
  <c r="P45" i="7"/>
  <c r="L48" i="7"/>
  <c r="B60" i="14"/>
  <c r="F60" i="11" s="1"/>
  <c r="C60" i="11" s="1"/>
  <c r="B60" i="11" s="1"/>
  <c r="X68" i="6"/>
  <c r="Y68" i="6" s="1"/>
  <c r="W68" i="6"/>
  <c r="U72" i="3"/>
  <c r="AE86" i="8"/>
  <c r="AE85" i="8"/>
  <c r="AM85" i="8" s="1"/>
  <c r="V79" i="15"/>
  <c r="G79" i="11" s="1"/>
  <c r="D79" i="11" s="1"/>
  <c r="R35" i="4"/>
  <c r="X104" i="8"/>
  <c r="S103" i="3" s="1"/>
  <c r="X16" i="6"/>
  <c r="Y16" i="6" s="1"/>
  <c r="Z16" i="6" s="1"/>
  <c r="W16" i="6"/>
  <c r="S25" i="10"/>
  <c r="H28" i="7" s="1"/>
  <c r="G33" i="6"/>
  <c r="H33" i="6" s="1"/>
  <c r="F33" i="6"/>
  <c r="K43" i="6"/>
  <c r="L43" i="6" s="1"/>
  <c r="J43" i="6"/>
  <c r="L62" i="7"/>
  <c r="L62" i="14"/>
  <c r="U46" i="5"/>
  <c r="R47" i="5"/>
  <c r="T33" i="6"/>
  <c r="U33" i="6" s="1"/>
  <c r="V33" i="6" s="1"/>
  <c r="O33" i="6"/>
  <c r="P33" i="6"/>
  <c r="Q33" i="6" s="1"/>
  <c r="T36" i="6"/>
  <c r="U36" i="6" s="1"/>
  <c r="V36" i="6" s="1"/>
  <c r="O36" i="6"/>
  <c r="P36" i="6"/>
  <c r="Q36" i="6" s="1"/>
  <c r="R36" i="6" s="1"/>
  <c r="G47" i="6"/>
  <c r="H47" i="6" s="1"/>
  <c r="F47" i="6"/>
  <c r="M52" i="7"/>
  <c r="G59" i="6"/>
  <c r="H59" i="6" s="1"/>
  <c r="F59" i="6"/>
  <c r="V81" i="10"/>
  <c r="Y84" i="8"/>
  <c r="Z84" i="8" s="1"/>
  <c r="X108" i="6"/>
  <c r="Y108" i="6" s="1"/>
  <c r="Z108" i="6" s="1"/>
  <c r="W108" i="6"/>
  <c r="P63" i="5"/>
  <c r="M19" i="6"/>
  <c r="N19" i="6" s="1"/>
  <c r="M18" i="3" s="1"/>
  <c r="P17" i="6"/>
  <c r="Q17" i="6" s="1"/>
  <c r="T17" i="6"/>
  <c r="U17" i="6" s="1"/>
  <c r="V17" i="6" s="1"/>
  <c r="O17" i="6"/>
  <c r="V39" i="6"/>
  <c r="U31" i="10"/>
  <c r="J34" i="7" s="1"/>
  <c r="V50" i="15"/>
  <c r="G50" i="11" s="1"/>
  <c r="D50" i="11" s="1"/>
  <c r="L47" i="14"/>
  <c r="D47" i="14" s="1"/>
  <c r="L49" i="14"/>
  <c r="V55" i="15"/>
  <c r="G55" i="11" s="1"/>
  <c r="D55" i="11" s="1"/>
  <c r="X73" i="6"/>
  <c r="Y73" i="6" s="1"/>
  <c r="W73" i="6"/>
  <c r="V72" i="10"/>
  <c r="Y75" i="8"/>
  <c r="Z75" i="8" s="1"/>
  <c r="K85" i="7"/>
  <c r="P84" i="3" s="1"/>
  <c r="N85" i="7"/>
  <c r="Q89" i="8"/>
  <c r="R89" i="8" s="1"/>
  <c r="X89" i="8" s="1"/>
  <c r="S88" i="3" s="1"/>
  <c r="Q88" i="8"/>
  <c r="R88" i="8" s="1"/>
  <c r="X88" i="8" s="1"/>
  <c r="S87" i="3" s="1"/>
  <c r="Q87" i="8"/>
  <c r="R87" i="8" s="1"/>
  <c r="X87" i="8" s="1"/>
  <c r="U93" i="4"/>
  <c r="U112" i="3"/>
  <c r="R24" i="4"/>
  <c r="C20" i="4"/>
  <c r="C19" i="4"/>
  <c r="I3" i="15"/>
  <c r="V3" i="15" s="1"/>
  <c r="AE32" i="8"/>
  <c r="AM32" i="8" s="1"/>
  <c r="P38" i="7"/>
  <c r="L54" i="7"/>
  <c r="P55" i="6"/>
  <c r="Q55" i="6" s="1"/>
  <c r="R55" i="6" s="1"/>
  <c r="O55" i="6"/>
  <c r="T55" i="6"/>
  <c r="U55" i="6" s="1"/>
  <c r="V55" i="6" s="1"/>
  <c r="X116" i="6"/>
  <c r="Y116" i="6" s="1"/>
  <c r="W116" i="6"/>
  <c r="R104" i="3"/>
  <c r="K114" i="14"/>
  <c r="C49" i="5"/>
  <c r="R48" i="5"/>
  <c r="L49" i="7"/>
  <c r="AJ49" i="14"/>
  <c r="AB49" i="14" s="1"/>
  <c r="Z49" i="14" s="1"/>
  <c r="S49" i="14" s="1"/>
  <c r="C77" i="14"/>
  <c r="H77" i="11" s="1"/>
  <c r="E77" i="11" s="1"/>
  <c r="K85" i="14"/>
  <c r="L85" i="14" s="1"/>
  <c r="D85" i="14" s="1"/>
  <c r="AN109" i="14"/>
  <c r="V33" i="10"/>
  <c r="Y36" i="8"/>
  <c r="Z36" i="8" s="1"/>
  <c r="U27" i="3"/>
  <c r="S74" i="10"/>
  <c r="H77" i="7" s="1"/>
  <c r="Z79" i="6"/>
  <c r="P39" i="14"/>
  <c r="M39" i="14" s="1"/>
  <c r="I74" i="15"/>
  <c r="V74" i="15" s="1"/>
  <c r="G74" i="11" s="1"/>
  <c r="D74" i="11" s="1"/>
  <c r="I11" i="15"/>
  <c r="P51" i="14"/>
  <c r="M51" i="14" s="1"/>
  <c r="V44" i="10"/>
  <c r="Y47" i="8"/>
  <c r="Z47" i="8" s="1"/>
  <c r="I73" i="15"/>
  <c r="V73" i="15" s="1"/>
  <c r="G73" i="11" s="1"/>
  <c r="D73" i="11" s="1"/>
  <c r="K85" i="6"/>
  <c r="L85" i="6" s="1"/>
  <c r="J85" i="6"/>
  <c r="AM106" i="8"/>
  <c r="AE106" i="8"/>
  <c r="U109" i="3"/>
  <c r="M117" i="7"/>
  <c r="R82" i="4"/>
  <c r="S11" i="10"/>
  <c r="H14" i="7" s="1"/>
  <c r="S54" i="10"/>
  <c r="H57" i="7" s="1"/>
  <c r="Z69" i="6"/>
  <c r="AA69" i="6" s="1"/>
  <c r="M99" i="6"/>
  <c r="V23" i="10"/>
  <c r="Y26" i="8"/>
  <c r="Z26" i="8" s="1"/>
  <c r="AB4" i="14"/>
  <c r="Z4" i="14" s="1"/>
  <c r="S4" i="14" s="1"/>
  <c r="AN12" i="8"/>
  <c r="L88" i="14"/>
  <c r="D88" i="14" s="1"/>
  <c r="M72" i="6"/>
  <c r="P76" i="14"/>
  <c r="M76" i="14" s="1"/>
  <c r="K16" i="6"/>
  <c r="L16" i="6" s="1"/>
  <c r="J16" i="6"/>
  <c r="M33" i="7"/>
  <c r="X39" i="6"/>
  <c r="Y39" i="6" s="1"/>
  <c r="W39" i="6"/>
  <c r="C45" i="5"/>
  <c r="R10" i="6"/>
  <c r="P7" i="14"/>
  <c r="M7" i="14" s="1"/>
  <c r="S12" i="10"/>
  <c r="H15" i="7" s="1"/>
  <c r="U10" i="4"/>
  <c r="U11" i="3"/>
  <c r="X44" i="6"/>
  <c r="Y44" i="6" s="1"/>
  <c r="Z44" i="6" s="1"/>
  <c r="P44" i="6"/>
  <c r="Q44" i="6" s="1"/>
  <c r="T44" i="6"/>
  <c r="U44" i="6" s="1"/>
  <c r="V44" i="6" s="1"/>
  <c r="AA44" i="6" s="1"/>
  <c r="O44" i="6"/>
  <c r="U49" i="4"/>
  <c r="U58" i="3"/>
  <c r="AN86" i="14"/>
  <c r="R25" i="5"/>
  <c r="C26" i="4"/>
  <c r="R31" i="4"/>
  <c r="U6" i="8"/>
  <c r="I6" i="8"/>
  <c r="L6" i="8"/>
  <c r="J6" i="8"/>
  <c r="T6" i="8"/>
  <c r="M6" i="8"/>
  <c r="V6" i="8"/>
  <c r="S6" i="8"/>
  <c r="Q6" i="8"/>
  <c r="P6" i="8"/>
  <c r="G6" i="8"/>
  <c r="F6" i="8"/>
  <c r="O10" i="7"/>
  <c r="M28" i="7"/>
  <c r="K33" i="6"/>
  <c r="L33" i="6" s="1"/>
  <c r="J33" i="6"/>
  <c r="X36" i="6"/>
  <c r="Y36" i="6" s="1"/>
  <c r="W36" i="6"/>
  <c r="X49" i="6"/>
  <c r="Y49" i="6" s="1"/>
  <c r="W49" i="6"/>
  <c r="I39" i="15"/>
  <c r="V39" i="15" s="1"/>
  <c r="G39" i="11" s="1"/>
  <c r="D39" i="11" s="1"/>
  <c r="P84" i="7"/>
  <c r="AN90" i="14"/>
  <c r="M114" i="6"/>
  <c r="L10" i="5"/>
  <c r="C18" i="4"/>
  <c r="U6" i="5"/>
  <c r="U6" i="3"/>
  <c r="AN35" i="14"/>
  <c r="R46" i="6"/>
  <c r="AB46" i="6" s="1"/>
  <c r="N45" i="3" s="1"/>
  <c r="V24" i="15"/>
  <c r="G24" i="11" s="1"/>
  <c r="D24" i="11" s="1"/>
  <c r="P34" i="6"/>
  <c r="Q34" i="6" s="1"/>
  <c r="O34" i="6"/>
  <c r="T34" i="6"/>
  <c r="U34" i="6" s="1"/>
  <c r="V34" i="6" s="1"/>
  <c r="S51" i="10"/>
  <c r="H54" i="7" s="1"/>
  <c r="AM19" i="8"/>
  <c r="AL49" i="8"/>
  <c r="AE42" i="8"/>
  <c r="AM42" i="8" s="1"/>
  <c r="AN42" i="8" s="1"/>
  <c r="R47" i="6"/>
  <c r="P68" i="14"/>
  <c r="M68" i="14" s="1"/>
  <c r="G73" i="14"/>
  <c r="P88" i="6"/>
  <c r="Q88" i="6" s="1"/>
  <c r="R88" i="6" s="1"/>
  <c r="O88" i="6"/>
  <c r="T88" i="6"/>
  <c r="U88" i="6" s="1"/>
  <c r="V88" i="6" s="1"/>
  <c r="P12" i="14"/>
  <c r="M12" i="14" s="1"/>
  <c r="I40" i="15"/>
  <c r="L41" i="14"/>
  <c r="D41" i="14" s="1"/>
  <c r="X60" i="6"/>
  <c r="Y60" i="6" s="1"/>
  <c r="W60" i="6"/>
  <c r="AG74" i="14"/>
  <c r="P86" i="6"/>
  <c r="Q86" i="6" s="1"/>
  <c r="O86" i="6"/>
  <c r="T86" i="6"/>
  <c r="U86" i="6" s="1"/>
  <c r="V86" i="6" s="1"/>
  <c r="P101" i="14"/>
  <c r="M101" i="14" s="1"/>
  <c r="L106" i="7"/>
  <c r="P118" i="6"/>
  <c r="Q118" i="6" s="1"/>
  <c r="R118" i="6" s="1"/>
  <c r="O118" i="6"/>
  <c r="T118" i="6"/>
  <c r="U118" i="6" s="1"/>
  <c r="V118" i="6" s="1"/>
  <c r="G115" i="14"/>
  <c r="R37" i="5"/>
  <c r="R35" i="5"/>
  <c r="C46" i="4"/>
  <c r="S15" i="10"/>
  <c r="H18" i="7" s="1"/>
  <c r="M66" i="6"/>
  <c r="P74" i="6"/>
  <c r="Q74" i="6" s="1"/>
  <c r="R74" i="6" s="1"/>
  <c r="N82" i="7"/>
  <c r="Q82" i="7" s="1"/>
  <c r="P67" i="4" s="1"/>
  <c r="K82" i="7"/>
  <c r="P81" i="3" s="1"/>
  <c r="L72" i="14"/>
  <c r="P72" i="7"/>
  <c r="M72" i="7"/>
  <c r="Z87" i="6"/>
  <c r="AA87" i="6" s="1"/>
  <c r="AH88" i="8"/>
  <c r="K89" i="14"/>
  <c r="AN100" i="8"/>
  <c r="T99" i="3" s="1"/>
  <c r="R99" i="3" s="1"/>
  <c r="T111" i="6"/>
  <c r="U111" i="6" s="1"/>
  <c r="V111" i="6" s="1"/>
  <c r="P111" i="6"/>
  <c r="Q111" i="6" s="1"/>
  <c r="O111" i="6"/>
  <c r="M89" i="7"/>
  <c r="AE93" i="8"/>
  <c r="AM93" i="8" s="1"/>
  <c r="AN93" i="8" s="1"/>
  <c r="N113" i="7"/>
  <c r="K113" i="7"/>
  <c r="P112" i="3" s="1"/>
  <c r="AL14" i="8"/>
  <c r="AN17" i="8"/>
  <c r="T16" i="3" s="1"/>
  <c r="R16" i="3" s="1"/>
  <c r="AL26" i="8"/>
  <c r="AM26" i="8" s="1"/>
  <c r="L43" i="7"/>
  <c r="AL44" i="8"/>
  <c r="AM44" i="8" s="1"/>
  <c r="P53" i="7"/>
  <c r="P50" i="5"/>
  <c r="X113" i="8"/>
  <c r="S112" i="3" s="1"/>
  <c r="K30" i="14"/>
  <c r="M26" i="14"/>
  <c r="K41" i="6"/>
  <c r="L41" i="6" s="1"/>
  <c r="J41" i="6"/>
  <c r="T51" i="6"/>
  <c r="U51" i="6" s="1"/>
  <c r="V51" i="6" s="1"/>
  <c r="P51" i="6"/>
  <c r="Q51" i="6" s="1"/>
  <c r="O51" i="6"/>
  <c r="U47" i="3"/>
  <c r="U39" i="4"/>
  <c r="T58" i="10"/>
  <c r="I61" i="7" s="1"/>
  <c r="U38" i="5"/>
  <c r="U59" i="3"/>
  <c r="P62" i="14"/>
  <c r="K65" i="14"/>
  <c r="L65" i="14" s="1"/>
  <c r="D65" i="14" s="1"/>
  <c r="U76" i="3"/>
  <c r="U80" i="3"/>
  <c r="AG83" i="14"/>
  <c r="AG89" i="14"/>
  <c r="P93" i="14"/>
  <c r="M93" i="14" s="1"/>
  <c r="C97" i="4"/>
  <c r="C35" i="4"/>
  <c r="K13" i="14"/>
  <c r="L13" i="14" s="1"/>
  <c r="D13" i="14" s="1"/>
  <c r="AE49" i="8"/>
  <c r="AB41" i="14"/>
  <c r="Z41" i="14" s="1"/>
  <c r="S41" i="14" s="1"/>
  <c r="S65" i="10"/>
  <c r="H68" i="7" s="1"/>
  <c r="M68" i="6"/>
  <c r="AL75" i="8"/>
  <c r="U91" i="3"/>
  <c r="G107" i="6"/>
  <c r="H107" i="6" s="1"/>
  <c r="F107" i="6"/>
  <c r="AG107" i="14"/>
  <c r="R46" i="5"/>
  <c r="C12" i="4"/>
  <c r="U26" i="5"/>
  <c r="U78" i="4"/>
  <c r="U65" i="5"/>
  <c r="P11" i="7"/>
  <c r="M9" i="14"/>
  <c r="L33" i="14"/>
  <c r="AB45" i="14"/>
  <c r="Z45" i="14" s="1"/>
  <c r="S45" i="14" s="1"/>
  <c r="B45" i="14" s="1"/>
  <c r="F45" i="11" s="1"/>
  <c r="C45" i="11" s="1"/>
  <c r="Z71" i="6"/>
  <c r="O76" i="7"/>
  <c r="K89" i="6"/>
  <c r="L89" i="6" s="1"/>
  <c r="J89" i="6"/>
  <c r="L75" i="14"/>
  <c r="D75" i="14" s="1"/>
  <c r="N100" i="7"/>
  <c r="Q100" i="7" s="1"/>
  <c r="K100" i="7"/>
  <c r="P99" i="3" s="1"/>
  <c r="V104" i="10"/>
  <c r="Y107" i="8"/>
  <c r="Z107" i="8" s="1"/>
  <c r="C54" i="4"/>
  <c r="C63" i="5"/>
  <c r="N25" i="7"/>
  <c r="Q25" i="7" s="1"/>
  <c r="K25" i="7"/>
  <c r="P24" i="3" s="1"/>
  <c r="S30" i="10"/>
  <c r="H33" i="7" s="1"/>
  <c r="L14" i="14"/>
  <c r="D14" i="14" s="1"/>
  <c r="B14" i="14" s="1"/>
  <c r="F14" i="11" s="1"/>
  <c r="C14" i="11" s="1"/>
  <c r="C14" i="14"/>
  <c r="H14" i="11" s="1"/>
  <c r="E14" i="11" s="1"/>
  <c r="G26" i="6"/>
  <c r="H26" i="6" s="1"/>
  <c r="F26" i="6"/>
  <c r="K32" i="6"/>
  <c r="L32" i="6" s="1"/>
  <c r="J32" i="6"/>
  <c r="C37" i="14"/>
  <c r="H37" i="11" s="1"/>
  <c r="E37" i="11" s="1"/>
  <c r="B37" i="11" s="1"/>
  <c r="C52" i="14"/>
  <c r="H52" i="11" s="1"/>
  <c r="E52" i="11" s="1"/>
  <c r="Z67" i="6"/>
  <c r="AA67" i="6" s="1"/>
  <c r="AA100" i="6"/>
  <c r="X101" i="6"/>
  <c r="Y101" i="6" s="1"/>
  <c r="W101" i="6"/>
  <c r="AN113" i="8"/>
  <c r="T112" i="3" s="1"/>
  <c r="V114" i="10"/>
  <c r="Y117" i="8"/>
  <c r="Z117" i="8" s="1"/>
  <c r="M118" i="7"/>
  <c r="S88" i="10"/>
  <c r="H91" i="7" s="1"/>
  <c r="Z99" i="6"/>
  <c r="AA99" i="6" s="1"/>
  <c r="AB99" i="6" s="1"/>
  <c r="AG113" i="14"/>
  <c r="AB113" i="14" s="1"/>
  <c r="Z113" i="14" s="1"/>
  <c r="S113" i="14" s="1"/>
  <c r="AJ99" i="14"/>
  <c r="AB99" i="14" s="1"/>
  <c r="Z99" i="14" s="1"/>
  <c r="S99" i="14" s="1"/>
  <c r="P116" i="6"/>
  <c r="Q116" i="6" s="1"/>
  <c r="O116" i="6"/>
  <c r="T116" i="6"/>
  <c r="U116" i="6" s="1"/>
  <c r="V116" i="6" s="1"/>
  <c r="C70" i="5"/>
  <c r="S3" i="10"/>
  <c r="H6" i="7" s="1"/>
  <c r="AJ15" i="14"/>
  <c r="AB15" i="14" s="1"/>
  <c r="L15" i="14"/>
  <c r="D15" i="14" s="1"/>
  <c r="Z20" i="6"/>
  <c r="AN37" i="8"/>
  <c r="T36" i="3" s="1"/>
  <c r="R36" i="3" s="1"/>
  <c r="V56" i="10"/>
  <c r="Y59" i="8"/>
  <c r="Z59" i="8" s="1"/>
  <c r="S107" i="10"/>
  <c r="H110" i="7" s="1"/>
  <c r="K115" i="14"/>
  <c r="X117" i="6"/>
  <c r="Y117" i="6" s="1"/>
  <c r="W117" i="6"/>
  <c r="P5" i="14"/>
  <c r="X95" i="8"/>
  <c r="S94" i="3" s="1"/>
  <c r="P14" i="7"/>
  <c r="O28" i="7"/>
  <c r="AE29" i="8"/>
  <c r="AM29" i="8" s="1"/>
  <c r="AN29" i="8" s="1"/>
  <c r="X42" i="6"/>
  <c r="Y42" i="6" s="1"/>
  <c r="W42" i="6"/>
  <c r="AH52" i="8"/>
  <c r="AM52" i="8" s="1"/>
  <c r="AN52" i="8" s="1"/>
  <c r="P59" i="14"/>
  <c r="M59" i="14" s="1"/>
  <c r="L73" i="7"/>
  <c r="G81" i="6"/>
  <c r="H81" i="6" s="1"/>
  <c r="F81" i="6"/>
  <c r="R94" i="6"/>
  <c r="T108" i="6"/>
  <c r="U108" i="6" s="1"/>
  <c r="V108" i="6" s="1"/>
  <c r="AA108" i="6" s="1"/>
  <c r="S108" i="6"/>
  <c r="M114" i="7"/>
  <c r="O64" i="7"/>
  <c r="Q64" i="7" s="1"/>
  <c r="K64" i="7"/>
  <c r="P63" i="3" s="1"/>
  <c r="U21" i="4"/>
  <c r="U24" i="3"/>
  <c r="W51" i="6"/>
  <c r="X51" i="6"/>
  <c r="Y51" i="6" s="1"/>
  <c r="AE6" i="8"/>
  <c r="Q16" i="3"/>
  <c r="R17" i="7"/>
  <c r="O16" i="3" s="1"/>
  <c r="Z15" i="14"/>
  <c r="S15" i="14" s="1"/>
  <c r="S40" i="10"/>
  <c r="H43" i="7" s="1"/>
  <c r="I44" i="15"/>
  <c r="D83" i="14"/>
  <c r="R96" i="3"/>
  <c r="P109" i="14"/>
  <c r="M109" i="14" s="1"/>
  <c r="AE112" i="8"/>
  <c r="P98" i="6"/>
  <c r="Q98" i="6" s="1"/>
  <c r="O98" i="6"/>
  <c r="T98" i="6"/>
  <c r="U98" i="6" s="1"/>
  <c r="V98" i="6" s="1"/>
  <c r="K114" i="7"/>
  <c r="P113" i="3" s="1"/>
  <c r="N114" i="7"/>
  <c r="Q114" i="7" s="1"/>
  <c r="U46" i="4"/>
  <c r="K11" i="6"/>
  <c r="L11" i="6" s="1"/>
  <c r="J11" i="6"/>
  <c r="AB38" i="14"/>
  <c r="Z38" i="14" s="1"/>
  <c r="S38" i="14" s="1"/>
  <c r="G36" i="14"/>
  <c r="D36" i="14" s="1"/>
  <c r="V72" i="15"/>
  <c r="G72" i="11" s="1"/>
  <c r="D72" i="11" s="1"/>
  <c r="K101" i="6"/>
  <c r="L101" i="6" s="1"/>
  <c r="J101" i="6"/>
  <c r="I105" i="15"/>
  <c r="V105" i="15" s="1"/>
  <c r="G105" i="11" s="1"/>
  <c r="D105" i="11" s="1"/>
  <c r="P109" i="6"/>
  <c r="Q109" i="6" s="1"/>
  <c r="R109" i="6" s="1"/>
  <c r="J109" i="6"/>
  <c r="K109" i="6"/>
  <c r="L109" i="6" s="1"/>
  <c r="AL87" i="8"/>
  <c r="R69" i="4"/>
  <c r="C14" i="5"/>
  <c r="K6" i="6"/>
  <c r="L6" i="6" s="1"/>
  <c r="J6" i="6"/>
  <c r="T15" i="6"/>
  <c r="U15" i="6" s="1"/>
  <c r="V15" i="6" s="1"/>
  <c r="O15" i="6"/>
  <c r="P15" i="6"/>
  <c r="Q15" i="6" s="1"/>
  <c r="N31" i="7"/>
  <c r="Q31" i="7" s="1"/>
  <c r="K31" i="7"/>
  <c r="P30" i="3" s="1"/>
  <c r="S46" i="10"/>
  <c r="H49" i="7" s="1"/>
  <c r="M50" i="7"/>
  <c r="L50" i="7"/>
  <c r="AG71" i="14"/>
  <c r="X86" i="6"/>
  <c r="Y86" i="6" s="1"/>
  <c r="W86" i="6"/>
  <c r="AG85" i="14"/>
  <c r="C50" i="5"/>
  <c r="P30" i="4"/>
  <c r="S56" i="4"/>
  <c r="C15" i="5"/>
  <c r="CQ368" i="17"/>
  <c r="D368" i="17" s="1"/>
  <c r="CQ355" i="17"/>
  <c r="D355" i="17" s="1"/>
  <c r="CQ335" i="17"/>
  <c r="D335" i="17" s="1"/>
  <c r="CQ367" i="17"/>
  <c r="D367" i="17" s="1"/>
  <c r="CQ360" i="17"/>
  <c r="D360" i="17" s="1"/>
  <c r="CQ372" i="17"/>
  <c r="D372" i="17" s="1"/>
  <c r="CQ359" i="17"/>
  <c r="D359" i="17" s="1"/>
  <c r="CQ333" i="17"/>
  <c r="D333" i="17" s="1"/>
  <c r="CQ332" i="17"/>
  <c r="D332" i="17" s="1"/>
  <c r="CQ354" i="17"/>
  <c r="D354" i="17" s="1"/>
  <c r="CQ325" i="17"/>
  <c r="D325" i="17" s="1"/>
  <c r="CQ304" i="17"/>
  <c r="D304" i="17" s="1"/>
  <c r="CQ291" i="17"/>
  <c r="D291" i="17" s="1"/>
  <c r="CQ278" i="17"/>
  <c r="D278" i="17" s="1"/>
  <c r="CQ271" i="17"/>
  <c r="D271" i="17" s="1"/>
  <c r="CQ232" i="17"/>
  <c r="D232" i="17" s="1"/>
  <c r="CQ219" i="17"/>
  <c r="D219" i="17" s="1"/>
  <c r="CQ206" i="17"/>
  <c r="D206" i="17" s="1"/>
  <c r="CQ199" i="17"/>
  <c r="D199" i="17" s="1"/>
  <c r="CQ186" i="17"/>
  <c r="D186" i="17" s="1"/>
  <c r="CQ180" i="17"/>
  <c r="D180" i="17" s="1"/>
  <c r="CQ168" i="17"/>
  <c r="D168" i="17" s="1"/>
  <c r="CQ162" i="17"/>
  <c r="D162" i="17" s="1"/>
  <c r="CQ156" i="17"/>
  <c r="D156" i="17" s="1"/>
  <c r="CQ150" i="17"/>
  <c r="D150" i="17" s="1"/>
  <c r="CQ144" i="17"/>
  <c r="D144" i="17" s="1"/>
  <c r="CQ138" i="17"/>
  <c r="D138" i="17" s="1"/>
  <c r="CQ126" i="17"/>
  <c r="D126" i="17" s="1"/>
  <c r="CQ120" i="17"/>
  <c r="D120" i="17" s="1"/>
  <c r="CQ102" i="17"/>
  <c r="D102" i="17" s="1"/>
  <c r="CQ90" i="17"/>
  <c r="D90" i="17" s="1"/>
  <c r="CQ72" i="17"/>
  <c r="D72" i="17" s="1"/>
  <c r="CQ375" i="17"/>
  <c r="D375" i="17" s="1"/>
  <c r="CQ317" i="17"/>
  <c r="D317" i="17" s="1"/>
  <c r="CQ310" i="17"/>
  <c r="D310" i="17" s="1"/>
  <c r="CQ297" i="17"/>
  <c r="D297" i="17" s="1"/>
  <c r="CQ284" i="17"/>
  <c r="D284" i="17" s="1"/>
  <c r="CQ277" i="17"/>
  <c r="D277" i="17" s="1"/>
  <c r="CQ264" i="17"/>
  <c r="D264" i="17" s="1"/>
  <c r="CQ251" i="17"/>
  <c r="D251" i="17" s="1"/>
  <c r="CQ238" i="17"/>
  <c r="D238" i="17" s="1"/>
  <c r="CQ225" i="17"/>
  <c r="D225" i="17" s="1"/>
  <c r="CQ212" i="17"/>
  <c r="D212" i="17" s="1"/>
  <c r="CQ374" i="17"/>
  <c r="D374" i="17" s="1"/>
  <c r="CQ343" i="17"/>
  <c r="D343" i="17" s="1"/>
  <c r="CQ324" i="17"/>
  <c r="D324" i="17" s="1"/>
  <c r="CQ303" i="17"/>
  <c r="D303" i="17" s="1"/>
  <c r="CQ283" i="17"/>
  <c r="D283" i="17" s="1"/>
  <c r="CQ270" i="17"/>
  <c r="D270" i="17" s="1"/>
  <c r="CQ377" i="17"/>
  <c r="D377" i="17" s="1"/>
  <c r="CQ362" i="17"/>
  <c r="D362" i="17" s="1"/>
  <c r="CQ296" i="17"/>
  <c r="D296" i="17" s="1"/>
  <c r="CQ253" i="17"/>
  <c r="D253" i="17" s="1"/>
  <c r="CQ197" i="17"/>
  <c r="D197" i="17" s="1"/>
  <c r="CQ182" i="17"/>
  <c r="D182" i="17" s="1"/>
  <c r="CQ175" i="17"/>
  <c r="D175" i="17" s="1"/>
  <c r="CQ167" i="17"/>
  <c r="D167" i="17" s="1"/>
  <c r="CQ153" i="17"/>
  <c r="D153" i="17" s="1"/>
  <c r="CQ146" i="17"/>
  <c r="D146" i="17" s="1"/>
  <c r="CQ124" i="17"/>
  <c r="D124" i="17" s="1"/>
  <c r="CQ117" i="17"/>
  <c r="D117" i="17" s="1"/>
  <c r="CQ103" i="17"/>
  <c r="D103" i="17" s="1"/>
  <c r="CQ95" i="17"/>
  <c r="D95" i="17" s="1"/>
  <c r="CQ67" i="17"/>
  <c r="D67" i="17" s="1"/>
  <c r="CQ60" i="17"/>
  <c r="D60" i="17" s="1"/>
  <c r="CQ53" i="17"/>
  <c r="D53" i="17" s="1"/>
  <c r="CQ40" i="17"/>
  <c r="D40" i="17" s="1"/>
  <c r="CQ27" i="17"/>
  <c r="D27" i="17" s="1"/>
  <c r="CQ14" i="17"/>
  <c r="D14" i="17" s="1"/>
  <c r="CQ349" i="17"/>
  <c r="D349" i="17" s="1"/>
  <c r="CQ376" i="17"/>
  <c r="D376" i="17" s="1"/>
  <c r="CQ322" i="17"/>
  <c r="D322" i="17" s="1"/>
  <c r="CQ252" i="17"/>
  <c r="D252" i="17" s="1"/>
  <c r="CQ235" i="17"/>
  <c r="D235" i="17" s="1"/>
  <c r="CQ211" i="17"/>
  <c r="D211" i="17" s="1"/>
  <c r="CQ196" i="17"/>
  <c r="D196" i="17" s="1"/>
  <c r="CQ373" i="17"/>
  <c r="D373" i="17" s="1"/>
  <c r="CQ312" i="17"/>
  <c r="D312" i="17" s="1"/>
  <c r="CQ294" i="17"/>
  <c r="D294" i="17" s="1"/>
  <c r="CQ286" i="17"/>
  <c r="D286" i="17" s="1"/>
  <c r="CQ276" i="17"/>
  <c r="D276" i="17" s="1"/>
  <c r="CQ268" i="17"/>
  <c r="D268" i="17" s="1"/>
  <c r="CQ250" i="17"/>
  <c r="D250" i="17" s="1"/>
  <c r="CQ203" i="17"/>
  <c r="D203" i="17" s="1"/>
  <c r="CQ188" i="17"/>
  <c r="D188" i="17" s="1"/>
  <c r="CQ58" i="17"/>
  <c r="D58" i="17" s="1"/>
  <c r="CQ45" i="17"/>
  <c r="D45" i="17" s="1"/>
  <c r="CQ32" i="17"/>
  <c r="D32" i="17" s="1"/>
  <c r="CQ19" i="17"/>
  <c r="D19" i="17" s="1"/>
  <c r="CQ6" i="17"/>
  <c r="D6" i="17" s="1"/>
  <c r="CQ302" i="17"/>
  <c r="D302" i="17" s="1"/>
  <c r="CQ259" i="17"/>
  <c r="D259" i="17" s="1"/>
  <c r="CQ234" i="17"/>
  <c r="D234" i="17" s="1"/>
  <c r="CQ210" i="17"/>
  <c r="D210" i="17" s="1"/>
  <c r="CQ195" i="17"/>
  <c r="D195" i="17" s="1"/>
  <c r="CQ187" i="17"/>
  <c r="D187" i="17" s="1"/>
  <c r="CQ329" i="17"/>
  <c r="D329" i="17" s="1"/>
  <c r="CQ300" i="17"/>
  <c r="D300" i="17" s="1"/>
  <c r="CQ274" i="17"/>
  <c r="D274" i="17" s="1"/>
  <c r="CQ248" i="17"/>
  <c r="D248" i="17" s="1"/>
  <c r="CQ237" i="17"/>
  <c r="D237" i="17" s="1"/>
  <c r="CQ224" i="17"/>
  <c r="D224" i="17" s="1"/>
  <c r="CQ214" i="17"/>
  <c r="D214" i="17" s="1"/>
  <c r="CQ201" i="17"/>
  <c r="D201" i="17" s="1"/>
  <c r="CQ170" i="17"/>
  <c r="D170" i="17" s="1"/>
  <c r="CQ161" i="17"/>
  <c r="D161" i="17" s="1"/>
  <c r="CQ135" i="17"/>
  <c r="D135" i="17" s="1"/>
  <c r="CQ127" i="17"/>
  <c r="D127" i="17" s="1"/>
  <c r="CQ118" i="17"/>
  <c r="D118" i="17" s="1"/>
  <c r="CQ100" i="17"/>
  <c r="D100" i="17" s="1"/>
  <c r="CQ75" i="17"/>
  <c r="D75" i="17" s="1"/>
  <c r="CQ50" i="17"/>
  <c r="D50" i="17" s="1"/>
  <c r="CQ350" i="17"/>
  <c r="D350" i="17" s="1"/>
  <c r="CQ328" i="17"/>
  <c r="D328" i="17" s="1"/>
  <c r="CQ313" i="17"/>
  <c r="D313" i="17" s="1"/>
  <c r="CQ287" i="17"/>
  <c r="D287" i="17" s="1"/>
  <c r="CQ247" i="17"/>
  <c r="D247" i="17" s="1"/>
  <c r="CQ213" i="17"/>
  <c r="D213" i="17" s="1"/>
  <c r="CQ189" i="17"/>
  <c r="D189" i="17" s="1"/>
  <c r="CQ152" i="17"/>
  <c r="D152" i="17" s="1"/>
  <c r="CQ109" i="17"/>
  <c r="D109" i="17" s="1"/>
  <c r="CQ65" i="17"/>
  <c r="D65" i="17" s="1"/>
  <c r="CQ34" i="17"/>
  <c r="D34" i="17" s="1"/>
  <c r="CQ26" i="17"/>
  <c r="D26" i="17" s="1"/>
  <c r="CQ10" i="17"/>
  <c r="D10" i="17" s="1"/>
  <c r="CQ311" i="17"/>
  <c r="D311" i="17" s="1"/>
  <c r="CQ299" i="17"/>
  <c r="D299" i="17" s="1"/>
  <c r="CQ285" i="17"/>
  <c r="D285" i="17" s="1"/>
  <c r="CQ273" i="17"/>
  <c r="D273" i="17" s="1"/>
  <c r="CQ177" i="17"/>
  <c r="D177" i="17" s="1"/>
  <c r="CQ169" i="17"/>
  <c r="D169" i="17" s="1"/>
  <c r="CQ125" i="17"/>
  <c r="D125" i="17" s="1"/>
  <c r="CQ107" i="17"/>
  <c r="D107" i="17" s="1"/>
  <c r="CQ99" i="17"/>
  <c r="D99" i="17" s="1"/>
  <c r="CQ91" i="17"/>
  <c r="D91" i="17" s="1"/>
  <c r="CQ49" i="17"/>
  <c r="D49" i="17" s="1"/>
  <c r="CQ41" i="17"/>
  <c r="D41" i="17" s="1"/>
  <c r="CQ17" i="17"/>
  <c r="D17" i="17" s="1"/>
  <c r="CQ369" i="17"/>
  <c r="D369" i="17" s="1"/>
  <c r="CQ342" i="17"/>
  <c r="D342" i="17" s="1"/>
  <c r="CQ309" i="17"/>
  <c r="D309" i="17" s="1"/>
  <c r="CQ246" i="17"/>
  <c r="D246" i="17" s="1"/>
  <c r="CQ233" i="17"/>
  <c r="D233" i="17" s="1"/>
  <c r="CQ209" i="17"/>
  <c r="D209" i="17" s="1"/>
  <c r="CQ198" i="17"/>
  <c r="D198" i="17" s="1"/>
  <c r="CQ185" i="17"/>
  <c r="D185" i="17" s="1"/>
  <c r="CQ116" i="17"/>
  <c r="D116" i="17" s="1"/>
  <c r="CQ73" i="17"/>
  <c r="D73" i="17" s="1"/>
  <c r="CQ9" i="17"/>
  <c r="D9" i="17" s="1"/>
  <c r="CQ341" i="17"/>
  <c r="D341" i="17" s="1"/>
  <c r="CQ298" i="17"/>
  <c r="D298" i="17" s="1"/>
  <c r="CQ282" i="17"/>
  <c r="D282" i="17" s="1"/>
  <c r="CQ272" i="17"/>
  <c r="D272" i="17" s="1"/>
  <c r="CQ176" i="17"/>
  <c r="D176" i="17" s="1"/>
  <c r="CQ158" i="17"/>
  <c r="D158" i="17" s="1"/>
  <c r="CQ149" i="17"/>
  <c r="D149" i="17" s="1"/>
  <c r="CQ133" i="17"/>
  <c r="D133" i="17" s="1"/>
  <c r="CQ115" i="17"/>
  <c r="D115" i="17" s="1"/>
  <c r="CQ89" i="17"/>
  <c r="D89" i="17" s="1"/>
  <c r="CQ71" i="17"/>
  <c r="D71" i="17" s="1"/>
  <c r="CQ16" i="17"/>
  <c r="D16" i="17" s="1"/>
  <c r="CQ357" i="17"/>
  <c r="D357" i="17" s="1"/>
  <c r="CQ356" i="17"/>
  <c r="D356" i="17" s="1"/>
  <c r="CQ319" i="17"/>
  <c r="D319" i="17" s="1"/>
  <c r="CQ295" i="17"/>
  <c r="D295" i="17" s="1"/>
  <c r="CQ275" i="17"/>
  <c r="D275" i="17" s="1"/>
  <c r="CQ254" i="17"/>
  <c r="D254" i="17" s="1"/>
  <c r="CQ173" i="17"/>
  <c r="D173" i="17" s="1"/>
  <c r="CQ129" i="17"/>
  <c r="D129" i="17" s="1"/>
  <c r="CQ113" i="17"/>
  <c r="D113" i="17" s="1"/>
  <c r="CQ55" i="17"/>
  <c r="D55" i="17" s="1"/>
  <c r="CQ29" i="17"/>
  <c r="D29" i="17" s="1"/>
  <c r="CQ15" i="17"/>
  <c r="D15" i="17" s="1"/>
  <c r="CQ293" i="17"/>
  <c r="D293" i="17" s="1"/>
  <c r="CQ191" i="17"/>
  <c r="D191" i="17" s="1"/>
  <c r="CQ172" i="17"/>
  <c r="D172" i="17" s="1"/>
  <c r="CQ145" i="17"/>
  <c r="D145" i="17" s="1"/>
  <c r="CQ43" i="17"/>
  <c r="D43" i="17" s="1"/>
  <c r="CQ340" i="17"/>
  <c r="D340" i="17" s="1"/>
  <c r="CQ292" i="17"/>
  <c r="D292" i="17" s="1"/>
  <c r="CQ267" i="17"/>
  <c r="D267" i="17" s="1"/>
  <c r="CQ228" i="17"/>
  <c r="D228" i="17" s="1"/>
  <c r="CQ207" i="17"/>
  <c r="D207" i="17" s="1"/>
  <c r="CQ184" i="17"/>
  <c r="D184" i="17" s="1"/>
  <c r="CQ171" i="17"/>
  <c r="D171" i="17" s="1"/>
  <c r="CQ140" i="17"/>
  <c r="D140" i="17" s="1"/>
  <c r="CQ38" i="17"/>
  <c r="D38" i="17" s="1"/>
  <c r="CQ13" i="17"/>
  <c r="D13" i="17" s="1"/>
  <c r="CQ339" i="17"/>
  <c r="D339" i="17" s="1"/>
  <c r="CQ226" i="17"/>
  <c r="D226" i="17" s="1"/>
  <c r="CQ123" i="17"/>
  <c r="D123" i="17" s="1"/>
  <c r="CQ111" i="17"/>
  <c r="D111" i="17" s="1"/>
  <c r="CQ79" i="17"/>
  <c r="D79" i="17" s="1"/>
  <c r="CQ52" i="17"/>
  <c r="D52" i="17" s="1"/>
  <c r="CQ23" i="17"/>
  <c r="D23" i="17" s="1"/>
  <c r="CQ12" i="17"/>
  <c r="D12" i="17" s="1"/>
  <c r="CQ338" i="17"/>
  <c r="D338" i="17" s="1"/>
  <c r="CQ308" i="17"/>
  <c r="D308" i="17" s="1"/>
  <c r="CQ266" i="17"/>
  <c r="D266" i="17" s="1"/>
  <c r="CQ241" i="17"/>
  <c r="D241" i="17" s="1"/>
  <c r="CQ204" i="17"/>
  <c r="D204" i="17" s="1"/>
  <c r="CQ183" i="17"/>
  <c r="D183" i="17" s="1"/>
  <c r="CQ166" i="17"/>
  <c r="D166" i="17" s="1"/>
  <c r="CQ154" i="17"/>
  <c r="D154" i="17" s="1"/>
  <c r="CQ122" i="17"/>
  <c r="D122" i="17" s="1"/>
  <c r="CQ37" i="17"/>
  <c r="D37" i="17" s="1"/>
  <c r="CQ11" i="17"/>
  <c r="D11" i="17" s="1"/>
  <c r="CQ307" i="17"/>
  <c r="D307" i="17" s="1"/>
  <c r="CQ265" i="17"/>
  <c r="D265" i="17" s="1"/>
  <c r="CQ202" i="17"/>
  <c r="D202" i="17" s="1"/>
  <c r="CQ165" i="17"/>
  <c r="D165" i="17" s="1"/>
  <c r="CQ137" i="17"/>
  <c r="D137" i="17" s="1"/>
  <c r="CQ62" i="17"/>
  <c r="D62" i="17" s="1"/>
  <c r="CQ22" i="17"/>
  <c r="D22" i="17" s="1"/>
  <c r="CQ8" i="17"/>
  <c r="D8" i="17" s="1"/>
  <c r="CQ330" i="17"/>
  <c r="D330" i="17" s="1"/>
  <c r="CQ306" i="17"/>
  <c r="D306" i="17" s="1"/>
  <c r="CQ281" i="17"/>
  <c r="D281" i="17" s="1"/>
  <c r="CQ181" i="17"/>
  <c r="D181" i="17" s="1"/>
  <c r="CQ164" i="17"/>
  <c r="D164" i="17" s="1"/>
  <c r="CQ148" i="17"/>
  <c r="D148" i="17" s="1"/>
  <c r="CQ61" i="17"/>
  <c r="D61" i="17" s="1"/>
  <c r="CQ35" i="17"/>
  <c r="D35" i="17" s="1"/>
  <c r="CQ366" i="17"/>
  <c r="D366" i="17" s="1"/>
  <c r="CQ239" i="17"/>
  <c r="D239" i="17" s="1"/>
  <c r="CQ216" i="17"/>
  <c r="D216" i="17" s="1"/>
  <c r="CQ119" i="17"/>
  <c r="D119" i="17" s="1"/>
  <c r="CQ104" i="17"/>
  <c r="D104" i="17" s="1"/>
  <c r="CQ31" i="17"/>
  <c r="D31" i="17" s="1"/>
  <c r="CQ249" i="17"/>
  <c r="D249" i="17" s="1"/>
  <c r="CQ97" i="17"/>
  <c r="D97" i="17" s="1"/>
  <c r="CQ54" i="17"/>
  <c r="D54" i="17" s="1"/>
  <c r="CQ47" i="17"/>
  <c r="D47" i="17" s="1"/>
  <c r="CQ7" i="17"/>
  <c r="D7" i="17" s="1"/>
  <c r="CQ301" i="17"/>
  <c r="D301" i="17" s="1"/>
  <c r="CQ87" i="17"/>
  <c r="D87" i="17" s="1"/>
  <c r="CQ5" i="17"/>
  <c r="D5" i="17" s="1"/>
  <c r="CQ231" i="17"/>
  <c r="D231" i="17" s="1"/>
  <c r="CQ130" i="17"/>
  <c r="D130" i="17" s="1"/>
  <c r="CQ86" i="17"/>
  <c r="D86" i="17" s="1"/>
  <c r="CQ44" i="17"/>
  <c r="D44" i="17" s="1"/>
  <c r="CQ229" i="17"/>
  <c r="D229" i="17" s="1"/>
  <c r="CQ39" i="17"/>
  <c r="D39" i="17" s="1"/>
  <c r="CQ4" i="17"/>
  <c r="D4" i="17" s="1"/>
  <c r="CQ217" i="17"/>
  <c r="D217" i="17" s="1"/>
  <c r="CQ121" i="17"/>
  <c r="D121" i="17" s="1"/>
  <c r="CQ36" i="17"/>
  <c r="D36" i="17" s="1"/>
  <c r="CQ163" i="17"/>
  <c r="D163" i="17" s="1"/>
  <c r="CQ320" i="17"/>
  <c r="D320" i="17" s="1"/>
  <c r="CQ193" i="17"/>
  <c r="D193" i="17" s="1"/>
  <c r="CQ255" i="17"/>
  <c r="D255" i="17" s="1"/>
  <c r="CQ215" i="17"/>
  <c r="D215" i="17" s="1"/>
  <c r="CQ194" i="17"/>
  <c r="D194" i="17" s="1"/>
  <c r="CQ59" i="17"/>
  <c r="D59" i="17" s="1"/>
  <c r="CQ30" i="17"/>
  <c r="D30" i="17" s="1"/>
  <c r="CQ269" i="17"/>
  <c r="D269" i="17" s="1"/>
  <c r="CQ112" i="17"/>
  <c r="D112" i="17" s="1"/>
  <c r="CQ147" i="17"/>
  <c r="D147" i="17" s="1"/>
  <c r="CQ28" i="17"/>
  <c r="D28" i="17" s="1"/>
  <c r="CQ336" i="17"/>
  <c r="D336" i="17" s="1"/>
  <c r="CQ323" i="17"/>
  <c r="D323" i="17" s="1"/>
  <c r="CQ279" i="17"/>
  <c r="D279" i="17" s="1"/>
  <c r="C67" i="5"/>
  <c r="C76" i="4"/>
  <c r="C18" i="5"/>
  <c r="C66" i="5"/>
  <c r="C60" i="5"/>
  <c r="U41" i="5"/>
  <c r="C11" i="5"/>
  <c r="C7" i="5"/>
  <c r="C55" i="4"/>
  <c r="U94" i="4"/>
  <c r="C94" i="4"/>
  <c r="C59" i="5"/>
  <c r="C53" i="5"/>
  <c r="C51" i="4"/>
  <c r="C36" i="4"/>
  <c r="C28" i="4"/>
  <c r="U42" i="4"/>
  <c r="C39" i="4"/>
  <c r="U5" i="5"/>
  <c r="C43" i="5"/>
  <c r="C19" i="5"/>
  <c r="C81" i="4"/>
  <c r="C31" i="5"/>
  <c r="C62" i="4"/>
  <c r="C15" i="4"/>
  <c r="U5" i="3"/>
  <c r="U68" i="4"/>
  <c r="C68" i="4"/>
  <c r="U34" i="4"/>
  <c r="C61" i="5"/>
  <c r="U52" i="4"/>
  <c r="U61" i="5"/>
  <c r="U87" i="4"/>
  <c r="U5" i="4"/>
  <c r="C71" i="5"/>
  <c r="C87" i="4"/>
  <c r="U63" i="4"/>
  <c r="C52" i="4"/>
  <c r="C48" i="4"/>
  <c r="C43" i="4"/>
  <c r="C14" i="4"/>
  <c r="C54" i="5"/>
  <c r="C65" i="4"/>
  <c r="C13" i="5"/>
  <c r="C20" i="5"/>
  <c r="U64" i="4"/>
  <c r="C34" i="4"/>
  <c r="C13" i="4"/>
  <c r="C50" i="4"/>
  <c r="C89" i="4"/>
  <c r="C21" i="4"/>
  <c r="C73" i="4"/>
  <c r="C16" i="4"/>
  <c r="C41" i="4"/>
  <c r="U30" i="5"/>
  <c r="C60" i="4"/>
  <c r="C17" i="5"/>
  <c r="C63" i="4"/>
  <c r="C42" i="4"/>
  <c r="U54" i="5"/>
  <c r="C5" i="5"/>
  <c r="C55" i="5"/>
  <c r="U41" i="4"/>
  <c r="C5" i="4"/>
  <c r="C29" i="4"/>
  <c r="C77" i="4"/>
  <c r="U59" i="5"/>
  <c r="C33" i="5"/>
  <c r="C32" i="5"/>
  <c r="C17" i="4"/>
  <c r="C68" i="5"/>
  <c r="C23" i="4"/>
  <c r="C28" i="5"/>
  <c r="C6" i="5"/>
  <c r="U83" i="4"/>
  <c r="C62" i="5"/>
  <c r="U77" i="4"/>
  <c r="U23" i="4"/>
  <c r="C86" i="4"/>
  <c r="U28" i="5"/>
  <c r="C29" i="5"/>
  <c r="C83" i="4"/>
  <c r="C44" i="4"/>
  <c r="C57" i="4"/>
  <c r="C88" i="4"/>
  <c r="C27" i="4"/>
  <c r="C75" i="4"/>
  <c r="U32" i="4"/>
  <c r="U44" i="4"/>
  <c r="C30" i="5"/>
  <c r="C42" i="5"/>
  <c r="U27" i="4"/>
  <c r="U15" i="4"/>
  <c r="C90" i="4"/>
  <c r="U88" i="4"/>
  <c r="C64" i="4"/>
  <c r="U55" i="5"/>
  <c r="C47" i="4"/>
  <c r="U48" i="4"/>
  <c r="U90" i="4"/>
  <c r="C57" i="5"/>
  <c r="C41" i="5"/>
  <c r="C32" i="4"/>
  <c r="C71" i="4"/>
  <c r="AE67" i="8"/>
  <c r="AM67" i="8" s="1"/>
  <c r="AN67" i="8" s="1"/>
  <c r="T66" i="3" s="1"/>
  <c r="R66" i="3" s="1"/>
  <c r="N93" i="7"/>
  <c r="K93" i="7"/>
  <c r="P92" i="3" s="1"/>
  <c r="K8" i="8"/>
  <c r="P25" i="14"/>
  <c r="M25" i="14" s="1"/>
  <c r="M19" i="14"/>
  <c r="M32" i="14"/>
  <c r="AE51" i="8"/>
  <c r="I65" i="15"/>
  <c r="V65" i="15" s="1"/>
  <c r="G65" i="11" s="1"/>
  <c r="D65" i="11" s="1"/>
  <c r="G72" i="6"/>
  <c r="H72" i="6" s="1"/>
  <c r="F72" i="6"/>
  <c r="K80" i="14"/>
  <c r="V95" i="10"/>
  <c r="Y98" i="8"/>
  <c r="Z98" i="8" s="1"/>
  <c r="C46" i="5"/>
  <c r="U79" i="4"/>
  <c r="R12" i="4"/>
  <c r="R39" i="5"/>
  <c r="C26" i="5"/>
  <c r="R65" i="5"/>
  <c r="L20" i="7"/>
  <c r="L30" i="14"/>
  <c r="D30" i="14" s="1"/>
  <c r="AL36" i="8"/>
  <c r="U40" i="4"/>
  <c r="U48" i="3"/>
  <c r="V44" i="15"/>
  <c r="G44" i="11" s="1"/>
  <c r="D44" i="11" s="1"/>
  <c r="C110" i="14"/>
  <c r="H110" i="11" s="1"/>
  <c r="E110" i="11" s="1"/>
  <c r="R63" i="5"/>
  <c r="AL23" i="8"/>
  <c r="I30" i="15"/>
  <c r="V30" i="15" s="1"/>
  <c r="G30" i="11" s="1"/>
  <c r="D30" i="11" s="1"/>
  <c r="AH32" i="8"/>
  <c r="X53" i="6"/>
  <c r="Y53" i="6" s="1"/>
  <c r="W53" i="6"/>
  <c r="L59" i="7"/>
  <c r="AH86" i="8"/>
  <c r="I88" i="15"/>
  <c r="U84" i="4"/>
  <c r="U101" i="3"/>
  <c r="P113" i="14"/>
  <c r="M113" i="14" s="1"/>
  <c r="P115" i="14"/>
  <c r="M115" i="14" s="1"/>
  <c r="G101" i="6"/>
  <c r="H101" i="6" s="1"/>
  <c r="F101" i="6"/>
  <c r="C21" i="5"/>
  <c r="C22" i="4"/>
  <c r="X17" i="6"/>
  <c r="Y17" i="6" s="1"/>
  <c r="Z17" i="6" s="1"/>
  <c r="W17" i="6"/>
  <c r="K36" i="6"/>
  <c r="L36" i="6" s="1"/>
  <c r="J36" i="6"/>
  <c r="K60" i="7"/>
  <c r="P59" i="3" s="1"/>
  <c r="N60" i="7"/>
  <c r="U51" i="4"/>
  <c r="U62" i="3"/>
  <c r="V52" i="15"/>
  <c r="G52" i="11" s="1"/>
  <c r="D52" i="11" s="1"/>
  <c r="B52" i="11" s="1"/>
  <c r="P77" i="7"/>
  <c r="I107" i="15"/>
  <c r="V107" i="15" s="1"/>
  <c r="G107" i="11" s="1"/>
  <c r="D107" i="11" s="1"/>
  <c r="U106" i="3"/>
  <c r="X110" i="6"/>
  <c r="Y110" i="6" s="1"/>
  <c r="Z110" i="6" s="1"/>
  <c r="W110" i="6"/>
  <c r="P97" i="6"/>
  <c r="Q97" i="6" s="1"/>
  <c r="O97" i="6"/>
  <c r="T97" i="6"/>
  <c r="U97" i="6" s="1"/>
  <c r="V97" i="6" s="1"/>
  <c r="AH112" i="8"/>
  <c r="M22" i="7"/>
  <c r="AG26" i="14"/>
  <c r="T30" i="6"/>
  <c r="U30" i="6" s="1"/>
  <c r="V30" i="6" s="1"/>
  <c r="S30" i="6"/>
  <c r="AJ30" i="14"/>
  <c r="P43" i="7"/>
  <c r="G49" i="6"/>
  <c r="H49" i="6" s="1"/>
  <c r="I49" i="6" s="1"/>
  <c r="F49" i="6"/>
  <c r="U57" i="4"/>
  <c r="U69" i="3"/>
  <c r="O77" i="7"/>
  <c r="O84" i="7"/>
  <c r="AB108" i="14"/>
  <c r="Z108" i="14" s="1"/>
  <c r="S108" i="14" s="1"/>
  <c r="AE111" i="8"/>
  <c r="AM111" i="8"/>
  <c r="AN111" i="8" s="1"/>
  <c r="G115" i="6"/>
  <c r="H115" i="6" s="1"/>
  <c r="F115" i="6"/>
  <c r="L102" i="7"/>
  <c r="S4" i="10"/>
  <c r="H7" i="7" s="1"/>
  <c r="I51" i="15"/>
  <c r="O14" i="6"/>
  <c r="P14" i="6"/>
  <c r="Q14" i="6" s="1"/>
  <c r="R14" i="6" s="1"/>
  <c r="T14" i="6"/>
  <c r="U14" i="6" s="1"/>
  <c r="V14" i="6" s="1"/>
  <c r="V48" i="10"/>
  <c r="Y51" i="8"/>
  <c r="Z51" i="8" s="1"/>
  <c r="V47" i="10"/>
  <c r="Y50" i="8"/>
  <c r="Z50" i="8" s="1"/>
  <c r="K73" i="6"/>
  <c r="L73" i="6" s="1"/>
  <c r="J73" i="6"/>
  <c r="X98" i="6"/>
  <c r="Y98" i="6" s="1"/>
  <c r="Z98" i="6" s="1"/>
  <c r="W98" i="6"/>
  <c r="R106" i="6"/>
  <c r="R23" i="5"/>
  <c r="V8" i="15"/>
  <c r="G8" i="11" s="1"/>
  <c r="D8" i="11" s="1"/>
  <c r="I15" i="6"/>
  <c r="T12" i="6"/>
  <c r="U12" i="6" s="1"/>
  <c r="V12" i="6" s="1"/>
  <c r="O12" i="6"/>
  <c r="P12" i="6"/>
  <c r="Q12" i="6" s="1"/>
  <c r="K20" i="6"/>
  <c r="L20" i="6" s="1"/>
  <c r="J20" i="6"/>
  <c r="X27" i="6"/>
  <c r="Y27" i="6" s="1"/>
  <c r="W27" i="6"/>
  <c r="U28" i="4"/>
  <c r="U34" i="3"/>
  <c r="G66" i="6"/>
  <c r="H66" i="6" s="1"/>
  <c r="F66" i="6"/>
  <c r="R98" i="4"/>
  <c r="G16" i="6"/>
  <c r="H16" i="6" s="1"/>
  <c r="F16" i="6"/>
  <c r="N12" i="7"/>
  <c r="S44" i="10"/>
  <c r="H47" i="7" s="1"/>
  <c r="L51" i="14"/>
  <c r="D51" i="14" s="1"/>
  <c r="K57" i="14"/>
  <c r="L57" i="14" s="1"/>
  <c r="D57" i="14" s="1"/>
  <c r="B57" i="14" s="1"/>
  <c r="F57" i="11" s="1"/>
  <c r="C57" i="11" s="1"/>
  <c r="S78" i="10"/>
  <c r="H81" i="7" s="1"/>
  <c r="AE75" i="8"/>
  <c r="AM75" i="8" s="1"/>
  <c r="L84" i="7"/>
  <c r="U64" i="5"/>
  <c r="U103" i="3"/>
  <c r="Q117" i="8"/>
  <c r="R117" i="8" s="1"/>
  <c r="X117" i="8" s="1"/>
  <c r="Q118" i="8"/>
  <c r="R118" i="8" s="1"/>
  <c r="X118" i="8" s="1"/>
  <c r="S117" i="3" s="1"/>
  <c r="W9" i="6"/>
  <c r="X9" i="6"/>
  <c r="Y9" i="6" s="1"/>
  <c r="T75" i="6"/>
  <c r="U75" i="6" s="1"/>
  <c r="V75" i="6" s="1"/>
  <c r="O75" i="6"/>
  <c r="P75" i="6"/>
  <c r="Q75" i="6" s="1"/>
  <c r="S86" i="10"/>
  <c r="H89" i="7" s="1"/>
  <c r="X80" i="6"/>
  <c r="Y80" i="6" s="1"/>
  <c r="W80" i="6"/>
  <c r="S105" i="10"/>
  <c r="H108" i="7" s="1"/>
  <c r="AN115" i="14"/>
  <c r="AB115" i="14" s="1"/>
  <c r="Z115" i="14" s="1"/>
  <c r="S115" i="14" s="1"/>
  <c r="K79" i="6"/>
  <c r="L79" i="6" s="1"/>
  <c r="J79" i="6"/>
  <c r="R14" i="5"/>
  <c r="C52" i="5"/>
  <c r="V12" i="15"/>
  <c r="G12" i="11" s="1"/>
  <c r="D12" i="11" s="1"/>
  <c r="D18" i="14"/>
  <c r="K23" i="6"/>
  <c r="L23" i="6" s="1"/>
  <c r="M23" i="6" s="1"/>
  <c r="N23" i="6" s="1"/>
  <c r="M22" i="3" s="1"/>
  <c r="J23" i="6"/>
  <c r="AN23" i="14"/>
  <c r="AB23" i="14" s="1"/>
  <c r="O38" i="6"/>
  <c r="P38" i="6"/>
  <c r="Q38" i="6" s="1"/>
  <c r="R38" i="6" s="1"/>
  <c r="T38" i="6"/>
  <c r="U38" i="6" s="1"/>
  <c r="V38" i="6" s="1"/>
  <c r="I46" i="15"/>
  <c r="V46" i="15" s="1"/>
  <c r="G46" i="11" s="1"/>
  <c r="D46" i="11" s="1"/>
  <c r="M44" i="7"/>
  <c r="N63" i="7"/>
  <c r="Q63" i="7" s="1"/>
  <c r="K63" i="7"/>
  <c r="P62" i="3" s="1"/>
  <c r="AB64" i="14"/>
  <c r="Z64" i="14" s="1"/>
  <c r="S64" i="14" s="1"/>
  <c r="I113" i="6"/>
  <c r="R67" i="4"/>
  <c r="R30" i="4"/>
  <c r="C56" i="4"/>
  <c r="M8" i="6"/>
  <c r="C70" i="4"/>
  <c r="C40" i="5"/>
  <c r="M18" i="5"/>
  <c r="L61" i="5"/>
  <c r="L20" i="5"/>
  <c r="L59" i="5"/>
  <c r="L64" i="4"/>
  <c r="L57" i="5"/>
  <c r="L41" i="5"/>
  <c r="L55" i="5"/>
  <c r="L87" i="4"/>
  <c r="M17" i="5"/>
  <c r="L76" i="4"/>
  <c r="L17" i="4"/>
  <c r="L29" i="5"/>
  <c r="L52" i="4"/>
  <c r="L30" i="5"/>
  <c r="M21" i="4"/>
  <c r="L36" i="4"/>
  <c r="L27" i="4"/>
  <c r="L51" i="4"/>
  <c r="L39" i="4"/>
  <c r="I18" i="6"/>
  <c r="I62" i="15"/>
  <c r="V63" i="10"/>
  <c r="Y66" i="8"/>
  <c r="Z66" i="8" s="1"/>
  <c r="AG82" i="14"/>
  <c r="K81" i="14"/>
  <c r="L94" i="7"/>
  <c r="S93" i="10"/>
  <c r="H96" i="7" s="1"/>
  <c r="U70" i="5"/>
  <c r="U115" i="3"/>
  <c r="U27" i="5"/>
  <c r="R19" i="6"/>
  <c r="AB19" i="6" s="1"/>
  <c r="N18" i="3" s="1"/>
  <c r="L18" i="3" s="1"/>
  <c r="W18" i="6"/>
  <c r="X18" i="6"/>
  <c r="Y18" i="6" s="1"/>
  <c r="Z18" i="6" s="1"/>
  <c r="X29" i="6"/>
  <c r="Y29" i="6" s="1"/>
  <c r="W29" i="6"/>
  <c r="AH38" i="8"/>
  <c r="V38" i="10"/>
  <c r="Y41" i="8"/>
  <c r="Z41" i="8" s="1"/>
  <c r="I29" i="15"/>
  <c r="V29" i="15" s="1"/>
  <c r="G29" i="11" s="1"/>
  <c r="D29" i="11" s="1"/>
  <c r="AG46" i="14"/>
  <c r="L47" i="7"/>
  <c r="V59" i="10"/>
  <c r="Y62" i="8"/>
  <c r="Z62" i="8" s="1"/>
  <c r="V62" i="15"/>
  <c r="G62" i="11" s="1"/>
  <c r="D62" i="11" s="1"/>
  <c r="W76" i="6"/>
  <c r="X76" i="6"/>
  <c r="Y76" i="6" s="1"/>
  <c r="W82" i="6"/>
  <c r="X82" i="6"/>
  <c r="Y82" i="6" s="1"/>
  <c r="Z82" i="6" s="1"/>
  <c r="C79" i="4"/>
  <c r="R37" i="4"/>
  <c r="R22" i="5"/>
  <c r="R8" i="6"/>
  <c r="P26" i="5"/>
  <c r="S65" i="5"/>
  <c r="L9" i="7"/>
  <c r="AE16" i="8"/>
  <c r="AB16" i="14"/>
  <c r="Z16" i="14" s="1"/>
  <c r="S16" i="14" s="1"/>
  <c r="B16" i="14" s="1"/>
  <c r="F16" i="11" s="1"/>
  <c r="C16" i="11" s="1"/>
  <c r="U29" i="3"/>
  <c r="AE25" i="8"/>
  <c r="AM25" i="8" s="1"/>
  <c r="AN25" i="8" s="1"/>
  <c r="AE53" i="8"/>
  <c r="AL60" i="8"/>
  <c r="AN62" i="14"/>
  <c r="AB62" i="14" s="1"/>
  <c r="S66" i="10"/>
  <c r="H69" i="7" s="1"/>
  <c r="O75" i="7"/>
  <c r="AE84" i="8"/>
  <c r="AM84" i="8"/>
  <c r="X95" i="6"/>
  <c r="Y95" i="6" s="1"/>
  <c r="W95" i="6"/>
  <c r="P109" i="7"/>
  <c r="C9" i="5"/>
  <c r="AN7" i="8"/>
  <c r="T6" i="3" s="1"/>
  <c r="G11" i="14"/>
  <c r="AN20" i="14"/>
  <c r="G24" i="6"/>
  <c r="H24" i="6" s="1"/>
  <c r="F24" i="6"/>
  <c r="V47" i="15"/>
  <c r="G47" i="11" s="1"/>
  <c r="D47" i="11" s="1"/>
  <c r="G62" i="14"/>
  <c r="V74" i="10"/>
  <c r="Y77" i="8"/>
  <c r="Z77" i="8" s="1"/>
  <c r="G86" i="6"/>
  <c r="H86" i="6" s="1"/>
  <c r="F86" i="6"/>
  <c r="R100" i="6"/>
  <c r="AB100" i="6" s="1"/>
  <c r="N99" i="3" s="1"/>
  <c r="L99" i="3" s="1"/>
  <c r="M98" i="7"/>
  <c r="L109" i="7"/>
  <c r="M59" i="7"/>
  <c r="AG78" i="14"/>
  <c r="AE116" i="8"/>
  <c r="AM116" i="8" s="1"/>
  <c r="G108" i="14"/>
  <c r="C56" i="5"/>
  <c r="I27" i="6"/>
  <c r="N27" i="6" s="1"/>
  <c r="M38" i="7"/>
  <c r="AG29" i="14"/>
  <c r="AL74" i="8"/>
  <c r="M73" i="7"/>
  <c r="U74" i="3"/>
  <c r="U48" i="5"/>
  <c r="V112" i="10"/>
  <c r="Y115" i="8"/>
  <c r="Z115" i="8" s="1"/>
  <c r="K103" i="6"/>
  <c r="L103" i="6" s="1"/>
  <c r="J103" i="6"/>
  <c r="L94" i="14"/>
  <c r="D94" i="14" s="1"/>
  <c r="B94" i="14" s="1"/>
  <c r="F94" i="11" s="1"/>
  <c r="C94" i="11" s="1"/>
  <c r="U66" i="4"/>
  <c r="C96" i="4"/>
  <c r="S5" i="10"/>
  <c r="H8" i="7" s="1"/>
  <c r="Q12" i="8"/>
  <c r="R12" i="8" s="1"/>
  <c r="X12" i="8" s="1"/>
  <c r="Q11" i="8"/>
  <c r="R11" i="8" s="1"/>
  <c r="X11" i="8" s="1"/>
  <c r="Q10" i="8"/>
  <c r="R10" i="8" s="1"/>
  <c r="X10" i="8" s="1"/>
  <c r="S9" i="3" s="1"/>
  <c r="M10" i="14"/>
  <c r="Z21" i="6"/>
  <c r="O50" i="7"/>
  <c r="M48" i="7"/>
  <c r="O60" i="7"/>
  <c r="I83" i="6"/>
  <c r="N83" i="6" s="1"/>
  <c r="M82" i="3" s="1"/>
  <c r="G85" i="6"/>
  <c r="H85" i="6" s="1"/>
  <c r="F85" i="6"/>
  <c r="P89" i="14"/>
  <c r="M89" i="14" s="1"/>
  <c r="L87" i="14"/>
  <c r="D87" i="14" s="1"/>
  <c r="AL112" i="8"/>
  <c r="R38" i="4"/>
  <c r="X11" i="6"/>
  <c r="Y11" i="6" s="1"/>
  <c r="Z11" i="6" s="1"/>
  <c r="W11" i="6"/>
  <c r="V13" i="15"/>
  <c r="G13" i="11" s="1"/>
  <c r="D13" i="11" s="1"/>
  <c r="AE23" i="8"/>
  <c r="I4" i="15"/>
  <c r="V4" i="15" s="1"/>
  <c r="G4" i="11" s="1"/>
  <c r="D4" i="11" s="1"/>
  <c r="Z13" i="6"/>
  <c r="AA13" i="6" s="1"/>
  <c r="AB13" i="6" s="1"/>
  <c r="M11" i="4" s="1"/>
  <c r="K11" i="4" s="1"/>
  <c r="X12" i="6"/>
  <c r="Y12" i="6" s="1"/>
  <c r="W12" i="6"/>
  <c r="U35" i="4"/>
  <c r="U42" i="3"/>
  <c r="AE14" i="8"/>
  <c r="AM14" i="8" s="1"/>
  <c r="AN14" i="8" s="1"/>
  <c r="AE47" i="8"/>
  <c r="T54" i="6"/>
  <c r="U54" i="6" s="1"/>
  <c r="V54" i="6" s="1"/>
  <c r="AA54" i="6" s="1"/>
  <c r="P54" i="6"/>
  <c r="Q54" i="6" s="1"/>
  <c r="O54" i="6"/>
  <c r="U35" i="5"/>
  <c r="U51" i="3"/>
  <c r="F67" i="6"/>
  <c r="G67" i="6"/>
  <c r="H67" i="6" s="1"/>
  <c r="I67" i="6" s="1"/>
  <c r="AN70" i="14"/>
  <c r="AB70" i="14" s="1"/>
  <c r="Z70" i="14" s="1"/>
  <c r="I78" i="15"/>
  <c r="V78" i="15" s="1"/>
  <c r="G78" i="11" s="1"/>
  <c r="D78" i="11" s="1"/>
  <c r="N97" i="7"/>
  <c r="Q97" i="7" s="1"/>
  <c r="P79" i="4" s="1"/>
  <c r="K97" i="7"/>
  <c r="P96" i="3" s="1"/>
  <c r="P115" i="6"/>
  <c r="Q115" i="6" s="1"/>
  <c r="O115" i="6"/>
  <c r="T115" i="6"/>
  <c r="U115" i="6" s="1"/>
  <c r="V115" i="6" s="1"/>
  <c r="U57" i="5"/>
  <c r="U93" i="3"/>
  <c r="C91" i="4"/>
  <c r="X83" i="8"/>
  <c r="S82" i="3" s="1"/>
  <c r="C74" i="4"/>
  <c r="P15" i="14"/>
  <c r="M25" i="7"/>
  <c r="U29" i="5"/>
  <c r="U43" i="3"/>
  <c r="J81" i="6"/>
  <c r="K81" i="6"/>
  <c r="L81" i="6" s="1"/>
  <c r="I86" i="15"/>
  <c r="V86" i="15" s="1"/>
  <c r="G86" i="11" s="1"/>
  <c r="D86" i="11" s="1"/>
  <c r="L81" i="14"/>
  <c r="D81" i="14" s="1"/>
  <c r="T105" i="6"/>
  <c r="U105" i="6" s="1"/>
  <c r="V105" i="6" s="1"/>
  <c r="P105" i="6"/>
  <c r="Q105" i="6" s="1"/>
  <c r="O105" i="6"/>
  <c r="AN84" i="14"/>
  <c r="AB84" i="14" s="1"/>
  <c r="Z84" i="14" s="1"/>
  <c r="S84" i="14" s="1"/>
  <c r="R24" i="5"/>
  <c r="U14" i="5"/>
  <c r="L6" i="7"/>
  <c r="AE8" i="8"/>
  <c r="AM8" i="8" s="1"/>
  <c r="V12" i="10"/>
  <c r="Y15" i="8"/>
  <c r="Z15" i="8" s="1"/>
  <c r="U52" i="3"/>
  <c r="K58" i="14"/>
  <c r="L58" i="14" s="1"/>
  <c r="D58" i="14" s="1"/>
  <c r="Z62" i="14"/>
  <c r="S62" i="14" s="1"/>
  <c r="AE88" i="8"/>
  <c r="AM88" i="8" s="1"/>
  <c r="AN88" i="8" s="1"/>
  <c r="N95" i="7"/>
  <c r="Q95" i="7" s="1"/>
  <c r="K95" i="7"/>
  <c r="P94" i="3" s="1"/>
  <c r="S30" i="4"/>
  <c r="X32" i="8"/>
  <c r="S31" i="3" s="1"/>
  <c r="U11" i="5"/>
  <c r="U13" i="3"/>
  <c r="X15" i="6"/>
  <c r="Y15" i="6" s="1"/>
  <c r="W15" i="6"/>
  <c r="X23" i="6"/>
  <c r="Y23" i="6" s="1"/>
  <c r="W23" i="6"/>
  <c r="P35" i="7"/>
  <c r="AB36" i="14"/>
  <c r="G49" i="14"/>
  <c r="S62" i="10"/>
  <c r="H65" i="7" s="1"/>
  <c r="M86" i="14"/>
  <c r="T83" i="6"/>
  <c r="U83" i="6" s="1"/>
  <c r="V83" i="6" s="1"/>
  <c r="P83" i="6"/>
  <c r="Q83" i="6" s="1"/>
  <c r="O83" i="6"/>
  <c r="I93" i="15"/>
  <c r="V93" i="15" s="1"/>
  <c r="G93" i="11" s="1"/>
  <c r="D93" i="11" s="1"/>
  <c r="R11" i="4"/>
  <c r="W8" i="8"/>
  <c r="P7" i="6"/>
  <c r="Q7" i="6" s="1"/>
  <c r="O7" i="6"/>
  <c r="T7" i="6"/>
  <c r="U7" i="6" s="1"/>
  <c r="V7" i="6" s="1"/>
  <c r="AA7" i="6" s="1"/>
  <c r="M15" i="7"/>
  <c r="P12" i="7"/>
  <c r="V13" i="10"/>
  <c r="Y16" i="8"/>
  <c r="Z16" i="8" s="1"/>
  <c r="I25" i="15"/>
  <c r="V25" i="15" s="1"/>
  <c r="G25" i="11" s="1"/>
  <c r="D25" i="11" s="1"/>
  <c r="AH28" i="8"/>
  <c r="L22" i="7"/>
  <c r="AB22" i="14"/>
  <c r="Z22" i="14" s="1"/>
  <c r="S22" i="14" s="1"/>
  <c r="B22" i="14" s="1"/>
  <c r="F22" i="11" s="1"/>
  <c r="C22" i="11" s="1"/>
  <c r="S29" i="10"/>
  <c r="H32" i="7" s="1"/>
  <c r="K49" i="6"/>
  <c r="L49" i="6" s="1"/>
  <c r="J49" i="6"/>
  <c r="L63" i="14"/>
  <c r="P69" i="7"/>
  <c r="W75" i="6"/>
  <c r="X75" i="6"/>
  <c r="Y75" i="6" s="1"/>
  <c r="Z75" i="6" s="1"/>
  <c r="T95" i="6"/>
  <c r="U95" i="6" s="1"/>
  <c r="V95" i="6" s="1"/>
  <c r="P95" i="6"/>
  <c r="Q95" i="6" s="1"/>
  <c r="R95" i="6" s="1"/>
  <c r="O95" i="6"/>
  <c r="S103" i="10"/>
  <c r="H106" i="7" s="1"/>
  <c r="AE110" i="8"/>
  <c r="R79" i="4"/>
  <c r="C22" i="5"/>
  <c r="C78" i="4"/>
  <c r="C65" i="5"/>
  <c r="G11" i="6"/>
  <c r="H11" i="6" s="1"/>
  <c r="F11" i="6"/>
  <c r="U22" i="3"/>
  <c r="F50" i="6"/>
  <c r="G50" i="6"/>
  <c r="H50" i="6" s="1"/>
  <c r="K70" i="6"/>
  <c r="L70" i="6" s="1"/>
  <c r="J70" i="6"/>
  <c r="P66" i="14"/>
  <c r="M66" i="14" s="1"/>
  <c r="AL84" i="8"/>
  <c r="U67" i="5"/>
  <c r="U108" i="3"/>
  <c r="V3" i="10"/>
  <c r="Y6" i="8"/>
  <c r="Z6" i="8" s="1"/>
  <c r="AJ44" i="14"/>
  <c r="P50" i="6"/>
  <c r="Q50" i="6" s="1"/>
  <c r="T50" i="6"/>
  <c r="U50" i="6" s="1"/>
  <c r="V50" i="6" s="1"/>
  <c r="O50" i="6"/>
  <c r="AJ78" i="14"/>
  <c r="Z88" i="14"/>
  <c r="S88" i="14" s="1"/>
  <c r="M101" i="7"/>
  <c r="AE59" i="8"/>
  <c r="AM59" i="8" s="1"/>
  <c r="P63" i="14"/>
  <c r="M63" i="14" s="1"/>
  <c r="S113" i="10"/>
  <c r="H116" i="7" s="1"/>
  <c r="M115" i="7"/>
  <c r="C95" i="4"/>
  <c r="X68" i="8"/>
  <c r="S67" i="3" s="1"/>
  <c r="X14" i="6"/>
  <c r="Y14" i="6" s="1"/>
  <c r="Z14" i="6" s="1"/>
  <c r="AJ26" i="14"/>
  <c r="AB26" i="14" s="1"/>
  <c r="Z26" i="14" s="1"/>
  <c r="S26" i="14" s="1"/>
  <c r="Q39" i="3"/>
  <c r="R40" i="7"/>
  <c r="O39" i="3" s="1"/>
  <c r="AL53" i="8"/>
  <c r="AE50" i="8"/>
  <c r="AM50" i="8" s="1"/>
  <c r="AN71" i="14"/>
  <c r="C34" i="5"/>
  <c r="I5" i="15"/>
  <c r="V5" i="15" s="1"/>
  <c r="G5" i="11" s="1"/>
  <c r="D5" i="11" s="1"/>
  <c r="G21" i="6"/>
  <c r="H21" i="6" s="1"/>
  <c r="F21" i="6"/>
  <c r="AE36" i="8"/>
  <c r="AM36" i="8" s="1"/>
  <c r="I35" i="15"/>
  <c r="V35" i="15" s="1"/>
  <c r="G35" i="11" s="1"/>
  <c r="D35" i="11" s="1"/>
  <c r="AG59" i="14"/>
  <c r="AM57" i="8"/>
  <c r="P56" i="14"/>
  <c r="M56" i="14" s="1"/>
  <c r="AG63" i="14"/>
  <c r="S83" i="10"/>
  <c r="H86" i="7" s="1"/>
  <c r="I89" i="15"/>
  <c r="V89" i="15" s="1"/>
  <c r="G89" i="11" s="1"/>
  <c r="D89" i="11" s="1"/>
  <c r="U86" i="3"/>
  <c r="S39" i="10"/>
  <c r="H42" i="7" s="1"/>
  <c r="AE18" i="8"/>
  <c r="B18" i="14"/>
  <c r="F18" i="11" s="1"/>
  <c r="C18" i="11" s="1"/>
  <c r="T27" i="6"/>
  <c r="U27" i="6" s="1"/>
  <c r="V27" i="6" s="1"/>
  <c r="O27" i="6"/>
  <c r="P27" i="6"/>
  <c r="Q27" i="6" s="1"/>
  <c r="Q62" i="8"/>
  <c r="R62" i="8" s="1"/>
  <c r="Q63" i="8"/>
  <c r="R63" i="8" s="1"/>
  <c r="X63" i="8" s="1"/>
  <c r="U66" i="3"/>
  <c r="AB87" i="6"/>
  <c r="N86" i="3" s="1"/>
  <c r="AM87" i="8"/>
  <c r="AN87" i="8" s="1"/>
  <c r="T86" i="3" s="1"/>
  <c r="U80" i="4"/>
  <c r="S38" i="4"/>
  <c r="X69" i="8"/>
  <c r="S68" i="3" s="1"/>
  <c r="I53" i="6"/>
  <c r="S76" i="10"/>
  <c r="H79" i="7" s="1"/>
  <c r="K98" i="6"/>
  <c r="L98" i="6" s="1"/>
  <c r="J98" i="6"/>
  <c r="AG30" i="14"/>
  <c r="X34" i="6"/>
  <c r="Y34" i="6" s="1"/>
  <c r="Z34" i="6" s="1"/>
  <c r="W34" i="6"/>
  <c r="V15" i="10"/>
  <c r="Y18" i="8"/>
  <c r="Z18" i="8" s="1"/>
  <c r="AE11" i="8"/>
  <c r="AM11" i="8" s="1"/>
  <c r="D11" i="14"/>
  <c r="I54" i="6"/>
  <c r="N54" i="6" s="1"/>
  <c r="M71" i="6"/>
  <c r="G71" i="6"/>
  <c r="H71" i="6" s="1"/>
  <c r="F71" i="6"/>
  <c r="P67" i="7"/>
  <c r="L67" i="7"/>
  <c r="S73" i="10"/>
  <c r="H76" i="7" s="1"/>
  <c r="U66" i="5"/>
  <c r="U105" i="3"/>
  <c r="S10" i="5"/>
  <c r="Q10" i="5" s="1"/>
  <c r="R18" i="4"/>
  <c r="U16" i="4"/>
  <c r="U17" i="3"/>
  <c r="I31" i="6"/>
  <c r="O41" i="6"/>
  <c r="P41" i="6"/>
  <c r="Q41" i="6" s="1"/>
  <c r="R41" i="6" s="1"/>
  <c r="T41" i="6"/>
  <c r="U41" i="6" s="1"/>
  <c r="V41" i="6" s="1"/>
  <c r="AA41" i="6" s="1"/>
  <c r="K58" i="6"/>
  <c r="L58" i="6" s="1"/>
  <c r="M58" i="6" s="1"/>
  <c r="N58" i="6" s="1"/>
  <c r="M57" i="3" s="1"/>
  <c r="K60" i="6"/>
  <c r="L60" i="6" s="1"/>
  <c r="M60" i="6" s="1"/>
  <c r="N60" i="6" s="1"/>
  <c r="M59" i="3" s="1"/>
  <c r="I76" i="15"/>
  <c r="V76" i="15" s="1"/>
  <c r="G76" i="11" s="1"/>
  <c r="D76" i="11" s="1"/>
  <c r="L9" i="14"/>
  <c r="D9" i="14" s="1"/>
  <c r="AN34" i="8"/>
  <c r="T33" i="3" s="1"/>
  <c r="F8" i="6"/>
  <c r="G8" i="6"/>
  <c r="H8" i="6" s="1"/>
  <c r="I8" i="6" s="1"/>
  <c r="R71" i="6"/>
  <c r="M72" i="14"/>
  <c r="L115" i="14"/>
  <c r="D115" i="14" s="1"/>
  <c r="U91" i="4"/>
  <c r="I15" i="15"/>
  <c r="V15" i="15" s="1"/>
  <c r="G15" i="11" s="1"/>
  <c r="D15" i="11" s="1"/>
  <c r="M35" i="6"/>
  <c r="N35" i="6" s="1"/>
  <c r="M34" i="3" s="1"/>
  <c r="AL51" i="8"/>
  <c r="M56" i="6"/>
  <c r="N56" i="6" s="1"/>
  <c r="M55" i="3" s="1"/>
  <c r="M57" i="6"/>
  <c r="N57" i="6" s="1"/>
  <c r="M56" i="3" s="1"/>
  <c r="K59" i="6"/>
  <c r="L59" i="6" s="1"/>
  <c r="M59" i="6" s="1"/>
  <c r="J59" i="6"/>
  <c r="X66" i="6"/>
  <c r="Y66" i="6" s="1"/>
  <c r="W66" i="6"/>
  <c r="G106" i="14"/>
  <c r="D106" i="14" s="1"/>
  <c r="D108" i="14"/>
  <c r="V110" i="15"/>
  <c r="G110" i="11" s="1"/>
  <c r="D110" i="11" s="1"/>
  <c r="S80" i="10"/>
  <c r="H83" i="7" s="1"/>
  <c r="O85" i="4"/>
  <c r="U51" i="5"/>
  <c r="AG12" i="14"/>
  <c r="Z36" i="14"/>
  <c r="S36" i="14" s="1"/>
  <c r="X61" i="6"/>
  <c r="Y61" i="6" s="1"/>
  <c r="W61" i="6"/>
  <c r="P59" i="6"/>
  <c r="Q59" i="6" s="1"/>
  <c r="R59" i="6" s="1"/>
  <c r="O59" i="6"/>
  <c r="T59" i="6"/>
  <c r="U59" i="6" s="1"/>
  <c r="V59" i="6" s="1"/>
  <c r="AE74" i="8"/>
  <c r="AM74" i="8" s="1"/>
  <c r="F112" i="6"/>
  <c r="G112" i="6"/>
  <c r="H112" i="6" s="1"/>
  <c r="I112" i="6" s="1"/>
  <c r="L50" i="5"/>
  <c r="R25" i="4"/>
  <c r="K20" i="7"/>
  <c r="P19" i="3" s="1"/>
  <c r="N20" i="7"/>
  <c r="Q20" i="7" s="1"/>
  <c r="P18" i="4" s="1"/>
  <c r="AL16" i="8"/>
  <c r="V29" i="10"/>
  <c r="Y32" i="8"/>
  <c r="Z32" i="8" s="1"/>
  <c r="K47" i="6"/>
  <c r="L47" i="6" s="1"/>
  <c r="J47" i="6"/>
  <c r="U50" i="3"/>
  <c r="U34" i="5"/>
  <c r="K62" i="6"/>
  <c r="L62" i="6" s="1"/>
  <c r="J62" i="6"/>
  <c r="AL71" i="8"/>
  <c r="I85" i="15"/>
  <c r="V85" i="15" s="1"/>
  <c r="G85" i="11" s="1"/>
  <c r="D85" i="11" s="1"/>
  <c r="K94" i="7"/>
  <c r="P93" i="3" s="1"/>
  <c r="N94" i="7"/>
  <c r="S11" i="4"/>
  <c r="AL9" i="8"/>
  <c r="AM9" i="8" s="1"/>
  <c r="AN22" i="8"/>
  <c r="T21" i="3" s="1"/>
  <c r="R21" i="3" s="1"/>
  <c r="N26" i="7"/>
  <c r="K26" i="7"/>
  <c r="P25" i="3" s="1"/>
  <c r="O59" i="7"/>
  <c r="T62" i="6"/>
  <c r="U62" i="6" s="1"/>
  <c r="V62" i="6" s="1"/>
  <c r="AA62" i="6" s="1"/>
  <c r="AB62" i="6" s="1"/>
  <c r="T66" i="6"/>
  <c r="U66" i="6" s="1"/>
  <c r="V66" i="6" s="1"/>
  <c r="P66" i="6"/>
  <c r="Q66" i="6" s="1"/>
  <c r="O66" i="6"/>
  <c r="K92" i="6"/>
  <c r="L92" i="6" s="1"/>
  <c r="M92" i="6" s="1"/>
  <c r="J92" i="6"/>
  <c r="M93" i="7"/>
  <c r="M104" i="7"/>
  <c r="P103" i="14"/>
  <c r="M103" i="14" s="1"/>
  <c r="G114" i="6"/>
  <c r="H114" i="6" s="1"/>
  <c r="F114" i="6"/>
  <c r="S79" i="4"/>
  <c r="K7" i="6"/>
  <c r="L7" i="6" s="1"/>
  <c r="J7" i="6"/>
  <c r="L26" i="7"/>
  <c r="L38" i="7"/>
  <c r="G32" i="6"/>
  <c r="H32" i="6" s="1"/>
  <c r="F32" i="6"/>
  <c r="AG50" i="14"/>
  <c r="AL65" i="8"/>
  <c r="D70" i="14"/>
  <c r="T78" i="6"/>
  <c r="U78" i="6" s="1"/>
  <c r="V78" i="6" s="1"/>
  <c r="O78" i="6"/>
  <c r="P78" i="6"/>
  <c r="Q78" i="6" s="1"/>
  <c r="AG81" i="14"/>
  <c r="U102" i="3"/>
  <c r="U85" i="4"/>
  <c r="U110" i="3"/>
  <c r="O62" i="8"/>
  <c r="O8" i="7"/>
  <c r="AJ29" i="14"/>
  <c r="AB29" i="14" s="1"/>
  <c r="Z29" i="14" s="1"/>
  <c r="S29" i="14" s="1"/>
  <c r="M45" i="7"/>
  <c r="AN55" i="8"/>
  <c r="T54" i="3" s="1"/>
  <c r="AN58" i="14"/>
  <c r="P85" i="6"/>
  <c r="Q85" i="6" s="1"/>
  <c r="R85" i="6" s="1"/>
  <c r="O85" i="6"/>
  <c r="T85" i="6"/>
  <c r="U85" i="6" s="1"/>
  <c r="V85" i="6" s="1"/>
  <c r="AB91" i="14"/>
  <c r="Z91" i="14" s="1"/>
  <c r="S91" i="14" s="1"/>
  <c r="B91" i="14" s="1"/>
  <c r="F91" i="11" s="1"/>
  <c r="C91" i="11" s="1"/>
  <c r="V91" i="15"/>
  <c r="G91" i="11" s="1"/>
  <c r="D91" i="11" s="1"/>
  <c r="P64" i="6"/>
  <c r="Q64" i="6" s="1"/>
  <c r="R64" i="6" s="1"/>
  <c r="O64" i="6"/>
  <c r="T64" i="6"/>
  <c r="U64" i="6" s="1"/>
  <c r="V64" i="6" s="1"/>
  <c r="I113" i="15"/>
  <c r="V113" i="15" s="1"/>
  <c r="G113" i="11" s="1"/>
  <c r="D113" i="11" s="1"/>
  <c r="R114" i="6"/>
  <c r="AB114" i="6" s="1"/>
  <c r="N113" i="3" s="1"/>
  <c r="O56" i="5"/>
  <c r="C36" i="5"/>
  <c r="AJ5" i="14"/>
  <c r="AB5" i="14" s="1"/>
  <c r="C9" i="14"/>
  <c r="H9" i="11" s="1"/>
  <c r="E9" i="11" s="1"/>
  <c r="L23" i="7"/>
  <c r="I42" i="15"/>
  <c r="V42" i="15" s="1"/>
  <c r="G42" i="11" s="1"/>
  <c r="D42" i="11" s="1"/>
  <c r="F61" i="6"/>
  <c r="G61" i="6"/>
  <c r="H61" i="6" s="1"/>
  <c r="N78" i="7"/>
  <c r="Q78" i="7" s="1"/>
  <c r="K78" i="7"/>
  <c r="P77" i="3" s="1"/>
  <c r="V86" i="10"/>
  <c r="Y89" i="8"/>
  <c r="Z89" i="8" s="1"/>
  <c r="P92" i="6"/>
  <c r="Q92" i="6" s="1"/>
  <c r="O92" i="6"/>
  <c r="T92" i="6"/>
  <c r="U92" i="6" s="1"/>
  <c r="V92" i="6" s="1"/>
  <c r="K109" i="7"/>
  <c r="P108" i="3" s="1"/>
  <c r="N109" i="7"/>
  <c r="V94" i="15"/>
  <c r="G94" i="11" s="1"/>
  <c r="D94" i="11" s="1"/>
  <c r="O84" i="8"/>
  <c r="X84" i="8" s="1"/>
  <c r="S83" i="3" s="1"/>
  <c r="L18" i="7"/>
  <c r="Z24" i="6"/>
  <c r="AA24" i="6" s="1"/>
  <c r="V27" i="15"/>
  <c r="G27" i="11" s="1"/>
  <c r="D27" i="11" s="1"/>
  <c r="S35" i="10"/>
  <c r="H38" i="7" s="1"/>
  <c r="I40" i="6"/>
  <c r="N40" i="6" s="1"/>
  <c r="I56" i="15"/>
  <c r="N70" i="7"/>
  <c r="L70" i="7"/>
  <c r="M70" i="14"/>
  <c r="S89" i="10"/>
  <c r="H92" i="7" s="1"/>
  <c r="AJ105" i="14"/>
  <c r="AB105" i="14" s="1"/>
  <c r="W112" i="6"/>
  <c r="X112" i="6"/>
  <c r="Y112" i="6" s="1"/>
  <c r="X65" i="8"/>
  <c r="S64" i="3" s="1"/>
  <c r="N9" i="7"/>
  <c r="K9" i="7"/>
  <c r="P8" i="3" s="1"/>
  <c r="V54" i="10"/>
  <c r="Y57" i="8"/>
  <c r="Z57" i="8" s="1"/>
  <c r="P91" i="6"/>
  <c r="Q91" i="6" s="1"/>
  <c r="O91" i="6"/>
  <c r="T91" i="6"/>
  <c r="U91" i="6" s="1"/>
  <c r="V91" i="6" s="1"/>
  <c r="AA91" i="6" s="1"/>
  <c r="I48" i="15"/>
  <c r="V48" i="15" s="1"/>
  <c r="G48" i="11" s="1"/>
  <c r="D48" i="11" s="1"/>
  <c r="R68" i="6"/>
  <c r="X90" i="6"/>
  <c r="Y90" i="6" s="1"/>
  <c r="Z90" i="6" s="1"/>
  <c r="W90" i="6"/>
  <c r="U97" i="4"/>
  <c r="U116" i="3"/>
  <c r="C80" i="4"/>
  <c r="C38" i="4"/>
  <c r="O18" i="4"/>
  <c r="S26" i="4"/>
  <c r="Q26" i="4" s="1"/>
  <c r="C31" i="4"/>
  <c r="V88" i="15"/>
  <c r="G88" i="11" s="1"/>
  <c r="D88" i="11" s="1"/>
  <c r="P111" i="7"/>
  <c r="K111" i="7"/>
  <c r="P110" i="3" s="1"/>
  <c r="AJ96" i="14"/>
  <c r="AB96" i="14" s="1"/>
  <c r="AB74" i="14"/>
  <c r="Z74" i="14" s="1"/>
  <c r="S74" i="14" s="1"/>
  <c r="O38" i="5"/>
  <c r="C93" i="4"/>
  <c r="C98" i="4"/>
  <c r="Z5" i="14"/>
  <c r="S5" i="14" s="1"/>
  <c r="T16" i="6"/>
  <c r="U16" i="6" s="1"/>
  <c r="V16" i="6" s="1"/>
  <c r="AA16" i="6" s="1"/>
  <c r="L19" i="7"/>
  <c r="AB45" i="6"/>
  <c r="N44" i="3" s="1"/>
  <c r="L44" i="3" s="1"/>
  <c r="M87" i="6"/>
  <c r="Q110" i="8"/>
  <c r="R110" i="8" s="1"/>
  <c r="Q111" i="8"/>
  <c r="R111" i="8" s="1"/>
  <c r="X111" i="8" s="1"/>
  <c r="S110" i="3" s="1"/>
  <c r="Q109" i="8"/>
  <c r="R109" i="8" s="1"/>
  <c r="X109" i="8" s="1"/>
  <c r="S108" i="3" s="1"/>
  <c r="Q47" i="8"/>
  <c r="R47" i="8" s="1"/>
  <c r="X47" i="8" s="1"/>
  <c r="S46" i="3" s="1"/>
  <c r="Q48" i="8"/>
  <c r="R48" i="8" s="1"/>
  <c r="X48" i="8" s="1"/>
  <c r="Q49" i="8"/>
  <c r="R49" i="8" s="1"/>
  <c r="X49" i="8" s="1"/>
  <c r="S48" i="3" s="1"/>
  <c r="C33" i="4"/>
  <c r="R72" i="4"/>
  <c r="U44" i="5"/>
  <c r="Z8" i="6"/>
  <c r="AA8" i="6" s="1"/>
  <c r="G10" i="6"/>
  <c r="H10" i="6" s="1"/>
  <c r="F10" i="6"/>
  <c r="AG44" i="14"/>
  <c r="C53" i="4"/>
  <c r="C58" i="4"/>
  <c r="X28" i="6"/>
  <c r="Y28" i="6" s="1"/>
  <c r="Z28" i="6" s="1"/>
  <c r="K22" i="6"/>
  <c r="L22" i="6" s="1"/>
  <c r="M22" i="6" s="1"/>
  <c r="N22" i="6" s="1"/>
  <c r="M21" i="3" s="1"/>
  <c r="L21" i="3" s="1"/>
  <c r="J22" i="6"/>
  <c r="P49" i="6"/>
  <c r="Q49" i="6" s="1"/>
  <c r="O49" i="6"/>
  <c r="T49" i="6"/>
  <c r="U49" i="6" s="1"/>
  <c r="V49" i="6" s="1"/>
  <c r="V51" i="15"/>
  <c r="G51" i="11" s="1"/>
  <c r="D51" i="11" s="1"/>
  <c r="S109" i="10"/>
  <c r="H112" i="7" s="1"/>
  <c r="X115" i="6"/>
  <c r="Y115" i="6" s="1"/>
  <c r="Z115" i="6" s="1"/>
  <c r="U26" i="4"/>
  <c r="P4" i="14"/>
  <c r="AN17" i="14"/>
  <c r="AB17" i="14" s="1"/>
  <c r="Z17" i="14" s="1"/>
  <c r="P48" i="14"/>
  <c r="M48" i="14" s="1"/>
  <c r="G51" i="6"/>
  <c r="H51" i="6" s="1"/>
  <c r="F51" i="6"/>
  <c r="M62" i="14"/>
  <c r="P74" i="14"/>
  <c r="M74" i="14" s="1"/>
  <c r="V76" i="10"/>
  <c r="Y79" i="8"/>
  <c r="Z79" i="8" s="1"/>
  <c r="AN79" i="8" s="1"/>
  <c r="T78" i="3" s="1"/>
  <c r="AB101" i="14"/>
  <c r="C16" i="5"/>
  <c r="O82" i="4"/>
  <c r="M35" i="7"/>
  <c r="Z63" i="6"/>
  <c r="AA63" i="6" s="1"/>
  <c r="AB63" i="6" s="1"/>
  <c r="AE76" i="8"/>
  <c r="AM76" i="8" s="1"/>
  <c r="AN76" i="8" s="1"/>
  <c r="X81" i="6"/>
  <c r="Y81" i="6" s="1"/>
  <c r="W81" i="6"/>
  <c r="V82" i="10"/>
  <c r="Y85" i="8"/>
  <c r="Z85" i="8" s="1"/>
  <c r="G98" i="6"/>
  <c r="H98" i="6" s="1"/>
  <c r="F98" i="6"/>
  <c r="Q90" i="8"/>
  <c r="R90" i="8" s="1"/>
  <c r="X90" i="8" s="1"/>
  <c r="S89" i="3" s="1"/>
  <c r="Q91" i="8"/>
  <c r="R91" i="8" s="1"/>
  <c r="X91" i="8" s="1"/>
  <c r="S90" i="3" s="1"/>
  <c r="Q92" i="8"/>
  <c r="R92" i="8" s="1"/>
  <c r="X92" i="8" s="1"/>
  <c r="U33" i="4"/>
  <c r="C72" i="4"/>
  <c r="R44" i="5"/>
  <c r="L8" i="14"/>
  <c r="D8" i="14" s="1"/>
  <c r="AG11" i="14"/>
  <c r="AB11" i="14" s="1"/>
  <c r="Z11" i="14" s="1"/>
  <c r="S11" i="14" s="1"/>
  <c r="V9" i="15"/>
  <c r="G9" i="11" s="1"/>
  <c r="D9" i="11" s="1"/>
  <c r="W30" i="6"/>
  <c r="X30" i="6"/>
  <c r="Y30" i="6" s="1"/>
  <c r="V46" i="10"/>
  <c r="Y49" i="8"/>
  <c r="Z49" i="8" s="1"/>
  <c r="X59" i="6"/>
  <c r="Y59" i="6" s="1"/>
  <c r="Z59" i="6" s="1"/>
  <c r="W59" i="6"/>
  <c r="G63" i="14"/>
  <c r="AB76" i="14"/>
  <c r="Z76" i="14" s="1"/>
  <c r="V78" i="10"/>
  <c r="Y81" i="8"/>
  <c r="Z81" i="8" s="1"/>
  <c r="AN83" i="14"/>
  <c r="U71" i="4"/>
  <c r="U87" i="3"/>
  <c r="K90" i="7"/>
  <c r="P89" i="3" s="1"/>
  <c r="N90" i="7"/>
  <c r="Q90" i="7" s="1"/>
  <c r="C38" i="5"/>
  <c r="R59" i="4"/>
  <c r="V5" i="10"/>
  <c r="Y8" i="8"/>
  <c r="Z8" i="8" s="1"/>
  <c r="AN8" i="14"/>
  <c r="AB8" i="14" s="1"/>
  <c r="Z8" i="14" s="1"/>
  <c r="I7" i="15"/>
  <c r="V7" i="15" s="1"/>
  <c r="G7" i="11" s="1"/>
  <c r="D7" i="11" s="1"/>
  <c r="M18" i="7"/>
  <c r="I42" i="6"/>
  <c r="K35" i="14"/>
  <c r="L35" i="14" s="1"/>
  <c r="X31" i="6"/>
  <c r="Y31" i="6" s="1"/>
  <c r="W31" i="6"/>
  <c r="X56" i="6"/>
  <c r="Y56" i="6" s="1"/>
  <c r="W56" i="6"/>
  <c r="AA71" i="6"/>
  <c r="AM77" i="8"/>
  <c r="AE77" i="8"/>
  <c r="Z106" i="6"/>
  <c r="AA106" i="6" s="1"/>
  <c r="F106" i="6"/>
  <c r="G106" i="6"/>
  <c r="H106" i="6" s="1"/>
  <c r="I106" i="6" s="1"/>
  <c r="N106" i="6" s="1"/>
  <c r="I109" i="15"/>
  <c r="V109" i="15" s="1"/>
  <c r="G109" i="11" s="1"/>
  <c r="D109" i="11" s="1"/>
  <c r="Z109" i="6"/>
  <c r="AA109" i="6" s="1"/>
  <c r="V115" i="10"/>
  <c r="Y118" i="8"/>
  <c r="Z118" i="8" s="1"/>
  <c r="C37" i="5"/>
  <c r="R46" i="4"/>
  <c r="N9" i="8"/>
  <c r="O9" i="8" s="1"/>
  <c r="X9" i="8" s="1"/>
  <c r="N7" i="8"/>
  <c r="V6" i="15"/>
  <c r="G6" i="11" s="1"/>
  <c r="D6" i="11" s="1"/>
  <c r="I22" i="6"/>
  <c r="AE30" i="8"/>
  <c r="AM30" i="8" s="1"/>
  <c r="AN30" i="8" s="1"/>
  <c r="O38" i="7"/>
  <c r="K46" i="7"/>
  <c r="P45" i="3" s="1"/>
  <c r="N46" i="7"/>
  <c r="AN48" i="14"/>
  <c r="AB48" i="14" s="1"/>
  <c r="Z48" i="14" s="1"/>
  <c r="S48" i="14" s="1"/>
  <c r="AJ58" i="14"/>
  <c r="AB58" i="14" s="1"/>
  <c r="Z58" i="14" s="1"/>
  <c r="S58" i="14" s="1"/>
  <c r="AA79" i="6"/>
  <c r="V83" i="10"/>
  <c r="Y86" i="8"/>
  <c r="Z86" i="8" s="1"/>
  <c r="AN79" i="14"/>
  <c r="AB79" i="14" s="1"/>
  <c r="Z79" i="14" s="1"/>
  <c r="S79" i="14" s="1"/>
  <c r="T84" i="6"/>
  <c r="U84" i="6" s="1"/>
  <c r="V84" i="6" s="1"/>
  <c r="P84" i="6"/>
  <c r="Q84" i="6" s="1"/>
  <c r="O84" i="6"/>
  <c r="I87" i="6"/>
  <c r="P104" i="6"/>
  <c r="Q104" i="6" s="1"/>
  <c r="O104" i="6"/>
  <c r="T104" i="6"/>
  <c r="U104" i="6" s="1"/>
  <c r="V104" i="6" s="1"/>
  <c r="AA104" i="6" s="1"/>
  <c r="X113" i="6"/>
  <c r="Y113" i="6" s="1"/>
  <c r="Z113" i="6" s="1"/>
  <c r="T113" i="6"/>
  <c r="U113" i="6" s="1"/>
  <c r="V113" i="6" s="1"/>
  <c r="P113" i="6"/>
  <c r="Q113" i="6" s="1"/>
  <c r="O113" i="6"/>
  <c r="AL118" i="8"/>
  <c r="Z72" i="6"/>
  <c r="G76" i="14"/>
  <c r="D76" i="14" s="1"/>
  <c r="AG90" i="14"/>
  <c r="AB90" i="14" s="1"/>
  <c r="Z90" i="14" s="1"/>
  <c r="S90" i="14" s="1"/>
  <c r="M107" i="7"/>
  <c r="O69" i="4"/>
  <c r="P85" i="4"/>
  <c r="O24" i="5"/>
  <c r="L23" i="14"/>
  <c r="D23" i="14" s="1"/>
  <c r="P37" i="6"/>
  <c r="Q37" i="6" s="1"/>
  <c r="R37" i="6" s="1"/>
  <c r="K37" i="6"/>
  <c r="L37" i="6" s="1"/>
  <c r="M37" i="6" s="1"/>
  <c r="N37" i="6" s="1"/>
  <c r="M36" i="3" s="1"/>
  <c r="J37" i="6"/>
  <c r="G48" i="14"/>
  <c r="M69" i="7"/>
  <c r="X70" i="6"/>
  <c r="Y70" i="6" s="1"/>
  <c r="W70" i="6"/>
  <c r="I95" i="6"/>
  <c r="N95" i="6" s="1"/>
  <c r="M94" i="3" s="1"/>
  <c r="L99" i="14"/>
  <c r="D99" i="14" s="1"/>
  <c r="C67" i="4"/>
  <c r="C25" i="4"/>
  <c r="L56" i="4"/>
  <c r="L7" i="7"/>
  <c r="U8" i="3"/>
  <c r="U8" i="4"/>
  <c r="AN13" i="14"/>
  <c r="M25" i="6"/>
  <c r="AN44" i="14"/>
  <c r="U38" i="4"/>
  <c r="U45" i="3"/>
  <c r="K52" i="6"/>
  <c r="L52" i="6" s="1"/>
  <c r="J52" i="6"/>
  <c r="U85" i="3"/>
  <c r="U70" i="4"/>
  <c r="S85" i="10"/>
  <c r="H88" i="7" s="1"/>
  <c r="AE94" i="8"/>
  <c r="AM94" i="8" s="1"/>
  <c r="AN94" i="8" s="1"/>
  <c r="T93" i="3" s="1"/>
  <c r="R93" i="3" s="1"/>
  <c r="L4" i="14"/>
  <c r="D4" i="14" s="1"/>
  <c r="U9" i="3"/>
  <c r="Z32" i="6"/>
  <c r="P29" i="14"/>
  <c r="M29" i="14" s="1"/>
  <c r="L35" i="7"/>
  <c r="S49" i="10"/>
  <c r="H52" i="7" s="1"/>
  <c r="U64" i="3"/>
  <c r="U42" i="5"/>
  <c r="AB63" i="14"/>
  <c r="Z63" i="14" s="1"/>
  <c r="S63" i="14" s="1"/>
  <c r="I77" i="6"/>
  <c r="V67" i="10"/>
  <c r="Y70" i="8"/>
  <c r="Z70" i="8" s="1"/>
  <c r="AN70" i="8" s="1"/>
  <c r="T69" i="3" s="1"/>
  <c r="R69" i="3" s="1"/>
  <c r="C69" i="14"/>
  <c r="H69" i="11" s="1"/>
  <c r="E69" i="11" s="1"/>
  <c r="G69" i="14"/>
  <c r="D69" i="14" s="1"/>
  <c r="B69" i="14" s="1"/>
  <c r="F69" i="11" s="1"/>
  <c r="C69" i="11" s="1"/>
  <c r="L86" i="7"/>
  <c r="AJ86" i="14"/>
  <c r="M85" i="7"/>
  <c r="AL90" i="8"/>
  <c r="O79" i="4"/>
  <c r="O47" i="5"/>
  <c r="M17" i="6"/>
  <c r="N17" i="6" s="1"/>
  <c r="M16" i="3" s="1"/>
  <c r="N21" i="7"/>
  <c r="K21" i="7"/>
  <c r="P20" i="3" s="1"/>
  <c r="P21" i="7"/>
  <c r="AM38" i="8"/>
  <c r="AN38" i="8" s="1"/>
  <c r="AE38" i="8"/>
  <c r="S38" i="10"/>
  <c r="H41" i="7" s="1"/>
  <c r="M65" i="6"/>
  <c r="V71" i="10"/>
  <c r="Y74" i="8"/>
  <c r="Z74" i="8" s="1"/>
  <c r="I66" i="15"/>
  <c r="V66" i="15" s="1"/>
  <c r="G66" i="11" s="1"/>
  <c r="D66" i="11" s="1"/>
  <c r="V75" i="15"/>
  <c r="G75" i="11" s="1"/>
  <c r="D75" i="11" s="1"/>
  <c r="P95" i="14"/>
  <c r="M95" i="14" s="1"/>
  <c r="R103" i="7"/>
  <c r="O102" i="3" s="1"/>
  <c r="Q102" i="3"/>
  <c r="AJ111" i="14"/>
  <c r="U45" i="4"/>
  <c r="X51" i="8"/>
  <c r="S50" i="3" s="1"/>
  <c r="M24" i="6"/>
  <c r="T50" i="10"/>
  <c r="I53" i="7" s="1"/>
  <c r="AE48" i="8"/>
  <c r="AM48" i="8" s="1"/>
  <c r="AN48" i="8" s="1"/>
  <c r="T47" i="3" s="1"/>
  <c r="L114" i="14"/>
  <c r="D114" i="14" s="1"/>
  <c r="AG56" i="14"/>
  <c r="K55" i="14"/>
  <c r="L55" i="14" s="1"/>
  <c r="D55" i="14" s="1"/>
  <c r="B55" i="14" s="1"/>
  <c r="F55" i="11" s="1"/>
  <c r="C55" i="11" s="1"/>
  <c r="B55" i="11" s="1"/>
  <c r="P70" i="7"/>
  <c r="AB82" i="14"/>
  <c r="Z82" i="14" s="1"/>
  <c r="S82" i="14" s="1"/>
  <c r="AG98" i="14"/>
  <c r="AB98" i="14" s="1"/>
  <c r="Z98" i="14" s="1"/>
  <c r="S99" i="10"/>
  <c r="H102" i="7" s="1"/>
  <c r="I117" i="6"/>
  <c r="N117" i="6" s="1"/>
  <c r="S115" i="10"/>
  <c r="H118" i="7" s="1"/>
  <c r="AH102" i="8"/>
  <c r="AM102" i="8" s="1"/>
  <c r="AN102" i="8" s="1"/>
  <c r="G111" i="6"/>
  <c r="H111" i="6" s="1"/>
  <c r="F111" i="6"/>
  <c r="L24" i="4"/>
  <c r="R49" i="4"/>
  <c r="O9" i="7"/>
  <c r="N13" i="7"/>
  <c r="Q13" i="7" s="1"/>
  <c r="K13" i="7"/>
  <c r="P12" i="3" s="1"/>
  <c r="G12" i="6"/>
  <c r="H12" i="6" s="1"/>
  <c r="F12" i="6"/>
  <c r="AN19" i="8"/>
  <c r="T18" i="3" s="1"/>
  <c r="R18" i="3" s="1"/>
  <c r="AE28" i="8"/>
  <c r="AM28" i="8" s="1"/>
  <c r="S42" i="10"/>
  <c r="H45" i="7" s="1"/>
  <c r="AN50" i="14"/>
  <c r="AB50" i="14" s="1"/>
  <c r="Z50" i="14" s="1"/>
  <c r="AN51" i="14"/>
  <c r="P114" i="14"/>
  <c r="M114" i="14" s="1"/>
  <c r="K104" i="14"/>
  <c r="L104" i="14" s="1"/>
  <c r="D104" i="14" s="1"/>
  <c r="G110" i="6"/>
  <c r="H110" i="6" s="1"/>
  <c r="F110" i="6"/>
  <c r="AJ109" i="14"/>
  <c r="AB109" i="14" s="1"/>
  <c r="Z109" i="14" s="1"/>
  <c r="S109" i="14" s="1"/>
  <c r="N105" i="7"/>
  <c r="Q105" i="7" s="1"/>
  <c r="P65" i="5" s="1"/>
  <c r="K105" i="7"/>
  <c r="P104" i="3" s="1"/>
  <c r="C66" i="4"/>
  <c r="AL6" i="8"/>
  <c r="AM6" i="8" s="1"/>
  <c r="M15" i="14"/>
  <c r="B15" i="14" s="1"/>
  <c r="F15" i="11" s="1"/>
  <c r="C15" i="11" s="1"/>
  <c r="U15" i="3"/>
  <c r="U13" i="5"/>
  <c r="AN12" i="14"/>
  <c r="AB12" i="14" s="1"/>
  <c r="Z12" i="14" s="1"/>
  <c r="R42" i="6"/>
  <c r="S56" i="10"/>
  <c r="H59" i="7" s="1"/>
  <c r="L73" i="14"/>
  <c r="V69" i="15"/>
  <c r="G69" i="11" s="1"/>
  <c r="D69" i="11" s="1"/>
  <c r="O93" i="7"/>
  <c r="K18" i="6"/>
  <c r="L18" i="6" s="1"/>
  <c r="J18" i="6"/>
  <c r="C25" i="5"/>
  <c r="AB16" i="6"/>
  <c r="N15" i="3" s="1"/>
  <c r="P41" i="14"/>
  <c r="M41" i="14" s="1"/>
  <c r="G39" i="6"/>
  <c r="H39" i="6" s="1"/>
  <c r="F39" i="6"/>
  <c r="S48" i="10"/>
  <c r="H51" i="7" s="1"/>
  <c r="V57" i="10"/>
  <c r="Y60" i="8"/>
  <c r="Z60" i="8" s="1"/>
  <c r="P73" i="14"/>
  <c r="M73" i="14" s="1"/>
  <c r="K86" i="6"/>
  <c r="L86" i="6" s="1"/>
  <c r="J86" i="6"/>
  <c r="AM95" i="8"/>
  <c r="AN95" i="8" s="1"/>
  <c r="T94" i="3" s="1"/>
  <c r="R94" i="3" s="1"/>
  <c r="V101" i="10"/>
  <c r="Y104" i="8"/>
  <c r="Z104" i="8" s="1"/>
  <c r="AE118" i="8"/>
  <c r="AM118" i="8" s="1"/>
  <c r="R16" i="5"/>
  <c r="P82" i="4"/>
  <c r="M38" i="4"/>
  <c r="P27" i="14"/>
  <c r="M27" i="14" s="1"/>
  <c r="B27" i="14" s="1"/>
  <c r="F27" i="11" s="1"/>
  <c r="C27" i="11" s="1"/>
  <c r="P54" i="14"/>
  <c r="M54" i="14" s="1"/>
  <c r="U69" i="5"/>
  <c r="U37" i="4"/>
  <c r="U44" i="3"/>
  <c r="X50" i="6"/>
  <c r="Y50" i="6" s="1"/>
  <c r="W50" i="6"/>
  <c r="U78" i="3"/>
  <c r="U65" i="4"/>
  <c r="R64" i="5"/>
  <c r="U98" i="4"/>
  <c r="C59" i="4"/>
  <c r="X38" i="6"/>
  <c r="Y38" i="6" s="1"/>
  <c r="Z38" i="6" s="1"/>
  <c r="W38" i="6"/>
  <c r="L46" i="14"/>
  <c r="D46" i="14" s="1"/>
  <c r="N55" i="7"/>
  <c r="Q55" i="7" s="1"/>
  <c r="P45" i="4" s="1"/>
  <c r="K55" i="7"/>
  <c r="P54" i="3" s="1"/>
  <c r="AG68" i="14"/>
  <c r="AB68" i="14" s="1"/>
  <c r="Z68" i="14" s="1"/>
  <c r="S68" i="14" s="1"/>
  <c r="AE83" i="8"/>
  <c r="AM83" i="8"/>
  <c r="AN83" i="8" s="1"/>
  <c r="S101" i="10"/>
  <c r="H104" i="7" s="1"/>
  <c r="B110" i="14"/>
  <c r="F110" i="11" s="1"/>
  <c r="C110" i="11" s="1"/>
  <c r="B110" i="11" s="1"/>
  <c r="AB114" i="14"/>
  <c r="Z114" i="14" s="1"/>
  <c r="S114" i="14" s="1"/>
  <c r="AL117" i="8"/>
  <c r="L95" i="14"/>
  <c r="S46" i="4"/>
  <c r="K7" i="8"/>
  <c r="O7" i="8" s="1"/>
  <c r="G36" i="6"/>
  <c r="H36" i="6" s="1"/>
  <c r="F36" i="6"/>
  <c r="AH41" i="8"/>
  <c r="AM41" i="8" s="1"/>
  <c r="L44" i="7"/>
  <c r="P44" i="7"/>
  <c r="I68" i="6"/>
  <c r="L102" i="14"/>
  <c r="D102" i="14" s="1"/>
  <c r="B102" i="14" s="1"/>
  <c r="F102" i="11" s="1"/>
  <c r="C102" i="11" s="1"/>
  <c r="B102" i="11" s="1"/>
  <c r="U113" i="3"/>
  <c r="P80" i="14"/>
  <c r="M80" i="14" s="1"/>
  <c r="R85" i="4"/>
  <c r="U9" i="4"/>
  <c r="U10" i="3"/>
  <c r="U31" i="4"/>
  <c r="U37" i="3"/>
  <c r="G25" i="6"/>
  <c r="H25" i="6" s="1"/>
  <c r="I25" i="6" s="1"/>
  <c r="F25" i="6"/>
  <c r="AE61" i="8"/>
  <c r="AM61" i="8" s="1"/>
  <c r="AN61" i="8" s="1"/>
  <c r="U67" i="4"/>
  <c r="C84" i="4"/>
  <c r="D5" i="14"/>
  <c r="R70" i="4"/>
  <c r="P20" i="14"/>
  <c r="V40" i="15"/>
  <c r="G40" i="11" s="1"/>
  <c r="D40" i="11" s="1"/>
  <c r="N48" i="7"/>
  <c r="Q48" i="7" s="1"/>
  <c r="K48" i="7"/>
  <c r="P47" i="3" s="1"/>
  <c r="AB67" i="14"/>
  <c r="G72" i="14"/>
  <c r="L80" i="14"/>
  <c r="D80" i="14" s="1"/>
  <c r="Q108" i="8"/>
  <c r="R108" i="8" s="1"/>
  <c r="X108" i="8" s="1"/>
  <c r="Q107" i="8"/>
  <c r="R107" i="8" s="1"/>
  <c r="X107" i="8" s="1"/>
  <c r="Q106" i="8"/>
  <c r="R106" i="8" s="1"/>
  <c r="X106" i="8" s="1"/>
  <c r="S105" i="3" s="1"/>
  <c r="U11" i="4"/>
  <c r="U61" i="4"/>
  <c r="R27" i="5"/>
  <c r="H8" i="8"/>
  <c r="O8" i="8" s="1"/>
  <c r="P26" i="7"/>
  <c r="AJ25" i="14"/>
  <c r="AE54" i="8"/>
  <c r="U83" i="3"/>
  <c r="U95" i="3"/>
  <c r="I103" i="15"/>
  <c r="V103" i="15" s="1"/>
  <c r="G103" i="11" s="1"/>
  <c r="D103" i="11" s="1"/>
  <c r="G108" i="6"/>
  <c r="H108" i="6" s="1"/>
  <c r="F108" i="6"/>
  <c r="C39" i="5"/>
  <c r="O29" i="7"/>
  <c r="K29" i="7"/>
  <c r="P28" i="3" s="1"/>
  <c r="I38" i="15"/>
  <c r="V38" i="15" s="1"/>
  <c r="G38" i="11" s="1"/>
  <c r="D38" i="11" s="1"/>
  <c r="U40" i="5"/>
  <c r="U61" i="3"/>
  <c r="AN81" i="14"/>
  <c r="K110" i="6"/>
  <c r="L110" i="6" s="1"/>
  <c r="J110" i="6"/>
  <c r="O109" i="7"/>
  <c r="R54" i="4"/>
  <c r="K11" i="7"/>
  <c r="P10" i="3" s="1"/>
  <c r="N11" i="7"/>
  <c r="AB24" i="6"/>
  <c r="N23" i="3" s="1"/>
  <c r="L28" i="7"/>
  <c r="G29" i="14"/>
  <c r="AH47" i="8"/>
  <c r="AM47" i="8" s="1"/>
  <c r="Q53" i="8"/>
  <c r="R53" i="8" s="1"/>
  <c r="X53" i="8" s="1"/>
  <c r="Q54" i="8"/>
  <c r="R54" i="8" s="1"/>
  <c r="X54" i="8" s="1"/>
  <c r="S53" i="3" s="1"/>
  <c r="Q55" i="8"/>
  <c r="R55" i="8" s="1"/>
  <c r="X55" i="8" s="1"/>
  <c r="S54" i="3" s="1"/>
  <c r="U47" i="4"/>
  <c r="U56" i="3"/>
  <c r="N67" i="6"/>
  <c r="M66" i="3" s="1"/>
  <c r="U58" i="4"/>
  <c r="U70" i="3"/>
  <c r="V88" i="10"/>
  <c r="Y91" i="8"/>
  <c r="Z91" i="8" s="1"/>
  <c r="AN91" i="8" s="1"/>
  <c r="T90" i="3" s="1"/>
  <c r="T60" i="6"/>
  <c r="U60" i="6" s="1"/>
  <c r="V60" i="6" s="1"/>
  <c r="P60" i="6"/>
  <c r="Q60" i="6" s="1"/>
  <c r="O60" i="6"/>
  <c r="L61" i="14"/>
  <c r="D61" i="14" s="1"/>
  <c r="B61" i="14" s="1"/>
  <c r="F61" i="11" s="1"/>
  <c r="C61" i="11" s="1"/>
  <c r="C61" i="14"/>
  <c r="H61" i="11" s="1"/>
  <c r="E61" i="11" s="1"/>
  <c r="B77" i="14"/>
  <c r="F77" i="11" s="1"/>
  <c r="C77" i="11" s="1"/>
  <c r="B77" i="11" s="1"/>
  <c r="AL114" i="8"/>
  <c r="AM114" i="8" s="1"/>
  <c r="U96" i="10"/>
  <c r="J99" i="7" s="1"/>
  <c r="AN107" i="14"/>
  <c r="AB107" i="14" s="1"/>
  <c r="Z107" i="14" s="1"/>
  <c r="S107" i="14" s="1"/>
  <c r="P112" i="7"/>
  <c r="I115" i="15"/>
  <c r="V115" i="15" s="1"/>
  <c r="G115" i="11" s="1"/>
  <c r="D115" i="11" s="1"/>
  <c r="V96" i="10"/>
  <c r="Y99" i="8"/>
  <c r="Z99" i="8" s="1"/>
  <c r="AN99" i="8" s="1"/>
  <c r="T98" i="3" s="1"/>
  <c r="R98" i="3" s="1"/>
  <c r="S104" i="10"/>
  <c r="H107" i="7" s="1"/>
  <c r="C49" i="4"/>
  <c r="U22" i="4"/>
  <c r="L19" i="4"/>
  <c r="AH18" i="8"/>
  <c r="M53" i="7"/>
  <c r="AB54" i="14"/>
  <c r="M74" i="7"/>
  <c r="Q74" i="7" s="1"/>
  <c r="O94" i="7"/>
  <c r="S114" i="10"/>
  <c r="H117" i="7" s="1"/>
  <c r="G93" i="14"/>
  <c r="D93" i="14" s="1"/>
  <c r="V93" i="10"/>
  <c r="Y96" i="8"/>
  <c r="Z96" i="8" s="1"/>
  <c r="AN96" i="8" s="1"/>
  <c r="T95" i="3" s="1"/>
  <c r="R95" i="3" s="1"/>
  <c r="P113" i="7"/>
  <c r="C8" i="5"/>
  <c r="AE10" i="8"/>
  <c r="AM10" i="8" s="1"/>
  <c r="AN10" i="8" s="1"/>
  <c r="N24" i="7"/>
  <c r="Q24" i="7" s="1"/>
  <c r="P20" i="4" s="1"/>
  <c r="K24" i="7"/>
  <c r="P23" i="3" s="1"/>
  <c r="N27" i="7"/>
  <c r="Q27" i="7" s="1"/>
  <c r="P22" i="4" s="1"/>
  <c r="K27" i="7"/>
  <c r="P26" i="3" s="1"/>
  <c r="C18" i="14"/>
  <c r="H18" i="11" s="1"/>
  <c r="E18" i="11" s="1"/>
  <c r="G68" i="14"/>
  <c r="D68" i="14" s="1"/>
  <c r="AE66" i="8"/>
  <c r="AM66" i="8" s="1"/>
  <c r="X55" i="6"/>
  <c r="Y55" i="6" s="1"/>
  <c r="Z55" i="6" s="1"/>
  <c r="W55" i="6"/>
  <c r="X77" i="6"/>
  <c r="Y77" i="6" s="1"/>
  <c r="W77" i="6"/>
  <c r="T72" i="6"/>
  <c r="U72" i="6" s="1"/>
  <c r="V72" i="6" s="1"/>
  <c r="AA72" i="6" s="1"/>
  <c r="P72" i="6"/>
  <c r="Q72" i="6" s="1"/>
  <c r="R72" i="6" s="1"/>
  <c r="O72" i="6"/>
  <c r="K91" i="6"/>
  <c r="L91" i="6" s="1"/>
  <c r="M91" i="6" s="1"/>
  <c r="N91" i="6" s="1"/>
  <c r="M90" i="3" s="1"/>
  <c r="J91" i="6"/>
  <c r="I109" i="6"/>
  <c r="M109" i="7"/>
  <c r="L98" i="14"/>
  <c r="D98" i="14" s="1"/>
  <c r="C82" i="4"/>
  <c r="P11" i="14"/>
  <c r="M11" i="14" s="1"/>
  <c r="K53" i="6"/>
  <c r="L53" i="6" s="1"/>
  <c r="J53" i="6"/>
  <c r="K67" i="7"/>
  <c r="P66" i="3" s="1"/>
  <c r="N67" i="7"/>
  <c r="B75" i="14"/>
  <c r="F75" i="11" s="1"/>
  <c r="C75" i="11" s="1"/>
  <c r="X89" i="6"/>
  <c r="Y89" i="6" s="1"/>
  <c r="W89" i="6"/>
  <c r="AG86" i="14"/>
  <c r="G95" i="14"/>
  <c r="V105" i="10"/>
  <c r="Y108" i="8"/>
  <c r="Z108" i="8" s="1"/>
  <c r="X23" i="8"/>
  <c r="S22" i="3" s="1"/>
  <c r="C69" i="5"/>
  <c r="O11" i="6"/>
  <c r="T11" i="6"/>
  <c r="U11" i="6" s="1"/>
  <c r="V11" i="6" s="1"/>
  <c r="P11" i="6"/>
  <c r="Q11" i="6" s="1"/>
  <c r="Z23" i="14"/>
  <c r="S23" i="14" s="1"/>
  <c r="T56" i="6"/>
  <c r="U56" i="6" s="1"/>
  <c r="V56" i="6" s="1"/>
  <c r="P56" i="6"/>
  <c r="Q56" i="6" s="1"/>
  <c r="O56" i="6"/>
  <c r="N75" i="7"/>
  <c r="Q75" i="7" s="1"/>
  <c r="P48" i="5" s="1"/>
  <c r="K75" i="7"/>
  <c r="P74" i="3" s="1"/>
  <c r="L86" i="14"/>
  <c r="D86" i="14" s="1"/>
  <c r="U45" i="5"/>
  <c r="U59" i="4"/>
  <c r="S7" i="10"/>
  <c r="H10" i="7" s="1"/>
  <c r="P13" i="14"/>
  <c r="M13" i="14" s="1"/>
  <c r="K28" i="6"/>
  <c r="L28" i="6" s="1"/>
  <c r="J28" i="6"/>
  <c r="U25" i="3"/>
  <c r="U19" i="5"/>
  <c r="U32" i="5"/>
  <c r="U46" i="3"/>
  <c r="AB56" i="14"/>
  <c r="Z56" i="14" s="1"/>
  <c r="S56" i="14" s="1"/>
  <c r="G65" i="6"/>
  <c r="H65" i="6" s="1"/>
  <c r="F65" i="6"/>
  <c r="AE71" i="8"/>
  <c r="AM71" i="8" s="1"/>
  <c r="AN71" i="8" s="1"/>
  <c r="D71" i="14"/>
  <c r="G76" i="6"/>
  <c r="H76" i="6" s="1"/>
  <c r="F76" i="6"/>
  <c r="AB104" i="14"/>
  <c r="Z104" i="14" s="1"/>
  <c r="S104" i="14" s="1"/>
  <c r="O117" i="7"/>
  <c r="C35" i="5"/>
  <c r="U74" i="4"/>
  <c r="R9" i="8"/>
  <c r="M7" i="7"/>
  <c r="P18" i="7"/>
  <c r="V70" i="10"/>
  <c r="Y73" i="8"/>
  <c r="Z73" i="8" s="1"/>
  <c r="AB79" i="6"/>
  <c r="N78" i="3" s="1"/>
  <c r="AL82" i="8"/>
  <c r="AM82" i="8" s="1"/>
  <c r="AN82" i="8" s="1"/>
  <c r="AJ85" i="14"/>
  <c r="AB85" i="14" s="1"/>
  <c r="Z85" i="14" s="1"/>
  <c r="S85" i="14" s="1"/>
  <c r="M84" i="14"/>
  <c r="AE98" i="8"/>
  <c r="AM98" i="8"/>
  <c r="V102" i="15"/>
  <c r="G102" i="11" s="1"/>
  <c r="D102" i="11" s="1"/>
  <c r="N84" i="7"/>
  <c r="Q84" i="7" s="1"/>
  <c r="P51" i="5" s="1"/>
  <c r="K84" i="7"/>
  <c r="P83" i="3" s="1"/>
  <c r="C9" i="4"/>
  <c r="C85" i="4"/>
  <c r="L11" i="7"/>
  <c r="AJ13" i="14"/>
  <c r="AA21" i="6"/>
  <c r="AB21" i="6" s="1"/>
  <c r="V23" i="15"/>
  <c r="G23" i="11" s="1"/>
  <c r="D23" i="11" s="1"/>
  <c r="C22" i="14"/>
  <c r="H22" i="11" s="1"/>
  <c r="E22" i="11" s="1"/>
  <c r="V36" i="10"/>
  <c r="Y39" i="8"/>
  <c r="Z39" i="8" s="1"/>
  <c r="AN39" i="8" s="1"/>
  <c r="T38" i="3" s="1"/>
  <c r="K51" i="6"/>
  <c r="L51" i="6" s="1"/>
  <c r="J51" i="6"/>
  <c r="AN63" i="8"/>
  <c r="T62" i="3" s="1"/>
  <c r="V62" i="10"/>
  <c r="Y65" i="8"/>
  <c r="Z65" i="8" s="1"/>
  <c r="AN104" i="14"/>
  <c r="U50" i="5"/>
  <c r="C92" i="4"/>
  <c r="L25" i="4"/>
  <c r="U15" i="5"/>
  <c r="M4" i="14"/>
  <c r="R32" i="5"/>
  <c r="R20" i="5"/>
  <c r="R18" i="5"/>
  <c r="R67" i="5"/>
  <c r="R52" i="4"/>
  <c r="S55" i="4"/>
  <c r="S51" i="4"/>
  <c r="S28" i="4"/>
  <c r="R11" i="5"/>
  <c r="R55" i="4"/>
  <c r="R28" i="4"/>
  <c r="R53" i="5"/>
  <c r="S59" i="5"/>
  <c r="S6" i="5"/>
  <c r="S15" i="4"/>
  <c r="R59" i="5"/>
  <c r="R86" i="4"/>
  <c r="R15" i="4"/>
  <c r="S31" i="5"/>
  <c r="Q31" i="5" s="1"/>
  <c r="S81" i="4"/>
  <c r="Q81" i="4" s="1"/>
  <c r="R31" i="5"/>
  <c r="S73" i="4"/>
  <c r="R57" i="5"/>
  <c r="R76" i="4"/>
  <c r="R68" i="4"/>
  <c r="S52" i="4"/>
  <c r="Q52" i="4" s="1"/>
  <c r="R29" i="4"/>
  <c r="R14" i="4"/>
  <c r="R28" i="5"/>
  <c r="R47" i="4"/>
  <c r="R43" i="4"/>
  <c r="S48" i="4"/>
  <c r="R48" i="4"/>
  <c r="S64" i="4"/>
  <c r="R62" i="4"/>
  <c r="R13" i="4"/>
  <c r="S87" i="4"/>
  <c r="R68" i="5"/>
  <c r="R43" i="5"/>
  <c r="R16" i="4"/>
  <c r="R87" i="4"/>
  <c r="S57" i="4"/>
  <c r="R73" i="4"/>
  <c r="S65" i="4"/>
  <c r="R33" i="5"/>
  <c r="R29" i="5"/>
  <c r="R57" i="4"/>
  <c r="R60" i="5"/>
  <c r="R60" i="4"/>
  <c r="R62" i="5"/>
  <c r="R41" i="4"/>
  <c r="R50" i="4"/>
  <c r="R17" i="5"/>
  <c r="R30" i="5"/>
  <c r="R36" i="4"/>
  <c r="R83" i="4"/>
  <c r="R41" i="5"/>
  <c r="S77" i="4"/>
  <c r="S32" i="4"/>
  <c r="R71" i="4"/>
  <c r="S61" i="5"/>
  <c r="R17" i="4"/>
  <c r="R77" i="4"/>
  <c r="R75" i="4"/>
  <c r="R61" i="5"/>
  <c r="R34" i="4"/>
  <c r="R13" i="5"/>
  <c r="S28" i="5"/>
  <c r="R21" i="4"/>
  <c r="R81" i="4"/>
  <c r="O14" i="7"/>
  <c r="M20" i="7"/>
  <c r="K20" i="14"/>
  <c r="L20" i="14" s="1"/>
  <c r="D20" i="14" s="1"/>
  <c r="I33" i="15"/>
  <c r="V33" i="15" s="1"/>
  <c r="G33" i="11" s="1"/>
  <c r="D33" i="11" s="1"/>
  <c r="P43" i="6"/>
  <c r="Q43" i="6" s="1"/>
  <c r="O43" i="6"/>
  <c r="T43" i="6"/>
  <c r="U43" i="6" s="1"/>
  <c r="V43" i="6" s="1"/>
  <c r="L48" i="14"/>
  <c r="D48" i="14" s="1"/>
  <c r="D79" i="14"/>
  <c r="Z103" i="14"/>
  <c r="S103" i="14" s="1"/>
  <c r="K116" i="6"/>
  <c r="L116" i="6" s="1"/>
  <c r="J116" i="6"/>
  <c r="U95" i="4"/>
  <c r="U114" i="3"/>
  <c r="C11" i="4"/>
  <c r="D3" i="14"/>
  <c r="U7" i="4"/>
  <c r="U7" i="3"/>
  <c r="AN6" i="14"/>
  <c r="AB6" i="14" s="1"/>
  <c r="Z6" i="14" s="1"/>
  <c r="S6" i="14" s="1"/>
  <c r="AN21" i="8"/>
  <c r="T20" i="3" s="1"/>
  <c r="R20" i="3" s="1"/>
  <c r="L33" i="7"/>
  <c r="P49" i="14"/>
  <c r="M49" i="14" s="1"/>
  <c r="U81" i="4"/>
  <c r="U98" i="3"/>
  <c r="C47" i="5"/>
  <c r="C37" i="4"/>
  <c r="M78" i="4"/>
  <c r="L65" i="5"/>
  <c r="C27" i="14"/>
  <c r="H27" i="11" s="1"/>
  <c r="E27" i="11" s="1"/>
  <c r="U20" i="3"/>
  <c r="U16" i="5"/>
  <c r="AN33" i="14"/>
  <c r="AB33" i="14" s="1"/>
  <c r="Z33" i="14" s="1"/>
  <c r="S33" i="14" s="1"/>
  <c r="O44" i="7"/>
  <c r="K50" i="6"/>
  <c r="L50" i="6" s="1"/>
  <c r="J50" i="6"/>
  <c r="U43" i="5"/>
  <c r="U65" i="3"/>
  <c r="AJ89" i="14"/>
  <c r="AB89" i="14" s="1"/>
  <c r="Z89" i="14" s="1"/>
  <c r="S89" i="14" s="1"/>
  <c r="S95" i="10"/>
  <c r="H98" i="7" s="1"/>
  <c r="X111" i="6"/>
  <c r="Y111" i="6" s="1"/>
  <c r="Z111" i="6" s="1"/>
  <c r="O111" i="7"/>
  <c r="N111" i="7"/>
  <c r="G6" i="6"/>
  <c r="H6" i="6" s="1"/>
  <c r="F6" i="6"/>
  <c r="K14" i="6"/>
  <c r="L14" i="6" s="1"/>
  <c r="J14" i="6"/>
  <c r="V40" i="10"/>
  <c r="Y43" i="8"/>
  <c r="Z43" i="8" s="1"/>
  <c r="AN43" i="8" s="1"/>
  <c r="T42" i="3" s="1"/>
  <c r="R42" i="3" s="1"/>
  <c r="AB39" i="14"/>
  <c r="Z39" i="14" s="1"/>
  <c r="S39" i="14" s="1"/>
  <c r="AH49" i="8"/>
  <c r="O35" i="7"/>
  <c r="P57" i="7"/>
  <c r="L57" i="7"/>
  <c r="M57" i="7"/>
  <c r="AL61" i="8"/>
  <c r="K77" i="6"/>
  <c r="L77" i="6" s="1"/>
  <c r="J77" i="6"/>
  <c r="AG112" i="14"/>
  <c r="AB112" i="14" s="1"/>
  <c r="Z112" i="14" s="1"/>
  <c r="S112" i="14" s="1"/>
  <c r="T117" i="6"/>
  <c r="U117" i="6" s="1"/>
  <c r="V117" i="6" s="1"/>
  <c r="P117" i="6"/>
  <c r="Q117" i="6" s="1"/>
  <c r="R117" i="6" s="1"/>
  <c r="O117" i="6"/>
  <c r="AN64" i="8"/>
  <c r="T63" i="3" s="1"/>
  <c r="R63" i="3" s="1"/>
  <c r="X58" i="6"/>
  <c r="Y58" i="6" s="1"/>
  <c r="W58" i="6"/>
  <c r="V61" i="15"/>
  <c r="G61" i="11" s="1"/>
  <c r="D61" i="11" s="1"/>
  <c r="I112" i="15"/>
  <c r="V112" i="15" s="1"/>
  <c r="G112" i="11" s="1"/>
  <c r="D112" i="11" s="1"/>
  <c r="V111" i="10"/>
  <c r="Y114" i="8"/>
  <c r="Z114" i="8" s="1"/>
  <c r="G103" i="14"/>
  <c r="D103" i="14" s="1"/>
  <c r="O20" i="4"/>
  <c r="R21" i="5"/>
  <c r="U36" i="5"/>
  <c r="AH8" i="8"/>
  <c r="T18" i="6"/>
  <c r="U18" i="6" s="1"/>
  <c r="V18" i="6" s="1"/>
  <c r="AA18" i="6" s="1"/>
  <c r="P18" i="6"/>
  <c r="Q18" i="6" s="1"/>
  <c r="R18" i="6" s="1"/>
  <c r="AB18" i="6" s="1"/>
  <c r="N17" i="3" s="1"/>
  <c r="O18" i="6"/>
  <c r="M20" i="14"/>
  <c r="C20" i="14" s="1"/>
  <c r="H20" i="11" s="1"/>
  <c r="E20" i="11" s="1"/>
  <c r="AG25" i="14"/>
  <c r="G35" i="14"/>
  <c r="L29" i="14"/>
  <c r="D29" i="14" s="1"/>
  <c r="P42" i="14"/>
  <c r="C58" i="14"/>
  <c r="H58" i="11" s="1"/>
  <c r="E58" i="11" s="1"/>
  <c r="N72" i="7"/>
  <c r="K72" i="7"/>
  <c r="P71" i="3" s="1"/>
  <c r="Q78" i="8"/>
  <c r="R78" i="8" s="1"/>
  <c r="X78" i="8" s="1"/>
  <c r="S77" i="3" s="1"/>
  <c r="R77" i="3" s="1"/>
  <c r="Q81" i="8"/>
  <c r="R81" i="8" s="1"/>
  <c r="X81" i="8" s="1"/>
  <c r="S80" i="3" s="1"/>
  <c r="Q77" i="8"/>
  <c r="R77" i="8" s="1"/>
  <c r="X77" i="8" s="1"/>
  <c r="S76" i="3" s="1"/>
  <c r="Q80" i="8"/>
  <c r="R80" i="8" s="1"/>
  <c r="X80" i="8" s="1"/>
  <c r="Q79" i="8"/>
  <c r="R79" i="8" s="1"/>
  <c r="X79" i="8" s="1"/>
  <c r="S78" i="3" s="1"/>
  <c r="U49" i="5"/>
  <c r="U75" i="3"/>
  <c r="O72" i="7"/>
  <c r="I114" i="15"/>
  <c r="V114" i="15" s="1"/>
  <c r="G114" i="11" s="1"/>
  <c r="D114" i="11" s="1"/>
  <c r="W118" i="6"/>
  <c r="X118" i="6"/>
  <c r="Y118" i="6" s="1"/>
  <c r="R49" i="5"/>
  <c r="C48" i="5"/>
  <c r="R58" i="5"/>
  <c r="T9" i="10"/>
  <c r="I12" i="7" s="1"/>
  <c r="L36" i="7"/>
  <c r="AH33" i="8"/>
  <c r="P35" i="14"/>
  <c r="M35" i="14" s="1"/>
  <c r="M41" i="7"/>
  <c r="V41" i="10"/>
  <c r="Y44" i="8"/>
  <c r="Z44" i="8" s="1"/>
  <c r="AN44" i="8" s="1"/>
  <c r="T43" i="3" s="1"/>
  <c r="R43" i="3" s="1"/>
  <c r="P50" i="7"/>
  <c r="Q50" i="7" s="1"/>
  <c r="K82" i="14"/>
  <c r="L82" i="14" s="1"/>
  <c r="D82" i="14" s="1"/>
  <c r="I83" i="15"/>
  <c r="V83" i="15" s="1"/>
  <c r="G83" i="11" s="1"/>
  <c r="D83" i="11" s="1"/>
  <c r="T90" i="6"/>
  <c r="U90" i="6" s="1"/>
  <c r="V90" i="6" s="1"/>
  <c r="AA90" i="6" s="1"/>
  <c r="P90" i="6"/>
  <c r="Q90" i="6" s="1"/>
  <c r="O90" i="6"/>
  <c r="AH108" i="8"/>
  <c r="AM108" i="8" s="1"/>
  <c r="V11" i="15"/>
  <c r="G11" i="11" s="1"/>
  <c r="D11" i="11" s="1"/>
  <c r="AN20" i="8"/>
  <c r="T19" i="3" s="1"/>
  <c r="R19" i="3" s="1"/>
  <c r="Z54" i="14"/>
  <c r="S54" i="14" s="1"/>
  <c r="O18" i="7"/>
  <c r="Q27" i="8"/>
  <c r="R27" i="8" s="1"/>
  <c r="X27" i="8" s="1"/>
  <c r="Q28" i="8"/>
  <c r="R28" i="8" s="1"/>
  <c r="X28" i="8" s="1"/>
  <c r="S27" i="3" s="1"/>
  <c r="Q26" i="8"/>
  <c r="R26" i="8" s="1"/>
  <c r="X26" i="8" s="1"/>
  <c r="J84" i="6"/>
  <c r="K84" i="6"/>
  <c r="L84" i="6" s="1"/>
  <c r="Z105" i="14"/>
  <c r="S105" i="14" s="1"/>
  <c r="M5" i="14"/>
  <c r="B5" i="14" s="1"/>
  <c r="F5" i="11" s="1"/>
  <c r="C5" i="11" s="1"/>
  <c r="AB20" i="14"/>
  <c r="Z20" i="14" s="1"/>
  <c r="S20" i="14" s="1"/>
  <c r="I68" i="15"/>
  <c r="V68" i="15" s="1"/>
  <c r="G68" i="11" s="1"/>
  <c r="D68" i="11" s="1"/>
  <c r="AL86" i="8"/>
  <c r="T89" i="6"/>
  <c r="U89" i="6" s="1"/>
  <c r="V89" i="6" s="1"/>
  <c r="P89" i="6"/>
  <c r="Q89" i="6" s="1"/>
  <c r="O89" i="6"/>
  <c r="L38" i="5"/>
  <c r="C64" i="5"/>
  <c r="R93" i="4"/>
  <c r="K12" i="6"/>
  <c r="L12" i="6" s="1"/>
  <c r="M12" i="6" s="1"/>
  <c r="J12" i="6"/>
  <c r="U32" i="3"/>
  <c r="U22" i="5"/>
  <c r="AB34" i="14"/>
  <c r="Z34" i="14" s="1"/>
  <c r="T61" i="6"/>
  <c r="U61" i="6" s="1"/>
  <c r="V61" i="6" s="1"/>
  <c r="V54" i="15"/>
  <c r="G54" i="11" s="1"/>
  <c r="D54" i="11" s="1"/>
  <c r="AB65" i="14"/>
  <c r="Z65" i="14" s="1"/>
  <c r="S65" i="14" s="1"/>
  <c r="T67" i="10"/>
  <c r="I70" i="7" s="1"/>
  <c r="AG80" i="14"/>
  <c r="AB80" i="14" s="1"/>
  <c r="Z80" i="14" s="1"/>
  <c r="S80" i="14" s="1"/>
  <c r="AB87" i="14"/>
  <c r="Z87" i="14" s="1"/>
  <c r="S87" i="14" s="1"/>
  <c r="I101" i="15"/>
  <c r="V101" i="15" s="1"/>
  <c r="G101" i="11" s="1"/>
  <c r="D101" i="11" s="1"/>
  <c r="X97" i="6"/>
  <c r="Y97" i="6" s="1"/>
  <c r="W97" i="6"/>
  <c r="K118" i="6"/>
  <c r="L118" i="6" s="1"/>
  <c r="J118" i="6"/>
  <c r="R91" i="4"/>
  <c r="R7" i="8"/>
  <c r="J10" i="6"/>
  <c r="K10" i="6"/>
  <c r="L10" i="6" s="1"/>
  <c r="C28" i="14"/>
  <c r="H28" i="11" s="1"/>
  <c r="E28" i="11" s="1"/>
  <c r="B28" i="11" s="1"/>
  <c r="P33" i="7"/>
  <c r="T16" i="10"/>
  <c r="I19" i="7" s="1"/>
  <c r="U17" i="5"/>
  <c r="U21" i="3"/>
  <c r="V81" i="15"/>
  <c r="G81" i="11" s="1"/>
  <c r="D81" i="11" s="1"/>
  <c r="X92" i="6"/>
  <c r="Y92" i="6" s="1"/>
  <c r="W92" i="6"/>
  <c r="G99" i="6"/>
  <c r="H99" i="6" s="1"/>
  <c r="F99" i="6"/>
  <c r="K107" i="6"/>
  <c r="L107" i="6" s="1"/>
  <c r="J107" i="6"/>
  <c r="AE117" i="8"/>
  <c r="AM117" i="8" s="1"/>
  <c r="U72" i="4"/>
  <c r="U88" i="3"/>
  <c r="I80" i="15"/>
  <c r="V80" i="15" s="1"/>
  <c r="G80" i="11" s="1"/>
  <c r="D80" i="11" s="1"/>
  <c r="K108" i="6"/>
  <c r="L108" i="6" s="1"/>
  <c r="J108" i="6"/>
  <c r="P108" i="6"/>
  <c r="Q108" i="6" s="1"/>
  <c r="R108" i="6" s="1"/>
  <c r="C69" i="4"/>
  <c r="S85" i="4"/>
  <c r="Q85" i="4" s="1"/>
  <c r="X110" i="8"/>
  <c r="S109" i="3" s="1"/>
  <c r="AH16" i="8"/>
  <c r="AE15" i="8"/>
  <c r="X26" i="6"/>
  <c r="Y26" i="6" s="1"/>
  <c r="Z26" i="6" s="1"/>
  <c r="P26" i="6"/>
  <c r="Q26" i="6" s="1"/>
  <c r="O26" i="6"/>
  <c r="T26" i="6"/>
  <c r="U26" i="6" s="1"/>
  <c r="V26" i="6" s="1"/>
  <c r="AA26" i="6" s="1"/>
  <c r="D42" i="14"/>
  <c r="M42" i="6"/>
  <c r="N42" i="6" s="1"/>
  <c r="M41" i="3" s="1"/>
  <c r="U47" i="5"/>
  <c r="U73" i="3"/>
  <c r="M85" i="14"/>
  <c r="V99" i="15"/>
  <c r="G99" i="11" s="1"/>
  <c r="D99" i="11" s="1"/>
  <c r="R92" i="4"/>
  <c r="C30" i="4"/>
  <c r="R84" i="4"/>
  <c r="P18" i="5"/>
  <c r="O52" i="4"/>
  <c r="P94" i="4"/>
  <c r="O75" i="4"/>
  <c r="P51" i="4"/>
  <c r="O17" i="5"/>
  <c r="O51" i="4"/>
  <c r="P77" i="4"/>
  <c r="P15" i="4"/>
  <c r="O77" i="4"/>
  <c r="O15" i="4"/>
  <c r="O19" i="5"/>
  <c r="N15" i="4"/>
  <c r="P64" i="4"/>
  <c r="O32" i="4"/>
  <c r="P59" i="5"/>
  <c r="P21" i="4"/>
  <c r="O39" i="4"/>
  <c r="O59" i="5"/>
  <c r="O21" i="4"/>
  <c r="O67" i="5"/>
  <c r="O87" i="4"/>
  <c r="P55" i="5"/>
  <c r="O55" i="5"/>
  <c r="O33" i="5"/>
  <c r="O94" i="4"/>
  <c r="O41" i="4"/>
  <c r="O60" i="4"/>
  <c r="O64" i="4"/>
  <c r="P87" i="4"/>
  <c r="O76" i="4"/>
  <c r="P32" i="4"/>
  <c r="O61" i="5"/>
  <c r="O57" i="5"/>
  <c r="O18" i="5"/>
  <c r="O41" i="5"/>
  <c r="P61" i="5"/>
  <c r="V25" i="10"/>
  <c r="Y28" i="8"/>
  <c r="Z28" i="8" s="1"/>
  <c r="S33" i="10"/>
  <c r="H36" i="7" s="1"/>
  <c r="X43" i="6"/>
  <c r="Y43" i="6" s="1"/>
  <c r="Z43" i="6" s="1"/>
  <c r="W43" i="6"/>
  <c r="U52" i="5"/>
  <c r="U84" i="3"/>
  <c r="U73" i="4"/>
  <c r="U90" i="3"/>
  <c r="V107" i="10"/>
  <c r="Y110" i="8"/>
  <c r="Z110" i="8" s="1"/>
  <c r="C27" i="5"/>
  <c r="M23" i="7"/>
  <c r="R29" i="6"/>
  <c r="M42" i="14"/>
  <c r="AG51" i="14"/>
  <c r="U39" i="5"/>
  <c r="U60" i="3"/>
  <c r="P65" i="14"/>
  <c r="M65" i="14" s="1"/>
  <c r="Z67" i="14"/>
  <c r="S67" i="14" s="1"/>
  <c r="M82" i="14"/>
  <c r="L96" i="7"/>
  <c r="M96" i="7"/>
  <c r="L37" i="4"/>
  <c r="U12" i="4"/>
  <c r="O26" i="5"/>
  <c r="P6" i="6"/>
  <c r="Q6" i="6" s="1"/>
  <c r="R6" i="6" s="1"/>
  <c r="AB6" i="6" s="1"/>
  <c r="N5" i="3" s="1"/>
  <c r="M6" i="14"/>
  <c r="M17" i="14"/>
  <c r="C24" i="14"/>
  <c r="H24" i="11" s="1"/>
  <c r="E24" i="11" s="1"/>
  <c r="B24" i="11" s="1"/>
  <c r="M23" i="14"/>
  <c r="U20" i="5"/>
  <c r="U28" i="3"/>
  <c r="AG35" i="14"/>
  <c r="AB35" i="14" s="1"/>
  <c r="Z35" i="14" s="1"/>
  <c r="S35" i="14" s="1"/>
  <c r="G88" i="6"/>
  <c r="H88" i="6" s="1"/>
  <c r="F88" i="6"/>
  <c r="M90" i="14"/>
  <c r="U89" i="4"/>
  <c r="U107" i="3"/>
  <c r="U9" i="5"/>
  <c r="S63" i="5"/>
  <c r="Q63" i="5" s="1"/>
  <c r="L16" i="7"/>
  <c r="AJ46" i="14"/>
  <c r="AB46" i="14" s="1"/>
  <c r="Z46" i="14" s="1"/>
  <c r="S46" i="14" s="1"/>
  <c r="D50" i="14"/>
  <c r="M46" i="7"/>
  <c r="P58" i="6"/>
  <c r="Q58" i="6" s="1"/>
  <c r="O58" i="6"/>
  <c r="T58" i="6"/>
  <c r="U58" i="6" s="1"/>
  <c r="V58" i="6" s="1"/>
  <c r="G64" i="14"/>
  <c r="D64" i="14" s="1"/>
  <c r="B64" i="14" s="1"/>
  <c r="F64" i="11" s="1"/>
  <c r="C64" i="11" s="1"/>
  <c r="V82" i="15"/>
  <c r="G82" i="11" s="1"/>
  <c r="D82" i="11" s="1"/>
  <c r="N87" i="7"/>
  <c r="Q87" i="7" s="1"/>
  <c r="K87" i="7"/>
  <c r="P86" i="3" s="1"/>
  <c r="G92" i="6"/>
  <c r="H92" i="6" s="1"/>
  <c r="F92" i="6"/>
  <c r="K98" i="14"/>
  <c r="M108" i="7"/>
  <c r="V109" i="10"/>
  <c r="Y112" i="8"/>
  <c r="Z112" i="8" s="1"/>
  <c r="G62" i="6"/>
  <c r="H62" i="6" s="1"/>
  <c r="F62" i="6"/>
  <c r="AE81" i="8"/>
  <c r="P88" i="14"/>
  <c r="M88" i="14" s="1"/>
  <c r="B88" i="14" s="1"/>
  <c r="F88" i="11" s="1"/>
  <c r="C88" i="11" s="1"/>
  <c r="C94" i="14"/>
  <c r="H94" i="11" s="1"/>
  <c r="E94" i="11" s="1"/>
  <c r="AE101" i="8"/>
  <c r="AM101" i="8"/>
  <c r="AN101" i="8" s="1"/>
  <c r="AN111" i="14"/>
  <c r="AL110" i="8"/>
  <c r="S112" i="10"/>
  <c r="H115" i="7" s="1"/>
  <c r="Z96" i="14"/>
  <c r="S96" i="14" s="1"/>
  <c r="B96" i="14" s="1"/>
  <c r="F96" i="11" s="1"/>
  <c r="C96" i="11" s="1"/>
  <c r="P104" i="14"/>
  <c r="M104" i="14" s="1"/>
  <c r="O24" i="4"/>
  <c r="R20" i="4"/>
  <c r="L14" i="7"/>
  <c r="V20" i="10"/>
  <c r="Y23" i="8"/>
  <c r="Z23" i="8" s="1"/>
  <c r="G33" i="14"/>
  <c r="V37" i="6"/>
  <c r="AA37" i="6" s="1"/>
  <c r="G41" i="6"/>
  <c r="H41" i="6" s="1"/>
  <c r="F41" i="6"/>
  <c r="AL54" i="8"/>
  <c r="U55" i="4"/>
  <c r="U67" i="3"/>
  <c r="L89" i="14"/>
  <c r="D89" i="14" s="1"/>
  <c r="L98" i="7"/>
  <c r="P117" i="7"/>
  <c r="X107" i="6"/>
  <c r="Y107" i="6" s="1"/>
  <c r="W107" i="6"/>
  <c r="AE90" i="8"/>
  <c r="AM90" i="8" s="1"/>
  <c r="AN90" i="8" s="1"/>
  <c r="AN3" i="14"/>
  <c r="AB3" i="14" s="1"/>
  <c r="Z3" i="14" s="1"/>
  <c r="S3" i="14" s="1"/>
  <c r="AL15" i="8"/>
  <c r="U18" i="4"/>
  <c r="U19" i="3"/>
  <c r="M21" i="14"/>
  <c r="B21" i="14" s="1"/>
  <c r="F21" i="11" s="1"/>
  <c r="C21" i="11" s="1"/>
  <c r="L51" i="7"/>
  <c r="I59" i="15"/>
  <c r="V59" i="15" s="1"/>
  <c r="G59" i="11" s="1"/>
  <c r="D59" i="11" s="1"/>
  <c r="P65" i="7"/>
  <c r="P83" i="14"/>
  <c r="M83" i="14" s="1"/>
  <c r="P94" i="7"/>
  <c r="K93" i="6"/>
  <c r="L93" i="6" s="1"/>
  <c r="J93" i="6"/>
  <c r="V87" i="15"/>
  <c r="G87" i="11" s="1"/>
  <c r="D87" i="11" s="1"/>
  <c r="K101" i="7"/>
  <c r="P100" i="3" s="1"/>
  <c r="N101" i="7"/>
  <c r="Q101" i="7" s="1"/>
  <c r="P83" i="4" s="1"/>
  <c r="AA20" i="6"/>
  <c r="AB20" i="6" s="1"/>
  <c r="I41" i="15"/>
  <c r="V41" i="15" s="1"/>
  <c r="G41" i="11" s="1"/>
  <c r="D41" i="11" s="1"/>
  <c r="AE65" i="8"/>
  <c r="AM65" i="8" s="1"/>
  <c r="U56" i="4"/>
  <c r="U68" i="3"/>
  <c r="AB71" i="14"/>
  <c r="Z71" i="14" s="1"/>
  <c r="Z101" i="14"/>
  <c r="S101" i="14" s="1"/>
  <c r="U82" i="4"/>
  <c r="G102" i="6"/>
  <c r="H102" i="6" s="1"/>
  <c r="F102" i="6"/>
  <c r="O69" i="5"/>
  <c r="C44" i="5"/>
  <c r="X10" i="6"/>
  <c r="Y10" i="6" s="1"/>
  <c r="W10" i="6"/>
  <c r="AE33" i="8"/>
  <c r="AM33" i="8" s="1"/>
  <c r="U36" i="3"/>
  <c r="U30" i="4"/>
  <c r="P31" i="6"/>
  <c r="Q31" i="6" s="1"/>
  <c r="O31" i="6"/>
  <c r="T31" i="6"/>
  <c r="U31" i="6" s="1"/>
  <c r="V31" i="6" s="1"/>
  <c r="X65" i="6"/>
  <c r="Y65" i="6" s="1"/>
  <c r="W65" i="6"/>
  <c r="S68" i="10"/>
  <c r="H71" i="7" s="1"/>
  <c r="K74" i="6"/>
  <c r="L74" i="6" s="1"/>
  <c r="J74" i="6"/>
  <c r="U92" i="3"/>
  <c r="U56" i="5"/>
  <c r="R38" i="5"/>
  <c r="U53" i="4"/>
  <c r="AG3" i="14"/>
  <c r="M15" i="6"/>
  <c r="N15" i="6" s="1"/>
  <c r="L13" i="4" s="1"/>
  <c r="V6" i="10"/>
  <c r="Y9" i="8"/>
  <c r="Z9" i="8" s="1"/>
  <c r="S13" i="10"/>
  <c r="H16" i="7" s="1"/>
  <c r="P40" i="14"/>
  <c r="M40" i="14" s="1"/>
  <c r="C53" i="14"/>
  <c r="H53" i="11" s="1"/>
  <c r="E53" i="11" s="1"/>
  <c r="B53" i="11" s="1"/>
  <c r="T57" i="6"/>
  <c r="U57" i="6" s="1"/>
  <c r="V57" i="6" s="1"/>
  <c r="AA57" i="6" s="1"/>
  <c r="O57" i="6"/>
  <c r="P57" i="6"/>
  <c r="Q57" i="6" s="1"/>
  <c r="R57" i="6" s="1"/>
  <c r="R67" i="6"/>
  <c r="G75" i="6"/>
  <c r="H75" i="6" s="1"/>
  <c r="I75" i="6" s="1"/>
  <c r="F75" i="6"/>
  <c r="AG72" i="14"/>
  <c r="AB72" i="14" s="1"/>
  <c r="Z72" i="14" s="1"/>
  <c r="S72" i="14" s="1"/>
  <c r="P110" i="7"/>
  <c r="M113" i="6"/>
  <c r="N113" i="6" s="1"/>
  <c r="M112" i="3" s="1"/>
  <c r="B108" i="14"/>
  <c r="F108" i="11" s="1"/>
  <c r="C108" i="11" s="1"/>
  <c r="X105" i="6"/>
  <c r="Y105" i="6" s="1"/>
  <c r="W105" i="6"/>
  <c r="P107" i="6"/>
  <c r="Q107" i="6" s="1"/>
  <c r="O107" i="6"/>
  <c r="T107" i="6"/>
  <c r="U107" i="6" s="1"/>
  <c r="V107" i="6" s="1"/>
  <c r="L37" i="5"/>
  <c r="O46" i="4"/>
  <c r="P39" i="6"/>
  <c r="Q39" i="6" s="1"/>
  <c r="R39" i="6" s="1"/>
  <c r="K39" i="6"/>
  <c r="L39" i="6" s="1"/>
  <c r="J39" i="6"/>
  <c r="R48" i="6"/>
  <c r="X40" i="6"/>
  <c r="Y40" i="6" s="1"/>
  <c r="W40" i="6"/>
  <c r="R69" i="6"/>
  <c r="Z83" i="14"/>
  <c r="S83" i="14" s="1"/>
  <c r="AG95" i="14"/>
  <c r="AB95" i="14" s="1"/>
  <c r="Z95" i="14" s="1"/>
  <c r="S95" i="14" s="1"/>
  <c r="M112" i="7"/>
  <c r="C51" i="5"/>
  <c r="N14" i="5"/>
  <c r="G20" i="6"/>
  <c r="H20" i="6" s="1"/>
  <c r="F20" i="6"/>
  <c r="R35" i="6"/>
  <c r="AB35" i="6" s="1"/>
  <c r="N34" i="3" s="1"/>
  <c r="L34" i="3" s="1"/>
  <c r="P46" i="14"/>
  <c r="M46" i="14" s="1"/>
  <c r="V56" i="15"/>
  <c r="G56" i="11" s="1"/>
  <c r="D56" i="11" s="1"/>
  <c r="K67" i="14"/>
  <c r="L67" i="14" s="1"/>
  <c r="D67" i="14" s="1"/>
  <c r="M88" i="6"/>
  <c r="AN92" i="14"/>
  <c r="AB92" i="14" s="1"/>
  <c r="Z92" i="14" s="1"/>
  <c r="T102" i="6"/>
  <c r="U102" i="6" s="1"/>
  <c r="V102" i="6" s="1"/>
  <c r="X102" i="6"/>
  <c r="Y102" i="6" s="1"/>
  <c r="Z102" i="6" s="1"/>
  <c r="P102" i="6"/>
  <c r="Q102" i="6" s="1"/>
  <c r="O102" i="6"/>
  <c r="AL107" i="8"/>
  <c r="AM107" i="8" s="1"/>
  <c r="O67" i="4"/>
  <c r="S50" i="5"/>
  <c r="U25" i="4"/>
  <c r="O11" i="7"/>
  <c r="I20" i="15"/>
  <c r="V20" i="15" s="1"/>
  <c r="G20" i="11" s="1"/>
  <c r="D20" i="11" s="1"/>
  <c r="U29" i="4"/>
  <c r="U35" i="3"/>
  <c r="P33" i="14"/>
  <c r="M33" i="14" s="1"/>
  <c r="Z52" i="6"/>
  <c r="AB81" i="14"/>
  <c r="Z81" i="14" s="1"/>
  <c r="R61" i="4"/>
  <c r="I7" i="6"/>
  <c r="L27" i="5"/>
  <c r="I9" i="6"/>
  <c r="N9" i="6" s="1"/>
  <c r="AN45" i="8"/>
  <c r="T44" i="3" s="1"/>
  <c r="R44" i="3" s="1"/>
  <c r="I49" i="15"/>
  <c r="V49" i="15" s="1"/>
  <c r="G49" i="11" s="1"/>
  <c r="D49" i="11" s="1"/>
  <c r="O58" i="7"/>
  <c r="Q58" i="7" s="1"/>
  <c r="K58" i="7"/>
  <c r="P57" i="3" s="1"/>
  <c r="T65" i="6"/>
  <c r="U65" i="6" s="1"/>
  <c r="V65" i="6" s="1"/>
  <c r="P65" i="6"/>
  <c r="Q65" i="6" s="1"/>
  <c r="O65" i="6"/>
  <c r="AH89" i="8"/>
  <c r="K115" i="6"/>
  <c r="L115" i="6" s="1"/>
  <c r="J115" i="6"/>
  <c r="L79" i="4"/>
  <c r="M37" i="4"/>
  <c r="R78" i="4"/>
  <c r="AA6" i="6"/>
  <c r="M16" i="7"/>
  <c r="Q29" i="7"/>
  <c r="P20" i="5" s="1"/>
  <c r="P38" i="14"/>
  <c r="M38" i="14" s="1"/>
  <c r="M31" i="14"/>
  <c r="B31" i="14" s="1"/>
  <c r="F31" i="11" s="1"/>
  <c r="C31" i="11" s="1"/>
  <c r="G74" i="6"/>
  <c r="H74" i="6" s="1"/>
  <c r="F74" i="6"/>
  <c r="L93" i="7"/>
  <c r="I95" i="15"/>
  <c r="V95" i="15" s="1"/>
  <c r="G95" i="11" s="1"/>
  <c r="D95" i="11" s="1"/>
  <c r="U54" i="4"/>
  <c r="P30" i="14"/>
  <c r="M30" i="14" s="1"/>
  <c r="O26" i="7"/>
  <c r="Z40" i="14"/>
  <c r="S40" i="14" s="1"/>
  <c r="K35" i="7"/>
  <c r="P34" i="3" s="1"/>
  <c r="N35" i="7"/>
  <c r="M49" i="7"/>
  <c r="Q40" i="8"/>
  <c r="R40" i="8" s="1"/>
  <c r="X40" i="8" s="1"/>
  <c r="S39" i="3" s="1"/>
  <c r="Q41" i="8"/>
  <c r="R41" i="8" s="1"/>
  <c r="X41" i="8" s="1"/>
  <c r="S40" i="3" s="1"/>
  <c r="Q39" i="8"/>
  <c r="R39" i="8" s="1"/>
  <c r="X39" i="8" s="1"/>
  <c r="M54" i="7"/>
  <c r="M70" i="7"/>
  <c r="O67" i="7"/>
  <c r="AH81" i="8"/>
  <c r="AM81" i="8" s="1"/>
  <c r="W78" i="6"/>
  <c r="X78" i="6"/>
  <c r="Y78" i="6" s="1"/>
  <c r="AJ83" i="14"/>
  <c r="AB83" i="14" s="1"/>
  <c r="G93" i="6"/>
  <c r="H93" i="6" s="1"/>
  <c r="F93" i="6"/>
  <c r="AE115" i="8"/>
  <c r="AM115" i="8" s="1"/>
  <c r="V57" i="15"/>
  <c r="G57" i="11" s="1"/>
  <c r="D57" i="11" s="1"/>
  <c r="I63" i="15"/>
  <c r="V63" i="15" s="1"/>
  <c r="G63" i="11" s="1"/>
  <c r="D63" i="11" s="1"/>
  <c r="B100" i="14"/>
  <c r="F100" i="11" s="1"/>
  <c r="C100" i="11" s="1"/>
  <c r="B100" i="11" s="1"/>
  <c r="G104" i="6"/>
  <c r="H104" i="6" s="1"/>
  <c r="F104" i="6"/>
  <c r="P99" i="14"/>
  <c r="M99" i="14" s="1"/>
  <c r="U68" i="5"/>
  <c r="U111" i="3"/>
  <c r="AG106" i="14"/>
  <c r="AB106" i="14" s="1"/>
  <c r="Z106" i="14" s="1"/>
  <c r="P112" i="14"/>
  <c r="M112" i="14" s="1"/>
  <c r="L112" i="7"/>
  <c r="I104" i="15"/>
  <c r="V104" i="15" s="1"/>
  <c r="G104" i="11" s="1"/>
  <c r="D104" i="11" s="1"/>
  <c r="D113" i="14"/>
  <c r="P24" i="4"/>
  <c r="S20" i="4"/>
  <c r="S22" i="4"/>
  <c r="U19" i="4"/>
  <c r="P3" i="14"/>
  <c r="M3" i="14" s="1"/>
  <c r="K38" i="6"/>
  <c r="L38" i="6" s="1"/>
  <c r="J38" i="6"/>
  <c r="AG32" i="14"/>
  <c r="AB32" i="14" s="1"/>
  <c r="Z32" i="14" s="1"/>
  <c r="S32" i="14" s="1"/>
  <c r="P73" i="7"/>
  <c r="X74" i="6"/>
  <c r="Y74" i="6" s="1"/>
  <c r="W74" i="6"/>
  <c r="I82" i="6"/>
  <c r="N82" i="6" s="1"/>
  <c r="K104" i="6"/>
  <c r="L104" i="6" s="1"/>
  <c r="J104" i="6"/>
  <c r="D111" i="14"/>
  <c r="Q114" i="8"/>
  <c r="R114" i="8" s="1"/>
  <c r="X114" i="8" s="1"/>
  <c r="Q116" i="8"/>
  <c r="R116" i="8" s="1"/>
  <c r="X116" i="8" s="1"/>
  <c r="Q115" i="8"/>
  <c r="R115" i="8" s="1"/>
  <c r="X115" i="8" s="1"/>
  <c r="K107" i="14"/>
  <c r="L107" i="14" s="1"/>
  <c r="D107" i="14" s="1"/>
  <c r="O112" i="7"/>
  <c r="C58" i="5"/>
  <c r="AG7" i="14"/>
  <c r="AB7" i="14" s="1"/>
  <c r="Z7" i="14" s="1"/>
  <c r="Q56" i="7"/>
  <c r="K55" i="6"/>
  <c r="L55" i="6" s="1"/>
  <c r="M55" i="6" s="1"/>
  <c r="N55" i="6" s="1"/>
  <c r="M54" i="3" s="1"/>
  <c r="S59" i="10"/>
  <c r="H62" i="7" s="1"/>
  <c r="M67" i="14"/>
  <c r="B67" i="14" s="1"/>
  <c r="F67" i="11" s="1"/>
  <c r="C67" i="11" s="1"/>
  <c r="K74" i="14"/>
  <c r="L74" i="14" s="1"/>
  <c r="D74" i="14" s="1"/>
  <c r="N73" i="7"/>
  <c r="Q73" i="7" s="1"/>
  <c r="P59" i="4" s="1"/>
  <c r="K73" i="7"/>
  <c r="P72" i="3" s="1"/>
  <c r="P76" i="6"/>
  <c r="Q76" i="6" s="1"/>
  <c r="O76" i="6"/>
  <c r="T76" i="6"/>
  <c r="U76" i="6" s="1"/>
  <c r="V76" i="6" s="1"/>
  <c r="W85" i="6"/>
  <c r="X85" i="6"/>
  <c r="Y85" i="6" s="1"/>
  <c r="Z85" i="6" s="1"/>
  <c r="T94" i="6"/>
  <c r="U94" i="6" s="1"/>
  <c r="V94" i="6" s="1"/>
  <c r="AA94" i="6" s="1"/>
  <c r="G90" i="14"/>
  <c r="D90" i="14" s="1"/>
  <c r="AB93" i="6"/>
  <c r="N92" i="3" s="1"/>
  <c r="S33" i="3" l="1"/>
  <c r="R27" i="4"/>
  <c r="N102" i="3"/>
  <c r="M85" i="4"/>
  <c r="M63" i="5"/>
  <c r="AN28" i="8"/>
  <c r="T27" i="3" s="1"/>
  <c r="R27" i="3" s="1"/>
  <c r="M15" i="5"/>
  <c r="R76" i="6"/>
  <c r="M38" i="6"/>
  <c r="N38" i="6" s="1"/>
  <c r="M37" i="3" s="1"/>
  <c r="Z65" i="6"/>
  <c r="AM15" i="8"/>
  <c r="B23" i="14"/>
  <c r="F23" i="11" s="1"/>
  <c r="C23" i="11" s="1"/>
  <c r="Z118" i="6"/>
  <c r="R55" i="5"/>
  <c r="AN73" i="8"/>
  <c r="T72" i="3" s="1"/>
  <c r="R72" i="3" s="1"/>
  <c r="R11" i="6"/>
  <c r="Q11" i="7"/>
  <c r="P9" i="4" s="1"/>
  <c r="Q46" i="4"/>
  <c r="M94" i="4"/>
  <c r="D95" i="14"/>
  <c r="Z61" i="6"/>
  <c r="AM18" i="8"/>
  <c r="AB44" i="14"/>
  <c r="Z44" i="14" s="1"/>
  <c r="L17" i="5"/>
  <c r="I66" i="6"/>
  <c r="B36" i="14"/>
  <c r="F36" i="11" s="1"/>
  <c r="C36" i="11" s="1"/>
  <c r="R6" i="8"/>
  <c r="R33" i="6"/>
  <c r="AM60" i="8"/>
  <c r="R33" i="3"/>
  <c r="AM53" i="8"/>
  <c r="AB106" i="6"/>
  <c r="N105" i="3" s="1"/>
  <c r="I104" i="6"/>
  <c r="I20" i="6"/>
  <c r="R31" i="6"/>
  <c r="AN114" i="8"/>
  <c r="T113" i="3" s="1"/>
  <c r="S60" i="5"/>
  <c r="Q60" i="5" s="1"/>
  <c r="L44" i="5"/>
  <c r="I108" i="6"/>
  <c r="AA113" i="6"/>
  <c r="I10" i="6"/>
  <c r="M7" i="6"/>
  <c r="I11" i="6"/>
  <c r="B87" i="14"/>
  <c r="F87" i="11" s="1"/>
  <c r="C87" i="11" s="1"/>
  <c r="M32" i="6"/>
  <c r="AM49" i="8"/>
  <c r="R23" i="6"/>
  <c r="B61" i="11"/>
  <c r="Z76" i="6"/>
  <c r="C101" i="14"/>
  <c r="H101" i="11" s="1"/>
  <c r="E101" i="11" s="1"/>
  <c r="AN109" i="8"/>
  <c r="O30" i="4"/>
  <c r="I99" i="6"/>
  <c r="AA61" i="6"/>
  <c r="AB61" i="6" s="1"/>
  <c r="N63" i="5"/>
  <c r="I65" i="6"/>
  <c r="I39" i="6"/>
  <c r="AB51" i="14"/>
  <c r="Z51" i="14" s="1"/>
  <c r="Q79" i="4"/>
  <c r="M62" i="6"/>
  <c r="D63" i="14"/>
  <c r="B57" i="11"/>
  <c r="Z27" i="6"/>
  <c r="AM51" i="8"/>
  <c r="AM89" i="8"/>
  <c r="I74" i="6"/>
  <c r="D35" i="14"/>
  <c r="S26" i="5"/>
  <c r="R34" i="5"/>
  <c r="AM16" i="8"/>
  <c r="AA75" i="6"/>
  <c r="M73" i="6"/>
  <c r="Z92" i="6"/>
  <c r="R43" i="6"/>
  <c r="AM54" i="8"/>
  <c r="AN54" i="8" s="1"/>
  <c r="O59" i="4"/>
  <c r="R7" i="6"/>
  <c r="AB7" i="6" s="1"/>
  <c r="B58" i="14"/>
  <c r="F58" i="11" s="1"/>
  <c r="C58" i="11" s="1"/>
  <c r="B58" i="11" s="1"/>
  <c r="AN77" i="8"/>
  <c r="Z95" i="6"/>
  <c r="Z9" i="6"/>
  <c r="AA9" i="6" s="1"/>
  <c r="AB9" i="6" s="1"/>
  <c r="N8" i="3" s="1"/>
  <c r="M20" i="6"/>
  <c r="R112" i="3"/>
  <c r="B14" i="11"/>
  <c r="I14" i="11" s="1"/>
  <c r="AB47" i="6"/>
  <c r="M16" i="6"/>
  <c r="AM86" i="8"/>
  <c r="Z64" i="6"/>
  <c r="AA64" i="6" s="1"/>
  <c r="AB64" i="6" s="1"/>
  <c r="R81" i="6"/>
  <c r="N46" i="6"/>
  <c r="M108" i="6"/>
  <c r="N108" i="6" s="1"/>
  <c r="M107" i="3" s="1"/>
  <c r="N65" i="6"/>
  <c r="M64" i="3" s="1"/>
  <c r="B94" i="11"/>
  <c r="Q35" i="7"/>
  <c r="AB69" i="6"/>
  <c r="M74" i="6"/>
  <c r="R63" i="4"/>
  <c r="M47" i="6"/>
  <c r="I71" i="6"/>
  <c r="M98" i="6"/>
  <c r="R27" i="6"/>
  <c r="AB78" i="14"/>
  <c r="Z78" i="14" s="1"/>
  <c r="S78" i="14" s="1"/>
  <c r="AM110" i="8"/>
  <c r="B22" i="11"/>
  <c r="I22" i="11" s="1"/>
  <c r="AM23" i="8"/>
  <c r="O61" i="4"/>
  <c r="L68" i="4"/>
  <c r="L46" i="4"/>
  <c r="C115" i="14"/>
  <c r="H115" i="11" s="1"/>
  <c r="E115" i="11" s="1"/>
  <c r="I107" i="6"/>
  <c r="AA51" i="6"/>
  <c r="AA17" i="6"/>
  <c r="M84" i="6"/>
  <c r="R66" i="5"/>
  <c r="X8" i="8"/>
  <c r="R7" i="5" s="1"/>
  <c r="B69" i="11"/>
  <c r="Z15" i="6"/>
  <c r="O11" i="4"/>
  <c r="Z51" i="6"/>
  <c r="Z117" i="6"/>
  <c r="AA117" i="6" s="1"/>
  <c r="AB117" i="6" s="1"/>
  <c r="M76" i="6"/>
  <c r="I73" i="6"/>
  <c r="I88" i="6"/>
  <c r="N88" i="6" s="1"/>
  <c r="Q15" i="4"/>
  <c r="O45" i="4"/>
  <c r="AN32" i="8"/>
  <c r="I50" i="6"/>
  <c r="AA115" i="6"/>
  <c r="L28" i="4"/>
  <c r="Q60" i="7"/>
  <c r="P38" i="5" s="1"/>
  <c r="AM112" i="8"/>
  <c r="S24" i="5"/>
  <c r="Z88" i="6"/>
  <c r="Q49" i="3"/>
  <c r="R50" i="7"/>
  <c r="P33" i="5"/>
  <c r="P41" i="4"/>
  <c r="S106" i="14"/>
  <c r="C106" i="14"/>
  <c r="H106" i="11" s="1"/>
  <c r="E106" i="11" s="1"/>
  <c r="B38" i="14"/>
  <c r="F38" i="11" s="1"/>
  <c r="C38" i="11" s="1"/>
  <c r="C38" i="14"/>
  <c r="H38" i="11" s="1"/>
  <c r="E38" i="11" s="1"/>
  <c r="M8" i="4"/>
  <c r="M8" i="5"/>
  <c r="B99" i="14"/>
  <c r="F99" i="11" s="1"/>
  <c r="C99" i="11" s="1"/>
  <c r="C99" i="14"/>
  <c r="H99" i="11" s="1"/>
  <c r="E99" i="11" s="1"/>
  <c r="C33" i="14"/>
  <c r="H33" i="11" s="1"/>
  <c r="E33" i="11" s="1"/>
  <c r="B104" i="14"/>
  <c r="F104" i="11" s="1"/>
  <c r="C104" i="11" s="1"/>
  <c r="C104" i="14"/>
  <c r="H104" i="11" s="1"/>
  <c r="E104" i="11" s="1"/>
  <c r="I28" i="11"/>
  <c r="J26" i="4" s="1"/>
  <c r="K30" i="3"/>
  <c r="S44" i="14"/>
  <c r="C44" i="14"/>
  <c r="H44" i="11" s="1"/>
  <c r="E44" i="11" s="1"/>
  <c r="K24" i="3"/>
  <c r="T13" i="3"/>
  <c r="R13" i="3" s="1"/>
  <c r="S12" i="4"/>
  <c r="Q12" i="4" s="1"/>
  <c r="S11" i="5"/>
  <c r="Q11" i="5" s="1"/>
  <c r="B109" i="14"/>
  <c r="F109" i="11" s="1"/>
  <c r="C109" i="11" s="1"/>
  <c r="C109" i="14"/>
  <c r="H109" i="11" s="1"/>
  <c r="E109" i="11" s="1"/>
  <c r="X118" i="15"/>
  <c r="X117" i="15"/>
  <c r="G3" i="11"/>
  <c r="D3" i="11" s="1"/>
  <c r="S79" i="3"/>
  <c r="R79" i="3" s="1"/>
  <c r="R50" i="5"/>
  <c r="M116" i="3"/>
  <c r="L97" i="4"/>
  <c r="L71" i="5"/>
  <c r="T75" i="3"/>
  <c r="R75" i="3" s="1"/>
  <c r="S62" i="4"/>
  <c r="Q62" i="4" s="1"/>
  <c r="S49" i="5"/>
  <c r="Q49" i="5" s="1"/>
  <c r="B56" i="14"/>
  <c r="F56" i="11" s="1"/>
  <c r="C56" i="11" s="1"/>
  <c r="C56" i="14"/>
  <c r="H56" i="11" s="1"/>
  <c r="E56" i="11" s="1"/>
  <c r="I58" i="11"/>
  <c r="K60" i="3"/>
  <c r="B105" i="14"/>
  <c r="F105" i="11" s="1"/>
  <c r="C105" i="11" s="1"/>
  <c r="C105" i="14"/>
  <c r="H105" i="11" s="1"/>
  <c r="E105" i="11" s="1"/>
  <c r="S25" i="3"/>
  <c r="R19" i="5"/>
  <c r="C49" i="14"/>
  <c r="H49" i="11" s="1"/>
  <c r="E49" i="11" s="1"/>
  <c r="S71" i="14"/>
  <c r="C71" i="14"/>
  <c r="H71" i="11" s="1"/>
  <c r="E71" i="11" s="1"/>
  <c r="S8" i="14"/>
  <c r="B8" i="14" s="1"/>
  <c r="F8" i="11" s="1"/>
  <c r="C8" i="11" s="1"/>
  <c r="B8" i="11" s="1"/>
  <c r="C8" i="14"/>
  <c r="H8" i="11" s="1"/>
  <c r="E8" i="11" s="1"/>
  <c r="S76" i="14"/>
  <c r="C76" i="14"/>
  <c r="H76" i="11" s="1"/>
  <c r="E76" i="11" s="1"/>
  <c r="N62" i="3"/>
  <c r="L62" i="3" s="1"/>
  <c r="M51" i="4"/>
  <c r="K51" i="4" s="1"/>
  <c r="B103" i="14"/>
  <c r="F103" i="11" s="1"/>
  <c r="C103" i="11" s="1"/>
  <c r="C103" i="14"/>
  <c r="H103" i="11" s="1"/>
  <c r="E103" i="11" s="1"/>
  <c r="S10" i="3"/>
  <c r="R9" i="4"/>
  <c r="T70" i="3"/>
  <c r="S58" i="4"/>
  <c r="R74" i="7"/>
  <c r="Q73" i="3"/>
  <c r="P60" i="4"/>
  <c r="P47" i="5"/>
  <c r="S52" i="3"/>
  <c r="R36" i="5"/>
  <c r="S106" i="3"/>
  <c r="R88" i="4"/>
  <c r="B48" i="14"/>
  <c r="F48" i="11" s="1"/>
  <c r="C48" i="11" s="1"/>
  <c r="B48" i="11" s="1"/>
  <c r="C48" i="14"/>
  <c r="H48" i="11" s="1"/>
  <c r="E48" i="11" s="1"/>
  <c r="S70" i="14"/>
  <c r="C70" i="14"/>
  <c r="H70" i="11" s="1"/>
  <c r="E70" i="11" s="1"/>
  <c r="I57" i="11"/>
  <c r="J38" i="5" s="1"/>
  <c r="K59" i="3"/>
  <c r="B113" i="14"/>
  <c r="F113" i="11" s="1"/>
  <c r="C113" i="11" s="1"/>
  <c r="C113" i="14"/>
  <c r="H113" i="11" s="1"/>
  <c r="E113" i="11" s="1"/>
  <c r="T51" i="3"/>
  <c r="R51" i="3" s="1"/>
  <c r="S35" i="5"/>
  <c r="Q35" i="5" s="1"/>
  <c r="S43" i="4"/>
  <c r="Q43" i="4" s="1"/>
  <c r="K16" i="3"/>
  <c r="B68" i="14"/>
  <c r="F68" i="11" s="1"/>
  <c r="C68" i="11" s="1"/>
  <c r="C68" i="14"/>
  <c r="H68" i="11" s="1"/>
  <c r="E68" i="11" s="1"/>
  <c r="S70" i="3"/>
  <c r="R58" i="4"/>
  <c r="S12" i="14"/>
  <c r="C12" i="14"/>
  <c r="H12" i="11" s="1"/>
  <c r="E12" i="11" s="1"/>
  <c r="S98" i="14"/>
  <c r="B98" i="14" s="1"/>
  <c r="F98" i="11" s="1"/>
  <c r="C98" i="11" s="1"/>
  <c r="B98" i="11" s="1"/>
  <c r="C98" i="14"/>
  <c r="H98" i="11" s="1"/>
  <c r="E98" i="11" s="1"/>
  <c r="S91" i="3"/>
  <c r="R74" i="4"/>
  <c r="S17" i="14"/>
  <c r="C17" i="14"/>
  <c r="H17" i="11" s="1"/>
  <c r="E17" i="11" s="1"/>
  <c r="T24" i="3"/>
  <c r="R24" i="3" s="1"/>
  <c r="S21" i="4"/>
  <c r="Q21" i="4" s="1"/>
  <c r="S18" i="5"/>
  <c r="Q18" i="5" s="1"/>
  <c r="Q63" i="3"/>
  <c r="R64" i="7"/>
  <c r="P52" i="4"/>
  <c r="P41" i="5"/>
  <c r="T41" i="3"/>
  <c r="R41" i="3" s="1"/>
  <c r="S27" i="5"/>
  <c r="Q27" i="5" s="1"/>
  <c r="S34" i="4"/>
  <c r="Q34" i="4" s="1"/>
  <c r="S71" i="3"/>
  <c r="R71" i="3" s="1"/>
  <c r="R45" i="5"/>
  <c r="T9" i="3"/>
  <c r="R9" i="3" s="1"/>
  <c r="S9" i="5"/>
  <c r="T60" i="3"/>
  <c r="R60" i="3" s="1"/>
  <c r="S50" i="4"/>
  <c r="Q50" i="4" s="1"/>
  <c r="S39" i="5"/>
  <c r="Q39" i="5" s="1"/>
  <c r="S51" i="14"/>
  <c r="C51" i="14"/>
  <c r="H51" i="11" s="1"/>
  <c r="E51" i="11" s="1"/>
  <c r="M39" i="3"/>
  <c r="L32" i="4"/>
  <c r="B106" i="14"/>
  <c r="F106" i="11" s="1"/>
  <c r="C106" i="11" s="1"/>
  <c r="B106" i="11" s="1"/>
  <c r="T28" i="3"/>
  <c r="R28" i="3" s="1"/>
  <c r="S24" i="4"/>
  <c r="Q24" i="4" s="1"/>
  <c r="S20" i="5"/>
  <c r="Q20" i="5" s="1"/>
  <c r="T92" i="3"/>
  <c r="R92" i="3" s="1"/>
  <c r="S56" i="5"/>
  <c r="Q56" i="5" s="1"/>
  <c r="S75" i="4"/>
  <c r="Q75" i="4" s="1"/>
  <c r="S86" i="3"/>
  <c r="R54" i="5"/>
  <c r="M81" i="3"/>
  <c r="L67" i="4"/>
  <c r="B41" i="14"/>
  <c r="F41" i="11" s="1"/>
  <c r="C41" i="11" s="1"/>
  <c r="C41" i="14"/>
  <c r="H41" i="11" s="1"/>
  <c r="E41" i="11" s="1"/>
  <c r="B114" i="14"/>
  <c r="F114" i="11" s="1"/>
  <c r="C114" i="11" s="1"/>
  <c r="C114" i="14"/>
  <c r="H114" i="11" s="1"/>
  <c r="E114" i="11" s="1"/>
  <c r="S47" i="3"/>
  <c r="R39" i="4"/>
  <c r="T100" i="3"/>
  <c r="R100" i="3" s="1"/>
  <c r="S83" i="4"/>
  <c r="Q83" i="4" s="1"/>
  <c r="S114" i="3"/>
  <c r="R95" i="4"/>
  <c r="B112" i="14"/>
  <c r="F112" i="11" s="1"/>
  <c r="C112" i="11" s="1"/>
  <c r="B112" i="11" s="1"/>
  <c r="C112" i="14"/>
  <c r="H112" i="11" s="1"/>
  <c r="E112" i="11" s="1"/>
  <c r="B46" i="14"/>
  <c r="F46" i="11" s="1"/>
  <c r="C46" i="11" s="1"/>
  <c r="C46" i="14"/>
  <c r="H46" i="11" s="1"/>
  <c r="E46" i="11" s="1"/>
  <c r="I24" i="11"/>
  <c r="J22" i="4" s="1"/>
  <c r="K26" i="3"/>
  <c r="T53" i="3"/>
  <c r="R53" i="3" s="1"/>
  <c r="S44" i="4"/>
  <c r="S50" i="14"/>
  <c r="C50" i="14"/>
  <c r="H50" i="11" s="1"/>
  <c r="E50" i="11" s="1"/>
  <c r="I55" i="11"/>
  <c r="J48" i="4" s="1"/>
  <c r="K57" i="3"/>
  <c r="C72" i="14"/>
  <c r="H72" i="11" s="1"/>
  <c r="E72" i="11" s="1"/>
  <c r="B107" i="14"/>
  <c r="F107" i="11" s="1"/>
  <c r="C107" i="11" s="1"/>
  <c r="B107" i="11" s="1"/>
  <c r="C107" i="14"/>
  <c r="H107" i="11" s="1"/>
  <c r="E107" i="11" s="1"/>
  <c r="I53" i="11"/>
  <c r="J46" i="4" s="1"/>
  <c r="K55" i="3"/>
  <c r="B83" i="14"/>
  <c r="F83" i="11" s="1"/>
  <c r="C83" i="11" s="1"/>
  <c r="B83" i="11" s="1"/>
  <c r="C83" i="14"/>
  <c r="H83" i="11" s="1"/>
  <c r="E83" i="11" s="1"/>
  <c r="B50" i="14"/>
  <c r="F50" i="11" s="1"/>
  <c r="C50" i="11" s="1"/>
  <c r="S107" i="3"/>
  <c r="R89" i="4"/>
  <c r="I69" i="11"/>
  <c r="J45" i="5" s="1"/>
  <c r="K71" i="3"/>
  <c r="B29" i="14"/>
  <c r="F29" i="11" s="1"/>
  <c r="C29" i="11" s="1"/>
  <c r="B29" i="11" s="1"/>
  <c r="C29" i="14"/>
  <c r="H29" i="11" s="1"/>
  <c r="E29" i="11" s="1"/>
  <c r="S62" i="3"/>
  <c r="R51" i="4"/>
  <c r="M26" i="3"/>
  <c r="L22" i="4"/>
  <c r="S116" i="3"/>
  <c r="R97" i="4"/>
  <c r="R71" i="5"/>
  <c r="C63" i="14"/>
  <c r="H63" i="11" s="1"/>
  <c r="E63" i="11" s="1"/>
  <c r="S26" i="3"/>
  <c r="R26" i="3" s="1"/>
  <c r="R22" i="4"/>
  <c r="N60" i="3"/>
  <c r="M50" i="4"/>
  <c r="M39" i="5"/>
  <c r="N19" i="3"/>
  <c r="M18" i="4"/>
  <c r="B65" i="14"/>
  <c r="F65" i="11" s="1"/>
  <c r="C65" i="11" s="1"/>
  <c r="C65" i="14"/>
  <c r="H65" i="11" s="1"/>
  <c r="E65" i="11" s="1"/>
  <c r="N20" i="3"/>
  <c r="M16" i="5"/>
  <c r="T37" i="3"/>
  <c r="R37" i="3" s="1"/>
  <c r="S31" i="4"/>
  <c r="Q31" i="4" s="1"/>
  <c r="S25" i="5"/>
  <c r="Q25" i="5" s="1"/>
  <c r="S113" i="3"/>
  <c r="R113" i="3" s="1"/>
  <c r="R94" i="4"/>
  <c r="B3" i="14"/>
  <c r="F3" i="11" s="1"/>
  <c r="C3" i="11" s="1"/>
  <c r="C3" i="14"/>
  <c r="H3" i="11" s="1"/>
  <c r="E3" i="11" s="1"/>
  <c r="S81" i="14"/>
  <c r="B81" i="14" s="1"/>
  <c r="F81" i="11" s="1"/>
  <c r="C81" i="11" s="1"/>
  <c r="C81" i="14"/>
  <c r="H81" i="11" s="1"/>
  <c r="E81" i="11" s="1"/>
  <c r="B35" i="14"/>
  <c r="F35" i="11" s="1"/>
  <c r="C35" i="11" s="1"/>
  <c r="C35" i="14"/>
  <c r="H35" i="11" s="1"/>
  <c r="E35" i="11" s="1"/>
  <c r="C73" i="14"/>
  <c r="H73" i="11" s="1"/>
  <c r="E73" i="11" s="1"/>
  <c r="I94" i="11"/>
  <c r="K96" i="3"/>
  <c r="T110" i="3"/>
  <c r="R110" i="3" s="1"/>
  <c r="S91" i="4"/>
  <c r="Q91" i="4" s="1"/>
  <c r="N98" i="3"/>
  <c r="M81" i="4"/>
  <c r="M60" i="5"/>
  <c r="I37" i="11"/>
  <c r="J32" i="4" s="1"/>
  <c r="K39" i="3"/>
  <c r="S38" i="3"/>
  <c r="R26" i="5"/>
  <c r="B40" i="14"/>
  <c r="F40" i="11" s="1"/>
  <c r="C40" i="11" s="1"/>
  <c r="C40" i="14"/>
  <c r="H40" i="11" s="1"/>
  <c r="E40" i="11" s="1"/>
  <c r="S115" i="3"/>
  <c r="R96" i="4"/>
  <c r="R70" i="5"/>
  <c r="T81" i="3"/>
  <c r="R81" i="3" s="1"/>
  <c r="S67" i="4"/>
  <c r="Q67" i="4" s="1"/>
  <c r="T101" i="3"/>
  <c r="R101" i="3" s="1"/>
  <c r="S62" i="5"/>
  <c r="Q62" i="5" s="1"/>
  <c r="S84" i="4"/>
  <c r="Q84" i="4" s="1"/>
  <c r="B95" i="14"/>
  <c r="F95" i="11" s="1"/>
  <c r="C95" i="11" s="1"/>
  <c r="C95" i="14"/>
  <c r="H95" i="11" s="1"/>
  <c r="E95" i="11" s="1"/>
  <c r="B74" i="14"/>
  <c r="F74" i="11" s="1"/>
  <c r="C74" i="11" s="1"/>
  <c r="C74" i="14"/>
  <c r="H74" i="11" s="1"/>
  <c r="E74" i="11" s="1"/>
  <c r="N61" i="3"/>
  <c r="M40" i="5"/>
  <c r="M53" i="3"/>
  <c r="L44" i="4"/>
  <c r="B78" i="14"/>
  <c r="F78" i="11" s="1"/>
  <c r="C78" i="11" s="1"/>
  <c r="C78" i="14"/>
  <c r="H78" i="11" s="1"/>
  <c r="E78" i="11" s="1"/>
  <c r="S93" i="14"/>
  <c r="C93" i="14"/>
  <c r="H93" i="11" s="1"/>
  <c r="E93" i="11" s="1"/>
  <c r="R58" i="7"/>
  <c r="Q57" i="3"/>
  <c r="P48" i="4"/>
  <c r="S7" i="14"/>
  <c r="C7" i="14"/>
  <c r="H7" i="11" s="1"/>
  <c r="E7" i="11" s="1"/>
  <c r="T89" i="3"/>
  <c r="R89" i="3" s="1"/>
  <c r="S55" i="5"/>
  <c r="Q55" i="5" s="1"/>
  <c r="M8" i="3"/>
  <c r="L8" i="4"/>
  <c r="L8" i="5"/>
  <c r="T82" i="3"/>
  <c r="R82" i="3" s="1"/>
  <c r="S68" i="4"/>
  <c r="Q68" i="4" s="1"/>
  <c r="T29" i="3"/>
  <c r="R29" i="3" s="1"/>
  <c r="S25" i="4"/>
  <c r="Q25" i="4" s="1"/>
  <c r="M105" i="3"/>
  <c r="L66" i="5"/>
  <c r="T87" i="3"/>
  <c r="R87" i="3" s="1"/>
  <c r="S71" i="4"/>
  <c r="Q71" i="4" s="1"/>
  <c r="I52" i="11"/>
  <c r="J45" i="4" s="1"/>
  <c r="K54" i="3"/>
  <c r="S47" i="14"/>
  <c r="B47" i="14" s="1"/>
  <c r="F47" i="11" s="1"/>
  <c r="C47" i="11" s="1"/>
  <c r="C47" i="14"/>
  <c r="H47" i="11" s="1"/>
  <c r="E47" i="11" s="1"/>
  <c r="AN98" i="8"/>
  <c r="B19" i="14"/>
  <c r="F19" i="11" s="1"/>
  <c r="C19" i="11" s="1"/>
  <c r="B19" i="11" s="1"/>
  <c r="C19" i="14"/>
  <c r="H19" i="11" s="1"/>
  <c r="E19" i="11" s="1"/>
  <c r="U53" i="5"/>
  <c r="Z86" i="6"/>
  <c r="M6" i="6"/>
  <c r="R114" i="7"/>
  <c r="Q113" i="3"/>
  <c r="AB94" i="6"/>
  <c r="R19" i="4"/>
  <c r="M89" i="6"/>
  <c r="O91" i="4"/>
  <c r="R86" i="6"/>
  <c r="Q85" i="7"/>
  <c r="Q38" i="3"/>
  <c r="R39" i="7"/>
  <c r="AN11" i="8"/>
  <c r="AA82" i="6"/>
  <c r="O52" i="5"/>
  <c r="R28" i="6"/>
  <c r="M56" i="5"/>
  <c r="I100" i="11"/>
  <c r="K102" i="3"/>
  <c r="Z105" i="6"/>
  <c r="M93" i="6"/>
  <c r="B32" i="14"/>
  <c r="F32" i="11" s="1"/>
  <c r="C32" i="11" s="1"/>
  <c r="U62" i="4"/>
  <c r="Q55" i="3"/>
  <c r="R56" i="7"/>
  <c r="Q22" i="4"/>
  <c r="R29" i="7"/>
  <c r="Q28" i="3"/>
  <c r="R102" i="6"/>
  <c r="O28" i="4"/>
  <c r="R26" i="6"/>
  <c r="AB26" i="6" s="1"/>
  <c r="S54" i="5"/>
  <c r="Q54" i="5" s="1"/>
  <c r="Q59" i="5"/>
  <c r="Q55" i="4"/>
  <c r="B4" i="14"/>
  <c r="F4" i="11" s="1"/>
  <c r="C4" i="11" s="1"/>
  <c r="C4" i="14"/>
  <c r="H4" i="11" s="1"/>
  <c r="E4" i="11" s="1"/>
  <c r="R62" i="3"/>
  <c r="M28" i="6"/>
  <c r="N28" i="6" s="1"/>
  <c r="N117" i="7"/>
  <c r="Q117" i="7" s="1"/>
  <c r="K117" i="7"/>
  <c r="M110" i="6"/>
  <c r="I110" i="6"/>
  <c r="N115" i="7"/>
  <c r="Q115" i="7" s="1"/>
  <c r="K115" i="7"/>
  <c r="N32" i="4"/>
  <c r="M118" i="6"/>
  <c r="N118" i="6" s="1"/>
  <c r="R89" i="6"/>
  <c r="M14" i="6"/>
  <c r="R32" i="4"/>
  <c r="Q32" i="4" s="1"/>
  <c r="R64" i="4"/>
  <c r="S27" i="4"/>
  <c r="Q27" i="4" s="1"/>
  <c r="B84" i="14"/>
  <c r="F84" i="11" s="1"/>
  <c r="C84" i="11" s="1"/>
  <c r="B84" i="11" s="1"/>
  <c r="C84" i="14"/>
  <c r="H84" i="11" s="1"/>
  <c r="E84" i="11" s="1"/>
  <c r="R56" i="6"/>
  <c r="M53" i="6"/>
  <c r="N53" i="6" s="1"/>
  <c r="R90" i="3"/>
  <c r="B70" i="14"/>
  <c r="F70" i="11" s="1"/>
  <c r="C70" i="11" s="1"/>
  <c r="B70" i="11" s="1"/>
  <c r="L58" i="5"/>
  <c r="AN89" i="8"/>
  <c r="I114" i="6"/>
  <c r="Z66" i="6"/>
  <c r="AB41" i="6"/>
  <c r="U24" i="4"/>
  <c r="M49" i="6"/>
  <c r="N49" i="6" s="1"/>
  <c r="R115" i="6"/>
  <c r="AB115" i="6" s="1"/>
  <c r="Z12" i="6"/>
  <c r="AB8" i="6"/>
  <c r="M31" i="5"/>
  <c r="M66" i="5"/>
  <c r="K66" i="5" s="1"/>
  <c r="M79" i="6"/>
  <c r="N79" i="6" s="1"/>
  <c r="I16" i="6"/>
  <c r="AN51" i="8"/>
  <c r="U43" i="4"/>
  <c r="U62" i="5"/>
  <c r="U75" i="4"/>
  <c r="U31" i="5"/>
  <c r="S93" i="4"/>
  <c r="Q93" i="4" s="1"/>
  <c r="O44" i="5"/>
  <c r="K110" i="7"/>
  <c r="N110" i="7"/>
  <c r="Q110" i="7" s="1"/>
  <c r="R56" i="4"/>
  <c r="D72" i="14"/>
  <c r="N54" i="7"/>
  <c r="Q54" i="7" s="1"/>
  <c r="K54" i="7"/>
  <c r="U12" i="5"/>
  <c r="B76" i="14"/>
  <c r="F76" i="11" s="1"/>
  <c r="C76" i="11" s="1"/>
  <c r="B76" i="11" s="1"/>
  <c r="O26" i="4"/>
  <c r="M85" i="6"/>
  <c r="U96" i="4"/>
  <c r="N28" i="7"/>
  <c r="Q28" i="7" s="1"/>
  <c r="K28" i="7"/>
  <c r="Q45" i="5"/>
  <c r="O38" i="4"/>
  <c r="B42" i="14"/>
  <c r="F42" i="11" s="1"/>
  <c r="C42" i="11" s="1"/>
  <c r="C42" i="14"/>
  <c r="H42" i="11" s="1"/>
  <c r="E42" i="11" s="1"/>
  <c r="O70" i="7"/>
  <c r="K70" i="7"/>
  <c r="S30" i="5"/>
  <c r="Q30" i="5" s="1"/>
  <c r="Q51" i="4"/>
  <c r="R75" i="7"/>
  <c r="Q74" i="3"/>
  <c r="R48" i="7"/>
  <c r="Q47" i="3"/>
  <c r="R95" i="7"/>
  <c r="Q94" i="3"/>
  <c r="S8" i="3"/>
  <c r="R8" i="4"/>
  <c r="Z29" i="6"/>
  <c r="AA29" i="6" s="1"/>
  <c r="AB29" i="6" s="1"/>
  <c r="M28" i="4"/>
  <c r="K28" i="4" s="1"/>
  <c r="I115" i="6"/>
  <c r="N16" i="7"/>
  <c r="Q16" i="7" s="1"/>
  <c r="K16" i="7"/>
  <c r="C87" i="14"/>
  <c r="H87" i="11" s="1"/>
  <c r="E87" i="11" s="1"/>
  <c r="B87" i="11" s="1"/>
  <c r="Z50" i="6"/>
  <c r="B54" i="14"/>
  <c r="F54" i="11" s="1"/>
  <c r="C54" i="11" s="1"/>
  <c r="AN104" i="8"/>
  <c r="K51" i="7"/>
  <c r="N51" i="7"/>
  <c r="Q51" i="7" s="1"/>
  <c r="Z81" i="6"/>
  <c r="AA76" i="6"/>
  <c r="Z74" i="6"/>
  <c r="AA74" i="6" s="1"/>
  <c r="Q20" i="4"/>
  <c r="R65" i="6"/>
  <c r="AA102" i="6"/>
  <c r="AN9" i="8"/>
  <c r="I102" i="6"/>
  <c r="N102" i="6" s="1"/>
  <c r="AN112" i="8"/>
  <c r="R58" i="6"/>
  <c r="B90" i="14"/>
  <c r="F90" i="11" s="1"/>
  <c r="C90" i="11" s="1"/>
  <c r="B17" i="14"/>
  <c r="F17" i="11" s="1"/>
  <c r="C17" i="11" s="1"/>
  <c r="B17" i="11" s="1"/>
  <c r="O48" i="4"/>
  <c r="O31" i="5"/>
  <c r="P39" i="4"/>
  <c r="B85" i="14"/>
  <c r="F85" i="11" s="1"/>
  <c r="C85" i="11" s="1"/>
  <c r="AB108" i="6"/>
  <c r="M107" i="6"/>
  <c r="N107" i="6" s="1"/>
  <c r="O19" i="7"/>
  <c r="K19" i="7"/>
  <c r="R90" i="6"/>
  <c r="AB90" i="6" s="1"/>
  <c r="Q72" i="7"/>
  <c r="M77" i="6"/>
  <c r="N77" i="6" s="1"/>
  <c r="S17" i="4"/>
  <c r="Q17" i="4" s="1"/>
  <c r="R44" i="4"/>
  <c r="R42" i="4"/>
  <c r="M51" i="6"/>
  <c r="L14" i="5"/>
  <c r="AN108" i="8"/>
  <c r="P99" i="7"/>
  <c r="Q99" i="7" s="1"/>
  <c r="K99" i="7"/>
  <c r="D73" i="14"/>
  <c r="B73" i="14" s="1"/>
  <c r="F73" i="11" s="1"/>
  <c r="C73" i="11" s="1"/>
  <c r="B73" i="11" s="1"/>
  <c r="I12" i="6"/>
  <c r="N12" i="6" s="1"/>
  <c r="I111" i="6"/>
  <c r="N111" i="6" s="1"/>
  <c r="AB111" i="14"/>
  <c r="Z111" i="14" s="1"/>
  <c r="K41" i="7"/>
  <c r="N41" i="7"/>
  <c r="Q41" i="7" s="1"/>
  <c r="Z70" i="6"/>
  <c r="AA70" i="6" s="1"/>
  <c r="AB70" i="6" s="1"/>
  <c r="U6" i="4"/>
  <c r="R49" i="6"/>
  <c r="AN57" i="8"/>
  <c r="U63" i="5"/>
  <c r="R78" i="6"/>
  <c r="B72" i="14"/>
  <c r="F72" i="11" s="1"/>
  <c r="C72" i="11" s="1"/>
  <c r="B72" i="11" s="1"/>
  <c r="Q38" i="4"/>
  <c r="AA50" i="6"/>
  <c r="N65" i="7"/>
  <c r="Q65" i="7" s="1"/>
  <c r="K65" i="7"/>
  <c r="R54" i="6"/>
  <c r="AB54" i="6" s="1"/>
  <c r="B10" i="14"/>
  <c r="F10" i="11" s="1"/>
  <c r="C10" i="11" s="1"/>
  <c r="C10" i="14"/>
  <c r="H10" i="11" s="1"/>
  <c r="E10" i="11" s="1"/>
  <c r="R8" i="5"/>
  <c r="AN62" i="8"/>
  <c r="K96" i="7"/>
  <c r="N96" i="7"/>
  <c r="Q96" i="7" s="1"/>
  <c r="M17" i="4"/>
  <c r="K17" i="4" s="1"/>
  <c r="C15" i="14"/>
  <c r="H15" i="11" s="1"/>
  <c r="E15" i="11" s="1"/>
  <c r="B15" i="11" s="1"/>
  <c r="AB30" i="14"/>
  <c r="Z30" i="14" s="1"/>
  <c r="S30" i="14" s="1"/>
  <c r="B30" i="14" s="1"/>
  <c r="F30" i="11" s="1"/>
  <c r="C30" i="11" s="1"/>
  <c r="R97" i="6"/>
  <c r="U14" i="4"/>
  <c r="U36" i="4"/>
  <c r="U18" i="5"/>
  <c r="O51" i="5"/>
  <c r="M101" i="6"/>
  <c r="AA98" i="6"/>
  <c r="R53" i="4"/>
  <c r="I81" i="6"/>
  <c r="AN59" i="8"/>
  <c r="K91" i="7"/>
  <c r="N91" i="7"/>
  <c r="Q91" i="7" s="1"/>
  <c r="N68" i="6"/>
  <c r="R51" i="6"/>
  <c r="AB51" i="6" s="1"/>
  <c r="AA34" i="6"/>
  <c r="Z49" i="6"/>
  <c r="AA49" i="6" s="1"/>
  <c r="W6" i="8"/>
  <c r="K15" i="7"/>
  <c r="N15" i="7"/>
  <c r="Q15" i="7" s="1"/>
  <c r="Z39" i="6"/>
  <c r="AA39" i="6" s="1"/>
  <c r="AB39" i="6" s="1"/>
  <c r="B39" i="14"/>
  <c r="F39" i="11" s="1"/>
  <c r="C39" i="11" s="1"/>
  <c r="B39" i="11" s="1"/>
  <c r="C39" i="14"/>
  <c r="H39" i="11" s="1"/>
  <c r="E39" i="11" s="1"/>
  <c r="AN36" i="8"/>
  <c r="P34" i="7"/>
  <c r="Q34" i="7" s="1"/>
  <c r="K34" i="7"/>
  <c r="R40" i="6"/>
  <c r="R101" i="6"/>
  <c r="O22" i="4"/>
  <c r="R53" i="6"/>
  <c r="C85" i="14"/>
  <c r="H85" i="11" s="1"/>
  <c r="E85" i="11" s="1"/>
  <c r="R82" i="6"/>
  <c r="AB82" i="6" s="1"/>
  <c r="P46" i="4"/>
  <c r="C32" i="14"/>
  <c r="H32" i="11" s="1"/>
  <c r="E32" i="11" s="1"/>
  <c r="I62" i="6"/>
  <c r="N62" i="6" s="1"/>
  <c r="R113" i="6"/>
  <c r="AB113" i="6" s="1"/>
  <c r="R91" i="6"/>
  <c r="AB91" i="6" s="1"/>
  <c r="R92" i="6"/>
  <c r="U37" i="5"/>
  <c r="N71" i="6"/>
  <c r="AA65" i="6"/>
  <c r="S92" i="14"/>
  <c r="B92" i="14" s="1"/>
  <c r="F92" i="11" s="1"/>
  <c r="C92" i="11" s="1"/>
  <c r="C92" i="14"/>
  <c r="H92" i="11" s="1"/>
  <c r="E92" i="11" s="1"/>
  <c r="B6" i="14"/>
  <c r="F6" i="11" s="1"/>
  <c r="C6" i="11" s="1"/>
  <c r="B82" i="14"/>
  <c r="F82" i="11" s="1"/>
  <c r="C82" i="11" s="1"/>
  <c r="P61" i="4"/>
  <c r="O20" i="5"/>
  <c r="Z97" i="6"/>
  <c r="AA97" i="6" s="1"/>
  <c r="S34" i="14"/>
  <c r="B34" i="14" s="1"/>
  <c r="F34" i="11" s="1"/>
  <c r="C34" i="11" s="1"/>
  <c r="C34" i="14"/>
  <c r="H34" i="11" s="1"/>
  <c r="E34" i="11" s="1"/>
  <c r="I6" i="6"/>
  <c r="R90" i="4"/>
  <c r="S17" i="5"/>
  <c r="Q17" i="5" s="1"/>
  <c r="R65" i="4"/>
  <c r="S41" i="5"/>
  <c r="Q41" i="5" s="1"/>
  <c r="R38" i="3"/>
  <c r="R51" i="5"/>
  <c r="P46" i="5"/>
  <c r="I110" i="11"/>
  <c r="K112" i="3"/>
  <c r="B27" i="11"/>
  <c r="O48" i="5"/>
  <c r="R78" i="3"/>
  <c r="Q70" i="7"/>
  <c r="Q26" i="7"/>
  <c r="AB71" i="6"/>
  <c r="AA27" i="6"/>
  <c r="AB27" i="6" s="1"/>
  <c r="R66" i="4"/>
  <c r="R50" i="6"/>
  <c r="AB50" i="6" s="1"/>
  <c r="K32" i="7"/>
  <c r="N32" i="7"/>
  <c r="Q32" i="7" s="1"/>
  <c r="M81" i="6"/>
  <c r="Q96" i="3"/>
  <c r="R97" i="7"/>
  <c r="M14" i="4"/>
  <c r="M65" i="4"/>
  <c r="M13" i="5"/>
  <c r="M61" i="5"/>
  <c r="K61" i="5" s="1"/>
  <c r="R33" i="4"/>
  <c r="AA14" i="6"/>
  <c r="AB14" i="6" s="1"/>
  <c r="Q56" i="4"/>
  <c r="U24" i="5"/>
  <c r="O45" i="5"/>
  <c r="S69" i="5"/>
  <c r="R9" i="5"/>
  <c r="R82" i="7"/>
  <c r="Q81" i="3"/>
  <c r="C62" i="14"/>
  <c r="H62" i="11" s="1"/>
  <c r="E62" i="11" s="1"/>
  <c r="AN26" i="8"/>
  <c r="O10" i="5"/>
  <c r="S16" i="5"/>
  <c r="Q16" i="5" s="1"/>
  <c r="R39" i="3"/>
  <c r="AN53" i="8"/>
  <c r="AB81" i="6"/>
  <c r="C16" i="14"/>
  <c r="H16" i="11" s="1"/>
  <c r="E16" i="11" s="1"/>
  <c r="B16" i="11" s="1"/>
  <c r="B97" i="11"/>
  <c r="C45" i="14"/>
  <c r="H45" i="11" s="1"/>
  <c r="E45" i="11" s="1"/>
  <c r="B45" i="11" s="1"/>
  <c r="R40" i="4"/>
  <c r="N59" i="7"/>
  <c r="Q59" i="7" s="1"/>
  <c r="K59" i="7"/>
  <c r="R13" i="7"/>
  <c r="Q12" i="3"/>
  <c r="M82" i="4"/>
  <c r="K82" i="4" s="1"/>
  <c r="B18" i="11"/>
  <c r="N106" i="7"/>
  <c r="Q106" i="7" s="1"/>
  <c r="K106" i="7"/>
  <c r="N108" i="7"/>
  <c r="Q108" i="7" s="1"/>
  <c r="K108" i="7"/>
  <c r="L105" i="3"/>
  <c r="Q59" i="3"/>
  <c r="R60" i="7"/>
  <c r="U60" i="4"/>
  <c r="U86" i="4"/>
  <c r="U7" i="5"/>
  <c r="R98" i="6"/>
  <c r="AB98" i="6" s="1"/>
  <c r="K43" i="7"/>
  <c r="N43" i="7"/>
  <c r="Q43" i="7" s="1"/>
  <c r="AN117" i="8"/>
  <c r="S45" i="4"/>
  <c r="K68" i="7"/>
  <c r="N68" i="7"/>
  <c r="Q68" i="7" s="1"/>
  <c r="B93" i="14"/>
  <c r="F93" i="11" s="1"/>
  <c r="C93" i="11" s="1"/>
  <c r="B93" i="11" s="1"/>
  <c r="Q24" i="5"/>
  <c r="R111" i="6"/>
  <c r="AB74" i="6"/>
  <c r="AA118" i="6"/>
  <c r="AB118" i="6" s="1"/>
  <c r="R34" i="6"/>
  <c r="AB34" i="6" s="1"/>
  <c r="B7" i="14"/>
  <c r="F7" i="11" s="1"/>
  <c r="C7" i="11" s="1"/>
  <c r="B7" i="11" s="1"/>
  <c r="AN47" i="8"/>
  <c r="AN75" i="8"/>
  <c r="D62" i="14"/>
  <c r="I84" i="6"/>
  <c r="N84" i="6" s="1"/>
  <c r="AN92" i="8"/>
  <c r="C21" i="14"/>
  <c r="H21" i="11" s="1"/>
  <c r="E21" i="11" s="1"/>
  <c r="B21" i="11" s="1"/>
  <c r="Z84" i="6"/>
  <c r="Z33" i="6"/>
  <c r="S6" i="4"/>
  <c r="AA81" i="6"/>
  <c r="Q77" i="4"/>
  <c r="S29" i="5"/>
  <c r="Q29" i="5" s="1"/>
  <c r="K10" i="7"/>
  <c r="N10" i="7"/>
  <c r="Q10" i="7" s="1"/>
  <c r="B11" i="14"/>
  <c r="F11" i="11" s="1"/>
  <c r="C11" i="11" s="1"/>
  <c r="I77" i="11"/>
  <c r="J50" i="5" s="1"/>
  <c r="K79" i="3"/>
  <c r="Q89" i="3"/>
  <c r="R90" i="7"/>
  <c r="L31" i="4"/>
  <c r="R78" i="7"/>
  <c r="Q77" i="3"/>
  <c r="X62" i="8"/>
  <c r="N7" i="6"/>
  <c r="R20" i="7"/>
  <c r="Q19" i="3"/>
  <c r="AA59" i="6"/>
  <c r="O9" i="4"/>
  <c r="I93" i="6"/>
  <c r="AA107" i="6"/>
  <c r="AB67" i="6"/>
  <c r="Q100" i="3"/>
  <c r="R101" i="7"/>
  <c r="O83" i="4"/>
  <c r="M10" i="6"/>
  <c r="N10" i="6" s="1"/>
  <c r="O12" i="7"/>
  <c r="Q12" i="7" s="1"/>
  <c r="K12" i="7"/>
  <c r="Z58" i="6"/>
  <c r="AA58" i="6" s="1"/>
  <c r="M50" i="6"/>
  <c r="N50" i="6" s="1"/>
  <c r="M116" i="6"/>
  <c r="N116" i="6" s="1"/>
  <c r="R23" i="4"/>
  <c r="Q65" i="4"/>
  <c r="S76" i="4"/>
  <c r="Q76" i="4" s="1"/>
  <c r="S39" i="4"/>
  <c r="Q39" i="4" s="1"/>
  <c r="C31" i="14"/>
  <c r="H31" i="11" s="1"/>
  <c r="E31" i="11" s="1"/>
  <c r="B31" i="11" s="1"/>
  <c r="AA11" i="6"/>
  <c r="AB11" i="6" s="1"/>
  <c r="O8" i="4"/>
  <c r="N107" i="7"/>
  <c r="Q107" i="7" s="1"/>
  <c r="K107" i="7"/>
  <c r="R11" i="7"/>
  <c r="Q10" i="3"/>
  <c r="AB25" i="14"/>
  <c r="Z25" i="14" s="1"/>
  <c r="S25" i="14" s="1"/>
  <c r="B25" i="14" s="1"/>
  <c r="F25" i="11" s="1"/>
  <c r="C25" i="11" s="1"/>
  <c r="S44" i="5"/>
  <c r="Q44" i="5" s="1"/>
  <c r="M86" i="6"/>
  <c r="C67" i="14"/>
  <c r="H67" i="11" s="1"/>
  <c r="E67" i="11" s="1"/>
  <c r="B67" i="11" s="1"/>
  <c r="N118" i="7"/>
  <c r="Q118" i="7" s="1"/>
  <c r="K118" i="7"/>
  <c r="O46" i="5"/>
  <c r="M52" i="6"/>
  <c r="N52" i="6" s="1"/>
  <c r="R104" i="6"/>
  <c r="AB104" i="6" s="1"/>
  <c r="Q46" i="7"/>
  <c r="C64" i="14"/>
  <c r="H64" i="11" s="1"/>
  <c r="E64" i="11" s="1"/>
  <c r="B64" i="11" s="1"/>
  <c r="AN49" i="8"/>
  <c r="N87" i="6"/>
  <c r="Q9" i="7"/>
  <c r="I61" i="6"/>
  <c r="N61" i="6" s="1"/>
  <c r="O16" i="5"/>
  <c r="C36" i="14"/>
  <c r="H36" i="11" s="1"/>
  <c r="E36" i="11" s="1"/>
  <c r="B36" i="11" s="1"/>
  <c r="N116" i="7"/>
  <c r="Q116" i="7" s="1"/>
  <c r="K116" i="7"/>
  <c r="C23" i="14"/>
  <c r="H23" i="11" s="1"/>
  <c r="E23" i="11" s="1"/>
  <c r="B23" i="11" s="1"/>
  <c r="B66" i="14"/>
  <c r="F66" i="11" s="1"/>
  <c r="C66" i="11" s="1"/>
  <c r="C66" i="14"/>
  <c r="H66" i="11" s="1"/>
  <c r="E66" i="11" s="1"/>
  <c r="B89" i="14"/>
  <c r="F89" i="11" s="1"/>
  <c r="C89" i="11" s="1"/>
  <c r="S11" i="3"/>
  <c r="R10" i="4"/>
  <c r="M103" i="6"/>
  <c r="N103" i="6" s="1"/>
  <c r="I24" i="6"/>
  <c r="N24" i="6" s="1"/>
  <c r="M16" i="4"/>
  <c r="L48" i="4"/>
  <c r="N81" i="7"/>
  <c r="Q81" i="7" s="1"/>
  <c r="K81" i="7"/>
  <c r="I101" i="6"/>
  <c r="I72" i="6"/>
  <c r="N72" i="6" s="1"/>
  <c r="U76" i="4"/>
  <c r="K49" i="7"/>
  <c r="N49" i="7"/>
  <c r="Q49" i="7" s="1"/>
  <c r="I26" i="6"/>
  <c r="N26" i="6" s="1"/>
  <c r="M41" i="6"/>
  <c r="N85" i="4"/>
  <c r="AA111" i="6"/>
  <c r="N66" i="6"/>
  <c r="Z60" i="6"/>
  <c r="AA60" i="6" s="1"/>
  <c r="L53" i="4"/>
  <c r="N114" i="6"/>
  <c r="Z36" i="6"/>
  <c r="AA36" i="6" s="1"/>
  <c r="AB36" i="6" s="1"/>
  <c r="N16" i="6"/>
  <c r="AN84" i="8"/>
  <c r="AA33" i="6"/>
  <c r="AB33" i="6" s="1"/>
  <c r="N31" i="6"/>
  <c r="AA110" i="6"/>
  <c r="N44" i="7"/>
  <c r="Q44" i="7" s="1"/>
  <c r="K44" i="7"/>
  <c r="Q111" i="7"/>
  <c r="AB72" i="6"/>
  <c r="R27" i="7"/>
  <c r="Q26" i="3"/>
  <c r="I61" i="11"/>
  <c r="K63" i="3"/>
  <c r="N104" i="7"/>
  <c r="Q104" i="7" s="1"/>
  <c r="K104" i="7"/>
  <c r="O53" i="7"/>
  <c r="Q53" i="7" s="1"/>
  <c r="K53" i="7"/>
  <c r="AN118" i="8"/>
  <c r="AN8" i="8"/>
  <c r="U25" i="5"/>
  <c r="AA85" i="6"/>
  <c r="AB85" i="6" s="1"/>
  <c r="AB59" i="6"/>
  <c r="K83" i="7"/>
  <c r="N83" i="7"/>
  <c r="Q83" i="7" s="1"/>
  <c r="K79" i="7"/>
  <c r="N79" i="7"/>
  <c r="Q79" i="7" s="1"/>
  <c r="R86" i="3"/>
  <c r="AN6" i="8"/>
  <c r="Q26" i="5"/>
  <c r="AN115" i="8"/>
  <c r="AN66" i="8"/>
  <c r="R63" i="7"/>
  <c r="Q62" i="3"/>
  <c r="N20" i="6"/>
  <c r="U50" i="4"/>
  <c r="U92" i="4"/>
  <c r="AN107" i="8"/>
  <c r="C88" i="14"/>
  <c r="H88" i="11" s="1"/>
  <c r="E88" i="11" s="1"/>
  <c r="B26" i="14"/>
  <c r="F26" i="11" s="1"/>
  <c r="C26" i="11" s="1"/>
  <c r="B26" i="11" s="1"/>
  <c r="C26" i="14"/>
  <c r="H26" i="11" s="1"/>
  <c r="E26" i="11" s="1"/>
  <c r="B63" i="14"/>
  <c r="F63" i="11" s="1"/>
  <c r="C63" i="11" s="1"/>
  <c r="B63" i="11" s="1"/>
  <c r="C54" i="14"/>
  <c r="H54" i="11" s="1"/>
  <c r="E54" i="11" s="1"/>
  <c r="L69" i="5"/>
  <c r="P10" i="5"/>
  <c r="N99" i="6"/>
  <c r="AN106" i="8"/>
  <c r="N23" i="7"/>
  <c r="Q23" i="7" s="1"/>
  <c r="K23" i="7"/>
  <c r="N112" i="6"/>
  <c r="Z107" i="6"/>
  <c r="R87" i="7"/>
  <c r="Q86" i="3"/>
  <c r="N62" i="7"/>
  <c r="Q62" i="7" s="1"/>
  <c r="K62" i="7"/>
  <c r="M104" i="6"/>
  <c r="N104" i="6" s="1"/>
  <c r="M115" i="6"/>
  <c r="N115" i="6" s="1"/>
  <c r="AB76" i="6"/>
  <c r="M14" i="3"/>
  <c r="L12" i="5"/>
  <c r="N74" i="6"/>
  <c r="P54" i="5"/>
  <c r="R73" i="7"/>
  <c r="Q72" i="3"/>
  <c r="R35" i="7"/>
  <c r="Q34" i="3"/>
  <c r="K37" i="4"/>
  <c r="AB57" i="6"/>
  <c r="K71" i="7"/>
  <c r="N71" i="7"/>
  <c r="Q71" i="7" s="1"/>
  <c r="AN110" i="8"/>
  <c r="N36" i="7"/>
  <c r="Q36" i="7" s="1"/>
  <c r="K36" i="7"/>
  <c r="Z78" i="6"/>
  <c r="AA78" i="6" s="1"/>
  <c r="Z40" i="6"/>
  <c r="AA40" i="6" s="1"/>
  <c r="R107" i="6"/>
  <c r="Z10" i="6"/>
  <c r="AA10" i="6" s="1"/>
  <c r="AB10" i="6" s="1"/>
  <c r="I41" i="6"/>
  <c r="I92" i="6"/>
  <c r="N92" i="6" s="1"/>
  <c r="Q87" i="4"/>
  <c r="Q73" i="4"/>
  <c r="R47" i="3"/>
  <c r="S7" i="3"/>
  <c r="R7" i="4"/>
  <c r="B80" i="14"/>
  <c r="F80" i="11" s="1"/>
  <c r="C80" i="11" s="1"/>
  <c r="C80" i="14"/>
  <c r="H80" i="11" s="1"/>
  <c r="E80" i="11" s="1"/>
  <c r="I36" i="6"/>
  <c r="AB37" i="6"/>
  <c r="Z30" i="6"/>
  <c r="AA30" i="6" s="1"/>
  <c r="AB30" i="6" s="1"/>
  <c r="B62" i="14"/>
  <c r="F62" i="11" s="1"/>
  <c r="C62" i="11" s="1"/>
  <c r="Z112" i="6"/>
  <c r="AA112" i="6" s="1"/>
  <c r="AB112" i="6" s="1"/>
  <c r="N76" i="7"/>
  <c r="Q76" i="7" s="1"/>
  <c r="K76" i="7"/>
  <c r="AN18" i="8"/>
  <c r="N86" i="7"/>
  <c r="Q86" i="7" s="1"/>
  <c r="K86" i="7"/>
  <c r="I21" i="6"/>
  <c r="N21" i="6" s="1"/>
  <c r="M70" i="6"/>
  <c r="N70" i="6" s="1"/>
  <c r="AA95" i="6"/>
  <c r="AB95" i="6" s="1"/>
  <c r="I85" i="6"/>
  <c r="K8" i="7"/>
  <c r="N8" i="7"/>
  <c r="Q8" i="7" s="1"/>
  <c r="C90" i="14"/>
  <c r="H90" i="11" s="1"/>
  <c r="E90" i="11" s="1"/>
  <c r="P11" i="4"/>
  <c r="M5" i="4"/>
  <c r="L47" i="4"/>
  <c r="Z80" i="6"/>
  <c r="AA80" i="6" s="1"/>
  <c r="R12" i="6"/>
  <c r="S58" i="5"/>
  <c r="Q58" i="5" s="1"/>
  <c r="M36" i="6"/>
  <c r="B115" i="14"/>
  <c r="F115" i="11" s="1"/>
  <c r="C115" i="11" s="1"/>
  <c r="B115" i="11" s="1"/>
  <c r="U71" i="5"/>
  <c r="R31" i="7"/>
  <c r="Q30" i="3"/>
  <c r="P26" i="4"/>
  <c r="M11" i="6"/>
  <c r="N11" i="6" s="1"/>
  <c r="O8" i="5"/>
  <c r="D33" i="14"/>
  <c r="B33" i="14" s="1"/>
  <c r="F33" i="11" s="1"/>
  <c r="C33" i="11" s="1"/>
  <c r="B33" i="11" s="1"/>
  <c r="U69" i="4"/>
  <c r="M33" i="6"/>
  <c r="N6" i="8"/>
  <c r="R44" i="6"/>
  <c r="AB44" i="6" s="1"/>
  <c r="B51" i="14"/>
  <c r="F51" i="11" s="1"/>
  <c r="C51" i="11" s="1"/>
  <c r="B51" i="11" s="1"/>
  <c r="R17" i="6"/>
  <c r="AB17" i="6" s="1"/>
  <c r="Z68" i="6"/>
  <c r="AA68" i="6" s="1"/>
  <c r="AB68" i="6" s="1"/>
  <c r="Q22" i="7"/>
  <c r="U8" i="5"/>
  <c r="AA32" i="6"/>
  <c r="N66" i="7"/>
  <c r="Q66" i="7" s="1"/>
  <c r="K66" i="7"/>
  <c r="Q19" i="7"/>
  <c r="R110" i="6"/>
  <c r="B44" i="14"/>
  <c r="F44" i="11" s="1"/>
  <c r="C44" i="11" s="1"/>
  <c r="B44" i="11" s="1"/>
  <c r="M75" i="6"/>
  <c r="N75" i="6" s="1"/>
  <c r="R68" i="3"/>
  <c r="I43" i="11"/>
  <c r="K45" i="3"/>
  <c r="S23" i="4"/>
  <c r="Z89" i="6"/>
  <c r="AA89" i="6" s="1"/>
  <c r="R24" i="7"/>
  <c r="Q23" i="3"/>
  <c r="R60" i="6"/>
  <c r="K102" i="7"/>
  <c r="N102" i="7"/>
  <c r="Q102" i="7" s="1"/>
  <c r="Q21" i="7"/>
  <c r="AB86" i="14"/>
  <c r="Z86" i="14" s="1"/>
  <c r="R84" i="6"/>
  <c r="Z56" i="6"/>
  <c r="AA56" i="6" s="1"/>
  <c r="C5" i="14"/>
  <c r="H5" i="11" s="1"/>
  <c r="E5" i="11" s="1"/>
  <c r="B5" i="11" s="1"/>
  <c r="S18" i="4"/>
  <c r="Q18" i="4" s="1"/>
  <c r="K38" i="7"/>
  <c r="N38" i="7"/>
  <c r="Q38" i="7" s="1"/>
  <c r="Q109" i="7"/>
  <c r="Q11" i="4"/>
  <c r="C82" i="14"/>
  <c r="H82" i="11" s="1"/>
  <c r="E82" i="11" s="1"/>
  <c r="Q30" i="4"/>
  <c r="O58" i="5"/>
  <c r="C89" i="14"/>
  <c r="H89" i="11" s="1"/>
  <c r="E89" i="11" s="1"/>
  <c r="N69" i="7"/>
  <c r="Q69" i="7" s="1"/>
  <c r="K69" i="7"/>
  <c r="S46" i="5"/>
  <c r="Q46" i="5" s="1"/>
  <c r="AN41" i="8"/>
  <c r="L15" i="4"/>
  <c r="M30" i="5"/>
  <c r="K30" i="5" s="1"/>
  <c r="L89" i="4"/>
  <c r="K17" i="5"/>
  <c r="M75" i="4"/>
  <c r="Z53" i="6"/>
  <c r="AA53" i="6" s="1"/>
  <c r="R15" i="6"/>
  <c r="M109" i="6"/>
  <c r="N109" i="6" s="1"/>
  <c r="Z42" i="6"/>
  <c r="AA42" i="6" s="1"/>
  <c r="AB42" i="6" s="1"/>
  <c r="R116" i="6"/>
  <c r="Z101" i="6"/>
  <c r="AA101" i="6" s="1"/>
  <c r="B9" i="14"/>
  <c r="F9" i="11" s="1"/>
  <c r="C9" i="11" s="1"/>
  <c r="B9" i="11" s="1"/>
  <c r="K18" i="7"/>
  <c r="N18" i="7"/>
  <c r="Q18" i="7" s="1"/>
  <c r="K6" i="8"/>
  <c r="S82" i="4"/>
  <c r="Q82" i="4" s="1"/>
  <c r="Z116" i="6"/>
  <c r="AA116" i="6" s="1"/>
  <c r="Z73" i="6"/>
  <c r="AA73" i="6" s="1"/>
  <c r="AB73" i="6" s="1"/>
  <c r="I59" i="6"/>
  <c r="N59" i="6" s="1"/>
  <c r="M43" i="6"/>
  <c r="N43" i="6" s="1"/>
  <c r="I60" i="11"/>
  <c r="J51" i="4" s="1"/>
  <c r="K62" i="3"/>
  <c r="B79" i="14"/>
  <c r="F79" i="11" s="1"/>
  <c r="C79" i="11" s="1"/>
  <c r="C79" i="14"/>
  <c r="H79" i="11" s="1"/>
  <c r="E79" i="11" s="1"/>
  <c r="R32" i="6"/>
  <c r="O65" i="5"/>
  <c r="R67" i="3"/>
  <c r="O54" i="5"/>
  <c r="P28" i="4"/>
  <c r="B20" i="14"/>
  <c r="F20" i="11" s="1"/>
  <c r="C20" i="11" s="1"/>
  <c r="B20" i="11" s="1"/>
  <c r="AA43" i="6"/>
  <c r="AB43" i="6" s="1"/>
  <c r="Q28" i="5"/>
  <c r="R42" i="5"/>
  <c r="S94" i="4"/>
  <c r="Q94" i="4" s="1"/>
  <c r="Q28" i="4"/>
  <c r="R84" i="7"/>
  <c r="Q83" i="3"/>
  <c r="I76" i="6"/>
  <c r="B75" i="11"/>
  <c r="Z77" i="6"/>
  <c r="AA77" i="6" s="1"/>
  <c r="AB77" i="6" s="1"/>
  <c r="AN60" i="8"/>
  <c r="R105" i="7"/>
  <c r="Q104" i="3"/>
  <c r="K45" i="7"/>
  <c r="N45" i="7"/>
  <c r="Q45" i="7" s="1"/>
  <c r="N52" i="7"/>
  <c r="Q52" i="7" s="1"/>
  <c r="K52" i="7"/>
  <c r="AA84" i="6"/>
  <c r="I98" i="6"/>
  <c r="N98" i="6" s="1"/>
  <c r="I51" i="6"/>
  <c r="K112" i="7"/>
  <c r="N112" i="7"/>
  <c r="Q112" i="7" s="1"/>
  <c r="S35" i="4"/>
  <c r="Q35" i="4" s="1"/>
  <c r="AN16" i="8"/>
  <c r="Z23" i="6"/>
  <c r="AN15" i="8"/>
  <c r="L42" i="5"/>
  <c r="L73" i="4"/>
  <c r="N8" i="6"/>
  <c r="M6" i="4"/>
  <c r="N89" i="7"/>
  <c r="Q89" i="7" s="1"/>
  <c r="K89" i="7"/>
  <c r="N47" i="7"/>
  <c r="Q47" i="7" s="1"/>
  <c r="K47" i="7"/>
  <c r="AA12" i="6"/>
  <c r="AN50" i="8"/>
  <c r="N7" i="7"/>
  <c r="Q7" i="7" s="1"/>
  <c r="K7" i="7"/>
  <c r="Q93" i="7"/>
  <c r="U60" i="5"/>
  <c r="K33" i="7"/>
  <c r="N33" i="7"/>
  <c r="Q33" i="7" s="1"/>
  <c r="R100" i="7"/>
  <c r="Q99" i="3"/>
  <c r="O61" i="7"/>
  <c r="Q61" i="7" s="1"/>
  <c r="K61" i="7"/>
  <c r="B101" i="14"/>
  <c r="F101" i="11" s="1"/>
  <c r="C101" i="11" s="1"/>
  <c r="B101" i="11" s="1"/>
  <c r="AA88" i="6"/>
  <c r="AB88" i="6" s="1"/>
  <c r="R69" i="5"/>
  <c r="O93" i="4"/>
  <c r="N57" i="7"/>
  <c r="Q57" i="7" s="1"/>
  <c r="K57" i="7"/>
  <c r="K77" i="7"/>
  <c r="N77" i="7"/>
  <c r="Q77" i="7" s="1"/>
  <c r="C11" i="14"/>
  <c r="H11" i="11" s="1"/>
  <c r="E11" i="11" s="1"/>
  <c r="N76" i="6"/>
  <c r="S59" i="4"/>
  <c r="Q59" i="4" s="1"/>
  <c r="AB59" i="14"/>
  <c r="Z59" i="14" s="1"/>
  <c r="S59" i="14" s="1"/>
  <c r="B59" i="14" s="1"/>
  <c r="F59" i="11" s="1"/>
  <c r="C59" i="11" s="1"/>
  <c r="AA52" i="6"/>
  <c r="S78" i="4"/>
  <c r="Q78" i="4" s="1"/>
  <c r="AN33" i="8"/>
  <c r="R37" i="7"/>
  <c r="Q36" i="3"/>
  <c r="L25" i="5"/>
  <c r="Q50" i="5"/>
  <c r="AB48" i="6"/>
  <c r="B88" i="11"/>
  <c r="M39" i="6"/>
  <c r="N39" i="6" s="1"/>
  <c r="U23" i="5"/>
  <c r="AN23" i="8"/>
  <c r="L45" i="4"/>
  <c r="L24" i="5"/>
  <c r="N98" i="7"/>
  <c r="Q98" i="7" s="1"/>
  <c r="K98" i="7"/>
  <c r="Q61" i="5"/>
  <c r="Q57" i="4"/>
  <c r="Q64" i="4"/>
  <c r="Q48" i="4"/>
  <c r="S57" i="5"/>
  <c r="Q57" i="5" s="1"/>
  <c r="S36" i="4"/>
  <c r="Q36" i="4" s="1"/>
  <c r="AN65" i="8"/>
  <c r="AB13" i="14"/>
  <c r="Z13" i="14" s="1"/>
  <c r="S13" i="14" s="1"/>
  <c r="B13" i="14" s="1"/>
  <c r="F13" i="11" s="1"/>
  <c r="C13" i="11" s="1"/>
  <c r="B71" i="14"/>
  <c r="F71" i="11" s="1"/>
  <c r="C71" i="11" s="1"/>
  <c r="B71" i="11" s="1"/>
  <c r="Q67" i="7"/>
  <c r="M18" i="6"/>
  <c r="N18" i="6" s="1"/>
  <c r="M20" i="4"/>
  <c r="AN74" i="8"/>
  <c r="N25" i="6"/>
  <c r="S14" i="5"/>
  <c r="Q14" i="5" s="1"/>
  <c r="Z31" i="6"/>
  <c r="AA31" i="6" s="1"/>
  <c r="AB31" i="6" s="1"/>
  <c r="AN81" i="8"/>
  <c r="AN85" i="8"/>
  <c r="AA92" i="6"/>
  <c r="R54" i="3"/>
  <c r="I32" i="6"/>
  <c r="N32" i="6" s="1"/>
  <c r="R66" i="6"/>
  <c r="K42" i="7"/>
  <c r="N42" i="7"/>
  <c r="Q42" i="7" s="1"/>
  <c r="P58" i="5"/>
  <c r="R83" i="6"/>
  <c r="R105" i="6"/>
  <c r="C108" i="14"/>
  <c r="H108" i="11" s="1"/>
  <c r="E108" i="11" s="1"/>
  <c r="B108" i="11" s="1"/>
  <c r="I86" i="6"/>
  <c r="R45" i="4"/>
  <c r="Q65" i="5"/>
  <c r="M54" i="5"/>
  <c r="M5" i="5"/>
  <c r="L34" i="4"/>
  <c r="L77" i="4"/>
  <c r="AA38" i="6"/>
  <c r="AB38" i="6" s="1"/>
  <c r="R75" i="6"/>
  <c r="AB75" i="6" s="1"/>
  <c r="AA15" i="6"/>
  <c r="AB109" i="6"/>
  <c r="K6" i="7"/>
  <c r="N6" i="7"/>
  <c r="Q6" i="7" s="1"/>
  <c r="Q113" i="7"/>
  <c r="AA86" i="6"/>
  <c r="H6" i="8"/>
  <c r="O6" i="8" s="1"/>
  <c r="X6" i="8" s="1"/>
  <c r="T11" i="3"/>
  <c r="R11" i="3" s="1"/>
  <c r="S10" i="4"/>
  <c r="Q10" i="4" s="1"/>
  <c r="AA55" i="6"/>
  <c r="AB55" i="6" s="1"/>
  <c r="D49" i="14"/>
  <c r="B49" i="14" s="1"/>
  <c r="F49" i="11" s="1"/>
  <c r="C49" i="11" s="1"/>
  <c r="B49" i="11" s="1"/>
  <c r="C6" i="14"/>
  <c r="H6" i="11" s="1"/>
  <c r="E6" i="11" s="1"/>
  <c r="L30" i="4"/>
  <c r="K30" i="7"/>
  <c r="N30" i="7"/>
  <c r="Q30" i="7" s="1"/>
  <c r="I89" i="6"/>
  <c r="I96" i="6"/>
  <c r="N96" i="6" s="1"/>
  <c r="AN116" i="8"/>
  <c r="I14" i="6"/>
  <c r="AA28" i="6"/>
  <c r="C91" i="14"/>
  <c r="H91" i="11" s="1"/>
  <c r="E91" i="11" s="1"/>
  <c r="B91" i="11" s="1"/>
  <c r="I102" i="11"/>
  <c r="K104" i="3"/>
  <c r="R55" i="7"/>
  <c r="Q54" i="3"/>
  <c r="K88" i="7"/>
  <c r="N88" i="7"/>
  <c r="Q88" i="7" s="1"/>
  <c r="AN86" i="8"/>
  <c r="L93" i="4"/>
  <c r="N92" i="7"/>
  <c r="Q92" i="7" s="1"/>
  <c r="K92" i="7"/>
  <c r="AA66" i="6"/>
  <c r="Q94" i="7"/>
  <c r="N12" i="3"/>
  <c r="L12" i="3" s="1"/>
  <c r="M10" i="5"/>
  <c r="K10" i="5" s="1"/>
  <c r="C96" i="14"/>
  <c r="H96" i="11" s="1"/>
  <c r="E96" i="11" s="1"/>
  <c r="B96" i="11" s="1"/>
  <c r="S37" i="4"/>
  <c r="Q37" i="4" s="1"/>
  <c r="AA105" i="6"/>
  <c r="X7" i="8"/>
  <c r="R25" i="7"/>
  <c r="Q24" i="3"/>
  <c r="B12" i="14"/>
  <c r="F12" i="11" s="1"/>
  <c r="C12" i="11" s="1"/>
  <c r="B12" i="11" s="1"/>
  <c r="N14" i="7"/>
  <c r="Q14" i="7" s="1"/>
  <c r="K14" i="7"/>
  <c r="I47" i="6"/>
  <c r="N47" i="6" s="1"/>
  <c r="I33" i="6"/>
  <c r="R80" i="7"/>
  <c r="Q79" i="3"/>
  <c r="AA23" i="6"/>
  <c r="AB23" i="6" s="1"/>
  <c r="I43" i="6"/>
  <c r="R52" i="6"/>
  <c r="AB52" i="6" s="1"/>
  <c r="Z83" i="6"/>
  <c r="AA83" i="6" s="1"/>
  <c r="R80" i="6"/>
  <c r="N116" i="3" l="1"/>
  <c r="L116" i="3" s="1"/>
  <c r="M97" i="4"/>
  <c r="K97" i="4" s="1"/>
  <c r="M71" i="5"/>
  <c r="K71" i="5" s="1"/>
  <c r="M87" i="3"/>
  <c r="L71" i="4"/>
  <c r="T31" i="3"/>
  <c r="R31" i="3" s="1"/>
  <c r="S21" i="5"/>
  <c r="Q21" i="5" s="1"/>
  <c r="Q23" i="4"/>
  <c r="B62" i="11"/>
  <c r="B4" i="11"/>
  <c r="B56" i="11"/>
  <c r="B104" i="11"/>
  <c r="T76" i="3"/>
  <c r="R76" i="3" s="1"/>
  <c r="S63" i="4"/>
  <c r="Q63" i="4" s="1"/>
  <c r="M45" i="3"/>
  <c r="L45" i="3" s="1"/>
  <c r="L38" i="4"/>
  <c r="K38" i="4" s="1"/>
  <c r="L31" i="5"/>
  <c r="AB84" i="6"/>
  <c r="K31" i="5"/>
  <c r="B74" i="11"/>
  <c r="B40" i="11"/>
  <c r="N6" i="3"/>
  <c r="M6" i="5"/>
  <c r="B50" i="11"/>
  <c r="AB15" i="6"/>
  <c r="B35" i="11"/>
  <c r="B68" i="11"/>
  <c r="T108" i="3"/>
  <c r="R108" i="3" s="1"/>
  <c r="S67" i="5"/>
  <c r="Q67" i="5" s="1"/>
  <c r="B81" i="11"/>
  <c r="B114" i="11"/>
  <c r="N46" i="3"/>
  <c r="M32" i="5"/>
  <c r="N68" i="3"/>
  <c r="L68" i="3" s="1"/>
  <c r="M56" i="4"/>
  <c r="K56" i="4" s="1"/>
  <c r="N73" i="6"/>
  <c r="B47" i="11"/>
  <c r="B3" i="11"/>
  <c r="B46" i="11"/>
  <c r="B41" i="11"/>
  <c r="B105" i="11"/>
  <c r="R53" i="7"/>
  <c r="Q52" i="3"/>
  <c r="P36" i="5"/>
  <c r="M25" i="3"/>
  <c r="L19" i="5"/>
  <c r="N32" i="3"/>
  <c r="M22" i="5"/>
  <c r="I21" i="11"/>
  <c r="J20" i="4" s="1"/>
  <c r="K23" i="3"/>
  <c r="N87" i="3"/>
  <c r="M71" i="4"/>
  <c r="K71" i="4" s="1"/>
  <c r="N42" i="3"/>
  <c r="M28" i="5"/>
  <c r="M35" i="4"/>
  <c r="M58" i="3"/>
  <c r="L49" i="4"/>
  <c r="I45" i="11"/>
  <c r="J39" i="4" s="1"/>
  <c r="K47" i="3"/>
  <c r="I81" i="11"/>
  <c r="J51" i="5" s="1"/>
  <c r="K83" i="3"/>
  <c r="I64" i="11"/>
  <c r="J44" i="5" s="1"/>
  <c r="K66" i="3"/>
  <c r="M83" i="3"/>
  <c r="L51" i="5"/>
  <c r="N76" i="3"/>
  <c r="M63" i="4"/>
  <c r="M71" i="3"/>
  <c r="L45" i="5"/>
  <c r="I16" i="11"/>
  <c r="J17" i="4" s="1"/>
  <c r="K18" i="3"/>
  <c r="N35" i="3"/>
  <c r="M29" i="4"/>
  <c r="M23" i="5"/>
  <c r="N30" i="3"/>
  <c r="M26" i="4"/>
  <c r="R12" i="7"/>
  <c r="Q11" i="3"/>
  <c r="P10" i="4"/>
  <c r="I47" i="11"/>
  <c r="K49" i="3"/>
  <c r="N94" i="3"/>
  <c r="L94" i="3" s="1"/>
  <c r="M58" i="5"/>
  <c r="K58" i="5" s="1"/>
  <c r="M77" i="4"/>
  <c r="K77" i="4" s="1"/>
  <c r="M61" i="3"/>
  <c r="L40" i="5"/>
  <c r="I15" i="11"/>
  <c r="K17" i="3"/>
  <c r="M11" i="3"/>
  <c r="L10" i="4"/>
  <c r="I98" i="11"/>
  <c r="J83" i="4" s="1"/>
  <c r="K100" i="3"/>
  <c r="I36" i="11"/>
  <c r="J26" i="5" s="1"/>
  <c r="K38" i="3"/>
  <c r="M97" i="3"/>
  <c r="L80" i="4"/>
  <c r="N84" i="3"/>
  <c r="M52" i="5"/>
  <c r="M69" i="4"/>
  <c r="I96" i="11"/>
  <c r="K98" i="3"/>
  <c r="N111" i="3"/>
  <c r="M92" i="4"/>
  <c r="M68" i="5"/>
  <c r="M91" i="3"/>
  <c r="L74" i="4"/>
  <c r="I49" i="11"/>
  <c r="K51" i="3"/>
  <c r="I5" i="11"/>
  <c r="K7" i="3"/>
  <c r="N117" i="3"/>
  <c r="M98" i="4"/>
  <c r="N26" i="3"/>
  <c r="L26" i="3" s="1"/>
  <c r="M22" i="4"/>
  <c r="K22" i="4" s="1"/>
  <c r="I87" i="11"/>
  <c r="J55" i="5" s="1"/>
  <c r="K89" i="3"/>
  <c r="M31" i="3"/>
  <c r="L21" i="5"/>
  <c r="I73" i="11"/>
  <c r="K75" i="3"/>
  <c r="N29" i="3"/>
  <c r="L29" i="3" s="1"/>
  <c r="M25" i="4"/>
  <c r="K25" i="4" s="1"/>
  <c r="N9" i="3"/>
  <c r="M9" i="5"/>
  <c r="M23" i="3"/>
  <c r="L23" i="3" s="1"/>
  <c r="L20" i="4"/>
  <c r="I8" i="11"/>
  <c r="J9" i="4" s="1"/>
  <c r="K10" i="3"/>
  <c r="I33" i="11"/>
  <c r="K35" i="3"/>
  <c r="I23" i="11"/>
  <c r="J19" i="5" s="1"/>
  <c r="K25" i="3"/>
  <c r="N22" i="3"/>
  <c r="L22" i="3" s="1"/>
  <c r="M19" i="4"/>
  <c r="K19" i="4" s="1"/>
  <c r="I31" i="11"/>
  <c r="J27" i="4" s="1"/>
  <c r="K33" i="3"/>
  <c r="N13" i="3"/>
  <c r="M12" i="4"/>
  <c r="M11" i="5"/>
  <c r="N37" i="3"/>
  <c r="L37" i="3" s="1"/>
  <c r="M31" i="4"/>
  <c r="K31" i="4" s="1"/>
  <c r="M25" i="5"/>
  <c r="K25" i="5" s="1"/>
  <c r="N54" i="3"/>
  <c r="L54" i="3" s="1"/>
  <c r="M45" i="4"/>
  <c r="K45" i="4" s="1"/>
  <c r="M46" i="3"/>
  <c r="L46" i="3" s="1"/>
  <c r="L32" i="5"/>
  <c r="K32" i="5" s="1"/>
  <c r="I91" i="11"/>
  <c r="K93" i="3"/>
  <c r="N41" i="3"/>
  <c r="L41" i="3" s="1"/>
  <c r="M34" i="4"/>
  <c r="K34" i="4" s="1"/>
  <c r="M27" i="5"/>
  <c r="K27" i="5" s="1"/>
  <c r="M74" i="3"/>
  <c r="L48" i="5"/>
  <c r="L61" i="4"/>
  <c r="I51" i="11"/>
  <c r="J44" i="4" s="1"/>
  <c r="K53" i="3"/>
  <c r="I115" i="11"/>
  <c r="J98" i="4" s="1"/>
  <c r="K117" i="3"/>
  <c r="R36" i="7"/>
  <c r="Q35" i="3"/>
  <c r="P23" i="5"/>
  <c r="P29" i="4"/>
  <c r="O86" i="3"/>
  <c r="N54" i="5"/>
  <c r="I63" i="11"/>
  <c r="K65" i="3"/>
  <c r="O62" i="3"/>
  <c r="N51" i="4"/>
  <c r="R83" i="7"/>
  <c r="Q82" i="3"/>
  <c r="P68" i="4"/>
  <c r="R104" i="7"/>
  <c r="Q103" i="3"/>
  <c r="P86" i="4"/>
  <c r="P64" i="5"/>
  <c r="T83" i="3"/>
  <c r="R83" i="3" s="1"/>
  <c r="S51" i="5"/>
  <c r="Q51" i="5" s="1"/>
  <c r="R49" i="7"/>
  <c r="Q48" i="3"/>
  <c r="P40" i="4"/>
  <c r="M86" i="3"/>
  <c r="L86" i="3" s="1"/>
  <c r="L54" i="5"/>
  <c r="M115" i="3"/>
  <c r="L70" i="5"/>
  <c r="L96" i="4"/>
  <c r="Q105" i="3"/>
  <c r="R106" i="7"/>
  <c r="P66" i="5"/>
  <c r="N49" i="3"/>
  <c r="L49" i="3" s="1"/>
  <c r="M33" i="5"/>
  <c r="M41" i="4"/>
  <c r="J93" i="4"/>
  <c r="J69" i="5"/>
  <c r="N112" i="3"/>
  <c r="L112" i="3" s="1"/>
  <c r="M69" i="5"/>
  <c r="K69" i="5" s="1"/>
  <c r="M93" i="4"/>
  <c r="K93" i="4" s="1"/>
  <c r="P33" i="3"/>
  <c r="O27" i="4"/>
  <c r="M67" i="3"/>
  <c r="L55" i="4"/>
  <c r="AB97" i="6"/>
  <c r="R65" i="7"/>
  <c r="Q64" i="3"/>
  <c r="P42" i="5"/>
  <c r="P53" i="4"/>
  <c r="S111" i="14"/>
  <c r="B111" i="14" s="1"/>
  <c r="F111" i="11" s="1"/>
  <c r="C111" i="11" s="1"/>
  <c r="C111" i="14"/>
  <c r="H111" i="11" s="1"/>
  <c r="E111" i="11" s="1"/>
  <c r="B42" i="11"/>
  <c r="P53" i="3"/>
  <c r="O44" i="4"/>
  <c r="I84" i="11"/>
  <c r="J54" i="5" s="1"/>
  <c r="K86" i="3"/>
  <c r="B32" i="11"/>
  <c r="N69" i="3"/>
  <c r="M57" i="4"/>
  <c r="I40" i="11"/>
  <c r="K42" i="3"/>
  <c r="J59" i="5"/>
  <c r="J79" i="4"/>
  <c r="I112" i="11"/>
  <c r="J95" i="4" s="1"/>
  <c r="K114" i="3"/>
  <c r="J15" i="4"/>
  <c r="J14" i="5"/>
  <c r="I48" i="11"/>
  <c r="K50" i="3"/>
  <c r="C13" i="14"/>
  <c r="H13" i="11" s="1"/>
  <c r="E13" i="11" s="1"/>
  <c r="B13" i="11" s="1"/>
  <c r="I105" i="11"/>
  <c r="J89" i="4" s="1"/>
  <c r="K107" i="3"/>
  <c r="K8" i="4"/>
  <c r="Q41" i="3"/>
  <c r="R42" i="7"/>
  <c r="P27" i="5"/>
  <c r="P34" i="4"/>
  <c r="I88" i="11"/>
  <c r="J73" i="4" s="1"/>
  <c r="K90" i="3"/>
  <c r="T109" i="3"/>
  <c r="R109" i="3" s="1"/>
  <c r="S90" i="4"/>
  <c r="Q90" i="4" s="1"/>
  <c r="M73" i="3"/>
  <c r="L47" i="5"/>
  <c r="L60" i="4"/>
  <c r="P82" i="3"/>
  <c r="O68" i="4"/>
  <c r="M15" i="3"/>
  <c r="L15" i="3" s="1"/>
  <c r="L13" i="5"/>
  <c r="K13" i="5" s="1"/>
  <c r="L14" i="4"/>
  <c r="P48" i="3"/>
  <c r="O40" i="4"/>
  <c r="B89" i="11"/>
  <c r="T48" i="3"/>
  <c r="R48" i="3" s="1"/>
  <c r="S40" i="4"/>
  <c r="Q40" i="4" s="1"/>
  <c r="M49" i="3"/>
  <c r="L33" i="5"/>
  <c r="L41" i="4"/>
  <c r="N73" i="3"/>
  <c r="M47" i="5"/>
  <c r="M60" i="4"/>
  <c r="I18" i="11"/>
  <c r="J16" i="5" s="1"/>
  <c r="K20" i="3"/>
  <c r="I97" i="11"/>
  <c r="K99" i="3"/>
  <c r="Q33" i="3"/>
  <c r="R34" i="7"/>
  <c r="P27" i="4"/>
  <c r="R91" i="7"/>
  <c r="Q90" i="3"/>
  <c r="P73" i="4"/>
  <c r="M110" i="3"/>
  <c r="L91" i="4"/>
  <c r="M76" i="3"/>
  <c r="L63" i="4"/>
  <c r="O74" i="3"/>
  <c r="N61" i="4"/>
  <c r="N48" i="5"/>
  <c r="R54" i="7"/>
  <c r="Q53" i="3"/>
  <c r="P44" i="4"/>
  <c r="T50" i="3"/>
  <c r="R50" i="3" s="1"/>
  <c r="S42" i="4"/>
  <c r="Q42" i="4" s="1"/>
  <c r="S34" i="5"/>
  <c r="Q34" i="5" s="1"/>
  <c r="N40" i="3"/>
  <c r="M33" i="4"/>
  <c r="N25" i="3"/>
  <c r="L25" i="3" s="1"/>
  <c r="M19" i="5"/>
  <c r="K19" i="5" s="1"/>
  <c r="AB28" i="6"/>
  <c r="R85" i="7"/>
  <c r="Q84" i="3"/>
  <c r="P69" i="4"/>
  <c r="P52" i="5"/>
  <c r="O57" i="3"/>
  <c r="N48" i="4"/>
  <c r="B95" i="11"/>
  <c r="L8" i="3"/>
  <c r="P87" i="3"/>
  <c r="O71" i="4"/>
  <c r="T84" i="3"/>
  <c r="R84" i="3" s="1"/>
  <c r="S69" i="4"/>
  <c r="Q69" i="4" s="1"/>
  <c r="S52" i="5"/>
  <c r="Q52" i="5" s="1"/>
  <c r="Q111" i="3"/>
  <c r="R112" i="7"/>
  <c r="P68" i="5"/>
  <c r="P92" i="4"/>
  <c r="S86" i="14"/>
  <c r="B86" i="14" s="1"/>
  <c r="F86" i="11" s="1"/>
  <c r="C86" i="11" s="1"/>
  <c r="C86" i="14"/>
  <c r="H86" i="11" s="1"/>
  <c r="E86" i="11" s="1"/>
  <c r="P29" i="3"/>
  <c r="O25" i="4"/>
  <c r="Q13" i="3"/>
  <c r="R14" i="7"/>
  <c r="P12" i="4"/>
  <c r="P11" i="5"/>
  <c r="O54" i="3"/>
  <c r="N45" i="4"/>
  <c r="N108" i="3"/>
  <c r="M67" i="5"/>
  <c r="P88" i="3"/>
  <c r="O72" i="4"/>
  <c r="I75" i="11"/>
  <c r="J64" i="4" s="1"/>
  <c r="K77" i="3"/>
  <c r="Q101" i="3"/>
  <c r="R102" i="7"/>
  <c r="P62" i="5"/>
  <c r="P84" i="4"/>
  <c r="I44" i="11"/>
  <c r="J32" i="5" s="1"/>
  <c r="K46" i="3"/>
  <c r="N43" i="3"/>
  <c r="L43" i="3" s="1"/>
  <c r="M36" i="4"/>
  <c r="K36" i="4" s="1"/>
  <c r="M29" i="5"/>
  <c r="K29" i="5" s="1"/>
  <c r="N36" i="6"/>
  <c r="N36" i="3"/>
  <c r="L36" i="3" s="1"/>
  <c r="M24" i="5"/>
  <c r="K24" i="5" s="1"/>
  <c r="M30" i="4"/>
  <c r="K30" i="4" s="1"/>
  <c r="AB83" i="6"/>
  <c r="N47" i="3"/>
  <c r="L47" i="3" s="1"/>
  <c r="M39" i="4"/>
  <c r="K39" i="4" s="1"/>
  <c r="R18" i="7"/>
  <c r="Q17" i="3"/>
  <c r="P15" i="5"/>
  <c r="P16" i="4"/>
  <c r="O10" i="3"/>
  <c r="N9" i="4"/>
  <c r="AB111" i="6"/>
  <c r="B82" i="11"/>
  <c r="T35" i="3"/>
  <c r="R35" i="3" s="1"/>
  <c r="S23" i="5"/>
  <c r="Q23" i="5" s="1"/>
  <c r="S29" i="4"/>
  <c r="Q29" i="4" s="1"/>
  <c r="P90" i="3"/>
  <c r="O73" i="4"/>
  <c r="R72" i="7"/>
  <c r="Q71" i="3"/>
  <c r="P45" i="5"/>
  <c r="I17" i="11"/>
  <c r="J18" i="4" s="1"/>
  <c r="K19" i="3"/>
  <c r="Q50" i="3"/>
  <c r="R51" i="7"/>
  <c r="P42" i="4"/>
  <c r="P34" i="5"/>
  <c r="N110" i="6"/>
  <c r="N93" i="6"/>
  <c r="I19" i="11"/>
  <c r="J17" i="5" s="1"/>
  <c r="K21" i="3"/>
  <c r="J50" i="4"/>
  <c r="J39" i="5"/>
  <c r="T73" i="3"/>
  <c r="R73" i="3" s="1"/>
  <c r="S60" i="4"/>
  <c r="Q60" i="4" s="1"/>
  <c r="S47" i="5"/>
  <c r="Q47" i="5" s="1"/>
  <c r="P60" i="3"/>
  <c r="O50" i="4"/>
  <c r="O39" i="5"/>
  <c r="P46" i="3"/>
  <c r="O32" i="5"/>
  <c r="N16" i="3"/>
  <c r="L16" i="3" s="1"/>
  <c r="M15" i="4"/>
  <c r="K15" i="4" s="1"/>
  <c r="M14" i="5"/>
  <c r="K14" i="5" s="1"/>
  <c r="P13" i="3"/>
  <c r="O12" i="4"/>
  <c r="O11" i="5"/>
  <c r="P5" i="3"/>
  <c r="O5" i="5"/>
  <c r="O5" i="4"/>
  <c r="T80" i="3"/>
  <c r="R80" i="3" s="1"/>
  <c r="S66" i="4"/>
  <c r="Q66" i="4" s="1"/>
  <c r="M38" i="3"/>
  <c r="L26" i="5"/>
  <c r="Q60" i="3"/>
  <c r="R61" i="7"/>
  <c r="P50" i="4"/>
  <c r="P39" i="5"/>
  <c r="R47" i="7"/>
  <c r="Q46" i="3"/>
  <c r="P32" i="5"/>
  <c r="P111" i="3"/>
  <c r="O92" i="4"/>
  <c r="O68" i="5"/>
  <c r="R21" i="7"/>
  <c r="Q20" i="3"/>
  <c r="P16" i="5"/>
  <c r="AB105" i="6"/>
  <c r="M75" i="3"/>
  <c r="L62" i="4"/>
  <c r="L49" i="5"/>
  <c r="O99" i="3"/>
  <c r="N82" i="4"/>
  <c r="N61" i="5"/>
  <c r="Q88" i="3"/>
  <c r="R89" i="7"/>
  <c r="P72" i="4"/>
  <c r="P101" i="3"/>
  <c r="O84" i="4"/>
  <c r="O62" i="5"/>
  <c r="AB110" i="6"/>
  <c r="M69" i="3"/>
  <c r="L57" i="4"/>
  <c r="M111" i="3"/>
  <c r="L92" i="4"/>
  <c r="L68" i="5"/>
  <c r="I26" i="11"/>
  <c r="K28" i="3"/>
  <c r="N58" i="3"/>
  <c r="L58" i="3" s="1"/>
  <c r="M49" i="4"/>
  <c r="K49" i="4" s="1"/>
  <c r="J52" i="4"/>
  <c r="J41" i="5"/>
  <c r="AB80" i="6"/>
  <c r="I12" i="11"/>
  <c r="K14" i="3"/>
  <c r="J87" i="4"/>
  <c r="J65" i="5"/>
  <c r="N74" i="3"/>
  <c r="L74" i="3" s="1"/>
  <c r="M61" i="4"/>
  <c r="M48" i="5"/>
  <c r="K48" i="5" s="1"/>
  <c r="M24" i="3"/>
  <c r="L24" i="3" s="1"/>
  <c r="L21" i="4"/>
  <c r="K21" i="4" s="1"/>
  <c r="L18" i="5"/>
  <c r="K18" i="5" s="1"/>
  <c r="R77" i="7"/>
  <c r="Q76" i="3"/>
  <c r="P63" i="4"/>
  <c r="Q32" i="3"/>
  <c r="R33" i="7"/>
  <c r="P22" i="5"/>
  <c r="AB32" i="6"/>
  <c r="P17" i="3"/>
  <c r="O15" i="5"/>
  <c r="O16" i="4"/>
  <c r="R19" i="7"/>
  <c r="Q18" i="3"/>
  <c r="P17" i="4"/>
  <c r="N33" i="6"/>
  <c r="AB12" i="6"/>
  <c r="M20" i="3"/>
  <c r="L20" i="3" s="1"/>
  <c r="L16" i="5"/>
  <c r="K16" i="5" s="1"/>
  <c r="Q70" i="3"/>
  <c r="R71" i="7"/>
  <c r="P58" i="4"/>
  <c r="P22" i="3"/>
  <c r="O19" i="4"/>
  <c r="B66" i="11"/>
  <c r="R46" i="7"/>
  <c r="Q45" i="3"/>
  <c r="P38" i="4"/>
  <c r="P31" i="5"/>
  <c r="P106" i="3"/>
  <c r="O88" i="4"/>
  <c r="P11" i="3"/>
  <c r="O10" i="4"/>
  <c r="B11" i="11"/>
  <c r="O59" i="3"/>
  <c r="N38" i="5"/>
  <c r="N70" i="3"/>
  <c r="M58" i="4"/>
  <c r="B6" i="11"/>
  <c r="T58" i="3"/>
  <c r="R58" i="3" s="1"/>
  <c r="S49" i="4"/>
  <c r="Q49" i="4" s="1"/>
  <c r="I72" i="11"/>
  <c r="K74" i="3"/>
  <c r="N89" i="3"/>
  <c r="L89" i="3" s="1"/>
  <c r="M55" i="5"/>
  <c r="K55" i="5" s="1"/>
  <c r="B90" i="11"/>
  <c r="P50" i="3"/>
  <c r="O42" i="4"/>
  <c r="O34" i="5"/>
  <c r="M78" i="3"/>
  <c r="L78" i="3" s="1"/>
  <c r="L65" i="4"/>
  <c r="K65" i="4" s="1"/>
  <c r="P116" i="3"/>
  <c r="O97" i="4"/>
  <c r="O71" i="5"/>
  <c r="AB86" i="6"/>
  <c r="T97" i="3"/>
  <c r="R97" i="3" s="1"/>
  <c r="S80" i="4"/>
  <c r="Q80" i="4" s="1"/>
  <c r="O63" i="3"/>
  <c r="N52" i="4"/>
  <c r="N41" i="5"/>
  <c r="T40" i="3"/>
  <c r="R40" i="3" s="1"/>
  <c r="S33" i="4"/>
  <c r="Q33" i="4" s="1"/>
  <c r="Q108" i="3"/>
  <c r="R109" i="7"/>
  <c r="P67" i="5"/>
  <c r="AB60" i="6"/>
  <c r="P65" i="3"/>
  <c r="O43" i="5"/>
  <c r="O54" i="4"/>
  <c r="P85" i="3"/>
  <c r="O70" i="4"/>
  <c r="O53" i="5"/>
  <c r="P70" i="3"/>
  <c r="O58" i="4"/>
  <c r="N75" i="3"/>
  <c r="L75" i="3" s="1"/>
  <c r="M49" i="5"/>
  <c r="K49" i="5" s="1"/>
  <c r="M62" i="4"/>
  <c r="R23" i="7"/>
  <c r="Q22" i="3"/>
  <c r="P19" i="4"/>
  <c r="T106" i="3"/>
  <c r="R106" i="3" s="1"/>
  <c r="S88" i="4"/>
  <c r="Q88" i="4" s="1"/>
  <c r="T65" i="3"/>
  <c r="R65" i="3" s="1"/>
  <c r="S43" i="5"/>
  <c r="Q43" i="5" s="1"/>
  <c r="S54" i="4"/>
  <c r="Q54" i="4" s="1"/>
  <c r="O26" i="3"/>
  <c r="N22" i="4"/>
  <c r="M113" i="3"/>
  <c r="L113" i="3" s="1"/>
  <c r="L94" i="4"/>
  <c r="K94" i="4" s="1"/>
  <c r="N103" i="3"/>
  <c r="M64" i="5"/>
  <c r="M86" i="4"/>
  <c r="R107" i="7"/>
  <c r="Q106" i="3"/>
  <c r="P88" i="4"/>
  <c r="O19" i="3"/>
  <c r="N18" i="4"/>
  <c r="N10" i="3"/>
  <c r="M9" i="4"/>
  <c r="I93" i="11"/>
  <c r="J78" i="4" s="1"/>
  <c r="K95" i="3"/>
  <c r="N80" i="3"/>
  <c r="M66" i="4"/>
  <c r="O81" i="3"/>
  <c r="N67" i="4"/>
  <c r="K14" i="4"/>
  <c r="I39" i="11"/>
  <c r="K41" i="3"/>
  <c r="R96" i="7"/>
  <c r="Q95" i="3"/>
  <c r="P78" i="4"/>
  <c r="AB78" i="6"/>
  <c r="P98" i="3"/>
  <c r="O81" i="4"/>
  <c r="O60" i="5"/>
  <c r="AB58" i="6"/>
  <c r="T103" i="3"/>
  <c r="R103" i="3" s="1"/>
  <c r="S64" i="5"/>
  <c r="Q64" i="5" s="1"/>
  <c r="S86" i="4"/>
  <c r="Q86" i="4" s="1"/>
  <c r="R117" i="7"/>
  <c r="Q116" i="3"/>
  <c r="P97" i="4"/>
  <c r="P71" i="5"/>
  <c r="I35" i="11"/>
  <c r="K37" i="3"/>
  <c r="I50" i="11"/>
  <c r="J36" i="5" s="1"/>
  <c r="K52" i="3"/>
  <c r="C30" i="14"/>
  <c r="H30" i="11" s="1"/>
  <c r="E30" i="11" s="1"/>
  <c r="B30" i="11" s="1"/>
  <c r="I56" i="11"/>
  <c r="J49" i="4" s="1"/>
  <c r="K58" i="3"/>
  <c r="B38" i="11"/>
  <c r="R94" i="7"/>
  <c r="Q93" i="3"/>
  <c r="P76" i="4"/>
  <c r="P57" i="5"/>
  <c r="N51" i="3"/>
  <c r="L51" i="3" s="1"/>
  <c r="M43" i="4"/>
  <c r="M35" i="5"/>
  <c r="O24" i="3"/>
  <c r="N21" i="4"/>
  <c r="N18" i="5"/>
  <c r="P41" i="3"/>
  <c r="O27" i="5"/>
  <c r="O34" i="4"/>
  <c r="K20" i="4"/>
  <c r="P56" i="3"/>
  <c r="O37" i="5"/>
  <c r="O47" i="4"/>
  <c r="Q51" i="3"/>
  <c r="R52" i="7"/>
  <c r="P43" i="4"/>
  <c r="P35" i="5"/>
  <c r="B79" i="11"/>
  <c r="R38" i="7"/>
  <c r="Q37" i="3"/>
  <c r="P31" i="4"/>
  <c r="P25" i="5"/>
  <c r="R66" i="7"/>
  <c r="Q65" i="3"/>
  <c r="P54" i="4"/>
  <c r="P43" i="5"/>
  <c r="R86" i="7"/>
  <c r="Q85" i="3"/>
  <c r="P70" i="4"/>
  <c r="P53" i="5"/>
  <c r="N56" i="3"/>
  <c r="L56" i="3" s="1"/>
  <c r="M37" i="5"/>
  <c r="K37" i="5" s="1"/>
  <c r="M47" i="4"/>
  <c r="K47" i="4" s="1"/>
  <c r="T105" i="3"/>
  <c r="R105" i="3" s="1"/>
  <c r="S66" i="5"/>
  <c r="Q66" i="5" s="1"/>
  <c r="T114" i="3"/>
  <c r="R114" i="3" s="1"/>
  <c r="S95" i="4"/>
  <c r="Q95" i="4" s="1"/>
  <c r="N71" i="3"/>
  <c r="L71" i="3" s="1"/>
  <c r="M45" i="5"/>
  <c r="K45" i="5" s="1"/>
  <c r="P80" i="3"/>
  <c r="O66" i="4"/>
  <c r="P115" i="3"/>
  <c r="O70" i="5"/>
  <c r="O96" i="4"/>
  <c r="M51" i="3"/>
  <c r="L35" i="5"/>
  <c r="L43" i="4"/>
  <c r="M9" i="3"/>
  <c r="L9" i="5"/>
  <c r="M6" i="3"/>
  <c r="L6" i="3" s="1"/>
  <c r="L6" i="5"/>
  <c r="K6" i="5" s="1"/>
  <c r="L6" i="4"/>
  <c r="K6" i="4" s="1"/>
  <c r="Q9" i="3"/>
  <c r="R10" i="7"/>
  <c r="P9" i="5"/>
  <c r="T91" i="3"/>
  <c r="R91" i="3" s="1"/>
  <c r="S74" i="4"/>
  <c r="Q74" i="4" s="1"/>
  <c r="Q67" i="3"/>
  <c r="R68" i="7"/>
  <c r="P55" i="4"/>
  <c r="T52" i="3"/>
  <c r="R52" i="3" s="1"/>
  <c r="S36" i="5"/>
  <c r="Q36" i="5" s="1"/>
  <c r="R26" i="7"/>
  <c r="Q25" i="3"/>
  <c r="P19" i="5"/>
  <c r="B92" i="11"/>
  <c r="N81" i="3"/>
  <c r="L81" i="3" s="1"/>
  <c r="M67" i="4"/>
  <c r="K67" i="4" s="1"/>
  <c r="P95" i="3"/>
  <c r="O78" i="4"/>
  <c r="R99" i="7"/>
  <c r="Q98" i="3"/>
  <c r="P81" i="4"/>
  <c r="P60" i="5"/>
  <c r="T111" i="3"/>
  <c r="R111" i="3" s="1"/>
  <c r="S92" i="4"/>
  <c r="Q92" i="4" s="1"/>
  <c r="S68" i="5"/>
  <c r="Q68" i="5" s="1"/>
  <c r="B54" i="11"/>
  <c r="O94" i="3"/>
  <c r="N77" i="4"/>
  <c r="N58" i="5"/>
  <c r="P27" i="3"/>
  <c r="O23" i="4"/>
  <c r="R110" i="7"/>
  <c r="Q109" i="3"/>
  <c r="P90" i="4"/>
  <c r="T88" i="3"/>
  <c r="R88" i="3" s="1"/>
  <c r="S72" i="4"/>
  <c r="Q72" i="4" s="1"/>
  <c r="M27" i="3"/>
  <c r="L23" i="4"/>
  <c r="AB102" i="6"/>
  <c r="N89" i="6"/>
  <c r="B78" i="11"/>
  <c r="B65" i="11"/>
  <c r="Q44" i="4"/>
  <c r="Q9" i="5"/>
  <c r="C25" i="14"/>
  <c r="H25" i="11" s="1"/>
  <c r="E25" i="11" s="1"/>
  <c r="B25" i="11" s="1"/>
  <c r="B113" i="11"/>
  <c r="B103" i="11"/>
  <c r="B109" i="11"/>
  <c r="I9" i="11"/>
  <c r="J10" i="4" s="1"/>
  <c r="K11" i="3"/>
  <c r="P97" i="3"/>
  <c r="O80" i="4"/>
  <c r="S6" i="3"/>
  <c r="R6" i="3" s="1"/>
  <c r="R6" i="5"/>
  <c r="Q6" i="5" s="1"/>
  <c r="R6" i="4"/>
  <c r="Q6" i="4" s="1"/>
  <c r="P91" i="3"/>
  <c r="O74" i="4"/>
  <c r="AB66" i="6"/>
  <c r="M17" i="3"/>
  <c r="L17" i="3" s="1"/>
  <c r="L15" i="5"/>
  <c r="K15" i="5" s="1"/>
  <c r="L16" i="4"/>
  <c r="R98" i="7"/>
  <c r="Q97" i="3"/>
  <c r="P80" i="4"/>
  <c r="Q56" i="3"/>
  <c r="R57" i="7"/>
  <c r="P37" i="5"/>
  <c r="P47" i="4"/>
  <c r="Q92" i="3"/>
  <c r="R93" i="7"/>
  <c r="P56" i="5"/>
  <c r="P75" i="4"/>
  <c r="R45" i="7"/>
  <c r="Q44" i="3"/>
  <c r="P37" i="4"/>
  <c r="P30" i="5"/>
  <c r="AB116" i="6"/>
  <c r="P68" i="3"/>
  <c r="O56" i="4"/>
  <c r="P37" i="3"/>
  <c r="O31" i="4"/>
  <c r="O25" i="5"/>
  <c r="O23" i="3"/>
  <c r="N20" i="4"/>
  <c r="B80" i="11"/>
  <c r="N38" i="3"/>
  <c r="L38" i="3" s="1"/>
  <c r="M26" i="5"/>
  <c r="K26" i="5" s="1"/>
  <c r="T7" i="3"/>
  <c r="R7" i="3" s="1"/>
  <c r="S7" i="4"/>
  <c r="Q7" i="4" s="1"/>
  <c r="S7" i="5"/>
  <c r="Q7" i="5" s="1"/>
  <c r="Q110" i="3"/>
  <c r="R111" i="7"/>
  <c r="P91" i="4"/>
  <c r="R81" i="7"/>
  <c r="Q80" i="3"/>
  <c r="P66" i="4"/>
  <c r="R116" i="7"/>
  <c r="Q115" i="3"/>
  <c r="P96" i="4"/>
  <c r="P70" i="5"/>
  <c r="P9" i="3"/>
  <c r="O9" i="5"/>
  <c r="P67" i="3"/>
  <c r="O55" i="4"/>
  <c r="O96" i="3"/>
  <c r="N59" i="5"/>
  <c r="N79" i="4"/>
  <c r="N63" i="3"/>
  <c r="L63" i="3" s="1"/>
  <c r="M41" i="5"/>
  <c r="K41" i="5" s="1"/>
  <c r="M52" i="4"/>
  <c r="K52" i="4" s="1"/>
  <c r="R15" i="7"/>
  <c r="Q14" i="3"/>
  <c r="P12" i="5"/>
  <c r="P13" i="4"/>
  <c r="T61" i="3"/>
  <c r="S40" i="5"/>
  <c r="Q40" i="5" s="1"/>
  <c r="T56" i="3"/>
  <c r="R56" i="3" s="1"/>
  <c r="S47" i="4"/>
  <c r="Q47" i="4" s="1"/>
  <c r="S37" i="5"/>
  <c r="Q37" i="5" s="1"/>
  <c r="T107" i="3"/>
  <c r="R107" i="3" s="1"/>
  <c r="S89" i="4"/>
  <c r="Q89" i="4" s="1"/>
  <c r="P18" i="3"/>
  <c r="O17" i="4"/>
  <c r="M101" i="3"/>
  <c r="L84" i="4"/>
  <c r="L62" i="5"/>
  <c r="R28" i="7"/>
  <c r="Q27" i="3"/>
  <c r="P23" i="4"/>
  <c r="P109" i="3"/>
  <c r="O90" i="4"/>
  <c r="N14" i="6"/>
  <c r="I83" i="11"/>
  <c r="K85" i="3"/>
  <c r="I104" i="11"/>
  <c r="J88" i="4" s="1"/>
  <c r="K106" i="3"/>
  <c r="R69" i="7"/>
  <c r="Q68" i="3"/>
  <c r="P56" i="4"/>
  <c r="M10" i="3"/>
  <c r="L9" i="4"/>
  <c r="T17" i="3"/>
  <c r="R17" i="3" s="1"/>
  <c r="S15" i="5"/>
  <c r="Q15" i="5" s="1"/>
  <c r="S16" i="4"/>
  <c r="Q16" i="4" s="1"/>
  <c r="M114" i="3"/>
  <c r="L95" i="4"/>
  <c r="M98" i="3"/>
  <c r="L98" i="3" s="1"/>
  <c r="L60" i="5"/>
  <c r="K60" i="5" s="1"/>
  <c r="L81" i="4"/>
  <c r="K81" i="4" s="1"/>
  <c r="T117" i="3"/>
  <c r="R117" i="3" s="1"/>
  <c r="S98" i="4"/>
  <c r="Q98" i="4" s="1"/>
  <c r="P43" i="3"/>
  <c r="O29" i="5"/>
  <c r="O36" i="4"/>
  <c r="M65" i="3"/>
  <c r="L54" i="4"/>
  <c r="L43" i="5"/>
  <c r="P117" i="3"/>
  <c r="O98" i="4"/>
  <c r="S61" i="3"/>
  <c r="R40" i="5"/>
  <c r="Q45" i="4"/>
  <c r="O12" i="3"/>
  <c r="N10" i="5"/>
  <c r="N11" i="4"/>
  <c r="Q69" i="5"/>
  <c r="R70" i="7"/>
  <c r="Q69" i="3"/>
  <c r="P57" i="4"/>
  <c r="M70" i="3"/>
  <c r="L58" i="4"/>
  <c r="AB53" i="6"/>
  <c r="P14" i="3"/>
  <c r="O12" i="5"/>
  <c r="O13" i="4"/>
  <c r="N101" i="6"/>
  <c r="AB49" i="6"/>
  <c r="T8" i="3"/>
  <c r="R8" i="3" s="1"/>
  <c r="S8" i="5"/>
  <c r="Q8" i="5" s="1"/>
  <c r="S8" i="4"/>
  <c r="Q8" i="4" s="1"/>
  <c r="N28" i="3"/>
  <c r="L28" i="3" s="1"/>
  <c r="M20" i="5"/>
  <c r="K20" i="5" s="1"/>
  <c r="M24" i="4"/>
  <c r="K24" i="4" s="1"/>
  <c r="N7" i="3"/>
  <c r="M7" i="4"/>
  <c r="M7" i="5"/>
  <c r="I70" i="11"/>
  <c r="K72" i="3"/>
  <c r="AB89" i="6"/>
  <c r="O28" i="3"/>
  <c r="N20" i="5"/>
  <c r="N24" i="4"/>
  <c r="J63" i="5"/>
  <c r="J85" i="4"/>
  <c r="N93" i="3"/>
  <c r="L93" i="3" s="1"/>
  <c r="M76" i="4"/>
  <c r="K76" i="4" s="1"/>
  <c r="M57" i="5"/>
  <c r="K57" i="5" s="1"/>
  <c r="M7" i="3"/>
  <c r="L7" i="5"/>
  <c r="L7" i="4"/>
  <c r="M42" i="3"/>
  <c r="L28" i="5"/>
  <c r="L35" i="4"/>
  <c r="M108" i="3"/>
  <c r="L67" i="5"/>
  <c r="P75" i="3"/>
  <c r="O62" i="4"/>
  <c r="O49" i="5"/>
  <c r="AB107" i="6"/>
  <c r="O34" i="3"/>
  <c r="N28" i="4"/>
  <c r="M103" i="3"/>
  <c r="L64" i="5"/>
  <c r="L86" i="4"/>
  <c r="T5" i="3"/>
  <c r="S5" i="5"/>
  <c r="S5" i="4"/>
  <c r="P52" i="3"/>
  <c r="O36" i="5"/>
  <c r="R44" i="7"/>
  <c r="Q43" i="3"/>
  <c r="P36" i="4"/>
  <c r="P29" i="5"/>
  <c r="K16" i="4"/>
  <c r="R118" i="7"/>
  <c r="Q117" i="3"/>
  <c r="P98" i="4"/>
  <c r="O100" i="3"/>
  <c r="N83" i="4"/>
  <c r="T74" i="3"/>
  <c r="R74" i="3" s="1"/>
  <c r="S61" i="4"/>
  <c r="Q61" i="4" s="1"/>
  <c r="S48" i="5"/>
  <c r="Q48" i="5" s="1"/>
  <c r="T116" i="3"/>
  <c r="R116" i="3" s="1"/>
  <c r="S71" i="5"/>
  <c r="Q71" i="5" s="1"/>
  <c r="S97" i="4"/>
  <c r="Q97" i="4" s="1"/>
  <c r="P107" i="3"/>
  <c r="O89" i="4"/>
  <c r="P58" i="3"/>
  <c r="O49" i="4"/>
  <c r="N81" i="6"/>
  <c r="M106" i="3"/>
  <c r="L88" i="4"/>
  <c r="P15" i="3"/>
  <c r="O13" i="5"/>
  <c r="O14" i="4"/>
  <c r="N85" i="6"/>
  <c r="M117" i="3"/>
  <c r="L98" i="4"/>
  <c r="I4" i="11"/>
  <c r="K6" i="3"/>
  <c r="T10" i="3"/>
  <c r="R10" i="3" s="1"/>
  <c r="S9" i="4"/>
  <c r="Q9" i="4" s="1"/>
  <c r="K40" i="5"/>
  <c r="I3" i="11"/>
  <c r="K5" i="3"/>
  <c r="K39" i="5"/>
  <c r="I114" i="11"/>
  <c r="K116" i="3"/>
  <c r="O73" i="3"/>
  <c r="N60" i="4"/>
  <c r="N47" i="5"/>
  <c r="P76" i="3"/>
  <c r="O63" i="4"/>
  <c r="Q91" i="3"/>
  <c r="R92" i="7"/>
  <c r="P74" i="4"/>
  <c r="O36" i="3"/>
  <c r="N30" i="4"/>
  <c r="N24" i="5"/>
  <c r="P6" i="3"/>
  <c r="O6" i="5"/>
  <c r="O6" i="4"/>
  <c r="T14" i="3"/>
  <c r="R14" i="3" s="1"/>
  <c r="S13" i="4"/>
  <c r="Q13" i="4" s="1"/>
  <c r="S12" i="5"/>
  <c r="Q12" i="5" s="1"/>
  <c r="P44" i="3"/>
  <c r="O37" i="4"/>
  <c r="O30" i="5"/>
  <c r="T115" i="3"/>
  <c r="R115" i="3" s="1"/>
  <c r="S96" i="4"/>
  <c r="Q96" i="4" s="1"/>
  <c r="S70" i="5"/>
  <c r="Q70" i="5" s="1"/>
  <c r="I71" i="11"/>
  <c r="K73" i="3"/>
  <c r="O79" i="3"/>
  <c r="N50" i="5"/>
  <c r="T85" i="3"/>
  <c r="R85" i="3" s="1"/>
  <c r="S53" i="5"/>
  <c r="Q53" i="5" s="1"/>
  <c r="S70" i="4"/>
  <c r="Q70" i="4" s="1"/>
  <c r="M95" i="3"/>
  <c r="L95" i="3" s="1"/>
  <c r="L78" i="4"/>
  <c r="K78" i="4" s="1"/>
  <c r="Q75" i="3"/>
  <c r="R76" i="7"/>
  <c r="P62" i="4"/>
  <c r="P49" i="5"/>
  <c r="P61" i="3"/>
  <c r="O40" i="5"/>
  <c r="M60" i="3"/>
  <c r="L39" i="5"/>
  <c r="L50" i="4"/>
  <c r="K50" i="4" s="1"/>
  <c r="O77" i="3"/>
  <c r="N64" i="4"/>
  <c r="T46" i="3"/>
  <c r="R46" i="3" s="1"/>
  <c r="S32" i="5"/>
  <c r="Q32" i="5" s="1"/>
  <c r="Q42" i="3"/>
  <c r="R43" i="7"/>
  <c r="P28" i="5"/>
  <c r="P35" i="4"/>
  <c r="R108" i="7"/>
  <c r="Q107" i="3"/>
  <c r="P89" i="4"/>
  <c r="Q58" i="3"/>
  <c r="R59" i="7"/>
  <c r="P49" i="4"/>
  <c r="AB92" i="6"/>
  <c r="AB101" i="6"/>
  <c r="B10" i="11"/>
  <c r="N51" i="6"/>
  <c r="N107" i="3"/>
  <c r="L107" i="3" s="1"/>
  <c r="M89" i="4"/>
  <c r="K89" i="4" s="1"/>
  <c r="AB65" i="6"/>
  <c r="R16" i="7"/>
  <c r="Q15" i="3"/>
  <c r="P14" i="4"/>
  <c r="P13" i="5"/>
  <c r="P69" i="3"/>
  <c r="O57" i="4"/>
  <c r="N114" i="3"/>
  <c r="L114" i="3" s="1"/>
  <c r="M95" i="4"/>
  <c r="M52" i="3"/>
  <c r="L36" i="5"/>
  <c r="O55" i="3"/>
  <c r="N46" i="4"/>
  <c r="O113" i="3"/>
  <c r="N94" i="4"/>
  <c r="L61" i="3"/>
  <c r="I106" i="11"/>
  <c r="J67" i="5" s="1"/>
  <c r="K108" i="3"/>
  <c r="Q58" i="4"/>
  <c r="I67" i="11"/>
  <c r="J57" i="4" s="1"/>
  <c r="K69" i="3"/>
  <c r="P32" i="3"/>
  <c r="O22" i="5"/>
  <c r="P51" i="3"/>
  <c r="O35" i="5"/>
  <c r="O43" i="4"/>
  <c r="O83" i="3"/>
  <c r="N51" i="5"/>
  <c r="R67" i="7"/>
  <c r="Q66" i="3"/>
  <c r="P44" i="5"/>
  <c r="S5" i="3"/>
  <c r="R5" i="5"/>
  <c r="R5" i="4"/>
  <c r="K54" i="5"/>
  <c r="T32" i="3"/>
  <c r="R32" i="3" s="1"/>
  <c r="S22" i="5"/>
  <c r="Q22" i="5" s="1"/>
  <c r="R7" i="7"/>
  <c r="Q6" i="3"/>
  <c r="P6" i="5"/>
  <c r="P6" i="4"/>
  <c r="T22" i="3"/>
  <c r="R22" i="3" s="1"/>
  <c r="S19" i="4"/>
  <c r="Q19" i="4" s="1"/>
  <c r="T49" i="3"/>
  <c r="R49" i="3" s="1"/>
  <c r="S33" i="5"/>
  <c r="Q33" i="5" s="1"/>
  <c r="S41" i="4"/>
  <c r="Q41" i="4" s="1"/>
  <c r="T15" i="3"/>
  <c r="R15" i="3" s="1"/>
  <c r="S13" i="5"/>
  <c r="Q13" i="5" s="1"/>
  <c r="S14" i="4"/>
  <c r="Q14" i="4" s="1"/>
  <c r="O104" i="3"/>
  <c r="N65" i="5"/>
  <c r="N87" i="4"/>
  <c r="N14" i="3"/>
  <c r="L14" i="3" s="1"/>
  <c r="M12" i="5"/>
  <c r="K12" i="5" s="1"/>
  <c r="M13" i="4"/>
  <c r="K13" i="4" s="1"/>
  <c r="R22" i="7"/>
  <c r="Q21" i="3"/>
  <c r="P17" i="5"/>
  <c r="R88" i="7"/>
  <c r="Q87" i="3"/>
  <c r="P71" i="4"/>
  <c r="R113" i="7"/>
  <c r="Q112" i="3"/>
  <c r="P93" i="4"/>
  <c r="P69" i="5"/>
  <c r="T64" i="3"/>
  <c r="R64" i="3" s="1"/>
  <c r="S53" i="4"/>
  <c r="Q53" i="4" s="1"/>
  <c r="S42" i="5"/>
  <c r="Q42" i="5" s="1"/>
  <c r="I101" i="11"/>
  <c r="K103" i="3"/>
  <c r="T59" i="3"/>
  <c r="R59" i="3" s="1"/>
  <c r="S38" i="5"/>
  <c r="Q38" i="5" s="1"/>
  <c r="I20" i="11"/>
  <c r="J19" i="4" s="1"/>
  <c r="K22" i="3"/>
  <c r="N72" i="3"/>
  <c r="M59" i="4"/>
  <c r="M46" i="5"/>
  <c r="N83" i="3"/>
  <c r="L83" i="3" s="1"/>
  <c r="M51" i="5"/>
  <c r="K51" i="5" s="1"/>
  <c r="J31" i="5"/>
  <c r="J38" i="4"/>
  <c r="O30" i="3"/>
  <c r="N26" i="4"/>
  <c r="R8" i="7"/>
  <c r="Q7" i="3"/>
  <c r="P7" i="4"/>
  <c r="P7" i="5"/>
  <c r="O72" i="3"/>
  <c r="N46" i="5"/>
  <c r="N59" i="4"/>
  <c r="R62" i="7"/>
  <c r="Q61" i="3"/>
  <c r="P40" i="5"/>
  <c r="M19" i="3"/>
  <c r="L19" i="3" s="1"/>
  <c r="L18" i="4"/>
  <c r="K18" i="4" s="1"/>
  <c r="R79" i="7"/>
  <c r="Q78" i="3"/>
  <c r="P65" i="4"/>
  <c r="M30" i="3"/>
  <c r="L26" i="4"/>
  <c r="N41" i="6"/>
  <c r="M102" i="3"/>
  <c r="L102" i="3" s="1"/>
  <c r="L63" i="5"/>
  <c r="K63" i="5" s="1"/>
  <c r="L85" i="4"/>
  <c r="K85" i="4" s="1"/>
  <c r="F85" i="4" s="1"/>
  <c r="G85" i="4" s="1" a="1"/>
  <c r="G85" i="4" s="1"/>
  <c r="H85" i="4" s="1"/>
  <c r="R9" i="7"/>
  <c r="Q8" i="3"/>
  <c r="P8" i="4"/>
  <c r="P8" i="5"/>
  <c r="N86" i="6"/>
  <c r="N66" i="3"/>
  <c r="L66" i="3" s="1"/>
  <c r="M44" i="5"/>
  <c r="K44" i="5" s="1"/>
  <c r="I7" i="11"/>
  <c r="J9" i="5" s="1"/>
  <c r="K9" i="3"/>
  <c r="P42" i="3"/>
  <c r="O28" i="5"/>
  <c r="O35" i="4"/>
  <c r="Q31" i="3"/>
  <c r="R32" i="7"/>
  <c r="P21" i="5"/>
  <c r="I27" i="11"/>
  <c r="J25" i="4" s="1"/>
  <c r="K29" i="3"/>
  <c r="B34" i="11"/>
  <c r="N90" i="3"/>
  <c r="L90" i="3" s="1"/>
  <c r="M73" i="4"/>
  <c r="K73" i="4" s="1"/>
  <c r="AB40" i="6"/>
  <c r="N53" i="3"/>
  <c r="L53" i="3" s="1"/>
  <c r="M44" i="4"/>
  <c r="K44" i="4" s="1"/>
  <c r="Q40" i="3"/>
  <c r="R41" i="7"/>
  <c r="P33" i="4"/>
  <c r="B85" i="11"/>
  <c r="I76" i="11"/>
  <c r="J65" i="4" s="1"/>
  <c r="K78" i="3"/>
  <c r="M48" i="3"/>
  <c r="L40" i="4"/>
  <c r="AB56" i="6"/>
  <c r="P114" i="3"/>
  <c r="O95" i="4"/>
  <c r="O38" i="3"/>
  <c r="N26" i="5"/>
  <c r="N6" i="6"/>
  <c r="L60" i="3"/>
  <c r="I107" i="11"/>
  <c r="J90" i="4" s="1"/>
  <c r="K109" i="3"/>
  <c r="I46" i="11"/>
  <c r="J40" i="4" s="1"/>
  <c r="K48" i="3"/>
  <c r="I41" i="11"/>
  <c r="K43" i="3"/>
  <c r="I68" i="11"/>
  <c r="J58" i="4" s="1"/>
  <c r="K70" i="3"/>
  <c r="R70" i="3"/>
  <c r="B99" i="11"/>
  <c r="O49" i="3"/>
  <c r="N33" i="5"/>
  <c r="N41" i="4"/>
  <c r="Q29" i="3"/>
  <c r="R30" i="7"/>
  <c r="P25" i="4"/>
  <c r="R6" i="7"/>
  <c r="Q5" i="3"/>
  <c r="P5" i="4"/>
  <c r="P5" i="5"/>
  <c r="I108" i="11"/>
  <c r="J91" i="4" s="1"/>
  <c r="K110" i="3"/>
  <c r="P7" i="3"/>
  <c r="O7" i="4"/>
  <c r="O7" i="5"/>
  <c r="I62" i="11"/>
  <c r="K64" i="3"/>
  <c r="P35" i="3"/>
  <c r="O29" i="4"/>
  <c r="O23" i="5"/>
  <c r="P78" i="3"/>
  <c r="O65" i="4"/>
  <c r="P103" i="3"/>
  <c r="O64" i="5"/>
  <c r="O86" i="4"/>
  <c r="N67" i="3"/>
  <c r="L67" i="3" s="1"/>
  <c r="M55" i="4"/>
  <c r="K55" i="4" s="1"/>
  <c r="O89" i="3"/>
  <c r="N55" i="5"/>
  <c r="N33" i="3"/>
  <c r="L33" i="3" s="1"/>
  <c r="M27" i="4"/>
  <c r="K27" i="4" s="1"/>
  <c r="N97" i="3"/>
  <c r="L97" i="3" s="1"/>
  <c r="M80" i="4"/>
  <c r="K80" i="4" s="1"/>
  <c r="P105" i="3"/>
  <c r="O66" i="5"/>
  <c r="T25" i="3"/>
  <c r="R25" i="3" s="1"/>
  <c r="S19" i="5"/>
  <c r="Q19" i="5" s="1"/>
  <c r="P31" i="3"/>
  <c r="O21" i="5"/>
  <c r="N50" i="3"/>
  <c r="M34" i="5"/>
  <c r="M42" i="4"/>
  <c r="P64" i="3"/>
  <c r="O42" i="5"/>
  <c r="O53" i="4"/>
  <c r="P40" i="3"/>
  <c r="O33" i="4"/>
  <c r="O47" i="3"/>
  <c r="N39" i="4"/>
  <c r="R115" i="7"/>
  <c r="Q114" i="3"/>
  <c r="P95" i="4"/>
  <c r="I74" i="11"/>
  <c r="J63" i="4" s="1"/>
  <c r="K76" i="3"/>
  <c r="I29" i="11"/>
  <c r="J21" i="5" s="1"/>
  <c r="K31" i="3"/>
  <c r="C59" i="14"/>
  <c r="H59" i="11" s="1"/>
  <c r="E59" i="11" s="1"/>
  <c r="B59" i="11" s="1"/>
  <c r="J18" i="5"/>
  <c r="J21" i="4"/>
  <c r="K8" i="5"/>
  <c r="M72" i="3" l="1"/>
  <c r="L46" i="5"/>
  <c r="K46" i="5" s="1"/>
  <c r="F46" i="5" s="1"/>
  <c r="G46" i="5" s="1" a="1"/>
  <c r="G46" i="5" s="1"/>
  <c r="H46" i="5" s="1"/>
  <c r="L59" i="4"/>
  <c r="L69" i="3"/>
  <c r="K59" i="4"/>
  <c r="R5" i="3"/>
  <c r="L72" i="3"/>
  <c r="K86" i="4"/>
  <c r="K61" i="4"/>
  <c r="K43" i="4"/>
  <c r="K62" i="4"/>
  <c r="L87" i="3"/>
  <c r="K95" i="4"/>
  <c r="K7" i="5"/>
  <c r="R61" i="3"/>
  <c r="B86" i="11"/>
  <c r="B111" i="11"/>
  <c r="I25" i="11"/>
  <c r="J23" i="4" s="1"/>
  <c r="K27" i="3"/>
  <c r="I59" i="11"/>
  <c r="J40" i="5" s="1"/>
  <c r="K61" i="3"/>
  <c r="I13" i="11"/>
  <c r="K15" i="3"/>
  <c r="I30" i="11"/>
  <c r="J22" i="5" s="1"/>
  <c r="K32" i="3"/>
  <c r="M5" i="3"/>
  <c r="L5" i="3" s="1"/>
  <c r="L5" i="4"/>
  <c r="K5" i="4" s="1"/>
  <c r="L5" i="5"/>
  <c r="K5" i="5" s="1"/>
  <c r="O40" i="3"/>
  <c r="N33" i="4"/>
  <c r="F26" i="5"/>
  <c r="G26" i="5" s="1" a="1"/>
  <c r="G26" i="5" s="1"/>
  <c r="H26" i="5" s="1"/>
  <c r="G38" i="3"/>
  <c r="H63" i="5"/>
  <c r="F63" i="5"/>
  <c r="G63" i="5" s="1" a="1"/>
  <c r="G63" i="5" s="1"/>
  <c r="O61" i="3"/>
  <c r="N40" i="5"/>
  <c r="M50" i="3"/>
  <c r="L42" i="4"/>
  <c r="L34" i="5"/>
  <c r="O42" i="3"/>
  <c r="N35" i="4"/>
  <c r="N28" i="5"/>
  <c r="J6" i="5"/>
  <c r="J6" i="4"/>
  <c r="O117" i="3"/>
  <c r="N98" i="4"/>
  <c r="F20" i="5"/>
  <c r="G20" i="5" s="1" a="1"/>
  <c r="G20" i="5" s="1"/>
  <c r="H20" i="5" s="1"/>
  <c r="O69" i="3"/>
  <c r="N57" i="4"/>
  <c r="O115" i="3"/>
  <c r="N96" i="4"/>
  <c r="N70" i="5"/>
  <c r="I80" i="11"/>
  <c r="J68" i="4" s="1"/>
  <c r="K82" i="3"/>
  <c r="O97" i="3"/>
  <c r="N80" i="4"/>
  <c r="I54" i="11"/>
  <c r="K56" i="3"/>
  <c r="I92" i="11"/>
  <c r="K94" i="3"/>
  <c r="O9" i="3"/>
  <c r="N9" i="5"/>
  <c r="I79" i="11"/>
  <c r="J67" i="4" s="1"/>
  <c r="K81" i="3"/>
  <c r="H18" i="5"/>
  <c r="F18" i="5"/>
  <c r="G18" i="5" s="1" a="1"/>
  <c r="G18" i="5" s="1"/>
  <c r="F67" i="4"/>
  <c r="G67" i="4" s="1" a="1"/>
  <c r="G67" i="4" s="1"/>
  <c r="H67" i="4" s="1"/>
  <c r="O106" i="3"/>
  <c r="N88" i="4"/>
  <c r="I90" i="11"/>
  <c r="K92" i="3"/>
  <c r="O20" i="3"/>
  <c r="N16" i="5"/>
  <c r="F45" i="4"/>
  <c r="G45" i="4" s="1" a="1"/>
  <c r="G45" i="4" s="1"/>
  <c r="H45" i="4" s="1"/>
  <c r="O90" i="3"/>
  <c r="N73" i="4"/>
  <c r="O82" i="3"/>
  <c r="N68" i="4"/>
  <c r="J7" i="5"/>
  <c r="J7" i="4"/>
  <c r="L30" i="3"/>
  <c r="G30" i="3" s="1"/>
  <c r="M13" i="3"/>
  <c r="L11" i="5"/>
  <c r="L12" i="4"/>
  <c r="O44" i="3"/>
  <c r="N30" i="5"/>
  <c r="N37" i="4"/>
  <c r="F21" i="4"/>
  <c r="G21" i="4" s="1" a="1"/>
  <c r="G21" i="4" s="1"/>
  <c r="H21" i="4" s="1"/>
  <c r="N57" i="3"/>
  <c r="L57" i="3" s="1"/>
  <c r="M48" i="4"/>
  <c r="K48" i="4" s="1"/>
  <c r="G81" i="3"/>
  <c r="I11" i="11"/>
  <c r="K13" i="3"/>
  <c r="O88" i="3"/>
  <c r="N72" i="4"/>
  <c r="M92" i="3"/>
  <c r="L92" i="3" s="1"/>
  <c r="L75" i="4"/>
  <c r="K75" i="4" s="1"/>
  <c r="L56" i="5"/>
  <c r="K56" i="5" s="1"/>
  <c r="O17" i="3"/>
  <c r="N16" i="4"/>
  <c r="N15" i="5"/>
  <c r="G54" i="3"/>
  <c r="O111" i="3"/>
  <c r="N92" i="4"/>
  <c r="N68" i="5"/>
  <c r="J28" i="5"/>
  <c r="J35" i="4"/>
  <c r="F51" i="4"/>
  <c r="G51" i="4" s="1" a="1"/>
  <c r="G51" i="4" s="1"/>
  <c r="H51" i="4" s="1"/>
  <c r="O6" i="3"/>
  <c r="N6" i="5"/>
  <c r="N6" i="4"/>
  <c r="I10" i="11"/>
  <c r="K12" i="3"/>
  <c r="G28" i="3"/>
  <c r="N39" i="3"/>
  <c r="L39" i="3" s="1"/>
  <c r="M32" i="4"/>
  <c r="K32" i="4" s="1"/>
  <c r="M40" i="3"/>
  <c r="L33" i="4"/>
  <c r="O66" i="3"/>
  <c r="N44" i="5"/>
  <c r="N100" i="3"/>
  <c r="M83" i="4"/>
  <c r="F24" i="5"/>
  <c r="G24" i="5" s="1" a="1"/>
  <c r="G24" i="5" s="1"/>
  <c r="H24" i="5"/>
  <c r="F28" i="4"/>
  <c r="G28" i="4" s="1" a="1"/>
  <c r="G28" i="4" s="1"/>
  <c r="H28" i="4" s="1"/>
  <c r="N88" i="3"/>
  <c r="M72" i="4"/>
  <c r="N48" i="3"/>
  <c r="L48" i="3" s="1"/>
  <c r="M40" i="4"/>
  <c r="K40" i="4" s="1"/>
  <c r="H11" i="4"/>
  <c r="F11" i="4"/>
  <c r="G11" i="4" s="1" a="1"/>
  <c r="G11" i="4" s="1"/>
  <c r="F20" i="4"/>
  <c r="G20" i="4" s="1" a="1"/>
  <c r="G20" i="4" s="1"/>
  <c r="H20" i="4"/>
  <c r="I109" i="11"/>
  <c r="K111" i="3"/>
  <c r="G24" i="3"/>
  <c r="K64" i="5"/>
  <c r="O70" i="3"/>
  <c r="N58" i="4"/>
  <c r="N31" i="3"/>
  <c r="L31" i="3" s="1"/>
  <c r="M21" i="5"/>
  <c r="K21" i="5" s="1"/>
  <c r="J20" i="5"/>
  <c r="J24" i="4"/>
  <c r="M109" i="3"/>
  <c r="L90" i="4"/>
  <c r="O53" i="3"/>
  <c r="N44" i="4"/>
  <c r="O33" i="3"/>
  <c r="N27" i="4"/>
  <c r="K57" i="4"/>
  <c r="K41" i="4"/>
  <c r="F41" i="4" s="1"/>
  <c r="G41" i="4" s="1" a="1"/>
  <c r="G41" i="4" s="1"/>
  <c r="H41" i="4" s="1"/>
  <c r="G62" i="3"/>
  <c r="J62" i="4"/>
  <c r="J49" i="5"/>
  <c r="J43" i="4"/>
  <c r="J35" i="5"/>
  <c r="F39" i="4"/>
  <c r="G39" i="4" s="1" a="1"/>
  <c r="G39" i="4" s="1"/>
  <c r="H39" i="4" s="1"/>
  <c r="G102" i="3"/>
  <c r="F59" i="4"/>
  <c r="G59" i="4" s="1" a="1"/>
  <c r="G59" i="4" s="1"/>
  <c r="H59" i="4" s="1"/>
  <c r="J60" i="4"/>
  <c r="J47" i="5"/>
  <c r="N55" i="3"/>
  <c r="L55" i="3" s="1"/>
  <c r="G55" i="3" s="1"/>
  <c r="M46" i="4"/>
  <c r="K46" i="4" s="1"/>
  <c r="H46" i="4" s="1"/>
  <c r="G72" i="3"/>
  <c r="F51" i="5"/>
  <c r="G51" i="5" s="1" a="1"/>
  <c r="G51" i="5" s="1"/>
  <c r="H51" i="5" s="1"/>
  <c r="N91" i="3"/>
  <c r="L91" i="3" s="1"/>
  <c r="M74" i="4"/>
  <c r="K74" i="4" s="1"/>
  <c r="O75" i="3"/>
  <c r="N49" i="5"/>
  <c r="N62" i="4"/>
  <c r="F30" i="4"/>
  <c r="G30" i="4" s="1" a="1"/>
  <c r="G30" i="4" s="1"/>
  <c r="H30" i="4" s="1"/>
  <c r="J71" i="5"/>
  <c r="J97" i="4"/>
  <c r="M84" i="3"/>
  <c r="L84" i="3" s="1"/>
  <c r="L69" i="4"/>
  <c r="L52" i="5"/>
  <c r="G34" i="3"/>
  <c r="M100" i="3"/>
  <c r="L83" i="4"/>
  <c r="F10" i="5"/>
  <c r="G10" i="5" s="1" a="1"/>
  <c r="G10" i="5" s="1"/>
  <c r="H10" i="5" s="1"/>
  <c r="O80" i="3"/>
  <c r="N66" i="4"/>
  <c r="G23" i="3"/>
  <c r="I103" i="11"/>
  <c r="J66" i="5" s="1"/>
  <c r="K105" i="3"/>
  <c r="O25" i="3"/>
  <c r="N19" i="5"/>
  <c r="O85" i="3"/>
  <c r="N70" i="4"/>
  <c r="N53" i="5"/>
  <c r="O51" i="3"/>
  <c r="N35" i="5"/>
  <c r="N43" i="4"/>
  <c r="K35" i="5"/>
  <c r="L103" i="3"/>
  <c r="O22" i="3"/>
  <c r="N19" i="4"/>
  <c r="N59" i="3"/>
  <c r="L59" i="3" s="1"/>
  <c r="M38" i="5"/>
  <c r="K38" i="5" s="1"/>
  <c r="N85" i="3"/>
  <c r="M70" i="4"/>
  <c r="M53" i="5"/>
  <c r="F61" i="5"/>
  <c r="G61" i="5" s="1" a="1"/>
  <c r="G61" i="5" s="1"/>
  <c r="H61" i="5" s="1"/>
  <c r="O84" i="3"/>
  <c r="N52" i="5"/>
  <c r="N69" i="4"/>
  <c r="F48" i="5"/>
  <c r="G48" i="5" s="1" a="1"/>
  <c r="G48" i="5" s="1"/>
  <c r="H48" i="5"/>
  <c r="O64" i="3"/>
  <c r="N42" i="5"/>
  <c r="N53" i="4"/>
  <c r="K33" i="5"/>
  <c r="F33" i="5" s="1"/>
  <c r="G33" i="5" s="1" a="1"/>
  <c r="G33" i="5" s="1"/>
  <c r="H33" i="5" s="1"/>
  <c r="O48" i="3"/>
  <c r="N40" i="4"/>
  <c r="F94" i="4"/>
  <c r="G94" i="4" s="1" a="1"/>
  <c r="G94" i="4" s="1"/>
  <c r="H94" i="4" s="1"/>
  <c r="G49" i="3"/>
  <c r="O5" i="3"/>
  <c r="N5" i="5"/>
  <c r="N5" i="4"/>
  <c r="J36" i="4"/>
  <c r="J29" i="5"/>
  <c r="G83" i="3"/>
  <c r="G36" i="3"/>
  <c r="N106" i="3"/>
  <c r="L106" i="3" s="1"/>
  <c r="M88" i="4"/>
  <c r="K88" i="4" s="1"/>
  <c r="J59" i="4"/>
  <c r="J46" i="5"/>
  <c r="G12" i="3"/>
  <c r="O92" i="3"/>
  <c r="N75" i="4"/>
  <c r="N56" i="5"/>
  <c r="N65" i="3"/>
  <c r="L65" i="3" s="1"/>
  <c r="M43" i="5"/>
  <c r="K43" i="5" s="1"/>
  <c r="M54" i="4"/>
  <c r="K54" i="4" s="1"/>
  <c r="I113" i="11"/>
  <c r="K115" i="3"/>
  <c r="J61" i="4"/>
  <c r="J48" i="5"/>
  <c r="F82" i="4"/>
  <c r="G82" i="4" s="1" a="1"/>
  <c r="G82" i="4" s="1"/>
  <c r="H82" i="4" s="1"/>
  <c r="N82" i="3"/>
  <c r="L82" i="3" s="1"/>
  <c r="M68" i="4"/>
  <c r="K68" i="4" s="1"/>
  <c r="O101" i="3"/>
  <c r="N84" i="4"/>
  <c r="N62" i="5"/>
  <c r="O13" i="3"/>
  <c r="N11" i="5"/>
  <c r="N12" i="4"/>
  <c r="N27" i="3"/>
  <c r="L27" i="3" s="1"/>
  <c r="M23" i="4"/>
  <c r="K23" i="4" s="1"/>
  <c r="F61" i="4"/>
  <c r="G61" i="4" s="1" a="1"/>
  <c r="G61" i="4" s="1"/>
  <c r="H61" i="4"/>
  <c r="I32" i="11"/>
  <c r="J28" i="4" s="1"/>
  <c r="K34" i="3"/>
  <c r="N96" i="3"/>
  <c r="L96" i="3" s="1"/>
  <c r="G96" i="3" s="1"/>
  <c r="M79" i="4"/>
  <c r="K79" i="4" s="1"/>
  <c r="F79" i="4" s="1"/>
  <c r="G79" i="4" s="1" a="1"/>
  <c r="G79" i="4" s="1"/>
  <c r="M59" i="5"/>
  <c r="K59" i="5" s="1"/>
  <c r="F59" i="5" s="1"/>
  <c r="G59" i="5" s="1" a="1"/>
  <c r="G59" i="5" s="1"/>
  <c r="J43" i="5"/>
  <c r="J54" i="4"/>
  <c r="J29" i="4"/>
  <c r="J23" i="5"/>
  <c r="O58" i="3"/>
  <c r="N49" i="4"/>
  <c r="J25" i="5"/>
  <c r="J31" i="4"/>
  <c r="N77" i="3"/>
  <c r="L77" i="3" s="1"/>
  <c r="G77" i="3" s="1"/>
  <c r="M64" i="4"/>
  <c r="K64" i="4" s="1"/>
  <c r="F64" i="4" s="1"/>
  <c r="G64" i="4" s="1" a="1"/>
  <c r="G64" i="4" s="1"/>
  <c r="O108" i="3"/>
  <c r="N67" i="5"/>
  <c r="O32" i="3"/>
  <c r="N22" i="5"/>
  <c r="G99" i="3"/>
  <c r="O50" i="3"/>
  <c r="N34" i="5"/>
  <c r="N42" i="4"/>
  <c r="I82" i="11"/>
  <c r="K84" i="3"/>
  <c r="G74" i="3"/>
  <c r="J61" i="5"/>
  <c r="J82" i="4"/>
  <c r="I89" i="11"/>
  <c r="J74" i="4" s="1"/>
  <c r="K91" i="3"/>
  <c r="J42" i="4"/>
  <c r="J34" i="5"/>
  <c r="F54" i="5"/>
  <c r="G54" i="5" s="1" a="1"/>
  <c r="G54" i="5" s="1"/>
  <c r="H54" i="5" s="1"/>
  <c r="K68" i="5"/>
  <c r="O112" i="3"/>
  <c r="N69" i="5"/>
  <c r="N93" i="4"/>
  <c r="J5" i="4"/>
  <c r="J5" i="5"/>
  <c r="K7" i="4"/>
  <c r="O68" i="3"/>
  <c r="N56" i="4"/>
  <c r="O27" i="3"/>
  <c r="N23" i="4"/>
  <c r="O109" i="3"/>
  <c r="N90" i="4"/>
  <c r="K9" i="4"/>
  <c r="F9" i="4" s="1"/>
  <c r="G9" i="4" s="1" a="1"/>
  <c r="G9" i="4" s="1"/>
  <c r="H22" i="4"/>
  <c r="F22" i="4"/>
  <c r="G22" i="4" s="1" a="1"/>
  <c r="G22" i="4" s="1"/>
  <c r="N11" i="3"/>
  <c r="L11" i="3" s="1"/>
  <c r="M10" i="4"/>
  <c r="K10" i="4" s="1"/>
  <c r="O46" i="3"/>
  <c r="N32" i="5"/>
  <c r="O105" i="3"/>
  <c r="N66" i="5"/>
  <c r="G86" i="3"/>
  <c r="K11" i="5"/>
  <c r="K92" i="4"/>
  <c r="L32" i="3"/>
  <c r="O43" i="3"/>
  <c r="N36" i="4"/>
  <c r="N29" i="5"/>
  <c r="L50" i="3"/>
  <c r="G89" i="3"/>
  <c r="O78" i="3"/>
  <c r="N65" i="4"/>
  <c r="O7" i="3"/>
  <c r="N7" i="5"/>
  <c r="N7" i="4"/>
  <c r="F46" i="4"/>
  <c r="G46" i="4" s="1" a="1"/>
  <c r="G46" i="4" s="1"/>
  <c r="O91" i="3"/>
  <c r="N74" i="4"/>
  <c r="L7" i="3"/>
  <c r="N52" i="3"/>
  <c r="L52" i="3" s="1"/>
  <c r="M36" i="5"/>
  <c r="K36" i="5" s="1"/>
  <c r="O98" i="3"/>
  <c r="N60" i="5"/>
  <c r="N81" i="4"/>
  <c r="O67" i="3"/>
  <c r="N55" i="4"/>
  <c r="O65" i="3"/>
  <c r="N43" i="5"/>
  <c r="N54" i="4"/>
  <c r="L10" i="3"/>
  <c r="G26" i="3"/>
  <c r="I6" i="11"/>
  <c r="K8" i="3"/>
  <c r="M32" i="3"/>
  <c r="L22" i="5"/>
  <c r="K22" i="5" s="1"/>
  <c r="J13" i="4"/>
  <c r="J12" i="5"/>
  <c r="N110" i="3"/>
  <c r="L110" i="3" s="1"/>
  <c r="M91" i="4"/>
  <c r="K91" i="4" s="1"/>
  <c r="K33" i="4"/>
  <c r="K12" i="4"/>
  <c r="L111" i="3"/>
  <c r="J41" i="4"/>
  <c r="J33" i="5"/>
  <c r="K42" i="4"/>
  <c r="O110" i="3"/>
  <c r="N91" i="4"/>
  <c r="G113" i="3"/>
  <c r="J42" i="5"/>
  <c r="J53" i="4"/>
  <c r="O87" i="3"/>
  <c r="N71" i="4"/>
  <c r="O15" i="3"/>
  <c r="N13" i="5"/>
  <c r="N14" i="4"/>
  <c r="Q5" i="4"/>
  <c r="O56" i="3"/>
  <c r="N37" i="5"/>
  <c r="N47" i="4"/>
  <c r="I65" i="11"/>
  <c r="J55" i="4" s="1"/>
  <c r="K67" i="3"/>
  <c r="O95" i="3"/>
  <c r="N78" i="4"/>
  <c r="F18" i="4"/>
  <c r="G18" i="4" s="1" a="1"/>
  <c r="G18" i="4" s="1"/>
  <c r="H18" i="4" s="1"/>
  <c r="K58" i="4"/>
  <c r="N79" i="3"/>
  <c r="L79" i="3" s="1"/>
  <c r="M50" i="5"/>
  <c r="K50" i="5" s="1"/>
  <c r="F50" i="5" s="1"/>
  <c r="G50" i="5" s="1" a="1"/>
  <c r="G50" i="5" s="1"/>
  <c r="N109" i="3"/>
  <c r="L109" i="3" s="1"/>
  <c r="M90" i="4"/>
  <c r="K90" i="4" s="1"/>
  <c r="M35" i="3"/>
  <c r="L35" i="3" s="1"/>
  <c r="L23" i="5"/>
  <c r="K23" i="5" s="1"/>
  <c r="L29" i="4"/>
  <c r="K29" i="4" s="1"/>
  <c r="L40" i="3"/>
  <c r="K60" i="4"/>
  <c r="L13" i="3"/>
  <c r="K63" i="4"/>
  <c r="K34" i="5"/>
  <c r="F55" i="5"/>
  <c r="G55" i="5" s="1" a="1"/>
  <c r="G55" i="5" s="1"/>
  <c r="H55" i="5" s="1"/>
  <c r="O29" i="3"/>
  <c r="N25" i="4"/>
  <c r="M85" i="3"/>
  <c r="L53" i="5"/>
  <c r="L70" i="4"/>
  <c r="I85" i="11"/>
  <c r="J71" i="4" s="1"/>
  <c r="K87" i="3"/>
  <c r="F26" i="4"/>
  <c r="G26" i="4" s="1" a="1"/>
  <c r="G26" i="4" s="1"/>
  <c r="H26" i="4" s="1"/>
  <c r="O114" i="3"/>
  <c r="N95" i="4"/>
  <c r="O31" i="3"/>
  <c r="N21" i="5"/>
  <c r="N64" i="3"/>
  <c r="L64" i="3" s="1"/>
  <c r="M42" i="5"/>
  <c r="K42" i="5" s="1"/>
  <c r="M53" i="4"/>
  <c r="K53" i="4" s="1"/>
  <c r="O107" i="3"/>
  <c r="N89" i="4"/>
  <c r="M80" i="3"/>
  <c r="L80" i="3" s="1"/>
  <c r="L66" i="4"/>
  <c r="K66" i="4" s="1"/>
  <c r="Q5" i="5"/>
  <c r="N115" i="3"/>
  <c r="L115" i="3" s="1"/>
  <c r="M70" i="5"/>
  <c r="K70" i="5" s="1"/>
  <c r="M96" i="4"/>
  <c r="K96" i="4" s="1"/>
  <c r="I78" i="11"/>
  <c r="J66" i="4" s="1"/>
  <c r="K80" i="3"/>
  <c r="F58" i="5"/>
  <c r="G58" i="5" s="1" a="1"/>
  <c r="G58" i="5" s="1"/>
  <c r="H58" i="5"/>
  <c r="O93" i="3"/>
  <c r="N57" i="5"/>
  <c r="N76" i="4"/>
  <c r="O116" i="3"/>
  <c r="N97" i="4"/>
  <c r="N71" i="5"/>
  <c r="G19" i="3"/>
  <c r="F41" i="5"/>
  <c r="G41" i="5" s="1" a="1"/>
  <c r="G41" i="5" s="1"/>
  <c r="H41" i="5" s="1"/>
  <c r="L70" i="3"/>
  <c r="O45" i="3"/>
  <c r="N38" i="4"/>
  <c r="N31" i="5"/>
  <c r="O76" i="3"/>
  <c r="N63" i="4"/>
  <c r="N104" i="3"/>
  <c r="L104" i="3" s="1"/>
  <c r="M65" i="5"/>
  <c r="K65" i="5" s="1"/>
  <c r="M87" i="4"/>
  <c r="K87" i="4" s="1"/>
  <c r="F87" i="4" s="1"/>
  <c r="G87" i="4" s="1" a="1"/>
  <c r="G87" i="4" s="1"/>
  <c r="O60" i="3"/>
  <c r="N39" i="5"/>
  <c r="N50" i="4"/>
  <c r="F14" i="5"/>
  <c r="G14" i="5" s="1" a="1"/>
  <c r="G14" i="5" s="1"/>
  <c r="H14" i="5" s="1"/>
  <c r="G10" i="3"/>
  <c r="I86" i="11"/>
  <c r="J72" i="4" s="1"/>
  <c r="K88" i="3"/>
  <c r="I95" i="11"/>
  <c r="J80" i="4" s="1"/>
  <c r="K97" i="3"/>
  <c r="K47" i="5"/>
  <c r="F47" i="5" s="1"/>
  <c r="G47" i="5" s="1" a="1"/>
  <c r="G47" i="5" s="1"/>
  <c r="I42" i="11"/>
  <c r="K44" i="3"/>
  <c r="O103" i="3"/>
  <c r="N64" i="5"/>
  <c r="N86" i="4"/>
  <c r="K9" i="5"/>
  <c r="K98" i="4"/>
  <c r="J60" i="5"/>
  <c r="J81" i="4"/>
  <c r="L76" i="3"/>
  <c r="K35" i="4"/>
  <c r="I34" i="11"/>
  <c r="K36" i="3"/>
  <c r="O8" i="3"/>
  <c r="N8" i="4"/>
  <c r="N8" i="5"/>
  <c r="J86" i="4"/>
  <c r="J64" i="5"/>
  <c r="J53" i="5"/>
  <c r="J70" i="4"/>
  <c r="O14" i="3"/>
  <c r="N12" i="5"/>
  <c r="N13" i="4"/>
  <c r="M88" i="3"/>
  <c r="L72" i="4"/>
  <c r="F77" i="4"/>
  <c r="G77" i="4" s="1" a="1"/>
  <c r="G77" i="4" s="1"/>
  <c r="H77" i="4"/>
  <c r="I38" i="11"/>
  <c r="J33" i="4" s="1"/>
  <c r="K40" i="3"/>
  <c r="J34" i="4"/>
  <c r="J27" i="5"/>
  <c r="F52" i="4"/>
  <c r="G52" i="4" s="1" a="1"/>
  <c r="G52" i="4" s="1"/>
  <c r="H52" i="4" s="1"/>
  <c r="I66" i="11"/>
  <c r="J56" i="4" s="1"/>
  <c r="K68" i="3"/>
  <c r="O18" i="3"/>
  <c r="N17" i="4"/>
  <c r="F15" i="4"/>
  <c r="G15" i="4" s="1" a="1"/>
  <c r="G15" i="4" s="1"/>
  <c r="H15" i="4" s="1"/>
  <c r="K67" i="5"/>
  <c r="F48" i="4"/>
  <c r="G48" i="4" s="1" a="1"/>
  <c r="G48" i="4" s="1"/>
  <c r="H48" i="4" s="1"/>
  <c r="L73" i="3"/>
  <c r="G73" i="3" s="1"/>
  <c r="O41" i="3"/>
  <c r="N34" i="4"/>
  <c r="N27" i="5"/>
  <c r="O35" i="3"/>
  <c r="N23" i="5"/>
  <c r="N29" i="4"/>
  <c r="J76" i="4"/>
  <c r="J57" i="5"/>
  <c r="L9" i="3"/>
  <c r="L117" i="3"/>
  <c r="K69" i="4"/>
  <c r="O11" i="3"/>
  <c r="N10" i="4"/>
  <c r="K28" i="5"/>
  <c r="G47" i="3"/>
  <c r="I99" i="11"/>
  <c r="K101" i="3"/>
  <c r="O21" i="3"/>
  <c r="N17" i="5"/>
  <c r="G79" i="3"/>
  <c r="F24" i="4"/>
  <c r="G24" i="4" s="1" a="1"/>
  <c r="G24" i="4" s="1"/>
  <c r="H24" i="4" s="1"/>
  <c r="N101" i="3"/>
  <c r="L101" i="3" s="1"/>
  <c r="M84" i="4"/>
  <c r="K84" i="4" s="1"/>
  <c r="M62" i="5"/>
  <c r="K62" i="5" s="1"/>
  <c r="G94" i="3"/>
  <c r="O37" i="3"/>
  <c r="N25" i="5"/>
  <c r="N31" i="4"/>
  <c r="G63" i="3"/>
  <c r="G16" i="3"/>
  <c r="O71" i="3"/>
  <c r="N45" i="5"/>
  <c r="L108" i="3"/>
  <c r="G57" i="3"/>
  <c r="I111" i="11"/>
  <c r="J94" i="4" s="1"/>
  <c r="K113" i="3"/>
  <c r="K52" i="5"/>
  <c r="J16" i="4"/>
  <c r="J15" i="5"/>
  <c r="K26" i="4"/>
  <c r="L42" i="3"/>
  <c r="O52" i="3"/>
  <c r="N36" i="5"/>
  <c r="L85" i="3" l="1"/>
  <c r="H55" i="3" a="1"/>
  <c r="H55" i="3" s="1"/>
  <c r="CQ151" i="17"/>
  <c r="D151" i="17" s="1"/>
  <c r="H96" i="3" a="1"/>
  <c r="H96" i="3" s="1"/>
  <c r="CQ318" i="17"/>
  <c r="D318" i="17" s="1"/>
  <c r="H77" i="3" a="1"/>
  <c r="H77" i="3" s="1"/>
  <c r="I77" i="3" s="1"/>
  <c r="CQ242" i="17"/>
  <c r="D242" i="17" s="1"/>
  <c r="G35" i="3"/>
  <c r="F13" i="4"/>
  <c r="G13" i="4" s="1" a="1"/>
  <c r="G13" i="4" s="1"/>
  <c r="H13" i="4" s="1"/>
  <c r="F31" i="4"/>
  <c r="G31" i="4" s="1" a="1"/>
  <c r="G31" i="4" s="1"/>
  <c r="H31" i="4" s="1"/>
  <c r="H50" i="5"/>
  <c r="H10" i="3" a="1"/>
  <c r="H10" i="3" s="1"/>
  <c r="I10" i="3" s="1"/>
  <c r="CQ25" i="17"/>
  <c r="D25" i="17" s="1"/>
  <c r="F31" i="5"/>
  <c r="G31" i="5" s="1" a="1"/>
  <c r="G31" i="5" s="1"/>
  <c r="H31" i="5" s="1"/>
  <c r="F57" i="5"/>
  <c r="G57" i="5" s="1" a="1"/>
  <c r="G57" i="5" s="1"/>
  <c r="H57" i="5" s="1"/>
  <c r="F37" i="5"/>
  <c r="G37" i="5" s="1" a="1"/>
  <c r="G37" i="5" s="1"/>
  <c r="H37" i="5" s="1"/>
  <c r="F74" i="4"/>
  <c r="G74" i="4" s="1" a="1"/>
  <c r="G74" i="4" s="1"/>
  <c r="H74" i="4" s="1"/>
  <c r="F29" i="5"/>
  <c r="G29" i="5" s="1" a="1"/>
  <c r="G29" i="5" s="1"/>
  <c r="H29" i="5"/>
  <c r="F32" i="5"/>
  <c r="G32" i="5" s="1" a="1"/>
  <c r="G32" i="5" s="1"/>
  <c r="H32" i="5" s="1"/>
  <c r="G68" i="3"/>
  <c r="F65" i="5"/>
  <c r="G65" i="5" s="1" a="1"/>
  <c r="G65" i="5" s="1"/>
  <c r="H65" i="5" s="1"/>
  <c r="G104" i="3"/>
  <c r="F52" i="5"/>
  <c r="G52" i="5" s="1" a="1"/>
  <c r="G52" i="5" s="1"/>
  <c r="H52" i="5" s="1"/>
  <c r="G70" i="3"/>
  <c r="G66" i="3"/>
  <c r="F6" i="5"/>
  <c r="G6" i="5" s="1" a="1"/>
  <c r="G6" i="5" s="1"/>
  <c r="H6" i="5" s="1"/>
  <c r="F15" i="5"/>
  <c r="G15" i="5" s="1" a="1"/>
  <c r="G15" i="5" s="1"/>
  <c r="H15" i="5" s="1"/>
  <c r="G69" i="3"/>
  <c r="G40" i="3"/>
  <c r="F17" i="4"/>
  <c r="G17" i="4" s="1" a="1"/>
  <c r="G17" i="4" s="1"/>
  <c r="H17" i="4" s="1"/>
  <c r="F8" i="4"/>
  <c r="G8" i="4" s="1" a="1"/>
  <c r="G8" i="4" s="1"/>
  <c r="H8" i="4" s="1"/>
  <c r="F25" i="5"/>
  <c r="G25" i="5" s="1" a="1"/>
  <c r="G25" i="5" s="1"/>
  <c r="H25" i="5" s="1"/>
  <c r="F38" i="4"/>
  <c r="G38" i="4" s="1" a="1"/>
  <c r="G38" i="4" s="1"/>
  <c r="H38" i="4" s="1"/>
  <c r="G93" i="3"/>
  <c r="F95" i="4"/>
  <c r="G95" i="4" s="1" a="1"/>
  <c r="G95" i="4" s="1"/>
  <c r="H95" i="4" s="1"/>
  <c r="G56" i="3"/>
  <c r="F54" i="4"/>
  <c r="G54" i="4" s="1" a="1"/>
  <c r="G54" i="4" s="1"/>
  <c r="H54" i="4" s="1"/>
  <c r="G91" i="3"/>
  <c r="H36" i="4"/>
  <c r="F36" i="4"/>
  <c r="G36" i="4" s="1" a="1"/>
  <c r="G36" i="4" s="1"/>
  <c r="G46" i="3"/>
  <c r="H99" i="3" a="1"/>
  <c r="H99" i="3" s="1"/>
  <c r="I99" i="3" s="1"/>
  <c r="CQ327" i="17"/>
  <c r="D327" i="17" s="1"/>
  <c r="F12" i="4"/>
  <c r="G12" i="4" s="1" a="1"/>
  <c r="G12" i="4" s="1"/>
  <c r="H12" i="4" s="1"/>
  <c r="G84" i="3"/>
  <c r="H23" i="3" a="1"/>
  <c r="H23" i="3" s="1"/>
  <c r="I23" i="3" s="1"/>
  <c r="CQ70" i="17"/>
  <c r="D70" i="17" s="1"/>
  <c r="H102" i="3" a="1"/>
  <c r="H102" i="3" s="1"/>
  <c r="I102" i="3" s="1"/>
  <c r="CQ337" i="17"/>
  <c r="D337" i="17" s="1"/>
  <c r="F27" i="4"/>
  <c r="G27" i="4" s="1" a="1"/>
  <c r="G27" i="4" s="1"/>
  <c r="H27" i="4" s="1"/>
  <c r="G6" i="3"/>
  <c r="F16" i="4"/>
  <c r="G16" i="4" s="1" a="1"/>
  <c r="G16" i="4" s="1"/>
  <c r="H16" i="4" s="1"/>
  <c r="J75" i="4"/>
  <c r="J56" i="5"/>
  <c r="J77" i="4"/>
  <c r="J58" i="5"/>
  <c r="G103" i="3"/>
  <c r="H57" i="3" a="1"/>
  <c r="H57" i="3" s="1"/>
  <c r="I57" i="3" s="1"/>
  <c r="CQ157" i="17"/>
  <c r="D157" i="17" s="1"/>
  <c r="G114" i="3"/>
  <c r="H43" i="5"/>
  <c r="F43" i="5"/>
  <c r="G43" i="5" s="1" a="1"/>
  <c r="G43" i="5" s="1"/>
  <c r="G43" i="3"/>
  <c r="F22" i="5"/>
  <c r="G22" i="5" s="1" a="1"/>
  <c r="G22" i="5" s="1"/>
  <c r="H22" i="5" s="1"/>
  <c r="F11" i="5"/>
  <c r="G11" i="5" s="1" a="1"/>
  <c r="G11" i="5" s="1"/>
  <c r="H11" i="5" s="1"/>
  <c r="J70" i="5"/>
  <c r="J96" i="4"/>
  <c r="F43" i="4"/>
  <c r="G43" i="4" s="1" a="1"/>
  <c r="G43" i="4" s="1"/>
  <c r="H43" i="4" s="1"/>
  <c r="F66" i="4"/>
  <c r="G66" i="4" s="1" a="1"/>
  <c r="G66" i="4" s="1"/>
  <c r="H66" i="4" s="1"/>
  <c r="H87" i="4"/>
  <c r="G33" i="3"/>
  <c r="G17" i="3"/>
  <c r="F68" i="4"/>
  <c r="G68" i="4" s="1" a="1"/>
  <c r="G68" i="4" s="1"/>
  <c r="H68" i="4" s="1"/>
  <c r="F88" i="4"/>
  <c r="G88" i="4" s="1" a="1"/>
  <c r="G88" i="4" s="1"/>
  <c r="H88" i="4" s="1"/>
  <c r="F29" i="4"/>
  <c r="G29" i="4" s="1" a="1"/>
  <c r="G29" i="4" s="1"/>
  <c r="H29" i="4" s="1"/>
  <c r="F50" i="4"/>
  <c r="G50" i="4" s="1" a="1"/>
  <c r="G50" i="4" s="1"/>
  <c r="H50" i="4" s="1"/>
  <c r="H79" i="3" a="1"/>
  <c r="H79" i="3" s="1"/>
  <c r="I79" i="3" s="1"/>
  <c r="CQ244" i="17"/>
  <c r="D244" i="17" s="1"/>
  <c r="G37" i="3"/>
  <c r="F17" i="5"/>
  <c r="G17" i="5" s="1" a="1"/>
  <c r="G17" i="5" s="1"/>
  <c r="H17" i="5" s="1"/>
  <c r="F86" i="4"/>
  <c r="G86" i="4" s="1" a="1"/>
  <c r="G86" i="4" s="1"/>
  <c r="H86" i="4" s="1"/>
  <c r="G45" i="3"/>
  <c r="F89" i="4"/>
  <c r="G89" i="4" s="1" a="1"/>
  <c r="G89" i="4" s="1"/>
  <c r="H89" i="4" s="1"/>
  <c r="H94" i="3" a="1"/>
  <c r="H94" i="3" s="1"/>
  <c r="I94" i="3" s="1"/>
  <c r="CQ315" i="17"/>
  <c r="D315" i="17" s="1"/>
  <c r="G21" i="3"/>
  <c r="F8" i="5"/>
  <c r="G8" i="5" s="1" a="1"/>
  <c r="G8" i="5" s="1"/>
  <c r="H8" i="5" s="1"/>
  <c r="F64" i="5"/>
  <c r="G64" i="5" s="1" a="1"/>
  <c r="G64" i="5" s="1"/>
  <c r="H64" i="5" s="1"/>
  <c r="G107" i="3"/>
  <c r="G65" i="3"/>
  <c r="G32" i="3"/>
  <c r="G13" i="3"/>
  <c r="F5" i="4"/>
  <c r="G5" i="4" s="1" a="1"/>
  <c r="G5" i="4" s="1"/>
  <c r="H5" i="4" s="1"/>
  <c r="F40" i="4"/>
  <c r="G40" i="4" s="1" a="1"/>
  <c r="G40" i="4" s="1"/>
  <c r="H40" i="4" s="1"/>
  <c r="F35" i="5"/>
  <c r="G35" i="5" s="1" a="1"/>
  <c r="G35" i="5" s="1"/>
  <c r="H35" i="5"/>
  <c r="G80" i="3"/>
  <c r="F44" i="4"/>
  <c r="G44" i="4" s="1" a="1"/>
  <c r="G44" i="4" s="1"/>
  <c r="H44" i="4"/>
  <c r="K72" i="4"/>
  <c r="F72" i="4" s="1"/>
  <c r="G72" i="4" s="1" a="1"/>
  <c r="G72" i="4" s="1"/>
  <c r="H72" i="4" s="1"/>
  <c r="G82" i="3"/>
  <c r="G106" i="3"/>
  <c r="J47" i="4"/>
  <c r="J37" i="5"/>
  <c r="H98" i="4"/>
  <c r="F98" i="4"/>
  <c r="G98" i="4" s="1" a="1"/>
  <c r="G98" i="4" s="1"/>
  <c r="F40" i="5"/>
  <c r="G40" i="5" s="1" a="1"/>
  <c r="G40" i="5" s="1"/>
  <c r="H40" i="5" s="1"/>
  <c r="H113" i="3" a="1"/>
  <c r="H113" i="3" s="1"/>
  <c r="I113" i="3" s="1"/>
  <c r="CQ363" i="17"/>
  <c r="D363" i="17" s="1"/>
  <c r="F55" i="4"/>
  <c r="G55" i="4" s="1" a="1"/>
  <c r="G55" i="4" s="1"/>
  <c r="H55" i="4" s="1"/>
  <c r="F7" i="4"/>
  <c r="G7" i="4" s="1" a="1"/>
  <c r="G7" i="4" s="1"/>
  <c r="H7" i="4" s="1"/>
  <c r="F93" i="4"/>
  <c r="G93" i="4" s="1" a="1"/>
  <c r="G93" i="4" s="1"/>
  <c r="H93" i="4"/>
  <c r="H67" i="5"/>
  <c r="F67" i="5"/>
  <c r="G67" i="5" s="1" a="1"/>
  <c r="G67" i="5" s="1"/>
  <c r="H62" i="5"/>
  <c r="F62" i="5"/>
  <c r="G62" i="5" s="1" a="1"/>
  <c r="G62" i="5" s="1"/>
  <c r="F5" i="5"/>
  <c r="G5" i="5" s="1" a="1"/>
  <c r="G5" i="5" s="1"/>
  <c r="H5" i="5" s="1"/>
  <c r="G48" i="3"/>
  <c r="K53" i="5"/>
  <c r="G51" i="3"/>
  <c r="H59" i="5"/>
  <c r="H72" i="3" a="1"/>
  <c r="H72" i="3" s="1"/>
  <c r="I72" i="3" s="1"/>
  <c r="CQ223" i="17"/>
  <c r="D223" i="17" s="1"/>
  <c r="G53" i="3"/>
  <c r="H24" i="3" a="1"/>
  <c r="H24" i="3" s="1"/>
  <c r="I24" i="3" s="1"/>
  <c r="CQ74" i="17"/>
  <c r="D74" i="17" s="1"/>
  <c r="L88" i="3"/>
  <c r="F37" i="4"/>
  <c r="G37" i="4" s="1" a="1"/>
  <c r="G37" i="4" s="1"/>
  <c r="H37" i="4"/>
  <c r="H73" i="4"/>
  <c r="F73" i="4"/>
  <c r="G73" i="4" s="1" a="1"/>
  <c r="G73" i="4" s="1"/>
  <c r="F80" i="4"/>
  <c r="G80" i="4" s="1" a="1"/>
  <c r="G80" i="4" s="1"/>
  <c r="H80" i="4"/>
  <c r="I117" i="3"/>
  <c r="G117" i="3"/>
  <c r="G61" i="3"/>
  <c r="F36" i="5"/>
  <c r="G36" i="5" s="1" a="1"/>
  <c r="G36" i="5" s="1"/>
  <c r="H36" i="5" s="1"/>
  <c r="F14" i="4"/>
  <c r="G14" i="4" s="1" a="1"/>
  <c r="G14" i="4" s="1"/>
  <c r="H14" i="4" s="1"/>
  <c r="G67" i="3"/>
  <c r="F7" i="5"/>
  <c r="G7" i="5" s="1" a="1"/>
  <c r="G7" i="5" s="1"/>
  <c r="H7" i="5" s="1"/>
  <c r="F69" i="5"/>
  <c r="G69" i="5" s="1" a="1"/>
  <c r="G69" i="5" s="1"/>
  <c r="H69" i="5" s="1"/>
  <c r="H74" i="3" a="1"/>
  <c r="H74" i="3" s="1"/>
  <c r="I74" i="3" s="1"/>
  <c r="CQ230" i="17"/>
  <c r="D230" i="17" s="1"/>
  <c r="G108" i="3"/>
  <c r="F84" i="4"/>
  <c r="G84" i="4" s="1" a="1"/>
  <c r="G84" i="4" s="1"/>
  <c r="H84" i="4" s="1"/>
  <c r="G5" i="3"/>
  <c r="K70" i="4"/>
  <c r="F70" i="4" s="1"/>
  <c r="G70" i="4" s="1" a="1"/>
  <c r="G70" i="4" s="1"/>
  <c r="H70" i="4" s="1"/>
  <c r="F32" i="4"/>
  <c r="G32" i="4" s="1" a="1"/>
  <c r="G32" i="4" s="1"/>
  <c r="H32" i="4" s="1"/>
  <c r="F30" i="5"/>
  <c r="G30" i="5" s="1" a="1"/>
  <c r="G30" i="5" s="1"/>
  <c r="H30" i="5" s="1"/>
  <c r="G90" i="3"/>
  <c r="G97" i="3"/>
  <c r="G52" i="3"/>
  <c r="G71" i="3"/>
  <c r="J62" i="5"/>
  <c r="J84" i="4"/>
  <c r="H16" i="3" a="1"/>
  <c r="H16" i="3" s="1"/>
  <c r="I16" i="3" s="1"/>
  <c r="CQ56" i="17"/>
  <c r="D56" i="17" s="1"/>
  <c r="J30" i="5"/>
  <c r="J37" i="4"/>
  <c r="G60" i="3"/>
  <c r="J68" i="5"/>
  <c r="J92" i="4"/>
  <c r="G39" i="3"/>
  <c r="G44" i="3"/>
  <c r="H73" i="3" a="1"/>
  <c r="H73" i="3" s="1"/>
  <c r="I73" i="3" s="1"/>
  <c r="CQ227" i="17"/>
  <c r="D227" i="17" s="1"/>
  <c r="F62" i="4"/>
  <c r="G62" i="4" s="1" a="1"/>
  <c r="G62" i="4" s="1"/>
  <c r="H62" i="4" s="1"/>
  <c r="H28" i="3" a="1"/>
  <c r="H28" i="3" s="1"/>
  <c r="I28" i="3" s="1"/>
  <c r="CQ80" i="17"/>
  <c r="D80" i="17" s="1"/>
  <c r="F68" i="5"/>
  <c r="G68" i="5" s="1" a="1"/>
  <c r="G68" i="5" s="1"/>
  <c r="H68" i="5" s="1"/>
  <c r="G88" i="3"/>
  <c r="F60" i="4"/>
  <c r="G60" i="4" s="1" a="1"/>
  <c r="G60" i="4" s="1"/>
  <c r="H60" i="4" s="1"/>
  <c r="H38" i="3" a="1"/>
  <c r="H38" i="3" s="1"/>
  <c r="I38" i="3" s="1"/>
  <c r="CQ96" i="17"/>
  <c r="D96" i="17" s="1"/>
  <c r="J13" i="5"/>
  <c r="J14" i="4"/>
  <c r="F23" i="5"/>
  <c r="G23" i="5" s="1" a="1"/>
  <c r="G23" i="5" s="1"/>
  <c r="H23" i="5" s="1"/>
  <c r="G18" i="3"/>
  <c r="G8" i="3"/>
  <c r="F39" i="5"/>
  <c r="G39" i="5" s="1" a="1"/>
  <c r="G39" i="5" s="1"/>
  <c r="H39" i="5" s="1"/>
  <c r="F81" i="4"/>
  <c r="G81" i="4" s="1" a="1"/>
  <c r="G81" i="4" s="1"/>
  <c r="H81" i="4"/>
  <c r="G7" i="3"/>
  <c r="G112" i="3"/>
  <c r="F56" i="5"/>
  <c r="G56" i="5" s="1" a="1"/>
  <c r="G56" i="5" s="1"/>
  <c r="H56" i="5" s="1"/>
  <c r="F53" i="4"/>
  <c r="G53" i="4" s="1" a="1"/>
  <c r="G53" i="4" s="1"/>
  <c r="H53" i="4"/>
  <c r="H47" i="3" a="1"/>
  <c r="H47" i="3" s="1"/>
  <c r="I47" i="3" s="1"/>
  <c r="CQ131" i="17"/>
  <c r="D131" i="17" s="1"/>
  <c r="F27" i="5"/>
  <c r="G27" i="5" s="1" a="1"/>
  <c r="G27" i="5" s="1"/>
  <c r="H27" i="5" s="1"/>
  <c r="F12" i="5"/>
  <c r="G12" i="5" s="1" a="1"/>
  <c r="G12" i="5" s="1"/>
  <c r="H12" i="5" s="1"/>
  <c r="H30" i="3" a="1"/>
  <c r="H30" i="3" s="1"/>
  <c r="I30" i="3" s="1"/>
  <c r="CQ82" i="17"/>
  <c r="D82" i="17" s="1"/>
  <c r="F78" i="4"/>
  <c r="G78" i="4" s="1" a="1"/>
  <c r="G78" i="4" s="1"/>
  <c r="H78" i="4"/>
  <c r="G15" i="3"/>
  <c r="G110" i="3"/>
  <c r="F75" i="4"/>
  <c r="G75" i="4" s="1" a="1"/>
  <c r="G75" i="4" s="1"/>
  <c r="H75" i="4" s="1"/>
  <c r="H64" i="4"/>
  <c r="G85" i="3"/>
  <c r="F38" i="5"/>
  <c r="G38" i="5" s="1" a="1"/>
  <c r="G38" i="5" s="1"/>
  <c r="H38" i="5" s="1"/>
  <c r="G14" i="3"/>
  <c r="F19" i="5"/>
  <c r="G19" i="5" s="1" a="1"/>
  <c r="G19" i="5" s="1"/>
  <c r="H19" i="5" s="1"/>
  <c r="F49" i="5"/>
  <c r="G49" i="5" s="1" a="1"/>
  <c r="G49" i="5" s="1"/>
  <c r="H49" i="5" s="1"/>
  <c r="F92" i="4"/>
  <c r="G92" i="4" s="1" a="1"/>
  <c r="G92" i="4" s="1"/>
  <c r="H92" i="4"/>
  <c r="F16" i="5"/>
  <c r="G16" i="5" s="1" a="1"/>
  <c r="G16" i="5" s="1"/>
  <c r="H16" i="5" s="1"/>
  <c r="H70" i="5"/>
  <c r="F70" i="5"/>
  <c r="G70" i="5" s="1" a="1"/>
  <c r="G70" i="5" s="1"/>
  <c r="J24" i="5"/>
  <c r="J30" i="4"/>
  <c r="F60" i="5"/>
  <c r="G60" i="5" s="1" a="1"/>
  <c r="G60" i="5" s="1"/>
  <c r="H60" i="5"/>
  <c r="F65" i="4"/>
  <c r="G65" i="4" s="1" a="1"/>
  <c r="G65" i="4" s="1"/>
  <c r="H65" i="4" s="1"/>
  <c r="F90" i="4"/>
  <c r="G90" i="4" s="1" a="1"/>
  <c r="G90" i="4" s="1"/>
  <c r="H90" i="4"/>
  <c r="H42" i="5"/>
  <c r="F42" i="5"/>
  <c r="G42" i="5" s="1" a="1"/>
  <c r="G42" i="5" s="1"/>
  <c r="H34" i="4"/>
  <c r="F34" i="4"/>
  <c r="G34" i="4" s="1" a="1"/>
  <c r="G34" i="4" s="1"/>
  <c r="F71" i="5"/>
  <c r="G71" i="5" s="1" a="1"/>
  <c r="G71" i="5" s="1"/>
  <c r="H71" i="5"/>
  <c r="I55" i="3"/>
  <c r="G98" i="3"/>
  <c r="G78" i="3"/>
  <c r="H86" i="3" a="1"/>
  <c r="H86" i="3" s="1"/>
  <c r="I86" i="3" s="1"/>
  <c r="CQ262" i="17"/>
  <c r="D262" i="17" s="1"/>
  <c r="G109" i="3"/>
  <c r="J52" i="5"/>
  <c r="J69" i="4"/>
  <c r="F97" i="4"/>
  <c r="G97" i="4" s="1" a="1"/>
  <c r="G97" i="4" s="1"/>
  <c r="H97" i="4" s="1"/>
  <c r="F21" i="5"/>
  <c r="G21" i="5" s="1" a="1"/>
  <c r="G21" i="5" s="1"/>
  <c r="H21" i="5" s="1"/>
  <c r="J8" i="5"/>
  <c r="J8" i="4"/>
  <c r="F23" i="4"/>
  <c r="G23" i="4" s="1" a="1"/>
  <c r="G23" i="4" s="1"/>
  <c r="H23" i="4" s="1"/>
  <c r="F42" i="4"/>
  <c r="G42" i="4" s="1" a="1"/>
  <c r="G42" i="4" s="1"/>
  <c r="H42" i="4"/>
  <c r="I96" i="3"/>
  <c r="H83" i="3" a="1"/>
  <c r="H83" i="3" s="1"/>
  <c r="I83" i="3" s="1"/>
  <c r="CQ258" i="17"/>
  <c r="D258" i="17" s="1"/>
  <c r="H49" i="3" a="1"/>
  <c r="H49" i="3" s="1"/>
  <c r="I49" i="3" s="1"/>
  <c r="CQ134" i="17"/>
  <c r="D134" i="17" s="1"/>
  <c r="F19" i="4"/>
  <c r="G19" i="4" s="1" a="1"/>
  <c r="G19" i="4" s="1"/>
  <c r="H19" i="4"/>
  <c r="G25" i="3"/>
  <c r="G75" i="3"/>
  <c r="H62" i="3" a="1"/>
  <c r="H62" i="3" s="1"/>
  <c r="I62" i="3" s="1"/>
  <c r="CQ179" i="17"/>
  <c r="D179" i="17" s="1"/>
  <c r="H79" i="4"/>
  <c r="K83" i="4"/>
  <c r="G111" i="3"/>
  <c r="J11" i="5"/>
  <c r="J12" i="4"/>
  <c r="G20" i="3"/>
  <c r="F96" i="4"/>
  <c r="G96" i="4" s="1" a="1"/>
  <c r="G96" i="4" s="1"/>
  <c r="H96" i="4" s="1"/>
  <c r="F28" i="5"/>
  <c r="G28" i="5" s="1" a="1"/>
  <c r="G28" i="5" s="1"/>
  <c r="H28" i="5" s="1"/>
  <c r="F45" i="5"/>
  <c r="G45" i="5" s="1" a="1"/>
  <c r="G45" i="5" s="1"/>
  <c r="H45" i="5"/>
  <c r="H19" i="3" a="1"/>
  <c r="H19" i="3" s="1"/>
  <c r="I19" i="3" s="1"/>
  <c r="CQ64" i="17"/>
  <c r="D64" i="17" s="1"/>
  <c r="G95" i="3"/>
  <c r="G92" i="3"/>
  <c r="G64" i="3"/>
  <c r="F10" i="4"/>
  <c r="G10" i="4" s="1" a="1"/>
  <c r="G10" i="4" s="1"/>
  <c r="H10" i="4" s="1"/>
  <c r="G41" i="3"/>
  <c r="H63" i="3" a="1"/>
  <c r="H63" i="3" s="1"/>
  <c r="I63" i="3" s="1"/>
  <c r="CQ190" i="17"/>
  <c r="D190" i="17" s="1"/>
  <c r="H47" i="5"/>
  <c r="G11" i="3"/>
  <c r="F63" i="4"/>
  <c r="G63" i="4" s="1" a="1"/>
  <c r="G63" i="4" s="1"/>
  <c r="H63" i="4" s="1"/>
  <c r="G116" i="3"/>
  <c r="G31" i="3"/>
  <c r="F25" i="4"/>
  <c r="G25" i="4" s="1" a="1"/>
  <c r="G25" i="4" s="1"/>
  <c r="H25" i="4" s="1"/>
  <c r="H9" i="4"/>
  <c r="F71" i="4"/>
  <c r="G71" i="4" s="1" a="1"/>
  <c r="G71" i="4" s="1"/>
  <c r="H71" i="4" s="1"/>
  <c r="H89" i="3" a="1"/>
  <c r="H89" i="3" s="1"/>
  <c r="I89" i="3" s="1"/>
  <c r="CQ288" i="17"/>
  <c r="D288" i="17" s="1"/>
  <c r="F66" i="5"/>
  <c r="G66" i="5" s="1" a="1"/>
  <c r="G66" i="5" s="1"/>
  <c r="H66" i="5" s="1"/>
  <c r="G27" i="3"/>
  <c r="F34" i="5"/>
  <c r="G34" i="5" s="1" a="1"/>
  <c r="G34" i="5" s="1"/>
  <c r="H34" i="5" s="1"/>
  <c r="F49" i="4"/>
  <c r="G49" i="4" s="1" a="1"/>
  <c r="G49" i="4" s="1"/>
  <c r="H49" i="4" s="1"/>
  <c r="G22" i="3"/>
  <c r="H34" i="3" a="1"/>
  <c r="H34" i="3" s="1"/>
  <c r="I34" i="3" s="1"/>
  <c r="CQ88" i="17"/>
  <c r="D88" i="17" s="1"/>
  <c r="L100" i="3"/>
  <c r="J11" i="4"/>
  <c r="J10" i="5"/>
  <c r="G59" i="3"/>
  <c r="F9" i="5"/>
  <c r="G9" i="5" s="1" a="1"/>
  <c r="G9" i="5" s="1"/>
  <c r="H9" i="5"/>
  <c r="G115" i="3"/>
  <c r="F35" i="4"/>
  <c r="G35" i="4" s="1" a="1"/>
  <c r="G35" i="4" s="1"/>
  <c r="H35" i="4" s="1"/>
  <c r="F13" i="5"/>
  <c r="G13" i="5" s="1" a="1"/>
  <c r="G13" i="5" s="1"/>
  <c r="H13" i="5" s="1"/>
  <c r="F91" i="4"/>
  <c r="G91" i="4" s="1" a="1"/>
  <c r="G91" i="4" s="1"/>
  <c r="H91" i="4" s="1"/>
  <c r="G101" i="3"/>
  <c r="H36" i="3" a="1"/>
  <c r="H36" i="3" s="1"/>
  <c r="I36" i="3" s="1"/>
  <c r="CQ93" i="17"/>
  <c r="D93" i="17" s="1"/>
  <c r="G76" i="3"/>
  <c r="F76" i="4"/>
  <c r="G76" i="4" s="1" a="1"/>
  <c r="G76" i="4" s="1"/>
  <c r="H76" i="4" s="1"/>
  <c r="G29" i="3"/>
  <c r="H47" i="4"/>
  <c r="F47" i="4"/>
  <c r="G47" i="4" s="1" a="1"/>
  <c r="G47" i="4" s="1"/>
  <c r="G87" i="3"/>
  <c r="H26" i="3" a="1"/>
  <c r="H26" i="3" s="1"/>
  <c r="I26" i="3" s="1"/>
  <c r="CQ77" i="17"/>
  <c r="D77" i="17" s="1"/>
  <c r="G105" i="3"/>
  <c r="F56" i="4"/>
  <c r="G56" i="4" s="1" a="1"/>
  <c r="G56" i="4" s="1"/>
  <c r="H56" i="4" s="1"/>
  <c r="G50" i="3"/>
  <c r="G58" i="3"/>
  <c r="H12" i="3" a="1"/>
  <c r="H12" i="3" s="1"/>
  <c r="I12" i="3" s="1"/>
  <c r="CQ42" i="17"/>
  <c r="D42" i="17" s="1"/>
  <c r="F69" i="4"/>
  <c r="G69" i="4" s="1" a="1"/>
  <c r="G69" i="4" s="1"/>
  <c r="H69" i="4" s="1"/>
  <c r="F58" i="4"/>
  <c r="G58" i="4" s="1" a="1"/>
  <c r="G58" i="4" s="1"/>
  <c r="H58" i="4" s="1"/>
  <c r="F44" i="5"/>
  <c r="G44" i="5" s="1" a="1"/>
  <c r="G44" i="5" s="1"/>
  <c r="H44" i="5" s="1"/>
  <c r="F6" i="4"/>
  <c r="G6" i="4" s="1" a="1"/>
  <c r="G6" i="4" s="1"/>
  <c r="H6" i="4" s="1"/>
  <c r="H54" i="3" a="1"/>
  <c r="H54" i="3" s="1"/>
  <c r="I54" i="3" s="1"/>
  <c r="CQ143" i="17"/>
  <c r="D143" i="17" s="1"/>
  <c r="H81" i="3" a="1"/>
  <c r="H81" i="3" s="1"/>
  <c r="I81" i="3" s="1"/>
  <c r="CQ256" i="17"/>
  <c r="D256" i="17" s="1"/>
  <c r="G9" i="3"/>
  <c r="F57" i="4"/>
  <c r="G57" i="4" s="1" a="1"/>
  <c r="G57" i="4" s="1"/>
  <c r="H57" i="4" s="1"/>
  <c r="G42" i="3"/>
  <c r="F33" i="4"/>
  <c r="G33" i="4" s="1" a="1"/>
  <c r="G33" i="4" s="1"/>
  <c r="H33" i="4"/>
  <c r="G100" i="3" l="1"/>
  <c r="H64" i="3" a="1"/>
  <c r="H64" i="3" s="1"/>
  <c r="I64" i="3" s="1"/>
  <c r="CQ192" i="17"/>
  <c r="D192" i="17" s="1"/>
  <c r="I54" i="5"/>
  <c r="J86" i="3"/>
  <c r="H7" i="3" a="1"/>
  <c r="H7" i="3" s="1"/>
  <c r="I7" i="3" s="1"/>
  <c r="CQ20" i="17"/>
  <c r="D20" i="17" s="1"/>
  <c r="I60" i="4"/>
  <c r="I47" i="5"/>
  <c r="J73" i="3"/>
  <c r="H60" i="3" a="1"/>
  <c r="H60" i="3" s="1"/>
  <c r="I60" i="3" s="1"/>
  <c r="CQ174" i="17"/>
  <c r="D174" i="17" s="1"/>
  <c r="H67" i="3" a="1"/>
  <c r="H67" i="3" s="1"/>
  <c r="I67" i="3" s="1"/>
  <c r="CQ208" i="17"/>
  <c r="D208" i="17" s="1"/>
  <c r="H51" i="3" a="1"/>
  <c r="H51" i="3" s="1"/>
  <c r="I51" i="3" s="1"/>
  <c r="CQ139" i="17"/>
  <c r="D139" i="17" s="1"/>
  <c r="J57" i="3"/>
  <c r="I48" i="4"/>
  <c r="H46" i="3" a="1"/>
  <c r="H46" i="3" s="1"/>
  <c r="I46" i="3" s="1"/>
  <c r="CQ128" i="17"/>
  <c r="D128" i="17" s="1"/>
  <c r="H93" i="3" a="1"/>
  <c r="H93" i="3" s="1"/>
  <c r="I93" i="3" s="1"/>
  <c r="CQ314" i="17"/>
  <c r="D314" i="17" s="1"/>
  <c r="H69" i="3" a="1"/>
  <c r="H69" i="3" s="1"/>
  <c r="I69" i="3" s="1"/>
  <c r="CQ220" i="17"/>
  <c r="D220" i="17" s="1"/>
  <c r="H104" i="3" a="1"/>
  <c r="H104" i="3" s="1"/>
  <c r="I104" i="3" s="1"/>
  <c r="CQ345" i="17"/>
  <c r="D345" i="17" s="1"/>
  <c r="J89" i="3"/>
  <c r="I55" i="5"/>
  <c r="H20" i="3" a="1"/>
  <c r="H20" i="3" s="1"/>
  <c r="I20" i="3" s="1"/>
  <c r="CQ66" i="17"/>
  <c r="D66" i="17" s="1"/>
  <c r="J38" i="3"/>
  <c r="I26" i="5"/>
  <c r="H97" i="3" a="1"/>
  <c r="H97" i="3" s="1"/>
  <c r="I97" i="3" s="1"/>
  <c r="CQ321" i="17"/>
  <c r="D321" i="17" s="1"/>
  <c r="H106" i="3" a="1"/>
  <c r="H106" i="3" s="1"/>
  <c r="I106" i="3" s="1"/>
  <c r="CQ347" i="17"/>
  <c r="D347" i="17" s="1"/>
  <c r="I28" i="4"/>
  <c r="J34" i="3"/>
  <c r="H50" i="3" a="1"/>
  <c r="H50" i="3" s="1"/>
  <c r="I50" i="3" s="1"/>
  <c r="CQ136" i="17"/>
  <c r="D136" i="17" s="1"/>
  <c r="H29" i="3" a="1"/>
  <c r="H29" i="3" s="1"/>
  <c r="I29" i="3" s="1"/>
  <c r="CQ81" i="17"/>
  <c r="D81" i="17" s="1"/>
  <c r="H11" i="3" a="1"/>
  <c r="H11" i="3" s="1"/>
  <c r="I11" i="3" s="1"/>
  <c r="CQ33" i="17"/>
  <c r="D33" i="17" s="1"/>
  <c r="H92" i="3" a="1"/>
  <c r="H92" i="3" s="1"/>
  <c r="I92" i="3" s="1"/>
  <c r="CQ305" i="17"/>
  <c r="D305" i="17" s="1"/>
  <c r="H25" i="3" a="1"/>
  <c r="H25" i="3" s="1"/>
  <c r="I25" i="3" s="1"/>
  <c r="CQ76" i="17"/>
  <c r="D76" i="17" s="1"/>
  <c r="H90" i="3" a="1"/>
  <c r="H90" i="3" s="1"/>
  <c r="I90" i="3" s="1"/>
  <c r="CQ289" i="17"/>
  <c r="D289" i="17" s="1"/>
  <c r="H48" i="3" a="1"/>
  <c r="H48" i="3" s="1"/>
  <c r="I48" i="3" s="1"/>
  <c r="CQ132" i="17"/>
  <c r="D132" i="17" s="1"/>
  <c r="I63" i="5"/>
  <c r="I85" i="4"/>
  <c r="J102" i="3"/>
  <c r="H68" i="3" a="1"/>
  <c r="H68" i="3" s="1"/>
  <c r="I68" i="3" s="1"/>
  <c r="CQ218" i="17"/>
  <c r="D218" i="17" s="1"/>
  <c r="H22" i="3" a="1"/>
  <c r="H22" i="3" s="1"/>
  <c r="I22" i="3" s="1"/>
  <c r="CQ69" i="17"/>
  <c r="D69" i="17" s="1"/>
  <c r="H78" i="3" a="1"/>
  <c r="H78" i="3" s="1"/>
  <c r="I78" i="3" s="1"/>
  <c r="CQ243" i="17"/>
  <c r="D243" i="17" s="1"/>
  <c r="H110" i="3" a="1"/>
  <c r="H110" i="3" s="1"/>
  <c r="I110" i="3" s="1"/>
  <c r="CQ353" i="17"/>
  <c r="D353" i="17" s="1"/>
  <c r="H82" i="3" a="1"/>
  <c r="H82" i="3" s="1"/>
  <c r="I82" i="3" s="1"/>
  <c r="CQ257" i="17"/>
  <c r="D257" i="17" s="1"/>
  <c r="H13" i="3" a="1"/>
  <c r="H13" i="3" s="1"/>
  <c r="I13" i="3" s="1"/>
  <c r="CQ46" i="17"/>
  <c r="D46" i="17" s="1"/>
  <c r="H21" i="3" a="1"/>
  <c r="H21" i="3" s="1"/>
  <c r="I21" i="3" s="1"/>
  <c r="CQ68" i="17"/>
  <c r="D68" i="17" s="1"/>
  <c r="H17" i="3" a="1"/>
  <c r="H17" i="3" s="1"/>
  <c r="I17" i="3" s="1"/>
  <c r="CQ57" i="17"/>
  <c r="D57" i="17" s="1"/>
  <c r="H103" i="3" a="1"/>
  <c r="H103" i="3" s="1"/>
  <c r="I103" i="3" s="1"/>
  <c r="CQ344" i="17"/>
  <c r="D344" i="17" s="1"/>
  <c r="H88" i="3" a="1"/>
  <c r="H88" i="3" s="1"/>
  <c r="I88" i="3" s="1"/>
  <c r="CQ280" i="17"/>
  <c r="D280" i="17" s="1"/>
  <c r="J16" i="3"/>
  <c r="I15" i="4"/>
  <c r="I14" i="5"/>
  <c r="I18" i="5"/>
  <c r="I21" i="4"/>
  <c r="J24" i="3"/>
  <c r="I94" i="4"/>
  <c r="J113" i="3"/>
  <c r="H37" i="3" a="1"/>
  <c r="H37" i="3" s="1"/>
  <c r="I37" i="3" s="1"/>
  <c r="CQ94" i="17"/>
  <c r="D94" i="17" s="1"/>
  <c r="I20" i="4"/>
  <c r="J23" i="3"/>
  <c r="I9" i="4"/>
  <c r="J10" i="3"/>
  <c r="J77" i="3"/>
  <c r="I64" i="4"/>
  <c r="H95" i="3" a="1"/>
  <c r="H95" i="3" s="1"/>
  <c r="I95" i="3" s="1"/>
  <c r="CQ316" i="17"/>
  <c r="D316" i="17" s="1"/>
  <c r="H98" i="3" a="1"/>
  <c r="H98" i="3" s="1"/>
  <c r="I98" i="3" s="1"/>
  <c r="CQ326" i="17"/>
  <c r="D326" i="17" s="1"/>
  <c r="H105" i="3" a="1"/>
  <c r="H105" i="3" s="1"/>
  <c r="I105" i="3" s="1"/>
  <c r="CQ346" i="17"/>
  <c r="D346" i="17" s="1"/>
  <c r="I61" i="4"/>
  <c r="I48" i="5"/>
  <c r="J74" i="3"/>
  <c r="J94" i="3"/>
  <c r="I77" i="4"/>
  <c r="I58" i="5"/>
  <c r="J79" i="3"/>
  <c r="I50" i="5"/>
  <c r="H91" i="3" a="1"/>
  <c r="H91" i="3" s="1"/>
  <c r="I91" i="3" s="1"/>
  <c r="CQ290" i="17"/>
  <c r="D290" i="17" s="1"/>
  <c r="I18" i="4"/>
  <c r="J19" i="3"/>
  <c r="H8" i="3" a="1"/>
  <c r="H8" i="3" s="1"/>
  <c r="I8" i="3" s="1"/>
  <c r="CQ21" i="17"/>
  <c r="D21" i="17" s="1"/>
  <c r="H61" i="3" a="1"/>
  <c r="H61" i="3" s="1"/>
  <c r="I61" i="3" s="1"/>
  <c r="CQ178" i="17"/>
  <c r="D178" i="17" s="1"/>
  <c r="H53" i="3" a="1"/>
  <c r="H53" i="3" s="1"/>
  <c r="I53" i="3" s="1"/>
  <c r="CQ142" i="17"/>
  <c r="D142" i="17" s="1"/>
  <c r="H32" i="3" a="1"/>
  <c r="H32" i="3" s="1"/>
  <c r="I32" i="3" s="1"/>
  <c r="CQ84" i="17"/>
  <c r="D84" i="17" s="1"/>
  <c r="H33" i="3" a="1"/>
  <c r="H33" i="3" s="1"/>
  <c r="I33" i="3" s="1"/>
  <c r="CQ85" i="17"/>
  <c r="D85" i="17" s="1"/>
  <c r="H84" i="3" a="1"/>
  <c r="H84" i="3" s="1"/>
  <c r="I84" i="3" s="1"/>
  <c r="CQ260" i="17"/>
  <c r="D260" i="17" s="1"/>
  <c r="H66" i="3" a="1"/>
  <c r="H66" i="3" s="1"/>
  <c r="I66" i="3" s="1"/>
  <c r="CQ205" i="17"/>
  <c r="D205" i="17" s="1"/>
  <c r="I59" i="5"/>
  <c r="J96" i="3"/>
  <c r="I79" i="4"/>
  <c r="H58" i="3" a="1"/>
  <c r="H58" i="3" s="1"/>
  <c r="I58" i="3" s="1"/>
  <c r="CQ159" i="17"/>
  <c r="D159" i="17" s="1"/>
  <c r="H42" i="3" a="1"/>
  <c r="H42" i="3" s="1"/>
  <c r="I42" i="3" s="1"/>
  <c r="CQ106" i="17"/>
  <c r="D106" i="17" s="1"/>
  <c r="I51" i="5"/>
  <c r="J83" i="3"/>
  <c r="H18" i="3" a="1"/>
  <c r="H18" i="3" s="1"/>
  <c r="I18" i="3" s="1"/>
  <c r="CQ63" i="17"/>
  <c r="D63" i="17" s="1"/>
  <c r="H39" i="3" a="1"/>
  <c r="H39" i="3" s="1"/>
  <c r="I39" i="3" s="1"/>
  <c r="CQ98" i="17"/>
  <c r="D98" i="17" s="1"/>
  <c r="H117" i="3" a="1"/>
  <c r="H117" i="3" s="1"/>
  <c r="CQ371" i="17"/>
  <c r="D371" i="17" s="1"/>
  <c r="H80" i="3" a="1"/>
  <c r="H80" i="3" s="1"/>
  <c r="I80" i="3" s="1"/>
  <c r="CQ245" i="17"/>
  <c r="D245" i="17" s="1"/>
  <c r="H65" i="3" a="1"/>
  <c r="H65" i="3" s="1"/>
  <c r="I65" i="3" s="1"/>
  <c r="CQ200" i="17"/>
  <c r="D200" i="17" s="1"/>
  <c r="H43" i="3" a="1"/>
  <c r="H43" i="3" s="1"/>
  <c r="I43" i="3" s="1"/>
  <c r="CQ108" i="17"/>
  <c r="D108" i="17" s="1"/>
  <c r="I39" i="4"/>
  <c r="J47" i="3"/>
  <c r="H44" i="3" a="1"/>
  <c r="H44" i="3" s="1"/>
  <c r="I44" i="3" s="1"/>
  <c r="CQ110" i="17"/>
  <c r="D110" i="17" s="1"/>
  <c r="H108" i="3" a="1"/>
  <c r="H108" i="3" s="1"/>
  <c r="I108" i="3" s="1"/>
  <c r="CQ351" i="17"/>
  <c r="D351" i="17" s="1"/>
  <c r="H115" i="3" a="1"/>
  <c r="H115" i="3" s="1"/>
  <c r="I115" i="3" s="1"/>
  <c r="CQ365" i="17"/>
  <c r="D365" i="17" s="1"/>
  <c r="J26" i="3"/>
  <c r="I22" i="4"/>
  <c r="I24" i="5"/>
  <c r="I30" i="4"/>
  <c r="J36" i="3"/>
  <c r="H41" i="3" a="1"/>
  <c r="H41" i="3" s="1"/>
  <c r="I41" i="3" s="1"/>
  <c r="CQ105" i="17"/>
  <c r="D105" i="17" s="1"/>
  <c r="F83" i="4"/>
  <c r="G83" i="4" s="1" a="1"/>
  <c r="G83" i="4" s="1"/>
  <c r="H83" i="4" s="1"/>
  <c r="H9" i="3" a="1"/>
  <c r="H9" i="3" s="1"/>
  <c r="I9" i="3" s="1"/>
  <c r="CQ24" i="17"/>
  <c r="D24" i="17" s="1"/>
  <c r="H14" i="3" a="1"/>
  <c r="H14" i="3" s="1"/>
  <c r="I14" i="3" s="1"/>
  <c r="CQ48" i="17"/>
  <c r="D48" i="17" s="1"/>
  <c r="I20" i="5"/>
  <c r="I24" i="4"/>
  <c r="J28" i="3"/>
  <c r="F53" i="5"/>
  <c r="G53" i="5" s="1" a="1"/>
  <c r="G53" i="5" s="1"/>
  <c r="H53" i="5" s="1"/>
  <c r="I59" i="4"/>
  <c r="I46" i="5"/>
  <c r="J72" i="3"/>
  <c r="H56" i="3" a="1"/>
  <c r="H56" i="3" s="1"/>
  <c r="I56" i="3" s="1"/>
  <c r="CQ155" i="17"/>
  <c r="D155" i="17" s="1"/>
  <c r="H76" i="3" a="1"/>
  <c r="H76" i="3" s="1"/>
  <c r="I76" i="3" s="1"/>
  <c r="CQ240" i="17"/>
  <c r="D240" i="17" s="1"/>
  <c r="I41" i="4"/>
  <c r="I33" i="5"/>
  <c r="J49" i="3"/>
  <c r="J12" i="3"/>
  <c r="I11" i="4"/>
  <c r="I10" i="5"/>
  <c r="H87" i="3" a="1"/>
  <c r="H87" i="3" s="1"/>
  <c r="I87" i="3" s="1"/>
  <c r="CQ263" i="17"/>
  <c r="D263" i="17" s="1"/>
  <c r="H101" i="3" a="1"/>
  <c r="H101" i="3" s="1"/>
  <c r="I101" i="3" s="1"/>
  <c r="CQ334" i="17"/>
  <c r="D334" i="17" s="1"/>
  <c r="H59" i="3" a="1"/>
  <c r="H59" i="3" s="1"/>
  <c r="I59" i="3" s="1"/>
  <c r="CQ160" i="17"/>
  <c r="D160" i="17" s="1"/>
  <c r="H27" i="3" a="1"/>
  <c r="H27" i="3" s="1"/>
  <c r="I27" i="3" s="1"/>
  <c r="CQ78" i="17"/>
  <c r="D78" i="17" s="1"/>
  <c r="H31" i="3" a="1"/>
  <c r="H31" i="3" s="1"/>
  <c r="I31" i="3" s="1"/>
  <c r="CQ83" i="17"/>
  <c r="D83" i="17" s="1"/>
  <c r="I51" i="4"/>
  <c r="J62" i="3"/>
  <c r="J30" i="3"/>
  <c r="I26" i="4"/>
  <c r="H112" i="3" a="1"/>
  <c r="H112" i="3" s="1"/>
  <c r="I112" i="3" s="1"/>
  <c r="CQ361" i="17"/>
  <c r="D361" i="17" s="1"/>
  <c r="H71" i="3" a="1"/>
  <c r="H71" i="3" s="1"/>
  <c r="I71" i="3" s="1"/>
  <c r="CQ222" i="17"/>
  <c r="D222" i="17" s="1"/>
  <c r="H107" i="3" a="1"/>
  <c r="H107" i="3" s="1"/>
  <c r="I107" i="3" s="1"/>
  <c r="CQ348" i="17"/>
  <c r="D348" i="17" s="1"/>
  <c r="H45" i="3" a="1"/>
  <c r="H45" i="3" s="1"/>
  <c r="I45" i="3" s="1"/>
  <c r="CQ114" i="17"/>
  <c r="D114" i="17" s="1"/>
  <c r="H70" i="3" a="1"/>
  <c r="H70" i="3" s="1"/>
  <c r="I70" i="3" s="1"/>
  <c r="CQ221" i="17"/>
  <c r="D221" i="17" s="1"/>
  <c r="J55" i="3"/>
  <c r="I46" i="4"/>
  <c r="H111" i="3" a="1"/>
  <c r="H111" i="3" s="1"/>
  <c r="I111" i="3" s="1"/>
  <c r="CQ358" i="17"/>
  <c r="D358" i="17" s="1"/>
  <c r="H15" i="3" a="1"/>
  <c r="H15" i="3" s="1"/>
  <c r="I15" i="3" s="1"/>
  <c r="CQ51" i="17"/>
  <c r="D51" i="17" s="1"/>
  <c r="J81" i="3"/>
  <c r="I67" i="4"/>
  <c r="H52" i="3" a="1"/>
  <c r="H52" i="3" s="1"/>
  <c r="I52" i="3" s="1"/>
  <c r="CQ141" i="17"/>
  <c r="D141" i="17" s="1"/>
  <c r="H114" i="3" a="1"/>
  <c r="H114" i="3" s="1"/>
  <c r="I114" i="3" s="1"/>
  <c r="CQ364" i="17"/>
  <c r="D364" i="17" s="1"/>
  <c r="H6" i="3" a="1"/>
  <c r="H6" i="3" s="1"/>
  <c r="I6" i="3" s="1"/>
  <c r="CQ18" i="17"/>
  <c r="D18" i="17" s="1"/>
  <c r="I61" i="5"/>
  <c r="J99" i="3"/>
  <c r="I82" i="4"/>
  <c r="I52" i="4"/>
  <c r="I41" i="5"/>
  <c r="J63" i="3"/>
  <c r="J54" i="3"/>
  <c r="I45" i="4"/>
  <c r="H116" i="3" a="1"/>
  <c r="H116" i="3" s="1"/>
  <c r="I116" i="3" s="1"/>
  <c r="CQ370" i="17"/>
  <c r="D370" i="17" s="1"/>
  <c r="H75" i="3" a="1"/>
  <c r="H75" i="3" s="1"/>
  <c r="I75" i="3" s="1"/>
  <c r="CQ236" i="17"/>
  <c r="D236" i="17" s="1"/>
  <c r="H109" i="3" a="1"/>
  <c r="H109" i="3" s="1"/>
  <c r="I109" i="3" s="1"/>
  <c r="CQ352" i="17"/>
  <c r="D352" i="17" s="1"/>
  <c r="H85" i="3" a="1"/>
  <c r="H85" i="3" s="1"/>
  <c r="I85" i="3" s="1"/>
  <c r="CQ261" i="17"/>
  <c r="D261" i="17" s="1"/>
  <c r="H5" i="3" a="1"/>
  <c r="H5" i="3" s="1"/>
  <c r="I5" i="3" s="1"/>
  <c r="CQ3" i="17"/>
  <c r="D3" i="17" s="1"/>
  <c r="H40" i="3" a="1"/>
  <c r="H40" i="3" s="1"/>
  <c r="I40" i="3" s="1"/>
  <c r="CQ101" i="17"/>
  <c r="D101" i="17" s="1"/>
  <c r="H35" i="3" a="1"/>
  <c r="H35" i="3" s="1"/>
  <c r="I35" i="3" s="1"/>
  <c r="CQ92" i="17"/>
  <c r="D92" i="17" s="1"/>
  <c r="I78" i="4" l="1"/>
  <c r="J95" i="3"/>
  <c r="I17" i="5"/>
  <c r="J21" i="3"/>
  <c r="I56" i="4"/>
  <c r="J68" i="3"/>
  <c r="I13" i="4"/>
  <c r="I12" i="5"/>
  <c r="J14" i="3"/>
  <c r="I22" i="5"/>
  <c r="J32" i="3"/>
  <c r="I53" i="5"/>
  <c r="I70" i="4"/>
  <c r="J85" i="3"/>
  <c r="I14" i="4"/>
  <c r="I13" i="5"/>
  <c r="J15" i="3"/>
  <c r="I45" i="5"/>
  <c r="J71" i="3"/>
  <c r="I38" i="5"/>
  <c r="J59" i="3"/>
  <c r="I63" i="4"/>
  <c r="J76" i="3"/>
  <c r="I70" i="5"/>
  <c r="I96" i="4"/>
  <c r="J115" i="3"/>
  <c r="I66" i="4"/>
  <c r="J80" i="3"/>
  <c r="I49" i="4"/>
  <c r="J58" i="3"/>
  <c r="I10" i="4"/>
  <c r="J11" i="3"/>
  <c r="I32" i="5"/>
  <c r="J46" i="3"/>
  <c r="I11" i="5"/>
  <c r="I12" i="4"/>
  <c r="J13" i="3"/>
  <c r="I7" i="5"/>
  <c r="I7" i="4"/>
  <c r="J7" i="3"/>
  <c r="J117" i="3"/>
  <c r="I98" i="4"/>
  <c r="I25" i="4"/>
  <c r="J29" i="3"/>
  <c r="I16" i="5"/>
  <c r="J20" i="3"/>
  <c r="I9" i="5"/>
  <c r="J9" i="3"/>
  <c r="I40" i="4"/>
  <c r="J48" i="3"/>
  <c r="I42" i="4"/>
  <c r="I34" i="5"/>
  <c r="J50" i="3"/>
  <c r="I43" i="4"/>
  <c r="I35" i="5"/>
  <c r="J51" i="3"/>
  <c r="I68" i="4"/>
  <c r="J82" i="3"/>
  <c r="I32" i="4"/>
  <c r="J39" i="3"/>
  <c r="J41" i="3"/>
  <c r="I34" i="4"/>
  <c r="I27" i="5"/>
  <c r="I44" i="5"/>
  <c r="J66" i="3"/>
  <c r="I8" i="4"/>
  <c r="I8" i="5"/>
  <c r="J8" i="3"/>
  <c r="I72" i="4"/>
  <c r="J88" i="3"/>
  <c r="I91" i="4"/>
  <c r="J110" i="3"/>
  <c r="I42" i="5"/>
  <c r="I53" i="4"/>
  <c r="J64" i="3"/>
  <c r="I40" i="5"/>
  <c r="J61" i="3"/>
  <c r="I62" i="4"/>
  <c r="I49" i="5"/>
  <c r="J75" i="3"/>
  <c r="I6" i="5"/>
  <c r="I6" i="4"/>
  <c r="J6" i="3"/>
  <c r="I95" i="4"/>
  <c r="J114" i="3"/>
  <c r="I17" i="4"/>
  <c r="J18" i="3"/>
  <c r="I73" i="4"/>
  <c r="J90" i="3"/>
  <c r="I87" i="4"/>
  <c r="J104" i="3"/>
  <c r="I65" i="5"/>
  <c r="I55" i="4"/>
  <c r="J67" i="3"/>
  <c r="I44" i="4"/>
  <c r="J53" i="3"/>
  <c r="I68" i="5"/>
  <c r="I92" i="4"/>
  <c r="J111" i="3"/>
  <c r="I62" i="5"/>
  <c r="I84" i="4"/>
  <c r="J101" i="3"/>
  <c r="I67" i="5"/>
  <c r="J108" i="3"/>
  <c r="I71" i="4"/>
  <c r="J87" i="3"/>
  <c r="I30" i="5"/>
  <c r="I37" i="4"/>
  <c r="J44" i="3"/>
  <c r="I29" i="4"/>
  <c r="I23" i="5"/>
  <c r="J35" i="3"/>
  <c r="I71" i="5"/>
  <c r="I97" i="4"/>
  <c r="J116" i="3"/>
  <c r="I58" i="4"/>
  <c r="J70" i="3"/>
  <c r="I69" i="4"/>
  <c r="I52" i="5"/>
  <c r="J84" i="3"/>
  <c r="I66" i="5"/>
  <c r="J105" i="3"/>
  <c r="I25" i="5"/>
  <c r="I31" i="4"/>
  <c r="J37" i="3"/>
  <c r="I86" i="4"/>
  <c r="I64" i="5"/>
  <c r="J103" i="3"/>
  <c r="I65" i="4"/>
  <c r="J78" i="3"/>
  <c r="H100" i="3" a="1"/>
  <c r="H100" i="3" s="1"/>
  <c r="I100" i="3" s="1"/>
  <c r="CQ331" i="17"/>
  <c r="D331" i="17" s="1"/>
  <c r="I90" i="4"/>
  <c r="J109" i="3"/>
  <c r="I93" i="4"/>
  <c r="I69" i="5"/>
  <c r="J112" i="3"/>
  <c r="I47" i="4"/>
  <c r="I37" i="5"/>
  <c r="J56" i="3"/>
  <c r="I33" i="4"/>
  <c r="J40" i="3"/>
  <c r="I36" i="5"/>
  <c r="J52" i="3"/>
  <c r="I31" i="5"/>
  <c r="I38" i="4"/>
  <c r="J45" i="3"/>
  <c r="I21" i="5"/>
  <c r="J31" i="3"/>
  <c r="I19" i="5"/>
  <c r="J25" i="3"/>
  <c r="I88" i="4"/>
  <c r="J106" i="3"/>
  <c r="I57" i="4"/>
  <c r="J69" i="3"/>
  <c r="I50" i="4"/>
  <c r="I39" i="5"/>
  <c r="J60" i="3"/>
  <c r="I29" i="5"/>
  <c r="I36" i="4"/>
  <c r="J43" i="3"/>
  <c r="J33" i="3"/>
  <c r="I27" i="4"/>
  <c r="I74" i="4"/>
  <c r="J91" i="3"/>
  <c r="I81" i="4"/>
  <c r="I60" i="5"/>
  <c r="J98" i="3"/>
  <c r="I16" i="4"/>
  <c r="I15" i="5"/>
  <c r="J17" i="3"/>
  <c r="I19" i="4"/>
  <c r="J22" i="3"/>
  <c r="I5" i="4"/>
  <c r="I5" i="5"/>
  <c r="J5" i="3"/>
  <c r="I89" i="4"/>
  <c r="J107" i="3"/>
  <c r="I23" i="4"/>
  <c r="J27" i="3"/>
  <c r="I43" i="5"/>
  <c r="I54" i="4"/>
  <c r="J65" i="3"/>
  <c r="I28" i="5"/>
  <c r="I35" i="4"/>
  <c r="J42" i="3"/>
  <c r="I75" i="4"/>
  <c r="I56" i="5"/>
  <c r="J92" i="3"/>
  <c r="I80" i="4"/>
  <c r="J97" i="3"/>
  <c r="I76" i="4"/>
  <c r="I57" i="5"/>
  <c r="J93" i="3"/>
  <c r="I83" i="4" l="1"/>
  <c r="J10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Luca Vernaccini</author>
  </authors>
  <commentList>
    <comment ref="S3" authorId="0" shapeId="0" xr:uid="{00000000-0006-0000-1300-000001000000}">
      <text>
        <r>
          <rPr>
            <sz val="11"/>
            <color theme="1"/>
            <rFont val="Calibri"/>
            <family val="2"/>
            <scheme val="minor"/>
          </rPr>
          <t>Luca Vernaccini:
Data of 2016 at 17/8/2016</t>
        </r>
      </text>
    </comment>
    <comment ref="AJ3" authorId="0" shapeId="0" xr:uid="{00000000-0006-0000-1300-000002000000}">
      <text>
        <r>
          <rPr>
            <sz val="11"/>
            <color theme="1"/>
            <rFont val="Calibri"/>
            <family val="2"/>
            <scheme val="minor"/>
          </rPr>
          <t>Luca Vernaccini:
As of 18 August 2016</t>
        </r>
      </text>
    </comment>
  </commentList>
</comments>
</file>

<file path=xl/sharedStrings.xml><?xml version="1.0" encoding="utf-8"?>
<sst xmlns="http://schemas.openxmlformats.org/spreadsheetml/2006/main" count="83964" uniqueCount="8138">
  <si>
    <t>release:</t>
  </si>
  <si>
    <t>31/07/2026</t>
  </si>
  <si>
    <t>INFORM SEVERITY INDEX</t>
  </si>
  <si>
    <t>July 2026</t>
  </si>
  <si>
    <t>OBJECTIVES AND PROCESS</t>
  </si>
  <si>
    <t>The INFORM Severity Index summarises a wide range of already existing, quantitative information about crisis severity and presents it in a format that can be used more easily in decision-making. It aggregates information from a range of credible, publicly available sources. Human analysts collect the data and enter it into the Index.
It is intended to contribute to:
      - A shared and objective understanding of crisis severity; 
      - Decisions on the allocation of resources in a way that is proportionate with crisis severity; 
      - Justify and advocate for action, especially in the case of forgotten or unrecognised crises; 
      - Monitor trends in crisis severity over time</t>
  </si>
  <si>
    <t>ANALYTICAL FRAMEWORK AND METHODOLOGY</t>
  </si>
  <si>
    <t xml:space="preserve">The INFORM Severity Index is a composite indicator that measures the severity of humanitarian crises against a common scale:
It is a composite indicator that aggregates data from various sources to categorise all crises into five levels of severity:
      - Very high; High; Medium; Low; Very low
The Index covers:
      - The impact of the crisis itself, in terms of the scope of its geographical, human and physical effects;
      - The conditions and status of the people affected, including information about the distribution of severity (i.e. the number of people in each category of severity within a crisis);
      - The complexity of the crisis, in terms of factors that affect its mitigation or resolution. 
The results are provided by crisis and by country. A crisis is defined as an event and a location. There may be more than one crisis per country. Sometimes a crisis may be defined as a country. It is also possible to access the values for different levels of the analytical framework, to better understand the main drivers of a crisis. All the underlying data, metadata and methodology are publicly available.
</t>
  </si>
  <si>
    <t>DATA SOURCES, USE AND LIMITATIONS</t>
  </si>
  <si>
    <t xml:space="preserve">The INFORM Severity aggregates information from a range of credible, publicly available sources, such as UN agencies, governments and other multilateral organisations. The country’s Humanitarian Needs Overview (HNO) is used if one is available. 
The INFORM Severity Index can be used to support decisions that require an understanding of the severity of crises globally or to understand changes in crisis severity over time. It should not be used for decisions about the operational response to a specific crisis. Crisis-specific information like needs assessments and appeals should be used to support these decisions.
The INFORM Severity Index is only one source of information that can support decisions about humanitarian crises. It should typically be complemented by other sources. Due to the dynamic and chaotic nature of humanitarian emergencies and the lack of a globally systematic approach to data collection, imperfect information is necessarily used in the Index. Expert judgement is involved in deciding what data to include. A reliability estimate is provided for each crisis. The results spreadsheet contains metadata, showing the sources and dates of included figures, as well as key assessments or judgements made in their inclusion.
</t>
  </si>
  <si>
    <t>FURTHER INFORMATION</t>
  </si>
  <si>
    <t>The development of the INFORM Severity Index was initiated and guided by the INFORM initiative - a multistakeholder partnership of humanitarian and development organisations, donors and technical partners - together with other interested organisations.  The European Commission Joint Research Centre is responsible for the methodology. ACAPS is responsible for the data collection and analysis. OCHA is the overall coordinator of INFORM.
We welcome all feedback and questions relating to the INFORM Severity INDEX. 
Please send them to contact@inform.index.org.</t>
  </si>
  <si>
    <t>Click here to read the INFORM Severity Index User Guide</t>
  </si>
  <si>
    <t>Click here to read the INFORM Severity Index Methodology Report</t>
  </si>
  <si>
    <t>Licence
Attribution 4.0 International (CC BY 4.0): https://creativecommons.org/licenses/by/4.0/legalcode
Reuse is authorised, provided the source is acknowledged.</t>
  </si>
  <si>
    <t>Citation
INFORM. 2020. INFORM Severity Index August 2020. https://drmkc.jrc.ec.europa.eu/inform-index/INFORM-Severity. INFORM is a collaboration of the Inter-Agency Standing Committee Reference Group on Risk, Early Warning and Preparedness and the European Commission. The European Commission Joint Research Centre is responsible for the methodology. ACAPS is responsible for the data collection and analysis. OCHA is the overall coordinator of INFORM.</t>
  </si>
  <si>
    <t>Crisis</t>
  </si>
  <si>
    <t>Crisis ID</t>
  </si>
  <si>
    <t>Country</t>
  </si>
  <si>
    <t>Indicator</t>
  </si>
  <si>
    <t>Figure</t>
  </si>
  <si>
    <t>Source and Date</t>
  </si>
  <si>
    <t>Reliability</t>
  </si>
  <si>
    <t>Reliability Score</t>
  </si>
  <si>
    <t>Link</t>
  </si>
  <si>
    <t>Justification</t>
  </si>
  <si>
    <t>Helper</t>
  </si>
  <si>
    <t>Date of entry</t>
  </si>
  <si>
    <t>Type of entry</t>
  </si>
  <si>
    <t>Displacement from Venezuela to Colombia</t>
  </si>
  <si>
    <t>COL002</t>
  </si>
  <si>
    <t>Colombia</t>
  </si>
  <si>
    <t>People facing limited access constraints</t>
  </si>
  <si>
    <t>x</t>
  </si>
  <si>
    <t xml:space="preserve">x
</t>
  </si>
  <si>
    <t>no data available</t>
  </si>
  <si>
    <t>COL002People facing limited access constraints</t>
  </si>
  <si>
    <t>Humanitarian development</t>
  </si>
  <si>
    <t>People facing restricted access constraints</t>
  </si>
  <si>
    <t>COL002People facing restricted access constraints</t>
  </si>
  <si>
    <t>International displacement to Somalia</t>
  </si>
  <si>
    <t>SOM002</t>
  </si>
  <si>
    <t>Somalia</t>
  </si>
  <si>
    <t>There is an information gap on this indicator</t>
  </si>
  <si>
    <t>SOM002People facing limited access constraints</t>
  </si>
  <si>
    <t>SOM002People facing restricted access constraints</t>
  </si>
  <si>
    <t>Illness cases reported</t>
  </si>
  <si>
    <t>SOM002Illness cases reported</t>
  </si>
  <si>
    <t>Buildings damaged</t>
  </si>
  <si>
    <t>SOM002Buildings damaged</t>
  </si>
  <si>
    <t>Buildings destroyed</t>
  </si>
  <si>
    <t>SOM002Buildings destroyed</t>
  </si>
  <si>
    <t>Buildings in affected area</t>
  </si>
  <si>
    <t>SOM002Buildings in affected area</t>
  </si>
  <si>
    <t>Economic Losses</t>
  </si>
  <si>
    <t>SOM002Economic Losses</t>
  </si>
  <si>
    <t>Displacement from Venezuela to Brazil</t>
  </si>
  <si>
    <t>BRA002</t>
  </si>
  <si>
    <t>Brazil</t>
  </si>
  <si>
    <t xml:space="preserve">No available data </t>
  </si>
  <si>
    <t>BRA002People facing limited access constraints</t>
  </si>
  <si>
    <t>Change in the data/methodology</t>
  </si>
  <si>
    <t>BRA002People facing restricted access constraints</t>
  </si>
  <si>
    <t>Political and Economic crisis in El Salvador</t>
  </si>
  <si>
    <t>SLV001</t>
  </si>
  <si>
    <t>El Salvador</t>
  </si>
  <si>
    <t>Denial of existence of humanitarian needs or entitlements to assistance</t>
  </si>
  <si>
    <t>ACAPS Access Methodology</t>
  </si>
  <si>
    <t>Medium</t>
  </si>
  <si>
    <t>SLV001Denial of existence of humanitarian needs or entitlements to assistance</t>
  </si>
  <si>
    <t>Impediments to entry into country (bureaucratic and administrative)</t>
  </si>
  <si>
    <t>SLV001Impediments to entry into country (bureaucratic and administrative)</t>
  </si>
  <si>
    <t>Interference into implementation of humanitarian activities</t>
  </si>
  <si>
    <t>SLV001Interference into implementation of humanitarian activities</t>
  </si>
  <si>
    <t>Ongoing insecurity/hostilities affecting humanitarian assistance</t>
  </si>
  <si>
    <t>SLV001Ongoing insecurity/hostilities affecting humanitarian assistance</t>
  </si>
  <si>
    <t>Physical constraints in the environment (obstacles related to terrain, climate, lack of infrastructure, etc.)</t>
  </si>
  <si>
    <t>SLV001Physical constraints in the environment (obstacles related to terrain, climate, lack of infrastructure, etc.)</t>
  </si>
  <si>
    <t>Presence of mines and improvised explosive devices</t>
  </si>
  <si>
    <t>SLV001Presence of mines and improvised explosive devices</t>
  </si>
  <si>
    <t>Restriction and obstruction of access to services and assistance</t>
  </si>
  <si>
    <t>SLV001Restriction and obstruction of access to services and assistance</t>
  </si>
  <si>
    <t>Restriction of movement (impediments to freedom of movement and/or administrative restrictions)</t>
  </si>
  <si>
    <t>SLV001Restriction of movement (impediments to freedom of movement and/or administrative restrictions)</t>
  </si>
  <si>
    <t>Violence against personnel, facilities and assets</t>
  </si>
  <si>
    <t>SLV001Violence against personnel, facilities and assets</t>
  </si>
  <si>
    <t>Total population</t>
  </si>
  <si>
    <t>OCHA 04/02/2025</t>
  </si>
  <si>
    <t xml:space="preserve">Medium </t>
  </si>
  <si>
    <t>https://reliefweb.int/report/el-salvador/el-salvador-necesidades-humanitarias-y-plan-de-respuesta-2025-enero-2025?_gl=1*1shohxs*_ga*NDg0NDI4NjIxLjE3MzE1NTAwNjg.*_ga_E60ZNX2F68*MTc0MDQyODYzMS40MS4xLjE3NDA0Mjg2MzQuNTcuMC4w</t>
  </si>
  <si>
    <t>This is the population of El Salvador according to the 2025 HNRP. This number was adopted instead of the World Bank figure, as it considers population changes due to immigration and emigration. Reliability set to medium as we are using projected data.</t>
  </si>
  <si>
    <t>SLV001Total population</t>
  </si>
  <si>
    <t xml:space="preserve">Change in the data/methodology </t>
  </si>
  <si>
    <t>Landmass affected</t>
  </si>
  <si>
    <t xml:space="preserve">World Bank accessed on 13/02/2026; OPA 30/05/2025; WOLA 27/05/2025 </t>
  </si>
  <si>
    <t>https://data.worldbank.org/indicator/AG.LND.TOTL.K2?locations=SV; https://www.observatoriopoliticodelasamericas.com/noticias/crisis-democr%C3%A1tica-en-el-salvador; https://www.wola.org/es/analysis/encarcelamiento-masivo-y-deterioro-democratico-3-anos-del-regimen-de-excepcion-en-el-salvador/</t>
  </si>
  <si>
    <t xml:space="preserve">The potential humanitarian consequences of the Political and Economic crisis in El Salvador are felt across the whole country. This crisis is driven by political and economic instability, which continues to affect people's livelihoods, safety, and access to basic and humanitarian services. Reliability is set to medium as different regions may feel the effects of the crisis distinctively </t>
  </si>
  <si>
    <t>SLV001Landmass affected</t>
  </si>
  <si>
    <t>People exposed</t>
  </si>
  <si>
    <t>OCHA 04/02/2025; WOLA 27/03/2025; OPA 30/05/2025</t>
  </si>
  <si>
    <t>https://reliefweb.int/report/el-salvador/el-salvador-necesidades-humanitarias-y-plan-de-respuesta-2025-enero-2025?_gl=1*1shohxs*_ga*NDg0NDI4NjIxLjE3MzE1NTAwNjg.*_ga_E60ZNX2F68*MTc0MDQyODYzMS40MS4xLjE3NDA0Mjg2MzQuNTcuMC4w; https://www.wola.org/es/analysis/encarcelamiento-masivo-y-deterioro-democratico-3-anos-del-regimen-de-excepcion-en-el-salvador/; https://www.observatoriopoliticodelasamericas.com/noticias/crisis-democr%C3%A1tica-en-el-salvador</t>
  </si>
  <si>
    <t xml:space="preserve">The number of people exposed to the economic and political crisis in El Salvador corresponds to the total population of the country because everyone is exposed to suffering the consequences of this crisis, such as limitations to access basic and humanitarian services, indiscriminate arrests and police violence. The figure for the total population is taken from 2025 HRNP. Reliability is set to medium as we are using projected data and may be overestimating the scope of the crisis. </t>
  </si>
  <si>
    <t>SLV001People exposed</t>
  </si>
  <si>
    <t>People affected</t>
  </si>
  <si>
    <t>OCHA accessed 13/02/2026</t>
  </si>
  <si>
    <t>https://data.humdata.org/dataset/slv-jiaf-humanitarian-needs-pin-and-severity</t>
  </si>
  <si>
    <t xml:space="preserve">The number of people affected corresponds to the population living in any Admin 02 area with any number in severity level 2 and 3, according to the HNO 2025. This includes Ahuachapán Centro, Ahuachapán Norte, Ahuachapán Sur, Cabañas Este, Cabañas Oeste, Cuscatlán Norte, La Libertad Centro, La Libertad Costa, La Libertad Este, La Libertad Norte, La Libertad Oeste, La Libertad Sur, La Paz Centro, La Paz Este, La Paz Oeste, La Unión Norte, La Unión Sur, Morazán Norte, Morazán Sur, San Miguel Centro, San Miguel Norte, San Miguel Oeste, San Salvador Centro, San Salvador Este, San Salvador Norte, San Salvador Oeste, San Salvador Sur, San Vicente Norte, San Vicente Sur, Santa Ana Centro, Santa Ana Oeste, Sonsonate Centro, Sonsonate Este, Usulután Este, Usulután Norte, Usulután Oeste. The figure is taken from JIAF El Salvador – HNRP 2025. 
This source was chosen because it is the only one that provides PiN figures disaggregated by severity level. Reliability is set to medium, as the number is based on the projected population and may be an overestimation, as not everyone living in that admin03 is necessarily affected by the crisis </t>
  </si>
  <si>
    <t>SLV001People affected</t>
  </si>
  <si>
    <t>People displaced</t>
  </si>
  <si>
    <t>UNHCR 14/03/2025; El Savador Now 16/06/2024; IOM accessed on 13/01/2026</t>
  </si>
  <si>
    <t>https://reliefweb.int/report/el-salvador/el-salvador-fact-sheet-january-2025; https://www.elsalvadornow.org/2024/06/16/201675-salvadorans-applied-for-asylum-or-refuge-worldwide-in-2023-according-to-unhcr-201675-salvadorenos-pidieron-asilo-o-refugio-a-nivel-mundial-en-2023-segun-cifras-de-acnur/?utm_source=; https://infounitnca.iom.int/en/returns-to-el-salvador/</t>
  </si>
  <si>
    <t>The number of people displaced by the Political and Economic crisis in El Salvador corresponds to Internally Displaced Persons (IDPs) (86,971), asylum-seekers (342), and refugees in El Salvador (174), based on the most recent UNHCR data. This totals 87,487 individuals currently displaced within El Salvador. The reliability of this figure is set to medium, as it is not entirely clear whether it includes non-Salvadoran migrants and refugees in the country.
In addition to internal displacement, 133,042 Salvadorans submitted asylum applications abroad in 2023, and 68,633 have been recognized as refugees displaced by the economic and political crisis, violence and insecurity — particularly to countries like the United States (112,448 applications), Mexico (11,548), and others such as Spain, Italy, and Belize. As of returnees figure, according to IOM, between January and December 2024, 15,003 people returned to El Salvador.</t>
  </si>
  <si>
    <t>SLV001People displaced</t>
  </si>
  <si>
    <t>Injuries reported</t>
  </si>
  <si>
    <t>X</t>
  </si>
  <si>
    <t>There are no approximate or exact figures about injuries reported</t>
  </si>
  <si>
    <t>SLV001Injuries reported</t>
  </si>
  <si>
    <t>Fatalities reported</t>
  </si>
  <si>
    <t>ACLED accessed on 12/02/2026</t>
  </si>
  <si>
    <t>https://acleddata.com/dashboard/#/dashboard</t>
  </si>
  <si>
    <t>Fatalities reported in battles, riots, and violence against civilians from 01/08/2025 to 31/01/2026. Reliability set to Medium as we may be doublecounting from the latest report</t>
  </si>
  <si>
    <t>SLV001Fatalities reported</t>
  </si>
  <si>
    <t>Fatalities in all crises</t>
  </si>
  <si>
    <t>SLV001Fatalities in all crises</t>
  </si>
  <si>
    <t>People in Need</t>
  </si>
  <si>
    <t>OCHA accessed 16/02/2026; OCHA 13/02/2025</t>
  </si>
  <si>
    <t xml:space="preserve">High </t>
  </si>
  <si>
    <t>https://data.humdata.org/dataset/el-salvador-humanitarian-needs; https://reliefweb.int/report/el-salvador/el-salvador-necesidades-humanitarias-y-plan-de-respuesta-2025-enero-2025?_gl=1*1shohxs*_ga*NDg0NDI4NjIxLjE3MzE1NTAwNjg.*_ga_E60ZNX2F68*MTc0MDQyODYzMS40MS4xLjE3NDA0Mjg2MzQuNTcuMC4w</t>
  </si>
  <si>
    <t xml:space="preserve">The number of people in need in El Salvador, 818700, is taken from the OCHA Humanitarian Needs PiN and JIAF Severity Excel 2025. This figure is taken from OCHA. This source was chosen because it is the most reliable, is up to date, ad does multisectoral need analysis. Reliability was set to high accordingly. </t>
  </si>
  <si>
    <t>SLV001People in Need</t>
  </si>
  <si>
    <t>Minimal humanitarian conditions - Level 1</t>
  </si>
  <si>
    <t>OCHA 04/02/2025; OCHA accessed 13/02/2026</t>
  </si>
  <si>
    <t>https://reliefweb.int/report/el-salvador/el-salvador-necesidades-humanitarias-y-plan-de-respuesta-2025-enero-2025?_gl=1*1shohxs*_ga*NDg0NDI4NjIxLjE3MzE1NTAwNjg.*_ga_E60ZNX2F68*MTc0MDQyODYzMS40MS4xLjE3NDA0Mjg2MzQuNTcuMC4w; https://data.humdata.org/dataset/slv-jiaf-humanitarian-needs-pin-and-severity</t>
  </si>
  <si>
    <t xml:space="preserve">According to INFORM SI methodology, the number of people in Level 1 is equal to the people exposed (6,400,000) minus the people affected (5680933). People in Level 1 are able to meet their basic needs without employing irreversible coping strategies. Reliability was set to medium as we may be overcounting. Reliability is set to medium, according to reliability levels for exposed and affected </t>
  </si>
  <si>
    <t>SLV001Minimal humanitarian conditions - Level 1</t>
  </si>
  <si>
    <t>Stressed humanitarian conditions - Level 2</t>
  </si>
  <si>
    <t>OCHA accessed 13/02/2026; OCHA 13/02/2025</t>
  </si>
  <si>
    <t>https://data.humdata.org/dataset/slv-jiaf-humanitarian-needs-pin-and-severity; https://reliefweb.int/report/el-salvador/el-salvador-necesidades-humanitarias-y-plan-de-respuesta-2025-enero-2025?_gl=1*1shohxs*_ga*NDg0NDI4NjIxLjE3MzE1NTAwNjg.*_ga_E60ZNX2F68*MTc0MDQyODYzMS40MS4xLjE3NDA0Mjg2MzQuNTcuMC4w</t>
  </si>
  <si>
    <t>According to INFORM SI methodology, the number of people in Level 2 is equal to the people affected (5680933) minus the people in need (818,700). People in Level 2 might be facing some difficulties accessing basic services but are able to meet their needs without external assistance. Reliability was set to medium as number for affected are projected figures</t>
  </si>
  <si>
    <t>SLV001Stressed humanitarian conditions - Level 2</t>
  </si>
  <si>
    <t>Moderate humanitarian conditions - Level 3</t>
  </si>
  <si>
    <t xml:space="preserve"> Low </t>
  </si>
  <si>
    <t>According to INFORM Severity Index methodology, the sum of people in levels 3, 4 and 5 is equal to the total number of people in need. To estimate the severity distribution of the people in need ACAPS used the PIN number from the HNO/HNRP and JIAF as the source for the severity distribution. The number was taken from the OCHA's Humanitarian Needs PiN and JIAF Severity 2025 Excel. This source was chosen because it is the most reliable, incluidng multisectoral need analysis. According to HNRP and JIAF, there wasn't any area in severity level 4 or 5, thus all people are in severity level 3.  Despite that HNO/HRP/HNRPs incorporate multi-sectoral assessments to calculate severity levels by area, this approach may not fully capture what is happening at the admin 3 level. Ther severity per area for the total people in need there might be an under/over-estimate. Also given the complexity of the crises, the accuracy of these estimates remains uncertain.</t>
  </si>
  <si>
    <t>SLV001Moderate humanitarian conditions - Level 3</t>
  </si>
  <si>
    <t>Severe humanitarian conditions - Level 4</t>
  </si>
  <si>
    <t>According to INFORM Severity Index methodology, the sum of people in levels 3, 4 and 5 is equal to the total number of people in need. To estimate the severity distribution of the people in need ACAPS used the PIN number from the HNO/HNRP and JIAF as the source for the severity distribution. The number was taken from the OCHA's Humanitarian Needs PiN and JIAF Severity 2025 Excel. This source was chosen because it is the most reliable, including multisectoral need analysis. According to HNRP and JIAF, there wasn't any area in severity level 4 or 5, thus all people are in severity level 3. Despite that HNO/HRP/HNRPs incorporate multi-sectoral assessments to calculate severity levels by area, this approach may not fully capture what is happening at the admin 3 level. Ther severity per area for the total people in need there might be an under/over-estimate. Also given the complexity of the crises, the accuracy of these estimates remains uncertain.</t>
  </si>
  <si>
    <t>SLV001Severe humanitarian conditions - Level 4</t>
  </si>
  <si>
    <t>Extreme humanitarian conditions - Level 5</t>
  </si>
  <si>
    <t>According to INFORM Severity Index methodology, the sum of people in levels 3, 4 and 5 is equal to the total number of people in need. To estimate the severity distribution of the people in need ACAPS used the PIN number from the HNO/HNRP and JIAF as the source for the severity distribution. The number was taken from the OCHA's Humanitarian Needs PiN and JIAF Severity 2025 Excel. This source was chosen because it is the most reliable, including multisectoral need analysis. According to HNRP and JIAF, there wasn't any area in severity level 4 or 5, thus all people are in severity level 3.   Despite that HNO/HRP/HNRPs incorporate multi-sectoral assessments to calculate severity levels by area, this approach may not fully capture what is happening at the admin 3 level. Ther severity per area for the total people in need there might be an under/over-estimate. Also given the complexity of the crises, the accuracy of these estimates remains uncertain.</t>
  </si>
  <si>
    <t>SLV001Extreme humanitarian conditions - Level 5</t>
  </si>
  <si>
    <t>Crisis affected groups</t>
  </si>
  <si>
    <t>OCHA 10/02/2023</t>
  </si>
  <si>
    <t>https://reliefweb.int/sites/reliefweb.int/files/resources/El%20Salvador%2C%20Guatemala%20y%20Honduras%20-%20Panorama%20de%20Necesidades%20Humanitarias%20%28Ciclo%20del%20Programa%20Humanitario%202021%2C%20Julio%202021%29.pdf</t>
  </si>
  <si>
    <t>The number of different types of affected population groups: refugees, hosts, non-hosts and IDPs</t>
  </si>
  <si>
    <t>SLV001Crisis affected groups</t>
  </si>
  <si>
    <t>There are no approximate or exact figures about people in need facing limited accesss constraints</t>
  </si>
  <si>
    <t>SLV001People facing limited access constraints</t>
  </si>
  <si>
    <t>There are no approximate or exact figures about people in need facing restricted accesss constraints</t>
  </si>
  <si>
    <t>SLV001People facing restricted access constraints</t>
  </si>
  <si>
    <t>There are no approximate or exact figures about illness cases reportes</t>
  </si>
  <si>
    <t>SLV001Illness cases reported</t>
  </si>
  <si>
    <t>There are no approximate or exact figures about buildings damaged</t>
  </si>
  <si>
    <t>SLV001Buildings damaged</t>
  </si>
  <si>
    <t>There are no approximate or exact figures about buildings destroyed</t>
  </si>
  <si>
    <t>SLV001Buildings destroyed</t>
  </si>
  <si>
    <t>There are no approximate or exact figures about buildings in affected area</t>
  </si>
  <si>
    <t>SLV001Buildings in affected area</t>
  </si>
  <si>
    <t>The are no approximated figures for economic cost of violence in millions of dollars</t>
  </si>
  <si>
    <t>SLV001Economic Losses</t>
  </si>
  <si>
    <t>Conflict, violence and Climatic Shocks in Ecuador</t>
  </si>
  <si>
    <t>ECU005</t>
  </si>
  <si>
    <t>Ecuador</t>
  </si>
  <si>
    <t>ECU005Impediments to entry into country (bureaucratic and administrative)</t>
  </si>
  <si>
    <t>ECU005Interference into implementation of humanitarian activities</t>
  </si>
  <si>
    <t>ECU005Ongoing insecurity/hostilities affecting humanitarian assistance</t>
  </si>
  <si>
    <t>ECU005Physical constraints in the environment (obstacles related to terrain, climate, lack of infrastructure, etc.)</t>
  </si>
  <si>
    <t>ECU005Presence of mines and improvised explosive devices</t>
  </si>
  <si>
    <t>ECU005Restriction and obstruction of access to services and assistance</t>
  </si>
  <si>
    <t>ECU005Restriction of movement (impediments to freedom of movement and/or administrative restrictions)</t>
  </si>
  <si>
    <t>ECU005Violence against personnel, facilities and assets</t>
  </si>
  <si>
    <t>Multiple crises in Iran</t>
  </si>
  <si>
    <t>IRN001</t>
  </si>
  <si>
    <t>Iran</t>
  </si>
  <si>
    <t>IRN001Impediments to entry into country (bureaucratic and administrative)</t>
  </si>
  <si>
    <t>IRN001Interference into implementation of humanitarian activities</t>
  </si>
  <si>
    <t>IRN001Ongoing insecurity/hostilities affecting humanitarian assistance</t>
  </si>
  <si>
    <t>IRN001Physical constraints in the environment (obstacles related to terrain, climate, lack of infrastructure, etc.)</t>
  </si>
  <si>
    <t>IRN001Presence of mines and improvised explosive devices</t>
  </si>
  <si>
    <t>IRN001Restriction and obstruction of access to services and assistance</t>
  </si>
  <si>
    <t>IRN001Restriction of movement (impediments to freedom of movement and/or administrative restrictions)</t>
  </si>
  <si>
    <t>IRN001Violence against personnel, facilities and assets</t>
  </si>
  <si>
    <t>Displacement from Afghanistan to Iran</t>
  </si>
  <si>
    <t>IRN004</t>
  </si>
  <si>
    <t>IRN004Impediments to entry into country (bureaucratic and administrative)</t>
  </si>
  <si>
    <t>IRN004Interference into implementation of humanitarian activities</t>
  </si>
  <si>
    <t>IRN004Ongoing insecurity/hostilities affecting humanitarian assistance</t>
  </si>
  <si>
    <t>IRN004Physical constraints in the environment (obstacles related to terrain, climate, lack of infrastructure, etc.)</t>
  </si>
  <si>
    <t>IRN004Presence of mines and improvised explosive devices</t>
  </si>
  <si>
    <t>IRN004Restriction and obstruction of access to services and assistance</t>
  </si>
  <si>
    <t>IRN004Restriction of movement (impediments to freedom of movement and/or administrative restrictions)</t>
  </si>
  <si>
    <t>IRN004Violence against personnel, facilities and assets</t>
  </si>
  <si>
    <t>Conflict in Iran</t>
  </si>
  <si>
    <t>IRN005</t>
  </si>
  <si>
    <t>IRN005Impediments to entry into country (bureaucratic and administrative)</t>
  </si>
  <si>
    <t>IRN005Interference into implementation of humanitarian activities</t>
  </si>
  <si>
    <t>IRN005Ongoing insecurity/hostilities affecting humanitarian assistance</t>
  </si>
  <si>
    <t>IRN005Physical constraints in the environment (obstacles related to terrain, climate, lack of infrastructure, etc.)</t>
  </si>
  <si>
    <t>IRN005Presence of mines and improvised explosive devices</t>
  </si>
  <si>
    <t>IRN005Restriction and obstruction of access to services and assistance</t>
  </si>
  <si>
    <t>IRN005Restriction of movement (impediments to freedom of movement and/or administrative restrictions)</t>
  </si>
  <si>
    <t>IRN005Violence against personnel, facilities and assets</t>
  </si>
  <si>
    <t>Displacement from Eastern DRC</t>
  </si>
  <si>
    <t>BDI004</t>
  </si>
  <si>
    <t>Burundi</t>
  </si>
  <si>
    <t>BDI004Denial of existence of humanitarian needs or entitlements to assistance</t>
  </si>
  <si>
    <t>BDI004Impediments to entry into country (bureaucratic and administrative)</t>
  </si>
  <si>
    <t>BDI004Interference into implementation of humanitarian activities</t>
  </si>
  <si>
    <t>BDI004Ongoing insecurity/hostilities affecting humanitarian assistance</t>
  </si>
  <si>
    <t>BDI004Physical constraints in the environment (obstacles related to terrain, climate, lack of infrastructure, etc.)</t>
  </si>
  <si>
    <t>BDI004Presence of mines and improvised explosive devices</t>
  </si>
  <si>
    <t>BDI004Restriction and obstruction of access to services and assistance</t>
  </si>
  <si>
    <t>BDI004Restriction of movement (impediments to freedom of movement and/or administrative restrictions)</t>
  </si>
  <si>
    <t>BDI004Violence against personnel, facilities and assets</t>
  </si>
  <si>
    <t>Displacement from Burkina Faso to northern Côte d’Ivoire</t>
  </si>
  <si>
    <t>CIV002</t>
  </si>
  <si>
    <t>Ivory Coast</t>
  </si>
  <si>
    <t>CIV002Denial of existence of humanitarian needs or entitlements to assistance</t>
  </si>
  <si>
    <t>CIV002Impediments to entry into country (bureaucratic and administrative)</t>
  </si>
  <si>
    <t>CIV002Interference into implementation of humanitarian activities</t>
  </si>
  <si>
    <t>CIV002Ongoing insecurity/hostilities affecting humanitarian assistance</t>
  </si>
  <si>
    <t>CIV002Physical constraints in the environment (obstacles related to terrain, climate, lack of infrastructure, etc.)</t>
  </si>
  <si>
    <t>CIV002Presence of mines and improvised explosive devices</t>
  </si>
  <si>
    <t>CIV002Restriction and obstruction of access to services and assistance</t>
  </si>
  <si>
    <t>CIV002Restriction of movement (impediments to freedom of movement and/or administrative restrictions)</t>
  </si>
  <si>
    <t>CIV002Violence against personnel, facilities and assets</t>
  </si>
  <si>
    <t>Complex crisis in Cameroon</t>
  </si>
  <si>
    <t>CMR005</t>
  </si>
  <si>
    <t>Cameroon</t>
  </si>
  <si>
    <t>CMR005Denial of existence of humanitarian needs or entitlements to assistance</t>
  </si>
  <si>
    <t>CMR005Impediments to entry into country (bureaucratic and administrative)</t>
  </si>
  <si>
    <t>CMR005Interference into implementation of humanitarian activities</t>
  </si>
  <si>
    <t>CMR005Ongoing insecurity/hostilities affecting humanitarian assistance</t>
  </si>
  <si>
    <t>CMR005Physical constraints in the environment (obstacles related to terrain, climate, lack of infrastructure, etc.)</t>
  </si>
  <si>
    <t>CMR005Presence of mines and improvised explosive devices</t>
  </si>
  <si>
    <t>CMR005Restriction and obstruction of access to services and assistance</t>
  </si>
  <si>
    <t>CMR005Restriction of movement (impediments to freedom of movement and/or administrative restrictions)</t>
  </si>
  <si>
    <t>CMR005Violence against personnel, facilities and assets</t>
  </si>
  <si>
    <t>Multiple crises in Djibouti</t>
  </si>
  <si>
    <t>DJI001</t>
  </si>
  <si>
    <t>Djibouti</t>
  </si>
  <si>
    <t>DJI001Denial of existence of humanitarian needs or entitlements to assistance</t>
  </si>
  <si>
    <t>DJI001Impediments to entry into country (bureaucratic and administrative)</t>
  </si>
  <si>
    <t>DJI001Interference into implementation of humanitarian activities</t>
  </si>
  <si>
    <t>DJI001Ongoing insecurity/hostilities affecting humanitarian assistance</t>
  </si>
  <si>
    <t>DJI001Physical constraints in the environment (obstacles related to terrain, climate, lack of infrastructure, etc.)</t>
  </si>
  <si>
    <t>DJI001Presence of mines and improvised explosive devices</t>
  </si>
  <si>
    <t>DJI001Restriction and obstruction of access to services and assistance</t>
  </si>
  <si>
    <t>DJI001Restriction of movement (impediments to freedom of movement and/or administrative restrictions)</t>
  </si>
  <si>
    <t>DJI001Violence against personnel, facilities and assets</t>
  </si>
  <si>
    <t>International Displacement to Djibouti</t>
  </si>
  <si>
    <t>DJI002</t>
  </si>
  <si>
    <t>DJI002Denial of existence of humanitarian needs or entitlements to assistance</t>
  </si>
  <si>
    <t>DJI002Impediments to entry into country (bureaucratic and administrative)</t>
  </si>
  <si>
    <t>DJI002Interference into implementation of humanitarian activities</t>
  </si>
  <si>
    <t>DJI002Ongoing insecurity/hostilities affecting humanitarian assistance</t>
  </si>
  <si>
    <t>DJI002Physical constraints in the environment (obstacles related to terrain, climate, lack of infrastructure, etc.)</t>
  </si>
  <si>
    <t>DJI002Presence of mines and improvised explosive devices</t>
  </si>
  <si>
    <t>DJI002Restriction and obstruction of access to services and assistance</t>
  </si>
  <si>
    <t>DJI002Restriction of movement (impediments to freedom of movement and/or administrative restrictions)</t>
  </si>
  <si>
    <t>DJI002Violence against personnel, facilities and assets</t>
  </si>
  <si>
    <t>Drought in Djibouti</t>
  </si>
  <si>
    <t>DJI003</t>
  </si>
  <si>
    <t>DJI003Denial of existence of humanitarian needs or entitlements to assistance</t>
  </si>
  <si>
    <t>DJI003Impediments to entry into country (bureaucratic and administrative)</t>
  </si>
  <si>
    <t>DJI003Interference into implementation of humanitarian activities</t>
  </si>
  <si>
    <t>DJI003Ongoing insecurity/hostilities affecting humanitarian assistance</t>
  </si>
  <si>
    <t>DJI003Physical constraints in the environment (obstacles related to terrain, climate, lack of infrastructure, etc.)</t>
  </si>
  <si>
    <t>DJI003Presence of mines and improvised explosive devices</t>
  </si>
  <si>
    <t>DJI003Restriction and obstruction of access to services and assistance</t>
  </si>
  <si>
    <t>DJI003Restriction of movement (impediments to freedom of movement and/or administrative restrictions)</t>
  </si>
  <si>
    <t>DJI003Violence against personnel, facilities and assets</t>
  </si>
  <si>
    <t>International displacement to Egypt</t>
  </si>
  <si>
    <t>EGY004</t>
  </si>
  <si>
    <t>Egypt</t>
  </si>
  <si>
    <t>EGY004Denial of existence of humanitarian needs or entitlements to assistance</t>
  </si>
  <si>
    <t>EGY004Impediments to entry into country (bureaucratic and administrative)</t>
  </si>
  <si>
    <t>EGY004Interference into implementation of humanitarian activities</t>
  </si>
  <si>
    <t>EGY004Ongoing insecurity/hostilities affecting humanitarian assistance</t>
  </si>
  <si>
    <t>EGY004Physical constraints in the environment (obstacles related to terrain, climate, lack of infrastructure, etc.)</t>
  </si>
  <si>
    <t>EGY004Presence of mines and improvised explosive devices</t>
  </si>
  <si>
    <t>EGY004Restriction and obstruction of access to services and assistance</t>
  </si>
  <si>
    <t>EGY004Restriction of movement (impediments to freedom of movement and/or administrative restrictions)</t>
  </si>
  <si>
    <t>EGY004Violence against personnel, facilities and assets</t>
  </si>
  <si>
    <t>Complex crisis in Eritrea</t>
  </si>
  <si>
    <t>ERI001</t>
  </si>
  <si>
    <t>Eritrea</t>
  </si>
  <si>
    <t>ERI001Denial of existence of humanitarian needs or entitlements to assistance</t>
  </si>
  <si>
    <t>ERI001Impediments to entry into country (bureaucratic and administrative)</t>
  </si>
  <si>
    <t>ERI001Interference into implementation of humanitarian activities</t>
  </si>
  <si>
    <t>ERI001Ongoing insecurity/hostilities affecting humanitarian assistance</t>
  </si>
  <si>
    <t>ERI001Physical constraints in the environment (obstacles related to terrain, climate, lack of infrastructure, etc.)</t>
  </si>
  <si>
    <t>ERI001Presence of mines and improvised explosive devices</t>
  </si>
  <si>
    <t>ERI001Restriction and obstruction of access to services and assistance</t>
  </si>
  <si>
    <t>ERI001Restriction of movement (impediments to freedom of movement and/or administrative restrictions)</t>
  </si>
  <si>
    <t>ERI001Violence against personnel, facilities and assets</t>
  </si>
  <si>
    <t>Multiple crises in Ethiopia</t>
  </si>
  <si>
    <t>ETH001</t>
  </si>
  <si>
    <t>Ethiopia</t>
  </si>
  <si>
    <t>ETH001Denial of existence of humanitarian needs or entitlements to assistance</t>
  </si>
  <si>
    <t>ETH001Impediments to entry into country (bureaucratic and administrative)</t>
  </si>
  <si>
    <t>ETH001Interference into implementation of humanitarian activities</t>
  </si>
  <si>
    <t>ETH001Ongoing insecurity/hostilities affecting humanitarian assistance</t>
  </si>
  <si>
    <t>ETH001Physical constraints in the environment (obstacles related to terrain, climate, lack of infrastructure, etc.)</t>
  </si>
  <si>
    <t>ETH001Presence of mines and improvised explosive devices</t>
  </si>
  <si>
    <t>ETH001Restriction and obstruction of access to services and assistance</t>
  </si>
  <si>
    <t>ETH001Restriction of movement (impediments to freedom of movement and/or administrative restrictions)</t>
  </si>
  <si>
    <t>ETH001Violence against personnel, facilities and assets</t>
  </si>
  <si>
    <t>International Displacement to Ethiopia</t>
  </si>
  <si>
    <t>ETH003</t>
  </si>
  <si>
    <t>ETH003Denial of existence of humanitarian needs or entitlements to assistance</t>
  </si>
  <si>
    <t>ETH003Impediments to entry into country (bureaucratic and administrative)</t>
  </si>
  <si>
    <t>ETH003Interference into implementation of humanitarian activities</t>
  </si>
  <si>
    <t>ETH003Ongoing insecurity/hostilities affecting humanitarian assistance</t>
  </si>
  <si>
    <t>ETH003Physical constraints in the environment (obstacles related to terrain, climate, lack of infrastructure, etc.)</t>
  </si>
  <si>
    <t>ETH003Presence of mines and improvised explosive devices</t>
  </si>
  <si>
    <t>ETH003Restriction and obstruction of access to services and assistance</t>
  </si>
  <si>
    <t>ETH003Restriction of movement (impediments to freedom of movement and/or administrative restrictions)</t>
  </si>
  <si>
    <t>ETH003Violence against personnel, facilities and assets</t>
  </si>
  <si>
    <t>Conflict, Climatic and Economic shocks in Ethiopia</t>
  </si>
  <si>
    <t>ETH006</t>
  </si>
  <si>
    <t>ETH006Denial of existence of humanitarian needs or entitlements to assistance</t>
  </si>
  <si>
    <t>ETH006Impediments to entry into country (bureaucratic and administrative)</t>
  </si>
  <si>
    <t>ETH006Interference into implementation of humanitarian activities</t>
  </si>
  <si>
    <t>ETH006Ongoing insecurity/hostilities affecting humanitarian assistance</t>
  </si>
  <si>
    <t>ETH006Physical constraints in the environment (obstacles related to terrain, climate, lack of infrastructure, etc.)</t>
  </si>
  <si>
    <t>ETH006Presence of mines and improvised explosive devices</t>
  </si>
  <si>
    <t>ETH006Restriction and obstruction of access to services and assistance</t>
  </si>
  <si>
    <t>ETH006Restriction of movement (impediments to freedom of movement and/or administrative restrictions)</t>
  </si>
  <si>
    <t>ETH006Violence against personnel, facilities and assets</t>
  </si>
  <si>
    <t>Internal displacement in Iraq</t>
  </si>
  <si>
    <t>IRQ002</t>
  </si>
  <si>
    <t>Iraq</t>
  </si>
  <si>
    <t>IRQ002Denial of existence of humanitarian needs or entitlements to assistance</t>
  </si>
  <si>
    <t>IRQ002Impediments to entry into country (bureaucratic and administrative)</t>
  </si>
  <si>
    <t>IRQ002Interference into implementation of humanitarian activities</t>
  </si>
  <si>
    <t>IRQ002Ongoing insecurity/hostilities affecting humanitarian assistance</t>
  </si>
  <si>
    <t>IRQ002Physical constraints in the environment (obstacles related to terrain, climate, lack of infrastructure, etc.)</t>
  </si>
  <si>
    <t>IRQ002Presence of mines and improvised explosive devices</t>
  </si>
  <si>
    <t>IRQ002Restriction and obstruction of access to services and assistance</t>
  </si>
  <si>
    <t>IRQ002Restriction of movement (impediments to freedom of movement and/or administrative restrictions)</t>
  </si>
  <si>
    <t>IRQ002Violence against personnel, facilities and assets</t>
  </si>
  <si>
    <t>Multiple crises in Kenya</t>
  </si>
  <si>
    <t>KEN001</t>
  </si>
  <si>
    <t>Kenya</t>
  </si>
  <si>
    <t>KEN001Denial of existence of humanitarian needs or entitlements to assistance</t>
  </si>
  <si>
    <t>KEN001Impediments to entry into country (bureaucratic and administrative)</t>
  </si>
  <si>
    <t>KEN001Interference into implementation of humanitarian activities</t>
  </si>
  <si>
    <t>KEN001Ongoing insecurity/hostilities affecting humanitarian assistance</t>
  </si>
  <si>
    <t>KEN001Physical constraints in the environment (obstacles related to terrain, climate, lack of infrastructure, etc.)</t>
  </si>
  <si>
    <t>KEN001Presence of mines and improvised explosive devices</t>
  </si>
  <si>
    <t>KEN001Restriction and obstruction of access to services and assistance</t>
  </si>
  <si>
    <t>KEN001Restriction of movement (impediments to freedom of movement and/or administrative restrictions)</t>
  </si>
  <si>
    <t>KEN001Violence against personnel, facilities and assets</t>
  </si>
  <si>
    <t>International displacement to Kenya</t>
  </si>
  <si>
    <t>KEN002</t>
  </si>
  <si>
    <t>KEN002Denial of existence of humanitarian needs or entitlements to assistance</t>
  </si>
  <si>
    <t>KEN002Impediments to entry into country (bureaucratic and administrative)</t>
  </si>
  <si>
    <t>KEN002Interference into implementation of humanitarian activities</t>
  </si>
  <si>
    <t>KEN002Ongoing insecurity/hostilities affecting humanitarian assistance</t>
  </si>
  <si>
    <t>KEN002Physical constraints in the environment (obstacles related to terrain, climate, lack of infrastructure, etc.)</t>
  </si>
  <si>
    <t>KEN002Presence of mines and improvised explosive devices</t>
  </si>
  <si>
    <t>KEN002Restriction and obstruction of access to services and assistance</t>
  </si>
  <si>
    <t>KEN002Restriction of movement (impediments to freedom of movement and/or administrative restrictions)</t>
  </si>
  <si>
    <t>KEN002Violence against personnel, facilities and assets</t>
  </si>
  <si>
    <t>Drought in ASAL areas of Kenya</t>
  </si>
  <si>
    <t>KEN003</t>
  </si>
  <si>
    <t>KEN003Denial of existence of humanitarian needs or entitlements to assistance</t>
  </si>
  <si>
    <t>KEN003Impediments to entry into country (bureaucratic and administrative)</t>
  </si>
  <si>
    <t>KEN003Interference into implementation of humanitarian activities</t>
  </si>
  <si>
    <t>KEN003Ongoing insecurity/hostilities affecting humanitarian assistance</t>
  </si>
  <si>
    <t>KEN003Physical constraints in the environment (obstacles related to terrain, climate, lack of infrastructure, etc.)</t>
  </si>
  <si>
    <t>KEN003Presence of mines and improvised explosive devices</t>
  </si>
  <si>
    <t>KEN003Restriction and obstruction of access to services and assistance</t>
  </si>
  <si>
    <t>KEN003Restriction of movement (impediments to freedom of movement and/or administrative restrictions)</t>
  </si>
  <si>
    <t>KEN003Violence against personnel, facilities and assets</t>
  </si>
  <si>
    <t>Multiple Crises in Mozambique</t>
  </si>
  <si>
    <t>MOZ001</t>
  </si>
  <si>
    <t>Mozambique</t>
  </si>
  <si>
    <t>MOZ001Denial of existence of humanitarian needs or entitlements to assistance</t>
  </si>
  <si>
    <t>MOZ001Impediments to entry into country (bureaucratic and administrative)</t>
  </si>
  <si>
    <t>MOZ001Interference into implementation of humanitarian activities</t>
  </si>
  <si>
    <t>MOZ001Ongoing insecurity/hostilities affecting humanitarian assistance</t>
  </si>
  <si>
    <t>MOZ001Physical constraints in the environment (obstacles related to terrain, climate, lack of infrastructure, etc.)</t>
  </si>
  <si>
    <t>MOZ001Presence of mines and improvised explosive devices</t>
  </si>
  <si>
    <t>MOZ001Restriction and obstruction of access to services and assistance</t>
  </si>
  <si>
    <t>MOZ001Restriction of movement (impediments to freedom of movement and/or administrative restrictions)</t>
  </si>
  <si>
    <t>MOZ001Violence against personnel, facilities and assets</t>
  </si>
  <si>
    <t>Conflict in northern Mozambique</t>
  </si>
  <si>
    <t>MOZ004</t>
  </si>
  <si>
    <t>MOZ004Denial of existence of humanitarian needs or entitlements to assistance</t>
  </si>
  <si>
    <t>MOZ004Impediments to entry into country (bureaucratic and administrative)</t>
  </si>
  <si>
    <t>MOZ004Interference into implementation of humanitarian activities</t>
  </si>
  <si>
    <t>MOZ004Ongoing insecurity/hostilities affecting humanitarian assistance</t>
  </si>
  <si>
    <t>MOZ004Physical constraints in the environment (obstacles related to terrain, climate, lack of infrastructure, etc.)</t>
  </si>
  <si>
    <t>MOZ004Presence of mines and improvised explosive devices</t>
  </si>
  <si>
    <t>MOZ004Restriction and obstruction of access to services and assistance</t>
  </si>
  <si>
    <t>MOZ004Restriction of movement (impediments to freedom of movement and/or administrative restrictions)</t>
  </si>
  <si>
    <t>MOZ004Violence against personnel, facilities and assets</t>
  </si>
  <si>
    <t>2026 Cyclones and rains in Mozambique</t>
  </si>
  <si>
    <t>MOZ014</t>
  </si>
  <si>
    <t>MOZ014Denial of existence of humanitarian needs or entitlements to assistance</t>
  </si>
  <si>
    <t>MOZ014Impediments to entry into country (bureaucratic and administrative)</t>
  </si>
  <si>
    <t>MOZ014Interference into implementation of humanitarian activities</t>
  </si>
  <si>
    <t>MOZ014Ongoing insecurity/hostilities affecting humanitarian assistance</t>
  </si>
  <si>
    <t>MOZ014Physical constraints in the environment (obstacles related to terrain, climate, lack of infrastructure, etc.)</t>
  </si>
  <si>
    <t>MOZ014Presence of mines and improvised explosive devices</t>
  </si>
  <si>
    <t>MOZ014Restriction and obstruction of access to services and assistance</t>
  </si>
  <si>
    <t>MOZ014Restriction of movement (impediments to freedom of movement and/or administrative restrictions)</t>
  </si>
  <si>
    <t>MOZ014Violence against personnel, facilities and assets</t>
  </si>
  <si>
    <t>Climatic shocks in Malawi</t>
  </si>
  <si>
    <t>MWI002</t>
  </si>
  <si>
    <t>Malawi</t>
  </si>
  <si>
    <t>MWI002Impediments to entry into country (bureaucratic and administrative)</t>
  </si>
  <si>
    <t>MWI002Interference into implementation of humanitarian activities</t>
  </si>
  <si>
    <t>MWI002Ongoing insecurity/hostilities affecting humanitarian assistance</t>
  </si>
  <si>
    <t>MWI002Physical constraints in the environment (obstacles related to terrain, climate, lack of infrastructure, etc.)</t>
  </si>
  <si>
    <t>MWI002Presence of mines and improvised explosive devices</t>
  </si>
  <si>
    <t>MWI002Restriction and obstruction of access to services and assistance</t>
  </si>
  <si>
    <t>MWI002Restriction of movement (impediments to freedom of movement and/or administrative restrictions)</t>
  </si>
  <si>
    <t>MWI002Violence against personnel, facilities and assets</t>
  </si>
  <si>
    <t>International displacement to Tunisia</t>
  </si>
  <si>
    <t>TUN002</t>
  </si>
  <si>
    <t>Tunisia</t>
  </si>
  <si>
    <t>TUN002Denial of existence of humanitarian needs or entitlements to assistance</t>
  </si>
  <si>
    <t>TUN002Impediments to entry into country (bureaucratic and administrative)</t>
  </si>
  <si>
    <t>TUN002Interference into implementation of humanitarian activities</t>
  </si>
  <si>
    <t>TUN002Ongoing insecurity/hostilities affecting humanitarian assistance</t>
  </si>
  <si>
    <t>TUN002Physical constraints in the environment (obstacles related to terrain, climate, lack of infrastructure, etc.)</t>
  </si>
  <si>
    <t>TUN002Presence of mines and improvised explosive devices</t>
  </si>
  <si>
    <t>TUN002Restriction and obstruction of access to services and assistance</t>
  </si>
  <si>
    <t>TUN002Restriction of movement (impediments to freedom of movement and/or administrative restrictions)</t>
  </si>
  <si>
    <t>TUN002Violence against personnel, facilities and assets</t>
  </si>
  <si>
    <t>International displacement to Spain</t>
  </si>
  <si>
    <t>ESP002</t>
  </si>
  <si>
    <t>Spain</t>
  </si>
  <si>
    <t>ESP002Denial of existence of humanitarian needs or entitlements to assistance</t>
  </si>
  <si>
    <t>ESP002Impediments to entry into country (bureaucratic and administrative)</t>
  </si>
  <si>
    <t>ESP002Interference into implementation of humanitarian activities</t>
  </si>
  <si>
    <t>ESP002Ongoing insecurity/hostilities affecting humanitarian assistance</t>
  </si>
  <si>
    <t>ESP002Physical constraints in the environment (obstacles related to terrain, climate, lack of infrastructure, etc.)</t>
  </si>
  <si>
    <t>ESP002Presence of mines and improvised explosive devices</t>
  </si>
  <si>
    <t>ESP002Restriction and obstruction of access to services and assistance</t>
  </si>
  <si>
    <t>ESP002Restriction of movement (impediments to freedom of movement and/or administrative restrictions)</t>
  </si>
  <si>
    <t>ESP002Violence against personnel, facilities and assets</t>
  </si>
  <si>
    <t>International Displacement to Greece</t>
  </si>
  <si>
    <t>GRC002</t>
  </si>
  <si>
    <t>Greece</t>
  </si>
  <si>
    <t>GRC002Denial of existence of humanitarian needs or entitlements to assistance</t>
  </si>
  <si>
    <t>GRC002Impediments to entry into country (bureaucratic and administrative)</t>
  </si>
  <si>
    <t>GRC002Interference into implementation of humanitarian activities</t>
  </si>
  <si>
    <t>GRC002Ongoing insecurity/hostilities affecting humanitarian assistance</t>
  </si>
  <si>
    <t>GRC002Physical constraints in the environment (obstacles related to terrain, climate, lack of infrastructure, etc.)</t>
  </si>
  <si>
    <t>GRC002Presence of mines and improvised explosive devices</t>
  </si>
  <si>
    <t>GRC002Restriction and obstruction of access to services and assistance</t>
  </si>
  <si>
    <t>GRC002Restriction of movement (impediments to freedom of movement and/or administrative restrictions)</t>
  </si>
  <si>
    <t>GRC002Violence against personnel, facilities and assets</t>
  </si>
  <si>
    <t>International Displacement to Italy</t>
  </si>
  <si>
    <t>ITA002</t>
  </si>
  <si>
    <t>Italy</t>
  </si>
  <si>
    <t>ITA002Denial of existence of humanitarian needs or entitlements to assistance</t>
  </si>
  <si>
    <t>ITA002Impediments to entry into country (bureaucratic and administrative)</t>
  </si>
  <si>
    <t>ITA002Interference into implementation of humanitarian activities</t>
  </si>
  <si>
    <t>ITA002Ongoing insecurity/hostilities affecting humanitarian assistance</t>
  </si>
  <si>
    <t>ITA002Physical constraints in the environment (obstacles related to terrain, climate, lack of infrastructure, etc.)</t>
  </si>
  <si>
    <t>ITA002Presence of mines and improvised explosive devices</t>
  </si>
  <si>
    <t>ITA002Restriction and obstruction of access to services and assistance</t>
  </si>
  <si>
    <t>ITA002Restriction of movement (impediments to freedom of movement and/or administrative restrictions)</t>
  </si>
  <si>
    <t>ITA002Violence against personnel, facilities and assets</t>
  </si>
  <si>
    <t>International displacement to Morocco</t>
  </si>
  <si>
    <t>MAR002</t>
  </si>
  <si>
    <t>Morocco</t>
  </si>
  <si>
    <t>MAR002Denial of existence of humanitarian needs or entitlements to assistance</t>
  </si>
  <si>
    <t>MAR002Impediments to entry into country (bureaucratic and administrative)</t>
  </si>
  <si>
    <t>MAR002Interference into implementation of humanitarian activities</t>
  </si>
  <si>
    <t>MAR002Ongoing insecurity/hostilities affecting humanitarian assistance</t>
  </si>
  <si>
    <t>MAR002Physical constraints in the environment (obstacles related to terrain, climate, lack of infrastructure, etc.)</t>
  </si>
  <si>
    <t>MAR002Presence of mines and improvised explosive devices</t>
  </si>
  <si>
    <t>MAR002Restriction and obstruction of access to services and assistance</t>
  </si>
  <si>
    <t>MAR002Restriction of movement (impediments to freedom of movement and/or administrative restrictions)</t>
  </si>
  <si>
    <t>MAR002Violence against personnel, facilities and assets</t>
  </si>
  <si>
    <t>Complex crisis in Somalia</t>
  </si>
  <si>
    <t>SOM001</t>
  </si>
  <si>
    <t>SOM001Denial of existence of humanitarian needs or entitlements to assistance</t>
  </si>
  <si>
    <t>SOM001Impediments to entry into country (bureaucratic and administrative)</t>
  </si>
  <si>
    <t>SOM001Interference into implementation of humanitarian activities</t>
  </si>
  <si>
    <t>SOM001Ongoing insecurity/hostilities affecting humanitarian assistance</t>
  </si>
  <si>
    <t>SOM001Physical constraints in the environment (obstacles related to terrain, climate, lack of infrastructure, etc.)</t>
  </si>
  <si>
    <t>SOM001Presence of mines and improvised explosive devices</t>
  </si>
  <si>
    <t>SOM001Restriction and obstruction of access to services and assistance</t>
  </si>
  <si>
    <t>SOM001Restriction of movement (impediments to freedom of movement and/or administrative restrictions)</t>
  </si>
  <si>
    <t>SOM001Violence against personnel, facilities and assets</t>
  </si>
  <si>
    <t>SOM002Denial of existence of humanitarian needs or entitlements to assistance</t>
  </si>
  <si>
    <t>SOM002Impediments to entry into country (bureaucratic and administrative)</t>
  </si>
  <si>
    <t>SOM002Interference into implementation of humanitarian activities</t>
  </si>
  <si>
    <t>SOM002Ongoing insecurity/hostilities affecting humanitarian assistance</t>
  </si>
  <si>
    <t>SOM002Physical constraints in the environment (obstacles related to terrain, climate, lack of infrastructure, etc.)</t>
  </si>
  <si>
    <t>SOM002Presence of mines and improvised explosive devices</t>
  </si>
  <si>
    <t>SOM002Restriction and obstruction of access to services and assistance</t>
  </si>
  <si>
    <t>SOM002Restriction of movement (impediments to freedom of movement and/or administrative restrictions)</t>
  </si>
  <si>
    <t>SOM002Violence against personnel, facilities and assets</t>
  </si>
  <si>
    <t>Complex crisis in South Sudan</t>
  </si>
  <si>
    <t>SSD001</t>
  </si>
  <si>
    <t>South Sudan</t>
  </si>
  <si>
    <t>SSD001Denial of existence of humanitarian needs or entitlements to assistance</t>
  </si>
  <si>
    <t>SSD001Impediments to entry into country (bureaucratic and administrative)</t>
  </si>
  <si>
    <t>SSD001Interference into implementation of humanitarian activities</t>
  </si>
  <si>
    <t>SSD001Ongoing insecurity/hostilities affecting humanitarian assistance</t>
  </si>
  <si>
    <t>SSD001Presence of mines and improvised explosive devices</t>
  </si>
  <si>
    <t>SSD001Restriction and obstruction of access to services and assistance</t>
  </si>
  <si>
    <t>SSD001Restriction of movement (impediments to freedom of movement and/or administrative restrictions)</t>
  </si>
  <si>
    <t>SSD001Violence against personnel, facilities and assets</t>
  </si>
  <si>
    <t>Displacement from Sudan to South Sudan</t>
  </si>
  <si>
    <t>SSD004</t>
  </si>
  <si>
    <t>SSD004Denial of existence of humanitarian needs or entitlements to assistance</t>
  </si>
  <si>
    <t>SSD004Impediments to entry into country (bureaucratic and administrative)</t>
  </si>
  <si>
    <t>SSD004Interference into implementation of humanitarian activities</t>
  </si>
  <si>
    <t>SSD004Ongoing insecurity/hostilities affecting humanitarian assistance</t>
  </si>
  <si>
    <t>SSD004Physical constraints in the environment (obstacles related to terrain, climate, lack of infrastructure, etc.)</t>
  </si>
  <si>
    <t>SSD004Presence of mines and improvised explosive devices</t>
  </si>
  <si>
    <t>SSD004Restriction and obstruction of access to services and assistance</t>
  </si>
  <si>
    <t>SSD004Restriction of movement (impediments to freedom of movement and/or administrative restrictions)</t>
  </si>
  <si>
    <t>SSD004Violence against personnel, facilities and assets</t>
  </si>
  <si>
    <t>Displacement from Myanmar to Thailand</t>
  </si>
  <si>
    <t>THA003</t>
  </si>
  <si>
    <t>Thailand</t>
  </si>
  <si>
    <t>THA003Denial of existence of humanitarian needs or entitlements to assistance</t>
  </si>
  <si>
    <t>THA003Impediments to entry into country (bureaucratic and administrative)</t>
  </si>
  <si>
    <t>THA003Interference into implementation of humanitarian activities</t>
  </si>
  <si>
    <t>THA003Ongoing insecurity/hostilities affecting humanitarian assistance</t>
  </si>
  <si>
    <t>THA003Physical constraints in the environment (obstacles related to terrain, climate, lack of infrastructure, etc.)</t>
  </si>
  <si>
    <t>THA003Presence of mines and improvised explosive devices</t>
  </si>
  <si>
    <t>THA003Restriction and obstruction of access to services and assistance</t>
  </si>
  <si>
    <t>THA003Restriction of movement (impediments to freedom of movement and/or administrative restrictions)</t>
  </si>
  <si>
    <t>THA003Violence against personnel, facilities and assets</t>
  </si>
  <si>
    <t>International Displacement to Uganda</t>
  </si>
  <si>
    <t>UGA005</t>
  </si>
  <si>
    <t>Uganda</t>
  </si>
  <si>
    <t>UGA005Denial of existence of humanitarian needs or entitlements to assistance</t>
  </si>
  <si>
    <t>UGA005Impediments to entry into country (bureaucratic and administrative)</t>
  </si>
  <si>
    <t>UGA005Interference into implementation of humanitarian activities</t>
  </si>
  <si>
    <t>UGA005Ongoing insecurity/hostilities affecting humanitarian assistance</t>
  </si>
  <si>
    <t>UGA005Physical constraints in the environment (obstacles related to terrain, climate, lack of infrastructure, etc.)</t>
  </si>
  <si>
    <t>UGA005Presence of mines and improvised explosive devices</t>
  </si>
  <si>
    <t>UGA005Restriction and obstruction of access to services and assistance</t>
  </si>
  <si>
    <t>UGA005Restriction of movement (impediments to freedom of movement and/or administrative restrictions)</t>
  </si>
  <si>
    <t>UGA005Violence against personnel, facilities and assets</t>
  </si>
  <si>
    <t>Multiple crisis in Madagascar</t>
  </si>
  <si>
    <t>MDG001</t>
  </si>
  <si>
    <t>Madagascar</t>
  </si>
  <si>
    <t>MDG001Denial of existence of humanitarian needs or entitlements to assistance</t>
  </si>
  <si>
    <t>MDG001Impediments to entry into country (bureaucratic and administrative)</t>
  </si>
  <si>
    <t>MDG001Interference into implementation of humanitarian activities</t>
  </si>
  <si>
    <t>MDG001Ongoing insecurity/hostilities affecting humanitarian assistance</t>
  </si>
  <si>
    <t>MDG001Physical constraints in the environment (obstacles related to terrain, climate, lack of infrastructure, etc.)</t>
  </si>
  <si>
    <t>MDG001Presence of mines and improvised explosive devices</t>
  </si>
  <si>
    <t>MDG001Restriction and obstruction of access to services and assistance</t>
  </si>
  <si>
    <t>MDG001Restriction of movement (impediments to freedom of movement and/or administrative restrictions)</t>
  </si>
  <si>
    <t>MDG001Violence against personnel, facilities and assets</t>
  </si>
  <si>
    <t>Drought in Southern Madagascar</t>
  </si>
  <si>
    <t>MDG002</t>
  </si>
  <si>
    <t>MDG002Denial of existence of humanitarian needs or entitlements to assistance</t>
  </si>
  <si>
    <t>MDG002Impediments to entry into country (bureaucratic and administrative)</t>
  </si>
  <si>
    <t>MDG002Interference into implementation of humanitarian activities</t>
  </si>
  <si>
    <t>MDG002Ongoing insecurity/hostilities affecting humanitarian assistance</t>
  </si>
  <si>
    <t>MDG002Physical constraints in the environment (obstacles related to terrain, climate, lack of infrastructure, etc.)</t>
  </si>
  <si>
    <t>MDG002Presence of mines and improvised explosive devices</t>
  </si>
  <si>
    <t>MDG002Restriction and obstruction of access to services and assistance</t>
  </si>
  <si>
    <t>MDG002Restriction of movement (impediments to freedom of movement and/or administrative restrictions)</t>
  </si>
  <si>
    <t>MDG002Violence against personnel, facilities and assets</t>
  </si>
  <si>
    <t>Drought in Namibia</t>
  </si>
  <si>
    <t>NAM002</t>
  </si>
  <si>
    <t>Namibia</t>
  </si>
  <si>
    <t>NAM002Denial of existence of humanitarian needs or entitlements to assistance</t>
  </si>
  <si>
    <t>NAM002Impediments to entry into country (bureaucratic and administrative)</t>
  </si>
  <si>
    <t>NAM002Interference into implementation of humanitarian activities</t>
  </si>
  <si>
    <t>NAM002Ongoing insecurity/hostilities affecting humanitarian assistance</t>
  </si>
  <si>
    <t>NAM002Physical constraints in the environment (obstacles related to terrain, climate, lack of infrastructure, etc.)</t>
  </si>
  <si>
    <t>NAM002Presence of mines and improvised explosive devices</t>
  </si>
  <si>
    <t>NAM002Restriction and obstruction of access to services and assistance</t>
  </si>
  <si>
    <t>NAM002Restriction of movement (impediments to freedom of movement and/or administrative restrictions)</t>
  </si>
  <si>
    <t>NAM002Violence against personnel, facilities and assets</t>
  </si>
  <si>
    <t>Multiple Crises in Tanzania</t>
  </si>
  <si>
    <t>TZA001</t>
  </si>
  <si>
    <t>Tanzania</t>
  </si>
  <si>
    <t>TZA001Denial of existence of humanitarian needs or entitlements to assistance</t>
  </si>
  <si>
    <t>TZA001Impediments to entry into country (bureaucratic and administrative)</t>
  </si>
  <si>
    <t>TZA001Interference into implementation of humanitarian activities</t>
  </si>
  <si>
    <t>TZA001Ongoing insecurity/hostilities affecting humanitarian assistance</t>
  </si>
  <si>
    <t>TZA001Physical constraints in the environment (obstacles related to terrain, climate, lack of infrastructure, etc.)</t>
  </si>
  <si>
    <t>TZA001Presence of mines and improvised explosive devices</t>
  </si>
  <si>
    <t>TZA001Restriction and obstruction of access to services and assistance</t>
  </si>
  <si>
    <t>TZA001Restriction of movement (impediments to freedom of movement and/or administrative restrictions)</t>
  </si>
  <si>
    <t>TZA001Violence against personnel, facilities and assets</t>
  </si>
  <si>
    <t>International Displacement to Tanzania</t>
  </si>
  <si>
    <t>TZA002</t>
  </si>
  <si>
    <t>TZA002Denial of existence of humanitarian needs or entitlements to assistance</t>
  </si>
  <si>
    <t>TZA002Impediments to entry into country (bureaucratic and administrative)</t>
  </si>
  <si>
    <t>TZA002Interference into implementation of humanitarian activities</t>
  </si>
  <si>
    <t>TZA002Ongoing insecurity/hostilities affecting humanitarian assistance</t>
  </si>
  <si>
    <t>TZA002Physical constraints in the environment (obstacles related to terrain, climate, lack of infrastructure, etc.)</t>
  </si>
  <si>
    <t>TZA002Presence of mines and improvised explosive devices</t>
  </si>
  <si>
    <t>TZA002Restriction and obstruction of access to services and assistance</t>
  </si>
  <si>
    <t>TZA002Restriction of movement (impediments to freedom of movement and/or administrative restrictions)</t>
  </si>
  <si>
    <t>TZA002Violence against personnel, facilities and assets</t>
  </si>
  <si>
    <t>Drought and floods in Tanzania</t>
  </si>
  <si>
    <t>TZA003</t>
  </si>
  <si>
    <t>TZA003Denial of existence of humanitarian needs or entitlements to assistance</t>
  </si>
  <si>
    <t>TZA003Impediments to entry into country (bureaucratic and administrative)</t>
  </si>
  <si>
    <t>TZA003Interference into implementation of humanitarian activities</t>
  </si>
  <si>
    <t>TZA003Ongoing insecurity/hostilities affecting humanitarian assistance</t>
  </si>
  <si>
    <t>TZA003Physical constraints in the environment (obstacles related to terrain, climate, lack of infrastructure, etc.)</t>
  </si>
  <si>
    <t>TZA003Presence of mines and improvised explosive devices</t>
  </si>
  <si>
    <t>TZA003Restriction and obstruction of access to services and assistance</t>
  </si>
  <si>
    <t>TZA003Restriction of movement (impediments to freedom of movement and/or administrative restrictions)</t>
  </si>
  <si>
    <t>TZA003Violence against personnel, facilities and assets</t>
  </si>
  <si>
    <t>Conflict in Ukraine</t>
  </si>
  <si>
    <t>UKR002</t>
  </si>
  <si>
    <t>Ukraine</t>
  </si>
  <si>
    <t>UKR002Denial of existence of humanitarian needs or entitlements to assistance</t>
  </si>
  <si>
    <t>UKR002Impediments to entry into country (bureaucratic and administrative)</t>
  </si>
  <si>
    <t>UKR002Interference into implementation of humanitarian activities</t>
  </si>
  <si>
    <t>UKR002Ongoing insecurity/hostilities affecting humanitarian assistance</t>
  </si>
  <si>
    <t>UKR002Physical constraints in the environment (obstacles related to terrain, climate, lack of infrastructure, etc.)</t>
  </si>
  <si>
    <t>UKR002Presence of mines and improvised explosive devices</t>
  </si>
  <si>
    <t>UKR002Restriction and obstruction of access to services and assistance</t>
  </si>
  <si>
    <t>UKR002Restriction of movement (impediments to freedom of movement and/or administrative restrictions)</t>
  </si>
  <si>
    <t>UKR002Violence against personnel, facilities and assets</t>
  </si>
  <si>
    <t>Complex crisis in Afghanistan</t>
  </si>
  <si>
    <t>AFG001</t>
  </si>
  <si>
    <t>Afghanistan</t>
  </si>
  <si>
    <t>AFG001Denial of existence of humanitarian needs or entitlements to assistance</t>
  </si>
  <si>
    <t>AFG001Impediments to entry into country (bureaucratic and administrative)</t>
  </si>
  <si>
    <t>AFG001Interference into implementation of humanitarian activities</t>
  </si>
  <si>
    <t>AFG001Ongoing insecurity/hostilities affecting humanitarian assistance</t>
  </si>
  <si>
    <t>AFG001Physical constraints in the environment (obstacles related to terrain, climate, lack of infrastructure, etc.)</t>
  </si>
  <si>
    <t>AFG001Presence of mines and improvised explosive devices</t>
  </si>
  <si>
    <t>AFG001Restriction and obstruction of access to services and assistance</t>
  </si>
  <si>
    <t>AFG001Restriction of movement (impediments to freedom of movement and/or administrative restrictions)</t>
  </si>
  <si>
    <t>AFG001Violence against personnel, facilities and assets</t>
  </si>
  <si>
    <t>Complex crisis in Myanmar</t>
  </si>
  <si>
    <t>MMR008</t>
  </si>
  <si>
    <t>Myanmar</t>
  </si>
  <si>
    <t>MMR008Denial of existence of humanitarian needs or entitlements to assistance</t>
  </si>
  <si>
    <t>MMR008Impediments to entry into country (bureaucratic and administrative)</t>
  </si>
  <si>
    <t>MMR008Interference into implementation of humanitarian activities</t>
  </si>
  <si>
    <t>MMR008Ongoing insecurity/hostilities affecting humanitarian assistance</t>
  </si>
  <si>
    <t>MMR008Physical constraints in the environment (obstacles related to terrain, climate, lack of infrastructure, etc.)</t>
  </si>
  <si>
    <t>MMR008Presence of mines and improvised explosive devices</t>
  </si>
  <si>
    <t>MMR008Restriction and obstruction of access to services and assistance</t>
  </si>
  <si>
    <t>MMR008Restriction of movement (impediments to freedom of movement and/or administrative restrictions)</t>
  </si>
  <si>
    <t>MMR008Violence against personnel, facilities and assets</t>
  </si>
  <si>
    <t>Complex crisis in Sudan</t>
  </si>
  <si>
    <t>SDN001</t>
  </si>
  <si>
    <t>Sudan</t>
  </si>
  <si>
    <t>SDN001Denial of existence of humanitarian needs or entitlements to assistance</t>
  </si>
  <si>
    <t>SDN001Impediments to entry into country (bureaucratic and administrative)</t>
  </si>
  <si>
    <t>SDN001Interference into implementation of humanitarian activities</t>
  </si>
  <si>
    <t>SDN001Ongoing insecurity/hostilities affecting humanitarian assistance</t>
  </si>
  <si>
    <t>SDN001Physical constraints in the environment (obstacles related to terrain, climate, lack of infrastructure, etc.)</t>
  </si>
  <si>
    <t>SDN001Presence of mines and improvised explosive devices</t>
  </si>
  <si>
    <t>SDN001Restriction and obstruction of access to services and assistance</t>
  </si>
  <si>
    <t>SDN001Restriction of movement (impediments to freedom of movement and/or administrative restrictions)</t>
  </si>
  <si>
    <t>SDN001Violence against personnel, facilities and assets</t>
  </si>
  <si>
    <t>Multiple crises in Bangladesh</t>
  </si>
  <si>
    <t>BGD001</t>
  </si>
  <si>
    <t>Bangladesh</t>
  </si>
  <si>
    <t>BGD001Denial of existence of humanitarian needs or entitlements to assistance</t>
  </si>
  <si>
    <t>BGD001Impediments to entry into country (bureaucratic and administrative)</t>
  </si>
  <si>
    <t>BGD001Interference into implementation of humanitarian activities</t>
  </si>
  <si>
    <t>BGD001Ongoing insecurity/hostilities affecting humanitarian assistance</t>
  </si>
  <si>
    <t>BGD001Physical constraints in the environment (obstacles related to terrain, climate, lack of infrastructure, etc.)</t>
  </si>
  <si>
    <t>BGD001Presence of mines and improvised explosive devices</t>
  </si>
  <si>
    <t>BGD001Restriction and obstruction of access to services and assistance</t>
  </si>
  <si>
    <t>BGD001Restriction of movement (impediments to freedom of movement and/or administrative restrictions)</t>
  </si>
  <si>
    <t>BGD001Violence against personnel, facilities and assets</t>
  </si>
  <si>
    <t>Displacement of Rohingyas to Bangladesh</t>
  </si>
  <si>
    <t>BGD002</t>
  </si>
  <si>
    <t>BGD002Denial of existence of humanitarian needs or entitlements to assistance</t>
  </si>
  <si>
    <t>BGD002Impediments to entry into country (bureaucratic and administrative)</t>
  </si>
  <si>
    <t>BGD002Interference into implementation of humanitarian activities</t>
  </si>
  <si>
    <t>BGD002Ongoing insecurity/hostilities affecting humanitarian assistance</t>
  </si>
  <si>
    <t>BGD002Physical constraints in the environment (obstacles related to terrain, climate, lack of infrastructure, etc.)</t>
  </si>
  <si>
    <t>BGD002Presence of mines and improvised explosive devices</t>
  </si>
  <si>
    <t>BGD002Restriction and obstruction of access to services and assistance</t>
  </si>
  <si>
    <t>BGD002Restriction of movement (impediments to freedom of movement and/or administrative restrictions)</t>
  </si>
  <si>
    <t>BGD002Violence against personnel, facilities and assets</t>
  </si>
  <si>
    <t>Climatic shocks and political/economic crisis in Bangladesh</t>
  </si>
  <si>
    <t>BGD012</t>
  </si>
  <si>
    <t>BGD012Denial of existence of humanitarian needs or entitlements to assistance</t>
  </si>
  <si>
    <t>BGD012Impediments to entry into country (bureaucratic and administrative)</t>
  </si>
  <si>
    <t>BGD012Interference into implementation of humanitarian activities</t>
  </si>
  <si>
    <t>BGD012Ongoing insecurity/hostilities affecting humanitarian assistance</t>
  </si>
  <si>
    <t>BGD012Presence of mines and improvised explosive devices</t>
  </si>
  <si>
    <t>BGD012Restriction and obstruction of access to services and assistance</t>
  </si>
  <si>
    <t>BGD012Restriction of movement (impediments to freedom of movement and/or administrative restrictions)</t>
  </si>
  <si>
    <t>BGD012Violence against personnel, facilities and assets</t>
  </si>
  <si>
    <t>BRA002Denial of existence of humanitarian needs or entitlements to assistance</t>
  </si>
  <si>
    <t>BRA002Impediments to entry into country (bureaucratic and administrative)</t>
  </si>
  <si>
    <t>BRA002Interference into implementation of humanitarian activities</t>
  </si>
  <si>
    <t>BRA002Ongoing insecurity/hostilities affecting humanitarian assistance</t>
  </si>
  <si>
    <t>BRA002Physical constraints in the environment (obstacles related to terrain, climate, lack of infrastructure, etc.)</t>
  </si>
  <si>
    <t>BRA002Presence of mines and improvised explosive devices</t>
  </si>
  <si>
    <t>BRA002Restriction and obstruction of access to services and assistance</t>
  </si>
  <si>
    <t>BRA002Restriction of movement (impediments to freedom of movement and/or administrative restrictions)</t>
  </si>
  <si>
    <t>BRA002Violence against personnel, facilities and assets</t>
  </si>
  <si>
    <t>Displacement from Venezuela to Chile</t>
  </si>
  <si>
    <t>CHL002</t>
  </si>
  <si>
    <t>Chile</t>
  </si>
  <si>
    <t>CHL002Denial of existence of humanitarian needs or entitlements to assistance</t>
  </si>
  <si>
    <t>CHL002Impediments to entry into country (bureaucratic and administrative)</t>
  </si>
  <si>
    <t>CHL002Interference into implementation of humanitarian activities</t>
  </si>
  <si>
    <t>CHL002Ongoing insecurity/hostilities affecting humanitarian assistance</t>
  </si>
  <si>
    <t>CHL002Physical constraints in the environment (obstacles related to terrain, climate, lack of infrastructure, etc.)</t>
  </si>
  <si>
    <t>CHL002Presence of mines and improvised explosive devices</t>
  </si>
  <si>
    <t>CHL002Restriction and obstruction of access to services and assistance</t>
  </si>
  <si>
    <t>CHL002Restriction of movement (impediments to freedom of movement and/or administrative restrictions)</t>
  </si>
  <si>
    <t>CHL002Violence against personnel, facilities and assets</t>
  </si>
  <si>
    <t>Multiple Crises in Costa Rica</t>
  </si>
  <si>
    <t>CRI001</t>
  </si>
  <si>
    <t>Costa Rica</t>
  </si>
  <si>
    <t>CRI001Denial of existence of humanitarian needs or entitlements to assistance</t>
  </si>
  <si>
    <t>CRI001Impediments to entry into country (bureaucratic and administrative)</t>
  </si>
  <si>
    <t>CRI001Interference into implementation of humanitarian activities</t>
  </si>
  <si>
    <t>CRI001Ongoing insecurity/hostilities affecting humanitarian assistance</t>
  </si>
  <si>
    <t>CRI001Physical constraints in the environment (obstacles related to terrain, climate, lack of infrastructure, etc.)</t>
  </si>
  <si>
    <t>CRI001Presence of mines and improvised explosive devices</t>
  </si>
  <si>
    <t>CRI001Restriction and obstruction of access to services and assistance</t>
  </si>
  <si>
    <t>CRI001Restriction of movement (impediments to freedom of movement and/or administrative restrictions)</t>
  </si>
  <si>
    <t>CRI001Violence against personnel, facilities and assets</t>
  </si>
  <si>
    <t>Displacement from Nicaragua to Costa Rica</t>
  </si>
  <si>
    <t>CRI002</t>
  </si>
  <si>
    <t>CRI002Denial of existence of humanitarian needs or entitlements to assistance</t>
  </si>
  <si>
    <t>CRI002Impediments to entry into country (bureaucratic and administrative)</t>
  </si>
  <si>
    <t>CRI002Interference into implementation of humanitarian activities</t>
  </si>
  <si>
    <t>CRI002Ongoing insecurity/hostilities affecting humanitarian assistance</t>
  </si>
  <si>
    <t>CRI002Physical constraints in the environment (obstacles related to terrain, climate, lack of infrastructure, etc.)</t>
  </si>
  <si>
    <t>CRI002Presence of mines and improvised explosive devices</t>
  </si>
  <si>
    <t>CRI002Restriction and obstruction of access to services and assistance</t>
  </si>
  <si>
    <t>CRI002Restriction of movement (impediments to freedom of movement and/or administrative restrictions)</t>
  </si>
  <si>
    <t>CRI002Violence against personnel, facilities and assets</t>
  </si>
  <si>
    <t>Displacement from Venezuela to Costa Rica</t>
  </si>
  <si>
    <t>CRI003</t>
  </si>
  <si>
    <t>CRI003Denial of existence of humanitarian needs or entitlements to assistance</t>
  </si>
  <si>
    <t>CRI003Impediments to entry into country (bureaucratic and administrative)</t>
  </si>
  <si>
    <t>CRI003Interference into implementation of humanitarian activities</t>
  </si>
  <si>
    <t>CRI003Ongoing insecurity/hostilities affecting humanitarian assistance</t>
  </si>
  <si>
    <t>CRI003Physical constraints in the environment (obstacles related to terrain, climate, lack of infrastructure, etc.)</t>
  </si>
  <si>
    <t>CRI003Presence of mines and improvised explosive devices</t>
  </si>
  <si>
    <t>CRI003Restriction and obstruction of access to services and assistance</t>
  </si>
  <si>
    <t>CRI003Restriction of movement (impediments to freedom of movement and/or administrative restrictions)</t>
  </si>
  <si>
    <t>CRI003Violence against personnel, facilities and assets</t>
  </si>
  <si>
    <t>Displacement from Venezuela to Dominican Republic</t>
  </si>
  <si>
    <t>DOM002</t>
  </si>
  <si>
    <t>Dominican Republic</t>
  </si>
  <si>
    <t>DOM002Denial of existence of humanitarian needs or entitlements to assistance</t>
  </si>
  <si>
    <t>DOM002Impediments to entry into country (bureaucratic and administrative)</t>
  </si>
  <si>
    <t>DOM002Interference into implementation of humanitarian activities</t>
  </si>
  <si>
    <t>DOM002Ongoing insecurity/hostilities affecting humanitarian assistance</t>
  </si>
  <si>
    <t>DOM002Physical constraints in the environment (obstacles related to terrain, climate, lack of infrastructure, etc.)</t>
  </si>
  <si>
    <t>DOM002Presence of mines and improvised explosive devices</t>
  </si>
  <si>
    <t>DOM002Restriction and obstruction of access to services and assistance</t>
  </si>
  <si>
    <t>DOM002Restriction of movement (impediments to freedom of movement and/or administrative restrictions)</t>
  </si>
  <si>
    <t>DOM002Violence against personnel, facilities and assets</t>
  </si>
  <si>
    <t>Climatic Shocks and Violence in Guatemala</t>
  </si>
  <si>
    <t>GTM001</t>
  </si>
  <si>
    <t>Guatemala</t>
  </si>
  <si>
    <t>GTM001Denial of existence of humanitarian needs or entitlements to assistance</t>
  </si>
  <si>
    <t>GTM001Impediments to entry into country (bureaucratic and administrative)</t>
  </si>
  <si>
    <t>GTM001Interference into implementation of humanitarian activities</t>
  </si>
  <si>
    <t>GTM001Ongoing insecurity/hostilities affecting humanitarian assistance</t>
  </si>
  <si>
    <t>GTM001Physical constraints in the environment (obstacles related to terrain, climate, lack of infrastructure, etc.)</t>
  </si>
  <si>
    <t>GTM001Presence of mines and improvised explosive devices</t>
  </si>
  <si>
    <t>GTM001Restriction and obstruction of access to services and assistance</t>
  </si>
  <si>
    <t>GTM001Restriction of movement (impediments to freedom of movement and/or administrative restrictions)</t>
  </si>
  <si>
    <t>GTM001Violence against personnel, facilities and assets</t>
  </si>
  <si>
    <t>Climatic Shocks and Conflict and Violence in Honduras</t>
  </si>
  <si>
    <t>HND001</t>
  </si>
  <si>
    <t>Honduras</t>
  </si>
  <si>
    <t>HND001Denial of existence of humanitarian needs or entitlements to assistance</t>
  </si>
  <si>
    <t>HND001Impediments to entry into country (bureaucratic and administrative)</t>
  </si>
  <si>
    <t>HND001Interference into implementation of humanitarian activities</t>
  </si>
  <si>
    <t>HND001Ongoing insecurity/hostilities affecting humanitarian assistance</t>
  </si>
  <si>
    <t>HND001Physical constraints in the environment (obstacles related to terrain, climate, lack of infrastructure, etc.)</t>
  </si>
  <si>
    <t>HND001Presence of mines and improvised explosive devices</t>
  </si>
  <si>
    <t>HND001Restriction and obstruction of access to services and assistance</t>
  </si>
  <si>
    <t>HND001Restriction of movement (impediments to freedom of movement and/or administrative restrictions)</t>
  </si>
  <si>
    <t>HND001Violence against personnel, facilities and assets</t>
  </si>
  <si>
    <t>Complex crisis in Haiti</t>
  </si>
  <si>
    <t>HTI001</t>
  </si>
  <si>
    <t>Haiti</t>
  </si>
  <si>
    <t>HTI001Denial of existence of humanitarian needs or entitlements to assistance</t>
  </si>
  <si>
    <t>HTI001Impediments to entry into country (bureaucratic and administrative)</t>
  </si>
  <si>
    <t>HTI001Interference into implementation of humanitarian activities</t>
  </si>
  <si>
    <t>HTI001Ongoing insecurity/hostilities affecting humanitarian assistance</t>
  </si>
  <si>
    <t>HTI001Physical constraints in the environment (obstacles related to terrain, climate, lack of infrastructure, etc.)</t>
  </si>
  <si>
    <t>HTI001Presence of mines and improvised explosive devices</t>
  </si>
  <si>
    <t>HTI001Restriction and obstruction of access to services and assistance</t>
  </si>
  <si>
    <t>HTI001Restriction of movement (impediments to freedom of movement and/or administrative restrictions)</t>
  </si>
  <si>
    <t>HTI001Violence against personnel, facilities and assets</t>
  </si>
  <si>
    <t>International Displacement to Mexico</t>
  </si>
  <si>
    <t>MEX003</t>
  </si>
  <si>
    <t>Mexico</t>
  </si>
  <si>
    <t>MEX003Denial of existence of humanitarian needs or entitlements to assistance</t>
  </si>
  <si>
    <t>MEX003Impediments to entry into country (bureaucratic and administrative)</t>
  </si>
  <si>
    <t>MEX003Interference into implementation of humanitarian activities</t>
  </si>
  <si>
    <t>MEX003Ongoing insecurity/hostilities affecting humanitarian assistance</t>
  </si>
  <si>
    <t>MEX003Physical constraints in the environment (obstacles related to terrain, climate, lack of infrastructure, etc.)</t>
  </si>
  <si>
    <t>MEX003Presence of mines and improvised explosive devices</t>
  </si>
  <si>
    <t>MEX003Restriction and obstruction of access to services and assistance</t>
  </si>
  <si>
    <t>MEX003Restriction of movement (impediments to freedom of movement and/or administrative restrictions)</t>
  </si>
  <si>
    <t>MEX003Violence against personnel, facilities and assets</t>
  </si>
  <si>
    <t>Conflict in the BAY states</t>
  </si>
  <si>
    <t>NGA004</t>
  </si>
  <si>
    <t>Nigeria</t>
  </si>
  <si>
    <t>NGA004Denial of existence of humanitarian needs or entitlements to assistance</t>
  </si>
  <si>
    <t>NGA004Impediments to entry into country (bureaucratic and administrative)</t>
  </si>
  <si>
    <t>NGA004Interference into implementation of humanitarian activities</t>
  </si>
  <si>
    <t>NGA004Ongoing insecurity/hostilities affecting humanitarian assistance</t>
  </si>
  <si>
    <t>NGA004Physical constraints in the environment (obstacles related to terrain, climate, lack of infrastructure, etc.)</t>
  </si>
  <si>
    <t>NGA004Presence of mines and improvised explosive devices</t>
  </si>
  <si>
    <t>NGA004Restriction and obstruction of access to services and assistance</t>
  </si>
  <si>
    <t>NGA004Restriction of movement (impediments to freedom of movement and/or administrative restrictions)</t>
  </si>
  <si>
    <t>NGA004Violence against personnel, facilities and assets</t>
  </si>
  <si>
    <t>Conflict in North West Nigeria</t>
  </si>
  <si>
    <t>NGA007</t>
  </si>
  <si>
    <t>NGA007Denial of existence of humanitarian needs or entitlements to assistance</t>
  </si>
  <si>
    <t>NGA007Impediments to entry into country (bureaucratic and administrative)</t>
  </si>
  <si>
    <t>NGA007Interference into implementation of humanitarian activities</t>
  </si>
  <si>
    <t>NGA007Ongoing insecurity/hostilities affecting humanitarian assistance</t>
  </si>
  <si>
    <t>NGA007Physical constraints in the environment (obstacles related to terrain, climate, lack of infrastructure, etc.)</t>
  </si>
  <si>
    <t>NGA007Presence of mines and improvised explosive devices</t>
  </si>
  <si>
    <t>NGA007Restriction and obstruction of access to services and assistance</t>
  </si>
  <si>
    <t>NGA007Restriction of movement (impediments to freedom of movement and/or administrative restrictions)</t>
  </si>
  <si>
    <t>NGA007Violence against personnel, facilities and assets</t>
  </si>
  <si>
    <t>International displacement from Cameroon to Nigeria</t>
  </si>
  <si>
    <t>NGA008</t>
  </si>
  <si>
    <t>NGA008Denial of existence of humanitarian needs or entitlements to assistance</t>
  </si>
  <si>
    <t>NGA008Impediments to entry into country (bureaucratic and administrative)</t>
  </si>
  <si>
    <t>NGA008Interference into implementation of humanitarian activities</t>
  </si>
  <si>
    <t>NGA008Ongoing insecurity/hostilities affecting humanitarian assistance</t>
  </si>
  <si>
    <t>NGA008Physical constraints in the environment (obstacles related to terrain, climate, lack of infrastructure, etc.)</t>
  </si>
  <si>
    <t>NGA008Presence of mines and improvised explosive devices</t>
  </si>
  <si>
    <t>NGA008Restriction and obstruction of access to services and assistance</t>
  </si>
  <si>
    <t>NGA008Restriction of movement (impediments to freedom of movement and/or administrative restrictions)</t>
  </si>
  <si>
    <t>NGA008Violence against personnel, facilities and assets</t>
  </si>
  <si>
    <t>Multiple Crises in Nigeria</t>
  </si>
  <si>
    <t>NGA009</t>
  </si>
  <si>
    <t>NGA009Denial of existence of humanitarian needs or entitlements to assistance</t>
  </si>
  <si>
    <t>NGA009Impediments to entry into country (bureaucratic and administrative)</t>
  </si>
  <si>
    <t>NGA009Interference into implementation of humanitarian activities</t>
  </si>
  <si>
    <t>NGA009Ongoing insecurity/hostilities affecting humanitarian assistance</t>
  </si>
  <si>
    <t>NGA009Physical constraints in the environment (obstacles related to terrain, climate, lack of infrastructure, etc.)</t>
  </si>
  <si>
    <t>NGA009Presence of mines and improvised explosive devices</t>
  </si>
  <si>
    <t>NGA009Restriction and obstruction of access to services and assistance</t>
  </si>
  <si>
    <t>NGA009Restriction of movement (impediments to freedom of movement and/or administrative restrictions)</t>
  </si>
  <si>
    <t>NGA009Violence against personnel, facilities and assets</t>
  </si>
  <si>
    <t>Conflict in North Central Nigeria</t>
  </si>
  <si>
    <t>NGA010</t>
  </si>
  <si>
    <t>NGA010Denial of existence of humanitarian needs or entitlements to assistance</t>
  </si>
  <si>
    <t>NGA010Impediments to entry into country (bureaucratic and administrative)</t>
  </si>
  <si>
    <t>NGA010Interference into implementation of humanitarian activities</t>
  </si>
  <si>
    <t>NGA010Ongoing insecurity/hostilities affecting humanitarian assistance</t>
  </si>
  <si>
    <t>NGA010Physical constraints in the environment (obstacles related to terrain, climate, lack of infrastructure, etc.)</t>
  </si>
  <si>
    <t>NGA010Presence of mines and improvised explosive devices</t>
  </si>
  <si>
    <t>NGA010Restriction and obstruction of access to services and assistance</t>
  </si>
  <si>
    <t>NGA010Restriction of movement (impediments to freedom of movement and/or administrative restrictions)</t>
  </si>
  <si>
    <t>NGA010Violence against personnel, facilities and assets</t>
  </si>
  <si>
    <t>Displacement from Venezuela to Panama</t>
  </si>
  <si>
    <t>PAN002</t>
  </si>
  <si>
    <t>Panama</t>
  </si>
  <si>
    <t>PAN002Denial of existence of humanitarian needs or entitlements to assistance</t>
  </si>
  <si>
    <t>PAN002Impediments to entry into country (bureaucratic and administrative)</t>
  </si>
  <si>
    <t>PAN002Interference into implementation of humanitarian activities</t>
  </si>
  <si>
    <t>PAN002Ongoing insecurity/hostilities affecting humanitarian assistance</t>
  </si>
  <si>
    <t>PAN002Physical constraints in the environment (obstacles related to terrain, climate, lack of infrastructure, etc.)</t>
  </si>
  <si>
    <t>PAN002Presence of mines and improvised explosive devices</t>
  </si>
  <si>
    <t>PAN002Restriction and obstruction of access to services and assistance</t>
  </si>
  <si>
    <t>PAN002Restriction of movement (impediments to freedom of movement and/or administrative restrictions)</t>
  </si>
  <si>
    <t>PAN002Violence against personnel, facilities and assets</t>
  </si>
  <si>
    <t>Displacement from Venezuela to Peru</t>
  </si>
  <si>
    <t>PER002</t>
  </si>
  <si>
    <t>Peru</t>
  </si>
  <si>
    <t>PER002Denial of existence of humanitarian needs or entitlements to assistance</t>
  </si>
  <si>
    <t>PER002Impediments to entry into country (bureaucratic and administrative)</t>
  </si>
  <si>
    <t>PER002Interference into implementation of humanitarian activities</t>
  </si>
  <si>
    <t>PER002Ongoing insecurity/hostilities affecting humanitarian assistance</t>
  </si>
  <si>
    <t>PER002Physical constraints in the environment (obstacles related to terrain, climate, lack of infrastructure, etc.)</t>
  </si>
  <si>
    <t>PER002Presence of mines and improvised explosive devices</t>
  </si>
  <si>
    <t>PER002Restriction and obstruction of access to services and assistance</t>
  </si>
  <si>
    <t>PER002Restriction of movement (impediments to freedom of movement and/or administrative restrictions)</t>
  </si>
  <si>
    <t>PER002Violence against personnel, facilities and assets</t>
  </si>
  <si>
    <t>Complex crisis in Syria</t>
  </si>
  <si>
    <t>SYR003</t>
  </si>
  <si>
    <t>Syria</t>
  </si>
  <si>
    <t>SYR003Denial of existence of humanitarian needs or entitlements to assistance</t>
  </si>
  <si>
    <t>SYR003Impediments to entry into country (bureaucratic and administrative)</t>
  </si>
  <si>
    <t>SYR003Interference into implementation of humanitarian activities</t>
  </si>
  <si>
    <t>SYR003Ongoing insecurity/hostilities affecting humanitarian assistance</t>
  </si>
  <si>
    <t>SYR003Physical constraints in the environment (obstacles related to terrain, climate, lack of infrastructure, etc.)</t>
  </si>
  <si>
    <t>SYR003Presence of mines and improvised explosive devices</t>
  </si>
  <si>
    <t>SYR003Restriction and obstruction of access to services and assistance</t>
  </si>
  <si>
    <t>SYR003Restriction of movement (impediments to freedom of movement and/or administrative restrictions)</t>
  </si>
  <si>
    <t>SYR003Violence against personnel, facilities and assets</t>
  </si>
  <si>
    <t>Displacement from Venezuela to Trinidad and Tobago</t>
  </si>
  <si>
    <t>TTO002</t>
  </si>
  <si>
    <t>Trinidad and Tobago</t>
  </si>
  <si>
    <t>TTO002Denial of existence of humanitarian needs or entitlements to assistance</t>
  </si>
  <si>
    <t>TTO002Impediments to entry into country (bureaucratic and administrative)</t>
  </si>
  <si>
    <t>TTO002Interference into implementation of humanitarian activities</t>
  </si>
  <si>
    <t>TTO002Ongoing insecurity/hostilities affecting humanitarian assistance</t>
  </si>
  <si>
    <t>TTO002Physical constraints in the environment (obstacles related to terrain, climate, lack of infrastructure, etc.)</t>
  </si>
  <si>
    <t>TTO002Presence of mines and improvised explosive devices</t>
  </si>
  <si>
    <t>TTO002Restriction and obstruction of access to services and assistance</t>
  </si>
  <si>
    <t>TTO002Restriction of movement (impediments to freedom of movement and/or administrative restrictions)</t>
  </si>
  <si>
    <t>TTO002Violence against personnel, facilities and assets</t>
  </si>
  <si>
    <t>Political and Economic crisis in Venezuela</t>
  </si>
  <si>
    <t>VEN001</t>
  </si>
  <si>
    <t>Venezuela</t>
  </si>
  <si>
    <t>VEN001Denial of existence of humanitarian needs or entitlements to assistance</t>
  </si>
  <si>
    <t>VEN001Impediments to entry into country (bureaucratic and administrative)</t>
  </si>
  <si>
    <t>VEN001Interference into implementation of humanitarian activities</t>
  </si>
  <si>
    <t>VEN001Ongoing insecurity/hostilities affecting humanitarian assistance</t>
  </si>
  <si>
    <t>VEN001Physical constraints in the environment (obstacles related to terrain, climate, lack of infrastructure, etc.)</t>
  </si>
  <si>
    <t>VEN001Presence of mines and improvised explosive devices</t>
  </si>
  <si>
    <t>VEN001Restriction and obstruction of access to services and assistance</t>
  </si>
  <si>
    <t>VEN001Restriction of movement (impediments to freedom of movement and/or administrative restrictions)</t>
  </si>
  <si>
    <t>VEN001Violence against personnel, facilities and assets</t>
  </si>
  <si>
    <t>Conflict in northern region of Benin</t>
  </si>
  <si>
    <t>BEN002</t>
  </si>
  <si>
    <t>Benin</t>
  </si>
  <si>
    <t>BEN002Impediments to entry into country (bureaucratic and administrative)</t>
  </si>
  <si>
    <t>BEN002Interference into implementation of humanitarian activities</t>
  </si>
  <si>
    <t>BEN002Ongoing insecurity/hostilities affecting humanitarian assistance</t>
  </si>
  <si>
    <t>BEN002Physical constraints in the environment (obstacles related to terrain, climate, lack of infrastructure, etc.)</t>
  </si>
  <si>
    <t>BEN002Presence of mines and improvised explosive devices</t>
  </si>
  <si>
    <t>BEN002Restriction and obstruction of access to services and assistance</t>
  </si>
  <si>
    <t>BEN002Restriction of movement (impediments to freedom of movement and/or administrative restrictions)</t>
  </si>
  <si>
    <t>BEN002Violence against personnel, facilities and assets</t>
  </si>
  <si>
    <t>Conflict and Climatic Shocks in Burkina Faso</t>
  </si>
  <si>
    <t>BFA002</t>
  </si>
  <si>
    <t>Burkina Faso</t>
  </si>
  <si>
    <t>BFA002Impediments to entry into country (bureaucratic and administrative)</t>
  </si>
  <si>
    <t>BFA002Interference into implementation of humanitarian activities</t>
  </si>
  <si>
    <t>BFA002Ongoing insecurity/hostilities affecting humanitarian assistance</t>
  </si>
  <si>
    <t>BFA002Physical constraints in the environment (obstacles related to terrain, climate, lack of infrastructure, etc.)</t>
  </si>
  <si>
    <t>BFA002Presence of mines and improvised explosive devices</t>
  </si>
  <si>
    <t>BFA002Restriction and obstruction of access to services and assistance</t>
  </si>
  <si>
    <t>BFA002Restriction of movement (impediments to freedom of movement and/or administrative restrictions)</t>
  </si>
  <si>
    <t>BFA002Violence against personnel, facilities and assets</t>
  </si>
  <si>
    <t>Conflict and Climatic Shocks in CAR</t>
  </si>
  <si>
    <t>CAF001</t>
  </si>
  <si>
    <t>Central African Republic</t>
  </si>
  <si>
    <t>CAF001Impediments to entry into country (bureaucratic and administrative)</t>
  </si>
  <si>
    <t>CAF001Interference into implementation of humanitarian activities</t>
  </si>
  <si>
    <t>CAF001Ongoing insecurity/hostilities affecting humanitarian assistance</t>
  </si>
  <si>
    <t>CAF001Physical constraints in the environment (obstacles related to terrain, climate, lack of infrastructure, etc.)</t>
  </si>
  <si>
    <t>CAF001Presence of mines and improvised explosive devices</t>
  </si>
  <si>
    <t>CAF001Restriction and obstruction of access to services and assistance</t>
  </si>
  <si>
    <t>CAF001Restriction of movement (impediments to freedom of movement and/or administrative restrictions)</t>
  </si>
  <si>
    <t>CAF001Violence against personnel, facilities and assets</t>
  </si>
  <si>
    <t>Complex crisis in DRC</t>
  </si>
  <si>
    <t>COD001</t>
  </si>
  <si>
    <t>Democratic Republic of the Congo</t>
  </si>
  <si>
    <t>COD001Impediments to entry into country (bureaucratic and administrative)</t>
  </si>
  <si>
    <t>COD001Interference into implementation of humanitarian activities</t>
  </si>
  <si>
    <t>COD001Ongoing insecurity/hostilities affecting humanitarian assistance</t>
  </si>
  <si>
    <t>COD001Physical constraints in the environment (obstacles related to terrain, climate, lack of infrastructure, etc.)</t>
  </si>
  <si>
    <t>COD001Presence of mines and improvised explosive devices</t>
  </si>
  <si>
    <t>COD001Restriction and obstruction of access to services and assistance</t>
  </si>
  <si>
    <t>COD001Restriction of movement (impediments to freedom of movement and/or administrative restrictions)</t>
  </si>
  <si>
    <t>COD001Violence against personnel, facilities and assets</t>
  </si>
  <si>
    <t>Conflict and Climatic Shocks in Colombia</t>
  </si>
  <si>
    <t>COL001</t>
  </si>
  <si>
    <t>COL001Denial of existence of humanitarian needs or entitlements to assistance</t>
  </si>
  <si>
    <t>COL001Impediments to entry into country (bureaucratic and administrative)</t>
  </si>
  <si>
    <t>COL001Interference into implementation of humanitarian activities</t>
  </si>
  <si>
    <t>COL001Ongoing insecurity/hostilities affecting humanitarian assistance</t>
  </si>
  <si>
    <t>COL001Physical constraints in the environment (obstacles related to terrain, climate, lack of infrastructure, etc.)</t>
  </si>
  <si>
    <t>COL001Presence of mines and improvised explosive devices</t>
  </si>
  <si>
    <t>COL001Restriction and obstruction of access to services and assistance</t>
  </si>
  <si>
    <t>COL001Restriction of movement (impediments to freedom of movement and/or administrative restrictions)</t>
  </si>
  <si>
    <t>COL001Violence against personnel, facilities and assets</t>
  </si>
  <si>
    <t>COL002Denial of existence of humanitarian needs or entitlements to assistance</t>
  </si>
  <si>
    <t>COL002Impediments to entry into country (bureaucratic and administrative)</t>
  </si>
  <si>
    <t>COL002Interference into implementation of humanitarian activities</t>
  </si>
  <si>
    <t>COL002Ongoing insecurity/hostilities affecting humanitarian assistance</t>
  </si>
  <si>
    <t>COL002Physical constraints in the environment (obstacles related to terrain, climate, lack of infrastructure, etc.)</t>
  </si>
  <si>
    <t>COL002Presence of mines and improvised explosive devices</t>
  </si>
  <si>
    <t>COL002Restriction and obstruction of access to services and assistance</t>
  </si>
  <si>
    <t>COL002Restriction of movement (impediments to freedom of movement and/or administrative restrictions)</t>
  </si>
  <si>
    <t>COL002Violence against personnel, facilities and assets</t>
  </si>
  <si>
    <t>Multiple Crises in Colombia</t>
  </si>
  <si>
    <t>COL004</t>
  </si>
  <si>
    <t>COL004Denial of existence of humanitarian needs or entitlements to assistance</t>
  </si>
  <si>
    <t>COL004Impediments to entry into country (bureaucratic and administrative)</t>
  </si>
  <si>
    <t>COL004Interference into implementation of humanitarian activities</t>
  </si>
  <si>
    <t>COL004Ongoing insecurity/hostilities affecting humanitarian assistance</t>
  </si>
  <si>
    <t>COL004Physical constraints in the environment (obstacles related to terrain, climate, lack of infrastructure, etc.)</t>
  </si>
  <si>
    <t>COL004Presence of mines and improvised explosive devices</t>
  </si>
  <si>
    <t>COL004Restriction and obstruction of access to services and assistance</t>
  </si>
  <si>
    <t>COL004Restriction of movement (impediments to freedom of movement and/or administrative restrictions)</t>
  </si>
  <si>
    <t>COL004Violence against personnel, facilities and assets</t>
  </si>
  <si>
    <t>Complex Crisis in Cuba</t>
  </si>
  <si>
    <t>CUB004</t>
  </si>
  <si>
    <t>Cuba</t>
  </si>
  <si>
    <t>CUB004Denial of existence of humanitarian needs or entitlements to assistance</t>
  </si>
  <si>
    <t>CUB004Impediments to entry into country (bureaucratic and administrative)</t>
  </si>
  <si>
    <t>CUB004Interference into implementation of humanitarian activities</t>
  </si>
  <si>
    <t>CUB004Ongoing insecurity/hostilities affecting humanitarian assistance</t>
  </si>
  <si>
    <t>CUB004Physical constraints in the environment (obstacles related to terrain, climate, lack of infrastructure, etc.)</t>
  </si>
  <si>
    <t>CUB004Presence of mines and improvised explosive devices</t>
  </si>
  <si>
    <t>CUB004Restriction and obstruction of access to services and assistance</t>
  </si>
  <si>
    <t>CUB004Restriction of movement (impediments to freedom of movement and/or administrative restrictions)</t>
  </si>
  <si>
    <t>CUB004Violence against personnel, facilities and assets</t>
  </si>
  <si>
    <t>International displacement to Algeria</t>
  </si>
  <si>
    <t>DZA002</t>
  </si>
  <si>
    <t>Algeria</t>
  </si>
  <si>
    <t>DZA002Impediments to entry into country (bureaucratic and administrative)</t>
  </si>
  <si>
    <t>DZA002Interference into implementation of humanitarian activities</t>
  </si>
  <si>
    <t>DZA002Ongoing insecurity/hostilities affecting humanitarian assistance</t>
  </si>
  <si>
    <t>DZA002Physical constraints in the environment (obstacles related to terrain, climate, lack of infrastructure, etc.)</t>
  </si>
  <si>
    <t>DZA002Presence of mines and improvised explosive devices</t>
  </si>
  <si>
    <t>DZA002Restriction and obstruction of access to services and assistance</t>
  </si>
  <si>
    <t>DZA002Restriction of movement (impediments to freedom of movement and/or administrative restrictions)</t>
  </si>
  <si>
    <t>DZA002Violence against personnel, facilities and assets</t>
  </si>
  <si>
    <t>Displacement of Sahrawi refugees to Tindouf</t>
  </si>
  <si>
    <t>DZA003</t>
  </si>
  <si>
    <t>DZA003Impediments to entry into country (bureaucratic and administrative)</t>
  </si>
  <si>
    <t>DZA003Interference into implementation of humanitarian activities</t>
  </si>
  <si>
    <t>DZA003Ongoing insecurity/hostilities affecting humanitarian assistance</t>
  </si>
  <si>
    <t>DZA003Physical constraints in the environment (obstacles related to terrain, climate, lack of infrastructure, etc.)</t>
  </si>
  <si>
    <t>DZA003Presence of mines and improvised explosive devices</t>
  </si>
  <si>
    <t>DZA003Restriction and obstruction of access to services and assistance</t>
  </si>
  <si>
    <t>DZA003Restriction of movement (impediments to freedom of movement and/or administrative restrictions)</t>
  </si>
  <si>
    <t>DZA003Violence against personnel, facilities and assets</t>
  </si>
  <si>
    <t>Multiple crises in Algeria</t>
  </si>
  <si>
    <t>DZA004</t>
  </si>
  <si>
    <t>DZA004Impediments to entry into country (bureaucratic and administrative)</t>
  </si>
  <si>
    <t>DZA004Interference into implementation of humanitarian activities</t>
  </si>
  <si>
    <t>DZA004Ongoing insecurity/hostilities affecting humanitarian assistance</t>
  </si>
  <si>
    <t>DZA004Physical constraints in the environment (obstacles related to terrain, climate, lack of infrastructure, etc.)</t>
  </si>
  <si>
    <t>DZA004Presence of mines and improvised explosive devices</t>
  </si>
  <si>
    <t>DZA004Restriction and obstruction of access to services and assistance</t>
  </si>
  <si>
    <t>DZA004Restriction of movement (impediments to freedom of movement and/or administrative restrictions)</t>
  </si>
  <si>
    <t>DZA004Violence against personnel, facilities and assets</t>
  </si>
  <si>
    <t>Multiple crises in Ecuador</t>
  </si>
  <si>
    <t>ECU001</t>
  </si>
  <si>
    <t>ECU001Denial of existence of humanitarian needs or entitlements to assistance</t>
  </si>
  <si>
    <t>ECU001Impediments to entry into country (bureaucratic and administrative)</t>
  </si>
  <si>
    <t>ECU001Interference into implementation of humanitarian activities</t>
  </si>
  <si>
    <t>ECU001Ongoing insecurity/hostilities affecting humanitarian assistance</t>
  </si>
  <si>
    <t>ECU001Physical constraints in the environment (obstacles related to terrain, climate, lack of infrastructure, etc.)</t>
  </si>
  <si>
    <t>ECU001Presence of mines and improvised explosive devices</t>
  </si>
  <si>
    <t>ECU001Restriction and obstruction of access to services and assistance</t>
  </si>
  <si>
    <t>ECU001Restriction of movement (impediments to freedom of movement and/or administrative restrictions)</t>
  </si>
  <si>
    <t>ECU001Violence against personnel, facilities and assets</t>
  </si>
  <si>
    <t>Displacement from Venezuela to Ecuador</t>
  </si>
  <si>
    <t>ECU002</t>
  </si>
  <si>
    <t>ECU002Denial of existence of humanitarian needs or entitlements to assistance</t>
  </si>
  <si>
    <t>ECU002Impediments to entry into country (bureaucratic and administrative)</t>
  </si>
  <si>
    <t>ECU002Interference into implementation of humanitarian activities</t>
  </si>
  <si>
    <t>ECU002Ongoing insecurity/hostilities affecting humanitarian assistance</t>
  </si>
  <si>
    <t>ECU002Physical constraints in the environment (obstacles related to terrain, climate, lack of infrastructure, etc.)</t>
  </si>
  <si>
    <t>ECU002Presence of mines and improvised explosive devices</t>
  </si>
  <si>
    <t>ECU002Restriction and obstruction of access to services and assistance</t>
  </si>
  <si>
    <t>ECU002Restriction of movement (impediments to freedom of movement and/or administrative restrictions)</t>
  </si>
  <si>
    <t>ECU002Violence against personnel, facilities and assets</t>
  </si>
  <si>
    <t>Conflict in Papua</t>
  </si>
  <si>
    <t>IDN002</t>
  </si>
  <si>
    <t>Indonesia</t>
  </si>
  <si>
    <t>IDN002Impediments to entry into country (bureaucratic and administrative)</t>
  </si>
  <si>
    <t>IDN002Interference into implementation of humanitarian activities</t>
  </si>
  <si>
    <t>IDN002Ongoing insecurity/hostilities affecting humanitarian assistance</t>
  </si>
  <si>
    <t>IDN002Physical constraints in the environment (obstacles related to terrain, climate, lack of infrastructure, etc.)</t>
  </si>
  <si>
    <t>IDN002Presence of mines and improvised explosive devices</t>
  </si>
  <si>
    <t>IDN002Restriction and obstruction of access to services and assistance</t>
  </si>
  <si>
    <t>IDN002Restriction of movement (impediments to freedom of movement and/or administrative restrictions)</t>
  </si>
  <si>
    <t>IDN002Violence against personnel, facilities and assets</t>
  </si>
  <si>
    <t>International displacement from Syria to Jordan</t>
  </si>
  <si>
    <t>JOR002</t>
  </si>
  <si>
    <t>Jordan</t>
  </si>
  <si>
    <t>JOR002Impediments to entry into country (bureaucratic and administrative)</t>
  </si>
  <si>
    <t>JOR002Interference into implementation of humanitarian activities</t>
  </si>
  <si>
    <t>JOR002Ongoing insecurity/hostilities affecting humanitarian assistance</t>
  </si>
  <si>
    <t>JOR002Physical constraints in the environment (obstacles related to terrain, climate, lack of infrastructure, etc.)</t>
  </si>
  <si>
    <t>JOR002Presence of mines and improvised explosive devices</t>
  </si>
  <si>
    <t>JOR002Restriction and obstruction of access to services and assistance</t>
  </si>
  <si>
    <t>JOR002Restriction of movement (impediments to freedom of movement and/or administrative restrictions)</t>
  </si>
  <si>
    <t>JOR002Violence against personnel, facilities and assets</t>
  </si>
  <si>
    <t>International displacement from Syria to Lebanon</t>
  </si>
  <si>
    <t>LBN002</t>
  </si>
  <si>
    <t>Lebanon</t>
  </si>
  <si>
    <t>LBN002Impediments to entry into country (bureaucratic and administrative)</t>
  </si>
  <si>
    <t>LBN002Interference into implementation of humanitarian activities</t>
  </si>
  <si>
    <t>LBN002Ongoing insecurity/hostilities affecting humanitarian assistance</t>
  </si>
  <si>
    <t>LBN002Physical constraints in the environment (obstacles related to terrain, climate, lack of infrastructure, etc.)</t>
  </si>
  <si>
    <t>LBN002Presence of mines and improvised explosive devices</t>
  </si>
  <si>
    <t>LBN002Restriction and obstruction of access to services and assistance</t>
  </si>
  <si>
    <t>LBN002Restriction of movement (impediments to freedom of movement and/or administrative restrictions)</t>
  </si>
  <si>
    <t>LBN002Violence against personnel, facilities and assets</t>
  </si>
  <si>
    <t>Complex crisis in Lebanon</t>
  </si>
  <si>
    <t>LBN006</t>
  </si>
  <si>
    <t>LBN006Impediments to entry into country (bureaucratic and administrative)</t>
  </si>
  <si>
    <t>LBN006Interference into implementation of humanitarian activities</t>
  </si>
  <si>
    <t>LBN006Ongoing insecurity/hostilities affecting humanitarian assistance</t>
  </si>
  <si>
    <t>LBN006Physical constraints in the environment (obstacles related to terrain, climate, lack of infrastructure, etc.)</t>
  </si>
  <si>
    <t>LBN006Presence of mines and improvised explosive devices</t>
  </si>
  <si>
    <t>LBN006Restriction and obstruction of access to services and assistance</t>
  </si>
  <si>
    <t>LBN006Restriction of movement (impediments to freedom of movement and/or administrative restrictions)</t>
  </si>
  <si>
    <t>LBN006Violence against personnel, facilities and assets</t>
  </si>
  <si>
    <t>International displacement to Libya</t>
  </si>
  <si>
    <t>LBY002</t>
  </si>
  <si>
    <t>Libya</t>
  </si>
  <si>
    <t>LBY002Impediments to entry into country (bureaucratic and administrative)</t>
  </si>
  <si>
    <t>LBY002Interference into implementation of humanitarian activities</t>
  </si>
  <si>
    <t>LBY002Ongoing insecurity/hostilities affecting humanitarian assistance</t>
  </si>
  <si>
    <t>LBY002Physical constraints in the environment (obstacles related to terrain, climate, lack of infrastructure, etc.)</t>
  </si>
  <si>
    <t>LBY002Presence of mines and improvised explosive devices</t>
  </si>
  <si>
    <t>LBY002Restriction and obstruction of access to services and assistance</t>
  </si>
  <si>
    <t>LBY002Restriction of movement (impediments to freedom of movement and/or administrative restrictions)</t>
  </si>
  <si>
    <t>LBY002Violence against personnel, facilities and assets</t>
  </si>
  <si>
    <t>Displacement from Sudan to Libya</t>
  </si>
  <si>
    <t>LBY004</t>
  </si>
  <si>
    <t>LBY004Impediments to entry into country (bureaucratic and administrative)</t>
  </si>
  <si>
    <t>LBY004Interference into implementation of humanitarian activities</t>
  </si>
  <si>
    <t>LBY004Ongoing insecurity/hostilities affecting humanitarian assistance</t>
  </si>
  <si>
    <t>LBY004Physical constraints in the environment (obstacles related to terrain, climate, lack of infrastructure, etc.)</t>
  </si>
  <si>
    <t>LBY004Presence of mines and improvised explosive devices</t>
  </si>
  <si>
    <t>LBY004Restriction and obstruction of access to services and assistance</t>
  </si>
  <si>
    <t>LBY004Restriction of movement (impediments to freedom of movement and/or administrative restrictions)</t>
  </si>
  <si>
    <t>LBY004Violence against personnel, facilities and assets</t>
  </si>
  <si>
    <t>Multiple crises in Libya</t>
  </si>
  <si>
    <t>LBY005</t>
  </si>
  <si>
    <t>LBY005Impediments to entry into country (bureaucratic and administrative)</t>
  </si>
  <si>
    <t>LBY005Interference into implementation of humanitarian activities</t>
  </si>
  <si>
    <t>LBY005Ongoing insecurity/hostilities affecting humanitarian assistance</t>
  </si>
  <si>
    <t>LBY005Physical constraints in the environment (obstacles related to terrain, climate, lack of infrastructure, etc.)</t>
  </si>
  <si>
    <t>LBY005Presence of mines and improvised explosive devices</t>
  </si>
  <si>
    <t>LBY005Restriction and obstruction of access to services and assistance</t>
  </si>
  <si>
    <t>LBY005Restriction of movement (impediments to freedom of movement and/or administrative restrictions)</t>
  </si>
  <si>
    <t>LBY005Violence against personnel, facilities and assets</t>
  </si>
  <si>
    <t>Complex crisis in Mali</t>
  </si>
  <si>
    <t>MLI001</t>
  </si>
  <si>
    <t>Mali</t>
  </si>
  <si>
    <t>MLI001Impediments to entry into country (bureaucratic and administrative)</t>
  </si>
  <si>
    <t>MLI001Interference into implementation of humanitarian activities</t>
  </si>
  <si>
    <t>MLI001Ongoing insecurity/hostilities affecting humanitarian assistance</t>
  </si>
  <si>
    <t>MLI001Physical constraints in the environment (obstacles related to terrain, climate, lack of infrastructure, etc.)</t>
  </si>
  <si>
    <t>MLI001Presence of mines and improvised explosive devices</t>
  </si>
  <si>
    <t>MLI001Restriction and obstruction of access to services and assistance</t>
  </si>
  <si>
    <t>MLI001Restriction of movement (impediments to freedom of movement and/or administrative restrictions)</t>
  </si>
  <si>
    <t>MLI001Violence against personnel, facilities and assets</t>
  </si>
  <si>
    <t>Displacement from Mali to Mauritania</t>
  </si>
  <si>
    <t>MRT002</t>
  </si>
  <si>
    <t>Mauritania</t>
  </si>
  <si>
    <t>MRT002Impediments to entry into country (bureaucratic and administrative)</t>
  </si>
  <si>
    <t>MRT002Interference into implementation of humanitarian activities</t>
  </si>
  <si>
    <t>MRT002Ongoing insecurity/hostilities affecting humanitarian assistance</t>
  </si>
  <si>
    <t>MRT002Physical constraints in the environment (obstacles related to terrain, climate, lack of infrastructure, etc.)</t>
  </si>
  <si>
    <t>MRT002Presence of mines and improvised explosive devices</t>
  </si>
  <si>
    <t>MRT002Restriction and obstruction of access to services and assistance</t>
  </si>
  <si>
    <t>MRT002Restriction of movement (impediments to freedom of movement and/or administrative restrictions)</t>
  </si>
  <si>
    <t>MRT002Violence against personnel, facilities and assets</t>
  </si>
  <si>
    <t>Climatic shocks in Mauritania</t>
  </si>
  <si>
    <t>MRT003</t>
  </si>
  <si>
    <t>MRT003Impediments to entry into country (bureaucratic and administrative)</t>
  </si>
  <si>
    <t>MRT003Interference into implementation of humanitarian activities</t>
  </si>
  <si>
    <t>MRT003Ongoing insecurity/hostilities affecting humanitarian assistance</t>
  </si>
  <si>
    <t>MRT003Physical constraints in the environment (obstacles related to terrain, climate, lack of infrastructure, etc.)</t>
  </si>
  <si>
    <t>MRT003Presence of mines and improvised explosive devices</t>
  </si>
  <si>
    <t>MRT003Restriction and obstruction of access to services and assistance</t>
  </si>
  <si>
    <t>MRT003Restriction of movement (impediments to freedom of movement and/or administrative restrictions)</t>
  </si>
  <si>
    <t>MRT003Violence against personnel, facilities and assets</t>
  </si>
  <si>
    <t>Multiple crises in Mauritania</t>
  </si>
  <si>
    <t>MRT004</t>
  </si>
  <si>
    <t>MRT004Impediments to entry into country (bureaucratic and administrative)</t>
  </si>
  <si>
    <t>MRT004Interference into implementation of humanitarian activities</t>
  </si>
  <si>
    <t>MRT004Ongoing insecurity/hostilities affecting humanitarian assistance</t>
  </si>
  <si>
    <t>MRT004Physical constraints in the environment (obstacles related to terrain, climate, lack of infrastructure, etc.)</t>
  </si>
  <si>
    <t>MRT004Presence of mines and improvised explosive devices</t>
  </si>
  <si>
    <t>MRT004Restriction and obstruction of access to services and assistance</t>
  </si>
  <si>
    <t>MRT004Restriction of movement (impediments to freedom of movement and/or administrative restrictions)</t>
  </si>
  <si>
    <t>MRT004Violence against personnel, facilities and assets</t>
  </si>
  <si>
    <t>International Displacement to Malaysia</t>
  </si>
  <si>
    <t>MYS001</t>
  </si>
  <si>
    <t>Malaysia</t>
  </si>
  <si>
    <t>MYS001Impediments to entry into country (bureaucratic and administrative)</t>
  </si>
  <si>
    <t>MYS001Interference into implementation of humanitarian activities</t>
  </si>
  <si>
    <t>MYS001Ongoing insecurity/hostilities affecting humanitarian assistance</t>
  </si>
  <si>
    <t>MYS001Physical constraints in the environment (obstacles related to terrain, climate, lack of infrastructure, etc.)</t>
  </si>
  <si>
    <t>MYS001Presence of mines and improvised explosive devices</t>
  </si>
  <si>
    <t>MYS001Restriction and obstruction of access to services and assistance</t>
  </si>
  <si>
    <t>MYS001Restriction of movement (impediments to freedom of movement and/or administrative restrictions)</t>
  </si>
  <si>
    <t>MYS001Violence against personnel, facilities and assets</t>
  </si>
  <si>
    <t>Complex crisis in Niger</t>
  </si>
  <si>
    <t>NER006</t>
  </si>
  <si>
    <t>Niger</t>
  </si>
  <si>
    <t>NER006Impediments to entry into country (bureaucratic and administrative)</t>
  </si>
  <si>
    <t>NER006Interference into implementation of humanitarian activities</t>
  </si>
  <si>
    <t>NER006Ongoing insecurity/hostilities affecting humanitarian assistance</t>
  </si>
  <si>
    <t>NER006Physical constraints in the environment (obstacles related to terrain, climate, lack of infrastructure, etc.)</t>
  </si>
  <si>
    <t>NER006Presence of mines and improvised explosive devices</t>
  </si>
  <si>
    <t>NER006Restriction and obstruction of access to services and assistance</t>
  </si>
  <si>
    <t>NER006Restriction of movement (impediments to freedom of movement and/or administrative restrictions)</t>
  </si>
  <si>
    <t>NER006Violence against personnel, facilities and assets</t>
  </si>
  <si>
    <t>Conflict in Mindanao</t>
  </si>
  <si>
    <t>PHL003</t>
  </si>
  <si>
    <t>Philippines</t>
  </si>
  <si>
    <t>PHL003Impediments to entry into country (bureaucratic and administrative)</t>
  </si>
  <si>
    <t>PHL003Interference into implementation of humanitarian activities</t>
  </si>
  <si>
    <t>PHL003Ongoing insecurity/hostilities affecting humanitarian assistance</t>
  </si>
  <si>
    <t>PHL003Physical constraints in the environment (obstacles related to terrain, climate, lack of infrastructure, etc.)</t>
  </si>
  <si>
    <t>PHL003Presence of mines and improvised explosive devices</t>
  </si>
  <si>
    <t>PHL003Restriction and obstruction of access to services and assistance</t>
  </si>
  <si>
    <t>PHL003Restriction of movement (impediments to freedom of movement and/or administrative restrictions)</t>
  </si>
  <si>
    <t>PHL003Violence against personnel, facilities and assets</t>
  </si>
  <si>
    <t>Multiple crises in Palestine</t>
  </si>
  <si>
    <t>PSE002</t>
  </si>
  <si>
    <t>Palestine</t>
  </si>
  <si>
    <t>PSE002Impediments to entry into country (bureaucratic and administrative)</t>
  </si>
  <si>
    <t>PSE002Interference into implementation of humanitarian activities</t>
  </si>
  <si>
    <t>PSE002Ongoing insecurity/hostilities affecting humanitarian assistance</t>
  </si>
  <si>
    <t>PSE002Physical constraints in the environment (obstacles related to terrain, climate, lack of infrastructure, etc.)</t>
  </si>
  <si>
    <t>PSE002Presence of mines and improvised explosive devices</t>
  </si>
  <si>
    <t>PSE002Restriction and obstruction of access to services and assistance</t>
  </si>
  <si>
    <t>PSE002Restriction of movement (impediments to freedom of movement and/or administrative restrictions)</t>
  </si>
  <si>
    <t>PSE002Violence against personnel, facilities and assets</t>
  </si>
  <si>
    <t>Conflict in the West Bank</t>
  </si>
  <si>
    <t>PSE003</t>
  </si>
  <si>
    <t>PSE003Impediments to entry into country (bureaucratic and administrative)</t>
  </si>
  <si>
    <t>PSE003Interference into implementation of humanitarian activities</t>
  </si>
  <si>
    <t>PSE003Ongoing insecurity/hostilities affecting humanitarian assistance</t>
  </si>
  <si>
    <t>PSE003Physical constraints in the environment (obstacles related to terrain, climate, lack of infrastructure, etc.)</t>
  </si>
  <si>
    <t>PSE003Presence of mines and improvised explosive devices</t>
  </si>
  <si>
    <t>PSE003Restriction and obstruction of access to services and assistance</t>
  </si>
  <si>
    <t>PSE003Restriction of movement (impediments to freedom of movement and/or administrative restrictions)</t>
  </si>
  <si>
    <t>PSE003Violence against personnel, facilities and assets</t>
  </si>
  <si>
    <t>Conflict in Gaza</t>
  </si>
  <si>
    <t>PSE004</t>
  </si>
  <si>
    <t>PSE004Impediments to entry into country (bureaucratic and administrative)</t>
  </si>
  <si>
    <t>PSE004Interference into implementation of humanitarian activities</t>
  </si>
  <si>
    <t>PSE004Ongoing insecurity/hostilities affecting humanitarian assistance</t>
  </si>
  <si>
    <t>PSE004Physical constraints in the environment (obstacles related to terrain, climate, lack of infrastructure, etc.)</t>
  </si>
  <si>
    <t>PSE004Presence of mines and improvised explosive devices</t>
  </si>
  <si>
    <t>PSE004Restriction and obstruction of access to services and assistance</t>
  </si>
  <si>
    <t>PSE004Restriction of movement (impediments to freedom of movement and/or administrative restrictions)</t>
  </si>
  <si>
    <t>PSE004Violence against personnel, facilities and assets</t>
  </si>
  <si>
    <t>Complex crisis in Chad</t>
  </si>
  <si>
    <t>TCD001</t>
  </si>
  <si>
    <t>Chad</t>
  </si>
  <si>
    <t>TCD001Impediments to entry into country (bureaucratic and administrative)</t>
  </si>
  <si>
    <t>TCD001Interference into implementation of humanitarian activities</t>
  </si>
  <si>
    <t>TCD001Ongoing insecurity/hostilities affecting humanitarian assistance</t>
  </si>
  <si>
    <t>TCD001Physical constraints in the environment (obstacles related to terrain, climate, lack of infrastructure, etc.)</t>
  </si>
  <si>
    <t>TCD001Presence of mines and improvised explosive devices</t>
  </si>
  <si>
    <t>TCD001Restriction and obstruction of access to services and assistance</t>
  </si>
  <si>
    <t>TCD001Restriction of movement (impediments to freedom of movement and/or administrative restrictions)</t>
  </si>
  <si>
    <t>TCD001Violence against personnel, facilities and assets</t>
  </si>
  <si>
    <t>Displacement from Sudan to Chad</t>
  </si>
  <si>
    <t>TCD005</t>
  </si>
  <si>
    <t>TCD005Impediments to entry into country (bureaucratic and administrative)</t>
  </si>
  <si>
    <t>TCD005Interference into implementation of humanitarian activities</t>
  </si>
  <si>
    <t>TCD005Ongoing insecurity/hostilities affecting humanitarian assistance</t>
  </si>
  <si>
    <t>TCD005Physical constraints in the environment (obstacles related to terrain, climate, lack of infrastructure, etc.)</t>
  </si>
  <si>
    <t>TCD005Presence of mines and improvised explosive devices</t>
  </si>
  <si>
    <t>TCD005Restriction and obstruction of access to services and assistance</t>
  </si>
  <si>
    <t>TCD005Restriction of movement (impediments to freedom of movement and/or administrative restrictions)</t>
  </si>
  <si>
    <t>TCD005Violence against personnel, facilities and assets</t>
  </si>
  <si>
    <t>Conflict in Savanes region</t>
  </si>
  <si>
    <t>TGO002</t>
  </si>
  <si>
    <t>Togo</t>
  </si>
  <si>
    <t>TGO002Impediments to entry into country (bureaucratic and administrative)</t>
  </si>
  <si>
    <t>TGO002Interference into implementation of humanitarian activities</t>
  </si>
  <si>
    <t>TGO002Ongoing insecurity/hostilities affecting humanitarian assistance</t>
  </si>
  <si>
    <t>TGO002Physical constraints in the environment (obstacles related to terrain, climate, lack of infrastructure, etc.)</t>
  </si>
  <si>
    <t>TGO002Presence of mines and improvised explosive devices</t>
  </si>
  <si>
    <t>TGO002Restriction and obstruction of access to services and assistance</t>
  </si>
  <si>
    <t>TGO002Restriction of movement (impediments to freedom of movement and/or administrative restrictions)</t>
  </si>
  <si>
    <t>TGO002Violence against personnel, facilities and assets</t>
  </si>
  <si>
    <t>Multiple Crises in Türkiye</t>
  </si>
  <si>
    <t>TUR001</t>
  </si>
  <si>
    <t>Turkey</t>
  </si>
  <si>
    <t>TUR001Impediments to entry into country (bureaucratic and administrative)</t>
  </si>
  <si>
    <t>TUR001Interference into implementation of humanitarian activities</t>
  </si>
  <si>
    <t>TUR001Ongoing insecurity/hostilities affecting humanitarian assistance</t>
  </si>
  <si>
    <t>TUR001Physical constraints in the environment (obstacles related to terrain, climate, lack of infrastructure, etc.)</t>
  </si>
  <si>
    <t>TUR001Presence of mines and improvised explosive devices</t>
  </si>
  <si>
    <t>TUR001Restriction and obstruction of access to services and assistance</t>
  </si>
  <si>
    <t>TUR001Restriction of movement (impediments to freedom of movement and/or administrative restrictions)</t>
  </si>
  <si>
    <t>TUR001Violence against personnel, facilities and assets</t>
  </si>
  <si>
    <t>Displacement from Syria to Türkiye</t>
  </si>
  <si>
    <t>TUR002</t>
  </si>
  <si>
    <t>TUR002Impediments to entry into country (bureaucratic and administrative)</t>
  </si>
  <si>
    <t>TUR002Interference into implementation of humanitarian activities</t>
  </si>
  <si>
    <t>TUR002Ongoing insecurity/hostilities affecting humanitarian assistance</t>
  </si>
  <si>
    <t>TUR002Physical constraints in the environment (obstacles related to terrain, climate, lack of infrastructure, etc.)</t>
  </si>
  <si>
    <t>TUR002Presence of mines and improvised explosive devices</t>
  </si>
  <si>
    <t>TUR002Restriction and obstruction of access to services and assistance</t>
  </si>
  <si>
    <t>TUR002Restriction of movement (impediments to freedom of movement and/or administrative restrictions)</t>
  </si>
  <si>
    <t>TUR002Violence against personnel, facilities and assets</t>
  </si>
  <si>
    <t>International Displacement to Türkiye</t>
  </si>
  <si>
    <t>TUR003</t>
  </si>
  <si>
    <t>TUR003Impediments to entry into country (bureaucratic and administrative)</t>
  </si>
  <si>
    <t>TUR003Interference into implementation of humanitarian activities</t>
  </si>
  <si>
    <t>TUR003Ongoing insecurity/hostilities affecting humanitarian assistance</t>
  </si>
  <si>
    <t>TUR003Physical constraints in the environment (obstacles related to terrain, climate, lack of infrastructure, etc.)</t>
  </si>
  <si>
    <t>TUR003Presence of mines and improvised explosive devices</t>
  </si>
  <si>
    <t>TUR003Restriction and obstruction of access to services and assistance</t>
  </si>
  <si>
    <t>TUR003Restriction of movement (impediments to freedom of movement and/or administrative restrictions)</t>
  </si>
  <si>
    <t>TUR003Violence against personnel, facilities and assets</t>
  </si>
  <si>
    <t>Complex crisis in Yemen</t>
  </si>
  <si>
    <t>YEM001</t>
  </si>
  <si>
    <t>Yemen</t>
  </si>
  <si>
    <t>YEM001Impediments to entry into country (bureaucratic and administrative)</t>
  </si>
  <si>
    <t>YEM001Interference into implementation of humanitarian activities</t>
  </si>
  <si>
    <t>YEM001Ongoing insecurity/hostilities affecting humanitarian assistance</t>
  </si>
  <si>
    <t>YEM001Physical constraints in the environment (obstacles related to terrain, climate, lack of infrastructure, etc.)</t>
  </si>
  <si>
    <t>YEM001Presence of mines and improvised explosive devices</t>
  </si>
  <si>
    <t>YEM001Restriction and obstruction of access to services and assistance</t>
  </si>
  <si>
    <t>YEM001Restriction of movement (impediments to freedom of movement and/or administrative restrictions)</t>
  </si>
  <si>
    <t>YEM001Violence against personnel, facilities and assets</t>
  </si>
  <si>
    <t>International Displacement to Yemen</t>
  </si>
  <si>
    <t>YEM002</t>
  </si>
  <si>
    <t>YEM002Impediments to entry into country (bureaucratic and administrative)</t>
  </si>
  <si>
    <t>YEM002Interference into implementation of humanitarian activities</t>
  </si>
  <si>
    <t>YEM002Ongoing insecurity/hostilities affecting humanitarian assistance</t>
  </si>
  <si>
    <t>YEM002Physical constraints in the environment (obstacles related to terrain, climate, lack of infrastructure, etc.)</t>
  </si>
  <si>
    <t>YEM002Presence of mines and improvised explosive devices</t>
  </si>
  <si>
    <t>YEM002Restriction and obstruction of access to services and assistance</t>
  </si>
  <si>
    <t>YEM002Restriction of movement (impediments to freedom of movement and/or administrative restrictions)</t>
  </si>
  <si>
    <t>YEM002Violence against personnel, facilities and assets</t>
  </si>
  <si>
    <t>BEN002Denial of existence of humanitarian needs or entitlements to assistance</t>
  </si>
  <si>
    <t>BFA002Denial of existence of humanitarian needs or entitlements to assistance</t>
  </si>
  <si>
    <t>CAF001Denial of existence of humanitarian needs or entitlements to assistance</t>
  </si>
  <si>
    <t>COD001Denial of existence of humanitarian needs or entitlements to assistance</t>
  </si>
  <si>
    <t>DZA002Denial of existence of humanitarian needs or entitlements to assistance</t>
  </si>
  <si>
    <t>DZA003Denial of existence of humanitarian needs or entitlements to assistance</t>
  </si>
  <si>
    <t>DZA004Denial of existence of humanitarian needs or entitlements to assistance</t>
  </si>
  <si>
    <t>IRN001Denial of existence of humanitarian needs or entitlements to assistance</t>
  </si>
  <si>
    <t>IRN004Denial of existence of humanitarian needs or entitlements to assistance</t>
  </si>
  <si>
    <t>IRN005Denial of existence of humanitarian needs or entitlements to assistance</t>
  </si>
  <si>
    <t>JOR002Denial of existence of humanitarian needs or entitlements to assistance</t>
  </si>
  <si>
    <t>LBN002Denial of existence of humanitarian needs or entitlements to assistance</t>
  </si>
  <si>
    <t>LBN006Denial of existence of humanitarian needs or entitlements to assistance</t>
  </si>
  <si>
    <t>LBY002Denial of existence of humanitarian needs or entitlements to assistance</t>
  </si>
  <si>
    <t>LBY004Denial of existence of humanitarian needs or entitlements to assistance</t>
  </si>
  <si>
    <t>LBY005Denial of existence of humanitarian needs or entitlements to assistance</t>
  </si>
  <si>
    <t>MLI001Denial of existence of humanitarian needs or entitlements to assistance</t>
  </si>
  <si>
    <t>MRT002Denial of existence of humanitarian needs or entitlements to assistance</t>
  </si>
  <si>
    <t>MRT003Denial of existence of humanitarian needs or entitlements to assistance</t>
  </si>
  <si>
    <t>MRT004Denial of existence of humanitarian needs or entitlements to assistance</t>
  </si>
  <si>
    <t>NER006Denial of existence of humanitarian needs or entitlements to assistance</t>
  </si>
  <si>
    <t>Climatic Shocks in Pakistan</t>
  </si>
  <si>
    <t>PAK006</t>
  </si>
  <si>
    <t>Pakistan</t>
  </si>
  <si>
    <t>PAK006Denial of existence of humanitarian needs or entitlements to assistance</t>
  </si>
  <si>
    <t>PAK006Impediments to entry into country (bureaucratic and administrative)</t>
  </si>
  <si>
    <t>PAK006Interference into implementation of humanitarian activities</t>
  </si>
  <si>
    <t>PAK006Ongoing insecurity/hostilities affecting humanitarian assistance</t>
  </si>
  <si>
    <t>PAK006Physical constraints in the environment (obstacles related to terrain, climate, lack of infrastructure, etc.)</t>
  </si>
  <si>
    <t>PAK006Presence of mines and improvised explosive devices</t>
  </si>
  <si>
    <t>PAK006Restriction and obstruction of access to services and assistance</t>
  </si>
  <si>
    <t>PAK006Restriction of movement (impediments to freedom of movement and/or administrative restrictions)</t>
  </si>
  <si>
    <t>PAK006Violence against personnel, facilities and assets</t>
  </si>
  <si>
    <t>Displacement from Afghanistan to Pakistan</t>
  </si>
  <si>
    <t>PAK007</t>
  </si>
  <si>
    <t>PAK007Denial of existence of humanitarian needs or entitlements to assistance</t>
  </si>
  <si>
    <t>PAK007Impediments to entry into country (bureaucratic and administrative)</t>
  </si>
  <si>
    <t>PAK007Interference into implementation of humanitarian activities</t>
  </si>
  <si>
    <t>PAK007Ongoing insecurity/hostilities affecting humanitarian assistance</t>
  </si>
  <si>
    <t>PAK007Physical constraints in the environment (obstacles related to terrain, climate, lack of infrastructure, etc.)</t>
  </si>
  <si>
    <t>PAK007Presence of mines and improvised explosive devices</t>
  </si>
  <si>
    <t>PAK007Restriction and obstruction of access to services and assistance</t>
  </si>
  <si>
    <t>PAK007Restriction of movement (impediments to freedom of movement and/or administrative restrictions)</t>
  </si>
  <si>
    <t>PAK007Violence against personnel, facilities and assets</t>
  </si>
  <si>
    <t>Multiple crises in Pakistan</t>
  </si>
  <si>
    <t>PAK008</t>
  </si>
  <si>
    <t>PAK008Denial of existence of humanitarian needs or entitlements to assistance</t>
  </si>
  <si>
    <t>PAK008Impediments to entry into country (bureaucratic and administrative)</t>
  </si>
  <si>
    <t>PAK008Interference into implementation of humanitarian activities</t>
  </si>
  <si>
    <t>PAK008Ongoing insecurity/hostilities affecting humanitarian assistance</t>
  </si>
  <si>
    <t>PAK008Physical constraints in the environment (obstacles related to terrain, climate, lack of infrastructure, etc.)</t>
  </si>
  <si>
    <t>PAK008Presence of mines and improvised explosive devices</t>
  </si>
  <si>
    <t>PAK008Restriction and obstruction of access to services and assistance</t>
  </si>
  <si>
    <t>PAK008Restriction of movement (impediments to freedom of movement and/or administrative restrictions)</t>
  </si>
  <si>
    <t>PAK008Violence against personnel, facilities and assets</t>
  </si>
  <si>
    <t>PSE002Denial of existence of humanitarian needs or entitlements to assistance</t>
  </si>
  <si>
    <t>PSE003Denial of existence of humanitarian needs or entitlements to assistance</t>
  </si>
  <si>
    <t>PSE004Denial of existence of humanitarian needs or entitlements to assistance</t>
  </si>
  <si>
    <t>TCD001Denial of existence of humanitarian needs or entitlements to assistance</t>
  </si>
  <si>
    <t>TCD005Denial of existence of humanitarian needs or entitlements to assistance</t>
  </si>
  <si>
    <t>TGO002Denial of existence of humanitarian needs or entitlements to assistance</t>
  </si>
  <si>
    <t>TUR001Denial of existence of humanitarian needs or entitlements to assistance</t>
  </si>
  <si>
    <t>TUR002Denial of existence of humanitarian needs or entitlements to assistance</t>
  </si>
  <si>
    <t>TUR003Denial of existence of humanitarian needs or entitlements to assistance</t>
  </si>
  <si>
    <t>YEM001Denial of existence of humanitarian needs or entitlements to assistance</t>
  </si>
  <si>
    <t>YEM002Denial of existence of humanitarian needs or entitlements to assistance</t>
  </si>
  <si>
    <t>MWI002Denial of existence of humanitarian needs or entitlements to assistance</t>
  </si>
  <si>
    <t>SSD001Physical constraints in the environment (obstacles related to terrain, climate, lack of infrastructure, etc.)</t>
  </si>
  <si>
    <t>BGD012Physical constraints in the environment (obstacles related to terrain, climate, lack of infrastructure, etc.)</t>
  </si>
  <si>
    <t>ECU005Denial of existence of humanitarian needs or entitlements to assistance</t>
  </si>
  <si>
    <t>IDN002Denial of existence of humanitarian needs or entitlements to assistance</t>
  </si>
  <si>
    <t>MYS001Denial of existence of humanitarian needs or entitlements to assistance</t>
  </si>
  <si>
    <t>PHL003Denial of existence of humanitarian needs or entitlements to assistance</t>
  </si>
  <si>
    <t>Multiple crises in the Philippines</t>
  </si>
  <si>
    <t>PHL001</t>
  </si>
  <si>
    <t>PHL001Denial of existence of humanitarian needs or entitlements to assistance</t>
  </si>
  <si>
    <t>PHL001Impediments to entry into country (bureaucratic and administrative)</t>
  </si>
  <si>
    <t>PHL001Interference into implementation of humanitarian activities</t>
  </si>
  <si>
    <t>PHL001Ongoing insecurity/hostilities affecting humanitarian assistance</t>
  </si>
  <si>
    <t>PHL001Physical constraints in the environment (obstacles related to terrain, climate, lack of infrastructure, etc.)</t>
  </si>
  <si>
    <t>PHL001Presence of mines and improvised explosive devices</t>
  </si>
  <si>
    <t>PHL001Restriction and obstruction of access to services and assistance</t>
  </si>
  <si>
    <t>PHL001Restriction of movement (impediments to freedom of movement and/or administrative restrictions)</t>
  </si>
  <si>
    <t>PHL001Violence against personnel, facilities and assets</t>
  </si>
  <si>
    <t>2026 Sarangani Earthquake</t>
  </si>
  <si>
    <t>PHL020</t>
  </si>
  <si>
    <t>PHL020Denial of existence of humanitarian needs or entitlements to assistance</t>
  </si>
  <si>
    <t>PHL020Impediments to entry into country (bureaucratic and administrative)</t>
  </si>
  <si>
    <t>PHL020Interference into implementation of humanitarian activities</t>
  </si>
  <si>
    <t>PHL020Ongoing insecurity/hostilities affecting humanitarian assistance</t>
  </si>
  <si>
    <t>PHL020Physical constraints in the environment (obstacles related to terrain, climate, lack of infrastructure, etc.)</t>
  </si>
  <si>
    <t>PHL020Presence of mines and improvised explosive devices</t>
  </si>
  <si>
    <t>PHL020Restriction and obstruction of access to services and assistance</t>
  </si>
  <si>
    <t>PHL020Restriction of movement (impediments to freedom of movement and/or administrative restrictions)</t>
  </si>
  <si>
    <t>PHL020Violence against personnel, facilities and assets</t>
  </si>
  <si>
    <t>2026 Earthquake in Venezuela</t>
  </si>
  <si>
    <t>VEN002</t>
  </si>
  <si>
    <t>VEN002Denial of existence of humanitarian needs or entitlements to assistance</t>
  </si>
  <si>
    <t>VEN002Impediments to entry into country (bureaucratic and administrative)</t>
  </si>
  <si>
    <t>VEN002Interference into implementation of humanitarian activities</t>
  </si>
  <si>
    <t>VEN002Ongoing insecurity/hostilities affecting humanitarian assistance</t>
  </si>
  <si>
    <t>VEN002Physical constraints in the environment (obstacles related to terrain, climate, lack of infrastructure, etc.)</t>
  </si>
  <si>
    <t>VEN002Presence of mines and improvised explosive devices</t>
  </si>
  <si>
    <t>VEN002Restriction and obstruction of access to services and assistance</t>
  </si>
  <si>
    <t>VEN002Restriction of movement (impediments to freedom of movement and/or administrative restrictions)</t>
  </si>
  <si>
    <t>VEN002Violence against personnel, facilities and assets</t>
  </si>
  <si>
    <t>Multiple Crises in Venezuela</t>
  </si>
  <si>
    <t>VEN003</t>
  </si>
  <si>
    <t>VEN003Denial of existence of humanitarian needs or entitlements to assistance</t>
  </si>
  <si>
    <t>VEN003Impediments to entry into country (bureaucratic and administrative)</t>
  </si>
  <si>
    <t>VEN003Interference into implementation of humanitarian activities</t>
  </si>
  <si>
    <t>VEN003Ongoing insecurity/hostilities affecting humanitarian assistance</t>
  </si>
  <si>
    <t>VEN003Physical constraints in the environment (obstacles related to terrain, climate, lack of infrastructure, etc.)</t>
  </si>
  <si>
    <t>VEN003Presence of mines and improvised explosive devices</t>
  </si>
  <si>
    <t>VEN003Restriction and obstruction of access to services and assistance</t>
  </si>
  <si>
    <t>VEN003Restriction of movement (impediments to freedom of movement and/or administrative restrictions)</t>
  </si>
  <si>
    <t>VEN003Violence against personnel, facilities and assets</t>
  </si>
  <si>
    <t>WPR Accessed 12/06/2026</t>
  </si>
  <si>
    <t>https://worldpopulationreview.com/countries/madagascar-population</t>
  </si>
  <si>
    <t>The total population of Madagascar according to World Population Review accessed on 12/06/2026 adjusted by population movemen. The relibility is medium since this figures are based on projections</t>
  </si>
  <si>
    <t>MDG001Total population</t>
  </si>
  <si>
    <t>BNGRC 13/02/2026 ; City Population accessed 23/02/2026 ; IPC 29/01/2026</t>
  </si>
  <si>
    <t>https://www.facebook.com/photo/?fbid=1417606817079371&amp;set=a.374281261411937 ; https://www.citypopulation.de/en/madagascar/admin/ ; https://www.ipcinfo.org/ipc-country-analysis/details-map/en/c/1161004/?iso3=MDG</t>
  </si>
  <si>
    <t>The landmass affected is the sum of all landmasses affected for each individual crisis for Madagascar.
The total landmass of regions affected by the drought: Analanjirofo, Atsinanana, Andoy, Anosy, Atsimo-Anderfana, Atsimo-Atsinana, Vatovavy Fitovinany and Commune Urbaine d'Antananarivo.  Toamasina Province: Analanjirofo, Atsinanana, Vatovavy Fitovinany, Fianarantsoa. Province: Atsimo-Atsinanana. Toliary Province: Androy, Anosy, Atsimo-Andrefana. Added to the total landmass affected by 2026 Cyclones: Antananarivo Province: Analamanga, Itasy, Vakinakaratra. Toamasina Province: Atsinanana, Analanjirofo, Alaotra Mangoro. Mahajanga Province: Boeny, Betsiboka, Melaky, Sofia. Due to the overlap in Toamasina Province: Analanjirofo, Atsinanana regions, and Antananarivo Province: Analamanga region, we did not add the landmass of these three regions twice to avoid double-counting. Relaibility is medium since these figures are estimates</t>
  </si>
  <si>
    <t>MDG001Landmass affected</t>
  </si>
  <si>
    <t>BNGRC 13/02/2026 ; City Population accessed 23/03/2026 ; BNGRC 08/02/2026 ; IPC 29/01/2026</t>
  </si>
  <si>
    <t>https://www.facebook.com/photo/?fbid=1417606817079371&amp;set=a.374281261411937 ; https://www.citypopulation.de/en/madagascar/admin/ ; https://www.facebook.com/photo/?fbid=1413710547468998&amp;set=a.374281261411937 ; https://www.ipcinfo.org/ipc-country-analysis/details-map/en/c/1161004/?iso3=MDG</t>
  </si>
  <si>
    <t>The number of people exposed is the sum of all people exposed for each individual crisis for Madagascar.
To find the exposed for multiple crisis, we took the total population exposed for the two crises 14,404,394 cyclones + 9,524,201 drought=23,928,595 and subtracted the population of  Analanjirofo(1,211,380), Atsinanana (1,562,330), and Analamanga (3,812,126)=6,585,836 from the 23,928,595 to avoid double counting, as they were affected by both crises. (23,928,595-6,585,836) = 17,342,759. The reliability is medium, as these figures are estimates and projections, in addition to the fact that the methodology might not be wholly representative</t>
  </si>
  <si>
    <t>MDG001People exposed</t>
  </si>
  <si>
    <t>IPC 29/01/2026 ; IFRC 16/04/2026</t>
  </si>
  <si>
    <t xml:space="preserve">https://reliefweb.int/report/madagascar/madagascar-2026-cyclones-operation-update-2-mdrmg027; https://www.ipcinfo.org/ipc-country-analysis/details-map/en/c/1159704/?iso3=MDG </t>
  </si>
  <si>
    <t>The number of people affected is the sum of all people affected for each individual crisis for Madagascar; drought and cyclones. To find the affected, we took the total population in IPC level 2 and above, 6,240,173 and subtracted people in level 2 and above in the three regions overlapping in both crises:  Analanjirofo(160,292 IPC2+), Atsinanana (188,297 + 28,412 = 216,709 IPC 2+), and Analamanga/ Commune Urbaine d'Antananarivo (460,640 + 59,127 = 519,767 IPC 2+)=896,768. 6,240,173−896,768=5,343,405. We therefore, After added the people affected in the floods crisis (681,000) to 5,343,405 IPC 2+, after removing the three overlapping regions. 5,343,405+681,000=6,024,405 . The reliability is medium since these figures are estimates and the methodology might not be wholly representative.</t>
  </si>
  <si>
    <t>MDG001People affected</t>
  </si>
  <si>
    <t>IFRC 16/04/2026 ; IOM 20/02/2026</t>
  </si>
  <si>
    <t>https://reliefweb.int/report/madagascar/madagascar-2026-cyclones-operation-update-2-mdrmg027 ; https://reliefweb.int/report/madagascar/displacement-great-south-madagascar-round-1-assessment-districts-ambovombe-and-ampanihy-ouest-including-communes-maroalopoty-maroalomainty-ampanihy-centre-and-itampolo-october-2025</t>
  </si>
  <si>
    <t>Tropical Cyclone Fytia displaced over 39,400 people, followed shortly by Cyclone Gezani, which forced an estimated 20,800 individuals from their homes. Many affected households are currently sheltering with relatives or remaining in partially damaged dwellings, while roughly 25% of all displaced people are still living in temporary sites—primarily schools. By late February 2026, families staying in these school-based evacuation centers were instructed to leave without any viable alternative shelter, forcing some to continue returning to the facilities at night due to a lack of safer options. Overall displacement figures remain difficult to verify, as ongoing movements and the pressure to vacate temporary shelters make it challenging to determine the current cumulative number of people displaced, making the reliability low.                                        For drought crisis, the Displacement Tracking Matrix (DTM) reported that 2,485 newly internally displaced households and 9,795 individuals were recorded in the four communes due to the effects of the drought in 2024 and 2025. These individuals are distributed as follows: 16% in Maroalopoty, 15% in Maroalomainty, 21% in Ampanihy Ouest, and 42% in Itampolo. The assessment of the DTM programme was completed in September 2025, in 123 localities from four communes making the reliability low</t>
  </si>
  <si>
    <t>MDG001People displaced</t>
  </si>
  <si>
    <t xml:space="preserve">No data </t>
  </si>
  <si>
    <t>MDG001Illness cases reported</t>
  </si>
  <si>
    <t>IFRC 16/04/2026</t>
  </si>
  <si>
    <t>https://reliefweb.int/report/madagascar/madagascar-2026-cyclones-operation-update-2-mdrmg027</t>
  </si>
  <si>
    <t>As of 18 March 2026, 811 injuries have been reported across the cyclones  related to the impact of Cyclone Gezani  and Cyclone Fytia. These figures may include double counting where populations were affected by both events. The reliability is medium as figures are estimates.</t>
  </si>
  <si>
    <t>MDG001Injuries reported</t>
  </si>
  <si>
    <t>As of 18 March 2026, 73 fatalities were reported as a result of Cyclone Fytia and Cyclone Gezani. These figures are just estimates that why the reliability is medium.</t>
  </si>
  <si>
    <t>MDG001Fatalities reported</t>
  </si>
  <si>
    <t>MDG001Fatalities in all crises</t>
  </si>
  <si>
    <t>BNGRC 13/02/2026 ; BNGRC 08/02/2026</t>
  </si>
  <si>
    <t>https://www.facebook.com/photo/?fbid=1417606817079371&amp;set=a.374281261411937 ; https://www.facebook.com/photo/?fbid=1413710547468998&amp;set=a.374281261411937</t>
  </si>
  <si>
    <t>As of 13 February, reporting on Cyclone Gezani indicates that 37,534 structures were damaged, including 37,430 broken houses and 104 partially damaged school buildings, all of which remain standing but require urgent repairs due to structural instability. As of 8 February, prior assessments from Cyclone Fytia recorded 2,494 damaged structures, consisting of 2,225 damaged houses, 170 partially detached school buildings, and 99 partially destroyed school facilities. The reliability of these figures is assessed as medium, as damage totals continue to evolve with ongoing assessments and access improvements. A single consolidated figure cannot be produced, since damage totals for each cyclone are published on different reporting dates. Additionally, there is a risk of double counting, because some regions were affected by both cyclones, meaning the same structures may appear across separate damage tallies if they were impacted twice.</t>
  </si>
  <si>
    <t>MDG001Buildings damaged</t>
  </si>
  <si>
    <t>As of 13 February, Cyclone Gezani had destroyed 33,759 structures, including 14,330 submerged houses, 18,797 completely destroyed homes, 561 school buildings with roofs entirely removed, and 71 fully demolished school buildings, leaving these facilities entirely uninhabitable or unusable. As of 8 February, destruction linked to Cyclone Fytia totaled 17,865 structures, comprising 15,578 submerged houses, 2,063 completely demolished homes, and 224 fully destroyed school buildings. Similar to the displacement data, the reliability of these destruction figures is considered medium, as numbers may change with ongoing verification and debris clearing. Because each cyclone’s damage assessment is reported independently and at different times, a combined cumulative destruction figure is not available. Furthermore, double counting remains a possibility, since communities hit by Fytia were again impacted by Gezani, meaning some households may have suffered repeated destruction that appears in both datasets.</t>
  </si>
  <si>
    <t>MDG001Buildings destroyed</t>
  </si>
  <si>
    <t>MDG001Buildings in affected area</t>
  </si>
  <si>
    <t>MDG001Economic Losses</t>
  </si>
  <si>
    <t xml:space="preserve">OCHA 20/02/2026;IPC 29/01/2026 </t>
  </si>
  <si>
    <t>https://reliefweb.int/report/madagascar/united-nations-and-humanitarian-partners-launch-us-678-million-cyclone-flash-appeal-madagascar-enfr https://www.ipcinfo.org/ipc-country-analysis/details-map/en/c/1159704/?iso3=MDG</t>
  </si>
  <si>
    <t>The number of people in need is the sum of all people in need for each individual crisis for Madagascar. To find the PIN, we took the total population in IPC level 3 and above, 1,796,493 and subtracted people in level 3 and above in the three regions overlapping in both crises:  Analanjirofo(0 IPC3+), Atsinanana (28,412 IPC 3+), and Analamanga/ Commune Urbaine d'Antananarivo (59,127 IPC 3+)=87,539.    1,796,493 − 87,539 = 1,708,954. We therefore, After added the people in need in the cyclone crisis(486,012) to  1,708,954 IPC 3+, after removing the three overlapping regions. 486,012 + 1,708,954 = 2,194,966.  
The reliability is medium since this is an estimated figure and might not be wholly representative. The situation on the ground remains highly dynamic particularly for the cyclones, and the data may no longer be accurate with any onging developments.</t>
  </si>
  <si>
    <t>MDG001People in Need</t>
  </si>
  <si>
    <t>BNGRC 13/02/2026 ; City Population accessed 23/03/2026 ; BNGRC 08/02/2026 ; IPC 29/01/2026 ; IFRC 16/04/2026</t>
  </si>
  <si>
    <t>https://www.facebook.com/photo/?fbid=1417606817079371&amp;set=a.374281261411937 ; https://www.citypopulation.de/en/madagascar/admin/ ; https://www.facebook.com/photo/?fbid=1413710547468998&amp;set=a.374281261411937 ; https://www.ipcinfo.org/ipc-country-analysis/details-map/en/c/1161004/?iso3=MDG ; https://reliefweb.int/report/madagascar/madagascar-2026-cyclones-operation-update-2-mdrmg027</t>
  </si>
  <si>
    <t>The number of people in Level 1 corresponds to the sum of people in Level 1 for each individual crisis for Madagascar. 
According to the INFORM Severity Index methodology, the number of people in Level 1 is calculated by subtracting the number of people affected from the total number of people exposed. People in Level 1 are able to meet their basic needs without employing irreversible coping strategies. 
The reliability is medium since this is an estimated figure and might not be wholly representative. Plus that there is overlapping areas. The situation on the ground remains highly dynamic particularly for the cyclones, and the data may no longer be accurate with any onging developments.</t>
  </si>
  <si>
    <t>MDG001Minimal humanitarian conditions - Level 1</t>
  </si>
  <si>
    <t>IFRC 16/04/2026; IPC 29/01/2026 ; OCHA 20/02/2026</t>
  </si>
  <si>
    <t xml:space="preserve"> https://reliefweb.int/report/madagascar/madagascar-2026-cyclones-operation-update-2-mdrmg027 ; https://www.ipcinfo.org/ipc-country-analysis/details-map/en/c/1159704/?iso3=MDG ; https://reliefweb.int/report/madagascar/united-nations-and-humanitarian-partners-launch-us-678-million-cyclone-flash-appeal-madagascar-enfr</t>
  </si>
  <si>
    <t>The number of people in Level 2 corresponds to the sum of people in Level 2 for each individual crisis for Madagascar. 
According to the INFORM Severity Index methodology, the number of people in Level 2 is calculated by subtracting the number of people in need from the total number of people affected. People in Level 2 may face some difficulties in accessing basic services but are generally able to meet their needs without external assistance. 
The reliability is medium since this is an estimated figure and might not be wholly representative. Plus that there is overlapping areas. The situation on the ground remains highly dynamic particularly for the cyclones, and the data may no longer be accurate with any onging developments.</t>
  </si>
  <si>
    <t>MDG001Stressed humanitarian conditions - Level 2</t>
  </si>
  <si>
    <t>IPC 29/01/2026 ; OCHA 20/02/2026</t>
  </si>
  <si>
    <t>https://www.ipcinfo.org/ipc-country-analysis/details-map/en/c/1159704/?iso3=MDG ; https://reliefweb.int/report/madagascar/united-nations-and-humanitarian-partners-launch-us-678-million-cyclone-flash-appeal-madagascar-enfr</t>
  </si>
  <si>
    <t xml:space="preserve">The number of people in Level 3 corresponds to the sum of people in Level 3 for each individual crisis for Madagascar.
According to the INFORM Severity Index methodology, the sum of people in Levels 3, 4, and 5 equals the total number of people in need. To get level 3, we took the total people in level 4 (70,615) and subtracted it from the total PIN (2,194,966) to get 2,124,351 as people in level 3.  (2,194,966-70,615= 2,124,351). 
The reliability is medium since this is an estimated figure and might not be wholly representative. Plus that there is overlapping areas. The situation on the ground remains highly dynamic particularly for the cyclones, and the data may no longer be accurate with any onging developments. There is no breakdown for the needs' severity for the cyclone crisis. </t>
  </si>
  <si>
    <t>MDG001Moderate humanitarian conditions - Level 3</t>
  </si>
  <si>
    <t xml:space="preserve">The number of people in Level 4 corresponds to the sum of people in Level 4 for each individual crisis for Madagascar.
According to the INFORM Severity Index methodology, the sum of people in Levels 3, 4, and 5 equals the total number of people in need. Level 4 was picked directly from the IPC. Androy, Anosy and Atsimo Andrefana were the ones in this level. While the rest were assigned to the Level 3. 
The reliability is medium since this is an estimated figure and might not be wholly representative. Plus that there is overlapping areas. The situation on the ground remains highly dynamic particularly for the cyclones, and the data may no longer be accurate with any onging developments. There is no breakdown for the needs' severity for the cyclone crisis. </t>
  </si>
  <si>
    <t>MDG001Severe humanitarian conditions - Level 4</t>
  </si>
  <si>
    <t xml:space="preserve">The number of people in Level 5 corresponds to the sum of people in Level 5 for each individual crisis for Madagascar. 
According to the INFORM Severity Index methodology, the sum of people in Levels 3, 4, and 5 equals the total number of people in need. IPC February to April 2026 did not provide people in level 5, making this indicator a zero. 
The reliability is medium since this is an estimated figure and might not be wholly representative. Plus that there is overlapping areas. The situation on the ground remains highly dynamic particularly for the cyclones, and the data may no longer be accurate with any onging developments. There is no breakdown for the needs' severity for the cyclone crisis. </t>
  </si>
  <si>
    <t>MDG001Extreme humanitarian conditions - Level 5</t>
  </si>
  <si>
    <t>OCHA 20/02/2026 ; IPC 29/01/2026 ; IOM 20/02/2026 ; IFRC 16/04/2026</t>
  </si>
  <si>
    <t>https://reliefweb.int/report/madagascar/united-nations-and-humanitarian-partners-launch-us-678-million-cyclone-flash-appeal-madagascar-enfr ; https://www.ipcinfo.org/ipc-country-analysis/details-map/en/c/1161004/?iso3=MDG ; https://www.fightfoodcrises.net/report/global-report-food-crises-2025/ ; https://reliefweb.int/report/madagascar/madagascar-2026-cyclones-operation-update-2-mdrmg027</t>
  </si>
  <si>
    <t>Four crisis affected groups in the cylcone crisis. Displaced populations – more than 31,000 people displaced by Cyclone Fytia and over 16,000 displaced by Cyclone Gezani, as cyclones flooded or destroyed homes and forced evacuations. Also returnees, as usually crisis involve displacement, also it lead to people returning to their homes once things get better. Non‑displaced affected populations – over 200,000 people affected across nine regions by Cyclone Fytia, experiencing damage to homes, infrastructure, and services without relocating. Host communities – local families and communities absorbing displaced households and facing overstretched services as back‑to‑back cyclones cut off communities and damaged essential infrastructure. For drought crisis we have host, non-host and IDPs as affected groups</t>
  </si>
  <si>
    <t>MDG001Crisis affected groups</t>
  </si>
  <si>
    <t>MDG001People facing limited access constraints</t>
  </si>
  <si>
    <t>MDG001People facing restricted access constraints</t>
  </si>
  <si>
    <t>World Population Accessed 11/05//2026</t>
  </si>
  <si>
    <t>https://worldpopulationreview.com/countries/nigeria-population</t>
  </si>
  <si>
    <t>The projected total population of Nigeria in 2026.</t>
  </si>
  <si>
    <t>NGA009Total population</t>
  </si>
  <si>
    <t>World Bank Accessed 17/07/2023</t>
  </si>
  <si>
    <t>https://data.worldbank.org/indicator/AG.LND.TOTL.K2?locations=NG</t>
  </si>
  <si>
    <t>This crisis is an aggregate of multiple conflict-affected areas across Nigeria: the North West (Sokoto, Zamfara, Katsina, Kaduna and Kebbi), affected by armed banditry; the North Central (Benue, Plateau, Nasarawa, Kogi, Kwara, Niger, Federal Capital Territory), affected by farmer–herder clashes and intercommunal violence; and the North East BAY states (Borno, Adamawa, Yobe), affected by the Boko Haram/ISWAP conflict. In addition, Nigeria hosts refugees from Cameroon, primarily concentrated in Cross River, Benue, and Taraba states their  landmass is also inlcuded.</t>
  </si>
  <si>
    <t>NGA009Landmass affected</t>
  </si>
  <si>
    <t>Cadre Harmonise &amp; IPC  29/01/2026; NBS Accessed 07/07/2025; NBS Accessed 07/07/2025; UNHCR 29/05/2026 ; HDX 16/12/2024</t>
  </si>
  <si>
    <t>https://data.humdata.org/dataset/cadre-harmonise; https://nigeria.opendataforafrica.org/;  https://data.unhcr.org/en/documents/details/122642; https://reliefweb.int/report/nigeria/nigeria-2025-humanitarian-needs-and-response-plan-january-2025; https://data.humdata.org/dataset/nga-jiaf-humanitarian-needs-pin-and-severity</t>
  </si>
  <si>
    <t>The people exposed corresponds to the aggregation of the population who are exposed across multiple crises in Nigeria: the North East conflict in the BAY states (Borno, Adamawa, Yobe) – 17,858,856; North West banditry – 39,572,096; North Central (Middle Belt conflict) – 38,501,101; and international displacement in Nigeria – 12,794,655. Figures are drawn from the CH/IPC analysis (January 2026) for food insecurity, complemented by UNHCR displacement dashboards and OCHA . UNHCR selected for its regular updates and CH/IPCis chosen because it provides a wider view of the other crises and food is the main reported need and due to the lack of an alternative comprehensive source and OCHA's HNRP chosen because its analysis primarily focuses on the BAY states (Borno, Adamawa and Yobe) in north-east Nigeria, given the magnitude and severity of needs in this region caused by a domestic armed conflict.. The reliabilty is medium because the situation on the ground is highly dynamic, and the data may no longer be accurate due to recent developments for which there is no updated source.</t>
  </si>
  <si>
    <t>NGA009People exposed</t>
  </si>
  <si>
    <t>Cadre Harmonise &amp; IPC  29/01/2026 ; UNHCR 29/05/2026; HDX 16/12/2024</t>
  </si>
  <si>
    <t>https://data.unhcr.org/en/documents/details/122642;https://data.humdata.org/dataset/cadre-harmonise; https://reliefweb.int/report/nigeria/nigeria-2025-humanitarian-needs-and-response-plan-january-2025; https://data.humdata.org/dataset/nga-jiaf-humanitarian-needs-pin-and-severity</t>
  </si>
  <si>
    <t>The people affected corresponds to the aggregation of the population who are affected across multiple crises in Nigeria: the North East conflict in the BAY states (Borno, Adamawa, Yobe) – 17,987,249; North West banditry – 25,320,733; North Central (Middle Belt conflict) – 24,949,180; and international displacement in Nigeria – 119,737. Figures are drawn from the CH/IPC analysis (january 2026) for food insecurity, complemented by UNHCR displacement dashboards and OCHA . UNHCR selected for its regular updates and CH/IPCis chosen because it provides a wider view of the other crises and food is the main reported need and due to the lack of an alternative comprehensive source and OCHA's HNRP chosen because its analysis primarily focuses on the BAY states (Borno, Adamawa and Yobe) in north-east Nigeria, given the magnitude and severity of needs in this region caused by a domestic armed conflict.. The reliabilty is medium because the situation on the ground is highly dynamic, and the data may no longer be accurate due to recent developments for which there is no updated source.</t>
  </si>
  <si>
    <t>NGA009People affected</t>
  </si>
  <si>
    <t>UNHCR 22/05/2026; IOM  03/03/2026; UNHCR 29/05/2026; UNHCR 29/05/2026</t>
  </si>
  <si>
    <t>https://data.unhcr.org/en/documents/details/122552; https://reliefweb.int/report/nigeria/nigeria-north-east-displacement-report-round-51-needs-monitoring-february-2026; https://data.unhcr.org/en/documents/details/122644; https://data.unhcr.org/en/documents/details/122642</t>
  </si>
  <si>
    <t>The total number of displaced people in Nigeria an aggregation of the below: North East conflict (BAY states – Borno, Adamawa, Yobe): 2,333,190 IDPs and 2,253,304 returnees, alongside Nigerian refugees in neighbouring countries (Niger- 128,646, Chad -, 45,233 Cameroon- 125,002 . North West banditry: 793,534 IDPs across affected states and 140,364 refugees in Maradi, Niger. North Central (Middle Belt conflict): 584,590 IDPs. Refugees and asylum seekers in Nigeria: 119,737 refugees and asylum seekers comprising of  registered refugees (107,877) , Asylum seekers (29) and Unregistered refugees (11,831), mainly from Cameroon, concentrated in Cross River, Benue, and Taraba states. Overall reliability is assessed as medium. While UNHCR and IOM apply generally consistent and transparent methodologies, figures depend partly on host government reports, partner inputs, and field estimates. Insecurity restricts access to certain areas, limiting verification. Population movements may change rapidly between reporting periods, and differences in coverage, registration practices, and reporting timelines introduce further inconsistencies.</t>
  </si>
  <si>
    <t>NGA009People displaced</t>
  </si>
  <si>
    <t xml:space="preserve">Considering the complexity of the situation and current reliable data from open sources is not available, which limits the capacity to provide accurate figure. </t>
  </si>
  <si>
    <t>NGA009Injuries reported</t>
  </si>
  <si>
    <t xml:space="preserve"> ACLED Accessed 17/06/2026 </t>
  </si>
  <si>
    <t>https://acleddata.com/explorer/</t>
  </si>
  <si>
    <t>This figure is an aggregation of of fatalities for multiple conflict-affected areas across Nigeria: the North West, North central and  North East (BAY states) from 01/11/2025  to 30/04/2026 due Battles, Violence against civilians, Explosions/Remote violence, Riots, Protests, Strategic developments.
..</t>
  </si>
  <si>
    <t>NGA009Fatalities reported</t>
  </si>
  <si>
    <t>NGA009Fatalities in all crises</t>
  </si>
  <si>
    <t>Cadre Harmonise &amp; IPC  29/01/2026 ; UNHCR  29/05/2026;OCHA 22/01/2026; 19/02/2026</t>
  </si>
  <si>
    <t>https://data.humdata.org/dataset/cadre-harmonise; https://data.unhcr.org/en/documents/details/122642;https://www.unocha.org/attachments/b4c4a843-e083-4745-9fb5-0db36839c669/ocha_nga_2026_humanitarian_need_and_response_plan_22012026.pdf; https://data.humdata.org/dataset/nga-jiaf-humanitarian-needs-pin-and-severity</t>
  </si>
  <si>
    <t>These figures represent the aggregate number of people in need of humanitarian assistance across multiple crises in Nigeria: the North East conflict in the BAY states (Borno, Adamawa, Yobe) – 5,929,292; North West banditry – 8,858,509; North Central (Middle Belt conflict) – 6,555,709; and international displacement in Nigeria – 119,737. Figures are drawn primarily from the CH/IPC analysis (May 2025) for food insecurity, complemented by UNHCR and IOM displacement dashboards, selected for their comprehensive coverage and regular updates.</t>
  </si>
  <si>
    <t>NGA009People in Need</t>
  </si>
  <si>
    <t>Cadre Harmonise &amp; IPC  29/01/2026 ; UNHCR  29/05/2026 ; NBS Accessed 07/07/2025; OCHA 19/02/2026</t>
  </si>
  <si>
    <t>https://data.humdata.org/dataset/cadre-harmonise;https://data.unhcr.org/en/documents/details/122642 ; https://nigeria.opendataforafrica.org/xspplpb/nigeria-census; https://data.humdata.org/dataset/nga-jiaf-humanitarian-needs-pin-and-severity</t>
  </si>
  <si>
    <t>According to INFORM SI methodology, the number of people in Level 1 is equal to the people exposed minus the people affected.The minimal level comprise of  Minimal conditions ( Level 1) = People Exposed - People Affected (108,726,708-68,248,506). The reliability is assessed as medium. While UNHCR apply generally consistent and transparent methodologies, figures depend partly on host government reports, partner inputs, and field estimates. Insecurity restricts access to certain areas, limiting verification. Population movements may change rapidly between reporting periods, and differences in coverage, registration practices, and reporting timelines introduce further inconsistencies.</t>
  </si>
  <si>
    <t>NGA009Minimal humanitarian conditions - Level 1</t>
  </si>
  <si>
    <t>Cadre Harmonise &amp; IPC  29/01/2026; UNHCR  29/05/2026; OCHA 22/01/2026; 19/02/2026</t>
  </si>
  <si>
    <t>https://data.humdata.org/dataset/cadre-harmonise;https://data.unhcr.org/en/documents/details/122642; https://www.unocha.org/attachments/b4c4a843-e083-4745-9fb5-0db36839c669/ocha_nga_2026_humanitarian_need_and_response_plan_22012026.pdf; https://data.humdata.org/dataset/nga-jiaf-humanitarian-needs-pin-and-severity</t>
  </si>
  <si>
    <t xml:space="preserve"> This figure is an aggregation of the displacement from Cameroon, conflict in Northwest,Conflict in North central and Conflict in Bay states.The reliability is assessed as medium. While UNHCR apply generally consistent and transparent methodologies, figures depend partly on host government reports, partner inputs, and field estimates. Insecurity restricts access to certain areas, limiting verification. Population movements may change rapidly between reporting periods, and differences in coverage, registration practices, and reporting timelines introduce further inconsistencies.</t>
  </si>
  <si>
    <t>NGA009Stressed humanitarian conditions - Level 2</t>
  </si>
  <si>
    <t>Cadre Harmonise &amp; IPC  29/01/2026 ; UNHCR  29/05/2026; OCHA 22/01/2026; 19/02/2026</t>
  </si>
  <si>
    <t>NGA009Moderate humanitarian conditions - Level 3</t>
  </si>
  <si>
    <t>https://data.humdata.org/dataset/cadre-harmonise; https://data.unhcr.org/en/documents/details/122642; https://www.unocha.org/attachments/b4c4a843-e083-4745-9fb5-0db36839c669/ocha_nga_2026_humanitarian_need_and_response_plan_22012026.pdf; https://data.humdata.org/dataset/nga-jiaf-humanitarian-needs-pin-and-severity</t>
  </si>
  <si>
    <t>NGA009Severe humanitarian conditions - Level 4</t>
  </si>
  <si>
    <t xml:space="preserve"> This figure is an aggregation of the displacement from Cameroon, conflict in Northwest,Conflict in North central and Conflict in Bay states.The reliability is assessed as medium. While UNHCR apply generally consistent and transparent methodologies, figures depend partly on host government reports, partner inputs, and field estimates. Insecurity restricts access to certain areas, limiting verification. Population movements may change rapidly between reporting periods, and differences in coverage, registration practices, and reporting timelines introduce further inconsistencies. </t>
  </si>
  <si>
    <t>NGA009Extreme humanitarian conditions - Level 5</t>
  </si>
  <si>
    <t>UNHCR  29/05/2026;UNHCR 07/11/2023; UNHCR 20/11/2024 ; IOM 09/07/2024</t>
  </si>
  <si>
    <t>https://data.unhcr.org/en/documents/details/122642; https://data.unhcr.org/en/documents/details/10457; https://data.unhcr.org/en/documents/details/112594; https://dtm.iom.int/reports/nigeria-north-central-north-west-flash-report-167-01-july-07-july-2024</t>
  </si>
  <si>
    <t xml:space="preserve">In this crisis, All 5 population groups are affected: Residents, IDPs and Returnees, Asylum seekers and Refugees and non-host. </t>
  </si>
  <si>
    <t>NGA009Crisis affected groups</t>
  </si>
  <si>
    <t>Considering the complexity of the situation and current reliable data from open sources is not available, which limits the capacity to provide accurate figure.</t>
  </si>
  <si>
    <t>NGA009People facing limited access constraints</t>
  </si>
  <si>
    <t>NGA009People facing restricted access constraints</t>
  </si>
  <si>
    <t>IPC 03/12/2025</t>
  </si>
  <si>
    <t>https://www.ipcinfo.org/ipc-country-analysis/details-map/en/c/1159808/?iso3=NGA</t>
  </si>
  <si>
    <t>Nearly 6.4 million children aged 0–59 months are suffering, and are expected to continue suffering, from acute malnutrition through September 2026, including 2 million with Severe Acute Malnutrition (SAM). In the same period, nearly 786,000 pregnant and breastfeeding women (PBW) will also be affected and require treatment. The situation is most severe in the northeast, particularly in Borno and Yobe.</t>
  </si>
  <si>
    <t>NGA009Illness cases reported</t>
  </si>
  <si>
    <t>NGA009Buildings damaged</t>
  </si>
  <si>
    <t>NGA009Buildings destroyed</t>
  </si>
  <si>
    <t>NGA009Buildings in affected area</t>
  </si>
  <si>
    <t>NGA009Economic Losses</t>
  </si>
  <si>
    <t>SOM002Injuries reported</t>
  </si>
  <si>
    <t>OCHA 27/01/2026</t>
  </si>
  <si>
    <t>https://reliefweb.int/report/somalia/somalia-humanitarian-needs-and-response-plan-2026</t>
  </si>
  <si>
    <t>According to the HNRP 2026, a portion of the People in Need face varying humanitarian access constraints. While specific security risks, physical and administrative barriers, and occasional limitations in cooperation from local authorities continue to affect operations, humanitarian assistance remains feasible with appropriate planning, coordination, and risk mitigation measures. Given the highly dynamic nature of access conditions, fluctuating security dynamics, and evolving operational restrictions, a fixed estimate is not included and is instead treated as an information gap. Access levels can change rapidly across locations, and available figures may not accurately reflect current realities at the time of analysis.</t>
  </si>
  <si>
    <t>SOM001People facing restricted access constraints</t>
  </si>
  <si>
    <t xml:space="preserve">Number of injuries is a data gap. It is not systematically reported for all crises across and overlapping in Niger. </t>
  </si>
  <si>
    <t>NER006Injuries reported</t>
  </si>
  <si>
    <t>Given the challenging circumstances in Niger and the lack of reliable, up-to-date open-source data, it is difficult to provide an accurate estimate of this indicator.</t>
  </si>
  <si>
    <t>NER006People facing limited access constraints</t>
  </si>
  <si>
    <t>NER006People facing restricted access constraints</t>
  </si>
  <si>
    <t>NER006Illness cases reported</t>
  </si>
  <si>
    <t>NER006Buildings damaged</t>
  </si>
  <si>
    <t>NER006Buildings destroyed</t>
  </si>
  <si>
    <t>NER006Buildings in affected area</t>
  </si>
  <si>
    <t>NER006Economic Losses</t>
  </si>
  <si>
    <t>CAF001Injuries reported</t>
  </si>
  <si>
    <t>Given the challenging circumstances in the Central African Republic and the lack of reliable, up-to-date open-source data, it is difficult to provide an accurate estimate of this indicator.</t>
  </si>
  <si>
    <t>CAF001People facing limited access constraints</t>
  </si>
  <si>
    <t>CAF001People facing restricted access constraints</t>
  </si>
  <si>
    <t>CAF001Illness cases reported</t>
  </si>
  <si>
    <t>CAF001Buildings damaged</t>
  </si>
  <si>
    <t>CAF001Buildings destroyed</t>
  </si>
  <si>
    <t>CAF001Buildings in affected area</t>
  </si>
  <si>
    <t>CAF001Economic Losses</t>
  </si>
  <si>
    <t>No report was made on injuries related to the security crisis in Togo.</t>
  </si>
  <si>
    <t>TGO002Injuries reported</t>
  </si>
  <si>
    <t>Up-to-date, reliable data from open sources is not available. We cannot provide an accurate/estimate figure for this indicator.</t>
  </si>
  <si>
    <t>TGO002People facing limited access constraints</t>
  </si>
  <si>
    <t>TGO002People facing restricted access constraints</t>
  </si>
  <si>
    <t>TGO002Illness cases reported</t>
  </si>
  <si>
    <t>TGO002Buildings damaged</t>
  </si>
  <si>
    <t>TGO002Buildings destroyed</t>
  </si>
  <si>
    <t>TGO002Buildings in affected area</t>
  </si>
  <si>
    <t>TGO002Economic Losses</t>
  </si>
  <si>
    <t>No reports were found regarding injuries in relation with the crisis in Benin's northern regions of Alibori and Atacora.</t>
  </si>
  <si>
    <t>BEN002Injuries reported</t>
  </si>
  <si>
    <t xml:space="preserve">Up-to-date, reliable data from open sources is not available. We cannot provide an accurate/estimate figure for this indicator. </t>
  </si>
  <si>
    <t>BEN002People facing limited access constraints</t>
  </si>
  <si>
    <t>BEN002People facing restricted access constraints</t>
  </si>
  <si>
    <t>BEN002Illness cases reported</t>
  </si>
  <si>
    <t>BEN002Buildings damaged</t>
  </si>
  <si>
    <t>BEN002Buildings destroyed</t>
  </si>
  <si>
    <t>BEN002Buildings in affected area</t>
  </si>
  <si>
    <t>BEN002Economic Losses</t>
  </si>
  <si>
    <t>CIV002Injuries reported</t>
  </si>
  <si>
    <t>CIV002People facing limited access constraints</t>
  </si>
  <si>
    <t>CIV002People facing restricted access constraints</t>
  </si>
  <si>
    <t>CIV002Illness cases reported</t>
  </si>
  <si>
    <t>CIV002Buildings damaged</t>
  </si>
  <si>
    <t>CIV002Buildings destroyed</t>
  </si>
  <si>
    <t>CIV002Buildings in affected area</t>
  </si>
  <si>
    <t>CIV002Economic Losses</t>
  </si>
  <si>
    <t>TCD001Injuries reported</t>
  </si>
  <si>
    <t>TCD001People facing limited access constraints</t>
  </si>
  <si>
    <t>TCD001People facing restricted access constraints</t>
  </si>
  <si>
    <t>TCD001Illness cases reported</t>
  </si>
  <si>
    <t>TCD001Buildings damaged</t>
  </si>
  <si>
    <t>TCD001Buildings destroyed</t>
  </si>
  <si>
    <t>TCD001Buildings in affected area</t>
  </si>
  <si>
    <t>TCD001Economic Losses</t>
  </si>
  <si>
    <t xml:space="preserve"> X</t>
  </si>
  <si>
    <t>No reliable or disaggregated data on injuries specific to Sudanese refugees is currently available. This limits the ability to estimate figures related to physical harm within the context of this displacement crisis.</t>
  </si>
  <si>
    <t>TCD005Injuries reported</t>
  </si>
  <si>
    <t>TCD005People facing limited access constraints</t>
  </si>
  <si>
    <t>TCD005People facing restricted access constraints</t>
  </si>
  <si>
    <t>TCD005Illness cases reported</t>
  </si>
  <si>
    <t>TCD005Buildings damaged</t>
  </si>
  <si>
    <t>TCD005Buildings destroyed</t>
  </si>
  <si>
    <t>TCD005Buildings in affected area</t>
  </si>
  <si>
    <t>TCD005Economic Losses</t>
  </si>
  <si>
    <t>BFA002Injuries reported</t>
  </si>
  <si>
    <t>BFA002People facing limited access constraints</t>
  </si>
  <si>
    <t>BFA002People facing restricted access constraints</t>
  </si>
  <si>
    <t>BFA002Illness cases reported</t>
  </si>
  <si>
    <t>BFA002Buildings damaged</t>
  </si>
  <si>
    <t>BFA002Buildings destroyed</t>
  </si>
  <si>
    <t>BFA002Buildings in affected area</t>
  </si>
  <si>
    <t>BFA002Economic Losses</t>
  </si>
  <si>
    <t>COD001Injuries reported</t>
  </si>
  <si>
    <t>COD001People facing limited access constraints</t>
  </si>
  <si>
    <t>COD001People facing restricted access constraints</t>
  </si>
  <si>
    <t>COD001Illness cases reported</t>
  </si>
  <si>
    <t>COD001Buildings damaged</t>
  </si>
  <si>
    <t>COD001Buildings destroyed</t>
  </si>
  <si>
    <t>COD001Buildings in affected area</t>
  </si>
  <si>
    <t>COD001Economic Losses</t>
  </si>
  <si>
    <t>MLI001Injuries reported</t>
  </si>
  <si>
    <t>Given the difficult nature of the circumstances in Mali and the lack of reliable, up-to-date data from open sources, it is difficult to provide an accurate estimate for this indicator.</t>
  </si>
  <si>
    <t>MLI001People facing limited access constraints</t>
  </si>
  <si>
    <t>MLI001People facing restricted access constraints</t>
  </si>
  <si>
    <t>MLI001Illness cases reported</t>
  </si>
  <si>
    <t>MLI001Buildings damaged</t>
  </si>
  <si>
    <t>MLI001Buildings destroyed</t>
  </si>
  <si>
    <t>MLI001Buildings in affected area</t>
  </si>
  <si>
    <t>MLI001Economic Losses</t>
  </si>
  <si>
    <t>CMR005Injuries reported</t>
  </si>
  <si>
    <t>Given the challenging circumstances in Cameroon and the lack of reliable, up-to-date open-source data, it is difficult to provide an accurate estimate of this indicator.</t>
  </si>
  <si>
    <t>CMR005People facing limited access constraints</t>
  </si>
  <si>
    <t>CMR005People facing restricted access constraints</t>
  </si>
  <si>
    <t>CMR005Illness cases reported</t>
  </si>
  <si>
    <t>CMR005Buildings damaged</t>
  </si>
  <si>
    <t>CMR005Buildings destroyed</t>
  </si>
  <si>
    <t>CMR005Buildings in affected area</t>
  </si>
  <si>
    <t>CMR005Economic Losses</t>
  </si>
  <si>
    <t>UNFPA accessed 13/07/2026</t>
  </si>
  <si>
    <t>https://www.unfpa.org/data/world-population/IR</t>
  </si>
  <si>
    <t xml:space="preserve">The total Population of Iran as of 2025. This source was chosen because it provides regularly updated population estimates using data from censuses, surveys, and government records, making it more reliable than other sources. It is not clearly mentioned whether Afghans living in Iran are included in this calculation. Noting the access constraints and high levels of government control of information, UNFPA does include refugees in most of its population estimations. The reliability is set to medium for these reasons. </t>
  </si>
  <si>
    <t>IRN001Total population</t>
  </si>
  <si>
    <t>World Bank accessed 13/07/2026; OCHA 06/04/2026</t>
  </si>
  <si>
    <t xml:space="preserve">https://data.worldbank.org/indicator/AG.LND.TOTL.K2?locations=IR&amp;view=char; https://reliefweb.int/report/iran-islamic-republic/islamic-republic-iran-humanitarian-update-no-02-3-april-2026 </t>
  </si>
  <si>
    <t>The figure represent the total landmass of Iran as the whole country is impacted by conflict. The figure represent the total landmass of Iran as the whole country is impacted by conflict. The conflict-related incidents have been reported across all 31 provinces, while attacks remain ongoing and no sustained peace agreement is in place. Nationwide disruption to essential services, transport, communications, supply chains and economic activity also exposes areas not directly struck.</t>
  </si>
  <si>
    <t>IRN001Landmass affected</t>
  </si>
  <si>
    <t>IFRC 11/04/2026 ; OCHA 07/06/2026; OCHA 24/03/2026</t>
  </si>
  <si>
    <t xml:space="preserve">https://www.ifrc.org/appeals?date_from=&amp;date_to=&amp;search_terms=&amp;appeal_code=MDRIR018&amp;text=; https://reliefweb.int/report/iran-islamic-republic/islamic-republic-iran-humanitarian-update-no-05-31-may-2026 ; https://reliefweb.int/report/iran-islamic-republic/escalation-middle-east-and-beyond-humanitarian-response-enar </t>
  </si>
  <si>
    <t xml:space="preserve">The number of people exposed to the crisis corresponds to the population of Iran estimated to be directly or indirectly exposed to the crisis, as calculated by IFRC (82,000,000 people). Afghan refugees are believed to be included in this estimation, though IFRC has not clearly mentioned it. This figure is taken from the IFRC DREF Operation appeal for Iran (MDRIR018, published 11-04-2026).
It is valid as of 11-04-2026 (42 days after the event onset on 28-02-2026).
This source was chosen because it is the most recent authoritative humanitarian assessment available from an active operational partner (IFRC/IRCS) with direct coordination presence in the country. While direct impacts from airstrikes are concentrated in 19 provinces with confirmed casualties across multiple areas, the nationwide internet disruption, transport restrictions, and potential disruptions to key basic services create humanitarian effects across the entire country. The reliability of this data is low because the IFRC's assessment relies largely on secondary data sources, media reporting, and preliminary inputs rather than field-based verification. Verified data on the full scope of direct and indirect impacts, infrastructure damage, displacement patterns, and service disruption remain incomplete. The figure cannot be fully triangulated or cross-verified due to access constraints and communication disruptions within Iran.
</t>
  </si>
  <si>
    <t>IRN001People exposed</t>
  </si>
  <si>
    <t>IFRC 04/05/2026 ; OCHA 07/06/2026; OCHA 24/03/2026</t>
  </si>
  <si>
    <t xml:space="preserve">https://www.ifrc.org/appeals?date_from=&amp;date_to=&amp;search_terms=&amp;appeal_code=MDRIR018&amp;text=;https://reliefweb.int/report/iran-islamic-republic/islamic-republic-iran-humanitarian-update-no-05-31-may-2026 ; https://reliefweb.int/report/iran-islamic-republic/escalation-middle-east-and-beyond-humanitarian-response-enar </t>
  </si>
  <si>
    <t>The number of people affected by the crisis corresponds to the population of Iran estimated to be directly or indirectly affected by the crisis, as calculated by IFRC (60,000,000 people). Afghan refugees are believed to be included in this estimation, though IFRC has not clearly mentioned it. This figure is taken from the IFRC DREF Operation appeal for Iran (MDRIR018, published 04-05-2026).
It is valid as of 10-05-2026 (the event onset on 28-02-2026).
This source was chosen because it is the most recent authoritative humanitarian assessment available from an active operational partner (IFRC/IRCS) with direct coordination presence in the country. While direct impacts from airstrikes are concentrated in 19 provinces with confirmed casualties across multiple areas, the nationwide internet disruption, transport restrictions, and potential disruptions to key basic services create humanitarian effects across the entire country. The reliability of this data is low because the IFRC's assessment relies largely on secondary data sources, media reporting, and preliminary inputs rather than field-based verification. Verified data on the full scope of direct and indirect impacts, infrastructure damage, displacement patterns, and service disruption remain incomplete. The figure cannot be fully triangulated or cross-verified due to access constraints and communication disruptions within Iran.</t>
  </si>
  <si>
    <t>IRN001People affected</t>
  </si>
  <si>
    <t xml:space="preserve">UNHCR 12/03/2026 ; UNHCR accessed 13/07/2026 ; UNHCR 05/03/2026 </t>
  </si>
  <si>
    <t xml:space="preserve">https://www.unhcr.org/news/press-releases/unhcr-3-2-million-iranians-temporarily-displaced-iran-conflict-intensifies ; https://data.unhcr.org/en/situations/afghanistan?gsid=de7741a2-260c-437e-9631-24ea99d402a7 ; https://reliefweb.int/report/iran-islamic-republic/unhcr-middle-east-situation-emergency-flash-update-1-5-march-2026 </t>
  </si>
  <si>
    <t xml:space="preserve">The number of people displaced corresponds to the estimated number  internally displaced people across Iran due to conflcit escalation from IRN005 as UNHCR reported.  UNHCR reported 3.2 million people are estimated to be internally displaced due to conflict, and it is mentioned that Afghan refugees are included in the estimation. That's why Afghans are not additionally counted here. This figure is used as a proxy for the total displaced population in Iran, as no other reliable data is currently available on the total number of displaced people as a result of the airstrikes that began on 28 February 2026. This figure will be updated as more cumulative displacement data becomes available.
</t>
  </si>
  <si>
    <t>IRN001People displaced</t>
  </si>
  <si>
    <t>OCHA 07/06/2026</t>
  </si>
  <si>
    <t>https://reliefweb.int/report/iran-islamic-republic/islamic-republic-iran-humanitarian-update-no-05-31-may-2026</t>
  </si>
  <si>
    <t xml:space="preserve">Direct injury figures (33,000 as of 30 June May) are reported by the United Nations Office for the Coordination of Humanitarian Affairs (OCHA), based on consolidated field reporting. The reliability of this estimate remains low, as it relies on partner and field-based assessments rather than comprehensive official government data. Significant information gaps persist due to access constraints, ongoing insecurity, and disruptions to communications and data collection systems. </t>
  </si>
  <si>
    <t>IRN001Injuries reported</t>
  </si>
  <si>
    <t>Al Jazeera accessed 13/07/2026</t>
  </si>
  <si>
    <t>https://www.aljazeera.com/news/2026/3/1/us-israel-attacks-on-iran-death-toll-and-injuries-live-tracker</t>
  </si>
  <si>
    <t>The fatalities figure corresponds to direct casualties reported as a result of the airstrikes that began on 28 February 2026. Direct casualty figures are reported by the Iranian Red Crescent Society (3468 deaths as of 13-07-2026), as cited by Al Jazeera. No fatalities figure is included for the Afghan displacement crisis, as while premature deaths may occur within the refugee population due to access constraints and poor living conditions, this is not verifiable or calculable.
Reliability is set to low as the figure is based on IRCS field reports rather than official government data, and significant information gaps exist due to access constraints and communication disruptions. As the situation remains dynamic and strikes continue, this figure is expected to require revision as more complete assessments become available and cannot be fully triangulated or cross-verified due to ongoing security risks and limitations in field-based verification across all affected areas.</t>
  </si>
  <si>
    <t>IRN001Fatalities reported</t>
  </si>
  <si>
    <t>IRN001Fatalities in all crises</t>
  </si>
  <si>
    <t>The People in Need (PIN) for this crisis aligns with PIN from IRN005. The International Federation of Red Cross and Red Crescent Societies (IFRC) estimates that around 10 million people require humanitarian assistance following the escalation of conflict in Iran since 28 February 2026, an estimate also referenced by United Nations Office for the Coordination of Humanitarian Affairs (OCHA). However, IFRC does not clearly specify whether Afghan refugees are included in this figure. It is assumed they are covered within the estimate, though this remains uncertain and may indicate a potential underestimation of total needs. To avoid double counting, Afghan populations have not been added separately, resulting in a low reliability rating for the PIN figure.</t>
  </si>
  <si>
    <t>IRN001People in Need</t>
  </si>
  <si>
    <t>UNHCR accessed 13/07/2026; UNHCR 19/02/2025; IFRC 04/05/2026 ; OCHA 07/06/2026; OCHA 24/03/2026</t>
  </si>
  <si>
    <t xml:space="preserve">https://data.unhcr.org/en/situations/afghanistan?gsid=de7741a2-260c-437e-9631-24ea99d402a7; https://data.unhcr.org/en/documents/details/114538; https://www.ifrc.org/appeals?date_from=&amp;date_to=&amp;search_terms=&amp;appeal_code=MDRIR018&amp;text=;https://reliefweb.int/report/iran-islamic-republic/islamic-republic-iran-humanitarian-update-no-05-31-may-2026 ; https://reliefweb.int/report/iran-islamic-republic/escalation-middle-east-and-beyond-humanitarian-response-enar </t>
  </si>
  <si>
    <t>According to INFORM Severity Index methodology, Level 1 corresponds to people who are exposed to the crisis but not affected — meaning they are able to meet their needs and are not facing significant humanitarian conditions.
The figure of 9,566,000 represents the total population of Iran not captured in the combined people affected figure (82,834,000). It is derived by subtracting the combined people affected from the total exposed population of Iran (92,400,000). The decision to assign the entire population of Iran to the exposed category was made by ACAPS, on the basis that the nationwide scope of the conflict — including internet disruptions, transport restrictions, and potential service disruptions — combined with the pre-existing Afghan displacement crisis, creates conditions in which no part of the population can be considered entirely unaffected by at least indirect crisis effects. These residual 9,566,000 are people residing in Iran who are not estimated to be directly or indirectly affected by either crisis.
Reliability is set to low, consistent with the people affected figure, as both the total exposed population and the combined people affected figure rely on secondary data and preliminary inputs rather than field-based verification, and continuous population movement between Iran and Afghanistan introduces additional uncertainty into the residual estimate.</t>
  </si>
  <si>
    <t>IRN001Minimal humanitarian conditions - Level 1</t>
  </si>
  <si>
    <t>According to INFORM Severity Index methodology, the number of people in Level 2 is equal to the people affected minus the people in need. People in Level 2 might be facing some difficulties accessing basic services but are able to meet their needs without external assistance.
The figure of 77,725,600 is derived by subtracting the total combined people in need (5,108,400) from the total combined people affected (82,834,000). No Level 2 figure is assigned to the Afghan displacement crisis, as people within the Afghan population who might otherwise be classified as Level 2 in the conflict crisis are likely to be in higher severity levels given the compounding vulnerabilities of the displacement crisis — including limited access to healthcare, economic opportunity, and education, and the ongoing threat of forced deportation. As such, the combined Level 2 figure is lower than the standalone conflict figure.
Reliability is set to low, consistent with the people affected figure, as the IFRC assessment relies on secondary data and preliminary inputs rather than field-based verification, and the situation remains highly dynamic.</t>
  </si>
  <si>
    <t>IRN001Stressed humanitarian conditions - Level 2</t>
  </si>
  <si>
    <t>According to INFORM Severity Index methodology, the sum of people in levels 3, 4, and 5 is equal to the total number of people in need. To estimate the severity distribution of the people in need, ACAPS assigned the number of Afghans in level 4 and rest of the PIN is in level 3. 
This figure is taken from the IFRC DREF Operation appeal for Iran (published 04/05/2026). However, IFRC does not clearly specify whether Afghan refugees are included in this figure. It is assumed they are covered within the estimate, though this remains uncertain and may indicate a potential underestimation of total needs. To avoid double counting, Afghan populations have not been added separately, resulting in a low reliability rating for the  figure.
This approach was chosen because high access restrictions, severe telecommunications disruptions, and the early stage of the crisis  prevent comprehensive sectoral needs assessment and severity disaggregation. As field assessments become possible and the situation stabilizes, severity distribution data will emerge to enable disaggregation across levels 3, 4, and 5.
No alternative sources for severity distribution are currently available due to information constraints limiting data collection and verification across affected areas.
The reliability of this data/indicator is low because:
There is a critical information gap regarding severity distribution across different levels of humanitarian conditions
The assessment cannot be triangulated or cross-verified due to access constraints, communication disruptions, and limited field-based verification
The situation is highly dynamic and evolving, with the crisis only 3 days old, meaning severity patterns may shift as the situation develops and more information emerges</t>
  </si>
  <si>
    <t>IRN001Moderate humanitarian conditions - Level 3</t>
  </si>
  <si>
    <t xml:space="preserve">UNHCR 27/04/2026 ; UNHCR 02/04/2026 </t>
  </si>
  <si>
    <t xml:space="preserve">https://reliefweb.int/report/iran-islamic-republic/protection-overview-afghan-refugees-iran-key-protection-risks-needs-and-priorities-amid-economic-pressure-and-insecurity ; https://reliefweb.int/report/iran-islamic-republic/iran-afghanistan-returns-emergency-response-28-31-march-2026 </t>
  </si>
  <si>
    <t>According to INFORM Severity Index methodology, the sum of people in levels 3, 4, and 5 is equal to the total number of people in need. To estimate the severity distribution of the people in need, ACAPS assigned the number of Afghans in level 4 and rest of the PIN is in level 3. 
Afghans are believed to be facing compounded challenges due to their double vulnerability and limited access to services, even before the conflict escalation in February. That's why they are considered to be in level 4 with severe humanitarian needs. 
This approach was chosen because high access restrictions, severe telecommunications disruptions, and the early stage of the crisis  prevent comprehensive sectoral needs assessment and severity disaggregation. As field assessments become possible and the situation stabilizes, severity distribution data will emerge to enable disaggregation across levels 3, 4, and 5.
No alternative sources for severity distribution are currently available due to information constraints limiting data collection and verification across affected areas.
The reliability of this data/indicator is low because:
There is a critical information gap regarding severity distribution across different levels of humanitarian conditions
The assessment cannot be triangulated or cross-verified due to access constraints, communication disruptions, and limited field-based verification
The situation is highly dynamic and evolving, with the crisis only 3 days old, meaning severity patterns may shift as the situation develops and more information emerges</t>
  </si>
  <si>
    <t>IRN001Severe humanitarian conditions - Level 4</t>
  </si>
  <si>
    <t xml:space="preserve">No figures are assigned to Level 5 at this stage due to critical information gaps preventing severity disaggregation. </t>
  </si>
  <si>
    <t>IRN001Extreme humanitarian conditions - Level 5</t>
  </si>
  <si>
    <t>IFRC (01/03/2026); UNHCR (accessed on 03/03/2026)</t>
  </si>
  <si>
    <t>https://www.ifrc.org/appeals?date_from=&amp;date_to=&amp;search_terms=&amp;appeal_code=MDRIR018&amp;text=</t>
  </si>
  <si>
    <t xml:space="preserve">In this crisis, five population groups are directly affected: IDP, returnees, host communities, non-host populations, and refugees and asylum seekers.
Host communities face direct exposure to airstrikes in 19 provinces, with confirmed casualties, infrastructure damage, telecommunications, healthcare, and supply chains. 
Non-host populations face compounded vulnerabilities due to insecure housing and limited resources during the security crisis. Afghan refugees and asylum seekers face pre-existing barriers to healthcare, education, and livelihoods that may be exacerbated by the current military escalation and communication disruptions.
The reliability of this assessment is set to medium because affected population groups are identified based on known vulnerabilities, but disaggregated data on the scale and nature of impacts for each group remain incomplete. While displacement may be occurring, no official estimates of IDPs or their return have been published as of the assessment date. </t>
  </si>
  <si>
    <t>IRN001Crisis affected groups</t>
  </si>
  <si>
    <t>No information is available for this indicator</t>
  </si>
  <si>
    <t>IRN001People facing limited access constraints</t>
  </si>
  <si>
    <t>IRN001People facing restricted access constraints</t>
  </si>
  <si>
    <t>IRN001Illness cases reported</t>
  </si>
  <si>
    <t xml:space="preserve">The figure represents around 149000 civilian health, education, residential and commercial buildings that have been impacted by air strikes. It is valid as of 30th June 2026. The reliability of this data is low, as it is likely an underestimate. </t>
  </si>
  <si>
    <t>IRN001Buildings damaged</t>
  </si>
  <si>
    <t>IRN001Buildings destroyed</t>
  </si>
  <si>
    <t>IRN001Buildings in affected area</t>
  </si>
  <si>
    <t>IRN001Economic Losses</t>
  </si>
  <si>
    <t>IRN004Total population</t>
  </si>
  <si>
    <t>UNHCR accessed 13/07/2026;  Statoids accessed 13/07/2026</t>
  </si>
  <si>
    <t>https://data.unhcr.org/en/situations/afghanistan?gsid=de7741a2-260c-437e-9631-24ea99d402a7 ; http://www.statoids.com/uir.html</t>
  </si>
  <si>
    <t>The affected landmass in Iran due to the Afghan refugee crisis is the top 3 refugee-hosting regions. This includes the provinces of Tehran, Isfahan, and Razavi Khorasan. While refugee settlements are limited to specific provinces, only 4% of the registered Afghan refugees in Iran live in 20 refugee settlements and undocumented Afghans mostly live across the country. During the conflict escalation since 28 February 2026, significant number of people including Afghans left Tehran and Ishpahan like big cities due to security concern, so current situation for Afghans living in Iran is not very clear. This is also likely an overestimation, no recent data showing specific provincial allocation for Afghans living in Iran. So, the reliability of this figure is set as low.</t>
  </si>
  <si>
    <t>IRN004Landmass affected</t>
  </si>
  <si>
    <t>City Population accessed 13/07/2026</t>
  </si>
  <si>
    <t>https://www.citypopulation.de/en/iran/prov/admin/</t>
  </si>
  <si>
    <t>The number of people exposed in Iran due to the Afghan refugee crisis corresponds to the total population of the top 3 refugee-hosting regions considering geographic and human exposure to the refugee situation. While refugee settlements are limited to specific provinces, only 4% of the registered Afghan refugees in Iran live in 20 refugee settlements and undocumented Afghans mostly live across the country. During the conflict escalation since 28 February 2026, significant number of people including Afghans left Tehran and Ishpahan like big cities due to security concern, so current situation for Afghans living in Iran is not very clear.
The estimation includes the provinces of Tehran, Isfahan, and Razavi Khorasan. The number of people living in those areas are taken from the City Population. This is likely an overestimation, no recent data showing provincial allocation for Afghans living in Iran. So, the reliability of this figure is set as low.</t>
  </si>
  <si>
    <t>IRN004People exposed</t>
  </si>
  <si>
    <t>UNHCR accessed 13/07/2026; UNHCR 19/02/2025</t>
  </si>
  <si>
    <t>https://data.unhcr.org/en/situations/afghanistan?gsid=de7741a2-260c-437e-9631-24ea99d402a7; https://data.unhcr.org/en/documents/details/114538</t>
  </si>
  <si>
    <t xml:space="preserve">The crisis has affected approximately 2.1 million Afghans and 1 million members of the host community. Due to the Iranian government's increased deportation efforts, the return flow increased in 2025, reaching a peak in the June-July period, and even the daily returnee number exceeded 50,000 in July. UNHCR’s data portal reported that 4.4 million Afghans of various statuses were residing in Iran as of December 2025. From our regular monitoring, we noticed that number of Afghans living in Iran were not updated accordingly in 2025, as January and December data shows no significant differences while around 2 million Afghans returned in 2025. So, we deducted returned number of Afghans from Iran to Afghanistan between of January 2025 to May 2026 to get current number of Afghans in Iran hich is around 2.1 million. The number of Afghans in Iran is sourced from the UNHCR data portal. 
The estimation of the host population was included in  UNHCR's 3RP which has ended in December 2025, but recent Refugee Response Plan has again considered 1 million affected host community people. These sources are chosen because they are the only available sources to provide updated figures on the overall number of Afghans hosted in Iran. While there is continuous population movement from Iran to Afghanistan which is not reflected in UNHCR data portal. So, the reliability is set to low. </t>
  </si>
  <si>
    <t>IRN004People affected</t>
  </si>
  <si>
    <t>https://data.unhcr.org/en/situations/afghanistan?gsid=de7741a2-260c-437e-9631-24ea99d402a7</t>
  </si>
  <si>
    <t>Following the government's deportation declaration, a large number of Afghans have returned to Afghanistan in 2025, specifically through June-July. As a result, the number of displaced Afghans in Iran has significantly reduced. UNHCR’s data portal reported that 4.4 million Afghans of various statuses were residing in Iran as of December 2025. From our regular monitoring, we noticed that number of Afghans living in Iran were not updated accordingly in 2025, as January and December data shows no significant differences while around 2 million Afghans returned in 2025. So, we deducted returned number of Afghans from Iran to Afghanistan between of January 2025 to June 2026 to get current number of Afghans in Iran which is around 2.1 million. The number of Afghans in Iran is sourced from the UNHCR data portal. Continuous movement of Afghans are not reflected well in UNHCR data portal, so, the reliability is set to low.</t>
  </si>
  <si>
    <t>IRN004People displaced</t>
  </si>
  <si>
    <t>It is unlikely that there are any injuries caused directly by the refugee crisis. However, it can be assumed that premature deaths do accur in the refugee population due to access constraints and poor living conditions. This is not verifiable or calculable, so it is not included.</t>
  </si>
  <si>
    <t>IRN004Injuries reported</t>
  </si>
  <si>
    <t>It is unlikely that there are any fatalities caused directly by the refugee crisis. However, it can be assumed that premature deaths do accur in the refugee population due to access constraints and poor living conditions. This is not verifiable or calculable, so it is not included.</t>
  </si>
  <si>
    <t>IRN004Fatalities reported</t>
  </si>
  <si>
    <t>IRN004Fatalities in all crises</t>
  </si>
  <si>
    <t xml:space="preserve">People's need has intensified in recent months for this crisis in terms of access to basic services, specially following Iran-US/Israel conflict in early 2026 and Iran's deportation decelaration and action for Afghan refugees since 2025. As the head count slip for undocumented Afghan refugees has expired last year, they face challenges to access services due to lack of documentation and fear of detention and deportation. The number of people in need (PIN) includes approximately 2.1 million Afghan refugees and 1 million host community members impacted by the crisis. UNHCR’s data portal reported that 4.4 million Afghans of various statuses were residing in Iran as of December 2025. From our regular monitoring, we noticed that number of Afghans living in Iran were not updated accordingly in 2025, as January and December data shows no significant differences while around 2 million Afghans returned in 2025. So, we deducted returned number of Afghans from Iran to Afghanistan between January 2025 to May 2026 to get current number of Afghans in Iran which is around 2.1 million. The number of Afghans in Iran is sourced from the UNHCR data portal. 
The estimation of the host population was included in  UNHCR's 3RP which has ended in December 2025, but recent Refugee Response Plan has again considered 1 million affected host community people. These sources are chosen because they are the only available sources to provide updated figures on the overall number of Afghans hosted in Iran. While there is continuous population movement from Iran to Afghanistan which is not reflected in UNHCR data portal. So, the reliability is set to low. </t>
  </si>
  <si>
    <t>IRN004People in Need</t>
  </si>
  <si>
    <t>City Population accessed 13/07/2026; UNHCR accessed 13/07/2026; UNHCR 19/02/2025</t>
  </si>
  <si>
    <t>https://www.citypopulation.de/en/iran/prov/admin/; https://data.unhcr.org/en/situations/afghanistan?gsid=de7741a2-260c-437e-9631-24ea99d402a7; https://data.unhcr.org/en/documents/details/114538</t>
  </si>
  <si>
    <t>According to INFORM SI methodology, the number of people in Level 1 is equal to the people exposed minus the people affected. People in Level 1 are able to meet their basic needs without employing irreversible coping strategies. Level 1 includes all people living in the three regions hosting the majority of refugees. While refugee settlements are limited to specific provinces, only 4% of the registered Afghan refugees in Iran live in 20 refugee settlements and undocumented Afghans mostly live across the country. During the conflict escalation since 28 February 2026, significant number of people including Afghans left Tehran and Ishpahan like big cities due to security concern, so current situation for Afghans living in Iran is not very clear. This is also an overestimation to consider all people in the affected provinces are affected, so, the reliability is low.</t>
  </si>
  <si>
    <t>IRN004Minimal humanitarian conditions - Level 1</t>
  </si>
  <si>
    <t>According to INFORM SI methodology, the number of people in Level 2 is equal to the people affected minus the people in need. There is no one considered to be in Level 2, because everyone who is affected (undocumented Afghans and Documented Afghan refugees in the country and the host population) is also assumed to be in need. Thus all affected population are considered to be at least at in moderate humanitarian condition.</t>
  </si>
  <si>
    <t>IRN004Stressed humanitarian conditions - Level 2</t>
  </si>
  <si>
    <t xml:space="preserve">According to the INFORM Severity Index methodology, the sum of people in levels 3, 4, and 5 is equal to the total number of people in need. The number of people in Level 3 corresponds to the number of affected host community as can access services with their legal status though the facilities are limited and they face severe competition over resources and opportunities due to large number of Afghans around their areas. There is a government response, as well as UNHCR and limited NGO response to the refugees in the country where this host people are considered. The figure is taken from UNHCR's Flash Refugee Response Plan recently published. This source is chosen because it is the only source that provides recent updates on recent refugee response plan in Iran. The reliability of this data is low because the Response Plan is showing planning figure. </t>
  </si>
  <si>
    <t>IRN004Moderate humanitarian conditions - Level 3</t>
  </si>
  <si>
    <t xml:space="preserve">According to the INFORM Severity Index methodology, the sum of people in levels 3, 4, and 5 is equal to the total number of people in need. The number of people in Level 4 corresponds to the urrent number of Afghan population who are living in Iran. UNHCR’s data portal reported that 4.4 million Afghans of various statuses were residing in Iran as of December 2025. From our regular monitoring, we noticed that number of Afghans living in Iran were not updated accordingly in 2025, as January and December data shows no significant differences while around 2 million Afghans returned in 2025. So, we deducted returned number of Afghans from Iran to Afghanistan between January 2025 to June 2026 to get current number of Afghans in Iran which is around 2.1 million. The number of Afghans in Iran is sourced from the UNHCR data portal. Due to the current conflict escalation in Iran since 28 February, Afghans are facing constraints in accessing services, also are being forced to return back in Afghanistan amid protection risk in their home country. Even before the current conflict, they were facing challenges and difficulties in terms of services and opportunities due to government's deportation effort in Iran. The reliability of this data is low as the living condition is not clearly reported and the method we are using to substract Afghans from total PIN to consider who are in severe humanitarian condition might not be the best approach. </t>
  </si>
  <si>
    <t>IRN004Severe humanitarian conditions - Level 4</t>
  </si>
  <si>
    <t>According to INFORM Severity Index methodology, the sum of people in levels 3, 4 and 5 is equal to the total number of people in need. There is no information of any Afghan refugee irrespective of their status facing extreme humanitarian condition. Thus we consider no Afghans living in Iran are to be in this level.</t>
  </si>
  <si>
    <t>IRN004Extreme humanitarian conditions - Level 5</t>
  </si>
  <si>
    <t>In this crisis, three of the five population groups are directly affected: host communities, refugees and asylum seekers, and non-host populations. Deep-rooted family, religious, ethnic, and business ties link Afghanistan and Iran, resulting in long-standing hosting arrangements by Iranian communities and frequent cross-border movement. However, Afghan refugees and asylum seekers face severe humanitarian constraints, particularly limited access to basic services such as healthcare, education, and livelihoods. At the same time, host and non-host populations are increasingly burdened by economic hardship, marked by rising costs of living, restricted livelihood opportunities, and overstretched healthcare systems.The reliability is set to medium.</t>
  </si>
  <si>
    <t>IRN004Crisis affected groups</t>
  </si>
  <si>
    <t>IRN004People facing limited access constraints</t>
  </si>
  <si>
    <t>IRN004People facing restricted access constraints</t>
  </si>
  <si>
    <t>IRN004Illness cases reported</t>
  </si>
  <si>
    <t>IRN004Buildings damaged</t>
  </si>
  <si>
    <t>IRN004Buildings destroyed</t>
  </si>
  <si>
    <t>IRN004Buildings in affected area</t>
  </si>
  <si>
    <t>IRN004Economic Losses</t>
  </si>
  <si>
    <t>IRN005Total population</t>
  </si>
  <si>
    <t>The figure represent the total landmass of Iran as the whole country is impacted by conflict. The conflict-related incidents have been reported across all 31 provinces, while attacks remain ongoing and no sustained peace agreement is in place. Nationwide disruption to essential services, transport, communications, supply chains and economic activity also exposes areas not directly struck.</t>
  </si>
  <si>
    <t>IRN005Landmass affected</t>
  </si>
  <si>
    <t xml:space="preserve">The number of people exposed to the crisis corresponds to the population of Iran estimated to be directly or indirectly exposed to the crisis, as calculated by IFRC (82,000,000 people). Afghan refugees are believed to be included in this estimation, though IFRC has not clearly mentioned it. This figure is taken from the IFRC DREF Operation appeal for Iran (MDRIR018, published 04-05-2026).
It is valid as of 10-05-2026 (the event onset on 28-02-2026).
This source was chosen because it is the most recent authoritative humanitarian assessment available from an active operational partner (IFRC/IRCS) with direct coordination presence in the country. While direct impacts from airstrikes are concentrated in 19 provinces with confirmed casualties across multiple areas, the nationwide internet disruption, transport restrictions, and potential disruptions to key basic services create humanitarian effects across the entire country. The reliability of this data is low because the IFRC's assessment relies largely on secondary data sources, media reporting, and preliminary inputs rather than field-based verification. Verified data on the full scope of direct and indirect impacts, infrastructure damage, displacement patterns, and service disruption remain incomplete. The figure cannot be fully triangulated or cross-verified due to access constraints and communication disruptions within Iran.
</t>
  </si>
  <si>
    <t>IRN005People exposed</t>
  </si>
  <si>
    <t>IRN005People affected</t>
  </si>
  <si>
    <t xml:space="preserve">UNHCR 12/03/2026; IFRC 04/05/2026; </t>
  </si>
  <si>
    <t>https://www.unhcr.org/news/press-releases/unhcr-3-2-million-iranians-temporarily-displaced-iran-conflict-intensifies; https://reliefweb.int/report/iran-islamic-republic/iran-mena-complex-emergency-revised-operational-strategy-mdrir018</t>
  </si>
  <si>
    <t xml:space="preserve">According to UNHCR and IFRC, as of 12 March 2026, at least 3.2 million people areestimated to be internally displaced within Iran. While earlier UNHCR reported that in the first two days after conflcit begins on February 28, at least 100,000 people left Tehran. This is very initial estimated displacement scenario of current Iran situation as significant population movement is obvious across the country considering the scale and intensity of clashes and destruction. Additionally, UNHCR's figure is based on data provided by authorities and the organisation is not able verify the figure. That's why reliability is set to low. </t>
  </si>
  <si>
    <t>IRN005People displaced</t>
  </si>
  <si>
    <t xml:space="preserve">Direct injury figures (33,000 as of 31st May) are reported by the United Nations Office for the Coordination of Humanitarian Affairs (OCHA), based on consolidated field reporting. The reliability of this estimate remains low, as it relies on partner and field-based assessments rather than comprehensive official government data. Significant information gaps persist due to access constraints, ongoing insecurity, and disruptions to communications and data collection systems. </t>
  </si>
  <si>
    <t>IRN005Injuries reported</t>
  </si>
  <si>
    <t>Direct casualty figures are reported by the Iranian Red Crescent Society (3,468 deaths as of 13-07-2026), as cited by Al Jazeera. The reliability of this casualty estimate is low because it is based on IFRC field reports rather than official government data, and significant information gaps exist due to access constraints and communication disruptions. As the situation remains dynamic and strikes continue, these figures are expected to require revision as more complete assessments become available. The figure cannot be fully triangulated or cross-verified due to ongoing security risks and limitations in field-based verification across all affected areas.</t>
  </si>
  <si>
    <t>IRN005Fatalities reported</t>
  </si>
  <si>
    <t>IRN005Fatalities in all crises</t>
  </si>
  <si>
    <t>The number of people in need includes the total population in need of assistance across the provinces targeted by airstrikes beginning 28 February 2026. This figure is taken from the IFRC DREF Operation appeal for Iran (MDRIR018, published 04-05-2026), and it represent the figure of the targeted by IFRC's appeal as it is the most reliable data that can be considered a PIN as of 10 May as they are most affected and vulnerable.
This source was chosen because it is the most recent authoritative humanitarian assessment available from an active operational partner (IFRC/IRCS) with direct coordination presence in the country, and is the only source currently reporting a people targeted figure for the conflict crisis. Also, OCHA referred to the IFRC estimation for people need humanitarian support. No alternative sources for people in need were available at the time of assessment due to information constraints limiting data collection and verification across affected areas. While direct impacts from airstrikes are concentrated across 19 provinces with confirmed casualties, the full scope of humanitarian need — including infrastructure damage, displacement, and service disruption — remains incompletely assessed.
The reliability of this data is low because:
The figure cannot be triangulated or cross-verified due to access constraints, communication disruptions, and limited field-based verification across all affected areas
The IFRC assessment relies largely on secondary data sources, media reporting, and preliminary inputs rather than field-based verification
The situation is highly dynamic and evolving, with the crisis only three days post-onset at the time of assessment (though a revision has done), meaning the people in need figure is likely an underestimation and is expected to require significant revision as field assessments become possible and more complete information emerges</t>
  </si>
  <si>
    <t>IRN005People in Need</t>
  </si>
  <si>
    <t xml:space="preserve">According to INFORM SI methodology, the number of people in Level 1 is equal to the people exposed minus the people affected. People in Level 1 are able to meet their basic needs without employing irreversible coping strategies. </t>
  </si>
  <si>
    <t>IRN005Minimal humanitarian conditions - Level 1</t>
  </si>
  <si>
    <t xml:space="preserve">According to INFORM SI methodology, the number of people in Level 2 is equal to the people affected minus the people in need. There is no information to classify those who are not in the people in need figure as level 2 so they have all been classed as Level 1. </t>
  </si>
  <si>
    <t>IRN005Stressed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</si>
  <si>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information gap for level 4 and level 5 since severe access restrictions and information constraints prevent detailed severity distribution assessment at this early stage of the crisis.
The number of people in Level 3 corresponds to the total number of people targeted and whom considered the most affected and vulnerable across the 19 targeted provinces (10,000,000 people). This figure is taken from the IFRC DREF Operation appeal for Iran (published 08/03/2026).
This approach was chosen because high access restrictions, severe telecommunications disruptions, and the early stage of the crisis (nine days post-onset) prevent comprehensive sectoral needs assessment and severity disaggregation. As field assessments become possible and the situation stabilizes, severity distribution data will emerge to enable disaggregation across levels 3, 4, and 5.
No alternative sources for severity distribution are currently available due to information constraints limiting data collection and verification across affected areas.
The reliability of this data/indicator is low because:
There is a critical information gap regarding severity distribution across different levels of humanitarian conditions
The assessment cannot be triangulated or cross-verified due to access constraints, communication disruptions, and limited field-based verification
The situation is highly dynamic and evolving, meaning severity patterns may shift as the situation develops and more information emerges
This assignment to Level 3 is expected to be updated as more detailed sectoral and geographic assessments become available.</t>
  </si>
  <si>
    <t>IRN005Moderate humanitarian conditions - Level 3</t>
  </si>
  <si>
    <t>No figures are assigned to Level 4 at this stage due to critical information gaps preventing severity disaggregation. There is currently no available data on the full scope of direct impacts (casualties, infrastructure damage, displacement), or indirect impacts.
The reliability of this assessment is low because detailed sectoral and geographic data necessary for severity disaggregation are not currently available and cannot be verified due to access constraints and ongoing military operations.</t>
  </si>
  <si>
    <t>IRN005Severe humanitarian conditions - Level 4</t>
  </si>
  <si>
    <t>No figures are assigned to Level 5 at this stage due to critical information gaps preventing severity disaggregation. There is currently no available data on the full scope of direct impacts (casualties, infrastructure damage, displacement), or indirect impacts.
The reliability of this assessment is low because detailed sectoral and geographic data necessary for severity disaggregation are not currently available and cannot be verified due to access constraints and ongoing military operations.</t>
  </si>
  <si>
    <t>IRN005Extreme humanitarian conditions - Level 5</t>
  </si>
  <si>
    <t>IFRC (01/03/2026); UNHCR (accessed on 10/05/2026)</t>
  </si>
  <si>
    <t>IRN005Crisis affected groups</t>
  </si>
  <si>
    <t>IRN005People facing limited access constraints</t>
  </si>
  <si>
    <t>IRN005People facing restricted access constraints</t>
  </si>
  <si>
    <t>IRN005Illness cases reported</t>
  </si>
  <si>
    <t>IRN005Buildings damaged</t>
  </si>
  <si>
    <t>IRN005Buildings destroyed</t>
  </si>
  <si>
    <t>IRN005Buildings in affected area</t>
  </si>
  <si>
    <t>IRN005Economic Losses</t>
  </si>
  <si>
    <t>OCHA 10/12/2025</t>
  </si>
  <si>
    <t xml:space="preserve"> https://humanitarianaction.info/plan/1505</t>
  </si>
  <si>
    <t>This is the total number of people living in Myanmar. The figure is taken from the 2026 Myanmar HNRP data. This has been chosen over the other sources as it provides the most recent figure among all the available sources, population's movement were taken into the account.</t>
  </si>
  <si>
    <t>MMR008Total population</t>
  </si>
  <si>
    <t>OCHA 10/12/2025; Govt. of Myanmar and UNFPA 23/11/2017</t>
  </si>
  <si>
    <t>https://humanitarianaction.info/plan/1505/document/myanmar-humanitarian-needs-and-response-plan-2026;
https://myanmar.unfpa.org/en/publications/census-atlas-myanmar;</t>
  </si>
  <si>
    <t>The landmass affected is considered the total area of the country. The HNRP describes that the entire country of Myanmar is experiencing a country-wide complex emergency, characterised by overlapping drivers including armed conflict, protection risks, economic collapse, food insecurity, displacement, and recurrent climate shocks affecting multiple states and regions simultaneously, leaving over 16.2 million people in need of life-saving assistance and protection. The data is sourced from UNFPA. The reliability is high because although the data is not up-to-date, the landmass doesn't change much over time.</t>
  </si>
  <si>
    <t>MMR008Landmass affected</t>
  </si>
  <si>
    <t>https://humanitarianaction.info/plan/1505/document/myanmar-humanitarian-needs-and-response-plan-2026</t>
  </si>
  <si>
    <t>The population of people exposed is the entire population of Myanmar. Myanmar’s crisis meets the threshold of a nationwide complex crisis due to the convergence of armed conflict, protection risks, food insecurity, economic collapse, and recurrent climate shocks affecting nearly all states and regions. Conflict remains a primary driver of humanitarian need, with more than half of the population exposed to armed violence in 2025 and widespread security-related movement restrictions reported across conflict-affected areas. Civilian protection risks are severe, including high exposure to explosive ordnance, forced displacement, arbitrary arrests, and airstrikes. In the first half of 2025, Myanmar ranked among the highest globally for conflict intensity and was identified as one of the most dangerous countries for civilians.
Beyond conflict hotspots such as Rakhine, Kachin, Shan, and Sagaing, the impacts are systemic. Myanmar has been classified among six global hunger hotspots of “very high concern” in the November 2025 Hunger Hotspot report, with acute food insecurity deepening nationwide. Crisis-level coping mechanisms remain alarmingly high (40–50 per cent) in conflict-affected areas, particularly among the approximately 70 per cent of the population reliant on agriculture, a sector severely disrupted by insecurity, displacement, and economic instability.
Compounding these pressures are recurrent disasters (including flooding and cyclones) and sustained economic deterioration, which have weakened service delivery systems, reduced livelihood opportunities, and constrained humanitarian access. The combination of nationwide exposure to conflict, macroeconomic collapse, protection threats, and food insecurity demonstrates that humanitarian needs are not confined to specific subregions but are structurally embedded across Myanmar. As such, the crisis meets the criteria for classification as a country-wide complex emergency rather than fragmented subnational crises.
The reliability of the data is high.</t>
  </si>
  <si>
    <t>MMR008People exposed</t>
  </si>
  <si>
    <t>https://humanitarianaction.info/plan/1505/document/myanmar-humanitarian-needs-and-response-plan-2027</t>
  </si>
  <si>
    <t>The total affected population corresponds to the total population of the country. Based on the context of the crisis and the informaton provided in the 2026 Myanmar HNRP report, the total population of the country is affected by the crisis. The reliability of the data is high.
Myanmar’s crisis meets the threshold of a nationwide complex crisis due to the convergence of armed conflict, protection risks, food insecurity, economic collapse, and recurrent climate shocks affecting nearly all states and regions. Conflict remains a primary driver of humanitarian need, with more than half of the population exposed to armed violence in 2025 and widespread security-related movement restrictions reported across conflict-affected areas.</t>
  </si>
  <si>
    <t>MMR008People affected</t>
  </si>
  <si>
    <t>UNHCR Accessed  12/07/2026; UNHCR accessed 12/07/2026</t>
  </si>
  <si>
    <t>https://data.unhcr.org/en/situations/myanmar; https://data.unhcr.org/en/country/mmr</t>
  </si>
  <si>
    <t>The people displaced include: the number of Myanmar refugees in Bangladesh, India, Indonesia, Thailand, and Malaysia (1,624,000 as of May 2026), and the number of IDPs in Myanmar (3,775,600 as of June 2026). These numbers are taken from the UNHCR data portal. 
The IDP returnee figure was excluded from the calculation because it refers to an earlier reporting period (December 2025) than the current IDP estimate (June 2026). As the two figures represent different reporting dates, it is unclear whether individuals recorded as returnees by December 2025 remained returned or were subsequently displaced again and are already reflected in the June 2026 IDP estimate. Since the methodology does not specify how these populations overlap, including returnees in the calculation could result in double counting. Therefore, only the current IDP figure was used. Given this methodological uncertainty and the lack of comparable, up-to-date returnee data, the reliability of this indicator is assessed as low.</t>
  </si>
  <si>
    <t>MMR008People displaced</t>
  </si>
  <si>
    <t>Considering the complexity of the situation in Myanmar and the lack of up-to-date reliable data from open sources, we cannot provide an accurate figure.</t>
  </si>
  <si>
    <t>MMR008Injuries reported</t>
  </si>
  <si>
    <t>ACLED accessed 12/07/2026</t>
  </si>
  <si>
    <t>https://acleddata.com/conflict-data/data-export-tool</t>
  </si>
  <si>
    <t xml:space="preserve">Total number of fatalities for all crises from 1 January to 30 June 2026 due to violent events. The reliability of this indicator is set to medium because the situation on the ground is highly dynamic, and the data might not capture all the incidents. </t>
  </si>
  <si>
    <t>MMR008Fatalities reported</t>
  </si>
  <si>
    <t>MMR008Fatalities in all crises</t>
  </si>
  <si>
    <t xml:space="preserve">The 2026 HNRP indicates that 16.2M people, nearly a third of the population, are in need. The apparent reduction in PiN between 2025 and 2026 should not be interpreted as an improvement in the humanitarian situation, but rather as a result of methodological changes, including the prioritisation of life-saving and protection needs. Therefore, the reliability is medium.
The HNRP describes a complex crisis shaped by intensifying armed conflict, recurrent natural hazards, including the March 2025 earthquake and the ongoing erosion of basic services such as health care, food access, and protection systems, leaving over 16.2 million people in need of life-saving assistance and protection. </t>
  </si>
  <si>
    <t>MMR008People in Need</t>
  </si>
  <si>
    <t>According to INFORM SI methodology, the number of people in Level 1 is equal to the people exposed minus the people affected. Since the whole population is affected, there are no people in Level 1.
This figure represents the number of people exposed to the crisis but not affected or in urgent need of humanitarian assistance. There may be some needs, but they are minimal and not life-threatening, which do not pose an immediate threat to their lives.</t>
  </si>
  <si>
    <t>MMR008Minimal humanitarian conditions - Level 1</t>
  </si>
  <si>
    <t>According to INFORM SI methodology, the number of people in Level 2 is equal to the people affected minus the people in need. People in Level 2 might be facing some difficulties accessing basic services but are able to meet their needs without external assistance.</t>
  </si>
  <si>
    <t>MMR008Stressed humanitarian conditions - Level 2</t>
  </si>
  <si>
    <t>https://humanitarianaction.info/plan/1505/document/myanmar-humanitarian-needs-and-response-plan-2026/article/13-pin-breakdown-1#page-title</t>
  </si>
  <si>
    <t>According to the INFORM Severity Index methodology, the total number of People in Need (PiN) is calculated as the sum of individuals classified in severity levels 3, 4, and 5. The severity distribution of the People in Need (PiN) was estimated using township-level severity information and state/region-level PiN figures provided through HNRP. Unlike previous years, the underlying JIAF population dataset was not publicly available. Instead, the analysis relied on the township-level severity mapping and state-level PiN distribution mapping  available through PIN Breakdown. 
As township-level PiN figures were not available within the JIAF dataset, 2024 census population estimates were used to calculate the proportion of each township’s population relative to the total population of its respective state/region. These proportions were then applied to the corresponding state/region-level PiN figures to estimate the number of people in need at township level and distribute them across the different severity levels. Level 3 corresponds to the remaining proportion of the PiN after subtracting the populations estimated in severity levels 4 and 5 from the total PiN.
The reliability is set as low, as the severity distribution represents an estimation based on township-level severity classifications, state/region-level PiN figures, and 2024 census population data used as a proxy baseline population dataset. The estimates remain uncertain given possible differences from the baseline population figures used in the HNRP calculations, as well as the highly fluid context in Myanmar, including ongoing displacement and shifting territorial control, which may result in under- or over-estimation of PiN figures and severity distributions.</t>
  </si>
  <si>
    <t>MMR008Moderate humanitarian conditions - Level 3</t>
  </si>
  <si>
    <t>According to the INFORM Severity Index methodology, the total number of People in Need (PiN) is calculated as the sum of individuals classified in severity levels 3, 4, and 5. The severity distribution of the People in Need (PiN) was estimated using township-level severity information and state/region-level PiN figures provided through HNRP. Unlike previous years, the underlying JIAF population dataset was not publicly available. Instead, the analysis relied on the township-level severity mapping and state-level PiN distribution mapping  available through PIN Breakdown. 
As township-level PiN figures were not available within the JIAF dataset, 2024 census population estimates were used to calculate the proportion of each township’s population relative to the total population of its respective state/region. These proportions were then applied to the corresponding state/region-level PiN figures to estimate the number of people in need at township level and distribute them across the different severity levels. Level 4 corresponds to the proportion of the PiN estimated to be living in townships classified under severity level 4 in the HNRP severity mapping.
The reliability is set as low, as the severity distribution represents an estimation based on township-level severity classifications, state/region-level PiN figures, and 2024 census population data used as a proxy baseline population dataset. The estimates remain uncertain given possible differences from the baseline population figures used in the HNRP calculations, as well as the highly fluid context in Myanmar, including ongoing displacement and shifting territorial control, which may result in under- or over-estimation of PiN figures and severity distributions.</t>
  </si>
  <si>
    <t>MMR008Severe humanitarian conditions - Level 4</t>
  </si>
  <si>
    <t>According to the INFORM Severity Index methodology, the total number of People in Need (PiN) is calculated as the sum of individuals classified in severity levels 3, 4, and 5. The severity distribution of the People in Need (PiN) was estimated using township-level severity information and state/region-level PiN figures provided through HNRP. Unlike previous years, the underlying JIAF population dataset was not publicly available. Instead, the analysis relied on the township-level severity mapping and state-level PiN distribution mapping  available through PIN Breakdown. 
As township-level PiN figures were not available within the JIAF dataset, 2024 census population estimates were used to calculate the proportion of each township’s population relative to the total population of its respective state/region. These proportions were then applied to the corresponding state/region-level PiN figures to estimate the number of people in need at township level and distribute them across the different severity levels. Level 5 corresponds to the proportion of the PiN estimated to be living in townships classified under severity level 5 in the HNRP severity mapping.
The reliability is set as low, as the severity distribution represents an estimation based on township-level severity classifications, state/region-level PiN figures, and 2024 census population data used as a proxy baseline population dataset. The estimates remain uncertain given possible differences from the baseline population figures used in the HNRP calculations, as well as the highly fluid context in Myanmar, including ongoing displacement and shifting territorial control, which may result in under- or over-estimation of PiN figures and severity distributions.</t>
  </si>
  <si>
    <t>MMR008Extreme humanitarian conditions - Level 5</t>
  </si>
  <si>
    <t>In this crisis, all 5 population groups are affected: IDPs, host population, non-host population, refugees and asylum seekers, and returnees.</t>
  </si>
  <si>
    <t>MMR008Crisis affected groups</t>
  </si>
  <si>
    <t>MMR008People facing limited access constraints</t>
  </si>
  <si>
    <t xml:space="preserve"> OCHA 08/04/2025 </t>
  </si>
  <si>
    <t xml:space="preserve"> https://reliefweb.int/report/myanmar/myanmar-earthquake-humanitarian-snapshot-7-april-2025 </t>
  </si>
  <si>
    <t>About 500,000 people are facing restriction to access life saving assistance. The figure is left empty as infogap as the reliability of this source is low because the situation on the ground is highly dynamic, and the data may no longer be accurate due to recent developments for which there is no updated source.</t>
  </si>
  <si>
    <t>MMR008People facing restricted access constraints</t>
  </si>
  <si>
    <t>MMR008Illness cases reported</t>
  </si>
  <si>
    <t>MMR008Buildings damaged</t>
  </si>
  <si>
    <t>MMR008Buildings destroyed</t>
  </si>
  <si>
    <t>MMR008Buildings in affected area</t>
  </si>
  <si>
    <t>MMR008Economic Losses</t>
  </si>
  <si>
    <t>UNFPA  accessed 29/06/2026</t>
  </si>
  <si>
    <t>https://www.unfpa.org/data/world-population/th</t>
  </si>
  <si>
    <t>The total population of the country is taken from UNFPA projections for 2025. This source is chosen because it is reliable and provides up-to-date figures. The reliability is set to medium as it is based on projections.</t>
  </si>
  <si>
    <t>THA003Total population</t>
  </si>
  <si>
    <t>City Population accessed at 13/07/2026; TBC 04/2026; UNHCR accessed 13/07/2026</t>
  </si>
  <si>
    <t>https://www.citypopulation.de/en/thailand/admin/; https://www.theborderconsortium.org/resources/#Camp_Population_Maps; https://data.unhcr.org/en/situations/myanmar</t>
  </si>
  <si>
    <t xml:space="preserve">The total landmass of the affected areas are the disctricts where refugee camps are located.
Affected areas: Sangklaburi, Khun Yuam, Muang, Tha Song Yang, Sob Moei, Umphang, Suan Pueng, and Phop Phra districts. 
The movement of the post February 2021 Myanmar refugees is very dynamic, with tens of thousands of refugees reportedly crossing into Thailand from Myanmar and going back frequently. Some other districts could also be affected by these movements. Therefore, the figure could be an underestimate. </t>
  </si>
  <si>
    <t>THA003Landmass affected</t>
  </si>
  <si>
    <t>UNFPA 04/07/2023; TBC 04/2026; UNHCR accessed 13/07/2026</t>
  </si>
  <si>
    <t>https://data.humdata.org/dataset/a5d0b682-1644-4a2d-a9d7-90f1a0fdc959/resource/4e846e04-3b31-4413-b615-eeff6b8dcd4c/download/tha_admpop_2023.xlsx; https://www.theborderconsortium.org/resources/#Camp_Population_Maps; https://data.unhcr.org/en/situations/myanmar</t>
  </si>
  <si>
    <t xml:space="preserve">The number of people exposed corresponds to the number of people living in the affected districts (i.e., districts where refugee camps are located). The census does not cover refugees, so the number of refugees is added to the exposed population. The movement of the post-February 2021 Myanmar refugees is very dynamic, with tens of thousands of refugees reportedly crossing into Thailand from Myanmar and going back frequently. Some other districts could also be affected by these movements. Therefore, the crisis could affect more areas, and the exposed figure could be underestimated. The Thailand district-wise population figures are taken from the Excel file provided on HDX (contributed by UNFPA). The figures are estimates for 2023 based on the 2020 census figures. These sources were chosen because they provide the most recent population figures. The source for the number of refugees is UNHCR, which provides updated figures on Myanmar Refugees and Asylum Seekers living in Thailand.
The reliability of the indicator is medium because it is based on projections/estimations.
</t>
  </si>
  <si>
    <t>THA003People exposed</t>
  </si>
  <si>
    <t>UNHCR accessed 13/07/2026</t>
  </si>
  <si>
    <t>https://data.unhcr.org/en/situations/myanmar</t>
  </si>
  <si>
    <t>The number of people affected corresponds to the displaced people due to this crisis; it is the same as the number of refugees and asylum seekers from Myanmar living in Thailand, according to UNHCR. The local population is not considered affected, as there is no specific information on the extent to which host communities are impacted or involved in hosting refugees.
This figure is taken from the UNHCR website. It was chosen as the source because it provides updated, reliable figures for Myanmar refugees and asylum seekers living in Thailand.
The reliability of this indicator is medium because it is based on estimations.</t>
  </si>
  <si>
    <t>THA003People affected</t>
  </si>
  <si>
    <t>The number of people displaced is considered the number of refugees and asylum seekers from Myanmar living in Thailand, according to UNHCR.
The movement of post February 2021 coup Myanmar refugees into and out of Thailand is very fluid, with tens of thousands of people moving in and out of Thailand frequently because of the conflict in southeast Myanmar.
This figure is taken from the UNHCR website. It was chosen as the source because it provides updated, reliable figures for Myanmar refugees and asylum seekers living in Thailand.
UNHCR reports there are some 136,600 Myanmar refugees and asylum-seekers in Thailand. All of them are not registered refugee and do not live in camps. Also, the movement is fluid. The people living outside camps face high risks of deportation. 
The reliability of this indicator is medium because the data includes high-quality information alongside some elements with lower quality and the situation on the ground is highly dynamic, resulting in an overall medium reliability.</t>
  </si>
  <si>
    <t>THA003People displaced</t>
  </si>
  <si>
    <t>No data available</t>
  </si>
  <si>
    <t>THA003Injuries reported</t>
  </si>
  <si>
    <t>ACLED accessed 13/07/2026</t>
  </si>
  <si>
    <t xml:space="preserve">Total number of fatalities for the Displacement from Myanmar to Thailand crisis from 1 January to 30 June 2026 </t>
  </si>
  <si>
    <t>THA003Fatalities reported</t>
  </si>
  <si>
    <t>THA003Fatalities in all crises</t>
  </si>
  <si>
    <t>The total number of people displaced is considered as people in need for this crisis. This figure is sourced from the UNHCR website. All Myanmar refugees and asylum seekers are classified as Level 3, reflecting moderate humanitarian conditions and needs. Refugees living in camps are heavily reliant on humanitarian assistance for shelter and food, face strict mobility restrictions, limited livelihood opportunities, and ongoing mental and physical health challenges. While conditions in the camps are generally not life-threatening, access to basic services remains constrained, and many camps are located in isolated mountainous areas, complicating service delivery.
Myanmar refugees and asylum seekers living outside camps, particularly in rural and peri-urban areas, face heightened vulnerabilities, including limited access to humanitarian assistance, insecure shelter, increased protection risks, and high risk of deportation. In addition, a significant number of Myanmar nationals in Thailand are held in immigration detention facilities, reflecting restrictive national refugee and asylum policies. Refugees in Thailand are generally unable to work legally, have limited freedom of movement, and are required to reside in designated camps, which further restricts access to services and livelihoods and contributes to prolonged dependency on humanitarian assistance. Some out-of-camp refugees and detainees may be experiencing conditions consistent with Level 4 or Level 5 severity; however, due to limited disaggregated data and information gaps, it is not possible to reliably assign any portion of this population to higher severity levels at this time.
The figures are primarily taken from UNHCR, which was selected as the main source due to its provision of updated and reliable data on Myanmar refugees residing in Thailand. The movement of post–February 2021 coup Myanmar refugees into and out of Thailand remains highly fluid, with tens of thousands of people reportedly crossing the border in response to evolving conflict dynamics in southeast Myanmar, further complicating population estimates.
The reliability of this indicator is assessed as medium, as it is based on estimations.</t>
  </si>
  <si>
    <t>THA003People in Need</t>
  </si>
  <si>
    <t>According to INFORM SI methodology, the number of people in Level 1 is equal to the people exposed minus the people affected.</t>
  </si>
  <si>
    <t>THA003Minimal humanitarian conditions - Level 1</t>
  </si>
  <si>
    <t>According to INFORM SI methodology, the number of people in Level 2 is equal to the people affected minus the people in need. Since all the people affected are also in need, there are no people in Level 2.
The total number of people displaced and people in need is the same. It is equal to the number of refugees and asylum seekers from Myanmar living in Thailand, according to UNHCR. All Myanmar refugees are placed on Level 3 and are considered to be experiencing moderate humanitarian conditions and needs. Refugees in the camps are reliant on shelter, food distributions, face mobility restrictions and (mental) health problems. Conditions in camps are not life-threatening. Many camps are isolated in the mountains. Refugees and asylum seekers living in the rural areas of Thailand are reported to be in dire need of humanitarian assistance. Some of these refugees and asylum seekers could be in Level 4 or Level 5, but there is not enough information to assign any part of this population to Level 4 or Level 5.</t>
  </si>
  <si>
    <t>THA003Stressed humanitarian conditions - Level 2</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</si>
  <si>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total number of people in need. 
The total number of people displaced and people in need is the same. It is equal to the number of refugees and asylum seekers from Myanmar living in Thailand, according to UNHCR. All Myanmar refugees are placed on Level 3 and are considered to be experiencing moderate humanitarian conditions and needs. Refugees in the camps are reliant on shelter, food distributions, face mobility restrictions and (mental) health problems. Conditions in camps are not life-threatening. Many camps are isolated in the mountains. Refugees and asylum seekers living in the rural areas of Thailand are reported to be in dire need of humanitarian assistance. Some of these refugees and asylum seekers could be in Level 4 or Level 5, but there is not enough information to assign any part of this population to Level 4 or Level 5.</t>
  </si>
  <si>
    <t>THA003Moderate humanitarian conditions - Level 3</t>
  </si>
  <si>
    <t>THA003Severe humanitarian conditions - Level 4</t>
  </si>
  <si>
    <t>THA003Extreme humanitarian conditions - Level 5</t>
  </si>
  <si>
    <t>In this crisis, 1 out of 5 population groups are affected: Refugees. The local population is not considered affected due to the absence of specific information indicating the extent to which host communities are impacted or involved in hosting refugees.</t>
  </si>
  <si>
    <t>THA003Crisis affected groups</t>
  </si>
  <si>
    <t>Not enough information available for this indicator.</t>
  </si>
  <si>
    <t>THA003People facing limited access constraints</t>
  </si>
  <si>
    <t>THA003People facing restricted access constraints</t>
  </si>
  <si>
    <t>THA003Illness cases reported</t>
  </si>
  <si>
    <t>THA003Buildings damaged</t>
  </si>
  <si>
    <t>THA003Buildings destroyed</t>
  </si>
  <si>
    <t>THA003Buildings in affected area</t>
  </si>
  <si>
    <t>THA003Economic Losses</t>
  </si>
  <si>
    <t>DOSM accessed 07/04/2026</t>
  </si>
  <si>
    <t>https://data.gov.my/data-catalogue/population_malaysia</t>
  </si>
  <si>
    <t>The total population of Malaysia projected for 2025 is based on data from the 2020 census. The figure is taken from Government of Malaysia because it's official and provides regular updates. There are 3,396,100 non-citizen in total population. So, there's a high possibility that the refugees are included here. So, they aren't counted  to avoid double counting. The reliability is set to medium as it is based on projection.</t>
  </si>
  <si>
    <t>MYS001Total population</t>
  </si>
  <si>
    <t>City Population accessed 11/03/2026; UNHCR 05/04/2023</t>
  </si>
  <si>
    <t xml:space="preserve">https://www.citypopulation.de/en/malaysia/cities/; 
https://web.archive.org/web/20230405011132/https://www.unhcr.org/en-my/figures-at-a-glance-in-malaysia.html; </t>
  </si>
  <si>
    <t>The affected areas are refugee-hosting states, specifically Selangor, Pulau Pinang, and the Federal Territory of Kuala Lumpur. To prevent overestimation, only states where the ratio of refugees and asylum-seekers to the total state population is at or above 1% were included. The reliability is set to low because it is based on estimation as no specififc information for affected regions is available.</t>
  </si>
  <si>
    <t>MYS001Landmass affected</t>
  </si>
  <si>
    <t>DOSM accessed 07/04/2026; UNHCR 05/04/2023</t>
  </si>
  <si>
    <t>https://open.dosm.gov.my/dashboard/population/; 
https://web.archive.org/web/20230405011132/https://www.unhcr.org/en-my/figures-at-a-glance-in-malaysia.html</t>
  </si>
  <si>
    <t>The number of people exposed corresponds to the total population of the areas where registered refugees and asylum-seekers are living. To prevent overestimation, only states where the ratio of refugees and asylum-seekers to the total state population is at or above 1% were included. The areas considered are Selangor state (7.4 million), Pulau Pinang state (1.8 million), and the Federal Territory of Kuala Lumpur (2.1 million). 
These state-wise population figures were taken from the Department of Statistics Malaysia as it is the most reliable source for population data for Malaysia. It is also the source providing the most up-to-date data. The refugee and asylum-seeker population data has been taken from an archived version of a UNHCR webpage. It is the only source that provides state-wise population of refugees in Malaysia.
The reliability of this figure is medium as Malaysia's state-wise population data are projections made from the 2020 census and the UNCHR data on the distribution of refugees and asylum-seekers for different states is a bit old dated.</t>
  </si>
  <si>
    <t>MYS001People exposed</t>
  </si>
  <si>
    <t>UNHCR accessed 13/07/2026 ; Monash University 04/08/2025</t>
  </si>
  <si>
    <t>https://www.unhcr.org/my/what-we-do/figures-glance-malaysia; https://lens.monash.edu/@business-economy/2025/06/20/1387615/living-in-limbo-the-predicament-of-refugees-in-malaysia</t>
  </si>
  <si>
    <t xml:space="preserve">The number of people affected corresponds to the total number of registered refugees and asylum-seekers in Malaysia who are registered with UNHCR in Malaysia as of Feb 2026. This source was chosen because it provides the most reliable and up-to-date figures for the number of registered refugees and asylum-seekers in Malaysia. 90% of the refugee population originates from Myanmar, of which 65% are Rohingyas. There are also individuals from Chins, and other regions affected by conflict. The Rohingya community are particularly vulnerable due to their stateless status and their restricted access to protection and essential services.
The reliability of the figure is low because it does not take into consideration of unregistered refugees and some host-population who might be affected. There are no reliable estimates for the number of unregistered refugees and affected host community people. </t>
  </si>
  <si>
    <t>MYS001People affected</t>
  </si>
  <si>
    <t>The number of people displaced by the crisis is  215,600 refugees and asylum-seekers registered with UNHCR in Malaysia as of the end of February 2026.  This source was chosen because it provides the most reliable and up-to-date figures for the number of registered refugees and asylum-seekers in Malaysia.
Majority of the refugee population originates from Myanmar, of which about 60% are Rohingyas. There are also individuals from Chins, and other regions affected by conflict. While the rest are from 50 countries. 
The reliability of the figure is low as the data does not take into consideration of unregistered refugees. There are no reliable estimates for the number of unregistered refugees.</t>
  </si>
  <si>
    <t>MYS001People displaced</t>
  </si>
  <si>
    <t>MYS001Injuries reported</t>
  </si>
  <si>
    <t>https://acleddata.com/platform/explorer</t>
  </si>
  <si>
    <t>The total number of fatalities in International Displacement to Malaysia crisis from 1 January to 30 June 2026.</t>
  </si>
  <si>
    <t>MYS001Fatalities reported</t>
  </si>
  <si>
    <t>MYS001Fatalities in all crises</t>
  </si>
  <si>
    <t>There is unavailable data about the needs of the international displaced people in Malaysia. Therefore it has been assumed that the  215,600 refugees and asylum-seekers registered with UNHCR in Malaysia as of the end of February 2026 as the number of people in need. 
The country is not signatory of 1951 Refugee Convention, thus lack of legal status pushed refugees to sufferings for their day to day lives with fear of detention and arrest. Refugees live in overcrowded, poorly-maintained housing in urban slums or remote settlements without access to livelihood, formal education. Given the context, the refugees and asylum-seekers in Malaysia are most likely to be in need of humanitarian assistance.
About  90% of the refugee population originates from Myanmar, of which 65% are Rohingyas. There are also individuals from Chins, and other regions affected by conflict. The Rohingya community are particularly vulnerable due to their stateless status and their restricted access to protection and essential services.
This source is chosen because it provides the most reliable and up-to-date figures for the number of registered refugees and asylum-seekers in Malaysia. The reliability is set at low as no specific estimation of people in need is available and the figure does not taken into consideration of unregistered refugees, while they are potentially to be the most affected groups. It is very difficult to estimate the number of unregistered refugees in this context.</t>
  </si>
  <si>
    <t>MYS001People in Need</t>
  </si>
  <si>
    <t>DOSM accessed 07/04/2026; UNHCR 05/04/2023; UNHCR accessed 13/07/2026 ; Monash University 04/08/2025</t>
  </si>
  <si>
    <t>https://data.gov.my/data-catalogue/population_malaysia;
https://web.archive.org/web/20230405011132/https://www.unhcr.org/en-my/figures-at-a-glance-in-malaysia.html</t>
  </si>
  <si>
    <t>MYS001Minimal humanitarian conditions - Level 1</t>
  </si>
  <si>
    <t>According to INFORM SI methodology, the number of people in Level 2 is equal to the people affected minus the people in need. Since all the people affected are also in need, there are no people in Level 2.</t>
  </si>
  <si>
    <t>MYS001Stressed humanitarian conditions - Level 2</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</si>
  <si>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total number of people in need. 
The crisis is about the refugees and asylum-seekers in Malaysia. UNHCR was chosen as the source because it provides the most reliable and up-to-date figures for the number of registered refugees and asylum-seekers in Malaysia. Given the context, the refugees and asylum-seekers in Malaysia are most likely to be in need of humanitarian assistance.
The reliability of this data is medium because the data includes high-quality information alongside some elements with lower quality, resulting in an overall medium reliability. It was not possible to assign figures for levels 4 and 5 due to lack of information.</t>
  </si>
  <si>
    <t>MYS001Moderate humanitarian conditions - Level 3</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</si>
  <si>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t>
  </si>
  <si>
    <t>MYS001Severe humanitarian conditions - Level 4</t>
  </si>
  <si>
    <t>MYS001Extreme humanitarian conditions - Level 5</t>
  </si>
  <si>
    <t>UNHCR 05/04/2023; HRW 05/03/2024; UNDP 18/06/2025</t>
  </si>
  <si>
    <t>https://web.archive.org/web/20230405011132/https://www.unhcr.org/en-my/figures-at-a-glance-in-malaysia.html; http://undp.org/asia-pacific/stories/world-refugee-day-2025-towards-health-and-hope#:~:text=Behind%20these%20numbers%20are%20countless,risk%20undermining%20regional%20health%20security.
https://reliefweb.int/report/malaysia/we-cant-see-sun-malaysias-arbitrary-detention-migrants-and-refugees-enms</t>
  </si>
  <si>
    <t>In this crisis, 1 out of 5 population groups is affected: Refugees and asylum seekers. They often face constraints in access to basic services. Percentage of Malaysian nationals might be affected within the country due to limited resources, but no specific information is available to claim this issue</t>
  </si>
  <si>
    <t>MYS001Crisis affected groups</t>
  </si>
  <si>
    <t>MYS001People facing limited access constraints</t>
  </si>
  <si>
    <t>MYS001People facing restricted access constraints</t>
  </si>
  <si>
    <t>MYS001Illness cases reported</t>
  </si>
  <si>
    <t>Not applicable to the crisis.</t>
  </si>
  <si>
    <t>MYS001Buildings damaged</t>
  </si>
  <si>
    <t>MYS001Buildings destroyed</t>
  </si>
  <si>
    <t>MYS001Buildings in affected area</t>
  </si>
  <si>
    <t>MYS001Economic Losses</t>
  </si>
  <si>
    <t>BBS 18/04/2023; Govt. Bangladesh and UNHCR 07/07/2026</t>
  </si>
  <si>
    <t>http://bbs.portal.gov.bd/sites/default/files/files/bbs.portal.gov.bd/page/b343a8b4_956b_45ca_872f_4cf9b2f1a6e0/2023-04-18-08-42-4f13d316f798b9e5fd3a4c61eae4bfef.pdf; https://reliefweb.int/report/bangladesh/joint-government-bangladesh-unhcr-population-dashboard-june-2026</t>
  </si>
  <si>
    <t>Total population of Bangladesh (169,828,911) for 2022 according to the Bangladesh Bureau of Statistics (BBS) plus the number of registered,  refugees arrived post 2017 and biometrically identified new arrivals.</t>
  </si>
  <si>
    <t>BGD012Total population</t>
  </si>
  <si>
    <t>BBS 05/2021; IPC 30/06/2026</t>
  </si>
  <si>
    <t>https://bbs.portal.gov.bd/sites/default/files/files/bbs.portal.gov.bd/page/b2db8758_8497_412c_a9ec_6bb299f8b3ab/2021-08-11-04-54-154c14988ce53f65700592b03e05a0f8.pdf
https://www.ipcinfo.org/ipc-country-analysis/details-map/en/c/1164690/?iso3=BGD</t>
  </si>
  <si>
    <t>The landmass affected corresponds to the number of districts covered in the IPC analysis. The IPC analysis is used as the primary source, as food security is a key indicator for assessing the impacts of the cyclone, flooding, and the broader political and economic crisis in Bangladesh. The IPC acute food security report (May - August 2026) covers 37 districts. All these districts have people who are facing high acute food insecurity (IPC phase 3 or above). Of these, 14 districts were classified as IPC Phase 3 (Crisis), mostly vulnerable to climate shocks, and, disproportionate poverty.
The affected districts are Bagerhat, Bandarban, Barguna, Barishal, Bhola, Bogura, Brahamanbaria, Chattogram, Cox’s Bazar, Cumilla, Feni, Gaibandha, Habiganj, Jamalpur, Jashore, Jhalokati, Khagrachhari, Khulna, Kishoreganj, Kurigram, Lakshmipur, Lalmonirhat, Madaripur, Manikganj, Moulvibazar, Mymensingh, Netrakona, Noakhali, Patuakhali, Pirojpur, Rangamati, Satkhira, Shariatpur, Sherpur, Sirajganj, Sunamganj, and Sylhet.
The landmass affected is equal to the total landmass of all the affected districts.
The district-wise landmass figures are taken from the Bangladesh Bureau of Statistics (BBS).
This source for the landmass of the districts was chosen because it is very reliable and provides district-wise landmass figures.
The reliability of this indicator is high because the data is up to date. Landmass figures do not change (or do not change significantly) every year.</t>
  </si>
  <si>
    <t>BGD012Landmass affected</t>
  </si>
  <si>
    <t>IPC 30/06/2026</t>
  </si>
  <si>
    <t>https://www.ipcinfo.org/ipc-country-analysis/details-map/en/c/1164690/?iso3=BGD</t>
  </si>
  <si>
    <t xml:space="preserve">The population exposed is equal to the total population in IPC phases 1 to 5 in the affected districts. The IPC analysis is used as the primary source, as food security is a key indicator for assessing the impacts of the cyclone, flooding, and the broader political and economic crisis in Bangladesh. The IPC acute food security report (May - August 2026) covers 37 districts. All these districts have people who are facing high acute food insecurity (IPC phase 3 or above). Of these, 14 districts were classified as IPC Phase 3 (Crisis), mostly vulnerable to climate shocks, and, disproportionate poverty. The host population in Cox's Bazar and the number of registered Rohingya refugees who have been included in the IPC report are excluded from the figure to avoid double counting (these population groups are considered in the Rohingya refugee crisis).
The affected districts are Bagerhat, Bandarban, Barguna, Barishal, Bhola, Bogura, Brahamanbaria, Chattogram, Cox’s Bazar, Cumilla, Feni, Gaibandha, Habiganj, Jamalpur, Jashore, Jhalokati, Khagrachhari, Khulna, Kishoreganj, Kurigram, Lakshmipur, Lalmonirhat, Madaripur, Manikganj, Moulvibazar, Mymensingh, Netrakona, Noakhali, Patuakhali, Pirojpur, Rangamati, Satkhira, Shariatpur, Sherpur, Sirajganj, Sunamganj, and Sylhet.
This is a reliable source for food insecurity. The reliability is medium as it is only representative of one sectoral need. </t>
  </si>
  <si>
    <t>BGD012People exposed</t>
  </si>
  <si>
    <t>The number of people affected corresponds to the people in Level 2 humanitarian conditions or higher (equivalent acute food insecurity Phase 2 or higher). The figure is calculated from food insecurity figures taken from the IPC report, as food security is a key indicator for assessing the impacts of the cyclone, flooding, and the broader political and economic crisis in Bangladesh. The host population in Cox's Bazar and the number of registered Rohingya refugees who have been included in the IPC report are excluded from the figure to avoid double counting (these population groups are considered in the Rohingya refugee crisis). The reliability is medium as it is only representative of one sectoral need.</t>
  </si>
  <si>
    <t>BGD012People affected</t>
  </si>
  <si>
    <t>BGD012People displaced</t>
  </si>
  <si>
    <t>Not applicable for the Climatic shocks and political/economic crisis in Bangladesh.</t>
  </si>
  <si>
    <t>BGD012Injuries reported</t>
  </si>
  <si>
    <t>Total crisis-related fatalities  in Climatic shocks and political/economic crisis in Bangladesh from 1 January to 30 June 2026. While there is no confirmed data on fatalities directly attributable to climate shocks or food insecurity, recent IPC nutrition assessments indicate high levels of acute malnutrition, especially in disaster-prone districts. Between January–December 2025, an estimated 1.6 million children under five and 117,000 pregnant and breastfeeding women are expected to suffer acute malnutrition, including 144,000 cases of Severe Acute Malnutrition (SAM), which is associated with elevated mortality risk. This suggests a heightened vulnerability to food-related mortality, though direct fatality figures remain unavailable.</t>
  </si>
  <si>
    <t>BGD012Fatalities reported</t>
  </si>
  <si>
    <t>https://acleddata.com/data-export-tool/</t>
  </si>
  <si>
    <t>The total number of fatalities recorded in the Rohingya refugee crisis in Bangladesh from 1 January to 30 June 2026, based on ACLED data. This figure reflects deaths resulting from political violence, protests, communal tensions, and other forms of organised violence, and does not include fatalities caused by food insecurity or climate-related factors.</t>
  </si>
  <si>
    <t>BGD012Fatalities in all crises</t>
  </si>
  <si>
    <t xml:space="preserve">The PIN is the total population who are facing IPC Phase 3+ acute food insecurity. The figure is calculated from food insecurity figures taken from the IPC report (page 4 and 5), as food security is a key indicator for assessing the impacts of the cyclone, flooding, and the broader political and economic crisis in Bangladesh. The host population in Cox's Bazar and the number of registered Rohingya refugees who have been included in the IPC report are excluded from the figure to avoid double counting (these population groups are considered in the Rohingya refugee crisis).  The reliability is medium as it is only representative of one sectoral need. </t>
  </si>
  <si>
    <t>BGD012People in Need</t>
  </si>
  <si>
    <t>The number of people in  Level 1 corresponds to the number of people facing acute food insecurity of IPC phase 1 (May - August 2026). The figure is calculated from food insecurity figures taken from the IPC report (page 4 and 5). The host population in Cox's Bazar and the number of registered Rohingya refugees who have been included in the IPC report are excluded from the figure to avoid double counting (these population groups are considered in the Rohingya refugee crisis).</t>
  </si>
  <si>
    <t>BGD012Minimal humanitarian conditions - Level 1</t>
  </si>
  <si>
    <t>The number of people in  Level 2 corresponds to the number of people facing acute food insecurity of IPC phase 2 (May - August 2026). The figure is calculated from food insecurity figures taken from the IPC report (page 4 and 5). The host population in Cox's Bazar and the number of registered Rohingya refugees who have been included in the IPC report are excluded from the figure to avoid double counting (these population groups are considered in the Rohingya refugee crisis).</t>
  </si>
  <si>
    <t>BGD012Stressed humanitarian conditions - Level 2</t>
  </si>
  <si>
    <t>The number of people in  Level 3 corresponds to the number of people facing acute food insecurity of IPC phase 3 (May - August 2026). The figure is calculated from food insecurity figures taken from the IPC report (page 4 and 5). The host population in Cox's Bazar and the number of registered Rohingya refugees who have been included in the IPC report are excluded from the figure to avoid double counting (these population groups are considered in the Rohingya refugee crisis).</t>
  </si>
  <si>
    <t>BGD012Moderate humanitarian conditions - Level 3</t>
  </si>
  <si>
    <t>The number of people in  Level 4 corresponds to the number of people facing acute food insecurity of IPC phase 4 (May - August 2026). The figure is calculated from food insecurity figures taken from the IPC report (page 4 and 5). The host population in Cox's Bazar and the number of registered Rohingya refugees who have been included in the IPC report are excluded from the figure to avoid double counting (these population groups are considered in the Rohingya refugee crisis).</t>
  </si>
  <si>
    <t>BGD012Severe humanitarian conditions - Level 4</t>
  </si>
  <si>
    <t xml:space="preserve">The number of people in  Level 5 corresponds to the number of people facing acute food insecurity of IPC phase 5 (May - August 2026). There were no one facing phase 5 acute food insecurity. </t>
  </si>
  <si>
    <t>BGD012Extreme humanitarian conditions - Level 5</t>
  </si>
  <si>
    <t>In this crisis, 1 out of 5 population groups are affected: non-host population.</t>
  </si>
  <si>
    <t>BGD012Crisis affected groups</t>
  </si>
  <si>
    <t>No data/information available</t>
  </si>
  <si>
    <t>BGD012People facing limited access constraints</t>
  </si>
  <si>
    <t>BGD012People facing restricted access constraints</t>
  </si>
  <si>
    <t>BGD012Illness cases reported</t>
  </si>
  <si>
    <t>Not applicable for the crisis.</t>
  </si>
  <si>
    <t>BGD012Buildings damaged</t>
  </si>
  <si>
    <t>BGD012Buildings destroyed</t>
  </si>
  <si>
    <t>BGD012Buildings in affected area</t>
  </si>
  <si>
    <t>BGD012Economic Losses</t>
  </si>
  <si>
    <t>BGD002Total population</t>
  </si>
  <si>
    <t>BBS 12/2013; Braun and Hochschild 2018; UNHCR 20/05/2026</t>
  </si>
  <si>
    <t>https://web.archive.org/web/20141113184738/http://www.bbs.gov.bd/WebTestApplication/userfiles/Image/District%20Statistics/Cox%60s%20Bazar.pdf
https://elib.dlr.de/135470/1/Elevation%20change%20of%20Bhasan%20Char%20measured%20by%20persistent%20scatterer%20interferometry%20using%20Sentinel%201%20data%20in%20a%20humanitarian%20context.pdf
https://reliefweb.int/report/bangladesh/2024-joint-response-plan-rohingya-humanitarian-crisis-january-december-2024</t>
  </si>
  <si>
    <t>Total landmass of the affected area. The affected areas are: Teknaf, Ukhia, and Bhashan Char. The landmass figures are taken from the Bangladesh Bureau of Statistics (BBS). The reliability of this indicator is high because the data is up to date.</t>
  </si>
  <si>
    <t>BGD002Landmass affected</t>
  </si>
  <si>
    <t>BBS 03/02/2024; Govt. Bangladesh and UNHCR 07/07/2026</t>
  </si>
  <si>
    <t>https://bbs.portal.gov.bd/sites/default/files/files/bbs.portal.gov.bd/page/b343a8b4_956b_45ca_872f_4cf9b2f1a6e0/2024-01-31-15-51-b53c55dd692233ae401ba013060b9cbb.pdf; 
https://reliefweb.int/report/bangladesh/joint-government-bangladesh-unhcr-rohingya-refugee-population-dashboard-april-2026</t>
  </si>
  <si>
    <t>The number of people exposed is the sum of the total number of registered refugees arrived post-2017 and biometrically identified new arrivals Rohingya refugees, and the host community in Cox's Bazar. The figure for the number of registered refugees arrived post-2017 and biometrically identified new arrivals Rohingya refugees is taken from the Joint Government of Bangladesh-UNHCR Population Dashboard. The figure for the number of people in the host community is taken from the Population and Housing Census 2022 (page 397). 
Population exposed = total number of registered refugees arrived post 2017 and biometrically identified new arrivals, Rohingya refugees + host community population = 1,200,171+ 596,983 = 1,797,154
The reliability of this indicator is assessed as low because it combines population figures from sources collected at different points in time. While the refugee population is based on regularly updated registration data, the host community population is derived from the 2022 Population and Housing Census and may not fully reflect demographic changes that have occurred since then.</t>
  </si>
  <si>
    <t>BGD002People exposed</t>
  </si>
  <si>
    <t>https://bbs.portal.gov.bd/sites/default/files/files/bbs.portal.gov.bd/page/b343a8b4_956b_45ca_872f_4cf9b2f1a6e0/2024-01-31-15-51-b53c55dd692233ae401ba013060b9cbb.pdf; https://reliefweb.int/report/bangladesh/joint-government-bangladesh-unhcr-rohingya-refugee-population-dashboard-april-2026</t>
  </si>
  <si>
    <t>The number of people affected is the sum of the total number of registered refugees arrived post 2017 and biometrically identified new arrivals Rohingya refugees and host community in Cox's Bazar. The figure for the number of registered, refugees arrived post 2017 and biometrically identified new arrivals Rohingya refugees is taken from the Joint Government of Bangladesh - UNHCR Population Dashboard. The figure for the number of people in the host community is taken from the Population and Housing Census 2022 (page 397). 
Population affected= total number of registered,  refugees arrived post 2017 and biometrically identified new arrivals Rohingya refugees + host community population =  1,200,171+ 596,983 = 1,797,154
The reliability of this indicator is assessed as low because it combines population figures from sources collected at different points in time. While the refugee population is based on regularly updated registration data, the host community population is derived from the 2022 Population and Housing Census and may not fully reflect demographic changes that have occurred since then.</t>
  </si>
  <si>
    <t>BGD002People affected</t>
  </si>
  <si>
    <t>Govt. Bangladesh and UNHCR 07/07/2026</t>
  </si>
  <si>
    <t>https://reliefweb.int/report/bangladesh/joint-government-bangladesh-unhcr-population-dashboard-june-2026</t>
  </si>
  <si>
    <t>The number of people displaced is the total number of registered refugees arrived post 2017 and biometrically identified new arrivals Rohingya refugees in Bangladesh. The figure for registered Rohingya refugees is taken from the Joint Government of Bangladesh - UNHCR Population Dashboard. 
The source were chosen because of their high reliability. 
The reliability of this indicator high because it is up to date and is based on direct counts rather than estimates or projections, providing high accuracy.</t>
  </si>
  <si>
    <t>BGD002People displaced</t>
  </si>
  <si>
    <t>No data available for this indicator.</t>
  </si>
  <si>
    <t>BGD002Injuries reported</t>
  </si>
  <si>
    <t>Total crisis-related fatalities in the affected areas (Teknaf, Ukhiya, and Bhashan Char) from 1 January to 30 June 2026.</t>
  </si>
  <si>
    <t>BGD002Fatalities reported</t>
  </si>
  <si>
    <t>BGD002Fatalities in all crises</t>
  </si>
  <si>
    <t>UNHCR 20/05/2026</t>
  </si>
  <si>
    <t>https://reliefweb.int/report/bangladesh/recalibrating-rohingya-response-2025-26-joint-response-plan-rohingya-humanitarian-crisis</t>
  </si>
  <si>
    <t>The number of people in need is taken from the Recalibrating the Rohingya Response: 2025–26 Joint Response Plan, which aims to assist 1.6 million people, including Rohingya refugees in Cox’s Bazar and Bhasan Char and affected Bangladeshi host communities in Ukhiya and Teknaf. The reliability of this indicator is assessed as low because the figure reflects the population targeted for assistance rather than the total population requiring humanitarian support. Target figures are influenced by available funding, operational capacity, and strategic prioritisation and may therefore underestimate the full scale of humanitarian needs. In addition, the recalibrated 2026 plan reduced the target population from earlier planning figures without providing a detailed breakdown of affected population groups, limiting transparency on the extent of unmet needs.</t>
  </si>
  <si>
    <t>BGD002People in Need</t>
  </si>
  <si>
    <t xml:space="preserve">According to INFORM SI methodology, the number of people in Level 1 is equal to the people exposed minus the people affected. Since the whole population is affected, there are no people in Level 1. </t>
  </si>
  <si>
    <t>BGD002Minimal humanitarian conditions - Level 1</t>
  </si>
  <si>
    <t>BBS 03/02/2024; Govt. Bangladesh and UNHCR 07/07/2026; UNHCR 20/05/2026</t>
  </si>
  <si>
    <t>https://bbs.portal.gov.bd/sites/default/files/files/bbs.portal.gov.bd/page/b343a8b4_956b_45ca_872f_4cf9b2f1a6e0/2024-01-31-15-51-b53c55dd692233ae401ba013060b9cbb.pdf; https://reliefweb.int/report/bangladesh/joint-government-bangladesh-unhcr-rohingya-refugee-population-dashboard-april-2026; https://reliefweb.int/report/bangladesh/recalibrating-rohingya-response-2025-26-joint-response-plan-rohingya-humanitarian-crisis</t>
  </si>
  <si>
    <t>BGD002Stressed humanitarian conditions - Level 2</t>
  </si>
  <si>
    <t>UNHCR 20/05/2026; IPC 30/06/2026</t>
  </si>
  <si>
    <t>https://reliefweb.int/report/bangladesh/recalibrating-rohingya-response-2025-26-joint-response-plan-rohingya-humanitarian-crisis; https://www.ipcinfo.org/ipc-country-analysis/details-map/en/c/1164690/?iso3=BGD</t>
  </si>
  <si>
    <t>According to INFORM Severity Index methodology, the sum of people in levels 3, 4, and 5 is equal to the total number of people in need. To estimate the severity distribution of the people in need, ACAPS assigned  the severity levels from IPC analysis . As per the IPC acute food insecurity report (May - August 2026), no refugees or host community is at IPC level 4 or 5. Therefore, level 3 = people in need of humanitarian assistance - people facing IPC Phase 4, 5 food insecurity = 1,600,000 - 0 = 1,600,000.
This approach was chosen because it provides information on the humanitarian conditions of different people.
The reliability of this figure is set as low as it is likely an underestimation. IPC assessment has been used as a proxy for the INFORM Severity Index levels. However, the use of IPC only to represent multisectoral severity is likely an under/over-estimate.</t>
  </si>
  <si>
    <t>BGD002Moderate humanitarian conditions - Level 3</t>
  </si>
  <si>
    <t>According to the INFORM Severity Index methodology, the sum of people in levels 3, 4, and 5 is equal to the total number of people in need. To estimate the severity distribution of the people in need, ACAPS assigned  the severity levels from IPC analysis. As per the IPC acute food insecurity report (May - August 2026), no refugees or host community is at IPC level 4, thus no one is considered to face severe humanitarian conditions.
This approach was chosen because it provides information on the humanitarian conditions of different people.
The reliability of this figure is set as low, as it is likely an underestimation. IPC assessment has been used as a proxy for the INFORM Severity Index levels. However, the use of IPC only to represent multisectoral severity is likely an under/over-estimate.</t>
  </si>
  <si>
    <t>BGD002Severe humanitarian conditions - Level 4</t>
  </si>
  <si>
    <t>According to INFORM Severity Index methodology, the sum of people in levels 3, 4, and 5 is equal to the total number of people in need.  To estimate the severity distribution of the people in need, ACAPS assigned  the severity levels from IPC analysis.  As per the IPC acute food insecurity report (May - August 2026), no refugees or host community is at IPC level 5, thus no one is considered to face extreme humanitarian condition.
This approach was chosen because it provides information on the humanitarian conditions of different people.
The reliability of this figure is set as low, as it is likely an underestimation. IPC assessment has been used as a proxy for the INFORM Severity Index levels. However, the use of IPC only to represent multisectoral severity is likely an under/over-estimate.</t>
  </si>
  <si>
    <t>BGD002Extreme humanitarian conditions - Level 5</t>
  </si>
  <si>
    <t>In this crisis, 2 out of 5 population groups are affected: host population and refugees.</t>
  </si>
  <si>
    <t>BGD002Crisis affected groups</t>
  </si>
  <si>
    <t>BGD002People facing limited access constraints</t>
  </si>
  <si>
    <t>BGD002People facing restricted access constraints</t>
  </si>
  <si>
    <t>BGD002Illness cases reported</t>
  </si>
  <si>
    <t>BGD002Buildings damaged</t>
  </si>
  <si>
    <t>BGD002Buildings destroyed</t>
  </si>
  <si>
    <t>BGD002Buildings in affected area</t>
  </si>
  <si>
    <t>BGD002Economic Losses</t>
  </si>
  <si>
    <t>http://bbs.portal.gov.bd/sites/default/files/files/bbs.portal.gov.bd/page/b343a8b4_956b_45ca_872f_4cf9b2f1a6e0/2023-04-18-08-42-4f13d316f798b9e5fd3a4c61eae4bfef.pdf; 
https://reliefweb.int/report/bangladesh/joint-government-bangladesh-unhcr-population-dashboard-june-2026</t>
  </si>
  <si>
    <t>BGD001Total population</t>
  </si>
  <si>
    <t>BBS 05/2021; IPC 30/06/2026; ISCG et al. 13/03/2024</t>
  </si>
  <si>
    <t>https://bbs.portal.gov.bd/sites/default/files/files/bbs.portal.gov.bd/page/b2db8758_8497_412c_a9ec_6bb299f8b3ab/2021-08-11-04-54-154c14988ce53f65700592b03e05a0f8.pdf
https://www.ipcinfo.org/ipc-country-analysis/details-map/en/c/1164690/?iso3=BGD
https://reliefweb.int/report/bangladesh/2024-joint-response-plan-rohingya-humanitarian-crisis-january-december-2024</t>
  </si>
  <si>
    <t>The landmass affected is the sum of all areas exposed for each individual crisis in Bangladesh.
The IPC acute food security report (May - August 2026) covers 37 districts. In all these districts, people face high acute food insecurity (IPC phase 3 or above). The landmass affected is equal to the total landmass of all the affected districts. The areas affected by the Rohingya refugee crisis are not added here to avoid double-counting. 
The reliability of this indicator is high because the data is up to date. Landmass figures do not change (or do not change significantly) every year.</t>
  </si>
  <si>
    <t>BGD001Landmass affected</t>
  </si>
  <si>
    <t>BBS 03/02/2024; Govt. Bangladesh and UNHCR 07/07/2026; IPC 30/06/2026</t>
  </si>
  <si>
    <t>https://bbs.portal.gov.bd/sites/default/files/files/bbs.portal.gov.bd/page/b343a8b4_956b_45ca_872f_4cf9b2f1a6e0/2024-01-31-15-51-b53c55dd692233ae401ba013060b9cbb.pdf; 
https://reliefweb.int/report/bangladesh/joint-government-bangladesh-unhcr-rohingya-refugee-population-dashboard-april-2026
https://www.ipcinfo.org/ipc-country-analysis/details-map/en/c/1164690/?iso3=BGD</t>
  </si>
  <si>
    <t>The IPC acute food security report (May - August 2026) covers 37 districts. In all these districts, people face high acute food insecurity (IPC phase 3 or above). Of these, 14 districts were classified in IPC Phase 3 (Crisis), driven by climatic shocks such as cyclones and inflation, which pushed food prices up. Population exposed = people living in IPC phase 1-5 in the affected areas + the number of registered refugees who arrived post-2017, and biometrically identified new arrivals and the host community.
The reliability of this figure is medium, as the data includes high-quality information alongside some elements with lower quality, resulting in an overall medium reliability.</t>
  </si>
  <si>
    <t>BGD001People exposed</t>
  </si>
  <si>
    <t>https://bbs.portal.gov.bd/sites/default/files/files/bbs.portal.gov.bd/page/b343a8b4_956b_45ca_872f_4cf9b2f1a6e0/2024-01-31-15-51-b53c55dd692233ae401ba013060b9cbb.pdf; https://reliefweb.int/report/bangladesh/joint-government-bangladesh-unhcr-rohingya-refugee-population-dashboard-april-2026
https://www.ipcinfo.org/ipc-country-analysis/details-map/en/c/1164690/?iso3=BGD</t>
  </si>
  <si>
    <t xml:space="preserve">The number of people affected is the sum of all people affected for each individual crisis for Bangladesh. It is equal to sum of the number of Bangladeshi people affected corresponds to the people facing Phase 2 acute food insecurity or higher, the number of registered,  refugees arrived post 2017 and biometrically identified new arrivals and the host community. The reliability of this figure is set as high as the figure is derived from the BBS, IPC report, and the Joint Government of Bangladesh - UNHCR Population Dashboard which are considered as reliable sources for acute food insecurity and Rohingya refugee figures. The reliability of this indicator is medium as the data includes high-quality information alongside some elements with lower quality, resulting in an overall medium reliability. </t>
  </si>
  <si>
    <t>BGD001People affected</t>
  </si>
  <si>
    <t>It is the total number of registered refugees who arrived after 2017 and were biometrically identified as new arrivals in Bangladesh. The figure is sourced from the Joint Government of Bangladesh-UNHCR Population Dashboard. These sources were chosen because of their high reliability. The reliability of this indicator is high because it is up to date and is based on direct counts rather than estimates or projections, providing high accuracy.</t>
  </si>
  <si>
    <t>BGD001People displaced</t>
  </si>
  <si>
    <t>Not enough information available.</t>
  </si>
  <si>
    <t>BGD001Injuries reported</t>
  </si>
  <si>
    <t>The total number of fatalities in the food insecurity and Rohingya refugee crises from 1 January to 30 June 2026.</t>
  </si>
  <si>
    <t>BGD001Fatalities reported</t>
  </si>
  <si>
    <t>BGD001Fatalities in all crises</t>
  </si>
  <si>
    <t>https://reliefweb.int/report/bangladesh/bangladesh-rohingya-humanitarian-crisis-joint-response-plan-january-2025-december-2026; https://www.ipcinfo.org/fileadmin/user_upload/ipcinfo/docs/IPC_Bangladesh_Acute_Food_Insecurity_Projection_Update_Oct_Dec2024_Report.pdf;</t>
  </si>
  <si>
    <t>The PIN corresponds to the number of Rohingya refugees, the number of host-community people in the Rohingya refugee crisis, and the number of Bangladeshi people facing IPC Phase 3+ acute food insecurity (excluding the host-community in the Rohingya refugee crisis).
The figure is derived from the Recalibrating the Rohingya Response: 2025-26 Joint Response Plan - Rohingya Humanitarian Crisis and IPC report which considered as reliable sources for acute food insecurity and Rohingya refugee figures.The reliability of this indicator is set to medium because it is an estimation that takes into consideration multiple/inter sectorial needs.</t>
  </si>
  <si>
    <t>BGD001People in Need</t>
  </si>
  <si>
    <t>BGD001Minimal humanitarian conditions - Level 1</t>
  </si>
  <si>
    <t>BBS 03/02/2024; Govt. Bangladesh and UNHCR 07/07/2026; UNHCR 20/05/2026; IPC 30/06/2026</t>
  </si>
  <si>
    <t>https://bbs.portal.gov.bd/sites/default/files/files/bbs.portal.gov.bd/page/b343a8b4_956b_45ca_872f_4cf9b2f1a6e0/2024-01-31-15-51-b53c55dd692233ae401ba013060b9cbb.pdf; https://reliefweb.int/report/bangladesh/joint-government-bangladesh-unhcr-rohingya-refugee-population-dashboard-april-2026; https://reliefweb.int/report/bangladesh/recalibrating-rohingya-response-2025-26-joint-response-plan-rohingya-humanitarian-crisis
https://www.ipcinfo.org/ipc-country-analysis/details-map/en/c/1164690/?iso3=BGD</t>
  </si>
  <si>
    <t>BGD001Stressed humanitarian conditions - Level 2</t>
  </si>
  <si>
    <t>According to INFORM Severity Index methodology, the sum of people in levels 3, 4, and 5 is equal to the total number of people in need. To estimate the severity distribution of the people in need, ACAPS assigned  the severity levels from IPC analysis. As per the IPC acute food insecurity report (May - August 2026), 360,799 people are facing IPC Phase 4 acute food insecurity and these people have been assigned to level 4. Therefore, level 3 = people in need of humanitarian assistance - people facing IPC Phase 4 acute food insecurity = 16,924,036 - 360,799 = 16,563,237. 
The figure for the number of people in need is taken from the Recalibrating the Rohingya Response: 2025-26 Joint Response Plan - Rohingya Humanitarian Crisis) and the IPC acute food insecurity report (May - August 2026). The figure for the number of people facing IPC Phase 4 acute food insecurity is taken from the IPC acute food insecurity report (May - August 2026) report.
IPC assessment has been used as a proxy for the INFORM Severity Index levels. However, the use of IPC only to represent multisectoral severity is likely an under/over-estimate. Also, the IPC report is outdated. Thus, the reliability of this indicator is set as low.</t>
  </si>
  <si>
    <t>BGD001Moderate humanitarian conditions - Level 3</t>
  </si>
  <si>
    <t>According to INFORM Severity Index methodology, the sum of people in levels 3, 4, and 5 is equal to the total number of people in need. To estimate the severity distribution of the people in need, ACAPS assigned  the severity levels from IPC analysis. As per the IPC acute food insecurity report (May - August 2026), 360,799 people are facing IPC Phase 4 acute food insecurity and these people have been assigned to level 4. Therefore, level 3 = people in need of humanitarian assistance - people facing IPC Phase 4 acute food insecurity = 16,924,036 - 360,799 = 16,563,237. 
The figure for the number of people in need is taken from the Recalibrating the Rohingya Response: 2025-26 Joint Response Plan - Rohingya Humanitarian Crisis and the IPC acute food insecurity report (May - August 2026). The figure for the number of people facing IPC Phase 4 acute food insecurity is taken from the IPC acute food insecurity report (May - August 2026) report.
IPC assessment has been used as a proxy for the INFORM Severity Index levels. However, the use of IPC only to represent multisectoral severity is likely an under/over-estimate. Also, the IPC report is outdated. Thus, the reliability of this indicator is set as low.</t>
  </si>
  <si>
    <t>BGD001Severe humanitarian conditions - Level 4</t>
  </si>
  <si>
    <t>According to INFORM Severity Index methodology, the sum of people in levels 3, 4, and 5 is equal to the total number of people in need. To estimate the severity distribution of the people in need, ACAPS assigned  the severity levels from IPC analysis. As per the IPC acute food insecurity report (May - August 2026), 360,799 people are facing IPC Phase 4 acute food insecurity and these people have been assigned to level 4. Therefore, level 3 = people in need of humanitarian assistance - people facing IPC Phase 4 acute food insecurity = 16,974,038 - 360,799 = 16,613,239. 
The figure for the number of people in need is taken from the Humanitarian Crisis Joint Response Plan (January 2025 - December 2026) and the IPC acute food insecurity report (May - August 2026). The figure for the number of people facing IPC Phase 4 acute food insecurity is taken from the IPC acute food insecurity report (May - August 2026) report.
The reliability of this figure is set as low as we do not have a final JRP for 2026. IPC assessment has been used as a proxy for the INFORM Severity Index levels. However, the use of IPC only to represent multisectoral severity is likely an under/over-estimate. Also the IPC report is outdated. Thus the reliability of this indicator is set as low.</t>
  </si>
  <si>
    <t>BGD001Extreme humanitarian conditions - Level 5</t>
  </si>
  <si>
    <t>In this crisis, 3 out of 5 population groups are affected: non-host population, host-population, and refugees.</t>
  </si>
  <si>
    <t>BGD001Crisis affected groups</t>
  </si>
  <si>
    <t>BGD001People facing limited access constraints</t>
  </si>
  <si>
    <t>BGD001People facing restricted access constraints</t>
  </si>
  <si>
    <t>BGD001Illness cases reported</t>
  </si>
  <si>
    <t>BGD001Buildings damaged</t>
  </si>
  <si>
    <t>BGD001Buildings destroyed</t>
  </si>
  <si>
    <t>BGD001Buildings in affected area</t>
  </si>
  <si>
    <t>BGD001Economic Losses</t>
  </si>
  <si>
    <t>UNHCR 02/02/2026</t>
  </si>
  <si>
    <t>https://reliefweb.int/report/lebanon/lebanon-response-plan-glance-2026</t>
  </si>
  <si>
    <t>The total population of Lebanon in 2026, including refugees, migrants, and asylum seekers. The reliability of the data is medium. The source is chosen instead of the World Bank as it provides more up-to-date figures and considers population growth, internal displacement, and cross-border displacement.</t>
  </si>
  <si>
    <t>LBN006Total population</t>
  </si>
  <si>
    <t>World Bank accessed 07/07/2026</t>
  </si>
  <si>
    <t>https://data.worldbank.org/indicator/AG.LND.TOTL.K2</t>
  </si>
  <si>
    <t>The figure represent the total landmass of Lebanon as the whole country is impacted by the complex crisis driven by socioeconomic issues, worsening insecurity caused by the escalation of clashes between Hezbollah and Israel displacing over 1.2 million people, political instability, also hosting high numbers of Syrian refugees.</t>
  </si>
  <si>
    <t>LBN006Landmass affected</t>
  </si>
  <si>
    <t>The number of people exposed corresponds to the total population of Lebanon. This figure is taken from the Lebanon Response Plan for 2026. It is valid throughout 2026. This source was chosen because it provides a comprehensive population figure. The reliability of this data is high because it is up to date. Lebanon is facing a humanitarian crisis whose drivers include socioeconomic issues and worsening insecurity caused by the escalation of clashes between Hezbollah and Israel, intensifying since 8 October 2023, largely escalating in September 2024 and displacing over 1.2 million people by October 2024, and re-escalating in March 2026 and displacing 1 .1 million by 2 July. Since at least 2019, mounting public debt, high fiscal deficit, and political instability have also been driving the socioeconomic crisis in the country, resulting in the devaluation of the Lebanese pound, increased unemployment and multidimensional poverty, business closures, inflation, limited access to foreign exchange and imports, and decreased foreign remittances. The country also hosts high numbers of Syrian refugees who require assistance.</t>
  </si>
  <si>
    <t>LBN006People exposed</t>
  </si>
  <si>
    <t>https://data.unhcr.org/en/documents/details/120859; https://reliefweb.int/report/lebanon/revised-flash-appeal-lebanon-march-august-2026-june-2026-enar</t>
  </si>
  <si>
    <t>The number of people affected corresponds to the total population of Lebanon. This figure is taken from the Lebanon Response Plan for 2026. It is valid throughout 2026. This source was chosen because it provides a comprehensive population figure. The reliability of this data is high because it is up to date. Lebanon is facing a humanitarian crisis whose drivers include socioeconomic issues and worsening insecurity caused by the escalation of clashes between Hezbollah and Israel, intensifying since 8 October 2023, largely escalating in September 2024 and displacing over 1.2 million people by October 2024, and re-escalating in March 2026 and displacing 1.1 million by 2 July. Since at least 2019, mounting public debt, high fiscal deficit, and political instability have also been driving the socioeconomic crisis in the country, resulting in the devaluation of the Lebanese pound, increased unemployment and multidimensional poverty, business closures, inflation, limited access to foreign exchange and imports, and decreased foreign remittances. The country also hosts high numbers of Syrian refugees who require assistance.</t>
  </si>
  <si>
    <t>LBN006People affected</t>
  </si>
  <si>
    <t>IOM 16/10/2025; IOM 23/07/2026; UNHCR 07/07/2026</t>
  </si>
  <si>
    <t>https://reliefweb.int/report/lebanon/lebanon-displacement-tracking-matrix-mobility-snapshot-round-88-15-october-2025 ; https://reliefweb.int/report/lebanon/lebanon-mobility-snapshot-round-109-23-july-2026 ; https://reliefweb.int/report/iran-islamic-republic/unhcr-middle-east-situation-emergency-update-21-7-july-2026</t>
  </si>
  <si>
    <t>The number of people displaced by the crisis includes the number of those who remained displaced as of 23 July 2026 following the re-escalation of clashes between Hezbollah and Israel (375,090), the number of IDP returnees as of 23 July 2026 (753,024), in addition to the number of Lebanese who crossed to Syria between 2 March and 02 July (164,400) and those who remained displaced (64,417) following the escalations between Hezbollah and Israel between September and November 2024. The figures are taken from IOM and UNHCR. The sources are chosen because they provides regular updates to the numbers of IDPs in Lebanon, and they are the most reliable ones. The reliability of this data is medium as it is up to date but can still be an under-estimate, in addition to the rapidly changing situation and continious cross-border movement between Lebanon and Syria that complicates data collection.</t>
  </si>
  <si>
    <t>LBN006People displaced</t>
  </si>
  <si>
    <t>LBN006Illness cases reported</t>
  </si>
  <si>
    <t>LBN006Injuries reported</t>
  </si>
  <si>
    <t>ACLED accessed 07/07/2026</t>
  </si>
  <si>
    <t>https://acleddata.com/conflict-data/data-export-tool?event_type%5BExplosions%252FRemote%20violence%5D=Explosions/Remote%20violence&amp;event_type%5BProtests%5D=Protests&amp;event_type%5BExplosions%2FRemote%20violence%5D=Explosions/Remote%20violence&amp;event_type%5BBattles%5D=Battles&amp;event_type%5BViolence%20against%20civilians%5D=Violence%20against%20civilians&amp;event_type%5BRiots%5D=Riots&amp;event_type%5BStrategic%20developments%5D=Strategic%20developments&amp;sub_event_type%5BShelling%252Fartillery%252Fmissile%20attack%5D=Shelling/artillery/missile%20attack&amp;sub_event_type%5BAir%252Fdrone%20strike%5D=Air/drone%20strike&amp;sub_event_type%5BRemote%20explosive%252Flandmine%252FIED%5D=Remote%20explosive/landmine/IED&amp;sub_event_type%5BLooting%252Fproperty%20destruction%5D=Looting/property%20destruction&amp;sub_event_type%5BAbduction%252Fforced%20disappearance%5D=Abduction/forced%20disappearance&amp;sub_event_type%5BChange%20to%20group%252Factivity%5D=Change%20to%20group/activity&amp;sub_event_type%5BPeaceful%20protest%5D=Peaceful%20protest&amp;sub_event_type%5BArmed%20clash%5D=Armed%20clash&amp;sub_event_type%5BAttack%5D=Attack&amp;sub_event_type%5BShelling%2Fartillery%2Fmissile%20attack%5D=Shelling/artillery/missile%20attack&amp;sub_event_type%5BAir%2Fdrone%20strike%5D=Air/drone%20strike&amp;sub_event_type%5BMob%20violence%5D=Mob%20violence&amp;sub_event_type%5BViolent%20demonstration%5D=Violent%20demonstration&amp;sub_event_type%5BRemote%20explosive%2Flandmine%2FIED%5D=Remote%20explosive/landmine/IED&amp;sub_event_type%5BLooting%2Fproperty%20destruction%5D=Looting/property%20destruction&amp;sub_event_type%5BProtest%20with%20intervention%5D=Protest%20with%20intervention&amp;sub_event_type%5BAbduction%2Fforced%20disappearance%5D=Abduction/forced%20disappearance&amp;sub_event_type%5BOther%5D=Other&amp;sub_event_type%5BDisrupted%20weapons%20use%5D=Disrupted%20weapons%20use&amp;sub_event_type%5BChange%20to%20group%2Factivity%5D=Change%20to%20group/activity&amp;sub_event_type%5BArrests%5D=Arrests&amp;sub_event_type%5BGovernment%20regains%20territory%5D=Government%20regains%20territory&amp;sub_event_type%5BGrenade%5D=Grenade&amp;sub_event_type%5BNon-state%20actor%20overtakes%20territory%5D=Non-state%20actor%20overtakes%20territory&amp;sub_event_type%5BExcessive%20force%20against%20protesters%5D=Excessive%20force%20against%20protesters&amp;sub_event_type%5BNon-violent%20transfer%20of%20territory%5D=Non-violent%20transfer%20of%20territory&amp;sub_event_type%5BSexual%20violence%5D=Sexual%20violence&amp;sub_event_type%5BAgreement%5D=Agreement&amp;sub_event_type%5BSuicide%20bomb%5D=Suicide%20bomb&amp;sub_event_type%5BHeadquarters%20or%20base%20established%5D=Headquarters%20or%20base%20established&amp;sub_event_type%5BChemical%20weapon%5D=Chemical%20weapon&amp;viewsreference%5Breload%5D=eJxdi8EKwjAQRP9lzx7UIk3zKyLLSta6kK4hWVqK9N9NyaHgYQ4z780XWOkZOWBhM9GxgL8_TpAosxrWiK1oa2Lw-0hjpvSGf0FCxdfOuduBXsIxoNK0X1uZhZdDyDxLkY-292UYOtdX2lQxnjBwNAJ_3n69bjrE&amp;event_date_from=2026-01-01&amp;event_date_to=2026-06-30&amp;inter1%5B1%5D=1&amp;inter1%5B2%5D=2&amp;inter1%5B3%5D=3&amp;inter1%5B4%5D=4&amp;inter1%5B5%5D=5&amp;inter1%5B6%5D=6&amp;inter1%5B7%5D=7&amp;inter1%5B8%5D=8&amp;inter2%5B1%5D=1&amp;inter2%5B2%5D=2&amp;inter2%5B3%5D=3&amp;inter2%5B4%5D=4&amp;inter2%5B5%5D=5&amp;inter2%5B6%5D=6&amp;inter2%5B7%5D=7&amp;inter2%5B8%5D=8&amp;country%5B422%5D=422&amp;fields_on%5Bevent_id_cnty%5D=event_id_cnty</t>
  </si>
  <si>
    <t>The figure corresponds to the number of fatalities across Lebanon from January -  June 2026. The figure seems consistent with other secondary sources and media articles that reports on the security situation in Lebanon. The reliability is medium as the situation in Lebanon is rapidly evolving and the figure can be an under-estimate.</t>
  </si>
  <si>
    <t>LBN006Fatalities reported</t>
  </si>
  <si>
    <t>LBN006Fatalities in all crises</t>
  </si>
  <si>
    <t>LBN006Buildings damaged</t>
  </si>
  <si>
    <t>LBN006Buildings destroyed</t>
  </si>
  <si>
    <t>LBN006Buildings in affected area</t>
  </si>
  <si>
    <t>LBN006Economic Losses</t>
  </si>
  <si>
    <t>UNHCR 02/02/2026 ; OCHA 04/06/2026</t>
  </si>
  <si>
    <t xml:space="preserve">The number of people in need is taken from the UNHCR Lebanon Response Plan for February 2026 and OCHA’s Revised Flash Appeal covering March - August 2026, both include Lebanese, Syrian refugees, Palestinian refugees, and migrants. These source was chosen because they are the most reliable and only sources reporting the number of the overall PiN in Lebanon, with providing information on the different population groups considered to be in need of humanitarian assistance. 
The updated People in Need (PIN) estimate for Lebanon as of 16 June 2026 was calculated by combining pre-existing needs with newly emerging needs following the escalation of hostilities in March. The February 2026 Lebanon Response Plan estimated 2.9 million people in need. Given that the escalation has primarily affected El Nabatieh and South governorates, where over one million people have been displaced, the original PIN for these two governorates was removed and replaced with the 1.4 million people in need reported in the OCHA Revised Flash Appeal published on 4 June 2026. This approach assumes that the 1.4 million largely reflects newly displaced populations from southern Lebanon and pre-crisis population figures in areas under forced displacement orders issued by Israeli force, as mentioned by OCHA. 
To estimate severity levels, the proportion of people previously classified under each severity level in El Nabatieh and South was applied to the updated figure of 1.4 million. The combined share of Levels 2 and 3 was used to derive the updated Level 3 caseload, while the proportion of Level 4 was applied to estimate the corresponding Level 4 caseloadand the proportion of Level 5 was applied to estimate the corresponding Level 5 caseload. These adjusted figures were then reintegrated into the national PIN distribution.
The reliability of this estimate is low, as it is based on proportional assumptions and partial data. There is a risk of underestimation or double counting, particularly given the fluid displacement dynamics and limited verification of the overlap between datasets. However, this method provides a reasoned approximation of current needs based on available information.
Lebanon is facing a humanitarian crisis whose drivers include socioeconomic issues and worsening insecurity caused by the escalation of clashes between Hezbollah and Israel, intensifying since 8 October 2023, largely escalating in September 2024 and displacing over 1.2 million people by October 2024, and re-escalating in March 2026 and displacing 1 million by 4 May. Since at least 2019, mounting public debt, high fiscal deficit, and political instability have also been driving the socioeconomic crisis in the country, resulting in the devaluation of the Lebanese pound, increased unemployment and multidimensional poverty, business closures, inflation, limited access to foreign exchange and imports, and decreased foreign remittances. The country also hosts high numbers of Syrian refugees who require assistance.
</t>
  </si>
  <si>
    <t>LBN006People in Need</t>
  </si>
  <si>
    <t>According to INFORM SI methodology, the number of people in Level 1 is equal to the people exposed minus the people affected. Since the whole population is affected, there are no people in Level 1.</t>
  </si>
  <si>
    <t>LBN006Minimal humanitarian conditions - Level 1</t>
  </si>
  <si>
    <t>LBN006Stressed humanitarian conditions - Level 2</t>
  </si>
  <si>
    <t xml:space="preserve">According to INFORM Severity Index methodology, the sum of people in levels 3, 4 and 5 is equal to the total number of people in need. To estimate severity levels, the proportion of people previously classified under each severity level in El Nabatieh and South was applied to the updated figure of 1.4 million. The combined share of Levels 2 and 3 was used to derive the updated Level 3 caseload. These adjusted figures were then reintegrated into the national PIN distribution.
The reliability of this estimate is low, as it is based on proportional assumptions and partial data. There is a risk of underestimation or double counting, particularly given the fluid displacement dynamics and limited verification of the overlap between datasets. Additionally, the calculation used to obtain the number comes from an extension of the interpretation of the JIAF figures of intersectoral severity-per-analysis unit, which does not consider the diversity of severity of needs within the same unit. However, this method provides a reasoned approximation of current needs based on available information.
</t>
  </si>
  <si>
    <t>LBN006Moderate humanitarian conditions - Level 3</t>
  </si>
  <si>
    <t>According to INFORM Severity Index methodology, the sum of people in levels 3, 4 and 5 is equal to the total number of people in need. To estimate severity levels, the proportion of people previously classified under each severity level in El Nabatieh and South was applied to the updated figure of 1.4 million. The proportion of Level 4 was applied to estimate the corresponding Level 4 caseload. These adjusted figures were then reintegrated into the national PIN distribution.
The reliability of this estimate is low, as it is based on proportional assumptions and partial data. There is a risk of underestimation or double counting, particularly given the fluid displacement dynamics and limited verification of the overlap between datasets. Additionally, the calculation used to obtain the number comes from an extension of the interpretation of the JIAF figures of intersectoral severity-per-analysis unit, which does not consider the diversity of severity of needs within the same unit. However, this method provides a reasoned approximation of current needs based on available information.</t>
  </si>
  <si>
    <t>LBN006Severe humanitarian conditions - Level 4</t>
  </si>
  <si>
    <t xml:space="preserve">According to INFORM Severity Index methodology, the sum of people in levels 3, 4 and 5 is equal to the total number of people in need. To estimate severity levels, the proportion of people previously classified under each severity level in El Nabatieh and South was applied to the updated figure of 1.4 million. The proportion of Level 5 was applied to estimate the corresponding Level 5 caseload. These adjusted figures were then reintegrated into the national PIN distribution.
The reliability of this estimate is low, as it is based on proportional assumptions and partial data. There is a risk of underestimation or double counting, particularly given the fluid displacement dynamics and limited verification of the overlap between datasets. Additionally, the calculation used to obtain the number comes from an extension of the interpretation of the JIAF figures of intersectoral severity-per-analysis unit, which does not consider the diversity of severity of needs within the same unit. However, this method provides a reasoned approximation of current needs based on available information.
</t>
  </si>
  <si>
    <t>LBN006Extreme humanitarian conditions - Level 5</t>
  </si>
  <si>
    <t>LBN006Crisis affected groups</t>
  </si>
  <si>
    <t>LBN006People facing limited access constraints</t>
  </si>
  <si>
    <t>LBN006People facing restricted access constraints</t>
  </si>
  <si>
    <t>LBN002Total population</t>
  </si>
  <si>
    <t>The figure represent the total landmass of Lebanon as the whole country is impacted by the Syrian refugee crisis. Overall, Lebanon hosts the highest number of refugees per capita globally, with approximately one in every four people in the country being a refugee, predominantly from Syria. Refugees in Lebanon are spread across the entire country.</t>
  </si>
  <si>
    <t>LBN002Landmass affected</t>
  </si>
  <si>
    <t>The number of people exposed corresponds to the total population of Lebanon. This figure is taken from UNHCR. It is valid throughout 2026. This source was chosen because it provides a comprehensive population figure. The reliability of this data is high because the figure is up-to-date. Overall, Lebanon hosts the highest number of refugees per capita globally, with approximately one in every four people in the country being a refugee, predominantly from Syria. The total population of Lebanon is considered exposed to the Syrian refugee crisis because refugees are dispersed across all governorates, placing strain on already limited public services, infrastructure, and the labor market nationwide. This widespread impact affects host communities across the country, not just areas with high refugee concentrations.</t>
  </si>
  <si>
    <t>LBN002People exposed</t>
  </si>
  <si>
    <t>UNHCR 09/12/2025; UNHCR 22/12/2025; UNHCR 12/03/2026; UNHCR 10/07/2026 ; UNHCR 19/12/2024</t>
  </si>
  <si>
    <t>https://reliefweb.int/report/lebanon/lebanon-syrian-returns-movements-snapshot-30-november-2025 ; https://reliefweb.int/report/syrian-arab-republic/3rp-regional-strategic-overview-2026 ; https://reliefweb.int/report/lebanon/unhcr-supported-voluntary-repatriation-programme-syrian-refugees-lebanon-28-february-2026 ; https://reliefweb.int/report/lebanon/middle-east-situation-lebanon-flash-update-14-22-june-05-july-2026 ; https://reliefweb.int/report/turkiye/3rp-regional-strategic-overview-2025</t>
  </si>
  <si>
    <t>The number of people affected corresponds to the number of Syrian refugees in Lebanon, which includes both Syrians who were already in Lebanon as refugees before the fall of Al Assad’s rule on 8 December 2024 and those who arrived after that date, in addition to the number of the host community projected to be in need throughout 2026 due to the Syrian refugee crisis. As the situation in Lebanon has become increasingly complex following the escalation of hostilities between Hezbollah and Israel in March 2026, it is not appropriate to assume that host community needs are driven solely by the presence of large numbers of Syrian refugees. Humanitarian needs among Lebanese populations are shaped by multiple overlapping factors, including conflict, displacement, economic deterioration, food insecurity, and weak governance.
In this context, ACAPS has classified host communities as part of the people affected rather than the people in need, to more accurately reflect the complex situation in Lebanon.
These figure are taken from UNHCR. This source was chosen because it provides regular updates to the number of refugees and asylum seekers, and it is the most reliable one. The reliability of this data is medium because it mixes between monthly data and projections. Overall, Lebanon hosts the highest number of refugees per capita globally, with approximately one in every four people in the country being a refugee, predominantly from Syria. The total population of Lebanon is considered exposed to the Syrian refugee crisis because refugees are dispersed across all governorates, placing strain on already limited public services, infrastructure, and the labor market nationwide. This widespread impact affects host communities across the country, not just areas with high refugee concentrations.</t>
  </si>
  <si>
    <t>LBN002People affected</t>
  </si>
  <si>
    <t>The number of people displaced by the crisis includes both Syrians who were already in Lebanon as refugees before the fall of Al Assad’s rule on 8 December 2024 (1.4 million) and those who arrived after that date (112,089). It does not include Syrians who have returned to Syria since 8 December 2024 (581,107) or those who left after the escalation of hostilities between Hezbollah and Israel since March 2026 (586,800). The figures are taken from UNHCR's 3RP and other reports. This source was chosen because it provides regular updates to the overall numbers of Syrian refugees and Palestinian refugees from Syria hosted in Lebanon, and it is the most reliable one. Other sources, such as IOM, were also considered. However, ACAPS decided not to use them, as reporting was discontinued in mid-April. The reliability of this data is low as it is up to date but can still be an under-estimate, in addition to the rapidly changing situation and continious cross-border movement between Lebanon and Syria that complicates data collection.</t>
  </si>
  <si>
    <t>LBN002People displaced</t>
  </si>
  <si>
    <t>LBN002Illness cases reported</t>
  </si>
  <si>
    <t>LBN002Injuries reported</t>
  </si>
  <si>
    <t>The figure corresponds to the number of fatalities among the Syrian refugees from January - June 2026. The reliability of this data is medium as ACLED counts conflict-related fatalities, and currently there is no active conflict in Lebanon or targeting of refugees.</t>
  </si>
  <si>
    <t>LBN002Fatalities reported</t>
  </si>
  <si>
    <t>LBN002Fatalities in all crises</t>
  </si>
  <si>
    <t>LBN002Buildings damaged</t>
  </si>
  <si>
    <t>LBN002Buildings destroyed</t>
  </si>
  <si>
    <t>LBN002Buildings in affected area</t>
  </si>
  <si>
    <t>LBN002Economic Losses</t>
  </si>
  <si>
    <t>The number of people in need is the number of Syrian refugees in Lebanon, which includes both Syrians who were already in Lebanon as refugees before the fall of Al Assad’s rule on 8 December 2024 and those who arrived after that date. It does not include Syrians who have returned to Syria since 8 Decemberor nd those who left since March 2026 because of the escalation of clashes between Israel and Hezbollah. The figures are taken from UNHCR's 3RP and other reports. This source was chosen because it provides regular updates to the overall numbers of Syrian refugees and Palestinian refugees from Syria hosted in Lebanon, and it is the most reliable one. The reliability of this data is low as it is up to date but can still be an under-estimate, in addition to the rapidly changing situation and continuous cross-border movement between Lebanon and Syria that complicates data collection. As the situation in Lebanon has become increasingly complex following the escalation of hostilities between Hezbollah and Israel since March 2026, it is not appropriate to assume that host community needs are driven solely by the presence of large numbers of Syrian refugees. Humanitarian needs among Lebanese populations are shaped by multiple overlapping factors, including conflict, displacement, economic deterioration, food insecurity, and weak governance.
In this context, ACAPS has classified host communities as part of the people affected rather than the people in need, to more accurately reflect the complex situation in Lebanon.</t>
  </si>
  <si>
    <t>LBN002People in Need</t>
  </si>
  <si>
    <t>UNHCR 02/02/2026 ; UNHCR 09/12/2025; UNHCR 22/12/2025; UNHCR 12/03/2026; UNHCR 10/07/2026 ; UNHCR 19/12/2024</t>
  </si>
  <si>
    <t>https://reliefweb.int/report/lebanon/lebanon-response-plan-glance-2026 ; https://reliefweb.int/report/lebanon/lebanon-syrian-returns-movements-snapshot-30-november-2025 ; https://reliefweb.int/report/syrian-arab-republic/3rp-regional-strategic-overview-2026 ; https://reliefweb.int/report/lebanon/unhcr-supported-voluntary-repatriation-programme-syrian-refugees-lebanon-28-february-2026 ; https://reliefweb.int/report/lebanon/middle-east-situation-lebanon-flash-update-14-22-june-05-july-2026 ; https://reliefweb.int/report/turkiye/3rp-regional-strategic-overview-2025</t>
  </si>
  <si>
    <t>According to INFORM SI methodology, the number of people in Level 1 is equal to the people exposed minus the people affected. People in Level 1 are able to meet their basic needs without employing irreversible coping strategies.</t>
  </si>
  <si>
    <t>LBN002Minimal humanitarian conditions - Level 1</t>
  </si>
  <si>
    <t>LBN002Stressed humanitarian conditions - Level 2</t>
  </si>
  <si>
    <t>UNHCR 09/12/2025; UNHCR 22/12/2025; UNHCR 12/03/2026; UNHCR 10/07/2026 ; UNHCR 19/12/2024 ; IPC 29/04/2026</t>
  </si>
  <si>
    <t>https://reliefweb.int/report/lebanon/lebanon-syrian-returns-movements-snapshot-30-november-2025 ; https://reliefweb.int/report/syrian-arab-republic/3rp-regional-strategic-overview-2026 ; https://reliefweb.int/report/lebanon/unhcr-supported-voluntary-repatriation-programme-syrian-refugees-lebanon-28-february-2026 ; https://reliefweb.int/report/lebanon/middle-east-situation-lebanon-flash-update-14-22-june-05-july-2026 ; https://reliefweb.int/report/turkiye/3rp-regional-strategic-overview-2025 ; https://reliefweb.int/report/lebanon/lebanon-deepening-food-crisis-driven-conflict-escalation-ipc-acute-food-insecurity-analysis-april-august-2026-published-29-april-2026</t>
  </si>
  <si>
    <t>According to INFORM Severity Index methodology, the sum of people in levels 3, 4 and 5 is equal to the total number of people in need. To estimate the severity distribution of the people in need ACAPS used the PIN number from UNHCR and an alternative source for the severity distribution. The number of people in Level 3 is calculated based on the total PiN provided by UNHCR minus the number of the Syrian refugees facing IPC 4 between April - July 2026 (including post-December 2024 arrivals).  These figures are taken from UNHCR and IPC. This approach was chosen because it provides information on the humanitarian conditions of different people. The reliability of this data is medium because the data includes high-quality information alongside some elements with lower quality, resulting in an overall medium reliability.</t>
  </si>
  <si>
    <t>LBN002Moderate humanitarian conditions - Level 3</t>
  </si>
  <si>
    <t>IPC 29/04/2026</t>
  </si>
  <si>
    <t>https://reliefweb.int/report/lebanon/lebanon-deepening-food-crisis-driven-conflict-escalation-ipc-acute-food-insecurity-analysis-april-august-2026-published-29-april-2026</t>
  </si>
  <si>
    <t>According to INFORM Severity Index methodology, the sum of people in levels 3, 4 and 5 is equal to the total number of people in need. To estimate the severity distribution of the people in need ACAPS used the PIN number from UNHCR and an alternative source for the severity distribution. The number of people in Level 4 is calculated based on the total number of Syrian refugees facing IPC 4 between  April – August 2026 (including post-December 2024 arrivals). These figures are taken from IPC. This approach was chosen because it provides information on the humanitarian conditions of different people. The reliability of this data is medium because the data includes high-quality information alongside some elements with lower quality, resulting in an overall medium reliability.</t>
  </si>
  <si>
    <t>LBN002Severe humanitarian conditions - Level 4</t>
  </si>
  <si>
    <t>According to INFORM Severity Index methodology, the sum of people in levels 3, 4 and 5 is equal to the total number of people in need. To estimate the severity distribution of the people in need ACAPS used the PIN number from UNHCR and an alternative source for the severity distribution. The number of people in Level 5 is calculated based on the total number of Syrian refugees facing IPC 5 between April –  August 2026 (including post-December 2024 arrivals). These figures are taken from IPC. This approach was chosen because it provides information on the humanitarian conditions of different people. The reliability of this data is medium because the data includes high-quality information alongside some elements with lower quality, resulting in an overall medium reliability.</t>
  </si>
  <si>
    <t>LBN002Extreme humanitarian conditions - Level 5</t>
  </si>
  <si>
    <t>In this crisis, 2 out of 5 population groups are affected: refugees, asylum seekers, and migrants, and the host community.</t>
  </si>
  <si>
    <t>LBN002Crisis affected groups</t>
  </si>
  <si>
    <t>LBN002People facing limited access constraints</t>
  </si>
  <si>
    <t>LBN002People facing restricted access constraints</t>
  </si>
  <si>
    <t>Worldo Meter accessed 07/07/2026</t>
  </si>
  <si>
    <t>https://www.worldometers.info/world-population/iraq-population/</t>
  </si>
  <si>
    <t>The projected  total population of Iraq in 2026, including refugees, migrants, and asylum seekers. The source is chosen instead of the World Bank as it provides more up-to-date figures and considers population growth, internal displacement, and migration into and out of the country.</t>
  </si>
  <si>
    <t>IRQ002Total population</t>
  </si>
  <si>
    <t>World Bank accessed 07/07/2026 ; City Population accessed 07/07/2026; OCHA 27/03/2022</t>
  </si>
  <si>
    <t>https://data.worldbank.org/indicator/AG.LND.TOTL.K2; https://www.citypopulation.de/en/iraq/cities/; https://www.unocha.org/publications/report/iraq/iraq-humanitarian-needs-overview-2022-march-2022</t>
  </si>
  <si>
    <t>This figure represents the total land area of Iraq (sq. km), based on the World Bank database, excluding the area of Al-Muthanna Governorate. Al-Muthanna was identified in the 2022 Humanitarian Needs Overview (HNO) as the only governorate not affected by the crisis and not hosting people in need; therefore, its surface area was excluded from the calculation.</t>
  </si>
  <si>
    <t>IRQ002Landmass affected</t>
  </si>
  <si>
    <t>The number of people exposed to the internal displacement crisis corresponds to the total population of Iraq, with the exception of Al-Muthanna Governorate, which was identified in the 2022 Humanitarian Needs Overview (HNO) as the only governorate not affected by the crisis and not hosting populations in need. The figure is taken from the World Bank and population data from City Population. The reliability of this data is medium, as the population figures are estimates derived from the 2024 census.</t>
  </si>
  <si>
    <t>IRQ002People exposed</t>
  </si>
  <si>
    <t>IOM accessed 07/07/2026</t>
  </si>
  <si>
    <t>http://iraqdtm.iom.int/</t>
  </si>
  <si>
    <t>The number of people affected corresponds to the sum of the total number of internally displaced people (IDPs) (997,334) and returnees (4,954,518) in Iraq as of 31 December 2025. These figures are taken from IOM's Displacement Tracking Matrix (DTM). This source was selected because it provides the most comprehensive and regularly updated data on population movements, displacement, and returns across Iraq. Other sources were considered; however, they either do not provide nationwide coverage or are not updated as frequently.
The reliability of this indicator is assessed as low because the figures are estimates and may not capture all affected populations. Some IDPs remain unregistered, reside in informal settlements, or move frequently, making them difficult to track. Similarly, returnee figures do not necessarily reflect the sustainability of returns or current living conditions. Despite a significant reduction in displacement since the territorial defeat of IS in 2017, nearly one million people remain displaced, while almost five million people have returned to their areas of origin. Many returnees continue to face challenges related to housing, livelihoods, access to basic services, and social cohesion, particularly in areas heavily affected by conflict and insecurity.</t>
  </si>
  <si>
    <t>IRQ002People affected</t>
  </si>
  <si>
    <t>The number of people displaced corresponds to the sum of the total number of internally displaced people (IDPs) (997,334) and returnees (4,954,518) in Iraq as of 31 December 2025. These figures are taken from IOM's Displacement Tracking Matrix (DTM). This source was selected because it provides the most comprehensive and regularly updated data on population movements, displacement, and returns across Iraq. Other sources were considered; however, they either do not provide nationwide coverage or are not updated as frequently.
The reliability of this indicator is assessed as low because the figures are estimates and may not capture all affected populations. Some IDPs remain unregistered, reside in informal settlements, or move frequently, making them difficult to track. Similarly, returnee figures do not necessarily reflect the sustainability of returns or current living conditions. Despite a significant reduction in displacement since the territorial defeat of IS in 2017, nearly one million people remain displaced, while almost five million people have returned to their areas of origin. Many returnees continue to face challenges related to housing, livelihoods, access to basic services, and social cohesion, particularly in areas heavily affected by conflict and insecurity.</t>
  </si>
  <si>
    <t>IRQ002People displaced</t>
  </si>
  <si>
    <t>IRQ002Illness cases reported</t>
  </si>
  <si>
    <t>IRQ002Injuries reported</t>
  </si>
  <si>
    <t>The figure is the number of fatalities related to the internal displacement crisis in Iraq between 1 January and 30 June 2026. The reliability of this indicator is assessed as medium because, although fatality figures are regularly reported and verified by credible sources, some deaths may go unreported or be recorded with delays, particularly among displaced populations and in hard-to-reach areas.</t>
  </si>
  <si>
    <t>IRQ002Fatalities reported</t>
  </si>
  <si>
    <t>IRQ002Fatalities in all crises</t>
  </si>
  <si>
    <t>IRQ002Buildings damaged</t>
  </si>
  <si>
    <t>IRQ002Buildings destroyed</t>
  </si>
  <si>
    <t>IRQ002Buildings in affected area</t>
  </si>
  <si>
    <t>IRQ002Economic Losses</t>
  </si>
  <si>
    <t>IOM accessed 07/07/2026; IOM accessed 07/07/2026; IOM 17/06/2026</t>
  </si>
  <si>
    <t>https://crisisresponse.iom.int/response/iraq-crisis-response-plan-2026 ; https://iraqdtm.iom.int/ReturnIndex ; https://iraqdtm.iom.int/DisplacementIndex</t>
  </si>
  <si>
    <t>The number of people in need includes all IDPs and returnees living in locations classified as medium or high severity. The figures are derived from the IOM DTM Displacement Index Round 11 (January 2025, covering September–December 2024) and the IOM DTM Return Index Round 23 (January 2025, covering September–December 2024). These sources were selected because they are the only available datasets providing severity-disaggregated population figures for both IDPs and returnees in Iraq, based on 16 indicators covering livelihoods, access to basic services, safety, and social cohesion. For this analysis, medium-severity locations were aligned with Level 3 of the INFORM Severity Index and high-severity locations with Level 4, as medium-severity locations face significant humanitarian gaps while high-severity locations face conditions more consistent with life-threatening shortfalls in access to services and livelihoods. No traditional humanitarian needs assessments are currently conducted in Iraq following the transition away from an active humanitarian response, limiting the availability of alternative severity data. The reliability of this indicator is assessed as low because the severity classifications reflect conditions observed between September and December 2024 and require conceptual alignment from a three-tier severity scale to the INFORM framework. Nevertheless, the underlying drivers of severity—including housing destruction, lack of civil documentation, limited livelihood opportunities, and inadequate service provision—are structural and slow-moving, suggesting that conditions are unlikely to have changed substantially since data collection.</t>
  </si>
  <si>
    <t>IRQ002People in Need</t>
  </si>
  <si>
    <t>IRQ002Minimal humanitarian conditions - Level 1</t>
  </si>
  <si>
    <t xml:space="preserve">According to INFORM SI methodology, the number of people in Level 2 is equal to the people affected minus the people in need. </t>
  </si>
  <si>
    <t>IRQ002Stressed humanitarian conditions - Level 2</t>
  </si>
  <si>
    <t>The number of people in Level 3 corresponds to IDPs and returnees living in locations classified as medium severity, comprising 235,716 IDPs and 1,919,748 returnees. The medium-severity category from both indices has been aligned with Level 3 of the INFORM Severity Index, as these locations face significant gaps in access to services, livelihoods, and safety, but do not exhibit conditions consistent with life-threatening humanitarian needs. These figures are taken from the IOM DTM Displacement Index Round 11 and Return Index Round 23 (January 2025, covering September–December 2024). These sources were selected because they are the only available datasets providing severity-disaggregated population figures for both IDPs and returnees in Iraq. No traditional humanitarian needs assessments are currently conducted in Iraq following the transition away from an active humanitarian response, limiting the availability of alternative severity data. The reliability of this indicator is assessed as low because the severity classifications reflect conditions observed between September and December 2024 and require conceptual alignment from a three-tier severity scale to the INFORM framework. Nevertheless, the underlying drivers of severity—including housing destruction, lack of civil documentation, limited livelihood opportunities, and inadequate service provision—are structural and slow-moving, suggesting that conditions are unlikely to have changed substantially since data collection.</t>
  </si>
  <si>
    <t>IRQ002Moderate humanitarian conditions - Level 3</t>
  </si>
  <si>
    <t>According to the INFORM Severity Index methodology, the sum of people in Levels 3, 4, and 5 equals the total number of people in need. The number of people in Level 4 corresponds to IDPs and returnees living in locations classified as high severity, comprising 48,504 IDPs and 609,954 returnees. The high-severity category from both indices has been aligned with Level 4 of the INFORM Severity Index, as these locations face conditions consistent with life-threatening shortfalls in access to services, livelihoods, and safety. These figures are taken from the IOM DTM Displacement Index Round 11 and Return Index Round 23 (January 2025, covering September–December 2024). These sources were selected because they are the only available datasets providing severity-disaggregated population figures for both IDPs and returnees in Iraq. No traditional humanitarian needs assessments are currently conducted in Iraq following the transition away from an active humanitarian response, limiting the availability of alternative severity data. Multiple independent sources, including UNHCR and IRC, consistently identify Ninewa, Anbar, Salah al-Din, Diyala, and Kirkuk as governorates where displaced and returning populations face the most acute challenges, corroborating the geographic concentration of high-severity locations identified by the indices. The reliability of this indicator is assessed as low because the severity classifications reflect conditions observed between September and December 2024 and require conceptual alignment from a three-tier severity scale to the INFORM framework. Nevertheless, the underlying drivers of severity—including housing destruction, lack of civil documentation, limited livelihood opportunities, and inadequate service provision—are structural and slow-moving, suggesting that conditions are unlikely to have changed substantially since data collection.</t>
  </si>
  <si>
    <t>IRQ002Severe humanitarian conditions - Level 4</t>
  </si>
  <si>
    <t>No IDPs or returnees have been classified under Level 5. The IOM DTM Displacement Index Round 11 and Return Index Round 23 use a three-tier severity scale (low, medium, and high) and do not identify any locations as facing conditions equivalent to Level 5 of the INFORM Severity Index. These sources were selected because they are the only available datasets providing severity-disaggregated population figures for IDPs and returnees in Iraq. No traditional humanitarian needs assessments are currently conducted in Iraq following the transition away from an active humanitarian response, limiting the availability of alternative severity data. Furthermore, no alternative source provides evidence of conditions typically associated with INFORM Severity Level 5, such as widespread mortality, starvation, or extreme deprivation among displaced or returning populations. The reliability of this assessment is considered low because the severity classifications reflect conditions observed between September and December 2024 and require conceptual alignment from a three-tier severity scale to the INFORM framework. Nevertheless, the underlying drivers of severity—including housing destruction, lack of civil documentation, limited livelihood opportunities, and inadequate service provision—are structural and slow-moving, suggesting that conditions are unlikely to have changed substantially since data collection.</t>
  </si>
  <si>
    <t>IRQ002Extreme humanitarian conditions - Level 5</t>
  </si>
  <si>
    <t>In this crisis, 2 out of 5 population groups are affected: IDPs and returnees.</t>
  </si>
  <si>
    <t>IRQ002Crisis affected groups</t>
  </si>
  <si>
    <t>IRQ002People facing limited access constraints</t>
  </si>
  <si>
    <t>IRQ002People facing restricted access constraints</t>
  </si>
  <si>
    <t>OCHA 19/12/2025; OCHA 04/02/2026</t>
  </si>
  <si>
    <t>https://reliefweb.int/report/haiti/haiti-2026-humanitarian-needs-and-response-plan-executive-summary-december-2025; https://data.humdata.org/dataset/hti-jiaf-humanitarian-needs-pin-and-severity</t>
  </si>
  <si>
    <t xml:space="preserve">The population of Haiti was 11,900,000 by January 2026, according to 2026 HRNP. This has been chosen over the World Bank or other local sources as it provides more up-to-date figures and considers population migration internally, into and out of the country. Reliability was set to medium because we are using estimates to calculate the total population as there hasn't been a census in Haiti in the past years </t>
  </si>
  <si>
    <t>HTI001Total population</t>
  </si>
  <si>
    <t>World Bank accessed 08/07/2026</t>
  </si>
  <si>
    <t>https://data.worldbank.org/indicator/AG.LND.TOTL.K2?locations=HT</t>
  </si>
  <si>
    <t xml:space="preserve">The potential humanitarian consequences of the complex crisis in Haiti affect the whole territory of Haiti; therefore, the whole landmass is considered as 'affected'. The landmass' territory is static and therefore the reliability is high. </t>
  </si>
  <si>
    <t>HTI001Landmass affected</t>
  </si>
  <si>
    <t xml:space="preserve">The number of people exposed corresponds to the total population of the country as the direct or indirect effects of the complex crisis in Haiti, particulary the consequences of intense violence by non-state armed groups, are felt in remote rural areas as well as highly populated regions, such as the national capital Port-au-Prince. The impacts of criminal violence in Haiti are being felt throughout the country in the form of increased food prices, limited supply of health products, limited movement to and from major cities, increased displacement of people and closure of health centres. Reliability was set to medium because we are using estimates to calculate total population, as there hasn't been a census in Haiti in the past years </t>
  </si>
  <si>
    <t>HTI001People exposed</t>
  </si>
  <si>
    <t xml:space="preserve">The number of people affected corresponds to the total population of the country. The impacts of criminal violence in Haiti are being felt throughout the country in the form of increased food prices, limited supply of health products, limited movement to and from major cities, increased displacement of people and closure of health centres. For this reason, the entire population is estimated to be affected.  Reliability was set to medium because we are using estimates to calculate total population, as there hasn't been a census in Haiti in the past years </t>
  </si>
  <si>
    <t>HTI001People affected</t>
  </si>
  <si>
    <t>IOM 27/05/2026; UNHCR-HDX accessed on 17/06/2025; IOM Emergency Tracking Tool Haiti Accessed 17/06/2026; IOM 30/06/2026</t>
  </si>
  <si>
    <t>https://reliefweb.int/report/haiti/haiti-report-internal-displacement-situation-round-13-may-2026; https://data.humdata.org/dataset/unhcr-population-data-for-hti; https://reliefweb.int/report/haiti/haiti-key-information-forced-returns-haiti-2025; https://dtm.iom.int/reports/haiti-monthly-monitoring-forced-returns-abroad-haiti-june-2026</t>
  </si>
  <si>
    <t>The number of people displaced by the complex crisis in Haiti corresponds to the addition of: 1) 1,466,862 people internally displaced by May 2026 according to the IOM's latest national assessment round; 2) 9,227 displaced people reported by IOM's three emergency tracking tools updates published since January 1, 2026; 3) 423,302 Haitian refugees and asylum seekers reported by UNHCR worldwide (Even though the UNHCR figure is from 2024 and may be out of date, it remains the most recent available estimate, and as many of those are likely to still be in need of humanitarian assistance by 2026); and 4) 270,214 Haitian migrants deported (returnees) to Haiti in 2025, according to IOM. By June 2026, 26,568 individuals were forcibly returned to Haiti, the vast majority of them (99%) from Dominican Republic.
The reliability of this indicator is rated as medium due to the lack of information regarding the number of migrants leaving the country in 2026 and the complexity of the situation and tracking movement internally which impedes a complete understanding of the displacement situation in and out of Haiti.</t>
  </si>
  <si>
    <t>HTI001People displaced</t>
  </si>
  <si>
    <t>BINUH 08/05/2026</t>
  </si>
  <si>
    <t>https://binuh.unmissions.org/en/press-releases/haiti-more-than-1600-people-killed-in-the-first-quarter-of-2026-a-human</t>
  </si>
  <si>
    <t xml:space="preserve">According to the United Nations Integrated Office in Haiti (BINUH), at least 745 people resulted injured during the first quarter of the year (January–March 2026), as a consequence of the gangs, self-defence groups and Non-State Armed Groups violence, as well as a result of operations carried out by the state forces. Reliability of these information are low as there may be unreported people injured and there is no specific data about the last six months. </t>
  </si>
  <si>
    <t>HTI001Injuries reported</t>
  </si>
  <si>
    <t>ACLED accessed 08/07/2026</t>
  </si>
  <si>
    <t>The figure represents the total number of fatalities reported by ACLED between 01/01/2026 and 30/06/2026 as a consequence of the gangs, self-defence groups and Non-State Armed Groups violence, as well as a result of operations carried out by the state forces. However, BINUH indicates that over the whole of 2025, the report goes up to more than 5,915 people killed, and at least 1,642 more in the first quarter of 2026 (Jan-Mar), indicating that ACLED's figure may be an underestimation as a result of the dynamic context anf the limited up-to-date reporting on the fatalities caused by armed violence. For this reason, we set the reliability to low.</t>
  </si>
  <si>
    <t>HTI001Fatalities reported</t>
  </si>
  <si>
    <t>HTI001Fatalities in all crises</t>
  </si>
  <si>
    <t>OCHA 19/12/2025; OCHA 04/02/2026; IPC 10/10/2025</t>
  </si>
  <si>
    <t>https://reliefweb.int/report/haiti/haiti-2026-humanitarian-needs-and-response-plan-executive-summary-december-2025; https://data.humdata.org/dataset/hti-jiaf-humanitarian-needs-pin-and-severity; https://www.ipcinfo.org/ipc-country-analysis/details-map/en/c/1159760/?iso3=HTI</t>
  </si>
  <si>
    <t xml:space="preserve">The number of people in need, 6,414,193, is taken from the 2026 HNRP (published in late 2025) and HTI Humanitarian Needs PiN and Severity 2026 (published in February of 2026 in HDX webpage). It includes all individuals who suffered the impacts of conflict and violence, socio-economic and weather shocks in Haiti, as it is the most reliable report available, up to date, and can be cross-verified. We cross-verified our PiN with the latest reports from IPC, Haiti: Acute Food Insecurity Projections until June 2026. We decided not to use IPC’s data, as it would have excluded severe needs in key priority sectors, including protection, or shelter (the third biggest sector by people in need in the country). Reliability is set to medium as the highly volatile situation on the ground may have produced a higher number of people in need than the one published in the HNRP/JIAF, and as the severity assessment methodology from JIAF 2.0 does not cover needs' severity by individuals or households, only by area. </t>
  </si>
  <si>
    <t>HTI001People in Need</t>
  </si>
  <si>
    <t>According to INFORM SI methodology, the number of people in Level 1 is equal to the people exposed minus the people affected. Since the whole population is affected, there are no people in Level 1. Reliability was set to high as we are using the last sources available by the time of publishing</t>
  </si>
  <si>
    <t>HTI001Minimal humanitarian conditions - Level 1</t>
  </si>
  <si>
    <t xml:space="preserve">According to INFORM SI methodology, the number of people in Level 2 is equal to the people affected minus the people in need. People in Level 2 might be facing some difficulties accessing basic services but are able to meet their needs without external assistance. Reliability is set to medium as the highly volatile situation on the ground may have produced a higher number of people in need than the one published in the HNRP/JIAF. </t>
  </si>
  <si>
    <t>HTI001Stressed humanitarian conditions - Level 2</t>
  </si>
  <si>
    <t xml:space="preserve">According to the INFORM Severity Index methodology, the sum of people in levels 3, 4 and 5 is equal to the total number of people in need. To estimate the severity distribution of the people in need, ACAPS added all populations assigned to severity level 3, which totals: 4,317.003 . These figures are taken from OCHA’s HDX dataset for the 2026 HNRP, published in February 2026.  This approach was chosen because it provides information on the severity levels of the humanitarian conditions in Haiti. Reliability is set to medium as the highly volatile situation on the ground may have produced a higher number of people in need than the one published in the HNRP/JIAF. Finally, the decision not to use IPC Phases 3, 4 and 5 as a proxy for the estimates in our levels 3, 4 and 5, is because the data from OCHA cover all clusters, not only food security, and IPC's would not have included severe needs in key priority sectors, including protection, or shelter (third biggest sector by people in need in the country). </t>
  </si>
  <si>
    <t>HTI001Moderate humanitarian conditions - Level 3</t>
  </si>
  <si>
    <t xml:space="preserve">According to the INFORM Severity Index methodology, the sum of people in levels 3, 4 and 5 is equal to the total number of people in need. To estimate the severity distribution of the people in need, ACAPS added all populations assigned to severity level 4 by OCHA, totaling: 1,667,781. These figures are taken from OCHA’s HDX dataset for the 2026 HNRP, published in February 2026.  This approach was chosen because it provides information on the severity levels of the humanitarian conditions in Haiti. Reliability is set to medium as the highly volatile situation on the ground may have produced a higher number of people in need than the one published in the HNRP/JIAF. Finally, the decision not to use IPC Phases 3, 4 and 5 as a proxy for the estimates in our levels 3, 4 and 5, is because the data from OCHA cover all clusters, not only food security, and IPC's would not have included severe needs in key priority sectors, including protection, or shelter (third biggest sector by people in need in the country). 
</t>
  </si>
  <si>
    <t>HTI001Severe humanitarian conditions - Level 4</t>
  </si>
  <si>
    <t>OCHA 19/12/2025; OCHA 04/02/2026; IPC 10/10/2025; OCHA 13/12/2024</t>
  </si>
  <si>
    <t>https://reliefweb.int/report/haiti/haiti-2026-humanitarian-needs-and-response-plan-executive-summary-december-2025; https://data.humdata.org/dataset/hti-jiaf-humanitarian-needs-pin-and-severity; https://www.ipcinfo.org/ipc-country-analysis/details-map/en/c/1159760/?iso3=HTI; https://data.humdata.org/dataset/hti-jiaf-humanitarian-needs-pin-and-severity</t>
  </si>
  <si>
    <t xml:space="preserve">According to the INFORM Severity Index methodology, the sum of people in levels 3, 4, and 5 is equal to the total number of people in need. To estimate the severity distribution of the people in need, ACAPS added all populations assigned to severity level 5 by OCHA, totaling: 429,409 and all of them concentrated in Port-au-Prince, the national capital, and Tabarre, a town in the northern part of the capital Metropolitan Area. These figures are taken from OCHA’s HDX dataset for the 2026 HNRP, published in February 2026.  This approach was chosen because it provides information on the severity levels of the humanitarian conditions in Haiti. Reliability is set to low as the highly volatile situation on the ground may have produced a higher number of people in need than the one published in the HNRP/JIAF, and as the decreased of people in Level 5 (from 600k in 2025's HDX to 430k in 2026's) doest refelect the deterioration of the situation in the past year. Finally, the decision not to use IPC Phases 3, 4 and 5 as a proxy for the estimates in our levels 3, 4 and 5, is because the data from OCHA cover all clusters, not only food security, and IPC's would not have included severe needs in key priority sectors, including protection, or shelter (third biggest sector by people in need in the country). 
</t>
  </si>
  <si>
    <t>HTI001Extreme humanitarian conditions - Level 5</t>
  </si>
  <si>
    <t xml:space="preserve"> In this crisis, all 5 population groups are affected: IDPs, host population, non-host population, refugees and asylum seekers, and returnees. Reliability was set to high as we are using the latest sources available</t>
  </si>
  <si>
    <t>HTI001Crisis affected groups</t>
  </si>
  <si>
    <t>HTI001People facing limited access constraints</t>
  </si>
  <si>
    <t>HTI001People facing restricted access constraints</t>
  </si>
  <si>
    <t>HTI001Illness cases reported</t>
  </si>
  <si>
    <t>OCHA 12/11/2025; PAHO 19/12/2025</t>
  </si>
  <si>
    <t>https://reliefweb.int/report/haiti/haiti-tropical-storm-melissa-flash-update-no5-10-november-2025; https://reliefweb.int/report/jamaica/paho-regional-situation-report-hurricane-season-2025-hurricane-melissa-sitrep-no-6-data-17-december-2025-1100-est-utc-0500</t>
  </si>
  <si>
    <t xml:space="preserve">As of 3 November, the Directorate of Civil Protection (DGPC) reported that Hurricane Melissa caused significant human and material losses across several regions of the country, with 176 houses destroyed and 4,257 damaged. The Pan American Health Organization (PAHO) reported that 9 health facilities were also damaged, totaling 4266 buildings. Reliability was set to medium as to medium as there may be buildings damaged or destroyed not accounted for by the time of publishing </t>
  </si>
  <si>
    <t>HTI001Buildings damaged</t>
  </si>
  <si>
    <t xml:space="preserve">As of 3 November, the Directorate of Civil Protection (DGPC) reported that Hurricane Melissa caused significant human and material losses across several regions of the country, with 176 houses destroyed and 4,257 damaged. The Pan American Health Organization (PAHO) reported that 9 health facilities were also damaged. Reliability was set to medium as to medium as there may be buildings damaged or destroyed not accounted for by the time of publishing </t>
  </si>
  <si>
    <t>HTI001Buildings destroyed</t>
  </si>
  <si>
    <t>HTI001Buildings in affected area</t>
  </si>
  <si>
    <t>HTI001Economic Losses</t>
  </si>
  <si>
    <t>UNFPA accessed on 07/07/2026</t>
  </si>
  <si>
    <t>https://www.unfpa.org/data/world-population/CL</t>
  </si>
  <si>
    <t>​According to the United Nations Population Fund (UNFPA) World Population Dashboard, Chile's estimated total population for 2026 is 19.9 million. This estimate  considers various demographic factors, including internal displacement and migration, providing a comprehensive view of the country's population. Reliability is set to Medium, as this figure is based on projections, which are subject to change as new data becomes available.</t>
  </si>
  <si>
    <t>CHL002Total population</t>
  </si>
  <si>
    <t>City Population 23/07/2023; R4V 17/12/2024; R4V 03/12/2025</t>
  </si>
  <si>
    <t>https://www.citypopulation.de/en/chile/cities/; https://www.r4v.info/en/rmrp2025-2026; https://reliefweb.int/report/venezuela-bolivarian-republic/rmrp-2026-regional-refugee-and-migrant-response-plan-rmrp</t>
  </si>
  <si>
    <t>The landmass affected by the displacement crisis from Venezuela in Chile corresponds to the combined land area of the nine regions that had more than 10,000 People in Need (PiN) in the 2025 Humanitarian Needs and Response Plan (RMRP 2025–2026): ANTOFAGASTA, BIOBÍO, COQUIMBO, LA ARAUCANÍA, LIBERTADOR GENERAL BERNARDO O'HIGGINS, LOS LAGOS, MAULE, METROPOLITANA DE SANTIAGO, and VALPARAÍSO. The RMRP 2025–2026 was used to establish the methodology and identify the regions meeting the 10,000 PiN threshold.
The 10,000 PiN threshold was selected because it is consistent with the criteria for opening sub-national crises, requiring at least 10,000 people with unmet needs in a region, province, or equivalent administrative unit. Therefore, each of the selected regions meets the criteria for inclusion.
Although the majority of Venezuelan people in need are concentrated in these regions, Venezuelan populations are present across the country and may be affected by the crisis to varying degrees. The reliability of this estimate is considered low due to the potential underestimation of affected areas, the use of projected figures by R4V, and the fact that the 2026 RMRP did not disaggregate PiN by hosting region, making it impossible to update the geographical coverage established using the 2025 analysis.</t>
  </si>
  <si>
    <t>CHL002Landmass affected</t>
  </si>
  <si>
    <t>INE Accessed 07/07/2026; R4V 17/12/2024; R4V 03/12/2025</t>
  </si>
  <si>
    <t xml:space="preserve"> https://censo2024.ine.gob.cl/wp-content/uploads/2025/12/sintesis_resultados_censo2024.pdf; https://www.r4v.info/en/rmrp2025-2026; https://reliefweb.int/report/venezuela-bolivarian-republic/rmrp-2026-regional-refugee-and-migrant-response-plan-rmrp</t>
  </si>
  <si>
    <t>The population exposed to the displacement crisis from Venezuela in Chile corresponds to the total population living in the nine regions that had more than 10,000 People in Need (PiN) in the 2025 Humanitarian Needs and Response Plan (RMRP 2025–2026): ANTOFAGASTA, BIOBÍO, COQUIMBO, LA ARAUCANÍA, LIBERTADOR GENERAL BERNARDO O'HIGGINS, LOS LAGOS, MAULE, METROPOLITANA DE SANTIAGO, and VALPARAÍSO. The RMRP 2025–2026 was used to establish the methodology and identify the regions meeting the 10,000 PiN threshold, while population figures for each selected region were obtained from the Government National Census.
The 10,000 PiN threshold was selected because it is consistent with the criteria for opening sub-national crises, requiring at least 10,000 people with unmet needs in a region, province, or equivalent administrative unit. Therefore, each of the selected regions meets the criteria for inclusion.
Although the majority of Venezuelan people in need are concentrated in these regions, Venezuelan populations are present across the country and may be affected by the crisis to varying degrees. The reliability of this estimate is considered low due to the potential underestimation of affected areas, the use of projected figures by R4V, and the fact that the 2026 RMRP did not disaggregate PiN by hosting region, making it impossible to update the geographical coverage established using the 2025 analysis.</t>
  </si>
  <si>
    <t>CHL002People exposed</t>
  </si>
  <si>
    <t>R4V 03/12/2025; R4V 03/12/2025; R4V 15/04/2026</t>
  </si>
  <si>
    <t>https://reliefweb.int/report/venezuela-bolivarian-republic/rmrp-2026-regional-refugee-and-migrant-response-plan-rmrp; https://data.humdata.org/dataset/latin-america-and-the-caribbean-regional-refugee-and-migrant-response-plan-2026; https://www.r4v.info/es/population-update-feb2026-esp</t>
  </si>
  <si>
    <t xml:space="preserve">The number of people affected is the sum of the population projection for migrants and refugees in Chile in 2026, which includes 651,781 in destination and 99,841 Venezuelans in transit, as well as the number of affected host communities, 138,400, reported in the master-regional population pins-targets 2026 file. We decided not to use the project in destination number from R4V América Latina y el Caribe, Personas refugiados y migrantes venezolanas en la región - febrero 2026, latest update available, as the number in there is from 2024.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in Chile and their analyses based on multisectoral needs assessments.  The reliability of this data is considered medium as we are using projected figures for 2026. </t>
  </si>
  <si>
    <t>CHL002People affected</t>
  </si>
  <si>
    <t>R4V 03/12/2025; R4V 03/12/2025; R4V 11/06/2026</t>
  </si>
  <si>
    <t>https://reliefweb.int/report/venezuela-bolivarian-republic/rmrp-2026-regional-refugee-and-migrant-response-plan-rmrp; https://data.humdata.org/dataset/latin-america-and-the-caribbean-regional-refugee-and-migrant-response-plan-2026; https://reliefweb.int/report/colombia/venezuelan-refugees-and-migrants-region-may-2026</t>
  </si>
  <si>
    <t xml:space="preserve">The number of people displaced is the sum of the population projection for migrants and refugees in Chile in 2026, which includes 651,781 in destination and 99,841 Venezuelans in transit, as reported in the RMRP 2026 and the master-regional population pins-targets 2026 file. We decided not to use the project in destination number from R4V América Latina y el Caribe, Personas refugiados y migrantes venezolanas en la región - febrero 2026, latest update available, as the number in there is from 2024.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in Chile and their analyses based on multisectoral needs assessments.  The reliability of this data is considered medium as we are using projected figures for 2026. </t>
  </si>
  <si>
    <t>CHL002People displaced</t>
  </si>
  <si>
    <t>CHL002Injuries reported</t>
  </si>
  <si>
    <t>Missing Migrants accessed on 08/07/2026</t>
  </si>
  <si>
    <t>https://missingmigrants.iom.int/region/americas?region_incident=4086&amp;route=All&amp;incident_date%5Bmin%5D=2025-02-01&amp;incident_date%5Bmax%5D=2025-07-31</t>
  </si>
  <si>
    <t>Fatalities of Venezuelan migrants from 01/01/2026 to 30/06/2026 in Chile. The fatalities were reported to happen on five different events caused by violence or harsh environmental conditions / lack of adequate shelter, food, water. The probability of accuracy is considered low due to the challenges in tracking and reporting migrant deaths and the often undocumented nature of migrant journeys, which can lead to underreporting.</t>
  </si>
  <si>
    <t>CHL002Fatalities reported</t>
  </si>
  <si>
    <t>CHL002Fatalities in all crises</t>
  </si>
  <si>
    <t>R4V 03/12/2025; R4V 03/12/2025</t>
  </si>
  <si>
    <t>https://reliefweb.int/report/venezuela-bolivarian-republic/rmrp-2026-regional-refugee-and-migrant-response-plan-rmrp; https://data.humdata.org/dataset/latin-america-and-the-caribbean-regional-refugee-and-migrant-response-plan-2026</t>
  </si>
  <si>
    <t xml:space="preserve">The number of people in need corresponds to the total PiN 2026 figure in the Master Regional Population Pins Targets 2026 from R4V, which includes 1) PiN total destination 2026 (377381), 2) PIN total crossing Ven 2026 (79791), and 3) PIN Total AHC (Affected Host Communities) (138382); minus the PIN total other nationalities 2026 (17451), totaling: 578103. 
We decided to subtract the number of other nationalities in need, as it is not clear if those needs are a result of the crisis in Venezuela, and therefore may be inflating the number of people in need expected for 2026 for our Venezuelan Displacement crisis.
This source was chosen for its reliability in reporting up to date data about refugees and migrants and their needs in Chile and across the region. The reliability of this data is considered medium as we are using projected figures for 2026 </t>
  </si>
  <si>
    <t>CHL002People in Need</t>
  </si>
  <si>
    <t>https://www.worldometers.info/world-population/chile-population/; https://www.r4v.info/en/rmrp2025-2026; https://reliefweb.int/report/venezuela-bolivarian-republic/rmrp-2026-regional-refugee-and-migrant-response-plan-rmrp</t>
  </si>
  <si>
    <t>CHL002Minimal humanitarian conditions - Level 1</t>
  </si>
  <si>
    <t xml:space="preserve">According to INFORM SI methodology, the number of people in Level 2 is equal to the people affected minus the people in need. People in Level 2 might be facing some difficulties accessing basic services but are able to meet their needs without external assistance. </t>
  </si>
  <si>
    <t>CHL002Stressed humanitarian conditions - Level 2</t>
  </si>
  <si>
    <t>According to INFORM Severity Index methodology, the sum of people in levels 3, 4 and 5 is equal to the total number of people in need:
The number of people in need is the result of 1) the addition of the refugees and migrants in need (474,6k) plus the affected host communities (138,4k) in need of humanitarian assistance for 2026, as reported in the RMRP 2026, and 2) the subtraction of the total PiN of other nationalities, 17451, according to the master regional population pins target file. 
We decided to subtract the number of other nationalities in need, as it is not clear if those needs are a result of the crisis in Venezuela, and therefore may be inflating the number of people in need expected for 2026.
This source was chosen for its reliability in reporting up to date data about refugees and migrants and their needs in Chile and across the region. The reliability of this data is considered low as we are using projected figures for 2026 and as this approach may understimate the number of people in need and level 3 and above</t>
  </si>
  <si>
    <t>CHL002Moderate humanitarian conditions - Level 3</t>
  </si>
  <si>
    <t>CHL002Severe humanitarian conditions - Level 4</t>
  </si>
  <si>
    <t>CHL002Extreme humanitarian conditions - Level 5</t>
  </si>
  <si>
    <t>R4V 03/12/2025</t>
  </si>
  <si>
    <t>https://reliefweb.int/report/venezuela-bolivarian-republic/rmrp-2026-regional-refugee-and-migrant-response-plan-rmrp</t>
  </si>
  <si>
    <t>In this crisis, 3 out of 5 population groups are affected: Hotsts, Non-Hosts and Refugees/ asylum seekers</t>
  </si>
  <si>
    <t>CHL002Crisis affected groups</t>
  </si>
  <si>
    <t>CHL002People facing limited access constraints</t>
  </si>
  <si>
    <t>CHL002People facing restricted access constraints</t>
  </si>
  <si>
    <t>CHL002Illness cases reported</t>
  </si>
  <si>
    <t>CHL002Buildings damaged</t>
  </si>
  <si>
    <t>CHL002Buildings destroyed</t>
  </si>
  <si>
    <t>CHL002Buildings in affected area</t>
  </si>
  <si>
    <t>CHL002Economic Losses</t>
  </si>
  <si>
    <t xml:space="preserve">UNFPA accessed 08/07/2026 </t>
  </si>
  <si>
    <t>https://www.unfpa.org/data/world-population/DO</t>
  </si>
  <si>
    <t>According to the United Nations Population Fund (UNFPA) World Population Dashboard, the estimated total population of the Dominican Republic for 2026 is 11.5 million. This estimate incorporates various demographic factors, including migration patterns, providing a comprehensive view of the country's population. 
The UNFPA estimate was selected over the WorldOMeter as it draws on data from national statistical offices and international organizations to produce its estimate, and it is generally considered more reliable and authoritative, particularly regarding demographic statistics. Reliability was set to medium as we are still working with projected figures.
Reliability is set to Medium, as the figure is based on projections and estimated trends, which are subject to change as new data becomes available.</t>
  </si>
  <si>
    <t>DOM002Total population</t>
  </si>
  <si>
    <t>World Bank accessed 05/03/2026</t>
  </si>
  <si>
    <t>https://data.worldbank.org/indicator/AG.LND.TOTL.K2?locations=DO</t>
  </si>
  <si>
    <t>The consequences of the Venezuela displacement in the Dominican Republic are felt throughout the entire country, and although many are concentrated in urban areas like Santo Domingo, Santiago, and La Romana, the crisis is spread throughout the whole national territory. Reliability was set to low as it may an overestimation and as we don't have enough information to determine which regions are being affected by the crisis.</t>
  </si>
  <si>
    <t>DOM002Landmass affected</t>
  </si>
  <si>
    <t>https://www.unfpa.org/data/world-population/DO?utm_source=chatgpt.com</t>
  </si>
  <si>
    <t>The number of people exposed corresponds to the total population of the country, as they are all impacted by the influx of migration. This data is sourced from the United Nations Population Fund (UNFPA), which was selected due to its comprehensive approach to population estimates, incorporating the most recent demographic data, including migration patterns. Reliability was set to low as it may an overestimation and as we don't have enough information to determine which regions are being affected by the crisis.</t>
  </si>
  <si>
    <t>DOM002People exposed</t>
  </si>
  <si>
    <t xml:space="preserve">The number of people affected is the sum of the population projection for migrants and refugees in the Dominican Republic, in 2026, which includes 103760 in destination projected for 2026, and 0 Venezuelans in transit, as well as the number of affected host communities, 13067, as reported in the RMRP 2026 and the master-regional population pins-targets 2026 file. We decided not to use the project in destination number from R4V América Latina y el Caribe, Personas refugiados y migrantes venezolanas en la región - febrero 2026, latest update available, as the number in there is from mid-2025.
R4V sources were chosen for their constant reporting of Venezuelan refugees and migrants and their analyses based on multisectoral needs assessments.  The reliability of this data is considered medium as we are using projected figures for 2026. </t>
  </si>
  <si>
    <t>DOM002People affected</t>
  </si>
  <si>
    <t>The number of people displaced is the sum of the population projection for migrants and refugees in the Dominican Republic in 2026, which includes 103,760 in destination and 0 Venezuelans in transit, as reported in the RMRP 2026 and the master-regional population pins-targets 2026 file. We decided not to use the project in destination number from R4V América Latina y el Caribe, Personas refugiados y migrantes venezolanas en la región - febrero 2026, latest update available, as the number in there is from mid-2025
R4V sources were chosen for their constant reporting of Venezuelan refugees and migrants and their analyses based on multisectoral needs assessments.  The reliability of this data is considered medium as we are using projected figures for 2026.</t>
  </si>
  <si>
    <t>DOM002People displaced</t>
  </si>
  <si>
    <t>DOM002Injuries reported</t>
  </si>
  <si>
    <t>There are no approximate or exact figures about fatalities reported</t>
  </si>
  <si>
    <t>DOM002Fatalities reported</t>
  </si>
  <si>
    <t>DOM002Fatalities in all crises</t>
  </si>
  <si>
    <t xml:space="preserve">The number of people in need comes from the number of total PiN 2026, 70,096, according to the master regional population pins target file. There are no PiN of other nationalities, as is the case for other countries with the same crisis.
This source was chosen for its reliability in reporting up to date data about refugees and migrants and their needs across the region. The reliability of this data is considered medium as we are using projected figures for 2026. 
</t>
  </si>
  <si>
    <t>DOM002People in Need</t>
  </si>
  <si>
    <t>UNFPA accessed 08/07/2026;  R4V 03/12/2025</t>
  </si>
  <si>
    <t>https://www.unfpa.org/data/world-population/DO; https://reliefweb.int/report/venezuela-bolivarian-republic/rmrp-2026-regional-refugee-and-migrant-response-plan-rmrp</t>
  </si>
  <si>
    <t xml:space="preserve">According to INFORM SI methodology, the number of people in Level 1 is equal to the people exposed minus the people affected. People in Level 1 are able to meet their basic needs without employing irreversible coping strategies. Due to the very fluid and dynamic situation, and common challenges in monitoring people on the move the reliability is set at Medium. </t>
  </si>
  <si>
    <t>DOM002Minimal humanitarian conditions - Level 1</t>
  </si>
  <si>
    <t xml:space="preserve">According to INFORM SI methodology, the number of people in Level 2 is equal to the people affected minus the people in need. Due to the very fluid and dynamic situation, and common challenges in monitoring people on the move the reliability is set at Medium. </t>
  </si>
  <si>
    <t>DOM002Stressed humanitarian conditions - Level 2</t>
  </si>
  <si>
    <t>According to INFORM Severity Index methodology, the sum of people in levels 3, 4 and 5 is equal to the total number of people in need:  The number of people in need is the result of the 1) the addition of the refugees and migrants in need 62,300 plus the number of affected host communities, 7841, in need of humanitarian assistance for 2026, as reported in the RMRP 2026, and 2) the subtraction of the total PiN of other nationalities, 0, according to the master regional population pins target file. 
This source was chosen for its reliability in reporting up to date data about refugees and migrants and their needs across the region.  This source was chosen for its reliability in reporting up to date data about refugees and migrants and their needs across the region. The reliability of this data is considered low as we are using projected figures for 2026 and as we may be underestimating the number of people in need</t>
  </si>
  <si>
    <t>DOM002Moderate humanitarian conditions - Level 3</t>
  </si>
  <si>
    <t>DOM002Severe humanitarian conditions - Level 4</t>
  </si>
  <si>
    <t>DOM002Extreme humanitarian conditions - Level 5</t>
  </si>
  <si>
    <t>Three groups affected: Host communities, migrants and non hosts</t>
  </si>
  <si>
    <t>DOM002Crisis affected groups</t>
  </si>
  <si>
    <t>There are no approximate or exact figures about people in need facing limited access constraints</t>
  </si>
  <si>
    <t>DOM002People facing limited access constraints</t>
  </si>
  <si>
    <t>There are no approximate or exact figures about people in need facing restricted access constraints</t>
  </si>
  <si>
    <t>DOM002People facing restricted access constraints</t>
  </si>
  <si>
    <t>There are no approximate or exact figures about illness cases reported</t>
  </si>
  <si>
    <t>DOM002Illness cases reported</t>
  </si>
  <si>
    <t>DOM002Buildings damaged</t>
  </si>
  <si>
    <t>DOM002Buildings destroyed</t>
  </si>
  <si>
    <t>DOM002Buildings in affected area</t>
  </si>
  <si>
    <t>There are no approximate or exact figures about economic losses</t>
  </si>
  <si>
    <t>DOM002Economic Losses</t>
  </si>
  <si>
    <t>UNFPA accessed on 08/07/2026</t>
  </si>
  <si>
    <t>https://www.unfpa.org/es/data/world-population/MX</t>
  </si>
  <si>
    <t>By 2025, Mexico is estimated to have a population of 132 million, according to the UNFPA. This source was chosen as it often provide comprehensive population data that includes refugees, offering a more complete view of the demographic situation. However, we have assigned a medium reliability as it a projection based on the 2020 census.</t>
  </si>
  <si>
    <t>MEX003Total population</t>
  </si>
  <si>
    <t>IOM 03/02/2024; Mexico Real accessed on 08/07/2026</t>
  </si>
  <si>
    <t>https://mexico.iom.int/sites/g/files/tmzbdl1686/files/documents/2024-03/estadisticas-migratorias-2023.pdf; https://mr.travelbymexico.com/966-estados-de-mexico-segun-su-superficie/</t>
  </si>
  <si>
    <t xml:space="preserve">The landmass affected by the Mixed Migration Crisis in Mexico, we took the states where most of the migrants, refugees and asylum seekers were spotted by 2023: Baja California (69,921km), Coahuila (151,571km), Veracruz (71,699km), Tabasco (25,267km) and Chiapas (74,211km), according to the IOM Annual Bulletin in 2023 and travel Mexico. Reliability is set to low as some states not included may have migrants, refugees and asylum seekers, and as we are using outdated data. </t>
  </si>
  <si>
    <t>MEX003Landmass affected</t>
  </si>
  <si>
    <t>IOM 28/03/2024; INEGI accessed 08/07/2026</t>
  </si>
  <si>
    <t xml:space="preserve">https://www.inegi.org.mx/app/tabulados/interactivos/?pxq=Poblacion_Poblacion_01_e60cd8cf-927f-4b94-823e-972457a12d4b
https://mexico.iom.int/sites/g/files/tmzbdl1686/files/documents/2024-03/estadisticas-migratorias-2023.pdf; </t>
  </si>
  <si>
    <t xml:space="preserve">For the people exposed, we took the total population of the states where most of the migrants by 2020, refugees and asylum seekers were spotted by 2023: Baja California (3,769,020), Coahuila (3,146,771), Veracruz (8,062,579), Tabasco (2,402,598) and Chiapas (5,543,828), according to the INEGI projections for 2020. Reliability is set to low as some states not included may have populations exposed to the crisis, refugees and asylum seekers, we are working with projected figures, and we are using outdated data. 
</t>
  </si>
  <si>
    <t>MEX003People exposed</t>
  </si>
  <si>
    <t>Government of Mexico accessed on 08/07/2026; Government of Mexico accessed on 08/07/2026; Government of Mexico 05/05/2026; UNHCR accessed on 08/07/2026; MMC 28/04/2026</t>
  </si>
  <si>
    <t>http://www.politicamigratoria.gob.mx/es/PoliticaMigratoria/CuadrosBOLETIN?Anual=2024&amp;Secc=3; c; https://portales.segob.gob.mx/es/PoliticaMigratoria/Boletines_Estadisticos; https://data.unhcr.org/en/country/mex; https://reliefweb.int/report/panama/quarterly-mixed-migration-update-latin-america-and-caribbean-quarter-4-2025</t>
  </si>
  <si>
    <t>No dedicated assessment or official figure exists for People Affected in the context of mixed migration in Mexico. As the primary crisis driver is Mixed Migration, the figure for People Displaced is used as a proxy for this indicator. The number of people displaced includes Migrantes Presentados as reported in the Mexican government's statistical bulletin (Cuadro 3.1): 986,314 (Jan–Dec 2024), 126,885 (Jan–Dec 2025) and 14,621 (Jan-May 2026). Migrantes Canalizados is excluded as this population is considered a subset of Migrantes Presentados, and including both would result in double counting. We subtract 11,804 people returned from Mexico (Cuadro 3.2) from Jan–Dec 2025 and 5,438 from Jan-Jun 2026, as we are assuming these individuals were drawn from the presented migrant population, acknowledged as an approximation. We also include UNHCR data on 168,518 recognized refugees and 172,237 asylum seekers in Mexico (as of 30 June 2025). As indicated in the Quarterly Mixed Migration report, Mexico is widely characterized as a country of transit, origin, and destination for mixed migration flows, and official figures likely underestimate total displacement. Reliability is set as Low due to uncertainty around the origin of returned migrants, the unconfirmed subset relationship between Canalizados and Presentados, and the significant number of migrants not captured in official statistics.</t>
  </si>
  <si>
    <t>MEX003People affected</t>
  </si>
  <si>
    <t>The number of people displaced includes Migrantes Presentados as reported in the Mexican government's statistical bulletin (Cuadro 3.1): 986,314 (Jan–Dec 2024) and 126,885 (Jan–Dec 2025) and 14,621 (Jan-May 2026). Migrantes Canalizados is excluded as this population is considered a subset of Migrantes Presentados, and including both would result in double counting. We subtract 11,804 people returned from Mexico (Cuadro 3.2) from Jan–Dec 2025 and 5,438 from Jan-Jun 2026, as we are assuming these individuals were drawn from the presented migrant population, acknowledged as an approximation. We also include UNHCR data on 168,518 recognized refugees and 172,237 asylum seekers in Mexico (as of 30 June 2025). As indicated in the Quarterly Mixed Migration report, Mexico is widely characterized as a country of transit, origin, and destination for mixed migration flows, and official figures likely underestimate total displacement. Reliability is set as Low due to uncertainty around the origin of returned migrants, the unconfirmed subset relationship between Canalizados and Presentados, and the significant number of migrants not captured in official statistics.</t>
  </si>
  <si>
    <t>MEX003People displaced</t>
  </si>
  <si>
    <t>MEX003Injuries reported</t>
  </si>
  <si>
    <t>https://missingmigrants.iom.int/region/americas?region_incident=All&amp;route=3936&amp;year%5B%5D=15741&amp;incident_date%5Bmin%5D=2025-01-01&amp;incident_date%5Bmax%5D=2025-06-30</t>
  </si>
  <si>
    <t>Number of missing and deceased migrants in Mexico from 01/01/2026 to 30/06/2026 due to various causes. The probability of accuracy is considered low due to the challenges in tracking and reporting migrant deaths and the often undocumented nature of migrant journeys, which can lead to underreporting.</t>
  </si>
  <si>
    <t>MEX003Fatalities reported</t>
  </si>
  <si>
    <t>MEX003Fatalities in all crises</t>
  </si>
  <si>
    <t>No dedicated assessment or official figure exists for People in Need in the context of mixed migration in Mexico. As the primary crisis driver is Mixed Migration, the figure for People Displaced is used as a proxy for this indicator. The number of people displaced includes Migrantes Presentados as reported in the Mexican government's statistical bulletin (Cuadro 3.1): 986,314 (Jan–Dec 2024) and 126,885 (Jan–Dec 2025) and 14,621 (Jan-May 2026). Migrantes Canalizados is excluded as this population is considered a subset of Migrantes Presentados, and including both would result in double counting. We subtract 11,804 people returned from Mexico (Cuadro 3.2) from Jan–Dec 2025 and 5,438 from Jan-Jun 2026, as we are assuming these individuals were drawn from the presented migrant population, acknowledged as an approximation. We also include UNHCR data on 168,518 recognized refugees and 172,237 asylum seekers in Mexico (as of 30 June 2025). As indicated in the Quarterly Mixed Migration report, Mexico is widely characterized as a country of transit, origin, and destination for mixed migration flows, and official figures likely underestimate total displacement. Reliability is set as Low due to uncertainty around the origin of returned migrants, the unconfirmed subset relationship between Canalizados and Presentados, and the significant number of migrants not captured in official statistics.</t>
  </si>
  <si>
    <t>MEX003People in Need</t>
  </si>
  <si>
    <t>IOM 03/02/2024; INEGI accessed on 08/07/2026; Government of Mexico accessed on 08/07/2026</t>
  </si>
  <si>
    <t>https://mexico.iom.int/sites/g/files/tmzbdl1686/files/documents/2024-03/estadisticas-migratorias-2023.pdf; https://www.inegi.org.mx/app/tabulados/interactivos/?pxq=Poblacion_Poblacion_01_e60cd8cf-927f-4b94-823e-972457a12d4b http://www.politicamigratoria.gob.mx/es/PoliticaMigratoria/CuadrosBOLETIN?Anual=2024&amp;Secc=3</t>
  </si>
  <si>
    <t xml:space="preserve">According to INFORM SI methodology, the number of people in Level 1 is equal to the people exposed minus the people affected. People in Level 1 are able to meet their basic needs without employing irreversible coping strategies. The reliability of this data/indicator is low as we may be overcounting because our calculations are based on projected figures and regional analysis </t>
  </si>
  <si>
    <t>MEX003Minimal humanitarian conditions - Level 1</t>
  </si>
  <si>
    <t>UNHCR accessed on 09/06/2026</t>
  </si>
  <si>
    <t>https://www.unhcr.org/refugee-statistics-uat/download/?url=JZ3p8k</t>
  </si>
  <si>
    <t>According to INFORM SI methodology, the number of people in Level 2 is equal to the people affected minus the people in need. However, the reliability of this figure is considered medium due to possible inconsistencies in data collection methods and as there may be migrants crossing the country without the knowledge of government authorities.</t>
  </si>
  <si>
    <t>MEX003Stressed humanitarian conditions - Level 2</t>
  </si>
  <si>
    <t>According to INFORM Severity Index methodology, the sum of people in levels 3, 4 and 5 is equal to the total number of people in need. No dedicated assessment or official figure exists for Level 3 in the context of mixed migration in Mexico. As the primary crisis driver is Mixed Migration, the figure for People Displaced is used as a proxy for this indicator. The number of people displaced includes Migrantes Presentados as reported in the Mexican government's statistical bulletin (Cuadro 3.1): 986,314 (Jan–Dec 2024) and 126,885 (Jan–Dec 2025) and 14,621 (Jan-May 2026). Migrantes Canalizados is excluded as this population is considered a subset of Migrantes Presentados, and including both would result in double counting. We subtract 11,804 people returned from Mexico (Cuadro 3.2) from Jan–Dec 2025 and 5,438 from Jan-Jun 2026, as we are assuming these individuals were drawn from the presented migrant population, acknowledged as an approximation. We also include UNHCR data on 168,518 recognized refugees and 172,237 asylum seekers in Mexico (as of 30 June 2025). As indicated in the Quarterly Mixed Migration report, Mexico is widely characterized as a country of transit, origin, and destination for mixed migration flows, and official figures likely underestimate total displacement. Reliability is set as Low due to uncertainty around the origin of returned migrants, the unconfirmed subset relationship between Canalizados and Presentados, and the significant number of migrants not captured in official statistics.</t>
  </si>
  <si>
    <t>MEX003Moderate humanitarian conditions - Level 3</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</si>
  <si>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Reliability is set to medium as we are using the least approach to calculate lvl 3 to 5</t>
  </si>
  <si>
    <t>MEX003Severe humanitarian conditions - Level 4</t>
  </si>
  <si>
    <t>MEX003Extreme humanitarian conditions - Level 5</t>
  </si>
  <si>
    <t>http://www.politicamigratoria.gob.mx/es/PoliticaMigratoria/CuadrosBOLETIN?Anual=2025&amp;Secc=3; http://www.politicamigratoria.gob.mx/es/PoliticaMigratoria/CuadrosBOLETIN?Anual=2024&amp;Secc=3</t>
  </si>
  <si>
    <t xml:space="preserve">In this crisis, just 1 population group is affected: migrants/refugees/asylum seekers. Reliability was set to low because we might not be fully covering all affected groups in the crisis, as there wasn't a comprehensive analysis of their situation at the time of publication. </t>
  </si>
  <si>
    <t>MEX003Crisis affected groups</t>
  </si>
  <si>
    <t>MEX003People facing limited access constraints</t>
  </si>
  <si>
    <t>MEX003People facing restricted access constraints</t>
  </si>
  <si>
    <t>MEX003Illness cases reported</t>
  </si>
  <si>
    <t>MEX003Buildings damaged</t>
  </si>
  <si>
    <t>MEX003Buildings destroyed</t>
  </si>
  <si>
    <t>MEX003Buildings in affected area</t>
  </si>
  <si>
    <t>MEX003Economic Losses</t>
  </si>
  <si>
    <t>Worldbank accessed on 10/07/2026</t>
  </si>
  <si>
    <t>https://data.worldbank.org/indicator/SP.POP.TOTL?locations=CU</t>
  </si>
  <si>
    <t>The projected population for Cuba for 2026 is 10,979,783, according to the World Bank. Reliability was set to medium as we are working with projected figures and as a census hasn't been conducted on the island recently.</t>
  </si>
  <si>
    <t>CUB004Total population</t>
  </si>
  <si>
    <t>Geo-Refenet accesed on 16/02/2026; Cubadebate Accessed 16/02/2026; OCHA 02/04/2026</t>
  </si>
  <si>
    <t>https://www.geo-ref.net/sp/cub.htm; http://www.cubadebate.cu/noticias/2018/11/11/cuba-en-datos-2018-territorio/; https://reliefweb.int/report/cuba/plan-action-united-nations-system-cuba-response-energy-and-hurricane-melissa-emergencies-march-2026</t>
  </si>
  <si>
    <t>The landmass affected by the Complex crisis corresponds to the total territory of Cuba (109,882km2), as the consequences of the oil shortages and economic downturn and the Hurricane Melissa landfall in October 2025 have impacted or are expected to impact communities nationwide. Reliability was set to medium as the consequences of the crises are not distributed equally in all territories.</t>
  </si>
  <si>
    <t>CUB004Landmass affected</t>
  </si>
  <si>
    <t>Worldbank accessed on 10/07/2026; OCHA 02/04/2026; OCHA 06/11/2025; IFCR 23/03/2026</t>
  </si>
  <si>
    <t>https://data.worldbank.org/indicator/SP.POP.TOTL?locations=CU; https://reliefweb.int/report/cuba/plan-action-united-nations-system-cuba-response-energy-and-hurricane-melissa-emergencies-march-2026; https://reliefweb.int/report/cuba/plan-action-response-hurricane-melissa-united-nations-system-cuba-october-2025; https://reliefweb.int/report/cuba/cuba-hurricane-melissa-revised-emergency-appeal-mdrcu013</t>
  </si>
  <si>
    <t xml:space="preserve">The number for people exposed corresponds to the entire population of Cuba,10,979,783, as communities across the country are exposed equally to the main consequences of the oil shortages and economic crisis: blackouts, power shortages, reduced job opportunities, transportation and food supply disruptions; as well as the impacts of Hurricane Melissa in October. Reliability was set to medium as we are unsure of the current scale and scope of these impacts. </t>
  </si>
  <si>
    <t>CUB004People exposed</t>
  </si>
  <si>
    <t>Worldbank accessed on 10/07/2026; OCHA 02/04/2026; OCHA 06/11/2025; IFCR 23/03/2026; ACAPS 17/04/2026</t>
  </si>
  <si>
    <t>https://data.worldbank.org/indicator/SP.POP.TOTL?locations=CU; https://reliefweb.int/report/cuba/plan-action-united-nations-system-cuba-response-energy-and-hurricane-melissa-emergencies-march-2026; https://reliefweb.int/report/cuba/plan-action-response-hurricane-melissa-united-nations-system-cuba-october-2025; https://reliefweb.int/report/cuba/cuba-hurricane-melissa-revised-emergency-appeal-mdrcu013; https://www.acaps.org/fileadmin/Data_Product/Main_media/20260417_ACAPS_Cuba_-_Impact_of_the_oil_blockade_on_humanitarian_needs_.pdf</t>
  </si>
  <si>
    <t>This figure corresponds to the total population of approximately 10.9 million people, reflecting the nationwide scale of the combined crisis. The most recent nationwide blackout in March 2026 affected an estimated 9.8 million people, following the collapse of Cuba’s national electricity grid, which led to zero megawatt generation in March and has led to a reduced nighttime light reflectance (NLR) since early 2026, which we are using as a proxy for affected. However, this shock is not occurring in isolation. It is compounding the residual impacts of Hurricane Melissa (October 2025), which had already affected around 2 million people and caused widespread damage to housing, infrastructure, and essential services, particularly in eastern provinces. The reliability is set to be low because the impacts are unevenly distributed, and depend on communities and households' purchasing capacity and ability to cope. This makes it difficult to clearly measure how severe the impact is across the whole population, and create a risk of over-counting.</t>
  </si>
  <si>
    <t>CUB004People affected</t>
  </si>
  <si>
    <t>OCHA 02/04/2026; OCHA 06/11/2025; IFCR 23/03/2026; UNHCR 11/02/2026</t>
  </si>
  <si>
    <t>https://reliefweb.int/report/cuba/plan-action-united-nations-system-cuba-response-energy-and-hurricane-melissa-emergencies-march-2026; https://reliefweb.int/report/cuba/plan-action-response-hurricane-melissa-united-nations-system-cuba-october-2025; https://reliefweb.int/report/cuba/cuba-hurricane-melissa-revised-emergency-appeal-mdrcu013; https://reliefweb.int/report/cuba/displaced-cubans-americas-january-2026</t>
  </si>
  <si>
    <t xml:space="preserve">The number of displaced people corresponds to the addition of 1) 1,879,613 Cubans in countries in the Americas by January 2026, including 23,944 refugees and 349,971 asylum seekers, according to UNHCR, and 2) 735,000 people evacuated in October as a result of Hurricane Melissa, according to OCHA's plan of action to Hurricane Melissa -(page 4). However, no follow-up information was identified on the displacement status of these evacuees after the emergency period. Reliability was set to low because: 1) there may be unreported people displaced by either the Hurricane or the effects of the political and economic crisis, 2) we are unaware if those evacuated in 2025 have been able to return to their homes and 3) as not all of those displaced by January 2026, moved out of Cuba as a result of the current economic/political crisis and/or the climatic shocks.	</t>
  </si>
  <si>
    <t>CUB004People displaced</t>
  </si>
  <si>
    <t>CUB004Injuries reported</t>
  </si>
  <si>
    <t>ACLED accessed on 10/07/2026; IFRC 14/04/2026</t>
  </si>
  <si>
    <t>https://acleddata.com/conflict-data/data-export-tool?event_type%5BExplosions%252FRemote%20violence%5D=Explosions/Remote%20violence&amp;event_type%5BProtests%5D=Protests&amp;event_type%5BExplosions%2FRemote%20violence%5D=Explosions/Remote%20violence&amp;event_type%5BBattles%5D=Battles&amp;event_type%5BViolence%20against%20civilians%5D=Violence%20against%20civilians&amp;event_type%5BRiots%5D=Riots&amp;event_type%5BStrategic%20developments%5D=Strategic%20developments&amp;viewsreference%5Breload%5D=eJxdi8EKwjAQRP9lzx7UIk3zKyLLSta6kK4hWVqK9N9NyaHgYQ4z780XWOkZOWBhM9GxgL8_TpAosxrWiK1oa2Lw-0hjpvSGf0FCxdfOuduBXsIxoNK0X1uZhZdDyDxLkY-292UYOtdX2lQxnjBwNAJ_3n69bjrE&amp;event_date_from=2025-09-30&amp;event_date_to=2026-03-31&amp;country%5B192%5D=192&amp;fields_on%5Bevent_id_cnty%5D=event_id_cnty&amp;page=0</t>
  </si>
  <si>
    <t>The figure represents the number of fatalities reported by ACLED in Cuba between 01/01/2026 and 30/06/2026 related to demonstrations, political violence and strategic development, 12. This number may be an underestimation as a result of limited up-to-date reporting on the fatalities caused by the political and economical crisis. Reliability is set to low accordingly.</t>
  </si>
  <si>
    <t>CUB004Fatalities reported</t>
  </si>
  <si>
    <t>CUB004Fatalities in all crises</t>
  </si>
  <si>
    <t>OCHA 02/04/2026</t>
  </si>
  <si>
    <t>https://reliefweb.int/report/cuba/plan-action-united-nations-system-cuba-response-energy-and-hurricane-melissa-emergencies-march-2026</t>
  </si>
  <si>
    <t>The number of people in need corresponds to the estimated 4,200,000 who were identified as in need of humanitarian assistance, based on an intersectoral analysis conducted by OCHA  in 2026. This source was chosen because it is the most product-related to this crisis, it is the most reliable/the only source reporting on the consequences of the oil shortages and economic crisis. Reliability was set to medium as we were unable to triangulate the figure or know the severity distributions.</t>
  </si>
  <si>
    <t>CUB004People in Need</t>
  </si>
  <si>
    <t>OCHA 02/04/2026; OCHA 06/11/2025; IFCR 23/03/2026</t>
  </si>
  <si>
    <t>https://reliefweb.int/report/cuba/plan-action-united-nations-system-cuba-response-energy-and-hurricane-melissa-emergencies-march-2026; https://reliefweb.int/report/cuba/plan-action-response-hurricane-melissa-united-nations-system-cuba-october-2025; https://reliefweb.int/report/cuba/cuba-hurricane-melissa-revised-emergency-appeal-mdrcu013</t>
  </si>
  <si>
    <t xml:space="preserve">According to INFORM SI methodology, the number of people in Level 1 is equal to the people exposed minus the people affected. People in Level 1 are able to meet their basic needs without employing irreversible coping strategies. As the number People exposed and affected are the same, this number is 0. Reliability is set to low. </t>
  </si>
  <si>
    <t>CUB004Minimal humanitarian conditions - Level 1</t>
  </si>
  <si>
    <t>According to INFORM SI methodology, the number of people in Level 2 is equal to the people affected minus the people in need. People in level 2 are facing some shortages or/and some availability and accessibility problems regarding basic services. Needs are higher, but are still not life-threatening. The affected population can meet their needs by applying coping strategies.  Reliability is set to low.</t>
  </si>
  <si>
    <t>CUB004Stressed humanitarian conditions - Level 2</t>
  </si>
  <si>
    <t xml:space="preserve">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need corresponds to the estimated 4,200,000 who were identified as in need of humanitarian assistance based on an intersectoral analysis conducted by OCHA in 2026. This source was chosen because it is the most product-related to this crisis, and it is the most reliable/the only source reporting on the consequences of the oil shortage and economic crisis. Reliability was set to low as the 4.2 million people in need were not explicitly contextualized in either severe or extreme levels of severity, and as we were unable to triangulate the figure or calculate severity distribution by other means. </t>
  </si>
  <si>
    <t>CUB004Moderate humanitarian conditions - Level 3</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</si>
  <si>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t>
  </si>
  <si>
    <t>CUB004Severe humanitarian conditions - Level 4</t>
  </si>
  <si>
    <t>CUB004Extreme humanitarian conditions - Level 5</t>
  </si>
  <si>
    <t>In this crisis, 3 out of 5 population groups are affected: IDPs, Host and non-Host, as there are no records of refugees, asylum seekers, and returnees in Cuba. Reliability is set to low as we are counting those evacuated before and after Meilissa's landfall as IDP, and its not clear how many of them have been able to return by the time of publishing</t>
  </si>
  <si>
    <t>CUB004Crisis affected groups</t>
  </si>
  <si>
    <t>PAHO 28/01/2026</t>
  </si>
  <si>
    <t>https://reliefweb.int/report/jamaica/paho-regional-situation-report-hurricane-season-2025-hurricane-melissa-sitrep-no-7-data-26-january-2026-1100-est-utc-0500</t>
  </si>
  <si>
    <t xml:space="preserve">Widespread transmission of chikungunya continues, with 51,217 cumulative cases reported across 15 provinces, including 1,959 confirmed cases and 46 deaths. Dengue transmission also persists, with 30,652 suspected cases, 441 confirmed cases, 770 severe cases, and 19 deaths reported in 2025. Reliability is set to low as these illness cases are not necessarily a direct consequence of Mellisa's impact </t>
  </si>
  <si>
    <t>CUB004Illness cases reported</t>
  </si>
  <si>
    <t>IFRC 14/05/2026</t>
  </si>
  <si>
    <t>https://reliefweb.int/report/cuba/cuba-hurricane-melissa-operation-update-3-mdrcu013</t>
  </si>
  <si>
    <t>As of April 14, 2026, IFRC reports that Housing impacts as a result of Melissa's landfall were extensive, with an estimated 215,000 homes damaged or destroyed, and 2117 educational centers damaged. Reliability was set to low as we don't have information on the full extent of Melissa's impact by the time of updating, and as the sources doesnt discriminate between houses damage and/or destroyed</t>
  </si>
  <si>
    <t>CUB004Buildings damaged</t>
  </si>
  <si>
    <t>As of April 14, 2026, IFRC reports that Housing impacts as a result of Melissa's landfall were extensive, with an estimated 215,000 homes damaged or destroyed. Reliability was set to low as we don't have information on the full extent of Melissa's impact by the time of updating, and as the sources doesnt discriminate between houses damage and/or destroyed</t>
  </si>
  <si>
    <t>CUB004Buildings destroyed</t>
  </si>
  <si>
    <t>IFRC 06/11/2025</t>
  </si>
  <si>
    <t>https://reliefweb.int/report/cuba/ifrc-hurricane-melissa-disaster-brief-tc-2025-000196-hti-americas-cuba-november-5-2025</t>
  </si>
  <si>
    <t xml:space="preserve">Preliminary data suggested that roughly 992,000 homes sustained damage to varying degrees after Melissa made landfall in October. Reliability was set to low as we don't have information on the full extent of Melissa's impact by the time of updating, and numbers may fluctuate in the next months. </t>
  </si>
  <si>
    <t>CUB004Buildings in affected area</t>
  </si>
  <si>
    <t>CUB004Economic Losses</t>
  </si>
  <si>
    <t>CUB004People facing limited access constraints</t>
  </si>
  <si>
    <t>CUB004People facing restricted access constraints</t>
  </si>
  <si>
    <t>OCHA 24/01/2025</t>
  </si>
  <si>
    <t>https://humanitarianaction.info/plan/1269</t>
  </si>
  <si>
    <t xml:space="preserve">This is the population of Guatemala according to the 2025 humanitarian need overview. This number was adopted instead of World Bank figure, as it considers population changes due to immigration and emigration. </t>
  </si>
  <si>
    <t>GTM001Total population</t>
  </si>
  <si>
    <t>World Bank accessed 18/07/2025</t>
  </si>
  <si>
    <t>https://data.worldbank.org/indicator/AG.LND.TOTL.K2?locations=GT</t>
  </si>
  <si>
    <t xml:space="preserve">Guatemala is experiencing a humanitarian crisis generated by Climatic Shocks, Conflict and Violence across the country, Therefore, the total landmass of Guatemala is considered exposed to the crisis. </t>
  </si>
  <si>
    <t>GTM001Landmass affected</t>
  </si>
  <si>
    <t xml:space="preserve">The number of people exposed corresponds to the total population as they are at risk of food insecurity, limited access to WASH and health services, protection risks and gender-based violence driven by climatic shocks and the violence and conflict crisis in the country. The total population figure is taken from OCHA's 2025 HNRP. This source was chosen because it considers the population movement such as internal and international displacement. Reliability is set as medium as the data used in the response plan was collected and analysed in December 2024. </t>
  </si>
  <si>
    <t>GTM001People exposed</t>
  </si>
  <si>
    <t>IPC 28/01/2026; IPC 11/09/2025</t>
  </si>
  <si>
    <t>https://data.humdata.org/dataset/guatemala-acute-food-insecurity-country-data; https://www.ipcinfo.org/ipc-country-analysis/details-map/en/c/1159721/?iso3=GTM</t>
  </si>
  <si>
    <t>The number of people affected corresponds to the total population projected to be in food insecurity IPC 2 and above, projected between January and April 2026, 9,859,576, distributed like this IPC 2 (6,847,275) + IPC 3 (2,763,835) and + IPC 4 (248,466), according to IPC’s latest documente published in September 2025 and titled Acute Food Insecurity Situation for May - August 2025 and Projections for September 2025 - January 2026 and February - April 2026. We have decided to use IPC as it covers the humanitarian consequences of the driver's crisis for the country. The reliability of this data/indicator is medium, as we are using projected data from the IPC's published in late 2025. The reliability of this data/indicator is medium, as we are using projected data from the IPC's report published in September 2025, and we may be doublecounting a small part of the affected by adding those impacted by the rainy season</t>
  </si>
  <si>
    <t>GTM001People affected</t>
  </si>
  <si>
    <t xml:space="preserve">UNHCR accessed on 14/07/2026; UNHCR, UNICEF, WFP 02/09/2025; UNHCR accessed on 14/07/2026; Instituto Guatemalteco de Migración accessed on 14/07/2026; Instituto Guatemalteco de Migración accessed on 14/07/2026; Radio TGWTV 13/07/2026; OCHA 24/01/2025 </t>
  </si>
  <si>
    <t>https://www.unhcr.org/where-we-work/countries/guatemala?dataset=POP&amp;yearsMode=range&amp;selectedYears=%5B2012%2C2025%5D&amp;level=OPR&amp;category=PTY&amp;fundingSource=ALS&amp;compareBy=%5B%22category%22%5D&amp;levelCompare=%5B%5B%22OGTM_ABC%22%5D%5D&amp;viewType=chart&amp;chartType=bar&amp;contextualDataset=BUD&amp;tableDataView=absolute&amp;strategyYear=2025; https://app.powerbi.com/view?r=eyJrIjoiZWQyZDVkZjAtMmEyYi00NWRlLTg0MTUtZDRjNWExZjZiZmM0IiwidCI6ImViOTEyNjQxLTEwNGEtNDRmOC1iNzk3LWIzYjU4ODU4NGYxZCJ9; https://app.powerbi.com/view?r=eyJrIjoiODU0YTU0ZWQtNmUxOC00NjZmLTg1YjgtOTRjYWQzNGE5ZDJhIiwidCI6ImViOTEyNjQxLTEwNGEtNDRmOC1iNzk3LWIzYjU4ODU4NGYxZCJ9; https://reliefweb.int/report/mexico/mixed-movements-monitoring-april-june-2025; https://data.unhcr.org/en/country/gtm; https://x.com/RadioTGWTV/status/2076708277606404187; https://reliefweb.int/report/guatemala/guatemala-necesidades-humanitarias-y-plan-de-respuesta-2025?_gl=1*1defi41*_ga*NDg0NDI4NjIxLjE3MzE1NTAwNjg.*_ga_E60ZNX2F68*czE3NTEzODU0MzIkbzg5JGcxJHQxNzUxMzg1NjYxJGo0MyRsMCRoMA</t>
  </si>
  <si>
    <t xml:space="preserve">The number of people displaced by the complex crisis in Guatemala includes the Guatemalans who are: a) refugees, asylum-seekers or in need of international protection worldwide at the end of 2024 (231,647); b) Guatemalan returnees between January and December 2025 (55,276), and between January 01 and July 14, 2026 (35,245), according to the Instituto Guatemalteco de Migración; c) people in mixed movements - i.e people crossing Guatemala that aren't from the country- (209,610) in 2025, according to UNHCR, UNICEF and  WFP; d) IDP's due to violence (573,000) and weather-related disasters (685,000) by September 2025, according to UNHCR Operational Data Portal; e) the 6,726 people who lost their homes (damnificados in Spanish) in the current rainy season (from 19/04/2027 to the date 13/07/2026). All of these categories are included among the displaced people as they are some of the communities prioritised in the 2025 HRP analysis due to their particular vulnerability to violence and climate shocks in the territory. Reliability was considered low due to the potential risk of double counting within the IDP population, as individuals may have been displaced for multiple reasons, and as we are using data from 2024 and 2025. </t>
  </si>
  <si>
    <t>GTM001People displaced</t>
  </si>
  <si>
    <t>Radio TGWTV 06/01/2026; Radio TGWTV 13/07/2026</t>
  </si>
  <si>
    <t>https://x.com/RadioTGWTV/status/2008567335590969712; https://x.com/RadioTGWTV/status/2076708277606404187</t>
  </si>
  <si>
    <t>Guatemala's National Coordinator for Disaster Reduction (CONRED) reported 3 people injured as a result of the cold season (from 01/11/2025 to 31/01/2026) and another 3 injured due to rainy season (from 19/04/2026 to the date 13/07/2026). Reliability was set to low as it wasn't possible to triangulate the figure.</t>
  </si>
  <si>
    <t>GTM001Injuries reported</t>
  </si>
  <si>
    <t>ACLED accessed on 10/07/2026; Radio TGWTV 03/11/2025; Radio TGWTV 18/12/2025; Radio TGWTV 13/07/2026</t>
  </si>
  <si>
    <t>https://acleddata.com/conflict-data/data-export-tool?event_type%5BExplosions%252FRemote%20violence%5D=Explosions/Remote%20violence&amp;event_type%5BProtests%5D=Protests&amp;event_type%5BExplosions%2FRemote%20violence%5D=Explosions/Remote%20violence&amp;event_type%5BBattles%5D=Battles&amp;event_type%5BViolence%20against%20civilians%5D=Violence%20against%20civilians&amp;event_type%5BRiots%5D=Riots&amp;event_type%5BStrategic%20developments%5D=Strategic%20developments&amp;viewsreference%5Breload%5D=eJxdi8EKwjAQRP9lzx7UIk3zKyLLSta6kK4hWVqK9N9NyaHgYQ4z780XWOkZOWBhM9GxgL8_TpAosxrWiK1oa2Lw-0hjpvSGf0FCxdfOuduBXsIxoNK0X1uZhZdDyDxLkY-292UYOtdX2lQxnjBwNAJ_3n69bjrE&amp;event_date_from=2025-11-01&amp;event_date_to=2026-04-30&amp;country%5B320%5D=320&amp;fields_on%5Bevent_id_cnty%5D=event_id_cnty&amp;delimeter=1; https://x.com/RadioTGWTV/status/1985401298594795841/photo/1; https://x.com/RadioTGWTV/status/2008567335590969712; https://x.com/RadioTGWTV/status/2076708277606404187</t>
  </si>
  <si>
    <t xml:space="preserve">Fatalities were reported in all categories in ACLED between 01/01/2026 to 30/06/2026, resulting in 433 deaths. Also, Guatemala's National Coordinator for Disaster Reduction (CONRED) reported 5 people killed as a result of the cold season (from 01/11/2025 to the date 06/01/2026) and 10 fatalities due to rainy season (from 19/04/2026 to the date 13/07/2026). Reliability was set to medium as it wasn't possible to triangulate the figure, and as we may be double-counting. </t>
  </si>
  <si>
    <t>GTM001Fatalities reported</t>
  </si>
  <si>
    <t>GTM001Fatalities in all crises</t>
  </si>
  <si>
    <t>IPC 11/09/2025</t>
  </si>
  <si>
    <t xml:space="preserve">The number of people in need corresponds to the number of people facing acute food insecurity at IPC Phase 3 (2,763,835) and Phase 4 (248,466). The figures are taken from the IPC thirnd projection period (January–April 2026), published in September 2025. In Guatemala, humanitarian needs in food security are primarily driven by climatic shocks, including recurrent drought and erratic rainfall patterns that persistently affect agricultural yields and livelihoods, particularly in the Dry Corridor. This source was chosen because it is the most recent available and provides the severity breakdown across IPC phases. The reliability of this data is low as the figures are based on IPC projections and its from 2025. Also IPC mostly reflect the needs of one sector which is food security, However, other sectoral's needs are unavailable. </t>
  </si>
  <si>
    <t>GTM001People in Need</t>
  </si>
  <si>
    <t xml:space="preserve">According to INFORM SI methodology, the number of people in Level 1 is equal to the people exposed minus the people affected. People in Level 1 are able to meet their basic needs without employing irreversible coping strategies which matches the people in IPC phase 1. The reliability of this data/indicator is low as we may be overcounting because our calculations are based on projected data analysed in September 2025 and may be outdated by the time of publishing. </t>
  </si>
  <si>
    <t>GTM001Minimal humanitarian conditions - Level 1</t>
  </si>
  <si>
    <t xml:space="preserve">According to INFORM SI methodology, the number of people in Level 2 is equal to the people affected minus the people in need which matches the people in IPC phase 2. The reliability of this data/indicator is low as we may be overcounting because our calculations are based on projected data analysed in September 2025 and may be outdated by the time of publishing. </t>
  </si>
  <si>
    <t>GTM001Stressed humanitarian conditions - Level 2</t>
  </si>
  <si>
    <t>According to the INFORM Severity Index methodology, the sum of people in Levels 3, 4 and 5 is equal to the total number of people in need. The severity distribution was derived directly from the IPC third projection period (January-April 2026), which provides disaggregated figures by IPC Phase 3 (2763835) at the national level. This source was chosen because IPCs is the most up to date publication in Guatemala, and shows the impact of the drivers in one of the most acute needs, food insecurity. According to ACAPS methodology, Level 3 conditions are equivalent to IPC Phase 3, encompassing all people with needs regardless of severity. The reliability of the data is medium, as figures are based on IPC projections which ended rather than a current analysis period.</t>
  </si>
  <si>
    <t>GTM001Moderate humanitarian conditions - Level 3</t>
  </si>
  <si>
    <t>According to the INFORM Severity Index methodology, the sum of people in Levels 3, 4 and 5 is equal to the total number of people in need. The severity distribution was derived directly from the IPC third projection period (January-April 2026), which provides disaggregated figures by phase at the national level: Phase 4 (248466).This source was chosen because IPCs is the most up to date publication in Guatemala, and shows the impact of the drivers in one of the most acute needs, food insecurity.  According to ACAPS methodology, Level 4 conditions are equivalent to IPC Phase 4, encompassing people facing the most severe food insecurity. The reliability of the data is medium, as figures are based on IPC projections which ended rather than a current analysis period.</t>
  </si>
  <si>
    <t>GTM001Severe humanitarian conditions - Level 4</t>
  </si>
  <si>
    <t xml:space="preserve">Considering the complexity of the situation in Guatemala and the limited availability of current reliable data from open sources, we have relied on the latest IPC assessment published in September 2025, to determine the amoun of people in Level 5/IPC 5 (Catastrophe) conditions. As such, Level 5 remains 0 in our analysis, as there was no people in IPC Phase 5 for the projection between January 2026 to April 2026. This source was chosen because IPCs is the most up to date publication in Guatemala, and shows the impact of the drivers in one of the most acute needs, food insecurity. Reliability was set to low as we are using outdated figures from IPC, and as we don’t have a clear severity distribution of people in need from conflict and violence. </t>
  </si>
  <si>
    <t>GTM001Extreme humanitarian conditions - Level 5</t>
  </si>
  <si>
    <t xml:space="preserve">In this crisis, all 5 population groups are affected: IDPs, returnees, host population, non-host population, refugees/ asylum seekers and migrants. </t>
  </si>
  <si>
    <t>GTM001Crisis affected groups</t>
  </si>
  <si>
    <t xml:space="preserve">Considering the complexity of the situation in Guatemala and current reliable data from open sources is not available, which limits the capacity to provide accurate figure. </t>
  </si>
  <si>
    <t>GTM001People facing limited access constraints</t>
  </si>
  <si>
    <t>GTM001People facing restricted access constraints</t>
  </si>
  <si>
    <t>GTM001Illness cases reported</t>
  </si>
  <si>
    <t>OCHA 11/07/2025; Radio TGWTV 06/11/2025; Radio TGWTV 06/01/2026</t>
  </si>
  <si>
    <t>https://reliefweb.int/report/guatemala/latin-america-caribbean-weekly-situation-update-11-july-2025; https://x.com/RadioTGWTV/status/1986467667515949452/photo/1; https://x.com/RadioTGWTV/status/2008567335590969712</t>
  </si>
  <si>
    <t>Damage related to the earthquake that hit Guatemala on 8 July includes more than 300 homes, nine health centres, four schools, and multiple roads and a bridge. In addition, Guatemala's National Coordinator for Disaster Reduction (CONRED) reported that 420 homes suffered light damage and 15,405 moderate damage and 355 severe damage. Also, buildings affected/damaged include 49 bridges, 43 structures, and 54 educational centers, as a result of the rains in the country from 19/04/2025 to the date 06/11/2025, and due to the cold season (reported from 01/11/2025 to the date 06/01/2026). Reliability is set as Low considering the complexity of the situation in Guatemala and current reliable data from open sources is not available for the other drivers, which limits the capacity to provide accurate figure.</t>
  </si>
  <si>
    <t>GTM001Buildings damaged</t>
  </si>
  <si>
    <t xml:space="preserve">Radio TGWTV 06/11/2025; Radio TGWTV 06/01/2026 </t>
  </si>
  <si>
    <t>https://x.com/RadioTGWTV/status/1986467667515949452/photo/1; https://x.com/RadioTGWTV/status/2008567335590969712</t>
  </si>
  <si>
    <t>Guatemala's National Coordinator for Disaster Reduction (CONRED) reported 9 bridges and 1 educational center were destroyed as a result of the rains in the country from 19/04/2025 to the date 06/11/2025, and due to the cold season (reported from 01/11/2025 to the date 06/01/2026). Reliability is set as Low considering the complexity of the situation in Guatemala and current reliable data from open sources is not available for the other drivers, which limits the capacity to provide accurate figure.</t>
  </si>
  <si>
    <t>GTM001Buildings destroyed</t>
  </si>
  <si>
    <t>GTM001Buildings in affected area</t>
  </si>
  <si>
    <t>GTM001Economic Losses</t>
  </si>
  <si>
    <t>OCHA 17/02/2025</t>
  </si>
  <si>
    <t>https://humanitarianaction.info/plan/1270</t>
  </si>
  <si>
    <t>This is the population of Honduras in 2025 using the Humanitarian Action home page overview. This number was adopted instead of World Bank figure, as they consider the population movement such internal displacement and people who are in transit seeking refuge in neighbouring counties and beyond.</t>
  </si>
  <si>
    <t>HND001Total population</t>
  </si>
  <si>
    <t>https://data.worldbank.org/indicator/AG.LND.TOTL.K2?locations=HN</t>
  </si>
  <si>
    <t xml:space="preserve">The whole of Honduras is exposed to different contexts of extreme fragility, economic, political and social conflicts. Therefore the whole country is considered exposed to the crisis and the total landmass of the country is taken.  therfore the whole landmass is considered affected by the crisis. </t>
  </si>
  <si>
    <t>HND001Landmass affected</t>
  </si>
  <si>
    <t>https://reliefweb.int/report/honduras/honduras-necesidades-humanitarias-y-plan-de-respuesta-2025-febrero-2025?_gl=1*1biv8fh*_ga*NDg0NDI4NjIxLjE3MzE1NTAwNjg.*_ga_E60ZNX2F68*MTc0MDQxMzcwMy4zOS4xLjE3NDA0MTM3MDUuNTguMC4w</t>
  </si>
  <si>
    <t>Honduras is experiencing a complex crisis marked by overlapping drivers, including extreme poverty, widespread gang violence, forced displacement, recurring climate shocks and political instability. All 18 country departments are affected by at least one of these drivers, and the overall context is characterised by systemic fragility and high vulnerability across sectors. As such, the entire population is considered affected to the crisis due to the convergence of multi-sectoral risks affecting both urban and rural areas. While recent IPC publications provide updated analysis on food insecurity, it does not include critical needs in other sectors such as protection, displacement, and climate risks. The reliability is rated as low due to lack of subnational analysis of the shock/ crisis that would enable us to be more precise and as we are using total population as exposed and affected</t>
  </si>
  <si>
    <t>HND001People exposed</t>
  </si>
  <si>
    <t>IPC 10/06/2026; OCHA 17/02/2025</t>
  </si>
  <si>
    <t>https://www.ipcinfo.org/ipc-country-analysis/details-map/en/c/1163882/?iso3=HND; https://reliefweb.int/report/honduras/honduras-necesidades-humanitarias-y-plan-de-respuesta-2025-febrero-2025?_gl=1*1biv8fh*_ga*NDg0NDI4NjIxLjE3MzE1NTAwNjg.*_ga_E60ZNX2F68*MTc0MDQxMzcwMy4zOS4xLjE3NDA0MTM3MDUuNTguMC4w</t>
  </si>
  <si>
    <t xml:space="preserve">The number of people affected corresponds to people facing acute food insecurity at IPC Phase 2 and above in Honduras in the Projection 1 (April to July 2026): 5,566,502 (IPC Phase 2 - 3,755,380; IPC Phase 3 - 1,716,321 and IPC Phase 4 - 94,801). The figures are taken from the IPC latest report, published in June 2026. In Honduras, humanitarian needs in food security are driven by climatic shocks, including recurrent drought and below-average rainfall forecast to continue into 2026, and NSAG violence, which restricts access to markets and agricultural land. This source was chosen because it is the most recent available and provides the severity breakdown across IPC phases. The reliability of this data is medium as the figures are based on IPC projections and also only reflect needs relevant to food insecurity, while there are other needs from other sectors, such as health, protection, shelter, and others. </t>
  </si>
  <si>
    <t>HND001People affected</t>
  </si>
  <si>
    <t>NRC 03/06/2025; UNHCR 29/05/2026; NRC 03/02/2026; UNHCR 04/08/2025; UNHCR 31/12/2025; UNHCR 05/05/2026; UNHCR 27/05/2026; UNHCR 05/06/2026; UNHCR 01/07/2026; OCHA 13/02/2026</t>
  </si>
  <si>
    <t>https://www.nrc.no/globalassets/pdf/reports/neglected-2024/nrc-neglected-displacement-crises-report-2024.pdf; https://reliefweb.int/sites/default/files/attachments/2b/4d/2b4d7b6c-b5b1-5c29-b9b4-e23576adebfc.pdf; https://reliefweb.int/report/honduras/desplazamiento-interno-en-honduras-enero-septiembre-de-2025;  https://www.unhcr.org/sites/default/files/2025-08/honduras-operational-update-05-2025-eng.pdf; https://www.acnur.org/sites/default/files/2026-02/honduras-informe-operacional-diciembre-2025-es.pdf; https://reliefweb.int/report/honduras/honduras-operational-update-february-2026; https://reliefweb.int/report/honduras/honduras-operational-update-march-2026; https://reliefweb.int/report/honduras/honduras-operational-update-april-2026; https://reliefweb.int/report/honduras/honduras-operational-update-may-2026; https://reliefweb.int/report/honduras/honduras-necesidades-humanitarias-remanentes-enero-2026?_gl=1*95gszd*_gcl_au*MTU4NjgyOTk1MS4xNzY4NTYzNzI4*_ga*NDU4MTg0MzExLjE3Njg1NjMzNjI.*_ga_E60ZNX2F68*czE3NzEyMzYzNzAkbzU2JGcxJHQxNzcxMjQxMTA0JGoyNiRsMCRoMA</t>
  </si>
  <si>
    <t>The number of people displaced by the Climatic Shocks and conflict and Violence in Honduras corresponds to: a) 245,000 Hondurans that were in the process of seeking asylum by 2024; b) 423,845 people have experienced internal displacement at least once in their lifetime as a result of generalized violence by April 2026, according to UNHCR; c) 18,517 refugees and migrants in Honduras by May 31, 2025 in mixed movements; and d) 41,110 people counted as returned (many of them with protection needs) during 2025, according to UNHCR. In addition, 16,724 people returned between January and May 2026. Reliability was set to low as we are using a combination of data from 2025 and projected data and because of the risk of double counting when adding the IDPs and the returnees.</t>
  </si>
  <si>
    <t>HND001People displaced</t>
  </si>
  <si>
    <t>There was no figure of people injured for the past 6 months</t>
  </si>
  <si>
    <t>HND001Injuries reported</t>
  </si>
  <si>
    <t>ACLED accessed on 08/07/2026</t>
  </si>
  <si>
    <t>https://acleddata.com/explorer/; https://reliefweb.int/report/honduras/honduras-floods-and-landslides-update-media-copeco-noaa-cpc-echo-daily-flash-23-october-2025; https://www.elheraldo.hn/honduras/lluvias-honduras-dejan-8-846-afectados-cinco-personas-muertas-PF27665093</t>
  </si>
  <si>
    <t>Fatalities reported in battles, riots, and violence against civilians from 01/01/2026 to 30/06/2026: 338 people.</t>
  </si>
  <si>
    <t>HND001Fatalities reported</t>
  </si>
  <si>
    <t>HND001Fatalities in all crises</t>
  </si>
  <si>
    <t xml:space="preserve">IPC 10/06/2026 </t>
  </si>
  <si>
    <t>https://www.ipcinfo.org/ipc-country-analysis/details-map/en/c/1163882/?iso3=HND</t>
  </si>
  <si>
    <t xml:space="preserve">The number of people in need corresponds to the number of people facing acute food insecurity at IPC Phase 3 and above (IPC Phase 3 - 1,716,321 and IPC Phase 4 - 94,801). The figures are taken from the IPC first projection period (Apr 2026 - Jul 2026), published in June 2026. In Honduras, humanitarian needs in food security are driven by climatic shocks, including recurrent drought and below-average rainfall forecast to continue into 2026, and NSAG violence, which restricts access to markets and agricultural land. This source was chosen because it is the most recent available and provides the severity breakdown across IPC phases. The reliability of this data is low as the figures are based on IPC projections and also only reflect needs relevant to food insecurity, while there are other needs from other sectors, such as health, protection, shelter, and others. </t>
  </si>
  <si>
    <t>HND001People in Need</t>
  </si>
  <si>
    <t>According to INFORM SI methodology, the number of people in Level 1 is equal to the people exposed minus the people affected. People in Level 1 are able to meet their basic needs without employing irreversible coping strategies. The reliability of this data/indicator is low as we may be overcounting because our calculations are based on projected data which is outdated.</t>
  </si>
  <si>
    <t>HND001Minimal humanitarian conditions - Level 1</t>
  </si>
  <si>
    <t>HND001Stressed humanitarian conditions - Level 2</t>
  </si>
  <si>
    <t xml:space="preserve">According to the INFORM Severity Index methodology, the sum of people in Levels 3, 4 and 5 is equal to the total number of people in need. The severity distribution was derived directly from the IPC first projection period (Apr 2026 - Jul 2026), which provides disaggregated figures by phase at the national level. This source was chosen because it is the most recent published IPC analysis for Honduras and provides precise severity-level figures across all phases. According to ACAPS methodology, Level 3 conditions are equivalent to IPC Phase 3, encompassing all people with needs regardless of severity. The reliability of the data is medium, as figures are based on IPC projections rather than a current analysis period.
The number of people in need corresponds to the number of people facing acute food insecurity at IPC Phase 3 - 1,716,321. The figures are taken from the IPC second projection period (Apr 2026 - Jul 2026), published in June 2026. In Honduras, humanitarian needs in food security are driven by climatic shocks, including recurrent drought and below-average rainfall forecast to continue into 2026, and NSAG violence, which restricts access to markets and agricultural land. This source was chosen because it is the most recent available and provides the severity breakdown across IPC phases. The reliability of this data is low as the figures are based on IPC projections and also only reflect needs relevant to food insecurity, while there are other needs from other sectors, such as health, protection, shelter, and others. </t>
  </si>
  <si>
    <t>HND001Moderate humanitarian conditions - Level 3</t>
  </si>
  <si>
    <t xml:space="preserve">According to the INFORM Severity Index methodology, the sum of people in Levels 3, 4 and 5 is equal to the total number of people in need. The severity distribution was derived directly from the IPC first projection period (Apr 2026 - Jul 2026), which provides disaggregated figures by phase at the national level: Phase 4 (Emergency). This source was chosen because it is the most recent published IPC analysis for Honduras and provides precise severity-level figures across all phases. According to ACAPS methodology, Level 4 conditions are equivalent to IPC Phase 4, encompassing people facing the most severe food insecurity. The reliability of the data is low, as figures are based on IPC projections rather than a current analysis period.
The number of people in need corresponds to the number of people facing acute food insecurity at IPC Phase 4 - 94,801. The figures are taken from the IPC first projection period (Apr 2026 - Jul 2026), published in June 2026. In Honduras, humanitarian needs in food security are driven by climatic shocks, including recurrent drought and below-average rainfall forecast to continue into 2026, and NSAG violence, which restricts access to markets and agricultural land. This source was chosen because it is the most recent available and provides the severity breakdown across IPC phases. The reliability of this data is medium as the figures are based on IPC projections and also only reflect needs relevant to food insecurity, while there are other needs from other sectors, such as health, protection, shelter, and others. </t>
  </si>
  <si>
    <t>HND001Severe humanitarian conditions - Level 4</t>
  </si>
  <si>
    <t>According to the INFORM Severity Index methodology, the sum of people in Levels 3, 4 and 5 is equal to the total number of people in need. The severity distribution was derived directly from the IPC first projection period (Apr 2026 - Jul 2026), which provides disaggregated figures by phase at the national level: Phase 5 (Famine): 0 people. This source was chosen because it is the most recent published IPC analysis for Honduras and provides precise severity-level figures across all phases. According to ACAPS methodology, Level 5 conditions are equivalent to IPC Phase 5 (Famine), representing the most catastrophic level of food insecurity. The reliability of the data is low, as figures are based on IPC projections rather than a current analysis period.</t>
  </si>
  <si>
    <t>HND001Extreme humanitarian conditions - Level 5</t>
  </si>
  <si>
    <t>HND001Crisis affected groups</t>
  </si>
  <si>
    <t xml:space="preserve">Considering the complexity of the situation in Honduras and current reliable data from open sources is not available, which limits the capacity to provide accurate figure. </t>
  </si>
  <si>
    <t>HND001People facing limited access constraints</t>
  </si>
  <si>
    <t>HND001People facing restricted access constraints</t>
  </si>
  <si>
    <t>HND001Illness cases reported</t>
  </si>
  <si>
    <t>ECHO 23/10/2025</t>
  </si>
  <si>
    <t>https://reliefweb.int/report/honduras/honduras-floods-and-landslides-update-media-copeco-noaa-cpc-echo-daily-flash-23-october-2025</t>
  </si>
  <si>
    <t>Due to rainy season events, as of 22/10/2025, there have been confirmed at least 3,735 homes damaged, according to ECHO and based on the Center for Atmospheric, Oceanographic and Seismic Studies (Cenaos) of Copeco. Reliability is set as low as there may be more affectations that have not been reported and due to the dynamic situation.</t>
  </si>
  <si>
    <t>HND001Buildings damaged</t>
  </si>
  <si>
    <t>Due to rainy season events, by 22/10/2025, there have been confirmed at least 87 buildings totally destroyed, according to ECHO and based on the Center for Atmospheric, Oceanographic and Seismic Studies (Cenaos) of Copeco. Reliability is set as low as there may be more affectations that have not been reported and due to the dynamic situation.</t>
  </si>
  <si>
    <t>HND001Buildings destroyed</t>
  </si>
  <si>
    <t>HND001Buildings in affected area</t>
  </si>
  <si>
    <t>HND001Economic Losses</t>
  </si>
  <si>
    <t>OCHA 02/02/2026</t>
  </si>
  <si>
    <t>https://data.humdata.org/dataset/caf-jiaf-humanitarian-needs-pin-and-severity</t>
  </si>
  <si>
    <t>This figure represents the 2026 population of the Central African Republic based on the 2026 United Nations for the Coordination of Humanitarian Affairs (OCHA), using the Joint Intersectoral Analysis Framework (JIAF). The JIAF data has been selected as the primary source over alternatives such as the World Bank, World Population Review, and the Central African Institute of Statistics and Economic and Social Studies (ICASEES) because it provides the most recent data and ensures accurate calculation of Levels 1–5 against the HNRP/HPC JIAF 2025 baselines, thereby avoiding potential discrepancies.</t>
  </si>
  <si>
    <t>CAF001Total population</t>
  </si>
  <si>
    <t>World Bank 01/01/2023</t>
  </si>
  <si>
    <t>https://data.worldbank.org/indicator/AG.LND.TOTL.K2?locations=CF</t>
  </si>
  <si>
    <t>The entire country is affected by a complex crisis. Considering this, the Central African Republic has a landmass of 622,980 sq. km according to the World Bank  statistics. The source is old but the landmass areas are almost fixed over time so it does not affect the figure.</t>
  </si>
  <si>
    <t>CAF001Landmass affected</t>
  </si>
  <si>
    <t>The number of people exposed corresponds to the total population of the Central African Republic, as per the 2026 JIAF population estimate. Given the nationwide overlap of armed conflict, displacement, recurrent climatic shocks (particularly floods), and health emergencies including epidemics over the past year, the entire population is considered exposed under the INFORM Severity Index methodology. While the latest IPC analysis provides updated information on acute food insecurity, it is used as contextual information only, as it does not capture the full multisectoral scope of CAR's complex humanitarian crisis. Therefore, the JIAF estimate is retained for methodological consistency with the HNRP framework. Reliability is assessed as Medium because the figure is based on a credible population estimate, but the use of the total population as a proxy for exposure does not capture differentiated levels of crisis impact across the country.</t>
  </si>
  <si>
    <t>CAF001People exposed</t>
  </si>
  <si>
    <t>The 2026 JIAF dataset identifies the entire population of the Central African Republic (5,434,226 people) as affected by overlapping crisis drivers, including armed conflict, displacement, recurrent climatic shocks (notably floods), disease outbreaks, and protection risks across the country. Given the nationwide scope and multi-sectoral nature of these shocks, all population groups are considered affected under the INFORM Severity Index methodology. While the latest IPC analysis provides updated information on acute food insecurity, it is used as contextual information rather than the primary source because it represents only one dimension of humanitarian need. The JIAF estimate is therefore retained to reflect the broader multisectoral nature of the crisis and maintain consistency with the HNRP framework. Reliability is assessed as Medium, as the figure is drawn from the most recent intersectoral analysis endorsed by OCHA; however, the nationwide classification of the entire population as affected reflects broad exposure to overlapping shocks rather than differentiated levels of humanitarian impact.</t>
  </si>
  <si>
    <t>CAF001People affected</t>
  </si>
  <si>
    <t>UNHCR 29/06/2026, 22/05/2026, 31/03/2026, 20/05/2025</t>
  </si>
  <si>
    <t>https://data.unhcr.org/en/documents/details/122556; https://data.unhcr.org/en/country/caf; https://data.unhcr.org/en/documents/details/117205</t>
  </si>
  <si>
    <t>According to UNHCR, 994,337 people were forcibly displaced in relation to the Central African Republic crisis as of June 2026. This total includes internally displaced persons (428,227), refugees and asylum seekers hosted within CAR (61,042), CAR nationals who are refugees in neighbouring countries (438,262), returnees (1,587), and returned IDPs (65,219).While most population groups are reported as of June 2026, the latest available figure for returned IDPs dates from May 2025. As no more recent estimate was identified, this figure has been retained to ensure continuity of the displacement estimate, although it may introduce some uncertainty, including the possibility that some returned IDPs were subsequently displaced again. Reliability is therefore assessed as Medium.</t>
  </si>
  <si>
    <t>CAF001People displaced</t>
  </si>
  <si>
    <t>ACLED accessed 23/07/2026</t>
  </si>
  <si>
    <t>ACLED records 344 conflict-related fatalities in the Central African Republic between 1 January and 30 June 2026. This figure includes all violent events—such as battles, violence against civilians, explosions/remote violence, riots, protests, and strategic developments—across all perpetrator types. Reliability is rated as medium: while ACLED provides high-frequency, disaggregated data, underreporting may occur in hard-to-access areas.</t>
  </si>
  <si>
    <t>CAF001Fatalities reported</t>
  </si>
  <si>
    <t>Between 1 January and 30 June 2026, ACLED documented 344 conflict-related fatalities in the Central African Republic. This figure encompasses all categories of violent events, including battles, violence against civilians, explosions/remote violence, riots, protests, and strategic developments, regardless of perpetrator type. The medium reliability assessment reflects ACLED's strength in providing high-frequency, disaggregated data while acknowledging potential underreporting in inaccessible areas.</t>
  </si>
  <si>
    <t>CAF001Fatalities in all crises</t>
  </si>
  <si>
    <t>IPC 08/06/2026; OCHA 02/02/2026; OCHA 13/01/2026</t>
  </si>
  <si>
    <t>https://reliefweb.int/report/central-african-republic/central-african-republic-ipc-acute-food-insecurity-snapshot-april-august-2026; https://data.humdata.org/dataset/caf-jiaf-humanitarian-needs-pin-and-severity; https://reliefweb.int/report/central-african-republic/republique-centrafricaine-besoins-humanitaires-et-plan-de-reponse-cycle-de-programme-humanitaire-2026-publie-en-janvier-2026; https://humanitarianaction.info/plan/1507</t>
  </si>
  <si>
    <t>The number of people in need is derived from the 2026 JIAF dataset published on 2 February 2026. Since the HNRP figure (approximately 2.3 million) is rounded, the underlying HDX JIAF dataset was used to derive the more precise estimate of 2,213,959 people and to calculate the severity distribution levels. While the latest IPC analysis provides important evidence on acute food insecurity in CAR, it is used here as contextual information rather than as the primary PiN source because it measures acute food insecurity only, whereas the JIAF/HNRP PiN reflects a broader multisectoral assessment of humanitarian needs across the country's complex crisis. IPC Phase 3-5 classifications identify high levels of acute food insecurity in departments including Vakaga, Basse-Kotto, Haute-Kotto, Mbomou, Bamingui-Bangoran, Haut-Mbomou, Ouham-Pendé, and Lim-Pendé, where conflict, displacement, and food insecurity overlap. For methodological consistency with the HNRP, the JIAF estimate is therefore retained for this update. Reliability is assessed as Low because the JIAF intersectoral PiN is derived using the highest sectoral severity, which may overstate intersectoral needs. In addition, the underlying data collection was conducted in 2025, limiting its capacity to fully reflect recent developments in the humanitarian context.</t>
  </si>
  <si>
    <t>CAF001People in Need</t>
  </si>
  <si>
    <t>OCHA 02/02/2026; OCHA 13/01/2026</t>
  </si>
  <si>
    <t>https://data.humdata.org/dataset/caf-jiaf-humanitarian-needs-pin-and-severity; https://reliefweb.int/report/central-african-republic/republique-centrafricaine-besoins-humanitaires-et-plan-de-reponse-cycle-de-programme-humanitaire-2026-publie-en-janvier-2026; https://humanitarianaction.info/plan/1507</t>
  </si>
  <si>
    <t>According to the INFORM Severity Index methodology, Level 1 is set to zero because both the exposed and affected populations correspond to the total population. Reliability is assessed as Low, as the severity distribution is derived from JIAF intersectoral assumptions based on 2025 data, which may not accurately reflect current localised conditions.</t>
  </si>
  <si>
    <t>CAF001Minimal humanitarian conditions - Level 1</t>
  </si>
  <si>
    <t>According to INFORM Severity Index methodology, the number of people in Level 2 is equal to the number of people affected minus the number of people in need. The total affected population is assumed to be the total population of CAR (5,434,226), given the widespread impact of overlapping crises. Reliability is assessed as Low given that the estimate is derived from JIAF intersectoral PiN based on the highest sector methodology and summer 2025 data, which may over- or underestimate current conditions at sub-prefecture level.</t>
  </si>
  <si>
    <t>CAF001Stressed humanitarian conditions - Level 2</t>
  </si>
  <si>
    <t>According to the INFORM Severity Index methodology, the sum of people in levels 3, 4, and 5 equals the total number of people in need. Since no people are classified in level 5, the number of people in level 3 is calculated as the total PiN (2,213,959) minus the level 4 figure (260,512). This approach aligns with the 2026 JIAF severity breakdown accessed on HDX in correlation with the HNRP 2026 appeal map. The latest IPC Acute Food Insecurity assessment (April–August 2026) provides contextual evidence that humanitarian conditions remain driven by multiple compounding factors, including armed conflict, population displacement, high food and fuel prices, weak household purchasing power, and a degraded road network. While IPC is not used to derive this indicator, these findings support the broader humanitarian context reflected in the JIAF analysis. Reliability is assessed as Low due to limitations inherent to the JIAF intersectoral methodology and the temporal gap between data collection and the current reporting period.</t>
  </si>
  <si>
    <t>CAF001Moderate humanitarian conditions - Level 3</t>
  </si>
  <si>
    <t>According to INFORM Severity Index methodology, the sum of people in Levels 3, 4, and 5 equals the total number of people in need. The Level 4 population was extracted directly from the 2026 JIAF HDX dataset and cross-referenced with the HNRP map highlighting areas with severe humanitarian conditions. Reliability is assessed as Low because severity levels are derived from area-based JIAF classifications using 2025 baseline data, which may not fully capture recent shifts in humanitarian conditions.</t>
  </si>
  <si>
    <t>CAF001Severe humanitarian conditions - Level 4</t>
  </si>
  <si>
    <t>No population is classified under Level 5 according to the 2026 JIAF/HNRP framework. Reliability is assessed as Low. The absence of a Level 5 caseload may reflect the analytical scope and thresholds applied in the JIAF/HNRP exercise rather than definitive evidence that no populations face extreme humanitarian conditions.</t>
  </si>
  <si>
    <t>CAF001Extreme humanitarian conditions - Level 5</t>
  </si>
  <si>
    <t>The crisis affects five population groups: IDPs, refugees/asylum seekers, returnees, host communities and non-host communities. Given the nationwide nature of the crisis and its coverage across all prefectures, including Bangui, all groups are considered potentially affected.</t>
  </si>
  <si>
    <t>CAF001Crisis affected groups</t>
  </si>
  <si>
    <t>OCHA 24/03/2026; OCHA 27/02/2026</t>
  </si>
  <si>
    <t>https://data.humdata.org/dataset/ner-jiaf-humanitarian-needs-pin-and-severity; https://reliefweb.int/report/niger/niger-besoins-humanitaires-et-plan-de-reponse-fevrier-2026</t>
  </si>
  <si>
    <t>As of March 2026, Niger's estimated population is 28,581,601 according to the United Nations Office for the Coordination of Humanitarian Affairs (OCHA). This source was prioritised over the World Bank, World Population Review, and Niger's National Institute of Statistics (INS) because it incorporates population growth, displacement, and migration trends rather than relying solely on static census data. Reliability is assessed as High given that OCHA provides the most current population estimate and supports consistency with the 2026 HNRP/JIAF framework used for severity calculations.</t>
  </si>
  <si>
    <t>NER006Total population</t>
  </si>
  <si>
    <t>Institut National de la Statistique (INS) 12/2016</t>
  </si>
  <si>
    <t>https://niger.opendataforafrica.org/apps/atlas/Maradi; https://niger.opendataforafrica.org/apps/atlas/Diffa; https://niger.opendataforafrica.org/apps/atlas/Dosso; https://niger.opendataforafrica.org/apps/atlas/Tahoua; https://stat-niger.org/wp-content/uploads/tillaberi/tillaberi_en_chiffres_2023.pdf</t>
  </si>
  <si>
    <t>The affected landmass covers Maradi, Diffa, Dosso, Tahoua, and Tillabéri regions (443,168 km²). These regions are affected by overlapping crisis drivers identified in the 2026 HNRP, including attacks by non-state armed groups, population displacement, recurrent floods, food insecurity, epidemics, and broader socioeconomic pressures. While Agadez, Zinder, and Niamey also report limited humanitarian needs and displacement, they were excluded from the affected landmass calculation because the scale and severity of impact remain comparatively limited. Reliability is assessed as Medium because administrative boundaries are stable, although the geographical spread and intensity of crisis impacts may evolve over time.</t>
  </si>
  <si>
    <t>NER006Landmass affected</t>
  </si>
  <si>
    <t>The exposed population corresponds to the total population of Maradi, Diffa, Dosso, Tahoua, Tillabéri, Agadez, Zinder, and Niamey, based on OCHA population estimates used in the 2026 HNRP/JIAF framework. These areas are exposed to overlapping crisis drivers, including armed conflict, recurrent floods, food insecurity, epidemics, and displacement linked to insecurity in neighbouring countries. Agadez, Zinder, and Niamey were included as exposed areas because they report limited humanitarian needs and displacement, although the impact remains significantly lower than in the five core crisis regions. Reliability is assessed as Medium because population figures are estimates and exposure is inferred geographically rather than through direct measurement.</t>
  </si>
  <si>
    <t>NER006People exposed</t>
  </si>
  <si>
    <t>The affected population corresponds to the total population of Maradi, Diffa, Dosso, Tahoua, and Tillabéri, the five regions most affected by the complex crisis in Niger. These regions face overlapping impacts from insecurity, displacement, climatic shocks, food insecurity, and limited access to basic services. Although Agadez, Zinder, and Niamey were included in the broader JIAF assessment and report limited humanitarian needs and displacement, they were excluded from the affected population calculation because the scale and severity of impact remain comparatively limited. Reliability is assessed as Medium because the estimate uses broad demographic proxies and assumes that all residents in the selected regions are affected uniformly, which may not fully reflect variations in humanitarian impact within and across regions.</t>
  </si>
  <si>
    <t>NER006People affected</t>
  </si>
  <si>
    <t>UNHCR 07/07/2026</t>
  </si>
  <si>
    <t>https://data.unhcr.org/fr/documents/details/123185</t>
  </si>
  <si>
    <t>UNHCR's July 2026 data reports 595,933 internally displaced persons (IDPs) and 47,547 IDP returnees affected by the complex crisis in Niger. The organization provides regular updates with disaggregation by population group. Reliability is assessed as medium given the source's recency and credibility, while acknowledging that the displacement context remains highly fluid and subject to rapid change.</t>
  </si>
  <si>
    <t>NER006People displaced</t>
  </si>
  <si>
    <t>The figure shows the total number of fatalities recorded by ACLED in Diffa, Tahoua, Dosso, Tillabéri, and Maradi from 1 January and 30 June 2026. ACLED captures fatalities linked to reported political violence and unrest events. However, access constraints and insecurity in Niger likely contribute to underreporting. Reliability is assessed as Medium.</t>
  </si>
  <si>
    <t>NER006Fatalities reported</t>
  </si>
  <si>
    <t>ACLED recorded 1,111 fatalities linked to political violence and unrest events in Diffa, Tahoua, Dosso, Tillabéri, and Maradi between 1 January and 30 June 2026. Reliability is assessed as Medium because access constraints and insecurity in Niger likely contribute to underreporting of incidents and casualties.</t>
  </si>
  <si>
    <t>NER006Fatalities in all crises</t>
  </si>
  <si>
    <t>The number of people in need is 3,081,200, based on the latest intersectoral JIAF severity dataset available on HDX, published on March 24, 2026, which provides the disaggregated breakdown required to calculate INFORM Severity Levels 3–5. The 2026 HNRP, published February 27, 2026, reports a rounded national PIN of 3 million, reflecting humanitarian assistance needs across Diffa, Tillabéri, Tahoua, Maradi, and Dosso regions. The most vulnerable groups include internally displaced persons, returnees, host communities, refugees, asylum seekers, and migrants. The increase in PIN compared to the 2025 estimate (2,565,232) is mainly due to a worsening of intersectoral severity in a large number of departments, as well as a significant rise in education needs, which are severely affected by insecurity, population displacement, and constraints in accessing basic social services. Reliability is assessed as Low. Although the figure derives from the JIAF dataset, limited granularity in severity distribution introduces uncertainty. Estimates may under- or over-represent actual conditions at the subnational level, and the dynamic nature of the crisis means the data may not fully capture recent developments. In addition, some areas are not fully reflected in the JIAF coverage, making it difficult to assess the extent of overlapping drivers there.</t>
  </si>
  <si>
    <t>NER006People in Need</t>
  </si>
  <si>
    <t>According to INFORM SI methodology, the number of people in Level 1 is equal to the people exposed minus the people affected. In this case, the exposed population includes residents of Agadez, Zinder, Niamey, Maradi, Diffa, Dosso, Tahoua, and Tillabéri, while the affected population corresponds to the five most impacted regions only. The resulting 8,961,239 people in Level 1 represent populations considered exposed to the broader crisis context but not directly affected at the same intensity as those in the core crisis regions. Reliability is assessed as Low because this estimate relies on broad demographic proxies and administrative assumptions.</t>
  </si>
  <si>
    <t>NER006Minimal humanitarian conditions - Level 1</t>
  </si>
  <si>
    <t>According to the INFORM SI methodology, the number of people in Level 2 is equal to the total number affected minus those in need of assistance. The affected population represents the total population in Maradi, Diffa, Dosso, Tahoua, and Tillabéri, while the 2026 HNRP identifies approximately 3.1 million people within these regions as being in need of humanitarian assistance. The remaining population is therefore classified under Level 2, representing individuals who face some constraints in accessing basic services but are still able to meet their needs without external assistance. Reliability is set to Low, as the estimate depends on subtracting PIN from affected populations in the JIAF/HNRP. This method may under- or over-estimate actual needs, given the absence of updated, disaggregated data and the fast-changing situation.</t>
  </si>
  <si>
    <t>NER006Stressed humanitarian conditions - Level 2</t>
  </si>
  <si>
    <t>According to INFORM Severity Index methodology, the number of people in Level 3 is calculated as the total People in Need minus the populations classified in Levels 4 and 5. Based on the 2026 JIAF severity breakdown published on HDX, 2,666,002 people are classified as facing moderate humanitarian conditions across affected areas in Diffa, Tillabéri, Tahoua, Maradi, and Dosso. Reliability is assessed as Low because the JIAF severity distribution is area-based and may not fully capture variations in needs and severity at household level in a highly dynamic context.</t>
  </si>
  <si>
    <t>NER006Moderate humanitarian conditions - Level 3</t>
  </si>
  <si>
    <t>The number of people in Level 4 (415,198) was taken directly from the 2026 JIAF severity breakdown published on HDX. This figure represents people facing severe humanitarian conditions across affected regions in Niger. Reliability is assessed as Low because area-based severity classifications may not fully reflect local variations in humanitarian needs in a highly dynamic context.</t>
  </si>
  <si>
    <t>NER006Severe humanitarian conditions - Level 4</t>
  </si>
  <si>
    <t>According to the 2026 JIAF severity breakdown published on HDX, no population was classified in Level 5 humanitarian conditions in the affected regions of Niger. Consequently, Level 5 is set at 0 in line with INFORM Severity Index methodology. Reliability is assessed as Low because the absence of reported Level 5 conditions may reflect limitations in available severity data and the highly dynamic nature of the crisis.</t>
  </si>
  <si>
    <t>NER006Extreme humanitarian conditions - Level 5</t>
  </si>
  <si>
    <t>In the Complex Crisis in Niger, five population groups are considered affected: IDPs, IDP returnees, refugees and asylum seekers, returnees, and host communities in Maradi, Diffa, Dosso, Tahoua, and Tillabéri. UNHCR provides recent and disaggregated tracking for displaced population groups, while host communities are included analytically given the impact of insecurity, displacement, and pressure on basic services in affected regions. Reliability is assessed as Medium.</t>
  </si>
  <si>
    <t>NER006Crisis affected groups</t>
  </si>
  <si>
    <t>OCHA 03/03/2026; UNFPA 30/12/2025</t>
  </si>
  <si>
    <t>https://data.humdata.org/dataset/cmr-jiaf-humanitarian-needs-pin-and-severity; https://data.humdata.org/dataset/cod-ps-cmr</t>
  </si>
  <si>
    <t>This is the total population of the Republic of Cameroon in 2025, according to the United Nations for the Coordination of Humanitarian Affairs (OCHA), using the Joint Intersectoral Analysis Framework (JIAF). The JIAF Humanitarian Needs for PIN and Severity was selected over World Population Review and World Bank data because it reflects more recent UN estimates and is used as a reference for PIN calculations. It also includes refugees and asylum seekers. The source is considered high reliability because it is endorsed by OCHA and used across humanitarian planning documents.</t>
  </si>
  <si>
    <t>CMR005Total population</t>
  </si>
  <si>
    <t>OCHA 26/01/2026</t>
  </si>
  <si>
    <t>https://data.humdata.org/dataset/cod-ab-cmr</t>
  </si>
  <si>
    <t>Violence, insecurity, displacement, and related humanitarian impacts affect eight regions in Cameroon (Far North, Adamawa, East, Centre, West, Littoral, North-West, and South-West), with a combined landmass of 353,214 km². Although land area is stable over time, the intensity and nature of the crisis vary across regions.</t>
  </si>
  <si>
    <t>CMR005Landmass affected</t>
  </si>
  <si>
    <t>The exposed population corresponds to the total population living in the main crisis-affected regions of Cameroon (28,668,105), including Far North, North-West, South-West, East, Adamawa, Centre, West, and Littoral. These regions are affected to varying degrees by overlapping conflict, displacement, food insecurity, and spillover effects from insecurity. The figure is used as a geographic proxy for exposure and does not imply that all residents are directly affected or in need of humanitarian assistance. Reliability is assessed as Low because the estimate is based on broad regional aggregation rather than direct measurement of exposure.</t>
  </si>
  <si>
    <t>CMR005People exposed</t>
  </si>
  <si>
    <t>UNHCR 31/03/2026; UNFPA 30/12/2025; OCHA 23/11/2023</t>
  </si>
  <si>
    <t xml:space="preserve">https://data.unhcr.org/en/country/cmr; https://data.humdata.org/dataset/e8db7923-6cd2-4974-ad57-14a157978cfd/resource/c23633c8-f033-44bd-b43b-e8a1bc487784/download/copy-of-cmr_admpop_met_2025.csv; https://data.humdata.org/dataset/aa08eb7c-2951-44d0-aac2-d6ed3b839ae0/resource/dea66c96-8a2c-40d5-af6d-8b8771038ce0/download/cmr_hno-hrp-comparisontable2021-2023_20230105.xlsx </t>
  </si>
  <si>
    <t>The affected population corresponds to the total population living in the main crisis-affected regions of Cameroon (28,668,105). This proxy approach aligns the affected population with the geographic scope used for exposure and reflects the cumulative impact of insecurity, displacement, pressure on services, food insecurity, and economic disruption across these regions. While humanitarian needs are concentrated among the 2,877,089 people identified as in need, the broader population is considered affected under the INFORM framework. Reliability is assessed as Low because this estimate is based on regional population proxies and may overestimate the number of people directly affected.</t>
  </si>
  <si>
    <t>CMR005People affected</t>
  </si>
  <si>
    <t>UNHCR 30/06/2026</t>
  </si>
  <si>
    <t>https://data.unhcr.org/en/documents/details/123212; https://data.unhcr.org/en/country/cmr</t>
  </si>
  <si>
    <t>As of June 2026, UNHCR reports 2,228,843 displaced people affected by Cameroon’s complex crisis, including refugees and asylum seekers, internally displaced persons, and returnees across the Far North, North-West, South-West, Littoral, East, and Adamawa regions. Reliability is assessed as Low because displacement figures may lag behind rapid movements and differ in coverage across affected regions.</t>
  </si>
  <si>
    <t>CMR005People displaced</t>
  </si>
  <si>
    <t>ACLED recorded 1,064 conflict-related fatalities in Cameroon between 1 January and 30 June 2026. The figure includes all violent event types and perpetrator categories across crisis-affected regions. Reliability is assessed as Medium given the robustness of ACLED data, while acknowledging possible underreporting in insecure or hard-to-reach areas.</t>
  </si>
  <si>
    <t>CMR005Fatalities reported</t>
  </si>
  <si>
    <t>Between 1 January and 30 June 2026, ACLED recorded 1,064 conflict-related fatalities across Cameroon. The dataset includes all violent event types and perpetrator categories. Reliability is assessed as Medium due to the quality and frequency of ACLED reporting, with potential underreporting in some areas.</t>
  </si>
  <si>
    <t>CMR005Fatalities in all crises</t>
  </si>
  <si>
    <t>UNHCR 31/03/2026; OCHA 03/03/2026; OCHA 26/02/2026</t>
  </si>
  <si>
    <t>https://data.unhcr.org/en/country/cmr; https://data.humdata.org/dataset/cmr-jiaf-humanitarian-needs-pin-and-severity; https://reliefweb.int/report/cameroon/cameroon-humanitarian-needs-and-response-plan-2026</t>
  </si>
  <si>
    <t>The People in Need (PIN) figure of 2,877,089 is derived from the 2026 JIAF Humanitarian Needs dataset and aligns with the 2026 HNRP. It reflects humanitarian needs across the main crisis-affected regions of Cameroon, including Far North, North-West, South-West, East, and Adamawa. Needs are driven by overlapping conflict, displacement, and protection risks. The estimate includes displaced populations such as refugees and asylum seekers, contributing to the overall level of humanitarian need. Reliability is assessed as Low due to methodological differences across regions, the inclusion of multiple population groups, and the use of aggregated admin-2 level data.</t>
  </si>
  <si>
    <t>CMR005People in Need</t>
  </si>
  <si>
    <t>UNHCR 31/03/2026; OCHA 03/03/2026; OCHA 26/02/2026; UNFPA 30/12/2025</t>
  </si>
  <si>
    <t>https://data.unhcr.org/en/country/cmr; https://data.humdata.org/dataset/cmr-jiaf-humanitarian-needs-pin-and-severity; https://reliefweb.int/report/cameroon/cameroon-humanitarian-needs-and-response-plan-2026; https://data.humdata.org/dataset/cod-ps-cmr</t>
  </si>
  <si>
    <t>According to the INFORM Severity Index methodology, Level 1 corresponds to the population exposed minus the population affected. In this case, people exposed and people affected are aligned and based on the same geographic scope (population living in the main crisis-affected regions), resulting in no population classified under minimal humanitarian conditions. This reflects the assumption that populations living in these regions are at least affected by the cumulative impacts of conflict, displacement, food insecurity, and service disruption. Reliability is assessed as Low as this is a residual calculation based on proxy estimates.</t>
  </si>
  <si>
    <t>CMR005Minimal humanitarian conditions - Level 1</t>
  </si>
  <si>
    <t>According to the INFORM Severity Index methodology, Level 2 corresponds to the population affected minus the People in Need (PIN). The figure of 25,791,016 represents populations living in crisis-affected regions who are impacted by the broader effects of the crisis but are not classified as in need of humanitarian assistance. This group includes populations experiencing stress related to insecurity, displacement spillover, pressure on services, and economic constraints, but who are still able to meet basic needs without external assistance. Reliability is assessed as Low due to the use of proxy population figures and the absence of direct measurement of stress-level conditions.</t>
  </si>
  <si>
    <t>CMR005Stressed humanitarian conditions - Level 2</t>
  </si>
  <si>
    <t>According to INFORM Severity Index methodology, Levels 3, 4, and 5 sum to the total PIN. The Level 3 figure is derived from the 2026 JIAF/HNRP severity classification at the admin-2 level, which identifies areas facing moderate humanitarian conditions. Most of the PIN is concentrated in areas classified as Level 4 severity. Reliability is assessed as Low due to the use of area-based severity classifications and aggregated data.</t>
  </si>
  <si>
    <t>CMR005Moderate humanitarian conditions - Level 3</t>
  </si>
  <si>
    <t>The Level 4 figure represents populations in need located in administrative areas classified as having severe humanitarian conditions according to the 2026 JIAF/HNRP dataset. As severity classification is area-based, it may not fully reflect localised variations in needs within affected regions. Reliability is assessed as Low.</t>
  </si>
  <si>
    <t>CMR005Severe humanitarian conditions - Level 4</t>
  </si>
  <si>
    <t>No population is classified in Level 5 according to the 2026 JIAF/HNRP dataset. The total PIN is therefore distributed across Levels 3 and 4. Reliability is assessed as Low as the absence of Level 5 may reflect methodological thresholds rather than the complete absence of extreme conditions.</t>
  </si>
  <si>
    <t>CMR005Extreme humanitarian conditions - Level 5</t>
  </si>
  <si>
    <t>UNHCR 30/06/2026; UNHCR 31/08/2025</t>
  </si>
  <si>
    <t>https://data.unhcr.org/en/documents/details/123212; https://data.unhcr.org/en/country/cmr; https://data.unhcr.org/en/documents/details/118440</t>
  </si>
  <si>
    <t>The crisis affects five population groups: internally displaced persons, refugees and asylum seekers, returnees, host communities, and non-host communities across crisis-affected regions. Given the overlapping and widespread nature of the crisis drivers, all groups are considered potentially affected. Reliability is assessed as Medium because these groups are well documented by UNHCR, although the extent of impact on each group is not consistently quantified.</t>
  </si>
  <si>
    <t>CMR005Crisis affected groups</t>
  </si>
  <si>
    <t>World Population Review accessed 23/07/2026</t>
  </si>
  <si>
    <t>https://worldpopulationreview.com/countries/togo</t>
  </si>
  <si>
    <t>Togo's total population is estimated at 9,930,918 according to World Population Review (2026). This source was selected over World Bank data as it offers a more recent projection that better captures demographic growth, internal displacement, and migration dynamics. Reliability is assessed as Medium, given that the figure represents a modelled estimate rather than census data.</t>
  </si>
  <si>
    <t>TGO002Total population</t>
  </si>
  <si>
    <t>UNFPA 04/04/2023</t>
  </si>
  <si>
    <t>https://data.humdata.org/dataset/cod-ps-tgo</t>
  </si>
  <si>
    <t>The affected landmass corresponds to the Savanes region (8,560 km²), which is the epicentre of insecurity linked to the Sahel spillover. The area has faced attacks by non-state armed groups (NSAGs) and inflows of refugees from Burkina Faso since 2021. Reliability is Medium, as no updated sources define whether violence has expanded beyond Savanes.</t>
  </si>
  <si>
    <t>TGO002Landmass affected</t>
  </si>
  <si>
    <t>IPC 30/04/2026</t>
  </si>
  <si>
    <t>https://data.humdata.org/dataset/18a62cd8-2735-475d-add4-6a427618d4b2/resource/867553e2-f3e8-4318-ba41-b4aa1f8dea97/download/ipc_tgo_area_wide_latest.csv</t>
  </si>
  <si>
    <t>The total population of the Savanes region (1,252,409), based on IPC population estimates, is used as a proxy for exposure to the crisis. This does not imply that all residents experience direct humanitarian impacts but rather reflects the geographic scope within which the crisis is occurring. Reliability is assessed as Low due to the use of food security data as a proxy for exposure in what is fundamentally a multi-dimensional crisis with diverse drivers and impacts.</t>
  </si>
  <si>
    <t>TGO002People exposed</t>
  </si>
  <si>
    <t>The affected population is estimated as the sum of IPC Phases 2–5 in the Savanes region for the selected projection period (June–August 2026). For this period, IPC indicates no population in Phases 4–5, so the affected population corresponds to those in Phase 2 (Stressed) and Phase 3 (Crisis) (453,147 people). IPC is used as a proxy for humanitarian impact given the link between insecurity, displacement, and livelihood disruption, but it does not capture non-food sectoral needs; reliability remains Low.</t>
  </si>
  <si>
    <t>TGO002People affected</t>
  </si>
  <si>
    <t>UNHCR 22/06/2026</t>
  </si>
  <si>
    <t>https://data.unhcr.org/en/documents/details/122986</t>
  </si>
  <si>
    <t>People displaced by the conflict in northern Togo, particularly in the Savanes region, include internally displaced persons. This figure comes from UNHCR (June 2026) and reflects the total number of displaced people countrywide. While displacement figures are reported at national level, most conflict-related displacement is reported from northern regions, including Savanes. However, the lack of regional disaggregation introduces uncertainty. Reliability is therefore set to Low.</t>
  </si>
  <si>
    <t>TGO002People displaced</t>
  </si>
  <si>
    <t>ACLED accessed 22/07/2026</t>
  </si>
  <si>
    <t>ACLED recorded 20 conflict-related fatalities in Togo's Savanes region between 1 January and 30 June 2026. This may reflect the limited and sporadic nature of recorded violent incidents, although underreporting remains possible due to constrained access and limited incident verification mechanisms. Reliability is assessed as Medium.</t>
  </si>
  <si>
    <t>TGO002Fatalities reported</t>
  </si>
  <si>
    <t>The figure presents the total number of conflict-related fatalities in Togo's Savanes region between 1 January and 30 June 2026, based on ACLED data. Fatalities include all reported violent event types, such as battles, violence against civilians, explosions/remote violence, riots, protests, and strategic developments. ACLED captures only direct fatalities resulting from violent incidents and excludes indirect conflict-related deaths. Reliability is assessed as Medium, acknowledging possible underreporting in hard-to-reach areas.</t>
  </si>
  <si>
    <t>TGO002Fatalities in all crises</t>
  </si>
  <si>
    <t>The number of people in need corresponds to the population in IPC Phase 3+ (Crisis) in the Savanes region, according to the latest IPC projection (June to August 2026). IPC Phase 3+ is used as a proxy for PiN, as it represents households facing moderate food insecurity requiring humanitarian assistance. This number does not account for other sectoral needs (e.g. protection, health, shelter), and no multi-sectoral severity assessment is available for Togo. Therefore, the reliability is set to Low due to the use of a sector-specific proxy and the absence of more comprehensive data.</t>
  </si>
  <si>
    <t>TGO002People in Need</t>
  </si>
  <si>
    <t>According to INFORM SI methodology, Level 1 is calculated as people exposed minus people affected. The resulting figure represents the residual population not classified as affected by the crisis.</t>
  </si>
  <si>
    <t>TGO002Minimal humanitarian conditions - Level 1</t>
  </si>
  <si>
    <t>According to INFORM SI methodology, Level 2 is calculated as people affected minus people in need. This figure corresponds to populations in Savanes classified in IPC Phase 2 during the June–August 2026 projection period. Reliability is Low because IPC/CH projections are used as a proxy for severity in a crisis that also includes protection and displacement dimensions.</t>
  </si>
  <si>
    <t>TGO002Stressed humanitarian conditions - Level 2</t>
  </si>
  <si>
    <t>According to the INFORM Severity Index methodology, the number of people in Level 3 corresponds to the total number of people in need. In this case, IPC/CH analysis for the Savanes region found that all people in need are in Phase 3 (Crisis), with no population in Phases 4 or 5. Therefore, the full PiN is assigned to Level 3. The reliability is low due to the use of sector-specific food security data and the absence of a multisectoral severity breakdown.</t>
  </si>
  <si>
    <t>TGO002Moderate humanitarian conditions - Level 3</t>
  </si>
  <si>
    <t>IPC projections for June–August 2026 show no population in Phase 4 in Savanes. Under the proxy approach used here (IPC phases mapped to INFORM severity levels), Level 4 is therefore set to 0. Reliability remains Low given the sector-specific nature of IPC data and the absence of a multisectoral severity assessment.</t>
  </si>
  <si>
    <t>TGO002Severe humanitarian conditions - Level 4</t>
  </si>
  <si>
    <t>According to the IPC/CH analysis for June–August 2026, no population in the Savanes region was identified in Phase 5. This means there are no people facing extreme humanitarian conditions under the INFORM Severity Index methodology. The reliability is low because this relies on food security data only, without a multisectoral severity assessment.</t>
  </si>
  <si>
    <t>TGO002Extreme humanitarian conditions - Level 5</t>
  </si>
  <si>
    <t>UNHCR 22/06/2026; UNHCR 16/10/2025; UNHCR 20/06/2025</t>
  </si>
  <si>
    <t>https://data.unhcr.org/en/documents/details/122986; https://reliefweb.int/report/togo/togo-statistiques-mensuelles-au-30-septembre-2025; https://data.unhcr.org/en/documents/details/117205</t>
  </si>
  <si>
    <t>Three groups are considered affected in the Savanes region: internally displaced persons, refugees and asylum seekers, and host communities. UNHCR reports conflict-related displacement and protection concerns in northern Togo, including constraints on registration and access to assistance. Reliability is assessed as Medium because, while the presence of these groups is well documented, the extent to which each group is affected is not consistently quantified.</t>
  </si>
  <si>
    <t>TGO002Crisis affected groups</t>
  </si>
  <si>
    <t>https://worldpopulationreview.com/countries/benin</t>
  </si>
  <si>
    <t>The total population of Benin in 2026 is estimated at 15,170,419 according to World Population Review. This figure is a projection based on demographic trends rather than an official census. As it incorporates population growth, migration, and displacement dynamics, it has been used as a recent population estimate for contextual purposes. Reliability is assessed as Medium because the figure is modelled rather than census-based.</t>
  </si>
  <si>
    <t>BEN002Total population</t>
  </si>
  <si>
    <t>HDX 26/01/2026; UNICEF 06/09/2024; Policy Center 10/06/2025</t>
  </si>
  <si>
    <t>https://data.humdata.org/dataset/cod-ab-ben; https://www.unicef.org/media/161571/file/WCARO%20Office%20Humanitarian%20Situation%20Report%20No.%201%20(Coastal%20Countries%20-%20Sahel%20Crisis%20Spillover)%201%20January%20-%2030%20June%202024.pdf; https://www.policycenter.ma/sites/default/files/2025-06/RP_04-25%20%28Rida%20Lyammouri%29.pdf</t>
  </si>
  <si>
    <t>Northern Benin’s Alibori and Atacora departments are affected by spillover conflict from Burkina Faso and Niger, with a combined landmass of 47,633 sq. km, according to data published on the OCHA HDX platform (January 2026). While landmass figures remain consistent over time, the geographical extent of the conflict may evolve. Currently, available sources do not indicate significant spillover beyond these two departments.</t>
  </si>
  <si>
    <t>BEN002Landmass affected</t>
  </si>
  <si>
    <t>UNFPA 25/11/2024</t>
  </si>
  <si>
    <t>https://data.humdata.org/dataset/cod-ps-ben</t>
  </si>
  <si>
    <t>The number of people exposed corresponds to the total population of Alibori and Atacora departments affected by armed conflict in northern Benin. This figure is taken from HDX covering the year 2024. Population figures are used as a proxy for exposure in the absence of a dedicated multisectoral exposure assessment. Reliability is low due to the use of general population data and lack of multisectoral exposure assessments.</t>
  </si>
  <si>
    <t>BEN002People exposed</t>
  </si>
  <si>
    <t xml:space="preserve"> IPC 16/02/2026</t>
  </si>
  <si>
    <t>https://data.humdata.org/dataset/251bc56c-f558-4030-9082-f6105561dee9/resource/3a6b87c0-d7c7-4888-8dcf-4b2f66ab733a/download/ipc_ben_area_wide_latest.csv</t>
  </si>
  <si>
    <t>This figure represents the total population in IPC Phases 2 to 5 in Alibori and Atacora for the most recent projection period (June-August 2026). Reliability is assessed as Low, as the estimate is derived from a sector-specific food security assessment and does not capture needs in other sectors. In addition, no IPC data is available for the current period, so the projection period has been used as a proxy.</t>
  </si>
  <si>
    <t>BEN002People affected</t>
  </si>
  <si>
    <t>UNHCR 23/07/2026; IOM 12/05/2026</t>
  </si>
  <si>
    <t>https://data.unhcr.org/en/documents/details/123433; https://reliefweb.int/report/benin/afrique-de-louest-et-du-centre-groupe-regional-danalyse-intersectorielle-granit-rapport-de-loutil-de-veille-dans-les-pays-cotiers-dafrique-de-louest-benin-cote-divoire-ghana-togo-fevrier-2026</t>
  </si>
  <si>
    <t>The figure of 42,409 displaced people includes internally displaced persons in Alibori and Atacora, based primarily on UNHCR data from July 2026. IOM information was used as complementary context to assess regional displacement dynamics and possible cross-border movements towards neighbouring Niger and Burkina Faso, but it was not used to derive the displacement figure itself. While this is the most recent figure available, it likely underrepresents the full scale of displacement given continued insecurity in northern Benin, limited humanitarian access in affected areas, and potential short-term or preventive movements not captured by registration systems. Reliability is assessed as Medium due to these contextual limitations and data collection challenges.</t>
  </si>
  <si>
    <t>BEN002People displaced</t>
  </si>
  <si>
    <t>The figure shows the total number of fatalities recorded by ACLED in Alibori and Atacora between 1 January and 30 June 2026. ACLED captures fatalities linked to reported political violence and unrest events; however, access constraints and insecurity in northern Benin likely contribute to underreporting. Reliability is assessed as Medium.</t>
  </si>
  <si>
    <t>BEN002Fatalities reported</t>
  </si>
  <si>
    <t>The figure presents total fatalities documented by ACLED for all crisis-related events in Alibori and Atacora between 1 January and 30 June 2026. ACLED captures fatalities associated with political violence and unrest events based on available reporting. However, ongoing access constraints and insecurity in northern Benin likely result in underreporting of actual casualties. Consequently, reliability is rated as medium.</t>
  </si>
  <si>
    <t>BEN002Fatalities in all crises</t>
  </si>
  <si>
    <t>According to IPC projections for June to August 2026, the number of people in need represents the total population in IPC phases 3, 4, and 5 across Alibori and Atacora. However, this figure addresses food insecurity exclusively and does not capture needs in other critical sectors such as protection, health, or education. As the PIN derives from a sector-specific assessment, it likely underestimates the total population in need. Reliability is assessed as Low due to the narrow sectoral scope and potential underreporting of multisectoral needs. In addition, no IPC data is available for the current period, so the June-August 2026 projection has been used.</t>
  </si>
  <si>
    <t>BEN002People in Need</t>
  </si>
  <si>
    <t xml:space="preserve"> IPC 16/02/2026; UNFPA 25/11/2024</t>
  </si>
  <si>
    <t>https://data.humdata.org/dataset/251bc56c-f558-4030-9082-f6105561dee9/resource/3a6b87c0-d7c7-4888-8dcf-4b2f66ab733a/download/ipc_ben_area_wide_latest.csv; https://data.humdata.org/dataset/cod-ps-ben</t>
  </si>
  <si>
    <t>According to INFORM methodology, Level 1 is calculated as people exposed minus people affected. The resulting figure is a residual estimate rather than a direct assessment of minimal conditions. Reliability is Low.</t>
  </si>
  <si>
    <t>BEN002Minimal humanitarian conditions - Level 1</t>
  </si>
  <si>
    <t>According to INFORM SI methodology, Level 2 is calculated as people affected minus people in need. This figure corresponds to the population classified in IPC Phase 2 in Alibori and Atacora for the June–August 2026 projection period. Reliability is Low because the estimate relies on food security data as a proxy for broader humanitarian conditions.</t>
  </si>
  <si>
    <t>BEN002Stressed humanitarian conditions - Level 2</t>
  </si>
  <si>
    <t>MoI Türkiye accessed 13/07/2026</t>
  </si>
  <si>
    <t>https://en.goc.gov.tr/temporary-protection27</t>
  </si>
  <si>
    <t>The figure is the projected total population of Türkiye in 2026, including refugees, migrants, and asylum seekers. The source was chosen because it provides the most up-to-date population estimates and accounts for population growth, migration, and displacement dynamics. The reliability of this data is medium because the figure is based on population projections rather than an actual population count and may therefore differ from the final population recorded during the year.</t>
  </si>
  <si>
    <t>TUR001Total population</t>
  </si>
  <si>
    <t>City Population accessed 13/07/2026; MoI Turkiye accessed 13/07/2026 ; IOM 18/03/2026</t>
  </si>
  <si>
    <t>https://www.citypopulation.de/en/turkey/cities/ ; 
https://en.goc.gov.tr/temporary-protection27 ;  
https://reliefweb.int/report/turkiye/turkiye-overview-migrant-situation-annual-report-jan-dec-2025</t>
  </si>
  <si>
    <t>The landmass affected covers the provinces of Istanbul, Kocaeli, Adana, Ağrı, Aydın, Balıkesir, Bursa, Çanakkale, Edirne, Gaziantep, Hakkari, Hatay, İzmir, Kahramanmaraş, Kayseri, Kilis, Kırklareli, Konya, Mardin, Mersin, Muğla, Nevşehir, Osmaniye, Şanlıurfa, Şırnak, and Van. These provinces were selected because they are affected by one or more of the crises considered in the analysis, namely the Syrian refugee crisis and mixed migration movements. They include the main refugee-hosting provinces as well as key land and sea migration routes, border crossings, and transit locations. Together, they represent the areas most affected by displacement, refugee presence, and irregular migration flows in Türkiye. The reliability of this indicator is medium because the geographical distribution of refugee populations and migration routes can change over time in response to returns, new arrivals, border controls, and migration policies.</t>
  </si>
  <si>
    <t>TUR001Landmass affected</t>
  </si>
  <si>
    <t>MoI Türkiye accessed 13/07/2026; IOM 12/2/2026; IOM 18/03/2026</t>
  </si>
  <si>
    <t>https://en.goc.gov.tr/temporary-protection27https://en.goc.gov.tr/temporary-protection27 ; https://reliefweb.int/report/turkiye/mpm-turkiye-overview-migrant-situation-migrant-presence-monitoring-quarterly-report-q4-october-november-december-2025; https://reliefweb.int/report/turkiye/turkiye-overview-migrant-situation-annual-report-jan-dec-2025</t>
  </si>
  <si>
    <t>The number of people exposed corresponds to the total population of the provinces affected by one or more of the crises considered in the analysis, namely the Syrian refugee crisis and mixed migration movements. These provinces are Istanbul, Kocaeli, Adana, Ağrı, Aydın, Balıkesir, Bursa, Çanakkale, Edirne, Gaziantep, Hakkari, Hatay, İzmir, Kahramanmaraş, Kayseri, Kilis, Kırklareli, Konya, Mardin, Mersin, Muğla, Nevşehir, Osmaniye, Şanlıurfa, Şırnak, and Van.
Population figures were obtained from the Turkish Statistical Institute and are valid for 2026. This source was selected because it provides the most recent official population estimates at the provincial level. The reliability of this data is medium because the figures are based on population projections rather than actual population counts. In addition, population movements associated with refugee arrivals, returns, and mixed migration flows may not be fully reflected in the estimates, meaning the actual number of people exposed could differ from the reported figure.</t>
  </si>
  <si>
    <t>TUR001People exposed</t>
  </si>
  <si>
    <t>UNHCR 22/05/2026; MoI Türkiye accessed 13/07/2026 ; IOM 02/06/2026</t>
  </si>
  <si>
    <t>https://reliefweb.int/report/turkiye/turkiye-3rp-regional-refugee-and-resilience-plan-response-syria-crisis-2026-entr ; https://en.goc.gov.tr/temporary-protection27 ; https://reliefweb.int/report/turkiye/mpm-turkiye-overview-migrant-situation-migrant-presence-monitoring-quarterly-report-q1-january-february-march-2026</t>
  </si>
  <si>
    <t>The number of people affected is the sum of all people affected for each individual crisis for Turkiye.</t>
  </si>
  <si>
    <t>TUR001People affected</t>
  </si>
  <si>
    <t>MoI Türkiye accessed 13/07/2026 ; IOM 02/06/2026</t>
  </si>
  <si>
    <t>https://en.goc.gov.tr/temporary-protection27 ; https://reliefweb.int/report/turkiye/mpm-turkiye-overview-migrant-situation-migrant-presence-monitoring-quarterly-report-q1-january-february-march-2026</t>
  </si>
  <si>
    <t>The number of people displaced is the sum of all people displaced for each individual crisis for Turkiye.</t>
  </si>
  <si>
    <t>TUR001People displaced</t>
  </si>
  <si>
    <t>TUR001Illness cases reported</t>
  </si>
  <si>
    <t>TUR001Injuries reported</t>
  </si>
  <si>
    <t>ACLED accessed 13/07/2026 ; IOM accessed 13/07/2026</t>
  </si>
  <si>
    <t>https://acleddata.com/conflict-data/data-export-tool?event_type%5BExplosions%252FRemote%20violence%5D=Explosions/Remote%20violence&amp;event_type%5BProtests%5D=Protests&amp;event_type%5BExplosions%2FRemote%20violence%5D=Explosions/Remote%20violence&amp;event_type%5BBattles%5D=Battles&amp;event_type%5BViolence%20against%20civilians%5D=Violence%20against%20civilians&amp;event_type%5BRiots%5D=Riots&amp;event_type%5BStrategic%20developments%5D=Strategic%20developments&amp;sub_event_type%5BShelling%252Fartillery%252Fmissile%20attack%5D=Shelling/artillery/missile%20attack&amp;sub_event_type%5BAir%252Fdrone%20strike%5D=Air/drone%20strike&amp;sub_event_type%5BRemote%20explosive%252Flandmine%252FIED%5D=Remote%20explosive/landmine/IED&amp;sub_event_type%5BLooting%252Fproperty%20destruction%5D=Looting/property%20destruction&amp;sub_event_type%5BAbduction%252Fforced%20disappearance%5D=Abduction/forced%20disappearance&amp;sub_event_type%5BChange%20to%20group%252Factivity%5D=Change%20to%20group/activity&amp;sub_event_type%5BPeaceful%20protest%5D=Peaceful%20protest&amp;sub_event_type%5BArmed%20clash%5D=Armed%20clash&amp;sub_event_type%5BAttack%5D=Attack&amp;sub_event_type%5BShelling%2Fartillery%2Fmissile%20attack%5D=Shelling/artillery/missile%20attack&amp;sub_event_type%5BAir%2Fdrone%20strike%5D=Air/drone%20strike&amp;sub_event_type%5BMob%20violence%5D=Mob%20violence&amp;sub_event_type%5BViolent%20demonstration%5D=Violent%20demonstration&amp;sub_event_type%5BRemote%20explosive%2Flandmine%2FIED%5D=Remote%20explosive/landmine/IED&amp;sub_event_type%5BLooting%2Fproperty%20destruction%5D=Looting/property%20destruction&amp;sub_event_type%5BProtest%20with%20intervention%5D=Protest%20with%20intervention&amp;sub_event_type%5BAbduction%2Fforced%20disappearance%5D=Abduction/forced%20disappearance&amp;sub_event_type%5BOther%5D=Other&amp;sub_event_type%5BDisrupted%20weapons%20use%5D=Disrupted%20weapons%20use&amp;sub_event_type%5BChange%20to%20group%2Factivity%5D=Change%20to%20group/activity&amp;sub_event_type%5BArrests%5D=Arrests&amp;sub_event_type%5BGovernment%20regains%20territory%5D=Government%20regains%20territory&amp;sub_event_type%5BGrenade%5D=Grenade&amp;sub_event_type%5BNon-state%20actor%20overtakes%20territory%5D=Non-state%20actor%20overtakes%20territory&amp;sub_event_type%5BExcessive%20force%20against%20protesters%5D=Excessive%20force%20against%20protesters&amp;sub_event_type%5BNon-violent%20transfer%20of%20territory%5D=Non-violent%20transfer%20of%20territory&amp;sub_event_type%5BSexual%20violence%5D=Sexual%20violence&amp;sub_event_type%5BAgreement%5D=Agreement&amp;sub_event_type%5BSuicide%20bomb%5D=Suicide%20bomb&amp;sub_event_type%5BHeadquarters%20or%20base%20established%5D=Headquarters%20or%20base%20established&amp;sub_event_type%5BChemical%20weapon%5D=Chemical%20weapon&amp;viewsreference%5Breload%5D=eJxdi8EKwjAQRP9lzx7UIk3zKyLLSta6kK4hWVqK9N9NyaHgYQ4z780XWOkZOWBhM9GxgL8_TpAosxrWiK1oa2Lw-0hjpvSGf0FCxdfOuduBXsIxoNK0X1uZhZdDyDxLkY-292UYOtdX2lQxnjBwNAJ_3n69bjrE&amp;event_date_from=2026-01-01&amp;event_date_to=2026-06-30&amp;inter1%5B1%5D=1&amp;inter1%5B2%5D=2&amp;inter1%5B3%5D=3&amp;inter1%5B4%5D=4&amp;inter1%5B5%5D=5&amp;inter1%5B6%5D=6&amp;inter1%5B7%5D=7&amp;inter1%5B8%5D=8&amp;inter2%5B1%5D=1&amp;inter2%5B2%5D=2&amp;inter2%5B3%5D=3&amp;inter2%5B4%5D=4&amp;inter2%5B5%5D=5&amp;inter2%5B6%5D=6&amp;inter2%5B7%5D=7&amp;inter2%5B8%5D=8&amp;country%5B792%5D=792&amp;fields_on%5Bevent_id_cnty%5D=event_id_cnty ; https://missingmigrants.iom.int/downloads?xls=1780855522</t>
  </si>
  <si>
    <t>The figure represents the number of fatalities reported between 1 January and 30 June 2026 across all crises included in the analysis for Türkiye.</t>
  </si>
  <si>
    <t>TUR001Fatalities reported</t>
  </si>
  <si>
    <t>TUR001Fatalities in all crises</t>
  </si>
  <si>
    <t>TUR001Buildings damaged</t>
  </si>
  <si>
    <t>TUR001Buildings destroyed</t>
  </si>
  <si>
    <t>TUR001Buildings in affected area</t>
  </si>
  <si>
    <t>TUR001Economic Losses</t>
  </si>
  <si>
    <t>The number of people in need is the sum of all people in need for each individual crisis for Turkiye.</t>
  </si>
  <si>
    <t>TUR001People in Need</t>
  </si>
  <si>
    <t>UNHCR 22/05/2026; MoI Türkiye accessed 13/07/2026 ; MoI Türkiye accessed 13/07/2026; IOM 18/03/2026</t>
  </si>
  <si>
    <t>https://reliefweb.int/report/turkiye/turkiye-3rp-regional-refugee-and-resilience-plan-response-syria-crisis-2026-entr ; https://en.goc.gov.tr/temporary-protection27 ; https://en.goc.gov.tr/temporary-protection27 ; https://reliefweb.int/report/turkiye/turkiye-overview-migrant-situation-annual-report-jan-dec-2025</t>
  </si>
  <si>
    <t>The number of people in Level 1 corresponds to the sum of people in Level 1 for each individual crisis for Turkiye.</t>
  </si>
  <si>
    <t>TUR001Minimal humanitarian conditions - Level 1</t>
  </si>
  <si>
    <t>The number of people in Level 2 corresponds to the sum of people in Level 2 for each individual crisis for Turkiye.</t>
  </si>
  <si>
    <t>TUR001Stressed humanitarian conditions - Level 2</t>
  </si>
  <si>
    <t>The number of people in Level 3 corresponds to the sum of people in Level 3 for each individual crisis for Turkiye.</t>
  </si>
  <si>
    <t>TUR001Moderate humanitarian conditions - Level 3</t>
  </si>
  <si>
    <t>The number of people in Level 4 corresponds to the sum of people in Level 4 for each individual crisis for Turkiye.</t>
  </si>
  <si>
    <t>TUR001Severe humanitarian conditions - Level 4</t>
  </si>
  <si>
    <t>The number of people in Level 5 corresponds to the sum of people in Level 5 for each individual crisis for Turkiye.</t>
  </si>
  <si>
    <t>TUR001Extreme humanitarian conditions - Level 5</t>
  </si>
  <si>
    <t xml:space="preserve">In this crisis, 3 out of 5 population groups are affected: refugees, asylum seekers, and migrants;  the host community; and non-host. </t>
  </si>
  <si>
    <t>TUR001Crisis affected groups</t>
  </si>
  <si>
    <t>TUR001People facing limited access constraints</t>
  </si>
  <si>
    <t>TUR001People facing restricted access constraints</t>
  </si>
  <si>
    <t>TUR002Total population</t>
  </si>
  <si>
    <t>City Population accessed 13/07/2026; MoI Türkiye accessed 13/07/2026</t>
  </si>
  <si>
    <t xml:space="preserve">https://www.citypopulation.de/en/turkey/cities/ ; 
https://en.goc.gov.tr/temporary-protection27
</t>
  </si>
  <si>
    <t>The landmass affected covers the provinces of Şanlıurfa, Osmaniye, Nevşehir, Mersin, Mardin, Konya, Kilis, Kayseri, Kahramanmaraş, Hatay, Gaziantep, Bursa, and Adana. These provinces were selected because the proportion of refugees residing in each province exceeds the national average of approximately 2.5%, based on figures provided by the Turkish Presidency of Migration Management. Together, these provinces host a disproportionately large share of refugees in Türkiye and are therefore considered the areas most affected by refugee-related humanitarian and socioeconomic pressures. The reliability of this indicator is high as it is based on official refugee population statistics regularly published by the Turkish authorities.</t>
  </si>
  <si>
    <t>TUR002Landmass affected</t>
  </si>
  <si>
    <t>The number of people exposed corresponds to the total population of the provinces where the proportion of refugees exceeds the national average of approximately 2.5%. These provinces are Şanlıurfa, Osmaniye, Nevşehir, Mersin, Mardin, Konya, Kilis, Kayseri, Kahramanmaraş, Hatay, Gaziantep, Bursa, and Adana. The figure also includes the number of registered Syrian refugees residing in these provinces.
The population and refugee figures are taken from the Turkish Presidency of Migration Management. This source was selected because it provides the most recent official data on both provincial populations and registered refugee populations in Türkiye. The reliability of this data is medium because official refugee statistics may not fully capture unregistered refugees and other migrants residing in the country. As a result, the actual number of people exposed may be higher than reported.</t>
  </si>
  <si>
    <t>TUR002People exposed</t>
  </si>
  <si>
    <t>UNHCR 22/05/2026; MoI Türkiye accessed 13/07/2026</t>
  </si>
  <si>
    <t>https://reliefweb.int/report/turkiye/turkiye-3rp-regional-refugee-and-resilience-plan-response-syria-crisis-2026-entr ; https://en.goc.gov.tr/temporary-protection27</t>
  </si>
  <si>
    <t>The number of people affected corresponds to the total number of Syrian refugees under temporary protection in Türkiye as of 2 July 2026 and the projected number of the host community members identified as affected under the 2026 Regional Refugee and Resilience Plan (3RP). Host community members are included because the presence of large refugee populations increases demand for housing, healthcare, education, municipal services, and livelihood opportunities, creating additional pressures on local communities.
The figures are taken from the Turkish Presidency of Migration Management and the 2026 3RP. These sources were selected because they provide the most authoritative and up-to-date information on refugee populations and host community needs in Türkiye. The reliability of this data is medium because official refugee statistics may not capture all refugees residing in the country, particularly those who are unregistered. As a result, the actual number of people affected may be higher than reported.</t>
  </si>
  <si>
    <t>TUR002People affected</t>
  </si>
  <si>
    <t>The number of people displaced corresponds to the total number of Syrian refugees under temporary protection residing in Türkiye as of 2 July 2026. The figure is taken from the Turkish Presidency of Migration Management and is valid for 2026. This source was selected because it provides the most recent official data on the Syrian refugee population in the country and is regularly updated.
The reliability of this data is medium because official registration statistics may not capture all Syrians residing in Türkiye, particularly those who are unregistered or whose status has changed but is not yet reflected in official records. As a result, the actual number of displaced people may be higher than reported.</t>
  </si>
  <si>
    <t>TUR002People displaced</t>
  </si>
  <si>
    <t>TUR002Illness cases reported</t>
  </si>
  <si>
    <t>TUR002Injuries reported</t>
  </si>
  <si>
    <t>https://acleddata.com/conflict-data/data-export-tool?event_type%5BExplosions%252FRemote%20violence%5D=Explosions/Remote%20violence&amp;event_type%5BProtests%5D=Protests&amp;event_type%5BExplosions%2FRemote%20violence%5D=Explosions/Remote%20violence&amp;event_type%5BBattles%5D=Battles&amp;event_type%5BViolence%20against%20civilians%5D=Violence%20against%20civilians&amp;event_type%5BRiots%5D=Riots&amp;event_type%5BStrategic%20developments%5D=Strategic%20developments&amp;sub_event_type%5BShelling%252Fartillery%252Fmissile%20attack%5D=Shelling/artillery/missile%20attack&amp;sub_event_type%5BAir%252Fdrone%20strike%5D=Air/drone%20strike&amp;sub_event_type%5BRemote%20explosive%252Flandmine%252FIED%5D=Remote%20explosive/landmine/IED&amp;sub_event_type%5BLooting%252Fproperty%20destruction%5D=Looting/property%20destruction&amp;sub_event_type%5BAbduction%252Fforced%20disappearance%5D=Abduction/forced%20disappearance&amp;sub_event_type%5BChange%20to%20group%252Factivity%5D=Change%20to%20group/activity&amp;sub_event_type%5BPeaceful%20protest%5D=Peaceful%20protest&amp;sub_event_type%5BArmed%20clash%5D=Armed%20clash&amp;sub_event_type%5BAttack%5D=Attack&amp;sub_event_type%5BShelling%2Fartillery%2Fmissile%20attack%5D=Shelling/artillery/missile%20attack&amp;sub_event_type%5BAir%2Fdrone%20strike%5D=Air/drone%20strike&amp;sub_event_type%5BMob%20violence%5D=Mob%20violence&amp;sub_event_type%5BViolent%20demonstration%5D=Violent%20demonstration&amp;sub_event_type%5BRemote%20explosive%2Flandmine%2FIED%5D=Remote%20explosive/landmine/IED&amp;sub_event_type%5BLooting%2Fproperty%20destruction%5D=Looting/property%20destruction&amp;sub_event_type%5BProtest%20with%20intervention%5D=Protest%20with%20intervention&amp;sub_event_type%5BAbduction%2Fforced%20disappearance%5D=Abduction/forced%20disappearance&amp;sub_event_type%5BOther%5D=Other&amp;sub_event_type%5BDisrupted%20weapons%20use%5D=Disrupted%20weapons%20use&amp;sub_event_type%5BChange%20to%20group%2Factivity%5D=Change%20to%20group/activity&amp;sub_event_type%5BArrests%5D=Arrests&amp;sub_event_type%5BGovernment%20regains%20territory%5D=Government%20regains%20territory&amp;sub_event_type%5BGrenade%5D=Grenade&amp;sub_event_type%5BNon-state%20actor%20overtakes%20territory%5D=Non-state%20actor%20overtakes%20territory&amp;sub_event_type%5BExcessive%20force%20against%20protesters%5D=Excessive%20force%20against%20protesters&amp;sub_event_type%5BNon-violent%20transfer%20of%20territory%5D=Non-violent%20transfer%20of%20territory&amp;sub_event_type%5BSexual%20violence%5D=Sexual%20violence&amp;sub_event_type%5BAgreement%5D=Agreement&amp;sub_event_type%5BSuicide%20bomb%5D=Suicide%20bomb&amp;sub_event_type%5BHeadquarters%20or%20base%20established%5D=Headquarters%20or%20base%20established&amp;sub_event_type%5BChemical%20weapon%5D=Chemical%20weapon&amp;viewsreference%5Breload%5D=eJxdi8EKwjAQRP9lzx7UIk3zKyLLSta6kK4hWVqK9N9NyaHgYQ4z780XWOkZOWBhM9GxgL8_TpAosxrWiK1oa2Lw-0hjpvSGf0FCxdfOuduBXsIxoNK0X1uZhZdDyDxLkY-292UYOtdX2lQxnjBwNAJ_3n69bjrE&amp;event_date_from=2026-01-01&amp;event_date_to=2026-06-30&amp;inter1%5B1%5D=1&amp;inter1%5B2%5D=2&amp;inter1%5B3%5D=3&amp;inter1%5B4%5D=4&amp;inter1%5B5%5D=5&amp;inter1%5B6%5D=6&amp;inter1%5B7%5D=7&amp;inter1%5B8%5D=8&amp;inter2%5B1%5D=1&amp;inter2%5B2%5D=2&amp;inter2%5B3%5D=3&amp;inter2%5B4%5D=4&amp;inter2%5B5%5D=5&amp;inter2%5B6%5D=6&amp;inter2%5B7%5D=7&amp;inter2%5B8%5D=8&amp;country%5B792%5D=792&amp;fields_on%5Bevent_id_cnty%5D=event_id_cnty</t>
  </si>
  <si>
    <t>The figure represents the number of Syrian refugees who were killed in Türkiye between 1 January and 30 June 2026. The data is derived from reported incidents involving Syrian refugees during the reporting period. The reliability of this indicator is medium because information on refugee fatalities relies primarily on media and publicly available reporting, which may not capture all incidents involving Syrian refugees. In addition, not all fatalities are reported with information on nationality or refugee status. As a result, the actual number of Syrian refugee fatalities may be higher than reported.</t>
  </si>
  <si>
    <t>TUR002Fatalities reported</t>
  </si>
  <si>
    <t>TUR002Fatalities in all crises</t>
  </si>
  <si>
    <t>TUR002Buildings damaged</t>
  </si>
  <si>
    <t>TUR002Buildings destroyed</t>
  </si>
  <si>
    <t>TUR002Buildings in affected area</t>
  </si>
  <si>
    <t>TUR002Economic Losses</t>
  </si>
  <si>
    <t>The number of people in need corresponds to the total number of Syrians under Temporary Protection in Türkiye as of 2 July 2026 and the projected nymber of host community members identified as being in need in 2026. Host community figures are sourced from the 2026 Regional Refugee and Resilience Plan (3RP) and represent vulnerable members of the local population affected by poverty and increased pressure on public services, including healthcare, education, housing, and livelihoods. The number of Syrians included in the PiN is based on the total number of Syrians under Temporary Protection reported by the Turkish Presidency of Migration Management.
The 2026 3RP PiN figure for Syrian refugees was not used because it exceeds the total number of Syrians under Temporary Protection in Türkiye. As the Temporary Protection figure is updated regularly and is considered more reliable, it was used to cap the refugee PiN estimate.
These sources were selected because they provide the most authoritative and up-to-date information on refugee populations and host community needs in Türkiye. The reliability of this indicator is medium because it combines regularly updated registration data with planning figures from the 2026 3RP. Reliability is further reduced by the discrepancy between the 3RP refugee PiN and the number of Syrians under Temporary Protection, as well as by limitations in the available data on humanitarian needs among refugee and host community populations.</t>
  </si>
  <si>
    <t>TUR002People in Need</t>
  </si>
  <si>
    <t>TUR002Minimal humanitarian conditions - Level 1</t>
  </si>
  <si>
    <t>TUR002Stressed humanitarian conditions - Level 2</t>
  </si>
  <si>
    <t>According to the INFORM Severity Index methodology, the sum of people in Severity Levels 3, 4, and 5 is equal to the total number of people in need. To estimate the severity distribution of the population in need, ACAPS assigned all Syrians under Temporary Protection and host community members identified as in need to Severity Level 3, leaving information gaps for Severity Levels 4 and 5. No reliable sources were identified that disaggregate the humanitarian severity of needs among Syrian refugees and affected host communities in Türkiye across higher severity levels. The number of people in Severity Level 3 therefore corresponds to the total number of Syrians under Temporary Protection and host community members included in the PiN estimate. The figures are based on data from the Turkish Presidency of Migration Management and the 2026 Regional Refugee and Resilience Plan (3RP). These sources were selected because they provide the most authoritative and comprehensive information currently available on refugee populations and host community needs in Türkiye.
The reliability of this indicator is low because the severity distribution is based on a methodological assumption rather than observed evidence. Assigning the entire population in need to Severity Level 3 may not fully reflect variations in humanitarian conditions, as some refugees and host community members may face more severe needs consistent with Severity Levels 4 or 5. In addition, no reliable source provides a severity breakdown of needs across different humanitarian severity levels.</t>
  </si>
  <si>
    <t>TUR002Moderate humanitarian conditions - Level 3</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</si>
  <si>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t>
  </si>
  <si>
    <t>TUR002Severe humanitarian conditions - Level 4</t>
  </si>
  <si>
    <t>TUR002Extreme humanitarian conditions - Level 5</t>
  </si>
  <si>
    <t>In this crisis, 3 out of 5 population groups are affected: refugees, asylum seekers, and migrants; the host community; and non-host.</t>
  </si>
  <si>
    <t>TUR002Crisis affected groups</t>
  </si>
  <si>
    <t>TUR002People facing limited access constraints</t>
  </si>
  <si>
    <t>TUR002People facing restricted access constraints</t>
  </si>
  <si>
    <t>TUR003Total population</t>
  </si>
  <si>
    <t>IOM 18/03/2026 ; City population accessed 13/07/2026</t>
  </si>
  <si>
    <t>https://www.citypopulation.de/en/turkey/cities/ ;  https://reliefweb.int/report/turkiye/turkiye-overview-migrant-situation-annual-report-jan-dec-2025</t>
  </si>
  <si>
    <t>The landmass affected covers the provinces of Istanbul, Kocaeli, Ağrı, Aydın, Balıkesir, Çanakkale, Edirne, Hakkari, Hatay, İzmir, Kilis, Kırklareli, Muğla, Şanlıurfa, Şırnak, and Van. These provinces were selected because they represent the main locations of mixed migration movements into, through, and out of Türkiye, including both land and sea crossing routes. The provinces include key entry points along the borders with Syria, Iran, Iraq, and Greece, as well as major departure points on the Aegean and Mediterranean coasts used by migrants and asylum seekers attempting to reach Europe. Together, they account for the majority of reported irregular migration crossings and interceptions in the country. The reliability of this indicator is medium as migration routes and crossing patterns can change over time in response to border controls, security developments, and migration policies.</t>
  </si>
  <si>
    <t>TUR003Landmass affected</t>
  </si>
  <si>
    <t>MoI Türkiye accessed 13/07/2026; IOM 18/03/2026</t>
  </si>
  <si>
    <t>https://en.goc.gov.tr/temporary-protection27 ; https://reliefweb.int/report/turkiye/turkiye-overview-migrant-situation-annual-report-jan-dec-2025</t>
  </si>
  <si>
    <t>The number of people exposed corresponds to the total population of the provinces identified as the main entry, exit, and transit points for migrants and refugees in Türkiye, according to IOM's Türkiye – Overview of Migrant Situation: Annual Report (January–December 2025). These provinces are Istanbul, Kocaeli, Ağrı, Aydın, Balıkesir, Çanakkale, Edirne, Hakkari, Hatay, İzmir, Kilis, Kırklareli, Muğla, Şanlıurfa, Şırnak, and Van. The figure also includes refugees, asylum seekers, people under international protection, and migrants in irregular status residing in Türkiye.
Population figures were obtained from the Turkish Statistical Institute, while data on refugees, asylum seekers, people under international protection, and migrants in irregular status were obtained from the Turkish Presidency of Migration Management and IOM. These sources were selected because they provide the most recent and comprehensive information on population and migration dynamics in Türkiye. The reliability of this data is medium because population figures are based on projections and official migration statistics may not fully capture all migrants and refugees, particularly those in irregular situations. As a result, the actual number of people exposed may be higher than reported.</t>
  </si>
  <si>
    <t>TUR003People exposed</t>
  </si>
  <si>
    <t>IOM 02/06/2026</t>
  </si>
  <si>
    <t>https://reliefweb.int/report/turkiye/mpm-turkiye-overview-migrant-situation-migrant-presence-monitoring-quarterly-report-q1-january-february-march-2026</t>
  </si>
  <si>
    <t>The number of people affected corresponds to 1,322,000 non- Syrian migrants, refugees, and asylum seekers in Türkiye. The figure includes non-Syrian residence permit holders, refugees and asylum seekers, and all migrants in an irregular situation. Syrian residence permit holders were excluded where nationality-disaggregated data were available. However, migrants in an irregular situation include an unknown number of Syrian nationals, as no nationality breakdown is provided for this category.
This source was selected because it provides the most comprehensive and up-to-date overview of non-Syrian migrant and refugee populations in Türkiye. The reliability of this data is medium because the figures combine different population categories and may not fully capture all migrants and refugees residing in the country, particularly those in irregular situations who may not be recorded in official statistics. As a result, the actual number of people affected may be higher than reported.</t>
  </si>
  <si>
    <t>TUR003People affected</t>
  </si>
  <si>
    <t>The number of people displaced corresponds to 1,322,000 non- Syrian migrants, refugees, and asylum seekers in Türkiye. The figure includes non-Syrian residence permit holders, refugees and asylum seekers, and all migrants in an irregular situation. Syrian residence permit holders were excluded where nationality-disaggregated data were available. However, migrants in an irregular situation include an unknown number of Syrian nationals, as no nationality breakdown is provided for this category.
This source was selected because it provides the most comprehensive and up-to-date overview of non-Syrian migrant and refugee populations in Türkiye. The reliability of this data is medium because the figures combine different population categories and may not fully capture all migrants and refugees residing in the country, particularly those in irregular situations who may not be recorded in official statistics. As a result, the actual number of people displaced may be higher than reported.</t>
  </si>
  <si>
    <t>TUR003People displaced</t>
  </si>
  <si>
    <t>TUR003Illness cases reported</t>
  </si>
  <si>
    <t>TUR003Injuries reported</t>
  </si>
  <si>
    <t>IOM accessed 13/07/2026</t>
  </si>
  <si>
    <t>https://missingmigrants.iom.int/downloads?xls=1780855522</t>
  </si>
  <si>
    <t>The figure corresponds to the number of dead and missing migrants recorded between 1 January and 30 June 2026 as a result of mixed migration movements involving Türkiye. The figure is taken from IOM's Missing Migrants Project database, which systematically records migrant deaths and disappearances along migration routes.
The source was selected because it is the most authoritative and widely used source for monitoring migrant fatalities and disappearances globally. The reliability of this data is low because many deaths and disappearances along migration routes go unreported or cannot be independently verified. In addition, some missing persons may never be identified or confirmed as deceased. As a result, the actual number of dead and missing migrants is likely higher than reported.</t>
  </si>
  <si>
    <t>TUR003Fatalities reported</t>
  </si>
  <si>
    <t>TUR003Fatalities in all crises</t>
  </si>
  <si>
    <t>TUR003Buildings damaged</t>
  </si>
  <si>
    <t>TUR003Buildings destroyed</t>
  </si>
  <si>
    <t>TUR003Buildings in affected area</t>
  </si>
  <si>
    <t>TUR003Economic Losses</t>
  </si>
  <si>
    <t>The number of people in need corresponds to 1,322,666 non- Syrian migrants, refugees, and asylum seekers in Türkiye. The figure includes non-Syrian residence permit holders, refugees and asylum seekers, and all migrants in an irregular situation. Syrian residence permit holders were excluded where nationality-disaggregated data were available. However, migrants in an irregular situation include an unknown number of Syrian nationals, as no nationality breakdown is provided for this category.
This source was selected because it provides the most comprehensive and up-to-date overview of non-Syrian migrant and refugee populations in Türkiye. The reliability of this data is medium because the figures combine different population categories and may not fully capture all migrants and refugees residing in the country, particularly those in irregular situations who may not be recorded in official statistics. As a result, the actual number of people in need may be higher than reported.</t>
  </si>
  <si>
    <t>TUR003People in Need</t>
  </si>
  <si>
    <t>TUR003Minimal humanitarian conditions - Level 1</t>
  </si>
  <si>
    <t>TUR003Stressed humanitarian conditions - Level 2</t>
  </si>
  <si>
    <t>According to the INFORM Severity Index methodology, the sum of people in Severity Levels 3, 4, and 5 is equal to the total number of people in need. To estimate the severity distribution of the population in need, ACAPS assigned the total PiN to Severity Level 3 and left information gaps for Severity Levels 4 and 5. No reliable sources were identified that disaggregate the humanitarian severity of needs among non-Syrian refugees, asylum seekers, applicants for international protection, and migrants in irregular situations in Türkiye across higher severity levels.
The number of people in Severity Level 3 therefore corresponds to the total number of people in need. The figures are based on IOM's Türkiye – Overview of Migrant Situation: Annual Report (January–December 2025) and related migration statistics. These sources were selected because they provide the most relevant and comprehensive information currently available on mixed migrant populations in Türkiye.
This source was selected because it provides the most comprehensive and up-to-date overview of non-Syrian migrant and refugee populations in Türkiye. The reliability of this data is medium because the figures combine different population categories and may not fully capture all migrants and refugees residing in the country, particularly those in irregular situations who may not be recorded in official statistics. As a result, the actual number of people in Level 3 may be higher than reported.</t>
  </si>
  <si>
    <t>TUR003Moderate humanitarian conditions - Level 3</t>
  </si>
  <si>
    <t>TUR003Severe humanitarian conditions - Level 4</t>
  </si>
  <si>
    <t>TUR003Extreme humanitarian conditions - Level 5</t>
  </si>
  <si>
    <t>In this crisis, 1 out of 5 population groups is affected: refugees, asylum seekers, and migrants.</t>
  </si>
  <si>
    <t>TUR003Crisis affected groups</t>
  </si>
  <si>
    <t>TUR003People facing limited access constraints</t>
  </si>
  <si>
    <t>TUR003People facing restricted access constraints</t>
  </si>
  <si>
    <t>DoS accessed 12/07/2026</t>
  </si>
  <si>
    <t xml:space="preserve">https://dosweb.dos.gov.jo/
</t>
  </si>
  <si>
    <t>The figure represents the projected population of all governorates in Jordan as of 12 July 2026. The source was selected instead of alternative population datasets because it provides more up-to-date estimates and accounts for population changes driven by natural growth, internal migration, emigration, and refugee movements, including demographic shifts associated with the Syrian conflict since 2011.</t>
  </si>
  <si>
    <t>JOR002Total population</t>
  </si>
  <si>
    <t>DoS accessed 12/07/2026 ; UNHCR accessed 12/07/2026</t>
  </si>
  <si>
    <t>https://dosweb.dos.gov.jo/product/jordan-statistical-yearbook-2024/ ; https://data2.unhcr.org/en/situations/syria/location/36</t>
  </si>
  <si>
    <t>The landmass affected covers Amman, Irbid, Mafraq, and Zarqa, which are the four governorates hosting the majority of registered Syrian refugees in Jordan. These four governorates were selected as they collectively host around 90% of the registered Syrian refugee population, with each governorate accommodating more than 20,000 registered Syrian refugees.</t>
  </si>
  <si>
    <t>JOR002Landmass affected</t>
  </si>
  <si>
    <t>https://jorinfo.dos.gov.jo/Databank/pxweb/en/PopulationStatistics/PopulationStatistics__Demographi_Statistics/Table1.px/table/tableViewLayout2/ ; https://data.unhcr.org/en/situations/syria/location/36</t>
  </si>
  <si>
    <t>The number of people exposed corresponds to the total estimated population of Amman, Irbid, Mafraq, and Zarqa, the four governorates hosting around 90% of registered Syrian refugees in Jordan. The figure is based on population estimates from the Jordanian Department of Statistics and is valid as of the end of 2025. To avoid double counting, UNHCR refugee figures at the governorate (Admin 1) level are not added separately, as they are already reflected in the population estimates. As a result, the figure may slightly overestimate the total number of people exposed. This source was selected because it provides the most recent official population estimates at the governorate level and accounts for demographic changes resulting from immigration and emigration, including the influx of Syrian refugees since 2011. The reliability of this data is high as it is produced by the national statistical authority and reflects recent population dynamics. Syrian refugees are concentrated in these four governorates, each hosting more than 20,000 registered refugees. Their presence contributes to increased demand for housing, healthcare, education, water, and employment opportunities, placing additional pressure on services and resources used by the wider population.</t>
  </si>
  <si>
    <t>JOR002People exposed</t>
  </si>
  <si>
    <t>UNHCR accessed 20/07/2026 ; UNHCR 22/12/2025 ; UNHCR accessed 20/07/2026</t>
  </si>
  <si>
    <t>https://data.unhcr.org/en/situations/syria/location/36 ; https://reliefweb.int/report/syrian-arab-republic/3rp-regional-strategic-overview-2026 ; https://app.powerbi.com/view?r=eyJrIjoiMzViMjJkNmItMzhkOC00ZDBhLTlkYzItZWQ0ODQzZGY1NzVkIiwidCI6ImU1YzM3OTgxLTY2NjQtNDEzNC04YTBjLTY1NDNkMmFmODBiZSIsImMiOjh9</t>
  </si>
  <si>
    <t>The number of people affected corresponds to the total number of Syrian refugees and other conflict-affected populations in Jordan, including registered Syrian refugees (370,179) as of 30 June, the estimated number of unregistered Syrian refugees (722,190), Palestinian refugees from Syria (19,600), and the projected number host community members in need (1,276,774) in 2026. The figures are taken from UNHCR and the 2026 Regional Refugee and Resilience Plan (3RP). These sources were selected because they provide the most comprehensive and regularly updated estimates of refugee populations and affected host communities in Jordan. Other sources were considered; however, they do not provide comparable coverage of both registered and unregistered refugee populations and host community needs.
The reliability of this indicator is medium because it combines regularly updated registration data with population estimates. While the number of registered Syrian refugees is based on UNHCR registration records,number of unregistered Syrian refugees is estimated at approximately 722,190, based on the Government of Jordan's estimate of 1.3 million Syrians residing in the country, minus 380,990 registered Syrian refugees and 196,820 recorded returns. This figure should be interpreted with caution as it is a derived estimate rather than a directly reported population count.
Jordan continues to host one of the largest refugee populations relative to its population size. Most Syrian refugees reside in urban areas, particularly in Amman, Irbid, Mafraq, and Zarqa, where they place additional demand on housing, healthcare, education, water resources, and employment opportunities. Refugees and vulnerable host communities face increasing socioeconomic pressures linked to high living costs, limited livelihood opportunities, and competition over already strained public services and resources.</t>
  </si>
  <si>
    <t>JOR002People affected</t>
  </si>
  <si>
    <t>The number of people displaced corresponds to the total number of Syrian refugees and Palestine Refugees from Syria residing in Jordan in 2026. This includes approximately 1.1 million registered and unregistered Syrian refugees and 19,600 Palestine Refugees from Syria. The figures are taken from UNHCR and the 2026 Regional Refugee and Resilience Plan (3RP). These sources were selected because they provide the most comprehensive and regularly updated estimates of displaced populations in Jordan. The reliability of this indicator is medium because it combines regularly updated registration data with population estimates. While the number of registered Syrian refugees is based on UNHCR registration records, the number of unregistered Syrian refugees is derived from Government of Jordan estimates and cannot be independently verified. In addition, there is limited information on the number of unregistered Syrians who may have returned to Syria, which may affect the accuracy of the estimate. Returnees are not included in the total number of displaced people.</t>
  </si>
  <si>
    <t>JOR002People displaced</t>
  </si>
  <si>
    <t>JOR002Illness cases reported</t>
  </si>
  <si>
    <t>JOR002Injuries reported</t>
  </si>
  <si>
    <t>https://acleddata.com/conflict-data/data-export-tool?event_type%5BExplosions%252FRemote%20violence%5D=Explosions/Remote%20violence&amp;event_type%5BProtests%5D=Protests&amp;event_type%5BExplosions%2FRemote%20violence%5D=Explosions/Remote%20violence&amp;event_type%5BBattles%5D=Battles&amp;event_type%5BViolence%20against%20civilians%5D=Violence%20against%20civilians&amp;event_type%5BRiots%5D=Riots&amp;event_type%5BStrategic%20developments%5D=Strategic%20developments&amp;sub_event_type%5BShelling%252Fartillery%252Fmissile%20attack%5D=Shelling/artillery/missile%20attack&amp;sub_event_type%5BAir%252Fdrone%20strike%5D=Air/drone%20strike&amp;sub_event_type%5BRemote%20explosive%252Flandmine%252FIED%5D=Remote%20explosive/landmine/IED&amp;sub_event_type%5BLooting%252Fproperty%20destruction%5D=Looting/property%20destruction&amp;sub_event_type%5BAbduction%252Fforced%20disappearance%5D=Abduction/forced%20disappearance&amp;sub_event_type%5BChange%20to%20group%252Factivity%5D=Change%20to%20group/activity&amp;sub_event_type%5BPeaceful%20protest%5D=Peaceful%20protest&amp;sub_event_type%5BArmed%20clash%5D=Armed%20clash&amp;sub_event_type%5BAttack%5D=Attack&amp;sub_event_type%5BShelling%2Fartillery%2Fmissile%20attack%5D=Shelling/artillery/missile%20attack&amp;sub_event_type%5BAir%2Fdrone%20strike%5D=Air/drone%20strike&amp;sub_event_type%5BMob%20violence%5D=Mob%20violence&amp;sub_event_type%5BViolent%20demonstration%5D=Violent%20demonstration&amp;sub_event_type%5BRemote%20explosive%2Flandmine%2FIED%5D=Remote%20explosive/landmine/IED&amp;sub_event_type%5BLooting%2Fproperty%20destruction%5D=Looting/property%20destruction&amp;sub_event_type%5BProtest%20with%20intervention%5D=Protest%20with%20intervention&amp;sub_event_type%5BAbduction%2Fforced%20disappearance%5D=Abduction/forced%20disappearance&amp;sub_event_type%5BOther%5D=Other&amp;sub_event_type%5BDisrupted%20weapons%20use%5D=Disrupted%20weapons%20use&amp;sub_event_type%5BChange%20to%20group%2Factivity%5D=Change%20to%20group/activity&amp;sub_event_type%5BArrests%5D=Arrests&amp;sub_event_type%5BGovernment%20regains%20territory%5D=Government%20regains%20territory&amp;sub_event_type%5BGrenade%5D=Grenade&amp;sub_event_type%5BNon-state%20actor%20overtakes%20territory%5D=Non-state%20actor%20overtakes%20territory&amp;sub_event_type%5BExcessive%20force%20against%20protesters%5D=Excessive%20force%20against%20protesters&amp;sub_event_type%5BNon-violent%20transfer%20of%20territory%5D=Non-violent%20transfer%20of%20territory&amp;sub_event_type%5BSexual%20violence%5D=Sexual%20violence&amp;sub_event_type%5BAgreement%5D=Agreement&amp;sub_event_type%5BSuicide%20bomb%5D=Suicide%20bomb&amp;sub_event_type%5BHeadquarters%20or%20base%20established%5D=Headquarters%20or%20base%20established&amp;sub_event_type%5BChemical%20weapon%5D=Chemical%20weapon&amp;viewsreference%5Breload%5D=eJxdi8EKwjAQRP9lzx7UIk3zKyLLSta6kK4hWVqK9N9NyaHgYQ4z780XWOkZOWBhM9GxgL8_TpAosxrWiK1oa2Lw-0hjpvSGf0FCxdfOuduBXsIxoNK0X1uZhZdDyDxLkY-292UYOtdX2lQxnjBwNAJ_3n69bjrE&amp;event_date_from=2026-01-01&amp;event_date_to=2026-06-30&amp;inter1%5B1%5D=1&amp;inter1%5B2%5D=2&amp;inter1%5B3%5D=3&amp;inter1%5B4%5D=4&amp;inter1%5B5%5D=5&amp;inter1%5B6%5D=6&amp;inter1%5B7%5D=7&amp;inter1%5B8%5D=8&amp;inter2%5B1%5D=1&amp;inter2%5B2%5D=2&amp;inter2%5B3%5D=3&amp;inter2%5B4%5D=4&amp;inter2%5B5%5D=5&amp;inter2%5B6%5D=6&amp;inter2%5B7%5D=7&amp;inter2%5B8%5D=8&amp;country%5B400%5D=400&amp;fields_on%5Bevent_id_cnty%5D=event_id_cnty</t>
  </si>
  <si>
    <t>The figure represents the number of fatalities between 1 January and 30 June 2026 related to Syrian refugees in Jordan. The data is derived from ACLED and includes reported fatalities associated with incidents involving Syrian refugees during the reporting period. The reliability of this indicator is medium because ACLED relies primarily on media and local reporting, which may not capture all incidents involving refugees. However, there is no active armed conflict in Jordan and no evidence of systematic targeting of Syrian refugees, reducing the likelihood of significant underreporting of fatalities related to the refugee population.</t>
  </si>
  <si>
    <t>JOR002Fatalities reported</t>
  </si>
  <si>
    <t>JOR002Fatalities in all crises</t>
  </si>
  <si>
    <t>JOR002Buildings damaged</t>
  </si>
  <si>
    <t>JOR002Buildings destroyed</t>
  </si>
  <si>
    <t>JOR002Buildings in affected area</t>
  </si>
  <si>
    <t>JOR002Economic Losses</t>
  </si>
  <si>
    <t>UNHCR accessed 12/07/2026 ; UNHCR 22/12/2025</t>
  </si>
  <si>
    <t xml:space="preserve">https://data.unhcr.org/en/situations/syria/location/36 ; https://reliefweb.int/report/syrian-arab-republic/3rp-regional-strategic-overview-2026 </t>
  </si>
  <si>
    <t>The number of people in need (PiN) includes registered Syrian refugees in Jordan as of 30 June 2026, Palestine Refugees from Syria (PRS), and the projected number of host community members in need in 2026. The figures for PRS and host community members in need were drawn from the 2026 Regional Refugee and Resilience Plan (3RP), while the number of registered Syrian refugees was taken from UNHCR registration data.
The 2026 3RP reports a refugee PiN that exceeds the number of Syrian refugees registered with UNHCR. As UNHCR registration figures are updated more frequently and are considered more reliable, the number of registered Syrian refugees was used instead. According to the 2026 3RP, there are 19,600 Palestine Refugees from Syria and 1,276,774 host community members in need. These figures were combined with the registered Syrian refugee population to estimate the total population potentially in need of humanitarian assistance.
Unregistered Syrian refugees were excluded from the PiN calculation because there is no reliable and disaggregated information on their current numbers, return trends, or humanitarian needs. No populations were identified in Severity Levels 4 or 5. As a result, the total PiN is equivalent to the population classified in Severity Level 3.
The reliability of this indicator is low because it combines current refugee registration data with projected planning figures for host community needs. Reliability is further reduced by limited sector-specific severity information and the exclusion of unregistered Syrian refugees from the analysis.</t>
  </si>
  <si>
    <t>JOR002People in Need</t>
  </si>
  <si>
    <t>JOR002Minimal humanitarian conditions - Level 1</t>
  </si>
  <si>
    <t>JOR002Stressed humanitarian conditions - Level 2</t>
  </si>
  <si>
    <t>https://data.unhcr.org/en/situations/syria/location/36; https://reliefweb.int/report/syrian-arab-republic/3rp-regional-strategic-overview-2026 ;  https://data.unhcr.org/en/documents/details/113353; https://app.powerbi.com/view?r=eyJrIjoiMzViMjJkNmItMzhkOC00ZDBhLTlkYzItZWQ0ODQzZGY1NzVkIiwidCI6ImU1YzM3OTgxLTY2NjQtNDEzNC04YTBjLTY1NDNkMmFmODBiZSIsImMiOjh9 ; https://www.3rpsyriacrisis.org/portfolio/rso2024/</t>
  </si>
  <si>
    <t>According to the INFORM Severity Index methodology, the sum of people in Severity Levels 3, 4, and 5 is equal to the total number of people in need. To estimate the severity distribution of the population in need, ACAPS assigned all registered Syrian refugees, Palestine Refugees from Syria, and host community members identified as in need to Severity Level 3, leaving information gaps for Severity Levels 4 and 5. No reliable sources were identified that disaggregate the humanitarian severity of needs among refugee and host community populations in Jordan across higher severity levels.
The number of people in Severity Level 3 corresponds to the total number of registered Syrian refugees in Jordan as of 31 May 2026, Palestine Refugees from Syria, and projected host community members in need. The figures are taken from UNHCR and the 2026 Regional Refugee and Resilience Plan (3RP). These sources were selected because they provide the most comprehensive and reliable estimates of refugee populations and host community needs in Jordan. The 2026 3RP refugee PiN exceeds the total number of Syrian refugees registered with UNHCR. As UNHCR registration figures are updated more frequently and are considered more reliable, the total number of registered Syrian refugees was used to cap the refugee PiN.
The reliability of this indicator is low because the PiN figure combines current refugee registration data with projected host community needs and because no reliable source provides a severity breakdown across Severity Levels 3, 4, and 5. Reliability is further reduced by limited information on sector-specific needs, particularly among refugee populations.</t>
  </si>
  <si>
    <t>JOR002Moderate humanitarian conditions - Level 3</t>
  </si>
  <si>
    <t>JOR002Severe humanitarian conditions - Level 4</t>
  </si>
  <si>
    <t>JOR002Extreme humanitarian conditions - Level 5</t>
  </si>
  <si>
    <t>In this crisis, 2 out of 5 population groups is affected: refugees and asylum seekers, and the host community.</t>
  </si>
  <si>
    <t>JOR002Crisis affected groups</t>
  </si>
  <si>
    <t>JOR002People facing limited access constraints</t>
  </si>
  <si>
    <t>JOR002People facing restricted access constraints</t>
  </si>
  <si>
    <t>WORLD BANK Accessed 15/07/2026</t>
  </si>
  <si>
    <t>https://data.worldbank.org/indicator/SP.POP.TOTL?lang=en-gb&amp;locations=ER</t>
  </si>
  <si>
    <t>Total population of Eriterea is 3,607,003 according to World Bank as of 2025. However the population according to World population review is 3,682,669 as of 15/07/2026 based on projections of the latest United Nations data.  World bank is chosen here due to its consistency and frequent update of population statistics to reflect most recent estimates.</t>
  </si>
  <si>
    <t>ERI001Total population</t>
  </si>
  <si>
    <t>WORLD BANK Accessed 09/03/2026</t>
  </si>
  <si>
    <t>https://data.worldbank.org/indicator/AG.LND.TOTL.K2?locations=ER</t>
  </si>
  <si>
    <t>Eritrea is vulnerable to climatic conditions with limited water sources, and bouts of drought.  Even in times of good rainfall, food production is estimated to meet only 60 to 70% of the population’s needs. Therefore, the whole country is considered to be affected by drought. The total landmass according to the World Bank is 121,178.2</t>
  </si>
  <si>
    <t>ERI001Landmass affected</t>
  </si>
  <si>
    <t>WORLD BANK Accessed 15/06/2026</t>
  </si>
  <si>
    <t>The number of people exposed corresponds to the total population of Eritrea, which has taken into account migration flows and Eritrean refugees in other countries. Eritrea remains highly vulnerable to economic, climatic and external shocks, including drought, limited access to safe water, insecurity and the socioeconomic impact of sanctions. Additionally, the country's most fragile ecosystems are threatened by climate change and desertification as well as desert locust infestations and therefore  the whole country is exposed to complex crisis. The figure is taken from WORLD BANK.  this source was chosen due to its consistency and frequent update of population statistics to reflect most recent estimates.  However the population according to World population review is 3,682 as of 15/06/2026 based on projections of the latest United Nations data, this has not been considered as it shows drastic reduction from (3.8M in July 2024) in the population and there is information gap as to why there is reduction in population. The reliabilty is low because the population figure is not up to date as it is based on World Bank satatistics report 2024.</t>
  </si>
  <si>
    <t>ERI001People exposed</t>
  </si>
  <si>
    <t>UNICEF 05/12/2022</t>
  </si>
  <si>
    <t>https://reliefweb.int/report/eritrea/humanitarian-action-children-2023-eritrea</t>
  </si>
  <si>
    <t>These figures are based on the latest report from UNICEF from December 2022 page 1, targetting approximately 1.1 million people for humanitarian assistance. This figure is however likely to be lower than the actual number of people affected by the ongoing complex crisis in Eritrea. This source was chosen as there are no other recent publications to determine figures of people affected by the complex crisis in Eritrea. The reliability of this data is low as it is not up to date as it is based on the report from UNICEF December 2022.</t>
  </si>
  <si>
    <t>ERI001People affected</t>
  </si>
  <si>
    <t>UNHCR Accessed  15/07/2026</t>
  </si>
  <si>
    <t>https://www.unhcr.org/refugee-statistics/download/?url=YNrK8v</t>
  </si>
  <si>
    <t>The number of people displaced by Complex crisis include: Eritrean Refugees under UNHCR'S Manadate (554,891), asylum seekers (118,444) and others people of concern according to  UNHCR (3,764). This is an underestimation as this number doesn't take into account the number of IDPs, which is an info gap" thus resulting into its low reliability. This figure is taken from UNHCR Refugee Data Finder page 1, It was chosen because  its  the only source available and there are no other sources to be considered.</t>
  </si>
  <si>
    <t>ERI001People displaced</t>
  </si>
  <si>
    <t>There was no available data that give information about this event.</t>
  </si>
  <si>
    <t>ERI001Injuries reported</t>
  </si>
  <si>
    <t>ACLED Accessed 15/06/2026</t>
  </si>
  <si>
    <t xml:space="preserve"> Between 01/12/2025 to 31/05/2026  no  fatality was recorded according to ACLED. This is likely due to difficulties in obtaining information on Eritrea. </t>
  </si>
  <si>
    <t>ERI001Fatalities reported</t>
  </si>
  <si>
    <t>Between 01/12/2025 to 31/05/2026 no fatality was recorded according to ACLED. This is likely due to difficulties in obtaining information on Eritrea ﻿</t>
  </si>
  <si>
    <t>ERI001Fatalities in all crises</t>
  </si>
  <si>
    <t>There is very limited reliable information on the number of people in need in Eritrea and therefore this is the figure of people targeted for assistance based on UNICEF since December 2022 page 2, The source is chosen as there have been no additional published reports by UNICEF, additionally it is the only source reporting the number of people in need in Eritrea. The reliability of this data is low as it is not up to date as it is based on the report from UNICEF December 2022.</t>
  </si>
  <si>
    <t>ERI001People in Need</t>
  </si>
  <si>
    <t>WORLD BANK Accessed 15/07/2026; UNICEF 05/12/2022</t>
  </si>
  <si>
    <t>https://worldpopulationreview.com/countries/eritrea-population; https://reliefweb.int/report/eritrea/humanitarian-action-children-2023-eritrea</t>
  </si>
  <si>
    <t>According to INFORM severity index methodology, the number of people facing Minimal humanitarian conditions or in Level 1= People exposed - People affected.  People in Level 1 are able to meet their basic needs without employing irreversible coping strategies.</t>
  </si>
  <si>
    <t>ERI001Minimal humanitarian conditions - Level 1</t>
  </si>
  <si>
    <t>https://www.unicef.org/appeals/eritrea</t>
  </si>
  <si>
    <t>According to the INFORM severity index methodology, people facing Stressed humanitarian conditions or Level 2 = People Affected - People in Need (PIN).People in Level 2 might be facing some difficulties accessing basic services but are able to meet their needs without external assistance.</t>
  </si>
  <si>
    <t>ERI001Stressed humanitarian conditions - Level 2</t>
  </si>
  <si>
    <t>All PiN are considered in moderate humanitarian conditions - Level 3, as per the INFORM severity methodology..  There are no other recent publications to determine exact figures of Moderate humanitarian conditions - Level 3. To estimate the severity distribution of the people in need ACAPS assigned the total number of people in need to level 3, leaving an info-gap for level 4 and level 5 since there is no other reliable source for the severity distribution for each level. Therefore the number of people in level 3 includes all the total number of people in need.</t>
  </si>
  <si>
    <t>ERI001Moderate humanitarian conditions - Level 3</t>
  </si>
  <si>
    <t>There is no information to indicate Level 4 needs</t>
  </si>
  <si>
    <t>ERI001Severe humanitarian conditions - Level 4</t>
  </si>
  <si>
    <t>There is no information to indicate Level 5 needs</t>
  </si>
  <si>
    <t>ERI001Extreme humanitarian conditions - Level 5</t>
  </si>
  <si>
    <t>UNHCR Accessed  15/06/2025</t>
  </si>
  <si>
    <t>In this crisis 2 out of 5 populaton groups are affected: Host population and refugees.</t>
  </si>
  <si>
    <t>ERI001Crisis affected groups</t>
  </si>
  <si>
    <t>Given the difficult nature of the circumstances in Eritrea and the absence of up-to-date and reliable data from open sources, it is difficult to accurately estimate figures for this indicator</t>
  </si>
  <si>
    <t>ERI001People facing limited access constraints</t>
  </si>
  <si>
    <t>ERI001People facing restricted access constraints</t>
  </si>
  <si>
    <t>There is no information on the current illnesses in Eritrea, but it is possible there is a presence of communicable and non-communicable diseases due to the country's history</t>
  </si>
  <si>
    <t>ERI001Illness cases reported</t>
  </si>
  <si>
    <t>ERI001Buildings damaged</t>
  </si>
  <si>
    <t>ERI001Buildings destroyed</t>
  </si>
  <si>
    <t>ERI001Buildings in affected area</t>
  </si>
  <si>
    <t>ERI001Economic Losses</t>
  </si>
  <si>
    <t>World Population Review accessed 15/07/2026</t>
  </si>
  <si>
    <t>https://worldpopulationreview.com/countries/burundi#:~:text=Burundi%20is%20a%20country%20in,with%20coffee%20and%20tea%20exports.</t>
  </si>
  <si>
    <t>Total population of the country including refugees in the country and the migration flow in the country</t>
  </si>
  <si>
    <t>BDI004Total population</t>
  </si>
  <si>
    <t>Statoids accessed 13/01/2026</t>
  </si>
  <si>
    <t>https://www.statoids.com/ubi.html</t>
  </si>
  <si>
    <t>The total landmass includes Rutana, Ruyugi, Cankuzo,Muyinga,Ngozi, Cibitoke provinces which host most of the refugees, is considered affected by the International displacement  crisis.</t>
  </si>
  <si>
    <t>BDI004Landmass affected</t>
  </si>
  <si>
    <t>Statoids accessed 13/01/2026; UNHCR ACCESSED 15/07/2025</t>
  </si>
  <si>
    <t>https://www.statoids.com/ubi.html; https://data.unhcr.org/en/country/bdi</t>
  </si>
  <si>
    <t>The number of people exposed to this crisis corresponds to the total host population across the six provinces where refugees from the DRC are predominantly located: Rutana, Ruyigi, Cankuzo, Muyinga, Ngozi, and Cibitoke (2,716,474), derived from Statoids as of January 2026. This figure is used as there are no concrete figures from a census in Burundi. In addition, the total number of refugees from the DRC in Burundi (158,283) is included, taken from the UNHCR Burundi Data Portal (data.unhcr.org/en/country/bdi), last updated 30 June 2026, jointly produced by the Government of Burundi and UNHCR. This brings the total exposed population to 2,874,757. As noted in the displacement justification, this source tracks displacement from DRC as a whole rather than Eastern DRC specifically, and accounts for returnees, making it a lower-end estimate of the current refugee population. The reliability of this indicator is rated as medium because the methodologies for data collection are generally consistent, though minor variations may affect accuracy, and the provincial population figures are estimations in the absence of census data.</t>
  </si>
  <si>
    <t>BDI004People exposed</t>
  </si>
  <si>
    <t>UNHCR accessed 15/07/2026</t>
  </si>
  <si>
    <t>https://data.unhcr.org/en/country/bdi</t>
  </si>
  <si>
    <t>The number of people affected corresponds to the total number of refugees from Eastern DRC in Burundi (158,283), taken from the UNHCR Burundi Data Portal (data.unhcr.org/en/country/bdi), last updated 30 June 2026. This figure is jointly produced by the Government of Burundi and UNHCR. This source was chosen because it is recent, regularly updated, and jointly produced by the Government and UNHCR, making it more reliable than earlier estimates from the initial displacement surge. It is worth noting that the crisis specifically concerns displacement from Eastern DRC, whereas this source tracks displacement from DRC as a whole — however, as the figure also accounts for returnees tracked since the initial influx, it is considered a lower-end estimate that more accurately reflects the current refugee population in Burundi than figures from the peak of the displacement surge. The reliability of this data is medium because the methodologies used for data collection are generally consistent, though minor variations exist that could affect accuracy.</t>
  </si>
  <si>
    <t>BDI004People affected</t>
  </si>
  <si>
    <t>The number of people displaced corresponds to the total number of refugees from the Democratic Republic of Congo (DRC) in Burundi (158,283), taken from the UNHCR Burundi Data Portal (data.unhcr.org/en/country/bdi), last updated 30 June 2026. This figure is jointly produced by the Government of Burundi and UNHCR. This source was chosen because it is recent, regularly updated, and jointly produced by the Government and UNHCR, making it more reliable than earlier estimates from the initial displacement surge. It is worth noting that the crisis specifically concerns displacement from Eastern DRC, whereas this source tracks displacement from DRC as a whole — however, as the figure also accounts for returnees tracked since the initial influx, it is considered a lower-end estimate that more accurately reflects the current refugee population in Burundi than figures from the peak of the displacement surge. The reliability of this data is medium because the methodologies used for data collection are generally consistent, though minor variations exist that could affect accuracy.</t>
  </si>
  <si>
    <t>BDI004People displaced</t>
  </si>
  <si>
    <t>Given the difficult nature of the circumstances in Burundi and the absence of up-to-date and reliable data from open sources, it is difficult to accurately estimate figures for this indicator</t>
  </si>
  <si>
    <t>BDI004Injuries reported</t>
  </si>
  <si>
    <t>BDI004Fatalities reported</t>
  </si>
  <si>
    <t>BDI004Fatalities in all crises</t>
  </si>
  <si>
    <t>The total population of refugees and asylum seekers from Eastern DRC in Burundi are in need according to UNHCR. UNHCR figures is used here as its the most reliable and it provides comprehensive regular updates on the number of refugees in Burundi. Other sources such as UNICEF were considered however, they also derive this information from UNHCR. The reliability of this indicator is set as medium because the methodologies used for data collection are generally consistent, though minor variations exist that could affect accuracy.</t>
  </si>
  <si>
    <t>BDI004People in Need</t>
  </si>
  <si>
    <t>Statoids accessed 16/05/2024; UNHCR accessed 15/07/2026</t>
  </si>
  <si>
    <t>According to INFORM severity index methodology, the number of people facing Minimal humanitarian conditions or in Level 1= People exposed - People affected. People in Level 1 are able to meet their basic needs without employing irreversible coping strategies</t>
  </si>
  <si>
    <t>BDI004Minimal humanitarian conditions - Level 1</t>
  </si>
  <si>
    <t xml:space="preserve">According to INFORM severity index methodology, the number of people facing Stressed humanitarian conditions or in Level 2= People Affected - People in Need. Since the people affected by the refugee crisis in Burundi is the same as the PiN figure, there are no people in stressed humanitarian conditions. </t>
  </si>
  <si>
    <t>BDI004Stressed humanitarian conditions - Level 2</t>
  </si>
  <si>
    <t xml:space="preserve">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Therefore the number of people in level 3 includes all the refugees and asylum seekers. </t>
  </si>
  <si>
    <t>BDI004Moderate humanitarian conditions - Level 3</t>
  </si>
  <si>
    <t>While some refugees may be facing Level 4 conditions, there is no information to indicate this or other reliable source for the severity distribution for each level.</t>
  </si>
  <si>
    <t>BDI004Severe humanitarian conditions - Level 4</t>
  </si>
  <si>
    <t>While some refugees may be facing Level 5 conditions, there is no information to indicate this or other reliable source for the severity distribution for each level.</t>
  </si>
  <si>
    <t>BDI004Extreme humanitarian conditions - Level 5</t>
  </si>
  <si>
    <t>In this crisis, 3 population groups are affected-Refugees and Asylum seekers,Host population and Non-host population</t>
  </si>
  <si>
    <t>BDI004Crisis affected groups</t>
  </si>
  <si>
    <t>BDI004People facing limited access constraints</t>
  </si>
  <si>
    <t>BDI004People facing restricted access constraints</t>
  </si>
  <si>
    <t>WFP 20/03/2025; MSF 28/08/2025; UNICEF 16/01/2026; IFRC 12/06/2026</t>
  </si>
  <si>
    <t>https://www.wfp.org/stories/drc-refugee-surge-strains-humanitarian-support-burundi-and-uganda#:~:text=Along%20with%20shelters%2C%20the%20influx,cholera%2C%20measles%20and%20especially%20malaria.; https://reliefweb.int/report/burundi/burundi-msf-closes-second-emergency-intervention-congolese-refugees-musenyi; https://reliefweb.int/report/burundi/unicef-burundi-flash-report-no-3-drc-refugees-13-january-2026; https://reliefweb.int/report/burundi/burundi-bvd-ebola-preparedness-dref-operation-mdrbi026</t>
  </si>
  <si>
    <t>Given the difficult nature of the circumstances in Burundi and the absence of up-to-date and reliable data from open sources, it is difficult to accurately estimate figures for refugees from eastern DRC reporting illnesses, but there are cases of malaria  and cholera although the number is unclear. Further Burundi is at a high-risk to Ebola infections due to its geographical proximity to the affected areas in DRC and Uganda although no cases have been reported at the time of reporting.</t>
  </si>
  <si>
    <t>BDI004Illness cases reported</t>
  </si>
  <si>
    <t>BDI004Buildings damaged</t>
  </si>
  <si>
    <t>BDI004Buildings destroyed</t>
  </si>
  <si>
    <t>BDI004Buildings in affected area</t>
  </si>
  <si>
    <t>BDI004Economic Losses</t>
  </si>
  <si>
    <t>World Population Review Accessed 10/07/2026</t>
  </si>
  <si>
    <t>https://worldpopulationreview.com/countries/kenya-population</t>
  </si>
  <si>
    <t>The projected total population of the country including refugees in the country and the migration flow in the country (58,636,412)</t>
  </si>
  <si>
    <t>KEN002Total population</t>
  </si>
  <si>
    <t>UN Habitat 06/2021a; UN Habitat 06/2021b</t>
  </si>
  <si>
    <t>https://unhabitat.org/sites/default/files/2021/06/210618_kakuma_kalobeyei_profile_single_page.pdf; https://unhabitat.org/sites/default/files/2021/06/210617_dadaab-profile_lr.pdf</t>
  </si>
  <si>
    <t>Total landmass of Dadaab, Fafi and Turkana west sub-counties, which host Kakuma and Daadab refugee camps</t>
  </si>
  <si>
    <t>KEN002Landmass affected</t>
  </si>
  <si>
    <t>UNHCR 30/06/2026; IPC 12/03/2026</t>
  </si>
  <si>
    <t>https://data.unhcr.org/en/country/ken; https://www.ipcinfo.org/fileadmin/user_upload/ipcinfo/docs/IPC_Kenya_Acute_Food_Insecurity_Acute_Malnutrition_Jan2026_Dec2026_Report.pdf</t>
  </si>
  <si>
    <t>The number of people exposed corresponds to the total population of Turkana and Garissa counties, which hosts Kakuma, kalobeyei and Daadab refugee camps accomodating about 84% of refugees and asylum seekers in Kenya + total number of refugees and asylum seekers in Kenya. (2,045,000+857065). The figures for the host population and refugees are derived from IPC for projection period April to June 2026 and UNHCR as of 30 June 2026. IPC  chosen due to the analysis of refugees in the affected counties while UNHCR is chosen due to its reliability and monthly update of refugee numbers. The reliability is rated as medium because IPC projections are a projection and focuses on food security outcomes, it does not accout for the severity of other humanitarian critical needs such as health, protection, education, wash services and shelter.</t>
  </si>
  <si>
    <t>KEN002People exposed</t>
  </si>
  <si>
    <t>https://data.unhcr.org/en/country/ken;https://www.ipcinfo.org/fileadmin/user_upload/ipcinfo/docs/IPC_Kenya_Acute_Food_Insecurity_Acute_Malnutrition_Jan2026_Dec2026_Report.pdf</t>
  </si>
  <si>
    <t>Those affected consist of the cumulative number of refugees and asylum seekers in Kenya  according to UNHCR as of 30 June 2026.  The majority of refugees and asylum-seekers in Kenya are from Somalia (54%), followed by South Sudanese (24.5%), Congolese (8.9%) and Ethiopians (5.8%). The population's figures are taken from UNHCR. This source is chosen due to its reliablity and monthly update of refugee and asylum seekers numbers. This source is considered reliable due to its close coordination with government agencies, robust registration processes, and regular monthly updates of refugee numbers. The reliability of this data is rated high; while minor discrepancies may occur due to ongoing registration, spontaneous arrivals, or delayed verifications, these do not significantly affect the overall accuracy. Additionally, UNHCR data was prefered over  IPC data as IPC data is based on projections and estimates and may be somewhat outdated, as the IPC figure -745,822 almost matches the UNHCR  figure for March 2026. Addtionally, IPC focuses on food security outcomes, it does not accout for the severity of other humanitarian critical needs such as health, protection, education, wash services and shelter.</t>
  </si>
  <si>
    <t>KEN002People affected</t>
  </si>
  <si>
    <t>https://data.unhcr.org/en/country/ken</t>
  </si>
  <si>
    <t>The number of people displaced by refugee crisis includes the total number of refugees and asylum seekers in Kenya.  The majority of refugees and asylum-seekers in Kenya are from Somalia (54%), followed by South Sudanese (24.5%), Congolese (8.9%) and Ethiopians (5.8%). The figures are taken fro UNHCR live page as of  30 June 2026. This source is considered reliable due to its close coordination with government agencies, robust registration processes, and regular monthly updates of refugee numbers. The reliability of this data is rated high; while minor discrepancies may occur due to ongoing registration, spontaneous arrivals, or delayed verifications, these do not significantly affect the overall accuracy. UNHCR’s methodology in Kenya follows standardized procedures and is generally consistent across reporting periods..</t>
  </si>
  <si>
    <t>KEN002People displaced</t>
  </si>
  <si>
    <t>Given the difficult nature of the circumstances in Refugee crisis and the absence of up-to-date and reliable data from open sources, it is difficult to accurately estimate figures for this indicator</t>
  </si>
  <si>
    <t>KEN002Injuries reported</t>
  </si>
  <si>
    <t>ACLED reports a total of 440 fatalities in Kenya from 01/01/2026 to 30/06/2026 due to events such as  Battles, Violence against civilians, Explosions/Remote violence, Riots, Protests, Strategic development. Some of the fatalitues are in the counties that hosts refugees. However its not clear if refugees have been targeted in violent incidents therefore it has been considered as infogap</t>
  </si>
  <si>
    <t>KEN002Fatalities reported</t>
  </si>
  <si>
    <t xml:space="preserve"> ACLED accessed 15/07/2026</t>
  </si>
  <si>
    <t>https://acleddata.com/explorer/#1714654904371-01f34ad7-b1ac</t>
  </si>
  <si>
    <t>Total fatalities in Kenya from 01/01/2026 to 30/06/2026 due to events such as Battles, Violence against civilians, Explosions/Remote violence, Riots, Protests, Strategic developments is 440  according to ACLED. While some of these fatalities occurred in counties that hosts refugees, it’s not clear whether refugees have been specifically targeted in these violent incidents and therefore this leaves an information gap regarding refugee fatalities . Additionally, Kenya's ongoing drought crisis has led to a significant increase in food insecurity affecting 10 million people. Although specific fatality numbers directly linked to the drought are not provided in the available sources, the severe impact on livelihoods and the classification of 545,350 individuals in IPC Phase 4 signal a heightened risk of mortality due to malnutrition. This leaves an information gap regarding precise fatality figures related to drought.</t>
  </si>
  <si>
    <t>KEN002Fatalities in all crises</t>
  </si>
  <si>
    <t>IPC 12/03/2026</t>
  </si>
  <si>
    <t>https://www.ipcinfo.org/fileadmin/user_upload/ipcinfo/docs/IPC_Kenya_Acute_Food_Insecurity_Acute_Malnutrition_Jan2026_Dec2026_Report.pdf</t>
  </si>
  <si>
    <t>The figures, are sourced directly from IPC for projection period April -June  2026. It is an aggregation for refugees facing IPC Phase 3 and above. The IPC has been chosen due to the analysis of refugees needs in the affected counties. The reliability is rated as medium because IPC figures are a projection and estimates and the period has also elapsed, which may not fully reflect the current situation. Addtionally, IPC focuses on food security outcomes, it does not accout for the severity of other humanitarian critical needs such as health, protection, education, wash services and shelter. The situation for this population remains dire and is exacerbated by a critical shortfall in humanitarian funding. Current resources are failing to meet even the most basic needs, including food, water, shelter and healthcare. This severe underfunding has created an untenable environment, with some refugees feeling compelled to make the desperate choice to return to their countries of origin prematurely, despite potential dangers there.</t>
  </si>
  <si>
    <t>KEN002People in Need</t>
  </si>
  <si>
    <t>The minimal level comprise of Minimal conditions ( Level 1) = People Exposed - People affected. According to INFORM SI methodology, the number of people in Level 1 is equal to the people exposed minus the people affected. People in Level 1 are able to meet their basic needs without employing irreversible coping strategies. The figures are taken from IPC and UNHCR. IPC is chosen because of its latest analysis of refugees affected while UNHCR is chosen due to its reliability and monthly update of refugee numbers. The reliability is rated as medium because IPC figures are a projection and estimates, which may not fully reflect the current situation.</t>
  </si>
  <si>
    <t>KEN002Minimal humanitarian conditions - Level 1</t>
  </si>
  <si>
    <t xml:space="preserve">According to INFORM SI methodology, the number of people in Level 2 is equal to the people affected minus the people in need. The figures are taken from IPC and UNHCR. IPC  chosen due to the analysis of refugees needs in the affected counties while UNHCR is chosen due to its reliability and monthly update of refugee numbers. The reliability is rated as medium because IPC figures are a projection and estimates and the period has also elapsed, which may not fully reflect the current situation. Addtionally, IPC focuses on food security outcomes, it does not accout for the severity of other humanitarian critical needs such as health, protection, education, wash services and shelter.
</t>
  </si>
  <si>
    <t>KEN002Stressed humanitarian conditions - Level 2</t>
  </si>
  <si>
    <t>This figure is taken directly from IPC for projection period April to June 2026 for the refugees' population who were assigned at IPC phase 3. The reliability of this indicator is rated as medium because the IPC figures are based on projections and estimates and the period has also elapsed, which may not fully capture the current situation and may not reflect recent developments. while the IPC provides valuable insights into food security conditions, it does not present a comprehensive picture of overall humanitarian needs  in sectors such as health, protection, education, WASH services, and shelter thereby leading to overall medium reliabilty.</t>
  </si>
  <si>
    <t>KEN002Moderate humanitarian conditions - Level 3</t>
  </si>
  <si>
    <t>This figure is taken directly from IPC for projection period April to June 2026  for the refugees' population who were assigned at IPC phase 4. The reliability of this indicator is rated as medium because the IPC figures are based on projections and estimates and the period has also elapsed, which may not fully capture the current situation and may not reflect recent developments. while the IPC provides valuable insights into food security conditions, it does not present a comprehensive picture of overall humanitarian needs  in sectors such as health, protection, education, WASH services, and shelter thereby leading to overall medium reliabilty.</t>
  </si>
  <si>
    <t>KEN002Severe humanitarian conditions - Level 4</t>
  </si>
  <si>
    <t>This figure is taken directly from IPC for projection period April to June 2026  for the refugees' population who were assigned at IPC phase 5 . There are no people facing extreme humanitarian conditions. The reliability of this indicator is rated as medium because the IPC figures are based on projections and estimates and the period has also elapsed, which may not fully capture the current situation and may not reflect recent developments. while the IPC provides valuable insights into food security conditions, it does not present a comprehensive picture of overall humanitarian needs  in sectors such as health, protection, education, WASH services, and shelter thereby leading to overall medium reliabilty.</t>
  </si>
  <si>
    <t>KEN002Extreme humanitarian conditions - Level 5</t>
  </si>
  <si>
    <t>UNHCR ACCESSED 14/07/2025</t>
  </si>
  <si>
    <t>https://data.unhcr.org/en/country/ken; https://www.ipcinfo.org/ipc-country-analysis/details-map/en/c/1159540/?iso3=KEN</t>
  </si>
  <si>
    <t>In this crisis, 1 out of 5 population groups are affected.- Refugees and Asylum seekers</t>
  </si>
  <si>
    <t>KEN002Crisis affected groups</t>
  </si>
  <si>
    <t>KEN002People facing limited access constraints</t>
  </si>
  <si>
    <t>KEN002People facing restricted access constraints</t>
  </si>
  <si>
    <t>KEN002Illness cases reported</t>
  </si>
  <si>
    <t>KEN002Buildings damaged</t>
  </si>
  <si>
    <t>KEN002Buildings destroyed</t>
  </si>
  <si>
    <t>KEN002Buildings in affected area</t>
  </si>
  <si>
    <t>KEN002Economic Losses</t>
  </si>
  <si>
    <t>World Population Review Accessed 10/06/2026; UNHCR 31/05/2026</t>
  </si>
  <si>
    <t>KEN003Total population</t>
  </si>
  <si>
    <t>OCHA 24/11/2015</t>
  </si>
  <si>
    <t>https://data.humdata.org/dataset/kenya-surface-area-per-county</t>
  </si>
  <si>
    <t>Total landmass of counties affected by drought: 23 ASAL counties (Turkana, Mandera, Wajir, Garissa, Lamu, Kwale, Kilifi, Tana River, Taita Taveta, Kitui, Makueni, Embu, Nyeri, Meru North, West Pokot, Baringo, Kajiado, Narok, Marsabit, Laikipia, Tharaka Nithi, Samburu, Isiolo).</t>
  </si>
  <si>
    <t>KEN003Landmass affected</t>
  </si>
  <si>
    <t xml:space="preserve">The total population exposed to drought includes 23 ASAL  counties: Turkana, Mandera, Wajir, Garissa, Lamu, Kwale, Kilifi, Tana River, Taita Taveta, Kitui, Makueni, Embu, Nyeri, Meru North, West Pokot, Baringo, Kajiado, Narok, Marsabit, Laikipia, Tharaka Nithi, Samburu and Isiolo. In January the GoK declared drought an emergency highlighting the ASAL areas as critical points. This figure is based on IPC projections for April to June 2026, which estimate a combined population of approximately 1 7.6 million across IPC Phases 1–5.  IPC was chosen for its comprehensive assessment of food security needs in the affected drought counties during the projection period. The reliablity is set as medium as the IPC analysis  has elapsed and may not fully represent the current situation .    </t>
  </si>
  <si>
    <t>KEN003People exposed</t>
  </si>
  <si>
    <t xml:space="preserve">Total population of counties affected by drought include 23 ASAL counties. The ASAL counties include Turkana, Mandera, Wajir, Garissa, Lamu, Kwale, Kilifi, Tana River, Taita Taveta, Kitui, Makueni, Embu, Nyeri, Meru North, West Pokot, Baringo, Kajiado, Narok, Marsabit, Laikipia, Tharaka Nithi, Samburu, Isiolo based on IPC projections for  April to June 2026, with a total population of (10,023,520). This figure includes IPC phase 2 and above according to IPC projection for the period April to June 2026, published in March 2026. IPC is chosen due to its comprehensive anaylsis of food security needs for the drought affected counties. The reliabily is set as medium as the IPC analysis  has elapsed and may not fully represent the current situation </t>
  </si>
  <si>
    <t>KEN003People affected</t>
  </si>
  <si>
    <t>Drought in ASAL areas may have have forced communities to relocate in search of food, water, and pasture for their livestock. However there are no reports to indicate concrete figures of the displaced people.</t>
  </si>
  <si>
    <t>KEN003People displaced</t>
  </si>
  <si>
    <t>Given the difficult nature of the circumstances in drought crisis and the absence of up-to-date and reliable data from open sources, it is difficult to accurately estimate figures for this indicator</t>
  </si>
  <si>
    <t>KEN003Injuries reported</t>
  </si>
  <si>
    <t>KEN003Fatalities reported</t>
  </si>
  <si>
    <t>https://www.ipcinfo.org/ipc-country-analysis/details-map/en/c/1159707/?iso3=KEN</t>
  </si>
  <si>
    <t>KEN003Fatalities in all crises</t>
  </si>
  <si>
    <t xml:space="preserve">The PIN figure is the total population projected to be affected by severe food insecurity, representing an aggregation of populations facing IPC Phase 3, 4, and 5. The affected population live in 23 ASAL counties: Turkana, Mandera, Wajir, Garissa, Lamu, Kwale, Kilifi, Tana River, Taita Taveta, Kitui, Makueni, Embu, Nyeri, Meru North, West Pokot, Baringo, Kajiado, Narok, Marsabit, Laikipia, Tharaka Nithi, Samburu, and Isiolo. Refugees hosted in some of these counties are not included here as they are covered under the international displacement crisis. This figure is taken from the IPC Kenya Acute Food Insecurity Analysis, April–June 2026 projection. This source was chosen because food is the primary need related to this crisis and it provides information on the humanitarian conditions of different people across severity levels. The situation is projected to deteriorate during April–June 2026, with an estimated 3.7 million people expected to experience high levels of acute food insecurity (IPC Phase 3 or above). This deterioration is mainly driven by forecasted near-average to below-average March–May long rains, poor harvest prospects, below-average household incomes, and depleted rangeland resources following successive poor seasons in 2025. The reliability of this data is medium as the IPC analysis  has elapsed and may not fully represent the current situation </t>
  </si>
  <si>
    <t>KEN003People in Need</t>
  </si>
  <si>
    <t xml:space="preserve">According to INFORM SI methodology, the number of people in Level 1 is equal to the people exposed minus the people affected. This corresponds to the population facing IPC phase 1  according to projected acute food insecurity April -June 2026. The reliabily is set as medium as the IPC analysis  has elapsed and may not fully represent the current situation .      </t>
  </si>
  <si>
    <t>KEN003Minimal humanitarian conditions - Level 1</t>
  </si>
  <si>
    <t xml:space="preserve">The “stressed” population (Level 2) is calculated using the INFORM Severity Index methodology: People Affected – People in Need (PIN). We used IPC data for Apri-June 2026 as the source for both affected and PIN figures, aligning Level 2 with those in IPC Phase 2 (Stressed) where available. IPC was selected due to its comprehensive and county-level analysis of acute food insecurity, which reflects both immediate needs (PIN) and populations under stress .The food security situation during the projection period April to June 2026 is expected to deteriorate. The deterioration is mainly driven by forecasted near average to belowaverage March-May long rains, poor harvest prospects, below-average household incomes, and depleted rangeland resources following successive poor seasons in 2025. The reliabily is set as medium as the IPC analysis  has elapsed and may not fully represent the current situation </t>
  </si>
  <si>
    <t>KEN003Stressed humanitarian conditions - Level 2</t>
  </si>
  <si>
    <t xml:space="preserve">The number of people in Level 3 corresponds to the number of people facing IPC Phase 3 according to the projected acute food insecurity situation for April–June 2026.
This figure is taken from the IPC Kenya Acute Food Insecurity Analysis, April–June 2026 projection. This source was chosen because food is the primary need related to this crisis and it provides information on the humanitarian conditions of different people across severity levels. The reliability of this data is set as medium as the IPC analysis  has elapsed and may not fully represent the current situation </t>
  </si>
  <si>
    <t>KEN003Moderate humanitarian conditions - Level 3</t>
  </si>
  <si>
    <t>The number of people in Level 4 corresponds to the number of people facing IPC Phase 4 according to the projected acute food insecurity situation for April–June 2026.
This figure is taken from the IPC Kenya Acute Food Insecurity Analysis, April–June 2026 projection. This source was chosen because food is the primary need related to this crisis and it provides information on the humanitarian conditions of different people across severity levels. The reliability of this data is set as medium as the IPC analysis  has elapsed and may not fully represent the current situation. The projection period April–June 2026 indicates that the food security situation is expected  to deteriorate. This deterioration is mainly driven by forecasted near-average to below-average March–May long rains, poor harvest prospects, below-average household incomes, and depleted rangeland resources following successive poor seasons in 2025.</t>
  </si>
  <si>
    <t>KEN003Severe humanitarian conditions - Level 4</t>
  </si>
  <si>
    <t xml:space="preserve">The number of people in Level 5 corresponds to the number of people facing IPC Phase 5 according to the projected acute food insecurity situation for April–June 2026. No population is currently classified at this level. This figure is taken from the IPC Kenya Acute Food Insecurity Analysis, April–June 2026 projection. This source was chosen because food is the primary need related to this crisis and it provides information on the humanitarian conditions of different people across severity levels. The reliabily is set as medium as the IPC analysis  has elapsed and may not fully represent the current situation </t>
  </si>
  <si>
    <t>KEN003Extreme humanitarian conditions - Level 5</t>
  </si>
  <si>
    <t>GHO 31/01/2023</t>
  </si>
  <si>
    <t>https://reliefweb.int/attachments/69a15144-1fd2-438c-92fb-79a86783b1ac/ROSEA_Kenya_DRP_20230804.pdf?_gl=1*1ob2p3h*_ga*NzM1NDk4NDgxLjE2OTc0NjcxMTE.*_ga_E60ZNX2F68*MTcwMTI0NjQyNy45LjEuMTcwMTI0NjQ1Ni4zMS4wLjA.</t>
  </si>
  <si>
    <t>In this crisis 3 out of 5 groups are affected; Non-host communities, Hosts and refugees and asylum seekers. Refugees are included here as they are considered affected by this crisis, given that a large refugee population is hosted in drought-affected counties, primarily Turkana and Garissa. However, Internally Displaced Persons (IDPs) are not included due to the lack of updated information on people displaced by drought.</t>
  </si>
  <si>
    <t>KEN003Crisis affected groups</t>
  </si>
  <si>
    <t>KEN003People facing limited access constraints</t>
  </si>
  <si>
    <t>KEN003People facing restricted access constraints</t>
  </si>
  <si>
    <t xml:space="preserve"> IPC 12/03/2026</t>
  </si>
  <si>
    <t>The Integrated Food Security Phase Classification (IPC) analysis for Kenya shows that in the arid and semi-arid counties (ASALs) the number of children aged 6 to 59 months requiring treatment throughout 2026 is estimated to be 810,900. This is a significant deterioration compared to the 2025 analysis period where 760,488 children suffered acute malnutrition. Similarly, the number of pregnant and breastfeeding women requiring nutritional support has risen from 112,401 to 116,796. An urgent, large-scale, multisectoral response is required to prevent further deaths. The deterioration in acute malnutrition is linked to prolonged drought, poor dietary diversity, low milk availability, and a high disease burden—including outbreaks of cholera, measles, mpox, and kalaazar—combined with weakened health and nutrition services due to reduced humanitarian funding.</t>
  </si>
  <si>
    <t>KEN003Illness cases reported</t>
  </si>
  <si>
    <t>KEN003Buildings damaged</t>
  </si>
  <si>
    <t>KEN003Buildings destroyed</t>
  </si>
  <si>
    <t>KEN003Buildings in affected area</t>
  </si>
  <si>
    <t>KEN003Economic Losses</t>
  </si>
  <si>
    <t>World Population Review Accessed 15/07/2026</t>
  </si>
  <si>
    <t>The projected total population of the country including refugees in the country and the migration flow in the country</t>
  </si>
  <si>
    <t>KEN001Total population</t>
  </si>
  <si>
    <t>OCHA24/11/2015</t>
  </si>
  <si>
    <t>https://data.humdata.org/dataset/kenya-surface-area-per-county;https://unhabitat.org/sites/default/files/2021/06/210618_kakuma_kalobeyei_profile_single_page.pdf; https://unhabitat.org/sites/default/files/2021/06/210617_dadaab-profile_lr.pdf</t>
  </si>
  <si>
    <t>Total landmass of counties affected by drought and refugee crisis: They include 23 ASAL counties (Turkana, Mandera, Wajir, Garissa, Lamu, Kwale, Kilifi, Tana River, Taita Taveta, Kitui, Makueni, Embu, Nyeri, Meru North, West Pokot, Baringo, Kajiado, Narok, Marsabit, Laikipia, Tharaka Nithi, Samburu, Isiolo).This is taken from HDX as of November 2015. Landmass for the international displacement crisis is excluded, as its affected counties largely overlap with the drought-affected counties.</t>
  </si>
  <si>
    <t>KEN001Landmass affected</t>
  </si>
  <si>
    <t>IPC 12/03/2026;UNHCR 30/06/2026</t>
  </si>
  <si>
    <t>https://www.ipcinfo.org/fileadmin/user_upload/ipcinfo/docs/IPC_Kenya_Acute_Food_Insecurity_Acute_Malnutrition_Jan2026_Dec2026_Report.pdf; https://data.unhcr.org/en/country/ken</t>
  </si>
  <si>
    <t>These figures are an aggregation of the population exposed to the drought crisis (17, 605,200) and population of refugees and asylum seekers (857,065). The figures are taken from  IPC analysis projection period April to June 2026 and UNHCR as of 30 June 2026. IPC is chosen due to its comprehensive anaylsis of food security needs for the affected counties and refugees while UNHCR is chosen due to its reliability and monthly update of refugee numbers. The reliability is considered medium because IPC focuses primarily on food security outcomes and does not capture the severity of other critical humanitarian needs such as health, protection, education, WASH services, and shelter potentially leading to an underestimation of overall needs of the refugee population.</t>
  </si>
  <si>
    <t>KEN001People exposed</t>
  </si>
  <si>
    <t>These figures are an aggregation of the refugee (857,065) and drought crises (10,023,520). The figures are taken from IPC and UNHCR. IPC is chosen due to its comprehensive analysis of food security needs in the projected period of  April to June 2026 for the affected counties in Kenya while UNHCR is chosen due to its reliability and monthly update of refugee numbers. The reliabily is set as medium as the IPC analysis  has elapsed and may not fully represent the current situation and UNHCR figures reliable due to its regular updates of refugee population.</t>
  </si>
  <si>
    <t>KEN001People affected</t>
  </si>
  <si>
    <t>Total number of  refugees and asylum seekers in Kenya 857,065.  The figure of refugees is taken from UHNCR live page due to its reliablity and monthly update of refugee numbers. The reliabilty is low due to the overlap in the areas of the  people displaced by the drought and refugee crises, the country level figure is not a perfect aggregation of the two crises.</t>
  </si>
  <si>
    <t>KEN001People displaced</t>
  </si>
  <si>
    <t>Given the difficult nature of the circumstances in multiple  crisis and the absence of up-to-date and reliable data from open sources, it is difficult to accurately estimate figures for this indicator</t>
  </si>
  <si>
    <t>KEN001Injuries reported</t>
  </si>
  <si>
    <t xml:space="preserve"> https://acleddata.com/explorer/#1714654904371-01f34ad7-b1ac; https://www.ipcinfo.org/ipc-country-analysis/details-map/en/c/1157147/?iso3=KEN.</t>
  </si>
  <si>
    <t xml:space="preserve"> Total Fatalities in Kenya from 01/01/2026 to 30/06/2026  due to events such as  Battles, Violence against civilians, Explosions/Remote violence, Riots, Protests, Strategic developments according to ACLED, stand at 440. While some of these fatalitues occured in counties that hosts refugees, its not clear whether refugees have been specifically targeted in these violent incidents and threfore this leaves an information gap regarding refugee fatalities . Additionally, Kenya's ongoing drought crisis has led to a significant increase in food insecurity affecting 10 million people. Although specific fatality numbers directly linked to the drought are not provided in the available sources, the severe impact on livelihoods and the classification of 45,350 individuals in IPC Phase 4  signal a heightened risk of mortality due to malnutrition. This also leaves an information gap regarding precise fatality figures related to drought.</t>
  </si>
  <si>
    <t>KEN001Fatalities reported</t>
  </si>
  <si>
    <t xml:space="preserve"> https://acleddata.com/explorer/#1714654904371-01f34ad7-b1ac; https://www.ipcinfo.org/ipc-country-analysis/details-map/en/c/1157147/?iso3=KEN</t>
  </si>
  <si>
    <t>KEN001Fatalities in all crises</t>
  </si>
  <si>
    <t>These figures are an aggregation of people in need of humanitarian assistance due to drought crisis (3,688,795) and international displacement (429,476) . The figures are taken from IPC for projecction period April to June 2026. IPC is chosen due to its comprehensive analysis and breakdown of severity levels of food security needs for the affected counties and refugees in Kenya. The reliability is considered medium because IPC focuses primarily on food security outcomes and does not capture the severity of other critical humanitarian refugee needs such as health, protection, education, WASH services, and shelter potentially leading to an underestimation of overall needs of the refugee population.</t>
  </si>
  <si>
    <t>KEN001People in Need</t>
  </si>
  <si>
    <t>The minimal level comprise of  Minimal conditions ( Level 1) = People Exposed - People Affected. The figures are taken from IPC for projecction period April to June 2026 and UNHCR as of 30 June 2026. IPC is chosen due to its comprehensive analysis and breakdown of severity levels of food security needs ifor the affected counties in Kenya and UNHCR due to its regular updates of refugee population.</t>
  </si>
  <si>
    <t>KEN001Minimal humanitarian conditions - Level 1</t>
  </si>
  <si>
    <t xml:space="preserve">These figures are an aggregation of the refugee (427,589)  and drought crises (6,334,725). The figures are taken from IPC for projecction period April to June 2026 and UNHCR. IPC is chosen due to its comprehensive analysis and breakdown of severity levels of food security needs ifor the affected counties and the fugees in Kenya while UNHCR is chosen due to its reliability and monthly update of refugee numbers. The reliability is considered medium because IPC focuses primarily on food security outcomes and does not capture the severity of other critical humanitarian refugee needs such as health, protection, education, WASH services, and shelter potentially leading to an underestimation of overall needs of the refugee population.
</t>
  </si>
  <si>
    <t>KEN001Stressed humanitarian conditions - Level 2</t>
  </si>
  <si>
    <t xml:space="preserve">These figures are an aggregation of the refugee(243,020) and drought crises (3,143,445) who were assigned under IPC Phase 3.  The figures are taken from IPC for projecction period April to June 2026. IPC is chosen due to its comprehensive analysis and breakdown of severity levels of food security needs for the affected counties and the refugees in Kenya. The reliability is considered medium because IPC focuses primarily on food security outcomes and does not capture the severity of other critical humanitarian refugee needs such as health, protection, education, WASH services, and shelter potentially leading to an underestimation of overall needs of the refugee population. </t>
  </si>
  <si>
    <t>KEN001Moderate humanitarian conditions - Level 3</t>
  </si>
  <si>
    <t>These figures are an aggregation of the refugee(186,456) and drought crises (545,350) who were assigned under IPC Phase 4.  The figures are taken from IPC for projecction period April to June 2026. IPC is chosen due to its comprehensive analysis and breakdown of severity levels of food security needs for the affected counties and the fugees in Kenya. The reliability is considered medium because IPC focuses primarily on food security outcomes and does not capture the severity of other critical humanitarian refugee needs such as health, protection, education, WASH services, and shelter potentially leading to an underestimation of overall needs of the refugee population.    .</t>
  </si>
  <si>
    <t>KEN001Severe humanitarian conditions - Level 4</t>
  </si>
  <si>
    <t>These figures are an aggregation of the refugee and drought crises.  The figures are taken from IPC for projecction period April to June 2026. There are no people facing IPC phase 5 . IPC is chosen due to its comprehensive analysis and breakdown of severity levels of food security needs for the affected counties and refugees in Kenya. The reliability is considered medium because IPC focuses primarily on food security outcomes and does not capture the severity of other critical humanitarian refugee needs such as health, protection, education, WASH services, and shelter potentially leading to an underestimation of overall needs of the refugee population.    .</t>
  </si>
  <si>
    <t>KEN001Extreme humanitarian conditions - Level 5</t>
  </si>
  <si>
    <t>In this crisis, 3 out of 5 population groups are affected: Host communities, Refugees/ asylum seekers and non-host</t>
  </si>
  <si>
    <t>KEN001Crisis affected groups</t>
  </si>
  <si>
    <t>KEN001People facing limited access constraints</t>
  </si>
  <si>
    <t>Given the difficult nature of the circumstances in multiple crisis and the absence of up-to-date and reliable data from open sources, it is difficult to accurately estimate figures for this indicator</t>
  </si>
  <si>
    <t>KEN001People facing restricted access constraints</t>
  </si>
  <si>
    <t>Cases of acute malnutrition which are worsened by drought plus cholera cases as a result of heavy rains and floods, plus cases of Mpox as reported by the World Health Organization.</t>
  </si>
  <si>
    <t>KEN001Illness cases reported</t>
  </si>
  <si>
    <t>Worldo Meter accessed 15/07/2026</t>
  </si>
  <si>
    <t>https://www.worldometers.info/world-population/libya-population/</t>
  </si>
  <si>
    <t>The figure corresponds to the projected  total population of Libya in 2026. The source is chosen instead of the World Bank as it provides more up-to-date projections and considers population growth, internal displacement, and cross-border displacement.</t>
  </si>
  <si>
    <t>LBY004Total population</t>
  </si>
  <si>
    <t>OCHA HDX accessed 15/07/2026 ; UNHCR 06/01/2025</t>
  </si>
  <si>
    <t>https://data.humdata.org/dataset/cod-ab-lby? ; https://reliefweb.int/map/libya/sudan-situation-sudanese-refugees-and-asylum-seekers-libya-05-jan-2025</t>
  </si>
  <si>
    <t>The figure represents the total landmass of Tripoli, Ejdabia, Benghazi, and Alkufra districts where most Sudanese asylum seekers, refugees, and migrants are received and hosted.</t>
  </si>
  <si>
    <t>LBY004Landmass affected</t>
  </si>
  <si>
    <t>IOM 08/03/2024 ; OCHA HDX accessed 15/07/2026 ; UNHCR accessed 15/07/2026</t>
  </si>
  <si>
    <t>https://dtm.iom.int/reports/libya-profile-sudanese-migrants-libya-march-2024 ; https://data.humdata.org/dataset/libya-total-population-by-mantika?; https://data.unhcr.org/en/situations/sudansituation</t>
  </si>
  <si>
    <t>The number of people exposed corresponds to the total population of the top four districts hosting Sudanese refugees, asylum seekers, and migrants which are Tripoli, Ejdabia, Benghazi, and Alkufra, in addition to the arrivals from Sudan as of 25 May 2026. The figures are taken from OCHA for the host population (as of 2021) and from UNHCR for the number of Sudanese arraival (valid as of 25 May 2026). The sources were chosen because they provide population figures for each district and the number of arrivals from Sudan. Since the conflict broke out in April 2023, there has been an increase in the number of arrivals from Sudan. As of February 2026, more than 80% of the registered refugees and asylum seekers in Libya were from Sudan. The reliability of this data is medium because it is a mix of up to date and less up to date data, particularly the host population which comes from the latest census in 2021.</t>
  </si>
  <si>
    <t>LBY004People exposed</t>
  </si>
  <si>
    <t>UNHCR accessed 15/07/2026 ; UNHCR 17/02/2026</t>
  </si>
  <si>
    <t>https://data.unhcr.org/en/situations/sudansituation ; https://reliefweb.int/report/south-sudan/sudan-regional-refugee-response-plan-january-december-2026-glance</t>
  </si>
  <si>
    <t>The number of people affected corresponds to the number of arrivals from Sudan and the 2026 projections for the number of the affected host community due to the influx of Sudanese. UNHCR sources (including the Sudan situation data portal and the 2026 Sudan Regional Refugee Response Plan) were chosen because they are the most reliable and only sources reporting the number of arrivals from Sudan and the host community affected. Other sources such as IOM have been considered, however they were not suitable because it only counts the number of Sudanese migrants and excludes the registered refugees and the host community affected by the crisis. The reliability of this data is medium as it provides estimates and projections for 2026. Since the conflict broke out in Sudan in April 2023, there has been an increase in the number of arrivals from Sudan. As of December 2025, more than 80% of the registered refugees and asylum seekers in Libya were from Sudan.</t>
  </si>
  <si>
    <t>LBY004People affected</t>
  </si>
  <si>
    <t>The number of people displaced by the crisis includes the arrivals from Sudan as of 25 May 2026. The figure is taken from UNHCR's Sudan situation data portal. The source was chosen because it is the most reliable and only source reporting the number of refugees, asylum seekers, and migrants at a regular frequency. Other sources such as IOM have been considered, however they were not suitable because it only counts the number of Sudanese migrants and excludes the registered refugees. The reliability of this data is medium as it provides estimates of new arrivals (registered and un-registered).</t>
  </si>
  <si>
    <t>LBY004People displaced</t>
  </si>
  <si>
    <t>LBY004Illness cases reported</t>
  </si>
  <si>
    <t>LBY004Injuries reported</t>
  </si>
  <si>
    <t>ACLED accessed 15/07/2026</t>
  </si>
  <si>
    <t>The figure is the fatalities related to the Sudanese refugees in Libya between 01 January and  30 June 2026. This is the number of fatalies reported by ACLED due to violent incidents. The reliability of this data is as medium, as ACLED is highly reliant on media monitoring and may not capture all violent incidents affecting refugees, particularly those occurring in remote areas or involving underreported communities.</t>
  </si>
  <si>
    <t>LBY004Fatalities reported</t>
  </si>
  <si>
    <t>IOM accessed 15/07/2026 ; ACLED accessed 15/07/2026</t>
  </si>
  <si>
    <t>https://missingmigrants.iom.int/region/mediterranean?region_incident=All&amp;route=3861&amp;month=All&amp;incident_date%5Bmin%5D=2026-01-01&amp;incident_date%5Bmax%5D=2026-06-30 ; https://acleddata.com/data-export-tool/</t>
  </si>
  <si>
    <t>The figure corresponds to the number of the dead and missing migrants on the Central Mediterranean migration route and the fatalities related to the Sudanese refugees between  01 January and 30 June 2026. The reliability of this data is low as the missing migrants are included in the figure. Most of them remain missing and likely have died during the migration journey.</t>
  </si>
  <si>
    <t>LBY004Fatalities in all crises</t>
  </si>
  <si>
    <t>LBY004Buildings damaged</t>
  </si>
  <si>
    <t>LBY004Buildings destroyed</t>
  </si>
  <si>
    <t>LBY004Buildings in affected area</t>
  </si>
  <si>
    <t>LBY004Economic Losses</t>
  </si>
  <si>
    <t>https://reliefweb.int/report/sudan/sudan-emergency-regional-refugee-response-plan-january-december-2025</t>
  </si>
  <si>
    <t>The number of people in need corresponds to the number of arrivals from Sudan and the projections for the number of the affected host community in 2026 due to the influx of Sudanese. UNHCR sources (including the Sudan situation data portal and the 2026 Sudan Regional Refugee Response Plan) were chosen because they are the most reliable and only sources reporting the number of arrivals from Sudan and the host community affected. Other sources such as IOM have been considered, however they were not suitable because it only counts the number of Sudanese migrants and excludes the registered refugees and the host community affected by the crisis. The reliability of this data is medium as it provides estimates and projections for 2026. Since the conflict broke out in Sudan in April 2023, there has been an increase in the number of arrivals from Sudan. As of December 2025, more than 80% of the registered refugees and asylum seekers in Libya were from Sudan.</t>
  </si>
  <si>
    <t>LBY004People in Need</t>
  </si>
  <si>
    <t>OCHA HDX accessed 15/07/2026 ; UNHCR 04/02/2025 ; UNHCR accessed 15/07/2026</t>
  </si>
  <si>
    <t>https://data.humdata.org/dataset/libya-total-population-by-mantika?; https://reliefweb.int/report/sudan/sudan-emergency-regional-refugee-response-plan-january-december-2025 ; https://data.unhcr.org/en/situations/sudansituation</t>
  </si>
  <si>
    <t>LBY004Minimal humanitarian conditions - Level 1</t>
  </si>
  <si>
    <t>LBY004Stressed humanitarian conditions - Level 2</t>
  </si>
  <si>
    <t>UNHCR 04/02/2025 ; UNHCR accessed 15/07/2026</t>
  </si>
  <si>
    <t>https://reliefweb.int/report/sudan/sudan-emergency-regional-refugee-response-plan-january-december-2025 ; https://data.unhcr.org/en/country/lby</t>
  </si>
  <si>
    <t>According to INFORM Severity Index methodology, the sum of people in levels 3, 4 and 5 is equal to the total number of people in need. The number of people in Level 3 corresponds to the arrivals from Sudan (registered with UNHCR as refugees) and the host community in need of humanitarian assistance due to the crisis. These two groups likely have less severe humanitarian needs compared to the Sudanese unregistered with UNHCR, who are considered under Level 4. The figure is taken from UNHCR's Sudan situation data portal and the 2026 Sudan Regional Refugee Response Plan. The source were chosen because they are the most reliable and only sources reporting the number of arrivals from Sudan and the host community affected. Other sources such as IOM have been considered, however they were not suitable because it only counts the number of Sudanese migrants and excludes the registered refugees and the host community affected by the crisis. The reliability of this data is low, as it is based on different sources for the total and registered refugee figures, collected at different times, which may result in an inaccurate estimate of the number of unregistered refugees.</t>
  </si>
  <si>
    <t>LBY004Moderate humanitarian conditions - Level 3</t>
  </si>
  <si>
    <t>The number of people in Level 4 corresponds to the number of arrival from Sudan (unregistered with UNHCR as refugees) who likely have more severe humanitarian needs compared to registered Sudanese refugees and the host community in need of humanitarian assistance due to the crisis, as lack of documentation likely increases their struggle in accessing services. The figure is taken from UNHCR. The source was chosen because it is the most reliable and only sources reporting the number of refugees, asylum seekers, and migrants. The reliability of this data is low, as it is based on different sources for the total and registered refugee figures, collected at different times, which may result in an inaccurate estimate of the number of unregistered refugees.</t>
  </si>
  <si>
    <t>LBY004Severe humanitarian conditions - Level 4</t>
  </si>
  <si>
    <t>According to INFORM Severity Index methodology, the sum of people in levels 3, 4 and 5 is equal to the total number of people in need. To estimate the severity distribution of the people in need ACAPS assigned the total number of people in need to levels 3 and 4, leaving an info-gap for level 5 since there is no other reliable source for the severity distribution for each level.</t>
  </si>
  <si>
    <t>LBY004Extreme humanitarian conditions - Level 5</t>
  </si>
  <si>
    <t>In this crisis, 2 out of 5 population groups is affected: refugees, asylum seekers, and migrants, and the host population.</t>
  </si>
  <si>
    <t>LBY004Crisis affected groups</t>
  </si>
  <si>
    <t>LBY004People facing limited access constraints</t>
  </si>
  <si>
    <t>LBY004People facing restricted access constraints</t>
  </si>
  <si>
    <t>LBY002Total population</t>
  </si>
  <si>
    <t>World Bank accessed 15/07/2026</t>
  </si>
  <si>
    <t xml:space="preserve">It is unclear what areas host the most number of migrants, as they continue to be on the move, thus the total landmass of Libya is considered affected for this crisis. </t>
  </si>
  <si>
    <t>LBY002Landmass affected</t>
  </si>
  <si>
    <t xml:space="preserve">The number of people exposed corresponds to the total population of Libya. This figure is taken from Worldo Meter. It is valid throughout 2026. This source was chosen because it provides the latest population figures, and it considers the number of refugees, asylum seekers, and migrants coming in and leaving the country. The reliability of this data is medium because the figure is a projection. Libya is a transit country for migrants and asylum seekers. The lack of legal status and, for many, recognition of their refugee status expose them to severe protection violations, especially in official and unofficial detention centres. </t>
  </si>
  <si>
    <t>LBY002People exposed</t>
  </si>
  <si>
    <t>UNHCR accessed 15/07/2026 ; IOM 22/05/2026</t>
  </si>
  <si>
    <t>https://data.unhcr.org/en/country/lby ; https://reliefweb.int/report/libya/libya-migrant-report-round-60-key-findings-january-february-2026</t>
  </si>
  <si>
    <t xml:space="preserve">The number of people affected corresponds to the number of registered refugees and asylum-seekers in Libya as of 1 July 2026 (18,211) and the number of migrants in Libya during the period January - February 2026 (599,126) , after exluding the Sudanese asylum seekers, refugees, and migrants as they are counted under the Sudanese refugees crisis (LBY004). The figures are taken from UNHCR and IOM. The sources were chosen because they report regularly on the numbers of refugees, asylum seekers, and migrants. The reliability of this data is medium as the number of migrants is not up-to-date. The number of people affected among the host community due to this crisis is not available. Libya is a transit country for migrants and asylum seekers. The lack of legal status and, for many, recognition of their refugee status expose them to severe protection violations, especially in official and unofficial detention centres. </t>
  </si>
  <si>
    <t>LBY002People affected</t>
  </si>
  <si>
    <t>The number of people displaced by the crisis includes the number of refugees, asylum seekers, and migrants. This figure excludes the Sudanese refugees, migrants and asylum seekers. The figures are taken from UNHCR and IOM. The sources were chosen because they report regularly on the numbers of refugees, asylum seekers, and migrants. The reliability of this data is medium as the number of migrants is not up-to-date.</t>
  </si>
  <si>
    <t>LBY002People displaced</t>
  </si>
  <si>
    <t>LBY002Illness cases reported</t>
  </si>
  <si>
    <t>LBY002Injuries reported</t>
  </si>
  <si>
    <t>IOM accessed 15/07/2026</t>
  </si>
  <si>
    <t>https://missingmigrants.iom.int/region/mediterranean?region_incident=All&amp;route=3861&amp;month=All&amp;incident_date%5Bmin%5D=2026-01-01&amp;incident_date%5Bmax%5D=2026-06-30</t>
  </si>
  <si>
    <t>The dead and missing migrants between 01 January and 30 June 2026 on the Central Mediterranean migration route. The reliability of this data is low as the missing migrants are included in the figure. Most of them remain missing and likely have died during the migration journey.</t>
  </si>
  <si>
    <t>LBY002Fatalities reported</t>
  </si>
  <si>
    <t>LBY002Fatalities in all crises</t>
  </si>
  <si>
    <t>LBY002Buildings damaged</t>
  </si>
  <si>
    <t>LBY002Buildings destroyed</t>
  </si>
  <si>
    <t>LBY002Buildings in affected area</t>
  </si>
  <si>
    <t>LBY002Economic Losses</t>
  </si>
  <si>
    <t xml:space="preserve">The number of people in need includes the number of registered refugees and asylum-seekers in Libya as of  1 July  2026 (18,211) and the number of migrants in Libya during the period January - February 2026 (599,126), after exluding the Sudanese asylum seekers, refugees, and migrants as they are counted under the Sudanese refugees crisis (LBY004). The figures are taken from UNHCR and IOM. The sourcees were chosen because they report regularly on the numbers of refugees, asylum seekers, and migrants. The reliability of this data is medium as it is up to date as the number of migrants is not up-to-date. Libya is a transit country for migrants and asylum seekers. The lack of legal status and, for many, recognition of their refugee status expose them to severe protection violations, especially in official and unofficial detention centres. </t>
  </si>
  <si>
    <t>LBY002People in Need</t>
  </si>
  <si>
    <t>Worldo Meter accessed 15/07/2026 ; UNHCR accessed 15/07/2026 ; IOM 22/05/2026</t>
  </si>
  <si>
    <t>https://www.worldometers.info/world-population/libya-population/ ; https://data.unhcr.org/en/country/lby ; https://reliefweb.int/report/libya/libya-migrant-report-round-60-key-findings-january-february-2026</t>
  </si>
  <si>
    <t>LBY002Minimal humanitarian conditions - Level 1</t>
  </si>
  <si>
    <t>LBY002Stressed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</si>
  <si>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number of registered refugees and asylum-seekers in Libya as of  1 July 2026 (18,211) and the number of migrants in Libya during the period January - February 2026 (599,126), after exluding the Sudanese asylum seekers, refugees, and migrants as they are counted under the Sudanese refugees crisis (LBY004). The figures are taken from UNHCR and IOM. The source were chosen because the report regularly on the numbers of refugees, asylum seekers, and migrants. The reliability of this data is medium as the number of migrants is not up-to-date.</t>
  </si>
  <si>
    <t>LBY002Moderate humanitarian conditions - Level 3</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</si>
  <si>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t>
  </si>
  <si>
    <t>LBY002Severe humanitarian conditions - Level 4</t>
  </si>
  <si>
    <t>LBY002Extreme humanitarian conditions - Level 5</t>
  </si>
  <si>
    <t xml:space="preserve">In this crisis, 1 out of 5 population groups is affected: refugees, asylum seekers, and migrants. </t>
  </si>
  <si>
    <t>LBY002Crisis affected groups</t>
  </si>
  <si>
    <t>LBY002People facing limited access constraints</t>
  </si>
  <si>
    <t>LBY002People facing restricted access constraints</t>
  </si>
  <si>
    <t>LBY005Total population</t>
  </si>
  <si>
    <t>The figure represent the total landmass of Libya. It is unclear what areas host the most number of migrants, as they continue to be on the move, thus the whole population is exposed to the international displacement crisis and the Sudanese refugees crisis.</t>
  </si>
  <si>
    <t>LBY005Landmass affected</t>
  </si>
  <si>
    <t>The number of people exposed corresponds to the total population of Libya. This figure is taken from Worldo Meter. It is valid throughout 2026. This source was chosen because it provides the latest population figures, and it considers the number of refugees, asylum seekers, and migrants coming in and leaving the country. The reliability of this data is medium because the figure is an estimation. Libya is a transit country for migrants and asylum seekers. The lack of legal status and, for many, recognition of their refugee status expose them to severe protection violations, especially in official and unofficial detention centres. Since the conflict broke out in Sudan in April 2023, there has been an increase in the number of arrivals from Sudan. As of December 2025, more than 80% of the registered refugees and asylum seekers in Libya were from Sudan.</t>
  </si>
  <si>
    <t>LBY005People exposed</t>
  </si>
  <si>
    <t>UNHCR accessed 15/07/2026 ; IOM 22/05/2026 ; UNHCR accessed 15/07/2026 ; UNHCR 17/02/2026</t>
  </si>
  <si>
    <t>https://data.unhcr.org/en/country/lby ; https://reliefweb.int/report/libya/libya-migrant-report-round-60-key-findings-january-february-2026 ; https://data.unhcr.org/en/situations/sudansituation ; https://reliefweb.int/report/south-sudan/sudan-regional-refugee-response-plan-january-december-2026-glance</t>
  </si>
  <si>
    <t>The number of people affected is the sum of all people affected for each individual crisis for Libya.  Libya is a transit country for migrants and asylum seekers. The lack of legal status and, for many, recognition of their refugee status expose them to severe protection violations, especially in official and unofficial detention centres. Since the conflict broke out in Sudan in April 2023, there has been an increase in the number of arrivals from Sudan. As of December 2025, more than 80% of the registered refugees and asylum seekers in Libya were from Sudan.</t>
  </si>
  <si>
    <t>LBY005People affected</t>
  </si>
  <si>
    <t>The number of people displaced is the sum of all people displaced for each individual crisis for Libya</t>
  </si>
  <si>
    <t>LBY005People displaced</t>
  </si>
  <si>
    <t>LBY005Illness cases reported</t>
  </si>
  <si>
    <t>LBY005Injuries reported</t>
  </si>
  <si>
    <t>LBY005Fatalities reported</t>
  </si>
  <si>
    <t>LBY005Fatalities in all crises</t>
  </si>
  <si>
    <t>LBY005Buildings damaged</t>
  </si>
  <si>
    <t>LBY005Buildings destroyed</t>
  </si>
  <si>
    <t>LBY005Buildings in affected area</t>
  </si>
  <si>
    <t>LBY005Economic Losses</t>
  </si>
  <si>
    <t>https://data.unhcr.org/en/country/lby ; https://reliefweb.int/report/libya/libya-migrant-report-round-60-key-findings-january-february-2026 ; https://reliefweb.int/report/sudan/sudan-emergency-regional-refugee-response-plan-january-december-2025</t>
  </si>
  <si>
    <t>The number of people in need is the sum of all people in need for each individual crisis for Libya. Other sources, including OCHA’s Libya Humanitarian Profile 2025, were considered in calculating the cumulative People in Need (PiN) figure, which OCHA estimates at 787,000 people. However, ACAPS’ analysis suggests that this figure likely underestimates the scale of humanitarian needs in Libya—particularly among migrants with irregular status, of whom OCHA considers only 70% to be in need. The estimate also includes around 35,000 internally displaced persons (IDPs), based on an IOM report from August 2024. The IDPs were displaced due to conflict and Storm Daniel in September 2023. As of January 2026, these IDPs are likely in a comparatively better humanitarian situation. In line with ACAPS’ methodology, figures older than six months are considered outdated; therefore, IDPs are not included in the final PiN.</t>
  </si>
  <si>
    <t>LBY005People in Need</t>
  </si>
  <si>
    <t>Worldo Meter accessed 15/07/2026 ; UNHCR accessed 15/07/2026 ; IOM 22/05/2026 ; OCHA HDX accessed 15/07/2026 ; UNHCR 04/02/2025 ; UNHCR accessed 15/07/2026</t>
  </si>
  <si>
    <t>https://www.worldometers.info/world-population/libya-population/ ; https://data.unhcr.org/en/country/lby ; https://reliefweb.int/report/libya/libya-migrant-report-round-60-key-findings-january-february-2026 ; https://data.humdata.org/dataset/libya-total-population-by-mantika?; https://reliefweb.int/report/sudan/sudan-emergency-regional-refugee-response-plan-january-december-2025 ; https://data.unhcr.org/en/situations/sudansituation</t>
  </si>
  <si>
    <t>The number of people in Level 1 corresponds to the sum of people in Level 1 for each individual crisis for Libya.</t>
  </si>
  <si>
    <t>LBY005Minimal humanitarian conditions - Level 1</t>
  </si>
  <si>
    <t>The number of people in Level 2 corresponds to the sum of people in Level 2 for each individual crisis for Libya.</t>
  </si>
  <si>
    <t>LBY005Stressed humanitarian conditions - Level 2</t>
  </si>
  <si>
    <t>UNHCR accessed 15/07/2026 ; IOM 22/05/2026 ; UNHCR 04/02/2025 ; UNHCR accessed 15/07/2026</t>
  </si>
  <si>
    <t>https://data.unhcr.org/en/country/lby ; https://reliefweb.int/report/libya/libya-migrant-report-round-60-key-findings-january-february-2026 ; https://reliefweb.int/report/sudan/sudan-emergency-regional-refugee-response-plan-january-december-2025 ; https://data.unhcr.org/en/country/lby</t>
  </si>
  <si>
    <t>The number of people in Level 3 corresponds to the sum of people in Level 3 for each individual crisis for Libya.</t>
  </si>
  <si>
    <t>LBY005Moderate humanitarian conditions - Level 3</t>
  </si>
  <si>
    <t xml:space="preserve"> ; UNHCR 04/02/2025 ; UNHCR accessed 15/07/2026</t>
  </si>
  <si>
    <t xml:space="preserve"> ; https://reliefweb.int/report/sudan/sudan-emergency-regional-refugee-response-plan-january-december-2025 ; https://data.unhcr.org/en/country/lby</t>
  </si>
  <si>
    <t>The number of people in Level 4 corresponds to the sum of people in Level 4 for each individual crisis for Libya.</t>
  </si>
  <si>
    <t>LBY005Severe humanitarian conditions - Level 4</t>
  </si>
  <si>
    <t>The number of people in Level 5 corresponds to the sum of people in Level 5 for each individual crisis for Libya.</t>
  </si>
  <si>
    <t>LBY005Extreme humanitarian conditions - Level 5</t>
  </si>
  <si>
    <t>Worldo Meter accessed 15/07/2026 ; UNHCR accessed 15/07/2026 ; IOM 22/05/2026 ; UNHCR accessed 15/07/2026 ; UNHCR 17/02/2026</t>
  </si>
  <si>
    <t>https://www.worldometers.info/world-population/libya-population/ ; https://data.unhcr.org/en/country/lby ; https://reliefweb.int/report/libya/libya-migrant-report-round-60-key-findings-january-february-2026 ; https://data.unhcr.org/en/situations/sudansituation ; https://reliefweb.int/report/south-sudan/sudan-regional-refugee-response-plan-january-december-2026-glance</t>
  </si>
  <si>
    <t xml:space="preserve">In this crisis, 2 out of 5 population groups are affected: host population, refugees, asylum seekers, and migrants. </t>
  </si>
  <si>
    <t>LBY005Crisis affected groups</t>
  </si>
  <si>
    <t>LBY005People facing limited access constraints</t>
  </si>
  <si>
    <t>LBY005People facing restricted access constraints</t>
  </si>
  <si>
    <t>World Meter accessed  16/07/2026</t>
  </si>
  <si>
    <t>https://www.worldometers.info/world-population/spain-population/</t>
  </si>
  <si>
    <t xml:space="preserve">The figure is the estimated total population of Spain in 2026, including refugees, migrants, and asylum seekers. The source is chosen instead of the World Bank as it provides more up-to-date figures and considers population growth, internal displacement, and migration into and out of the country. The reliability of this data is medium because it is estimates. </t>
  </si>
  <si>
    <t>ESP002Total population</t>
  </si>
  <si>
    <t>City Population accessed 16/07/2026  ; UNHCR accessed 16/07/2026</t>
  </si>
  <si>
    <t>https://www.citypopulation.de/en/spain/admin/; https://data.unhcr.org/en/situations/europe-sea-arrivals/location/24567</t>
  </si>
  <si>
    <t>The landmass affected covers the top three autonomous communities receiving refugees, asylum seekers, and migrants in Spain which are Andalusia, Balearic Islands, and Canary Islands. These regions were selected because they are Spain’s primary points of first arrival for migrants from Africa, due to their geographic proximity to key Mediterranean and Atlantic migration routes. Andalusia and the Balearic Islands are located the closest to North Africa across the western Mediterranean, while the Canary Islands are the main destination on the Atlantic route from West Africa.</t>
  </si>
  <si>
    <t>ESP002Landmass affected</t>
  </si>
  <si>
    <t>The number of people exposed corresponds to the total population the top three autonomous communities receiving refugees, asylum seekers, and migrants in Spain which are Andalusia, Balearic Islands, and Canary Islands. This figure is taken from City Population. It is valid as of 2026. This source was chosen because it provides the latest population figures for each region. The reliability of this data is medium because it is based on evaluations. The presence of migrants, refugees, and asylum seekers affects resource allocations, has an economic impact, and requires political consideration and social cohesion process.</t>
  </si>
  <si>
    <t>ESP002People exposed</t>
  </si>
  <si>
    <t>UNHCR accessed 16/07/2026</t>
  </si>
  <si>
    <t>https://data.unhcr.org/en/situations/europe-sea-arrivals/location/24567</t>
  </si>
  <si>
    <t>The number of people affected corresponds to the number of refugees and migrants arrived in Spain via the Western Med. route in 2024 from July to December (11,438) and Northwest African maritime route in 2024  from July to December (27,366) and number of refugees and migrants arrived in Spain via the Western Med. route in 2025 (17,993) and Northwest African maritime route (17,788) and arrivals in 2026  as of 30 June via the Western Med. route in 2026 (6,152) and Northwest African maritime route (3,708) . The arrivals from the past two years are considered here among the affected people as they likely still have unmet needs and going through a registration and documentation processes, which can take up to two years. The figure is taken from UNHCR. It is valid as of 30 June 2026.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indicator is medium as it is up to date but can be an under-estimate.</t>
  </si>
  <si>
    <t>ESP002People affected</t>
  </si>
  <si>
    <t>The number of people displaced corresponds to the number of refugees and migrants arrived in Spain via the Western Med. route in 2024 from July to December (11,438) and Northwest African maritime route in 2024  from July to December (27,366) and number of refugees and migrants who arrived in Spain via the Western Med. route in 2025 (17,993) and Northwest African maritime route (17,788) and arrivals in 2026  as of 30 June via the Western Med. route in 2026 (6,152) and Northwest African maritime route (3,708) . This figure is taken from UNHCR.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data is medium as it is up to date but can be an under-estimate.</t>
  </si>
  <si>
    <t>ESP002People displaced</t>
  </si>
  <si>
    <t>ESP002Illness cases reported</t>
  </si>
  <si>
    <t>ESP002Injuries reported</t>
  </si>
  <si>
    <t>IOM accesssed 16/07/2026</t>
  </si>
  <si>
    <t>https://missingmigrants.iom.int/region/mediterranean?region_incident=All&amp;route=3956&amp;month=All&amp;incident_date%5Bmin%5D=2026-01-01&amp;incident_date%5Bmax%5D=2026-06-30</t>
  </si>
  <si>
    <t>The number of dead and missing migrants in the Western Mediterranean route between 1 Jaunary and 30 June 2026. The reliability of this data is Low as the figure includes the missing migrants, whose death is not confirmed.</t>
  </si>
  <si>
    <t>ESP002Fatalities reported</t>
  </si>
  <si>
    <t>ESP002Fatalities in all crises</t>
  </si>
  <si>
    <t>ESP002Buildings damaged</t>
  </si>
  <si>
    <t>ESP002Buildings destroyed</t>
  </si>
  <si>
    <t>ESP002Buildings in affected area</t>
  </si>
  <si>
    <t>ESP002Economic Losses</t>
  </si>
  <si>
    <t>The number of people in need includes the number of refugees and migrants arrived in Spain via the Western Med. route in 2024 from July to December (11,438) and Northwest African maritime route in 2024  from July to December (27,366) and number of refugees and migrants arrived in Spain via the Western Med. route in 2025 (17,993) and Northwest African maritime route (17,788) and arrivals in 2026  as of 30 June via the Western Med. route in 2026 (6,152) and Northwest African maritime route (3,708) . The arrivals from the past two years are considered here among the affected people as they likely still have unmet needs and going through a registration and documentation processes, which can take up to two years. This figure is taken from UNHCR. This source was chosen because it provides regular updates to the number of refugees, asylum seekers, and migrants and it is the most reliable one. Other sources such as IOM have been considered, however they were not suitable because the figures provided are outdated. The reliability of this data is medium because it is not confirmed how many people have unmet needs. The presence of migrants, refugees, and asylum seekers affects resource allocations, has an economic impact, and requires political consideration and social cohesion process.</t>
  </si>
  <si>
    <t>ESP002People in Need</t>
  </si>
  <si>
    <t>ESP002Minimal humanitarian conditions - Level 1</t>
  </si>
  <si>
    <t>ESP002Stressed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</si>
  <si>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number of refugees and migrants arrived in Spain by sea. These figures are taken from UNHCR. This source approach was chosen because it is the most reliable and only source reporting the number of refugees and asylum seekers. Other sources such as IOM have been considered, however they were not suitable because the figures provided are outdated. The reliability of this data is medium because it is not confirmed how many people have unmet needs.</t>
  </si>
  <si>
    <t>ESP002Moderate humanitarian conditions - Level 3</t>
  </si>
  <si>
    <t>ESP002Severe humanitarian conditions - Level 4</t>
  </si>
  <si>
    <t>ESP002Extreme humanitarian conditions - Level 5</t>
  </si>
  <si>
    <t>In this crisis, 1 out of 5 population groups are affected: refugees, asylum seekers, and migrants.</t>
  </si>
  <si>
    <t>ESP002Crisis affected groups</t>
  </si>
  <si>
    <t>ESP002People facing limited access constraints</t>
  </si>
  <si>
    <t>ESP002People facing restricted access constraints</t>
  </si>
  <si>
    <t>World Population accessed 16/07/2026</t>
  </si>
  <si>
    <t>https://worldpopulationreview.com/countries/tunisia-population</t>
  </si>
  <si>
    <t>The figure corresponds to the projected total population of Tunisia in 2026, including refugees, migrants, and asylum seekers. The reliability is medium because the data is an estimate.</t>
  </si>
  <si>
    <t>TUN002Total population</t>
  </si>
  <si>
    <t>City Population accessed 16/07/2026 ; UNHCR 14/05/2025</t>
  </si>
  <si>
    <t>https://www.citypopulation.de/en/tunisia/cities/; https://reliefweb.int/map/tunisia/tunisia-situation-map-refugees-and-asylum-seekers-31-march-2025</t>
  </si>
  <si>
    <t>The figure represents the total landmass of the top five governorates hosting refugees, asylum seekers, and migrants, which are Médenine, Tunis, Sfax, Ariana, and Sousse. Other governorates are excluded as they host less than 200 refugees, asylum seekers, or migrants, based on the available data.</t>
  </si>
  <si>
    <t>TUN002Landmass affected</t>
  </si>
  <si>
    <t>The number of people exposed corresponds to the total population of the top five governorates hosting refugees, asylum seekers, and migrants which are Médenine, Tunis, Sfax, Ariana, and Sousse. This figure is taken from City Population. It is valid as of 2024. This source was chosen because it provides the latest population figures for each governorate. The reliability of this data is low because it is updated only until 2024. The refugees, asylum seekers, and migrants contribute to adding a strain on resources such as housing, healthcare, education, and employment opportunities.</t>
  </si>
  <si>
    <t>TUN002People exposed</t>
  </si>
  <si>
    <t>UNHCR accessed 16/07/2026 ; AA 20/03/2025</t>
  </si>
  <si>
    <t>https://www.unhcr.org/where-we-work/countries/tunisia?dataset=POP&amp;yearsMode=range&amp;selectedYears=%5B2012%2C2026%5D&amp;level=OPR&amp;category=PTY&amp;fundingSource=ALS&amp;compareBy=%5B%22category%22%5D&amp;levelCompare=%5B%5B%22OTUN_ABC%22%5D%5D&amp;viewType=chart&amp;chartType=bar&amp;contextualDataset=BUD&amp;tableDataView=absolute ; https://www.aa.com.tr/ar/%D8%A7%D9%84%D8%AA%D9%82%D8%A7%D8%B1%D9%8A%D8%B1/%D8%AA%D9%88%D9%86%D8%B3-%D9%88%D9%85%D9%83%D8%A7%D9%81%D8%AD%D8%A9-%D8%A7%D9%84%D9%87%D8%AC%D8%B1%D8%A9-%D8%AC%D9%87%D9%88%D8%AF-%D8%AD%D9%83%D9%88%D9%85%D9%8A%D8%A9-%D9%88%D8%AA%D8%AD%D8%AF%D9%8A%D8%A7%D8%AA-%D9%85%D8%B3%D8%AA%D9%85%D8%B1%D8%A9-%D8%AA%D9%82%D8%B1%D9%8A%D8%B1/3514841</t>
  </si>
  <si>
    <t>The number of people affected corresponds to the total number of refugees, asylum seekers, people in refugee-like situations, and migrants living in Tunisia. The figures are taken from UNHCR (for the refugees, asylum seekers, and people in refugee-like situations for 2025 and 2026 (16,783) and Anadolu Ajansı (for the migrants (50,000)). They are valid as of July  2026 and April 2025 respectively. These sources were chosen because they are the most reliable and only sources reporting the number of refugees, asylum seekers, and migrants. Other sources such as IOM have been considered, however they were not suitable because the figures are outdated. The reliability of this indicator is low as it is an underestimate due to the lack of publicly available sources and assessments that indicate the number of people affected from the hosting population. The number of migrants (50,000) is an estimate mentioned by a Government personnel and not based on assessments.</t>
  </si>
  <si>
    <t>TUN002People affected</t>
  </si>
  <si>
    <t xml:space="preserve">The number of people displaced by the crisis includes the number of refugees, asylum seekers, and irregular or unregistered migrants in Tunisia. The figures are taken from UNHCR (for the refugees, asylum seekers, and people in refugee-like situations for 2025 and 2026 (16,757) and Anadolu Ajansı (for the migrants (50,000)). These sources were chosen because they are the most reliable and only sources reporting the number of refugees, asylum seekers, and migrants. Other sources such as IOM have been considered, however they were not suitable because the figures are outdated. The reliability of this data is low because both figures are outdated, and the number of migrants (50,000) is an estimate mentioned by a Government personnel and not based on assessments. </t>
  </si>
  <si>
    <t>TUN002People displaced</t>
  </si>
  <si>
    <t xml:space="preserve">Considering the complexity of the situation in Tunisia and the lack of up-to-date reliable data from open sources, we cannot provide an accurate or estiamte figure. </t>
  </si>
  <si>
    <t>TUN002Illness cases reported</t>
  </si>
  <si>
    <t>TUN002Injuries reported</t>
  </si>
  <si>
    <t>IOM accessed 16/07/2026</t>
  </si>
  <si>
    <t>The number of dead and missing migrants in the Central Mediterranean route between 1 January and 30 June 2026. The reliability of this data is low as the missing migrants are included in the figure although their death is not confirmed.</t>
  </si>
  <si>
    <t>TUN002Fatalities reported</t>
  </si>
  <si>
    <t>TUN002Fatalities in all crises</t>
  </si>
  <si>
    <t>TUN002Buildings damaged</t>
  </si>
  <si>
    <t>TUN002Buildings destroyed</t>
  </si>
  <si>
    <t>TUN002Buildings in affected area</t>
  </si>
  <si>
    <t>TUN002Economic Losses</t>
  </si>
  <si>
    <t>The number of people in need includes the number of refugees, asylum seekers, and irregular or unregistered migrants in Tunisia. The figures are taken from UNHCR (for the refugees and asylum seekers) and Anadolu Ajansı (for the migrants). These sources were chosen because they are the most reliable and only sources reporting the number of refugees, asylum seekers, and migrants. Other sources such as IOM have been considered, however they were not suitable because the figures are outdated. The reliability of this indicator is low as it is an underestimate due to the lack of publicly available sources and assessments that indicate the number of people affected from the hosting population. The figure represents refugees and asylum seekers are among the most affected by the economic and political issues that Tunisia is facing. They already have needs for temporary shelter, food, education, healthcare, and psychosocial support. This source was chosen because is the only one reporting updated figures on displaced people.</t>
  </si>
  <si>
    <t>TUN002People in Need</t>
  </si>
  <si>
    <t>City Population accessed 16/07/2026 ; UNHCR 14/05/2025 ; UNHCR accessed 16/07/2026 ; AA 20/03/2025</t>
  </si>
  <si>
    <t>https://www.citypopulation.de/en/tunisia/cities/; https://reliefweb.int/map/tunisia/tunisia-situation-map-refugees-and-asylum-seekers-31-march-2025 ; https://www.unhcr.org/where-we-work/countries/tunisia?dataset=POP&amp;yearsMode=range&amp;selectedYears=%5B2012%2C2026%5D&amp;level=OPR&amp;category=PTY&amp;fundingSource=ALS&amp;compareBy=%5B%22category%22%5D&amp;levelCompare=%5B%5B%22OTUN_ABC%22%5D%5D&amp;viewType=chart&amp;chartType=bar&amp;contextualDataset=BUD&amp;tableDataView=absolute ; https://www.aa.com.tr/ar/%D8%A7%D9%84%D8%AA%D9%82%D8%A7%D8%B1%D9%8A%D8%B1/%D8%AA%D9%88%D9%86%D8%B3-%D9%88%D9%85%D9%83%D8%A7%D9%81%D8%AD%D8%A9-%D8%A7%D9%84%D9%87%D8%AC%D8%B1%D8%A9-%D8%AC%D9%87%D9%88%D8%AF-%D8%AD%D9%83%D9%88%D9%85%D9%8A%D8%A9-%D9%88%D8%AA%D8%AD%D8%AF%D9%8A%D8%A7%D8%AA-%D9%85%D8%B3%D8%AA%D9%85%D8%B1%D8%A9-%D8%AA%D9%82%D8%B1%D9%8A%D8%B1/3514841</t>
  </si>
  <si>
    <t>TUN002Minimal humanitarian conditions - Level 1</t>
  </si>
  <si>
    <t>TUN002Stressed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</si>
  <si>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number of refugees, asylum seekers, and migrants in Tunisia. The figures are taken from UNHCR (for the refugees and asylum seekers) and AA (for the migrants). These sources were chosen because they are the most reliable and only sources reporting the number of refugees, asylum seekers, and migrants. Other sources such as IOM have been considered, however they were not suitable because the figures are outdated. The reliability of this data is low because figures are likely an underestimate.</t>
  </si>
  <si>
    <t>TUN002Moderate humanitarian conditions - Level 3</t>
  </si>
  <si>
    <t>TUN002Severe humanitarian conditions - Level 4</t>
  </si>
  <si>
    <t>TUN002Extreme humanitarian conditions - Level 5</t>
  </si>
  <si>
    <t>TUN002Crisis affected groups</t>
  </si>
  <si>
    <t>TUN002People facing limited access constraints</t>
  </si>
  <si>
    <t>TUN002People facing restricted access constraints</t>
  </si>
  <si>
    <t>World Meter accessed 16/07/2026</t>
  </si>
  <si>
    <t>https://www.worldometers.info/world-population/italy-population/#:~:text=Italy%202020%20population%20is%20estimated,532%20people%20per%20mi2</t>
  </si>
  <si>
    <t>The figure is the estimated total population of Italy in 2026, including refugees, migrants, and asylum seekers. The source is chosen instead of the World Bank as it provides more up-to-date figures and considers population growth, internal displacement, and migration into and out of the country. The reliability is medium because the data is estimates.</t>
  </si>
  <si>
    <t>ITA002Total population</t>
  </si>
  <si>
    <t>City Population accessed 16/07/2026 ; UNHCR accessed 16/07/2026</t>
  </si>
  <si>
    <t>https://www.citypopulation.de/en/italy/admin/; https://data.unhcr.org/en/situations/europe-sea-arrivals/location/24521</t>
  </si>
  <si>
    <t>The landmass affected covers the top five regions receiving refugees, asylum seekers, and migrants in Italy in 2026 which are Sicily, Calabria, Tuscany, Liguria, and Sardinia. These five regions were highlighted because they either located closest to the Mediterranean migration routes (Sicily, Calabria, Sardinia) or are key designated disembarkation regions for search-and-rescue operations and relocation within Italy (Tuscany, Liguria).</t>
  </si>
  <si>
    <t>ITA002Landmass affected</t>
  </si>
  <si>
    <t>The number of people exposed corresponds to the total population of the top five regions hosting refugees, asylum seekers, and migrants which are Sicily, Calabria, Tuscany, Liguria, and Sardinia. This figure is taken from City Population. It is valid as of 2026. This source was chosen because it provides the latest population figures for each region. The reliability of this data is medium because it is based on estimates. The presence of migrants, refugees, and asylum seekers affects resource allocations, has an economic impact, and requires political consideration and social cohesion process.</t>
  </si>
  <si>
    <t>ITA002People exposed</t>
  </si>
  <si>
    <t>https://data.unhcr.org/en/situations/europe-sea-arrivals/location/24521</t>
  </si>
  <si>
    <t xml:space="preserve">The number of people affected corresponds to the total number of refugees and migrants arrived in Italy by sea 2024 from July to December (40,602), in 2025  (66,316) and in 2026 as of 12 July (14,281). The arrivals from the past two years are considered here among the affected people as they likely still have unmet needs and going through a registration and documentation processes, which can take up to two years. The figure is taken from UNHCR. It is valid as of 12 July 2026.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indicator is medium because it is up-to-date but can be an under-estimate. </t>
  </si>
  <si>
    <t>ITA002People affected</t>
  </si>
  <si>
    <t>The number of people displaced by the crisis includes the number of refugees and migrants arrived in Italy by sea in 2024 from July to December (40,602), in 2025  (66,316) and in 2026 as of 12 July (14,281). This figure is taken from UNHCR.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data is medium because it is up-to-date but can be an under-estimate.</t>
  </si>
  <si>
    <t>ITA002People displaced</t>
  </si>
  <si>
    <t>ITA002Illness cases reported</t>
  </si>
  <si>
    <t>ITA002Injuries reported</t>
  </si>
  <si>
    <t>The number of dead and missing migrants in the Central Mediterranean route between 1 January and 30 June 2026. The reliability of this data is low as the figure includes the missing migrants, whose death is not confirmed</t>
  </si>
  <si>
    <t>ITA002Fatalities reported</t>
  </si>
  <si>
    <t>ITA002Fatalities in all crises</t>
  </si>
  <si>
    <t>ITA002Buildings damaged</t>
  </si>
  <si>
    <t>ITA002Buildings destroyed</t>
  </si>
  <si>
    <t>ITA002Buildings in affected area</t>
  </si>
  <si>
    <t>ITA002Economic Losses</t>
  </si>
  <si>
    <t>The number of people in need includes the number of refugees and migrants arrived in Italy by sea in 2024 from July to December (40,602), in 2025  (66,316) and in 2026 as of 12 July (14,281) . The arrivals from the past two years are considered here among the affected people as they likely still have unmet needs and going through a registration and documentation processes. This figure is taken from UNHCR. This source was chosen because it provides regular updates to the number of refugees, asylum seekers, and migrants and it is the most reliable one. Other sources such as IOM have been considered, however they were not suitable because the figures provided are outdated. The reliability of this data is medium because it is not confirmed how many people likely have unmet needs. The presence of migrants, refugees, and asylum seekers affects resource allocations, has an economic impact, and requires political consideration and social cohesion process.</t>
  </si>
  <si>
    <t>ITA002People in Need</t>
  </si>
  <si>
    <t>ITA002Minimal humanitarian conditions - Level 1</t>
  </si>
  <si>
    <t>ITA002Stressed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</si>
  <si>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number of refugees, asylum seekers, and migrants arrived in Italy by sea. These figures are taken from UNHCR. This source approach was chosen because it is the most reliable and only source reporting the number of refugees and asylum seekers. Other sources such as IOM have been considered, however they were not suitable because the figures provided are outdated. The reliability of this data is medium because it is not confirmed how many people likely have unmet needs</t>
  </si>
  <si>
    <t>ITA002Moderate humanitarian conditions - Level 3</t>
  </si>
  <si>
    <t>ITA002Severe humanitarian conditions - Level 4</t>
  </si>
  <si>
    <t>ITA002Extreme humanitarian conditions - Level 5</t>
  </si>
  <si>
    <t>ITA002Crisis affected groups</t>
  </si>
  <si>
    <t>ITA002People facing limited access constraints</t>
  </si>
  <si>
    <t>ITA002People facing restricted access constraints</t>
  </si>
  <si>
    <t>World Population accessed 19/07/2026</t>
  </si>
  <si>
    <t>https://worldpopulationreview.com/countries/algeria-population</t>
  </si>
  <si>
    <t>The projected total population of Algeria in 2026, including refugees, migrants, and asylum seekers. The source is chosen instead of the World Bank as it provides more up-to-date figures and considers population growth, internal displacement, and migration into and out of the country.</t>
  </si>
  <si>
    <t>DZA002Total population</t>
  </si>
  <si>
    <t>World Population accessed 19/07/2026 ;  Research Gate accessed 19/07/2026</t>
  </si>
  <si>
    <t>https://worldpopulationreview.com/countries/algeria ; https://www.researchgate.net/figure/Migration-Routes-in-West-and-North-Africa_fig1_337974263</t>
  </si>
  <si>
    <t>It is unclear what areas host the most number of migrants, as they continue to be on the move, thus the total landmass of Algeria is considered for this crisis. Algeria’s geographic position between sub-Saharan Africa and Europe makes it a key transit country for migrants, refugees, and asylum seekers. Most of those arriving, whether intending to settle in or pass through Algeria, originate from sub-Saharan Africa. Many end up remaining in Algeria after unsuccessful attempts to reach Europe. They mostly arrive in southern Algeria via Niger and Mali and then move north towards Algeria's coastal cities, where they then travel along the Central and Western Mediterranean routes.</t>
  </si>
  <si>
    <t>DZA002Landmass affected</t>
  </si>
  <si>
    <t>https://worldpopulationreview.com/countries/algeria</t>
  </si>
  <si>
    <t>The number of people exposed corresponds to the total population of Algeria. This figure is taken from World Population. It is valid throughout 2026. This source was chosen because it provides the latest population figures, and it considers the number of refugees, asylum seekers, and migrants coming in and leaving the country. The reliability of this data is medium because the figure is a projection. The whole population is exposed to the international displacement crisis. Algeria’s geographic position between sub-Saharan Africa and Europe makes it a key transit country for migrants, refugees, and asylum seekers. Most of those arriving, whether intending to settle in or pass through Algeria, originate from sub-Saharan Africa. Many end up remaining in Algeria after unsuccessful attempts to reach Europe. They mostly arrive in southern Algeria via Niger and Mali and then move north towards Algeria's coastal cities, where they then travel along the Central and Western Mediterranean routes</t>
  </si>
  <si>
    <t>DZA002People exposed</t>
  </si>
  <si>
    <t>UNHCR accessed 19/07/2026; GDP accessed 19/07/2026</t>
  </si>
  <si>
    <t>https://reporting.unhcr.org/operational/operations/algeria ; https://www.globaldetentionproject.org/countries/africa/algeria</t>
  </si>
  <si>
    <t>The number of people affected corresponds to the number of refugees and asylum seekers in urban areas (13,000) as of January 2026 and the number of international migrants (259,458) as of 2024. The figures are taken from UNHCR and Global Detention Project. These sources were chosen because they provide the latest figures for the refugees, asylum seekers, and migrants. The reliability of this data is low because the number of migrants is outdated. Algeria’s geographic position between sub-Saharan Africa and Europe makes it a key transit country for migrants, refugees, and asylum seekers. Most of those arriving, whether intending to settle in or pass through Algeria, originate from sub-Saharan Africa. Many end up remaining in Algeria after unsuccessful attempts to reach Europe. They mostly arrive in southern Algeria via Niger and Mali and then move north towards Algeria's coastal cities, where they then travel along the Central and Western Mediterranean routes</t>
  </si>
  <si>
    <t>DZA002People affected</t>
  </si>
  <si>
    <t>The number of people displaced corresponds to the number of refugees and asylum seekers in urban areas (13,000) as of January 2026 and the number of international migrants (259,458) as of 2024. The figures are taken from UNHCR and Global Detention Project. These sources were chosen because they provide the latest figures for the refugees, asylum seekers, and migrants. The reliability of this data is low because the number of migrants is outdated.</t>
  </si>
  <si>
    <t>DZA002People displaced</t>
  </si>
  <si>
    <t>DZA002Illness cases reported</t>
  </si>
  <si>
    <t>DZA002Injuries reported</t>
  </si>
  <si>
    <t>IOM accessed 19/07/2026</t>
  </si>
  <si>
    <t>The dead and missing migrants between  01 January and 30 June 2026 on the Central and Western Mediterranean migration routes. The reliability of this data is low as the missing migrants are included in the figure. Most of them remain missing and likely have died during the migration journey.</t>
  </si>
  <si>
    <t>DZA002Fatalities reported</t>
  </si>
  <si>
    <t>ACLED accessed 19/07/2026; IOM accessed 19/07/2026</t>
  </si>
  <si>
    <t>https://acleddata.com/data-export-tool/ ; https://missingmigrants.iom.int/region/mediterranean?region_incident=All&amp;route=3861&amp;month=All&amp;incident_date%5Bmin%5D=2025-07-01&amp;incident_date%5Bmax%5D=2025-12-31</t>
  </si>
  <si>
    <t>The figure corresponds to the number of the dead and missing migrants on the Central and Western Mediterranean migration routes and the fatalities related to the Sahrawi refugees between  01 January and 30 June 2026. The reliability is medium as the figure includes missing migrants whose death is not confirmed.</t>
  </si>
  <si>
    <t>DZA002Fatalities in all crises</t>
  </si>
  <si>
    <t>DZA002Buildings damaged</t>
  </si>
  <si>
    <t>DZA002Buildings destroyed</t>
  </si>
  <si>
    <t>DZA002Buildings in affected area</t>
  </si>
  <si>
    <t>DZA002Economic Losses</t>
  </si>
  <si>
    <t>The number of people in need corresponds to the number of refugees and asylum seekers in urban areas (13,000) as of January 2026 and the number of international migrants (259,458) as of 2024. The figures are taken from UNHCR and Global Detention Project. These sources were chosen because they provide the latest figures for the refugees, asylum seekers, and migrants. The reliability of this data is low because the number of migrants is outdated. Algeria’s geographic position between sub-Saharan Africa and Europe makes it a key transit country for migrants, refugees, and asylum seekers. Most of those arriving, whether intending to settle in or pass through Algeria, originate from sub-Saharan Africa. Many end up remaining in Algeria after unsuccessful attempts to reach Europe. They mostly arrive in southern Algeria via Niger and Mali and then move north towards Algeria's coastal cities, where they then travel along the Central and Western Mediterranean routes.</t>
  </si>
  <si>
    <t>DZA002People in Need</t>
  </si>
  <si>
    <t>World Population accessed 19/07/2026 ;  Research Gate accessed 19/07/2026 ; UNHCR accessed 19/07/2026; GDP accessed 19/07/2026</t>
  </si>
  <si>
    <t>https://worldpopulationreview.com/countries/algeria ; https://reporting.unhcr.org/operational/operations/algeria ; https://www.globaldetentionproject.org/countries/africa/algeria</t>
  </si>
  <si>
    <t>DZA002Minimal humanitarian conditions - Level 1</t>
  </si>
  <si>
    <t>DZA002Stressed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</si>
  <si>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number of refugees, asylum seekers, and migrants in Algeria. The figures are taken from UNHCR and Global Detention Project. These sources were chosen because they provide the latest figures for the refugees, asylum seekers, and migrants. The reliability of this data is low because the number of migrants is outdated.</t>
  </si>
  <si>
    <t>DZA002Moderate humanitarian conditions - Level 3</t>
  </si>
  <si>
    <t>DZA002Severe humanitarian conditions - Level 4</t>
  </si>
  <si>
    <t>DZA002Extreme humanitarian conditions - Level 5</t>
  </si>
  <si>
    <t xml:space="preserve">In this crisis, 1 out of 5 population groups is affected: refugees, asylum seekers, and migrants </t>
  </si>
  <si>
    <t>DZA002Crisis affected groups</t>
  </si>
  <si>
    <t>DZA002People facing limited access constraints</t>
  </si>
  <si>
    <t>DZA002People facing restricted access constraints</t>
  </si>
  <si>
    <t>DZA003Total population</t>
  </si>
  <si>
    <t>City Population accessed 19/07/2026 ; UNHCR 27/11/2025</t>
  </si>
  <si>
    <t>http://www.citypopulation.de/en/algeria/cities/ ; https://algeria.un.org/fr/306201-plan-de-r%C3%A9ponse-pour-les-r%C3%A9fugi%C3%A9s-sahraouis-2026%E2%80%932027</t>
  </si>
  <si>
    <t xml:space="preserve">The figure corresponds to the total landmass of Tindouf. The Sahrawi refugees have been hosted in five refugee camps near Tindouf in southwestern Algeria since 1975. They face harsh desert conditions and rely almost fully on humanitarian assistance to meet their basic needs. </t>
  </si>
  <si>
    <t>DZA003Landmass affected</t>
  </si>
  <si>
    <t>Algeria MOI accessed 19/07/2026; UNHCR 27/11/2025</t>
  </si>
  <si>
    <t>https://interieur.gov.dz/Monographie/ar/article_detail.php?lien=1773&amp;wilaya=37 ; https://algeria.un.org/fr/306201-plan-de-r%C3%A9ponse-pour-les-r%C3%A9fugi%C3%A9s-sahraouis-2026%E2%80%932027</t>
  </si>
  <si>
    <t xml:space="preserve">The number of people exposed corresponds to the total population of Tindouf, in addition to the Sahrawi refugees. The figures are taken from the Ministry of Interior for the host population (97,578 as of 2019) and from UNHCR for the refugees (173,600 as of 2025). The sources were chosen because they provide the latest population figures for the host community and the number of Sahrawi refugees. The reliability of this data is low because it is outdated. The Sahrawi refugees have been hosted in five refugee camps near Tindouf in southwestern Algeria since 1975. They face harsh desert conditions and rely almost fully on humanitarian assistance to meet their basic needs. </t>
  </si>
  <si>
    <t>DZA003People exposed</t>
  </si>
  <si>
    <t>UNHCR 27/11/2025</t>
  </si>
  <si>
    <t>https://algeria.un.org/fr/306201-plan-de-r%C3%A9ponse-pour-les-r%C3%A9fugi%C3%A9s-sahraouis-2026%E2%80%932027</t>
  </si>
  <si>
    <t xml:space="preserve">The number of people affected corresponds to the number of the Sahrawi refugees. UNHCR’s Sahrawi Refugees Response Plan for 2026 and 2027 is chosen because it is the most reliable and only source reporting the number of Sahrawi Refugees. The reliability of this data is low as it the same figure used since 2018, and the number of the Sahrawi refugees is currently likely higher. The Sahrawi refugees have been hosted in five refugee camps near Tindouf in southwestern Algeria since 1975. They face harsh desert conditions and rely almost fully on humanitarian assistance to meet their basic needs. </t>
  </si>
  <si>
    <t>DZA003People affected</t>
  </si>
  <si>
    <t>The number of people displaced corresponds to the number of the Sahrawi refugees. UNHCR’s Sahrawi Refugees Response Plan or 2026 and 2027 is chosen because it is the most reliable and only source reporting the number of Sahrawi Refugees. The reliability of this data is low as it the same figure used since 2018, and the number of the Sahrawi refugees is currently likely higher.</t>
  </si>
  <si>
    <t>DZA003People displaced</t>
  </si>
  <si>
    <t>DZA003Illness cases reported</t>
  </si>
  <si>
    <t>DZA003Injuries reported</t>
  </si>
  <si>
    <t>ACLED accessed 19/07/2026</t>
  </si>
  <si>
    <t>The figure is the fatalities related to the Sudanese refugees in Tindouf between 01 January  and 30 June 2026. This is the number of fatalies reported by ACLED due to violent incidents. The reliability of this data is as medium, as ACLED is highly reliant on media monitoring and may not capture all violent incidents affecting refugees, particularly those occurring in remote areas or involving underreported communities.</t>
  </si>
  <si>
    <t>DZA003Fatalities reported</t>
  </si>
  <si>
    <t>DZA003Fatalities in all crises</t>
  </si>
  <si>
    <t>DZA003Buildings damaged</t>
  </si>
  <si>
    <t>DZA003Buildings destroyed</t>
  </si>
  <si>
    <t>DZA003Buildings in affected area</t>
  </si>
  <si>
    <t>DZA003Economic Losses</t>
  </si>
  <si>
    <t xml:space="preserve">The number of people in need corresponds to the number of the Sahrawi refugees in 2026. UNHCR’s Sahrawi Refugees Response Plan for 2026 and 2027 is chosen because it is the most reliable and only source reporting the number of Sahrawi Refugees. The reliability of this data is low as it the same figure used since 2018, and the number of the Sahrawi refugees is currently likely higher. The Sahrawi refugees have been hosted in five refugee camps near Tindouf in southwestern Algeria since 1975. They face harsh desert conditions and rely almost fully on humanitarian assistance to meet their basic needs. </t>
  </si>
  <si>
    <t>DZA003People in Need</t>
  </si>
  <si>
    <t>DZA003Minimal humanitarian conditions - Level 1</t>
  </si>
  <si>
    <t>DZA003Stressed humanitarian conditions - Level 2</t>
  </si>
  <si>
    <t>According to INFORM Severity Index methodology, the sum of people in levels 3, 4 and 5 is equal to the total number of people in need. To estimate the severity distribution of the people in need ACAPS used the PIN number from UNHCR, which corresponds to the number of Sahrawi refugees and an alternative source for the severity distribution. The number of people in Level 3 is calculated based on the total PiN provided by UNHCR minus the number of the 6.5% of the Sahrawi refugees facing food insecurity as of January 2024 according to WFP. These figures are taken from UNHCR and WFP. This approach was chosen because it provides information on the humanitarian conditions of different people. The reliability of this data is low because it is outdated, and the number of Sahrawi refugees is currently likely higher.</t>
  </si>
  <si>
    <t>DZA003Moderate humanitarian conditions - Level 3</t>
  </si>
  <si>
    <t>UNHCR 27/11/2025 ; WFP 11/02/2026</t>
  </si>
  <si>
    <t>https://algeria.un.org/fr/306201-plan-de-r%C3%A9ponse-pour-les-r%C3%A9fugi%C3%A9s-sahraouis-2026%E2%80%932027 ; https://www.wfp.org/publications/algeria-nutrition-integration-wfps-intervention-tindouf-refugee-camps-2019-2025</t>
  </si>
  <si>
    <t>According to INFORM Severity Index methodology, the sum of people in levels 3, 4 and 5 is equal to the total number of people in need. To estimate the severity distribution of the people in need ACAPS used the PIN number from UNHCR and an alternative source for the severity distribution. The number of people in Level 4 is calculated based on the total number of the 64% of the Sahrawi refugees  who were moderately or severely food insecure as of January 2024 according to an assessment by WFP. These figures are taken from UNHCR and WFP (as cited by UNHCR in the Response Plan). This approach was chosen because it provides information on the humanitarian conditions of different people. The reliability of this data is low because it is outdated, and the number of Sahrawi refugees is currently likely higher.</t>
  </si>
  <si>
    <t>DZA003Severe humanitarian conditions - Level 4</t>
  </si>
  <si>
    <t>DZA003Extreme humanitarian conditions - Level 5</t>
  </si>
  <si>
    <t>In this crisis, 1 out of 5 population groups is affected: refugees and asylum seekers.</t>
  </si>
  <si>
    <t>DZA003Crisis affected groups</t>
  </si>
  <si>
    <t>DZA003People facing limited access constraints</t>
  </si>
  <si>
    <t>DZA003People facing restricted access constraints</t>
  </si>
  <si>
    <t>DZA004Total population</t>
  </si>
  <si>
    <t xml:space="preserve">The figure represent the total landmass of Algeria. It is unclear what areas host the most number of migrants, as they continue to be on the move, thus the whole population is exposed to the international displacement crisis and the Sahrawi refugees crisis. Algeria’s geographic position between sub-Saharan Africa and Europe makes it a key transit country for migrants, refugees, and asylum seekers. Most of those arriving, whether intending to settle in or pass through Algeria, originate from sub-Saharan Africa. Many end up remaining in Algeria after unsuccessful attempts to reach Europe. They mostly arrive in southern Algeria via Niger and Mali and then move north towards Algeria's coastal cities, where they then travel along the Central and Western Mediterranean routes. The Sahrawi refugees have been hosted in five refugee camps near Tindouf in southwestern Algeria since 1975. They face harsh desert conditions and rely almost fully on humanitarian assistance to meet their basic needs. </t>
  </si>
  <si>
    <t>DZA004Landmass affected</t>
  </si>
  <si>
    <t xml:space="preserve">The number of people exposed corresponds to the total population of Algeria. This figure is taken from Worldo Population. It is valid throughout 2026. This source was chosen because it provides the latest population figures, and it considers the number of refugees, asylum seekers, and migrants coming in and leaving the country. The reliability of this data is medium because the figure is a projection.  Algeria’s geographic position between sub-Saharan Africa and Europe makes it a key transit country for migrants, refugees, and asylum seekers. Most of those arriving, whether intending to settle in or pass through Algeria, originate from sub-Saharan Africa. Many end up remaining in Algeria after unsuccessful attempts to reach Europe. They mostly arrive in southern Algeria via Niger and Mali and then move north towards Algeria's coastal cities, where they then travel along the Central and Western Mediterranean routes. The Sahrawi refugees have been hosted in five refugee camps near Tindouf in southwestern Algeria since 1975. They face harsh desert conditions and rely almost fully on humanitarian assistance to meet their basic needs. </t>
  </si>
  <si>
    <t>DZA004People exposed</t>
  </si>
  <si>
    <t>UNHCR accessed 19/07/2026; GDP accessed 19/07/2026 ; UNHCR 27/11/2025</t>
  </si>
  <si>
    <t>https://reporting.unhcr.org/operational/operations/algeria ; https://www.globaldetentionproject.org/countries/africa/algeria ; https://algeria.un.org/fr/306201-plan-de-r%C3%A9ponse-pour-les-r%C3%A9fugi%C3%A9s-sahraouis-2026%E2%80%932027</t>
  </si>
  <si>
    <t xml:space="preserve">The number of people affected is the sum of all people affected for each individual crisis for Algeria. Algeria’s geographic position between sub-Saharan Africa and Europe makes it a key transit country for migrants, refugees, and asylum seekers. Most of those arriving, whether intending to settle in or pass through Algeria, originate from sub-Saharan Africa. Many end up remaining in Algeria after unsuccessful attempts to reach Europe. They mostly arrive in southern Algeria via Niger and Mali and then move north towards Algeria's coastal cities, where they then travel along the Central and Western Mediterranean routes. The Sahrawi refugees have been hosted in five refugee camps near Tindouf in southwestern Algeria since 1975. They face harsh desert conditions and rely almost fully on humanitarian assistance to meet their basic needs. </t>
  </si>
  <si>
    <t>DZA004People affected</t>
  </si>
  <si>
    <t>The number of people displaced is the sum of all people displaced for each individual crisis for Algeria.</t>
  </si>
  <si>
    <t>DZA004People displaced</t>
  </si>
  <si>
    <t>DZA004Illness cases reported</t>
  </si>
  <si>
    <t>DZA004Injuries reported</t>
  </si>
  <si>
    <t>DZA004Fatalities reported</t>
  </si>
  <si>
    <t>DZA004Fatalities in all crises</t>
  </si>
  <si>
    <t>DZA004Buildings damaged</t>
  </si>
  <si>
    <t>DZA004Buildings destroyed</t>
  </si>
  <si>
    <t>DZA004Buildings in affected area</t>
  </si>
  <si>
    <t>DZA004Economic Losses</t>
  </si>
  <si>
    <t xml:space="preserve">The number of people in need is the sum of all people in need for each individual crisis for Algeria. Algeria’s geographic position between sub-Saharan Africa and Europe makes it a key transit country for migrants, refugees, and asylum seekers. Most of those arriving, whether intending to settle in or pass through Algeria, originate from sub-Saharan Africa. Many end up remaining in Algeria after unsuccessful attempts to reach Europe. They mostly arrive in southern Algeria via Niger and Mali and then move north towards Algeria's coastal cities, where they then travel along the Central and Western Mediterranean routes. The Sahrawi refugees have been hosted in five refugee camps near Tindouf in southwestern Algeria since 1975. They face harsh desert conditions and rely almost fully on humanitarian assistance to meet their basic needs. </t>
  </si>
  <si>
    <t>DZA004People in Need</t>
  </si>
  <si>
    <t>World Population accessed 19/07/2026 ;  Research Gate accessed 19/07/2026 ; UNHCR accessed 19/07/2026; GDP accessed 19/07/2026 ; UNHCR 27/11/2025</t>
  </si>
  <si>
    <t>https://worldpopulationreview.com/countries/algeria ; https://reporting.unhcr.org/operational/operations/algeria ; https://www.globaldetentionproject.org/countries/africa/algeria ; https://algeria.un.org/fr/306201-plan-de-r%C3%A9ponse-pour-les-r%C3%A9fugi%C3%A9s-sahraouis-2026%E2%80%932027</t>
  </si>
  <si>
    <t>The number of people in Level 1 corresponds to the sum of people in Level 1 for each individual crisis for Algeria.</t>
  </si>
  <si>
    <t>DZA004Minimal humanitarian conditions - Level 1</t>
  </si>
  <si>
    <t>The number of people in Level 2 corresponds to the sum of people in Level 2 for each individual crisis for Algeria.</t>
  </si>
  <si>
    <t>DZA004Stressed humanitarian conditions - Level 2</t>
  </si>
  <si>
    <t>The number of people in Level 3 corresponds to the sum of people in Level 3 for each individual crisis for Algeria.</t>
  </si>
  <si>
    <t>DZA004Moderate humanitarian conditions - Level 3</t>
  </si>
  <si>
    <t xml:space="preserve"> ; UNHCR 27/11/2025 ; WFP 11/02/2026</t>
  </si>
  <si>
    <t xml:space="preserve"> ; https://algeria.un.org/fr/306201-plan-de-r%C3%A9ponse-pour-les-r%C3%A9fugi%C3%A9s-sahraouis-2026%E2%80%932027 ; https://www.wfp.org/publications/algeria-nutrition-integration-wfps-intervention-tindouf-refugee-camps-2019-2025</t>
  </si>
  <si>
    <t>The number of people in Level 4 corresponds to the sum of people in Level 4 for each individual crisis for Algeria.</t>
  </si>
  <si>
    <t>DZA004Severe humanitarian conditions - Level 4</t>
  </si>
  <si>
    <t>The number of people in Level 5 corresponds to the sum of people in Level 5 for each individual crisis for Algeria.</t>
  </si>
  <si>
    <t>DZA004Extreme humanitarian conditions - Level 5</t>
  </si>
  <si>
    <t>DZA004Crisis affected groups</t>
  </si>
  <si>
    <t>DZA004People facing limited access constraints</t>
  </si>
  <si>
    <t>DZA004People facing restricted access constraints</t>
  </si>
  <si>
    <t>WorldoMeter accessed on 16/07/2026</t>
  </si>
  <si>
    <t>https://www.worldometers.info/world-population/greece-population/</t>
  </si>
  <si>
    <t>The figure is the estimated total population of Greece in 2026, including refugees, migrants, and asylum seekers. The source is chosen instead of the World Bank as it provides more up-to-date figures and considers population growth, internal displacement, and migration into and out of the country. The reliability is medium because the data is estimates.</t>
  </si>
  <si>
    <t>GRC002Total population</t>
  </si>
  <si>
    <t>UNHCR 29/01/2026; EUROSTAT accessed 14/02/2025</t>
  </si>
  <si>
    <t>https://data.unhcr.org/en/documents/download/118862; https://ec.europa.eu/eurostat/databrowser/view/reg_area3</t>
  </si>
  <si>
    <t>The affected area covers the Greek islands and Evros land border region with the highest irregular arrival volumes, based on UNHCR Sea Arrivals Dashboard data (December 2025): Crete, the Dodecanese, Lesvos, Samos, and Chios. Land area follows EUROSTAT NUTS 3 classifications (reg_area3, Land area – total), which group certain islands administratively — Lesvos with Lemnos (2,154 km²), Samos with Ikaria (762 km²), the Dodecanese collectively (2,714 km²), and Crete across four units (8,336 km²). Chios (842 km²) and Evros (4,242 km²) are included as single units. The combined affected area totals approximately 19,050 km².
The reliability is medium as Lemnos and Ikaria are included due to administrative grouping rather than arrival volumes, resulting in a marginal overestimate.</t>
  </si>
  <si>
    <t>GRC002Landmass affected</t>
  </si>
  <si>
    <t>UNHCR 29/01/2026; Hellenic Statistical Authority 18/12/2025</t>
  </si>
  <si>
    <t>https://data.unhcr.org/en/documents/download/118862;  https://www.statistics.gr/en/statistics/-/publication/SPO14</t>
  </si>
  <si>
    <t>The number of people exposed corresponds to the total resident population of the islands and land border areas identified as the primary entry points for mixed migration flows into Greece. These are: Crete, the Dodecanese islands (Kos, Kalymnos, Karpathos, Rhodes), Samos, Lesvos, Chios, and the Evros land border region. These areas are designated as the key hotspot locations on the basis of UNHCR arrivals data, which identifies Crete (44%), the Dodecanese (21%), Samos (13%), Lesvos (9%), and Chios (8%) as accounting for the vast majority of sea arrivals in 2025, with Evros representing the primary land border crossing point. The population figures for each area are taken from the Hellenic Statistical Authority (ELSTAT) estimated resident population as of 1 January 2025, published 18 December 2025. It should be noted that ELSTAT groups Lesvos with Limnos and Samos with Ikaria as single regional units; the combined figures for these groupings have been used as disaggregated island-level data is not available, meaning the figure is a slight overestimate. The people on the move in these areas are included in this number. Sea arrivals data is taken from the UNHCR Greece Sea Arrivals Dashboard December 2025 (published 29 January 2026) and land arrivals data for Evros is taken from the UNHCR Greece Bi-Annual Factsheet September 2025. These sources were chosen as they are the most current and authoritative sources for tracking mixed migration flows into Greece by location. The reliability of this data is medium because the population estimate is recent and from the official national statistics authority, but the figure is a slight overestimate due to the inclusion of Limnos and Ikaria within their respective regional groupings.</t>
  </si>
  <si>
    <t>GRC002People exposed</t>
  </si>
  <si>
    <t>https://data.unhcr.org/en/situations/europe-sea-arrivals/location/24489</t>
  </si>
  <si>
    <t xml:space="preserve">The number of people affected corresponds to the total number of refugees and migrants arrived in Greece by sea in 2024 from July to December (36,421), in 2025  (41,696) and in 2026 as of 12 July (12,396). The arrivals from the past two years are considered here among the affected people as they likely still have unmet needs and going through a registration and documentation processes, which can take up to two years. The figure is taken from UNHCR. It is valid as of 12 July 2026.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indicator is medium because it is up-to-date but can be an under-estimate. </t>
  </si>
  <si>
    <t>GRC002People affected</t>
  </si>
  <si>
    <t xml:space="preserve">The number of people displaced corresponds to the total number of refugees and migrants arrived in Greece by sea in 2024 from July to December (36,421), in 2025 (41,696) and in 2026 as of 12 July (12,396). The arrivals from the past two years are considered here among the affected people as they likely still have unmet needs and going through a registration and documentation processes, which can take up to two years. The figure is taken from UNHCR. It is valid as of 12 July 2026.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indicator is medium because it is up-to-date but can be an under-estimate. </t>
  </si>
  <si>
    <t>GRC002People displaced</t>
  </si>
  <si>
    <t>GRC002Illness cases reported</t>
  </si>
  <si>
    <t>GRC002Injuries reported</t>
  </si>
  <si>
    <t>IOM accessed on 16/07/2026</t>
  </si>
  <si>
    <t>https://missingmigrants.iom.int/region/mediterranean?region_incident=All&amp;route=3891&amp;month=All&amp;incident_date%5Bmin%5D=2026-01-01&amp;incident_date%5Bmax%5D=2026-06-30</t>
  </si>
  <si>
    <t>The figure represents people registered to have died in Greece through Eastern Mediterranean route in the IOM dataset between 01 January and 30 June 2026. The reliability of the data is rated as low, as individuals reported missing at sea are often presumed dead, and there is limited capacity to distinguish between those who are deceased and those who remain unaccounted for. This methodological limitation affects the accuracy of the figures.</t>
  </si>
  <si>
    <t>GRC002Fatalities reported</t>
  </si>
  <si>
    <t>GRC002Fatalities in all crises</t>
  </si>
  <si>
    <t>GRC002Buildings damaged</t>
  </si>
  <si>
    <t>GRC002Buildings destroyed</t>
  </si>
  <si>
    <t>GRC002Buildings in affected area</t>
  </si>
  <si>
    <t>GRC002Economic Losses</t>
  </si>
  <si>
    <t xml:space="preserve">The number of people in need corresponds to the total number of refugees and migrants arrived in Greece by sea in 2024 from July to December (36,421), in 2025  (41,696) and in 2026 as of 12 July (12,396). The arrivals from the past two years are considered here among the affected people as they likely still have unmet needs and going through a registration and documentation processes, which can take up to two years. The figure is taken from UNHCR. It is valid as of 21 July 2026.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indicator is medium because it is up-to-date but can be an under-estimate. </t>
  </si>
  <si>
    <t>GRC002People in Need</t>
  </si>
  <si>
    <t>UNHCR 29/01/2026; Hellenic Statistical Authority 18/12/2025 ;UNHCR accessed 16/07/2026</t>
  </si>
  <si>
    <t>https://data.unhcr.org/en/documents/download/118862;  https://www.statistics.gr/en/statistics/-/publication/SPO14 ;https://data.unhcr.org/en/situations/europe-sea-arrivals/location/24489</t>
  </si>
  <si>
    <t>GRC002Minimal humanitarian conditions - Level 1</t>
  </si>
  <si>
    <t>GRC002Stressed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</si>
  <si>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number of refugees, asylum seekers, and migrants arrived in Greece by sea. These figures are taken from UNHCR. This source approach was chosen because it is the most reliable and only source reporting the number of refugees and asylum seekers. Other sources such as IOM have been considered, however they were not suitable because the figures provided are outdated. The reliability of this data is medium because it is not confirmed how many people likely have unmet needs</t>
  </si>
  <si>
    <t>GRC002Moderate humanitarian conditions - Level 3</t>
  </si>
  <si>
    <t>GRC002Severe humanitarian conditions - Level 4</t>
  </si>
  <si>
    <t>GRC002Extreme humanitarian conditions - Level 5</t>
  </si>
  <si>
    <t>GRC002Crisis affected groups</t>
  </si>
  <si>
    <t>GRC002People facing limited access constraints</t>
  </si>
  <si>
    <t>GRC002People facing restricted access constraints</t>
  </si>
  <si>
    <t>https://worldpopulationreview.com/countries/egypt-population</t>
  </si>
  <si>
    <t>The figure is the projected  total population of Egypt in 2026, including refugees, migrants, and asylum seekers. The source is chosen instead of the World Bank as it provides more up-to-date figures and considers population growth, internal displacement, and migration into and out of the country.</t>
  </si>
  <si>
    <t>EGY004Total population</t>
  </si>
  <si>
    <t>City Population accessed 19/07/2026 ; UNHCR accessed 19/07/2026</t>
  </si>
  <si>
    <t>https://www.citypopulation.de/en/egypt/cities/; https://data.unhcr.org/en/country/egy</t>
  </si>
  <si>
    <t xml:space="preserve">The landmass affected covers the top three governorates hosting refugees and asylum seekers in Egypt which are Cairo, Giza, and Alexandria. Those three are selected as they host over 90,000 refugees and asylum seekers and where UNHCR has reception and registration offices located. </t>
  </si>
  <si>
    <t>EGY004Landmass affected</t>
  </si>
  <si>
    <t>The number of people exposed corresponds to the total population of the top three governorates hosting refugees and asylum seekers which are Cairo, Giza, and Alexandria. This figure is taken from City Population. It is valid as of 2023. This source was chosen because it provides the latest population figures for each governorate. The reliability of this data is low because it is updated only until 2023. There are over 1 million registered refugees and asylum seekers in Egypt, about 75% of them are from Sudan and 10% from Syria. They reside across the country, contribute to adding a strain on resources such as housing, healthcare, education, and employment opportunities for everyone.</t>
  </si>
  <si>
    <t>EGY004People exposed</t>
  </si>
  <si>
    <t>UNHCR accessed 19/07/2026 ; UNHCR 17/02/2026</t>
  </si>
  <si>
    <t>https://data.unhcr.org/en/country/egy; https://reliefweb.int/report/south-sudan/sudan-regional-refugee-response-plan-january-december-2026-glance</t>
  </si>
  <si>
    <t>The number of people affected corresponds to the total number of refugees, asylum seekers living in Egypt (1,098,708) as of 30 June 2026 and the projected host community affected in 2026 (374,300). The figures are taken from UNHCR. These source were chosen because they provides regular updates to the number of refugees and asylum seekers and affected host community, and ithey are the most reliable. Other sources such as IOM have been considered, however they were not suitable because the figures provided are outdated. The reliability of this indicator medium as it is a mix from real-time data and projections. The increase in the number of PIN between January and February 2026 is because of the decision to add the host community affected following the publication of the Sudan Regional Refugee Plan for 2026. There are over 1 million registered refugees and asylum seekers in Egypt, about 77% of them are from Sudan and 9% from Syria. Most of them live in overcrowded neighbourhoods in poor cities, mostly in Alexandria, Cairo, and Giza. The rising costs of living and legal barriers to accessing formal employment leave refugees in a precarious socioeconomic situation. This is also because of the economic crisis in the country, characterised by high inflation rates and the depreciation of the Egyptian pound. The price of basic commodities, including bread and meat, have also been rising, limiting food access for refugees and asylum seekers.</t>
  </si>
  <si>
    <t>EGY004People affected</t>
  </si>
  <si>
    <t>UNHCR accessed 19/07/2026</t>
  </si>
  <si>
    <t>https://data.unhcr.org/en/country/egy</t>
  </si>
  <si>
    <t>The number of people displaced by the crisis includes the number of refugees and asylum seekers. This figure is taken from UNHCR.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data is medium because the figure may be an underestimate as some people do not seek registration with UNHCR.</t>
  </si>
  <si>
    <t>EGY004People displaced</t>
  </si>
  <si>
    <t>EGY004Illness cases reported</t>
  </si>
  <si>
    <t>EGY004Injuries reported</t>
  </si>
  <si>
    <t>ACLED accessd 19/07/2026</t>
  </si>
  <si>
    <t xml:space="preserve">The figure is the number of fatalities across Egypt between 1 January and 30 June 2026, related to refugees and asylum seekers. The reliability is medium as ACLED's data rely on media reporting which may not capture all incidents related to refugees in Egypt, but also there is no active conflict or targeting of refugees in Egypt. </t>
  </si>
  <si>
    <t>EGY004Fatalities reported</t>
  </si>
  <si>
    <t>EGY004Fatalities in all crises</t>
  </si>
  <si>
    <t>EGY004Buildings damaged</t>
  </si>
  <si>
    <t>EGY004Buildings destroyed</t>
  </si>
  <si>
    <t>EGY004Buildings in affected area</t>
  </si>
  <si>
    <t>EGY004Economic Losses</t>
  </si>
  <si>
    <t>The number of people in need includes the total number of refugees, asylum seekers living in Egypt (1,098,708) as of 30 Jun 2026 and the projected host community affected in 2026 (374,300). The figures are taken from UNHCR. These source were chosen because they provides regular updates to the number of refugees and asylum seekers and affected host community, and ithey are the most reliable. Other sources such as IOM have been considered, however they were not suitable because the figures provided are outdated. The reliability of this indicator medium as it is a mix from real-time data and projections. The increase in the number of PIN between January and February 2026 is because of the decision to add the host community affected following the publication of the Sudan Regional Refugee Plan for 2026. There are over 1 million registered refugees and asylum seekers in Egypt, about 77% of them are from Sudan and 9% from Syria. Most of them live in overcrowded neighbourhoods in poor cities, mostly in Alexandria, Cairo, and Giza. The rising costs of living and legal barriers to accessing formal employment leave refugees in a precarious socioeconomic situation. This is also because of the economic crisis in the country, characterised by high inflation rates and the depreciation of the Egyptian pound. The price of basic commodities, including bread and meat, have also been rising, limiting food access for refugees and asylum seekers.</t>
  </si>
  <si>
    <t>EGY004People in Need</t>
  </si>
  <si>
    <t>EGY004Minimal humanitarian conditions - Level 1</t>
  </si>
  <si>
    <t>EGY004Stressed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</si>
  <si>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number of refugees and asylum seekers in Egypt and the projected host community affected. These figures are taken from UNHCR. This source was chosen because it is the most reliable and only source reporting the number of refugees and asylum seekers. Other sources such as IOM have been considered, however they were not suitable because the figures provided are outdated. The reliability of this data is medium because it mixes between real-time data and projections.</t>
  </si>
  <si>
    <t>EGY004Moderate humanitarian conditions - Level 3</t>
  </si>
  <si>
    <t>EGY004Severe humanitarian conditions - Level 4</t>
  </si>
  <si>
    <t>EGY004Extreme humanitarian conditions - Level 5</t>
  </si>
  <si>
    <t>EGY004Crisis affected groups</t>
  </si>
  <si>
    <t>EGY004People facing limited access constraints</t>
  </si>
  <si>
    <t>EGY004People facing restricted access constraints</t>
  </si>
  <si>
    <t>World Population accessed 20/07/2026</t>
  </si>
  <si>
    <t>https://worldpopulationreview.com/countries/morocco-population</t>
  </si>
  <si>
    <t xml:space="preserve">The projected total population of Morocco in 2026, including refugees, migrants, and asylum seekers. The source is chosen instead of the World Bank as it provides more up-to-date figures and considers population growth, internal displacement, and migration into and out of the country.The reliability is medium as the figure is a projection. </t>
  </si>
  <si>
    <t>MAR002Total population</t>
  </si>
  <si>
    <t>City Population accessed  20/07/2026 ; UNHCR accessed 20/07/2026</t>
  </si>
  <si>
    <t>https://www.citypopulation.de/en/morocco/admin/; https://www.unhcr.org/media/unhcr-country-portfolio-evaluation-morocco-2016-2019</t>
  </si>
  <si>
    <t>The landmass affected covers the top three cities hosting the largest numbers of refugees and asylum seekers, which are Rabat, Casablanca, and Oujda. Those are selected because they consistently host some of the largest migrant populations in Morocco and are located along key migration corridors across the country.</t>
  </si>
  <si>
    <t>MAR002Landmass affected</t>
  </si>
  <si>
    <t>World Population accessed 20/07/2026 ; UNHCR 12/2019</t>
  </si>
  <si>
    <t>https://worldpopulationreview.com/cities/morocco ; https://www.unhcr.org/media/unhcr-country-portfolio-evaluation-morocco-2016-2019</t>
  </si>
  <si>
    <t>The number of people exposed corresponds to the projected total population of the top three cities hosting the largest number of refugees and asylum seekers, which are Rabat, Casablanca, and Oujda. This figure is taken from World Population. This source was chosen because it provides regular updates to rojected population figures and it is the most reliable one. The reliability of this data is medium because it is based on estimations.</t>
  </si>
  <si>
    <t>MAR002People exposed</t>
  </si>
  <si>
    <t>UNHCR accessed  20/07/2026</t>
  </si>
  <si>
    <t>https://reporting.unhcr.org/operational/operations/morocco</t>
  </si>
  <si>
    <t xml:space="preserve">The number of people affected corresponds to the number of refugees (15,500) and asylum seekers (14,000) living in Morocco. The figure is taken from UNHCR data from 2026. It is valid as of January 2026.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data is low as it is an underestimate due to the lack of publicly available sources and assessments that indicate the number of people affected from the hosting population. The country is a transit and destination country for mixed migration flows, mostly from sub-Saharan countries. People on the move hoping to eventually reach Europe but staying in Morocco because of movement restrictions and a lack of money to complete their journeys face the risk of human trafficking and detention. They also suffer from poor living conditions. Many of those in an irregular status reside in highly unsanitary makeshift camps, mostly in Casablanca city. </t>
  </si>
  <si>
    <t>MAR002People affected</t>
  </si>
  <si>
    <t>The number of people displaced by the crisis includes the number of refugees and asylum seekers. There is an info gap as the number of migrants in an irregular status is not available. This figure is taken from UNHCR operational data for January 2026.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data is medium as it is up to date but likely an under-estimate.</t>
  </si>
  <si>
    <t>MAR002People displaced</t>
  </si>
  <si>
    <t>MAR002Illness cases reported</t>
  </si>
  <si>
    <t>MAR002Injuries reported</t>
  </si>
  <si>
    <t>IOM accessed  20/07/2026</t>
  </si>
  <si>
    <t>Fatalities between 1 January to 30 June 2026 on the Western Mediterranean route. The reliability is low as the figure includes missing migrants whose death is not confirmed but they have likely died.</t>
  </si>
  <si>
    <t>MAR002Fatalities reported</t>
  </si>
  <si>
    <t>MAR002Fatalities in all crises</t>
  </si>
  <si>
    <t>MAR002Buildings damaged</t>
  </si>
  <si>
    <t>MAR002Buildings destroyed</t>
  </si>
  <si>
    <t>MAR002Buildings in affected area</t>
  </si>
  <si>
    <t>MAR002Economic Losses</t>
  </si>
  <si>
    <t>The number of people in need includes the number of refugees and asylum seekers in Morocco. This figure is taken from UNHCR.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data is low as it is an underestimate due to the lack of publicly available sources and assessments that indicate the number of people affected from the hosting population. The country is a transit and destination country for mixed migration flows, mostly from sub-Saharan countries. People on the move hoping to eventually reach Europe but staying in Morocco because of movement restrictions and a lack of money to complete their journeys. They face the risk of human trafficking and detention. They also suffer from poor living conditions. Many of those in an irregular status reside in highly unsanitary makeshift camps, mostly in Casablanca city.</t>
  </si>
  <si>
    <t>MAR002People in Need</t>
  </si>
  <si>
    <t>World Population accessed 20/07/2026 ; UNHCR 12/2019 ; UNHCR accessed  20/07/2026</t>
  </si>
  <si>
    <t>https://worldpopulationreview.com/cities/morocco ; https://www.unhcr.org/media/unhcr-country-portfolio-evaluation-morocco-2016-2019 ; https://reporting.unhcr.org/operational/operations/morocco</t>
  </si>
  <si>
    <t>MAR002Minimal humanitarian conditions - Level 1</t>
  </si>
  <si>
    <t>MAR002Stressed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</si>
  <si>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number of refugees and asylum seekers in Morocco. These figures are taken from UNHCR. This source approach was chosen because it is the most reliable and only source reporting the number of refugees and asylum seekers. Other sources such as IOM have been considered, however they were not suitable because the figures provided are outdated. The reliability of this data is low because it is likely an underestimate due to the lack of publicly available sources on the number of migrants in Morocco.</t>
  </si>
  <si>
    <t>MAR002Moderate humanitarian conditions - Level 3</t>
  </si>
  <si>
    <t>MAR002Severe humanitarian conditions - Level 4</t>
  </si>
  <si>
    <t>MAR002Extreme humanitarian conditions - Level 5</t>
  </si>
  <si>
    <t>In this crisis, 1 out of 5 population groups are affected: migrants, refugees, and asylum seekers.</t>
  </si>
  <si>
    <t>MAR002Crisis affected groups</t>
  </si>
  <si>
    <t>MAR002People facing limited access constraints</t>
  </si>
  <si>
    <t>MAR002People facing restricted access constraints</t>
  </si>
  <si>
    <t>OCHA 26/02/2026</t>
  </si>
  <si>
    <t>https://humanitarianaction.info/plan/1514#page-title</t>
  </si>
  <si>
    <t>The total population of Sudan in 2026, including refugees, migrants, and asylum seekers. The source was chosen over the World Bank because it provides more up-to-date figures and takes into account population growth as well as internal and cross-border displacementin in addtion that the source is coordinated by OCHA . However, the reliability is rated as medium, since the figures are based on data as of 26 February 2025 and may not fully capture recent large-scale deaths and population outflows.</t>
  </si>
  <si>
    <t>SDN001Total population</t>
  </si>
  <si>
    <t>City Population accessed 15/07/2026; OCHA 26/02/2026</t>
  </si>
  <si>
    <t>https://www.citypopulation.de/en/sudan/; https://humanitarianaction.info/plan/1514#page-title</t>
  </si>
  <si>
    <t xml:space="preserve">The figure represent the total landmass of Sudan as the whole country is impacted by the complex crisis mainly by the war that started in April 2023; while the war has triggered widespread displacement, compounded by outbreaks of communicable diseases and climatic shocks such as recurrent flooding, all of which heighten humanitarian needs. </t>
  </si>
  <si>
    <t>SDN001Landmass affected</t>
  </si>
  <si>
    <t>The number of people exposed corresponds to the total population of Sudan as reported in OCHA’s 2026 Humanitarian Needs and Response Plan (HNRP). This figure provides a baseline for understanding exposure in a country heavily affected by the conflict between the Rapid Support Forces (RSF) and the Sudanese Armed Forces (SAF) since April 2023. The war has triggered widespread displacement, compounded by outbreaks of communicable diseases and climatic shocks such as recurrent flooding, all of which heighten humanitarian needs. The reliability of this estimate is rated as Low, since it relies on the same population figure used for Sudan’s total population. Given ongoing population movements, deaths, and large-scale outflows in 2025 and early 2026, the actual number of people exposed may differ significantly from the HNRP baseline.</t>
  </si>
  <si>
    <t>SDN001People exposed</t>
  </si>
  <si>
    <t>The number of people affected corresponds to the total population of Sudan. The figure is taken from OCHA's HNRP. It is valid throughout 2026. This source was chosen because it provides up-to-date figure for the population exposed in Sudan. Other sources such as IPC have been considered, however they were not suitable because OCHA's HNRP is more inclusive of the needs resulting from food insecurity, floods, and displacement. Although this source takes into consideration multiple/inter sectorial needs, the reliability is put as low because it relies on the same population figure used for Sudan’s total population and people exposed. Given ongoing population movements, deaths, and large-scale outflows in 2025 and early 2026, the actual number of people affected may differ significantly from the HNRP baseline.</t>
  </si>
  <si>
    <t>SDN001People affected</t>
  </si>
  <si>
    <t>UNHCR accessed 15/07/2026 ; UNHCR accessed 15/07/2026</t>
  </si>
  <si>
    <t>https://data.unhcr.org/en/situations/sudansituation ; https://data.unhcr.org/en/country/sdn</t>
  </si>
  <si>
    <t>The total number of people displaced by the crisis includes both internally displaced persons (IDPs)(8,936,175) within Sudan and those who have fled to other countries (4,525,503 people) = 13,461,678 displaced people. There in no available data about returning to their own areas whether for IDPs or cross border movements. The figures are sourced from UNHCR, which was selected because it provides regular updates on both IDPs in Sudan and cross-border displacements. It is considered the most reliable source currently available.
Although other sources, such as the International Organization for Migration (IOM), were considered, they were not suitable as their reporting is limited to localities rather than providing comprehensive national displacement figures. UNHCR’s data is triangulated and generally reliable; however, we assigned a medium reliability score due to the challenges of accurately tracking various forms of displacement amid the ongoing conflict.
Additionally, there is no recent data on the number of IDP returnees in Sudan, as it is extremely difficult to determine whether individuals are returnees or experiencing secondary displacement. Some IDPs classified as returnees may, in fact, be displaced again. According to OCHA’s Revised Response Plan for 2023, the estimated number of IDP returnees was 1.3 million.</t>
  </si>
  <si>
    <t>SDN001People displaced</t>
  </si>
  <si>
    <t>SDN001Illness cases reported</t>
  </si>
  <si>
    <t>SDN001Injuries reported</t>
  </si>
  <si>
    <t>https://acleddata.com/conflict-data/data-export-tool?event_date_from=2025-03-01&amp;event_date_to=2025-08-31&amp;country%5B729%5D=729&amp;fields_on%5Bevent_id_cnty%5D=event_id_cnty</t>
  </si>
  <si>
    <t>The figure represents the number of fatalities of the natives and refugees across Sudan between 1 Jan and 30 June 2026 . Its reliability is assessed as low due to significant underreporting of incidents and the exclusion of indirect conflict-related casualties by most sources.</t>
  </si>
  <si>
    <t>SDN001Fatalities reported</t>
  </si>
  <si>
    <t>SDN001Fatalities in all crises</t>
  </si>
  <si>
    <t>SDN001Buildings damaged</t>
  </si>
  <si>
    <t>SDN001Buildings destroyed</t>
  </si>
  <si>
    <t>SDN001Buildings in affected area</t>
  </si>
  <si>
    <t>SDN001Economic Losses</t>
  </si>
  <si>
    <t>OCHA 03/03/2026</t>
  </si>
  <si>
    <t>https://data.humdata.org/dataset/sdn-jiaf-humanitarian-needs-pin-and-severity</t>
  </si>
  <si>
    <t>The people in need (PIN) figure was taken directly from OCHA’s HDX dataset for the 2026 HNRP. This source was chosen because it provides information on the severity levels of humanitarian conditions in Sudan and is comprehensive across multiple sectors. Other sources, such as IPC, were considered but deemed less suitable, as the OCHA HDX dataset for the 2026 HNRP is more inclusive of needs arising from food insecurity, floods, and displacement. The PIN figure covers internally displaced persons (IDPs), host and non-host communities, and refugees in Sudan.
Compared to the 2025 HNRP PIN (30M), the 2026 HNRP PIN is 3 million more (33M) Indicating the escalation of the situation in Sudan. 
This approach is assigned as low reliability. Despite that HNO/HRP/HNRPs incorporate multi-sectoral assessments to calculate severity levels by area, this approach may not fully capture what is happening at the admin 3 level. Therefore, severity per area for the total people in need there might be an under/over-estimate. Also given the complexity of the crises, the accuracy of these estimates remains uncertain.
The main driver of the crisis has been the conflict between the Sudanese Armed Forces (SAF) and the Rapid Support Forces (RSF), which escalated in April 2023 and has since resulted in thousands of fatalities and injuries. By December 2025, more than 13.5 million people were forcibly displaced since the beginning of the conflict, including around 9.1 million IDPs and returnees and around 4.4 million refugees and asylum seekers outside Sudan, mainly in Chad, Egypt, and South Sudan.</t>
  </si>
  <si>
    <t>SDN001People in Need</t>
  </si>
  <si>
    <t>According to INFORM SI methodology, the number of people in Level 1 is equal to the people exposed minus the people affected. Since the whole population is affected, there are no people in Level 1. The source used is assigned as low since people in level one could be facing more severe conditions but are all put in a minimal severity conditions.</t>
  </si>
  <si>
    <t>SDN001Minimal humanitarian conditions - Level 1</t>
  </si>
  <si>
    <t>According to INFORM SI methodology, the number of people in Level 2 is equal to the people affected minus the people in need. People in Level 2 might be facing some difficulties accessing basic services but are able to meet their needs without external assistance. The source used is assigned as low since people in level two could be facing more severe conditions but are all put in a stressed severity conditions.</t>
  </si>
  <si>
    <t>SDN001Stressed humanitarian conditions - Level 2</t>
  </si>
  <si>
    <t>According to INFORM Severity Index methodology, the sum of people in levels 3, 4 and 5 is equal to the total number of people in need. 
To estimate the severity distribution of the people in need ACAPS computed the severity levels from the area severity from the current HNRP. The number of people in Level 3 corresponds to the number of people in need living in admin level 2, which has a severity of Moderate or Level 3. These figures are taken from OCHA’s HDX dataset for the HNRP. This approach was chosen because it provides information on the severity levels of the humanitarian conditions in Sudan. Other sources such as IPC have been considered, however they were not suitable because OCHA's HNRP is more inclusive of the needs resulting from food insecurity, floods, and displacement. 
This approach is assigned as low reliability. Despite that HNO/HRP/HNRPs incorporate multi-sectoral assessments to calculate severity levels by area, this approach may not fully capture what is happening at the admin 3 level. The severity per area for the total people in need there might be an under/over-estimate. Also given the complexity of the crises, the accuracy of these estimates remains uncertain.</t>
  </si>
  <si>
    <t>SDN001Moderate humanitarian conditions - Level 3</t>
  </si>
  <si>
    <t xml:space="preserve">According to INFORM Severity Index methodology, the sum of people in levels 3, 4 and 5 is equal to the total number of people in need. 
To estimate the severity distribution of the people in need ACAPS computed the severity levels from the area severity from the current HNRP. The number of people in Level 4 corresponds to the number of people in need living in admin level 2, which has a severity of Severe (Level 4). These figures are taken from OCHA’s HDX dataset for the HNRP. This approach was chosen because it provides information on the severity levels of the humanitarian conditions in Sudan. Other sources such as IPC have been considered, however they were not suitable because OCHA's HNRP is more inclusive of the needs resulting from food insecurity, floods, and displacement. 
This approach is assigned as low reliability. Despite that HNO/HRP/HNRPs incorporate multi-sectoral assessments to calculate severity levels by area, this approach may not fully capture what is happening at the admin 3 level. Severity per area for the total people in need there might be an under/over-estimate. Also given the complexity of the crises, the accuracy of these estimates remains uncertain.
</t>
  </si>
  <si>
    <t>SDN001Severe humanitarian conditions - Level 4</t>
  </si>
  <si>
    <t xml:space="preserve">According to the INFORM Severity Index methodology, the sum of people in levels 3, 4 and 5 is equal to the total number of people in need.
To estimate the severity distribution of the people in need, ACAPS computed the severity levels based on the area severity in the current HNRP. The number of people in Level 5 corresponds to the number of people in need living in administrative level 2 areas classified as Extreme (Level 5). These figures are taken from OCHA’s HDX dataset for the HNRP. This approach was chosen because it provides a multisectoral perspective on humanitarian conditions in Sudan, including food insecurity, flooding, and displacement. While other sources such as IPC were considered, they were not suitable as OCHA's HNRP offers a broader overview of sectoral needs.
This approach is assigned as low reliability. Although the HNO/HRP/HNRPs incorporate multisectoral assessments to calculate severity levels by area, this method may not fully reflect conditions at the admin 3 level, and the resulting estimates may over- or under-represent the actual needs. Additionally, the complexity of overlapping crises increases uncertainty in the accuracy of these figures.
Notably, recent early warning analyses by FAO and WFP have placed parts of Sudan among the five global hotspots with an immediate risk of starvation, underscoring the rapidly worsening humanitarian situation </t>
  </si>
  <si>
    <t>SDN001Extreme humanitarian conditions - Level 5</t>
  </si>
  <si>
    <t>In this crisis, all 5 population groups are affected: IDPs, host population, non-host population, refugees and asylum seekers, and Sudanese returnees from other countries.</t>
  </si>
  <si>
    <t>SDN001Crisis affected groups</t>
  </si>
  <si>
    <t>SDN001People facing limited access constraints</t>
  </si>
  <si>
    <t>SDN001People facing restricted access constraints</t>
  </si>
  <si>
    <t>UNFPA 14/11/2022 ; UNHCR accessed 12/07/2026; IOM 05/05/2026</t>
  </si>
  <si>
    <t>https://worldpopulationreview.com/countries/ukraine</t>
  </si>
  <si>
    <t>This is the projected total population of the country. The total population figure is a projection based on the 2022 census. The figure is calculated as the pre‑war population minus refugees abroad plus returnees. Reliability is assessed as medium because it relies on modeled demographic estimates. Furthermore, recent displacement and returnee dynamics may not yet be captured in the World Bank dataset.</t>
  </si>
  <si>
    <t>UKR002Total population</t>
  </si>
  <si>
    <t>Ukraine Now accessed 19/08/2022; OCHA 13/01/2026</t>
  </si>
  <si>
    <t>https://ukraine.ua/faq/how-big-is-ukraine/; https://reliefweb.int/report/ukraine/ukraine-humanitarian-needs-and-response-plan-2026-january-2026-enuk</t>
  </si>
  <si>
    <t>The entire country is considered affected by the crisis because of the ongoing full scale Russian invasion since 2022, which includes country wide air attacks, including in critical civilian infrastructure such as energy production facilities. Displacement is also country wide, and IDPs are present in every oblast of Ukraine.</t>
  </si>
  <si>
    <t>UKR002Landmass affected</t>
  </si>
  <si>
    <t>The number of people exposed corresponds to the total population of the country. The entire population is exposed to direct and indirect impacts of the war.   The reliability of this data is medium because it relies on modeled demographic estimates. Furthermore, recent displacement and returnee dynamics may not yet be captured in the World Bank dataset.</t>
  </si>
  <si>
    <t>UKR002People exposed</t>
  </si>
  <si>
    <t>OCHA 13/01/2026</t>
  </si>
  <si>
    <t>https://reliefweb.int/report/ukraine/ukraine-humanitarian-needs-and-response-plan-2026-january-2026-enuk</t>
  </si>
  <si>
    <t xml:space="preserve">The number of people affected by the crisis is taken from HNRP 2026, page 11. The source was chosen because HNRP is the recommended source for this indicator as per ACAPS' INFORM Severity index methodology guidelines. The reliability of this data is medium as the situation on the ground is highly dynamic, and the data may no longer be accurate due to recent developments for which there is no updated source. Note: The figure in the latest HNRP 2026 publication is rounded up. </t>
  </si>
  <si>
    <t>UKR002People affected</t>
  </si>
  <si>
    <t>UNHCR accessed 12/07/2026; IOM 22/07/2026; Ukraine War Akaytics Accessed 12/07/2026</t>
  </si>
  <si>
    <t>https://data.unhcr.org/en/situations/ukraine; https://reliefweb.int/report/ukraine/ukraine-internal-displacement-report-general-population-survey-round-24-july-2026; https://ukraine-war-analytics.com/ukrainians-abroad/overview-statistics.html</t>
  </si>
  <si>
    <t>The number of people displaced by the crisis includes the number of IDPs, returnees from other countries into Ukraine, and people displaced to other countries because of the crisis. Since the full-scale Russian invasion of Ukraine in 2022, millions have become displaced within Ukraine and abroad, mostly in Europe. Data on irregular and unregistered migrants is not available. The data is taken from the UNHCR website, and the IOM report on page 03. The sources were chosen because they provide refugee (5,762,290 refugees as of 30th Apr 2026), IDP (3,856,000 IDPs as of May 2026), and returnee data (1,850,000 returnees as of 20th Apr 2026) needed for the calculation of the displaced population figure as per the INFORM Severity Index methodology. The reliability is medium because the situation on the ground is highly dynamic.</t>
  </si>
  <si>
    <t>UKR002People displaced</t>
  </si>
  <si>
    <t>OHCHR 14/07/2026</t>
  </si>
  <si>
    <t>https://ukraine.ohchr.org/sites/default/files/2026-07/Ukraine%20-%20protection%20of%20civilians%20in%20armed%20conflict%20June%20and%20the%20first%20six%20months%20of%202026_ENG.pdf</t>
  </si>
  <si>
    <t>This is the total number of civilians injured in Ukraine from January 2026 to June 2026, according to OHCHR. This source was chosen because it provides the number of civilian injuries each month. The reliability is medium, as the situation in Ukraine is highly dynamic and this number might be an underestimate, as some reports are still pending verification and confirmation by the OHCHR team.</t>
  </si>
  <si>
    <t>UKR002Injuries reported</t>
  </si>
  <si>
    <t xml:space="preserve">This is the total number of civilian fatalities in Ukraine from January 2026 to June 2026, according to OHCHR. This source was chosen because it provides the number of civilian fatalities each month. The reliability is medium, as the situation in Ukraine is highly dynamic and this number might be an underestimate, as some reports are still pending verification and confirmation by the OHCHR team. </t>
  </si>
  <si>
    <t>UKR002Fatalities reported</t>
  </si>
  <si>
    <t>UKR002Fatalities in all crises</t>
  </si>
  <si>
    <t xml:space="preserve">OCHA 13/01/2026 </t>
  </si>
  <si>
    <t xml:space="preserve">The HNRP 2026 (Pg 10) highlights that over 2.5M homes were damaged but it does not put into account the other private or public buildings that are damaged therefore the reliability is low hence  leaving an infogap. </t>
  </si>
  <si>
    <t>UKR002Buildings damaged</t>
  </si>
  <si>
    <t xml:space="preserve">The HNRP 2026 (Pg 10) highlights that over 2.5M homes were damaged but it does not state how many were completely destroyed and also it does not put into account the other private or public buildings that are destroyed therefore the reliability is low hence  leaving an infogap. </t>
  </si>
  <si>
    <t>UKR002Buildings destroyed</t>
  </si>
  <si>
    <t xml:space="preserve">The HNRP 2026 (Pg 10) highlights that the estimated loss for the damaged homes only is estimated at 176 Billion other losses caused are not highlighted therefore the reliability is low hence  leaving an infogap. </t>
  </si>
  <si>
    <t>UKR002Economic Losses</t>
  </si>
  <si>
    <t>https://reliefweb.int/report/ukraine/ukraine-humanitarian-needs-and-response-plan-2026-january-2026-enuk;https://www.unhcr.org/ua/sites/ua/files/2026-01/UNHCR%20Ukraine%202026%20Programme%20Summary_0.pdf</t>
  </si>
  <si>
    <t xml:space="preserve">The number of people in need is the sum of people in level 3, 4 and 5. Though the  HNRP 2026, page 2 states that the PiN is 10.8M and the people in Level 3, 4, and 5 are 6.8M, 2.7M and 1.4M consecutively per each level which sums up to 10.9M. The reliability of this data is high because it is up to date. The decrease in People in Need from 12.7M in 2025 to 10.9M (2.5M internally diaplaced and 8.4M who are non displaced) indicated in page 11 in 2026 does not indicate improved humanitarian conditions. Rather, it reflects a methodological shift toward vulnerability-based analysis, strategic prioritization in the context of declining humanitarian funding, reclassification of some needs into recovery and development domains, and operational constraints affecting humanitarian reach. As a result, humanitarian needs are increasingly concentrated among the most vulnerable populations, with severity remaining highdespite a lower aggregate PiN figure. </t>
  </si>
  <si>
    <t>UKR002People in Need</t>
  </si>
  <si>
    <t>OCHA 13/01/2026; UNFPA 14/11/2022; UNHCR accessed 15/02/2026; IOM 17/10/2025</t>
  </si>
  <si>
    <t>UKR002Minimal humanitarian conditions - Level 1</t>
  </si>
  <si>
    <t>UKR002Stressed humanitarian conditions - Level 2</t>
  </si>
  <si>
    <t xml:space="preserve">According to INFORM Severity Index methodology, the sum of people in levels 3, 4 and 5 is equal to the total number of people in need. The number of people in Level 3 / Severe is in page 2 of the HNRP 2026 stated as 6.8M. The source was chosen because OCHA's HNRP is the recommended source for this indicator as per ACAPS' INFORM Severity index methodology guidelines. The reliability of this data is medium because the situation on the ground is highly dynamic, and the data may no longer be accurate due to recent developments for which there is no updated source. This is reflects the concentration of multi-sectoral vulnerabilities near front-line areas, persistent displacement, protection risks, and nationwide disruption of essential services.
</t>
  </si>
  <si>
    <t>UKR002Moderate humanitarian conditions - Level 3</t>
  </si>
  <si>
    <t xml:space="preserve">According to INFORM Severity Index methodology, the sum of people in levels 3, 4 and 5 is equal to the total number of people in need. The number of people in Level 4 / Extreme is n page 2 of the HNRP 2026 stated as 2.7M. The source was chosen because OCHA's HNRP is the recommended source for this indicator as per ACAPS' INFORM Severity index methodology guidelines. The reliability of this data is medium because the situation on the ground is highly dynamic, and the data may no longer be accurate due to recent developments for which there is no updated source. This is reflects the concentration of multi-sectoral vulnerabilities near front-line areas, persistent displacement, protection risks, and nationwide disruption of essential services.
</t>
  </si>
  <si>
    <t>UKR002Severe humanitarian conditions - Level 4</t>
  </si>
  <si>
    <t xml:space="preserve">According to INFORM Severity Index methodology, the sum of people in levels 3, 4 and 5 is equal to the total number of people in need. The number of people in Level 5 / Catastrophic is in page 2 of the HNRP 2026 stated as 1.4M. The source was chosen because OCHA's HNRP is the recommended source for this indicator as per ACAPS' INFORM Severity index methodology guidelines. The reliability of this data is medium because the situation on the ground is highly dynamic, and the data may no longer be accurate due to recent developments for which there is no updated source. This is reflects the concentration of multi-sectoral vulnerabilities near front-line areas, persistent displacement, protection risks, and nationwide disruption of essential services.
</t>
  </si>
  <si>
    <t>UKR002Extreme humanitarian conditions - Level 5</t>
  </si>
  <si>
    <t>UKR002Crisis affected groups</t>
  </si>
  <si>
    <t xml:space="preserve">There is no available information. </t>
  </si>
  <si>
    <t>UKR002People facing limited access constraints</t>
  </si>
  <si>
    <t>UKR002People facing restricted access constraints</t>
  </si>
  <si>
    <t>UKR002Illness cases reported</t>
  </si>
  <si>
    <t>UKR002Buildings in affected area</t>
  </si>
  <si>
    <t>OCHA 30/12/2025; UNHCR accessed 12/07/2026</t>
  </si>
  <si>
    <t>https://reliefweb.int/report/afghanistan/afghanistan-humanitarian-needs-and-response-plan-2025-december-2024; https://data.unhcr.org/en/country/afg</t>
  </si>
  <si>
    <t>The total population of Afghanistan is estimated to be over 46 million (page 19) in the Humanitarian Needs and Response Plan (HNRP) 2026. Approximately, around 2.9 million Afghans returned from Iran and Pakistan according to the UNHCR data portal; they are not additionally added here to avoid overestimation. The reliability is set to medium as it is based on estimation.</t>
  </si>
  <si>
    <t>AFG001Total population</t>
  </si>
  <si>
    <t>World Bank accessed 12/07/2026;  OCHA 30/12/2025</t>
  </si>
  <si>
    <t>https://data.worldbank.org/indicator/AG.LND.TOTL.K2?locations=AF; https://reliefweb.int/report/afghanistan/afghanistan-humanitarian-needs-and-response-plan-2025-december-2024</t>
  </si>
  <si>
    <t xml:space="preserve">The entire country remain considered to be affected by the complex crisis in Afghanistan in 2026 induced by economic hardship, recurring extreme climate related events, refugee returnee from Pakistan and Iran, earthquake, poor access to basic services, restrcited access for women and girls across the country contributed to humanitarian needs in all provinces and districts in Afghanistan. Though certain areas and populations are considered to be more severely affected by different issues (such as drought and food insecurity is severe in northern part of the country), but the entire country is experiencing a humanitarian crisis to a certain extent. The figure is taken from the World Bank. The reliability is high as the figure is up-to-date and least likely to change. </t>
  </si>
  <si>
    <t>AFG001Landmass affected</t>
  </si>
  <si>
    <t xml:space="preserve"> OCHA 30/12/2025</t>
  </si>
  <si>
    <t>https://reliefweb.int/report/afghanistan/afghanistan-humanitarian-needs-and-response-plan-2026-december-2025;</t>
  </si>
  <si>
    <t xml:space="preserve">The scale of Afghanistan’s complex crisis extends to the entire population, reflecting the pervasive and interconnected nature of its drivers. Prolonged economic hardships, repeated climate-related shocks, widespread food insecurity, and large-scale returns of migrants have affected all regions and communities. A fragile economy, limited access to basic services, and climate-induced hazards continue to erode household coping capacities nationwide.
Women, children, and other affected groups including internally displaced people and persons with disabilities face heightened risks due to restrictions on access to education, healthcare, and livelihoods. At the same time, severe humanitarian funding gaps have reduced the availability and reach of essential assistance, further worsening conditions. 
Also recently the conflict between Afghanistan and Pakistan has been resumed affecting the Afghans who live near the border as heavy airstrikes and shelling. Hundreds of civilians have been killed or injured, and the escalation has damaged homes, health facilities and other vital services, and left children unable to attend school. Needs are unclear yet. 
This figure is based on the OCHA Humanitarian Needs and Response Plan (HNRP) 2026, which provides the most current and comprehensive assessment of humanitarian needs in Afghanistan. The reliability of this figure is considered medium, despite it reflects coordinated analysis by humanitarian actors operating in the country, however it has been assumed the whole country as exposed which might be an overestimate as the severity of needs varies by location and population group, but no area of Afghanistan remains unaffected. Consequently, the entire population is considered exposed to and impacted by this complex crisis.
</t>
  </si>
  <si>
    <t>AFG001People exposed</t>
  </si>
  <si>
    <t>In 2026, the entire population of Afghanistan remain affected by a complex, overlapping crisis driven by prolonged economic collapse, climate-related shocks, widespread food insecurity, and large-scale population movements. Recurrent droughts and floods continue to undermine agriculture and livelihoods, while limited access to basic services weakens household coping capacities nationwide. Severe restrictions on women’s participation in education and employment disproportionately affect families and communities. At the same time, significant humanitarian funding shortfalls reduce the availability of life-saving assistance. The continued return of large numbers of Afghans from Pakistan and Iran further strains already overstretched services. 
This figure is based on the OCHA Humanitarian Needs and Response Plan (HNRP) 2026 total population figure, which provides the most current and comprehensive assessment of humanitarian needs in Afghanistan. The reliability of this figure is considered medium, despite it reflects coordinated analysis by humanitarian actors operating in the country, however it has been assumed the whole country and population as affected which might be an overestimate as the severity of needs varies by location and population group, but no area of Afghanistan remains unaffected. Consequently, the entire population is considered affected to and impacted by this complex crisis.</t>
  </si>
  <si>
    <t>AFG001People affected</t>
  </si>
  <si>
    <t>UNHCR accessed on 12/07/2026;; UNHCR accessed on 12/07/2026;; UNHCR accessed on 12/07/2026;; UNHCR accessed on 12/07/2026;; UNHCR accessed on 12/07/2026;</t>
  </si>
  <si>
    <t>; https://data.unhcr.org/en/country/afg; https://app.powerbi.com/view?r=eyJrIjoiNTZiYTBiZmMtZjZkYi00MTQzLWExYjQtODI3NzljNmM0YzEzIiwidCI6ImU1YzM3OTgxLTY2NjQtNDEzNC04YTBjLTY1NDNkMmFmODBiZSIsImMiOjh9; https://data.unhcr.org/en/situations/afghanistan; https://data.unhcr.org/en/country/afg</t>
  </si>
  <si>
    <t xml:space="preserve">Displacement in Afghanistan remains frequent and unpredictable, involving both internal movement and cross-border returns from neighbouring countries mainly Iran and Pakistan. This is driven by a combination of violence, climate hazards, along with deportation efforts in refugee-hosting countries. The total number of people displaced by the crisis 7,756,943
UNHCR’s data portal reported that 4.4 million Afghans of various statuses were residing in Iran as of December 2025. From our regular monitoring, we noticed that number of Afghans living in Iran were not updated accordingly in 2025, as January and December data shows no significant differences while around 2.1 million Afghans returned in 2025. So, we deducted returned number of Afghans from Iran to Afghanistan between of January 2025 to June 2026 to get current number of Afghans in Iran which is around 2.1 million. Similarly, the total Afghan population in Pakistan is 1.76 million as of June 2026, while 378,600 individuals returned in March to June 2026, so the current number of Afghans in Pakistan would be (1.76M - 378600)= 1,381,400. The IDPs, returnees, and Afghans in Iran and Pakistan are taken from the UNHCR data portal.
Due to constant changes in people’s displacement status, these sources are currently the most consistent and regularly updated. The overall reliability of the displacement figure is considered medium, as the total is likely an underestimation and continuous movement is not updated as of current period, also internal displacment and returen are not available.
</t>
  </si>
  <si>
    <t>AFG001People displaced</t>
  </si>
  <si>
    <t>HDX 17/05/2026</t>
  </si>
  <si>
    <t>https://data.humdata.org/dataset/afghanistan-natural-disaster-incidents?_came_from=notification_platform_email&amp;_u=1b8e1f9a8f3392461526e8ef0090dfc2</t>
  </si>
  <si>
    <t>This is the number of people injured by climate hazards in Afghanistan from 1 January 2026 to 30 June 2026. The sources (HDX for disaster and IOM for EQ)  were chosen because these provide recent data, and the reliability is set to low because these might be underestimation, since we do not have the number of injuries due to violence and other factors.</t>
  </si>
  <si>
    <t>AFG001Injuries reported</t>
  </si>
  <si>
    <t>HDX 17/05/2026; ACLED accessed 12/07/2026</t>
  </si>
  <si>
    <t>https://data.humdata.org/dataset/afghanistan-natural-disaster-incidents?_came_from=notification_platform_email&amp;_u=1b8e1f9a8f3392461526e8ef0090dfc2;https://acleddata.com/conflict-data/data-export-tool</t>
  </si>
  <si>
    <t>This is the number of fatalities in Afghanistan from 1 January 2026 to 30 June 2026 due to violent incidents and climate hazards. It can be assumed that this is an underestimate, given that there might have been undocumented deaths from climate hazards, food insecurity, and security-related incidents. So, the reliability is set to medium.</t>
  </si>
  <si>
    <t>AFG001Fatalities reported</t>
  </si>
  <si>
    <t>This is the number of fatalities in Afghanistan from  1 January 2026 to 30 June 2026 due to violent incidents and climate hazards. It can be assumed that this is an underestimate, given that there might have been undocumented deaths from natural disasters, food insecurity, and security-related incidents. So, the reliability is set to medium.</t>
  </si>
  <si>
    <t>AFG001Fatalities in all crises</t>
  </si>
  <si>
    <t>OCHA accessed 09/03/2026, OCHA 30/12/2025</t>
  </si>
  <si>
    <t>https://data.humdata.org/dataset/afg-jiaf-humanitarian-needs-pin-and-severity; https://reliefweb.int/report/afghanistan/afghanistan-humanitarian-needs-and-response-plan-2026-december-2025</t>
  </si>
  <si>
    <t xml:space="preserve">The People in Need (PiN) figure is taken from the HNRP 2026 and includes crisis-affected residents, people impacted by climate hazards, cross-border returnees, internally displaced persons (IDPs), and refugees and asylum seekers affected by conflict and sudden-onset disasters in Afghanistan, as reported in the 2026 Humanitarian Needs and Response Plan.
Seasonal and recurrent climate-related shocks, combined with restrictive policies particularly those affecting women and girls continue to intensify humanitarian needs, driving heightened protection risks, food insecurity, limited access to healthcare, and inadequate water and sanitation conditions. Persistent funding shortfalls, together with the return of around 2.9 million people from Pakistan and Iran in 2025, have further strained already fragile coping capacities nationwide. The situation has been compounded by repeated earthquakes affecting eastern and northern provinces.
The data reliability is set to medium. While the HNRP represents a comprehensive, multi-sectoral needs assessment, the significant reduction in the overall PiN figure in 2026 compared to 2025 primarily reflects changes in calculation methodology and prioritization criteria, rather than substantive improvements in humanitarian conditions for affected populations. That's why the reliability is set to medium.
</t>
  </si>
  <si>
    <t>AFG001People in Need</t>
  </si>
  <si>
    <t>https://reliefweb.int/report/afghanistan/afghanistan-humanitarian-needs-and-response-plan-2026-december-2025</t>
  </si>
  <si>
    <t>According to INFORM severity index methodology, the number of people facing Minimal humanitarian conditions or in Level 1 is equal to People affected deducted from People exposed.  Since the whole population is both exposed and affected by this complex crisis in Afghanistan, therefore, there are no people facing minimal humanitarian conditions. 
Recent IPC data showing at least 14,694,000 individuals are facing phase 1 food insecurity while HNRP 2026 didn't provide a number of people who are exposed to the crisis but not affected, nor in need. The reasoning for discripancy might be because IPC analysis is sector-specific (food security), provides a full severity distribution across all phases, including populations with minimal humanitarian needs. 
For the mentioned reasons, the reliability of this data is medium.</t>
  </si>
  <si>
    <t>AFG001Minimal humanitarian conditions - Level 1</t>
  </si>
  <si>
    <t>According to INFORM SI methodology, the number of people in Level 2 is equal to the people affected minus the people in need. People in Level 2 might be facing some difficulties accessing basic services but can meet their needs without external assistance. It has been assumed that the whole population is affected by the complex crisis in Afghanistan, and the People in Need figure is provided by OCHA's HNRP 2026. So, the reliability of this data is medium.</t>
  </si>
  <si>
    <t>AFG001Stressed humanitarian conditions - Level 2</t>
  </si>
  <si>
    <t>According to the INFORM Severity Index methodology, the sum of people in levels 3, 4 and 5 is equal to the total number of people in need. To estimate the severity distribution of the people in need ACAPS computed the severity levels from the area severity from the current JIAF/HNRP. The number of people in Level 3 corresponds to the number of people in need living in admin level 2 which has a severity of 1, 2, and 3. While, the number of people in Level 4 corresponds to the number of people in need living in admin level 2 which has a severity of 4. There was noone in admin level 2 with a severity of 5. 
The reliability of this data is medium; as this approach may not fully capture what is happening at the admin level. The severity per area for the total people in need there might be an under/over-estimate. Also given the complexity of the crises, the accuracy of these estimates remains uncertain and able to quickly change.</t>
  </si>
  <si>
    <t>AFG001Moderate humanitarian conditions - Level 3</t>
  </si>
  <si>
    <t xml:space="preserve">According to the INFORM Severity Index methodology, the sum of people in levels 3, 4 and 5 is equal to the total number of people in need. To estimate the severity distribution of the people in need ACAPS computed the severity levels from the area severity from the current JIAF/HNRP. The number of people in Level 3 corresponds to the number of people in need living in admin level 2 which has a severity of 1, 2, and 3. While, the number of people in Level 4 corresponds to the number of people in need living in admin level 2 which has a severity of 4. There was noone in admin level 2 with a severity of 5. 
The reliability of this data is low as the total estimated people in this level has decreased significantly compared to HNRP 2025, which is not contexual reality in Afghanistan, particularly while drought, food insecurity situation is deteriarating keeping large number of affected people with severe humanitarin needs. </t>
  </si>
  <si>
    <t>AFG001Severe humanitarian conditions - Level 4</t>
  </si>
  <si>
    <t>According to the INFORM Severity Index methodology, the sum of people in levels 3, 4 and 5 is equal to the total number of people in need. To estimate the severity distribution of the people in need ACAPS computed the severity levels from the area severity from the current JIAF/HNRP. The number of people in Level 3 corresponds to the number of people in need living in admin level 2 which has a severity of 1, 2, and 3. While, the number of people in Level 4 corresponds to the number of people in need living in admin level 2 which has a severity of 4. There was noone in admin level 2 with a severity of 5. 
The reliability of this data is low because although it incorporate multi-sectoral assessments to calculate severity levels, this approach may not fully capture the ground reality with increasing food insecurity and other vulnerabilities.</t>
  </si>
  <si>
    <t>AFG001Extreme humanitarian conditions - Level 5</t>
  </si>
  <si>
    <t>In this crisis, all 5 population groups are affected: IDPs, host population, non-host population, refugees and asylum seekers, and returnees as all groups are affected by different drivers to different extent.</t>
  </si>
  <si>
    <t>AFG001Crisis affected groups</t>
  </si>
  <si>
    <t>Amnesty International 16/12/2025</t>
  </si>
  <si>
    <t>https://www.amnesty.org/en/latest/news/2025/12/afghanistan-forced-returns-to-taliban-rule-must-end-as-latest-figures-reveal-millions-unlawfully-deported-in-2025/</t>
  </si>
  <si>
    <t>In 2026, women and girls continue to face limited access to service due to imposed restrictive policies by Taliban authority impacting their lives and livelihoods. Again, retunees from Iran and Pakistan also facing access constraints due to available services for them and lack of documentation. Their integration process is very limited and they are exposed to increased risk of food security, protection and shelter, health care needs.</t>
  </si>
  <si>
    <t>AFG001People facing limited access constraints</t>
  </si>
  <si>
    <t xml:space="preserve">Around 3.3 million of people are still internally displaced in Afghanistan and facing severe restrictions on their rights, freedom of movement, and access to public life. Furthermore, the ban on girls' education beyond the 6th grade remains in effect, denying at least 1.5 million girls their right to education along with restriction for women to livelihood opportunities is most of the sectors. Movement restriction for wome also affecting their access to health care without a male gaurdian to escort them. </t>
  </si>
  <si>
    <t>AFG001People facing restricted access constraints</t>
  </si>
  <si>
    <t xml:space="preserve">There is no information available for this indicator. </t>
  </si>
  <si>
    <t>AFG001Buildings damaged</t>
  </si>
  <si>
    <t>AFG001Buildings destroyed</t>
  </si>
  <si>
    <t>AFG001Illness cases reported</t>
  </si>
  <si>
    <t>AFG001Buildings in affected area</t>
  </si>
  <si>
    <t>AFG001Economic Losses</t>
  </si>
  <si>
    <t>https://www.unfpa.org/data/world-population/PE</t>
  </si>
  <si>
    <t xml:space="preserve">By 2025, Peru has an estimated population of 34.6 million, according to the UNFPA, including more than 1 million migrants and refugees from Venezuela.
We have chosen to use the UNFPA figures because they often provide comprehensive population data that includes refugees, offering a more complete view of the demographic situation. However, we have assigned a medium reliability as it a projection based on the 2017 census. </t>
  </si>
  <si>
    <t>PER002Total population</t>
  </si>
  <si>
    <t>Change in data/methodology</t>
  </si>
  <si>
    <t>City Population 23/07/2023; RMRP 17/12/2024; R4V 03/12/2025</t>
  </si>
  <si>
    <t>https://www.citypopulation.de/en/peru/cities/; https://www.r4v.info/en/rmrp2025-2026; https://reliefweb.int/report/venezuela-bolivarian-republic/rmrp-2026-regional-refugee-and-migrant-response-plan-rmrp</t>
  </si>
  <si>
    <t xml:space="preserve">The figure for landmass affected due to the Venezuelan refugee crisis corresponds to the total geographical area (landmass) of the Peruvian departments hosting more than 10,000 Venezuelans in need in 2025. These departments include: Ancash, Arequipa, Callao, Cusco, Ica, Junín, La Libertad, Lambayeque, Lima, Piura, Tacna, and Tumbes. The reliability of this data is considered low due to the risk of underestimation of affected areas, that R4V uses projected figures and also the recent R4V didn't provide a recent breakdown for the refugees and migrants locations across the country. </t>
  </si>
  <si>
    <t>PER002Landmass affected</t>
  </si>
  <si>
    <t>RMRP 17/12/2024; INEI 30/04/2022; R4V 03/12/2025</t>
  </si>
  <si>
    <t>https://www.r4v.info/en/rmrp2025-2026; https://cdn.www.gob.pe/uploads/document/file/3624028/Perú%3A%20Proyecciones%20de%20Población%20Total%20según%20Departamento%2C%20Provincia%20y%20Distrito%2C%202018-2022.pdf?v=1701294767; https://reliefweb.int/report/venezuela-bolivarian-republic/rmrp-2026-regional-refugee-and-migrant-response-plan-rmrp</t>
  </si>
  <si>
    <t xml:space="preserve">The figure of people exposed due to the Venezuelan refugee crisis corresponds to the total population in the Peruvian departments with more than 10,000 Venezuelans in need by 2025: Ancash, Arequipa, Callao, Cusco, Ica, Junín, La Libertad, Lambayeque, Lima, Piura, Tacna, and Tumbes.  The reliability of this data is considered low due to the risk of underestimation of affected areas, that R4V uses projected figures and also the recent R4V didn't provide a recent breakdown for the refugees and migrants locations across the country.  
The reason behind this change is that it suits our threshold to open a crisis: at least 10,000 people with unmet needs in a region/department/province, so each of these departments in Peru would approve opening a crisis. As a natural consequence, people living in these departments are the most exposed to the crisis. </t>
  </si>
  <si>
    <t>PER002People exposed</t>
  </si>
  <si>
    <t xml:space="preserve">The number of people affected is the sum of the population projection of migrants and refugees, 1,96M, which includes the 1,632,322 people in destination (as of April 2026) and the 153,860 Venezuelans in-transit, as well as the number of affected host communities (843,8K) as reported in the RMRP 2026 (page 109), the master-regional population pins-targets 2026 file and "R4V - Venezuelan Refugees and Migrants in the Region - May 2026". R4V was chosen for its reliability in reporting Venezuelan refugees and migrants in Peru based on multisectoral needs assessments. The reliability is set to be medium we are working with figures are projections for 2026. </t>
  </si>
  <si>
    <t>PER002People affected</t>
  </si>
  <si>
    <t xml:space="preserve">The number of people displaced is the sum of the population projection of migrants and refugees, 1,7M, which includes the 1,632,322 people in destination (as of April 2026) and the 153,860 Venezuelans in-transit, as well as the number of affected host communities (843,8K) as reported in the RMRP 2026 (page 109), the master-regional population pins-targets 2026 file and "R4V - Venezuelan Refugees and Migrants in the Region - May 2026". This source was chosen for its reliability in reporting Venezuelan refugees and migrants in Peru based on multisectoral needs assessements. The reliability is set to be medium we are working with figures are projections for 2026. </t>
  </si>
  <si>
    <t>PER002People displaced</t>
  </si>
  <si>
    <t>PER002Injuries reported</t>
  </si>
  <si>
    <t>Fatalities of Venezuelan migrants from 01/01/2026 to 30/06/2026 in Peru. The probability of accuracy is considered low due to the challenges in tracking and reporting migrant deaths and the often undocumented nature of migrant journeys, which can lead to underreporting.</t>
  </si>
  <si>
    <t>PER002Fatalities reported</t>
  </si>
  <si>
    <t>PER002Fatalities in all crises</t>
  </si>
  <si>
    <t xml:space="preserve">The number of people in need is the sum of the refugees and migrants (1.34M) and the affected host communities (843.8K) in need of humanitarian assistance through 2026, as reported in the RMRP 2026 (page 109), and the subtraction of the total PiN of other nationalities, 130,028, according to the master regional population pins target file. This source was chosen for its reliability in reporting up to date data about refugees and migrants and their needs in Peru and across the region. Reliability is set to medium as the figures of migrants and refugees in need includes Venezuelans and other nationalities and they are projection for 2026. </t>
  </si>
  <si>
    <t>PER002People in Need</t>
  </si>
  <si>
    <t>R4V 27/06/2025; R4V 03/12/2025; INEI 30/04/2022; R4V 11/06/2026</t>
  </si>
  <si>
    <t>https://www.r4v.info/es/population-update-june2025-esp; https://reliefweb.int/report/venezuela-bolivarian-republic/rmrp-2026-regional-refugee-and-migrant-response-plan-rmrp; https://cdn.www.gob.pe/uploads/document/file/3624028/Perú%3A%20Proyecciones%20de%20Población%20Total%20según%20Departamento%2C%20Provincia%20y%20Distrito%2C%202018-2022.pdf?v=1701294767; https://reliefweb.int/report/colombia/venezuelan-refugees-and-migrants-region-may-2026</t>
  </si>
  <si>
    <t>According to INFORM SI methodology, the number of people in Level 1 is equal to the people exposed minus the people affected. People in Level 1 are able to meet their basic needs without employing irreversible coping strategies. Reliability is set to Medium because the source a) doesn't explain if the in-transit were included in the projected PiN for 2025, so there may be a doublecounting; b) the in-transit figure may include other nationalities and; c) this is a figure for the whole country and, given the lack of information, it is not broken down for the provinces considered to be most affected.</t>
  </si>
  <si>
    <t>PER002Minimal humanitarian conditions - Level 1</t>
  </si>
  <si>
    <t>According to INFORM SI methodology, the number of people in Level 2 is equal to the people affected minus the people in need. People in Level 2 might be facing some difficulties accessing basic services but are able to meet their needs without external assistance. Reliability is set to Medium because the source a) doesn't explain if the in-transit were included in the projected PiN for 2026, so there may be a doublecounting; b) the in-transit figure may include other nationalities and; c) this is a figure for the whole country and, given the lack of information, it is not broken down for the provinces considered to be most affected.</t>
  </si>
  <si>
    <t>PER002Stressed humanitarian conditions - Level 2</t>
  </si>
  <si>
    <t xml:space="preserve">According to INFORM Severity Index methodology, the sum of people in levels 3, 4 and 5 is equal to the total number of people in need: The number of people in need is the sum of the refugees and migrants (1,34M) and the affected host communities (843,8K) in need of humanitarian assistance through 2026, as reported in the RMRP 2026 (page 109). This source was chosen for its reliability in reporting up to date data about refugees and migrants and their needs in Peru and across the region. Reliability is set to medium as the figures of migrants and refugees in need includes Venezuelans and other nationalities and they are projection for 2026. </t>
  </si>
  <si>
    <t>PER002Moderate humanitarian conditions - Level 3</t>
  </si>
  <si>
    <t>PER002Severe humanitarian conditions - Level 4</t>
  </si>
  <si>
    <t>PER002Extreme humanitarian conditions - Level 5</t>
  </si>
  <si>
    <t xml:space="preserve"> In this crisis, 3 out of 5 population groups are affected: host population, non-host population, refugees and asylum seekers,</t>
  </si>
  <si>
    <t>PER002Crisis affected groups</t>
  </si>
  <si>
    <t>PER002People facing limited access constraints</t>
  </si>
  <si>
    <t>PER002People facing restricted access constraints</t>
  </si>
  <si>
    <t>PER002Illness cases reported</t>
  </si>
  <si>
    <t>PER002Buildings damaged</t>
  </si>
  <si>
    <t>PER002Buildings destroyed</t>
  </si>
  <si>
    <t>PER002Buildings in affected area</t>
  </si>
  <si>
    <t>PER002Economic Losses</t>
  </si>
  <si>
    <t>IBGE 01/07/2025</t>
  </si>
  <si>
    <t>https://www.ibge.gov.br/en/</t>
  </si>
  <si>
    <t>The total population of Brazil in 2025, according to the Instituto Brasileiro de Geografia e Estatística (IBGE), is chosen as the official source for demographic statistics. IBGE is the primary authority for national population data in Brazil, providing the most current and comprehensive figures. This source has been prioritized over others, such as the World Bank, as it provides up-to-date information and accounts for both internal migration and migration to and from the country. The reliability of this figure is set to medium, as it is based on projected estimates</t>
  </si>
  <si>
    <t>BRA002Total population</t>
  </si>
  <si>
    <t>City Population accessed 01/07/2026; R4V 17/12/2024; R4V 03/12/2025</t>
  </si>
  <si>
    <t>https://www.citypopulation.de/en/brazil/cities/?cityid=2469; https://www.r4v.info/en/rmrp2025-2026; https://reliefweb.int/report/venezuela-bolivarian-republic/rmrp-2026-regional-refugee-and-migrant-response-plan-rmrp</t>
  </si>
  <si>
    <t xml:space="preserve">The landmass impacted by the Displacement from the Venezuelan crisis corresponds to the aggregation of the extensions of the States where more than 10,000 Venezuelans are estimated to be in need in 2026 according to RMRP 2026 by R4V. These include states such as the Amazonas, Bahia, Goiás, Mato Grosso, Mato Grosso do Sul, Minas Gerais, Paraná, Rio Grande do Sul, Roraima, Santa Catarina, and São Paulo. Although most refugees in need reside in these regions (11), it is likely that all parts of the country may see some presence of Venezuelans and could be affected to varying degrees. The reliability of this data is considered low due to the risk of underestimation of affected areas, as we are using projected figures, and also as the 2026 R4V report didn't provide a geographical breakdown for the refugees and migrants' so it wasnt possible to update the states selected in 2025.
This threshold for initiating a crisis response is set at 10,000 individuals with unmet needs in a region. As a result, these states in Brazil were only considered to be added for the landmass affected areas. </t>
  </si>
  <si>
    <t>BRA002Landmass affected</t>
  </si>
  <si>
    <t>The number of people exposed by the Displacement from Venezuela in Brazil corresponds to the total population (refugees, hosting and non-hosting populations) of Brazilian states that are home to more than 10,000 Venezuelans in need by 2026 according to RMRP 2026 by R4V. These include population living in the states (11) of Amazonas, Bahia, Goiás, Mato Grosso, Mato Grosso do Sul, Minas Gerais, Paraná, Rio Grande do Sul, Roraima, Santa Catarina, and São Paulo. Although most refugees in need reside in these regions, it is likely that all parts of the country may see some presence of Venezuelans and could be affected to varying degrees. The reliability of this data is considered low due to the risk of underestimation of affected areas, as we are using projected figures, and also as the 2026 R4V report didn't provide a geographical breakdown for the refugees and migrants' so it wasnt possible to update the states selected in 2025.
This threshold for initiating a crisis response is set at 10,000 individuals with unmet needs in a region. As a result, these states in Brazil were only considered to be added for the people exposed.</t>
  </si>
  <si>
    <t>BRA002People exposed</t>
  </si>
  <si>
    <t xml:space="preserve">The number of people affected corresponds to the addition of 1) the number of people from Venezuela in destination as of April 2026, 781,397, according to R4V Venezuelan Refugees and Migrants in the Region - May 2026, published in May 2026; 2) the number of people from Venezuela in transit projected for 2026, 134584, and 3) the number of total affected host population in 2026, 217,058, as reported in the Master Regional Population Pins Targets 2026 from R4V.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in Brazil and their analyses based on multisectoral needs assessments.  The reliability of this data is considered medium as we are using projected figures for 2026. </t>
  </si>
  <si>
    <t>BRA002People affected</t>
  </si>
  <si>
    <t>The number of people displaced is the sum of the population projection for migrants and refugees in Brazil in 2026, which includes 1) the number of people from Venezuela in destination as of April 2026, 781,397, according to R4V Venezuelan Refugees and Migrants in the Region - May 2026, published in May 2026; 2) the number of people from Venezuela in transit projected for 2026, 134,584, and 3) the number of total affected host population in 2026, 217,058, as reported in the Master Regional Population Pins Targets 2026 from R4V.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t>
  </si>
  <si>
    <t>BRA002People displaced</t>
  </si>
  <si>
    <t>BRA002Injuries reported</t>
  </si>
  <si>
    <t xml:space="preserve">Up-to-date, reliable data from open sources is not available. There might be cases of death of Venezuelan in Brazil due to migration status or xenophobic activities, however there are no sources that track such events.  </t>
  </si>
  <si>
    <t>BRA002Fatalities reported</t>
  </si>
  <si>
    <t>BRA002Fatalities in all crises</t>
  </si>
  <si>
    <t>The number of people in need corresponds to the total PiN 2026 figure in the Master Regional Population Pins Targets 2026 from R4V, which includes 1) PiN total destination 2026 (358,161), 2) PIN total crossing Ven 2026 (106,321), and 3) PIN Total AHC (Affected Host Communities) (138,382); minus the PIN total other nationalities 2026 (95267); and the substraction of the number of other nationalities in need, 99,672, as it is not clear if those needs are a result of the crisis in Venezuela, and therefore may be inflating the number of people in need expected for 2026 for our Venezuelan Displacement crisis.
This source was chosen for its reliability in reporting up to date data about refugees and migrants and their needs in Brazil and across the region. The reliability of this data is considered medium as we are using projected figures for 2026.</t>
  </si>
  <si>
    <t>BRA002People in Need</t>
  </si>
  <si>
    <t xml:space="preserve">According to INFORM SI methodology, the number of people in Level 1 is equal to the people exposed minus the people affected. People in Level 1 are able to meet their basic needs without employing irreversible coping strategies. Reliability is set to Medium as there may be some double counting and as the figure may include other nationalities. </t>
  </si>
  <si>
    <t>BRA002Minimal humanitarian conditions - Level 1</t>
  </si>
  <si>
    <t xml:space="preserve">According to INFORM SI methodology, the number of people in Level 2 is equal to the people affected minus the people in need. Reliability is set to Medium as there may be some double counting and as the figure include other nationalities. </t>
  </si>
  <si>
    <t>BRA002Stressed humanitarian conditions - Level 2</t>
  </si>
  <si>
    <t xml:space="preserve">According to INFORM Severity Index methodology, ACAPS assigned the total number of people in need to level 3, leaving an info gap for level 4 and level 5. The number of people in need corresponds to the total PiN 2026 figure in the Master Regional Population Pins Targets 2026 from R4V, which includes 1) PiN total destination 2026 (358161), 2) PIN total crossing Ven 2026 (106321), and 3) PIN Total AHC (Affected Host Communities) (138382); minus the PIN total other nationalities 2026 (95267), totaling: 559.749; and the substraction of the number of other nationalities in need, 99672, as it is not clear if those needs are a result of the crisis in Venezuela, and therefore may be inflating the number of people in need expected for 2026 for our Venezuelan Displacement crisis.
Reliability was set to be low as assuming all people in need are at level 3 may either overestimate or underestimate the actual distribution of the needs severity, and also as the figures we are using are projections. </t>
  </si>
  <si>
    <t>BRA002Moderate humanitarian conditions - Level 3</t>
  </si>
  <si>
    <t xml:space="preserve">According to INFORM Severity Index methodology, The number of people in need is the result of 1) the addition of the refugees and migrants in need (564.2K) plus the affected host communities (95.3K) in need of humanitarian assistance for 2026, as reported in the RMRP 2026, and 2) the subtraction of the total PiN of other nationalities, 99672, according to the master regional population pins target file. 
We decided to subtract the number of other nationalities in need, as it is not clear if those needs are a result of the crisis in Venezuela, and therefore may be inflating the number of people in need expected for 2026.
ACAPS assigned the total number of people in need to level 3, leaving an info gap for level 4 and level 5. 
Reliability was set to be low as assuming all people in need are at level 3 may either overestimate or underestimate the actual distribution of the needs severity, and also as the figures we are using are projections. </t>
  </si>
  <si>
    <t>BRA002Severe humanitarian conditions - Level 4</t>
  </si>
  <si>
    <t>BRA002Extreme humanitarian conditions - Level 5</t>
  </si>
  <si>
    <t>In this crisis, 3 out of 5 population groups are affected: refugees, asylum seekers, and others of concern; host population and, non-host population.</t>
  </si>
  <si>
    <t>BRA002Crisis affected groups</t>
  </si>
  <si>
    <t>BRA002Illness cases reported</t>
  </si>
  <si>
    <t>BRA002Buildings damaged</t>
  </si>
  <si>
    <t>BRA002Buildings destroyed</t>
  </si>
  <si>
    <t>BRA002Buildings in affected area</t>
  </si>
  <si>
    <t>BRA002Economic Losses</t>
  </si>
  <si>
    <t>KEN001Buildings damaged</t>
  </si>
  <si>
    <t>KEN001Buildings destroyed</t>
  </si>
  <si>
    <t>KEN001Buildings in affected area</t>
  </si>
  <si>
    <t>KEN001Economic Losses</t>
  </si>
  <si>
    <t>World Population Accessed 14/07//2026</t>
  </si>
  <si>
    <t>NGA004Total population</t>
  </si>
  <si>
    <t>NBS Accessed 19/04/2024</t>
  </si>
  <si>
    <t>https://nigeria.opendataforafrica.org</t>
  </si>
  <si>
    <t xml:space="preserve">The BAY states in Nigeria faces a deteriorating security situation. This region includes Borno, Yobe and Adamawa states. These regions have been affected by the crisis and the sum of their landmass has been considered. </t>
  </si>
  <si>
    <t>NGA004Landmass affected</t>
  </si>
  <si>
    <t>OCHA 19/02/2026</t>
  </si>
  <si>
    <t>https://data.humdata.org/dataset/nga-jiaf-humanitarian-needs-pin-and-severity</t>
  </si>
  <si>
    <t>Borno, Yobe and Adamawa states are exposed to the crisis; facing compouded challenges including a deteriorating food insecurity situation, with high number of security incidents, recurrent flooding which also continue to place pressure on recovery and resilience efforts, therefore, the total population of the three states has been considered as people exposed to the conflict in the BAY states. The figure is taken from OCHA HDX as of  February 2026. This source is used so as to be able to estimate the severity distribution of people in need and avoid discripancy, also  because its analysis primarily focuses on the  BAY states (Borno, Adamawa and Yobe) in north-east Nigeria, given the magnitude and severity of needs in this region caused by a domestic armed conflict. The reliability is rated as low. Although the most recent HNO/HRP/HNRP, which incorporates multi-sectoral assessments, has been used, the highly fluid humanitarian context characterized by population movements, access constraints, and escalating violence, HNRP may not fully reflect the sudden evolving situation on the ground</t>
  </si>
  <si>
    <t>NGA004People exposed</t>
  </si>
  <si>
    <t>Borno, Yobe and Adamawa states have been affected by the crisis. Therefore the whole population of the three states have been condsidered affected by conflict in the BAY states. This corresponds to the HNO five levels of severity of needs: minimal, stress, severe, extreme, and catastrophic.The figure is taken from OCHA HDX as of  February 2026. This source is used so as to be able to estimate the severity distribution of people in need and avoid discripancy, also  because its analysis primarily focuses on the  BAY states (Borno, Adamawa and Yobe) in north-east Nigeria, given the magnitude and severity of needs in this region caused by a domestic armed conflict. The reliability is rated as low. Although the most recent HNO/HRP/HNRP, which incorporates multi-sectoral assessments, has been used, the highly fluid humanitarian context characterized by population movements, access constraints, and escalating violence, HNRP may not fully reflect the sudden evolving situation on the ground</t>
  </si>
  <si>
    <t>NGA004People affected</t>
  </si>
  <si>
    <t>UNHCR 22/05/2026; IOM 03/03/2026</t>
  </si>
  <si>
    <t>https://data.unhcr.org/en/documents/details/122552; https://reliefweb.int/report/nigeria/nigeria-north-east-displacement-report-round-51-needs-monitoring-february-2026</t>
  </si>
  <si>
    <t>The number of people displaced by the conflict crisis includes the sum of number of people internally displaced by Boko Haram (2,333,190), the  total number of returnees to the northeast (2,253,304) and Nigerian refugees in neighbouring countries(Niger- 128,646, Chad -, 45,233  Cameroon- 125,002). The figures are taken from IOM as of March 2026 and that of Principal Refugees, IDPs and Stateless Persons dashboard as of  April 2026. These sources (IOM and UNHCR) were used as they provides a wider view of the crisis and due to its regular updates on the numbers of displaced people. Additionally the reliabilty is set as medium because  the methodologies used for data collection are generally consistent, though minor variations exist that could affect accuracy.</t>
  </si>
  <si>
    <t>NGA004People displaced</t>
  </si>
  <si>
    <t>No available info.</t>
  </si>
  <si>
    <t>NGA004Injuries reported</t>
  </si>
  <si>
    <t xml:space="preserve"> ACLED Accessed 14/07/2026 </t>
  </si>
  <si>
    <t>From 01 January 2026 to 30 June 2026, Borno, Adamawa, and Yobe states have witnessed sustained levels of conflict-related fatalities including from battles, violence against civilians, remote explosions, riots and protests reflecting characteristics of a protracted insurgency.</t>
  </si>
  <si>
    <t>NGA004Fatalities reported</t>
  </si>
  <si>
    <t>This figure is an aggregation of of fatalities for multiple conflict-affected areas across Nigeria: the North West, North central and  North East (BAY states) from 01/01/2026  to 30/06/2026 due Battles, Violence against civilians, Explosions/Remote violence, Riots, Protests, Strategic developments.
..</t>
  </si>
  <si>
    <t>NGA004Fatalities in all crises</t>
  </si>
  <si>
    <t>OCHA 22/01/2026; OCHA 19/02/2026</t>
  </si>
  <si>
    <t>https://www.unocha.org/attachments/b4c4a843-e083-4745-9fb5-0db36839c669/ocha_nga_2026_humanitarian_need_and_response_plan_22012026.pdf; https://data.humdata.org/dataset/nga-jiaf-humanitarian-needs-pin-and-severity</t>
  </si>
  <si>
    <t>These include the people in need in Borno, Adamawa and Yobe states. These three states are impacted by conflict which face a deteriorating security situation with frequent attacks from ISWAP however Borno is the most hit with a total of 3.1 million people in level 3 and 4 representing 53 percent of the people in need across BAY states. This figure is taken from Nigeria HDX/JIAF 2026. According to HNRP 2026, 5.9 million people across the BAY States require humanitarian assistance in 2026 to survive severe crisis conditions (severity levels 3-4). This represents populations facing severe humanitarian emergencies that demand sustained multi-sectoral responses or immediate life-saving interventions. This figure is a reduction from the 2025 PIN of 7.8M however, this reduction does not indicate any improvement; instead, conflict-driven violence has intensified dramatically, with civilian casualties doubling in 2025, while climate shocks, disease outbreaks, and economic hardship continue to devastate communities. The reduction is due to a change in methodology from the 2025 estimate of 7.8 million people in need. The focus was narrowed to people living in areas classified as intersectoral severity levels 3 and 4, to better target those at immediate risk of death, severe malnutrition, and protection concerns.This source is choosen because its analysis primarily focuses on the so-called BAY states (Borno, Adamawa and Yobe) in north-east Nigeria, given the magnitude and severity of needs in this region caused by a domestic armed conflict. The reliabilty of this data is low  because despite that the most recent HNO/HRP/HNRP, which incorporate multi-sectoral assessments has been used. However, given the fluid nature of humanitarian crises, severity levels may not fully capture sudden changes in needs.</t>
  </si>
  <si>
    <t>NGA004People in Need</t>
  </si>
  <si>
    <t>According to INFORM SI methodology, the number of people in Level 1 is equal to the people exposed minus the people affected. People in Level 1 are able to meet their basic needs without employing irreversible coping strategies. The minimal level comprise of Minimal conditions ( Level 1) = People Exposed - People affected.  ( Level 2 )People affected - People in need.</t>
  </si>
  <si>
    <t>NGA004Minimal humanitarian conditions - Level 1</t>
  </si>
  <si>
    <t>OCHA 22/01/2026; 19/02/2026</t>
  </si>
  <si>
    <t>https://data.humdata.org/dataset/cadre-harmonise;https://www.unocha.org/attachments/b4c4a843-e083-4745-9fb5-0db36839c669/ocha_nga_2026_humanitarian_need_and_response_plan_22012026.pdf; https://data.humdata.org/dataset/nga-jiaf-humanitarian-needs-pin-and-severity</t>
  </si>
  <si>
    <t xml:space="preserve"> According to INFORM SI methodology, the number of people in Level 2 is equal to the people affected minus the people in need. People in Level 2 might be facing some difficulties accessing basic services but are able to meet their needs without external assistance.</t>
  </si>
  <si>
    <t>NGA004Stressed humanitarian conditions - Level 2</t>
  </si>
  <si>
    <t>The PIN severity distribution is drawn from the Nigeria HDX/JIAF 2026 dataset. While the HNRP provides intersectoral severity estimates for the People in Need, these figures are rounded; therefore, the disaggregated JIAF data is used to enable a more precise estimation of severity levels. Data reliability is assessed as low. Although the most recent HNO/HRP/HNRP data, incorporating multi-sectoral assessments, has been used, the fluid and rapidly evolving nature of humanitarian crises means that severity levels may not fully capture sudden or emerging changes in needs.</t>
  </si>
  <si>
    <t>NGA004Moderate humanitarian conditions - Level 3</t>
  </si>
  <si>
    <t>The Level 4 figure is based on the JIAF intersectoral severity classification (Levels 3–5). While the HNRP provides intersectoral severity estimates for the People in Need, these figures are rounded; therefore, the disaggregated JIAF dataset is used here to enable a more precise estimation of severity levels. In the BAY states, only Borno State has populations classified at intersectoral severity Level 4, totalling approximately 1.8 million people. No Level 4 populations were identified in Yobe or Adamawa, and no populations were classified under Level 5. As a result, the Level 4 total reflects the population in Borno classified at intersectoral severity Level 4. Data reliability is assessed as low. Although the most recent HNO/HRP data, incorporating multi-sectoral assessments, has been used, the fluid nature of humanitarian crises means that severity levels may not fully capture rapid or sudden changes in needs.</t>
  </si>
  <si>
    <t>NGA004Severe humanitarian conditions - Level 4</t>
  </si>
  <si>
    <t xml:space="preserve">The 2026 HNRP provided the number of people in need ( level 3-5). For Borno State, 3.1 million people were classified at Level 3 and above, of which 1.8 million were in Level 4; therefore, 1.3 million were attributed to Level 3. In Yobe State, the entire 2 million people in need were classified at Level 3. In Adamawa State, all 773,527 people in need were also classified at Level 3. No population was classified in level 5. Similar to the HNRP, the JIAF did not classify any population at Level 5. However, HNRP figures are rounded; therefore, JIAF figures were preferred to allow for a more accurate distribution of the severity levels of people in need.. This approach is assigned as low reliability because despite that the most recent HNO/HRP/HNRP, which incorporate multi-sectoral assessments has been used. However, given the fluid nature of humanitarian crises, severity levels may not fully capture sudden changes in needs. </t>
  </si>
  <si>
    <t>NGA004Extreme humanitarian conditions - Level 5</t>
  </si>
  <si>
    <t xml:space="preserve">OCHA 22/01/2026; </t>
  </si>
  <si>
    <t>https://www.unocha.org/attachments/b4c4a843-e083-4745-9fb5-0db36839c669/ocha_nga_2026_humanitarian_need_and_response_plan_22012026.pdf</t>
  </si>
  <si>
    <t>The affected groups are hosts, non-hosts, IDPs, returnees, and refugees.</t>
  </si>
  <si>
    <t>NGA004Crisis affected groups</t>
  </si>
  <si>
    <t>NGA004People facing limited access constraints</t>
  </si>
  <si>
    <t>NGA004People facing restricted access constraints</t>
  </si>
  <si>
    <t>OCHA 06/05/2025; IMC 06/07/2026</t>
  </si>
  <si>
    <t>https://reliefweb.int/report/nigeria/nigeria-borno-adamawa-and-yobe-lean-season-multisectoral-plan-april-2025; https://reliefweb.int/report/nigeria/nigeria-cholera-outbreak-situation-report-3-july-6-2026</t>
  </si>
  <si>
    <t>Approximately 4.6 million people in the BAY states will face crisis or emergency levels of food insecurity during the peak of the lean season from June to September, as estimated by the March 2025 Cadre Harmonisé analysis. The number of food-insecure people remains high, at the same level as in 2024, underscoring the urgent need for effective interventions. Additionally, 11,166 case of cholera have been reported.</t>
  </si>
  <si>
    <t>NGA004Illness cases reported</t>
  </si>
  <si>
    <t>NGA004Buildings damaged</t>
  </si>
  <si>
    <t>NGA004Buildings destroyed</t>
  </si>
  <si>
    <t>NGA004Buildings in affected area</t>
  </si>
  <si>
    <t>NGA004Economic Losses</t>
  </si>
  <si>
    <t>NGA010Total population</t>
  </si>
  <si>
    <t>NBS Accessed 17/07/2023</t>
  </si>
  <si>
    <t>North-central crisis Nigeria states stems primarily from farmer–herder clashes, compounded by climate change, rapid population growth, and weak state presence. Ethnic and religious divides often exacerbate the violence, which has resulted in mass displacement, large-scale criminal activities, and disruption of livelihoods, particularly in Benue and Plateau. The escalating insecurity is generating a severe humanitarian crisis. The states affected include Niger, Benue, Plateau, Kogi, Kwara, Nasarawa, and the Federal Capital Territory.</t>
  </si>
  <si>
    <t>NGA010Landmass affected</t>
  </si>
  <si>
    <t>Cadre Harmonise &amp; IPC  29/01/2026</t>
  </si>
  <si>
    <t>https://data.humdata.org/dataset/cadre-harmonise</t>
  </si>
  <si>
    <t>North-central Nigeria has been affected by recurrent farmer–herder clashes, intercommunal violence, and criminal activities such as kidnappings, killings, cattle rustling, and forced displacement. The crisis has particularly impacted states such as Benue, Plateau, Nasarawa, Niger, Kogi, Kwara, and the Federal Capital Territory, where communities remain highly exposed to insecurity and disruption of socio-economic activities. Violence in the region is often fuelled by competition over land and resources, compounded by ethnic and religious divisions, weak governance and climate-related stressors.
The exposed population corresponds to those projected to face Crisis (IPC Phase 1- 5) or worse food insecurity outcomes in the June–August 2026 projected period across the North-Central states, as reported in the CH/IPC analysis (HDX, January 2026). This source is used in the absence of alternative comprehensive datasets. The reliability of this indicator is assessed as low as its a prjection and may not capture the current situation on the ground and also the analysis captures food insecurity but does not fully reflect other sectoral needs.</t>
  </si>
  <si>
    <t>NGA010People exposed</t>
  </si>
  <si>
    <t>People affected are estimated by taking the population projected to face CH/IPC Phase 2, 3, 4, and 5 in the affected North-Central states: Benue, Plateau, Nasarawa, Niger, Kogi, Kwara, and the Federal Capital Territory. The June–August 2026 projection period has been used. In line with INFORM Severity methodology, People affected = Level 2 + Level 3 + Level 4 + Level 5. The figure is taken from the CH/IPC analysis (s of January 2026) for the June–August 2026  period. This source is used due to the absence of an alternative comprehensive dataset. The reliability of this indicator is assessed as low as it is  aprojection and may not represent the current situation on the ground and also the analysis captures food insecurity but does not fully reflect other sectoral needs.</t>
  </si>
  <si>
    <t>NGA010People affected</t>
  </si>
  <si>
    <t xml:space="preserve"> UNHCR 01/06/2026</t>
  </si>
  <si>
    <t>https://data.unhcr.org/en/documents/details/123049</t>
  </si>
  <si>
    <t>The number of people displaced in North-Central Nigeria is estimated at 584,590 IDPs across the affected states. Some locations remain inaccessible because of ongoing violence and insecurity, suggesting the actual figure may be higher than reported. The source is assessed as medium reliability: while UNHCR provides high-quality and widely used displacement data, coverage gaps and challenges in verifying figures in hard-to-reach areas limit its accuracy and timeliness.</t>
  </si>
  <si>
    <t>NGA010People displaced</t>
  </si>
  <si>
    <t>NGA010Injuries reported</t>
  </si>
  <si>
    <t>Total Fatalities from 01/01/2026 to 30/06/2026 in  Benue, Plateau, niger, kogi, nassarawa kwara and FCT states, which are most affected by North Central conflict.</t>
  </si>
  <si>
    <t>NGA010Fatalities reported</t>
  </si>
  <si>
    <t>NGA010Fatalities in all crises</t>
  </si>
  <si>
    <t xml:space="preserve">The total number of people in need (PIN) for this crisis is derived from the estimated population in Phase 3 -5 food insecurity in Benue, Plateau, Nasarawa, Niger, Kogi, Kwara, and the Federal Capital Territory states during the projected period of June to August 2026. The Cadre Harmonise source is best for this as sources such as HNRP analysis is limited to the BAY states (Borno, Adamawa, and Yobe) and primarily focuses on needs stemming from the ongoing armed conflict. This analysis, while useful, has limitations: its reliability is rated as low because it covers a projected period (June to August 2026) and therefore may not capture the current sitution on the ground and primarily focuses  on issues that drive food insecurity excluding other conflict-related needs such as protection, health, and education. As such, the humanitarian impact may be underestimated. </t>
  </si>
  <si>
    <t>NGA010People in Need</t>
  </si>
  <si>
    <t>The minimal level comprises of Minimal conditions (Level 1) = People Exposed - People affected. The number of people who are exposed to the crisis however not affected or in needs of urgent humanitarian assistance. There may be some needs but are not life-threatening. This level is matched with the population who are facing IPC phase 1; June to August 2026 projection period according to CH/IPC as of January 2026. NB: The HNO analysis primarily focuses on the so-called BAY states (Borno, Adamawa and Yobe) in north-east Nigeria, it only captures the magnitude and severity of needs of the BAY region caused by a domestic armed conflict. Therefore, the Cadre Harmonise  source was used as it provides a wider view of the other crisis. The reliability of this source is also adjusted to low as it is a projected period ( June to August 2026) and may not capture the current situation on the ground and also primarily focuses on issues that drive food insecurity excluding other conflict-related needs in North central such as protection, health, and education. As such, the humanitarian impact may be underestimated.</t>
  </si>
  <si>
    <t>NGA010Minimal humanitarian conditions - Level 1</t>
  </si>
  <si>
    <t>The stressed l level comprise of Minimal conditions ( Level 2) = People affected - People in need. The number of people who are affected by the crisis however not in needs of urgent humanitarian assistance. Needs are higher than level 1 but are still not life-threatening. The affected population can meet their needs by applying coping strategies. This level is matched with the population who are facing IPC phase 2 June to August 2026 projection period in the CH/IPC analysis as of  29 January 2026
NB:The HNO analysis primarily focuses on the so-called BAY states (Borno, Adamawa and Yobe) in north-east Nigeria, it only captures the magnitude and severity of needs of the BAY region caused by a domestic armed conflict. Therefore the Cadre Harmonise source was used as it provides a wider view of the crisis in North central. The reliability of this source is also adjusted to low because  it covers a projected period (June to August 2026) and may not capture the current situation on the ground and also primarily focuses on issues that drive food insecurity excluding other conflict-related needs in North central such as protection, health, and education. As such, the humanitarian impact may be underestimated.</t>
  </si>
  <si>
    <t>NGA010Stressed humanitarian conditions - Level 2</t>
  </si>
  <si>
    <t>People in need are estimated based on the population projected to face IPC Phases 3 and 4 in the projection period June to August 2026  in the North-Central states. No population is reported in IPC Phase4 and 5. In line with INFORM Severity methodology, Moderate humanitarian conditions (Level 3) are matched with IPC Phase 3 populations, and Severe humanitarian conditions (Level 4) are matched with IPC Phase 4 populations and extreme humanitarian conditions are matched with IPC phase 5. The HNO analysis primarily focuses on the BAY states (Borno, Adamawa, and Yobe) in North-East Nigeria, reflecting the magnitude and severity of needs arising from the domestic armed conflict there. As such, it does not adequately capture the situation in North Central. The CH/IPC analysis is therefore used, as it provides a broader perspective on food insecurity across the region. The reliability of this source is assessed as low: while it provides representative, high-quality food security data, it reflects a projected period (June to August 2026) and may not capture the current situation on the ground and the analysis also does not account for other conflict-related needs such as protection, health, and education. As a result, the humanitarian impact may be underestimated.</t>
  </si>
  <si>
    <t>NGA010Moderate humanitarian conditions - Level 3</t>
  </si>
  <si>
    <t>The people in needs are corresponding to the population who are facing IPC phase 3, 4 nd 5 June to August2026 projection period in the CH/IPC as of Januray 2026. All of them are facing IPC phase 3 and none is placed in phase 4 and 5. Therefore Moderate humanitarian conditions - Level 3 is matched with People in IPC phase 3 and Severe humanitarian conditions - Level 4 is matched with people in IPC phase 4. No population in IPC phase 4.  NB:The HNO analysis primarily focuses on the so-called BAY states (Borno, Adamawa and Yobe) in north-east Nigeria, it only captures the magnitude and severity of needs of the BAY region caused by a domestic armed conflict. Therefore the CH/IPC was used as it provides a wider view of the other crisis. The reliability of this source is also adjusted to low because as it a projection and not capture the current situation on the ground and also the analysis primarily focuses on food security and  does not  account for other conflict-related needs such as protection, health, and education. As a result, the humanitarian impact may be underestimated.</t>
  </si>
  <si>
    <t>NGA010Severe humanitarian conditions - Level 4</t>
  </si>
  <si>
    <t>The people in needs are corresponding to the population who are facing IPC phase 3, 4  and 5 June to August 2026 projection period in the CH/IPC analysis. All of them are facing IPC phase 3 and none is placed in phase 4 and 5. Therefore Moderate humanitarian conditions - Level 3 is matched with People in IPC phase 3 and Severe humanitarian conditions - Level 4 is matched with people in IPC phase 4 and extreme humanitarian conditions matched with IPC phase 5.No population in IPC phase 5. NB:The HNO analysis primarily focuses on the so-called BAY states (Borno, Adamawa and Yobe) in north-east Nigeria, it only captures the magnitude and severity of needs of the BAY region caused by a domestic armed conflict. Therefore the cadre harmonize source was used as it provides a wider view of the other crisis. The reliability of this source is also adjusted to low as it a projection and not capture the current situation on the ground and also the analysis primarily focuses on food security and  does not  account for other conflict-related needs such as protection, health, and education. As a result, the humanitarian impact may be underestimated.</t>
  </si>
  <si>
    <t>NGA010Extreme humanitarian conditions - Level 5</t>
  </si>
  <si>
    <t>UNHCR 12/08/2024; UNHCR 20/11/2024; Food Security Cluster  07/03/2024</t>
  </si>
  <si>
    <t>https://data.unhcr.org/en/documents/details/110512; https://data.unhcr.org/en/documents/details/111973; https://fscluster.org/sites/default/files/2025-03/FINAL_2025%20_March_Fiche-Nigeria.pdf</t>
  </si>
  <si>
    <t>The affected groups are hosts, non-hosts, IDPs and returnees and refugees.</t>
  </si>
  <si>
    <t>NGA010Crisis affected groups</t>
  </si>
  <si>
    <t>NGA010People facing limited access constraints</t>
  </si>
  <si>
    <t>NGA010People facing restricted access constraints</t>
  </si>
  <si>
    <t>NGA010Illness cases reported</t>
  </si>
  <si>
    <t>NGA010Buildings damaged</t>
  </si>
  <si>
    <t>NGA010Buildings destroyed</t>
  </si>
  <si>
    <t>NGA010Buildings in affected area</t>
  </si>
  <si>
    <t>NGA010Economic Losses</t>
  </si>
  <si>
    <t>NGA007Total population</t>
  </si>
  <si>
    <t>North-west Nigeria has been hit by an unprecedented wave of kidnappings, maiming, killings, population displacements, cattle rustling, and disruption of socio-economic activities due to the rise of armed bandits in the region. North-west Nigeria includes the Sokoto, Kebbi, Kaduna, Katsina and Zamfara states. All the mentioned states landmass has been exposed to the violence incidents and insecurity.</t>
  </si>
  <si>
    <t>NGA007Landmass affected</t>
  </si>
  <si>
    <t xml:space="preserve">North-west Nigeria has been hit by an unprecedented wave of kidnappings, maiming, killings, population displacements, cattle rustling, and disruption of socio-economic activities due to the rise of armed bandits in the region including new groups such as the Lakurawas. North-west Nigeria includes Zamfara, Kaduna, Sokoto, Kebbi and Katsina states and their population have been considered as exposed to the Northwest Banditry.  It is also corresponding to the population who are facing CH/ IPC phase 1, 2, 3, 4 and 5 June to August 2026  projection period in the mentioned states. The figure is taken from CH/IPC analysis HDX as of January 2026. This source is chosen due to the lack of an alternative comprehensive source. The reliability of this indicator is set as low as it is a projection and may not capture the current situation on the ground and also the analysis primarily focuses on food insecurity but does not fully reflect other sectoral needs. </t>
  </si>
  <si>
    <t>NGA007People exposed</t>
  </si>
  <si>
    <t>DANE 22/03/2023</t>
  </si>
  <si>
    <t>https://www.dane.gov.co/index.php/estadisticas-por-tema/demografia-y-poblacion/proyecciones-de-poblacion</t>
  </si>
  <si>
    <t>This is the total population of Colombia as projected for 2025. DANE was chosen because, instead of the World Bank, as it is a local source, provides projections over census data and is often the primary source for international organisations. According to DANE's methodology, the population projection is based on birth rate, mortality and migration patterns. Reliability was set to medium as a result of the sources being from 2023</t>
  </si>
  <si>
    <t>COL001Total population</t>
  </si>
  <si>
    <t>DANE accessed on 15/07/2026; OCHA 13/02/2026; 3Is 25/02/2026</t>
  </si>
  <si>
    <t>https://geoportal.dane.gov.co/servicios/atlas-estadistico/src/Tomo_I_Demografico/1.1.-el-territorio-colombiano.html; https://reliefweb.int/report/colombia/colombia-plan-de-respuesta-necesidades-humanitarias-febrero-2026?_gl=1*kwbdt8*_gcl_au*MTU4NjgyOTk1MS4xNzY4NTYzNzI4*_ga*NDU4MTg0MzExLjE3Njg1NjMzNjI.*_ga_E60ZNX2F68*czE3NzQ5NTY1OTQkbzgxJGcwJHQxNzc0OTU2NTk0JGo2MCRsMCRoMA..; https://data.humdata.org/dataset/colombia-pin-general-y-severidad-intersectorial-2026</t>
  </si>
  <si>
    <t xml:space="preserve">The whole of Colombia is affected by the potential humanitarian consequences of the conflict and internal violence in Colombia, such as mass displacement, confinement and killings, particularly as there has been an expansion and re-configuration of the non-state armed groups (NSAGs) since 2016. Also, the whole country is at risk of climatic shocks such as floods and dry spells. Reliability was is medium as different parts of the country are affected distinctly by the drivers. </t>
  </si>
  <si>
    <t>COL001Landmass affected</t>
  </si>
  <si>
    <t xml:space="preserve">DANE 22/03/2023; OCHA 13/02/2026; OCHA 22/01/2025; </t>
  </si>
  <si>
    <t>https://www.dane.gov.co/index.php/estadisticas-por-tema/demografia-y-poblacion/proyecciones-de-poblacion; https://www.unocha.org/publications/report/colombia/colombia-humanitarian-needs-and-response-plan-update-summary-enes#:~:text=The%202024%E2%80%932025%20Response%20Plan%2C%20updated%20for%202025%2C%20will,children%2C%20with%20a%20required%20budget%20of%20%24342%20million.;  https://reliefweb.int/report/colombia/colombia-plan-de-respuesta-necesidades-humanitarias-febrero-2026?_gl=1*kwbdt8*_gcl_au*MTU4NjgyOTk1MS4xNzY4NTYzNzI4*_ga*NDU4MTg0MzExLjE3Njg1NjMzNjI.*_ga_E60ZNX2F68*czE3NzQ5NTY1OTQkbzgxJGcwJHQxNzc0OTU2NTk0JGo2MCRsMCRoMA..</t>
  </si>
  <si>
    <t xml:space="preserve">The number of people exposed corresponds to the total population of the country because of the deterioration of the humanitarian situation that has been observed in Colombia due to the expansion and re-configuration of a variety of non-state armed groups (NSAGs) since 2016, and the increase of climatic-shocks. Reliability was set to medium as we are working with estimations and as the exposure to the impacts of the crisis are felt unequally across populations. </t>
  </si>
  <si>
    <t>COL001People exposed</t>
  </si>
  <si>
    <t>DANE 22/03/2023; OCHA 13/02/2026; OCHA 22/01/2025</t>
  </si>
  <si>
    <t xml:space="preserve">The number of people affected corresponds to the total population of the country because of the deterioration of the humanitarian situation that has been observed in Colombia due to the expansion and re-configuration of a variety of non-state armed groups (NSAGs) since 2016, and the increase of climatic-shocks. Reliability was set to medium as we are working with estimations and as the exposure to the impacts of the crisis are felt unequallty across populations. </t>
  </si>
  <si>
    <t>COL001People affected</t>
  </si>
  <si>
    <t>OCHA Emergency Response Tracker accessed on 14/07/2026; OCHA 26/11/2025; OCHA 13/02/2026; Defensoría del Pueblo 26/12/2025</t>
  </si>
  <si>
    <t>https://colombia-emergency-response-tracker.consorcioevidem.org/; https://reliefweb.int/report/colombia/informe-de-situacion-humanitaria-2025-datos-acumulados-entre-enero-y-octubre-de-2025-fecha-de-publicacion-26-de-noviembre-de-2025; https://reliefweb.int/report/colombia/colombia-plan-de-respuesta-necesidades-humanitarias-febrero-2026; https://www.defensoria.gov.co/-/el-desplazamiento-forzado-y-el-confinamiento-en-colombia-este-a%C3%B1o-han-afectado-a-mas-de-211.000-personas</t>
  </si>
  <si>
    <t xml:space="preserve">The number of people displaced in Colombia in 2026 corresponds to: 1) 347,725 internally displaced people (IDPs) due to climatic shocks between January 1 and December 31, 2025, according to OCHA’s Emergency Response Tracker; 2) 131,616 people displaced by climatic shocks in Colombia between January 01, 2026, and June 18, 2026 according to OCHA’s Emergency Response Tracker 3) 134,757 people displaced between January 01, 2025 and November 30, 2025, as a result of the internal armed conflict, according to the Defensoria del Pueblo, and the 3,755 people displaced by violence between December 01, 2025 and April 30, 2026 according to the Emergency tracker. Reliability remains low because the reported number of people displaced by violence tends to lag, so the real figure could be higher than what we’ve got by the time of publication; also, because a segment of those displaced by climate shocks in 2025 and early 2026 may have returned to their areas of residence depending on the recovery conditions in their cities and municipalities, and the total people still displaced may be lower. </t>
  </si>
  <si>
    <t>COL001People displaced</t>
  </si>
  <si>
    <t>EHP Colombia, OCHA 13/02/2026; ECHO 22/10/2025; ECHO 30/10/2025; ICRC 30/07/2025; Justice for Colombia 02/10/2025</t>
  </si>
  <si>
    <t>https://reliefweb.int/report/colombia/colombia-informe-de-situacion-impacto-por-inundaciones-y-doble-afectacion-en-varios-departamentos-febrero-13-de-2026; https://reliefweb.int/report/colombia/colombia-severe-weather-ideam-meteo-colombia-media-echo-daily-flash-22-october-2025; https://reliefweb.int/report/colombia/colombia-severe-weather-and-floods-media-ideam-echo-daily-flash-30-october-2025; https://www.icrc.org/en/article/colombia-2025-set-be-decades-worst-year-humanitarian-terms; https://justiceforcolombia.org/news/colombia-human-rights-update-september-2025/</t>
  </si>
  <si>
    <t xml:space="preserve">Injured for the Conflict and Climatic Shocks in Colombia are taken from sources such as OCHA, who indicate that as a direct consequences of the rainy season 22 people injured were reported from 01/01/2026 to 13/02/2026. In the context of violence, from January to May, the International Committee of the Red Cross (ICRC) recorded 461 people injured by explosive devices. Reliability was set to medium as there may be more injuries by the time of publishing due to the dynamic situation. </t>
  </si>
  <si>
    <t>COL001Injuries reported</t>
  </si>
  <si>
    <t xml:space="preserve">ACLED accessed 10/07/2026; ECHO 22/10/2025; ECHO 30/10/2025; OCHA 19/12/2025; ECHO 06/03/2026 </t>
  </si>
  <si>
    <t>https://acleddata.com/data-export-tool/#1730284648932-9740f4cf-3200; https://reliefweb.int/report/colombia/colombia-severe-weather-ideam-meteo-colombia-media-echo-daily-flash-22-october-2025; https://reliefweb.int/report/colombia/colombia-severe-weather-and-floods-media-ideam-echo-daily-flash-30-october-2025; https://reliefweb.int/report/colombia/informe-de-situacion-humanitaria-2025-datos-acumulados-entre-enero-y-noviembre-de-2025-fecha-de-publicacion-19-de-diciembre-de-2025; https://reliefweb.int/report/colombia/colombia-floods-and-landslides-update-dg-echo-wfp-ungrd-un-ocha-ideam-echo-daily-flash-6-march-2026</t>
  </si>
  <si>
    <t>Fatalities for the conflict and climatic shocks crisis are taken from ACLED in the past six months (From 01/01/2026 to 30/06/2026) and within the category of organised violence (battles, explosions and violence against civilians): 1,034. In addition, as a direct consequences of the rainy season 44 fatalities were reported from 01/01/2026 to 06/03/2026. Reliability set to medium as the figures may be different by the time of publishing</t>
  </si>
  <si>
    <t>COL001Fatalities reported</t>
  </si>
  <si>
    <t>ACLED accessed 10/07/2026; ECHO 22/10/2025; ECHO 30/10/2025; OCHA 19/12/2025; ECHO 06/03/2026; Missing Migrants accessed on 09/07/2026</t>
  </si>
  <si>
    <t>https://acleddata.com/data-export-tool/#1730284648932-9740f4cf-3200; https://reliefweb.int/report/colombia/colombia-severe-weather-ideam-meteo-colombia-media-echo-daily-flash-22-october-2025; https://reliefweb.int/report/colombia/colombia-severe-weather-and-floods-media-ideam-echo-daily-flash-30-october-2025; https://reliefweb.int/report/colombia/informe-de-situacion-humanitaria-2025-datos-acumulados-entre-enero-y-noviembre-de-2025-fecha-de-publicacion-19-de-diciembre-de-2025; https://reliefweb.int/report/colombia/colombia-floods-and-landslides-update-dg-echo-wfp-ungrd-un-ocha-ideam-echo-daily-flash-6-march-2026; https://missingmigrants.iom.int/region/americas?region_incident=4086&amp;route=3876&amp;incident_date%5Bmin%5D=2025-02-01&amp;incident_date%5Bmax%5D=2025-07-31</t>
  </si>
  <si>
    <t>Fatalities for the conflict and climatic shocks crisis are taken from ACLED in the past six months (From 01/01/2026 to 30/06/2026) and within the category of organised violence (battles, explosions and violence against civilians): 1,034. In addition, as a direct consequences of the rainy season 44 fatalities were reported from 01/01/2026 to 06/03/2026. Reliability set to medium as the figures may be different by the time of publishing Reliability set to medium as the figures may be different by the time of publishing</t>
  </si>
  <si>
    <t>COL001Fatalities in all crises</t>
  </si>
  <si>
    <t>R4V 03/12/2025; OCHA 19/02/2026; 3Is 25/02/2026</t>
  </si>
  <si>
    <t>https://reliefweb.int/report/venezuela-bolivarian-republic/rmrp-2026-regional-refugee-and-migrant-response-plan-rmrp; https://reliefweb.int/report/colombia/colombia-plan-de-respuesta-necesidades-humanitarias-febrero-2026?_gl=1*kwbdt8*_gcl_au*MTU4NjgyOTk1MS4xNzY4NTYzNzI4*_ga*NDU4MTg0MzExLjE3Njg1NjMzNjI.*_ga_E60ZNX2F68*czE3NzQ5NTY1OTQkbzgxJGcwJHQxNzc0OTU2NTk0JGo2MCRsMCRoMA..; https://data.humdata.org/dataset/col-jiaf-humanitarian-needs-pin-and-severity; https://data.humdata.org/dataset/colombia-pin-general-y-severidad-intersectorial-2026</t>
  </si>
  <si>
    <t>The number of people in need is taken from the 2026 HNRP and includes the 6,927,000 individuals who suffered the impacts of the armed conflict, weather disasters, climatic variability, and the territorial control of Non-State Armed Groups, particularly from rural, Afro-descendants, and indigenous communities. This source was chosen because it encompasses multiple sectors and it’s the most up-to-date.
We also decided to add the migrants and refugees in need from nationalities other than Venezuelas in 2026, 85,085, as they may suffer the consequences of the violence and climatic shocks in Colombia. 
Reliability is set to low as the reduction of the PiN number from the 9 million in OCHAs 2025 HNRP to the 6.9m published in the last HNRP is almost 25% This doesn't indicate improvement on the crisis drivers and a reduction of violence and NSAG activity, rather it is more of excluding chronic deprivation not linked to humanitarian shocks also improvements in the recategorization of PiN levels and a reprioritization of people in need. As a result, even when HNRPs incorporate multi-sectoral assessments to calculate severity levels by area, these changes may not fully capture what is happening at the admin or the true scope of severity levels from 3 to 5. Also, by adding the number of migrants and refugees in need from nationalities other than Venezuelas in 2026, we may be double-counting a little bit.</t>
  </si>
  <si>
    <t>COL001People in Need</t>
  </si>
  <si>
    <t>OCHA 22/01/2025; OCHA 19/02/2026, 3iS 20/03/2025</t>
  </si>
  <si>
    <t>https://www.dane.gov.co/index.php/estadisticas-por-tema/demografia-y-poblacion/proyecciones-de-poblacion; https://reliefweb.int/report/colombia/colombia-plan-de-respuesta-prioridades-comunitarias-enero-2025?_gl=1*1ky1f56*_ga*NDg0NDI4NjIxLjE3MzE1NTAwNjg.*_ga_E60ZNX2F68*MTc0MDU4NjIzMS40Mi4xLjE3NDA1ODYyOTEuNjAuMC4w; https://data.humdata.org/dataset/colombia-pin-general-y-severidad-intersectorial-2025; https://data.humdata.org/dataset/col-jiaf-humanitarian-needs-pin-and-severity</t>
  </si>
  <si>
    <t xml:space="preserve">According to INFORM SI methodology, the number of people in Level 1 is equal to the people exposed minus the people affected. People in Level 1 are able to meet their basic needs without employing irreversible coping strategies. People exposed and affected as assumed to be equal and therefore this level is 0. </t>
  </si>
  <si>
    <t>COL001Minimal humanitarian conditions - Level 1</t>
  </si>
  <si>
    <t>OCHA 13/02/2026; 3Is 25/02/2026; DANE 22/03/2023; OCHA 19/02/2026</t>
  </si>
  <si>
    <t>https://reliefweb.int/report/colombia/colombia-plan-de-respuesta-necesidades-humanitarias-febrero-2026?_gl=1*kwbdt8*_gcl_au*MTU4NjgyOTk1MS4xNzY4NTYzNzI4*_ga*NDU4MTg0MzExLjE3Njg1NjMzNjI.*_ga_E60ZNX2F68*czE3NzQ5NTY1OTQkbzgxJGcwJHQxNzc0OTU2NTk0JGo2MCRsMCRoMA..; https://data.humdata.org/dataset/colombia-pin-general-y-severidad-intersectorial-2026</t>
  </si>
  <si>
    <t xml:space="preserve">According to INFORM SI methodology, the number of people in Level 2 is equal to the people affected minus the people in need. People in level 2 are facing some shortages or/and some availability and accessibility problems regarding basic services. Needs are higher but are still not life-threatening. The affected population can meet their needs by applying copying strategies.  </t>
  </si>
  <si>
    <t>COL001Stressed humanitarian conditions - Level 2</t>
  </si>
  <si>
    <t>OCHA 13/02/2026; OCHA 19/02/2026; 3Is 25/02/2026</t>
  </si>
  <si>
    <t>https://reliefweb.int/report/colombia/colombia-plan-de-respuesta-necesidades-humanitarias-febrero-2026?_gl=1*kwbdt8*_gcl_au*MTU4NjgyOTk1MS4xNzY4NTYzNzI4*_ga*NDU4MTg0MzExLjE3Njg1NjMzNjI.*_ga_E60ZNX2F68*czE3NzQ5NTY1OTQkbzgxJGcwJHQxNzc0OTU2NTk0JGo2MCRsMCRoMA..; https://data.humdata.org/dataset/col-jiaf-humanitarian-needs-pin-and-severity; https://data.humdata.org/dataset/colombia-pin-general-y-severidad-intersectorial-2026</t>
  </si>
  <si>
    <t xml:space="preserve">According to INFORM Severity Index methodology, the sum of people in levels 3, 4 and 5 is equal to the total number of people in need. To estimate the severity distribution of the people in need, ACAPS used the PIN number from the HNO/HNRP and the JIAF results of severity by area accessed through HDX for distribution from 3 to 5. The number of people in level 3 was estimated by substracting people in level 4 from the JIAF PIN. 
Reliability is set to low as the reduction of the PiN number from the 9 million in OCHAs 2025 HNRP to the 6.9m published in the last HNRP is almost 25% This doesn't indicate improvement on the crisis drivers and a reduction of violence and NSAG activity, rather it is more of excluding chronic deprivation not linked to humanitarian shocks also improvements in the recategorization of PiN levels and a reprioritization of people in need. As a result, even when HNRPs incorporate multi-sectoral assessments to calculate severity levels by area, these changes may not fully capture what is happening at the admin or the true scope of severity levels from 3 to 5.
</t>
  </si>
  <si>
    <t>COL001Moderate humanitarian conditions - Level 3</t>
  </si>
  <si>
    <t>According to INFORM Severity Index methodology, the sum of people in levels 3, 4 and 5 is equal to the total number of people in need. To estimate the severity distribution of the people in need, ACAPS used the PIN number from the HNO/HNRP and the JIAF results of severity by area accessed through HDX for distribution from 3 to 5. The number of people in level 4 was taken directly from the JIAF. 
The increase in the number of people with humanitarian needs highlights the urgency of aiding the target population experiencing extreme severity (level 4), based on geographic impact and the drivers of the crisis. This prioritization results from the convergence of severity classifications (levels 4 and 5) across clusters, as well as other indicators reflecting mortality and grave rights violations. 
Reliability is set to low as the reduction of the PiN number from the 9 million in OCHAs 2025 HNRP to the 6.9m published in the last HNRP is almost 25% This doesn't indicate improvement on the crisis drivers and a reduction of violence and NSAG activity, rather it is more of excluding chronic deprivation not linked to humanitarian shocks also improvements in the recategorization of PiN levels and a reprioritization of people in need. As a result, even when HNRPs incorporate multi-sectoral assessments to calculate severity levels by area, these changes may not fully capture what is happening at the admin or the true scope of severity levels from 3 to 5.</t>
  </si>
  <si>
    <t>COL001Severe humanitarian conditions - Level 4</t>
  </si>
  <si>
    <t>According to INFORM Severity Index methodology, the sum of people in levels 3, 4 and 5 is equal to the total number of people in need. To estimate the severity distribution of the people in need, ACAPS used the PIN number from the HNO/HNRP and the JIAF results of severity by area accessed through HDX for distribution from 3 to 5. There was noone assigned under level 5 or catastrophic, therefore it is 0.
The increase in the number of people with humanitarian needs highlights the urgency of aiding the target population experiencing extreme severity (level 4), based on geographic impact and the drivers of the crisis. This prioritization results from the convergence of severity classifications (levels 4 and 5) across clusters, as well as other indicators reflecting mortality and grave rights violations. 
Reliability is set to low as the reduction of the PiN number from the 9 million in OCHAs 2025 HNRP to the 6.9m published in the last HNRP is almost 25% This doesn't indicate improvement on the crisis drivers and a reduction of violence and NSAG activity, rather it is more of excluding chronic deprivation not linked to humanitarian shocks also improvements in the recategorization of PiN levels and a reprioritization of people in need. As a result, even when HNRPs incorporate multi-sectoral assessments to calculate severity levels by area, these changes may not fully capture what is happening at the admin or the true scope of severity levels from 3 to 5.</t>
  </si>
  <si>
    <t>COL001Extreme humanitarian conditions - Level 5</t>
  </si>
  <si>
    <t>COL001Crisis affected groups</t>
  </si>
  <si>
    <t xml:space="preserve">Up-to-date, reliable data from open sources is not available. We cannot provide an accurate/estimate figure for this indicator as the country is affected by different overlapping drivers. </t>
  </si>
  <si>
    <t>COL001People facing limited access constraints</t>
  </si>
  <si>
    <t>COL001People facing restricted access constraints</t>
  </si>
  <si>
    <t>COL001Illness cases reported</t>
  </si>
  <si>
    <t>ECHO 06/03/2026</t>
  </si>
  <si>
    <t>https://reliefweb.int/report/colombia/colombia-floods-and-landslides-update-dg-echo-wfp-ungrd-un-ocha-ideam-echo-daily-flash-6-march-2026</t>
  </si>
  <si>
    <t>As a direct consequence of the rainy season, approximately 23,000 damaged houses were reported across multiple departments of the country as of March 06, 2026. Reliability was set as Medium as there could be more effects that have not been reported and due to the dynamic situation.</t>
  </si>
  <si>
    <t>COL001Buildings damaged</t>
  </si>
  <si>
    <t>UN OCHA, IDEAM 19/08/2025; ECHO 06/03/2026</t>
  </si>
  <si>
    <t>https://reliefweb.int/report/colombia/colombia-floods-and-landslides-update-dg-echo-wfp-ungrd-un-ocha-ideam-echo-daily-flash-6-march-2026; https://erccportal.jrc.ec.europa.eu/ECHO-Products/Echo-Flash#/echo-flash-items/29529</t>
  </si>
  <si>
    <t>As a direct consequence of the rainy season, as of 19 August 2025, around 2,400 damaged houses across the Vichada department. In addition, 4,047 buildings were reported as destroyed as of 06 March 2026. Reliability was set as Medium as there could be more affectations that have not been reported and due to the dynamic situation.</t>
  </si>
  <si>
    <t>COL001Buildings destroyed</t>
  </si>
  <si>
    <t>COL001Buildings in affected area</t>
  </si>
  <si>
    <t>COL001Economic Losses</t>
  </si>
  <si>
    <t>This is the total population of Colombia as projected for 2025. DANE was chosen because, instead of the World Bank, it provides projections over census data and is often the primary source for international organisations, such as the World Bank. According to DANE's methodology, the population projection is based on birth rate, mortality and migration patterns. Reliability was set to medium as a result.</t>
  </si>
  <si>
    <t>COL002Total population</t>
  </si>
  <si>
    <t>City Population 22/07/2022; R4V 17/12/2024; R4V 03/12/2025</t>
  </si>
  <si>
    <t>https://www.citypopulation.de/en/colombia/cities/; https://www.r4v.info/en/rmrp2025-2026; https://reliefweb.int/report/venezuela-bolivarian-republic/rmrp-2026-regional-refugee-and-migrant-response-plan-rmrp</t>
  </si>
  <si>
    <t>The figure of landmass affected by the displacement crisis from Venezuela in Colombia corresponds to the combined land area of the 24 Colombian departments that had more than 10,000 People in Need (PiN) in the 2025 Humanitarian Needs and Response Plan (RMRP 2025–2026): ANTIOQUIA, ARAUCA, ATLÁNTICO, BOGOTÁ D.C., BOLÍVAR, BOYACÁ, CALDAS, CASANARE, CAUCA, CESAR, CÓRDOBA, CUNDINAMARCA, HUILA, LA GUAJIRA, MAGDALENA, META, NARIÑO, NORTE DE SANTANDER, QUINDÍO, RISARALDA, SANTANDER, SUCRE, TOLIMA, and VALLE DEL CAUCA. The RMRP 2025–2026 was used to establish the methodology and identify the departments meeting the 10,000 PiN threshold.
The 10,000 PiN threshold was selected because it is consistent with the criteria for opening sub-national crises, requiring at least 10,000 people with unmet needs in a region, department, or province. Therefore, each of the selected departments meets the criteria for inclusion. Although the majority of Venezuelan people in need are concentrated in these departments, the reliability of this estimate is considered low due to the potential underestimation of affected areas, the use of projected figures by R4V, and the fact that the 2026 RMRP did not disaggregate PiN by hosting department, making it impossible to update the geographical coverage established using the 2025 analysis.</t>
  </si>
  <si>
    <t>COL002Landmass affected</t>
  </si>
  <si>
    <t>R4V 17/12/2024; DANE accessed on 10/07/2026; R4V 03/12/2025</t>
  </si>
  <si>
    <t>https://www.r4v.info/en/rmrp2025-2026; https://www.dane.gov.co/index.php/estadisticas-por-tema/demografia-y-poblacion/estimaciones-del-cambio-demografico; https://reliefweb.int/report/venezuela-bolivarian-republic/rmrp-2026-regional-refugee-and-migrant-response-plan-rmrp</t>
  </si>
  <si>
    <t>The figure of people exposed to the displacement crisis from Venezuela in Colombia corresponds to the total population living in the 24 Colombian departments that had more than 10,000 People in Need (PiN) in the 2025 Humanitarian Needs and Response Plan (RMRP 2025–2026): ANTIOQUIA, ARAUCA, ATLÁNTICO, BOGOTÁ D.C., BOLÍVAR, BOYACÁ, CALDAS, CASANARE, CAUCA, CESAR, CÓRDOBA, CUNDINAMARCA, HUILA, LA GUAJIRA, MAGDALENA, META, NARIÑO, NORTE DE SANTANDER, QUINDÍO, RISARALDA, SANTANDER, SUCRE, TOLIMA, and VALLE DEL CAUCA. The RMRP 2025–2026 was used to establish the methodology and identify the departments meeting the 10,000 PiN threshold, while official population figures for each selected department were obtained from DANE.
The 10,000 PiN threshold was selected because it is consistent with the criteria for opening sub-national crises, requiring at least 10,000 people with unmet needs in a region, department, or province. Therefore, each of the selected departments meets the criteria for inclusion.
Although the majority of Venezuelan people in need are concentrated in these departments, Venezuelan populations are present across all Colombian departments and may be affected by the crisis to some extent. The reliability of this estimate is considered low due to the potential underestimation of affected areas, the use of projected figures by R4V, and the fact that the 2026 RMRP did not disaggregate PiN by hosting department, making it impossible to update the geographical coverage established using the 2025 analysis.</t>
  </si>
  <si>
    <t>COL002People exposed</t>
  </si>
  <si>
    <t>https://www.r4v.info/en/rmrp2026; https://data.humdata.org/dataset/latin-america-and-the-caribbean-regional-refugee-and-migrant-response-plan-2026; https://reliefweb.int/report/colombia/venezuelan-refugees-and-migrants-region-may-2026</t>
  </si>
  <si>
    <t>The number of people affected is the sum of the population projection for migrants and refugees in Colombia in 2026, which includes 2,844,498 in destination, as of March 2026, reported in R4V Venezuelan Refugees and Migrants in the Region - May 2026, published in June 2026. In addition, there are 454,011 Venezuelans in transit, and 1,102,609, the total number of affected host communities, reported in the RMRP 2026 and the master-regional population pins-targets 2026 file published in December 2025.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t>
  </si>
  <si>
    <t>COL002People affected</t>
  </si>
  <si>
    <t>The number of people displaced is the sum of the population projection for migrants and refugees in Colombia in 2026, which includes 2,844,498 in destination, as of March 2026, reported in R4V Venezuelan Refugees and Migrants in the Region - May 2026, published in June 2026. In addition, there are 454,011 Venezuelans in transit, reported in the RMRP 2026 and the master-regional population pins-targets 2026 file published in December 2025.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t>
  </si>
  <si>
    <t>COL002People displaced</t>
  </si>
  <si>
    <t>COL002Injuries reported</t>
  </si>
  <si>
    <t>Missing Migrants accessed on 10/07/2026</t>
  </si>
  <si>
    <t>https://missingmigrants.iom.int/region/americas?region_incident=4086&amp;route=3876&amp;incident_date%5Bmin%5D=2025-02-01&amp;incident_date%5Bmax%5D=2025-07-31</t>
  </si>
  <si>
    <t>Venezuelan migrant fatalities in Colombia reported in the past six months (01/01/2026 to 30/06/2026) by Missing Migrants using the following filters: region of incident "South America" and Migration route "Darien" (the main route in Colombia).</t>
  </si>
  <si>
    <t>COL002Fatalities reported</t>
  </si>
  <si>
    <t>COL002Fatalities in all crises</t>
  </si>
  <si>
    <t>R4V 03/12/2025; OCHA 19/02/2026; 3iS 25/02/2026</t>
  </si>
  <si>
    <t>https://data.humdata.org/dataset/latin-america-and-the-caribbean-regional-refugee-and-migrant-response-plan-2026/resource/23c0ae09-535d-468a-a0f2-ab0702b4c4cd; https://reliefweb.int/report/venezuela-bolivarian-republic/rmrp-2026-regional-refugee-and-migrant-response-plan-rmrp; https://reliefweb.int/report/colombia/colombia-plan-de-respuesta-necesidades-humanitarias-febrero-2026?_gl=1*kwbdt8*_gcl_au*MTU4NjgyOTk1MS4xNzY4NTYzNzI4*_ga*NDU4MTg0MzExLjE3Njg1NjMzNjI.*_ga_E60ZNX2F68*czE3NzQ5NTY1OTQkbzgxJGcwJHQxNzc0OTU2NTk0JGo2MCRsMCRoMA..; https://data.humdata.org/dataset/col-jiaf-humanitarian-needs-pin-and-severity; https://data.humdata.org/dataset/colombia-pin-general-y-severidad-intersectorial-2026</t>
  </si>
  <si>
    <t xml:space="preserve">The number of people in need corresponds to the total PiN 2026 figure in the Master Regional Population Pins Targets 2026 from R4V, which includes 1) PiN total destination 2026 (2,827,204), 2) PIN total crossing from Ven 2026 (338,012), and 3) PIN Total AHC (Affected Host Communities) (165,391); we decided NOT to add 1)pin total from other nationalities 2026: 85085 and 2)PiN total Pendular 2026 1161477.
We decided that, as it is not clear if those needs from other nationalities or the pin pendular are a result of the crisis in Venezuela, as adding them may inflate the number of people in need expected for 2026. We triangulated with 2026' HNRP form OCHA which had almost the same number as us (3.5M) 
This source was chosen for its reliability in reporting up to date data about refugees and migrants and their needs across the region. The reliability of this data is considered medium as we are using projected figures for 2026. 
</t>
  </si>
  <si>
    <t>COL002People in Need</t>
  </si>
  <si>
    <t>R4V 03/12/2025; MinTrabajo accessed 12/11/2025</t>
  </si>
  <si>
    <t>https://reliefweb.int/report/venezuela-bolivarian-republic/rmrp-2026-regional-refugee-and-migrant-response-plan-rmrp; https://publicacionessampl.mintrabajo.gov.co/sampl-repo/api/core/bitstreams/5229be3e-472e-41e0-964d-0e2e60f16c4e/content</t>
  </si>
  <si>
    <t xml:space="preserve">According to INFORM SI methodology, the number of people in Level 1 is equal to the people exposed minus the people affected. People in Level 1 are able to meet their basic needs without employing irreversible coping strategies.  Reliability is set to low as we are working with projected figures and because of the uncertainty of whether the in-transit population in need is already included in the projected population in need, which could result in double-counting. Additionally, the in-transit figure may include other nationals. </t>
  </si>
  <si>
    <t>COL002Minimal humanitarian conditions - Level 1</t>
  </si>
  <si>
    <t xml:space="preserve">According to INFORM SI methodology, the number of people in Level 2 is equal to the people affected minus the people in need. People in level 2 are facing some shortages or/and some availability and accessibility problems regarding basic services. Needs are higher but are still not life-threatening. The affected population can meet their needs by applying copying strategies.  Reliability is set to low as we are working with projected figures and because of the uncertainty of whether the in-transit population in need is already included in the projected population in need, which could result in double-counting. Additionally, the in-transit figure may include other nationals. </t>
  </si>
  <si>
    <t>COL002Stressed humanitarian conditions - Level 2</t>
  </si>
  <si>
    <t>According to INFORM Severity Index methodology, the sum of people in levels 3, 4 and 5 is equal to the total number of people in need:  The number of people in need corresponds to the total PiN 2026 figure in the Master Regional Population Pins Targets 2026 from R4V, which includes 1) PiN total destination 2026 (2827204), 2) PIN total crossing Ven 2026 (338012), and 3) PIN Total AHC (Affected Host Communities) (165391); minus the PIN total other nationalities 2026 (95267), totaling: 85085. 
We decided to subtract the number of other nationalities in need, as it is not clear if those needs are a result of the crisis in Venezuela, and therefore may be inflating the number of people in need expected for 2026.
Reliability was set to be low as assuming all people in need are at level 3 may either overestimate or underestimate the actual distribution of the needs severity and as we are working with projected figures for 2026.</t>
  </si>
  <si>
    <t>COL002Moderate humanitarian conditions - Level 3</t>
  </si>
  <si>
    <t>According to INFORM Severity Index methodology, the sum of people in levels 3, 4 and 5 is equal to the total number of people in need:  The number of people in need is the result of the 1) the addition of the refugees and migrants in need 2.1m plus the number of affected host communities (165,4K) in need of humanitarian assistance for 2026, as reported in the RMRP 2026, and 2) the subtraction of the total PiN of other nationalities, 85085, according to the master regional population pins target file. 
We decided to subtract the number of other nationalities in need, as it is not clear if those needs are a result of the crisis in Venezuela, and therefore may be inflating the number of people in need expected for 2026.
Reliability was set to be low as assuming all people in need are at level 3 may either overestimate or underestimate the actual distribution of the needs severity and as we are working with projected figures for 2026.</t>
  </si>
  <si>
    <t>COL002Severe humanitarian conditions - Level 4</t>
  </si>
  <si>
    <t>COL002Extreme humanitarian conditions - Level 5</t>
  </si>
  <si>
    <t>OCHA 22/02/2025</t>
  </si>
  <si>
    <t>https://humanitarianaction.info/plan/1208</t>
  </si>
  <si>
    <t>In this crisis, 3 out of 5 population groups are affected: refugees and asylum seekers, Host, Non-Host</t>
  </si>
  <si>
    <t>COL002Crisis affected groups</t>
  </si>
  <si>
    <t>COL002Illness cases reported</t>
  </si>
  <si>
    <t>COL002Buildings damaged</t>
  </si>
  <si>
    <t>COL002Buildings destroyed</t>
  </si>
  <si>
    <t>COL002Buildings in affected area</t>
  </si>
  <si>
    <t>COL002Economic Losses</t>
  </si>
  <si>
    <t>This is the total population of Colombia as projected for 2025. DANE was chosen because, instead of the World Bank, as it is a local source, provides projections over census data and is often the primary source for international organisations. According to DANE's methodology, the population projection is based on birth rate, mortality and migration patterns. Reliability was set to high as a result.</t>
  </si>
  <si>
    <t>COL004Total population</t>
  </si>
  <si>
    <t>DANE accessed 05/09/2025; OCHA 22/01/2025; R4V 17/12/2025</t>
  </si>
  <si>
    <t>https://geoportal.dane.gov.co/servicios/atlas-estadistico/src/Tomo_I_Demografico/1.1.-el-territorio-colombiano.html; https://www.unocha.org/publications/report/colombia/colombia-humanitarian-needs-and-response-plan-update-summary-enes#:~:text=The%202024%E2%80%932025%20Response%20Plan%2C%20updated%20for%202025%2C%20will,children%2C%20with%20a%20required%20budget%20of%20%24342%20million; https://www.r4v.info/en/rmrp2025-2026</t>
  </si>
  <si>
    <t xml:space="preserve">The whole landmass of Colombia is affected by either the humanitarian consequences of the conflict and internal violence in Colombia, floods, landslides and dry spells, consequences of the climatic shocks, and/or the consequences of the international displacement from Venezuela. Reliability was set at medium as different parts of the country are affected distinctly by the drivers. </t>
  </si>
  <si>
    <t>COL004Landmass affected</t>
  </si>
  <si>
    <t>DANE 22/03/2023; OCHA 22/01/2025; OCHA 22/01/2025; OCHA accessed on 26/05/2026; R4V 03/12/2025; R4V 03/12/2025; R4V 11/06/2026</t>
  </si>
  <si>
    <t>https://www.dane.gov.co/index.php/estadisticas-por-tema/demografia-y-poblacion/proyecciones-de-poblacion; https://www.unocha.org/publications/report/colombia/colombia-humanitarian-needs-and-response-plan-update-summary-enes#:~:text=The%202024%E2%80%932025%20Response%20Plan%2C%20updated%20for%202025%2C%20will,children%2C%20with%20a%20required%20budget%20of%20%24342%20million.; https://reliefweb.int/report/colombia/colombia-plan-de-respuesta-prioridades-comunitarias-enero-2025; https://app.powerbi.com/view?r=eyJrIjoiNjA4NmQ0OGMtOTVjNi00MGJlLWFjNWEtNWY2Y2UyZWNjOGY4IiwidCI6ImY2ZjcwZjFiLTJhMmQtNGYzMC04NTJhLTY0YjhjZTBjMTlkNyIsImMiOjF9; https://www.dane.gov.co/index.php/estadisticas-por-tema/demografia-y-poblacion/estimaciones-del-cambio-demografico; https://www.r4v.info/en/rmrp2026; https://data.humdata.org/dataset/latin-america-and-the-caribbean-regional-refugee-and-migrant-response-plan-2026; https://reliefweb.int/report/colombia/venezuelan-refugees-and-migrants-region-may-2026</t>
  </si>
  <si>
    <t>The number of people exposed corresponds to the total population of the country because they are exposed by either the humanitarian consequences of the conflict and internal violence in Colombia; floods, landslides and dry spells, consequences of the climatic shocks, and/or the consequences of the international displacement from Venezuela. Reliability was set at medium as different communities are exposed differently by each of the crises</t>
  </si>
  <si>
    <t>COL004People exposed</t>
  </si>
  <si>
    <t>The number of people affected corresponds to the total population of the country because they are exposed by either the humanitarian consequences of the conflict and internal violence in Colombia; floods, landslides and dry spells, consequences of the climatic shocks, and/or the consequences of the international displacement from Venezuela. Reliability was set at medium as different communities are affected differently by each of the crises</t>
  </si>
  <si>
    <t>COL004People affected</t>
  </si>
  <si>
    <t>Ocha Emergency Response Tracker Accessed 31/05/2026; OCHA 26/11/2025; OCHA 13/02/2026; Defensoría del Pueblo 26/12/2025; R4V 03/12/2025; R4V 03/12/2025; R4V 11/06/2026</t>
  </si>
  <si>
    <t>https://colombia-emergency-response-tracker.consorcioevidem.org/; https://reliefweb.int/report/colombia/informe-de-situacion-humanitaria-2025-datos-acumulados-entre-enero-y-octubre-de-2025-fecha-de-publicacion-26-de-noviembre-de-2025; https://reliefweb.int/report/colombia/colombia-plan-de-respuesta-necesidades-humanitarias-febrero-2026; https://www.defensoria.gov.co/-/el-desplazamiento-forzado-y-el-confinamiento-en-colombia-este-a%C3%B1o-han-afectado-a-mas-de-211.000-personas; https://www.r4v.info/en/rmrp2026; https://data.humdata.org/dataset/latin-america-and-the-caribbean-regional-refugee-and-migrant-response-plan-2026; https://reliefweb.int/report/colombia/venezuelan-refugees-and-migrants-region-may-2026</t>
  </si>
  <si>
    <t xml:space="preserve">The number of people displaced corresponds to the aggregation of: A) the number of people displaced in Colombia in 2026 corresponds to: 1) 347,725 internally displaced people (IDPs) by climatic shocks between January 1 and December 31, 2025, according to OCHA’s Emergency Response Tracker; 2) 131,616 people displaced by climatic shocks in Colombia between January 01, 2026, and April 30, 2026 according to OCHA’s Emergency Response Tracker 3) 134,757 people displaced between January 01, 2025 and November 30, 2025, as a result of the internal armed conflict, according to the Defensoria del Pueblo, and the 3,755 people displaced by violence between December 01, 2025 and April 30, 2026 according to the Emergency tracker and B) the aggregation of the projected in-destination people in Colombia (2,844,498) and the Venezuelans In-Transit (454,011). This data is according to RMRP 2026 (page 69) and the master-regional </t>
  </si>
  <si>
    <t>COL004People displaced</t>
  </si>
  <si>
    <t xml:space="preserve">Injured for the Conflict and Climatic Shocks in Colombia are taken from sources such as OCHA, who indicate that as a direct consequences of the rainy season 22 people got injured from 01/01/2026 to 13/02/2026. In the context of violence, from January to May, the International Committee of the Red Cross (ICRC) recorded 461 people injured by explosive devices; in addition, it is estimated that at least 112 people were injured in attacks between April 2025 and September 2025, according to Justice for Colombia and based on Indepaz data. Reliability was set to medium as there may be more injuries by the time of publishing due to the dynamic situation. </t>
  </si>
  <si>
    <t>COL004Injuries reported</t>
  </si>
  <si>
    <t>COL004Fatalities reported</t>
  </si>
  <si>
    <t>COL004Fatalities in all crises</t>
  </si>
  <si>
    <t xml:space="preserve"> R4V 03/12/2025; OCHA 13/02/2026; 3Is 25/02/2026</t>
  </si>
  <si>
    <t>https://reliefweb.int/report/venezuela-bolivarian-republic/rmrp-2026-regional-refugee-and-migrant-response-plan-rmrp; https://reliefweb.int/report/colombia/colombia-plan-de-respuesta-necesidades-humanitarias-febrero-2026?_gl=1*kwbdt8*_gcl_au*MTU4NjgyOTk1MS4xNzY4NTYzNzI4*_ga*NDU4MTg0MzExLjE3Njg1NjMzNjI.*_ga_E60ZNX2F68*czE3NzQ5NTY1OTQkbzgxJGcwJHQxNzc0OTU2NTk0JGo2MCRsMCRoMA..; https://data.humdata.org/dataset/colombia-pin-general-y-severidad-intersectorial-2026</t>
  </si>
  <si>
    <t xml:space="preserve">The number of people in need is an aggregation of: 1) The number of people in need is taken from the 2026 HNRP and includes the 6,927,000 individuals who suffered the impacts of the armed conflict, weather disasters, climatic variability, and the territorial control of Non-State Armed Groups, particularly from rural, Afro-descendants, and indigenous communities. This source was chosen because it encompasses multiple sectors and it’s the most up-to-date.
 2) The number of people in need the Discplament from Venezuela crisis, which is the sum of the Venezuelan refugees/asylum seekers in destination in need of humanitarian assistance in Colombia (2.81M) and the affected Host communities in need (165,4k) minus the PiN of other nationalities (85,085), as reported in the RMRP 2026 and the master regional population pins target file.
Reliability is set to low as the reduction of the PiN number from the 9 million in OCHAs 2025 HNRP to the 6.9m published in the last HNRP is almost 25%. These changes may be mistaken as the result of an improvement in the crisis drivers and a reduction of violence and NSAG activity, when it responds more to a recategorization of PiN levels and a reprioritization of people in need. As a result, even when HNRPs incorporate multi-sectoral assessments to calculate severity levels by area, these changes may not fully capture what is happening at the admin or the true scope of severity levels from 3 to 5. Also, as we are counting host communities, which may end up in a little doble counting between the two crises </t>
  </si>
  <si>
    <t>COL004People in Need</t>
  </si>
  <si>
    <t>OCHA 22/01/2025; OCHA accessed 04/09/2025; R4V 03/12/2026</t>
  </si>
  <si>
    <t>https://reliefweb.int/report/colombia/colombia-plan-de-respuesta-prioridades-comunitarias-enero-2025?_gl=1*1ky1f56*_ga*NDg0NDI4NjIxLjE3MzE1NTAwNjg.*_ga_E60ZNX2F68*MTc0MDU4NjIzMS40Mi4xLjE3NDA1ODYyOTEuNjAuMC4w;  https://data.humdata.org/dataset/col-jiaf-humanitarian-needs-pin-and-severity; https://reliefweb.int/report/venezuela-bolivarian-republic/rmrp-2026-regional-refugee-and-migrant-response-plan-rmrp</t>
  </si>
  <si>
    <t xml:space="preserve">According to INFORM SI methodology, the number of people in Level 1 is equal to the people exposed minus the people affected. People in Level 1 are able to meet their basic needs without employing irreversible coping strategies. Since the whole population is exposed and affected by the Conflict and Climatic Shocks in Colombia, the number for this indicator is 0. Reliability was set to medium as we are working with estimations for the total population ad may be overcounting </t>
  </si>
  <si>
    <t>COL004Minimal humanitarian conditions - Level 1</t>
  </si>
  <si>
    <t>OCHA 22/01/2025; OCHA accessed 04/09/2025; R4V 03/12/2025; R4V 03/12/2025; R4V 11/06/2026</t>
  </si>
  <si>
    <t>https://reliefweb.int/report/colombia/colombia-plan-de-respuesta-prioridades-comunitarias-enero-2025?_gl=1*1ky1f56*_ga*NDg0NDI4NjIxLjE3MzE1NTAwNjg.*_ga_E60ZNX2F68*MTc0MDU4NjIzMS40Mi4xLjE3NDA1ODYyOTEuNjAuMC4w;  https://www.r4v.info/en/rmrp2026; https://data.humdata.org/dataset/latin-america-and-the-caribbean-regional-refugee-and-migrant-response-plan-2026; https://reliefweb.int/report/colombia/venezuelan-refugees-and-migrants-region-may-2026</t>
  </si>
  <si>
    <t xml:space="preserve">According to INFORM SI methodology, the number of people in Level 2 is equal to the people affected minus the people in need. People in level 2 are facing some shortages or/and some availability and accessibility problems regarding basic services. Needs are higher but are still not life-threatening. The affected population can meet their needs by applying copying strategies. There may exist localised/targeted incidents of violence and/or human rights violations. Reliability was set to medium as we are working with estimations for the total population. </t>
  </si>
  <si>
    <t>COL004Stressed humanitarian conditions - Level 2</t>
  </si>
  <si>
    <t xml:space="preserve"> OCHA 13/02/2026; 3Is 25/02/2026; R4V 03/12/2025; R4V 03/12/2025; R4V 11/06/2026</t>
  </si>
  <si>
    <t>https://reliefweb.int/report/venezuela-bolivarian-republic/rmrp-2026-regional-refugee-and-migrant-response-plan-rmrp; https://reliefweb.int/report/colombia/colombia-plan-de-respuesta-necesidades-humanitarias-febrero-2026?_gl=1*kwbdt8*_gcl_au*MTU4NjgyOTk1MS4xNzY4NTYzNzI4*_ga*NDU4MTg0MzExLjE3Njg1NjMzNjI.*_ga_E60ZNX2F68*czE3NzQ5NTY1OTQkbzgxJGcwJHQxNzc0OTU2NTk0JGo2MCRsMCRoMA..; https://www.r4v.info/en/rmrp2026; https://data.humdata.org/dataset/latin-america-and-the-caribbean-regional-refugee-and-migrant-response-plan-2026; https://reliefweb.int/report/colombia/venezuelan-refugees-and-migrants-region-may-2026</t>
  </si>
  <si>
    <t xml:space="preserve">Level 3 correspond to the aggregation of both level 3s from the crises cover. 
COL001: According to INFORM Severity Index methodology, the sum of people in levels 3, 4 and 5 is equal to the total number of people in need. To estimate the severity distribution of the people in need, ACAPS used the PIN number from the HNO/HNRP and the JIAF results of severity by area accessed through HDX for distribution from 3 to 5. 
COL002:  Same as PiN.
Reliability set to low as 1)Despite that HNO/HRP/HNRPs incorporate multi-sectoral assessments to calculate severity levels by area, this approach may not fully capture what is happening at the admin 3 level. The severity per area for the total people in need there might be an under/over-estimate. Also given the complexity of the crises, the accuracy of these estimates remains uncertain and 2)we are working with projected figures and because of the uncertainty of whether the in-transit population in need is already included in the projected population in need, which could result in double-counting. Additionally, the in-transit figure may include other nationals. </t>
  </si>
  <si>
    <t>COL004Moderate humanitarian conditions - Level 3</t>
  </si>
  <si>
    <t>OCHA 13/02/2026; 3Is 25/02/2026</t>
  </si>
  <si>
    <t xml:space="preserve">According to INFORM Severity Index methodology, the sum of people in levels 3, 4 and 5 is equal to the total number of people in need. To estimate the severity distribution of the people in need, ACAPS used the PIN number from the HNO/HNRP and the JIAF results of severity by area accessed through HDX for distribution from 3 to 5. Reliability is set to low as the reduction of the PiN number from the 9 million in OCHAs 2025 HNRP to the 6.9m published in the last HNRP is almost 25%, which has reduced the number of people in Level 3 by almost 40%. These changes may be mistaken as the result of an improvement in the crisis drivers and a reduction of violence and NSAG activity, when in reality it responds more to a recategorization of PiN levels and a reprioritization of people in need. As a result, even when HNRPs incorporate multi-sectoral assessments to calculate severity levels by area, these changes may not fully capture what is happening at the admin or the true scope of severity levels from 3 to 5, especially as from 2026’s HNRP, there are no people categorized as level 5. </t>
  </si>
  <si>
    <t>COL004Severe humanitarian conditions - Level 4</t>
  </si>
  <si>
    <t xml:space="preserve">According to INFORM Severity Index methodology, the sum of people in levels 3, 4 and 5 is equal to the total number of people in need. To estimate the severity distribution of the people in need, ACAPS used the PIN number from the HNO/HNRP and the JIAF results of severity by area accessed through HDX for distribution from 3 to 5. Reliability is set to low as the reduction of the PiN number and the delition of the number of people in level 5, has resulted in an increase in the number of level 4 of 1 million, more than 60% the number in 2025. As a result, even when HNRPs incorporate multi-sectoral assessments to calculate severity levels by area, these changes may not fully capture what is happening at the admin or the true scope of severity levels from 3 to 5, especially as from 2026’s HNRP, there are no people categorized as level 5. </t>
  </si>
  <si>
    <t>COL004Extreme humanitarian conditions - Level 5</t>
  </si>
  <si>
    <t>COL004Crisis affected groups</t>
  </si>
  <si>
    <t>COL004People facing limited access constraints</t>
  </si>
  <si>
    <t>COL004People facing restricted access constraints</t>
  </si>
  <si>
    <t>COL004Illness cases reported</t>
  </si>
  <si>
    <t>As a direct consequence of the rainy season, approximately 23,000 damaged houses were reported accross multiple departments of the country as of 11 February 2026. Reliability was set as Medium as there could be more affectations that have not been reported and due to the dynamic situation.</t>
  </si>
  <si>
    <t>COL004Buildings damaged</t>
  </si>
  <si>
    <t>COL004Buildings destroyed</t>
  </si>
  <si>
    <t>COL004Buildings in affected area</t>
  </si>
  <si>
    <t>COL004Economic Losses</t>
  </si>
  <si>
    <t>INEC 30/06/2025</t>
  </si>
  <si>
    <t>https://inec.cr/estadisticas-fuentes/estadisticas-demograficas?page=2</t>
  </si>
  <si>
    <t xml:space="preserve">The projected population of Costa Rica for 2026 is 5,217,295. This is based on the National Institute of Statistics and Census (INEC) of Costa Rica and was chosen instead of WorldOMeters, as it is a local source, provides projections over census data and is often the primary source for international organisations. According to INEC's methodology, the population projection is based on birth rate, mortality and migration patterns. Reliability was set to Medium as we are working with projected figures. </t>
  </si>
  <si>
    <t>CRI001Total population</t>
  </si>
  <si>
    <t>City Population accessed 08/07/2026; R4V 03/12/2025</t>
  </si>
  <si>
    <t>https://www.citypopulation.de/en/costarica/cities/; https://reliefweb.int/report/venezuela-bolivarian-republic/rmrp-2026-regional-refugee-and-migrant-response-plan-rmrp</t>
  </si>
  <si>
    <t xml:space="preserve">The landmass affected by the two crises corresponds to the entire national territory of Costa Rica. The reason behind this decision is that the effects of migration are felt throughout the country with varying degrees of significance.
It's important to highlight that in some of the international migration crises from Venezuela that we have open across the Americas, we took the territories inside those countries with more than 10,000 migrants/refugees/asylum seekers in destination to determine the affected landmass. However, it is not possible to apply this approach in Costa Rica as we do not have the figures of in-destination migrants/refugees/asylum seekers by department/state. Reliability was set as low as a consequence. </t>
  </si>
  <si>
    <t>CRI001Landmass affected</t>
  </si>
  <si>
    <t>INEC 30/06/2025; R4V 03/12/2025</t>
  </si>
  <si>
    <t>The number of people exposed corresponds to the total population of Costa Rica, in line with the population living in the landmass affected.  This is based on the National Institute of Statistics and Census (INEC) of Costa Rica and was chosen as it's a local source that provides projections that include migration patterns. Reliability was set according to the lower reliability set in the crises</t>
  </si>
  <si>
    <t>CRI001People exposed</t>
  </si>
  <si>
    <t>R4V 03/12/2025; R4V 03/12/2025; UNHCR accessed 05/03/2026</t>
  </si>
  <si>
    <t>https://reliefweb.int/report/venezuela-bolivarian-republic/rmrp-2026-regional-refugee-and-migrant-response-plan-rmrp: https://data.humdata.org/dataset/latin-america-and-the-caribbean-regional-refugee-and-migrant-response-plan-2026; https://reporting.unhcr.org/operational/operations/costa-rica?page=4&amp;utm_source=com&amp;year=2025</t>
  </si>
  <si>
    <t>The number of people affected is the sum of 1) the population projection of migrants and refugees ( 31,922 in destination and 15,333 Venezuelans in transit) and the affected host communities (1,4K) as reported in the RMRP 2026 (page 160 and the master-regional population pins-targets 2026 file); and 2) the number of migrants, refugees and asylum seekers from Nicaragua in Costa Rica according to UNHCR: 213,483 out of the over 280,000 people forcibly displaced that the country hosts by 2025.
Reliability is set to medium according to the lower reliability set in the two crises</t>
  </si>
  <si>
    <t>CRI001People affected</t>
  </si>
  <si>
    <t>UNHCR accessed on 07/04/2026; R4V 03/12/2025; R4V 03/12/2025; R4V 11/06/2026</t>
  </si>
  <si>
    <t>https://reporting.unhcr.org/operational/operations/costa-rica?page=4&amp;utm_source=com&amp;year=2025; https://reliefweb.int/report/venezuela-bolivarian-republic/rmrp-2026-regional-refugee-and-migrant-response-plan-rmrp: https://data.humdata.org/dataset/latin-america-and-the-caribbean-regional-refugee-and-migrant-response-plan-2026; https://reliefweb.int/report/colombia/venezuelan-refugees-and-migrants-region-may-2026</t>
  </si>
  <si>
    <t>The number of people displaced is the sum of 1) Venezuelans in Costa Rica (31,922) and Venezuelans in-transit (15,333) as reported in the RMRP 2026 (page 160) and the master-regional population pins-targets 2026 file; and 2) the number of migrants, refugees and asylum seekers from Nicaragua in Costa Rica according to UNHCR: 213,483 out of the over 280,000 people forcibly displaced that the country hosts by 2025 Reliability was set according to the low reliability in the crises</t>
  </si>
  <si>
    <t>CRI001People displaced</t>
  </si>
  <si>
    <t>CRI001Injuries reported</t>
  </si>
  <si>
    <t>https://missingmigrants.iom.int/region/americas</t>
  </si>
  <si>
    <t>Fatalities of migrants from 01/01/2026 to 30/06/2026 in Costa Rica. The probability of accuracy is considered low due to the challenges in tracking and reporting migrant deaths and the often undocumented nature of migrant journeys, which can lead to underreporting.</t>
  </si>
  <si>
    <t>CRI001Fatalities reported</t>
  </si>
  <si>
    <t>CRI001Fatalities in all crises</t>
  </si>
  <si>
    <t>R4V 03/12/2025; UNHCR accessed 10/07/2026</t>
  </si>
  <si>
    <t>https://reliefweb.int/report/venezuela-bolivarian-republic/rmrp-2026-regional-refugee-and-migrant-response-plan-rmrp; https://reporting.unhcr.org/operational/operations/costa-rica?page=4&amp;utm_source=com&amp;year=2025</t>
  </si>
  <si>
    <t xml:space="preserve">The number of people in need is 1) The number of people in need is the sum of the refugees and migrants, 29 700, and the affected host communities (1,4K) in need of humanitarian assistance through 2026, as reported in the RMRP 2026 (page 160). This source was chosen for its reliability in reporting up to date data about refugees and migrants and their needs in Costa Rica and across the region. Reliability is set to medium as we are using projection for 2026. , 2) the number of migrants, refugees and asylum seekers from Nicaragua in Costa Rica according to UNHCR: 210289 out of the 266,675 total asylum seekers and refugees in the country by 2025. Reliability was set accordingly to the lower reliability in the crises </t>
  </si>
  <si>
    <t>CRI001People in Need</t>
  </si>
  <si>
    <t>According to INFORM SI methodology, the number of people in Level 1 is equal to the people exposed minus the people affected. People in Level 1 are able to meet their basic needs without employing irreversible coping strategies. Reliability is set to medium as we are working with projected figures, and as the in-transit figure may include other nationals, not just people coming from Venezuela</t>
  </si>
  <si>
    <t>CRI001Minimal humanitarian conditions - Level 1</t>
  </si>
  <si>
    <t>According to INFORM SI methodology, the number of people in Level 2 is equal to the people affected minus the people in need. People in level 2 are facing some shortages or/and some availability and accessibility problems regarding basic services. Needs are higher but are still not life-threatening. The affected population can meet their needs by applying copying strategies.  Reliability is set to medium as we are working with projected figures, and as the in-transit figure may include other nationals, not just people coming from Venezuela</t>
  </si>
  <si>
    <t>CRI001Stressed humanitarian conditions - Level 2</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</si>
  <si>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need is  1) The number of people in need is the sum of the refugees and migrants, 29 700, and the affected host communities (1,4K) in need of humanitarian assistance through 2026, as reported in the RMRP 2026 (page 160), and 2) the number of migrants, refugees and asylum seekers from Nicaragua in Costa Rica according to UNHCR: 210,289 out of the 266,675 total asylum seekers and refugees in the country by 2025. Reliability was set accordingly to the lower reliability in the crises. Reliability was set according to the lower reliability on the crises</t>
  </si>
  <si>
    <t>CRI001Moderate humanitarian conditions - Level 3</t>
  </si>
  <si>
    <t>CRI001Severe humanitarian conditions - Level 4</t>
  </si>
  <si>
    <t>CRI001Extreme humanitarian conditions - Level 5</t>
  </si>
  <si>
    <t>CRI001Crisis affected groups</t>
  </si>
  <si>
    <t>CRI001Illness cases reported</t>
  </si>
  <si>
    <t>CRI001Buildings damaged</t>
  </si>
  <si>
    <t>CRI001Buildings destroyed</t>
  </si>
  <si>
    <t>CRI001Buildings in affected area</t>
  </si>
  <si>
    <t>CRI001Economic Losses</t>
  </si>
  <si>
    <t>CRI002Total population</t>
  </si>
  <si>
    <t>City Population accessed 10/07/2026; Confidencial 27/07/2022</t>
  </si>
  <si>
    <t>https://www.citypopulation.de/en/costarica/cities/; https://confidencial.digital/english/atenas-a-canton-that-welcomes-nicaraguans-in-costa-rica/</t>
  </si>
  <si>
    <t>This figure is the aggregation of areas in Costa Rica where most Nicaraguan refugees reside: the cantons of San José (4,966 km²), Cartago (3,125 km²), Heredia (2,657 km²), and Alajuela (9,758 km²) (second-level administrative divisions). Reliability is set to low because it may be an underestimation as other areas with refugees may not be fully captured. Additionally, the number of migrants, refugees and asylum seekers in the country may have changed by the time of publishing.</t>
  </si>
  <si>
    <t>CRI002Landmass affected</t>
  </si>
  <si>
    <t>INEC 30/06/2025; Confidencial 27/07/2022; UNHCR 17/12/2024</t>
  </si>
  <si>
    <t>https://inec.cr/estadisticas-fuentes/estadisticas-demograficas?topics=91%252C646&amp;page=2; https://confidencial.digital/english/atenas-a-canton-that-welcomes-nicaraguans-in-costa-rica/; https://reliefweb.int/report/costa-rica/acnur-costa-rica-factsheet-diciembre-2024</t>
  </si>
  <si>
    <t xml:space="preserve">People exposed correspond to the total population of the areas in Costa Rica where most of the migrants, refugees and asylum seekers from Nicaragua reside: cantons of San José (1,666,458), Cartago (533,566), Heredia (550,613), and Alajuela (1,082,783) and the number of migrants, refugees and asylum seekers from Nicaragua across the country. The population projection figures for 2026 were taken from the Subnational population estimates and projections 2000-2050 from INEC (National Institute of Statistics and Censuses). Reliability is set to low, as we are working with projected populations for each of the areas in Costa Rica, and because the number of migrants, refugees, and asylum seekers in the country may have changed by the time of publication. </t>
  </si>
  <si>
    <t>CRI002People exposed</t>
  </si>
  <si>
    <t>UNHCR accessed 10/07/2026</t>
  </si>
  <si>
    <t>https://www.unhcr.org/where-we-work/countries/costa-rica?page=4&amp;utm_source=com&amp;year=2025&amp;dataset=POP&amp;yearsMode=range&amp;selectedYears=%5B2012%2C2026%5D&amp;level=OPR&amp;category=PTY&amp;fundingSource=ALS&amp;compareBy=%5B%22category%22%5D&amp;levelCompare=%5B%5B%22OCRI_ABC%22%5D%5D&amp;viewType=chart&amp;chartType=bar&amp;contextualDataset=BUD&amp;tableDataView=absolute</t>
  </si>
  <si>
    <t xml:space="preserve">People affected correspond to the number of migrants, refugees and asylum seekers from Nicaragua in Costa Rica according to UNHCR: 213,483 (number from the Excel sheet supporting the chart) out of the over 270,000 people forcibly displaced that the country hosts by 2026. This figure is from UNHCR, which is the only available source at the time. The reliability of this data has been assessed as low as these are planning figures and it wasn't possible to triangulate or cross-verify the figure with other sources. </t>
  </si>
  <si>
    <t>CRI002People affected</t>
  </si>
  <si>
    <t xml:space="preserve">People displaced correspond to the number of migrants, refugees, and asylum seekers from Nicaragua in Costa Rica, according to UNHCR:  213,483 (number from the Excel sheet supporting the chart) out of the over 270,000 people displaced that the country hosts by 2026 (please filtered by country of origin Top5 or Nicaragua to see the number). This figure is from UNHCR, which is the only available source at the time. The reliability of this data has been assessed as low as these are planning figures and it wasn't possible to triangulate or cross-verify the figure with other sources. </t>
  </si>
  <si>
    <t>CRI002People displaced</t>
  </si>
  <si>
    <t>CRI002Injuries reported</t>
  </si>
  <si>
    <t>CRI002Fatalities reported</t>
  </si>
  <si>
    <t>CRI002Fatalities in all crises</t>
  </si>
  <si>
    <t>https://www.unhcr.org/where-we-work/countries/costa-rica?page=4&amp;utm_source=com&amp;year=2025&amp;dataset=POP&amp;yearsMode=range&amp;selectedYears=%5B2012%2C2026%5D&amp;level=OPR&amp;category=CCO&amp;fundingSource=ALS&amp;compareBy=%5B%22category%22%5D&amp;levelCompare=%5B%5B%22OCRI_ABC%22%5D%5D&amp;viewType=chart&amp;chartType=bar&amp;contextualDataset=BUD&amp;tableDataView=absolute</t>
  </si>
  <si>
    <t xml:space="preserve">The People in Need corresponds to the number of migrants, refugees and asylum seekers from Nicaragua in Costa Rica, according to UNHCR:  213,483 (number from the Excel sheet supporting the chart) out of the 270,000 total asylum seekers and refugees in the country by 2026 (please filtered by country of origin Top5 or Nicaragua to see the number). This figure is from UNHCR, which is the only available source at the time. The reliability of this data has been assessed as low as it wasn't possible to triangulate or cross-verify the figure with other sources. </t>
  </si>
  <si>
    <t>CRI002People in Need</t>
  </si>
  <si>
    <t>City Population accessed 07/04/2026; Confidencial 27/07/2022; UNHCR 17/12/2024; UNHCR accessed 09/06/2026; CLIP 26/04/2023</t>
  </si>
  <si>
    <t>https://confidencial.digital/english/atenas-a-canton-that-welcomes-nicaraguans-in-costa-rica/;https://www.citypopulation.de/en/costarica/cities/; https://reliefweb.int/report/costa-rica/acnur-costa-rica-factsheet-diciembre-2024; https://reporting.unhcr.org/operational/operations/costa-rica?page=4&amp;utm_source=com&amp;year=2025; https://www.elclip.org/nicaraguenses-en-costa-rica-radiografia-migracion/</t>
  </si>
  <si>
    <t xml:space="preserve">According to INFORM SI methodology, the number of people in Level 1 is equal to the people exposed minus the people affected. People in Level 1 are able to meet their basic needs without employing irreversible coping strategies. The reliability of this data/indicator is low as we may be overcounting because our calculations are based on projected data, and may be outdated by the time of publishing. </t>
  </si>
  <si>
    <t>CRI002Minimal humanitarian conditions - Level 1</t>
  </si>
  <si>
    <t>UNHCR accessed 10/07/2026; CLIP 26/04/2023</t>
  </si>
  <si>
    <t>https://reporting.unhcr.org/operational/operations/costa-rica?page=4&amp;utm_source=com&amp;year=2025; https://www.elclip.org/nicaraguenses-en-costa-rica-radiografia-migracion/</t>
  </si>
  <si>
    <t xml:space="preserve">According to INFORM SI methodology, the number of people in Level 2 is equal to the people affected minus the people in need, as both figures are the same, this indicator is 0. The reliability of this data has been assessed as low as it wasn't possible to triangulate or cross-verify the figure with other sources. </t>
  </si>
  <si>
    <t>CRI002Stressed humanitarian conditions - Level 2</t>
  </si>
  <si>
    <t>According to the INFORM Severity Index methodology, the sum of people in levels 3, 4 and 5 is equal to the total number of people in need. ACAPS assigned the total number of people in need to level 3, leaving an info gap for level 4 and level 5. Reliability was set to low as it cannot be triangulated/cross-verified and as assuming all people in need are at level 3 may either overestimate or underestimate the actual distribution of needs</t>
  </si>
  <si>
    <t>CRI002Moderate humanitarian conditions - Level 3</t>
  </si>
  <si>
    <t>Infogap. According to the INFORM Severity Index methodology, the sum of people in levels 3, 4 and 5 is equal to the total number of people in need. ACAPS assigned the total number of people in need to level 3, leaving an info gap for level 4 and level 5. Reliability was set to low as it cannot be triangulated/cross-verified and as assuming all people in need are at level 3 may either overestimate or underestimate the actual distribution of needs</t>
  </si>
  <si>
    <t>CRI002Severe humanitarian conditions - Level 4</t>
  </si>
  <si>
    <t>CRI002Extreme humanitarian conditions - Level 5</t>
  </si>
  <si>
    <t>UNHCR 17/12/2024</t>
  </si>
  <si>
    <t>https://reliefweb.int/report/costa-rica/acnur-costa-rica-factsheet-diciembre-2024</t>
  </si>
  <si>
    <t xml:space="preserve">In this crisis, only 1 population groups are affected:  refugees and asylum seekers. </t>
  </si>
  <si>
    <t>CRI002Crisis affected groups</t>
  </si>
  <si>
    <t>CRI002People facing limited access constraints</t>
  </si>
  <si>
    <t>CRI002People facing restricted access constraints</t>
  </si>
  <si>
    <t>CRI002Illness cases reported</t>
  </si>
  <si>
    <t>CRI002Buildings damaged</t>
  </si>
  <si>
    <t>CRI002Buildings destroyed</t>
  </si>
  <si>
    <t>CRI002Buildings in affected area</t>
  </si>
  <si>
    <t>CRI002Economic Losses</t>
  </si>
  <si>
    <t>CRI003Total population</t>
  </si>
  <si>
    <t>City Population accessed 05/03/2026; R4V 03/12/2025</t>
  </si>
  <si>
    <t xml:space="preserve">The number of territories affected by the displacement from Venezuela to Costa Rica corresponds to the entire national territory of Costa Rica. The reason behind this decision is that the effects of migration are felt throughout the country with varying degrees of significance.
It's important to highlight that in some of the international migration crises from Venezuela that we have open across the Americas, we took the territories inside those countries with more than 10,000 migrants/refugees/asylum seekers in destination to determine the affected landmass. However, it is not possible to apply this approach in Costa Rica as we do not have the figures of in-destination migrants/refugees/asylum seekers by department/state. Reliability was set as low as a consequence. </t>
  </si>
  <si>
    <t>CRI003Landmass affected</t>
  </si>
  <si>
    <t xml:space="preserve">The number of people exposed corresponds to the total population of Costa Rica, in line with the population living in the landmass affected. This is based on the National Institute of Statistics and Census (INEC) of Costa Rica and was chosen as it's a local source that provides projections that include migration patterns. Reliability was set to Medium as we are working with projected figures. </t>
  </si>
  <si>
    <t>CRI003People exposed</t>
  </si>
  <si>
    <t>https://reliefweb.int/report/venezuela-bolivarian-republic/rmrp-2026-regional-refugee-and-migrant-response-plan-rmrp: https://data.humdata.org/dataset/latin-america-and-the-caribbean-regional-refugee-and-migrant-response-plan-2026; https://www.r4v.info/es/population-update-feb2026-esp</t>
  </si>
  <si>
    <t xml:space="preserve">The number of people affected is the sum of the population projection for migrants and refugees in Costa Rica in 2026, which includes 31,922 in destination and 15,333 Venezuelans in transit, as well as the number of affected host communities, 3203, as reported in the RMRP 2026 and the master-regional population pins-targets 2026 file. We decided not to use the project in destination number from R4V América Latina y el Caribe, Personas refugiados y migrantes venezolanas en la región - febrero 2026, latest update published, as the number in there is from 2024.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We decided not to use the number of people in destination showed in 
R4V sources were chosen for their constant reporting of Venezuelan refugees and migrants and their analyses based on multisectoral needs assessments.  The reliability of this data is considered medium as we are using projected figures for 2026. </t>
  </si>
  <si>
    <t>CRI003People affected</t>
  </si>
  <si>
    <t>https://reliefweb.int/report/venezuela-bolivarian-republic/rmrp-2026-regional-refugee-and-migrant-response-plan-rmrp: https://data.humdata.org/dataset/latin-america-and-the-caribbean-regional-refugee-and-migrant-response-plan-2026; https://reliefweb.int/report/colombia/venezuelan-refugees-and-migrants-region-may-2026</t>
  </si>
  <si>
    <t>The number of people displaced is the sum of the population projection for migrants and refugees in Costa Rica in 2026, which includes 31,922 in destination and 15,333 Venezuelans in-transit, as reported in the RMRP 2026 and the master-regional population pins-targets 2026 file. We decided not to use the project in destination number from R4V América Latina y el Caribe, Personas refugiados y migrantes venezolanas en la región - febrero 2026, latest update published, as the number in there is from 2024.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t>
  </si>
  <si>
    <t>CRI003People displaced</t>
  </si>
  <si>
    <t>CRI003Injuries reported</t>
  </si>
  <si>
    <t>CRI003Fatalities reported</t>
  </si>
  <si>
    <t>CRI003Fatalities in all crises</t>
  </si>
  <si>
    <t>https://reliefweb.int/report/venezuela-bolivarian-republic/rmrp-2026-regional-refugee-and-migrant-response-plan-rmrp: https://data.humdata.org/dataset/latin-america-and-the-caribbean-regional-refugee-and-migrant-response-plan-2026</t>
  </si>
  <si>
    <t xml:space="preserve">The number of people in need is the result of the 1) the total number of people in need according to the data from the master regional population PiN, 31144, and 2) the subtraction of the total PiN of other nationalities, 710, according to the master regional population pins target file. 
We decided to subtract the number of other nationalities in need, as it is not clear if those needs are a result of the crisis in Venezuela, and therefore may be inflating the number of people in need expected for 2026.
This source was chosen for its reliability in reporting up to date data about refugees and migrants and their needs across the region. The reliability of this data is considered medium as we are using projected figures for 2026. </t>
  </si>
  <si>
    <t>CRI003People in Need</t>
  </si>
  <si>
    <t>CRI003Minimal humanitarian conditions - Level 1</t>
  </si>
  <si>
    <t>CRI003Stressed humanitarian conditions - Level 2</t>
  </si>
  <si>
    <t xml:space="preserve">According to INFORM Severity Index methodology, the sum of people in levels 3, 4 and 5 is equal to the total number of people in need: he number of people in need is the result of the 1) the addition of the refugees and migrants in need 29 700 plus the number of affected host communities (1400) in need of humanitarian assistance for 2026, as reported in the RMRP 2026, and 2) the subtraction of the total PiN of other nationalities, 710, according to the master regional population pins target file. 
We decided to subtract the number of other nationalities in need, as it is not clear if those needs are a result of the crisis in Venezuela, and therefore may be inflating the number of people in need expected for 2026.
This source was chosen for its reliability in reporting up to date data about refugees and migrants and their needs across the region. The reliability of this data is considered medium as we are using projected figures for 2026. </t>
  </si>
  <si>
    <t>CRI003Moderate humanitarian conditions - Level 3</t>
  </si>
  <si>
    <t>CRI003Severe humanitarian conditions - Level 4</t>
  </si>
  <si>
    <t>CRI003Extreme humanitarian conditions - Level 5</t>
  </si>
  <si>
    <t>CRI003Crisis affected groups</t>
  </si>
  <si>
    <t>CRI003Illness cases reported</t>
  </si>
  <si>
    <t>CRI003Buildings damaged</t>
  </si>
  <si>
    <t>CRI003Buildings destroyed</t>
  </si>
  <si>
    <t>CRI003Buildings in affected area</t>
  </si>
  <si>
    <t>CRI003Economic Losses</t>
  </si>
  <si>
    <t>UNFPA accessed 08/07/2026</t>
  </si>
  <si>
    <t>https://www.unfpa.org/data/world-population/TT</t>
  </si>
  <si>
    <t>According to the United Nations Population Fund (UNFPA) World Population Dashboard, Trinidad and Tobago's estimated total population for 2024 is 1.5 million. This estimate incorporates various demographic factors, including migration patterns, providing a comprehensive view of the country's population. 
The UNFPA estimate was selected over the WorldOMeter as it draws on data from national statistical offices and international organizations to produce its estimate, and it is generally considered more reliable and authoritative, particularly regarding demographic statistics. Reliability is set to Medium, as the figure is based on projections and estimated trends, which are subject to change as new data becomes available.</t>
  </si>
  <si>
    <t>TTO002Total population</t>
  </si>
  <si>
    <t>https://data.worldbank.org/indicator/AG.LND.TOTL.K2?locations=TT</t>
  </si>
  <si>
    <t xml:space="preserve">The consequences of the Venezuela displacement in Trinidad and Tobago are felt throughout the entire country, and although many are concentrated in urban area as Port of Spain and San Fernando, the crisis is spread throughout the whole national territory, so its whole landmass is included. Reliability was set to low as it may an overestimation and as we don't have enough information to determine which regions are being affected by the crisis.
</t>
  </si>
  <si>
    <t>TTO002Landmass affected</t>
  </si>
  <si>
    <t>https://www.unfpa.org/data/world-population/TT?utm_source=chatgpt.com</t>
  </si>
  <si>
    <t>The number of people exposed corresponds to the total population of the country, as they are all impacted by the influx of migration. This data is sourced from the latest report by the United Nations Population Fund (UNFPA), which was selected due to its comprehensive and authoritative estimates. The UNFPA incorporates the most recent demographic data from national statistical offices and international organizations. While the UNFPA provides robust and reliable projections, it’s important to note that these are estimates and subject to change as new data becomes available. Reliability is set to Low, given that the figure is based on projected trends and demographic assumptions, and since we don't have enough information to determine if the whole population is being affected by the crisis.</t>
  </si>
  <si>
    <t>TTO002People exposed</t>
  </si>
  <si>
    <t>https://reliefweb.int/report/venezuela-bolivarian-republic/rmrp-2026-regional-refugee-and-migrant-response-plan-rmrp; https://www.r4v.info/en/rmrp2026; https://www.r4v.info/es/population-update-feb2026-esp</t>
  </si>
  <si>
    <t xml:space="preserve">The number of people affected is the sum of the population projection for migrants and refugees in Trinidad and Tobago, in 2026, which includes 26,696 in destination and 0 Venezuelans in transit, as well as the number of affected host communities, 5,754, as reported in the RMRP 2026, the master-regional population pins-targets 2026 file and the R4V América Latina y el Caribe, Personas refugiados y migrantes venezolanas en la región - febrero 2026 last update. We decided to use the number from the HDX master file, as it's more precise than the numbers from the reports, which tend to get rounded up.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 </t>
  </si>
  <si>
    <t>TTO002People affected</t>
  </si>
  <si>
    <t>https://reliefweb.int/report/venezuela-bolivarian-republic/rmrp-2026-regional-refugee-and-migrant-response-plan-rmrp; https://www.r4v.info/en/rmrp2026; https://reliefweb.int/report/colombia/venezuelan-refugees-and-migrants-region-may-2026</t>
  </si>
  <si>
    <t>The number of people displaced is the sum of the population projection for migrants and refugees in Trinidad and Tobago, in 2026, which includes 26,696 in destination and 0 Venezuelans in transit, as well as the number of affected host communities, 5,754, as reported in the RMRP 2026, the master-regional population pins-targets 2026 file and the R4V América Latina y el Caribe, Personas refugiados y migrantes venezolanas en la región - febrero 2026 last update. We decided to use the number from the HDX master file, as it's more precise than the numbers from the reports, which tend to get rounded up.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t>
  </si>
  <si>
    <t>TTO002People displaced</t>
  </si>
  <si>
    <t>TTO002Injuries reported</t>
  </si>
  <si>
    <t xml:space="preserve">https://missingmigrants.iom.int/migrant-incident-report?main_id=2025.MMP0099 </t>
  </si>
  <si>
    <t>This is the number of Venezuelan migrant fatalities from 01/01/2026 to 30/06/2026. Since no incident has been reported within this timeframe, reliability has been set as low as there may be undercounting.</t>
  </si>
  <si>
    <t>TTO002Fatalities reported</t>
  </si>
  <si>
    <t>TTO002Fatalities in all crises</t>
  </si>
  <si>
    <t>https://reliefweb.int/report/venezuela-bolivarian-republic/rmrp-2026-regional-refugee-and-migrant-response-plan-rmrp; https://www.r4v.info/en/rmrp2026</t>
  </si>
  <si>
    <t xml:space="preserve">The number of people in need is the result of 1) the addition of the refugees and migrants in need 19700 plus the number of affected host communities, 4236, in need of humanitarian assistance for 2026, as reported in the RMRP 2026, and 2) the subtraction of the total PiN of other nationalities, 0, according to the master regional population pins target file. 
We decided to subtract the number of other nationalities in need, as it is not clear if those needs are a result of the crisis in Venezuela, and therefore may be inflating the number of people in need expected for 2026.
This source was chosen for its reliability in reporting up to date data about refugees and migrants and their needs across the region. The reliability of this data is considered medium as we are using projected figures for 2026. </t>
  </si>
  <si>
    <t>TTO002People in Need</t>
  </si>
  <si>
    <t>R4V 03/12/2025; UNFPA accessed 08/07/2026</t>
  </si>
  <si>
    <t>https://reliefweb.int/report/venezuela-bolivarian-republic/rmrp-2026-regional-refugee-and-migrant-response-plan-rmrp; https://www.unfpa.org/data/world-population/TT</t>
  </si>
  <si>
    <t xml:space="preserve">According to INFORM SI methodology, the number of people in Level 1 is equal to the people exposed (1,500,000) minus the people affected (27,900). People in Level 1 are able to meet their basic needs without employing irreversible coping strategies. Due to the very fluid and dynamic situation, and common challenges in monitoring people on the move the reliability is set at Medium. </t>
  </si>
  <si>
    <t>TTO002Minimal humanitarian conditions - Level 1</t>
  </si>
  <si>
    <t xml:space="preserve">According to INFORM SI methodology, the number of people in Level 2 is equal to the people affected (27,900) minus the people in need (24,300). Due to the very fluid and dynamic situation, and common challenges in monitoring people on the move, the reliability is set at Medium. </t>
  </si>
  <si>
    <t>TTO002Stressed humanitarian conditions - Level 2</t>
  </si>
  <si>
    <t>According to INFORM Severity Index methodology, the sum of people in levels 3, 4 and 5 is equal to the total number of people in need:  The number of people in need is the result of 1) the addition of the refugees and migrants in need 19700 plus the number of affected host communities, 4236, in need of humanitarian assistance for 2026, as reported in the RMRP 2026, and 2) the subtraction of the total PiN of other nationalities, 0, according to the master regional population pins target file. 
We decided to subtract the number of other nationalities in need, as it is not clear if those needs are a result of the crisis in Venezuela, and therefore may be inflating the number of people in need expected for 2026.
The reliability is set to low as we are working with projected figures for 2026 and as this approach may understimate the number of people in need and in level 3</t>
  </si>
  <si>
    <t>TTO002Moderate humanitarian conditions - Level 3</t>
  </si>
  <si>
    <t>TTO002Severe humanitarian conditions - Level 4</t>
  </si>
  <si>
    <t>TTO002Extreme humanitarian conditions - Level 5</t>
  </si>
  <si>
    <t xml:space="preserve"> In this crisis, 3 out of 5 population groups are affected: Hotsts, Non-Hosts, Refugees</t>
  </si>
  <si>
    <t>TTO002Crisis affected groups</t>
  </si>
  <si>
    <t>TTO002People facing limited access constraints</t>
  </si>
  <si>
    <t>TTO002People facing restricted access constraints</t>
  </si>
  <si>
    <t>TTO002Illness cases reported</t>
  </si>
  <si>
    <t>TTO002Buildings damaged</t>
  </si>
  <si>
    <t>TTO002Buildings destroyed</t>
  </si>
  <si>
    <t>TTO002Buildings in affected area</t>
  </si>
  <si>
    <t>TTO002Economic Losses</t>
  </si>
  <si>
    <t>https://www.unfpa.org/data/world-population/PA</t>
  </si>
  <si>
    <t>According to the United Nations Population Fund (UNFPA) World Population Dashboard, the estimated total population of Panama for 2025 is 4.5 million. This estimate incorporates various demographic factors, including migration patterns, providing a more comprehensive and up-to-date view of the country's population. Reliability is set to Medium, as the figure is based on projections and estimated trends, which are subject to change as new data becomes available.</t>
  </si>
  <si>
    <t>PAN002Total population</t>
  </si>
  <si>
    <t>World Bank accessed on 08/07/2026; R4V 03/12/2025</t>
  </si>
  <si>
    <t>https://data.worldbank.org/indicator/AG.LND.TOTL.K2?locations=PA; https://reliefweb.int/report/venezuela-bolivarian-republic/rmrp-2026-regional-refugee-and-migrant-response-plan-rmrp</t>
  </si>
  <si>
    <t>The consequences of  Displacement from Venezuela in Panama are felt across the country, for either the Venezuelan in-site, the in transit or the host communities. Although the majority of the refugees reside in the southern and northern borders, all the country's departments are affected by the crisis. Reliability is set to medium as may be overcounting the landmass affected</t>
  </si>
  <si>
    <t>PAN002Landmass affected</t>
  </si>
  <si>
    <t>UNFPA accessed on 08/07/2026; R4V 03/12/2025</t>
  </si>
  <si>
    <t>https://www.unfpa.org/data/world-population/PA; https://reliefweb.int/report/venezuela-bolivarian-republic/rmrp-2026-regional-refugee-and-migrant-response-plan-rmrp</t>
  </si>
  <si>
    <t xml:space="preserve">The number of people exposed corresponds to the entire population of Panama (4,600,000) by 2025, as there are Venezuelans in need across all the departments in the country. These figures are taken from UNFPA and R4V. These sources were chosen because are the most up-to-date. The reliability of this data/indicator is medium as we may be overcounting those exposed to the crisis. </t>
  </si>
  <si>
    <t>PAN002People exposed</t>
  </si>
  <si>
    <t>R4V 03/12/2025; R4V 03/12/2025; R4V 15/02/2026</t>
  </si>
  <si>
    <t xml:space="preserve">The number of people affected is the sum of the population projection for migrants and refugees in Panama, in 2026, which includes 59,727 in destination and 15,333 Venezuelans in transit, as well as the number of affected host communities, 6,000, as reported in the RMRP 2026 and the master-regional population pins-targets 2026 file. We decided not to use the project in destination number from R4V América Latina y el Caribe, Personas refugiados y migrantes venezolanas en la región - febrero 2026, latest update published, as the number in there is from 2024.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 </t>
  </si>
  <si>
    <t>PAN002People affected</t>
  </si>
  <si>
    <t>The number of people displaced is the sum of the population projection for migrants and refugees in Panama in 2026, which includes 59,727 in destination and 15,333 Venezuelans in transit, as reported in the RMRP 2026 and the master-regional population pins-targets 2026 file. We decided not to use the project in destination number from R4V América Latina y el Caribe, Personas refugiados y migrantes venezolanas en la región - febrero 2026, latest update published, as the number in there is from 2024.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t>
  </si>
  <si>
    <t>PAN002People displaced</t>
  </si>
  <si>
    <t>There are no approximate or exact figures of injuries reported</t>
  </si>
  <si>
    <t>PAN002Injuries reported</t>
  </si>
  <si>
    <t>https://missingmigrants.iom.int/migrant-incident-report?main_id=2025.MMP0097</t>
  </si>
  <si>
    <t>Fatalities of migrants from 01/01/2026 to 30/06/2026 in Panama as migration route. The probability of accuracy is considered low due to the challenges in tracking and reporting migrant deaths and the often undocumented nature of migrant journeys, which can lead to underreporting.</t>
  </si>
  <si>
    <t>PAN002Fatalities reported</t>
  </si>
  <si>
    <t>PAN002Fatalities in all crises</t>
  </si>
  <si>
    <t>The number of people in need is the result of the 1) the addition of the refugees and migrants in need 46500 plus the number of affected host communities, 3200, in need of humanitarian assistance for 2026, as reported in the RMRP 2026, and 2) the subtraction of the total PiN of other nationalities, 742, according to the master regional population pins target file. 
We decided to subtract the number of other nationalities in need, as it is not clear if those needs are a result of the crisis in Venezuela, and therefore may be inflating the number of people in need expected for 2026.
This source was chosen for its reliability in reporting up to date data about refugees and migrants and their needs across the region. The reliability of this data is considered medium as we are using projected figures for 2026.</t>
  </si>
  <si>
    <t>PAN002People in Need</t>
  </si>
  <si>
    <t>According to INFORM SI methodology, the number of people in Level 1 is equal to the people exposed minus the people affected. People in Level 1 are able to meet their basic needs without employing irreversible coping strategies. The reliability of this data/indicator is medium as we may be overcounting because our calculations are based on projected data</t>
  </si>
  <si>
    <t>PAN002Minimal humanitarian conditions - Level 1</t>
  </si>
  <si>
    <t xml:space="preserve">According to INFORM SI methodology, the number of people in Level 2 is equal to the people affected minus the people in need. People in Level 2 might be facing some difficulties accessing basic services but are able to meet their needs without external assistance. Reliability is set to medium as we are working with projected data </t>
  </si>
  <si>
    <t>PAN002Stressed humanitarian conditions - Level 2</t>
  </si>
  <si>
    <t>According to INFORM Severity Index methodology, the sum of people in levels 3, 4 and 5 is equal to the total number of people in need:  The number of people in need is the result of the 1) the addition of the refugees and migrants in need 46500 plus the number of affected host communities, 3200, in need of humanitarian assistance for 2026, as reported in the RMRP 2026, and 2) the subtraction of the total PiN of other nationalities, 742, according to the master regional population pins target file. 
We decided to subtract the number of other nationalities in need, as it is not clear if those needs are a result of the crisis in Venezuela, and therefore may be inflating the number of people in need expected for 2026.
This source was chosen for its reliability in reporting up to date data about refugees and migrants and their needs across the region. The reliability of this data is considered low as we are using projected figures for 2026 and as we may be understimating the amount of people in need with this approach</t>
  </si>
  <si>
    <t>PAN002Moderate humanitarian conditions - Level 3</t>
  </si>
  <si>
    <t>PAN002Severe humanitarian conditions - Level 4</t>
  </si>
  <si>
    <t>PAN002Extreme humanitarian conditions - Level 5</t>
  </si>
  <si>
    <t>In this crisis, 3 out of 5 population groups are affected: host population, non host population and refugees/asylum seekers</t>
  </si>
  <si>
    <t>PAN002Crisis affected groups</t>
  </si>
  <si>
    <t>PAN002People facing limited access constraints</t>
  </si>
  <si>
    <t>PAN002People facing restricted access constraints</t>
  </si>
  <si>
    <t>PAN002Illness cases reported</t>
  </si>
  <si>
    <t>PAN002Buildings damaged</t>
  </si>
  <si>
    <t>PAN002Buildings destroyed</t>
  </si>
  <si>
    <t>PAN002Buildings in affected area</t>
  </si>
  <si>
    <t>PAN002Economic Losses</t>
  </si>
  <si>
    <t>People affected are estimated by taking the population who are facing CH/ IPC phase 2, 3, 4 and 5 in the affected areas: Zamfara, Kaduna, Sokoto, Kebbi and Katsina states. The projected period June to August 2026 have been taken. According to inform severity methodology People affected = Level 2 + Level 3 + Level 4 + Level 5. The figure is taken from CH/IPC analysis as of January 2026 for projection period June to August 2026. This source is chosen due to the lack of an alternative comprehensive source. The reliability of this indicator is adjusted to low as its a prjection and may not capture the current situation on the ground and also the analysis primarily captures food insecurity but does not fully reflect other sectoral needs..</t>
  </si>
  <si>
    <t>NGA007People affected</t>
  </si>
  <si>
    <t>UNHCR 22/05/2026; UNHCR 01/06/2026</t>
  </si>
  <si>
    <t>https://data.unhcr.org/en/documents/details/122552; https://data.unhcr.org/en/documents/details/123049</t>
  </si>
  <si>
    <t>The number of people displaced by North west banditry incudes; 793,534  IDPs in North West  states, and  140,364 refugees from NW Nigeria in Maradi (Niger). Some areas in assessed states were inaccessible due to ongoing violence/conflict, so the number of IDPs is likely to be higher than reported hence its medium reliabilty. The figures are taken from UNHCR Dashboard for All Population Snapshot and that of Principal Refugees, IDPs and Stateless Persons. UNHCR is chosen here because of its monthy updates of the people displaced and its wider view of the crisis</t>
  </si>
  <si>
    <t>NGA007People displaced</t>
  </si>
  <si>
    <t>NGA007Injuries reported</t>
  </si>
  <si>
    <t>Total Fatalities from 01/01/2026 to 30/06/2026 in Sokoto, Kebbi, Kaduna, Katsina and Zamfara states, which are most affected by north west banditry. Some of these fatalities may actually be related to the conflicts in North central due to the fluidity of the crisis in the adjacent states.</t>
  </si>
  <si>
    <t>NGA007Fatalities reported</t>
  </si>
  <si>
    <t>NGA007Fatalities in all crises</t>
  </si>
  <si>
    <t xml:space="preserve">The total number of people in need (PIN) for this crisis is derived from the estimated population in Phase 3 and 4 food insecurity in Sokoto, Kebbi, Kaduna, Katsina, and Zamfara states during the projected period of June to August 2026. Since the HNO/HNRP analysis is limited to the BAY states (Borno, Adamawa, and Yobe) and primarily focuses on needs stemming from the ongoing armed conflict. The Cadre Harmonisé was used in this crisis. This analysis, while useful, has limitations: its reliability is rated as low because it covers a projected period (June to August 2026) and focuses solely on food insecurity excluding other critical conflict-related needs such as protection, health, and education. As such, the humanitarian impact may be underestimated. </t>
  </si>
  <si>
    <t>NGA007People in Need</t>
  </si>
  <si>
    <t>The minimal level comprise of Minimal conditions ( Level 1) = People Exposed - People affected. The number of people who are exposed to the crisis however not affected or in needs of urgent humanitarian assistance. There may be some needs but are not life-threatening. This level is matched with the population who are facing IPC phase  June to August 2026 projection period according to CH/IPC as of January 2026. NB:The HNO analysis primarily focuses on the so-called BAY states (Borno, Adamawa and Yobe) in north-east Nigeria, it only captures the magnitude and severity of needs of the BAY region caused by a domestic armed conflict. Therefore the CH/IPC source was used as it provides a wider view of the other crisis. The reliability of this source is also adjusted to low as its a projection and may not capture the current situation on the ground and also the analysis captures food insecurity but does not fully reflect other sectoral needs.</t>
  </si>
  <si>
    <t>NGA007Minimal humanitarian conditions - Level 1</t>
  </si>
  <si>
    <t>The stressed l level comprise of Minimal conditions ( Level 2) = People affected - People in need. The number of people who are affected by the crisis however not in needs of urgent humanitarian assistance. Needs are higher than level 1 but are still not life-threatening. The affected population can meet their needs by applying coping strategies. This level is matched with the population who are facing IPC phase 2 June to August 2026 projection period in the CH/IPC analysis as of January 2026. 
NB:The HNO analysis primarily focuses on the so-called BAY states (Borno, Adamawa and Yobe) in north-east Nigeria, it only captures the magnitude and severity of needs of the BAY region caused by a domestic armed conflict. Therefore the Cadre Harmonise source was used as it provides a wider view of the other crisis. The reliability of this source is also adjusted to low as its a prjection and may not capture the current situation on the ground and also the analysis captures food insecurity but does not fully reflect other sectoral needs.</t>
  </si>
  <si>
    <t>NGA007Stressed humanitarian conditions - Level 2</t>
  </si>
  <si>
    <t>The people in need are corresponding to the population who are facing IPC phase 3, 4 and 5; June to August 2026 projection period. All of them are facing IPC phase 3 and 4 and none is placed in phase 5. Therefore Moderate humanitarian conditions - Level 3 is matched with People in IPC phase 3 and Severe humanitarian conditions - Level 4 is matched with people in IPC phase 4. No population in IPC phase 5. NB:The HNO analysis primarily focuses on the so-called BAY states (Borno, Adamawa and Yobe) in north-east Nigeria, it only captures the magnitude and severity of needs of the BAY region caused by a domestic armed conflict. Therefore the CH/IPC was used as it provides a wider view of the other crisis. The reliability of this source is also adjusted to low as its a prjection and may not capture the current situation on the ground and also the analysis captures food insecurity but does not fully reflect other sectoral needs.</t>
  </si>
  <si>
    <t>NGA007Moderate humanitarian conditions - Level 3</t>
  </si>
  <si>
    <t>The people in needs are corresponding to the population who are facing IPC phase 3, 4 June to August 2026 projection period in the CH/IPC as of January 2026. All of them are facing IPC phase 3 and 4 and none is placed in phase 5. Therefore Moderate humanitarian conditions - Level 3 is matched with People in IPC phase 3 and Severe humanitarian conditions - Level 4 is matched with people in IPC phase 4. No population in IPC phase 5.  NB:The HNO analysis primarily focuses on the so-called BAY states (Borno, Adamawa and Yobe) in north-east Nigeria, it only captures the magnitude and severity of needs of the BAY region caused by a domestic armed conflict. Therefore the CH/IPC was used as it provides a wider view of the other crisis. The reliability of this source is also adjuste to low as its a prjection and may not capture the current situation on the ground and also the analysis captures food insecurity but does not fully reflect other sectoral needs.</t>
  </si>
  <si>
    <t>NGA007Severe humanitarian conditions - Level 4</t>
  </si>
  <si>
    <t>The people in needs are corresponding to the population who are facing IPC phase 3, 4 June to August 2026 projection period in the CH/IPC analyisis as of January 2026. All of them are facing IPC phase 3 and 4 and none is placed in phase 5. Therefore Moderate humanitarian conditions - Level 3 is matched with People in IPC phase 3 and Severe humanitarian conditions - Level 4 is matched with people in IPC phase 4. No population in IPC phase 5. NB:The HNO analysis primarily focuses on the so-called BAY states (Borno, Adamawa and Yobe) in north-east Nigeria, it only captures the magnitude and severity of needs of the BAY region caused by a domestic armed conflict. Therefore the food cluster source was used as it provides a wider view of the other crisis. The reliability of this source is also adjusted to low as its a prjection and may not capture the current situation on the ground and also the analysis captures food insecurity but does not fully reflect other sectoral needs.</t>
  </si>
  <si>
    <t>NGA007Extreme humanitarian conditions - Level 5</t>
  </si>
  <si>
    <t>The affected groups are hosts, non-hosts, IDPs and returnees, and refugees.</t>
  </si>
  <si>
    <t>NGA007Crisis affected groups</t>
  </si>
  <si>
    <t>NGA007People facing limited access constraints</t>
  </si>
  <si>
    <t>NGA007People facing restricted access constraints</t>
  </si>
  <si>
    <t>NGA007Illness cases reported</t>
  </si>
  <si>
    <t>NGA007Buildings damaged</t>
  </si>
  <si>
    <t>NGA007Buildings destroyed</t>
  </si>
  <si>
    <t>NGA007Buildings in affected area</t>
  </si>
  <si>
    <t>NGA007Economic Losses</t>
  </si>
  <si>
    <t>NGA008Total population</t>
  </si>
  <si>
    <t>NBS Accessed 16/06/2026</t>
  </si>
  <si>
    <t>https://nigeria.opendataforafrica.org/</t>
  </si>
  <si>
    <t>The states that host 98% of Cameroonian refugees are considered exposed to the crisis and their landmass were included. This includes: Cross River, Taraba and Benue states.</t>
  </si>
  <si>
    <t>NGA008Landmass affected</t>
  </si>
  <si>
    <t>NBS Accessed 16/06/2026; UNHCR 01/07/2026</t>
  </si>
  <si>
    <t>https://nigeria.opendataforafrica.org/; https://data.unhcr.org/en/documents/details/123270</t>
  </si>
  <si>
    <t>The states that host 98% of Cameroonian refugees are considered exposed to the crisis and the whole population have been included. This includes: Cross River, Taraba and Benue states with a total population of 12,674,918. Additionally the population of cameroonian refugees and asylum seekers - 120,199  have also been included.  The figures are taken from NBS data portal as of 2016 and that of UNHCR dashboard as of july 2026. Although the population figures for the host community is not up to date, the UNHCR refugees data is upto date and therefore the reliability is adjusted to medium. UNHCR applies generally consistent and transparent methodologies for displacement data collection; however, figures often rely on host government reports, partner inputs, and field estimates. The data may not capture individuals entering through unofficial border points, and by the time reports are published, figures may have already changed due to ongoing population movements. Variations in coverage, registration practices, and reporting frequency can further limit full verification and affect overall accuracy.</t>
  </si>
  <si>
    <t>NGA008People exposed</t>
  </si>
  <si>
    <t>UNHCR 01/07/2026</t>
  </si>
  <si>
    <t>https://data.unhcr.org/en/documents/details/123270</t>
  </si>
  <si>
    <t>Total number of registered cameroonian refugees (107,855) , Asylum seekers -34 and Unregistered refugees 12,310. All these  have been considered affected by the crisis. Host communities might have been affected, however there is no available informaiton. The figures are taken from UNHCR dashboard for refugees and asylum seekers in Nigeria as of July 2026. UNHCR is chosen as it provides a wider view of the crisis and due to its regular updates of the refugee numbers. The reliability is set as medium because UNHCR applies generally consistent and transparent methodologies for displacement data collection; however, figures often rely on host government reports, partner inputs, and field estimates. The data may not capture individuals entering through unofficial border points, and by the time reports are published, figures may have already changed due to ongoing population movements. Variations in coverage, registration practices, and reporting frequency can further limit full verification and affect overall accuracy.</t>
  </si>
  <si>
    <t>NGA008People affected</t>
  </si>
  <si>
    <t>https://data.unhcr.org/en/documents/details/122642</t>
  </si>
  <si>
    <t>The number of people displaced includes the total number of registered refugees (107,855) , Asylum seekers (34) and Unregistered refugees (12,310). The figures are as of July 2026. The UNHCR  is chosen because it provides regular updates and a wider view of the displaced people due to  this crisis and its reliabilty set to medium because UNHCR applies generally consistent and transparent methodologies for displacement data collection; however, figures often rely on host government reports, partner inputs, and field estimates. The data may not capture individuals entering through unofficial border points, and by the time reports are published, figures may have already changed due to ongoing population movements. Variations in coverage, registration practices, and reporting frequency can further limit full verification and affect overall accuracy.</t>
  </si>
  <si>
    <t>NGA008People displaced</t>
  </si>
  <si>
    <t>NGA008Injuries reported</t>
  </si>
  <si>
    <t>ACLED reports a total of 470 fatalities in Taraba, Cross river and Benue states from 01/01/2026 to 30/06/2026  due to events such as  Battles, Violence against civilians, Explosions/Remote violence, Riots, Protests, Strategic development. However its not clear if refugees have been targeted in violent incidents therefore leave as infogap</t>
  </si>
  <si>
    <t>NGA008Fatalities reported</t>
  </si>
  <si>
    <t>NGA008Fatalities in all crises</t>
  </si>
  <si>
    <t>The total number of the people in need includes all  registered  refugees (107,855) , Asylum seekers - 34 and Unregistered refugees 12,310 in Nigeria according to UNHCR. The HNO analysis was considered however not suitable because it primarily focuses on the so-called BAY states (Borno, Adamawa and Yobe) in north-east Nigeria, it only captures the magnitude and severity of needs of the BAY region caused by a domestic armed conflict. Therefore the UNHCR was used as it provides a wider view of the crisis, reliable and it also provides a regular update on the number of refugees concerned in this crisis. The reliabilty is medium because, UNHCR applies generally consistent and transparent methodologies for displacement data collection; however, figures often rely on host government reports, partner inputs, and field estimates. The data may not capture individuals entering through unofficial border points, and by the time reports are published, figures may have already changed due to ongoing population movements. Variations in coverage, registration practices, and reporting frequency can further limit full verification and affect overall accuracy.</t>
  </si>
  <si>
    <t>NGA008People in Need</t>
  </si>
  <si>
    <t>UNHCR 01/07/2026; NBS Accessed 07/07/2025</t>
  </si>
  <si>
    <t>https://data.unhcr.org/en/documents/details/122642; https://nigeria.opendataforafrica.org/xspplpb/nigeria-census</t>
  </si>
  <si>
    <t xml:space="preserve">According to INFORM SI methodology, The minimal level comprise of  Minimal conditions ( Level 1) = People Exposed - People affected. People in Level 1 are able to meet their basic needs without employing irreversible coping strategies. HNO analysis is not suitable because it primarily focuses on the BAY states (Borno, Adamawa and Yobe) in north-east Nigeria. UNHCR was used as it provides a wider view of the crisis, reliable and it also provides a regular update on the number of refugees concerned in this crisis. The reliabilty is medium because the methodologies used for data collection are generally consistent, though minor variations exist that could affect accuracy. </t>
  </si>
  <si>
    <t>NGA008Minimal humanitarian conditions - Level 1</t>
  </si>
  <si>
    <t>According to INFORM SI methodology, the stressed level comprise Stressed conditions (Level2)= People Affected - People in Need. Since all the refugees and asylum seekers affected are in need, there are no people in level. UNHCR dashboard  figures are used as it provides a wider view of the crisis, reliable and it also provides a regular update on the number of refugees concerned in this crisis. The reliabilty is medium because the methodologies used for data collection are generally consistent, though minor variations exist that could affect accuracy.</t>
  </si>
  <si>
    <t>NGA008Stressed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</si>
  <si>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total number of registered  refugees (107,855) , Asylum seekers - (34) and Unregistered refugees (12,310) in Nigeria. The figure is taken from UNHCR dashboard as it provides a wider view of the crisis. The reliabilty is assigned as low reliability because there is no severity level data has been provided. Assuming all people in need are at level 3 may either overestimate or underestimate the actual distribution of needs. Leaving levels 4 and 5 as information gaps ensures transparency, but the absence of precise severity data limits the ability to accurately reflect crisis conditions.</t>
  </si>
  <si>
    <t>NGA008Moderate humanitarian conditions - Level 3</t>
  </si>
  <si>
    <t xml:space="preserve">There is no analysis of the severity of needs for Camerronian refugees, therefore leaving this figure as an infogap. </t>
  </si>
  <si>
    <t>NGA008Severe humanitarian conditions - Level 4</t>
  </si>
  <si>
    <t>NGA008Extreme humanitarian conditions - Level 5</t>
  </si>
  <si>
    <t>https://data.unhcr.org/en/documents/details/123270; https://nigeria.opendataforafrica.org/xspplpb/nigeria-census</t>
  </si>
  <si>
    <t>In this crisis, 3 out of 5 population groups are affected: Refugee/ Asylum Seekers , non-host population &amp; Host population</t>
  </si>
  <si>
    <t>NGA008Crisis affected groups</t>
  </si>
  <si>
    <t>NGA008People facing limited access constraints</t>
  </si>
  <si>
    <t>NGA008People facing restricted access constraints</t>
  </si>
  <si>
    <t>NGA008Illness cases reported</t>
  </si>
  <si>
    <t>NGA008Buildings damaged</t>
  </si>
  <si>
    <t>NGA008Buildings destroyed</t>
  </si>
  <si>
    <t>NGA008Buildings in affected area</t>
  </si>
  <si>
    <t>NGA008Economic Losses</t>
  </si>
  <si>
    <t>IPC 24/02/2026</t>
  </si>
  <si>
    <t>https://www.ipcinfo.org/ipc-country-analysis/details-map/en/c/1163311/?iso3=SOM</t>
  </si>
  <si>
    <t>The total population figure of 19,442,181 is taken from the IPC Somalia Acute Food Insecurity Analysis, January 2026. This figure is consistent with the total population of Somalia according to the 2026 Humanitarian Needs and Response Plan (HNRP), which accounts for population movement in and out of the country, whether Somali or other nationalities.</t>
  </si>
  <si>
    <t>SOM002Total population</t>
  </si>
  <si>
    <t>City Population Accessed 20/06/2024</t>
  </si>
  <si>
    <t>https://www.citypopulation.de/en/somalia/</t>
  </si>
  <si>
    <t>Landmass of Woqooyi Galbeed and  Bari regions, which host majority of refugees and asylum seekers.</t>
  </si>
  <si>
    <t>SOM002Landmass affected</t>
  </si>
  <si>
    <t>IPC 28/05/2026; Citypopulation Accessed 01/06/2026; World Bank accessed 01/06/2026</t>
  </si>
  <si>
    <t>https://www.ipcinfo.org/fileadmin/user_upload/ipcinfo/docs/IPC_Ecuador_Acute_Food_Insecurity_Dic2025_Nov2026_Report_Spanish.pdf; https://www.citypopulation.de/en/ecuador/admin/; https://data.worldbank.org/indicator/SP.POP.TOTL?locations=EC</t>
  </si>
  <si>
    <t>This is the population of Ecuador by 2026 according to IPC estimations, based on Ecuador national government census in 2026. This census included migrants/refugees/asylum seekers by that time and in its projections. However, the number of migrants/refugees/asylum seekers, particularly from Venezuela, has increased significantly in recent years, and it is unclear if all of them are included. We choose IPCs rather than the World Bank as the most up-to-date and accepted source, but we place it with medium reliability because we may be undercounting the number of refugees/migrants/asylum seekers.</t>
  </si>
  <si>
    <t>ECU001Total population</t>
  </si>
  <si>
    <t>City Population Accessed 20/06/2024; UNHCR 22/07/2026</t>
  </si>
  <si>
    <t>https://www.citypopulation.de/en/somalia/; https://data.unhcr.org/en/documents/details/123400</t>
  </si>
  <si>
    <t>The number of people exposed corresponds to the Population of Woqooyi Galbeed and Bari regions, which host majority of refugees and asylum seekers (2,694,100) plus the total number of refugees and asylum seekers (32,966). The figures are taken from City population as it provides the population of different regions of Somalia and UNHCR as of June  2026 due to its regular updates of the displaced population. Additionally, its reliabilty is medium as the population figures is not up to date as it is based on City population data as of 2019.</t>
  </si>
  <si>
    <t>SOM002People exposed</t>
  </si>
  <si>
    <t>UNHCR 22/07/2026</t>
  </si>
  <si>
    <t>https://data.unhcr.org/en/documents/details/123400</t>
  </si>
  <si>
    <t xml:space="preserve">The number of people affected corresponds to refugees and asylum seekers as documented by UNHCR at the end of JUne 2026 , a total of 32,966 refugees and asylum-seekers are registered in Somalia, mainly from Ethiopia (71%), Yemen (23%), Syria 4%  and 2% from other countries. The reliability of data is medium because the methodologies used for data collection are generally consistent, though minor variations exist that could affect accuracy. </t>
  </si>
  <si>
    <t>SOM002People affected</t>
  </si>
  <si>
    <t xml:space="preserve">The number of people displaced corresponds to refugees and asylum seekers as documented by UNHCR  at the end of June 2026, a total of 32,966 refugees and asylum-seekers are registered in Somalia, mainly from Ethiopia  (71%), Yemen (23%), Syria 4%  and 2% from other countries. The reliability of data is medium because the methodologies used for data collection are generally consistent, though minor variations exist that could affect accuracy. </t>
  </si>
  <si>
    <t>SOM002People displaced</t>
  </si>
  <si>
    <t>IPC 28/05/2026; RMRP 17/12/2024; R4V 03/12/2025</t>
  </si>
  <si>
    <t>https://www.ipcinfo.org/fileadmin/user_upload/ipcinfo/docs/IPC_Ecuador_Acute_Food_Insecurity_Dic2025_Nov2026_Report_Spanish.pdf;  https://www.r4v.info/en/rmrp2025-2026; https://reliefweb.int/report/venezuela-bolivarian-republic/rmrp-2026-regional-refugee-and-migrant-response-plan-rmrp</t>
  </si>
  <si>
    <t>The landmass affected corresponds to the extension of all provinces in Ecuador analysed in the two crises. Reliablity set to medium</t>
  </si>
  <si>
    <t>ECU001Landmass affected</t>
  </si>
  <si>
    <t xml:space="preserve">The number of people exposed corresponds to the whole population of Ecuador, as people across the country are exposed to the effects of both crises. Reliability of this data is considered low due to the risk of overestimation of affected areas, and as the effects of the crises are felt unevenly across the country </t>
  </si>
  <si>
    <t>ECU001People exposed</t>
  </si>
  <si>
    <t>IPC 28/05/2026; R4V 03/12/2025; R4V 03/12/2025</t>
  </si>
  <si>
    <t>https://www.ipcinfo.org/fileadmin/user_upload/ipcinfo/docs/IPC_Ecuador_Acute_Food_Insecurity_Dic2025_Nov2026_Report_Spanish.pdf; https://reliefweb.int/report/venezuela-bolivarian-republic/rmrp-2026-regional-refugee-and-migrant-response-plan-rmrp; https://data.humdata.org/dataset/latin-america-and-the-caribbean-regional-refugee-and-migrant-response-plan-2026</t>
  </si>
  <si>
    <t>The number of people affected corresponds to
1) The number of all the Ecuadorians assigned from IPC Phase 2 to Phase 5, totaling: 7,754,259, minus the total of migrants and refugees assigned from IPC Phase 2 to IPC Phase 5, totaling: 126500, for the projected period between April and July, 2026, according to IPC's latest document published in May, 2026. As a result, 7.6 million people are considered affected. 
And 2) the addition of 1) the number of people from Venezuela in destination projected for 20216, 2) the number of people from Venezuela in transit projected for 2026, and 3) the number of total affected host population in 2026; totaling: 884290. As reported in the Master Regional Population Pins Targets 2026 from R4V.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t>
  </si>
  <si>
    <t>ECU001People affected</t>
  </si>
  <si>
    <t>OCHA 24/02/2026; 3iS 30/04/2026; Govt. Ecuador 08/01/2026; Govt. Ecuador 12/07/2026</t>
  </si>
  <si>
    <t>https://reliefweb.int/report/ecuador/humanitarian-situation-ecuador-2025-2026-february-2026; https://reliefweb.int/report/ecuador/ecuador-desplazamiento-interno-2025; https://www.gestionderiesgos.gob.ec/wp-content/uploads/2026/01/SitRep-No-146-Lluvias-01012025-al-31122025-CIERRE.pdf; https://www.gestionderiesgos.gob.ec/sitrep-afectaciones-por-lluvias-2025-2026/</t>
  </si>
  <si>
    <t>The number of people displaced corresponds to the addition of those displaced in ECU004, 519,428, and those in ECU002, 650994. Reliability was set to low because 1) the figure of people displaced is a cumulative from 2022 to 2025, and 2) as there may be more people displaced by the violence or the climatic shocks that are yet to be reported</t>
  </si>
  <si>
    <t>ECU001People displaced</t>
  </si>
  <si>
    <t>Govt. Ecuador 12/07/2026</t>
  </si>
  <si>
    <t>https://www.gestionderiesgos.gob.ec/sitrep-afectaciones-por-lluvias-2025-2026/; https://acleddata.com/explorer/</t>
  </si>
  <si>
    <t>Injuries caused by floods that began in January 2025. This includes people injured between 01/01/2025 and 12/07/2026 in Manabí (3), Los Ríos (1), Guayas (2), and El Oro (86), according to the Government of Ecuador. The figure was taken from the Government of Ecuador, as it is the most comprehensive source and has a presence on the ground. Reliability is set to medium, as there may be additional injuries not reported to and after the report's release date, and there were no injuries reported by conflict and violence.</t>
  </si>
  <si>
    <t>ECU001Injuries reported</t>
  </si>
  <si>
    <t>Missing Migrants accessed on 10/07/2026; Govt. Ecuador 12/07/2026; ACLED accessed on 10/07/2026</t>
  </si>
  <si>
    <t>https://missingmigrants.iom.int/region/americas; https://www.gestionderiesgos.gob.ec/sitrep-afectaciones-por-lluvias-2025-2026/; https://acleddata.com/explorer/</t>
  </si>
  <si>
    <t xml:space="preserve">Fatalities correspond to 1) Fatalities caused by floods that started in January 2026: 4. 2) The figure represents the number of fatalities as a result of conflict and violence reported by ACLED in all parameters between 01/01/2026 and 30/06/2026: 1,994. 3) Fatalities of migrants deceased according to Missing Migrants: 0. This number may still be an underestimation as a result of limited up-to-date reporting on the fatalities. Reliability is set to medium accordingly. </t>
  </si>
  <si>
    <t>ECU001Fatalities reported</t>
  </si>
  <si>
    <t>ECU001Fatalities in all crises</t>
  </si>
  <si>
    <t>IPC 28/05/2026; R4V 03/12/2025</t>
  </si>
  <si>
    <t>https://www.ipcinfo.org/fileadmin/user_upload/ipcinfo/docs/IPC_Ecuador_Acute_Food_Insecurity_Dic2025_Nov2026_Report_Spanish.pdf; https://reliefweb.int/report/venezuela-bolivarian-republic/rmrp-2026-regional-refugee-and-migrant-response-plan-rmrp</t>
  </si>
  <si>
    <t xml:space="preserve">The number of people in need corresponds to the addition of 
1) The number of people in need for ECU005 that corresponds to the number of people facing acute food insecurity from IPC Phase 3 to Phase 5 for April to July 2026 in Ecuador, totaling 2,625,000. The IPC projected timeframe selected is currently active, providing a higher degree of reliability than other projections. We choose IPC as food insecurity is the primary result of climatic shocks and the impacts of violence. Also, IPC is the most recent available source and provides a severity breakdown across IPC phases.
And 2) The number of people in need for ECU002 that corresponds to the total PiN 2026 figure in the Master Regional Population Pins Targets 2026 from R4V, which includes 1) PiN total destination 2026 (251611), 2) PIN total crossing Ven 2026 (217496), and 3) PIN Total AHC (Affected Host Communities) (131915); minus the PIN total other nationalities 2026 (95267), totaling: 56043. We decided to subtract the number of other nationalities in need, as it is not clear if those needs are a result of the crisis in Venezuela, and therefore may be inflating the number of people in need expected for 2026 for our Venezuelan Displacement crisis. This source was chosen for its reliability in reporting up to date data about refugees and migrants and their needs across the region. The reliability of this data is considered medium as we are using projected figures for 2026. </t>
  </si>
  <si>
    <t>ECU001People in Need</t>
  </si>
  <si>
    <t xml:space="preserve">According to INFORM SI methodology, the number of people in Level 1 is equal to the people exposed minus the people affected. Reliability is set to medium. </t>
  </si>
  <si>
    <t>ECU001Minimal humanitarian conditions - Level 1</t>
  </si>
  <si>
    <t>According to the INFORM SI methodology, the number of people in Level 2 is equal to the number of people affected minus the number of people in need. Reliability is set to low as not all people suffer the effects of the drivers in the same way across Ecuador</t>
  </si>
  <si>
    <t>ECU001Stressed humanitarian conditions - Level 2</t>
  </si>
  <si>
    <t>R4V 03/12/2025; IPC 28/05/2026</t>
  </si>
  <si>
    <t>https://reliefweb.int/report/venezuela-bolivarian-republic/rmrp-2026-regional-refugee-and-migrant-response-plan-rmrp; https://www.ipcinfo.org/fileadmin/user_upload/ipcinfo/docs/IPC_Ecuador_Acute_Food_Insecurity_Dic2025_Nov2026_Report_Spanish.pdf</t>
  </si>
  <si>
    <t xml:space="preserve">According to the INFORM Severity Index methodology, the sum of people in Levels 3, 4 and 5 is equal to the total number of people in need. The number of people in level 3 corresponds to the addition of 
1)	The number of level 3 for ECU005 that corresponds to the severity distribution was derived directly from the Projected Situation from April to July 2026 in Ecuador, which provides disaggregated figures by IPC Phase 3 (2,429,000) at the national level.  The IPC projected timeframe selected is currently active, providing a higher degree of reliability than other projections. In Ecuador, humanitarian needs in food security are primarily driven by climatic shocks and the impacts of violence, including floods that affect agricultural yields and livelihoods, particularly in the northern part of the country. This source was chosen because it is the most recent available and provides the severity breakdown across IPC phases. 
2)	 The number of level 3 for ECU002 equal to the people in need in the figure in the Master Regional Population Pins Targets 2026 from R4V, which includes 1) PiN total destination 2026 (251611), 2) PIN total crossing Ven 2026 (217496), and 3) PIN Total AHC (Affected Host Communities) (131915), totaling 601,022; minus the PIN total other nationalities 2026 (95267), and the people in need categorized as level phase 4 of food insecurity for April to July, 2026, 6500; according to IPC latest report published in May, totaling: 410755. We decided to subtract the number of other nationalities in need, as it is not clear if those needs are a result of the crisis in Venezuela, and therefore may be inflating the number of people in need expected for 2026 for our Venezuelan Displacement crisis, and also to subtract the This source was chosen for its reliability in reporting up to date data about refugees and migrants and their needs across the region. 
The reliability of this data is considered low as we are using projected figures and as we may be underestimating the number of people in need with this approach 2026. </t>
  </si>
  <si>
    <t>ECU001Moderate humanitarian conditions - Level 3</t>
  </si>
  <si>
    <t>According to the INFORM Severity Index methodology, the sum of people in Levels 3, 4 and 5 is equal to the total number of people in need. The number of people in level 4 corresponds to the addition of 
1) Level 4 for ECU005, which is 82500. This figure is included in our humanitarian conditions and PiN in ECU002, so by doing this, we avoid double-counting.  The IPC projected timeframe selected is currently active, providing a higher degree of reliability than other projections. In Ecuador, humanitarian needs in food security are primarily driven by climatic shocks and the impacts of violence, including floods that affect agricultural yields and livelihoods, particularly in the northern part of the country. This source was chosen because it is the most recent available and provides the severity breakdown across IPC phases. 
2) The number of people in level 4 is equal to the people in IPC Phase 4 of food insecurity for April to July, 2026, 6500; according to IPC latest report published in May.
The reliability of this data is considered low as we are using projected figures and as we may be underestimating the number of people in need with this approach 2026.</t>
  </si>
  <si>
    <t>ECU001Severe humanitarian conditions - Level 4</t>
  </si>
  <si>
    <t>According to the INFORM Severity Index methodology, the sum of people in Levels 3, 4, and 5 is equal to the total number of people in need. The number of people in level 5 corresponds to the addition of 
1) The number of people in level 5 in ECU005, 0, and the number of people in level 5 in ECU002, which is 0 as well, according to the IPC latest report published in May. 
The reliability of this data is considered low, as we are using projected figures and as we may be underestimating the number of people in need with this approach in 2026.</t>
  </si>
  <si>
    <t>ECU001Extreme humanitarian conditions - Level 5</t>
  </si>
  <si>
    <t>IPC 28/05/2026</t>
  </si>
  <si>
    <t>https://www.ipcinfo.org/fileadmin/user_upload/ipcinfo/docs/IPC_Ecuador_Acute_Food_Insecurity_Dic2025_Nov2026_Report_Spanish.pdf</t>
  </si>
  <si>
    <t>In this crisis, 5 out of 5 population groups are affected: IDPs, returnees, non-host, host population and refugees and asylum seekers</t>
  </si>
  <si>
    <t>ECU001Crisis affected groups</t>
  </si>
  <si>
    <t>ECU001People facing limited access constraints</t>
  </si>
  <si>
    <t>ECU001People facing restricted access constraints</t>
  </si>
  <si>
    <t>ECU001Illness cases reported</t>
  </si>
  <si>
    <t>ECU001Buildings damaged</t>
  </si>
  <si>
    <t>ECU001Buildings destroyed</t>
  </si>
  <si>
    <t>ECU001Buildings in affected area</t>
  </si>
  <si>
    <t>ECU001Economic Losses</t>
  </si>
  <si>
    <t>There is anecdotal information on fatalities along the migration route, however there lacks concrete figures on the number of victims.</t>
  </si>
  <si>
    <t>SOM002Fatalities reported</t>
  </si>
  <si>
    <t>ACLED Accessed  14/07/2026</t>
  </si>
  <si>
    <t>Multiple regions in Somalia are affected by climatic shocks, conflict and insecurity. 3,670 fatalities have occurred due to violent incidents: Battles, Violence against civilians, Explosions/Remote violence , Riots, Protests from 01/01/2026 to 30/06/2026. However the reported figure is likely an underestimate as the deaths resulting from other drivers, such as drought induced acute malnutrition, are not tracked by ACLED thus resulting into medium reliabilty.</t>
  </si>
  <si>
    <t>SOM002Fatalities in all crises</t>
  </si>
  <si>
    <t xml:space="preserve">The number of people in need includes all refugees and asylum seekers in Somalia need humanitarian assistance as reported by UNHCR. This source was chosen because it is the most reliable/the only source reporting the number of refugees/asylum seekers. The reliability of this data/indicator is medium because the data includes high-quality information alongside some elements with lower quality, resulting in an overall medium reliability. </t>
  </si>
  <si>
    <t>SOM002People in Need</t>
  </si>
  <si>
    <t>UNHCR 22/07/2026; City Population Accessed 20/06/2024</t>
  </si>
  <si>
    <t>https://data.unhcr.org/en/documents/details/123400;  https://www.citypopulation.de/en/somalia/</t>
  </si>
  <si>
    <t>SOM002Minimal humanitarian conditions - Level 1</t>
  </si>
  <si>
    <t xml:space="preserve">According to INFORM SI methodology, the number of people in Level 2 is equal to the people affected minus the people in need. Since all the people affected are also in need, there are no people in Level 2. </t>
  </si>
  <si>
    <t>SOM002Stressed humanitarian conditions - Level 2</t>
  </si>
  <si>
    <t xml:space="preserve"> According to INFORM Severity Index methodology, the sum of people in levels 3, 4 and 5 is equal to the total number of people in need. Refugees in Somalia face multiple, overlapping vulnerabilities driven by persistent insecurity, climate shocks, and limited access to services. Insecurity remains a major concern, with non state armed groups and intercommunal violence. Clan tensions further compounds the risks, particularly in areas hosting displaced populations. In addition to conflict-related insecurity, climate shocks such as prolonged droughts and seasonal floods continue to undermine their safety and wellbeing.  To estimate the severity distribution of the people in need ACAPS assigned the total number of people in need to level 3, leaving an info-gap for level 4 and level 5 since there is no other reliable source for the severity distribution for each level. </t>
  </si>
  <si>
    <t>SOM002Moderate humanitarian conditions - Level 3</t>
  </si>
  <si>
    <t>While some refugees may be facing Level 4 and 5 conditions, there is no information to indicate this.</t>
  </si>
  <si>
    <t>SOM002Severe humanitarian conditions - Level 4</t>
  </si>
  <si>
    <t xml:space="preserve">While some refugees may be facing Level 4 and 5 conditions, there is no information to indicate this. </t>
  </si>
  <si>
    <t>SOM002Extreme humanitarian conditions - Level 5</t>
  </si>
  <si>
    <t xml:space="preserve"> UNHCR 19/09/2024  ; City Population Accessed 20/06/2024</t>
  </si>
  <si>
    <t>https://data.unhcr.org/en/documents/details/111293;  https://www.citypopulation.de/en/somalia/</t>
  </si>
  <si>
    <t xml:space="preserve"> In this crisis, 3 out of 5 population groups are affected: Host community, non host popultion and refugees/asylum seekers. </t>
  </si>
  <si>
    <t>SOM002Crisis affected groups</t>
  </si>
  <si>
    <t>IPC 14/05/2026</t>
  </si>
  <si>
    <t>The total population figure of 19,442,184 is taken from the IPC Somalia Acute Food Insecurity Analysis, May 2026. This figure is consistent with the total population of Somalia according to the 2026 Humanitarian Needs and Response Plan (HNRP), which accounts for population movement in and out of the country, whether Somali or other nationalities.</t>
  </si>
  <si>
    <t>SOM001Total population</t>
  </si>
  <si>
    <t>World Bank Acessed 26/03/2026</t>
  </si>
  <si>
    <t>https://data.worldbank.org/indicator/AG.LND.TOTL.K2?locations=SO</t>
  </si>
  <si>
    <t>Total landmass as the whole country is considered affected by conflicts, inter-communal tensions, prolonged  droughts, and floods, leading to widespread displacement and increased humanitarian needs.</t>
  </si>
  <si>
    <t>SOM001Landmass affected</t>
  </si>
  <si>
    <t>The number of people exposed corresponds to the total population of Somalia (19,442,184), taken from the IPC Somalia Acute Food Insecurity Analysis, May 2026. This figure is consistent with the total population reported in the 2026 HNRP, which accounts for population movement in and out of the country, whether Somali or other nationalities. This source was chosen because the IPC analysis covers the full national population across all 90 districts, ensuring consistency with the PIN and severity distribution figures used throughout this entry. Somalia faces a severe and protracted crisis driven by recurrent drought, ongoing conflict, disease outbreaks, economic pressures including high food prices, and declining humanitarian funding. These overlapping shocks affect the entire country, justifying the use of the total national population as the exposure figure. The reliability of this data is medium as it is based on projections and estimations, and the situation on the ground is highly dynamic.</t>
  </si>
  <si>
    <t>SOM001People exposed</t>
  </si>
  <si>
    <t>IPC 28/05/2026; Citypopulation accessed on 01/06/2026; World Bank accessed on 01/06/2026</t>
  </si>
  <si>
    <t>ECU002Total population</t>
  </si>
  <si>
    <t>The number of people affected corresponds to the total population facing IPC Phase 2 and above (7,725,794+4,154,332+1,875950), taken from the IPC Somalia Acute Food Insecurity Analysis, updated May 2026 (projected period April–June 2026). Affected populations continue to be impacted by recurrent drought, conflict, disease outbreaks, high food prices, and declining humanitarian resources, directly impacting regions and leading to the displacement of people who seek refuge across state lines.
The HNRP 2026 reports 7,500,000 people affected by the complex crisis in Somalia, representing 39% of the population across 64 of 90 districts (page 19). While this figure was considered, it does not cover the full national population as it is limited to 64 of 90 districts. The IPC figure was preferred as it provides national coverage across all 90 districts and is internally consistent with the PIN and severity distribution figures used throughout this entry. The reliability of this data is medium as it is based on projections and the IPC primarily captures food insecurity-related needs, meaning the full scale of affected conditions may not be captured when broader humanitarian needs are considered.</t>
  </si>
  <si>
    <t>SOM001People affected</t>
  </si>
  <si>
    <t>https://www.citypopulation.de/en/ecuador/admin/; https://www.r4v.info/en/rmrp2025-2026; https://reliefweb.int/report/venezuela-bolivarian-republic/rmrp-2026-regional-refugee-and-migrant-response-plan-rmrp</t>
  </si>
  <si>
    <t>The landmass affected by the displacement crisis from Venezuela in Ecuador corresponds to the combined land area of the eight provinces that had more than 10,000 People in Need (PiN) in the 2025 Humanitarian Needs and Response Plan (RMRP 2025–2026): AZUAY, EL ORO, GUAYAS, IMBABURA, MANABÍ, PICHINCHA, SANTO DOMINGO DE LOS TSÁCHILAS, and TUNGURAHUA. The RMRP 2025–2026 was used to establish the methodology and identify the provinces meeting the 10,000 PiN threshold.
The 10,000 PiN threshold was selected because it is consistent with the criteria for opening sub-national crises, requiring at least 10,000 people with unmet needs in a region, province, or equivalent administrative unit. Therefore, each of the selected provinces meets the criteria for inclusion.
Although the majority of Venezuelan people in need are concentrated in these provinces, Venezuelan populations are present across the country and may be affected by the crisis to varying degrees. The reliability of this estimate is considered low due to the potential underestimation of affected areas, the use of projected figures by R4V, and the fact that the 2026 RMRP did not disaggregate PiN by hosting province, making it impossible to update the geographical coverage established using the 2025 analysis.</t>
  </si>
  <si>
    <t>ECU002Landmass affected</t>
  </si>
  <si>
    <t>The population exposed to the displacement crisis from Venezuela in Ecuador corresponds to the total population living in the eight provinces that had more than 10,000 People in Need (PiN) in the 2025 Humanitarian Needs and Response Plan (RMRP 2025–2026): AZUAY, EL ORO, GUAYAS, IMBABURA, MANABÍ, PICHINCHA, SANTO DOMINGO DE LOS TSÁCHILAS, and TUNGURAHUA. The RMRP 2025–2026 was used to establish the methodology and identify the provinces meeting the 10,000 PiN threshold, while population figures for each selected province were obtained from City Population, based on Ecuador’s 2022 Population Census.
The 10,000 PiN threshold was selected because it is consistent with the criteria for opening sub-national crises, requiring at least 10,000 people with unmet needs in a region, province, or equivalent administrative unit. Therefore, each of the selected provinces meets the criteria for inclusion.
As the population data are based on the 2022 Population Census, which likely already includes refugees and asylum seekers from Venezuela, no additional Venezuelan refugee or asylum-seeking population was added in order to avoid double counting and overestimating the exposed population. Although the majority of Venezuelan people in need are concentrated in these provinces, Venezuelan populations are present across the country and may be affected by the crisis to varying degrees. The reliability of this estimate is considered low due to the potential underestimation of affected areas, the use of projected figures by R4V, and the fact that the 2026 RMRP did not disaggregate PiN by hosting province, making it impossible to update the geographical coverage established using the 2025 analysis.</t>
  </si>
  <si>
    <t>ECU002People exposed</t>
  </si>
  <si>
    <t>The number of people affected corresponds to the addition of 1) the number of people from Venezuela in destination projected for 20216, 419615, 2) the number of people from Venezuela in transit projected for 2026, 231379, and 3) the number of total affected host population in 2026, 233296; totaling: 884290. As reported in the Master Regional Population Pins Targets 2026 from R4V.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t>
  </si>
  <si>
    <t>ECU002People affected</t>
  </si>
  <si>
    <t>The number of people displaced is the sum of the population projection for migrants and refugees in Ecuador in 2026, which includes 419,615 in destination and 231,379 Venezuelans in transit, as reported in the RMRP 2026 and the master-regional population pins-targets 2026 file.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t>
  </si>
  <si>
    <t>ECU002People displaced</t>
  </si>
  <si>
    <t>ECU002Injuries reported</t>
  </si>
  <si>
    <t xml:space="preserve">Missing Migrants accessed on 10/07/2026 </t>
  </si>
  <si>
    <t>Number of Venezuelan migrant deaths recorded between 01/01/2026 and 30/06/2026, resulting from various causes. Confidence in the accuracy of this figure is low, given the challenges in tracking and reporting migrant deaths and the frequently undocumented nature of migrant journeys — factors that likely contribute to underreporting.</t>
  </si>
  <si>
    <t>ECU002Fatalities reported</t>
  </si>
  <si>
    <t>ECU002Fatalities in all crises</t>
  </si>
  <si>
    <t xml:space="preserve">The number of people in need corresponds to the total PiN 2026 figure in the Master Regional Population Pins Targets 2026 from R4V, which includes 1) PiN total destination 2026 (251611), 2) PIN total crossing Ven 2026 (217496), and 3) PIN Total AHC (Affected Host Communities) (131915); minus the PIN total other nationalities 2026 (95267), totaling: 505755.
We decided to subtract the number of other nationalities in need, as it is not clear if those needs are a result of the crisis in Venezuela, and therefore may be inflating the number of people in need expected for 2026 for our Venezuelan Displacement crisis. This source was chosen for its reliability in reporting up to date data about refugees and migrants and their needs across the region. The reliability of this data is considered medium as we are using projected figures for 2026. </t>
  </si>
  <si>
    <t>ECU002People in Need</t>
  </si>
  <si>
    <t>City Population 23/07/2023; R4V 03/12/2025</t>
  </si>
  <si>
    <t>https://www.citypopulation.de/en/ecuador/admin/; https://reliefweb.int/report/venezuela-bolivarian-republic/rmrp-2026-regional-refugee-and-migrant-response-plan-rmrp</t>
  </si>
  <si>
    <t xml:space="preserve">According to INFORM SI methodology, the number of people in Level 1 is equal to the people exposed minus the people affected. People in Level 1 can meet their basic needs without employing irreversible coping strategies. It is important to note that the number of people in Level 1 is so high because many admin1 have been included and considered exposed to the presence of Venezuelan migrants. Reliability is set to low  as the number of exposed and affected may be overestimated </t>
  </si>
  <si>
    <t>ECU002Minimal humanitarian conditions - Level 1</t>
  </si>
  <si>
    <t>According to INFORM SI methodology, the number of people in Level 2 is equal to the people affected minus the people in need. Reliability is set to medium as people affected may be overestimated</t>
  </si>
  <si>
    <t>ECU002Stressed humanitarian conditions - Level 2</t>
  </si>
  <si>
    <t xml:space="preserve">According to INFORM Severity Index methodology, the sum of people in levels 3, 4 and 5 is equal to the total number of people in need: the number of level 3 equal to the people in need in the figure in the Master Regional Population Pins Targets 2026 from R4V, which includes 1) PiN total destination 2026 (251611), 2) PIN total crossing Ven 2026 (217496), and 3) PIN Total AHC (Affected Host Communities) (131915), totaling 601,022; minus the PIN total other nationalities 2026 (95267), and the people in need categorized as level phase 4 of food insecurity for April to July, 2026, 6500; according to IPC latest report published in May, totaling: 410755
We decided to subtract the number of other nationalities in need, as it is not clear if those needs are a result of the crisis in Venezuela, and therefore may be inflating the number of people in need expected for 2026 for our Venezuelan Displacement crisis, and also to subtract the This source was chosen for its reliability in reporting up to date data about refugees and migrants and their needs across the region. The reliability of this data is considered low as we are using projected figures and as we may be underestimating the number of people in need with this approach 2026. </t>
  </si>
  <si>
    <t>ECU002Moderate humanitarian conditions - Level 3</t>
  </si>
  <si>
    <t>According to INFORM Severity Index methodology, the sum of people in levels 3, 4 and 5 is equal to the total number of people in need. People in level 4 is: 6500, which corresponds to the total number of people in Phase 4 of migrants and refugees according to IPC's latest report published in May, 2026.The reliability of this data is considered low as we are using projected figures and as we may be underestimating the number of people in need with this approach 2026.</t>
  </si>
  <si>
    <t>ECU002Severe humanitarian conditions - Level 4</t>
  </si>
  <si>
    <t>According to INFORM Severity Index methodology, the sum of people in levels 3, 4 and 5 is equal to the total number of people in need: the number of people in level 5 is equal to the number of people in IPC Phase 5 of food insecurity for April to July, 2026, 0; according to the IPC latest report published in May. The reliability of this data is considered low as we are using projected figures and as we may be underestimating the number of people in need with this approach 2026.</t>
  </si>
  <si>
    <t>ECU002Extreme humanitarian conditions - Level 5</t>
  </si>
  <si>
    <t>In this crisis, three population groups are affected: host population, non-host population, and refugees and asylum seekers</t>
  </si>
  <si>
    <t>ECU002Crisis affected groups</t>
  </si>
  <si>
    <t>ECU002Illness cases reported</t>
  </si>
  <si>
    <t>ECU002Buildings damaged</t>
  </si>
  <si>
    <t>ECU002Buildings destroyed</t>
  </si>
  <si>
    <t>ECU002Buildings in affected area</t>
  </si>
  <si>
    <t>ECU002Economic Losses</t>
  </si>
  <si>
    <t>ECU002People facing limited access constraints</t>
  </si>
  <si>
    <t>ECU002People facing restricted access constraints</t>
  </si>
  <si>
    <t xml:space="preserve"> UNHCR 30/06/2026; UNHCR 31/05/2026; 31/05/2026 </t>
  </si>
  <si>
    <t>https://data.unhcr.org/en/situations/horn ; https://data.unhcr.org/en/country/som</t>
  </si>
  <si>
    <t>The total displaced population affected by the complex crisis in Somalia stands at 4,230,688. This includes 3,347,408 internally displaced persons (IDPs) , 785,680 Somali refugees hosted in neighbouring countries and 97,600 refugee returnees. Data is sourced from UNHCR. UNHCR is selected for their regular and detailed updates on displacement. The reliability of this estimate is rated as medium while the data collection methodologies are generally systematic and consistent, minor variations and reporting gaps may affect precision.</t>
  </si>
  <si>
    <t>SOM001People displaced</t>
  </si>
  <si>
    <t>There is information gap on this.</t>
  </si>
  <si>
    <t>SOM001Injuries reported</t>
  </si>
  <si>
    <t>ACLED Accessed  10/07/2026</t>
  </si>
  <si>
    <t xml:space="preserve">https://acleddata.com/explorer/ </t>
  </si>
  <si>
    <t>SOM001Fatalities reported</t>
  </si>
  <si>
    <t>Multiple regions in Somalia are affected by climatic shocks, conflict and insecurity.  3,670 fatalities have occurred due to violent incidents: Battles, Violence against civilians, Explosions/Remote violence , Riots, Protests, from 01/01/2026 to 30/06/2026.  However the reported figure is likely an underestimate as the deaths resulting from other drivers, such as drought induced acute malnutrition, are not tracked by ACLED thus resulting into medium reliabilty.</t>
  </si>
  <si>
    <t>SOM001Fatalities in all crises</t>
  </si>
  <si>
    <t>The number of people in need includes the total population in IPC Phase 3 and above across Somalia, taken from the IPC Somalia Acute Food Insecurity Analysis, May 2026 (projected period April–June 2026), which reports 6,030,282 people in Phase 3+.
This source was chosen because it provides comprehensive national coverage across all 90 districts, is recent, and is triangulated across multiple sectors and data sources. The IPC was preferred over the HNRP 2026 JIAF as the primary source for the PIN because the JIAF exercise excludes 26 districts from its analysis. The HNRP 2026 notes that a multi-stakeholder shock analysis conducted in 2025 estimated 7.5 million people affected across 64 of 90 districts; however, the findings and methodology of this exercise are not in the public domain. Cross-referencing the excluded districts against IPC data and admin boundary shapefiles identified IPC Phase 3+ populations — both IDP and non-displaced — within several of these excluded districts, including Ceel Barde, Jilib, Xarardheere, Caynabo, Burco, Buuhoodle, Owdweyne and Gebiley. Excluding these districts is therefore not appropriate, and a decision has been made to use a national data source. The HNRP 2026 JIAF PIN of 4,796,040 was also reviewed but was not selected for these reasons.
The reliability of this data is medium because it is based on projections rather than direct counts, and the IPC primarily captures food insecurity-related needs rather than the full multidimensional scope of the crisis. The broader humanitarian picture — including displacement, disease outbreaks, and protection needs — is not fully reflected in this figure, meaning the PIN may underrepresent the total scale of need.</t>
  </si>
  <si>
    <t>SOM001People in Need</t>
  </si>
  <si>
    <t>According to INFORM Severity Index methodology, the number of people facing Minimal humanitarian conditions (Level 1) = People Exposed − People Affected. This corresponds to the population facing IPC Phase 1 (5,686,108) from the IPC Somalia Acute Food Insecurity Analysis, May 2026 (projected period April–June 2026). People in Level 1 are able to meet their basic needs without employing irreversible coping strategies. The reliability of this data is medium as it is based on projections and the IPC primarily captures food insecurity-related needs, meaning the full scale of minimal-need conditions may not be captured.</t>
  </si>
  <si>
    <t>SOM001Minimal humanitarian conditions - Level 1</t>
  </si>
  <si>
    <t>According to INFORM Severity Index methodology, the number of people facing Stressed humanitarian conditions (Level 2) = People Affected − People in Need. This corresponds to the population facing IPC Phase 2 (7,725,794) from the IPC Somalia Acute Food Insecurity Analysis, May 2026 (projected period April–June 2026). People in Level 2 may face some difficulties accessing basic services but are able to meet their needs without external assistance. The reliability of this data is medium as it is based on projections and the IPC primarily captures food insecurity-related needs, meaning the full scale of stressed conditions may not be captured.</t>
  </si>
  <si>
    <t>SOM001Stressed humanitarian conditions - Level 2</t>
  </si>
  <si>
    <t>According to INFORM Severity Index methodology, the sum of people in Levels 3, 4 and 5 is equal to the total number of people in need. ACAPS used an alternative source to the HNO/HNRP PIN and severity distribution. The number of people in Level 3 corresponds to the number of people facing IPC Phase 3 (Crisis) (4,154,332), taken from the IPC Somalia Acute Food Insecurity Analysis, May 2026 (projected period April–June 2026). This source was chosen because it provides comprehensive national coverage and granular severity distribution across all phases. The reliability of this data is medium as it is based on projections and is only representative of food insecurity needs rather than the full multidimensional scope of the crisis.</t>
  </si>
  <si>
    <t>SOM001Moderate humanitarian conditions - Level 3</t>
  </si>
  <si>
    <t>According to INFORM Severity Index methodology, the number of people in Level 4 corresponds to the number of people facing IPC Phase 4 (Emergency) (1,875,950), taken from the IPC Somalia Acute Food Insecurity Analysis, May 2026 (projected period April–June 2026). This source was chosen because it provides comprehensive national coverage and granular severity distribution across all phases. The reliability of this data is medium as it is based on projections and is only representative of food insecurity needs rather than the full multidimensional scope of the crisis.</t>
  </si>
  <si>
    <t>SOM001Severe humanitarian conditions - Level 4</t>
  </si>
  <si>
    <t>According to INFORM Severity Index methodology, the number of people in Level 5 corresponds to the number of people facing IPC Phase 5 (Catastrophe). The IPC Somalia Acute Food Insecurity Analysis, May 2026 (projected period April–June 2026) reports no population classified at IPC Phase 5. Level 5 is therefore recorded as zero. The reliability of this data is medium as it is based on projections and is only representative of food insecurity needs rather than the full multidimensional scope of the crisis.</t>
  </si>
  <si>
    <t>SOM001Extreme humanitarian conditions - Level 5</t>
  </si>
  <si>
    <t xml:space="preserve">In this crisis, all 5 population groups are affected: IDPs, host population, non-host population, refugees and asylum seekers, and returnees.’ </t>
  </si>
  <si>
    <t>SOM001Crisis affected groups</t>
  </si>
  <si>
    <t>SOM001People facing limited access constraints</t>
  </si>
  <si>
    <t xml:space="preserve"> IPC 14/05/2026; WHO 30/06/2026</t>
  </si>
  <si>
    <t>https://www.ipcinfo.org/ipc-country-analysis/details-map/en/c/1163312/?iso3=SOM; https://www.who.int/publications/m/item/multi-country-outbreak-of-cholera--epidemiological-update--38--30-june-2026</t>
  </si>
  <si>
    <t>The reduction in humanitarian funding is already affecting the nutrition, health, and WASH service delivery, impacting the nutrition outcome in Somalia this is exacerbated by poor rainfall, flooding and persistent conflict driving people into high levels of acute food insecurity (IPC Phase 3 or above) across much of Somalia as a result, From January–December 2026, an estimated 1.88 million children aged 6–59 months are expected to suffer acute malnutrition, including 483,000 cases of severe acute malnutrition (SAM) that require urgent treatment and as of 29 March 2026  233 cases of cholera had been reported</t>
  </si>
  <si>
    <t>SOM001Illness cases reported</t>
  </si>
  <si>
    <t>Given the difficult nature of the circumstances in Somalia and the absence of up-to-date and reliable data from open sources, it is difficult to accurately estimate figures for this indicator</t>
  </si>
  <si>
    <t>SOM001Buildings damaged</t>
  </si>
  <si>
    <t>SOM001Buildings destroyed</t>
  </si>
  <si>
    <t>SOM001Buildings in affected area</t>
  </si>
  <si>
    <t>SOM001Economic Losses</t>
  </si>
  <si>
    <t>IPC 28/05/2026; Citypopulation accessed 01/06/2026; World Bank accessed 01/06/2026</t>
  </si>
  <si>
    <t>ECU005Total population</t>
  </si>
  <si>
    <t>IPC 28/05/2026; Citypopulation accessed on 01/06/2026; Saberes accessed 01/06/2026</t>
  </si>
  <si>
    <t>https://www.ipcinfo.org/fileadmin/user_upload/ipcinfo/docs/IPC_Ecuador_Acute_Food_Insecurity_Dic2025_Nov2026_Report_Spanish.pdf; https://www.citypopulation.de/en/ecuador/admin/; https://www.saberespractico.com/geografia/superficie-provincias-ecuador/</t>
  </si>
  <si>
    <t xml:space="preserve">The landmass affected corresponds to the extension of all provinces in Ecuador analysed by IPC according to IPC's latest document published in April 2026. As a result, all of its territory is considered affected (256,700 km2), even the only province whose territory was at IPC Phase 1, as some people there are facing higher levels of food insecurity. Reliability was set to medium as the consequences of the violence and climatic shocks are felt differently across  Ecuador </t>
  </si>
  <si>
    <t>ECU005Landmass affected</t>
  </si>
  <si>
    <t>The number of people exposed corresponds to all the Ecuadorians between severity level 1 to 5, totaling: 18,213,945, according to IPC projected period between April and July, 2026, in its latest document published in May, 2026. As a result, 18.2M Ecuadorians are considered exposed as we have subtracted the number of migrants from the IPC levels. Reliability was set to medium as the consequences of the violence and climatic shocks are felt differently across communities in Ecuador and it is not limited to food security. However, there is unavailable multisectoral analysis.</t>
  </si>
  <si>
    <t>ECU005People exposed</t>
  </si>
  <si>
    <t>The number of people affected corresponds to all the Ecuadorians assigned from IPC Phase 2 to Phase 5, totaling: 7,754,503, as the number of Migrants in IPC level 25 has been subtracted from the total figures that were assigned for IPC Phase 2 to IPC Phase 5 during the projected period between April and July, 2026, according to IPC's latest document published in May, 2026. Reliability was set to medium as the consequences of the violence and climatic shocks are felt differently across communities in Ecuador and it is not limited to food security. However, there is unavailable multisectoral analysis.</t>
  </si>
  <si>
    <t>ECU005People affected</t>
  </si>
  <si>
    <t>The number of people displaced by the Conflict, violence and Climatic Shocks in Ecuador for 2026 corresponds to 1) 316,000 people displaced between 2022 and 2024 according to OCHA’s latest report published in February 2026, based on the Defensoría del Pueblo data, 2) 116,264 people displaced in 2025 as a result of the armed violence, according to 3is latest report published in April 2026, and 3) the people who lost their homes (damnificados in Spanish) due to floods in 2025 in the four provinces most affected: Manabí (43,628), Los Ríos (14,490), Guayas (5,187) and El Oro (4,726); and all the people who lost their homes between 01/01/2026 and 12/07/2026: Manabí (2,488), Los Ríos (11,806), Guayas (3,213) and El Oro (1,626). The number was taken from the Government of Ecuador, as it is the most comprehensive source and has a presence on the ground.
Reliability was set to low because 1) the figure of people displaced is a cumulative from 2022 to 2025, and 2) as there may be more people displaced by the violence or the climatic shocks that are yet to be reported.</t>
  </si>
  <si>
    <t>ECU005People displaced</t>
  </si>
  <si>
    <t>https://www.gestionderiesgos.gob.ec/sitrep-afectaciones-por-lluvias-2025-2026/</t>
  </si>
  <si>
    <t>ECU005Injuries reported</t>
  </si>
  <si>
    <t>Govt. Ecuador 12/07/2026; ACLED accessed on 10/07/2026</t>
  </si>
  <si>
    <t>Fatalities correspond to 1) Fatalities caused by floods that started in January 2026. This includes people who died between 01/01/2026 and 12/07/2026 in Manabí (0), Los Ríos (3), Guayas (1), and El Oro (0), according to the Government of Ecuador, and 2) The figure represents the number of fatalities as a result of conflict and violence reported by ACLED in all parameters between 01/01/2026 and 30/06/2026: 1994. We decided to use ACLED data rather than other reported fatalities data from national governments and local organisations because ACLED specialises in analysing data within the context of conflict and internal violence. Therefore, the lower number reported by ACLED would be a consequence of their excluding fatalities that didn't meet those criteria. However, this number may still be an underestimation as a result of limited up-to-date reporting on the fatalities caused by conflict and violence. Reliability is set to medium accordingly.</t>
  </si>
  <si>
    <t>ECU005Fatalities reported</t>
  </si>
  <si>
    <t>ECU005Fatalities in all crises</t>
  </si>
  <si>
    <t>The number of people in need corresponds to the number of people facing acute food insecurity from IPC Phase 3 to Phase 5 for  April to July 2026 in Ecuador, totaling 2,618,073, minus the refugees and migrants number who are in phase 3+. The IPC projected timeframe selected is currently active, providing a higher degree of reliability than other projections. We choose IPC as food insecurity is the primary result of climatic shocks and the impacts of violence. Also, IPC is the most recent available source and provides a severity breakdown across IPC phases. 
We decided to subtract the 203,000 migrants and refugees with permanent residency intentions included in IPC’s analysis, and 131,915 people, which corresponds to the number of host communities in need. Both numbers are a result of the displacement from Venezuela in Ecuador, not the drivers of this crisis; therefore were included in a separate crisis. The reliability of this data is medium as the figures are based on IPC projections from mid-2026 and IPC analysis is focused on food security while the need might exist from other sectors.</t>
  </si>
  <si>
    <t>ECU005People in Need</t>
  </si>
  <si>
    <t>According to INFORM SI methodology, the number of people in Level 1 is equal to the people exposed minus the people affected. The figure is taken from the IPC  which is 10,535,442 minus the number of migrants which is 76,000. Reliability is set to medium as not all people suffer the effects of the drivers in the same way across Ecuador and it has been assumed the whole population as exposed.</t>
  </si>
  <si>
    <t>ECU005Minimal humanitarian conditions - Level 1</t>
  </si>
  <si>
    <t>According to the INFORM SI methodology, the number of people in Level 2 is equal to the number of people affected minus the number of people in need. The figure is taken from the IPC  which is 5,262,930 minus the number of migrants which is 73,000. Reliability is set to low as not all people suffer the effects of the drivers in the same way across Ecuador</t>
  </si>
  <si>
    <t>ECU005Stressed humanitarian conditions - Level 2</t>
  </si>
  <si>
    <t>According to the INFORM Severity Index methodology, the sum of people in Levels 3, 4 and 5 is equal to the total number of people in need. The severity distribution was derived directly from the Projected Situation from April to July 2026 in Ecuador, which provides disaggregated figures by IPC Phase 3 (2,476,000) at the national level. We decided to subtract 47000, which corresponds to the total number of people in Phase 3 of migrants and refugees according to IPC.  The IPC projected timeframe selected is currently active, providing a higher degree of reliability than other projections. In Ecuador, humanitarian needs in food security are primarily driven by climatic shocks and the impacts of violence, including floods that affect agricultural yields and livelihoods, particularly in the northern part of the country. This source was chosen because it is the most recent available and provides the severity breakdown across IPC phases. The reliability of this data is medium as the figures are based on IPC projections from mid-2026.</t>
  </si>
  <si>
    <t>ECU005Moderate humanitarian conditions - Level 3</t>
  </si>
  <si>
    <t>According to the INFORM Severity Index methodology, the sum of people in Levels 3, 4 and 5 is equal to the total number of people in need. The severity distribution was derived directly from the Projected Situation from April to July 2026 in Ecuador, which provides disaggregated figures by IPC Phase 4 (89000) at the national level. We decided to subtract 6500, which corresponds to the total number of people in Phase 4 of migrants and refugees according to IPC. This figure is included in our humanitarian conditions and PiN in ECU002, so by doing this, we avoid double-counting.  The IPC projected timeframe selected is currently active, providing a higher degree of reliability than other projections. In Ecuador, humanitarian needs in food security are primarily driven by climatic shocks and the impacts of violence, including floods that affect agricultural yields and livelihoods, particularly in the northern part of the country. This source was chosen because it is the most recent available and provides the severity breakdown across IPC phases. The reliability of this data is medium as the figures are based on IPC projections from mid-2026.</t>
  </si>
  <si>
    <t>ECU005Severe humanitarian conditions - Level 4</t>
  </si>
  <si>
    <t>According to the INFORM Severity Index methodology, the sum of people in Levels 3, 4 and 5 is equal to the total number of people in need. The severity distribution was derived directly from the Projected Situation from April to July 2026 in Ecuador, which provides disaggregated figures by IPC Phase 5 (0) at the national level. We decided to subtract 0, which corresponds to the total number of people in level 5 of migrants and refugees according to IPC. This figure is included in our humanitarian conditions and PiN in ECU002, so by doing this, we avoid double-counting.  The IPC projected timeframe selected is currently active, providing a higher degree of reliability than other projections. In Ecuador, humanitarian needs in food security are primarily driven by climatic shocks and the impacts of violence, including floods that affect agricultural yields and livelihoods, particularly in the northern part of the country. This source was chosen because it is the most recent available and provides the severity breakdown across IPC phases. The reliability of this data is medium as the figures are based on IPC projections from mid-2026.</t>
  </si>
  <si>
    <t>ECU005Extreme humanitarian conditions - Level 5</t>
  </si>
  <si>
    <t>ECU005Crisis affected groups</t>
  </si>
  <si>
    <t>ECU005People facing limited access constraints</t>
  </si>
  <si>
    <t>ECU005People facing restricted access constraints</t>
  </si>
  <si>
    <t>ECU005Illness cases reported</t>
  </si>
  <si>
    <t>ECU005Buildings damaged</t>
  </si>
  <si>
    <t>ECU005Buildings destroyed</t>
  </si>
  <si>
    <t>ECU005Buildings in affected area</t>
  </si>
  <si>
    <t>ECU005Economic Losses</t>
  </si>
  <si>
    <t>OCHA 13/01/2026;12/02/2026</t>
  </si>
  <si>
    <t>https://humanitarianaction.info/plan/1512;https://reliefweb.int/report/south-sudan/south-sudan-humanitarian-needs-and-response-plan-2026-january-2026</t>
  </si>
  <si>
    <t>The total population of South Sudan is based on the HNRP 2026 estimate of 14.4 million. This source was selected to ensure consistency when calculating severity levels 1–5 and to avoid discrepancies across datasets. The HNRP population figures also account for population movements; including the population of refugees and asylum seekers in South Sudanas, internally displaced persons, and returnees, providing a more comprehensive and operationally relevant baseline for analysis.</t>
  </si>
  <si>
    <t>SSD004Total population</t>
  </si>
  <si>
    <t>WORLDBANK ACCESSED 24/03/2025</t>
  </si>
  <si>
    <t>https://www.citypopulation.de/en/southsudan/cities/</t>
  </si>
  <si>
    <t>The entirety of South Sudan's landmass is included in analyses as the country as according to IOM /UNHCR refugee population is distributed acrossm, the ten states including Abyei Administrative area.  Since April 2023 South Sudan has received refugees /returnees /asylum seekers from Sudan which exacerbates the situation in the country,leaving the entire landmass affected by the crisis. The source is old but the landmass areas are almost fixed over time so it does not affect the figure and therefore leading to high reliability.</t>
  </si>
  <si>
    <t>SSD004Landmass affected</t>
  </si>
  <si>
    <t>https://humanitarianaction.info/plan/1512; https://reliefweb.int/report/south-sudan/south-sudan-humanitarian-needs-and-response-plan-2026-january-2026</t>
  </si>
  <si>
    <t>The number of people exposed corresponds to the total population of the country as reported in the HNRP 2026. According to IOM /UNHCR refugee population is distributed across the the ten states including Abyei Administrative area.  South Sudan continues to grapple with pervasive insecurity, significant internal displacement. Since April 2023 South Sudan has received influx of refugees, returnees and asylum seekers from Sudan further exacerbating the humanitarian situation in the country leaving the entire population vulnerable to the crisis. The reliability of this source is considered medium as the situation on the ground is highly dynamic and the data may no longer be accurate due to recent developments.</t>
  </si>
  <si>
    <t>SSD004People exposed</t>
  </si>
  <si>
    <t>IOM/UNHCR ACCESSED 10/07/2026</t>
  </si>
  <si>
    <t>https://app.powerbi.com/view?r=eyJrIjoiZTMwNTljNWYtYmVhYi00ZGI2LTgwYzAtN2UyNDZmZTRlNjBkIiwidCI6IjE1ODgyNjJkLTIzZmItNDNiNC1iZDZlLWJjZTQ5YzhlNjE4NiIsImMiOjh9&amp;pageName=ReportSection95859b8850a76994e6fb</t>
  </si>
  <si>
    <t>The total population of refugees, asylum seekers and returnees from Sudan is affected according to UNHCR/IOM as of 10/07/2026. UNHCR/ IOM figures are used here as they are considered the most reliable sources, providing regular updates on the number of new arrivals entering South Sudan through the border with Sudan. The reliability of this indicator is set as medium because according to UNHCR and IOM, the situation at the border remains fluid, with constantly changing conditions driven by new arrivals, ongoing conflict, unpredictable security dynamics,lacking internet access in some conditions and access constraints and therefore all numbers are indicative only as Its likely  that more people are arriving than UNHCR and IOM are able to identify and register.</t>
  </si>
  <si>
    <t>SSD004People affected</t>
  </si>
  <si>
    <t>Since April 2023 South Sudan has received thousands of new arrivals along the borders of Sudan and South Sudan. According to a joint dashboard by IOM and UNHCR, South Sudan has received 1,403,478 new arrivals. The reliabilty of this indicator is set as medium because according to UNHCR and IOM, the situation at the border remains fluid, with constantly changing conditions driven by new arrivals, ongoing conflict, unpredictable security dynamics,lacking internet access in some conditions and access constraints and therefore all numbrers are indicative only as Its likely  that more people are arriving than UNHCR and IOM are able to identify and register.</t>
  </si>
  <si>
    <t>SSD004People displaced</t>
  </si>
  <si>
    <t>Although some people have been injured, there is no reliable information on the cumilative figures</t>
  </si>
  <si>
    <t>SSD004Injuries reported</t>
  </si>
  <si>
    <t xml:space="preserve">Although some people have been killed, there is no reliable information on the cumilative figures or migration status. </t>
  </si>
  <si>
    <t>SSD004Fatalities reported</t>
  </si>
  <si>
    <t>ACLED accessed 10/07/2026</t>
  </si>
  <si>
    <t>In South Sudan, the ongoing complex crisis has resulted in widespread violence, flooding, and displacement. Between 01 January 2026 and 30 June 2026, violence alone caused a significant number of fatalities(2,032). However, despite the extensive scale of displacement and food insecurity there is a critical lack of data on fatalities linked directly to these factors. This information gap hampers a comprehensive understanding of the true human toll of South Sudan's multi-faceted crisis.</t>
  </si>
  <si>
    <t>SSD004Fatalities in all crises</t>
  </si>
  <si>
    <t>The total population of refugees, asylum seekers, and migrants (Non- South Sudanese) and returnees (who are already South Sudanese) from Sudan, are in need according to UNHCR/IOM. UNHCR/ IOM figures is used here as they are considered the most reliable source, providing regular updates of the number of new arrivals in SSD through the border with Sudan. The reliabilty of this indicator is set as medium because according to UNHCR and IOM, the situation at the border remains fluid, with constantly changing conditions driven by new arrivals, ongoing conflict, unpredictable security dynamics, lacking internet access in some conditions and access constraints and therefore all numbrers are indicative only as Its likely  that more people are arriving than UNHCR and IOM are able to identify and register.</t>
  </si>
  <si>
    <t>SSD004People in Need</t>
  </si>
  <si>
    <t>OCHA 13/01/2026; 12/02/2026; IOM/UNHCR ACCESSED 10/07/2026</t>
  </si>
  <si>
    <t>https://humanitarianaction.info/plan/1512; https://reliefweb.int/report/south-sudan/south-sudan-humanitarian-needs-and-response-plan-2026-january-2026; https://app.powerbi.com/view?r=eyJrIjoiZTMwNTljNWYtYmVhYi00ZGI2LTgwYzAtN2UyNDZmZTRlNjBkIiwidCI6IjE1ODgyNjJkLTIzZmItNDNiNC1iZDZlLWJjZTQ5YzhlNjE4NiIsImMiOjh9&amp;pageName=ReportSection95859b8850a76994e6fb</t>
  </si>
  <si>
    <t>SSD004Minimal humanitarian conditions - Level 1</t>
  </si>
  <si>
    <t>According to the INFORM severity index methodology, people facing Stressed humanitarian conditions or Level 2 = People Affected - People in Need (PIN). Since the people affected by the refugee crisis in South Sudan is the same as the PiN figure, there are no people in stressed humanitarian conditions.</t>
  </si>
  <si>
    <t>SSD004Stressed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</si>
  <si>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Therefore the number of people in level 3 includes all the refugees, asylum seekers and Returnees from Sudan. The reliabilty of this indicator is set as medium because according to UNHCR and IOM, the situation at the border remains fluid, with constantly changing conditions driven by new arrivals, ongoing conflict, unpredictable security dynamics, lacking internet access in some conditions and access constraints and therefore all numbrers are indicative only as Its likely  that more people are arriving than UNHCR and IOM are able to identify and register.</t>
  </si>
  <si>
    <t>SSD004Moderate humanitarian conditions - Level 3</t>
  </si>
  <si>
    <t>While some refugees , Asylum seejers and returnees may be facing Level 4 conditions, there is no information to indicate this or other reliable source for the severity distribution for each level.</t>
  </si>
  <si>
    <t>SSD004Severe humanitarian conditions - Level 4</t>
  </si>
  <si>
    <t>While some refugees, Asylum seekers and returnes may be facing Level 5 conditions, there is no information to indicate this or other reliable source for the severity distribution for each level.</t>
  </si>
  <si>
    <t>SSD004Extreme humanitarian conditions - Level 5</t>
  </si>
  <si>
    <t>In this crisis, all 4 population groups are affected:  Refugees/asylum seekers, Returnees from Sudan, Host and non-host.</t>
  </si>
  <si>
    <t>SSD004Crisis affected groups</t>
  </si>
  <si>
    <t>Given the difficult nature of the circumstances in South Sudan and the absence of up-to-date and reliable data from open sources, it is difficult to accurately estimate figures for this indicator</t>
  </si>
  <si>
    <t>SSD004People facing limited access constraints</t>
  </si>
  <si>
    <t>SSD004People facing restricted access constraints</t>
  </si>
  <si>
    <t xml:space="preserve"> IPC 28/04/2026; HEALTH CLUSTER, WHO 02/06/2026</t>
  </si>
  <si>
    <t>https://www.ipcinfo.org/ipc-country-analysis/details-map/en/c/1163304/?iso3=SSD ; https://reliefweb.int/report/south-sudan/south-sudan-cholera-outbreak-situation-report-no-78-reporting-date-2-june-2026</t>
  </si>
  <si>
    <t xml:space="preserve"> According to IPC analysis the nutrition situation has deteriorated in South Sudan, Between April and June 2026, Acute malnutrition cases have increased from around 2.1 million to 2.2 million children aged 6–59 months, representing approximately 90,000 additional cases requiring treatment. Similarly, the number of pregnant and 
breastfeeding women requiring treatment has increased from 1.1 million to 1.2 million, signalling a growing demand on an already strained health and nutrition system. Additionally, as of June 2026 South Sudan has reported 104,813 cases of cholera . These cases have been reported from 55 counties, across 9 States and all 3 Administrative areas. These illness cases are located in states that also host refugees and there could be a possibilty that refugees are also affected by these illnesses however, at the time of reporting, it remains unclear how many refugees have been affected.</t>
  </si>
  <si>
    <t>SSD004Illness cases reported</t>
  </si>
  <si>
    <t>SSD004Buildings damaged</t>
  </si>
  <si>
    <t>SSD004Buildings destroyed</t>
  </si>
  <si>
    <t>SSD004Buildings in affected area</t>
  </si>
  <si>
    <t>SSD004Economic Losses</t>
  </si>
  <si>
    <t>OCHA 13/01/2026;  12/02/2026</t>
  </si>
  <si>
    <t>SSD001Total population</t>
  </si>
  <si>
    <t>The entirety of South Sudan's landmass is included in analyses as the country faces widespread impacts from conflict, floods, and displacement. Nearly 2 million people are internally displaced, while the ongoing floods are projected to affect over 3 million people, compounding the humanitarian crisis. Intercommunal clashes and violence from various parties continue to destabilize much of the country. Approximately 7.1 million people face severe food insecurity, with thousands enduring famine-like conditions. The conflict in Sudan, which erupted in April 2023, has further exacerbated the situation, as nearly 794,000 refugees and South Sudanese returnees have crossed into the country, adding strain to already overstretched resources and services.</t>
  </si>
  <si>
    <t>SSD001Landmass affected</t>
  </si>
  <si>
    <t xml:space="preserve">The number of people exposed corresponds to the total population of the country. This figure is taken from HNRP 2026.  South Sudan continues to grapple with ongoing conflict, pervasive insecurity, political instabilty, recurrent floods, disease outbreaks, and continued influxes from Sudan. Additionally, significant internal displacement, and a rise in refugees fleeing to neighboring countries amidst worsening food security and intercommunal violence and the influx of refugees into South Sudan since April 2023 exacerbates the situation, leaving most of the population vulnerable to the crisis.  Although the HNRP is recently published, it may not fully capture the most recent developments related to ongoing conflict, displacement, and humanitarian needs, which may affect severity levels and therefore result in a medium reliability.
</t>
  </si>
  <si>
    <t>SSD001People exposed</t>
  </si>
  <si>
    <t>https://data.humdata.org/dataset/ssd-jiaf-humanitarian-needs-pin-and-severity</t>
  </si>
  <si>
    <t xml:space="preserve">This figure is taken from HDX 2026- the affected population covering the year 2026. HDX was chosen as it provided the breakdown of severity of people in need. South Sudan continues to grapple with ongoing conflict, pervasive insecurity, political instabilty, recurrent floods, disease outbreaks, and continued influxes from Sudan. Additionally, significant internal displacement, and a rise in refugees fleeing to neighboring countries amidst worsening food security and intercommunal violence and the influx of refugees into South Sudan since April 2023 exacerbates the situation, leaving most of the population vulnerable to the crisis.  Although the HDX/ JIAF is recently published, it may not fully capture the most recent developments related to ongoing conflict, displacement, and humanitarian needs, which may affect severity levels and therefore result in a medium reliability
</t>
  </si>
  <si>
    <t>SSD001People affected</t>
  </si>
  <si>
    <t xml:space="preserve"> UNHCR 20/05/2026; 30/06/2026; UNHCR 30/04/2026</t>
  </si>
  <si>
    <t>https://dtm.iom.int/reports/south-sudan-mobility-tracking-round-16-initial-data-release; https://data.unhcr.org/en/situations/southsudan; https://data.unhcr.org/en/country/ssd</t>
  </si>
  <si>
    <t>The number of displaced people includes total number of IDPs (1,992,513), returning refugees (1,216,875) and outgoing South Sudanese refugees in other countries (2,437,830). While the number of returnees seems high, movement dynamics are complex. Some movements labelled as "returns" actually constitute back and forth movements which happen over the course of a person's lifetime. The reliability is set as medium as the methodologies used for data collection are generally consistent, though minor variations exist that could affect accuracy.</t>
  </si>
  <si>
    <t>SSD001People displaced</t>
  </si>
  <si>
    <t>SSD001Injuries reported</t>
  </si>
  <si>
    <t>In South Sudan, the ongoing complex crisis has resulted in widespread violence, flooding, and displacement. Between 01 Janauary 2026  and 30 June 2026, violence alone caused a significant number of fatalities (2,032). However, despite the extensive scale of displacement and food insecurity there is a critical lack of data on fatalities linked directly to these factors. This information gap hampers a comprehensive understanding of the true human toll of South Sudan's multi-faceted crisis.</t>
  </si>
  <si>
    <t>SSD001Fatalities reported</t>
  </si>
  <si>
    <t>In South Sudan, the ongoing complex crisis has resulted in widespread violence, flooding, and displacement. Between 01 January 2026 and 30 June  2026, violence alone caused a significant number of fatalities (2,032). However, despite the extensive scale of displacement and food insecurity there is a critical lack of data on fatalities linked directly to these factors. This information gap hampers a comprehensive understanding of the true human toll of South Sudan's multi-faceted crisis.</t>
  </si>
  <si>
    <t>SSD001Fatalities in all crises</t>
  </si>
  <si>
    <t>OCHA 02/02/2026; 12/02/2026; UNHCR 31/05/2026; UNHCR 24/06/2026; IPC 28/04/2026</t>
  </si>
  <si>
    <t>https://data.humdata.org/dataset/ssd-jiaf-humanitarian-needs-pin-and-severity; https://reliefweb.int/report/south-sudan/south-sudan-humanitarian-needs-and-response-plan-2026-january-2026;https://data.unhcr.org/en/country/ssd; https://reliefweb.int/report/south-sudan/monthly-refugee-asylum-seekers-statistical-dashboard-may-2026; https://www.ipcinfo.org/fileadmin/user_upload/ipcinfo/docs/IPC_SouthSudan_Projection_update_Acute_Food_Insecurity_Malnutrition_April_July2026_Report.pdf</t>
  </si>
  <si>
    <t>The number of people in need corresponds to the JIAF PiN for the 2026, accessed via HDX 2026 and the population of refugee, asylum seekers, and migrants in South Sudan as of 31 May 2026 (9,266,561+645,573). The HNRP PiN is 10 million and covers all population groups, including residents, IDPs, returnees, refugees, and asylum seekers. However, the JIAF PiN of 9,266,561 includes residents, IDPs, and returnees only. As returnees are already accounted for within this figure, the international displacement PiN of 1.3 million was not added to the complex PiN calculation, as doing so would risk double counting of returnees (who are South Sudanese). Since the JIAF PiN does not include refugees and asylum seekers, the refugee and asylum seeker population (645,573) was added to the JIAF PIN of 9,266,561 to ensure that all affected population groups (residents, IDPs, returnees, refugees, and asylum seekers) are represented in the overall complex PiN and therefore reflect the full scope of humanitarian needs in South Sudan. The 645,573 figure includes 641,560 registered refugees and 4,013 asylum-seekers. To note also is that most refugees live in areas classified as Severity 3 (Crisis), while Severity 4 (Emergency) conditions are limited to certain transit and border areas, mostly affecting new arrivals. Additionally, the majority of refugees are concentrated in specific camps and are supported through ongoing multi-sector humanitarian assistance and therefore assigning refugees in Severity 3 as the overall classification provides a realistic picture of needs for most refugees, while still acknowledging that some groups face higher-severity conditions in specific locations. The PiN (9.9M) is higher than the 2025 PIN (8.6M). The rise is due to renewed conflict, recurrent floods, disease outbreaks, and continued influxes from Sudan. According to the IPC 7.8 million are in severe needs (IPC 3+) April 2026 - July 2026. However this only shares the food insecurity situation while the SSD complex crisis includes drivers such as conflict, floods, economic situation etc hence it was not selected as it did not offer an overview of the situation. Although the JIAF was recently published, it may not fully capture the most recent developments related to ongoing conflict, displacement, and humanitarian needs, which could affect severity levels. While some refugees may be experiencing higher levels of severity, insufficient information is available to support further disaggregation by severity level, resulting in low reliability.</t>
  </si>
  <si>
    <t>SSD001People in Need</t>
  </si>
  <si>
    <t>OCHA 13/01/2026;  12/02/2026; 02/02/2026</t>
  </si>
  <si>
    <t>https://humanitarianaction.info/plan/1512;https://reliefweb.int/report/south-sudan/south-sudan-humanitarian-needs-and-response-plan-2026-january-2026; https://data.humdata.org/dataset/ssd-jiaf-humanitarian-needs-pin-and-severity</t>
  </si>
  <si>
    <t xml:space="preserve">According to INFORM severity index methodology, the number of people facing Minimal humanitarian conditions or in Level 1= People exposed - People affected. </t>
  </si>
  <si>
    <t>SSD001Minimal humanitarian conditions - Level 1</t>
  </si>
  <si>
    <t>OCHA 02/02/2026; 12/02/2026; UNHCR 31/05/2026; UNHCR 24/06/2026</t>
  </si>
  <si>
    <t>https://data.humdata.org/dataset/ssd-jiaf-humanitarian-needs-pin-and-severity; https://reliefweb.int/report/south-sudan/south-sudan-humanitarian-needs-and-response-plan-2026-january-2026;https://data.unhcr.org/en/country/ssd;https://reliefweb.int/report/south-sudan/monthly-refugee-asylum-seekers-statistical-dashboard-may-2026</t>
  </si>
  <si>
    <t>According to the INFORM severity index methodology, people facing Stressed humanitarian conditions or Level 2 = People Affected - People in Need (PIN) . Although the HDX/JIAF is recently published, it may not fully capture the most recent developments related to ongoing conflict, displacement, and humanitarian needs, which may affect severity levels and therefore result in low  reliability.</t>
  </si>
  <si>
    <t>SSD001Stressed humanitarian conditions - Level 2</t>
  </si>
  <si>
    <t>OCHA 02/02/2026; UNHCR 31/05/2026;UNHCR 24/06/2026</t>
  </si>
  <si>
    <t>https://data.humdata.org/dataset/ssd-jiaf-humanitarian-needs-pin-and-severity;https://data.unhcr.org/en/country/ssd; https://reliefweb.int/report/south-sudan/monthly-refugee-asylum-seekers-statistical-dashboard-may-2026</t>
  </si>
  <si>
    <t>According to INFORM Severity Index methodology, the sum of people in levels 3, 4 and 5 is equal to the total number of people in need.  Since HDX provided severity per area for the people in level 3, 4 and 5, the number of people experiencing moderate level 3 is taken directly from HDX. HDX was chosen as the HNRP did not provide the severity levels of the people i need. Additionally, the population of refugees and asylum seekers as of May 2026 is also included here, therefore the total Level 3 is assumation of JIAF level 3 +Refugees and asylum seekers)= 5,416,422+645,573=6,061,995. Most refugees live in areas classified as Severity 3 (Crisis), while Severity 4 (Emergency) conditions are limited to certain transit and border areas, mostly affecting new arrivals. The majority of refugees are concentrated in specific camps and are  supported through ongoing multi-sector humanitarian assistance and therefore assigning refugees in Severity 3 as the overall classification provides a realistic picture of needs for most refugees, while still acknowledging that some groups face higher-severity conditions in specific locations. Although the JIAF was recently published, it may not fully capture the most recent developments related to ongoing conflict, displacement, and humanitarian needs, which could affect severity levels. While some refugees may be experiencing higher levels of severity, insufficient information is available to support further disaggregation by severity level, resulting in low reliability.</t>
  </si>
  <si>
    <t>SSD001Moderate humanitarian conditions - Level 3</t>
  </si>
  <si>
    <t xml:space="preserve"> The number of people experiencing severe humanitarian conditions -level 4 is taken directly from HDX. The figure is taken from HDX 2026 as it provided area severity levels of the people in need for levels 3, 4 and 5. This approach was used as the HNRP 2026 did not have the different severity levels. Although the HDX/JIAF is recently published, it may not fully capture the most recent developments related to ongoing conflict, displacement, and humanitarian needs, which may affect severity levels and therefore result in low reliability.</t>
  </si>
  <si>
    <t>SSD001Severe humanitarian conditions - Level 4</t>
  </si>
  <si>
    <t xml:space="preserve"> The number of people experiencing extreme humanitarian conditions level -5 is taken directly from HDX. the figure is taken from HDX 2026 as it provided area severity levels of the people in need for levels 3, 4 and 5. This approach was used as the HNRP 2026 did not have the different severity levels. Although theHDX/ JIAF is recently published, it may not fully capture the most recent developments related to ongoing conflict, displacement, and humanitarian needs, which may affect severity levels and therefore result in low reliability.</t>
  </si>
  <si>
    <t>SSD001Extreme humanitarian conditions - Level 5</t>
  </si>
  <si>
    <t>https://reliefweb.int/report/south-sudan/south-sudan-humanitarian-needs-and-response-plan-2026-january-2026</t>
  </si>
  <si>
    <t>In this crisis, all 5 population groups are affected: Refugees/ asylum seekers, IDPs, Returnees, Host and Non-Host</t>
  </si>
  <si>
    <t>SSD001Crisis affected groups</t>
  </si>
  <si>
    <t>SSD001People facing limited access constraints</t>
  </si>
  <si>
    <t>SSD001People facing restricted access constraints</t>
  </si>
  <si>
    <t xml:space="preserve"> IPC 28/04/2025; HEALTH CLUSTER, WHO 02/06/2026</t>
  </si>
  <si>
    <t>https://www.ipcinfo.org/ipc-country-analysis/details-map/en/c/1163304/?iso3=SSD ;  https://reliefweb.int/report/south-sudan/south-sudan-cholera-outbreak-situation-report-no-78-reporting-date-2-june-2026</t>
  </si>
  <si>
    <t xml:space="preserve"> According to IPC analysis the nutrition situation has deteriorated in South Sudan, Between April and June 2026, Acute malnutrition cases have increased from around 2.1 million to 2.2 million children aged 6–59 months, representing approximately 90,000 additional cases requiring treatment. Similarly, the number of pregnant and 
breastfeeding women requiring treatment has increased from 1.1 million to 1.2 million, signalling a growing demand on an already strained health and nutrition system. Additionally, as of  June 2026 South Sudan has reported 104.813  cases of cholera . These cases have been reported from 55 counties, across 9 States and all 3 Administrative areas.</t>
  </si>
  <si>
    <t>SSD001Illness cases reported</t>
  </si>
  <si>
    <t>SSD001Buildings damaged</t>
  </si>
  <si>
    <t>SSD001Buildings destroyed</t>
  </si>
  <si>
    <t>SSD001Buildings in affected area</t>
  </si>
  <si>
    <t>SSD001Economic Losses</t>
  </si>
  <si>
    <t>UNHCR 02/07/2026; UBOS Accessed 16/05/2024</t>
  </si>
  <si>
    <t>https://data.unhcr.org/en/documents/details/122317; https://www.ubos.org/wp-content/uploads/2024/12/National-Population-and-Housing-Census-2024-Final-Report-Volume-1-Main.pdf</t>
  </si>
  <si>
    <t>The total population of Uganda, according to  National population and Housing Census as of May 2024- (45,905,417) plus the (2,031,697) refugees and asylum seekers, primarily from South Sudan and the Democratic Republic of Congo (DRC). The reliability of this indicator is rated as medium because the National population and housing maybe out of date as it was published in May 2024.</t>
  </si>
  <si>
    <t>UGA005Total population</t>
  </si>
  <si>
    <t>City Population accessed 16 /05/2024</t>
  </si>
  <si>
    <t>https://www.citypopulation.de/en/uganda/admin/</t>
  </si>
  <si>
    <t>The landmass of 13 districts Adjumani, Isingiro, Kamwenge, Kikuube, Kiryandongo, Koboko, Kyegegwa, Lamwo, Madi Okollo, Obongi, Terego, Yumbe and Kampala which host most of the refugees, is considered affected by the refugee crisis.</t>
  </si>
  <si>
    <t>UGA005Landmass affected</t>
  </si>
  <si>
    <t>This includes incoming migrants plus the affected host community. The population exposed to this crisis consists of the total number of host individuals (6,390,419) in 13 districts who may be at risk of either directly/indirectly affected by the crisis. These districts include: Adjumani, Isingiro, Kamwenge, Kikuube, Kiryandongo, Koboko, Kyegegwa, Lamwo, Madi Okollo, Obongi, Terego, Yumbe, and Kampala. These figures are derived from the National population and Housing Census as of May 2024. It is utilized as it provides the total population of districts in Uganda . Additionally, the total number of refugees in Uganda (2,031,697) according to UNHCR as of June  2026, is included. The reliability of this indicator is rated as medium because the National Population and Housing Census figures are based on projections and estimates, which may not fully reflect the current situation. Additionally, the data may be somewhat outdated, as they were published in May 2024.</t>
  </si>
  <si>
    <t>UGA005People exposed</t>
  </si>
  <si>
    <t>UNHCR 02/07/2026; IPC 16/09/2025</t>
  </si>
  <si>
    <t>https://data.unhcr.org/en/documents/details/123134; https://www.ipcinfo.org/ipc-country-analysis/details-map/en/c/1159717/?iso3=UGA</t>
  </si>
  <si>
    <t>Those affected consist of the cumulative number of refugees and asylum seekers in Uganda, with the highest populations originating from South Sudan and the Democratic Republic of Congo (DRC). There are smaller numbers of refugees from Rwanda, Burundi, Somalia, Eritrea, Ethiopia, and Sudan. While host communities may also be affected, there is currently no available information on this. This figure is also almost matches the number (1,927,593) from IPC projection period August 2025 to February 2026 published in september 2025 for phase 1-5 for Uganda Refugees. The reliability of this indicator is rated as medium because the UNHCR data may not fully reflect the current situation although it captures all movement. Additionally, UNHCR data was prefered over IPC data as it is based on projections and estimates and may be somewhat outdated, as it was published in September 2025. it is also important to note that IPC solely focuses on food security outcomes, it does not accout for the severity of other humanitarian critical needs such as health, protection, education, wash services and shelter.</t>
  </si>
  <si>
    <t>UGA005People affected</t>
  </si>
  <si>
    <t>UNHCR 02/07/2026</t>
  </si>
  <si>
    <t>https://data.unhcr.org/en/documents/details/123134</t>
  </si>
  <si>
    <t>The number of people displaced includes refugees and asylum seekers in Uganda. The majority originate from South Sudan and the Democratic Republic of the Congo (DRC), with smaller populations from Rwanda, Burundi, Somalia, Eritrea, Ethiopia, and Sudan. This figure is sourced from UNHCR’s operational dashboard, which is considered the most reliable source for refugee statistics in Uganda, given its consistent and transparent methodology, regular updates, and coordination with the Office of the Prime Minister. The reliability of this indicator is considered medium. While minor discrepancies may arise due to new arrivals, spontaneous movements, or verification delays, these are unlikely to significantly affect overall accuracy.</t>
  </si>
  <si>
    <t>UGA005People displaced</t>
  </si>
  <si>
    <t>Given the difficult nature of the circumstances in Uganda and the absence of up-to-date and reliable data from open sources, it is difficult to accurately estimate figures for this indicator</t>
  </si>
  <si>
    <t>UGA005Injuries reported</t>
  </si>
  <si>
    <t>UGA005Fatalities reported</t>
  </si>
  <si>
    <t>UGA005Fatalities in all crises</t>
  </si>
  <si>
    <t>IPC 16/09/2025; REACH 05/02/2026</t>
  </si>
  <si>
    <t>https://www.ipcinfo.org/ipc-country-analysis/details-map/en/c/1159717/?iso3=UGA; https://reliefweb.int/report/uganda/uganda-acute-needs-analysis-april-july-2025</t>
  </si>
  <si>
    <t>The total population of refugees and asylum seekers in Uganda are in need according to IPC projection period August 2025 to February 2026 published in September 2025. The reliability of this indicator is rated as Low because the IPC figures are based on projections and estimates, which may not fully capture the current situation. In addition, the data was published in September 2025 and projected period has elapsed and may not reflect recent developments. It is also important to note that the IPC focuses exclusively on food security outcomes and does not assess the severity of other critical humanitarian needs such as health, protection, education, WASH services, and shelter. Findings from the Uganda Acute Needs Analysis assessment indicate that refugees in Uganda continue to face significant challenges, including inadequate shelter, limited access to protection services, food insecurity, lack of essential non-food items (NFIs), insufficient healthcare, and barriers to education. Given these limitations, while the IPC provides valuable insights into food security conditions, it does not present a comprehensive picture of overall humanitarian needs and thereby leading to overall medium reliabilty.</t>
  </si>
  <si>
    <t>UGA005People in Need</t>
  </si>
  <si>
    <t>UNHCR 02/07/2026; IPC 16/09/2025; UBOS Accessed 16/05/2024</t>
  </si>
  <si>
    <t>https://data.unhcr.org/en/documents/details/122317; https://www.ipcinfo.org/ipc-country-analysis/details-map/en/c/1159717/?iso3=UGA; https://www.ubos.org/wp-content/uploads/2024/12/National-Population-and-Housing-Census-2024-Final-Report-Volume-1-Main.pdf</t>
  </si>
  <si>
    <t>UGA005Minimal humanitarian conditions - Level 1</t>
  </si>
  <si>
    <t>https://data.unhcr.org/en/documents/details/122317; https://www.ipcinfo.org/ipc-country-analysis/details-map/en/c/1159717/?iso3=UGA</t>
  </si>
  <si>
    <t xml:space="preserve">According to INFORM severity index methodology, the number of people facing Stressed humanitarian conditions or in Level 2= People Affected - People in Need. The figures are taken from UNHCR and IPC. IPC chosen due to its analysis of refugeee needs in Uganda and UNHCR due to regualr updates of refugee population. The reliabilty is low as IPC data is based on projections for up to February 2026 so may not reflect the recent developments. </t>
  </si>
  <si>
    <t>UGA005Stressed humanitarian conditions - Level 2</t>
  </si>
  <si>
    <t>This figure is taken directly from IPC for projection period August 2025 to February 2026. The reliability of this indicator is rated as low because the IPC figures are based on projections and estimates that last up to February 2026, which may not fully capture the current situation. In addition, the data was published in September 2025 and may not reflect recent developments. It is also important to note that the IPC focuses exclusively on food security outcomes and does not assess the severity of other critical humanitarian needs such as health, protection, education, WASH services, and shelter. Findings from the Uganda Acute Needs Analysis assessment indicate that refugees in Uganda continue to face significant challenges, including inadequate shelter, limited access to protection services, food insecurity, lack of essential non-food items (NFIs), insufficient healthcare, and barriers to education. Given these limitations, while the IPC provides valuable insights into food security conditions, it does not present a comprehensive picture of overall humanitarian needsof refugees and thereby leading to overall medium reliabilty.</t>
  </si>
  <si>
    <t>UGA005Moderate humanitarian conditions - Level 3</t>
  </si>
  <si>
    <t>This figure is taken directly from IPC for projection period August 2025 to February 2026. The reliabilty is low as IPC data is based on projections for up to February 2026 so may not reflect the recent developments. In addition, the data was published in September 2025 and may not reflect recent developments. It is also important to note that the IPC focuses exclusively on food security outcomes and does not assess the severity of other critical humanitarian needs such as health, protection, education, WASH services, and shelter. Findings from the Uganda Acute Needs Analysis assessment indicate that refugees in Uganda continue to face significant challenges, including inadequate shelter, limited access to protection services, food insecurity, lack of essential non-food items (NFIs), insufficient healthcare, and barriers to education. Given these limitations, while the IPC provides valuable insights into food security conditions, it does not present a comprehensive picture of overall humanitarian needs f refugees and thereby leading to overall medium reliabilty.</t>
  </si>
  <si>
    <t>UGA005Severe humanitarian conditions - Level 4</t>
  </si>
  <si>
    <t>This figure is taken directly from IPC for projection period August 2025 to February 2026. There are no refugees facing IPC phase 5 according to IPC analysis published in September 2025. The reliabilty is low as IPC data is based on projections for up to February 2026 so may not reflect the recent developments. In addition, the data was published in September 2025 and may not reflect recent developments. It is also important to note that the IPC focuses exclusively on food security outcomes and does not assess the severity of other critical humanitarian needs such as health, protection, education, WASH services, and shelter. Findings from the Uganda Acute Needs Analysis assessment indicate that refugees in Uganda continue to face significant challenges, including inadequate shelter, limited access to protection services, food insecurity, lack of essential non-food items (NFIs), insufficient healthcare, and barriers to education. Given these limitations, while the IPC provides valuable insights into food security conditions, it does not present a comprehensive picture of overall humanitarian needs and thereby leading to overall medium reliabilty.</t>
  </si>
  <si>
    <t>UGA005Extreme humanitarian conditions - Level 5</t>
  </si>
  <si>
    <t>IPC 16/09/2025; REACH 08/07/2025</t>
  </si>
  <si>
    <t>In this crisis 2 out of the 5 populaton groups are affected: Host population and refugees.  According to REACH MSNA assessment, both host and refugee population are  considered affected.</t>
  </si>
  <si>
    <t>UGA005Crisis affected groups</t>
  </si>
  <si>
    <t>UGA005People facing limited access constraints</t>
  </si>
  <si>
    <t>UGA005People facing restricted access constraints</t>
  </si>
  <si>
    <t>IPC 16/09/2025; WHO 08/06/2026</t>
  </si>
  <si>
    <t>https://www.ipcinfo.org/ipc-country-analysis/details-map/en/c/1159718/?iso3=UGA; https://www.who.int/emergencies/disease-outbreak-news/item/2026-DON606</t>
  </si>
  <si>
    <t xml:space="preserve">Between April 2025 and March 2026, approximately 56,681 children aged 6–59 months and 6,827 pregnant or breastfeeding women (PBW) are suffering or projected to suffer from acute malnutrition in the 13 refugee settlements and urban refugee populations.The situation between April and September 2025 was significantly worse compared to the same period in 2024. The high prevalence of acute malnutrition is linked to multiple factors, including high disease burden, suboptimal child feeding practices, an influx of new refugee arrivals that strain existing resources, limited household access to food, and reduced humanitarian support that has constrained food aid coverage, led to closure of nutrition sites, and curtailed outreach programs. As of 6 June 2026, a total of 19 confirmed cases of Ebola have been reported. The cases were reported from two districts Kampala and Wakiso.
</t>
  </si>
  <si>
    <t>UGA005Illness cases reported</t>
  </si>
  <si>
    <t>UGA005Buildings damaged</t>
  </si>
  <si>
    <t>UGA005Buildings destroyed</t>
  </si>
  <si>
    <t>UGA005Buildings in affected area</t>
  </si>
  <si>
    <t>UGA005Economic Losses</t>
  </si>
  <si>
    <t xml:space="preserve"> IPC 16/02/2026; FSIN accessed 29/07/2025</t>
  </si>
  <si>
    <t>https://data.humdata.org/dataset/251bc56c-f558-4030-9082-f6105561dee9/resource/3a6b87c0-d7c7-4888-8dcf-4b2f66ab733a/download/ipc_ben_area_wide_latest.csv; https://www.fsinplatform.org/sites/default/files/resources/files/GRFC2025-full.pdf</t>
  </si>
  <si>
    <t>According to INFORM Severity Index methodology, the sum of people in levels 3, 4, and 5 should equal the total number of people in need. This figure corresponds to IPC Phase 3 for Alibori and Atacora for the projection period June–August 2026. Reliability is considered Low because the estimate is derived solely from food security data and does not capture conflict-related needs in other sectors, such as protection, health, or education. No IPC data is available for the current period, so the June–August 2026 projection has been used.</t>
  </si>
  <si>
    <t>BEN002Moderate humanitarian conditions - Level 3</t>
  </si>
  <si>
    <t>The Level 4 figure corresponds to the population classified in IPC Phase 4 in Alibori and Atacora during the projection period Jun-Aug 2026. However, it is important to note that the IPC focuses solely on food security and may not capture other needs induced by conflict, such as protection. No IPC data is available for the current period, so the June–August 2026 projection has been used.</t>
  </si>
  <si>
    <t>BEN002Severe humanitarian conditions - Level 4</t>
  </si>
  <si>
    <t>According to the INFORM Severity Index methodology, the sum of people in levels 3, 4 and 5 equals the total number of people in need. Based on IPC projections for June–August 2026, no population is classified in Phase 5 in Alibori and Atacora. Therefore, Level 5 is set to zero. However, IPC focuses on food insecurity only and may not capture other conflict-induced needs, particularly in protection. No IPC data is available for the current period, so the June–August 2026 projection has been used.</t>
  </si>
  <si>
    <t>BEN002Extreme humanitarian conditions - Level 5</t>
  </si>
  <si>
    <t>The conflict in northern Benin affects three population groups: internally displaced persons, refugees and asylum seekers, and host populations in Alibori and Atacora.</t>
  </si>
  <si>
    <t>BEN002Crisis affected groups</t>
  </si>
  <si>
    <t>Worldometer accessed 05/07/2026</t>
  </si>
  <si>
    <t>https://www.worldometers.info/world-population/syria-population/</t>
  </si>
  <si>
    <t>The projected total population of Syria in 2026, including refugees, asylum seekrs, and returnees. The source is chosen instead of the World Bank as it provides more up-to-date figures and considers population growth and cross-border movement.</t>
  </si>
  <si>
    <t>SYR003Total population</t>
  </si>
  <si>
    <t>World Bank accessed 05/07/2026; OCHA 02/04/2026</t>
  </si>
  <si>
    <t>https://data.worldbank.org/indicator/AG.LND.TOTL.K2 ; https://reliefweb.int/report/syrian-arab-republic/syrian-arab-republic-2026-humanitarian-needs-and-response-plan-april-2026</t>
  </si>
  <si>
    <t>The figure represent the total landmass of Syria as the whole country is impacted by the complex crisis.</t>
  </si>
  <si>
    <t>SYR003Landmass affected</t>
  </si>
  <si>
    <t>Worldometer accessed 05/07/2026 ; OCHA 02/04/2026</t>
  </si>
  <si>
    <t>https://www.worldometers.info/world-population/syria-population/ ; ; https://reliefweb.int/report/syrian-arab-republic/syrian-arab-republic-2026-humanitarian-needs-and-response-plan-april-2026</t>
  </si>
  <si>
    <t>The number of people exposed corresponds to the total population of Syria. This figure is taken from Worldometer. It is valid as of June 2026. This source was chosen because it provides a comprehensive population figure that includes population growth and cross-border movement. The reliability of this data is medium because it based on baseline population data. The entire population of Syria is considered exposed to the complex humanitarian crisis due to the cumulative impact of over conflict since 2011, widespread displacement, economic collapse, destruction of infrastructure, and limited access to basic services. Even areas with relative stability face severe challenges related to livelihoods, healthcare, and food security.</t>
  </si>
  <si>
    <t>SYR003People exposed</t>
  </si>
  <si>
    <t>The number of people affected corresponds to the total population of Syria. This figure is taken from Worldometer. It is valid as of June 2026. This source was chosen because it provides a comprehensive population figure that includes population growth and cross-border movement. The reliability of this data is medium because it based on baseline population data. The entire population of Syria is considered affected by the complex humanitarian crisis due to the cumulative impact of over conflict since 2011, widespread displacement, economic collapse, destruction of infrastructure, and limited access to basic services. Even areas with relative stability face severe challenges related to livelihoods, healthcare, and food security.</t>
  </si>
  <si>
    <t>SYR003People affected</t>
  </si>
  <si>
    <t>UNHCR 22/12/2025 ; UNHCR 02/07/2026 ; UNHCR 02/07/2026</t>
  </si>
  <si>
    <t>https://reliefweb.int/report/syrian-arab-republic/3rp-regional-strategic-overview-2026 ; https://reliefweb.int/report/syrian-arab-republic/syrian-arab-republic-comprehensive-overview-idps-and-idp-returns-dashboard-2nd-jul-2026 ;  https://reliefweb.int/report/syrian-arab-republic/syrian-arab-republic-comprehensive-overview-refugee-returns-dashboard-2nd-jul-2026</t>
  </si>
  <si>
    <t>The number of people displaced by the conflict crisis in Syria includes: the number of people displaced to neighboring countries such as Türkiye, Lebanon, and Jordan because of the crisis (4.5 million in 2025), the number of IDPs in Syria as of 2 July 2026 (5,542,227) , the number of Syrians returnees  between 8 December 2024 and 2 July 2026 (1,705,422), and the number of IDP returnees  between December 2024 and 2 July 2026 in Syria (1,954,977). The figures are taken from UNHCR and IOM. The sources were chosen because they provide regular updates to the numbers of IDPs, refugees, and returnees. The reliability of this data is medium due to the ongoing population movement internally and cross-border.</t>
  </si>
  <si>
    <t>SYR003People displaced</t>
  </si>
  <si>
    <t>SYR003Illness cases reported</t>
  </si>
  <si>
    <t>SYR003Injuries reported</t>
  </si>
  <si>
    <t>ACLED accessed 05/07/2026</t>
  </si>
  <si>
    <t>https://acleddata.com/conflict-data/data-export-tool?event_date_from=2026-01-01&amp;event_date_to=2026-06-30&amp;event_type%5BProtests%5D=Protests&amp;event_type%5BExplosions%2FRemote%20violence%5D=Explosions/Remote%20violence&amp;event_type%5BBattles%5D=Battles&amp;event_type%5BViolence%20against%20civilians%5D=Violence%20against%20civilians&amp;event_type%5BRiots%5D=Riots&amp;event_type%5BStrategic%20developments%5D=Strategic%20developments&amp;sub_event_type%5BPeaceful%20protest%5D=Peaceful%20protest&amp;sub_event_type%5BArmed%20clash%5D=Armed%20clash&amp;sub_event_type%5BAttack%5D=Attack&amp;sub_event_type%5BShelling%2Fartillery%2Fmissile%20attack%5D=Shelling/artillery/missile%20attack&amp;sub_event_type%5BAir%2Fdrone%20strike%5D=Air/drone%20strike&amp;sub_event_type%5BMob%20violence%5D=Mob%20violence&amp;sub_event_type%5BViolent%20demonstration%5D=Violent%20demonstration&amp;sub_event_type%5BRemote%20explosive%2Flandmine%2FIED%5D=Remote%20explosive/landmine/IED&amp;sub_event_type%5BLooting%2Fproperty%20destruction%5D=Looting/property%20destruction&amp;sub_event_type%5BProtest%20with%20intervention%5D=Protest%20with%20intervention&amp;sub_event_type%5BAbduction%2Fforced%20disappearance%5D=Abduction/forced%20disappearance&amp;sub_event_type%5BOther%5D=Other&amp;sub_event_type%5BDisrupted%20weapons%20use%5D=Disrupted%20weapons%20use&amp;sub_event_type%5BChange%20to%20group%2Factivity%5D=Change%20to%20group/activity&amp;sub_event_type%5BArrests%5D=Arrests&amp;sub_event_type%5BGovernment%20regains%20territory%5D=Government%20regains%20territory&amp;sub_event_type%5BGrenade%5D=Grenade&amp;sub_event_type%5BNon-state%20actor%20overtakes%20territory%5D=Non-state%20actor%20overtakes%20territory&amp;sub_event_type%5BExcessive%20force%20against%20protesters%5D=Excessive%20force%20against%20protesters&amp;sub_event_type%5BNon-violent%20transfer%20of%20territory%5D=Non-violent%20transfer%20of%20territory&amp;sub_event_type%5BSexual%20violence%5D=Sexual%20violence&amp;sub_event_type%5BAgreement%5D=Agreement&amp;sub_event_type%5BSuicide%20bomb%5D=Suicide%20bomb&amp;sub_event_type%5BHeadquarters%20or%20base%20established%5D=Headquarters%20or%20base%20established&amp;sub_event_type%5BChemical%20weapon%5D=Chemical%20weapon&amp;inter1%5B1%5D=1&amp;inter1%5B2%5D=2&amp;inter1%5B3%5D=3&amp;inter1%5B4%5D=4&amp;inter1%5B5%5D=5&amp;inter1%5B6%5D=6&amp;inter1%5B7%5D=7&amp;inter1%5B8%5D=8&amp;country%5B760%5D=760&amp;fields_on%5Bevent_id_cnty%5D=event_id_cnty&amp;viewsreference%5Breload%5D=eJxdi8EKwjAQRP9lzx7UIk3zKyLLSta6kK4hWVqK9N9NyaHgYQ4z780XWOkZOWBhM9GxgL8_TpAosxrWiK1oa2Lw-0hjpvSGf0FCxdfOuduBXsIxoNK0X1uZhZdDyDxLkY-292UYOtdX2lQxnjBwNAJ_3n69bjrE&amp;inter2%5B1%5D=1&amp;inter2%5B2%5D=2&amp;inter2%5B3%5D=3&amp;inter2%5B4%5D=4&amp;inter2%5B5%5D=5&amp;inter2%5B6%5D=6&amp;inter2%5B7%5D=7&amp;inter2%5B8%5D=8</t>
  </si>
  <si>
    <t>The figure represents the number of fatalities due to violent incidents across Syria from  January-  June 2026. It is reliable and aligns with other secondary sources and media reports. All types of violent events are included, and the count covers both civilian and non-civilian cases. It excludes crisis-related deaths not directly caused by violent incidents. Therefore, the reliability is medium.</t>
  </si>
  <si>
    <t>SYR003Fatalities reported</t>
  </si>
  <si>
    <t>SYR003Fatalities in all crises</t>
  </si>
  <si>
    <t>SYR003Buildings damaged</t>
  </si>
  <si>
    <t>SYR003Buildings destroyed</t>
  </si>
  <si>
    <t>SYR003Buildings in affected area</t>
  </si>
  <si>
    <t>SYR003Economic Losses</t>
  </si>
  <si>
    <t>OCHA 02/04/2026 ; OCHA HDX accessed 05/07/2026</t>
  </si>
  <si>
    <t>https://reliefweb.int/report/syrian-arab-republic/syrian-arab-republic-2026-humanitarian-needs-and-response-plan-april-2026  ; https://data.humdata.org/dataset/syr-jiaf-humanitarian-needs-pin-and-severity/resource/13899e52-5d6e-4b05-b8a1-2b378b5b2cda</t>
  </si>
  <si>
    <t>The number of people in need is taken from the JIAF assessment for the 2026 HNRP, which also matches the people in need for 2026. This source was chosen because it is comprehensive of multiple sectors and provides PIN by severity at admin level 3. Other sources such as IOM and WFP have been considered, however they were not suitable because they focus on specific aspects such as displacement and food insecurity, rather than providing an aggregated PiN that covers multiple sectors. Though the HNRP uses the most recent data, the approach is assessed as having moderate reliability due to the fluid nature of the crisis. Also given the complexity of the crises, the accuracy of these estimates remains uncertain. However, It is important to note that this is the first time a nationwide Mult Sector Needs Assessment (MSNA) has been conducted, which has been used for PiN projection along with other sectoral assessments.</t>
  </si>
  <si>
    <t>SYR003People in Need</t>
  </si>
  <si>
    <t>According to INFORM SI methodology, the number of people in Level 1 is equal to the people exposed minus the people affected. Since the whole population are considered exposed and affected, there are no people in Level 1.</t>
  </si>
  <si>
    <t>SYR003Minimal humanitarian conditions - Level 1</t>
  </si>
  <si>
    <t>Worldometer accessed 05/07/2026 ; OCHA 02/04/2026 ; OCHA 02/04/2026 ; OCHA HDX accessed 05/07/2026</t>
  </si>
  <si>
    <t>https://data.worldbank.org/indicator/AG.LND.TOTL.K2 ; https://reliefweb.int/report/syrian-arab-republic/syrian-arab-republic-2026-humanitarian-needs-and-response-plan-april-2026 ; https://reliefweb.int/report/syrian-arab-republic/syrian-arab-republic-2026-humanitarian-needs-and-response-plan-april-2026  ; https://data.humdata.org/dataset/syr-jiaf-humanitarian-needs-pin-and-severity/resource/13899e52-5d6e-4b05-b8a1-2b378b5b2cda</t>
  </si>
  <si>
    <t>SYR003Stressed humanitarian conditions - Level 2</t>
  </si>
  <si>
    <t xml:space="preserve">According to INFORM Severity Index methodology, the sum of people in levels 3, 4 and 5 is equal to the total number of people in need. To estimate the severity distribution of the people in need ACAPS computed the severity levels from the area severity from the current HNRP. The number of people in Level 3 corresponds to the number of people in need living in admin level 3 which has a severity of 3. As the HNRP presents the five severity levels of the PiN, ACAPS considers people in Level 3 to include people in need in severity 3 from the HNRP. These figures are taken from OCHA. This approach was chosen because it provides information on the humanitarian conditions of different people. Other sources such as WFP have been considered, however they were not suitable because it only focuses on food security needs, while Syria is a more complex situation. 
Though the HNRP uses the most recent data, the approach is assessed as having moderate reliability due to the fluid nature of the crisis. Also given the complexity of the crises, the accuracy of these estimates remains uncertain. However, It is important to note that this is the first time a nationwide Mult Sector Needs Assessment (MSNA) has been conducted, which has been used for PiN projection along with other sectoral assessments. </t>
  </si>
  <si>
    <t>SYR003Moderate humanitarian conditions - Level 3</t>
  </si>
  <si>
    <t xml:space="preserve">According to INFORM Severity Index methodology, the sum of people in levels 3, 4 and 5 is equal to the total number of people in need. To estimate the severity distribution of the people in need ACAPS computed the severity levels from the area severity from the current HNRP. The number of people in Level 4 corresponds to the number of people in need living in admin level 3 which has a severity of 4 . These figures are taken from OCHA. This approach was chosen because it provides information on the humanitarian conditions of different people. Other sources such as WFP have been considered, however they were not suitable because it only focuses on food security needs, while Syria is a more complex situation.
Though the HNRP uses the most recent data, the approach is assessed as having moderate reliability due to the fluid nature of the crisis. Also given the complexity of the crises, the accuracy of these estimates remains uncertain. However, It is important to note that this is the first time a nationwide Mult Sector Needs Assessment (MSNA) has been conducted, which has been used for PiN projection along with other sectoral assessments. </t>
  </si>
  <si>
    <t>SYR003Severe humanitarian conditions - Level 4</t>
  </si>
  <si>
    <t xml:space="preserve">According to INFORM Severity Index methodology, the sum of people in levels 3, 4 and 5 is equal to the total number of people in need. To estimate the severity distribution of the people in need ACAPS computed the severity levels from the area severity from the current HNRP. The number of people in Level 5 corresponds to the number of people in need living in admin level 3 which has a severity of 5 . No one from admin 3 is classified at level 5, thus it is 0. These figures are taken from OCHA. This approach was chosen because it provides information on the humanitarian conditions of different people. Other sources such as WFP have been considered, however they were not suitable because it only focuses on food security needs, while Syria is a more complex situation. 
Though the HNRP uses the most recent data, the approach is assessed as having moderate reliability due to the fluid nature of the crisis. Also given the complexity of the crises, the accuracy of these estimates remains uncertain. However, It is important to note that this is the first time a nationwide Mult Sector Needs Assessment (MSNA) has been conducted, which has been used for PiN projection along with other sectoral assessments. </t>
  </si>
  <si>
    <t>SYR003Extreme humanitarian conditions - Level 5</t>
  </si>
  <si>
    <t>SYR003Crisis affected groups</t>
  </si>
  <si>
    <t>SYR003People facing limited access constraints</t>
  </si>
  <si>
    <t>SYR003People facing restricted access constraints</t>
  </si>
  <si>
    <t>PCBS accessed 05/07/2026 ; OCHA 16/12/2025</t>
  </si>
  <si>
    <t>https://www.pcbs.gov.ps/statisticsIndicatorsTables.aspx?lang=en&amp;table_id=676 ; https://www.ochaopt.org/content/flash-appeal-occupied-palestinian-territory-2026?_gl=1*1djttv9*_ga*MjE0MTc4MjMyLjE3NjUyOTUwODE.*_ga_E60ZNX2F68*czE3NjgyMDAzMTgkbzE4JGcxJHQxNzY4MjAxMDU2JGo2MCRsMCRoMA..</t>
  </si>
  <si>
    <t xml:space="preserve">The total population of the West Bank and Gaza in 2026, including refugees and asylum seekers. The source of Palestinian Central Bureau of Statistics is chosen instead of the World Bank as it provides more up-to-date figures and considers population growth, internal displacement, and cross-border displacement for the West Bank. While OCHA was chosen for Gaza's population as it provides an updated figure for the total population, considering the aftermath of the conflict that started on 7 October 2023.  The reliability of this data is low due to the volatile situation in Palestine and severe restrictions on humanitarian and media access, which limit the accuracy of the reported figures, and because the population of the West Bank is an estimate. </t>
  </si>
  <si>
    <t>PSE002Total population</t>
  </si>
  <si>
    <t>PCBS  28/12/2025</t>
  </si>
  <si>
    <t>https://www.pcbs.gov.ps/en/publications/</t>
  </si>
  <si>
    <t xml:space="preserve">The total landmass of the West Bank and Gaza are considered under this crisis, as the entrity of those areas are impacted by conflict. The reliability is low due to the geographic and political fragmentation of both areas. </t>
  </si>
  <si>
    <t>PSE002Landmass affected</t>
  </si>
  <si>
    <t>The number of people exposed is the sum of all people exposed for each individual crisis for Palestine. The conflict in Gaza and the West Bank remains highly volatile, marked by ongoing Israeli military operations and severe humanitarian impacts. In Gaza, Israeli airstickes, limited humanitarian access, and ceasfire violations continue to be reported. In the West Bank, escalating violence, raids, and settler attacks have worsened humanitarian conditions, particularly in refugee camps. Both regions face movement restrictions, shortages of essential supplies, and growing humanitarian needs.</t>
  </si>
  <si>
    <t>PSE002People exposed</t>
  </si>
  <si>
    <t>The number of people affected is the sum of all people exposed for each individual crisis for Palestine. The conflict in Gaza and the West Bank remains highly volatile, marked by ongoing Israeli military operations and severe humanitarian impacts. In Gaza, Israeli airstickes, limited humanitarian access, and ceasfire violations continue to be reported. In the West Bank, escalating violence, raids, and settler attacks have worsened humanitarian conditions, particularly in refugee camps. Both regions face movement restrictions, shortages of essential supplies, and growing humanitarian needs.</t>
  </si>
  <si>
    <t>PSE002People affected</t>
  </si>
  <si>
    <t>UNRWA accessed  05/07/2026 ; OCHA 15/01/2025 ; OCHA 24/06/2026 ; OCHA 16/12/2025</t>
  </si>
  <si>
    <t>https://www.unrwa.org/where-we-work  ; https://www.unocha.org/publications/report/occupied-palestinian-territory/west-bank-l-monthly-snapshot-casualties-property-damage-and-displacement-31-december-2024; https://www.unocha.org/publications/report/occupied-palestinian-territory/west-bank-l-monthly-snapshot-casualties-property-damage-and-displacement-31-may-2026 ; https://www.ochaopt.org/content/flash-appeal-occupied-palestinian-territory-2026?_gl=1*1djttv9*_ga*MjE0MTc4MjMyLjE3NjUyOTUwODE.*_ga_E60ZNX2F68*czE3NjgyMDAzMTgkbzE4JGcxJHQxNzY4MjAxMDU2JGo2MCRsMCRoMA..</t>
  </si>
  <si>
    <t xml:space="preserve">The number of people displaced by the conflict in Palestine includes: the total population of Gaza which is considered displaced, the number of people displaced in the West Bank due to demolitions, recent Israeli raids, and settler attacks, in addition to the number of Palestinian refugees in Jordan, Lebanon, Syria, and the West Bank. The number of Palestinian refugees in Gaza is not considered here as they are counted as displaced people or returnees due to the 7 October conflict. These figures are taken from UNRWA and OCHA. The sources are chosen because they provide regular updates on the figures. The reliability of this data is low because of the highly volatile context and the difficulty faced to keep track of the population’s movement. </t>
  </si>
  <si>
    <t>PSE002People displaced</t>
  </si>
  <si>
    <t>PSE002Illness cases reported</t>
  </si>
  <si>
    <t>Health Cluster, WHO accessed 05/07/2026</t>
  </si>
  <si>
    <t>https://app.powerbi.com/view?r=eyJrIjoiODAxNTYzMDYtMjQ3YS00OTMzLTkxMWQtOTU1NWEwMzE5NTMwIiwidCI6ImY2MTBjMGI3LWJkMjQtNGIzOS04MTBiLTNkYzI4MGFmYjU5MCIsImMiOjh9</t>
  </si>
  <si>
    <t xml:space="preserve">The figure corresponds to the number of people injured in the West Bank and Gaza in the last six months (between 1 January and 30 June 2026). The figures are taken from the Health Cluster as they regularly update on the number of people injured. The reliability of this data is low as the figure is an underestimate due to the volatile context and the difficulty in keeping track of the number of people injured. </t>
  </si>
  <si>
    <t>PSE002Injuries reported</t>
  </si>
  <si>
    <t xml:space="preserve">The figure corresponds to the number of people killed in the West Bank and Gaza in the last six months (between 1 January and 30 June 2026). The figures are taken from the Health Cluster as they regularly update on the number of people killed. The reliability of this data is low as the figure is an underestimate due to the volatile context and the difficulty in keeping track of the number of people killed. </t>
  </si>
  <si>
    <t>PSE002Fatalities reported</t>
  </si>
  <si>
    <t>PSE002Fatalities in all crises</t>
  </si>
  <si>
    <t>PSE002Buildings damaged</t>
  </si>
  <si>
    <t>PSE002Buildings destroyed</t>
  </si>
  <si>
    <t>PSE002Buildings in affected area</t>
  </si>
  <si>
    <t>PSE002Economic Losses</t>
  </si>
  <si>
    <t>OCHA 16/12/2025</t>
  </si>
  <si>
    <t>https://reliefweb.int/report/occupied-palestinian-territory/flash-appeal-occupied-palestinian-territory-2026-issued-december-2025</t>
  </si>
  <si>
    <t>The number of people in need is the sum of all people in need for each individual crisis for Palestine. The conflict in Gaza and the West Bank remains highly volatile, marked by ongoing Israeli military operations and severe humanitarian impacts. In Gaza, Israeli airstickes, limited humanitarian access, and ceasfire violations continue to be reported. In the West Bank, escalating violence, raids, and settler attacks have worsened humanitarian conditions, particularly in refugee camps. Both regions face movement restrictions, shortages of essential supplies, and growing humanitarian needs.</t>
  </si>
  <si>
    <t>PSE002People in Need</t>
  </si>
  <si>
    <t>The number of people in Level 1 corresponds to the sum of people in Level 1 for each individual crisis for Palestine.</t>
  </si>
  <si>
    <t>PSE002Minimal humanitarian conditions - Level 1</t>
  </si>
  <si>
    <t>PCBS accessed 05/07/2026; OCHA 16/12/2025</t>
  </si>
  <si>
    <t>The number of people in Level 2 corresponds to the sum of people in Level 2 for each individual crisis for Palestine.</t>
  </si>
  <si>
    <t>PSE002Stressed humanitarian conditions - Level 2</t>
  </si>
  <si>
    <t>OCHA 16/12/2025; IPC 19/12/2025</t>
  </si>
  <si>
    <t>https://reliefweb.int/report/occupied-palestinian-territory/flash-appeal-occupied-palestinian-territory-2026-issued-december-2025 ; https://www.ipcinfo.org/fileadmin/user_upload/ipcinfo/docs/IPC_Gaza_Strip_Acute_Food_Insecurity_Oct2025_Apr2026_Special_Brief.pdf</t>
  </si>
  <si>
    <t>The number of people in Level 3 corresponds to the sum of people in Level 3 for each individual crisis for Palestine.</t>
  </si>
  <si>
    <t>PSE002Moderate humanitarian conditions - Level 3</t>
  </si>
  <si>
    <t>The number of people in Level 4 corresponds to the sum of people in Level 4 for each individual crisis for Palestine.</t>
  </si>
  <si>
    <t>PSE002Severe humanitarian conditions - Level 4</t>
  </si>
  <si>
    <t>The number of people in Level 5 corresponds to the sum of people in Level 5 for each individual crisis for Palestine.</t>
  </si>
  <si>
    <t>PSE002Extreme humanitarian conditions - Level 5</t>
  </si>
  <si>
    <t>PSE002Crisis affected groups</t>
  </si>
  <si>
    <t>PSE002People facing limited access constraints</t>
  </si>
  <si>
    <t>PSE002People facing restricted access constraints</t>
  </si>
  <si>
    <t>PSE003Total population</t>
  </si>
  <si>
    <t>The total landmass of the West Bank is considered under this crisis, as the entrity of the areas is impacted by conflict. The reliability of this data is low because the West Bank is geographically fragmented into Area A, B, and C, with some areas being under Israeli control.</t>
  </si>
  <si>
    <t>PSE003Landmass affected</t>
  </si>
  <si>
    <t>PCBS accessed 05/07/2026</t>
  </si>
  <si>
    <t>https://www.pcbs.gov.ps/statisticsIndicatorsTables.aspx?lang=en&amp;table_id=676</t>
  </si>
  <si>
    <t>The number of people exposed corresponds to the estimated total population of the West Bank. This figure is taken from the Palestinian Central Bureau of Statistics. It is valid throughout 2026. This source was chosen because it provides the most recent population figure. The reliability of this data is low as the figure is an estimate and due to the volatile situation in the West Bank and severe restrictions on humanitarian and media access, which limit the accuracy of the reported figures. The conflict in the West Bank is marked by frequent Israeli military raids, settler violence, and movement restrictions, leading to rising casualties and displacement. Tensions persist as Palestinian armed groups clash with Israeli forces, while blockades and demolitions worsen humanitarian conditions, leaving many without access to basic services and shelter.</t>
  </si>
  <si>
    <t>PSE003People exposed</t>
  </si>
  <si>
    <t>The number of people affected corresponds to the total population of the West Bank. This figure is taken from the Palestinian Central Bureau of Statistics. It is valid throughout 2026. This source was chosen because it provides the most recent population figure. The reliability of this data is low as the figure is an estimate and due to the volatile situation in the West Bank and severe restrictions on humanitarian and media access, which limit the accuracy of the reported figures. The conflict in the West Bank is marked by frequent Israeli military raids, settler violence, and movement restrictions, leading to rising casualties and displacement. Tensions persist as Palestinian armed groups clash with Israeli forces, while blockades and demolitions worsen humanitarian conditions, leaving many without access to basic services and shelter.</t>
  </si>
  <si>
    <t>PSE003People affected</t>
  </si>
  <si>
    <t>UNRWA accessed  05/07/2026 ; OCHA 15/01/2025 ; OCHA 24/06/2026</t>
  </si>
  <si>
    <t>https://www.unrwa.org/where-we-work  ; https://www.unocha.org/publications/report/occupied-palestinian-territory/west-bank-l-monthly-snapshot-casualties-property-damage-and-displacement-31-december-2024; https://www.unocha.org/publications/report/occupied-palestinian-territory/west-bank-l-monthly-snapshot-casualties-property-damage-and-displacement-31-may-2026</t>
  </si>
  <si>
    <t>The number of people displaced by the conflict in the West Bank includes: the number of people displaced in the West Bank due to demolitions Israeli settler violence, and conflict between 7 October 2023 and 31 May 2026 (47,830 people), in addition to the number of Palestinian refugees in Jordan, Lebanon, Syria, and the West Bank (4,320,000 people). These figures are taken from UNRWA and OCHA. The sources are chosen because they provide regular updates on the figures. The reliability of this data is low because ACAPS decided to count the Palestinian refugees in Jordan, Syria, and Lebanon under this crisis even though not all of these refugees are displaced from the conflict in the West Bank, rather they have been displaced since the start of the conflict in 1948. Additionally, there is extreme humanitarian access restrictions in the West Bank that prevents humanitarian and non-humanitarian organisation to conduct assessments and provide accurate figures for the IDPs. The figures provided are likely underestimates.</t>
  </si>
  <si>
    <t>PSE003People displaced</t>
  </si>
  <si>
    <t>PSE003Illness cases reported</t>
  </si>
  <si>
    <t xml:space="preserve">The figure corresponds to the number of people injured in the West Bank in the last six months (between 1 January and 30 June 2026). The figure is taken from the Health Cluster as it regularly updates on the number of people injured. The reliability of this data is low due to the volatile context and the difficulty in keeping track of the number of people injured. </t>
  </si>
  <si>
    <t>PSE003Injuries reported</t>
  </si>
  <si>
    <t>The figure corresponds to the number of people killed in the West Bank in the last six months (between 1 January and 30 June 2026). The figure is taken from the Health Cluster as it regularly updates on the number of people killed. The reliability of this data is low due to the volatile context and the difficulty in keeping track of the number of people killed.</t>
  </si>
  <si>
    <t>PSE003Fatalities reported</t>
  </si>
  <si>
    <t>PSE003Fatalities in all crises</t>
  </si>
  <si>
    <t>PSE003Buildings damaged</t>
  </si>
  <si>
    <t>PSE003Buildings destroyed</t>
  </si>
  <si>
    <t>PSE003Buildings in affected area</t>
  </si>
  <si>
    <t>PSE003Economic Losses</t>
  </si>
  <si>
    <t>The number of people in need is taken from OCHA's 2026 Flash Appeal. This source was chosen because it is the most reliable source reporting on the number of the overall PiN in the West Bank. Other sources such as UNRWA were considered but not choosen because UNRWA focuses exclusively on Palestinian refugees, reporting on their specific needs related to UNRWA services such as food aid, education, and protection risks. OCHA provides a comprehensive view of humanitarian needs across the entire occupied Palestinian territory (oPt), covering both refugees and non-refugees, and addressing all drivers of the crisis such as conflict and economic collapse. Additionally, OCHA’s methodology aggregates multi-sectoral data from various humanitarian actors, offering a broader, more inclusive assessment, while UNRWA’s data is tailored to refugee-specific needs. The reliability of this data is low due to the volatile situation in Palestine and severe restrictions on humanitarian and media access, which limit the accuracy of the reported figures. The conflict in the West Bank is marked by frequent Israeli military raids, settler violence, and movement restrictions, leading to rising casualties and displacement. Tensions persist as Palestinian armed groups clash with Israeli forces, while blockades and demolitions worsen humanitarian conditions, leaving many without access to basic services and shelter.</t>
  </si>
  <si>
    <t>PSE003People in Need</t>
  </si>
  <si>
    <t>PSE003Minimal humanitarian conditions - Level 1</t>
  </si>
  <si>
    <t>https://www.pcbs.gov.ps/statisticsIndicatorsTables.aspx?lang=en&amp;table_id=676 ; https://reliefweb.int/report/occupied-palestinian-territory/flash-appeal-occupied-palestinian-territory-2026-issued-december-2025</t>
  </si>
  <si>
    <t>PSE003Stressed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</si>
  <si>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total number of people in need. This approach was chosen due to the lack of recent assessments and analysis on the breakdown of the severity of humanitarian conditions because of the extreme access restrictions in the West Bank. Additionally, ACAPS decided not to use the percentages of the PiN severity levels from OCHA’s 2023 HNO as the conflict has escalated since then, and the percentages will likely provide an underestimated figure. The PiN figure is taken from OCHA. The reliability of this data is low due to the volatile situation in the West Bank and severe restrictions on humanitarian and media access, which limit the accuracy of the reported figures.</t>
  </si>
  <si>
    <t>PSE003Moderate humanitarian conditions - Level 3</t>
  </si>
  <si>
    <t xml:space="preserve">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This approach was chosen due to the lack of recent assessments and analysis on the breakdown of the severity of humanitarian conditions because of the extreme access restrictions in the West Bank. Additionally, ACAPS decided not to use the percentages of the PiN severity levels from OCHA’s 2023 HNO as the conflict has escalated since then, and the percentages will likely provide an underestimated figure. </t>
  </si>
  <si>
    <t>PSE003Severe humanitarian conditions - Level 4</t>
  </si>
  <si>
    <t>PSE003Extreme humanitarian conditions - Level 5</t>
  </si>
  <si>
    <t>PSE003Crisis affected groups</t>
  </si>
  <si>
    <t>PSE003People facing limited access constraints</t>
  </si>
  <si>
    <t>PSE003People facing restricted access constraints</t>
  </si>
  <si>
    <t>PSE004Total population</t>
  </si>
  <si>
    <t>PCBS 03/06/2025</t>
  </si>
  <si>
    <t>The total landmass of Gaza is considered under this crisis, as the entrity of the areas is impacted by conflict. The reliability is low as since the ceasefire on 10 October 2025, a Yellow Line area (about 60% of Gaza's landmass) was established and it has been under the Israeli military control since then.</t>
  </si>
  <si>
    <t>PSE004Landmass affected</t>
  </si>
  <si>
    <t>https://www.ochaopt.org/content/flash-appeal-occupied-palestinian-territory-2026?_gl=1*1djttv9*_ga*MjE0MTc4MjMyLjE3NjUyOTUwODE.*_ga_E60ZNX2F68*czE3NjgyMDAzMTgkbzE4JGcxJHQxNzY4MjAxMDU2JGo2MCRsMCRoMA..</t>
  </si>
  <si>
    <t>The number of people exposed corresponds to the estimated total population of Gaza. This figure is taken from OCHA's 2026 Flash Appeal. It is valid throughout 2026. This source was chosen because it provides an updated figure for the total population, considering the aftermath of the conflict that started on 7 October 2023. The reliability of this data is low due to the highly unstable situation in the Gaza Strip and severe restrictions on humanitarian and media access. These challenges disrupt communication channels and hinder comprehensive data collection, meaning that the reported figures may not accurately reflect the situation on the ground. In 2026, the conflict in Gaza is characterized by recurrent ceasefire violations (Israeli airstrikes and limited humanitarian access). The ongoing conflict since 7 October 2023 has caused widespread destruction, civilian casualties, and severe humanitarian needs, with limited access to food, water, healthcare, and shelter.</t>
  </si>
  <si>
    <t>PSE004People exposed</t>
  </si>
  <si>
    <t>The number of people affected corresponds to the total population of Gaza. This figure is taken from OCHA's 2026 Flash Appeal. It is valid throughout 2026. This source was chosen because it provides an updated figure for the total population, considering the aftermath of the conflict that started on 7 October 2023. The reliability of this data is low due to the highly unstable situation in the Gaza Strip and severe restrictions on humanitarian and media access. These challenges disrupt communication channels and hinder comprehensive data collection, meaning that the reported figures may not accurately reflect the situation on the ground.In 2026, the conflict in Gaza is characterized by recurrent ceasefire violations (Israeli airstrikes and and limited humanitarian access). The conflict since 7 October 2023 has caused widespread destruction, civilian casualties, and severe humanitarian needs, with limited access to food, water, healthcare, and shelter.</t>
  </si>
  <si>
    <t>PSE004People affected</t>
  </si>
  <si>
    <t>The number of people displaced by the conflict in Gaza corresponds to the total population, as they have been displaced multiple times due to the 7 October conflict. Other sources such as UNRWA have been considered but not selected even though they regularly published updated figures of the people displaced, but it uses figures shared by the Site Management Cluster. This source does not report on the IDPs since 7 October 2023, rather only since 10 October 2025 i.e. since the latest ceasefire agreement between Hamas and Israel. This is an under-estimate.  Additionally, humanitarian organisations have been reporting that 80% of structures have been destroyed in Gaza, meaning that at least 80% of households are displaced. More than 60% of Gaza is now under Israeli authorities control, pushing the total population to reside in IDP sites in the remaining 40%, meaning that 60% of households are likely displaced. Finally, already 1.6 million of Gaza’s population are refugees (before 7 October 2023) and were considered included in the people displaced figure. The source for the IDPs (or the total population of Gaza) is chosen because it provides the most recent and reliable population figure. The reliability of this data is low because of the highly volatile context and the difficulty faced to keep track of the population’s movement due to extreme humanitarian access constraints.</t>
  </si>
  <si>
    <t>PSE004People displaced</t>
  </si>
  <si>
    <t>PSE004Illness cases reported</t>
  </si>
  <si>
    <t>The figure corresponds to the number of people injured in Gaza in the last six months (between 1 January 2025 and 30 June 2026). The figure is taken from the Health Cluster as it regularly updates on the number of people injured. The reliability of this data is low as the figure is an underestimate due to the volatile context and the difficulty in keeping track of the number of people injured.</t>
  </si>
  <si>
    <t>PSE004Injuries reported</t>
  </si>
  <si>
    <t>The figure corresponds to the number of people killed in Gaza in the last six months (between 1 January and 30 June 2026). The figure is taken from the Health Cluster as it regularly updates on the number of people killed. The reliability of this data is low as the figure is an underestimate due to the volatile context and the difficulty in keeping track of the number of people killed.</t>
  </si>
  <si>
    <t>PSE004Fatalities reported</t>
  </si>
  <si>
    <t xml:space="preserve"> Health Cluster, WHO accessed 05/07/2026 </t>
  </si>
  <si>
    <t xml:space="preserve"> https://app.powerbi.com/view?r=eyJrIjoiODAxNTYzMDYtMjQ3YS00OTMzLTkxMWQtOTU1NWEwMzE5NTMwIiwidCI6ImY2MTBjMGI3LWJkMjQtNGIzOS04MTBiLTNkYzI4MGFmYjU5MCIsImMiOjh9 </t>
  </si>
  <si>
    <t>PSE004Fatalities in all crises</t>
  </si>
  <si>
    <t>PSE004Buildings damaged</t>
  </si>
  <si>
    <t>PSE004Buildings destroyed</t>
  </si>
  <si>
    <t>PSE004Buildings in affected area</t>
  </si>
  <si>
    <t>PSE004Economic Losses</t>
  </si>
  <si>
    <t>The number of people in need is taken from OCHA's 2026 Flash Appeal. This source was chosen because they it is the most reliable source reporting on the number of the overall PiN in Gaza. Other sources such as UNRWA were considered but not choosen because UNRWA focuses exclusively on Palestinian refugees, reporting on their specific needs related to UNRWA services such as food aid, education, and protection risks. OCHA provides a comprehensive view of humanitarian needs across the entire occupied Palestinian territory (oPt), covering both refugees and non-refugees, and addressing all drivers of the crisis such as conflict and economic collapse. Additionally, OCHA’s methodology aggregates multi-sectoral data from various humanitarian actors, offering a broader, more inclusive assessment, while UNRWA’s data is tailored to refugee-specific needs. The reliability of this data is low due to the highly unstable situation in the Gaza Strip and severe restrictions on humanitarian and media access. These challenges disrupt communication channels and hinder comprehensive data collection, meaning that the reported figures may not accurately reflect the situation on the ground. In 2026, the conflict in Gaza is characterized by recurrent ceasefire violations (Israeli airstrikes and a limited humanitarian access). The ongoing conflict since 7 October 2023 has caused widespread destruction, civilian casualties, and severe humanitarian needs, with limited access to food, water, healthcare, and shelter.</t>
  </si>
  <si>
    <t>PSE004People in Need</t>
  </si>
  <si>
    <t>PSE004Minimal humanitarian conditions - Level 1</t>
  </si>
  <si>
    <t>PSE004Stressed humanitarian conditions - Level 2</t>
  </si>
  <si>
    <t>OCHA 08/12/2025; IPC 19/12/2025</t>
  </si>
  <si>
    <t>https://www.ochaopt.org/content/flash-appeal-2026-glance ; https://www.ipcinfo.org/fileadmin/user_upload/ipcinfo/docs/IPC_Gaza_Strip_Acute_Food_Insecurity_Oct2025_Apr2026_Special_Brief.pdf</t>
  </si>
  <si>
    <t>According to INFORM Severity Index methodology, the sum of people in levels 3, 4 and 5 is equal to the total number of people in need. To estimate the severity distribution of the people in need ACAPS used the PIN number from OCHA's Flash Appeal 2026 and an alternative source for the severity distribution. The number of people in Level 3 is calculated based on the total PiN provided by OCHA's Flash Appeal minus the number of people projected to face IPC 4 and 5 across Gaza between 1 December 2025 and 15 April 2026. These figures are taken from OCHA and IPC. This approach was chosen because it provides information on the humanitarian conditions of different people, and the two sources provide the most updated figures that consider the humanitarian impact of the conflict that started on 7 October 2023. The reliability of this data is low due to the highly unstable situation in the Gaza Strip and severe restrictions on humanitarian and media access. These challenges disrupt communication channels and hinder comprehensive data collection, meaning that the reported figures may not accurately reflect the situation on the ground.</t>
  </si>
  <si>
    <t>PSE004Moderate humanitarian conditions - Level 3</t>
  </si>
  <si>
    <t>According to INFORM Severity Index methodology, the sum of people in levels 3, 4 and 5 is equal to the total number of people in need. To estimate the severity distribution of the people in need ACAPS used the PIN number from 2026 OCHA's Flash Appeal and an alternative source for the severity distribution. The number of people in Level 4 corresponds to the number of people projected to face IPC 4 between 1 December 2025  and 15 April 2026. The figure is taken from IPC. This approach was chosen because it provides information on the humanitarian conditions of different people, and the source provide the most updated figures that consider the humanitarian impact of the conflict that started on 7 October 2023. The reliability of this data is low due to the highly unstable situation in the Gaza Strip and severe restrictions on humanitarian and media access. These challenges disrupt communication channels and hinder comprehensive data collection, meaning that the reported figures may not accurately reflect the situation on the ground.</t>
  </si>
  <si>
    <t>PSE004Severe humanitarian conditions - Level 4</t>
  </si>
  <si>
    <t>According to INFORM Severity Index methodology, the sum of people in levels 3, 4 and 5 is equal to the total number of people in need. To estimate the severity distribution of the people in need ACAPS used the PIN number from 2026 OCHA's Flash Appeal and an alternative source for the severity distribution. The number of people in Level 5 corresponds to the number of people projected to face IPC 5 across Gaza between 1 December 2025 and  15 April 2026. The figure is taken from IPC. This approach was chosen because it provides information on the humanitarian conditions of different people, and the source provide the most updated figures that consider the humanitarian impact of the conflict that started on 7 October 2023. The reliability of this data is low due to the highly unstable situation in the Gaza Strip and severe restrictions on humanitarian and media access. These challenges disrupt communication channels and hinder comprehensive data collection, meaning that the reported figures may not accurately reflect the situation on the ground.</t>
  </si>
  <si>
    <t>PSE004Extreme humanitarian conditions - Level 5</t>
  </si>
  <si>
    <t>PSE004Crisis affected groups</t>
  </si>
  <si>
    <t>PSE004People facing limited access constraints</t>
  </si>
  <si>
    <t>PSE004People facing restricted access constraints</t>
  </si>
  <si>
    <t>OCHA HDX accessed 09/07/2026</t>
  </si>
  <si>
    <t>https://data.humdata.org/dataset/yem-jiaf-humanitarian-needs-and-response-plan</t>
  </si>
  <si>
    <t>The total population of Yemen in 2026, including refugees, asylum seekers, and migrants. The source is chosen instead of the World Bank as it provides more up-to-date figures.</t>
  </si>
  <si>
    <t>YEM001Total population</t>
  </si>
  <si>
    <t>World Bank accessed 09/07/2026</t>
  </si>
  <si>
    <t>https://data.worldbank.org/indicator/AG.LND.TOTL.K2?locations=YE</t>
  </si>
  <si>
    <t>The entire landmass of Yemen is affected by this crisis, as the country remains deeply impacted by a complex and protracted emergency. Yemenis continue to endure conflict and increasingly dire living conditions, struggling to feed their families, access healthcare, and send their children to school. The economy continues to deteriorate, while climate shocks drive displacement and disrupt livelihoods. Food insecurity remains alarmingly high, and millions face severe protection risks.</t>
  </si>
  <si>
    <t>YEM001Landmass affected</t>
  </si>
  <si>
    <t>https://humanitarianaction.info/plan/1262</t>
  </si>
  <si>
    <t>The number of people exposed corresponds to the total population of Yemen, taken from OCHA HDX. This source was chosen because it provides population figures for each governorate.  This was the most recent comprehensive population estimate available at the time of reporting. However, the reliability is rated as Medium, since the figures may not fully reflect demographic changes in 2026 caused by ongoing displacement, conflict fatalities, and outward migration. The crisis is primarily driven by the protracted conflict between the Internationally Recognized Government of Yemen (IRG) and the Sana’a-based de facto authority (DFA, also known as the Houthis) since 2015. The war has resulted in widespread displacement, economic collapse, and severe disruptions to basic services. Yemen also faces recurrent outbreaks of communicable diseases, climatic shocks such as flooding, and is a key transit and destination country along the East African migration route to Saudi Arabia and other neighboring states.</t>
  </si>
  <si>
    <t>YEM001People exposed</t>
  </si>
  <si>
    <t>The number of people affected corresponds to the total population of Yemen, based on OCHA HDX. This was the most recent comprehensive population estimate available at the time of reporting. The reliability is rated as Medium, since the figure may not fully account for demographic shifts in 2026 due to ongoing displacement, deaths, and outward migration.
The crisis is driven by the protracted conflict between the Internationally Recognized Government of Yemen (IRG) and the Sana’a-based de facto authority (DFA, also known as the Houthis) since 2015. Years of war have caused widespread displacement, economic collapse, and large-scale humanitarian needs. Yemen also suffers from recurring disease outbreaks and climatic shocks such as flooding, while remaining a key transit and destination country along the East African migration route to Saudi Arabia and other neighboring states.</t>
  </si>
  <si>
    <t>YEM001People affected</t>
  </si>
  <si>
    <t>IDMC accessed 13/07/2026</t>
  </si>
  <si>
    <t>https://www.internal-displacement.org/countries/yemen/</t>
  </si>
  <si>
    <t>The number of people displaced by the complex crisis in Yemen includes  the total number of IDPs and IDP returnees as of 2025 (5,200,000), and the number of people displaced due to conflict between 1  January and 30 June (66,22), and the number of people displaced due to floods between 1 January and 30 June 2026 (47,481). IDMC was chosen as the primary source because it offers more recent data and regularly updates its figures. While UNHCR  and IOM also provides displacement figures, they are no up to date. The IDMC data is considered reliable, as it is based on direct registration and assessments rather than projections. However, the reliability score is set to medium given that the returnee figure is from 2025 and the situation may have changed since. Displacement in Yemen is primarily driven by the ongoing conflict between the Internationally Recognized Government of Yemen (IRG) and the Sana’a-based de-facto authority (DFA, also known as the Houthis), which began in 2015.</t>
  </si>
  <si>
    <t>YEM001People displaced</t>
  </si>
  <si>
    <t>YEM001Illness cases reported</t>
  </si>
  <si>
    <t>YEM001Injuries reported</t>
  </si>
  <si>
    <t>ACLED accessed 09/07/2026 ; IOM accessed 09/07/2026 ; OCHA 14/05/2026</t>
  </si>
  <si>
    <t xml:space="preserve"> https://reliefweb.int/report/yemen/yemen-humanitarian-update-april-2026 ; https://acleddata.com/conflict-data/data-export-tool?event_type%5BExplosions%252FRemote%20violence%5D=Explosions/Remote%20violence&amp;event_type%5BProtests%5D=Protests&amp;event_type%5BExplosions%2FRemote%20violence%5D=Explosions/Remote%20violence&amp;event_type%5BBattles%5D=Battles&amp;event_type%5BViolence%20against%20civilians%5D=Violence%20against%20civilians&amp;event_type%5BRiots%5D=Riots&amp;event_type%5BStrategic%20developments%5D=Strategic%20developments&amp;sub_event_type%5BShelling%252Fartillery%252Fmissile%20attack%5D=Shelling/artillery/missile%20attack&amp;sub_event_type%5BAir%252Fdrone%20strike%5D=Air/drone%20strike&amp;sub_event_type%5BRemote%20explosive%252Flandmine%252FIED%5D=Remote%20explosive/landmine/IED&amp;sub_event_type%5BLooting%252Fproperty%20destruction%5D=Looting/property%20destruction&amp;sub_event_type%5BAbduction%252Fforced%20disappearance%5D=Abduction/forced%20disappearance&amp;sub_event_type%5BChange%20to%20group%252Factivity%5D=Change%20to%20group/activity&amp;sub_event_type%5BPeaceful%20protest%5D=Peaceful%20protest&amp;sub_event_type%5BArmed%20clash%5D=Armed%20clash&amp;sub_event_type%5BAttack%5D=Attack&amp;sub_event_type%5BShelling%2Fartillery%2Fmissile%20attack%5D=Shelling/artillery/missile%20attack&amp;sub_event_type%5BAir%2Fdrone%20strike%5D=Air/drone%20strike&amp;sub_event_type%5BMob%20violence%5D=Mob%20violence&amp;sub_event_type%5BViolent%20demonstration%5D=Violent%20demonstration&amp;sub_event_type%5BRemote%20explosive%2Flandmine%2FIED%5D=Remote%20explosive/landmine/IED&amp;sub_event_type%5BLooting%2Fproperty%20destruction%5D=Looting/property%20destruction&amp;sub_event_type%5BProtest%20with%20intervention%5D=Protest%20with%20intervention&amp;sub_event_type%5BAbduction%2Fforced%20disappearance%5D=Abduction/forced%20disappearance&amp;sub_event_type%5BOther%5D=Other&amp;sub_event_type%5BDisrupted%20weapons%20use%5D=Disrupted%20weapons%20use&amp;sub_event_type%5BChange%20to%20group%2Factivity%5D=Change%20to%20group/activity&amp;sub_event_type%5BArrests%5D=Arrests&amp;sub_event_type%5BGovernment%20regains%20territory%5D=Government%20regains%20territory&amp;sub_event_type%5BGrenade%5D=Grenade&amp;sub_event_type%5BNon-state%20actor%20overtakes%20territory%5D=Non-state%20actor%20overtakes%20territory&amp;sub_event_type%5BExcessive%20force%20against%20protesters%5D=Excessive%20force%20against%20protesters&amp;sub_event_type%5BNon-violent%20transfer%20of%20territory%5D=Non-violent%20transfer%20of%20territory&amp;sub_event_type%5BSexual%20violence%5D=Sexual%20violence&amp;sub_event_type%5BAgreement%5D=Agreement&amp;sub_event_type%5BSuicide%20bomb%5D=Suicide%20bomb&amp;sub_event_type%5BHeadquarters%20or%20base%20established%5D=Headquarters%20or%20base%20established&amp;sub_event_type%5BChemical%20weapon%5D=Chemical%20weapon&amp;viewsreference%5Breload%5D=eJxdi8EKwjAQRP9lzx7UIk3zKyLLSta6kK4hWVqK9N9NyaHgYQ4z780XWOkZOWBhM9GxgL8_TpAosxrWiK1oa2Lw-0hjpvSGf0FCxdfOuduBXsIxoNK0X1uZhZdDyDxLkY-292UYOtdX2lQxnjBwNAJ_3n69bjrE&amp;event_date_from=2026-01-01&amp;event_date_to=2026-06-30&amp;inter1%5B1%5D=1&amp;inter1%5B2%5D=2&amp;inter1%5B3%5D=3&amp;inter1%5B4%5D=4&amp;inter1%5B5%5D=5&amp;inter1%5B6%5D=6&amp;inter1%5B7%5D=7&amp;inter1%5B8%5D=8&amp;inter2%5B1%5D=1&amp;inter2%5B2%5D=2&amp;inter2%5B3%5D=3&amp;inter2%5B4%5D=4&amp;inter2%5B5%5D=5&amp;inter2%5B6%5D=6&amp;inter2%5B7%5D=7&amp;inter2%5B8%5D=8&amp;country%5B887%5D=887&amp;fields_on%5Bevent_id_cnty%5D=event_id_cnty ; https://missingmigrants.iom.int/region/africa?region_incident=4051&amp;route=All&amp;incident_date%5Bmin%5D=2026-01-01&amp;incident_date%5Bmax%5D=2026-06-30</t>
  </si>
  <si>
    <t>The figure corresponds to the number of fatalities in the last six months (1 January- 30 June 2026) resulting from the complex crisis in Yemen includingthe international displacement crisis . The reliability is rated as low because, although  ACLED provides systematic and regular reporting, the actual number of conflict-related deaths may be undercounted particularly in hard-to-access areas or during periods of escalation when verification becomes more difficult. As the security situation in Yemen continues to deteriorate, real-time data collection and confirmation remain challenging. Additionally, individuals reported missing at sea in the context of the international displacement crisis in Yemen are often presumed dead, and there is limited capacity to distinguish between those who are deceased and those who remain unaccounted for. This methodological limitation affects the accuracy of the figures.</t>
  </si>
  <si>
    <t>YEM001Fatalities reported</t>
  </si>
  <si>
    <t>The figure corresponds to the number of fatalities in the last six months (1 January -  30 June 2026) as a result of the complex crisis including the International displaced crisis. The reliability of the data is rated as low, as individuals reported missing at sea in the international displacement crisis in Yemen are often presumed dead, and there is limited capacity to distinguish between those who are deceased and those who remain unaccounted for. This methodological limitation affects the accuracy of the figures.</t>
  </si>
  <si>
    <t>YEM001Fatalities in all crises</t>
  </si>
  <si>
    <t>IFRC 06/04/2026</t>
  </si>
  <si>
    <t xml:space="preserve"> https://reliefweb.int/report/yemen/yemen-flood-2026-dref-operation-mdrye017 </t>
  </si>
  <si>
    <t xml:space="preserve">The number of houses and shelters damaged because of floods as of 31 March.
</t>
  </si>
  <si>
    <t>YEM001Buildings damaged</t>
  </si>
  <si>
    <t xml:space="preserve">The number of houses destroyed because of floods as of 31 March.
</t>
  </si>
  <si>
    <t>YEM001Buildings destroyed</t>
  </si>
  <si>
    <t>YEM001Buildings in affected area</t>
  </si>
  <si>
    <t>YEM001Economic Losses</t>
  </si>
  <si>
    <t>OCHA 18/03/2026 ; OCHA HDX accessed 09/07/2026</t>
  </si>
  <si>
    <t>https://reliefweb.int/report/yemen/yemen-humanitarian-needs-and-response-plan-2026-march-2026; https://data.humdata.org/dataset/yem-jiaf-humanitarian-needs-and-response-plan</t>
  </si>
  <si>
    <t xml:space="preserve">The number of people in need is taken from OCHA's HNRP (2026), taken from OCHA's HDX dataset. This PIN covers multiple population groups including IDPs, IDP returnees and refugees/asylum seekers and migrants. The source was chosen because it is the most reliable source reporting on the number of the overall PIN in Yemen. Other sources such as the Food Security Cluster and IPC analysis have been considered but not chosen because OCHA's PIN figure is more comprehensive of all humanitarian needs in Yemen and not focused on food insecurity. While IPC Phase 5 populations. This approach is assigned as low reliability because despite that the most recent HNO/HRP/HNRP, which incorporate multi-sectoral assessments, has been used, given the fluid nature of humanitarian crises, severity levels may not fully capture sudden changes in needs. The complex crisis PiN already includes figures for the international displacement crisis.  The conflict between the Internationally Recognized Government of Yemen (IRG) and the Sana'a-based de-facto authority (DFA) in the north of Yemen (also known as the Houthis) since 2015 has resulted in a severe humanitarian and economic crisis. Yemen is also a transit and destination country on the East African migration route to Saudi Arabia and other neighbouring countries.
</t>
  </si>
  <si>
    <t>YEM001People in Need</t>
  </si>
  <si>
    <t>YEM001Minimal humanitarian conditions - Level 1</t>
  </si>
  <si>
    <t>OCHA HDX accessed 09/07/2026 ; OCHA 18/03/2026 ; OCHA HDX accessed 09/07/2026</t>
  </si>
  <si>
    <t>https://humanitarianaction.info/plan/1262 ; https://reliefweb.int/report/yemen/yemen-humanitarian-needs-and-response-plan-2026-march-2026; https://data.humdata.org/dataset/yem-jiaf-humanitarian-needs-and-response-plan</t>
  </si>
  <si>
    <t>YEM001Stressed humanitarian conditions - Level 2</t>
  </si>
  <si>
    <t>According to INFORM Severity Index methodology, the sum of people in levels 3, 4 and 5 is equal to the total number of people in need. To estimate the severity distribution of the people in need ACAPS computed the severity levels from the area severity from the current HNRP. The number of people in Level 3 corresponds to the number of people in need living in admin level 2 which has a severity of 1, 2, and 3. As the HNRP presents the five severity levels of the PiN, ACAPS considers people in Level 3 to include people in need in severity 1,2 and 3 from the HNRP, in order for the sum of Level 3, 4, and 5 to correspond to the total of the PIN. These figures are taken from OCHA. This approach was chosen because it provides information on the humanitarian conditions of different people. Other sources such as IPC have been considered, however they were not suitable because it only focuses on food security needs, while Yemen is a more complex situation. Despite that HNO/HRP/HNRPs incorporate multi-sectoral assessments to calculate severity levels by area, this approach may not fully capture what is happening at the admin 3 level. The severity per area for the total people in need there might be an under/over-estimate. Also given the complexity of the crises, the accuracy of these estimates remains uncertain.</t>
  </si>
  <si>
    <t>YEM001Moderate humanitarian conditions - Level 3</t>
  </si>
  <si>
    <t>According to INFORM Severity Index methodology, the sum of people in levels 3, 4 and 5 is equal to the total number of people in need. To estimate the severity distribution of the people in need ACAPS computed the severity levels from the area severity from the current HNRP. The number of people in Level 4 corresponds to the number of people in need living in admin level 2 which has a severity of 4 . As the HNRP presents the five severity levels of the PiN, ACAPS considers people in Level 3 to include people in need in severity 1,2 and 3 from the HNRP, in order for the sum of Level 3, 4, and 5 to correspond to the total of the PIN. These figures are taken from OCHA. This approach was chosen because it provides information on the humanitarian conditions of different people. Other sources such as IPC have been considered, however they were not suitable because it only focuses on food security needs, while Yemen is a more complex situation. This approach is assigned as low reliability. Despite that HNO/HRP/HNRPs incorporate multi-sectoral assessments to calculate severity levels by area, this approach may not fully capture what is happening at the admin 3 level. The severity per area for the total people in need there might be an under/over-estimate. Also given the complexity of the crises, the accuracy of these estimates remains uncertain.</t>
  </si>
  <si>
    <t>YEM001Severe humanitarian conditions - Level 4</t>
  </si>
  <si>
    <t>According to INFORM Severity Index methodology, the sum of people in levels 3, 4 and 5 is equal to the total number of people in need. To estimate the severity distribution of the people in need ACAPS computed the severity levels from the area severity from the current HNRP. The number of people in Level 5 corresponds to the number of people in need living in admin level 2 which has a severity of 5 . As the HNRP presents the five severity levels of the PiN, ACAPS considers people in Level 3 to include people in need in severity 1,2 and 3 from the HNRP, in order for the sum of Level 3, 4, and 5 to correspond to the total of the PIN. These figures are taken from OCHA. This approach was chosen because it provides information on the humanitarian conditions of different people. Other sources such as IPC have been considered, however they were not suitable because it only focuses on food security needs, while Yemen is a more complex situation. This approach is assigned as low reliability. Despite that HNO/HRP/HNRPs incorporate multi-sectoral assessments to calculate severity levels by area, this approach may not fully capture what is happening at the admin 3 level. The severity per area for the total people in need there might be an under/over-estimate. Also given the complexity of the crises, the accuracy of these estimates remains uncertain.</t>
  </si>
  <si>
    <t>YEM001Extreme humanitarian conditions - Level 5</t>
  </si>
  <si>
    <t>.</t>
  </si>
  <si>
    <t xml:space="preserve"> In this crisis, all 5 population groups are affected: IDPs, host population, non-host population, refugees and asylum seekers, and returnees.</t>
  </si>
  <si>
    <t>YEM001Crisis affected groups</t>
  </si>
  <si>
    <t>YEM001People facing limited access constraints</t>
  </si>
  <si>
    <t>YEM001People facing restricted access constraints</t>
  </si>
  <si>
    <t>YEM002Total population</t>
  </si>
  <si>
    <t>Statoids accessed 09/07/2026; City Population accessed 09/07/2026 ; IOM 11/06/2026</t>
  </si>
  <si>
    <t>http://www.statoids.com/uye.html ;  https://www.citypopulation.de/en/yemen/; https://reliefweb.int/report/yemen/yemen-flow-monitoring-registry-dashboard-incoming-and-outgoing-migrants-may-2026</t>
  </si>
  <si>
    <t>The figure corresponds to the total landmass of Ta’iz, Lahj, Abyan, Shabwa, and Al Mahara governorates, which are on the active migration route according to IOM.</t>
  </si>
  <si>
    <t>YEM002Landmass affected</t>
  </si>
  <si>
    <t>Humanitarian action 08/12/2025 ; IOM 11/06/2026 ; OCHA HDX accessed 09/07/2026 ; OCHA 18/03/2026</t>
  </si>
  <si>
    <t>https://humanitarianaction.info/document/global-humanitarian-overview-2026/article/yemen-4  ; https://reliefweb.int/report/yemen/yemen-flow-monitoring-registry-dashboard-incoming-and-outgoing-migrants-may-2026 ; https://data.humdata.org/dataset/yem-jiaf-humanitarian-needs-and-response-plan</t>
  </si>
  <si>
    <t>The number of people exposed corresponds to the total population of the governorates which are on the active migration route (Ta’iz, Lahj, Abyan, Shabwa, Al Mahara ) according to IOM, plus the population of the migrants, refugees and asylum seekers according to OCHA's Humanitarin Action. The  figure for the populations of the governorates is taken from OCHA HDX. This source was chosen because it provides population figures for each governorate. The reliability is rated as Medium, since the figure may not fully account for demographic shifts in 2026 due to ongoing displacement, deaths, and outward migration.</t>
  </si>
  <si>
    <t>YEM002People exposed</t>
  </si>
  <si>
    <t>OCHA 18/03/2026</t>
  </si>
  <si>
    <t>https://reliefweb.int/report/yemen/yemen-humanitarian-needs-and-response-plan-2026-march-2026</t>
  </si>
  <si>
    <t>The number of people affected corresponds to the total number of refugees and asylum seekers (63,000 ) and migrants (329,000 ) living in Yemen. The figures are taken from OCHA's HNRP 2026. This source was chosen because it provides the most updated figures of the refugees, asylum seekers, and migrants in Yemen. The reliability of this data is high because it contains 2026 data (refugees, asylum seekers  and migrants)  in Yemen. Migrants, refugees, and asylum seekers in Yemen face significant marginalization and vulnerability, lacking access to basic services and economic opportunities. They encounter stigma and discrimination, often excluded from local support systems and community-based protection.</t>
  </si>
  <si>
    <t>YEM002People affected</t>
  </si>
  <si>
    <t xml:space="preserve">The number of people displaced includes the number of refugees, asylum seekers, and irregular or unregistered migrants in Yemen. The figures are  taken from  OCHA's HNRP 2026. This source was chosen because it provides the most updated figures of the refugees, asylum seekers, and migrants in Yemen. The reliability of this data is high because it contains 2026 data (refugees and asylum seekers) and the migrants in Yemen.
</t>
  </si>
  <si>
    <t>YEM002People displaced</t>
  </si>
  <si>
    <t>YEM002Illness cases reported</t>
  </si>
  <si>
    <t>YEM002Injuries reported</t>
  </si>
  <si>
    <t>IOM accessed 09/07/2026</t>
  </si>
  <si>
    <t>https://missingmigrants.iom.int/region/africa?region_incident=4051&amp;route=All&amp;incident_date%5Bmin%5D=2026-01-01&amp;incident_date%5Bmax%5D=2026-06-30</t>
  </si>
  <si>
    <t>The figure corresponds to the number of dead and missing migrants on the Eastern Africa migration route in the last six months (1 January– 30 June 2026). The reliability of the data is rated as low, as individuals reported missing at sea are often presumed dead, and there is limited capacity to distinguish between those who are deceased and those who remain unaccounted for. This methodological limitation affects the accuracy of the figures.</t>
  </si>
  <si>
    <t>YEM002Fatalities reported</t>
  </si>
  <si>
    <t>YEM002Fatalities in all crises</t>
  </si>
  <si>
    <t>YEM002Buildings damaged</t>
  </si>
  <si>
    <t>YEM002Buildings destroyed</t>
  </si>
  <si>
    <t>YEM002Buildings in affected area</t>
  </si>
  <si>
    <t>YEM002Economic Losses</t>
  </si>
  <si>
    <t>The number of people in need includes: the total number of refugees and asylum seekers (63,000) and migrants (329,000 ) living in Yemen. The figure are taken from OCHA's HNRP 2026. This source was chosen because it provides the most updated figures of the refugees, asylum seekers, and migrants in Yemen. The reliability of this data is high because it contains 2026 data(refugees and asylum seekers) and the migrants in Yemen. Migrants, refugees, and asylum seekers in Yemen face significant marginalization and vulnerability, lacking access to basic services and economic opportunities. They encounter stigma and discrimination, often excluded from local support systems and community-based protection.</t>
  </si>
  <si>
    <t>YEM002People in Need</t>
  </si>
  <si>
    <t xml:space="preserve"> https://humanitarianaction.info/document/global-humanitarian-overview-2026/article/yemen-4  ; https://reliefweb.int/report/yemen/yemen-flow-monitoring-registry-dashboard-incoming-and-outgoing-migrants-may-2026 ; https://data.humdata.org/dataset/yem-jiaf-humanitarian-needs-and-response-plan ; https://reliefweb.int/report/yemen/yemen-humanitarian-needs-and-response-plan-2026-march-2026</t>
  </si>
  <si>
    <t>YEM002Minimal humanitarian conditions - Level 1</t>
  </si>
  <si>
    <t>YEM002Stressed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</si>
  <si>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4, leaving an info-gap for level 3 and level 5 since there is no other reliable source for the severity distribution for each level. Refugees, asylum seekers, and migrants in Yemen face severe protection challenges. They encounter systemic discrimination and significant barriers to accessing essential services, which are further compounded by the ongoing conflict. Women and girls are especially vulnerable; the conflict has deepened existing gender inequalities, undermined access to livelihoods, and reinforced harmful gender norms. Due to these factors, the refugees, migrants, and asylum seekers are all considered to be facing Severe humanitarian conditions (Level 4) rather than Moderate humanitarian conditions (Level 3). The figures for refugees, migrants, and asylum seekers are taken from OCHA’s HNRP 2026. This source was chosen because it provides the most updated figures of the refugees, asylum seekers, and migrants in Yemen. The reliability of this data is high because it contains 2026 data(refugees and asylum seekers)  and the migrants in Yemen.</t>
  </si>
  <si>
    <t>YEM002Moderate humanitarian conditions - Level 3</t>
  </si>
  <si>
    <t>According to INFORM Severity Index methodology, the sum of people in levels 3, 4 and 5 is equal to the total number of people in need. To estimate the severity distribution of the people in need ACAPS assigned the total number of people in need to level 4, leaving an info-gap for level 3 and level 5 since there is no other reliable source for the severity distribution for each level. The number of people in Level 4  corresponds to the total number of people in need. Refugees, asylum seekers, and migrants in Yemen face severe protection challenges. They encounter systemic discrimination and significant barriers to accessing essential services, which are further compounded by the ongoing conflict. Women and girls are especially vulnerable; the conflict has deepened existing gender inequalities, undermined access to livelihoods, and reinforced harmful gender norms. Due to these factors, the refugees, migrants, and asylum seekers are all considered to be facing Extreme humanitarian conditions (Level 4) rather than Moderate humanitarian conditions (Level 3). The figures for refugees, migrants, and asylum seekers are taken from OCHA’s HNRP 2026. This source was chosen because it provides the most updated figures of the refugees, asylum seekers, and migrants in Yemen. The reliability of this data is high because it contains 2026 data(refugees and asylum seekers) and the migrants in Yemen.</t>
  </si>
  <si>
    <t>YEM002Severe humanitarian conditions - Level 4</t>
  </si>
  <si>
    <t xml:space="preserve">According to INFORM Severity Index methodology, the sum of people in levels 3, 4 and 5 is equal to the total number of people in need. To estimate the severity distribution of the people in need ACAPS assigned the total number of people in need to level 4, leaving an info-gap for level 3 and level 5 since there is no other reliable source for the severity distribution for each level. Refugees, asylum seekers, and migrants in Yemen face severe protection challenges. They encounter systemic discrimination and significant barriers to accessing essential services, which are further compounded by the ongoing conflict. Women and girls are especially vulnerable; the conflict has deepened existing gender inequalities, undermined access to livelihoods, and reinforced harmful gender norms. Due to these factors, the refugees, migrants, and asylum seekers are all considered to be facing Extreme humanitarian conditions (Level 4) rather than Moderate humanitarian conditions (Level 3). The figures for refugees, migrants, and asylum seekers are taken from OCHA’s HNRP 2026.This source was chosen because it provides the most updated figures of the refugees, asylum seekers, and migrants in Yemen. The reliability of this data is hugh because it contains 2026 data(refugees and asylum seekers) and the migrants in Yemen.
</t>
  </si>
  <si>
    <t>YEM002Extreme humanitarian conditions - Level 5</t>
  </si>
  <si>
    <t>In this crisis, 1 out of 5 population groups are affected: refugees/asylum seekers/ migrants.</t>
  </si>
  <si>
    <t>YEM002Crisis affected groups</t>
  </si>
  <si>
    <t>YEM002People facing limited access constraints</t>
  </si>
  <si>
    <t>YEM002People facing restricted access constraints</t>
  </si>
  <si>
    <t xml:space="preserve">OCHA accessed on 15/06/2026 </t>
  </si>
  <si>
    <t>https://humanitarianaction.info/plan/1517</t>
  </si>
  <si>
    <t xml:space="preserve">The current population of Venezuela is 28.5M for 2026, according to OCHA and triangulated with UNFPA. Reliability is set to medium as we are working with projected figures. </t>
  </si>
  <si>
    <t>VEN001Total population</t>
  </si>
  <si>
    <t>World Bank accessed on 09/03/2026; Humanitarian Action accessed on 13/02/2026</t>
  </si>
  <si>
    <t>https://data.worldbank.org/indicator/SP.POP.TOTL?locations=VE; https://humanitarianaction.info/plan/1277</t>
  </si>
  <si>
    <t xml:space="preserve">The potential humanitarian consequences of the ongoing Political and Economic crisis in Venezuela are expected to affect the entire country, as the crisis is widespread and touches all states in the country. Therefore, the total landmass is considered affected. Reliability is set to high as the consequences of the complex crisis in Venezuela is felt across the country, and the landmass figure is most of the time static. </t>
  </si>
  <si>
    <t>VEN001Landmass affected</t>
  </si>
  <si>
    <t xml:space="preserve">The entire population of the country is exposed to the political and economic crisis and violence-related challenges. Reliability is set to medium because we are working with projected figures for the total population. </t>
  </si>
  <si>
    <t>VEN001People exposed</t>
  </si>
  <si>
    <t>OCHA accessed on 15/06/2026; HumVenezuela 24/03/2026</t>
  </si>
  <si>
    <t>https://reliefweb.int/report/venezuela-bolivarian-republic/follow-report-complex-humanitarian-emergency-venezuela-november-2023; https://reliefweb.int/report/venezuela-bolivarian-republic/informe-de-seguimiento-la-crisis-humanitaria-compleja-en-venezuela-2025</t>
  </si>
  <si>
    <t>An estimated 58% of Venezuela’s population is assessed to have been affected by the ongoing crisis, as they are facing multisectoral poverty by 2025. This figure reflects the proportion of the population impacted by the crisis, rather than just those with severe unmet needs. The figure is taken from HumVenezuela and was calculated by ACAPS based on total population projections. The reliability of this estimate is low due to the date of the assessment.</t>
  </si>
  <si>
    <t>VEN001People affected</t>
  </si>
  <si>
    <t>R4V 02/12/2025; R4V 30/12/2025; R4V 11/06/2026</t>
  </si>
  <si>
    <t>https://www.r4v.info/en/rmrp2026; https://reliefweb.int/report/colombia/venezuelan-refugees-and-migrants-region-november-2025; https://reliefweb.int/report/colombia/venezuelan-refugees-and-migrants-region-may-2026</t>
  </si>
  <si>
    <t>According to the regional Inter-Agency Coordination Platform for Refugees and Migrants from Venezuela (R4V), by December 2025, there were over 7.1 million Venezuelan refugees and migrants worldwide, with 6.96 million residing in Latin America and the Caribbean. This figure is taken from UNHCR, which works in conjunction with R4V, the most up-to-date source about the Venezuelan migration flux. In addition, there are being considered the returnees as between February and May 2025, more than 5,000 Venezuelans were returned from the U.S., Mexico and other  countries. The reliability of this data/indicator is set to medium because it is an underestimation due to the lack of data on IDPs. iDMC's latest estimate was only for people displaced due to natural hazards of 2k in 2024. We have not added this to our figure due to the estimation date.</t>
  </si>
  <si>
    <t>VEN001People displaced</t>
  </si>
  <si>
    <t>VEN001Injuries reported</t>
  </si>
  <si>
    <t xml:space="preserve">ACLED accessed on 14/07/2026 </t>
  </si>
  <si>
    <t>The figure corresponds to the total number of fatalities reported by ACLED from 01/01/2026 to 30/06/2026. Reliability set to low as we may be undercounting due to lack of transparency in Venezuela</t>
  </si>
  <si>
    <t>VEN001Fatalities reported</t>
  </si>
  <si>
    <t>ACLED accessed on 14/07/2026; OCHA 23/07/2026</t>
  </si>
  <si>
    <t>https://acleddata.com/dashboard/#/dashboard;https://reliefweb.int/report/venezuela-bolivarian-republic/earthquakes-venezuela-situation-report-30-23-july-2026-time-0900-pm</t>
  </si>
  <si>
    <t>Fatalities reportes corresponds to: 1) VEN001: The figure corresponds to the total number of fatalities reported by ACLED from 01/01/2026 to 30/06/2026, and
2)VEN002:Authorities report a toll of 5,398 people dead as a result of the double earthquake, as of July 23. Reliability set to low as the number of people killed is likely to increase in the coming days.</t>
  </si>
  <si>
    <t>VEN001Fatalities in all crises</t>
  </si>
  <si>
    <t>Humanitarian Action accessed on 16/06/2026; OCHA 27/02/2026</t>
  </si>
  <si>
    <t>https://humanitarianaction.info/plan/1517; https://reliefweb.int/report/venezuela-bolivarian-republic/venezuela-extension-del-plan-de-respuesta-humanitaria-2026</t>
  </si>
  <si>
    <t>The number of people in need (7.3M) are taken from the Humanitarian Response Plan 2026 for Venezuela, available on the Humanitarian Action website, we have decided to subtract 596,000 people in need as they are now included in VEN002 Earthquake crisis.
Reliability is set to low, as figures may undercount actual needs due to limited data availability, and may no longer fully reflect current conditions given rapid developments in the country. However, it is the available data and more recent.</t>
  </si>
  <si>
    <t>VEN001People in Need</t>
  </si>
  <si>
    <t>https://humanitarianaction.info/plan/1517; https://reliefweb.int/report/venezuela-bolivarian-republic/follow-report-complex-humanitarian-emergency-venezuela-november-2023; https://reliefweb.int/report/venezuela-bolivarian-republic/informe-de-seguimiento-la-crisis-humanitaria-compleja-en-venezuela-2025</t>
  </si>
  <si>
    <t xml:space="preserve">According to INFORM SI methodology, the number of people in Level 1 is equal to the people exposed (28,500,000) minus the people affected (16,530,000). People in Level 1 are able to meet their basic needs without employing irreversible coping strategies. Reliability set to low as we may be undercounting due to the limited data </t>
  </si>
  <si>
    <t>VEN001Minimal humanitarian conditions - Level 1</t>
  </si>
  <si>
    <t>Humanitarian Action accessed on 16/06/2026; OCHA accessed on 16/06/2026; HumVenezuela 24/03/2026</t>
  </si>
  <si>
    <t xml:space="preserve">According to INFORM SI methodology, the number of people in Level 2 is equal to the people affected (19,665,000) minus the people in need (7,347,719). People in Level 2 might be facing some difficulties accessing basic services but are able to meet their needs without external assistance. Reliability set to low as we may be undercounting due to the limited data </t>
  </si>
  <si>
    <t>VEN001Stressed humanitarian conditions - Level 2</t>
  </si>
  <si>
    <t>Humanitarian Action accessed on 16/06/2026; OCHA 27/02/2026; Humanitarian Action accessed 24/07/2026</t>
  </si>
  <si>
    <t xml:space="preserve">Under the INFORM Severity Index methodology, the total number of people in need corresponds to the sum of people classified at severity levels 3, 4, and 5. As no updated JIAF assessment is currently available for Venezuela, a severity breakdown by admin1 or admin2 level cannot be applied. In the absence of severity distribution data, the 900,000 people  who are identified as urgently prioritized in OCHA's late-2025 assessment — have been assigned to severity level 4, reflecting their heightened exposure to crisis drivers and/or the likelihood of experiencing multiple, compounding needs simultaneously while keeping level 5 as infogap. The rest of people in need are assigned to severity level 3. Reliability is set to low as figures may undercount actual needs due to limited data availability, however it is most recent one. </t>
  </si>
  <si>
    <t>VEN001Moderate humanitarian conditions - Level 3</t>
  </si>
  <si>
    <t>VEN001Severe humanitarian conditions - Level 4</t>
  </si>
  <si>
    <t>VEN001Extreme humanitarian conditions - Level 5</t>
  </si>
  <si>
    <t xml:space="preserve">The number of affected groups are: IDPs, Returnees, Host, Non-Host </t>
  </si>
  <si>
    <t>VEN001Crisis affected groups</t>
  </si>
  <si>
    <t>VEN001People facing limited access constraints</t>
  </si>
  <si>
    <t>VEN001People facing restricted access constraints</t>
  </si>
  <si>
    <t>VEN001Illness cases reported</t>
  </si>
  <si>
    <t>VEN001Buildings damaged</t>
  </si>
  <si>
    <t>VEN001Buildings destroyed</t>
  </si>
  <si>
    <t>VEN001Buildings in affected area</t>
  </si>
  <si>
    <t>VEN001Economic Losses</t>
  </si>
  <si>
    <t xml:space="preserve">OCHA accessed on 14/07/2026 </t>
  </si>
  <si>
    <t>VEN002Total population</t>
  </si>
  <si>
    <t>World Bank accessed on 24/07/2026; Saberes Practicos 25/06/2026; OCHA 12/07/2026</t>
  </si>
  <si>
    <t>https://data.worldbank.org/indicator/SP.POP.TOTL?locations=VE; https://www.saberespractico.com/geografia/superficie-estados-venezuela/; https://reliefweb.int/report/venezuela-bolivarian-republic/terremotos-venezuela-adenda-al-plan-de-respuesta-humanitaria-2026-enes?_gl=1*1systid*_gcl_au*NDg0NTgzNTEuMTc3NjM2OTYxMg..*_ga*NDU4MTg0MzExLjE3Njg1NjMzNjI.*_ga_E60ZNX2F68*czE3ODQwMjU4NzAkbzkxJGcxJHQxNzg0MDI1ODg5JGo0MSRsMCRoMA</t>
  </si>
  <si>
    <t>The affected landmass covers the full territory of six states plus Caracas, all of which experienced widespread destruction from the double earthquake recorded in June, according to OCHA: La Guaira (1,497 km²), Miranda (7,950 km²), Aragua (7,014 km²), Carabobo (4,650 km²), Falcón (24,800 km²), Yaracuy (7,100 km²), and Caracas (433 km²). Reliability is rated medium, as the earthquake's effects were felt at varying magnitudes across these and other states.</t>
  </si>
  <si>
    <t>VEN002Landmass affected</t>
  </si>
  <si>
    <t>Saber Practico Accessed 24/07/2026; OCHA 12/07/2026; OCHA 23/07/2026; CESVI 22/07/2026</t>
  </si>
  <si>
    <t>https://www.saberespractico.com/demografia/poblacion-estados-venezuela/; https://reliefweb.int/report/venezuela-bolivarian-republic/terremotos-venezuela-adenda-al-plan-de-respuesta-humanitaria-2026-enes?_gl=1*1systid*_gcl_au*NDg0NTgzNTEuMTc3NjM2OTYxMg..*_ga*NDU4MTg0MzExLjE3Njg1NjMzNjI.*_ga_E60ZNX2F68*czE3ODQwMjU4NzAkbzkxJGcxJHQxNzg0MDI1ODg5JGo0MSRsMCRoMA; https://reliefweb.int/report/venezuela-bolivarian-republic/earthquakes-venezuela-situation-report-30-23-july-2026-time-0900-pm; https://reliefweb.int/report/venezuela-bolivarian-republic/terremotos-venezuela-adenda-al-plan-de-respuesta-humanitaria-2026-enes?_gl=1*1systid*_gcl_au*NDg0NTgzNTEuMTc3NjM2OTYxMg..*_ga*NDU4MTg0MzExLjE3Njg1NjMzNjI.*_ga_E60ZNX2F68*czE3ODQwMjU4NzAkbzkxJGcxJHQxNzg0MDI1ODg5JGo0MSRsMCRoMA; https://reliefweb.int/report/venezuela-bolivarian-republic/venezuela-emergency-response-situation-report-4-9-20-july-2026?_gl=1*4lp3t1*_gcl_au*ODQ3MzQ4MDE1LjE3ODQyNTExNTU.*_ga*NDU4MTg0MzExLjE3Njg1NjMzNjI.*_ga_E60ZNX2F68*czE3ODQ4MjE4MDQkbzk2JGcxJHQxNzg0ODIxOTU2JGoxNCRsMCRoMA..</t>
  </si>
  <si>
    <t>People exposed corresponds to the populations living in the six states plus Caracas, which experienced widespread destruction from the double earthquake recorded in June, according to OCHA: La Guaira (440000), Miranda (3730000), Aragua (2220000), Carabobo (2880000), Falcón (1130000), Yaracuy (780000), and Caracas (2270000). Reliability is rated medium, as the earthquake's effects were felt at varying magnitudes across these and other states.</t>
  </si>
  <si>
    <t>VEN002People exposed</t>
  </si>
  <si>
    <t>IFRC Accessed 24/07/2026; OCHA 12/07/2026; OCHA 23/07/2026</t>
  </si>
  <si>
    <t>https://go.ifrc.org/emergencies/7990/details;https://reliefweb.int/report/venezuela-bolivarian-republic/terremotos-venezuela-adenda-al-plan-de-respuesta-humanitaria-2026-enes?_gl=1*1systid*_gcl_au*NDg0NTgzNTEuMTc3NjM2OTYxMg..*_ga*NDU4MTg0MzExLjE3Njg1NjMzNjI.*_ga_E60ZNX2F68*czE3ODQwMjU4NzAkbzkxJGcxJHQxNzg0MDI1ODg5JGo0MSRsMCRoMA; https://reliefweb.int/report/venezuela-bolivarian-republic/earthquakes-venezuela-situation-report-30-23-july-2026-time-0900-pm; https://reliefweb.int/report/venezuela-bolivarian-republic/terremotos-venezuela-adenda-al-plan-de-respuesta-humanitaria-2026-enes?_gl=1*1systid*_gcl_au*NDg0NTgzNTEuMTc3NjM2OTYxMg..*_ga*NDU4MTg0MzExLjE3Njg1NjMzNjI.*_ga_E60ZNX2F68*czE3ODQwMjU4NzAkbzkxJGcxJHQxNzg0MDI1ODg5JGo0MSRsMCRoMA</t>
  </si>
  <si>
    <t xml:space="preserve">The number of people affected is taken directly from IFRC assessments, which show 9.7 million people by July 24. Reliability was set to low, as we do not know the exact methodology behind the calculations. It is likely based on GDACS automated calculation of severity of shaking on the estimated baseline population. </t>
  </si>
  <si>
    <t>VEN002People affected</t>
  </si>
  <si>
    <t>OCHA 12/07/2026; OCHA 23/07/2026</t>
  </si>
  <si>
    <t>https://reliefweb.int/report/venezuela-bolivarian-republic/terremotos-venezuela-adenda-al-plan-de-respuesta-humanitaria-2026-enes?_gl=1*1systid*_gcl_au*NDg0NTgzNTEuMTc3NjM2OTYxMg..*_ga*NDU4MTg0MzExLjE3Njg1NjMzNjI.*_ga_E60ZNX2F68*czE3ODQwMjU4NzAkbzkxJGcxJHQxNzg0MDI1ODg5JGo0MSRsMCRoMA; https://reliefweb.int/report/venezuela-bolivarian-republic/earthquakes-venezuela-situation-report-30-23-july-2026-time-0900-pm; https://reliefweb.int/report/venezuela-bolivarian-republic/terremotos-venezuela-adenda-al-plan-de-respuesta-humanitaria-2026-enes?_gl=1*1systid*_gcl_au*NDg0NTgzNTEuMTc3NjM2OTYxMg..*_ga*NDU4MTg0MzExLjE3Njg1NjMzNjI.*_ga_E60ZNX2F68*czE3ODQwMjU4NzAkbzkxJGcxJHQxNzg0MDI1ODg5JGo0MSRsMCRoMA</t>
  </si>
  <si>
    <t>No official displacement figure was available for July, so we opted to use the number of people currently residing in temporary camps established by the Government: 18,400. This figure is slightly higher than IOM's estimate of 17,800 people left homeless. It is also the figure OCHA is using for its humanitarian response, sourced from the Government of Venezuela as the first responder to the crisis. Reliability is set to low, as numbers have continued rising as response efforts progress, and the July figure may be outdated by the time of publication.</t>
  </si>
  <si>
    <t>VEN002People displaced</t>
  </si>
  <si>
    <t>OCHA 23/07/2026; PAHO 12/07/2026</t>
  </si>
  <si>
    <t>https://reliefweb.int/report/venezuela-bolivarian-republic/earthquakes-venezuela-situation-report-30-23-july-2026-time-0900-pm; https://reliefweb.int/report/venezuela-bolivarian-republic/situation-report-no5-earthquakes-venezuela-2026-m72-and-m75-12-july-2026</t>
  </si>
  <si>
    <t>Authorities report at least 16,740 people injured as a result of the double earthquake, as of July 23. Reliability set to low as the number of people injured is likely to increase in the coming days.</t>
  </si>
  <si>
    <t>VEN002Injuries reported</t>
  </si>
  <si>
    <t>OCHA 23/07/2026</t>
  </si>
  <si>
    <t>https://reliefweb.int/report/venezuela-bolivarian-republic/earthquakes-venezuela-situation-report-30-23-july-2026-time-0900-pm</t>
  </si>
  <si>
    <t>Authorities report a toll of 5,398 people dead as a result of the double earthquake, as of July 23. Reliability set to low as the number of people killed is likely to increase in the coming days.</t>
  </si>
  <si>
    <t>VEN002Fatalities reported</t>
  </si>
  <si>
    <t>ACLED accessed on 24/07/2026; OCHA 23/07/2026</t>
  </si>
  <si>
    <t>VEN002Fatalities in all crises</t>
  </si>
  <si>
    <t>OCHA 12/07/2026; OCHA 23/07/2026; CESVI 22/07/2026</t>
  </si>
  <si>
    <t>https://reliefweb.int/report/venezuela-bolivarian-republic/terremotos-venezuela-adenda-al-plan-de-respuesta-humanitaria-2026-enes?_gl=1*1systid*_gcl_au*NDg0NTgzNTEuMTc3NjM2OTYxMg..*_ga*NDU4MTg0MzExLjE3Njg1NjMzNjI.*_ga_E60ZNX2F68*czE3ODQwMjU4NzAkbzkxJGcxJHQxNzg0MDI1ODg5JGo0MSRsMCRoMA; https://reliefweb.int/report/venezuela-bolivarian-republic/earthquakes-venezuela-situation-report-30-23-july-2026-time-0900-pm; https://reliefweb.int/report/venezuela-bolivarian-republic/terremotos-venezuela-adenda-al-plan-de-respuesta-humanitaria-2026-enes?_gl=1*1systid*_gcl_au*NDg0NTgzNTEuMTc3NjM2OTYxMg..*_ga*NDU4MTg0MzExLjE3Njg1NjMzNjI.*_ga_E60ZNX2F68*czE3ODQwMjU4NzAkbzkxJGcxJHQxNzg0MDI1ODg5JGo0MSRsMCRoMA; https://reliefweb.int/report/venezuela-bolivarian-republic/venezuela-emergency-response-situation-report-4-9-20-july-2026?_gl=1*4lp3t1*_gcl_au*ODQ3MzQ4MDE1LjE3ODQyNTExNTU.*_ga*NDU4MTg0MzExLjE3Njg1NjMzNjI.*_ga_E60ZNX2F68*czE3ODQ4MjE4MDQkbzk2JGcxJHQxNzg0ODIxOTU2JGoxNCRsMCRoMA..</t>
  </si>
  <si>
    <t>The number of people with humanitarian needs in the affected states is 1.3 million, representing the response target set out in the addendum to OCHA's Humanitarian Needs and Response Plan (HNRP), prepared after the earthquake and published on July 12. This figure was established following a Rapid Needs Assessment (RNA) conducted in early July across earthquake-affected areas, and comprises two groups: 751,000 people directly affected by the earthquakes, and 596,000 people with pre-existing vulnerabilities linked to the drivers of the economic and political crisis and who were living in the affected states by the time of the earthquake. Reliability is set to medium for two reasons: (1) there may be additional people with earthquake-related humanitarian needs located outside the states covered by the OCHA assessment, and (2) some of the underlying data from OCHA was collected indirectly.</t>
  </si>
  <si>
    <t>VEN002People in Need</t>
  </si>
  <si>
    <t>Saber Practico Accessed 25/06/2026; IFRC Accessed 30/06/2026; DFS 25/06/2026; OCHA 25/06/2026</t>
  </si>
  <si>
    <t>https://www.saberespractico.com/demografia/poblacion-estados-venezuela/; https://go.ifrc.org/emergencies/7990/details; https://reliefweb.int/report/venezuela-bolivarian-republic/venezuela-earthquake-situation-overview-25-june-2026; https://reliefweb.int/report/venezuela-bolivarian-republic/reporte-de-situacion-1-terremotos-en-venezuela-25-de-junio-de-2026-hora-0300-am?_gl=1*1viuofi*_gcl_au*NDg0NTgzNTEuMTc3NjM2OTYxMg..*_ga*NDU4MTg0MzExLjE3Njg1NjMzNjI.*_ga_E60ZNX2F68*czE3ODI0MjI1NjEkbzE5MCRnMSR0MTc4MjQyMjU3NCRqNDckbDAkaDA.</t>
  </si>
  <si>
    <t xml:space="preserve">According to INFORM SI methodology, the number of people in Level 1 is equal to the people exposed minus the people affected. People in Level 1 are able to meet their basic needs without employing irreversible coping strategies. Reliability set to low as we may be undercounting due to the limited data </t>
  </si>
  <si>
    <t>VEN002Minimal humanitarian conditions - Level 1</t>
  </si>
  <si>
    <t xml:space="preserve">According to INFORM SI methodology, the number of people in Level 2 is equal to the people affected minus the people in need. People in Level 2 might be facing some difficulties accessing basic services but are able to meet their needs without external assistance. Reliability set to low as we may be undercounting due to the limited data </t>
  </si>
  <si>
    <t>VEN002Stressed humanitarian conditions - Level 2</t>
  </si>
  <si>
    <t>https://prddsgofilestorage.blob.core.windows.net/api/sitreps/7990/2b96ba082a354743978e18dd396d3e73/CRV_Sitrep_7_20260629.pdf; https://reliefweb.int/report/venezuela-bolivarian-republic/venezuela-earthquake-situation-overview-25-june-2026; https://reliefweb.int/report/venezuela-bolivarian-republic/reporte-de-situacion-1-terremotos-en-venezuela-25-de-junio-de-2026-hora-0300-am?_gl=1*1viuofi*_gcl_au*NDg0NTgzNTEuMTc3NjM2OTYxMg..*_ga*NDU4MTg0MzExLjE3Njg1NjMzNjI.*_ga_E60ZNX2F68*czE3ODI0MjI1NjEkbzE5MCRnMSR0MTc4MjQyMjU3NCRqNDckbDAkaDA.</t>
  </si>
  <si>
    <t xml:space="preserve">According to INFORM Severity Index methodology, the sum of people in levels 3, 4 and 5 is equal to the total number of people in need. As there's no humanitarian assessment by the time of publication, the total PIN (1.3m) has been assigned to Level 3 as a conservative default. As a result, level 4 and 5 are assigned infogaps. The relaibility is low as (1) there may be additional people with earthquake-related humanitarian needs located outside the states covered by the OCHA assessment, and (2) some of the underlying data from OCHA was collected indirectly and (3) we are using a proxy. </t>
  </si>
  <si>
    <t>VEN002Moderate humanitarian conditions - Level 3</t>
  </si>
  <si>
    <t xml:space="preserve">According to INFORM Severity Index methodology, the sum of people in levels 3, 4 and 5 is equal to the total number of people in need. As there's no humanitarian assesment by the time of publication, the total PIN (1,3m) has been assigned to Level 3 as a conservative default. As a result, level 4 and 5 are assigned infogaps. </t>
  </si>
  <si>
    <t>VEN002Severe humanitarian conditions - Level 4</t>
  </si>
  <si>
    <t>VEN002Extreme humanitarian conditions - Level 5</t>
  </si>
  <si>
    <t>In this crisis, 4 out of 5 population groups are affected: IDPs, host population, non-host population, and returnees.</t>
  </si>
  <si>
    <t>VEN002Crisis affected groups</t>
  </si>
  <si>
    <t>IFRC 17/07/2026</t>
  </si>
  <si>
    <t>https://prddsgofilestorage.blob.core.windows.net/api/sitreps/7990/3f51bb7f326747fe934208ff107d521b/IFRC_Venezuela_Earthquake_SitRep_10.pdf</t>
  </si>
  <si>
    <t xml:space="preserve">The number of buildings damaged is taken directly from the IFRC's latest report: 856. Public buildings and transportation systems, schools, health centers and main roads were reported as affected by the double earthquake. Reliability is set to low as there may be non-reported buildings damaged or destroyed.  </t>
  </si>
  <si>
    <t>VEN002Buildings damaged</t>
  </si>
  <si>
    <t xml:space="preserve">The number of buildings destroyed is taken directly from the IFRC's latest report: 190 buildings collapsed. Public buildings schools, health centers and homes were reported as collapsed by the double earthquake. Reliability is set to low as there may be non-reported buildings damaged or destroyed.  </t>
  </si>
  <si>
    <t>VEN002Buildings destroyed</t>
  </si>
  <si>
    <t>VEN002Buildings in affected area</t>
  </si>
  <si>
    <t>OCHA 18/07/2026</t>
  </si>
  <si>
    <t>https://reliefweb.int/report/venezuela-bolivarian-republic/earthquakes-venezuela-situation-report-24-17-july-2026-time-0800-pm</t>
  </si>
  <si>
    <t>An initial assessment by the United Nations Office for Disaster Risk Reduction (UNDRR) indicates that direct damage to housing and infrastructure amounts to approximately US$37 billion. Most of the damage, estimated at around US$24 billion, is concentrated in housing, businesses, schools, hospitals, and public facilities. Meanwhile, preliminary estimates by UNDP indicate direct physical damage of US$6.7 billion, equivalent to 6 % of GDP.  This number could increase as the full extent of the damage is assessed. Reliability set to low as accordingly.</t>
  </si>
  <si>
    <t>VEN002Economic Losses</t>
  </si>
  <si>
    <t xml:space="preserve">OCHA accessed on 17/07/2026 </t>
  </si>
  <si>
    <t>VEN003Total population</t>
  </si>
  <si>
    <t>World Bank accessed on 17/07/2026; Saberes Practicos 25/06/2026</t>
  </si>
  <si>
    <t>https://data.worldbank.org/indicator/SP.POP.TOTL?locations=VE; https://www.saberespractico.com/geografia/superficie-estados-venezuela/</t>
  </si>
  <si>
    <t>The potential humanitarian consequences of the ongoing Political and Economic crisis in Venezuela and the double earthquakes are expected to affect the entire country, as both crises are impacts touches all states in the country. Therefore, the total landmass is considered affected. Reliability is set to medium as the consequences of both crises are felt differently across the country</t>
  </si>
  <si>
    <t>VEN003Landmass affected</t>
  </si>
  <si>
    <t>OCHA accessed on 30/06/2026; Saber Practico Accessed 17/07/2026; IFRC Accessed 17/07/2026; DFS 25/06/2026; The Guardian 25/06/2026; OCHA 25/06/2026</t>
  </si>
  <si>
    <t>https://humanitarianaction.info/plan/1517; https://www.saberespractico.com/demografia/poblacion-estados-venezuela/; https://go.ifrc.org/emergencies/7990/details; https://reliefweb.int/report/venezuela-bolivarian-republic/venezuela-earthquake-situation-overview-25-june-2026; https://www.theguardian.com/world/live/2026/jun/25/venezuela-earthquake-live-updates-quake-aftershocks-terremoto-caracas-latest; https://reliefweb.int/report/venezuela-bolivarian-republic/reporte-de-situacion-1-terremotos-en-venezuela-25-de-junio-de-2026-hora-0300-am?_gl=1*1viuofi*_gcl_au*NDg0NTgzNTEuMTc3NjM2OTYxMg..*_ga*NDU4MTg0MzExLjE3Njg1NjMzNjI.*_ga_E60ZNX2F68*czE3ODI0MjI1NjEkbzE5MCRnMSR0MTc4MjQyMjU3NCRqNDckbDAkaDA.</t>
  </si>
  <si>
    <t xml:space="preserve">The entire population of the country is exposed to the political and economic crisis and violence-related challenges, as well as the consequences of the June 24 earthquakes. Reliability is set to medium because we are working with projected figures for the total population. </t>
  </si>
  <si>
    <t>VEN003People exposed</t>
  </si>
  <si>
    <t>Saber Practico Accessed 17/07/2026; IFRC Accessed 17/07/2026; DFS 25/06/2026; OCHA 25/06/2026</t>
  </si>
  <si>
    <t>The number of people affected is the sum of the population affected by the political and economic crisis and the June 24 Earthquakes. Reliability for this figure is set to low, as the methodology used to calculate the affected population in each crisis carries a risk of double-counting.</t>
  </si>
  <si>
    <t>VEN003People affected</t>
  </si>
  <si>
    <t>R4V 02/12/2025; R4V 30/12/2025; R4V 11/06/2026; OCHA 23/07/2026; OCHA 12/07/2026</t>
  </si>
  <si>
    <t>https://www.r4v.info/en/rmrp2026; https://reliefweb.int/report/colombia/venezuelan-refugees-and-migrants-region-november-2025; https://reliefweb.int/report/colombia/venezuelan-refugees-and-migrants-region-may-2026; https://reliefweb.int/report/venezuela-bolivarian-republic/earthquakes-venezuela-situation-report-30-23-july-2026-time-0900-pm; https://reliefweb.int/report/venezuela-bolivarian-republic/terremotos-venezuela-adenda-al-plan-de-respuesta-humanitaria-2026-enes?_gl=1*1systid*_gcl_au*NDg0NTgzNTEuMTc3NjM2OTYxMg..*_ga*NDU4MTg0MzExLjE3Njg1NjMzNjI.*_ga_E60ZNX2F68*czE3ODQwMjU4NzAkbzkxJGcxJHQxNzg0MDI1ODg5JGo0MSRsMCRoMA</t>
  </si>
  <si>
    <t>The number of people displaced corresponds to the sum of both crises
1) VEN001: According to the regional Inter-Agency Coordination Platform for Refugees and Migrants from Venezuela (R4V), by December 2025, there were over 7.1 million Venezuelan refugees and migrants worldwide, with 6.96 million residing in Latin America and the Caribbean. This figure is taken from UNHCR, which works in conjunction with R4V, the most up-to-date source about the Venezuelan migration flux. In addition, there are being considered the returnees as between February and May 2025, more than 5,000 Venezuelans were returned from the U.S., Mexico and other  countries. 
2) VEN002: For the number of People Displaced, according to OCHA, authorities have indicated that by 18 July, there are 17,907 people left homeless following the earthquakes, and that more than 21,000 people remain in 107 transitional camps. Reliability is set to low as the number may be higher as emergency response efforts continue.</t>
  </si>
  <si>
    <t>VEN003People displaced</t>
  </si>
  <si>
    <t>VEN003Injuries reported</t>
  </si>
  <si>
    <t>VEN003Fatalities reported</t>
  </si>
  <si>
    <t>VEN003Fatalities in all crises</t>
  </si>
  <si>
    <t>Humanitarian Action accessed on 17/07/2026; OCHA 27/02/2026; IFRC 29/06/2026; DFS 25/06/2026; OCHA 25/06/2026</t>
  </si>
  <si>
    <t>https://humanitarianaction.info/plan/1517; https://reliefweb.int/report/venezuela-bolivarian-republic/venezuela-extension-del-plan-de-respuesta-humanitaria-2026; https://prddsgofilestorage.blob.core.windows.net/api/sitreps/7990/2b96ba082a354743978e18dd396d3e73/CRV_Sitrep_7_20260629.pdf; https://reliefweb.int/report/venezuela-bolivarian-republic/venezuela-earthquake-situation-overview-25-june-2026; https://reliefweb.int/report/venezuela-bolivarian-republic/reporte-de-situacion-1-terremotos-en-venezuela-25-de-junio-de-2026-hora-0300-am?_gl=1*1viuofi*_gcl_au*NDg0NTgzNTEuMTc3NjM2OTYxMg..*_ga*NDU4MTg0MzExLjE3Njg1NjMzNjI.*_ga_E60ZNX2F68*czE3ODI0MjI1NjEkbzE5MCRnMSR0MTc4MjQyMjU3NCRqNDckbDAkaDA.</t>
  </si>
  <si>
    <t>The number of people in need corresponds to the addition of 
1)Ven001: The number of people in need (7.3M) are taken from the Humanitarian Response Plan 2026 for Venezuela, available on the Humanitarian Action website.  As no updated JIAF assessment is available, the JIAF severity breakdown by admin 2 cannot be applied for this cycle, and 2) The number of people with humanitarian needs in the affected states is 1.3 million, representing the response target set out in the addendum to OCHA's Humanitarian Needs and Response Plan (HNRP), prepared after the earthquake and published on July 12. This figure was established following a Rapid Needs Assessment (RNA) conducted in early July across earthquake-affected areas, and comprises two groups: 751,000 people directly affected by the earthquakes, and 596,000 people with pre-existing vulnerabilities linked to the drivers of the economic and political crisis and who were living in the affected states by the time of the earthquake.
 Reliability is set to low, as figures may undercount actual needs due to limited data availability, and may no longer fully reflect current conditions given rapid developments in the country.</t>
  </si>
  <si>
    <t>VEN003People in Need</t>
  </si>
  <si>
    <t xml:space="preserve">According to INFORM SI methodology, the number of people in Level 1 is equal to the people exposed minus the people affected . People in Level 1 are able to meet their basic needs without employing irreversible coping strategies. As both number are equal, the result is 0. Reliability set to low as we may be undercounting due to the limited data </t>
  </si>
  <si>
    <t>VEN003Minimal humanitarian conditions - Level 1</t>
  </si>
  <si>
    <t xml:space="preserve">According to INFORM SI methodology, the number of people in Level 2 is equal to the people affected minus the people in need. People in Level 2 might be facing some difficulties accessing basic services but are able to meet their needs without external assistance. Reliability set to low as we may be overcounting due to the limited data </t>
  </si>
  <si>
    <t>VEN003Stressed humanitarian conditions - Level 2</t>
  </si>
  <si>
    <t xml:space="preserve">According to INFORM Severity Index methodology, the sum of people in levels 3, 4 and 5 is equal to the total number of people in need. As no updated JIAF assessment is available for Venezuela, a severity breakdown by admin1 or 2 cannot be applied. In the absence of severity distribution data, the total PIN is the addition of 
1)Ven001:  the total PIN (6,4M) has been assigned to Level 3 as a conservative default, and 2) the number of people who were exposed to severe or extreme intensity, according to the Modified Mercalli scale,1,3 million people. This figure is low reliabliity due to the methodology of the automated GDACS calculation using baseline population rather than informed by the ongoing humanitarian response. The number is likely to change when access improves and the Rapid Needs Assessment is rolled out. 
 Reliability is set to low as figures may undercount actual needs due to limited data availability, however it is most recent one. </t>
  </si>
  <si>
    <t>VEN003Moderate humanitarian conditions - Level 3</t>
  </si>
  <si>
    <t>According to INFORM Severity Index methodology, the sum of people in levels 3, 4 and 5 is equal to the total number of people in need in both crises, 1)VEN001: Under the INFORM Severity Index methodology, the total number of people in need corresponds to the sum of people classified at severity levels 3, 4, and 5. As no updated JIAF assessment is currently available for Venezuela, a severity breakdown by admin1 or admin2 level cannot be applied. In the absence of severity distribution data, 7.2 million people have been assigned to severity level 3, while the remaining 900,000 people — identified as urgently prioritized in OCHA's late-2025 assessment — have been assigned to severity level 4, reflecting their heightened exposure to crisis drivers and/or the likelihood of experiencing multiple, compounding needs simultaneously, and 2) VEN002: According to INFORM Severity Index methodology, the sum of people in levels 3, 4 and 5 is equal to the total number of people in need. As there's no humanitarian assesment by the time of publication, the total PIN (1,3m) has been assigned to Level 3 as a conservative default. As a result, level 4 and 5 are assigned infogaps. 
Reliability is set to low as figures may undercount actual needs due to limited data availability, however it is most recent one</t>
  </si>
  <si>
    <t>VEN003Severe humanitarian conditions - Level 4</t>
  </si>
  <si>
    <t>According to INFORM Severity Index methodology, the sum of people in levels 3, 4 and 5 is equal to the total number of people in need in both crises: 1)VEN001: Under the INFORM Severity Index methodology, the total number of people in need corresponds to the sum of people classified at severity levels 3, 4, and 5. As no updated JIAF assessment is currently available for Venezuela, a severity breakdown by admin1 or admin2 level cannot be applied. In the absence of severity distribution data, 7.2 million people have been assigned to severity level 3, while the remaining 900,000 people — identified as urgently prioritized in OCHA's late-2025 assessment — have been assigned to severity level 4, reflecting their heightened exposure to crisis drivers and/or the likelihood of experiencing multiple, compounding needs simultaneously. There's no figure for level 5, so its an infogap and 2)VEN002: According to INFORM Severity Index methodology, the sum of people in levels 3, 4 and 5 is equal to the total number of people in need. As there's no humanitarian assesment by the time of publication, the total PIN (1,3m) has been assigned to Level 3 as a conservative default. As a result, level 4 and 5 are assigned infogaps. Reliability set to low as a result.</t>
  </si>
  <si>
    <t>VEN003Extreme humanitarian conditions - Level 5</t>
  </si>
  <si>
    <t>Saber Practico Accessed 17/07/2026; IFRC Accessed 17/07/2026; DFS 25/06/2026; The Guardian 25/06/2026; OCHA 25/06/2026</t>
  </si>
  <si>
    <t>https://www.saberespractico.com/demografia/poblacion-estados-venezuela/; https://go.ifrc.org/emergencies/7990/details; https://reliefweb.int/report/venezuela-bolivarian-republic/venezuela-earthquake-situation-overview-25-june-2026; https://www.theguardian.com/world/live/2026/jun/25/venezuela-earthquake-live-updates-quake-aftershocks-terremoto-caracas-latest</t>
  </si>
  <si>
    <t>VEN003Crisis affected groups</t>
  </si>
  <si>
    <t>VEN003Buildings damaged</t>
  </si>
  <si>
    <t>VEN003Buildings destroyed</t>
  </si>
  <si>
    <t>VEN003Buildings in affected area</t>
  </si>
  <si>
    <t>VEN003Economic Losses</t>
  </si>
  <si>
    <t>https://worldpopulationreview.com/countries/ivory-coast</t>
  </si>
  <si>
    <t>The estimated total population of Côte d’Ivoire is 33,494,346 as of July 23, 2026 (World Population Review). Reliability is Medium because this is a projection rather than a recent census; it is used only to provide national context for a sub-national displacement crisis.</t>
  </si>
  <si>
    <t>CIV002Total population</t>
  </si>
  <si>
    <t>UNHCR 23/07/2026; OCHA 4/4/2023</t>
  </si>
  <si>
    <t>https://data.unhcr.org/en/documents/details/123430; https://data.humdata.org/dataset/cod-ps-civ</t>
  </si>
  <si>
    <t>The situation primarily affects the regions of Bounkani and Tchologo, which together host around 92% of refugees and asylum seekers in Côte d’Ivoire (more than 60,000 people). The estimated land area covered, encompassing the sous-préfecture of Bouna and the commune of Tougbo in Bounkani, and the sous-préfecture of Ouangolodougou in Tchologo, totals 19,953 km², based on UNHCR's July 2026 operational map and OCHA/HDX administrative boundaries. Reliability is assessed as Medium because the geographical footprint may change as reception sites expand or population movements evolve.</t>
  </si>
  <si>
    <t>CIV002Landmass affected</t>
  </si>
  <si>
    <t>UNHCR 23/07/2026; OCHA 27/06/2022</t>
  </si>
  <si>
    <t xml:space="preserve">https://data.unhcr.org/en/documents/details/123430; https://data.humdata.org/dataset/53d768e8-7a66-438c-abcb-8393fa74adf8/resource/47ef99b4-b040-4a90-9f91-775a641d585c/download/civ_admpop_adm1_v2.csv </t>
  </si>
  <si>
    <t>People exposed is calculated as the sum of the resident population in the main hosting locations (418,315 people in Bouna, Tougbo, and Ouangolodougou based on HDX population statistics) and the total number of refugees and asylum seekers in Côte d’Ivoire (93,266; UNHCR, July 2026). These locations host around 92% of refugees and asylum seekers in the country and are therefore used as a proxy for the exposed population. Reliability is assessed as Low due to reliance on outdated host population data and possible undercounting of unregistered or newly arrived displaced people.</t>
  </si>
  <si>
    <t>CIV002People exposed</t>
  </si>
  <si>
    <t>UNHCR 23/07/2026</t>
  </si>
  <si>
    <t>https://data.unhcr.org/en/documents/details/123430</t>
  </si>
  <si>
    <t>This figure corresponds to the total number of refugees and asylum seekers in Côte d’Ivoire. It is used as a proxy for the affected population, assuming that displaced people fleeing conflict and insecurity in Burkina Faso and hosted in northern Côte d’Ivoire are directly affected by this crisis. Of the 93,266 arrivals, 80,162 are registered with UNHCR and 34% present specific needs, including disabilities and serious medical conditions. Reliability is assessed as Medium because the estimate may not capture recent arrivals and does not reflect differentiated multisectoral needs among affected populations.</t>
  </si>
  <si>
    <t>CIV002People affected</t>
  </si>
  <si>
    <t>UNHCR 23/07/2026; IOM 12/05/2026; UNHCR 20/06/2025; UNHCR 03/09/2018</t>
  </si>
  <si>
    <t>https://data.unhcr.org/en/documents/details/122607; https://reliefweb.int/report/benin/afrique-de-louest-et-du-centre-groupe-regional-danalyse-intersectorielle-granit-rapport-de-loutil-de-veille-dans-les-pays-cotiers-dafrique-de-louest-benin-cote-divoire-ghana-togo-fevrier-2026; https://data.unhcr.org/en/documents/details/117205; https://www.unhcr.org/blogs/mapping-statelessness-cote-divoire/</t>
  </si>
  <si>
    <t>As of July 2026, 93,266 people displaced from neighbouring countries are hosted in Côte d’Ivoire, with approximately 97% originating from Burkina Faso. Of this population, 80,162 are registered with UNHCR. More than 80% are hosted in the Bounkani and Tchologo regions. Reliability is assessed as Medium due to potential under-registration of recent arrivals and ongoing population movements.</t>
  </si>
  <si>
    <t>CIV002People displaced</t>
  </si>
  <si>
    <t>Up-to-date, reliable data on fatalities directly attributable to the displacement of refugees and asylum seekers from Burkina Faso to northern Côte d’Ivoire is not available from open sources. Available reporting does not systematically distinguish deaths associated with displacement, transit, reception conditions, or related protection incidents. This indicator is therefore recorded as an information gap.</t>
  </si>
  <si>
    <t>CIV002Fatalities reported</t>
  </si>
  <si>
    <t>CIV002Fatalities in all crises</t>
  </si>
  <si>
    <t>UNHCR 23/07/2026; IMPACT REACH 12/12/2024</t>
  </si>
  <si>
    <t>https://data.unhcr.org/en/documents/details/123430; https://repository.impact-initiatives.org/document/impact/290b55d6/REG2303_TDR_Evaluation-multisectorielle-des-besoins-des-demandeurs-dasile-et-des-populations-hotes-_Tchologo_Bounkani_VExterne.pdf</t>
  </si>
  <si>
    <t>This figure corresponds to the number of refugees and asylum seekers in Côte d’Ivoire as of July 2026, according to UNHCR (93,266). For this cross-border displacement crisis, all refugees and asylum seekers are considered both affected and in need of humanitarian assistance. Registration data indicates that 34% of these individuals present specific vulnerabilities, including disabilities, chronic illnesses, or other serious protection concerns. Host communities in Bounkani and Tchologo face structural vulnerabilities, with high poverty rates, limited access to essential services, and negative food coping strategies reported by REACH (December 2024). However, these host populations are not included in the PIN figure, which is restricted to registered refugees and asylum seekers. The reliability is considered medium: while UNHCR data is recent and based on registration, it may underreport new arrivals and does not provide a detailed multisectoral severity breakdown.</t>
  </si>
  <si>
    <t>CIV002People in Need</t>
  </si>
  <si>
    <t>According to INFORM Severity Index methodology, the number of people in Level 1 is calculated as People exposed minus People affected. With People exposed set at 511,581 and People affected at 93,266 (UNHCR, 23/07/2026), Level 1 equals 418,315. Reliability is Low because the exposed population relies on outdated host-population data and refugee movements remain dynamic.</t>
  </si>
  <si>
    <t>CIV002Minimal humanitarian conditions - Level 1</t>
  </si>
  <si>
    <t>According to INFORM Severity Index methodology, the number of people in Level 2 is calculated as the difference between the people affected and the people in need. As all affected individuals are also in need of assistance, the value for this level is zero.</t>
  </si>
  <si>
    <t>CIV002Stressed humanitarian conditions - Level 2</t>
  </si>
  <si>
    <t>According to INFORM Severity Index methodology, the sum of people in Levels 3, 4, and 5 must equal the total number of people in need. In the absence of an intersectoral severity analysis (such as IPC or JIAF) or multisectoral severity breakdowns, the entire PIN was assigned to Level 3, while Levels 4 and 5 remain information gaps. Reliability is assessed as Low because assigning all people in need to Level 3 may overestimate or underestimate the actual distribution of humanitarian conditions. The absence of severity data limits the ability to accurately reflect crisis intensity.</t>
  </si>
  <si>
    <t>CIV002Moderate humanitarian conditions - Level 3</t>
  </si>
  <si>
    <t>According to INFORM Severity Index methodology, the sum of people in Levels 3, 4, and 5 must equal the total number of people in need. However, no IPC, JIAF, or multisectoral severity analysis currently provides a breakdown of the refugee population hosted in Côte d’Ivoire by severity level. Consequently, Level 4 remains an information gap rather than a confirmed zero value.</t>
  </si>
  <si>
    <t>CIV002Severe humanitarian conditions - Level 4</t>
  </si>
  <si>
    <t>According to INFORM Severity Index methodology, the sum of people in Levels 3, 4, and 5 must equal the total number of people in need. However, no reliable source currently provides a severity breakdown for the refugee population hosted in Côte d’Ivoire. Therefore, Level 5 remains an information gap rather than a confirmed zero value. Although many refugees present significant vulnerabilities — including women and children (79%) and people with specific needs (34%) — available evidence is insufficient to quantify populations facing extreme humanitarian conditions.</t>
  </si>
  <si>
    <t>CIV002Extreme humanitarian conditions - Level 5</t>
  </si>
  <si>
    <t>UNHCR 31/03/2026</t>
  </si>
  <si>
    <t>https://data.unhcr.org/en/country/civ</t>
  </si>
  <si>
    <t>According to UNHCR’s operational data, the refugee crisis in Côte d’Ivoire affects two primary population groups in the Bounkani and Tchologo regions: refugees and asylum seekers, and the host population.</t>
  </si>
  <si>
    <t>CIV002Crisis affected groups</t>
  </si>
  <si>
    <t>OCHA 19/02/2026; OCHA 05/02/2026</t>
  </si>
  <si>
    <t>https://data.humdata.org/dataset/tcd-jiaf-humanitarian-needs-pin-and-severity; https://reliefweb.int/report/chad/tchad-besoins-et-plan-de-reponse-humanitaires-2026-hnrp; https://humanitarianaction.info/plan/1501</t>
  </si>
  <si>
    <t xml:space="preserve">According to the United Nations Office for the Coordination of Humanitarian Affairs (OCHA), the total population of Chad in 2026 was estimated at 21,257,567 using data from the Joint Intersectoral Analysis Framework and the Humanitarian Needs and Response Plan refugee figures. These sources were chosen over data from World Population Review and the World Bank because it reflects more recent UN estimates that incorporate internal displacement and migration dynamics. This total population figure also includes refugees and asylum seekers, which are critical for humanitarian planning and serve as the standard reference for PIN calculations. These sources are considered highly reliable, as they are endorsed by OCHA and used consistently in humanitarian planning documents.
</t>
  </si>
  <si>
    <t>TCD001Total population</t>
  </si>
  <si>
    <t>https://data.humdata.org/dataset/cod-ab-tcd</t>
  </si>
  <si>
    <t>Chad's entire landmass of 1,265,079 sq. km is affected by conflict, displacement, and natural hazards, according to OCHA statistics from January 2026. This data source is recent, and since landmass figures remain stable over time, the geographic impact estimation is considered reliable.</t>
  </si>
  <si>
    <t>TCD001Landmass affected</t>
  </si>
  <si>
    <t>The number of people exposed corresponds to Chad's total population, as the country faces a nationwide humanitarian crisis driven by multiple compounding factors: climatic shocks, persistent insecurity, entrenched socioeconomic challenges, and significant constraints on accessing humanitarian assistance and social services. The population figure is sourced from the United Nations Office for the Coordination of Humanitarian Affairs (OCHA), using the Joint Intersectoral Analysis Framework (JIAF) dataset and refugee population data from the Humanitarian Needs and Response Plan 2026 (HNRP). Reliability is assessed as Medium. While OCHA provides a credible and recent population estimate, the use of total population as a proxy for exposure does not reflect differentiated levels of impact across the country.</t>
  </si>
  <si>
    <t>TCD001People exposed</t>
  </si>
  <si>
    <t>The number of people affected corresponds to Chad’s total population. This proxy reflects the nationwide and overlapping nature of crisis drivers, including climatic shocks, insecurity, forced displacement, and structural socioeconomic vulnerabilities. This figure reflects broad national exposure to humanitarian impacts rather than a direct measurement of affected individuals. Reliability is assessed as Medium because the estimate relies on a methodological assumption and may overestimate direct impact in relatively stable areas while underrepresenting severity in the most affected regions.</t>
  </si>
  <si>
    <t>TCD001People affected</t>
  </si>
  <si>
    <t>UNHCR 07/07/2026; UNHCR 30/06/2026</t>
  </si>
  <si>
    <t>https://data.unhcr.org/en/documents/details/123202; https://data.unhcr.org/en/country/tcd; https://data.unhcr.org/en/country/cmr</t>
  </si>
  <si>
    <t>The number of people displaced includes refugees hosted in Chad, mainly from Sudan, the Central African Republic, Nigeria, and Cameroon; internally displaced people; Chadian returnees; asylum seekers; returned migrants from neighbouring countries; and Chadian refugees residing abroad. The figure is based on the latest available UNHCR updates from June and July 2026, which provide the most comprehensive and regularly updated displacement data available across these population groups. Reliability is assessed as Medium because the displacement context remains highly dynamic, and some movements may be underreported or subject to delays in registration and verification.</t>
  </si>
  <si>
    <t>TCD001People displaced</t>
  </si>
  <si>
    <t>Between 1 January and 30 June 2026, ACLED recorded 304 conflict-related fatalities across Chad. The figure covers all reported violent event types and perpetrator categories. Compared with the previous reporting cycle, the six-month rolling total increased from 232 to 304 fatalities; however, this reflects a change in the reference window rather than a direct month-on-month comparison. Reliability is assessed as Medium given likely underreporting in insecure and hard-to-reach areas.</t>
  </si>
  <si>
    <t>TCD001Fatalities reported</t>
  </si>
  <si>
    <t>Between 1 January and 30 June 2026, ACLED recorded conflict-related fatalities across Chad's 17 regions affected by the complex crisis. The data encompasses all violent events perpetrated by any party, including battles, violence against civilians, explosions, remote violence, riots, protests, and strategic developments. ACLED provides high-frequency, disaggregated data as the primary source for this information. The current dataset shows an increase of 72 protection cases compared to last month, when 232 protection cases relating exclusively to violent incidents were registered.</t>
  </si>
  <si>
    <t>TCD001Fatalities in all crises</t>
  </si>
  <si>
    <t>UNHCR 01/06/2026; OCHA 19/02/2026; OCHA 05/02/2026; UNHCR 20/04/2026; UNHCR 20/02/2026; IOM 10/04/2026</t>
  </si>
  <si>
    <t>https://data.unhcr.org/en/country/tcd; https://data.humdata.org/dataset/tcd-jiaf-humanitarian-needs-pin-and-severity; https://reliefweb.int/report/chad/tchad-besoins-et-plan-de-reponse-humanitaires-2026-hnrp; https://humanitarianaction.info/plan/1501</t>
  </si>
  <si>
    <t>The total People in Need (PiN) figure is derived from the 2026 Chad Humanitarian Needs and Response Plan (HNRP) of 2026. It reports that “more than 4.5 million” people will need urgent humanitarian assistance in 2026 in departments classified as JIAF intersectoral severity 3 and 4, with no population classified in severity 5. The JIAF has been hyper-prioritised, which gave a PIN of 3,438,167 (lacks refugee figures). The HNRP specifies that about 2.7 million people are in severity 3 areas, plus 9,400 recently registered Sudanese refugees (UNHCR), while 1.9 million people (including 770,000 refugees) are in severity 4 areas. To avoid rounding issues and enable a consistent severity split for Levels 3–4 in the Severity Index, we use the HNRP severity-zone caseloads as the basis for the PiN total and the level distribution. The total People in Need (PiN) figure is derived from the 2026 Chad Humanitarian Needs and Response Plan (HNRP) of 2026. It reports that “more than 4.5 million” people will need urgent humanitarian assistance in 2026 in departments classified as JIAF intersectoral severity 3 and 4, with no population classified in severity 5. The JIAF has been hyper-prioritised, which gave a PIN of 3,438,167 (lacks refugee figures). The HNRP specifies that about 2.7 million people are in severity 3 areas, while 1.9 million people (including 770,000 refugees) are in severity 4 areas. To avoid rounding issues and enable a consistent severity split for Levels 3–4 in the Severity Index, we use the HNRP severity-zone caseloads as the basis for the PiN total and the level distribution. 
Importantly, the apparent reduction from 7 million PiN in HNRP 2025 does not reflect improved humanitarian conditions. The HNRP explains that the 2026 analysis was methodologically refocused and geographically narrowed: while the 2025 HNRP covered all 70 departments and included populations in severity 1–5, the 2026 exercise concentrates on 53 departments impacted by shocks between 2023–2025 and only retains populations in severity 3–4 within the PiN. Approximately 1 million people in severity 1–2, therefore, fall outside the 2026 PiN definition but remain vulnerable. 
Reliability is Medium. The HNRP/JIAF provides the most recent intersectoral planning caseload and explicitly documents the methodological refocusing and severity-zone composition (including refugees). However, some uncertainty remains because severity classifications are area-based and the context is highly dynamic. The PIN derived from the JIAF/HNRP therefore reflects a prioritised intersectoral caseload rather than the full scale of humanitarian needs across all crisis components, which may rely on different methodologies and sectoral assessments.</t>
  </si>
  <si>
    <t>TCD001People in Need</t>
  </si>
  <si>
    <t>According to INFORM SI methodology, Level 1 is calculated as people exposed minus people affected. As the affected population is proxied by the total population in this nationwide complex crisis, Level 1 is set to zero. Reliability is assessed as Medium because this reflects a methodological assumption rather than a direct measurement of minimal humanitarian conditions.</t>
  </si>
  <si>
    <t>TCD001Minimal humanitarian conditions - Level 1</t>
  </si>
  <si>
    <t>According to the INFORM Severity Index methodology, Level 2 corresponds to the affected population minus the People in Need. The figure of 16,449,866 represents populations considered affected by the broader crisis context but not classified as requiring humanitarian assistance. These populations may experience stress linked to climatic shocks, displacement, insecurity, and structural vulnerabilities while remaining able to meet their basic needs without external assistance. Reliability is assessed as Medium because the calculation relies on national-level proxy figures rather than direct measurement of stressed humanitarian conditions.</t>
  </si>
  <si>
    <t>TCD001Stressed humanitarian conditions - Level 2</t>
  </si>
  <si>
    <t>According to INFORM Severity Index methodology, Levels 3, 4, and 5 sum to the total People in Need (PIN). The Level 3 figure corresponds to populations living in departments classified under JIAF intersectoral severity level 3 within the 2026 HNRP framework. This estimate is derived directly from the HNRP severity-zone distribution and UNHCR-recently registered Sudanese refugees (UNHCR). Reliability is assessed as Medium because severity classifications are area-based and may not fully capture localised variations in humanitarian conditions.</t>
  </si>
  <si>
    <t>TCD001Moderate humanitarian conditions - Level 3</t>
  </si>
  <si>
    <t>According to INFORM Severity Index methodology, Level 4 corresponds to the population in need living in areas classified as severe (here aligned with JIAF intersectoral severity 4 zones under the HNRP 2026 framework). The HNRP reports that 1.9 million people in total, including 770,000 refugees, are in departments classified as JIAF intersectoral severity 4. To reflect the full HNRP caseload, Level 4 combines (a) the Chadian (non-refugee) PiN living in severity 4 departments (from JIAF/HRP datasets) and (b) the refugee population explicitly reported by the HNRP as residing in severity 4 zones (770,000).  Reliability: Medium. The HNRP/JIAF provides explicit severity-zone caseloads and refugee disaggregation; however, severity remains area-based and may under/overestimate conditions at more local levels in a fluid context.</t>
  </si>
  <si>
    <t>TCD001Severe humanitarian conditions - Level 4</t>
  </si>
  <si>
    <t>No population is classified under extreme humanitarian conditions (Level 5) according to the 2026 JIAF/HNRP dataset. The total People in Need is therefore distributed across Levels 3 and 4. Reliability is assessed as Medium, as the absence of Level 5 may reflect prioritisation and methodological thresholds rather than the complete absence of extreme conditions.</t>
  </si>
  <si>
    <t>TCD001Extreme humanitarian conditions - Level 5</t>
  </si>
  <si>
    <t xml:space="preserve">In the complex crisis in Chad, 5 population groups are affected: IDPs, refugees and asylum seekers, returnees, the host population and non-host population. </t>
  </si>
  <si>
    <t>TCD001Crisis affected groups</t>
  </si>
  <si>
    <t>According to the United Nations Office for the Coordination of Humanitarian Affairs (OCHA), the total population of Chad in 2026 was estimated at 21,257,567 using data from the Joint Intersectoral Analysis Framework and the Humanitarian Needs and Response Plan refugee figures. These sources were chosen over data from World Population Review and the World Bank because it reflects more recent UN estimates that incorporate internal displacement and migration dynamics. This total population figure also includes refugees and asylum seekers, which are critical for humanitarian planning and serve as the standard reference for PIN calculations. These sources are considered highly reliable, as they are endorsed by OCHA and used consistently in humanitarian planning documents.</t>
  </si>
  <si>
    <t>TCD005Total population</t>
  </si>
  <si>
    <t>IOM 09/06/2026; OCHA 26/01/2026</t>
  </si>
  <si>
    <t>https://reliefweb.int/report/chad/iom-chad-sudan-crisis-response-situation-update-no-65-may-2026; https://data.humdata.org/dataset/cod-ab-tcd</t>
  </si>
  <si>
    <t>The Sudan displacement crisis primarily affects the eastern regions of Ouaddai, Wadi Fira, Ennedi Est, and Sila, which together cover 200,718 km². The influx of Sudanese refugees and Chadian returnees from Sudan has increased pressure on local resources, infrastructure, and basic services in these regions. Reliability is assessed as Medium because landmass figures are stable over time, although the intensity of humanitarian impacts varies across locations.</t>
  </si>
  <si>
    <t>TCD005Landmass affected</t>
  </si>
  <si>
    <t xml:space="preserve">https://data.humdata.org/dataset/b53eefbf-463b-436c-8c23-72a1c0398cae/resource/02eb7605-8d79-4481-bdd4-de98ab11f17f/download/jiaf_chad_2025.xlsx </t>
  </si>
  <si>
    <t>This figure corresponds to the population living in Ouaddai, Wadi Fira, Ennedi Est, and Sila, the regions most affected by displacement from Sudan. The entire population of these regions is considered geographically exposed to the crisis, reflecting the administrative scope of the displacement emergency rather than direct impacts on every resident. Reliability is assessed as Medium because exposure is estimated using geographic proxies rather than direct measurements of crisis exposure.</t>
  </si>
  <si>
    <t>TCD005People exposed</t>
  </si>
  <si>
    <t>UNHCR 06/07/2026; IOM 09/06/2026; UNHCR 20/02/2026</t>
  </si>
  <si>
    <t>https://data.unhcr.org/en/country/tcd; https://reliefweb.int/report/chad/iom-chad-sudan-crisis-response-situation-update-no-65-may-2026;  https://data.unhcr.org/en/documents/details/121204</t>
  </si>
  <si>
    <t>The affected population includes Sudanese refugees, Chadian returnees from Sudan, and host communities living in Ouaddai, Wadi Fira, Ennedi Est, and Sila. The continued refugee influx has placed significant pressure on basic services, livelihoods, and protection systems in eastern Chad, affecting a large proportion of the resident population. Reliability is assessed as Medium because the estimate combines several population groups and relies on proxy assumptions regarding the extent of impacts on host communities.</t>
  </si>
  <si>
    <t>TCD005People affected</t>
  </si>
  <si>
    <t>UNHCR 06/07/2026; IOM 09/06/2026</t>
  </si>
  <si>
    <t>https://data.unhcr.org/en/country/tcd; https://reliefweb.int/report/chad/iom-chad-sudan-crisis-response-situation-update-no-65-may-2026</t>
  </si>
  <si>
    <t>The total figure (1,770,448) represents the displaced population from Sudan displacement crisis in Chad. This includes Sudanese refugees currently in Chad (both those who arrived before April 2023 and new arrivals since then) and Chadian returnees coming back from Sudan. Reliability is considered Medium, given the combination of multiple sources and the dynamic nature of displacement figures.</t>
  </si>
  <si>
    <t>TCD005People displaced</t>
  </si>
  <si>
    <t xml:space="preserve">According to ACLED, two fatalities directly attributable to the displacement crisis in Sudan were recorded in Chad between 1 January and 30 June 2026. Two refugees were killed by a mob armed with machetes and sticks at the Adre refugee camp in the Ouaddai region. Reliability is assessed as Medium because underreporting may occur in insecure and hard-to-reach areas. Other fatalities recorded in the same period (111 cases) were linked to broader insecurity but not directly attributable to Sudanese refugees, and are therefore excluded here. </t>
  </si>
  <si>
    <t>TCD005Fatalities reported</t>
  </si>
  <si>
    <t>Between 1 January and 30 June 2026, ACLED recorded 304 conflict-related fatalities across Chad. The figure includes all violent event types and perpetrator categories nationwide, including battles, violence against civilians, explosions/remote violence, riots, protests, and strategic developments. In line with the INFORM Severity Index methodology for countries with multiple crises, the same national fatalities figure is used across Chad's crises. ACLED provides high-frequency, disaggregated data, although underreporting may occur in insecure and hard-to-reach areas. Reliability is therefore assessed as Medium.</t>
  </si>
  <si>
    <t>TCD005Fatalities in all crises</t>
  </si>
  <si>
    <t>UNHCR 06/07/2026</t>
  </si>
  <si>
    <t>https://data.unhcr.org/en/country/tcd</t>
  </si>
  <si>
    <t>The People in Need (PiN) figure of 1,369,534 corresponds exclusively to Sudanese refugees currently hosted in Chad, including both refugees who arrived before April 2023 and new arrivals since the outbreak of conflict in Sudan. These populations face multisectoral humanitarian needs, particularly related to food, shelter, health, and protection, and vulnerabilities remain high among women and girls (51%), children (49%), and persons with specific needs. Only Sudanese refugees are included in this PiN estimate to avoid double counting, as Chadian returnees and host communities are already accounted for under Chad’s broader complex crisis response. This approach ensures methodological consistency between overlapping crises while preventing duplication across national humanitarian estimates. Reliability is assessed as Medium given the dynamic nature of displacement movements and potential delays in registration and reporting.</t>
  </si>
  <si>
    <t>TCD005People in Need</t>
  </si>
  <si>
    <t>UNHCR 06/07/2026; IOM 09/06/2026; UNHCR 20/02/2026; OCHA 19/02/2026</t>
  </si>
  <si>
    <t xml:space="preserve">https://data.unhcr.org/en/country/tcd; https://reliefweb.int/report/chad/iom-chad-sudan-crisis-response-situation-update-no-65-may-2026;  https://data.unhcr.org/en/documents/details/121204; https://data.humdata.org/dataset/b53eefbf-463b-436c-8c23-72a1c0398cae/resource/02eb7605-8d79-4481-bdd4-de98ab11f17f/download/jiaf_chad_2025.xlsx </t>
  </si>
  <si>
    <t>According to INFORM Severity Index methodology, Level 1 corresponds to the population exposed minus the population affected. The figure of 243,976 represents populations living in the affected regions who are not considered directly impacted by the displacement crisis. These populations are assumed to maintain stable access to basic needs despite the broader crisis context. Reliability is assessed as Medium given the use of proxy population estimates.</t>
  </si>
  <si>
    <t>TCD005Minimal humanitarian conditions - Level 1</t>
  </si>
  <si>
    <t>According to INFORM Severity Index methodology, Level 2 corresponds to the population affected minus the People in Need (PIN). The figure of 1,505,914 represents populations affected by the displacement crisis who are not classified as in need of humanitarian assistance. These populations are impacted by the presence of refugees and increased pressure on services and livelihoods but are still able to meet their basic needs without external assistance. Reliability is assessed as Medium given the use of aggregated estimates and the dynamic nature of the context.</t>
  </si>
  <si>
    <t>TCD005Stressed humanitarian conditions - Level 2</t>
  </si>
  <si>
    <t>UNHCR 06/07/2026; OCHA 19/02/2026; OCHA 05/02/2026</t>
  </si>
  <si>
    <t>According to INFORM Severity Index methodology, Levels 3, 4, and 5 sum to the total People in Need (PIN). The Level 3 figure represents populations in need living in areas classified as having moderate humanitarian conditions. It is calculated as the residual population in need after subtracting the Level 4 caseload identified through JIAF severity classifications. Reliability is assessed as Medium, as the estimate combines displacement data with area-based severity classifications.</t>
  </si>
  <si>
    <t>TCD005Moderate humanitarian conditions - Level 3</t>
  </si>
  <si>
    <t>According to INFORM Severity Index methodology, Level 4 corresponds to populations in need living in areas classified as having severe humanitarian conditions. The figure of 717,462 represents populations in need located in administrative areas such as Assoungha, Kobé, and Kimiti, which are classified as intersectoral severity Level 4 in the 2026 JIAF dataset. Reliability is assessed as Medium, as severity classifications are area-based and may not fully capture localised variations in needs.</t>
  </si>
  <si>
    <t>TCD005Severe humanitarian conditions - Level 4</t>
  </si>
  <si>
    <t>No population is classified under extreme humanitarian conditions (Level 5) according to the available JIAF dataset. The total People in Need is therefore distributed across Levels 3 and 4. Reliability is assessed as Medium, as the absence of Level 5 may reflect classification thresholds rather than the complete absence of extreme conditions.</t>
  </si>
  <si>
    <t>TCD005Extreme humanitarian conditions - Level 5</t>
  </si>
  <si>
    <t>UNHCR 07/07/2026; IOM 09/06/2026; UNHCR 20/02/2026</t>
  </si>
  <si>
    <t>https://data.unhcr.org/en/documents/details/123202; https://reliefweb.int/report/chad/iom-chad-sudan-crisis-response-situation-update-no-65-may-2026; https://data.unhcr.org/en/documents/details/121204</t>
  </si>
  <si>
    <t>Three population groups are affected by this crisis: refugees and asylum seekers, Chadian returnees from Sudan, and host communities in eastern Chad.</t>
  </si>
  <si>
    <t>TCD005Crisis affected groups</t>
  </si>
  <si>
    <t>OCHA 27/02/2026</t>
  </si>
  <si>
    <t>https://data.humdata.org/dataset/bfa-jiaf-humanitarian-needs-pin-and-severity</t>
  </si>
  <si>
    <t>As of February 27, 2026, Burkina Faso's estimated population is 24,070,553, according to the United Nations Office for the Coordination of Humanitarian Affairs (OCHA). This source was selected over alternatives such as the World Bank, World Population Review, and the National Institute of Statistics and Demography (INSD) because OCHA's estimates account for population growth, internal displacement, and migration trends, rather than relying solely on fixed census data. Reliability is assessed as High: the data is current and aligns with HNRP/HPC JIAF 2026 baselines, ensuring accurate calculation of severity Levels 1–5 and minimising potential discrepancies.</t>
  </si>
  <si>
    <t>BFA002Total population</t>
  </si>
  <si>
    <t>https://data.worldbank.org/indicator/AG.LND.TOTL.K2?locations=BF</t>
  </si>
  <si>
    <t>According to World Bank statistics, Burkina Faso has a landmass of 273,600 sq. km. Although the source date is 2023, national landmass figures are static and do not change over time. The entire country is affected by conflict and climatic shocks.</t>
  </si>
  <si>
    <t>BFA002Landmass affected</t>
  </si>
  <si>
    <t>The number of people exposed (24,070,553) corresponds to Burkina Faso's total population, sourced from the United Nations Office for the Coordination of Humanitarian Affairs (OCHA) as of February 27, 2026.
Given the nationwide impact of conflict dynamics and climatic shocks, the entire population is considered exposed under the INFORM Severity Index methodology for complex crises. Reliability is assessed as Medium, as the figure assumes full national exposure without subnational disaggregation.</t>
  </si>
  <si>
    <t>BFA002People exposed</t>
  </si>
  <si>
    <t>In the absence of a separate estimate for populations affected but not in need, the affected population is proxied by the intersectoral People in Need figure from the 2026 JIAF dataset. This approach was retained for methodological consistency within the INFORM Severity Index, although it likely underestimates the broader population affected by conflict and climatic shocks who may experience disruptions to livelihoods, services, and protection without being captured within the intersectoral PIN. Reliability is assessed as Medium because the estimate is based on a recognised intersectoral source but relies on a restrictive proxy rather than a direct measurement of all affected populations.</t>
  </si>
  <si>
    <t>BFA002People affected</t>
  </si>
  <si>
    <t>UNHCR 06/06/2026; UNHCR 32/03/2023</t>
  </si>
  <si>
    <t>https://data.unhcr.org/en/documents/details/123095; https://data.unhcr.org/en/country/bfa</t>
  </si>
  <si>
    <t>As of May 2026, UNHCR reports 2,062,534 IDPs. No more recent verified national data is available at the time of this analysis. While UNHCR registration data is generally robust, the absence of updated figures in a fluid displacement context reduces temporal reliability. Consequently, reliability is assessed as low.</t>
  </si>
  <si>
    <t>BFA002People displaced</t>
  </si>
  <si>
    <t>The figure represents total fatalities recorded in Burkina Faso between 1 January and 30 June 2026, based on the ACLED dataset. It covers fatalities caused by all actors, both state and non-state, across a range of violent incident types, including battles, violence against civilians, explosions/remote violence, riots, protests, and strategic developments. Data reliability is assessed as Medium, reflecting the likelihood that access restrictions and ongoing insecurity have led to underreporting.</t>
  </si>
  <si>
    <t>BFA002Fatalities reported</t>
  </si>
  <si>
    <t>The figure represents total conflict-related fatalities recorded in Burkina Faso from 1 January and 30 June 2026, based on the ACLED dataset. Fatalities are exclusively linked to violent incidents and include all event types. Reliability is assessed as Medium, given that access restrictions and blockades across several regions may result in underreporting.</t>
  </si>
  <si>
    <t>BFA002Fatalities in all crises</t>
  </si>
  <si>
    <t>OCHA 27/02/2026; OCHA 17/02/2026</t>
  </si>
  <si>
    <t>https://data.humdata.org/dataset/bfa-jiaf-humanitarian-needs-pin-and-severity; https://reliefweb.int/report/burkina-faso/burkina-faso-besoins-humanitaires-et-plan-de-reponse-des-partenaires-2026; https://humanitarianaction.info/plan/1499</t>
  </si>
  <si>
    <t xml:space="preserve">The People in Need (PIN) figure of 4,432,344 is based on the latest intersectoral JIAF/HPC severity dataset available on HDX, which provides the breakdown required to calculate INFORM Severity Levels 3–5. The 2026 HNRP reports a national PIN of 4.5 million, down from 5.9 million in 2025. This reduction primarily reflects changes in geographic prioritisation and inclusion thresholds under the intersectoral framework rather than a structural improvement in humanitarian conditions. Conflict, displacement, access constraints, and climatic shocks continue to drive severe humanitarian needs, particularly in insecure and hard-to-reach areas. While the 2026 HNRP does not provide a disaggregated severity breakdown, the JIAF dataset includes severity-level estimates and is therefore used for methodological consistency. Reliability is assessed as Low given persistent data gaps, access constraints, and the likelihood that rapid deterioration in hard-to-reach areas may not be fully reflected in the current intersectoral baseline.
</t>
  </si>
  <si>
    <t>BFA002People in Need</t>
  </si>
  <si>
    <t>According to INFORM methodology, Level 1 is calculated as the number of people exposed minus those affected. The resulting figure (19,638,209) represents a residual estimate rather than an observed assessment of minimal needs, as no subnational dataset identifies populations explicitly classified as Level 1. Reliability is Low given the dependence on subtraction from intersectoral severity assumptions.</t>
  </si>
  <si>
    <t>BFA002Minimal humanitarian conditions - Level 1</t>
  </si>
  <si>
    <t>According to INFORM SI methodology, Level 2 is calculated as people affected minus people in need. In this case, the affected population is equal to the number of people in need, meaning there are no people in Level 2. This is based on the JIAF 2026 dataset (HDX) published by OCHA on February 27, 2026. The reliability is Low, as the zero value reflects a methodological assumption (affected = PIN) rather than direct measurement, and may not accurately capture people in stressed conditions.</t>
  </si>
  <si>
    <t>BFA002Stressed humanitarian conditions - Level 2</t>
  </si>
  <si>
    <t>According to INFORM Severity Index methodology, the number of people in Level 3 is calculated by subtracting Levels 4 and 5 from the total PIN. This results in 2,833,768 people facing moderate humanitarian conditions. The figure is consistent with the 2026 JIAF severity breakdown on HDX in relation to the HNRP. Reliability is assessed as Low given data gaps, access constraints, and the likelihood that conditions in hard-to-reach areas may not be fully reflected in the available intersectoral analysis.</t>
  </si>
  <si>
    <t>BFA002Moderate humanitarian conditions - Level 3</t>
  </si>
  <si>
    <t>The number of people in Level 4 (1,598,576) was taken directly from the 2026 JIAF severity breakdown published on 27 February 2026. This source provides the number of people facing severe humanitarian conditions across affected regions. Reliability is assessed as Low given data gaps, access constraints, and the likelihood that severe conditions in hard-to-reach areas may be underrepresented in the available intersectoral analysis.</t>
  </si>
  <si>
    <t>BFA002Severe humanitarian conditions - Level 4</t>
  </si>
  <si>
    <t>No populations are classified at intersectoral severity Level 5 under the current severity baseline used for INFORM calculations. This absence reflects the thresholds and geographic scope applied in the available intersectoral dataset. Reliability is rated as low due to data gaps and access constraints that may prevent detection of rapid deterioration in hard-to-reach areas.</t>
  </si>
  <si>
    <t>BFA002Extreme humanitarian conditions - Level 5</t>
  </si>
  <si>
    <t>UNHCR 30/11/2025</t>
  </si>
  <si>
    <t>https://data.unhcr.org/en/documents/details/120098</t>
  </si>
  <si>
    <t>All five population groups are considered affected in this crisis: internally displaced persons (IDPs), refugees and asylum seekers, returnees, host populations, and non-host populations. UNHCR reporting explicitly covers displaced groups, while host and non-host populations are included due to the nationwide impact of conflict and climatic shocks on access to services, livelihoods, and protection. Reliability is rated as medium because some categories—particularly returnees and non-host populations—are not consistently disaggregated in standard displacement tracking systems and therefore require analytical inclusion.</t>
  </si>
  <si>
    <t>BFA002Crisis affected groups</t>
  </si>
  <si>
    <t>OCHA 12/12/2025</t>
  </si>
  <si>
    <t>https://data.humdata.org/dataset/cod-jiaf-humanitarian-needs-pin-and-severity</t>
  </si>
  <si>
    <t>This figure represents the total population of the Democratic Republic of the Congo in 2025 and is taken from the Joint Intersectoral Analysis Framework (JIAF) dataset published by OCHA. The JIAF dataset was selected because it is the population baseline used for humanitarian planning and People in Need calculations and includes all population groups, including refugees and asylum seekers. This source was chosen over alternative sources, such as World Bank population estimates, because it is more closely aligned with the humanitarian analysis underpinning the 2026 HNRP. Reliability is assessed as High because it is an official and recent humanitarian planning dataset that is consistently used across intersectoral analyses, although the figures remain on population estimates rather than direct counts.</t>
  </si>
  <si>
    <t>COD001Total population</t>
  </si>
  <si>
    <t>https://data.worldbank.org/indicator/AG.LND.TOTL.K2?locations=CD</t>
  </si>
  <si>
    <t>The entire country is affected by a complex crisis. Considering this, the Democratic Republic of Congo has a landmass of 2,267,050 sq. km, according to the statistics of the World Bank. The source is old but the landmass areas are almost fixed over time so it does not affect the figure.</t>
  </si>
  <si>
    <t>COD001Landmass affected</t>
  </si>
  <si>
    <t>The number of people exposed corresponds to the total population of the Democratic Republic of the Congo, reflecting the nationwide reach of overlapping crisis drivers, including armed conflict, displacement, disease outbreaks, food insecurity, and recurrent climatic shocks. This figure is based on the 2025 JIAF population estimate and is used as a broad proxy for exposure under the INFORM Severity Index methodology. This does not imply that all populations experience the same intensity of humanitarian impacts, which remain heavily concentrated in eastern provinces. Reliability is assessed as Medium because the estimate is based on modelled population figures and exposure levels vary considerably across provinces and population groups.</t>
  </si>
  <si>
    <t>COD001People exposed</t>
  </si>
  <si>
    <t>The number of people affected corresponds to the total population of the Democratic Republic of the Congo and is used as a proxy to reflect the nationwide effects of overlapping crises. While the highest humanitarian needs remain concentrated in eastern provinces, the indirect impacts of conflict, displacement, food insecurity, disease outbreaks, and pressure on basic services extend beyond prioritised humanitarian hotspots. Reliability is assessed as Medium because the estimate relies on population proxies and humanitarian impacts vary considerably across provinces and population groups.</t>
  </si>
  <si>
    <t>COD001People affected</t>
  </si>
  <si>
    <t>UNHCR 21/07/2026</t>
  </si>
  <si>
    <t>https://data.unhcr.org/en/documents/details/123395</t>
  </si>
  <si>
    <t>The number of people displaced includes internally displaced people (IDPs), refugees, asylum seekers, returnees, and other populations of concern reported in the Democratic Republic of the Congo. This figure is taken from the latest UNHCR population update (July 2026), which provides the most comprehensive and regularly updated displacement figures available at the national level. UNHCR was selected because it systematically monitors multiple displacement categories and publishes frequent updates disaggregated by population group. Reliability is assessed as Medium because the displacement situation remains highly dynamic, particularly in eastern provinces affected by conflict, and access constraints, population movements, and reporting delays may result in underestimations of the total number of displaced people.</t>
  </si>
  <si>
    <t>COD001People displaced</t>
  </si>
  <si>
    <t>According to ACLED, the figure includes the total number of fatalities related to the complex crisis in the DRC from 1 January and 30 June 2026. This includes deaths resulting from all types of violent events (e.g. battles, violence against civilians, explosions, riots and protests) perpetrated by all actors (both state and non-state). Although the figure appears low given the intensity of the conflict, it likely reflects underreporting due to access constraints in eastern provinces. For consistency with the reference period and the ACLED methodology, we have decided to keep this figure, while recognising that actual fatalities may be underreported. Compared with the previous reporting cycle, the six-month rolling total recorded by ACLED decreased from 2,625 to 2,324 fatalities. This reflects the updated reporting window (January–June 2026) rather than a direct month-on-month comparison.</t>
  </si>
  <si>
    <t>COD001Fatalities reported</t>
  </si>
  <si>
    <t>The figure presents the total number of conflict-related fatalities recorded in the DRC complex crisis between 1 January and 30 June 2026, based on the ACLED dataset. Fatalities are exclusively linked to violent incidents and include all event types. Reliability is assessed as Medium given likely underreporting in insecure and hard-to-reach eastern provinces.</t>
  </si>
  <si>
    <t>COD001Fatalities in all crises</t>
  </si>
  <si>
    <t>OCHA 26/01/2026; IPC 15/12/2025; OCHA 12/12/2025; IPC 04/11/2025; OCHA 26/02/2025</t>
  </si>
  <si>
    <t>https://reliefweb.int/report/democratic-republic-congo/republique-democratique-du-congo-besoins-humanitaire-et-plan-de-reponse-2026-janvier-2026; https://reliefweb.int/report/democratic-republic-congo/democratic-republic-congo-ipc-acute-food-security-and-malnutrition-snapshot-july-2025-june-2026-published-15-december-2025; https://data.humdata.org/dataset/cod-jiaf-humanitarian-needs-pin-and-severity; https://www.ipcinfo.org/ipc-country-analysis/details-map/en/c/1159775/?iso3=COD; https://reliefweb.int/report/democratic-republic-congo/republique-democratique-du-congo-besoins-humanitaire-et-plan-de-reponse-2025-fevrier-2025</t>
  </si>
  <si>
    <t>The 2026 People in Need (PIN) figure of 14,863,147 is derived from the January 2026 HNRP and corresponding JIAF dataset available on HDX. Compared to the 2025 PIN (21.2 million), this represents a significant reduction. According to the HNRP, the decrease is linked to strengthened geographic prioritisation and refined inclusion criteria under the JIAF 2.0 framework. The 2026 analysis focuses on areas affected by verified shocks, insecurity, displacement, or acute deterioration, with prioritisation concentrated in eastern provinces including Ituri, North Kivu, South Kivu, and Tanganyika. While this narrower geographic scope reflects the spatial concentration of high-intensity conflict and displacement, it does not imply the absence of humanitarian impacts in other provinces. Structural vulnerabilities, service disruption, and food insecurity remain present beyond prioritised hotspots. The reduction therefore, reflects analytical and operational targeting rather than a structural nationwide improvement in humanitarian conditions.The IPC analysis provides complementary evidence on acute food insecurity trends but cannot be used as a standalone estimate of humanitarian needs because it does not capture the full intersectoral dimensions of the crisis, including protection, health, shelter, and access constraints.  Reliability is assessed as Medium, as the figure is based on the most recent intersectoral planning framework but remains sensitive to methodological thresholds and geographic scope decisions.</t>
  </si>
  <si>
    <t>COD001People in Need</t>
  </si>
  <si>
    <t>OCHA 26/01/2026; OCHA 12/12/2025</t>
  </si>
  <si>
    <t xml:space="preserve"> https://humanitarianaction.info/plan/1509; https://data.humdata.org/dataset/cod-jiaf-humanitarian-needs-pin-and-severity</t>
  </si>
  <si>
    <t>According to INFORM SI methodology, Level 1 is calculated as people exposed minus people affected. As the affected population is proxied by the total population in this nationwide complex crisis, Level 1 is set to zero.</t>
  </si>
  <si>
    <t>COD001Minimal humanitarian conditions - Level 1</t>
  </si>
  <si>
    <t>According to INFORM SI methodology, the number of people in Level 2 is equal to the people affected minus the people in need. People in Level 2 may face some difficulties accessing basic services, but they can still meet their needs without external assistance. This approach is assigned a medium reliability rating because, despite the most recent HNO/HRP/HNRP having been published, which incorporates multi-sectoral assessments, the JIAF HDX Excel file was used, as it provides a severity breakdown. However, given the fluid nature of humanitarian crises, severity levels may not fully capture sudden changes in needs.</t>
  </si>
  <si>
    <t>COD001Stressed humanitarian conditions - Level 2</t>
  </si>
  <si>
    <t>https://reliefweb.int/report/democratic-republic-congo/republique-democratique-du-congo-besoins-humanitaire-et-plan-de-reponse-2026-janvier-2026; https://data.humdata.org/dataset/cod-jiaf-humanitarian-needs-pin-and-severity</t>
  </si>
  <si>
    <t>According to INFORM Severity Index methodology, Levels 3–5 together equal the total People in Need. Based on JIAF admin-2 severity data (HDX, Dec 2025), 5,864,510 people are classified in Level 4 areas. The remaining 8,998,637 are thus in Level 3. No population is classified as intersectoral severity Level 5. Reliability is assessed as Low because the estimate is derived from area-based JIAF severity classifications, which may not capture important variations within administrative units. In addition, the rapidly evolving conflict dynamics in eastern provinces may lead to an underestimation of severe humanitarian conditions in some locations.</t>
  </si>
  <si>
    <t>COD001Moderate humanitarian conditions - Level 3</t>
  </si>
  <si>
    <t>The Level 4 figure (5,864,510) is derived from the intersectoral severity breakdown in the JIAF dataset available on HDX. Reliability is assessed as Low because the estimate is derived from area-based JIAF severity classifications and may not fully capture rapid deterioration in conflict-affected provinces, particularly where insecurity and access constraints limit data collection.</t>
  </si>
  <si>
    <t>COD001Severe humanitarian conditions - Level 4</t>
  </si>
  <si>
    <t>No population is classified as intersectoral severity Level 5 under the current JIAF baseline.  The absence of Level 5 reflects the thresholds and geographic prioritisation applied in the 2026 intersectoral framework rather than clear evidence of nationwide humanitarian improvement. Reliability is assessed as Low given data gaps and limited access in conflict-affected provinces that may affect sensitivity to extreme deterioration.</t>
  </si>
  <si>
    <t>COD001Extreme humanitarian conditions - Level 5</t>
  </si>
  <si>
    <t>In the complex crisis in the Democratic Republic of Congo, five population groups are affected: IDPs, refugees and asylum seekers, returnees, host and non-host population. These groups are present in the 26 provinces.</t>
  </si>
  <si>
    <t>COD001Crisis affected groups</t>
  </si>
  <si>
    <t>https://data.humdata.org/dataset/mli-jiaf-humanitarian-needs-pin-and-severity</t>
  </si>
  <si>
    <t>As of February 19, 2026, Mali's estimated population is 25,568,969 according to OCHA. This source was selected over the World Bank, World Population Review, and INSTAT because it accounts for population growth, displacement, and migration trends rather than relying solely on fixed census data. Reliability is assessed as High because it provides the most recent population estimate and supports consistency with the 2026 HNRP/JIAF framework used for severity calculations.</t>
  </si>
  <si>
    <t>MLI001Total population</t>
  </si>
  <si>
    <t>https://data.worldbank.org/indicator/AG.LND.TOTL.K2?locations=ML</t>
  </si>
  <si>
    <t>Insecurity, violence, and their humanitarian consequences affect all regions of Mali. Consequently, the crisis is considered to affect the country’s entire landmass (1,220,190 km²). Although the source dates from 2023, national landmass figures remain stable over time. Reliability is assessed as High.</t>
  </si>
  <si>
    <t>MLI001Landmass affected</t>
  </si>
  <si>
    <t>The number of people exposed corresponds to Mali's total population, sourced from the United Nations Office for the Coordination of Humanitarian Affairs (OCHA) as of February 19, 2026. According to the INFORM Severity Index methodology, the entire population is considered exposed due to nationwide dynamics including armed conflict, forced displacement, and increased use of improvised explosive devices (IEDs), all of which deteriorate living conditions and access to basic social services. Reliability is assessed as Medium as national population figures remain estimates rather than direct counts.</t>
  </si>
  <si>
    <t>MLI001People exposed</t>
  </si>
  <si>
    <t>The affected population is assumed to correspond to the total population of Mali, in line with the INFORM Severity Index convention for nationwide complex crises where conflict, insecurity, service disruption, and climate shocks affect all regions. This reflects the widespread nature of the crisis rather than direct measurement of impact. Reliability is assessed as Medium, as this assumption is based on a modelling approach and may overestimate direct impact in relatively more stable areas, while underrepresenting the severity of conditions in highly affected regions.</t>
  </si>
  <si>
    <t>MLI001People affected</t>
  </si>
  <si>
    <t>UNHCR 18/05/2026; UNHCR 30/06/2026</t>
  </si>
  <si>
    <t>https://data.unhcr.org/en/documents/details/122517; https://data.unhcr.org/en/country/mli</t>
  </si>
  <si>
    <t>The number of people displaced (1,196,065) includes Malian refugees in asylum countries (336,329), refugee returnees (153), internally displaced persons (414,524), IDP returnees (153,132), and refugees hosted in Mali (291,599), based on UNHCR data published in May 2026. The figure also includes a small number of individuals undergoing refugee status determination procedures. Reliability is assessed as High because UNHCR regularly updates these figures using established registration and population tracking systems, although some population movements may not be immediately captured in a highly dynamic context.</t>
  </si>
  <si>
    <t>MLI001People displaced</t>
  </si>
  <si>
    <t>The figure represents total fatalities in Mali between 1 January and 30 June 2026, based on the ACLED dataset. Fatalities are exclusively linked to violent incidents and include all event types, including battles, violence against civilians, explosions and remote violence, riots, protests, and strategic developments. Reliability is assessed as Medium given likely underreporting in insecure and hard-to-reach areas.</t>
  </si>
  <si>
    <t>MLI001Fatalities reported</t>
  </si>
  <si>
    <t>The figure represents total conflict-related fatalities recorded in Mali between 1 January and 30 June 2026, based on the ACLED dataset. Fatalities are exclusively linked to violent incidents and include all event types. Reliability is assessed as Medium given likely underreporting in insecure and hard-to-reach areas.</t>
  </si>
  <si>
    <t>MLI001Fatalities in all crises</t>
  </si>
  <si>
    <t>https://data.humdata.org/dataset/mli-jiaf-humanitarian-needs-pin-and-severity; https://reliefweb.int/report/mali/mali-besoins-humanitaires-et-plan-de-reponse-2026</t>
  </si>
  <si>
    <t>The People in Need (PIN) figure of 5,337,635 is derived from the 2026 JIAF dataset published on HDX on 19 February 2026 and aligned with the 2026 HNRP. The HNRP presents a rounded figure of 5.1 million, while the JIAF dataset provides the detailed intersectoral severity breakdown used for INFORM calculations. The PIN reflects populations living in areas classified as intersectoral severity level 3 or above under the JIAF 2.0 framework. Needs are primarily driven by persistent armed conflict, intercommunal violence, displacement, climatic shocks, and market disruptions, particularly in Gao, Ménaka, Timbuktu, Kidal, Mopti, and Ségou. The 2026 PIN represents a decrease compared to 2025. According to the HNRP, this reduction is linked to strengthened geographic prioritisation and revised inclusion thresholds under the JIAF 2.0 methodology, rather than to a structural improvement in humanitarian conditions.</t>
  </si>
  <si>
    <t>MLI001People in Need</t>
  </si>
  <si>
    <t>According to INFORM SI methodology, Level 1 is calculated as the number of people exposed minus those affected. In this case, the affected population equals the total population, resulting in zero people under Level 1. This assumption reflects the widespread humanitarian impact across all regions, where even those not classified as directly in need may still experience disruptions to basic services, mobility, or protection. Given the complexity of the crisis and the overlap between insecurity, and service gaps, we consider that no population group remains unaffected. Reliability is low, as the assumption that the entire population is affected is a methodological choice and not based on direct measurement.</t>
  </si>
  <si>
    <t>MLI001Minimal humanitarian conditions - Level 1</t>
  </si>
  <si>
    <t>According to the INFORM SI methodology, Level 2 represents people who are affected but do not require external assistance, calculated by subtracting those who need assistance (PIN) from the total affected population. While Level 2 individuals may experience some difficulty accessing basic services, they can meet their needs independently. Reliability is assessed as Low because this estimate is derived through subtraction from intersectoral PIN figures and therefore remains sensitive to the underlying severity classifications and methodological assumptions.</t>
  </si>
  <si>
    <t>MLI001Stressed humanitarian conditions - Level 2</t>
  </si>
  <si>
    <t>According to the INFORM Severity Index methodology, the total number of people in need equals the sum of those in levels 3, 4, and 5. With no population classified at level 5, the level 3 figure is calculated by subtracting level 4 (581,409) from the total PIN (5,337,635), yielding 4,756,226 people in level 3. This approach aligns with the 2026 JIAF severity breakdown accessed on HDX in correlation with the HNRP 2026 appeal map. Reliability is assessed as Low because severity levels are derived from area-based intersectoral classifications and remain sensitive to methodological thresholds, geographic prioritisation, and the timing of data collection. In addition, the JIAF PIN is higher than the rounded HNRP figure, which introduces some uncertainty in how the caseload is presented across sources.</t>
  </si>
  <si>
    <t>MLI001Moderate humanitarian conditions - Level 3</t>
  </si>
  <si>
    <t>According to the INFORM Severity Index methodology, the sum of people in levels 3, 4, and 5 equals the total number of people in need. The Level 4 population, representing those in severe humanitarian conditions, was extracted directly from the 2026 JIAF HDX dataset and cross-referenced with the HNRP map. Geographically, most Level 4 areas are concentrated in Ménaka, Gao, and Kidal, where insecurity, displacement, market disruption, and access constraints compound existing vulnerabilities. Reliability is assessed as Low because the estimate is based on area-level intersectoral severity classifications that remain sensitive to methodological thresholds, geographic prioritisation, and data availability.</t>
  </si>
  <si>
    <t>MLI001Severe humanitarian conditions - Level 4</t>
  </si>
  <si>
    <t>According to the 2026 JIAF dataset published on HDX and aligned with the 2026 HNRP, no population in Mali is classified under intersectoral severity Level 5. The 2026 severity distribution shows populations concentrated in Levels 3 and 4, with Level 4 areas primarily located in Ménaka, Gao, and Kidal. The absence of Level 5 reflects the intersectoral severity thresholds and geographic prioritisation applied under the JIAF 2.0 framework. While ACLED data indicate a reduction in violence against civilians between 2024 and 2025, insecurity remains geographically widespread and structurally significant, with high fatality levels recorded across central and northern regions. This reduction does not in itself demonstrate systemic stabilisation. While no population is formally classified at Level 5, severe humanitarian conditions persist in several northern and eastern regions characterised by insecurity, displacement, market disruption, and access constraints. Reliability is assessed as Low, as severity classifications are derived from area-based intersectoral analysis and remain sensitive to methodological definitions, geographic prioritisation, and inclusion thresholds under JIAF 2.0.</t>
  </si>
  <si>
    <t>MLI001Extreme humanitarian conditions - Level 5</t>
  </si>
  <si>
    <t>UNHCR 18/05/2026</t>
  </si>
  <si>
    <t>https://data.unhcr.org/en/documents/details/122517</t>
  </si>
  <si>
    <t>MLI001Crisis affected groups</t>
  </si>
  <si>
    <t>IPC 13/10/2025; WPR 14/07/2026</t>
  </si>
  <si>
    <t>https://www.ipcinfo.org/ipc-country-analysis/details-map/en/c/1159738/?iso3=NAM; https://worldpopulationreview.com/countries/namibia</t>
  </si>
  <si>
    <t xml:space="preserve">The estimated population of Namibia based on the IPC analysis that was released on Oct 2025. This source has been selected over World Population Review (around 3,135,580) as both are very close. While IPC is more relevant to the crisis and used government census and population's movement for their analysis. </t>
  </si>
  <si>
    <t>NAM002Total population</t>
  </si>
  <si>
    <t>World population review accessed on 30/06/2024 ; Uni 12/06/2024; GRFC 2025 ; IPC 13/10/2025</t>
  </si>
  <si>
    <t>https://worldpopulationreview.com/countries/namibia-population ; https://www.uni-potsdam.de/en/namtip/public/news/2024/may-2024-namibia-declares-national-state-of-emergency; https://www.fsinplatform.org/report/global-report-food-crises-2025/ ; https://www.ipcinfo.org/ipc-country-analysis/details-map/en/c/1159738/?iso3=NAM</t>
  </si>
  <si>
    <t>The whole country is affected by the food insecurity crisis. On May 22nd 2024, the Namibian President Nangolo Mbumba has declared a national state of emergency due to the worst drought the country has experienced in 100 years. In 2026, prolonged dry conditions have continued to strain Namibia’s agricultural sector though it has easened compared to 2024/2025</t>
  </si>
  <si>
    <t>NAM002Landmass affected</t>
  </si>
  <si>
    <t>IPC 13/10/2025</t>
  </si>
  <si>
    <t>https://www.ipcinfo.org/ipc-country-analysis/details-map/en/c/1159738/?iso3=NAM</t>
  </si>
  <si>
    <t xml:space="preserve">The number of people exposed corresponds to the total population facing food insecurity who are part of the IPC Phase 1 to 5 analysis. This figure is taken from the Integrated Food Security Phase Classification. The source was chosen because food is the primary need related to the crisis, and the reliability of this data is low because it is based on second projection period from April to June 2026. </t>
  </si>
  <si>
    <t>NAM002People exposed</t>
  </si>
  <si>
    <t xml:space="preserve">The number of people affected corresponds to the total population facing food insecurity from IPC Phase 2 and above. Hence, the INFORM Severity Methodology was used to compute the different figures. The Integrated Food Security Phase Classification (IPC) was chosen because food is the primary need related to this crisis, and the reliability of this data is low because it is based on second projection period from April to June 2026. People exposed correspond to IPC Levels 1 to 5, while people affected correspond to IPC Levels 2 to 5. </t>
  </si>
  <si>
    <t>NAM002People affected</t>
  </si>
  <si>
    <t>IDMC 2026</t>
  </si>
  <si>
    <t>https://api.internal-displacement.org/sites/default/files/2026-05/IDMC-GRID-2026-Global-Report-on-Internal-Displacement.pdf</t>
  </si>
  <si>
    <t>Number of displaced is the number of refugees/asylum seekers/returnees/IDPs/irregular or unregistered migrants in Namibia, and the number of people displaced to other countries because of the crisis. This is the number of people displaced by disasters as of end of 2025. The number of people displaced as a  result of disasters in Namibia was taken from the IDMC latest report because it monitors displacements. In the report it was not clear if this displacements were from floods and drought or each independently. Therefore the reliability is low in addition to the fact that this assessment was done in 2025 and the figures might be out of date further compromising the reliability</t>
  </si>
  <si>
    <t>NAM002People displaced</t>
  </si>
  <si>
    <t>No Data</t>
  </si>
  <si>
    <t>NAM002Illness cases reported</t>
  </si>
  <si>
    <t>NAM002Injuries reported</t>
  </si>
  <si>
    <t>There is limited information regarding fatalities related to drought crisis. We left this indicator as Infogap</t>
  </si>
  <si>
    <t>NAM002Fatalities reported</t>
  </si>
  <si>
    <t>NAM002Fatalities in all crises</t>
  </si>
  <si>
    <t>NAM002Buildings damaged</t>
  </si>
  <si>
    <t>NAM002Buildings destroyed</t>
  </si>
  <si>
    <t>NAM002Buildings in affected area</t>
  </si>
  <si>
    <t>NAM002Economic Losses</t>
  </si>
  <si>
    <t xml:space="preserve">The number of people in need includes the total population in IPC Phase 3 and above. This figure is taken from the Integrated Food Security Phase Classification for the projected period from April to June 2026. This source was chosen because food is the primary need related to this crisis, and the reliability of this data is low because it is based on second projection period for April to June 2026. The number of peopple in need decreased during the second projection period due to normal to above-average rainfall across the country increasing water availability for drinking, irrigation, and livestock care. It overall improved food security outcomes by boosting agricultural production, creating farming employment, improving grazing, as well as the availability of wild fruits and fish. </t>
  </si>
  <si>
    <t>NAM002People in Need</t>
  </si>
  <si>
    <t>According to the INFORM Severity Index methodology, the number of people in Level 1 is equal to the number of people exposed minus the number of people affected, which corresponds to the population in IPC Phase 1 (i.e. Level 1). According to ACAPS INFORM Severity Index, people in Level 1 are able to meet their basic needs without employing irreversible coping strategies. According to the INFORM Severity Index methodology, the sum of people in Levels 3, 4, and 5 is equal to the total number of people in need, and the number of people in Levels 3, 4, and 5 corresponds to the figures taken directly from the Integrated Food Security Phase Classification (IPC). This source was chosen because food is the primary need related to the crisis, and the reliability of this data is low because the data is based on second projection period from April to June 2026.</t>
  </si>
  <si>
    <t>NAM002Minimal humanitarian conditions - Level 1</t>
  </si>
  <si>
    <t>According to the INFORM Severity Index methodology, the number of people in Level 2 is equal to the number of people affected minus the number of people in need, which corresponds to the population in IPC Phase 2 (i.e. Level 2). According to ACAPS INFORM Severity Index, people in Level 2 might be facing some difficulties accessing basic services but are able to meet their needs without external assistance. According to the INFORM Severity Index methodology, the sum of people in Levels 3, 4, and 5 is equal to the total number of people in need, and the number of people in Levels 3, 4, and 5 corresponds to the figures taken directly from the Integrated Food Security Phase Classification (IPC). This source was chosen because food is the primary need related to the crisis, and the reliability of this data is low because the data is based on second projection period from April to June 2026.</t>
  </si>
  <si>
    <t>NAM002Stressed humanitarian conditions - Level 2</t>
  </si>
  <si>
    <t xml:space="preserve">According to the INFORM Severity Index methodology, the sum of people in Levels 3, 4, and 5 is equal to the total number of people in need, and the number of people in Levels 3, 4, and 5 corresponds to the figures taken directly from the Integrated Food Security Phase Classification (IPC). This source was chosen because food is the primary need related to the crisis, and the reliability of this data is low because the data is based on second projection period from April to June 2026. </t>
  </si>
  <si>
    <t>NAM002Moderate humanitarian conditions - Level 3</t>
  </si>
  <si>
    <t xml:space="preserve">According to the INFORM Severity Index methodology, the sum of people in Levels 3, 4, and 5 is equal to the total number of people in need, and the number of people in Levels 3, 4, and 5 corresponds to the figures taken directly from the Integrated Food Security Phase Classification (IPC). No population is classified in IPC Phase 4. This source was chosen because food is the primary need related to the crisis, and the reliability of this data is low because the data is based on projections from April to June 2026. </t>
  </si>
  <si>
    <t>NAM002Severe humanitarian conditions - Level 4</t>
  </si>
  <si>
    <t xml:space="preserve">According to the INFORM Severity Index methodology, the sum of people in Levels 3, 4, and 5 is equal to the total number of people in need, and the number of people in Levels 3, 4, and 5 corresponds to the figures taken directly from the Integrated Food Security Phase Classification (IPC). No population is classified in IPC Phase 5. This source was chosen because food is the primary need related to the crisis, and the reliability of this data is low because the data is based on second projection period from April to June 2026. </t>
  </si>
  <si>
    <t>NAM002Extreme humanitarian conditions - Level 5</t>
  </si>
  <si>
    <t>GFRC 2025</t>
  </si>
  <si>
    <t>https://www.ipcinfo.org/ipc-country-analysis/details-map/en/c/1157149/?iso3=NAM</t>
  </si>
  <si>
    <t>Affected population group host, non-host community and refugees. As of 2025, Namibia hosts 6,327 refugees and asylum-seekers, most of whom reside in the Osire Refugee settlement located 225 km from the capital Windhoek. The site is in Otjozondjupa region which is also undergoing drought leading to food insecurity. Non-hosts (people requiring immediate assistance during a period of emergency who have not moved
from their homes or places of habitual residence). There are people that the government of Namibia is providing assistance but have not moved from their residence</t>
  </si>
  <si>
    <t>NAM002Crisis affected groups</t>
  </si>
  <si>
    <t>NAM002People facing limited access constraints</t>
  </si>
  <si>
    <t>NAM002People facing restricted access constraints</t>
  </si>
  <si>
    <t>WPR Accessed 15/07/2026</t>
  </si>
  <si>
    <t>The total population of Madagascar according to World Population Review accessed on 15/07/2026 adjusted by population movement. The relibility is medium since this figures are based on projections</t>
  </si>
  <si>
    <t>MDG002Total population</t>
  </si>
  <si>
    <t>City popualtion 23/07/2026 ; IPC 15/07/2026</t>
  </si>
  <si>
    <t>https://www.citypopulation.de/en/madagascar/cities/; https://www.ipcinfo.org/ipc-country-analysis/details-map/en/c/1165106/?iso3=MDG</t>
  </si>
  <si>
    <t>Based on the IPC food insecurity projection for June to September 2026, the areas classified as IPC Phase 3 (Crisis) or higher were used to estimate the total landmass affected by severe food insecurity. The affected areas include:
Toamasina II District in Atsinanana Region (East): 5,012 km²
Amboasary Atsimo District in Anosy Region (South): 9,889 km²
Androy Region (South), including Ambovombe-Androy, Tsihombe, Beloha, and Bekily districts, and Antanimora Sud Commune: 19,317 km²
Ampanihy Ouest District in Atsimo-Andrefana Region (South): 13,837 km²
The estimated total landmass projected to be in IPC Phase 3 or higher during June-September 2026 is approximately 48,055 km².</t>
  </si>
  <si>
    <t>MDG002Landmass affected</t>
  </si>
  <si>
    <t>IPC 15/07/2026</t>
  </si>
  <si>
    <t>https://www.ipcinfo.org/ipc-country-analysis/details-map/en/c/1165106/?iso3=MDG</t>
  </si>
  <si>
    <t>The number of people exposed are the people at risk of this crisis and corresponds to the total population included in Integrated Food Security Phase Classification (IPC) Phase 1 to 5. The source was chosen because food is the primary need related to the crisis. The reliability of this data is medium, as it is based on projected figures for the period June to September 2026.</t>
  </si>
  <si>
    <t>MDG002People exposed</t>
  </si>
  <si>
    <t xml:space="preserve">The number of people affected are the people directly impacted by this crisis corresponds to the total population facing food insecurity from IPC Phase 2 and above. The Integrated Food Security Phase Classification, IPC, was chosen because food is the primary need related to this crisis. PEOPLE AFFECTED = LEVEL 2 +LEVEL 3 + LEVEL 4 + LEVEL 5. The reliability of this data is medium, as it is based on projections for the period June to september 2026. </t>
  </si>
  <si>
    <t>MDG002People affected</t>
  </si>
  <si>
    <t>IOM 20/02/2026</t>
  </si>
  <si>
    <t>https://reliefweb.int/report/madagascar/displacement-great-south-madagascar-round-1-assessment-districts-ambovombe-and-ampanihy-ouest-including-communes-maroalopoty-maroalomainty-ampanihy-centre-and-itampolo-october-2025</t>
  </si>
  <si>
    <t>The Displacement Tracking Matrix (DTM) reported that 2,485 newly internally displaced households and 9,795 individuals which were recorded in the four communes due to the effects of the drought in 2024 and 2025. The average number of people per household in Madagscar is 3.399; (2,485*3.399) which translates to about 8,447 individuals. These individuals are distributed as follows: 16% in Maroalopoty, 15% in Maroalomainty, 21% in Ampanihy Ouest, and 42% in Itampolo. The assessment of the DTM programme was completed in September 2025, in 123 localities from four communes making the reliability low</t>
  </si>
  <si>
    <t>MDG002People displaced</t>
  </si>
  <si>
    <t>MDG002Illness cases reported</t>
  </si>
  <si>
    <t>MDG002Injuries reported</t>
  </si>
  <si>
    <t>MDG002Fatalities reported</t>
  </si>
  <si>
    <t>MDG002Fatalities in all crises</t>
  </si>
  <si>
    <t>MDG002Buildings damaged</t>
  </si>
  <si>
    <t>MDG002Buildings destroyed</t>
  </si>
  <si>
    <t>MDG002Buildings in affected area</t>
  </si>
  <si>
    <t>MDG002Economic Losses</t>
  </si>
  <si>
    <t>The number of people in need includes the total population in IPC Phase 3 and above, based on the latest available Integrated Food Security Phase Classification (IPC) projection for June to September 2026. This source was selected because food is the primary need related to the crisis. The figure has a medium reliability because it is based on projections for the period June to Sepember 2026.</t>
  </si>
  <si>
    <t>MDG002People in Need</t>
  </si>
  <si>
    <t>According to the INFORM Severity Index methodology, the number of people in Level 1 is calculated by subtracting the number of people affected from the total number of people exposed. People in Level 1 are able to meet their basic needs without employing irreversible coping strategies. The figure was taken directly from the Integrated Food Security Phase Classification (IPC) projection for June  to September 2026. This source was chosen because food is the primary need related to the crisis. The figure has a medium reliability because it is based on projections for the period June to Sepember 2026.</t>
  </si>
  <si>
    <t>MDG002Minimal humanitarian conditions - Level 1</t>
  </si>
  <si>
    <t>According to the INFORM Severity Index methodology, the number of people in Level 2 is calculated by subtracting the number of people in need from the total number of people affected. People in Level 2 may face some difficulties in accessing basic services but are generally able to meet their needs without external assistance. The figure was taken directly from the Integrated Food Security Phase Classification (IPC) projection for June to September 2026. This source was selected because food is the primary need related to the crisis. The figure has a medium reliability because it is based on projections for the period June to Sepember 2026.</t>
  </si>
  <si>
    <t>MDG002Stressed humanitarian conditions - Level 2</t>
  </si>
  <si>
    <t>According to the INFORM Severity Index methodology, the sum of people in Levels 3, 4, and 5 equals the total number of people in need. The figures for Levels 3 and 4 were taken directly from the Integrated Food Security Phase Classification (IPC) for the projection period for  June to September 2026. No population was classified under Level 5. This source was selected because food is the primary need in this crisis. The figure has a medium reliability because it is based on projections for the period June to Sepember 2026.</t>
  </si>
  <si>
    <t>MDG002Moderate humanitarian conditions - Level 3</t>
  </si>
  <si>
    <t>According to the INFORM Severity Index methodology, the sum of people in Levels 3, 4, and 5 equals the total number of people in need. The figures for Levels 3 and 4 were taken directly from the Integrated Food Security Phase Classification (IPC) for the projection period for June to September 2026. No population was classified under Level 5. This source was selected because food is the primary need in this crisis. The figure has a medium reliability because it is based on projections for the period June to Sepember 2026.</t>
  </si>
  <si>
    <t>MDG002Severe humanitarian conditions - Level 4</t>
  </si>
  <si>
    <t>According to the INFORM Severity Index methodology, the sum of people in Levels 3, 4, and 5 equals the total number of people in need. The figures for Levels 3 and 4 were taken directly from the Integrated Food Security Phase Classification (IPC) for the projection period for June to September 2026. No population was classified under Level 5. This source was selected because food is the primary need in this crisis.The figure has a medium reliability because it is based on projections for the period June to Sepember 2026.</t>
  </si>
  <si>
    <t>MDG002Extreme humanitarian conditions - Level 5</t>
  </si>
  <si>
    <t>IPC 15/07/2026 ; IOM 20/02/2026</t>
  </si>
  <si>
    <t>https://www.ipcinfo.org/ipc-country-analysis/details-map/en/c/1165106/?iso3=MDG ; https://www.fightfoodcrises.net/report/global-report-food-crises-2025/</t>
  </si>
  <si>
    <t>Host Community, Non-Host, and IDPs.</t>
  </si>
  <si>
    <t>MDG002Crisis affected groups</t>
  </si>
  <si>
    <t>MDG002People facing limited access constraints</t>
  </si>
  <si>
    <t>MDG002People facing restricted access constraints</t>
  </si>
  <si>
    <t>world population review accessed on 17/07/2026</t>
  </si>
  <si>
    <t>https://worldpopulationreview.com/countries/tanzania-population</t>
  </si>
  <si>
    <t>Total population of Tanzania according to world population review accessed on 17/07/2026. Reliability is medium because it is based on estimates</t>
  </si>
  <si>
    <t>TZA001Total population</t>
  </si>
  <si>
    <t>City population accessed on 17/07/2026 ; UNHCR Accessed 17/07/2026 ; IPC 27/04/2026</t>
  </si>
  <si>
    <t>https://www.citypopulation.de/en/tanzania/admin/ ; https://data.unhcr.org/en/country/tza ; https://www.ipcinfo.org/fileadmin/user_upload/ipcinfo/docs/IPC_Tanzania_Acute_Food_Insecurity_April%202026_Report_English.pdf</t>
  </si>
  <si>
    <t>The total landmass affected by International Displacement in Tanzania and Food Security Crisis in 11 regions and 30 districts in Tanzania.</t>
  </si>
  <si>
    <t>TZA001Landmass affected</t>
  </si>
  <si>
    <t xml:space="preserve">IPC 27/04/2026 ; city population accessed on 17/07/2026 ; UNHCR Accessed 17/07/2026 </t>
  </si>
  <si>
    <t>https://www.ipcinfo.org/fileadmin/user_upload/ipcinfo/docs/IPC_Tanzania_Acute_Food_Insecurity_April%202026_Report_English.pdf ; https://www.citypopulation.de/en/tanzania/admin/ ; https://data.unhcr.org/en/country/tza</t>
  </si>
  <si>
    <t>The total exposed people by International Displacement in Tanzania and Food Security Crisis in 11 regions and 30 districts in Tanzania.</t>
  </si>
  <si>
    <t>TZA001People exposed</t>
  </si>
  <si>
    <t>IPC 27/04/2026 ; UNHCR 15/07/2026</t>
  </si>
  <si>
    <t>https://www.ipcinfo.org/fileadmin/user_upload/ipcinfo/docs/IPC_Tanzania_Acute_Food_Insecurity_April%202026_Report_English.pdf ; https://data.unhcr.org/en/documents/download/123329</t>
  </si>
  <si>
    <t>The total affected people by International Displacement in Tanzania and Food Security Crisis in 11 regions and 30 districts in Tanzania.</t>
  </si>
  <si>
    <t>TZA001People affected</t>
  </si>
  <si>
    <t>UNHCR  15/07/2026 ; IDMC 2026</t>
  </si>
  <si>
    <t>https://data.unhcr.org/en/documents/download/123329 ; https://api.internal-displacement.org/sites/default/files/2026-05/IDMC-GRID-2026-Global-Report-on-Internal-Displacement.pdf</t>
  </si>
  <si>
    <t>The total displaced people by International Displacement in Tanzania and Food Security Crisis in North-East Tanzania which included internally displaced people and refugees/asylum seekers. The reliability is low because we can not affirm if those displaced by the disasters as of end of 2025 include which disaster additionally, this assessments were done within 2025 and is out of date. These two factors are compromising reliability of the multiple crises.</t>
  </si>
  <si>
    <t>TZA001People displaced</t>
  </si>
  <si>
    <t>TZA001Illness cases reported</t>
  </si>
  <si>
    <t>TZA001Injuries reported</t>
  </si>
  <si>
    <t>TZA001Fatalities reported</t>
  </si>
  <si>
    <t>TZA001Fatalities in all crises</t>
  </si>
  <si>
    <t>TZA001Buildings damaged</t>
  </si>
  <si>
    <t>TZA001Buildings destroyed</t>
  </si>
  <si>
    <t>TZA001Buildings in affected area</t>
  </si>
  <si>
    <t>TZA001Economic Losses</t>
  </si>
  <si>
    <t>IPC 27/04/2026 ,UNHCR 15/07/2026</t>
  </si>
  <si>
    <t xml:space="preserve">The number of people in need is the sum of all people in need for each individual crisis in Tanzania. It is the number of refugees and asylum seekers in Tanzania as of June 2026 (131,034) + People in Crisis food insecurity level (IPC Phase 3 and above) between June 2026 to January 2027 (507,498). Reliability is medium because the figures are based on projected estimates. 
The number of people in need has increased from the last IPC publication in 2025 because of increased number of districts analysed. Initailly there was 16 analysed districts, while in the current 2026 IPC publication, they have included 30 districts. </t>
  </si>
  <si>
    <t>TZA001People in Need</t>
  </si>
  <si>
    <t>IPC 27/04/2026 ; city population accessed on 17/07/2026 ; UNHCR Accessed 17/07/2026 ; UNHCR  15/07/2026 ; IDMC 2026</t>
  </si>
  <si>
    <t>https://www.ipcinfo.org/fileadmin/user_upload/ipcinfo/docs/IPC_Tanzania_Acute_Food_Insecurity_April%202026_Report_English.pdf ; https://www.citypopulation.de/en/tanzania/admin/ ; https://data.unhcr.org/en/country/tza ; https://data.unhcr.org/en/documents/download/123329</t>
  </si>
  <si>
    <t>The number of people facing level 1 conditions is the sum of all level 1 for each individual crisis for Tanzania drought leading to food insecurity and refugee crisis.</t>
  </si>
  <si>
    <t>TZA001Minimal humanitarian conditions - Level 1</t>
  </si>
  <si>
    <t>The number of people in level 2 condition is the sum of all people in level 2 conditions for each individual crisis in Tanzania drought leading to food insecurity and refugee crisis.</t>
  </si>
  <si>
    <t>TZA001Stressed humanitarian conditions - Level 2</t>
  </si>
  <si>
    <t xml:space="preserve">People in moderate humanitarian conditions is the sum-up of the same level of the individual crises in Tanzania; the International Displacement in Tanzania and Food Security Crisis. 
According to INFORM Severity Index methodology, the sum of people in levels 3, 4 and 5 is equal to the total number of people in need. The sum of people in Level 3 in drought leading to the food insecurity crisis (507,498) / People who are assigned under IPC phase 3 + the refugees crisis (131,034) / whole population of the refugees and asylum seeker. 
The number of people in need who are all assigned in level 3 has increased from the last IPC publication in 2025 because of increased number of districts analysed. Initailly there was 16 analysed districts, while in the current 2026 IPC publication, they have included 30 districts. </t>
  </si>
  <si>
    <t>TZA001Moderate humanitarian conditions - Level 3</t>
  </si>
  <si>
    <t>IPC 27/04/2026</t>
  </si>
  <si>
    <t>https://www.ipcinfo.org/fileadmin/user_upload/ipcinfo/docs/IPC_Tanzania_Acute_Food_Insecurity_April%202026_Report_English.pdf</t>
  </si>
  <si>
    <t xml:space="preserve">People in severe humanitarian conditions is the sum-up of the same level of the individual crises in Tanzania; the International Displacement in Tanzania and Food Security Crisis. 
None has been assigned under IPC phase 4, while there is unavailable data about the severity distribution of the refugees crisis and it is considered infogap. </t>
  </si>
  <si>
    <t>TZA001Severe humanitarian conditions - Level 4</t>
  </si>
  <si>
    <t xml:space="preserve">People in extreme humanitarian conditions is the sum-up of the same level of the individual crises in Tanzania; the International Displacement in Tanzania and Food Security Crisis. 
Noone has been assigned under IPC phase 5, while there is unavailable data about the severity distribution of the refugees crisis. However based on monitoring of qual and quant sources, there is no evidence that suggests refugees are facing level 5 conditions, which is characterised by significant levels of mortality. Therefore, the level is 0. </t>
  </si>
  <si>
    <t>TZA001Extreme humanitarian conditions - Level 5</t>
  </si>
  <si>
    <t>UNHCR Accessed 15/07/2026 ; IPC 27/04/2026</t>
  </si>
  <si>
    <t>https://data.unhcr.org/en/country/tza ; https://www.ipcinfo.org/fileadmin/user_upload/ipcinfo/docs/IPC_Tanzania_Acute_Food_Insecurity_April%202026_Report_English.pdf</t>
  </si>
  <si>
    <t xml:space="preserve">Host community, Non-host and refugees. Some of the refugees are in Tabora region which also hosts refugees </t>
  </si>
  <si>
    <t>TZA001Crisis affected groups</t>
  </si>
  <si>
    <t>TZA001People facing limited access constraints</t>
  </si>
  <si>
    <t>TZA001People facing restricted access constraints</t>
  </si>
  <si>
    <t>World population review accessed on 17/07/2026</t>
  </si>
  <si>
    <t>TZA003Total population</t>
  </si>
  <si>
    <t>CityPopulation Accessed 28/04/2026 ; IPC 27/04/2026</t>
  </si>
  <si>
    <t>https://www.citypopulation.de/en/tanzania/admin/ ; https://www.ipcinfo.org/fileadmin/user_upload/ipcinfo/docs/IPC_Tanzania_Acute_Food_Insecurity_April%202026_Report_English.pdf</t>
  </si>
  <si>
    <t>The landmass of districts affected by food insecurity 30 rural districts across 11 regions, including 20 districts with bimodal agricultural seasons and 10 districts with a unimodal season. They include Bahi, Chamwino, Chemba, Igunga, Ikungi, Iramba, Kilwa, Kishapu, Kiteto, Korogwe, Lindi, Liwale, Longido, Manyoni, Maswa, Mbulu, Meatu, Mkalama, Monduli, Mpwapwa, Mtama, Mwanga, Ngorongoro, Nzega, Pangani, Same, Sengerema, Simanjiro, Urambo, and Uyui district. The reliability is medium since this landmass figures are estimates</t>
  </si>
  <si>
    <t>TZA003Landmass affected</t>
  </si>
  <si>
    <t>The number of people exposed corresponds to the total population facing food insecurity, including IPC Phase 1 to 5. This figure is taken from the Integrated Food Security Phase Classification. The source was chosen because food is the primary need related to the crisis, and the reliability of this data is medium because it is based on Projected  period of Jun 2026 - Jan 2027. There as a descripancy in the people exposed figure from IPC which reads 9,929,218 but should be 9,929,225 when you sum-up the IPC phase 1 to 5.</t>
  </si>
  <si>
    <t>TZA003People exposed</t>
  </si>
  <si>
    <t>The number of people affected corresponds to the total population facing food insecurity from IPC Phase 2 and above. Hence, INFORM severity methodology was used to compute the different figures. The Integrated Food Security Phase Classification, IPC, was chosen because food is the primary need related to this crisis, and the reliability of this data is medium because it is based on the Projected  period of Jun 2026 - Jan 2027</t>
  </si>
  <si>
    <t>TZA003People affected</t>
  </si>
  <si>
    <t>Number of internally displaced people in Tanzania as of end of 2025. The number was taken from the IDMC latest report because it monitors displacements. In the report it was not clear if this displacements were from floods and drought or each independently. Therefore the reliability is low in addition to the fact that this assessment was done in 2025 and the figures out of date further compromising the reliability</t>
  </si>
  <si>
    <t>TZA003People displaced</t>
  </si>
  <si>
    <t>TZA003Illness cases reported</t>
  </si>
  <si>
    <t>TZA003Injuries reported</t>
  </si>
  <si>
    <t>TZA003Fatalities reported</t>
  </si>
  <si>
    <t>TZA003Fatalities in all crises</t>
  </si>
  <si>
    <t>TZA003Buildings damaged</t>
  </si>
  <si>
    <t>TZA003Buildings destroyed</t>
  </si>
  <si>
    <t>TZA003Buildings in affected area</t>
  </si>
  <si>
    <t>TZA003Economic Losses</t>
  </si>
  <si>
    <t xml:space="preserve">Extended droughts, flooding, consistently elevated staple food prices, shrinking household purchasing power, and scarce income‑earning opportunities are pushing about 10% of the assessed population in 30 highly vulnerable rural districts across 11 regions into severe acute food insecurity (IPC Phase 3 or higher). This includes 20 districts with bimodal farming seasons and 10 districts with a unimodal agricultural season. The number of people in need includes the total population in IPC Phase 3 and above. This figure is taken from the Integrated Food Security Phase classification from projections from June 2026 to January 2027 . This source was chosen because food is the primary need related to this crisis, and the reliability of this data is medium because it is based on estimates. 
The number of people in need has increased from the last IPC publication in 2025 because of increased number of districts analysed. Initailly there was 16 analysed districts, while in the current 2026 IPC publication, they have included 30 districts. </t>
  </si>
  <si>
    <t>TZA003People in Need</t>
  </si>
  <si>
    <t>According to INFORM SI methodology, the number of people in Level 1 is equal to the people exposed minus the people affected. People in Level 1 are able to meet their basic needs without employing irreversible coping strategies. The figure was picked from the IPC phase one which is the same as level 1. The reliability of this data is medium because it is based on projections from June 2026 to January 2027.</t>
  </si>
  <si>
    <t>TZA003Minimal humanitarian conditions - Level 1</t>
  </si>
  <si>
    <t>According to INFORM SI methodology, the number of people in Level 2 is equal to the people affected minus the people in need. People in Level 2 might be facing some difficulties accessing basic services but are able to meet their needs without external assistance. The figure was picked from the IPC phase two which is the same as level 2. The reliability of this data is medium because it is based on projections from June 2026 to January 2027.</t>
  </si>
  <si>
    <t>TZA003Stressed humanitarian conditions - Level 2</t>
  </si>
  <si>
    <t>According to INFORM Severity Index Methodology, the sum of people in levels 3, 4, and 5 is equal to the total number of people in need, and the number of people in level 3, 4, and 5 corresponds to the figure taken directly from the Integrated Food Security Phase Classification website. The figure was picked from the IPC phase three which is the same as level 3. This source was chosen because food is the primary need related to the crisis. The reliability of this data is medium because it is based on projections from June 2026 to January 2027. The number of people in need has increased from the last IPC publication in 2025 because of increased number of districts analysed. Initailly there was 16 analysed districts, while in the current 2026 IPC publication, they have included 30 districts.</t>
  </si>
  <si>
    <t>TZA003Moderate humanitarian conditions - Level 3</t>
  </si>
  <si>
    <t>According to INFORM Severity Index Methodology, the sum of people in levels 3, 4, and 5 is equal to the total number of people in need, and the number of people in level 3, 4, and 5 corresponds to the figure taken directly from the Integrated Food Security Phase Classification website. The figure was picked from the IPC phase four (noone was assigned there) which is the same as level 4. This source was chosen because food is the primary need related to the crisis. The reliability of this data is medium because it is based on projections from June 2026 to January 2027.</t>
  </si>
  <si>
    <t>TZA003Severe humanitarian conditions - Level 4</t>
  </si>
  <si>
    <t>According to INFORM Severity Index Methodology, the sum of people in levels 3, 4, and 5 is equal to the total number of people in need, and the number of people in level 3, 4, and 5 corresponds to the figure taken directly from the Integrated Food Security Phase Classification website. The figure was picked from the IPC phase five (noone was assigned there) which is the same as level 5. This source was chosen because food is the primary need related to the crisis. The reliability of this data is medium because it is based on projections from June 2026 to January 2027.</t>
  </si>
  <si>
    <t>TZA003Extreme humanitarian conditions - Level 5</t>
  </si>
  <si>
    <t>UNHCR Accessed 28/04/2026 ; IPC 27/04/2026</t>
  </si>
  <si>
    <t xml:space="preserve">Host community, non-host, and refugees. Some of the refugees are in Tabora region which also hosts refugees </t>
  </si>
  <si>
    <t>TZA003Crisis affected groups</t>
  </si>
  <si>
    <t>TZA003People facing limited access constraints</t>
  </si>
  <si>
    <t>TZA003People facing restricted access constraints</t>
  </si>
  <si>
    <t>world population review accessed on 17/07/2026.</t>
  </si>
  <si>
    <t>Total population of Tanzania  according to world population review accessesed on 17/07/2026. Reliability is medium because it is based on estimates</t>
  </si>
  <si>
    <t>TZA002Total population</t>
  </si>
  <si>
    <t>City population accessed on 17/07/2026 ; UNHCR Accessed 17/07/2026</t>
  </si>
  <si>
    <t>https://www.citypopulation.de/en/tanzania/admin/ ; https://data.unhcr.org/en/country/tza</t>
  </si>
  <si>
    <t xml:space="preserve">The following regions host refugees: Kigoma, Katavi, Tabora, Tanga, Dar-es Salaam. However, majority of the refugees live in Kigoma (91%) and Katavi (6%) (more then 10,000 refugees). Therefore, only these two have been included. Reliability set to be medium as some admin1 has been excluded despite that they host a number of refugees and also the number of refugees is low to compared to the areas included. </t>
  </si>
  <si>
    <t>TZA002Landmass affected</t>
  </si>
  <si>
    <t>http://www.citypopulation.de/en/tanzania/cities/ ; https://data.unhcr.org/en/country/tza</t>
  </si>
  <si>
    <t xml:space="preserve">The total number of people exposed in a perfect analytical scenario should corresponds to the total population of regions that host refugees: Kigoma, Katavi, Tabora, Tanga, Dar-es Salaam. However, we include only Katavi and Kigoma because they are the only administrative areas in Tanzania hosting more than 10,000 refugees, accounting for over 95% of the refugee population nationally. Including regions with very small numbers (under 5,000) would distort exposure ratios and undermine analytical accuracy. This threshold aligns with UNHCR and humanitarian best practices for meaningful population exposure analyses. The figures are 1,152,958  and 2,470,967 respectively, giving a total population of 3,623,925. The reliability of this data is medium because it is based on projections and exclusions of areas that host less then 10,000,  also the number of refugees to included areas' population ratio  is low. We used data from city population because it provides estimations of the population density of each region in Tanzania. </t>
  </si>
  <si>
    <t>TZA002People exposed</t>
  </si>
  <si>
    <t>UNHCR  15/07/2026</t>
  </si>
  <si>
    <t>https://data.unhcr.org/en/documents/download/123329</t>
  </si>
  <si>
    <t xml:space="preserve">The total number of people affected corresponds to the total population of refugees in Kigoma, Katavi, Tabora, Tanga, Dar-es Salaam. The reliability of this data is medium because it is based on estimates. We used data from UNHCR because it provides estimates of refugee population </t>
  </si>
  <si>
    <t>TZA002People affected</t>
  </si>
  <si>
    <t>As of 30 June 2026, Tanzania hosts 131,034 refugees and asylum seekers, mainly from Burundi and the DRC. Of these, 89,808 live in Nyarugusu Camp, while 41,226 (mostly Burundian) refugees live in urban areas, villages, and old settlements in Dar es Salaam, Kigoma, Katavi, and Tabora regions.</t>
  </si>
  <si>
    <t>TZA002People displaced</t>
  </si>
  <si>
    <t>TZA002Illness cases reported</t>
  </si>
  <si>
    <t>TZA002Injuries reported</t>
  </si>
  <si>
    <t>TZA002Fatalities reported</t>
  </si>
  <si>
    <t>TZA002Fatalities in all crises</t>
  </si>
  <si>
    <t>TZA002Buildings damaged</t>
  </si>
  <si>
    <t>TZA002Buildings destroyed</t>
  </si>
  <si>
    <t>TZA002Buildings in affected area</t>
  </si>
  <si>
    <t>TZA002Economic Losses</t>
  </si>
  <si>
    <t xml:space="preserve">The total number of people in need is the total population of refugees and asylum seekers in Tanzania.  The number of People Displaced were taken as PIN because most of the refugees and Asylum seekers need almost all kinds of assistance. The UNHCR provides meaningful data about the total population of  displaced and the répartition across different locations of the country, making it a reliable source to extract this figure. The reliability of this data is medium because it is based on estimations and fluidity of the refugees and asylum seekers.
</t>
  </si>
  <si>
    <t>TZA002People in Need</t>
  </si>
  <si>
    <t>City population accessed on 17/07/2026; UNHCR  Accessed 17/07/2026 ; UNHCR  15/07/2026</t>
  </si>
  <si>
    <t>http://www.citypopulation.de/en/tanzania/cities/ ; https://data.unhcr.org/en/country/tza ; https://data.unhcr.org/en/documents/download/123329</t>
  </si>
  <si>
    <t>According to INFORM SI methodology, the number of people in Level 1 is equal to the people exposed minus the people affected. The reliability of this data is medium because it is based on projections. We used data from city population because it provides estimations of the population density of each region in Tanzania.</t>
  </si>
  <si>
    <t>TZA002Minimal humanitarian conditions - Level 1</t>
  </si>
  <si>
    <t>According to INFORM SI methodology, the number of people in Level 2 is equal to the people affected minus the people in need. People in Level 2 might be facing some difficulties accessing basic services but are able to meet their needs without external assistance. The reliability of this data is medium because it is based on projections from city population and UNHCR.</t>
  </si>
  <si>
    <t>TZA002Stressed humanitarian conditions - Level 2</t>
  </si>
  <si>
    <t xml:space="preserve">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0 for level 5 since there is no other reliable source for the severity distribution for each level. Displaced were taken as PIN because most of the  refugees, asylum-seekers need almost all kinds of assistance. UNHCR provides meaningful data about the total population of concern. The reliability of this data is medium because it is based on estimations and fluidty of the refugees and asylum seekers. </t>
  </si>
  <si>
    <t>TZA002Moderate humanitarian conditions - Level 3</t>
  </si>
  <si>
    <t>The severity of needs is not available for refugees as we have no available data about the number of refugees distribution for each crisis level making it an information gap</t>
  </si>
  <si>
    <t>TZA002Severe humanitarian conditions - Level 4</t>
  </si>
  <si>
    <t xml:space="preserve">Based on monitoring of qual and quant sources, there is no evidence that suggests refugees are facing level 5 conditions, which is characterised by significant levels of mortality. </t>
  </si>
  <si>
    <t>TZA002Extreme humanitarian conditions - Level 5</t>
  </si>
  <si>
    <t>Host-community, Non-host and Refugees</t>
  </si>
  <si>
    <t>TZA002Crisis affected groups</t>
  </si>
  <si>
    <t>TZA002People facing limited access constraints</t>
  </si>
  <si>
    <t>TZA002People facing restricted access constraints</t>
  </si>
  <si>
    <t>World Population Review accessed 22/07/2026</t>
  </si>
  <si>
    <t>https://worldpopulationreview.com/countries/mozambique-population</t>
  </si>
  <si>
    <t>Total population of Mozambique adjusted for population movement. We took the World Population Review as a source because the last national census was in 2017 and the source used provides estimates and projections. The reliability is medium because it is based on projections of the latest United Nations data.</t>
  </si>
  <si>
    <t>MOZ001Total population</t>
  </si>
  <si>
    <t>FAO accessed 22/07/2026; OCHA Accessed 12/02/2026 ; OCHA 29/12/2025 ; OCHA 02/02/2026 ; FAO accessed 22/06/2026</t>
  </si>
  <si>
    <t>https://data-in-emergencies.fao.org/apps/22e659f381fa41e5af05a67db001ac26/explore; https://data.humdata.org/dataset/5e8d83a5-1210-49be-b7d9-cf286dbc15df/resource/9ae1a4c9-5a2a-4f4c-aa85-367a75ccba8a/download/moz_admin_boundaries.xlsx ; https://reliefweb.int/attachments/effb684b-b4df-4a61-a47d-082ff575b103/MOZ_2026_HNRP_20251217_ENG%20Final.pdf ; https://data-in-emergencies.fao.org/apps/22e659f381fa41e5af05a67db001ac26/explore</t>
  </si>
  <si>
    <t>The landmass affected is the area in square kilometres of admin levels affected by the crisis. The total landmass affected by multiple crises was calculated by combining the areas affected by conflict and by floods, while adjusting for overlaps in provinces affected by both crises.
The baseline figure used for the conflict crisis was 106,062 km², covering Cabo Delgado, Niassa, and Nampula provinces. The total flooded landmass recorded nationwide was 6,031 km² as of 22 July 2026. To avoid double counting, flooded areas already located within the three conflict-affected provinces were excluded from the flood total before combining the figures. A total overlapping flooded area of  1,211 km² was removed, including 517 km² in Cabo Delgado, 443 km² in Nampula, and 251 km² in Niassa.
After removing the overlapping flooded areas, the remaining flood-affected landmass was added to the conflict-affected landmass, resulting in the final estimate of landmass affected by multiple crises 106,062+4,820=110,882.
The reliability of the estimate is assessed as medium because the figures are based on evolving estimates and flood persistence analysis. In addition, the flood-affected landmass is subject to frequent updates as water levels recede and ongoing assessments continue to provide revised information on the extent of affected areas.</t>
  </si>
  <si>
    <t>MOZ001Landmass affected</t>
  </si>
  <si>
    <t>World Population Review accessed 22/07/2026 ; INDG accessed 22/07/2026 ; OCHA 06/02/2026</t>
  </si>
  <si>
    <t>https://worldpopulationreview.com/countries/mozambique ; https://public.tableau.com/app/profile/cenoe/viz/DASHBOARD_IMPACTO_INGD_EXTERNO_17418596149660/Dashboard ; https://reliefweb.int/report/mozambique/southern-africa-flooding-update-4-february-2026</t>
  </si>
  <si>
    <t>The people exposed in the multiple crises is the summation of people exposed to conflict in Cabo Delgado, and cyclones/floods/rains. However, there are overlaps and direct summation would lead to double counting. Therefore, we took the landmass of the crisis with the highest number of people exposed (floods-all provinces are exposed to the rains/floods/cyclone impact) as it includes the whole population. The reliability is medium since it has been assumed that the whole population are exposed.</t>
  </si>
  <si>
    <t>MOZ001People exposed</t>
  </si>
  <si>
    <t>FAO accessed 22/07/2026 ; OCHA 11/05/2026 ; IFRC 11/05/2026 ; OCHA Accessed 12/02/2026 ; OCHA 29/12/2025</t>
  </si>
  <si>
    <t>https://data-in-emergencies.fao.org/apps/22e659f381fa41e5af05a67db001ac26/explore ; https://public.tableau.com/app/profile/cenoe/viz/DASHBOARD_IMPACTO_INGD_EXTERNO_17418596149660/Dashboard ; https://reliefweb.int/report/mozambique/southern-africa-heavy-rains-and-floods-flash-update-no-4-30-april-2026 ; https://reliefweb.int/report/mozambique/mozambique-floods-2026-operation-update-2-mdrmz027 ; https://data.humdata.org/dataset/46b79d47-0667-4baa-8d69-468b208855ed/resource/8bbafaba-2ad5-41e6-9df1-34b25fa915f0/download/moz_admpop_adm2_2025.csv ; https://reliefweb.int/report/mozambique/mozambique-humanitarian-needs-and-response-plan-humanitarian-programme-cycle-2026-issued-29-december-2025-enpt?_gl=1*1q6fvbv*_gcl_au*ODkxNjk0NzYyLjE3NzAwMjIzMDM.*_ga*NzMzMDA4Njg2LjE3MDM3NzgzNjQ.*_ga_E60ZNX2F68*czE3NzAxMDQ2NTMkbzEwMSRnMSR0MTc3MDEwNTAzNSRqNjAkbDAkaDA.</t>
  </si>
  <si>
    <t>The total number of people affected by multiple crises was estimated at 4,290,685 people. This figure was calculated by combining the population affected by conflict in northern Mozambique with the population affected by floods, heavy rains, and cyclones, while accounting for geographical overlaps to avoid double counting.
The baseline figure used was 3,985,685 people affected by conflict across Cabo Delgado, Niassa, and Nampula provinces. To this, the number of people affected by the recent floods and rainy season (422,000) was added after removing overlapping flood-affected populations within the same three provinces already included in the conflict caseload. A total of 117,000 people were excluded from the flood figures to avoid duplication, including 29,000 people in Cabo Delgado, 29,000 in Niassa, and 59,000 in Nampula.
Following the adjustment for overlap, the remaining flood-affected population was added to the conflict-affected population, resulting in a total of 4,407,685  people affected by multiple crises 3,985,685+305,000= 4,290,685.
The reliability of the estimate is considered medium because the figures are based on evolving estimates and the humanitarian situation remains fluid. Furthermore, flood-related figures continue to change as ongoing assessments generate updated information.</t>
  </si>
  <si>
    <t>MOZ001People affected</t>
  </si>
  <si>
    <t>IOM 02/02/2026 ; OCHA 23/01/2026 ; INDG accessed 09/04/2026 ; OCHA 08/12/2025; IOM 05/08/2025; 09/10/2025; 25/11/2025 ; 16/01/2026</t>
  </si>
  <si>
    <t>https://reliefweb.int/report/mozambique/iom-mozambique-flash-appeal-2026-flood-response-central-and-southern-mozambique ; https://reliefweb.int/report/mozambique/mozambique-floods-hnrp-addendum-covering-period-january-june-2026-issue-january-2026-enpt ; https://public.tableau.com/app/profile/cenoe/viz/DASHBOARD_IMPACTO_INGD_EXTERNO_17418596149660/Dashboard ; https://reliefweb.int/report/mozambique/mozambique-cabo-delgado-nampula-niassa-provinces-humanitarian-snapshot-30-november-2025-enpt; https://reliefweb.int/report/mozambique/mozambique-ett-movement-alert-report-137-ancuabe-chiure-and-muidumbe-attacks-20-july-03-august-2025; https://reliefweb.int/report/mozambique/displacement-tracking-matrix-mozambique-emergency-tracking-tool-ett-movement-alert-144-cabo-delgado-and-nampula-attacks-8-october-2025; https://reliefweb.int/report/mozambique/mozambique-ett-movement-alert-report-149-memba-nampula-attack-24-nov-2025; https://reliefweb.int/report/mozambique/mozambique-cabo-delgado-nampula-niassa-provinces-humanitarian-snapshot</t>
  </si>
  <si>
    <t>The number of people displaced corresponds to the sum of the people displaced for each crisis in Mozambique (violence in Cabo Delgado and cyclone/rains/floods).The reliability is medium since the figures will keep changing with ongoing assessments, especially in the flood crisis</t>
  </si>
  <si>
    <t>MOZ001People displaced</t>
  </si>
  <si>
    <t>INGD accessed 22/07/2026</t>
  </si>
  <si>
    <t>https://public.tableau.com/app/profile/cenoe/viz/DASHBOARD_IMPACTO_INGD_EXTERNO_17418596149660/Dashboard</t>
  </si>
  <si>
    <t>Since October 2025 till February 2025, these are the number of people injured as a result of floods during the riany and cyclone season in Mozambique.</t>
  </si>
  <si>
    <t>MOZ001Injuries reported</t>
  </si>
  <si>
    <t>INGD accessed 22/07/2026 ; ACLED Accessed 22/07/2026</t>
  </si>
  <si>
    <t>https://public.tableau.com/app/profile/cenoe/viz/DASHBOARD_IMPACTO_INGD_EXTERNO_17418596149660/Dashboard ; https://acleddata.com/explorer/</t>
  </si>
  <si>
    <t>This is the cumulative fatalities from the 25/2026 flood/rains/cyclones and conflict in northern Mozambique. 260 fatalities from organized violence (batteles,explosion/remote violence,violence against civilians) by Non-state armed groups from 1 January 2026 to 30 June 2026  in Cabo Delgado province were recorded. Since the beginning of the 2025/2026 rainy and cyclonic season, a total of fatalities of 314 fatalities have been recorded as of 22 July 2026. The reliability is medium because these figures are estimates.</t>
  </si>
  <si>
    <t>MOZ001Fatalities reported</t>
  </si>
  <si>
    <t>MOZ001Fatalities in all crises</t>
  </si>
  <si>
    <t>FAO accessed 22/07/2026 ; IOM 02/02/2026 ; OCHA 23/01/2026 ; OCHA 02/02/2026 ; OCHA 29/12/2025</t>
  </si>
  <si>
    <t xml:space="preserve">https://data-in-emergencies.fao.org/apps/22e659f381fa41e5af05a67db001ac26/explore ; https://reliefweb.int/report/mozambique/iom-mozambique-flash-appeal-2026-flood-response-central-and-southern-mozambique ; https://reliefweb.int/report/mozambique/mozambique-floods-hnrp-addendum-covering-period-january-june-2026-issue-january-2026-enpt ; https://data.humdata.org/dataset/92202a18-179d-4cfb-9350-435e21073215/resource/d929e609-c837-413f-829c-c34340e0fe36/download/jiaf_mozambique_2026.xlsx  ; https://reliefweb.int/report/mozambique/mozambique-humanitarian-needs-and-response-plan-humanitarian-programme-cycle-2026-issued-29-december-2025-enpt?_gl=1*1q6fvbv*_gcl_au*ODkxNjk0NzYyLjE3NzAwMjIzMDM.*_ga*NzMzMDA4Njg2LjE3MDM3NzgzNjQ.*_ga_E60ZNX2F68*czE3NzAxMDQ2NTMkbzEwMSRnMSR0MTc3MDEwNTAzNSRqNjAkbDAkaDA. </t>
  </si>
  <si>
    <t>The total number of People in Need (PiN) in the multiple-crisis context was calculated by combining the PiN estimates for two distinct crises: (1) the conflict in northern Mozambique and (2) cyclones, seasonal rains, and flooding.
According to the ACAPS INFORM Severity Index methodology, PiN refers to populations classified within severity levels 3, 4, and 5. The conflict-related PiN in northern Mozambique was estimated at 1,638,204 people. To this, the flood-related PiN was added after adjusting for overlaps in provinces affected by both crises. Specifically, 117,000 people were excluded from the flood-related figures to avoid double counting, including 29,000 in Cabo Delgado, 59,000 in Nampula, and 29,000 in Niassa. Following this adjustment, the flood-related PiN was estimated at 305,000 people.
The adjusted flood-related PiN was then combined with the conflict-related PiN, resulting in a total multiple-crisis PiN estimate of 1,943,204 people.
However, flood response documentation does not provide a detailed severity-level breakdown, particularly for severity level 4. Although the OCHA floods appeal indicates the existence of areas with higher humanitarian severity, numerical disaggregation by severity level is not available. Consequently, the severity distribution within the flood-related PiN could not be fully verified.
The reliability of the combined PiN estimate is assessed as medium, as both components are based on published estimates and remain subject to change as the situation evolves and updated assessments become available.</t>
  </si>
  <si>
    <t>MOZ001People in Need</t>
  </si>
  <si>
    <t>FAO accessed 22/07/2026 ; INGD accessed 22/07/2026 ; OCHA 11/05/2026 ; IFRC 11/05/2026 ; World Population Review accessed 22/07/2026 ; OCHA 29/12/2025</t>
  </si>
  <si>
    <t>https://data-in-emergencies.fao.org/apps/22e659f381fa41e5af05a67db001ac26/explore ; https://public.tableau.com/app/profile/cenoe/viz/DASHBOARD_IMPACTO_INGD_EXTERNO_17418596149660/Dashboard ; https://reliefweb.int/report/mozambique/southern-africa-heavy-rains-and-floods-flash-update-no-4-30-april-2026 ; https://worldpopulationreview.com/countries/mozambique ; https://reliefweb.int/report/mozambique/mozambique-floods-2026-operation-update-2-mdrmz027 ; https://reliefweb.int/report/mozambique/mozambique-humanitarian-needs-and-response-plan-humanitarian-programme-cycle-2026-issued-29-december-2025-enpt?_gl=1*1q6fvbv*_gcl_au*ODkxNjk0NzYyLjE3NzAwMjIzMDM.*_ga*NzMzMDA4Njg2LjE3MDM3NzgzNjQ.*_ga_E60ZNX2F68*czE3NzAxMDQ2NTMkbzEwMSRnMSR0MTc3MDEwNTAzNSRqNjAkbDAkaDA.</t>
  </si>
  <si>
    <t>According to ACAPS INFORM SI methodology, the number of people in Level 1 is equal to the people exposed minus the people affected. People in Level 1 are able to meet their basic needs without employing irreversible coping strategies. The reliability is medium since the figures are based on estimates</t>
  </si>
  <si>
    <t>MOZ001Minimal humanitarian conditions - Level 1</t>
  </si>
  <si>
    <t>FAO accessed 22/07/2026 ; INGD accessed 22/07/2026 ; OCHA 11/05/2026 ; IFRC 11/05/2026 ; OCHA Accessed 12/02/2026 ; OCHA 29/12/2025</t>
  </si>
  <si>
    <t xml:space="preserve">According to ACAPS INFORM SI methodology, the number of people in Level 2 is equal to the number of people affected minus the number of people in need. People in Level 2 might be facing some difficulties accessing basic services but are able to meet their needs without external assistance.  The reliability is medium since the figures are based on estimates </t>
  </si>
  <si>
    <t>MOZ001Stressed humanitarian conditions - Level 2</t>
  </si>
  <si>
    <t>To get our level 3, we took the PIN for multiple crises (1,943,204) and subtracted (919,494 conflict level 4) from it. The reliability is medium  because the  figures are based on estimates from each crisis</t>
  </si>
  <si>
    <t>MOZ001Moderate humanitarian conditions - Level 3</t>
  </si>
  <si>
    <t>OCHA 02/02/2026 ; OCHA 29/12/2025</t>
  </si>
  <si>
    <t xml:space="preserve">https://data.humdata.org/dataset/92202a18-179d-4cfb-9350-435e21073215/resource/d929e609-c837-413f-829c-c34340e0fe36/download/jiaf_mozambique_2026.xlsx  ; https://reliefweb.int/report/mozambique/mozambique-humanitarian-needs-and-response-plan-humanitarian-programme-cycle-2026-issued-29-december-2025-enpt?_gl=1*1q6fvbv*_gcl_au*ODkxNjk0NzYyLjE3NzAwMjIzMDM.*_ga*NzMzMDA4Njg2LjE3MDM3NzgzNjQ.*_ga_E60ZNX2F68*czE3NzAxMDQ2NTMkbzEwMSRnMSR0MTc3MDEwNTAzNSRqNjAkbDAkaDA. </t>
  </si>
  <si>
    <t>To calculate the total population in severity level 4, we summed the level 4 figures available across the different crises. For the conflict crisis, 919,494 people were classified in severity level 4.
For the floods/rains/cyclones crisis, there is an information gap. While the HNRP Floods Addendum indicates the presence of areas facing high levels of severity (including level 4) through narrative and mapping, it does not provide a numerical breakdown of People in Need by severity level. Furthermore, the Addendum does not disaggregate severity figures by administrative area or district. As a result, it is not possible to determine how many people fall under severity level 4 for the flood-related crisis.
Due to the absence of a severity-level and administrative-level breakdown in the HNRP Addendum, the flood-related level 4 population could not be quantified and therefore was not included in the total level 4 calculation.
The reliability of the overall level 4 estimate is assessed as medium. Although the conflict-related level 4 figure is clearly defined, the inability to quantify level 4 needs within the flood/rainy season crisis introduces uncertainty and likely leads to an underestimation of the true level 4 population.</t>
  </si>
  <si>
    <t>MOZ001Severe humanitarian conditions - Level 4</t>
  </si>
  <si>
    <t xml:space="preserve">https://data.humdata.org/dataset/92202a18-179d-4cfb-9350-435e21073215/resource/d929e609-c837-413f-829c-c34340e0fe36/download/jiaf_mozambique_2026.xlsx ; https://reliefweb.int/report/mozambique/mozambique-humanitarian-needs-and-response-plan-humanitarian-programme-cycle-2026-issued-29-december-2025-enpt?_gl=1*1q6fvbv*_gcl_au*ODkxNjk0NzYyLjE3NzAwMjIzMDM.*_ga*NzMzMDA4Njg2LjE3MDM3NzgzNjQ.*_ga_E60ZNX2F68*czE3NzAxMDQ2NTMkbzEwMSRnMSR0MTc3MDEwNTAzNSRqNjAkbDAkaDA. </t>
  </si>
  <si>
    <t xml:space="preserve">There are no people classified in level 5. The reliability of this data is medium because the floods HNRP appeals and cyclone response plans are based on estimation and assessements and might change with the dynamic context of the conflict, and cyclone. </t>
  </si>
  <si>
    <t>MOZ001Extreme humanitarian conditions - Level 5</t>
  </si>
  <si>
    <t>OCHA 02/02/2026 ; UNHCR 27/01/2025 ; IOM 02/02/2026</t>
  </si>
  <si>
    <t>https://data.humdata.org/dataset/92202a18-179d-4cfb-9350-435e21073215/resource/d929e609-c837-413f-829c-c34340e0fe36/download/jiaf_mozambique_2026.xlsx ; https://reliefweb.int/report/mozambique/iom-mozambique-flash-appeal-2026-flood-response-central-and-southern-mozambique</t>
  </si>
  <si>
    <t xml:space="preserve">In this crisis, 5 population groups are affected: IDPs, host population, non-host population, migrants and returnees. These are the groups that were targeted by the cyclone/floods and conflict crises in the country. </t>
  </si>
  <si>
    <t>MOZ001Crisis affected groups</t>
  </si>
  <si>
    <t xml:space="preserve">There is limited information about the number of people in need facing limited access constraints </t>
  </si>
  <si>
    <t>MOZ001People facing limited access constraints</t>
  </si>
  <si>
    <t>There is limited information about the number of people in need facing restricted access constraints</t>
  </si>
  <si>
    <t>MOZ001People facing restricted access constraints</t>
  </si>
  <si>
    <t xml:space="preserve">There is limited information about illness related to the cyclone season figures </t>
  </si>
  <si>
    <t>MOZ001Illness cases reported</t>
  </si>
  <si>
    <t>The buildings partially destroyed were taken as damaged since they can be repaired. This is the figure of the damaged buildings as of 16 July 2026.</t>
  </si>
  <si>
    <t>MOZ001Buildings damaged</t>
  </si>
  <si>
    <t>The building destroyed by the 2025/2026 rain and cyclone season as of 16 of July 2026.</t>
  </si>
  <si>
    <t>MOZ001Buildings destroyed</t>
  </si>
  <si>
    <t>No cumulative figure</t>
  </si>
  <si>
    <t>MOZ001Buildings in affected area</t>
  </si>
  <si>
    <t>No cumulative figure of this indicator for all the crises</t>
  </si>
  <si>
    <t>MOZ001Economic Losses</t>
  </si>
  <si>
    <t>MOZ004Total population</t>
  </si>
  <si>
    <t>OCHA Accessed 12/02/2026 ; OCHA 29/12/2025 ; OCHA 02/02/2026</t>
  </si>
  <si>
    <t>https://data.humdata.org/dataset/5e8d83a5-1210-49be-b7d9-cf286dbc15df/resource/9ae1a4c9-5a2a-4f4c-aa85-367a75ccba8a/download/moz_admin_boundaries.xlsx ; https://reliefweb.int/attachments/effb684b-b4df-4a61-a47d-082ff575b103/MOZ_2026_HNRP_20251217_ENG%20Final.pdf</t>
  </si>
  <si>
    <t>Northern Mozambique — comprising Cabo Delgado province, as well as Erati and Memba districts in Nampula and Mecula district in Niassa — is affected by ongoing conflict between non-state armed groups (NSAGs) and government forces.
To calculate the landmass, we summed the total area (in square kilometers) of all districts in Cabo Delgado province and added the three conflict-affected districts in Nampula and Niassa. This resulted in a total landmass of 106,062 km².
The Humanitarian Needs and Response Plan (HNRP) map (page 4) was used as the geographic reference for identifying conflict-affected districts. The map indicates that all districts in Cabo Delgado are affected by conflict, while only specific districts in Nampula and Niassa are impacted. Therefore, the landmass calculation includes all districts in Cabo Delgado and only the identified conflict-affected districts in the other two provinces.
The reliability of this information is assessed as medium. Although the HNRP provides an official delineation of affected districts, the conflict situation remains volatile and may expand to additional areas. As such, the geographic scope of impact could change over time.</t>
  </si>
  <si>
    <t>MOZ004Landmass affected</t>
  </si>
  <si>
    <t>OCHA Accessed 12/02/2026 ; OCHA 29/12/2025</t>
  </si>
  <si>
    <t>https://data.humdata.org/dataset/46b79d47-0667-4baa-8d69-468b208855ed/resource/8bbafaba-2ad5-41e6-9df1-34b25fa915f0/download/moz_admpop_adm2_2025.csv ; https://reliefweb.int/report/mozambique/mozambique-humanitarian-needs-and-response-plan-humanitarian-programme-cycle-2026-issued-29-december-2025-enpt?_gl=1*1q6fvbv*_gcl_au*ODkxNjk0NzYyLjE3NzAwMjIzMDM.*_ga*NzMzMDA4Njg2LjE3MDM3NzgzNjQ.*_ga_E60ZNX2F68*czE3NzAxMDQ2NTMkbzEwMSRnMSR0MTc3MDEwNTAzNSRqNjAkbDAkaDA.</t>
  </si>
  <si>
    <t>All people living in Cabo Delgado, Niassa and Nampula province are exposed to the insurgency. The reliability of this data is medium since they are based on estimations and projections of people population in the provinces. Furthermore, we could not use the population census data since the last census was in 2017.</t>
  </si>
  <si>
    <t>MOZ004People exposed</t>
  </si>
  <si>
    <t>The number of people affected corresponds to the total population directly impacted by the crisis. In 2026, we included the population of  Cabo Delgado then added the 2 districts (Memba and Erati) in Nampula and 1 district (Mecula) Niassa. We added these three districts because they were included in the HNRP as conflict affected. Additionally, attacks in these two provinces have risen in 2025. This evident in the HNRP Page 8, showing the geographical spread. The reliability of this data is medium, as the figures are 2025 estimates.  Furthermore, we could not use the population census data since the last census was in 2017.</t>
  </si>
  <si>
    <t>MOZ004People affected</t>
  </si>
  <si>
    <t>OCHA 08/12/2025; IOM 05/08/2025; 09/10/2025; 25/11/2025 ; 16/01/2026</t>
  </si>
  <si>
    <t>https://reliefweb.int/report/mozambique/mozambique-cabo-delgado-nampula-niassa-provinces-humanitarian-snapshot-30-november-2025-enpt; https://reliefweb.int/report/mozambique/mozambique-ett-movement-alert-report-137-ancuabe-chiure-and-muidumbe-attacks-20-july-03-august-2025; https://reliefweb.int/report/mozambique/displacement-tracking-matrix-mozambique-emergency-tracking-tool-ett-movement-alert-144-cabo-delgado-and-nampula-attacks-8-october-2025; https://reliefweb.int/report/mozambique/mozambique-ett-movement-alert-report-149-memba-nampula-attack-24-nov-2025; https://reliefweb.int/report/mozambique/mozambique-cabo-delgado-nampula-niassa-provinces-humanitarian-snapshot</t>
  </si>
  <si>
    <t>Internally displaced persons due to conflict across North Mozambique, including in Niassa, Nampula and Cabo Delgado is 461,000 and 699,000 returnees across the three provinces as of December 2025. Additionally displacements between  20 July - 03 August 2025 (57,034), between 22 September and 6 October 2025 (39,643) and displacements between  11-15 December 2025 (2,972) are also included. We included people displaced in Niassa and Nampula in this case since they were displaced by the conflict in Cabo Delgado. To note also is that the displaced figure might be higher than reported here as for the first time all 17 districts of Cabo Delgado have been affected by the conflict and attacks in Nampula which are marked as a spillover of the conflict from Cabo Delgado.The reliability of this data is low because of the expected frequent displacement and access restricts ability to count displacement and therefore making reliability uncertain.</t>
  </si>
  <si>
    <t>MOZ004People displaced</t>
  </si>
  <si>
    <t>There is no cumulative reliable information regarding the number of injuries from the insurgency</t>
  </si>
  <si>
    <t>MOZ004Injuries reported</t>
  </si>
  <si>
    <t>ACLED Accessed 22/07/2026</t>
  </si>
  <si>
    <t>260 total fatalities from organized violence (battles,explosion/remote violence,violence against civilians) by non-state armed groups from 1 January 2026 to 30 June 2026.</t>
  </si>
  <si>
    <t>MOZ004Fatalities reported</t>
  </si>
  <si>
    <t>https://reliefweb.int/report/mozambique/dtm-tropical-cyclone-dikeledi-nampula-mozambique-flash-update-21-january-2025-enpt ;https://reliefweb.int/report/mozambique/mozambique-2025-tropical-cyclone-jude-humanitarian-response-11-april-2025-enpt ; https://acleddata.com/explorer/</t>
  </si>
  <si>
    <t>MOZ004Fatalities in all crises</t>
  </si>
  <si>
    <t>https://data.humdata.org/dataset/92202a18-179d-4cfb-9350-435e21073215/resource/d929e609-c837-413f-829c-c34340e0fe36/download/jiaf_mozambique_2026.xlsx  ; https://reliefweb.int/report/mozambique/mozambique-humanitarian-needs-and-response-plan-humanitarian-programme-cycle-2026-issued-29-december-2025-enpt?_gl=1*1q6fvbv*_gcl_au*ODkxNjk0NzYyLjE3NzAwMjIzMDM.*_ga*NzMzMDA4Njg2LjE3MDM3NzgzNjQ.*_ga_E60ZNX2F68*czE3NzAxMDQ2NTMkbzEwMSRnMSR0MTc3MDEwNTAzNSRqNjAkbDAkaDA.</t>
  </si>
  <si>
    <t xml:space="preserve">The number of people in need is derived from Mozambique's OCHA JIAF data, which can be accessed through HDX. We chose this source because it provides the most comprehensive assessment of needs arising from the conflict in Cabo Delgado, Niassa, and Nampula. The key needs identified for crisis-affected groups include food security, water and sanitation, camp coordination and camp management (CCCM), education, health, nutrition, protection, and shelter. The ongoing conflict has severely impacted agricultural activities, as many individuals are frequently displaced and rely on assistance for survival. The reliability of the information is considered medium, as the People in Need (PIN) is based on population estimates, and the situation remains volatile. </t>
  </si>
  <si>
    <t>MOZ004People in Need</t>
  </si>
  <si>
    <t xml:space="preserve">According to INFORM SI methodology, the number of people in Level 1 is equal to the people exposed minus the people affected.  People in Level 1 are able to meet their basic needs without employing irreversible coping strategies. The reliability was medium because the figures used for calculations are estimates. </t>
  </si>
  <si>
    <t>MOZ004Minimal humanitarian conditions - Level 1</t>
  </si>
  <si>
    <t>https://data.humdata.org/dataset/46b79d47-0667-4baa-8d69-468b208855ed/resource/8bbafaba-2ad5-41e6-9df1-34b25fa915f0/download/moz_admpop_adm2_2025.csv ; https://data.humdata.org/dataset/92202a18-179d-4cfb-9350-435e21073215/resource/d929e609-c837-413f-829c-c34340e0fe36/download/jiaf_mozambique_2026.xlsx  ; https://reliefweb.int/report/mozambique/mozambique-humanitarian-needs-and-response-plan-humanitarian-programme-cycle-2026-issued-29-december-2025-enpt?_gl=1*1q6fvbv*_gcl_au*ODkxNjk0NzYyLjE3NzAwMjIzMDM.*_ga*NzMzMDA4Njg2LjE3MDM3NzgzNjQ.*_ga_E60ZNX2F68*czE3NzAxMDQ2NTMkbzEwMSRnMSR0MTc3MDEwNTAzNSRqNjAkbDAkaDA.</t>
  </si>
  <si>
    <t>According to INFORM SI methodology, the number of people in Level 2 is equal to the people affected minus the people in need. People in Level 2 might be facing some difficulties accessing basic services but are able to meet their needs without external assistance. The reliability was medium because the figures used for calculations are estimates.</t>
  </si>
  <si>
    <t>MOZ004Stressed humanitarian conditions - Level 2</t>
  </si>
  <si>
    <t>This figure is determined by summing the number of individuals classified at severity PiN levels 3 and 4  2026 HNRP. The data is accessed through HDX. To get people in level 3, we took the overal severity level 3 of all the the provinces and sectors. The reliability of this information is considered medium, as the People in Need (PIN) figure is based on population estimates, and the situation remains volatile. By the end of 2025, all districts in Cabo Delgado had been affected by the conflict. However, due to the fluid nature of the crisis, severity levels may not fully reflect sudden changes in needs, especially in the two provinces where the conflict is escalating rapidly. Niassa and Nampula also had people classified under severity level 3</t>
  </si>
  <si>
    <t>MOZ004Moderate humanitarian conditions - Level 3</t>
  </si>
  <si>
    <t>To get people in level 4, we took the overal severity level 4 of all the the provinces and sectors from the 2026 HNRP, accessed from the JIAF workbook on HDX. The reliability of this information is considered medium, as the People in Need (PIN) figure is based on population estimates, and the situation remains volatile. By the end of 2025, all districts in Cabo Delgado had been affected by the conflict. However, due to the fluid nature of the crisis, severity levels may not fully reflect sudden changes in needs, especially in the two provinces where the conflict is escalating rapidly.</t>
  </si>
  <si>
    <t>MOZ004Severe humanitarian conditions - Level 4</t>
  </si>
  <si>
    <t>There are no people classified in level 5 according to the HNRP. The reliability of this data is Medium because the HNRP is based on estimation and assessements that are done regularly and might change with the dynamic context of the conflict</t>
  </si>
  <si>
    <t>MOZ004Extreme humanitarian conditions - Level 5</t>
  </si>
  <si>
    <t>https://data.humdata.org/dataset/92202a18-179d-4cfb-9350-435e21073215/resource/d929e609-c837-413f-829c-c34340e0fe36/download/jiaf_mozambique_2026.xlsx</t>
  </si>
  <si>
    <t xml:space="preserve">In this crisis, 4 population groups are affected: IDPs, Host, Returnees, and Non-displaced population affected (non-host). </t>
  </si>
  <si>
    <t>MOZ004Crisis affected groups</t>
  </si>
  <si>
    <t>MOZ004People facing limited access constraints</t>
  </si>
  <si>
    <t>MOZ004People facing restricted access constraints</t>
  </si>
  <si>
    <t>MOZ004Illness cases reported</t>
  </si>
  <si>
    <t>MOZ004Buildings damaged</t>
  </si>
  <si>
    <t>MOZ004Buildings destroyed</t>
  </si>
  <si>
    <t>MOZ004Buildings in affected area</t>
  </si>
  <si>
    <t>MOZ004Economic Losses</t>
  </si>
  <si>
    <t>MOZ014Total population</t>
  </si>
  <si>
    <t>FAO accessed 22/07/2026 ; INDG accessed 22/07/2026</t>
  </si>
  <si>
    <t xml:space="preserve">https://data-in-emergencies.fao.org/apps/22e659f381fa41e5af05a67db001ac26/explore ; https://public.tableau.com/app/profile/cenoe/viz/DASHBOARD_IMPACTO_INGD_EXTERNO_17418596149660/Dashboard </t>
  </si>
  <si>
    <t>It is the total flooded area, in square kilometers, covered by districts affected by the 2025/2026 cyclones, seasonal rains, and associated flooding. The total flooded landmass affected as of mid-July 2026 was estimated at 6,031 km². Compared to previous reporting periods, the affected area has decreased, indicating that floodwaters have gradually subsided in several locations. The landmass is across all the 11 admin1 in the country. 
This source was selected because it provides the most recent biweekly flood persistence update, specifically covering Period #61 (01/07/2026- 15/07/2026), and therefore offers the most current assessment of the extent of flooding across the country.
The reliability of the estimate is assessed as medium, as the figures represent estimated flooded landmass derived from flood persistence analysis and remote sensing data. In addition, conditions remain dynamic, with ongoing assessments and biweekly updates that may lead to further changes in the reported extent of affected areas.</t>
  </si>
  <si>
    <t>MOZ014Landmass affected</t>
  </si>
  <si>
    <t>https://worldpopulationreview.com/countries/mozambique-population ; https://public.tableau.com/app/profile/cenoe/viz/DASHBOARD_IMPACTO_INGD_EXTERNO_17418596149660/Dashboard ; https://reliefweb.int/report/mozambique/southern-africa-flooding-update-4-february-2026</t>
  </si>
  <si>
    <t>The number of people exposed corresponds to the total population living in the areas concerned by the cyclone and the recent flood crisis. Since the beginning of the 2025/2026 rainy and cyclonic season that runs from October to March, the whole of Mozambique has been exposed to heavy rains bringing in floods, damaging infrastructure, loss of life and livelihood. All the Admin1s of the country have been exposed to the crisis, even if not all the districts in the Admin1 affected. This picture of exposed is well captured in the map from The National Institute for Disaster Risk Reduction and Management (INGD) dashboard that shows all the provinces exposed to these climatic shocks. The OCHA source dated 6 February also shows the whole country exposed to the floods/rains. The reliability of this data is low since the population from HDX are projections and estimates of 2025</t>
  </si>
  <si>
    <t>MOZ014People exposed</t>
  </si>
  <si>
    <t>FAO accessed 22/07/2026 ; INGD accessed 22/07/2026 ; OCHA 11/05/2026 ; IFRC 11/05/2026</t>
  </si>
  <si>
    <t>https://data-in-emergencies.fao.org/apps/22e659f381fa41e5af05a67db001ac26/explore ; https://public.tableau.com/app/profile/cenoe/viz/DASHBOARD_IMPACTO_INGD_EXTERNO_17418596149660/Dashboard ; https://reliefweb.int/report/mozambique/southern-africa-heavy-rains-and-floods-flash-update-no-4-30-april-2026 ; https://reliefweb.int/report/mozambique/mozambique-floods-2026-operation-update-2-mdrmz027</t>
  </si>
  <si>
    <t>The number of people affected corresponds to the population directly impacted by the 2025/2026 rainy and cyclone season. Since the beginning of the rainy and cyclone season, October to March, all the provinces have at least been affected by floods from heavy rains. However, some provinces have been more severely affected than others. The most affected are in the central and southern provinces of the country, with the northern provinces not experiencing an immense impact.
The FAO figure of 422,000 people affected was selected as the reference estimate because it is based on the most recent biweekly flood persistence update, specifically covering Period #61 (01/07/2026-15/07/2026). This source reflects the current flood situation in the country and provides a more up-to-date assessment of the evolving impacts compared to the other available sources.
The INDG estimate of 1.2 million people affected was not retained due to concerns regarding data consistency and methodological clarity. During the review of the dataset, it was observed that the figures decrease significantly when the “null” option in the date filter is excluded. Similarly, selecting a timeframe from December to the latest reporting period also results in a substantial reduction in the reported figures. These inconsistencies raise questions regarding the reliability and interpretation of the methodology used to derive the estimates. 
The OCHA and IFRC figures, both reporting almost 724,000 affected people, were also not selected because they rely primarily on INDG data. Given the uncertainties identified in the INDG methodology and filtering approach, these sources were considered less robust for establishing the most reliable estimate of affected populations.
The FAO figure is therefore considered the most appropriate estimate currently available, although its reliability is assessed as medium. This is because the figures represent estimates of potentially affected populations derived from flood persistence analysis, while assessments remain ongoing and the figures are updated on a biweekly basis.</t>
  </si>
  <si>
    <t>MOZ014People affected</t>
  </si>
  <si>
    <t>IOM 17/03/2026 ; OCHA 23/01/2026 ; INDG accessed 22/07/2026</t>
  </si>
  <si>
    <t xml:space="preserve">https://reliefweb.int/report/mozambique/iom-mozambique-flash-appeal-2026-flood-response-central-and-southern-mozambique ; https://reliefweb.int/report/mozambique/mozambique-floods-hnrp-addendum-covering-period-january-june-2026-issue-january-2026-enpt ; https://public.tableau.com/app/profile/cenoe/viz/DASHBOARD_IMPACTO_INGD_EXTERNO_17418596149660/Dashboard; https://reliefweb.int/report/mozambique/flood-response-central-and-southern-mozambique-situation-report-3-12-march-2026 </t>
  </si>
  <si>
    <t>According to IOM and OCHA appeals, an estimated 392,000 people had been displaced, with the majority sheltering with host communities and relatives, and a small proportion in designated accommodation centres. However, the number must have reduced with the ongoing response. According to the  National Institute for Disaster Risk Reduction and Management (INGD), the number of people in accommodation centres is 68,118 as of 17 March 2026. The reliability  is considered low, as population movements have likely started, with people gradually returning to their areas of origin as of early March 2026. Additionally, the number of active accommodation centres (ACs) has decreased following these returns (IOM). As a result, the figures may not fully reflect the current number of displaced people, particularly those outside of accommodation centres.</t>
  </si>
  <si>
    <t>MOZ014People displaced</t>
  </si>
  <si>
    <t>Since October 2025 till February 2025, these are the number of people injured as a result of floods during the riany and cyclone season in Mozambique</t>
  </si>
  <si>
    <t>MOZ014Injuries reported</t>
  </si>
  <si>
    <t>Since October 2025 till mid-March 2026, these are the number of people killed as a result of floods during the rainy and cyclone season in Mozambique</t>
  </si>
  <si>
    <t>MOZ014Fatalities reported</t>
  </si>
  <si>
    <t>This is the cumulative fatalities from the 25/2026 flood/rains/cyclones and conflict in northern Mozambique. 260 fatalities from organized violence (batteles,explosion/remote violence,violence against civilians) by Non-state armed groups from 1 January 2026 to 30 June 2026  in Cabo Delgado province were recorded. Since the beginning of the 2025/2026 rainy and cyclonic season, a total of fatalities of 314 fatalities have been recorded as of 16 July 2026. The reliability is medium because these figures are estimates.</t>
  </si>
  <si>
    <t>MOZ014Fatalities in all crises</t>
  </si>
  <si>
    <t>FAO accessed 22/07/2026 ; IOM 02/02/2026 ; OCHA 23/01/2026</t>
  </si>
  <si>
    <t>https://data-in-emergencies.fao.org/apps/22e659f381fa41e5af05a67db001ac26/explore ; https://reliefweb.int/report/mozambique/iom-mozambique-flash-appeal-2026-flood-response-central-and-southern-mozambique ;https://reliefweb.int/attachments/410b4f2c-a3c6-428d-8e38-b49a6ed789de/MOZAMBIQUE_HNRP_FLOODS_ADDENDUM_20260123_ENG.pdf</t>
  </si>
  <si>
    <t>The People in Need (PiN) figure was derived from the FAO estimate of the potentially affected population, based on the assumption that populations still affected after the end of the rainy and cyclone season are likely to require continued humanitarian assistance. This approach was adopted in the absence of any more recent publication providing an updated PiN estimate.
The OCHA Floods HNRP Addendum published in January 2026 and the IOM Appeal released in February 2026 were considered outdated and therefore not used for the current analysis, as they do not adequately reflect the present flood situation and evolving humanitarian needs.
The reliability of the FAO source is assessed as medium because the figures are estimates of potentially affected populations derived from ongoing assessments and flood persistence analysis. In addition, the data is updated on a biweekly basis, meaning that figures may continue to change as new information becomes available.For these reasons, the reliability of the 0.7 million PiN estimate is considered low, pending updated inter-agency assessments and revised official figures and therefore not used</t>
  </si>
  <si>
    <t>MOZ014People in Need</t>
  </si>
  <si>
    <t>World Population Review accessed 22/07/2026 ; INDG accessed 22/07/2026 ; OCHA 06/02/2026 ; FAO accessed 22/07/2026</t>
  </si>
  <si>
    <t>https://worldpopulationreview.com/countries/mozambique-population ; https://public.tableau.com/app/profile/cenoe/viz/DASHBOARD_IMPACTO_INGD_EXTERNO_17418596149660/Dashboard ; https://reliefweb.int/report/mozambique/southern-africa-flooding-update-4-february-2026 ; https://data-in-emergencies.fao.org/apps/22e659f381fa41e5af05a67db001ac26/explore</t>
  </si>
  <si>
    <t>According to INFORM SI methodology, the number of people in Level 1 is equal to the people exposed minus the people affected. People in Level 1 are able to meet their basic needs without employing irreversible coping strategies.
The reliability of this estimate is considered low,  there is unavailable data about people who are exposed and it has been assumed that the whole population are exposed to the crisis. The figures may not fully reflect the current situation.</t>
  </si>
  <si>
    <t>MOZ014Minimal humanitarian conditions - Level 1</t>
  </si>
  <si>
    <t>According to INFORM SI methodology, the number of people in Level 2 is equal to the people affected minus the people in need. People in Level 2 might be facing some difficulties accessing basic services but are able to meet their needs without external assistance. 
There is unavailable data about people affected but not in need, so it has been assumed that people affected and in need are equal. Therefore, this level is 0 and as a result, the figures may not fully reflect the current situation.</t>
  </si>
  <si>
    <t>MOZ014Stressed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</si>
  <si>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as there is a probability that some districts are severely affected (based on older reporting), but with no aggregate figure. While, it has been assumed as 0 for level 5, since there is no souce that supporting such claim. The reliability of this estimate is considered low, as population movements have likely started, with people gradually returning to their areas of origin as of early March 2026. Additionally, the number of active accommodation centres (ACs) has decreased following these returns (IOM). As a result, the figures may not fully reflect the current situation.</t>
  </si>
  <si>
    <t>MOZ014Moderate humanitarian conditions - Level 3</t>
  </si>
  <si>
    <t>OCHA 23/01/2026</t>
  </si>
  <si>
    <t>https://reliefweb.int/report/mozambique/mozambique-floods-hnrp-addendum-covering-period-january-june-2026-issue-january-2026-enpt</t>
  </si>
  <si>
    <t>MOZ014Severe humanitarian conditions - Level 4</t>
  </si>
  <si>
    <t>MOZ014Extreme humanitarian conditions - Level 5</t>
  </si>
  <si>
    <t>IOM 02/02/2026</t>
  </si>
  <si>
    <t>https://reliefweb.int/report/mozambique/iom-mozambique-flash-appeal-2026-flood-response-central-and-southern-mozambique</t>
  </si>
  <si>
    <t xml:space="preserve">IDPs, Migrants, host population, non-host, and returnees. These can be found in the IOM appeal                                                                                                                                                                                                                                              </t>
  </si>
  <si>
    <t>MOZ014Crisis affected groups</t>
  </si>
  <si>
    <t>MOZ014People facing limited access constraints</t>
  </si>
  <si>
    <t>MOZ014People facing restricted access constraints</t>
  </si>
  <si>
    <t>MOZ014Illness cases reported</t>
  </si>
  <si>
    <t>The buildings partially destroyed were taken as damaged since they can be repaired. This is the figure of the damaged buildings as of 22 July 2026.</t>
  </si>
  <si>
    <t>MOZ014Buildings damaged</t>
  </si>
  <si>
    <t>The building destroyed by the 2025/2026 rain and cyclone season as of 22 July 2026.</t>
  </si>
  <si>
    <t>MOZ014Buildings destroyed</t>
  </si>
  <si>
    <t>There is limited information about the number of buildings in the affected areas</t>
  </si>
  <si>
    <t>MOZ014Buildings in affected area</t>
  </si>
  <si>
    <t>No cumulative figure of economic loses by this crisis</t>
  </si>
  <si>
    <t>MOZ014Economic Losses</t>
  </si>
  <si>
    <t>WPR Accessed on 17/07/2026</t>
  </si>
  <si>
    <t>https://worldpopulationreview.com/countries/ethiopia-population</t>
  </si>
  <si>
    <t>The estimated population of Ethiopia as  of July of 2026 is around 138.9 million, according to World Population Review, which uses data from the UN and other global sources. However, this figure is based on projections, not a recent census. Ethiopia’s last census was in 2007. The delay of the 2017 census due to instability means current numbers may lack precision.</t>
  </si>
  <si>
    <t>ETH001Total population</t>
  </si>
  <si>
    <t>WB Accessed 06/03/2026</t>
  </si>
  <si>
    <t>https://data.worldbank.org/indicator/AG.LND.TOTL.K2?locations=ET</t>
  </si>
  <si>
    <t>Figure represents the total land area of Ethiopia. Humanitarian needs are present in all regions with the drivers being conflict, drought, flash floods, displacements both IDPs and refugees and disease outbreaks. The landmass is medium because this indicator changes over a long period because of factors such as rising sea levels, coastal erosion, river erosion, earthquakes, volcanic eruptions, and plate movements.</t>
  </si>
  <si>
    <t>ETH001Landmass affected</t>
  </si>
  <si>
    <t>WPR Accessed on 17/07/2026 ; FEWS NET 01/2026 ; FEWS NET 10/03/2026 ; HDX 2023 ; UNHCR 22/04/2025</t>
  </si>
  <si>
    <t>https://worldpopulationreview.com/countries/ethiopia-population ; https://fews.net/global/food-assistance-outlook-brief/january-2026/print ; https://reliefweb.int/report/ethiopia/ethiopia-food-security-outlook-food-access-declines-lean-season-peaks-and-northern-conflict-intensifies-february-september-2026 ; https://data.humdata.org/dataset/cod-ps-eth/resource/f82b20f1-8a76-46e9-ba9a-29e531f7af3c ; https://reliefweb.int/attachments/d2332210-f4ab-54ec-857c-b748a610ee79/UNHCR%20Ethiopia%20Refugees%20and%20IDPs%20Statistics%20March%202025.pdf</t>
  </si>
  <si>
    <t>The number of people exposed corresponds to the total population of the country, including the populations considered in ETH006 and ETH003. The reliability is low since the figure is based on projections and estimates as the last census was in 2007.</t>
  </si>
  <si>
    <t>ETH001People exposed</t>
  </si>
  <si>
    <t>WPR Accessed on 23/03/2026 ; FEWS NET 01/2026 ; FEWS NET 10/03/2026 ;  UNHCR Accessed 17/07/2026</t>
  </si>
  <si>
    <t>https://worldpopulationreview.com/countries/ethiopia-population ; https://fews.net/global/food-assistance-outlook-brief/january-2026/print ; https://reliefweb.int/report/ethiopia/ethiopia-food-security-outlook-food-access-declines-lean-season-peaks-and-northern-conflict-intensifies-february-september-2026 ; https://data.unhcr.org/en/country/eth</t>
  </si>
  <si>
    <t>The number of people affected corresponds to the total population of the country, including the populations in the ETH006 and ETH003. The reliability is low since the figure is based on projections and estimates as the last census was in 2007</t>
  </si>
  <si>
    <t>ETH001People affected</t>
  </si>
  <si>
    <t xml:space="preserve"> IDMC 13/05/2025; UNHCR accessed 17/07/2026 </t>
  </si>
  <si>
    <t>https://api.internal-displacement.org/sites/default/files/publications/documents/idmc-grid-2025-global-report-on-internal-displacement.pdf ;https://reliefweb.int/report/ethiopia/ethiopia-refugees-and-internally-displaced-persons-31-october-2025</t>
  </si>
  <si>
    <t>According to the ACAPS methodology, this indicator outlines the number of refugees, asylum seekers, returnees, internally displaced persons (IDPs), and irregular or unregistered migrants in Ethiopia, as well as those displaced to other countries due to the ongoing crisis. In this crisis, this is the sum of the displaced (Refugees and Asylum seekers) in International displacement Crisis in addition to IDPs and returnees in the Conflict, Climatic and Economic shocks crisis. The reliability is low since the IDPs figures are estimates as of end of 2024. Data on displaced people is not often publcly available and the data that is publicly available is highly controlled by government. Additionally, the refugees influx from neighbouring countries gives uncertainity to the figure.</t>
  </si>
  <si>
    <t>ETH001People displaced</t>
  </si>
  <si>
    <t>We do have have cumulative figures of illness reported directly as a result of drought, conflict, international displacements in Ethiopia in the last six months. In as much as there are illness indirectly caused by the above drivers, no data is available for the last six months specifically. That is why we have a low reliability</t>
  </si>
  <si>
    <t>ETH001Illness cases reported</t>
  </si>
  <si>
    <t>No data / information</t>
  </si>
  <si>
    <t>ETH001Injuries reported</t>
  </si>
  <si>
    <t>ACLED accessed on 17/07/2026</t>
  </si>
  <si>
    <t>https://acleddata.com/explorer/#1743005448945-accecf1b-0147</t>
  </si>
  <si>
    <t>A total of 3746 fatalities were recorded in Ethiopia from 1 January 2026 to 30 June 2026.  However, this number may not capture all deaths, particularly those linked to drought and cross-border displacement. In 2024, there were reports of hunger-related fatalities caused by drought, suggesting that similar incidents may be going unreported during this period.</t>
  </si>
  <si>
    <t>ETH001Fatalities reported</t>
  </si>
  <si>
    <t>ETH001Fatalities in all crises</t>
  </si>
  <si>
    <t>ETH001Buildings damaged</t>
  </si>
  <si>
    <t>ETH001Buildings destroyed</t>
  </si>
  <si>
    <t>ETH001Buildings in affected area</t>
  </si>
  <si>
    <t>There is no recent source mentioning this indicator so we placed it as an info gap and reliability low</t>
  </si>
  <si>
    <t>ETH001Economic Losses</t>
  </si>
  <si>
    <t>FEWS NET 01/2026 ; FEWS NET 10/03/2026 ;  UNHCR Accessed 17/07/2026</t>
  </si>
  <si>
    <t>https://fews.net/global/food-assistance-outlook-brief/january-2026/print ; https://reliefweb.int/report/ethiopia/ethiopia-food-security-outlook-food-access-declines-lean-season-peaks-and-northern-conflict-intensifies-february-september-2026 ; https://data.unhcr.org/en/country/eth</t>
  </si>
  <si>
    <t>The total number of people in need is the sum of the populations in need from individual crises ETH003 (refugee population) and ETH006 (conflict, climatic and economic affected population), calculated in accordance with the INFORM Severity Index methodology, which defines the total PIN as the sum of those classified at levels 3, 4, and 5. The PIN for ETH006 is 15,450,000, taken from the FEWS NET FAOB, January 2026, page 3, which projected 15.0–15.9 million people in Crisis (IPC Phase 3) or worse for the July 2026 lean season peak; 15,450,000 reflects the midpoint of this range. As the projected period has now arrived, this is treated as the current figure rather than a forward projection. It is assigned entirely to level 3, as insufficient data exists to disaggregate the population across severity levels. It is not confirmed whether the FEWS NET projections include the refugee population; the refugee population is therefore counted separately under ETH003 to avoid double-counting. The PIN for ETH003 is 1,124,247, corresponding to the total number of refugees and asylum seekers in Ethiopia, drawn from the UNHCR Operational Data Portal, which provides the most recent total population of concern. This population is included in full as refugees and asylum seekers require almost all forms of humanitarian assistance, including food, shelter, protection, and WASH services. The overall reliability of the combined PIN is low for both components. Ethiopia faces a severe data shortage across humanitarian sectors. Food insecurity is the need with the most data produced, but even this captures only one dimension of a multi-layered crisis driven by conflict, displacement, and climatic shocks, which generate significant additional needs for protection, shelter, and WASH that are not reflected in the ETH006 figure. The ETH006 figure is also a projection made in January 2026 rather than a real-time count. No IPC panel analysis has been conducted since 2021 and no HNRP has been issued since 2024, meaning the food insecurity figure cannot be triangulated against a consensus multi-agency product and is likely a considerable underestimate of total humanitarian need. For ETH003, while the Ethiopian government cooperates closely with UNHCR on refugee registration and management, the reliability of refugee figures is affected by delays in registration, limited access to some camps and areas, and political sensitivities around certain groups, notably Eritrean refugees. Conflict-affected areas including Tigray, Amhara, Oromia, and Afar remain difficult to access for humanitarian agencies and independent monitors, further limiting the accuracy of both figures.</t>
  </si>
  <si>
    <t>ETH001People in Need</t>
  </si>
  <si>
    <t>WPR Accessed on 23/03/2026 ; GFRC 2025 ; FEWS NET 01/2026 ; HDX 2023 ; UNHCR 22/04/2024 ;   UNHCR Accessed 17/07/2026</t>
  </si>
  <si>
    <t>https://worldpopulationreview.com/countries/ethiopia-population; https://www.fsinplatform.org/sites/default/files/resources/files/GRFC2025-full.pdf ; https://fews.net/global/food-assistance-outlook-brief/january-2026/print ; https://data.humdata.org/dataset/cod-ps-eth/resource/f82b20f1-8a76-46e9-ba9a-29e531f7af3c ; https://reliefweb.int/report/ethiopia/ethiopia-refugees-and-internally-displaced-persons-31-march-2024;https://data.unhcr.org/en/country/eth</t>
  </si>
  <si>
    <t>According to INFORM SI methodology, the number of people in Level 1 is equal to the people exposed minus the people affected. Since the whole population is affected, there are no people in Level 1. The reliability of this data is low because the figures are based on projections and estimates.</t>
  </si>
  <si>
    <t>ETH001Minimal humanitarian conditions - Level 1</t>
  </si>
  <si>
    <t>WPR Accessed on 16/04/2026 ; GFRC 2025 ; FEWS NET 01/2026 ;  UNHCR Accessed 17/07/2026</t>
  </si>
  <si>
    <t>https://worldpopulationreview.com/countries/ethiopia-population; https://www.fsinplatform.org/sites/default/files/resources/files/GRFC2025-full.pdf ; https://fews.net/global/food-assistance-outlook-brief/january-2026/print ; https://data.unhcr.org/en/country/eth</t>
  </si>
  <si>
    <t>According to INFORM SI methodology, the number of people in Level 2 is equal to the people affected minus the people in need. People in Level 2 might be facing some difficulties accessing basic services but are able to meet their needs without external assistance. The reliability of this data is low because the figures are based on projections and estimates.</t>
  </si>
  <si>
    <t>ETH001Stressed humanitarian conditions - Level 2</t>
  </si>
  <si>
    <t>People in level 3 for the multiple crises entry is the summation of people in level 3 from the international displacement crisis (ETH003: 1,124,247) and people in level 3 from the conflict, climatic and economic crisis (ETH006: 15,450,000), consistent with the plain-summation convention used for all multi-crisis indicators in this portfolio. According to the INFORM Severity Index methodology, the total number of people in need is the sum of those classified at levels 3, 4, and 5. For both component crises, the entire PIN has been assigned to level 3, as insufficient data exists to disaggregate either population across severity levels — there is no one classified at levels 4 or 5 in the international displacement crisis, and while the FEWS NET FAOB indicates that the highest projected area-level IPC classification for Ethiopia is Emergency (IPC Phase 4), specifically in the lowlands of East Hararghe, no source provides population figures disaggregated by IPC phase at the national level for the conflict, climatic and economic crisis. The reliability of this data is low because the sources represent only one specific need (food insecurity) for the majority of the combined figure; other drivers such as conflict and climatic shocks generate additional needs for protection, shelter, and WASH services not captured here. The figure is also a projection made in January 2026 for the July 2026 lean season peak rather than a real-time count.</t>
  </si>
  <si>
    <t>ETH001Moderate humanitarian conditions - Level 3</t>
  </si>
  <si>
    <t>FEWS NET 01/2026 ; FEWS NET 10/03/2026</t>
  </si>
  <si>
    <t>https://fews.net/global/food-assistance-outlook-brief/january-2026/print ; https://reliefweb.int/report/ethiopia/ethiopia-food-security-outlook-food-access-declines-lean-season-peaks-and-northern-conflict-intensifies-february-september-2026</t>
  </si>
  <si>
    <t>There are no people classified at level 4 for either ETH003 or ETH006. For ETH003, no reliable source exists to disaggregate the refugee and asylum seeker population by severity level, and UNHCR operational data does not provide a breakdown sufficient to identify a distinct level 4 population. For ETH006, while the FEWS NET FAOB indicates that Emergency (IPC Phase 4) outcomes are expected in the lowlands of East Hararghe, national-level population figures disaggregated by IPC phase are not available, preventing allocation of any portion of the PIN to level 4. The entire combined PIN of 16,574,247 has therefore been assigned to level 3. This represents an information gap rather than a confirmed absence of people in acute need. With the ETH006 PIN now standing at 15.45 million — considerably higher than the 9 million previously used — the absence of any level 4 breakdown is a more significant gap than before: it is increasingly plausible that a meaningful share of this larger population faces conditions beyond level 3, given the severity of conditions documented across conflict-affected and drought-affected areas of Ethiopia.</t>
  </si>
  <si>
    <t>ETH001Severe humanitarian conditions - Level 4</t>
  </si>
  <si>
    <t>Aljazeera 23/01/2026 ; MT 29/01/2026 ; TNH 10/03/2026</t>
  </si>
  <si>
    <t>https://www.aljazeera.com/features/2026/1/23/hunger-death-devastation-no-respite-in-tigray-a-year-after-us-aid-cuts ; https://martinplaut.com/2026/01/29/famine-and-starvation-in-tigray-continuation-of-war-in-a-silent-form/ ; https://www.thenewhumanitarian.org/analysis/2026/03/10/ethiopia-blame-game-videos-reveal-starving-displaced-people-tigray</t>
  </si>
  <si>
    <t>There are no people classified at level 5 for either ETH003 or ETH006. No available source provides data sufficient to identify a distinct level 5 population for either crisis. As with level 4, this reflects an information gap resulting from Ethiopia's severe data shortage and the absence of a recent IPC panel analysis or HNRP rather than a confirmed absence of people facing catastrophic conditions. Given the scale and severity of the crisis — including Emergency (IPC Phase 4) conditions in East Hararghe and historic drought in the pastoral south and southeast — the possibility of a level 5 population cannot be excluded.</t>
  </si>
  <si>
    <t>ETH001Extreme humanitarian conditions - Level 5</t>
  </si>
  <si>
    <t>OCHA 03/08/2022 ; UNHCR 16/03/2024</t>
  </si>
  <si>
    <t>https://reliefweb.int/report/ethiopia/ethiopia-humanitarian-response-plan-2022-july-2022; https://data.unhcr.org/en/documents/download/107313</t>
  </si>
  <si>
    <t>Affected groups in the multiple crises: Hosts; Non-host, Returnees, IDPs, Refugees and asylum seekers</t>
  </si>
  <si>
    <t>ETH001Crisis affected groups</t>
  </si>
  <si>
    <t>ETH001People facing limited access constraints</t>
  </si>
  <si>
    <t>ETH001People facing restricted access constraints</t>
  </si>
  <si>
    <t>https://worldpopulationreview.com/countries/ethiopia</t>
  </si>
  <si>
    <t>ETH006Total population</t>
  </si>
  <si>
    <t>Figure represents the total land area of Ethiopia. Humanitarian needs are present in all regions with the drivers being conflict, drought, flash floods, displacements both IDPs and refugees and disease outbreaks. The reliability of the landmass figure is medium because there might be double counting or underestimation of landmass affected because of the dymanics of the drivers to this crisis.</t>
  </si>
  <si>
    <t>ETH006Landmass affected</t>
  </si>
  <si>
    <t>WPR Accessed on 23/03/2026 ; FEWS NET 01/2026 ; FEWS NET 10/03/2026</t>
  </si>
  <si>
    <t>https://worldpopulationreview.com/countries/ethiopia-population ; https://fews.net/global/food-assistance-outlook-brief/january-2026/print ; https://reliefweb.int/report/ethiopia/ethiopia-food-security-outlook-food-access-declines-lean-season-peaks-and-northern-conflict-intensifies-february-september-2026</t>
  </si>
  <si>
    <t>The number of people exposed corresponds to the total population of the country living in the areas experiencing conflict, climatic and ecomomic shocks. The drivers for this crises include Conflict/violence, political and economic crisis, floods, drought/drier conditions. Certain parts of Ethiopia, particularly in the north (e.g., Tigray, Amhara, and Afar regions), have been significantly exposed to armed conflict in recent years. Other areas, such as parts of Oromia and the Somali region, have also experienced localised violence or unrest. Some regions, such as parts of the Southern Nations, Nationalities, and Peoples’ Region (SNNPR) and Benishangul-Gumuz, are similarly exposed to various levels of conflict.  Large portions of Ethiopia, especially in the lowland areas such as the Somali and Afar regions, are highly susceptible to drought. Other areas, particularly in the southwest, also face heavy rainfall and flooding, leading to humanitarian needs.  Political tensions and ethnic-based federalism are prevalent in many regions of Ethiopia, contributing to periodic unrest and humanitarian crises across various areas. While some urban centres, such as Addis Ababa, may seem more stable, numerous regions are marked by political tensions. Economic challenges, including inflation, unemployment, and currency devaluation, affect all regions of the country.  Ethiopia is not uniformly subject to these challenges, but most regions encounter some level of exposure to these overlapping issues. The severity and type of impact differ depending on the geographic, political, and socio-economic context of each region. The reliability is low because the figure is based on projections from UN estimates, which might not have a high confidence level since the last census was in 2007, and the 2017 census was delayed due to instability, meaning current numbers may lack precision</t>
  </si>
  <si>
    <t>ETH006People exposed</t>
  </si>
  <si>
    <t>The number of people affected corresponds to the total population of the country/living in the areas concerned by conflict, climatic and ecomomic shocks. The drivers for this crises include Conflict/violence, political and economic crisis, floods, drought/drier conditions. The entire country has been categorised as impacted since many of the underlying issues, such as conflict, climate shocks, political instability, and economic struggles, interconnect and have wide-ranging effects throughout the nation. Certain areas of Ethiopia, especially in the north (e.g., Tigray, Amhara, and Afar regions), have been profoundly affected by ongoing and past armed conflicts. Additionally, regions like parts of Oromia and the Somali region have also dealt with localised violence. Some areas, including sections of the Southern Nations, Nationalities, and Peoples’ Region (SNNPR) and Benishangul-Gumuz, experience varying degrees of conflict as well. 
Large regions of Ethiopia, particularly in lowland zones like the Somali and Afar regions, are heavily impacted by drought conditions. Conversely, other parts, especially in the southwest, face challenges from heavy rainfall and flooding, leading to humanitarian needs. 
Political strife and ethnic-based federalism are prevalent in numerous regions of Ethiopia, leading to sporadic unrest and humanitarian emergencies. While certain urban areas, such as Addis Ababa, may seem more stable, many regions continue to grapple with underlying political tensions. 
Economic challenges—including inflation, unemployment, and currency depreciation—affect all areas of the country to different extents. Although the effects are not consistent across Ethiopia, most regions suffer from a mix of these overlapping challenges. The reliability is low because the figure is based on projections from UN estimates, which might not have a high confidence level since the last census was in 2007, and the 2017 census was delayed due to instability, meaning current numbers may lack precision</t>
  </si>
  <si>
    <t>ETH006People affected</t>
  </si>
  <si>
    <t xml:space="preserve"> IDMC 13/05/2025; UNHCR ACCESSED 16/02/2026 </t>
  </si>
  <si>
    <t>For the current crisis, we are examining the total number of people displaced by conflict, climate-related issues, and economic shocks in Ethiopia. This figure includes only internally displaced and returnees. We have not included those who have been displaced to other countries, as we are unable to find a cumulative figure for people displaced across borders due to these crisis drivers.  Therefore, our computation includes 2,378,000 IDPs Conflict/violence + 757,000 IDPs natural disasters + 2,813,489 IDP returnees= 5,948,489. The reliability is low since these figures are estimates as of end of 2024 and people continue being displaced as conflict, climatic and economic shocks are persistent in Ethiopia.</t>
  </si>
  <si>
    <t>ETH006People displaced</t>
  </si>
  <si>
    <t>ETH006Illness cases reported</t>
  </si>
  <si>
    <t>ETH006Injuries reported</t>
  </si>
  <si>
    <t>ETH006Fatalities reported</t>
  </si>
  <si>
    <t>ETH006Fatalities in all crises</t>
  </si>
  <si>
    <t>ETH006Buildings damaged</t>
  </si>
  <si>
    <t>ETH006Buildings destroyed</t>
  </si>
  <si>
    <t>ETH006Buildings in affected area</t>
  </si>
  <si>
    <t>ETH006Economic Losses</t>
  </si>
  <si>
    <t>FEWS NET 10/03/2026</t>
  </si>
  <si>
    <t xml:space="preserve">https://fews.net/global/food-assistance-outlook-brief/january-2026/print </t>
  </si>
  <si>
    <t>The number of people in need reflects the total population in IPC Phase 3 and above living in Ethiopia, including conflict-affected, drought-affected, and displaced populations across all livelihood zones. FEWS NET's January 2026 FAOB projected a PIN of 15.0–15.9 million for the July 2026 lean season peak, seven months ahead of publication; a figure of 15,450,000 is used here, reflecting the midpoint of this range. This source was chosen because food insecurity is the need with the most data produced for Ethiopia, which faces a severe data shortage across sectors; no IPC panel analysis has been published for Ethiopia since 2021, and no HNRP has been issued since 2024, meaning FEWS NET projections remain the most current available estimate. The reliability of this data is low because the figure is a projection made in January 2026 rather than a real-time or updated count for the current period, and FEWS NET's methodology captures acute food insecurity (IPC Phase 3+) without comprehensively accounting for intersectoral needs such as health, shelter, WASH, or protection. The methodology underlying the FAOB aggregate figures is also not fully documented at the country level.</t>
  </si>
  <si>
    <t>ETH006People in Need</t>
  </si>
  <si>
    <t>WPR Accessed on 23/03/2026 ; GFRC 2025 ; FEWS NET 01/2026</t>
  </si>
  <si>
    <t>https://worldpopulationreview.com/countries/ethiopia-population; https://www.fsinplatform.org/sites/default/files/resources/files/GRFC2025-full.pdf ; https://fews.net/global/food-assistance-outlook-brief/january-2026/print</t>
  </si>
  <si>
    <t>According to INFORM SI methodology, the number of people in Level 1 is equal to the people exposed minus the people affected. Since the whole population is affected, there are no people in Level 1. The reliability is low because the figure is based on projections from UN estimates, which might not have a high confidence level since the last census was in 2007, and the 2017 census was delayed due to instability, meaning current numbers may lack precision</t>
  </si>
  <si>
    <t>ETH006Minimal humanitarian conditions - Level 1</t>
  </si>
  <si>
    <t>According to INFORM SI methodology, the number of people in Level 2 is equal to the people affected minus the people in need. People in Level 2 might be facing some difficulties accessing basic services but are able to meet their needs without external assistance. The reliability is low because the figure is based on projections from UN estimates, which might not have a high confidence level since the last census was in 2007, and the 2017 census was delayed due to instability, meaning current numbers may lack precision</t>
  </si>
  <si>
    <t>ETH006Stressed humanitarian conditions - Level 2</t>
  </si>
  <si>
    <t>According to the INFORM Severity Index methodology, the total number of people in need is the sum of those classified at levels 3, 4, and 5. As insufficient data exists to disaggregate the population in need across severity levels, the entire PIN has been assigned to level 3, leaving an information gap for levels 4 and 5. The FEWS NET FAOB indicates that the highest projected area-level IPC classification for Ethiopia is Emergency (IPC Phase 4) — specifically in the lowlands of East Hararghe — but the data does not provide population figures disaggregated by IPC phase at the national level, preventing a meaningful allocation across INFORM levels beyond the level 3 default. The reliability of this figure is low: it is a projection made in January 2026 for the July 2026 lean season peak rather than a real-time count, and food insecurity is the need with the most data produced for Ethiopia, meaning this figure captures only one dimension of a multi-layered crisis. Other drivers of need — including conflict, displacement, and climatic shocks — generate significant additional requirements for protection, shelter, and WASH services not reflected here. No IPC panel analysis has been conducted since 2021 and no HNRP has been issued since 2024, meaning the figure cannot be triangulated against a consensus multi-agency product.</t>
  </si>
  <si>
    <t>ETH006Moderate humanitarian conditions - Level 3</t>
  </si>
  <si>
    <t>No population figure is available for level 4. This reflects an information gap arising from the severe shortage of disaggregated data for Ethiopia, rather than a confirmed absence of people facing severe conditions. The FEWS NET FAOB indicates that Emergency (IPC Phase 4) outcomes are the highest projected area-level classification nationally, occurring in the lowlands of East Hararghe, but no population count is published for this phase at the national level, so no figure can be assigned here. With the level 3/PIN estimate now standing at 15.45 million — considerably higher than the previous estimate — the absence of any level 4 breakdown is a more significant gap than before, since it is increasingly plausible that a meaningful share of this population faces conditions beyond level 3. The reliability is low because the lack of a recent IPC panel analysis and the inaccessibility of conflict-affected areas, including Tigray, Amhara, Oromia, and Afar, for humanitarian agencies and independent monitors means the true scale of a level 4 population cannot be excluded or confirmed.</t>
  </si>
  <si>
    <t>ETH006Severe humanitarian conditions - Level 4</t>
  </si>
  <si>
    <t>Famine-level conditions have already been reported in parts of Ethiopia in 2026, with evidence of starvation deaths, extreme acute malnutrition far above emergency thresholds, and displaced populations experiencing catastrophic food deprivation. Multiple reported incidents involving children, elderly people, and entire IDP camps facing starvation indicate that IPC Phase 5 (Catastrophe/Famine) outcomes are occurring, even though no formal cumulative population figure has been released. Due to access restrictions, political sensitivities, suspended aid operations, and fragmented data collection, the number of people currently at level 5 cannot be quantified. Similar reports emerged in previous years, suggesting this is a recurring rather than isolated pattern. With the level 3/PIN estimate now standing at 15.45 million, a non-trivial level 5 population is plausible but remains unconfirmed by any source able to produce a count. The reliability is low: qualitative evidence indicates that a level 5 population exists, but no source provides a cumulative figure, so this remains an information gap rather than a confirmed zero.</t>
  </si>
  <si>
    <t>ETH006Extreme humanitarian conditions - Level 5</t>
  </si>
  <si>
    <t>OCHA 03/08/2022</t>
  </si>
  <si>
    <t>https://reliefweb.int/report/ethiopia/ethiopia-humanitarian-response-plan-2022-july-2022</t>
  </si>
  <si>
    <t>Affected groups in the crisis: Hosts;non-host, IDP returnees and IDPs</t>
  </si>
  <si>
    <t>ETH006Crisis affected groups</t>
  </si>
  <si>
    <t>ETH006People facing limited access constraints</t>
  </si>
  <si>
    <t>ETH006People facing restricted access constraints</t>
  </si>
  <si>
    <t>ETH003Total population</t>
  </si>
  <si>
    <t>CityPop accessed on 17/07/2026</t>
  </si>
  <si>
    <t>https://www.citypopulation.de/en/ethiopia/cities/</t>
  </si>
  <si>
    <t>The figure represents the total area of the Ethiopian regions hosting refugees included in this analysis: Gambela (29,783 km²), Somali (310,000 km²), Benishangul-Gumuz (50,699 km²), Addis Ababa (527 km²), and Afar (95,000 km²), for a total of 486,009 km². The estimate was calculated by summing the official land area (km²) of the included administrative regions. Tigray (50,079 km²), Amhara (154,709 km²), Oromia (320,000 km²), and SNNPR (59,308 km²) were excluded from this calculation because they were not included in the scope of this analysis.</t>
  </si>
  <si>
    <t>ETH003Landmass affected</t>
  </si>
  <si>
    <t>HDX 2023 ; UNHCR 17/07/2025</t>
  </si>
  <si>
    <t>https://data.humdata.org/dataset/cod-ps-eth/resource/f82b20f1-8a76-46e9-ba9a-29e531f7af3c ; https://reliefweb.int/attachments/d2332210-f4ab-54ec-857c-b748a610ee79/UNHCR%20Ethiopia%20Refugees%20and%20IDPs%20Statistics%20March%202025.pdf</t>
  </si>
  <si>
    <t>The number of people exposed corresponds to the total number of people living in areas concerned by the International displacement crisis. This is the admin1 population of the regions where Refugees and Asylum seekers are found. The population of the exposed regions is as follows according to HDX data 2023: Gambela (508,004), Somali (6,637,799), Benishangul-Gumuz (1,218,000), Addis Ababa (3,859,999), Afar (2,033,002), for a total of 14,256,804 people. The estimate was calculated by summing the HDX 2023 admin1 population of the included regions. Tigray, Amhara, Oromia, and SNNPR were excluded from this calculation because they were not included in the scope of this analysis. We chose HDX because it provides the latest data on the total population of concern. The reliability of this data is low because the HDX source has 2023 population and the population might have changed over time.</t>
  </si>
  <si>
    <t>ETH003People exposed</t>
  </si>
  <si>
    <t xml:space="preserve"> UNHCR Accessed 17/07/2026</t>
  </si>
  <si>
    <t>https://data.unhcr.org/en/country/eth</t>
  </si>
  <si>
    <t>The number of people affected refers to the total number of refugees and asylum seekers in Ethiopia as of 30 June 2026, which stands at 1,124,247. This figure is based on data from the UNHCR Operational Data Portal, chosen for its provision of the most current information on populations of concern. The Ethiopian government works closely with the UNHCR (United Nations High Commissioner for Refugees) to register and manage refugee populations. While cooperation is generally strong, there have been occasional issues related to Delays in registration, limited access to some camps or areas, and political sensitivities around certain groups (e.g., Eritrean refugees) making the reliability of this data low. Additionally, rufugee situation remains fluid as Ethiopia is currently experiencing ongoing inflows of refugees, primarily from South Sudan, Somalia, Eritrea, Sudan, Yemen, and other countries.</t>
  </si>
  <si>
    <t>ETH003People affected</t>
  </si>
  <si>
    <t>The number of displaced people in Ethiopia includes refugees and asylum seekers, as recorded by UNHCR as of 30 June 2026, is 1,124,247. We selected the UNHCR Operational Data Portal because it offers the most up-to-date information on the total population of concern. The Ethiopian government works closely with the UNHCR (United Nations High Commissioner for Refugees) to register and manage refugee populations. While cooperation is generally strong, there have been occasional issues related to delays in registration, limited access to some camps or areas, and political sensitivities around certain groups (e.g., Eritrean refugees)making the reliability of this data low. Additionally, rufugee situation remains fluid as Ethiopia is currently experiencing ongoing inflows of refugees, primarily from South Sudan, Somalia, Eritrea, Sudan, Yemen, and other countries.</t>
  </si>
  <si>
    <t>ETH003People displaced</t>
  </si>
  <si>
    <t>No data/ information on this</t>
  </si>
  <si>
    <t>ETH003Illness cases reported</t>
  </si>
  <si>
    <t>ETH003Injuries reported</t>
  </si>
  <si>
    <t>A total of 3,746 fatalities were recorded in Ethiopia from 1 January 2026 to 30 June 2026.  However, it is unclear is some of these deaths are associated with displacment status, therefore it is considered an infogap.</t>
  </si>
  <si>
    <t>ETH003Fatalities reported</t>
  </si>
  <si>
    <t>A total of 3,746 fatalities were recorded in Ethiopia from 1 January 2026 to 30 June 2026.  However, this number may not capture all deaths, particularly those linked to drought and cross-border displacement. In 2024, there were reports of hunger-related fatalities caused by drought, suggesting that similar incidents may be going unreported during this period.</t>
  </si>
  <si>
    <t>ETH003Fatalities in all crises</t>
  </si>
  <si>
    <t>ETH003Buildings damaged</t>
  </si>
  <si>
    <t>ETH003Buildings destroyed</t>
  </si>
  <si>
    <t>ETH003Buildings in affected area</t>
  </si>
  <si>
    <t>ETH003Economic Losses</t>
  </si>
  <si>
    <t>The people in need corresponds to the total number of refugees and asylum seekers in Ethiopia. This is because they need almost all forms of assistance from food, shelter, protection etc. We chose the UNHCR operational data portal because it provides the latest data of the total population of concern. The Ethiopian government works closely with the UNHCR (United Nations High Commissioner for Refugees) to register and manage refugee populations. While cooperation is generally strong, there have been occasional issues related to delays in registration, limited access to some camps or areas, and political sensitivities around certain groups (e.g., Eritrean refugees) making the reliability of this data low. Additionally, rufugee situation remains fluid as Ethiopia is currently experiencing ongoing inflows of refugees, primarily from South Sudan, Somalia, Eritrea, Sudan, Yemen, and other countries.</t>
  </si>
  <si>
    <t>ETH003People in Need</t>
  </si>
  <si>
    <t>HDX 2023 ; UNHCR 22/04/2024 ;   UNHCR Accessed 17/07/2026</t>
  </si>
  <si>
    <t>https://data.humdata.org/dataset/cod-ps-eth/resource/f82b20f1-8a76-46e9-ba9a-29e531f7af3c ; https://reliefweb.int/report/ethiopia/ethiopia-refugees-and-internally-displaced-persons-31-march-2024;https://data.unhcr.org/en/country/eth</t>
  </si>
  <si>
    <t>According to INFORM SI methodology, the number of people in Level 1 is equal to the people exposed minus the people affected. People in Level 1 are able to meet their basic needs without employing irreversible coping strategies. We selected the UNHCR and HDX as sources because they provide an overall view of the humanitarian condition concerning the displacements. The reliability of this data is low because the figures are based on estimations and projections in 2023 from HDX and while cooperation is generally strong, there have been occasional issues related to delays in registration, limited access to some camps or areas, and political sensitivities around certain groups (e.g., Eritrean refugees).</t>
  </si>
  <si>
    <t>ETH003Minimal humanitarian conditions - Level 1</t>
  </si>
  <si>
    <t>According to INFORM SI methodology, the number of people in Level 2 is equal to the people affected minus the people in need. Since all the people affected are also in need, there are no people in Level 2.  The reliability of this data is low because while cooperation is generally strong, there have been occasional issues related to delays in registration, limited access to some camps or areas, and political sensitivities around certain groups (e.g., Eritrean refugees). We chose the UNHCR operational data portal because it provides the data of the total population of concern.</t>
  </si>
  <si>
    <t>ETH003Stressed humanitarian conditions - Level 2</t>
  </si>
  <si>
    <t xml:space="preserve">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reliability of this data is low because the while cooperation is generally strong, there have been occasional issues related to delays in registration, limited access to some camps or areas, and political sensitivities around certain groups (e.g., Eritrean refugees). We selected the UNHCR as a source because they provide an overall view of the humanitarian condition of those displaced. </t>
  </si>
  <si>
    <t>ETH003Moderate humanitarian conditions - Level 3</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</si>
  <si>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reliability of this data is low because the figures are based on estimations and projections. We selected the UNHCR as a source because they provide an overall view of the humanitarian condition concerning the displacements.</t>
  </si>
  <si>
    <t>ETH003Severe humanitarian conditions - Level 4</t>
  </si>
  <si>
    <t>ETH003Extreme humanitarian conditions - Level 5</t>
  </si>
  <si>
    <t>UNHCR 22/04/2025</t>
  </si>
  <si>
    <t>https://reliefweb.int/report/ethiopia/ethiopia-refugees-and-internally-displaced-persons-31-march-2025</t>
  </si>
  <si>
    <t>Refugees/ asylum seekers, Host and non-host community</t>
  </si>
  <si>
    <t>ETH003Crisis affected groups</t>
  </si>
  <si>
    <t>ETH003People facing limited access constraints</t>
  </si>
  <si>
    <t>ETH003People facing restricted access constraints</t>
  </si>
  <si>
    <t>WPR Accessed 14/07/2026</t>
  </si>
  <si>
    <t>https://worldpopulationreview.com/countries/malawi-population</t>
  </si>
  <si>
    <t>The population of Malawi based on projections of the latest United Nations data. Reliability is medium since these are projected figures</t>
  </si>
  <si>
    <t>MWI002Total population</t>
  </si>
  <si>
    <t>CIA.gov accessed 26/05/2023</t>
  </si>
  <si>
    <t>https://www.cia.gov/the-world-factbook/countries/malawi/</t>
  </si>
  <si>
    <t xml:space="preserve">The whole country is affected by the drivers leading to humanitarian needs in Malawi. Drivers include dry spells, floods, high food prices, economic decline and below average agricultural production. </t>
  </si>
  <si>
    <t>MWI002Landmass affected</t>
  </si>
  <si>
    <t>IPC17/10/2025 ; WPR Accessed 08/04/2026 ; IFRC 16/04/2026</t>
  </si>
  <si>
    <t>https://www.ipcinfo.org/ipc-country-analysis/details-map/en/c/1159768/?iso3=MWI ; https://worldpopulationreview.com/countries/malawi-population ; https://reliefweb.int/report/malawi/malawi-flood-2026-dref-operational-update-mdrmw025</t>
  </si>
  <si>
    <t>For this crisis, the estimate of the exposed population is derived from multiple sources, including the IPC, IFRC, and World Population Review. The IPC figure represents the total population experiencing food insecurity across all phases (IPC Phase 1 to Phase 5), based on projections for the period October 2025 to March 2026, with a reported total of 18,525,749 people. Humanitarian needs in Malawi are driven by a combination of natural and human-induced factors. Prolonged drought and dry conditions have reduced agricultural production and water availability, while recurring floods and cyclones have displaced communities and damaged infrastructure. In particular, the 2025/2026 rainy season resulted in widespread flooding across the country, contributing to the exposure of a large share of the population to the crisis. At the same time, ongoing economic and political challenges have further strained livelihoods and limited access to essential services. Additional pressure comes from the presence of refugees in Dzaleka camp, which is operating beyond capacity.
The overall estimate of the exposed population for 2025/2026 is complemented by data from IFRC and World Population Review, which provide broader population figures to contextualize the scale of the crisis. The reliability of this estimate is considered medium, as it is based on projections and aggregated data sources rather than fully up-to-date, real-time assessments.</t>
  </si>
  <si>
    <t>MWI002People exposed</t>
  </si>
  <si>
    <t>IPC17/10/2025 ; IFRC 16/04/2026</t>
  </si>
  <si>
    <t>https://www.ipcinfo.org/ipc-country-analysis/details-map/en/c/1159768/?iso3=MWI ; https://reliefweb.int/report/malawi/malawi-flood-2026-dref-operational-update-mdrmw025</t>
  </si>
  <si>
    <t>For this crisis, estimates of the affected population are drawn from two main sources: IPC and IFRC. The IPC figure of 10,044,983 people refers to those classified in IPC Phase 2 (Stressed) and above, capturing populations experiencing at least moderate challenges in meeting their food needs. This highlights the scale of food insecurity in Malawi, driven by a combination of prolonged drought and dry spells that have reduced agricultural output and water availability, alongside recurrent floods and cyclones that have displaced communities and damaged infrastructure. Economic and political pressures have further weakened livelihoods and constrained access to essential services. While IPC is useful for providing both population estimates and severity classifications, the reliability of this data is limited, as it is based on October 2025 data with projections only up to March 2026 and may not reflect current conditions.
The IFRC estimates that 359,999 people have been affected by the 2025/2026 rainy season floods, representing those directly impacted by flooding events. However, this figure is also of low reliability, as it is derived from preliminary assessments and lacks clarity on the methodology used.
Additionally, there is a strong likelihood of overlap between these two figures, as populations affected by flooding may also be captured within the IPC classifications of food insecurity. This potential double counting further reduces the overall reliability of the total number of people affected by the crisis.
For IFRC, the number of people affected by the 2025/2026 rainy season floods is estimated at 359,999. This figure captures those directly impacted by flooding across the country. The reliability of this estimate is also low, as it is based on preliminary assessments and the methodology used to derive the figure is not clearly specified.</t>
  </si>
  <si>
    <t>MWI002People affected</t>
  </si>
  <si>
    <t>IDMC 23/04/2026</t>
  </si>
  <si>
    <t>https://data.humdata.org/dataset/fd722a41-32ca-49f5-ad91-cccadf942612/resource/1cf89e3a-d521-4ba0-baba-b83f6816ba4c/download/event_data_mwi.csv</t>
  </si>
  <si>
    <t>Between October 2025 and March 2026, these are the numbers of people recorded as displaced by floods across different regions of Malawi. The reliability is medium since the figures are estimated and some people might not have been recorded.</t>
  </si>
  <si>
    <t>MWI002People displaced</t>
  </si>
  <si>
    <t>MWI002Illness cases reported</t>
  </si>
  <si>
    <t>MWI002Injuries reported</t>
  </si>
  <si>
    <t>There is lack of information about fatalities related to crises in the country which includes drought, floods, endemic diseases like cholera and sociopolitical and economic issues. There might be those related to cholera but we could not find a cumulative figure for the last six months. That is why the reliability was tagged as low</t>
  </si>
  <si>
    <t>MWI002Fatalities reported</t>
  </si>
  <si>
    <t>MWI002Fatalities in all crises</t>
  </si>
  <si>
    <t>MWI002Buildings damaged</t>
  </si>
  <si>
    <t>MWI002Buildings destroyed</t>
  </si>
  <si>
    <t>MWI002Buildings in affected area</t>
  </si>
  <si>
    <t>MWI002Economic Losses</t>
  </si>
  <si>
    <t>IPC17/10/2025 ; IDMC 23/04/2026</t>
  </si>
  <si>
    <t>https://www.ipcinfo.org/ipc-country-analysis/details-map/en/c/1159768/?iso3=MWI ; https://data.humdata.org/dataset/fd722a41-32ca-49f5-ad91-cccadf942612/resource/1cf89e3a-d521-4ba0-baba-b83f6816ba4c/download/event_data_mwi.csv</t>
  </si>
  <si>
    <t>For this crisis, estimates of people in need are derived from IPC and IDMC. The IPC figure of 4,009,537 people represents those classified in IPC Phase 3 (Crisis) and above, indicating populations facing significant food consumption gaps or requiring urgent assistance. These estimates are based on the IPC projection period from October 2025 to March 2026, published in October 2025. The scale of need in Malawi is driven by a combination of natural and human-induced factors, including prolonged drought and dry conditions that have reduced food production and water availability, as well as recurrent floods and cyclones that continue to displace communities and damage infrastructure. Ongoing economic and political challenges have further constrained livelihoods and access to essential services, compounding vulnerability. While IPC is valuable for providing both population estimates and severity breakdowns, its reliability is considered low, as the figures are based on projections that may not fully reflect current conditions.
For the 2025/2026 rainy season floods, IDMC data estimates 165,774 displaced people, which is used as a proxy for those in need of assistance. This figure reflects populations most directly affected by displacement. However, its reliability is also low, as it likely underestimates the true scale of need, given that many non-displaced but affected individuals may still require humanitarian support.
Furthermore, there is a likelihood of overlap between these two datasets. Displaced populations captured by IDMC and took as the people in need may also be included within the IPC estimates of those facing Crisis (IPC Phase 3) or worse outcomes. This potential double counting further reduces the overall reliability of the total estimate of people in need.
For 2025/2026, rains that caused floods, the estimate of people in need was informed by IDMC data, using the number of displaced persons, reported at 165,774. This figure reflects those most directly affected and likely requiring assistance. However, its reliability is also low, as it may underestimate the true scale of need, given that many affected individuals who are not displaced may still require humanitarian support.</t>
  </si>
  <si>
    <t>MWI002People in Need</t>
  </si>
  <si>
    <t>According to INFORM SI methodology, the number of people in Level 1 is equal to the people exposed minus the people affected. The reliability of this data is low because the IPC source is outdated, with the latest update from October 2025 and a projection period that ended in March 2026. As a result, the information may not accurately reflect current conditions. Additionally we are not certain of the methodology used to get the figures from the IFRC source further diluting the reliability.</t>
  </si>
  <si>
    <t>MWI002Minimal humanitarian conditions - Level 1</t>
  </si>
  <si>
    <t>IPC17/10/2025 ; IFRC 16/04/2026 ; IDMC 23/04/2026</t>
  </si>
  <si>
    <t>https://www.ipcinfo.org/ipc-country-analysis/details-map/en/c/1159768/?iso3=MWI ; https://reliefweb.int/report/malawi/malawi-flood-2026-dref-operational-update-mdrmw025 ; https://data.humdata.org/dataset/fd722a41-32ca-49f5-ad91-cccadf942612/resource/1cf89e3a-d521-4ba0-baba-b83f6816ba4c/download/event_data_mwi.csv</t>
  </si>
  <si>
    <t>According to INFORM SI methodology, the number of people in Level 2 is equal to the people affected minus the people in need. The reliability of this data is low because the IPC source is outdated, with the latest update from October 2025 and a projection period that ended in March 2026. As a result, the information may not accurately reflect current conditions.  Additionally we are not certain of the methodology used to get the figures from the IFRC source and the IDMC figure might be an underestimation this further diluting the reliability</t>
  </si>
  <si>
    <t>MWI002Stressed humanitarian conditions - Level 2</t>
  </si>
  <si>
    <t>According to INFORM Severity methodology, the sum of people in levels 3, 4 and 5 is equal to the total number of people in need. In this case, Level 3 was gotten by taking the PIN figure from the IPC analysis which indicates that the food security situation during the period October 2025 to March 2026 and adding people in need from the 2025/2026 rainy season that caused floods. IPC This source was chosen because its the most recent and provides the severity level of the people experiencing food insecurity which is diven by  a multiple factors mentioned above and IDMC source was choosen because it had number of people who were displaced and therefore, most in need of humanitarian assistance. The reliability of this data is low because the IPC source is outdated, with the latest update from October 2025 and a projection period that ended in March 2026. As a result, the information may not accurately reflect current conditions. The reliability of the IDMC is also low, as it may underestimate the true scale of need, given that many affected individuals who are not displaced may still require humanitarian assistance in addition to the fact the some assessments are ongoing</t>
  </si>
  <si>
    <t>MWI002Moderate humanitarian conditions - Level 3</t>
  </si>
  <si>
    <t>IPC17/10/2025</t>
  </si>
  <si>
    <t>https://www.ipcinfo.org/ipc-country-analysis/details-map/en/c/1159768/?iso3=MWI</t>
  </si>
  <si>
    <t>According to INFORM Severity methodology, the sum of people in levels 3, 4 and 5 is equal to the total number of people in need. The number of People in level 4 corresponds to the number of people facing IPC 4 according to projected acute food insecurity  October 2025- March 2026. This source was chosen because its the most recent and provides the severity level of the people experiencing food insecurity which is diven by  a multiple factors mentioned above . The reliability of this data is low because the IPC source is outdated, with the latest update from October 2025 and a projection period that ended in March 2026. As a result, the information may not accurately reflect current conditions. The IDMC data did not provide severity distribution hence for those affected by floods we have an infogap</t>
  </si>
  <si>
    <t>MWI002Severe humanitarian conditions - Level 4</t>
  </si>
  <si>
    <t>According to INFORM Severity methodology, the sum of people in levels 3, 4 and 5 is equal to the total number of people in need. There are no people facing IPC hase 5 according to the  projected acute food insecurity  October 2025 -January  2026 analysis . This source was chosen because its the most recent and provides the severity level of the people experiencing food insecurity which is diven by  a multiple factors including dry spells, high food prices, economic decline and below average 
agricultural production. The reliability of this data is low because the source is outdated, with the latest update from October 2025 and a projection period that ended in March 2026. As a result, the information may not accurately reflect current conditions.</t>
  </si>
  <si>
    <t>MWI002Extreme humanitarian conditions - Level 5</t>
  </si>
  <si>
    <t>UNHCR accessed on 26/04/2023 , Govt. Malawi 13/04/2023</t>
  </si>
  <si>
    <t>https://data2.unhcr.org/en/country/mwi , https://reliefweb.int/report/malawi/tropical-cyclone-freddy-emergency-response-plan-office-president-and-cabinet-department-disaster-management-affairs-march-2023</t>
  </si>
  <si>
    <t>5 groups are affected by this crisis: IDPs, Returnees, Host non-host and refugees/asylum seekers. The refugees were included in this group because due to repressive government policies and displacement they are particularly vulnerable to climatic shocks such as drought and floods. The Dzaleka refugee camp which hosts refugees has been affeccted by recurrent climatic shocks like drought. A large proportion of refugees live in Dzaleka with only a few living outside the camp with host communities</t>
  </si>
  <si>
    <t>MWI002Crisis affected groups</t>
  </si>
  <si>
    <t>MWI002People facing limited access constraints</t>
  </si>
  <si>
    <t>MWI002People facing restricted access constraints</t>
  </si>
  <si>
    <t>IPC 24/06/2025</t>
  </si>
  <si>
    <t>https://www.ipcinfo.org/ipc-country-analysis/details-map/en/c/1159659/?iso3=DJI</t>
  </si>
  <si>
    <t>The total population of Djibouti is taken from the IPC Djibouti Acute Food Insecurity Analysis (24/06/2025), which reports a national population of 1,181,675. This is close to the World Population Review estimate (1,199,459) but was chosen instead because it is directly tied to the IPC's own population baseline, keeping this entry internally consistent with the IPC-based figures used throughout. Certain population groups — for example highly mobile or nomadic communities, and non-resident transit migrants — are not captured within the IPC's most recent acute food insecurity analysis (17 July 2026), and are therefore not reflected in the exposed, affected, or PIN figures derived from that report. The reliability of this data is medium, as it is based on projections/estimations.</t>
  </si>
  <si>
    <t>DJI001Total population</t>
  </si>
  <si>
    <t>World Bank 07/07/2021; IPC 24/06/2025; Mappr accessed 06/01/2026</t>
  </si>
  <si>
    <t>https://data.worldbank.org/indicator/AG.LND.TOTL.K2?locations=DJ; https://www.ipcinfo.org/ipc-country-analysis/details-map/en/c/1159659/?iso3=DJI; https://www.mappr.co/counties/djibouti-regions/#:~:text=Djibouti%20is%20divided%20into%20six%20regions%20since%202003.,Arta%2C%20Ali%20Sabieh%20and%20Djibout</t>
  </si>
  <si>
    <t>The landmass affected is the sum of all landmasses affected for each individual crisis for Djibouti which is the drought and International Displacement to Djibouti. 
The whole country landmass is affected by the drought crisis In Djibouti. If examined, the IPC (Integrated Food Security Phase Classification) levels from 1 to 5, the number of people exposed closely aligns with the total population estimates of July to December 2025 which is 1.2 million. Since levels 1 to 5 indicate people exposed and the figure is 1,181,675, we can conclude that the entire country's landmass is affected.</t>
  </si>
  <si>
    <t>DJI001Landmass affected</t>
  </si>
  <si>
    <t>IPC 17/07/2026; UNHCR access 22/07/2026</t>
  </si>
  <si>
    <t>https://www.ipcinfo.org/ipc-country-analysis/details-map/en/c/1165256/?iso3=DJI; https://data.unhcr.org/en/country/dji</t>
  </si>
  <si>
    <t>The exposed is the sum of all exposed people for each individual crisis for Djibouti: the drought and the international displacement crisis. For the drought crisis, this is 998,316, taken from the IPC Phase 1–5 non-camp population. For the international displacement crisis, this is 109,766, comprising the Ali Sabieh host population and the population of all three refugee camps (Ali Addeh, Holl-Holl, Markazi), taken from the IPC, plus 5,019 refugees and asylum-seekers registered by UNHCR but not captured within the IPC camp analysis, assumed to be living in Djibouti City or other urban locations. This figure does not reconcile with Total population (1,181,675, IPC 24/06/2025), as certain population groups are not captured within the IPC's 2026 acute food insecurity analysis and have therefore not been deemed exposed to either crisis. The reliability of this data is medium since it is based on projections and estimates.</t>
  </si>
  <si>
    <t>DJI001People exposed</t>
  </si>
  <si>
    <t>The affected is the sum of all affected people for each individual crisis for Djibouti: the drought and the international displacement crisis. We took the drought crisis affected population (675,775, taken from IPC Phase 2–5 non-camp population) and added the international displacement crisis affected population (36,364, taken from UNHCR), which reflects the total registered refugees and asylum-seekers in Djibouti. The reliability of this data is medium since it is based on projections and estimates.</t>
  </si>
  <si>
    <t>DJI001People affected</t>
  </si>
  <si>
    <t>IDMC 2025; UNHCR access 22/07/2026</t>
  </si>
  <si>
    <t>https://api.internal-displacement.org/sites/default/files/publications/documents/idmc-grid-2025-global-report-on-internal-displacement.pdf; https://data.unhcr.org/en/country/dji</t>
  </si>
  <si>
    <t>The number of people displaced is the sum of people displaced for each individual crisis. For the drought crisis, this is the number of people displaced in 2024 by natural hazards according to IDMC making the reliability low since this data is outdated with no updates in  2025. This factor is diluting the strength of the UNHCR data for Refugees making the overal reliability low.</t>
  </si>
  <si>
    <t>DJI001People displaced</t>
  </si>
  <si>
    <t>DJI001Illness cases reported</t>
  </si>
  <si>
    <t>DJI001Injuries reported</t>
  </si>
  <si>
    <t>DJI001Fatalities reported</t>
  </si>
  <si>
    <t>DJI001Fatalities in all crises</t>
  </si>
  <si>
    <t>DJI001Buildings damaged</t>
  </si>
  <si>
    <t>DJI001Buildings destroyed</t>
  </si>
  <si>
    <t>DJI001Buildings in affected area</t>
  </si>
  <si>
    <t>DJI001Economic Losses</t>
  </si>
  <si>
    <t>IPC 17/07/2026; IPC 17/07/2026; UNHCR accessed 22/07/2026</t>
  </si>
  <si>
    <t>https://www.ipcinfo.org/ipc-country-analysis/details-map/en/c/1165256/?iso3=DJI; https://www.ipcinfo.org/ipc-country-analysis/details-map/en/c/1165256/?iso3=DJI; https://data.unhcr.org/en/country/dji</t>
  </si>
  <si>
    <t>The people in need is the sum of all people in need for each individual crisis for Djibouti: the drought and the international displacement crisis. For the drought crisis, this is 233,531, taken from IPC Phase 3+ non-camp population. For the international displacement crisis, this is 36,364, the total number of refugees and asylum-seekers registered with UNHCR, all of whom are considered to be facing at least Moderate humanitarian conditions (Level 3), reflecting that displacement itself constitutes a humanitarian need. The reliability of this data is medium since it is based on projections and estimates.</t>
  </si>
  <si>
    <t>DJI001People in Need</t>
  </si>
  <si>
    <t>IPC 17/07/2026; IPC 17/07/2026</t>
  </si>
  <si>
    <t>https://www.ipcinfo.org/ipc-country-analysis/details-map/en/c/1165256/?iso3=DJI; https://www.ipcinfo.org/ipc-country-analysis/details-map/en/c/1165256/?iso3=DJI</t>
  </si>
  <si>
    <t>According to INFORM SI methodology, the number of people in Level 1 is equal to the people exposed minus the people affected. This is the sum of people in Level 1 for each individual crisis for Djibouti: the drought crisis (322,541, IPC Phase 1 non-camp population) and the international displacement crisis (73,402, the Ali Sabieh host population, who are able to meet their basic needs without employing irreversible coping strategies). The reliability of this data is medium since it is based on projections and estimates.</t>
  </si>
  <si>
    <t>DJI001Minimal humanitarian conditions - Level 1</t>
  </si>
  <si>
    <t>According to INFORM SI methodology, the number of people in Level 2 is equal to the people affected minus the people in need. This is the sum of people in Level 2 for each individual crisis for Djibouti: the drought crisis (442,244, IPC Phase 2 non-camp population) and the international displacement crisis (0 — since all refugees and asylum-seekers are considered to be facing at least Level 3 conditions, none are classified in Level 2). The reliability of this data is medium since it is based on projections and estimates.</t>
  </si>
  <si>
    <t>DJI001Stressed humanitarian conditions - Level 2</t>
  </si>
  <si>
    <t>The number of people in Level 3 corresponds to the sum of people in Level 3 for each individual crisis for Djibouti: the drought crisis (215,115, IPC Phase 3 non-camp population) and the international displacement crisis (25,242, the remainder of the UNHCR refugee/asylum-seeker total once IPC camp Phase 4 is subtracted). The reliability of this data is medium since it is based on projections and estimates.</t>
  </si>
  <si>
    <t>DJI001Moderate humanitarian conditions - Level 3</t>
  </si>
  <si>
    <t>The number of people in Level 4 corresponds to the sum of people in Level 4 for each individual crisis for Djibouti: the drought crisis (18,416, IPC Phase 4 non-camp population) and the international displacement crisis (11,122, IPC Phase 4 camp population). The reliability of this data is medium since it is based on projections and estimates.</t>
  </si>
  <si>
    <t>DJI001Severe humanitarian conditions - Level 4</t>
  </si>
  <si>
    <t>The number of people in Level 5 corresponds to the sum of people in Level 5 for each individual crisis for Djibouti. No population is classified in IPC Phase 5 for either crisis, and there is no indication that any group in Djibouti faces catastrophic conditions.</t>
  </si>
  <si>
    <t>DJI001Extreme humanitarian conditions - Level 5</t>
  </si>
  <si>
    <t>IPC 17/07/2026; IOM 24/05/2023 ; UNHCR  31/03/2026</t>
  </si>
  <si>
    <t>https://www.ipcinfo.org/ipc-country-analysis/details-map/en/c/1165256/?iso3=DJI; https://data2.unhcr.org/en/documents/details/92638 ; https://dtm.iom.int/reports/djibouti-%E2%80%94-migration-trends-dashboard-august-2022</t>
  </si>
  <si>
    <t>Refugees, host, non-host population,  retunrees, IDPs</t>
  </si>
  <si>
    <t>DJI001Crisis affected groups</t>
  </si>
  <si>
    <t>DJI001People facing limited access constraints</t>
  </si>
  <si>
    <t>DJI001People facing restricted access constraints</t>
  </si>
  <si>
    <t>DJI003Total population</t>
  </si>
  <si>
    <t>World Bank 07/07/2021; IPC 24/06/2025</t>
  </si>
  <si>
    <t>https://data.worldbank.org/indicator/AG.LND.TOTL.K2?locations=DJ; https://www.ipcinfo.org/ipc-country-analysis/details-map/en/c/1159659/?iso3=DJI</t>
  </si>
  <si>
    <t>The whole country is affected by the drought crisis In Djibouti. If you examine the IPC (Integrated Food Security Phase Classification), which has assessed acute food insecurity primarily due to drought, you'll see that the number of people exposed to acute food insecurity (IPC levels 1-5) closely aligns with the estimated total population.  Thus, the entire country is exposed.</t>
  </si>
  <si>
    <t>DJI003Landmass affected</t>
  </si>
  <si>
    <t>IPC 17/07/2026</t>
  </si>
  <si>
    <t>https://www.ipcinfo.org/ipc-country-analysis/details-map/en/c/1165256/?iso3=DJI</t>
  </si>
  <si>
    <t>The number of people exposed corresponds to the total population facing acute food insecurity (IPC Phase 1–5) for the projection period July–December 2026, excluding the population of Djibouti's three refugee camps (Ali Addeh, Holl-Holl, Markazi). Camp populations are excluded because they face a separate, distinct humanitarian crisis captured under a different crisis entry (International Displacement to Djibouti), and are not combined with drought-specific totals to avoid double-counting. This source was chosen because food is the primary need related to this crisis. This figure does not reconcile with Total population (1,181,675), as certain population groups are not captured within the IPC's 2026 acute food insecurity analysis and have therefore not been deemed exposed to the drought crisis. The reliability of this data is medium, as it is based on projections/estimations.</t>
  </si>
  <si>
    <t>DJI003People exposed</t>
  </si>
  <si>
    <t>The number of people affected corresponds to the population facing food insecurity that are not identified as living in the camps in the IPC Phase 2–5, for the projection period July–December 2026. As with People exposed, the three refugee camps are excluded to avoid double-counting with the International Displacement to Djibouti entry. The reliability of this data is medium, as it is based on projections/estimations.</t>
  </si>
  <si>
    <t>DJI003People affected</t>
  </si>
  <si>
    <t>IDMC 2025</t>
  </si>
  <si>
    <t>https://api.internal-displacement.org/sites/default/files/publications/documents/idmc-grid-2025-global-report-on-internal-displacement.pdf</t>
  </si>
  <si>
    <t>The number of people internally displaced in Djibouti is taken from IDMC's Global Report on Internal Displacement (GRID) 2025, which records internal displacement due to natural hazards. The report does not clearly distinguish whether these displacements were caused by floods, drought, or both independently. This source was prioritised over IOM DTM or UNHCR, as it is the only one that distinguishes displacement due to natural hazard from displacement due to conflict. IDMC's subsequent GRID 2026 report (covering 2025) was checked but does not provide a more recent or more granular country-level figure for Djibouti; 430 remains the latest available estimate. The reliability of this data is low, as it is not up to date and the methodology does not isolate the specific driver (flood vs. drought) relevant to this crisis.</t>
  </si>
  <si>
    <t>DJI003People displaced</t>
  </si>
  <si>
    <t>DJI003Illness cases reported</t>
  </si>
  <si>
    <t>DJI003Injuries reported</t>
  </si>
  <si>
    <t>DJI003Fatalities reported</t>
  </si>
  <si>
    <t>DJI003Fatalities in all crises</t>
  </si>
  <si>
    <t>DJI003Buildings damaged</t>
  </si>
  <si>
    <t>DJI003Buildings destroyed</t>
  </si>
  <si>
    <t>DJI003Buildings in affected area</t>
  </si>
  <si>
    <t>DJI003Economic Losses</t>
  </si>
  <si>
    <t>The number of people in need includes the non-camp population in IPC Phase 3 and above for the projection period July–December 2026. This source was chosen because food is the primary need related to this crisis. The refugee camp populations are excluded and removed from the PIN, as they experience a separate humanitarian crisis under a different response framework and crisis entry. The reliability of this data is medium, as it is based on projections/estimations.</t>
  </si>
  <si>
    <t>DJI003People in Need</t>
  </si>
  <si>
    <t>Level 1 represents IPC Phase 1 for the period July–December 2026. People in Level 1 are able to meet their basic needs without employing irreversible coping strategies. The reliability of this data is medium, as it is based on projections/estimations.</t>
  </si>
  <si>
    <t>DJI003Minimal humanitarian conditions - Level 1</t>
  </si>
  <si>
    <t>Level 2 represents IPC Phase 2 for the period July–December 2026. People in Level 2 might be facing some difficulties accessing basic services but are able to meet their needs without external assistance. The reliability of this data is medium, as it is based on projections/estimations.</t>
  </si>
  <si>
    <t>DJI003Stressed humanitarian conditions - Level 2</t>
  </si>
  <si>
    <t>According to INFORM SI methodology, the sum of people in Levels 3, 4, and 5 equals the total number of people in need. The number of people in Level 3 corresponds directly to the non-camp population classified in IPC Phase 3 for the period July–December 2026. The reliability of this data is medium, as it is based on projections/estimations.</t>
  </si>
  <si>
    <t>DJI003Moderate humanitarian conditions - Level 3</t>
  </si>
  <si>
    <t>According to INFORM SI methodology, the sum of people in Levels 3, 4, and 5 equals the total number of people in need. The number of people in Level 4 corresponds directly to the non-camp population classified in IPC Phase 4 for the period July–December 2026. The reliability of this data is medium, as it is based on projections/estimations.</t>
  </si>
  <si>
    <t>DJI003Severe humanitarian conditions - Level 4</t>
  </si>
  <si>
    <t>According to INFORM SI methodology, the sum of people in Levels 3, 4, and 5 equals the total number of people in need. No non-camp population is classified in IPC Phase 5 for the July–December 2026 period. Level 5 is therefore recorded as zero.</t>
  </si>
  <si>
    <t>DJI003Extreme humanitarian conditions - Level 5</t>
  </si>
  <si>
    <t>host, non-host population, retunrees, IDPs</t>
  </si>
  <si>
    <t>DJI003Crisis affected groups</t>
  </si>
  <si>
    <t>DJI003People facing limited access constraints</t>
  </si>
  <si>
    <t>DJI003People facing restricted access constraints</t>
  </si>
  <si>
    <t>DJI002Total population</t>
  </si>
  <si>
    <t>Mappr accessed 06/01/2026</t>
  </si>
  <si>
    <t>https://www.mappr.co/counties/djibouti-regions/#:~:text=Djibouti%20is%20divided%20into%20six%20regions%20since%202003.,Arta%2C%20Ali%20Sabieh%20and%20Djibout</t>
  </si>
  <si>
    <t xml:space="preserve">The refugees and asylum-seekers live mostly in three areas which are: Ali Sabieh (2400km2); Djibouti (200km2); and Obock (4700km2). However, we decided only to consider  Ali Sabieh as exposed to the crisis as they host more than 10,000 refugees and asylum-seekers and they are almost 30% of its total population. While, Djibouti and Obock have less 10,000 refugees and asylum-seekers and the % of refugees and asylum-seekers to the total population is very small. The reliability is low as we only considered one area and other admin1 might be lightly exposed. </t>
  </si>
  <si>
    <t>DJI002Landmass affected</t>
  </si>
  <si>
    <t>The number of people exposed corresponds to the population of Ali Sabieh region (73,402 — Ali Sabieh Rural 30,400 + Ali Sabieh Ville 43,002), plus the total population of Djibouti's three refugee camps — Ali Addeh, Holl-Holl, and Markazi (31,345 combined) — all taken from the IPC Djibouti Acute Food Insecurity Analysis, released 17 July 2026. Ali Sabieh is considered exposed as the only region hosting more than 10,000 refugees and asylum-seekers, representing close to 30% of its combined host-and-camp population; Obock and Djibouti City fall below this threshold and are excluded. All three camps are included in full, regardless of which region hosts them, since camp residents are directly exposed to the crisis irrespective of their host region's own exposure status. In addition, 5,019 refugees/asylum seekers unaccounted for in the IPC data, assumed to be living in Djibouti City or other urban locations, are included based on the difference between the UNHCR national total (36,364) and the IPC camp population (31,345), to avoid excluding displaced people whose location falls outside the geographic scope of the IPC analysis. This source was chosen over City Population and UNHCR because it is a single, internally consistent dataset covering both host and camp populations for the same current period, avoiding the risk of mismatched vintages between sources. This figure does not need to reconcile with Total population (1,181,675), since Total population reflects the country's broader population baseline while People exposed reflects only those groups captured within the IPC's 2026 analysis and directly relevant to this crisis. The reliability of this data is medium, as it is based on projections/estimations.</t>
  </si>
  <si>
    <t>DJI002People exposed</t>
  </si>
  <si>
    <t>UNHCR access 22/07/2026</t>
  </si>
  <si>
    <t>https://data.unhcr.org/en/country/dji</t>
  </si>
  <si>
    <t>The number of people affected corresponds to the total number of refugees and asylum seekers in Djibouti (36,364), including 26,101 refugees and 10,263 asylum seekers, taken from the UNHCR Djibouti Operational Data Portal. This source was chosen because it is the most comprehensive and current source for the total displaced population, covering both camp-based and non-camp refugees consistently. The reliability of this data is medium, as the methodologies used for data collection are generally consistent, though minor variations exist that could affect accuracy.</t>
  </si>
  <si>
    <t>DJI002People affected</t>
  </si>
  <si>
    <t>The number of people displaced corresponds to the total number of refugees and asylum seekers in Djibouti (36,364), including 26,101 refugees and 10,263 asylum seekers, taken from the UNHCR Djibouti Operational Data Portal. This source was chosen because it is the most reliable and comprehensive source reporting displacement status nationally, capturing both camp-based and urban refugee populations — unlike the IPC analysis, which classifies food insecurity severity rather than displacement status and only covers the camp population. The reliability of this data is medium, as the methodologies used for data collection are generally consistent, though minor variations exist that could affect accuracy.</t>
  </si>
  <si>
    <t>DJI002People displaced</t>
  </si>
  <si>
    <t>DJI002Illness cases reported</t>
  </si>
  <si>
    <t>DJI002Injuries reported</t>
  </si>
  <si>
    <t>DJI002Fatalities reported</t>
  </si>
  <si>
    <t>DJI002Fatalities in all crises</t>
  </si>
  <si>
    <t>DJI002Buildings damaged</t>
  </si>
  <si>
    <t>DJI002Buildings destroyed</t>
  </si>
  <si>
    <t>DJI002Buildings in affected area</t>
  </si>
  <si>
    <t>DJI002Economic Losses</t>
  </si>
  <si>
    <t>IPC 17/07/2026; UNHCR accessed 22/07/2026</t>
  </si>
  <si>
    <t>The number of people in need corresponds to the total number of refugees and asylum seekers in Djibouti (36,364), including 26,101 refugees and 10,263 asylum seekers, taken from the UNHCR Djibouti Operational Data Portal. All refugees and asylum-seekers are considered to be facing at least Moderate humanitarian conditions (Level 3), reflecting that displacement itself constitutes a humanitarian need, regardless of whether an individual's food security status is captured within the IPC's camp-based analysis. The reliability of this data is medium, as the methodologies used for data collection are generally consistent, though minor variations exist that could affect accuracy.</t>
  </si>
  <si>
    <t>DJI002People in Need</t>
  </si>
  <si>
    <t>According to INFORM SI methodology, the number of people in Level 1 is equal to people exposed minus people affected (109,766 − 36,364). This corresponds to the Ali Sabieh host population only, who are able to meet their basic needs without irreversible coping strategies. The reliability of this data is medium, as it is based on projections/estimations.</t>
  </si>
  <si>
    <t>DJI002Minimal humanitarian conditions - Level 1</t>
  </si>
  <si>
    <t>According to INFORM SI methodology, the number of people in Level 2 is equal to people affected minus people in need (36,364 − 36,364). Since all refugees and asylum-seekers are considered to be facing at least Level 3 conditions, there are no people classified in Level 2 for this crisis.</t>
  </si>
  <si>
    <t>DJI002Stressed humanitarian conditions - Level 2</t>
  </si>
  <si>
    <t>According to INFORM SI methodology, the sum of people in Levels 3, 4, and 5 equals the total number of people in need. Level 4 (11,122) is taken directly from the IPC camp Phase 4 population (Ali Addeh, Holl-Holl, Markazi). Level 3 is the remainder of the total refugee and asylum-seeker population (36,364) once Level 4 is subtracted, reflecting that the IPC camp analysis does not confirm the severity status of every individual within the total UNHCR-registered population — including an unknown number of asylum seekers who may reside outside the three camps, or within them but outside the IPC's camp-level phase classification. The reliability of this data is medium, as it is based on a combination of a direct registration count (UNHCR) and projections/estimations (IPC).</t>
  </si>
  <si>
    <t>DJI002Moderate humanitarian conditions - Level 3</t>
  </si>
  <si>
    <t>According to INFORM SI methodology, the sum of people in Levels 3, 4, and 5 equals the total number of people in need. The number of people in Level 4 corresponds directly to the combined camp population classified in IPC Phase 4 (7,507 in Ali Addeh, 3,484 in Holl-Holl, 131 in Markazi), taken from the IPC Djibouti Acute Food Insecurity Analysis, 17 July 2026. The reliability of this data is medium, as it is based on projections/estimations.</t>
  </si>
  <si>
    <t>DJI002Severe humanitarian conditions - Level 4</t>
  </si>
  <si>
    <t>According to INFORM SI methodology, the sum of people in Levels 3, 4, and 5 equals the total number of people in need. No camp population is classified in IPC Phase 5 for the July–December 2026 period, and there is no indication that refugees or asylum-seekers in Djibouti face catastrophic conditions. Level 5 is therefore recorded as zero.</t>
  </si>
  <si>
    <t>DJI002Extreme humanitarian conditions - Level 5</t>
  </si>
  <si>
    <t>IOM 24/05/2023 ; UNHCR  31/03/2026</t>
  </si>
  <si>
    <t>https://data2.unhcr.org/en/documents/details/92638 ; https://dtm.iom.int/reports/djibouti-%E2%80%94-migration-trends-dashboard-august-2022</t>
  </si>
  <si>
    <t xml:space="preserve">Refugees and asylum seekers, host and non-host. </t>
  </si>
  <si>
    <t>DJI002Crisis affected groups</t>
  </si>
  <si>
    <t>DJI002People facing limited access constraints</t>
  </si>
  <si>
    <t>DJI002People facing restricted access constraints</t>
  </si>
  <si>
    <t>Statistics Indonesia 27/02/2026; UNHCR accessed on 09/03/2026; CGD 23/03/2015; TNH 01/09/2009</t>
  </si>
  <si>
    <t>https://www.bps.go.id/en/publication/2026/02/27/a43f03f45543dc4e9942f44c/statistical-yearbook-of-indonesia-2026.html; https://reporting.unhcr.org/operational/operations/indonesia; https://www.cgdev.org/blog/labor-pains-birth-and-civil-registration-indonesia; https://www.thenewhumanitarian.org/fr/node/246685</t>
  </si>
  <si>
    <t>The total population includes the projection for 2026 (287,198,400), and refugees and asylum-seekers (12,700). A significant portion of Indonesian children are reported not to be registered. It is unclear if the estimated population includes these children. So, the estimation might be lower than the actual population. The sources were chosen because they provide up-to-date data. The reliability is set to medium because the data includes high-quality information alongside some elements with lower quality, resulting in an overall medium reliability.</t>
  </si>
  <si>
    <t>IDN002Total population</t>
  </si>
  <si>
    <t>Statistics Indonesia 27/02/2026; HRM 07/01/2026; The Diplomat 26/04/2024</t>
  </si>
  <si>
    <t>https://www.bps.go.id/en/publication/2026/02/27/a43f03f45543dc4e9942f44c/statistical-yearbook-of-indonesia-2026.html; https://humanrightsmonitor.org/reports/idp-update-january-2026-humanitarian-crisis-deteriorates-as-indigenous-communities-bear-brunt-of-expanding-security-operations/; https://thediplomat.com/2024/04/indonesian-imperialism-is-alive-and-brutal-in-west-papua/</t>
  </si>
  <si>
    <t>The Free Papua Movement has led an insurgency movement calling for the independence of the West Papua territory (currently comprising six provinces of Central Papua, Highland Papua, Papua, South Papua, Southwest Papua, and West Papua) since the early 1960s when Indonesia annexed the Dutch-controlled territory. While certain areas are more affected by violence than others, the recurrence of armed conflict, violence, protests, and reports of severe restrictions in different parts of the aforementioned West Papua territory indicate that the entire population is affected to a certain degree.
The figure is calculated from page 10 of the Statistics Indonesia report. The Papua region comprises the provinces of Papua Barat, Papua Barat Daya, Papua, Papua Selatan, Papua Tengah, and Papua Pegunungan. Reliability is set to high because it is updated and unlikely to change significantly.</t>
  </si>
  <si>
    <t>IDN002Landmass affected</t>
  </si>
  <si>
    <t>The number of people exposed corresponds to the total population of the six provinces of Central Papua, Highland Papua, Papua, South Papua, Southwest Papua, and West Papua. The recurrence of armed conflict, violence, protests, and reports of severe restrictions in different parts of the provinces in the West Papua territory (which comprise the six aforementioned provinces) indicates that the entire population is affected to a certain degree. This figure is taken from Statistics Indonesia  since it is the most up-to-date source and provides the most reliable population data.
The reliability of the figure is medium, as it is based on projections from the 2020 census data.
The figure is calculated from page 153 of the Statistics Indonesia report. The Papua region includes Papua Barat, Papua Barat Daya, Papua, Papua Selatan, Papua Tengah, and Papua Pegunungan provinces.</t>
  </si>
  <si>
    <t>IDN002People exposed</t>
  </si>
  <si>
    <t>The number of people affected corresponds to the total population of the six provinces of Central Papua, Highland Papua, Papua, South Papua, Southwest Papua, and West Papua. The recurrence of armed conflict, violence, protests, and reports of severe restrictions in different parts of the provinces in the West Papua territory (which comprise the six aforementioned provinces) indicates that the entire population is affected to a certain degree. Indonesian rule in West Papua territory is marked by human rights violations against the ethnic Melanesian population. There have been reports of security force abuses, including extrajudicial killings, torture, arbitrary detention, and mistreatment of peaceful protesters. It is therefore considered that all people living in the affected area are affected by the crisis. This figure is taken from Statistics Indonesia since it is the most up-to-date source and provides the most reliable population data.
The reliability of the figure is medium as it is based on projections made on the 2020 census data.
The figure is calculated from page 133 of the Statistics Indonesia report. Names of the provinces in the report are Papua Barat, Papua Barat Daya, Papua, Papua Selatan, Papua Tengah, and Papua Pegunungan.</t>
  </si>
  <si>
    <t>IDN002People affected</t>
  </si>
  <si>
    <t>HRM 10/06/2026; UN 01/03/2022; The Diplomat 26/04/2024</t>
  </si>
  <si>
    <t xml:space="preserve">https://humanrightsmonitor.org/reports/idp-update-june26-government-neglect-drives-west-papuas-spiraling-displacement-emergency; https://news.un.org/en/story/2022/03/1113062; https://thediplomat.com/2024/04/indonesian-imperialism-is-alive-and-brutal-in-west-papua/ </t>
  </si>
  <si>
    <t>The number of people displaced by the Papua conflict in Indonesia comprises the number of IDPs in the West Papua territory (comprising Central Papua, Highland Papua, Papua, South Papua, Southwest Papua, and West Papua). There is a lack of accurate information on the number of displaced people due to the severely information-scarce environment of the West Papua territory and the severe access restrictions imposed by the Indonesian government.HRM reported that a new wave of displacement happened between April and June 2026, while the number of displaced people is unknown. As of early June 2026, the number of IDPs in the West Papua territory was estimated to be around 122,931  by Human Rights Monitor. It is very likely that all IDPs were not included in this calculation due to access restrictions in West Papua, so the number is likely larger than the estimate by HRM. The reliability of the data is low because there is a lack of reliable sources for the number of IDPs, and thus, the data cannot be triangulated. The figure chosen is an estimate, which might be an underestimation.</t>
  </si>
  <si>
    <t>IDN002People displaced</t>
  </si>
  <si>
    <t>No data/information available for this indicator.</t>
  </si>
  <si>
    <t>IDN002Injuries reported</t>
  </si>
  <si>
    <t xml:space="preserve">The total number of fatalities in the Central Papua, Highland Papua, Papua, South Papua, Southwest Papua, and West Papua provinces from 1 January to 30 June 2026. The reliability is medium, as the number might be an underestimation due to access restrictions in West Papua. </t>
  </si>
  <si>
    <t>IDN002Fatalities reported</t>
  </si>
  <si>
    <t>IDN002Fatalities in all crises</t>
  </si>
  <si>
    <t>The number of people in need includes the number of IDPs in the West Papua territory (comprising Central Papua, Highland Papua, Papua, South Papua, Southwest Papua, and West Papua). Humanitarian response in West Papua territory is insufficient and there is a severe lack of access and information. Reports suggest that IDPs are in urgent need of humanitarian assistance. Therefore all IDPs are considered to be in need of humanitarian assistance. Although potentially there will be more people who are not displaced or not counted in displacement estimation but need humanitarian assistances, the number of such impacted population is not reported in any open source, thus this might be an underestimation. 
The reliability of the data is low because accurate number of people need humanitarian assistance is not available and no other sources available to triangulate the IDP data.</t>
  </si>
  <si>
    <t>IDN002People in Need</t>
  </si>
  <si>
    <t xml:space="preserve">According to INFORM SI methodology, the number of people in Level 1 is equal to the people exposed minus the people affected. Since the whole exposed population is affected, there are no people in Level 1. </t>
  </si>
  <si>
    <t>IDN002Minimal humanitarian conditions - Level 1</t>
  </si>
  <si>
    <t>Statistics Indonesia 27/02/2026; HRM 10/06/2026; UN 01/03/2022; The Diplomat 26/04/2024</t>
  </si>
  <si>
    <t xml:space="preserve">https://www.bps.go.id/en/publication/2026/02/27/a43f03f45543dc4e9942f44c/statistical-yearbook-of-indonesia-2026.html;https://humanrightsmonitor.org/reports/idp-update-june26-government-neglect-drives-west-papuas-spiraling-displacement-emergency; https://news.un.org/en/story/2022/03/1113062; https://thediplomat.com/2024/04/indonesian-imperialism-is-alive-and-brutal-in-west-papua/ </t>
  </si>
  <si>
    <t>IDN002Stressed humanitarian conditions - Level 2</t>
  </si>
  <si>
    <t>According to the INFORM Severity Index methodology, the sum of people in levels 3, 4 and 5 is equal to the total number of people in need. To estimate the severity distribution of the people in need, ACAPS assigned the total number of people in need to level 3, since there is no other reliable source for the severity distribution for each level. The number of people in Level 3 corresponds to the total number of people in need. 
The reliability of the data is set at low because the data cannot be triangulated as there is a lack of reliable sources for the number of IDPs.</t>
  </si>
  <si>
    <t>IDN002Moderate humanitarian conditions - Level 3</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</si>
  <si>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since there is no other reliable source for the severity distribution for each level.</t>
  </si>
  <si>
    <t>IDN002Severe humanitarian conditions - Level 4</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</si>
  <si>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5 since there is no other reliable source for the severity distribution for each level.</t>
  </si>
  <si>
    <t>IDN002Extreme humanitarian conditions - Level 5</t>
  </si>
  <si>
    <t xml:space="preserve">In this crisis, 4 out of 5 population groups are affected: IDPs, returnees, host population, and non-host population. In West Papua, due to conflict and climate hazards, people are displaced, some are even repeatedly facing displacement. Some people are taking shelter in forest where basic services are not available at all. People also taking shelter in neighbour or ralatives house, and some return after violence receede. </t>
  </si>
  <si>
    <t>IDN002Crisis affected groups</t>
  </si>
  <si>
    <t>HRM 13/03/2025</t>
  </si>
  <si>
    <t xml:space="preserve">https://humanrightsmonitor.org/news/idp-update-march25-increasing-military-presence-triggers-new-displacements-and-fear-among-returning-idps/ </t>
  </si>
  <si>
    <t>IDPs are facing limited access to basic services as sometimes they are fleed to forest and in areas where no services are available. The reliability is set to medium as less information is available on their actual condition.</t>
  </si>
  <si>
    <t>IDN002People facing limited access constraints</t>
  </si>
  <si>
    <t>IDN002People facing restricted access constraints</t>
  </si>
  <si>
    <t>IDN002Illness cases reported</t>
  </si>
  <si>
    <t>IDN002Buildings damaged</t>
  </si>
  <si>
    <t>IDN002Buildings destroyed</t>
  </si>
  <si>
    <t>IDN002Buildings in affected area</t>
  </si>
  <si>
    <t>IDN002Economic Losses</t>
  </si>
  <si>
    <t>PSA  18/06/2026</t>
  </si>
  <si>
    <t>https://psa.gov.ph/system/files/phcd/2_Table%20A%20-%20Population%20and%20Annual%20PGR%20for%20the%20Philippines%20and%20its%20Regions%2C%20Provinces%2C%20and%20HUCs_0.xlsx</t>
  </si>
  <si>
    <t>The total population living in the Philippines is taken from the Philippine Statistics Authority.  The source is chosen because it is official, and the reliability is set to medium as it's from the 2024 census, which is not very recent. Although it does not indicate if the number of refugees is included in this figure</t>
  </si>
  <si>
    <t>PHL001Total population</t>
  </si>
  <si>
    <t>PSA 17/07/2025; OCHA 30/06/2026;City Population accessed 11/08/2025; ACLED accessed 05/05/2026</t>
  </si>
  <si>
    <t>https://psa.gov.ph/system/files/phcd/2_Table%20A%20-%20Population%20and%20Annual%20PGR%20for%20the%20Philippines%20and%20its%20Regions%2C%20Provinces%2C%20and%20HUCs_0.xlsx; https://app.powerbi.com/view?r=eyJrIjoiNzQyYjgwMjEtMWVjYi00M2VjLTkxY2QtMGMzZjhhOTI1ZjY3IiwidCI6IjBmOWUzNWRiLTU0NGYtNGY2MC1iZGNjLTVlYTQxNmU2ZGM3MCIsImMiOjh9;http://www.citypopulation.de/en/philippines/admin/; https://reliefweb.int/report/philippines/philippines-mindanao-displacement-snapshot-23-july-2024https://data.humdata.org/dataset/idmc-event-data-for-phl</t>
  </si>
  <si>
    <t>To avoid double counting, the analysis applies different geographic scales by hazard: the Mindanao conflict is captured using only directly affected municipalities that are not affected with the earthquake crisis , reflecting its localized nature, plus the earthquake affected municiplaities landamass. This approach ensures accurate coverage of affected areas without inflating population or land area figures due to overlapping administrative units.</t>
  </si>
  <si>
    <t>PHL001Landmass affected</t>
  </si>
  <si>
    <t>PSA 17/07/2025; OCHA 30/06/2026;PSA 17/07/2025; ACLED accessed 05/05/2026</t>
  </si>
  <si>
    <t>https://psa.gov.ph/system/files/phcd/2_Table%20A%20-%20Population%20and%20Annual%20PGR%20for%20the%20Philippines%20and%20its%20Regions%2C%20Provinces%2C%20and%20HUCs_0.xlsx; https://app.powerbi.com/view?r=eyJrIjoiNzQyYjgwMjEtMWVjYi00M2VjLTkxY2QtMGMzZjhhOTI1ZjY3IiwidCI6IjBmOWUzNWRiLTU0NGYtNGY2MC1iZGNjLTVlYTQxNmU2ZGM3MCIsImMiOjh9;https://www.philatlas.com/mindanao.html;https://data.humdata.org/dataset/idmc-event-data-for-phl</t>
  </si>
  <si>
    <t>Population exposed is estimated using different geographic scales by hazard to avoid double counting: for the Mindanao conflict, only populations within directly affected municipalities are included due to the localized nature of impacts and used the regional figure for the municipalities that are in  BARMM/IX/XI/XII , plus the EQ exposed muniplaities. This approach ensures accurate estimation of exposed population without inflating figures across overlapping administrative units.</t>
  </si>
  <si>
    <t>PHL001People exposed</t>
  </si>
  <si>
    <t>OCHA 30/06/2026</t>
  </si>
  <si>
    <t>https://app.powerbi.com/view?r=eyJrIjoiNzQyYjgwMjEtMWVjYi00M2VjLTkxY2QtMGMzZjhhOTI1ZjY3IiwidCI6IjBmOWUzNWRiLTU0NGYtNGY2MC1iZGNjLTVlYTQxNmU2ZGM3MCIsImMiOjh9;https://reliefweb.int/report/philippines/evaluation-protection-and-solutions-programme-internally-displaced-persons-mindanao-2014-2022-evaluation-report-september-2025 ; https://reliefweb.int/report/philippines/philippines-mindanao-displacement-snapshot-24-april-2026</t>
  </si>
  <si>
    <t>The earthquake‑affected population is used as the population exposed. Most municipalities affected by the Mindanao conflict fall within the earthquake‑affected regions and are therefore already included in this figure. While three conflict‑affected municipalities fall outside the earthquake footprint, municipality‑level population affected data are not available for the conflict, preventing their reliable inclusion. To avoid double counting and overestimation, only the earthquake population figure is retained.</t>
  </si>
  <si>
    <t>PHL001People affected</t>
  </si>
  <si>
    <t>OCHA 30/06/2026;UNHCR 09/09/2025; OCHA 30/04/2026</t>
  </si>
  <si>
    <t>The EQ figure is 90,000 and the Mindanao displacement figure is 107,400. The two were summed up to come up with the PiN the displaced figure because for the Mindanao Crisis  the people were displaced to hard to reach areas. The reliability is Medium because there is a slight risk of overcounting but considering the displacement for Mindanao Crisis is in remote areas summing up the figure was opted for.</t>
  </si>
  <si>
    <t>PHL001People displaced</t>
  </si>
  <si>
    <t>The number of people injured are 1300 as of 30 June 2026 according to OCHA and other sources.  These sources were chosen because they are  very reliable sources for the earthquake updates. The reliability of this indicator is medium because the situation on the ground is highly dynamic, and the data may no longer be accurate due to continued developments.</t>
  </si>
  <si>
    <t>PHL001Injuries reported</t>
  </si>
  <si>
    <t>OCHA 30/06/2026;ACLED accessed 13/07/2026</t>
  </si>
  <si>
    <t>https://app.powerbi.com/view?r=eyJrIjoiNzQyYjgwMjEtMWVjYi00M2VjLTkxY2QtMGMzZjhhOTI1ZjY3IiwidCI6IjBmOWUzNWRiLTU0NGYtNGY2MC1iZGNjLTVlYTQxNmU2ZGM3MCIsImMiOjh9;https://acleddata.com/conflict-data/data-export-tool</t>
  </si>
  <si>
    <t>This is the total number of fatalities due to both crisis</t>
  </si>
  <si>
    <t>PHL001Fatalities reported</t>
  </si>
  <si>
    <t>https://reliefweb.int/report/philippines/philippines-sarangani-78m-earthquake-humanitarian-snapshot-17-june-2026; https://www.adrc.asia/publications/disaster_report/pdf/2026/ADRC_EQ_PHL_Sarangani_20260608_en.pdf; https://dromic.dswd.gov.ph/wp-content/uploads/2026/06/DSWD-DROMIC-Report-16-on-the-Effects-of-Mw-7.8-Earthquake-Incident-in-Maasim-Sarangani-as-of-16-June-2026-6AM.pdf;https://acleddata.com/conflict-data/data-export-tool</t>
  </si>
  <si>
    <t>PHL001Fatalities in all crises</t>
  </si>
  <si>
    <t>The EQ PiN is 1,406,400 and the Mindanao PiN (the displacement figure was used as a proxy) is 107,400. To come up with the PiN the 2 PiN's were added since for the Mindanao crisis the PiN is the displaced figure and they are in  hard to reach areas. The reliability is Medium because there is a slight risk of overcounting but considering the displacement for Mindanao Crisis is in remote areas summing up the figure was opted for.</t>
  </si>
  <si>
    <t>PHL001People in Need</t>
  </si>
  <si>
    <t>PSA 17/07/2025; OCHA 01/07/2026;  ADRC 18/06/2026; DSWD 12/07/2026;PSA 17/07/2025; ACLED accessed 05/05/2026; UNHCR 09/09/2025; OCHA 30/04/2026</t>
  </si>
  <si>
    <t>https://psa.gov.ph/system/files/phcd/2_Table%20A%20-%20Population%20and%20Annual%20PGR%20for%20the%20Philippines%20and%20its%20Regions%2C%20Provinces%2C%20and%20HUCs_0.xlsx; https://reliefweb.int/report/philippines/philippines-sarangani-78m-earthquake-consolidated-assessment-report; https://www.adrc.asia/publications/disaster_report/pdf/2026/ADRC_EQ_PHL_Sarangani_20260608_en.pdf; https://dromic.dswd.gov.ph/mw-7-8-earthquake-incident-in-maasim-sarangani-08-jun-2026/;https://www.philatlas.com/mindanao.html;https://data.humdata.org/dataset/idmc-event-data-for-phl
https://reliefweb.int/report/philippines/evaluation-protection-and-solutions-programme-internally-displaced-persons-mindanao-2014-2022-evaluation-report-september-2025 ; https://reliefweb.int/report/philippines/philippines-mindanao-displacement-snapshot-24-april-2026</t>
  </si>
  <si>
    <t>PHL001Minimal humanitarian conditions - Level 1</t>
  </si>
  <si>
    <t>OCHA 01/07/2026; ADRC 18/06/2026; DSWD 12/07/2026;x</t>
  </si>
  <si>
    <t>https://reliefweb.int/report/philippines/philippines-sarangani-78m-earthquake-consolidated-assessment-report; https://www.adrc.asia/publications/disaster_report/pdf/2026/ADRC_EQ_PHL_Sarangani_20260608_en.pdf; https://dromic.dswd.gov.ph/mw-7-8-earthquake-incident-in-maasim-sarangani-08-jun-2026/;x</t>
  </si>
  <si>
    <t>PHL001Stressed humanitarian conditions - Level 2</t>
  </si>
  <si>
    <t xml:space="preserve">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total number of people in need. 
</t>
  </si>
  <si>
    <t>PHL001Moderate humanitarian conditions - Level 3</t>
  </si>
  <si>
    <t xml:space="preserve">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since there is no other reliable source for the severity distribution for each level. </t>
  </si>
  <si>
    <t>PHL001Severe humanitarian conditions - Level 4</t>
  </si>
  <si>
    <t>OCHA 01/07/2026; ADRC 18/06/2026; DSWD 12/07/2026;ICRC 07/08/2025; WFP 20/08/2025</t>
  </si>
  <si>
    <t>https://reliefweb.int/report/philippines/philippines-sarangani-78m-earthquake-consolidated-assessment-report; https://www.adrc.asia/publications/disaster_report/pdf/2026/ADRC_EQ_PHL_Sarangani_20260608_en.pdf; https://dromic.dswd.gov.ph/mw-7-8-earthquake-incident-in-maasim-sarangani-08-jun-2026/;https://www.icrc.org/en/report/philippines-committed-serve-humanity; https://reliefweb.int/report/philippines/wfp-philippines-country-brief-july-2025</t>
  </si>
  <si>
    <t xml:space="preserve">According to the INFORM Severity Index methodology, the sum of people in levels 3, 4 and 5 is equal to the total number of people in need.  Since there is no reliable sources for the severity distribution for each level, level 5 is info gap access to humanitarian assistance. </t>
  </si>
  <si>
    <t>PHL001Extreme humanitarian conditions - Level 5</t>
  </si>
  <si>
    <t>OCHA 01/07/2026; ADRC 18/06/2026; DSWD 12/07/2026;UNHCR 09/09/2025; OCHA 09/12/2025; ECHO 29/04/2024</t>
  </si>
  <si>
    <t>https://reliefweb.int/report/philippines/philippines-sarangani-78m-earthquake-consolidated-assessment-report; https://www.adrc.asia/publications/disaster_report/pdf/2026/ADRC_EQ_PHL_Sarangani_20260608_en.pdf; https://dromic.dswd.gov.ph/mw-7-8-earthquake-incident-in-maasim-sarangani-08-jun-2026/;https://reliefweb.int/report/philippines/evaluation-protection-and-solutions-programme-internally-displaced-persons-mindanao-2014-2022-evaluation-report-september-2025 ;  https://reliefweb.int/report/philippines/philippines-mindanao-displacement-snapshot-08-december-2025; https://reliefweb.int/report/philippines/philippines-mindanao-armed-conflict-dg-echo-partners-local-authorities-echo-daily-flash-29-april-2024</t>
  </si>
  <si>
    <t xml:space="preserve">In this crisis, 4 out of 5 population groups are affected: IDPs, host population, non-host population, and returnees. </t>
  </si>
  <si>
    <t>PHL001Crisis affected groups</t>
  </si>
  <si>
    <t>x;x</t>
  </si>
  <si>
    <t>There is no data on people facing access constraints</t>
  </si>
  <si>
    <t>PHL001People facing limited access constraints</t>
  </si>
  <si>
    <t>PHL001People facing restricted access constraints</t>
  </si>
  <si>
    <t xml:space="preserve">Limited data/information available </t>
  </si>
  <si>
    <t>PHL001Illness cases reported</t>
  </si>
  <si>
    <t>https://app.powerbi.com/view?r=eyJrIjoiNzQyYjgwMjEtMWVjYi00M2VjLTkxY2QtMGMzZjhhOTI1ZjY3IiwidCI6IjBmOWUzNWRiLTU0NGYtNGY2MC1iZGNjLTVlYTQxNmU2ZGM3MCIsImMiOjh9</t>
  </si>
  <si>
    <t>According to OCHA the number of houses  that are damaged are are 92,600 with 17,500 were  totally  damaged  and 75,100 were  partially  damaged. The reliability is set to be medium because only houses have been accounted for.</t>
  </si>
  <si>
    <t>PHL001Buildings damaged</t>
  </si>
  <si>
    <t>PHL001Buildings destroyed</t>
  </si>
  <si>
    <t>PHL001Buildings in affected area</t>
  </si>
  <si>
    <t>PHL001Economic Losses</t>
  </si>
  <si>
    <t>PSA  17/07/2025</t>
  </si>
  <si>
    <t>PHL020Total population</t>
  </si>
  <si>
    <t>PSA 17/07/2025; OCHA 30/06/2026</t>
  </si>
  <si>
    <t>https://psa.gov.ph/system/files/phcd/2_Table%20A%20-%20Population%20and%20Annual%20PGR%20for%20the%20Philippines%20and%20its%20Regions%2C%20Provinces%2C%20and%20HUCs_0.xlsx; https://app.powerbi.com/view?r=eyJrIjoiNzQyYjgwMjEtMWVjYi00M2VjLTkxY2QtMGMzZjhhOTI1ZjY3IiwidCI6IjBmOWUzNWRiLTU0NGYtNGY2MC1iZGNjLTVlYTQxNmU2ZGM3MCIsImMiOjh9</t>
  </si>
  <si>
    <t>Landmass affected is the total landmass of the 51 Municiplaities affected in region IX,XI, XII and BARMM by the earthquake. Overall, the landmass affected estimate is assessed as having high reliability, given the use of authoritative geospatial conflict data and fixed, officially recognised administrative boundaries.</t>
  </si>
  <si>
    <t>PHL020Landmass affected</t>
  </si>
  <si>
    <t>The total population exposed is the total population of the 51 municipalities and cities affected in the  4 affected regions (Regions  IX,XI, XII and BARMM)  The population figures are drawn from the 2020 census. Overall, the exposed population estimate is assessed as having medium reliability because the census with the updated data was for 2020 and not 2024; and in some municipalities the total population is less than the affected population for this particular crisis.</t>
  </si>
  <si>
    <t>PHL020People exposed</t>
  </si>
  <si>
    <t>The number of people affected by the 7.8 magnitude earthquake that sruck southern Mindanao is approximately 1,668,308 according to the OCHA dashboard as of 30 June, 2026. This source was chosen because it is a reliable source fand it uses Phivolcs as its source. The reliability of this indicator is medium because it might be an under estimation while because the crisis is still ongoing and the number is an estimate.</t>
  </si>
  <si>
    <t>PHL020People affected</t>
  </si>
  <si>
    <t>The number of people displaced by this crisis are 90,000 as of 30 June 2026 and some of them are living in the 50 evacuation centres while others stay in makeshift shelters due to continued aftershocks according to OCHA.  These sources were chosen because they are  very reliable sources for the earthquake updates. The reliability of this indicator is medium because the situation on the ground is highly dynamic, and the data may no longer be accurate due to continued developments.</t>
  </si>
  <si>
    <t>PHL020People displaced</t>
  </si>
  <si>
    <t>The number of people injured is 1300 as of 30 June 2026, according to OCHA and other sources.  These sources were chosen because they are very reliable for earthquake updates. The reliability of this indicator is medium because the situation on the ground is highly dynamic, and the data may no longer be accurate due to continued developments.</t>
  </si>
  <si>
    <t>PHL020Injuries reported</t>
  </si>
  <si>
    <t>This is the total number of fatalities due to the earthquake, from OCHA.</t>
  </si>
  <si>
    <t>PHL020Fatalities reported</t>
  </si>
  <si>
    <t>OCHA 30/06/2026; ACLED accessed 13/07/2026</t>
  </si>
  <si>
    <t>This is the total number of fatalities in both crisis</t>
  </si>
  <si>
    <t>PHL020Fatalities in all crises</t>
  </si>
  <si>
    <t>The number of people in need is taken from the OCHA dashboard as of 30 June 2026 which is 351,600 families. To get the number of PiN we multiplied this by 4, which is the national average household size in the Philippines. According to the Philippine Statistics Authority, the average household size was 4.1 persons per household in 202 but dropped to 3.8 in 2024, which was rounded to 4 for ease of estimation and consistency with the methodology used in the OCHA humanitarian snapshot for the Sarangani earthquake.These sources were chosen because they are  very reliable sources for the earthquake updates. The reliability of this indicator is medium because the situation on the ground is highly dynamic, and the data may no longer be accurate due to continued developments.</t>
  </si>
  <si>
    <t>PHL020People in Need</t>
  </si>
  <si>
    <t>PSA 17/07/2025; OCHA 01/07/2026;  ADRC 18/06/2026; DSWD 12/07/2026</t>
  </si>
  <si>
    <t>https://psa.gov.ph/system/files/phcd/2_Table%20A%20-%20Population%20and%20Annual%20PGR%20for%20the%20Philippines%20and%20its%20Regions%2C%20Provinces%2C%20and%20HUCs_0.xlsx; https://reliefweb.int/report/philippines/philippines-sarangani-78m-earthquake-consolidated-assessment-report; https://www.adrc.asia/publications/disaster_report/pdf/2026/ADRC_EQ_PHL_Sarangani_20260608_en.pdf; https://dromic.dswd.gov.ph/mw-7-8-earthquake-incident-in-maasim-sarangani-08-jun-2026/</t>
  </si>
  <si>
    <t>PHL020Minimal humanitarian conditions - Level 1</t>
  </si>
  <si>
    <t>OCHA 01/07/2026; ADRC 18/06/2026; DSWD 12/07/2026</t>
  </si>
  <si>
    <t>https://reliefweb.int/report/philippines/philippines-sarangani-78m-earthquake-consolidated-assessment-report; https://www.adrc.asia/publications/disaster_report/pdf/2026/ADRC_EQ_PHL_Sarangani_20260608_en.pdf; https://dromic.dswd.gov.ph/mw-7-8-earthquake-incident-in-maasim-sarangani-08-jun-2026/</t>
  </si>
  <si>
    <t>PHL020Stressed humanitarian conditions - Level 2</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</si>
  <si>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total number of people in need. 
The reliability of this data is medium because the data includes high-quality information alongside some elements with lower quality, resulting in an overall medium reliability. At least some people who are assigned to level 3 are likely facing level 4 or even level 5 humanitarian conditions; however, there is not enough information to assign them to levels 4 and 5.</t>
  </si>
  <si>
    <t>PHL020Moderate humanitarian conditions - Level 3</t>
  </si>
  <si>
    <t>PHL020Severe humanitarian conditions - Level 4</t>
  </si>
  <si>
    <t xml:space="preserve">According to the INFORM Severity Index methodology, the sum of people in levels 3, 4 and 5 is equal to the total number of people in need.  Since there is no reliable sources for the severity distribution for each level, level 5 is infogap </t>
  </si>
  <si>
    <t>PHL020Extreme humanitarian conditions - Level 5</t>
  </si>
  <si>
    <t>In this crisis, 2 out of 5 population groups are affected:  IDPs, Returnees</t>
  </si>
  <si>
    <t>PHL020Crisis affected groups</t>
  </si>
  <si>
    <t>PHL020People facing limited access constraints</t>
  </si>
  <si>
    <t>PHL020People facing restricted access constraints</t>
  </si>
  <si>
    <t>PHL020Illness cases reported</t>
  </si>
  <si>
    <t>PHL020Buildings damaged</t>
  </si>
  <si>
    <t>PHL020Buildings destroyed</t>
  </si>
  <si>
    <t>PHL020Buildings in affected area</t>
  </si>
  <si>
    <t>PHL020Economic Losses</t>
  </si>
  <si>
    <t>PHL003Total population</t>
  </si>
  <si>
    <t>City Population accessed 11/08/2025; ACLED accessed 05/05/2026</t>
  </si>
  <si>
    <t>http://www.citypopulation.de/en/philippines/admin/; https://reliefweb.int/report/philippines/philippines-mindanao-displacement-snapshot-23-july-2024https://data.humdata.org/dataset/idmc-event-data-for-phl</t>
  </si>
  <si>
    <t>Landmass affected was calculated by delineating the geographic extent of conflict exposure using ACLED georeferenced event data and summing the official land area of the municipalities where conflict events were recorded or where populations were directly exposed to nearby violence. Rather than applying conflict impact uniformly across entire regions, the analysis adopts a sub‑national approach, counting only the landmass of municipalities with documented conflict presence or spillover risk, in line with humanitarian best practice. Land area figures are drawn from official administrative boundaries, as reflected in PhilAtlas. This approach avoids overestimation associated with region‑wide assumptions and provides a more precise representation of the physical territory affected by conflict. Overall, the landmass affected estimate is assessed as having high reliability, given the use of authoritative geospatial conflict data and fixed, officially recognised administrative boundaries.</t>
  </si>
  <si>
    <t>PHL003Landmass affected</t>
  </si>
  <si>
    <t>PSA 17/07/2025; ACLED accessed 05/05/2026</t>
  </si>
  <si>
    <t>https://www.philatlas.com/mindanao.html;https://data.humdata.org/dataset/idmc-event-data-for-phl</t>
  </si>
  <si>
    <t>The total population exposed was calculated by overlaying conflict‑affected locations identified using ACLED event data with the most reliable available population figures at municipal level. ACLED was used to define spatial exposure to conflict and violence based on georeferenced incident data, ensuring that only directly or proximally affected areas were included. Population figures were drawn from a combination of the 2020 and 2024 Philippine censuses due to differences in data availability and validation at sub‑national level: while the 2024 census has been conducted and national results proclaimed, official and consistently validated municipal‑level population data are not yet available for all areas, particularly in BARMM, where the 2020 census remains the latest authoritative source. In locations where 2024 census figures have been released or reliably reflected in PSA‑aligned sources, these were used to improve temporal relevance.Overall, the exposed population estimate is assessed as having medium reliability due to lack of latest official census sources, with transparent handling of mixed census years to minimise uncertainty.</t>
  </si>
  <si>
    <t>PHL003People exposed</t>
  </si>
  <si>
    <t>UNHCR 09/09/2025; OCHA 30/04/2026</t>
  </si>
  <si>
    <t>https://reliefweb.int/report/philippines/evaluation-protection-and-solutions-programme-internally-displaced-persons-mindanao-2014-2022-evaluation-report-september-2025 ; https://reliefweb.int/report/philippines/philippines-mindanao-displacement-snapshot-24-april-2026</t>
  </si>
  <si>
    <t xml:space="preserve">The number of people affected corresponds to the people displaced by conflict and violence in Mindanao island. Thousands of displaced people, especially in underserved or hard-to-reach areas, struggle with food insecurity and lack reliable access to essential services. Eight years on, many people displaced by the 2017 conflict in Marawi City remain in temporary shelters with inadequate water and sanitary facilities. So, the people displaced by conflict and violence are considered as affected.
According to OCHA, around 113,000 people are displaced in Mindanao region as of 8th December, among the figure, 107,400 people are displaced due to conflict and violence, the rest are displaced due to climate hazards. This source was chosen because it is a reliable source for the number of IDPs due to violence and conflict in the Mindanao islands. The reliability of this indicator is medium because it might be an under estimation while people not displaced could be affected in this crisis due to conflict and barrier to access to services. </t>
  </si>
  <si>
    <t>PHL003People affected</t>
  </si>
  <si>
    <t>The number of people displaced by the crisis is the total number of IDPs in the Mindanao islands according to OCHA due to violence and armed conflict. 
According to OCHA, around 113,000 people are displaced in the Mindanao region as of 24 April. Among these figures, 107,400 people are displaced due to conflict and violence, and the rest are displaced due to climate hazards. This source was chosen because it is a very reliable source for the number of IDPs. The reliability of this indicator is medium because the situation on the ground is highly dynamic, and the data may no longer be accurate due to recent developments for which there is no updated source.</t>
  </si>
  <si>
    <t>PHL003People displaced</t>
  </si>
  <si>
    <t>PHL003Injuries reported</t>
  </si>
  <si>
    <t>This is the total number of fatalities due to conflict and violence in Mindanao from 1 January to 30 June 2026, from ACLED, which records all violent incidents, including protests, riots, battles, and armed violence against civilians.</t>
  </si>
  <si>
    <t>PHL003Fatalities reported</t>
  </si>
  <si>
    <t>This is the total number of fatalities due to the earthquake from 8th June 2026 to 16th June 2026, from OCHA, DSWD and Phivlocs  and also the mindanao conflict</t>
  </si>
  <si>
    <t>PHL003Fatalities in all crises</t>
  </si>
  <si>
    <t>The number of people in need includes the IDPs who have been displaced by violence and armed conflict. Thousands of displaced people, especially in underserved or hard-to-reach areas, struggle with food insecurity and lack reliable access to essential services. Eight years on, many people displaced by the 2017 conflict in Marawi City remain in temporary shelters with inadequate water and sanitary facilities. 
According to OCHA, around 113,000 people are displaced in the Mindanao region as of 24th April, among the figure, 107,400 people are displaced due to conflict and violence, and the rest are displaced due to climate hazards. This source was chosen because it is a very reliable source for the number of IDPs. The reliability of this indicator is medium because it might be an under estimation while people not displaced could be affected in this crisis and need humanitarian assistance.</t>
  </si>
  <si>
    <t>PHL003People in Need</t>
  </si>
  <si>
    <t>PSA 17/07/2025; ACLED accessed 05/05/2026; UNHCR 09/09/2025; OCHA 30/04/2026</t>
  </si>
  <si>
    <t>https://www.philatlas.com/mindanao.html;https://data.humdata.org/dataset/idmc-event-data-for-phl
https://reliefweb.int/report/philippines/evaluation-protection-and-solutions-programme-internally-displaced-persons-mindanao-2014-2022-evaluation-report-september-2025 ; https://reliefweb.int/report/philippines/philippines-mindanao-displacement-snapshot-24-april-2026</t>
  </si>
  <si>
    <t>PHL003Minimal humanitarian conditions - Level 1</t>
  </si>
  <si>
    <t>PHL003Stressed humanitarian conditions - Level 2</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</si>
  <si>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0 for level 5 since there is no other reliable source for the severity distribution for each level. The number of people in Level 3 corresponds to the total number of people in need. 
This source was chosen because it is a very reliable source for the number of IDPs.
The reliability of this data is medium because the data includes high-quality information alongside some elements with lower quality, resulting in an overall medium reliability. At least some people who are assigned to level 3 are likely facing level 4 or even level 5 humanitarian conditions; however, there is not enough information to assign them to levels 4 and 5.</t>
  </si>
  <si>
    <t>PHL003Moderate humanitarian conditions - Level 3</t>
  </si>
  <si>
    <t>PHL003Severe humanitarian conditions - Level 4</t>
  </si>
  <si>
    <t>ICRC 07/08/2025; WFP 20/08/2025</t>
  </si>
  <si>
    <t>https://www.icrc.org/en/report/philippines-committed-serve-humanity; https://reliefweb.int/report/philippines/wfp-philippines-country-brief-july-2025</t>
  </si>
  <si>
    <t xml:space="preserve">According to the INFORM Severity Index methodology, the sum of people in levels 3, 4 and 5 is equal to the total number of people in need.  Since there is no reliable sources for the severity distribution for each level, level 5 is likley 0 considering  the level of people's access to humanitarian assistance. </t>
  </si>
  <si>
    <t>PHL003Extreme humanitarian conditions - Level 5</t>
  </si>
  <si>
    <t>UNHCR 09/09/2025; OCHA 09/12/2025; ECHO 29/04/2024</t>
  </si>
  <si>
    <t>https://reliefweb.int/report/philippines/evaluation-protection-and-solutions-programme-internally-displaced-persons-mindanao-2014-2022-evaluation-report-september-2025 ;  https://reliefweb.int/report/philippines/philippines-mindanao-displacement-snapshot-08-december-2025; https://reliefweb.int/report/philippines/philippines-mindanao-armed-conflict-dg-echo-partners-local-authorities-echo-daily-flash-29-april-2024</t>
  </si>
  <si>
    <t>In this crisis, 4 out of 5 population groups are affected: IDPs, host population, non-host population, and returnees. The reliability is set to medium as the actual condition for affected population is not clearly mentioned and it might be different with the ground reality.</t>
  </si>
  <si>
    <t>PHL003Crisis affected groups</t>
  </si>
  <si>
    <t>PHL003People facing limited access constraints</t>
  </si>
  <si>
    <t>PHL003People facing restricted access constraints</t>
  </si>
  <si>
    <t>PHL003Illness cases reported</t>
  </si>
  <si>
    <t>PHL003Buildings damaged</t>
  </si>
  <si>
    <t>PHL003Buildings destroyed</t>
  </si>
  <si>
    <t>PHL003Buildings in affected area</t>
  </si>
  <si>
    <t>PHL003Economic Losses</t>
  </si>
  <si>
    <t>World Population Review accessed 13/07/2026</t>
  </si>
  <si>
    <t>https://worldpopulationreview.com/countries/pakistan-population</t>
  </si>
  <si>
    <t>The total population of Pakistan as of 13 July 2026. The source is reliable, as it provides updated data that takes into account population movement. The number of registered refugees, undocumented Afghans living in Pakistan, and Pakistani refugees in Afghanistan is not additionally counted to avoid double-counting. The reliability is medium as the situation on the ground is highly dynamic, and the data may no longer be accurate due to recent developments of Afghan refugees, which is critical to consider.</t>
  </si>
  <si>
    <t>PAK008Total population</t>
  </si>
  <si>
    <t>Pakistan Bureau of Statistics accessed 07/10/2025; UNHCR accessed on 07/10/2025</t>
  </si>
  <si>
    <t xml:space="preserve">https://www.pbs.gov.pk/sites/default/files/population/2023/tables/table_1_national.pdf; https://data.unhcr.org/en/country/pak; </t>
  </si>
  <si>
    <t>The landmass affected is the KP, Balochistan, Sindh, Punjab and Islamabad by Afghan refugee crisis and floods, political and economic crisis. Some geographic regions are overlapped with multiple crises, such as Kyber Pakthunkhwa is hosting Afghan refugees, and also facing food insecurity driven by floods, insecurity and political-economic stress. 
The figure is taken from the HDX. The reliability of this data is medium, given that the intensity of impact varies across different areas of the provinces.</t>
  </si>
  <si>
    <t>PAK008Landmass affected</t>
  </si>
  <si>
    <t>IPC 18/02/2026; UN News 18/02/2026;Pakistan Bureau of Statistics accessed 07/10/2025; UNHCR accessed on 07/10/2025;</t>
  </si>
  <si>
    <t xml:space="preserve">https://worldpopulationreview.com/countries/pakistan-population; https://reliefweb.int/report/pakistan/pakistan-ipc-acute-food-insecurity-analysis-december-2025-september-2026-published-on18-february-2026; https://worldpopulationreview.com/countries/pakistan-population ; https://www.pbs.gov.pk/sites/default/files/population/2023/tables/table_1_national.pdf; </t>
  </si>
  <si>
    <t xml:space="preserve">The people exposed correspond to the total Afghan population currently living in the country from PAK007 and people at risk of acute food insecurity (IPC level 1 and above) from PAK006. The figure is taken from the World Population Review and UNHCR data portal. The reliability of this data is low because it is more likely an underestimation by considering only the IPC analysed population and Afghans as exposed, while there might be people who are exposed to crises but not considered for IPC analysis. Also portion of Afghans are included in IPC analysis, which will leave risk of duplication in counting. </t>
  </si>
  <si>
    <t>PAK008People exposed</t>
  </si>
  <si>
    <t xml:space="preserve">IPC 18/02/2026; UNHCR accessed on 13/07/2026; UNHCR 19/02/2025; Refugee International 1/04/2026 ; HRW 21/04/2026; </t>
  </si>
  <si>
    <t xml:space="preserve">https://reliefweb.int/report/pakistan/pakistan-ipc-acute-food-insecurity-analysis-december-2025-september-2026-published-on18-february-2026; https://data.unhcr.org/en/situations/afghanistan; https://data.unhcr.org/en/documents/details/114538 ; https://www.refugeesinternational.org/statements-and-news/pakistan-must-immediately-halt-deportation-of-afghan-refugees/#:~:text=%E2%80%9CIn%20recent%20weeks%2C%20Pakistan%20has,direct%20threat%20to%20their%20lives. ; https://www.hrw.org/news/2026/04/21/pakistan-surge-in-forced-returns-of-afghan-refugees ; </t>
  </si>
  <si>
    <t xml:space="preserve">The number of people affected is the sum of the population currently experiencing stressed food insecurity conditions (IPC level 2) and above, 359,480 Afghans, representing 19% of the Afghans living out of IPC analysed districts population, 15,16,400 Afghan refugees as of May. All affected Afghans from PAK007 were not considered, as nearly 81% of the  Afghan population lives in the IPC analysed provinces of Balochistan, Khyber Pakhtunkhwa and Sindh, which have already been considered in PAK006. The reliability is low because people beyond the IPC analysed districts are excluded in PAK006, and this could be an underestimation. </t>
  </si>
  <si>
    <t>PAK008People affected</t>
  </si>
  <si>
    <t>UNHCR accessed on 13/07/2026 ; IOM 30/03/2026</t>
  </si>
  <si>
    <t xml:space="preserve">https://data.unhcr.org/en/situations/afghanistan; https://reliefweb.int/report/iran-islamic-republic/iran-regional-escalation-situation-report-30-march-2026 ; </t>
  </si>
  <si>
    <t xml:space="preserve">Displacement occurs frequently in Pakistan, arising from recurring climate hazards, sporadic violence, poverty, and other factors. The number of people displaced by the crisis encompasses the total number of Afghan population living in Pakistan as of  30 June. These figures are taken from the UNHCR data portal. The recent displacement figure is unknown from PAK006. The reliability is low with very limited qualitative data is available to justify the displacemnt figures. Repeated displacment from recurring floods in recent years made it difficult to estimate actual current displacement figure. </t>
  </si>
  <si>
    <t>PAK008People displaced</t>
  </si>
  <si>
    <t>PAK008Injuries reported</t>
  </si>
  <si>
    <t xml:space="preserve">ACLED accessed 13/07/2026 ; ECHO 18/09/2025; NDMA 02/10/2025 </t>
  </si>
  <si>
    <t xml:space="preserve">https://acleddata.com/conflict-data/data-export-tool ; https://reliefweb.int/report/pakistan/pakistan-monsoon-season-update-un-ocha-copernicus-emsr-ndma-pmd-media-echo-daily-flash-18-september-2025 ; https://www.ndma.gov.pk/storage/sitreps/October2025/oztOSIiYIDcY1OCXxsBV.pdf </t>
  </si>
  <si>
    <t>The number of fatalities in Pakistan from 1 January to 30 June 2026. No fatalities have been recorded among or due to the presence of Afghan refugees.</t>
  </si>
  <si>
    <t>PAK008Fatalities reported</t>
  </si>
  <si>
    <t>PAK008Fatalities in all crises</t>
  </si>
  <si>
    <t xml:space="preserve">https://reliefweb.int/report/pakistan/pakistan-ipc-acute-food-insecurity-analysis-december-2025-september-2026-published-on18-february-2026#:~:text=Residual%20impacts%20of%20the%202025,driven%20by%20reduced%20geographic%20coverage. ; https://data.unhcr.org/en/situations/afghanistan/location/7536 </t>
  </si>
  <si>
    <t>The number of people in need is the sum of the PIN from the Flood and Political and Economic Crisis- PAK006 (8.1 million), the Afghan population living in other provinces who are not included in the IPC report (359,480 which is 19% of the total 1.73 M Afghan refugees in Pakistan as of 30 April). This method was chosen based on the assumption that the Afghan refugee population from PAK007 is already included in the IPC results in PAK006, as the Afghan population is included in the latest census, which serves as the baseline data for the IPC analysis. Furthermore, the IPC results are a analysis made very recent but not including wider flood affected districts. Thus, the reliability score is low.</t>
  </si>
  <si>
    <t>PAK008People in Need</t>
  </si>
  <si>
    <t>According to the INFORM SI methodology, the number of people in Level 1 is equal to the people exposed minus the people affected. People in Level 1 are able to meet their basic needs without employing irreversible coping strategies. The reliability of this data is low because it is based on projections/underestimation.</t>
  </si>
  <si>
    <t>PAK008Minimal humanitarian conditions - Level 1</t>
  </si>
  <si>
    <t>According to the INFORM SI methodology, the number of people in Level 2 is equal to the people affected minus the people in need. These affected people are considered to have at least stressed level humanitarian condition. People in Level 2 may face some difficulties accessing basic services, but are still able to meet their needs without external assistance. The reliability of this data is low because it is based on projections/estimates.</t>
  </si>
  <si>
    <t>PAK008Stressed humanitarian conditions - Level 2</t>
  </si>
  <si>
    <t>According to the INFORM Severity Index methodology, the sum of people in levels 3, 4 and 5 is equal to the total number of people in need. Level 3, moderate humanitarian conditions, is the sum of the  flood and political-economic crisis Level 3 population of 7,842,151 and the Afghan displacement Level 3 population of 766,137. Reliability is low because the refugee overlap is estimated using province-level data and IPC proportions rather than a district-level refugee assessment.</t>
  </si>
  <si>
    <t>PAK008Moderate humanitarian conditions - Level 3</t>
  </si>
  <si>
    <t xml:space="preserve">https://reliefweb.int/report/pakistan/pakistan-ipc-acute-food-insecurity-analysis-december-2025-september-2026-published-on18-february-2026; https://news.un.org/en/story/2026/02/1166991 ; https://data.unhcr.org/en/situations/afghanistan; https://data.unhcr.org/en/documents/details/114538 ; https://www.refugeesinternational.org/statements-and-news/pakistan-must-immediately-halt-deportation-of-afghan-refugees/#:~:text=%E2%80%9CIn%20recent%20weeks%2C%20Pakistan%20has,direct%20threat%20to%20their%20lives. ; https://www.hrw.org/news/2026/04/21/pakistan-surge-in-forced-returns-of-afghan-refugees </t>
  </si>
  <si>
    <t>According to the INFORM Severity Index methodology, the sum of people in levels 3, 4, and 5 equals the total number of people in need. The Level 4 figure combines 558,151 people under the flood and political-economic crisis with 963,863 people under the Afghan displacement crisis. Before aggregation, the Afghan population potentially included in the IPC analysis was deducted from the flood estimate to avoid double counting. This results in 1,522,014 people at Level 4 and retains the severe caseload identified under both component crises. Reliability is low because the severity allocation of Afghan refugees is informed by qualitative protection evidence rather than a representative assessment, while the potential overlap of Afghan refugees with the IPC caseload is estimated using province-level refugee data and IPC proportions instead of district-level data.</t>
  </si>
  <si>
    <t>PAK008Severe humanitarian conditions - Level 4</t>
  </si>
  <si>
    <t>According to the INFORM Severity Index methodology, the sum of people in levels 3, 4 and 5 is equal to the total number of people in need. According to the IPC analysis, no one is facing catastrophic levels. Due to the ongoing deportation initiatives, it appears that undocumented individuals from Afghanistan may face severe protection risks and harmful coping strategies, but they do not provide evidence or population figures showing extreme humanitarian conditions.</t>
  </si>
  <si>
    <t>PAK008Extreme humanitarian conditions - Level 5</t>
  </si>
  <si>
    <t>https://reliefweb.int/report/pakistan/pakistan-ipc-acute-food-insecurity-analysis-december-2025-september-2026-published-on18-february-2026; https://data.unhcr.org/en/situations/afghanistan; https://data.unhcr.org/en/documents/details/114538; https://reliefweb.int/report/pakistan/rapid-needs-assessment-report-ajk-may-2025; https://www.researchgate.net/publication/392731278_PAKISTAN'S_REFUGEE_POLICY_AFGHAN_REFUGEES_AND_SOCIO-ECONOMIC_IMPACT; https://reliefweb.int/report/pakistan/pakistan-monsoon-season-update-un-ocha-copernicus-emsr-ndma-pmd-media-echo-daily-flash-18-september-2025 ; https://reliefweb.int/report/pakistan/unicef-pakistan-floods-update-no-2-26-september-2025</t>
  </si>
  <si>
    <t>In this crisis,  4 of the 5 population groups are affected: IDPs, host population, non-host population, refugees and asylum seekers.</t>
  </si>
  <si>
    <t>PAK008Crisis affected groups</t>
  </si>
  <si>
    <t>PAK008People facing limited access constraints</t>
  </si>
  <si>
    <t>PAK008People facing restricted access constraints</t>
  </si>
  <si>
    <t>PAK008Illness cases reported</t>
  </si>
  <si>
    <t>PAK008Buildings damaged</t>
  </si>
  <si>
    <t>PAK008Buildings destroyed</t>
  </si>
  <si>
    <t>PAK008Buildings in affected area</t>
  </si>
  <si>
    <t>PAK008Economic Losses</t>
  </si>
  <si>
    <t>PAK007Total population</t>
  </si>
  <si>
    <t>https://www.pbs.gov.pk/sites/default/files/population/2023/tables/table_1_national.pdf; https://data.unhcr.org/en/country/pak</t>
  </si>
  <si>
    <t>The Afghan population mostly resides in Khyber Pakhtunkhwa (54%) and Balochistan (24%), Punjab, Sindh provinces, but they can be found throughout the entire country. The landmass affected is considered the area where the Afghan refugees are at least 1% or higher than the total populationof that province, which are Khyber Pakhtunkhwa, Balochistan, and Islamabad (1% of its total population). The  Afghan refugee data is derived from UNHCR, and the landmass data is derived from the latest Population and Housing Census. The census data is not recent but is unlikely to have changed significantly since then. So, the reliability is set to medium.</t>
  </si>
  <si>
    <t>PAK007Landmass affected</t>
  </si>
  <si>
    <t>World Population Review accessed 13/07/2026; PBS accessed 13/07/2026</t>
  </si>
  <si>
    <t>https://worldpopulationreview.com/countries/pakistan-population ; https://www.pbs.gov.pk/sites/default/files/population/2023/tables/table_1_national.pdf</t>
  </si>
  <si>
    <t>The number of people considered exposed corresponds to the entire populations of Khyber Pakhtunkhwa, Balochistan, and Islamabad—provinces where the proportion of Afghans is 1% or higher than the total population of the province. Population figures are based on the latest Population and Housing Census released in August 2023. Afghan populations are not counted separately, as they are already included in the Census data. This source is used as it offers the most recent official figures available. However, the reliability of this estimate is low due to a likely overestimation, as not all residents of the selected provinces may be exposed to this crisis, and a significant number of Afghans have returned to Afghanistan since the Census was conducted.</t>
  </si>
  <si>
    <t>PAK007People exposed</t>
  </si>
  <si>
    <t>UNHCR accessed on 13/07/2026; UNHCR 19/02/2025; Refugee International 1/04/2026 ; HRW 21/04/2026</t>
  </si>
  <si>
    <t xml:space="preserve">https://data.unhcr.org/en/situations/afghanistan; https://data.unhcr.org/en/documents/details/114538 ; https://www.refugeesinternational.org/statements-and-news/pakistan-must-immediately-halt-deportation-of-afghan-refugees/#:~:text=%E2%80%9CIn%20recent%20weeks%2C%20Pakistan%20has,direct%20threat%20to%20their%20lives. ; https://www.hrw.org/news/2026/04/21/pakistan-surge-in-forced-returns-of-afghan-refugees </t>
  </si>
  <si>
    <t>Following the intensed deportation effort from Pakistan government, in 2025 significant number of Afghans were forced to return to Afghanistan. The number of people affected comprises the total Afghan refugee population in Pakistan as of June 2026: 1.73 million. According to the UNHCR Data Portal, 1.73  million Afghans in Pakistan are under UNHCR’s mandate as of June 2026. RRRP has ended in December 2025, which considered 1.5 million host communities as affected for this crisis, as no recent analysis consider host communities affected for this crisis, we decided not to add any host community peoples as affected in this crisis. The reliability of this data is low, as the situation on the ground is highly dynamic with continuous population movement in 2026.</t>
  </si>
  <si>
    <t>PAK007People affected</t>
  </si>
  <si>
    <t xml:space="preserve">https://data.unhcr.org/en/situations/afghanistan; https://reliefweb.int/report/iran-islamic-republic/iran-regional-escalation-situation-report-30-march-2026 </t>
  </si>
  <si>
    <t>The displaced population in this crisis includes Afghans of various statuses residing in Pakistan. Following the large number of returns in 2025 and first quarter of 2026, the displaced population has decreased in recent months. The cross border tension between Pakistan and Afghanistan triggered increased number of Afghan returnees in the first quarter of 2026. Again, the hostilities in Iran caused population movement towards Pakistan, though the number is yet not significant and majority of these movements were precautionary and routine rather than forced displacement. 
According to the UNHCR Data Portal for the Afghanistan Situation, 1.73 million Afghans are currently residing in Pakistan as of June 2026, comprising 903K registered refugees, 666,000 Afghan Citizenship Card holders, 159,000 undocumented individuals and 9k UNHCR-registered refugees. The reliability is medium, considering the continuous and unrecorded return to Afghanistan.</t>
  </si>
  <si>
    <t>PAK007People displaced</t>
  </si>
  <si>
    <t>PAK007Injuries reported</t>
  </si>
  <si>
    <t>PAK007Fatalities reported</t>
  </si>
  <si>
    <t>PAK007Fatalities in all crises</t>
  </si>
  <si>
    <t>The PiN estimate is based on UNHCR population data indicating that 1.73 million Afghans who were residing in Pakistan as of June 2026. Previously, 1.5 million people from the Host community affected by this crisis as per the Regional Refugee Response Plan were included in PIN, but RRRP has ended in december 2025 and host population are not affected with the previous severity as number of Afghans has significantly decreased and their access to services are mostly denied by government following recent deportation efforts.
The available data do not provide a disaggregated or severity-based assessment of humanitarian needs across the Afghan population in Pakistan. As such, it is not possible to precisely determine the proportion of Afghans experiencing humanitarian need at this time. 
Data reliability is assessed as low, reflecting ongoing population movements, recent returns, and the lack of updated severity analysis for Afghans in Pakistan.</t>
  </si>
  <si>
    <t>PAK007People in Need</t>
  </si>
  <si>
    <t>World Population Review accessed 13/07/2026; PBS accessed 13/07/2026; UNHCR accessed on 13/07/2026; UNHCR 19/02/2025; Refugee International 1/04/2026 ; HRW 21/04/2026</t>
  </si>
  <si>
    <t xml:space="preserve">https://worldpopulationreview.com/countries/pakistan-population ; https://www.pbs.gov.pk/sites/default/files/population/2023/tables/table_1_national.pdf; https://data.unhcr.org/en/situations/afghanistan; https://data.unhcr.org/en/documents/details/114538 ; https://www.refugeesinternational.org/statements-and-news/pakistan-must-immediately-halt-deportation-of-afghan-refugees/#:~:text=%E2%80%9CIn%20recent%20weeks%2C%20Pakistan%20has,direct%20threat%20to%20their%20lives. ; https://www.hrw.org/news/2026/04/21/pakistan-surge-in-forced-returns-of-afghan-refugees </t>
  </si>
  <si>
    <t>According to the INFORM SI methodology, the number of people in Level 1 is equal to the people exposed minus the people affected. People in Level 1 are able to meet their basic needs without employing irreversible coping strategies.  The reliability is set to low as specific severity distribution is not clearly mentioned for the affected people and also the number of Afghans living in Pakistan has decreased significantly in recent months.</t>
  </si>
  <si>
    <t>PAK007Minimal humanitarian conditions - Level 1</t>
  </si>
  <si>
    <t xml:space="preserve">According to INFORM SI methodology, the number of people in Level 2 is equal to the people affected minus the people in need. Since all the people affected are also in need of humanitarian assistances, there are no people in Level 2. </t>
  </si>
  <si>
    <t>PAK007Stressed humanitarian conditions - Level 2</t>
  </si>
  <si>
    <t>According to the INFORM Severity Index methodology, the total population in Levels 3, 4 and 5 should equal the people in need. In the absence of a recent refugee-specific severity assessment, the IPC phase distribution was used as a proxy for registered Afghan refugees. Of the 777,986 registered refugees, 11,849 were allocated to Level 4 based on the IPC Phase 4 percentage. The remaining 766,137 registered refugees were placed at Level 3. This also includes registered refugees living outside the four IPC provinces. The reliability is low because the calculation applies area-level IPC results to refugees and uses province-level rather as district level refugee figure was not available.</t>
  </si>
  <si>
    <t>PAK007Moderate humanitarian conditions - Level 3</t>
  </si>
  <si>
    <t>Level 4 includes 11,849 registered refugees corresponding to the IPC Phase 4 and 952,014 Afghans of other status. It may include ACC holders, UNHCR-registered asylum-seekers, unregistered members of registered families and undocumented Afghans. This population was placed at Level 4 because recent protection reporting shows elevated risks across documentation groups, including arrest, detention, deportation, eviction, loss of livelihoods and reduced access to essential services. The UNHCR Participatory Assessment also reports harmful coping strategies, including reducing or skipping meals and avoiding services because of fear of arrest or deportation. These findings indicate people’s ability to cope is significantly eroded. The reliability of this data is low, because specific severity distribution for refugees is not available and continuous cross border-movement of Afghans are still reported making the reality dynamic.</t>
  </si>
  <si>
    <t>PAK007Severe humanitarian conditions - Level 4</t>
  </si>
  <si>
    <t>No population was assigned to Level 5. Available assessments report severe protection risks and harmful coping strategies, but they do not provide evidence or population figures showing extreme humanitarian conditions.</t>
  </si>
  <si>
    <t>PAK007Extreme humanitarian conditions - Level 5</t>
  </si>
  <si>
    <t>UNHCR  accessed on 18/02/2026; UNHCR 19/02/2025; Zaheer et al. 06/2025</t>
  </si>
  <si>
    <t>https://data.unhcr.org/en/situations/afghanistan; https://data.unhcr.org/en/documents/details/114538; https://www.researchgate.net/publication/392731278_PAKISTAN'S_REFUGEE_POLICY_AFGHAN_REFUGEES_AND_SOCIO-ECONOMIC_IMPACT</t>
  </si>
  <si>
    <t>In this crisis, 1 of the 5 population groups are affected:  refugees and asylum seekers. Historically, Afghans were usually hosted by local people in different provinces including Islamabad, also they have common family ties in both the country. People in districts not hosting refugees are also affected as refugees are putting pressure on limited services and resources such as job opportunities, health care facilities. But recently with the deportation effort from government, the number of Afghans in Pakistan has decreased significantly, thus host and non host people are no more considered as affected for this crisis.</t>
  </si>
  <si>
    <t>PAK007Crisis affected groups</t>
  </si>
  <si>
    <t>PAK007People facing limited access constraints</t>
  </si>
  <si>
    <t>PAK007People facing restricted access constraints</t>
  </si>
  <si>
    <t>PAK007Illness cases reported</t>
  </si>
  <si>
    <t>PAK007Buildings damaged</t>
  </si>
  <si>
    <t>PAK007Buildings destroyed</t>
  </si>
  <si>
    <t>PAK007Buildings in affected area</t>
  </si>
  <si>
    <t>PAK007Economic Losses</t>
  </si>
  <si>
    <t>PAK006Total population</t>
  </si>
  <si>
    <t>HDX accessed 13/07/2026; IPC 18/02/2026</t>
  </si>
  <si>
    <t xml:space="preserve">https://data.humdata.org/dataset/a64d1ff2-7158-48c7-887d-6af69ce21906/resource/bfa0a53f-8136-4675-a471-cf4c8dd39567/download/pak_adminboundaries_tabulardata.xlsx; https://reliefweb.int/report/pakistan/pakistan-ipc-acute-food-insecurity-analysis-december-2025-september-2026-published-on18-february-2026#:~:text=Residual%20impacts%20of%20the%202025,driven%20by%20reduced%20geographic%20coverage. </t>
  </si>
  <si>
    <t>In Pakistan, 2025 monsoon flood impacts, prolonged drought and localised insecurity are driving large number of people into acute food insecurity. The recent IPC acute food insecurity analysis in Pakistan examined 51 vulnerable rural districts affected by 2025 monsson floods, across Balochistan, Sindh, Khyber Pakhtunkhwa, and Punjab. These provinces also facing insecurity and drought situation compounding the impact for affected people. So, the land mass is considered the total land area of affected provinces. Landmass data is taken from the HDX, which is not recent but unlikely to have changed significantly. 2025 floods also affected other regions like GB and AJ&amp;K, but are not considered in recently published (April 2026) IPC analysis, most probably for low intensity of impact. So, reliability is set to medium.</t>
  </si>
  <si>
    <t>PAK006Landmass affected</t>
  </si>
  <si>
    <t>IPC 18/02/2026; UN News 18/02/2026;IPC 18/02/2026; UN News 18/02/2026;</t>
  </si>
  <si>
    <t>https://reliefweb.int/report/pakistan/pakistan-ipc-acute-food-insecurity-analysis-december-2025-september-2026-published-on18-february-2026</t>
  </si>
  <si>
    <t>The number of people exposed corresponds to the population currently in minimal food insecurity conditions (level 1) and above, according to the latest IPC results. Although the entire country is experiencing various forms of sporadic violence, drought, and climate hazards that may affect food access and affordability, the IPC analysis only focused on the 51 rural districts affected by the 2025 Monsoon floods. We have not additionally included the Afghan population in the IPC results, although they are affected by floods and political and economic impacts on food affordability. This is because the Afghan population was included in the latest census, that is used as baseline data in the IPC analysis.  The reliability is low because this is the projected period April-September 2026 (Punjab May-Nov). Additonally, it only focuses on food insecurity while other drivers and vulnerabilities are not captured.</t>
  </si>
  <si>
    <t>PAK006People exposed</t>
  </si>
  <si>
    <t>IPC 18/02/2026</t>
  </si>
  <si>
    <t>The number of people affected comprises the population currently experiencing stressed food insecurity conditions (level 2) and above, according to the latest IPC (approximately 20.06 million). The IPC acute food insecurity analysis in Pakistan examined 51 monsoon flood-affected rural districts across Balochistan, Sindh, and Khyber Pakhtunkhwa, encompassing approximately 35.4 million people, which represents 13 per cent of Pakistan's total population. We have not added the Afghan population additionally in the IPC results, although they are affected by floods and political and economic impacts on food affordability. This is because the Afghan population was included in the latest census, that is used as baseline data in the IPC analysis.  The reliability is low because this is the projected period April-September 2026. Additonally, it only focuses on food insecurity while other drivers and vulnerabilities are not captured.</t>
  </si>
  <si>
    <t>PAK006People affected</t>
  </si>
  <si>
    <t xml:space="preserve">Due to monsoon floods in 2025, there were significant number of displaced people across the affected provinces. But this was very initial assessment and no latest figure is available to consider this indicator. Also, displacement from drought and insecurity related incidents are not available. So, we consider this as infogap. </t>
  </si>
  <si>
    <t>PAK006People displaced</t>
  </si>
  <si>
    <t>Due to monsoon floods in 2025, there were significant number of injuries across the affected provinces. But no latest figure from 2026 is available to consider this indicator. So, we consider this as infogap.</t>
  </si>
  <si>
    <t>PAK006Injuries reported</t>
  </si>
  <si>
    <t>https://acleddata.com/conflict-data/data-export-tool?event_date_from=2025-09-01&amp;event_date_to=2026-02-28&amp;country%5B586%5D=586&amp;fields_on%5Bevent_id_cnty%5D=event_id_cnty&amp;inlineactor=1</t>
  </si>
  <si>
    <t>The number of fatalities in Sind, KP, Balochistan and Punjab in Pakistan from 1 January to 30 June 2026.</t>
  </si>
  <si>
    <t>PAK006Fatalities reported</t>
  </si>
  <si>
    <t>PAK006Fatalities in all crises</t>
  </si>
  <si>
    <t>IPC 18/02/2026; UN News 18/02/2026</t>
  </si>
  <si>
    <t xml:space="preserve">https://reliefweb.int/report/pakistan/pakistan-ipc-acute-food-insecurity-analysis-december-2025-september-2026-published-on18-february-2026; https://news.un.org/en/story/2026/02/1166991 </t>
  </si>
  <si>
    <t>The number of people in need refers to the population currently projected to be in severe food insecurity and above (IPC Phase 3+) conditions, according to the latest IPC . We have chosen the latest IPC results (released in April 2026) because they provide the most up-to-date assessment of crisis-level needs resulting from compounding climatic shocks and economic and insecurity related challenges. The reason for the decrease in number of people in IPC level 3 and above compared to the same duration in previous IPC analysis published in 2025 is due to decreased geographic coverage (68 districticts to 51 districts) , not for improvement in situation. In 2025, analysed number of districts were 68 while in 2026 only 51 districts are covered, particularly in the projection period of April to September 2026. The analysis finds that the provinces of Balochistan, Khyber Pakhtunkhwa,Sindh, and Punjab are the most severely impacted by climatic disasters, particularly 2025 monsoon flooding, as well as access constraints to basic services and livelihood opportunities. We have not added the Afghan population to the IPC results, although 80% of Afghans live in the highly food insecure provinces. This is because the Afghan population was included in the latest census that is used as baseline data in the IPC analysis. The reliability of this data is medium because it is based on projected-period and multi driver analysis but the methodology for the decreased number of districts analysed is not clear.  Also IPC only focuses on food insecurity while other drivers and vulnerabilities might not be captured.</t>
  </si>
  <si>
    <t>PAK006People in Need</t>
  </si>
  <si>
    <t>According to the INFORM SI methodology, the number of people in Level 1 is equal to the people exposed minus the people affected. People in Level 1 are able to meet their basic needs without employing irreversible coping strategies. The reliability of this data is medium because recent IPC report is based on current-period and multi driver analysis but the methodology for decreased number of districts analysed is not clear.</t>
  </si>
  <si>
    <t>PAK006Minimal humanitarian conditions - Level 1</t>
  </si>
  <si>
    <t>According to the INFORM SI methodology, the number of people in Level 2 is equal to the people affected minus the people in need. In Floods and political and economic crisis, over 26.9 million people are considered to be affected, and 9.1 million people are in need of urgent humanitarian support. So the rest of the affected people are considered to have at least stressed level humanitarian condition. People in Level 2 might be facing some difficulties accessing basic services, but are able to meet their needs without external assistance. The reliability of this data is medium because it is based on current-period and multi driver analysis but the methodology for decreased number of districts analysed is not clear.</t>
  </si>
  <si>
    <t>PAK006Stressed humanitarian conditions - Level 2</t>
  </si>
  <si>
    <t>According to the INFORM Severity Index methodology, the sum of people in levels 3, 4 and 5 is equal to the total number of people in need. To estimate the severity distribution of the people in need ACAPS used the IPC analysis for the projected period of April - Sept 2026. The number of people in level 3 corresponds to the number of people who are facing an Crisis level food insecurity (IPC Phase 3). To avoid overestimating the caseload, 744,077 registered Afghan refugees living in the four IPC provinces were deducted, based on the assumption that they were already factored into the IPC projections through the 2023 population census used as the population baseline and now covered in PAK007 crisis. The reliability of this data is low because it is based on projection-period and multi driver analysis but the methodology for decreased number of districts analysed is not clear.</t>
  </si>
  <si>
    <t>PAK006Moderate humanitarian conditions - Level 3</t>
  </si>
  <si>
    <t>According to the INFORM Severity Index methodology, the sum of people in levels 3, 4 and 5 is equal to the total number of people in need. To estimate the severity distribution of the people in need, ACAPS used the IPC analysis for the projected period of April - Sept 2026. The original Level 4 figure was based on approximately 570,000 people projected to face IPC Phase 4 Emergency food insecurity between April and September 2026. To avoid overlap with the Afghan crisis, 11,849 registered refugees assigned to Afghan Level 4 through the IPC percentage were deducted. This leaves 558,151 people at Level 4 under the flood and political-economic crisis. The reliability is low because the refugee overlap is estimated using province-level data and IPC proportions rather than a district-level refugee assessment.</t>
  </si>
  <si>
    <t>PAK006Severe humanitarian conditions - Level 4</t>
  </si>
  <si>
    <t>According to the INFORM Severity Index methodology, the sum of people in levels 3, 4 and 5 is equal to the total number of people in need. According to the IPC analysis, no one is facing Catastrophic level of food insecurity what considered to have severe humanitarian needs. The reliability of this data is low because it is based on projection-period and multi driver analysis.</t>
  </si>
  <si>
    <t>PAK006Extreme humanitarian conditions - Level 5</t>
  </si>
  <si>
    <t>In this crisis, 5 out of 5 population groups are affected: IDPs, host population, non-host population, refugees and asylum seekers, and returnees. Historically, pakistan has a low score in flood management particularly rehabilitation and recovery process, due to reasons including mismanagement, political instability, corruption, funding gap.  Frequent floods caused repeated displacement for significant numbers of people. It is highly anticipated that 2025 flood affected people are not fully returned to home yet, as we saw 2022 flood affected people were displaced for more than two years.</t>
  </si>
  <si>
    <t>PAK006Crisis affected groups</t>
  </si>
  <si>
    <t>PAK006People facing limited access constraints</t>
  </si>
  <si>
    <t>PAK006People facing restricted access constraints</t>
  </si>
  <si>
    <t>PAK006Illness cases reported</t>
  </si>
  <si>
    <t>PAK006Buildings damaged</t>
  </si>
  <si>
    <t>PAK006Buildings destroyed</t>
  </si>
  <si>
    <t>PAK006Buildings in affected area</t>
  </si>
  <si>
    <t>PAK006Economic Losses</t>
  </si>
  <si>
    <t>Worldo meter accessed 20/07/2026</t>
  </si>
  <si>
    <t>https://www.worldometers.info/world-population/mauritania-population/#:~:text=The%20current%20population%20of%20Mauritania,latest%20United%20Nations%20data%201</t>
  </si>
  <si>
    <t>The figure corresponds to the projected population of Mauritania in 2026. The source is chosen instead of the World Bank as it provides more up-to-date projections and considers population growth, internal displacement, and cross-border displacement. The reliability is medium because the figure is an estimation.</t>
  </si>
  <si>
    <t>MRT002Total population</t>
  </si>
  <si>
    <t>City Population acceessed 20/07/2026 ; UNHCR 30/09/2025</t>
  </si>
  <si>
    <t>https://www.citypopulation.de/en/mauritania/cities/ , https://data.unhcr.org/en/documents/details/119390</t>
  </si>
  <si>
    <t>The figure corresponds to the total landmass of regions that host the Malian refugees in 2025 which are Hodh Chargu, Nouakchott, and Dakhlet-Nouadhibou.</t>
  </si>
  <si>
    <t>MRT002Landmass affected</t>
  </si>
  <si>
    <t>The number of people exposed corresponds to the total population of the three regions hosting Malian refugees and asylum seekers which are Hodh Chargu, Nouakchott, and Dakhlet-Nouadhibou, in addition to the refugees  from Mali as of 07 May 2026 . The figures are taken from City Population for the host population as of 2023 and from UNHCR. The sources were chosen because they provide the latest population figures for each region and the number of arrivals from Mali. The reliability of this data is medium because it is a mix of up to date and less up to date data, particularly the host population which comes from the latest census in 2023. The number of refugees from Mali has been sharply increasing since March 2022, owing to increased violence and insecurity in the country. Most of the refugees live in the Mbera refugee camp (Hodh el Chargui region), and returns to Mali remain unlikely because of continued insecurity. The refugees have been slowly integrating into society, with the majority working in farming, agriculture, or fishing in Lake Mahmouda.</t>
  </si>
  <si>
    <t>MRT002People exposed</t>
  </si>
  <si>
    <t>UNHCR accessed 20/07/2026; UNHCR 11/02/2025</t>
  </si>
  <si>
    <t>https://data.unhcr.org/en/country/mrt ; https://reliefweb.int/report/mauritania/2025-refugee-and-resilience-plan-mauritania-3rp-mauritania</t>
  </si>
  <si>
    <t>The number of people affected corresponds to the number of registered refugees in Mauritania as of 7 May 2026 and the projections for the number of the affected host community due to the influx of Malian refugees. UNHCR sources (including the Mauritania situation data portal and the 2025 Refugee and Resilience Plan in Mauritania) were chosen because they are the most reliable and only sources reporting the number of refugees from Mali and the host community affected. The reliability of this data is low, given the unknown number of unregistered refugees, especially in the context of an ongoing influx from Mali and a humanitarian response system that has been weakened by recent funding cuts.</t>
  </si>
  <si>
    <t>MRT002People affected</t>
  </si>
  <si>
    <t>UNHCR accessed 20/07/2026</t>
  </si>
  <si>
    <t>https://data.unhcr.org/en/country/mrt</t>
  </si>
  <si>
    <t>The number of people displaced by the crisis includes the registered refugees from Mali as of 7 May 2026. The figure is taken from UNHCR' Mauritania data portal. The source was chosen because it is the most reliable and only sources reporting the number of refugees and asylum seekers at a regular frequency. The reliability of this data is low, given the unknown number of unregistered refugees, especially in the context of an ongoing influx from Mali and a humanitarian response system that has been weakened by recent funding cuts.</t>
  </si>
  <si>
    <t>MRT002People displaced</t>
  </si>
  <si>
    <t>MRT002Illness cases reported</t>
  </si>
  <si>
    <t>MRT002Injuries reported</t>
  </si>
  <si>
    <t>ACLED accessed 20/07/2026</t>
  </si>
  <si>
    <t>The figure is the fatalities related to the Malian refugees in Mauritania between 1 January and 30 June 2026. This is the number of fatalies reported by ACLED due to violent incidents. The reliability of this data is medium, as ACLED is highly reliant on media monitoring and may not capture all violent incidents affecting refugees, particularly those occurring in remote areas or involving underreported communities.</t>
  </si>
  <si>
    <t>MRT002Fatalities reported</t>
  </si>
  <si>
    <t>MSF accessed 20/07/2026 ; ACLED accessed 20/07/2026</t>
  </si>
  <si>
    <t>https://www.msf.org/mauritania ; https://acleddata.com/data-export-tool/</t>
  </si>
  <si>
    <t>The figure corresponds to the number of fatalities due to food insecurity and among Malian refugees between 1 January and 30 June 2026. The reliability is medium as it is difficult to count fatalities related to food insecurity.</t>
  </si>
  <si>
    <t>MRT002Fatalities in all crises</t>
  </si>
  <si>
    <t>MRT002Buildings damaged</t>
  </si>
  <si>
    <t>MRT002Buildings destroyed</t>
  </si>
  <si>
    <t>MRT002Buildings in affected area</t>
  </si>
  <si>
    <t>MRT002Economic Losses</t>
  </si>
  <si>
    <t>The number of people in need corresponds to the number of registered refugees in Mauritania as of  7 May 2026 and the projections for the number of the affected host community due to the influx of Malian refugees. UNHCR sources (including the Mauritania situation data portal and the 2025 Refugee and Resilience Plan in Mauritania) were chosen because they are the most reliable and only sources reporting the number of refugees from Mali and the host community affected. The reliability of this data is low as the closure of official border crossings between Mauritania and Mali since 17 April 2024 has significantly complicated the monitoring of population movements and the registration of new arrivals. Additionally, there is an unknown number of unregistered refugees, especially in the context of an ongoing influx from Mali and a humanitarian response system that has been weakened by recent funding.</t>
  </si>
  <si>
    <t>MRT002People in Need</t>
  </si>
  <si>
    <t>City Population acceessed 20/07/2026 ; UNHCR 30/09/2025 ; UNHCR accessed 20/07/2026; UNHCR 11/02/2025</t>
  </si>
  <si>
    <t>https://www.citypopulation.de/en/mauritania/cities/ , https://data.unhcr.org/en/documents/details/119390 ; https://data.unhcr.org/en/country/mrt ; https://reliefweb.int/report/mauritania/2025-refugee-and-resilience-plan-mauritania-3rp-mauritania</t>
  </si>
  <si>
    <t>MRT002Minimal humanitarian conditions - Level 1</t>
  </si>
  <si>
    <t>https://www.citypopulation.de/en/mauritania/cities/; https://data.unhcr.org/en/documents/details/102720</t>
  </si>
  <si>
    <t>MRT002Stressed humanitarian conditions - Level 2</t>
  </si>
  <si>
    <t>According to INFORM Severity Index methodology, the sum of people in levels 3, 4 and 5 is equal to the total number of people in need. To estimate the severity distribution of the people in need ACAPS used the PIN number from UNHCR, which corresponds to the number of registered refugees in Mauritania and the projections for the number of the affected host community due to the influx of Malian refugees, and an alternative source for the severity distribution. The number of people in Level 3 is calculated based on the total PiN provided by UNHCR minus the number of the Malian refugees projected to face IPC 4 between June – August 2026. These figures are taken from UNHCR and Cadre Harmonisé. This approach was chosen because it provides information on the humanitarian conditions of different people. The reliability of this data is low because it is based on projections and estimations.</t>
  </si>
  <si>
    <t>MRT002Moderate humanitarian conditions - Level 3</t>
  </si>
  <si>
    <t>Cadre Harmonisé 01/12/2025</t>
  </si>
  <si>
    <t>https://www.ipcinfo.org/fileadmin/user_upload/ipcinfo/docs/ch/Fiche-com-Region-SAO_decembre_2025.pdf</t>
  </si>
  <si>
    <t>According to INFORM Severity Index methodology, the sum of people in levels 3, 4 and 5 is equal to the total number of people in need. To estimate the severity distribution of the people in need ACAPS used the PIN number from UNHCR and an alternative source for the severity distribution. The number of people in Level 4 is calculated based on the total number of Malian refugees projected to face IPC 4 between June – August 2026. These figures are taken from Cadre Harmonisé. This approach was chosen because it provides information on the humanitarian conditions of different people. The reliability of this data is low because it is based on projections.</t>
  </si>
  <si>
    <t>MRT002Severe humanitarian conditions - Level 4</t>
  </si>
  <si>
    <t>According to INFORM Severity Index methodology, the sum of people in levels 3, 4 and 5 is equal to the total number of people in need. To estimate the severity distribution of the people in need ACAPS used the PIN number from UNHCR and an alternative source for the severity distribution. The number of people in Level 5 is calculated based on the total number of Malian refugees projected to face IPC 5 between June – August 2026. These figures are taken from Cadre Harmonisé. This approach was chosen because it provides information on the humanitarian conditions of different people. The reliability of this data is low because it is based on projections.</t>
  </si>
  <si>
    <t>MRT002Extreme humanitarian conditions - Level 5</t>
  </si>
  <si>
    <t>UNHCR 11/02/2025</t>
  </si>
  <si>
    <t>https://reliefweb.int/report/mauritania/2025-refugee-and-resilience-plan-mauritania-3rp-mauritania</t>
  </si>
  <si>
    <t>In this crisis, 2 out of 5 population groups are affected: refugees, asylum seekers, and host population.</t>
  </si>
  <si>
    <t>MRT002Crisis affected groups</t>
  </si>
  <si>
    <t>MRT002People facing limited access constraints</t>
  </si>
  <si>
    <t>MRT002People facing restricted access constraints</t>
  </si>
  <si>
    <t>MRT003Total population</t>
  </si>
  <si>
    <t>World Bank 2018 ; FSIN 16/05/2025</t>
  </si>
  <si>
    <t>https://data.worldbank.org/indicator/AG.LND.TOTL.K2?locations=MR; https://www.fsinplatform.org/grfc-2025-country-profile-mauritania</t>
  </si>
  <si>
    <t>The figure corresponds to the total landmass of Mauritania, as the whole country is impacted by food insecurity. Acute food insecurity across Mauritania is driven by a combination of rainfall deficits, economic shocks, and insecurity, with the most severe impacts concentrated in central and southern regions (bordering Mali).</t>
  </si>
  <si>
    <t>MRT003Landmass affected</t>
  </si>
  <si>
    <t>The number of people exposed corresponds to the total population facing food insecurity including IPC Phases 1 to 5. The figures are taken from Cadre Harmonisé, which provides a projection of food insecurity over 5 phases across Mauritania. It covers the period June-August 2026. The reliability of this data is low because it is based on projections valid until August 2026. Acute food insecurity across Mauritania is driven by a combination of rainfall deficits, economic shocks, and insecurity, with the most severe impacts concentrated in central and southern regions (bordering Mali).</t>
  </si>
  <si>
    <t>MRT003People exposed</t>
  </si>
  <si>
    <t xml:space="preserve">The number of people affected corresponds to the total population facing food insecurity from IPC Phase 2 and above. The figures are taken from Cadre Harmonisé, which provides a projection of food insecurity over 5 phases across Mauritania. It covers the period June-August 2026. The reliability of this data is low because it is based on projections valid until August 2026. Acute food insecurity across Mauritania is driven by a combination of rainfall deficits, economic shocks, and insecurity, with the most severe impacts concentrated in central and southern regions (bordering Mali). </t>
  </si>
  <si>
    <t>MRT003People affected</t>
  </si>
  <si>
    <t>MRT003People displaced</t>
  </si>
  <si>
    <t>MRT003Illness cases reported</t>
  </si>
  <si>
    <t>MRT003Injuries reported</t>
  </si>
  <si>
    <t>MSF accessed 20/07/2026</t>
  </si>
  <si>
    <t>https://www.msf.org/mauritania</t>
  </si>
  <si>
    <t>The figure is the fatalities related to food insecuirty in Mauritania between 1 January and 30 June 2026. The reliability of this data is medium, as MSF operates in Mauritania and responds to healthcare needs, primarily focusing on refugees and asylum seekers. However, cross-checking MSF reports with media sources reveals no confirmed reports of deaths caused by food insecurity in the country.</t>
  </si>
  <si>
    <t>MRT003Fatalities reported</t>
  </si>
  <si>
    <t>MRT003Fatalities in all crises</t>
  </si>
  <si>
    <t>MRT003Buildings damaged</t>
  </si>
  <si>
    <t>MRT003Buildings destroyed</t>
  </si>
  <si>
    <t>MRT003Buildings in affected area</t>
  </si>
  <si>
    <t>MRT003Economic Losses</t>
  </si>
  <si>
    <t>The number of people in need includes the total population in IPC Phase 3 and above. The figures are taken from Cadre Harmonisé, which provides a projection of food insecurity over 5 phases across Mauritania. This source was chosen because food is the primary need related to this crisis. It covers the period June-August 2026. The reliability of this data is low because it is based on projections valid until August 2026. Acute food insecurity across Mauritania is driven by a combination of rainfall deficits, economic shocks, and insecurity, with the most severe impacts concentrated in central and southern regions (bordering Mali). Acute food insecurity across Mauritania is driven by a combination of rainfall deficits, economic shocks, and insecurity, with the most severe impacts concentrated in central and southern regions (bordering Mali).</t>
  </si>
  <si>
    <t>MRT003People in Need</t>
  </si>
  <si>
    <t>The number of people in Level 1 is calculated based on the total number of people projected to face IPC Phase 1 between June – August 2026. The figures are taken from Cadre Harmonisé, which provides a projection of food insecurity over 5 phases across Mauritania. This source was chosen because food is the primary need related to this crisis. It covers the period June-August 2026. The reliability of this data is low because it is based on projections valid until August 2026.</t>
  </si>
  <si>
    <t>MRT003Minimal humanitarian conditions - Level 1</t>
  </si>
  <si>
    <t>The number of people in Level 2 is calculated based on the total number of people projected to face IPC Phase 2 between June – August 2026. The figures are taken from Cadre Harmonisé, which provides a projection of food insecurity over 5 phases across Mauritania. This source was chosen because food is the primary need related to this crisis. It covers the period June-August 2026. The reliability of this data is because low  it is based on projections valid until August 2026.</t>
  </si>
  <si>
    <t>MRT003Stressed humanitarian conditions - Level 2</t>
  </si>
  <si>
    <t>The number of people in Level 3 is calculated based on the total number of people projected to face IPC Phase 3 between June – August 2026. The figures are taken from Cadre Harmonisé, which provides a projection of food insecurity over 5 phases across Mauritania. This source was chosen because food is the primary need related to this crisis. It covers the period June-August 2026. The reliability of this data is low because it is based on projections valid until August 2026.</t>
  </si>
  <si>
    <t>MRT003Moderate humanitarian conditions - Level 3</t>
  </si>
  <si>
    <t>The number of people in Level 4 is calculated based on the total number of people projected to face IPC Phase 4 between June – August 2026. The figures are taken from Cadre Harmonisé, which provides a projection of food insecurity over 5 phases across Mauritania. This source was chosen because food is the primary need related to this crisis. It covers the period June-August 2026. The reliability of this data is low because it is based on projections valid until August 2026.</t>
  </si>
  <si>
    <t>MRT003Severe humanitarian conditions - Level 4</t>
  </si>
  <si>
    <t>The number of people in Level 5 is calculated based on the total number of people projected to face IPC Phase 5 between June – August 2026. The figures are taken from Cadre Harmonisé, which provides a projection of food insecurity over 5 phases across Mauritania. This source was chosen because food is the primary need related to this crisis. It covers the period June-August 2026. The reliability of this data is low because it is based on projections valid until August 2026.</t>
  </si>
  <si>
    <t>MRT003Extreme humanitarian conditions - Level 5</t>
  </si>
  <si>
    <t>In this crisis, 1 out of 5 population groups is affected: non-host population.</t>
  </si>
  <si>
    <t>MRT003Crisis affected groups</t>
  </si>
  <si>
    <t>MRT003People facing limited access constraints</t>
  </si>
  <si>
    <t>MRT003People facing restricted access constraints</t>
  </si>
  <si>
    <t>MRT004Total population</t>
  </si>
  <si>
    <t>World Bank 2018 ; FSIN 16/05/2025 ; City Population acceessed 20/07/2026 ; UNHCR 30/09/2025</t>
  </si>
  <si>
    <t>https://data.worldbank.org/indicator/AG.LND.TOTL.K2?locations=MR; https://www.fsinplatform.org/grfc-2025-country-profile-mauritania ; https://www.citypopulation.de/en/mauritania/cities/ , https://data.unhcr.org/en/documents/details/119390</t>
  </si>
  <si>
    <t>The figure corresponds to the total landmass of Mauritania. The whole country is exposed to climatic shocks, including drought and floods, resulting in food insecurity. Additionally, Mauritania hosts a large number of refugees from Mali, most of which are in the regions of Hodh Chargu, Nouakchott, and Dakhlet-Nouadhibou.</t>
  </si>
  <si>
    <t>MRT004Landmass affected</t>
  </si>
  <si>
    <t>The number of people exposed corresponds to the total population of Mauritania. This figure is taken from Worldo Meter. It is valid throughout 2026. This source was chosen because it provides the latest population figures, and it considers the number of refugees, asylum seekers, and migrants coming in and leaving the country. The reliability of this data is medium because it is based on projections.</t>
  </si>
  <si>
    <t>MRT004People exposed</t>
  </si>
  <si>
    <t>Cadre Harmonisé 01/12/2025 ; UNHCR accessed 20/07/2026; UNHCR 11/02/2025</t>
  </si>
  <si>
    <t>https://www.ipcinfo.org/fileadmin/user_upload/ipcinfo/docs/ch/Fiche-com-Region-SAO_decembre_2025.pdf ; https://data.unhcr.org/en/country/mrt ; https://reliefweb.int/report/mauritania/2025-refugee-and-resilience-plan-mauritania-3rp-mauritania</t>
  </si>
  <si>
    <t>The number of people affected is the sum of all people affected for each individual crisis for Mauritania.  The whole country is exposed to climatic shocks, including drought and floods, resulting in food insecurity. Additionally, Mauritania hosts a large number of refugees from Mali, most of which are in the regions of Hodh Chargu, Nouakchott, and Dakhlet-Nouadhibou.</t>
  </si>
  <si>
    <t>MRT004People affected</t>
  </si>
  <si>
    <t>MRT004People displaced</t>
  </si>
  <si>
    <t>MRT004Illness cases reported</t>
  </si>
  <si>
    <t>MRT004Injuries reported</t>
  </si>
  <si>
    <t>MRT004Fatalities reported</t>
  </si>
  <si>
    <t>MRT004Fatalities in all crises</t>
  </si>
  <si>
    <t>MRT004Buildings damaged</t>
  </si>
  <si>
    <t>MRT004Buildings destroyed</t>
  </si>
  <si>
    <t>MRT004Buildings in affected area</t>
  </si>
  <si>
    <t>MRT004Economic Losses</t>
  </si>
  <si>
    <t>The number of people in need is the sum of all people in need for each individual crisis for Mauritania.</t>
  </si>
  <si>
    <t>MRT004People in Need</t>
  </si>
  <si>
    <t>Worldo meter accessed 20/07/2026 ; Cadre Harmonisé 01/12/2025 ; UNHCR accessed 20/07/2026; UNHCR 11/02/2025</t>
  </si>
  <si>
    <t>https://www.worldometers.info/world-population/mauritania-population/#:~:text=The%20current%20population%20of%20Mauritania,latest%20United%20Nations%20data%201 ; https://www.ipcinfo.org/fileadmin/user_upload/ipcinfo/docs/ch/Fiche-com-Region-SAO_decembre_2025.pdf ; https://data.unhcr.org/en/country/mrt ; https://reliefweb.int/report/mauritania/2025-refugee-and-resilience-plan-mauritania-3rp-mauritania</t>
  </si>
  <si>
    <t>MRT004Minimal humanitarian conditions - Level 1</t>
  </si>
  <si>
    <t>https://www.ipcinfo.org/fileadmin/user_upload/ipcinfo/docs/ch/Fiche-com-Region-SAO_decembre_2025.pdf ; https://www.citypopulation.de/en/mauritania/cities/; https://data.unhcr.org/en/documents/details/102720</t>
  </si>
  <si>
    <t>The number of people in Level 2 corresponds to the sum of people in Level 2 for each individual crisis for Mauritania.</t>
  </si>
  <si>
    <t>MRT004Stressed humanitarian conditions - Level 2</t>
  </si>
  <si>
    <t>The number of people in Level 3 corresponds to the sum of people in Level 3 for each individual crisis for Mauritania.</t>
  </si>
  <si>
    <t>MRT004Moderate humanitarian conditions - Level 3</t>
  </si>
  <si>
    <t>The number of people in Level 4 corresponds to the sum of people in Level 4 for each individual crisis for Mauritania.</t>
  </si>
  <si>
    <t>MRT004Severe humanitarian conditions - Level 4</t>
  </si>
  <si>
    <t>The number of people in Level 5 corresponds to the sum of people in Level 5 for each individual crisis for Mauritania.</t>
  </si>
  <si>
    <t>MRT004Extreme humanitarian conditions - Level 5</t>
  </si>
  <si>
    <t>Cadre Harmonisé 01/12/2025 ; UNHCR 11/02/2025</t>
  </si>
  <si>
    <t>https://www.ipcinfo.org/fileadmin/user_upload/ipcinfo/docs/ch/Fiche-com-Region-SAO_decembre_2025.pdf ; https://reliefweb.int/report/mauritania/2025-refugee-and-resilience-plan-mauritania-3rp-mauritania</t>
  </si>
  <si>
    <t>In this crisis, 3 out of 5 population groups are affected: refugees, asylum seekers, host population, and non-host population.</t>
  </si>
  <si>
    <t>MRT004Crisis affected groups</t>
  </si>
  <si>
    <t>MRT004People facing limited access constraints</t>
  </si>
  <si>
    <t>MRT004People facing restricted access constraints</t>
  </si>
  <si>
    <t>CRISIS</t>
  </si>
  <si>
    <t>Website name</t>
  </si>
  <si>
    <t>CRISIS ID</t>
  </si>
  <si>
    <t>COUNTRY</t>
  </si>
  <si>
    <t>ISO3</t>
  </si>
  <si>
    <t>DRIVERS</t>
  </si>
  <si>
    <t>INFORM Severity Index</t>
  </si>
  <si>
    <t>INFORM Severity category</t>
  </si>
  <si>
    <t>Trend (last 3 months)</t>
  </si>
  <si>
    <t>Impact of the crisis</t>
  </si>
  <si>
    <t>Geographical Impact</t>
  </si>
  <si>
    <t>Human Impact</t>
  </si>
  <si>
    <t>Conditions of people affected</t>
  </si>
  <si>
    <t>People in need</t>
  </si>
  <si>
    <t>Concentration of conditions</t>
  </si>
  <si>
    <t>Complexity of the crisis</t>
  </si>
  <si>
    <t>Society and safety</t>
  </si>
  <si>
    <t>Operating environment</t>
  </si>
  <si>
    <t>Regions</t>
  </si>
  <si>
    <t>Last updated</t>
  </si>
  <si>
    <t>Weights</t>
  </si>
  <si>
    <t>(a-z)</t>
  </si>
  <si>
    <t>(1-10)</t>
  </si>
  <si>
    <t>(1-5)</t>
  </si>
  <si>
    <t>(Very Low-Very High)</t>
  </si>
  <si>
    <t>(Decreasing-Stable-Increasing)</t>
  </si>
  <si>
    <t>Geographical</t>
  </si>
  <si>
    <t>Human</t>
  </si>
  <si>
    <t>Area affected - absolute</t>
  </si>
  <si>
    <t>% of total area affected</t>
  </si>
  <si>
    <t>Area affected - relative</t>
  </si>
  <si>
    <t>Area affected</t>
  </si>
  <si>
    <t>People living in the affected area - absolute</t>
  </si>
  <si>
    <t>% of total population living in the affected area</t>
  </si>
  <si>
    <t>People living in the affected area - relative</t>
  </si>
  <si>
    <t>People in the affected area</t>
  </si>
  <si>
    <t>People affected - absolute</t>
  </si>
  <si>
    <t>% of people affected on the total population exposed</t>
  </si>
  <si>
    <t>People affected - relative</t>
  </si>
  <si>
    <t>People displaced - absolute</t>
  </si>
  <si>
    <t>% of total population displaced on the total population affected</t>
  </si>
  <si>
    <t>People displaced - relative</t>
  </si>
  <si>
    <t>Fatalities - absolute</t>
  </si>
  <si>
    <t>% of fatalities on the total population affected</t>
  </si>
  <si>
    <t>Fatalities (relative)</t>
  </si>
  <si>
    <t>Crisis related fatalities</t>
  </si>
  <si>
    <t>People affected by categories</t>
  </si>
  <si>
    <t>MAX</t>
  </si>
  <si>
    <t>MIN</t>
  </si>
  <si>
    <t>Iso3</t>
  </si>
  <si>
    <t># of people in none/minimal conditions - Level 1</t>
  </si>
  <si>
    <t># of people in stressed conditions - level 2</t>
  </si>
  <si>
    <t># of people in moderate conditions - level 3</t>
  </si>
  <si>
    <t># of people severe conditions - level 4</t>
  </si>
  <si>
    <t># of people extreme conditions - level 5</t>
  </si>
  <si>
    <t>% of people in none/minimal conditions - Level 1</t>
  </si>
  <si>
    <t>% of people in stressed conditions - level 2</t>
  </si>
  <si>
    <t>% of people in moderate conditions - level 3</t>
  </si>
  <si>
    <t>% of people severe conditions - level 4</t>
  </si>
  <si>
    <t>% of people extreme conditions - level 5</t>
  </si>
  <si>
    <t>Empowerment</t>
  </si>
  <si>
    <t>BTI - Democracy Status</t>
  </si>
  <si>
    <t>Trust in society</t>
  </si>
  <si>
    <t>Ethnic Fractionalisation</t>
  </si>
  <si>
    <t>size of excluded ethnic groups</t>
  </si>
  <si>
    <t>Ethnic fractionalisation</t>
  </si>
  <si>
    <t>Gender Inequality</t>
  </si>
  <si>
    <t>Income Gini coefficient</t>
  </si>
  <si>
    <t>Inequality</t>
  </si>
  <si>
    <t>Social cohesion</t>
  </si>
  <si>
    <t>Conflict Intensity</t>
  </si>
  <si>
    <t>Total killed in all crisis</t>
  </si>
  <si>
    <t>Safety and security</t>
  </si>
  <si>
    <t>Corruption Perception</t>
  </si>
  <si>
    <t>Rule of Law (WGI)</t>
  </si>
  <si>
    <t>Rule of Law (BTI)</t>
  </si>
  <si>
    <t>Freedom in the World</t>
  </si>
  <si>
    <t>Rule of Law</t>
  </si>
  <si>
    <t># of different types of affected population groups</t>
  </si>
  <si>
    <t>Diversity of groups affected</t>
  </si>
  <si>
    <t>Access of Humanitarian Actors to Affected Populations</t>
  </si>
  <si>
    <t>Access of People in need to Aid</t>
  </si>
  <si>
    <t xml:space="preserve">Presence of mines and improvised explosive devices </t>
  </si>
  <si>
    <t>Physical and Security Constraints</t>
  </si>
  <si>
    <t>Humanitarian access</t>
  </si>
  <si>
    <t>Drivers</t>
  </si>
  <si>
    <t>Buildings in the affected area</t>
  </si>
  <si>
    <t>Helper 0</t>
  </si>
  <si>
    <t>Source</t>
  </si>
  <si>
    <t>Date</t>
  </si>
  <si>
    <t>Helper 1</t>
  </si>
  <si>
    <t>Helper 2</t>
  </si>
  <si>
    <t>Helper 3</t>
  </si>
  <si>
    <t>Helper 4</t>
  </si>
  <si>
    <t>Helper 5</t>
  </si>
  <si>
    <t>Helper 6</t>
  </si>
  <si>
    <t>Helper 7</t>
  </si>
  <si>
    <t>Helper 8</t>
  </si>
  <si>
    <t>Helper 9</t>
  </si>
  <si>
    <t>Helper 10</t>
  </si>
  <si>
    <t>Helper 11</t>
  </si>
  <si>
    <t>Helper 12</t>
  </si>
  <si>
    <t>Helper 13</t>
  </si>
  <si>
    <t>Helper 14</t>
  </si>
  <si>
    <t>Helper 15</t>
  </si>
  <si>
    <t>Helper 16</t>
  </si>
  <si>
    <t>Helper 17</t>
  </si>
  <si>
    <t>Helper 18</t>
  </si>
  <si>
    <t>Helper 19</t>
  </si>
  <si>
    <t>Helper 20</t>
  </si>
  <si>
    <t>Helper 21</t>
  </si>
  <si>
    <t>Helper 22</t>
  </si>
  <si>
    <t>Helper 23</t>
  </si>
  <si>
    <t>Helper 24</t>
  </si>
  <si>
    <t>Helper 25</t>
  </si>
  <si>
    <t>Helper 26</t>
  </si>
  <si>
    <t>Helper 27</t>
  </si>
  <si>
    <t>Helper 28</t>
  </si>
  <si>
    <t>Helper 29</t>
  </si>
  <si>
    <t>Helper 30</t>
  </si>
  <si>
    <t>Comment</t>
  </si>
  <si>
    <t>Landmass affected by disaster</t>
  </si>
  <si>
    <t>People living in the affected area</t>
  </si>
  <si>
    <t>Total # of people affected by the crisis</t>
  </si>
  <si>
    <t>Total # of crisis related displaced people</t>
  </si>
  <si>
    <t>Total # of crisis related Injuries</t>
  </si>
  <si>
    <t>Total # of illness cases reported</t>
  </si>
  <si>
    <t>Total # of crisis related fatalities</t>
  </si>
  <si>
    <t>Building partially damaged</t>
  </si>
  <si>
    <t>Building totally damaged</t>
  </si>
  <si>
    <t>Total Building in the affected area</t>
  </si>
  <si>
    <t>Econimic losses</t>
  </si>
  <si>
    <t># of people affected facing minimal humanitarian needs (level 1)</t>
  </si>
  <si>
    <t># of people affected facing stressed humanitarian needs (level 2)</t>
  </si>
  <si>
    <t># of people affected facing moderate humanitarian conditions and needs (level 3)</t>
  </si>
  <si>
    <t># of people affected facing severe humanitarian conditions and needs (level 4)</t>
  </si>
  <si>
    <t># of people affected facing extreme humanitarian conditions and needs (level 5)</t>
  </si>
  <si>
    <t># of groups affected by crisis</t>
  </si>
  <si>
    <t>people in need facing limited access constraints</t>
  </si>
  <si>
    <t>people in need facing restricted access constraints</t>
  </si>
  <si>
    <t>sq. Km</t>
  </si>
  <si>
    <t>Number</t>
  </si>
  <si>
    <t>million USD</t>
  </si>
  <si>
    <t>Reliability Index</t>
  </si>
  <si>
    <t>Data Reliability</t>
  </si>
  <si>
    <t>Recentness data</t>
  </si>
  <si>
    <t>Information gaps</t>
  </si>
  <si>
    <t>Recentness data (# days)</t>
  </si>
  <si>
    <t>Information gaps (# indicator missing)</t>
  </si>
  <si>
    <t>Ethnic Fractionalisation Index</t>
  </si>
  <si>
    <t>Empowerment Rights Index</t>
  </si>
  <si>
    <t>Gender Inequality Index</t>
  </si>
  <si>
    <t>Conflict Intensity (GPI)</t>
  </si>
  <si>
    <t>People killed in all crises</t>
  </si>
  <si>
    <t>Freedom in the World Index</t>
  </si>
  <si>
    <t>CPI</t>
  </si>
  <si>
    <t>Total Population</t>
  </si>
  <si>
    <t>Land area (sq. km)</t>
  </si>
  <si>
    <t>Year</t>
  </si>
  <si>
    <t>2021</t>
  </si>
  <si>
    <t>2019 - 2024</t>
  </si>
  <si>
    <t>2024</t>
  </si>
  <si>
    <t>2006 - 2024</t>
  </si>
  <si>
    <t>2019 - 2025</t>
  </si>
  <si>
    <t>2020</t>
  </si>
  <si>
    <t>2023</t>
  </si>
  <si>
    <t>2025</t>
  </si>
  <si>
    <t>Unit of Measurement</t>
  </si>
  <si>
    <t>Index</t>
  </si>
  <si>
    <t>%</t>
  </si>
  <si>
    <t>Aruba</t>
  </si>
  <si>
    <t>ABW</t>
  </si>
  <si>
    <t>AFG</t>
  </si>
  <si>
    <t>Angola</t>
  </si>
  <si>
    <t>AGO</t>
  </si>
  <si>
    <t>Anguilla</t>
  </si>
  <si>
    <t>AIA</t>
  </si>
  <si>
    <t>Albania</t>
  </si>
  <si>
    <t>ALB</t>
  </si>
  <si>
    <t>Andorra</t>
  </si>
  <si>
    <t>AND</t>
  </si>
  <si>
    <t>Netherlands Antilles</t>
  </si>
  <si>
    <t>ANT</t>
  </si>
  <si>
    <t>United Arab Emirates</t>
  </si>
  <si>
    <t>ARE</t>
  </si>
  <si>
    <t>Argentina</t>
  </si>
  <si>
    <t>ARG</t>
  </si>
  <si>
    <t>Armenia</t>
  </si>
  <si>
    <t>ARM</t>
  </si>
  <si>
    <t>American Samoa</t>
  </si>
  <si>
    <t>ASM</t>
  </si>
  <si>
    <t>Antigua and Barbuda</t>
  </si>
  <si>
    <t>ATG</t>
  </si>
  <si>
    <t>Australia</t>
  </si>
  <si>
    <t>AUS</t>
  </si>
  <si>
    <t>Austria</t>
  </si>
  <si>
    <t>AUT</t>
  </si>
  <si>
    <t>Azerbaijan</t>
  </si>
  <si>
    <t>AZE</t>
  </si>
  <si>
    <t>BDI</t>
  </si>
  <si>
    <t>Belgium</t>
  </si>
  <si>
    <t>BEL</t>
  </si>
  <si>
    <t>BEN</t>
  </si>
  <si>
    <t>BFA</t>
  </si>
  <si>
    <t>BGD</t>
  </si>
  <si>
    <t>Bulgaria</t>
  </si>
  <si>
    <t>BGR</t>
  </si>
  <si>
    <t>Bahrain</t>
  </si>
  <si>
    <t>BHR</t>
  </si>
  <si>
    <t>Bahamas</t>
  </si>
  <si>
    <t>BHS</t>
  </si>
  <si>
    <t>Bosnia and Herzegovina</t>
  </si>
  <si>
    <t>BIH</t>
  </si>
  <si>
    <t>Belarus</t>
  </si>
  <si>
    <t>BLR</t>
  </si>
  <si>
    <t>Belize</t>
  </si>
  <si>
    <t>BLZ</t>
  </si>
  <si>
    <t>Bermuda</t>
  </si>
  <si>
    <t>BMU</t>
  </si>
  <si>
    <t>Bolivia</t>
  </si>
  <si>
    <t>BOL</t>
  </si>
  <si>
    <t>BRA</t>
  </si>
  <si>
    <t>Barbados</t>
  </si>
  <si>
    <t>BRB</t>
  </si>
  <si>
    <t>Brunei</t>
  </si>
  <si>
    <t>BRN</t>
  </si>
  <si>
    <t>Bhutan</t>
  </si>
  <si>
    <t>BTN</t>
  </si>
  <si>
    <t>Botswana</t>
  </si>
  <si>
    <t>BWA</t>
  </si>
  <si>
    <t>CAF</t>
  </si>
  <si>
    <t>Canada</t>
  </si>
  <si>
    <t>CAN</t>
  </si>
  <si>
    <t>Switzerland</t>
  </si>
  <si>
    <t>CHE</t>
  </si>
  <si>
    <t>CHL</t>
  </si>
  <si>
    <t>China</t>
  </si>
  <si>
    <t>CHN</t>
  </si>
  <si>
    <t>CIV</t>
  </si>
  <si>
    <t>CMR</t>
  </si>
  <si>
    <t>COD</t>
  </si>
  <si>
    <t>Congo</t>
  </si>
  <si>
    <t>COG</t>
  </si>
  <si>
    <t>Cook islands</t>
  </si>
  <si>
    <t>COK</t>
  </si>
  <si>
    <t>COL</t>
  </si>
  <si>
    <t>Comoros</t>
  </si>
  <si>
    <t>COM</t>
  </si>
  <si>
    <t>Cape Verde</t>
  </si>
  <si>
    <t>CPV</t>
  </si>
  <si>
    <t>CRI</t>
  </si>
  <si>
    <t>CUB</t>
  </si>
  <si>
    <t>Cayman Islands</t>
  </si>
  <si>
    <t>CYM</t>
  </si>
  <si>
    <t>Cyprus</t>
  </si>
  <si>
    <t>CYP</t>
  </si>
  <si>
    <t>Czech Republic</t>
  </si>
  <si>
    <t>CZE</t>
  </si>
  <si>
    <t>Germany</t>
  </si>
  <si>
    <t>DEU</t>
  </si>
  <si>
    <t>DJI</t>
  </si>
  <si>
    <t>Dominica</t>
  </si>
  <si>
    <t>DMA</t>
  </si>
  <si>
    <t>Denmark</t>
  </si>
  <si>
    <t>DNK</t>
  </si>
  <si>
    <t>DOM</t>
  </si>
  <si>
    <t>DZA</t>
  </si>
  <si>
    <t>ECU</t>
  </si>
  <si>
    <t>EGY</t>
  </si>
  <si>
    <t>ERI</t>
  </si>
  <si>
    <t>Western Sahara</t>
  </si>
  <si>
    <t>ESH</t>
  </si>
  <si>
    <t>ESP</t>
  </si>
  <si>
    <t>Estonia</t>
  </si>
  <si>
    <t>EST</t>
  </si>
  <si>
    <t>ETH</t>
  </si>
  <si>
    <t>Finland</t>
  </si>
  <si>
    <t>FIN</t>
  </si>
  <si>
    <t>Fiji</t>
  </si>
  <si>
    <t>FJI</t>
  </si>
  <si>
    <t>France</t>
  </si>
  <si>
    <t>FRA</t>
  </si>
  <si>
    <t>Micronesia</t>
  </si>
  <si>
    <t>FSM</t>
  </si>
  <si>
    <t>Gabon</t>
  </si>
  <si>
    <t>GAB</t>
  </si>
  <si>
    <t>United Kingdom</t>
  </si>
  <si>
    <t>GBR</t>
  </si>
  <si>
    <t>Georgia</t>
  </si>
  <si>
    <t>GEO</t>
  </si>
  <si>
    <t>Ghana</t>
  </si>
  <si>
    <t>GHA</t>
  </si>
  <si>
    <t>Guinea</t>
  </si>
  <si>
    <t>GIN</t>
  </si>
  <si>
    <t>Gambia</t>
  </si>
  <si>
    <t>GMB</t>
  </si>
  <si>
    <t>Guinea-Bissau</t>
  </si>
  <si>
    <t>GNB</t>
  </si>
  <si>
    <t>Equatorial Guinea</t>
  </si>
  <si>
    <t>GNQ</t>
  </si>
  <si>
    <t>GRC</t>
  </si>
  <si>
    <t>Grenada</t>
  </si>
  <si>
    <t>GRD</t>
  </si>
  <si>
    <t>Greenland</t>
  </si>
  <si>
    <t>GRL</t>
  </si>
  <si>
    <t>GTM</t>
  </si>
  <si>
    <t>French Guiana</t>
  </si>
  <si>
    <t>GUF</t>
  </si>
  <si>
    <t>Guam</t>
  </si>
  <si>
    <t>GUM</t>
  </si>
  <si>
    <t>Guyana</t>
  </si>
  <si>
    <t>GUY</t>
  </si>
  <si>
    <t>Hong Kong</t>
  </si>
  <si>
    <t>HKG</t>
  </si>
  <si>
    <t>HND</t>
  </si>
  <si>
    <t>Croatia</t>
  </si>
  <si>
    <t>HRV</t>
  </si>
  <si>
    <t>HTI</t>
  </si>
  <si>
    <t>Hungary</t>
  </si>
  <si>
    <t>HUN</t>
  </si>
  <si>
    <t>IDN</t>
  </si>
  <si>
    <t>India</t>
  </si>
  <si>
    <t>IND</t>
  </si>
  <si>
    <t>Ireland</t>
  </si>
  <si>
    <t>IRL</t>
  </si>
  <si>
    <t>IRN</t>
  </si>
  <si>
    <t>IRQ</t>
  </si>
  <si>
    <t>Iceland</t>
  </si>
  <si>
    <t>ISL</t>
  </si>
  <si>
    <t>Israel</t>
  </si>
  <si>
    <t>ISR</t>
  </si>
  <si>
    <t>ITA</t>
  </si>
  <si>
    <t>Jamaica</t>
  </si>
  <si>
    <t>JAM</t>
  </si>
  <si>
    <t>Jersey</t>
  </si>
  <si>
    <t>JEY</t>
  </si>
  <si>
    <t>JOR</t>
  </si>
  <si>
    <t>Japan</t>
  </si>
  <si>
    <t>JPN</t>
  </si>
  <si>
    <t>Kazakhstan</t>
  </si>
  <si>
    <t>KAZ</t>
  </si>
  <si>
    <t>KEN</t>
  </si>
  <si>
    <t>Kyrgyzstan</t>
  </si>
  <si>
    <t>KGZ</t>
  </si>
  <si>
    <t>Cambodia</t>
  </si>
  <si>
    <t>KHM</t>
  </si>
  <si>
    <t>Kiribati</t>
  </si>
  <si>
    <t>KIR</t>
  </si>
  <si>
    <t>St. Kitts and Nevis</t>
  </si>
  <si>
    <t>KNA</t>
  </si>
  <si>
    <t>Korea, Republic of</t>
  </si>
  <si>
    <t>KOR</t>
  </si>
  <si>
    <t>Kuwait</t>
  </si>
  <si>
    <t>KWT</t>
  </si>
  <si>
    <t>Laos</t>
  </si>
  <si>
    <t>LAO</t>
  </si>
  <si>
    <t>LBN</t>
  </si>
  <si>
    <t>Liberia</t>
  </si>
  <si>
    <t>LBR</t>
  </si>
  <si>
    <t>LBY</t>
  </si>
  <si>
    <t>Saint Lucia</t>
  </si>
  <si>
    <t>LCA</t>
  </si>
  <si>
    <t>Liechtenstein</t>
  </si>
  <si>
    <t>LIE</t>
  </si>
  <si>
    <t>Sri Lanka</t>
  </si>
  <si>
    <t>LKA</t>
  </si>
  <si>
    <t>Lesotho</t>
  </si>
  <si>
    <t>LSO</t>
  </si>
  <si>
    <t>Lithuania</t>
  </si>
  <si>
    <t>LTU</t>
  </si>
  <si>
    <t>Luxembourg</t>
  </si>
  <si>
    <t>LUX</t>
  </si>
  <si>
    <t>Latvia</t>
  </si>
  <si>
    <t>LVA</t>
  </si>
  <si>
    <t>Macao</t>
  </si>
  <si>
    <t>MAC</t>
  </si>
  <si>
    <t>MAR</t>
  </si>
  <si>
    <t>Monaco</t>
  </si>
  <si>
    <t>MCO</t>
  </si>
  <si>
    <t>Moldova</t>
  </si>
  <si>
    <t>MDA</t>
  </si>
  <si>
    <t>MDG</t>
  </si>
  <si>
    <t>Maldives</t>
  </si>
  <si>
    <t>MDV</t>
  </si>
  <si>
    <t>MEX</t>
  </si>
  <si>
    <t>Marshall Islands</t>
  </si>
  <si>
    <t>MHL</t>
  </si>
  <si>
    <t>Macedonia</t>
  </si>
  <si>
    <t>MKD</t>
  </si>
  <si>
    <t>MLI</t>
  </si>
  <si>
    <t>Malta</t>
  </si>
  <si>
    <t>MLT</t>
  </si>
  <si>
    <t>MMR</t>
  </si>
  <si>
    <t>Montenegro</t>
  </si>
  <si>
    <t>MNE</t>
  </si>
  <si>
    <t>Mongolia</t>
  </si>
  <si>
    <t>MNG</t>
  </si>
  <si>
    <t>MOZ</t>
  </si>
  <si>
    <t>MRT</t>
  </si>
  <si>
    <t>Martinique</t>
  </si>
  <si>
    <t>MTQ</t>
  </si>
  <si>
    <t>Mauritius</t>
  </si>
  <si>
    <t>MUS</t>
  </si>
  <si>
    <t>MWI</t>
  </si>
  <si>
    <t>MYS</t>
  </si>
  <si>
    <t>NAM</t>
  </si>
  <si>
    <t>New Caledonia</t>
  </si>
  <si>
    <t>NCL</t>
  </si>
  <si>
    <t>NER</t>
  </si>
  <si>
    <t>NGA</t>
  </si>
  <si>
    <t>Nicaragua</t>
  </si>
  <si>
    <t>NIC</t>
  </si>
  <si>
    <t>Niue</t>
  </si>
  <si>
    <t>NIU</t>
  </si>
  <si>
    <t>Netherlands</t>
  </si>
  <si>
    <t>NLD</t>
  </si>
  <si>
    <t>Norway</t>
  </si>
  <si>
    <t>NOR</t>
  </si>
  <si>
    <t>Nepal</t>
  </si>
  <si>
    <t>NPL</t>
  </si>
  <si>
    <t>Nauru</t>
  </si>
  <si>
    <t>NRU</t>
  </si>
  <si>
    <t>New Zealand</t>
  </si>
  <si>
    <t>NZL</t>
  </si>
  <si>
    <t>Oman</t>
  </si>
  <si>
    <t>OMN</t>
  </si>
  <si>
    <t>PAK</t>
  </si>
  <si>
    <t>PAN</t>
  </si>
  <si>
    <t>PER</t>
  </si>
  <si>
    <t>PHL</t>
  </si>
  <si>
    <t>Palau</t>
  </si>
  <si>
    <t>PLW</t>
  </si>
  <si>
    <t>Papua New Guinea</t>
  </si>
  <si>
    <t>PNG</t>
  </si>
  <si>
    <t>Poland</t>
  </si>
  <si>
    <t>POL</t>
  </si>
  <si>
    <t>Puerto Rico</t>
  </si>
  <si>
    <t>PRI</t>
  </si>
  <si>
    <t>DPRK</t>
  </si>
  <si>
    <t>PRK</t>
  </si>
  <si>
    <t>Portugal</t>
  </si>
  <si>
    <t>PRT</t>
  </si>
  <si>
    <t>Paraguay</t>
  </si>
  <si>
    <t>PRY</t>
  </si>
  <si>
    <t>PSE</t>
  </si>
  <si>
    <t>French Polynisia</t>
  </si>
  <si>
    <t>PYF</t>
  </si>
  <si>
    <t>Qatar</t>
  </si>
  <si>
    <t>QAT</t>
  </si>
  <si>
    <t>Réunion</t>
  </si>
  <si>
    <t>REU</t>
  </si>
  <si>
    <t>Kosovo</t>
  </si>
  <si>
    <t>RKS</t>
  </si>
  <si>
    <t>Romania</t>
  </si>
  <si>
    <t>ROU</t>
  </si>
  <si>
    <t>Russia</t>
  </si>
  <si>
    <t>RUS</t>
  </si>
  <si>
    <t>Rwanda</t>
  </si>
  <si>
    <t>RWA</t>
  </si>
  <si>
    <t>Saudi Arabia</t>
  </si>
  <si>
    <t>SAU</t>
  </si>
  <si>
    <t>SDN</t>
  </si>
  <si>
    <t>Senegal</t>
  </si>
  <si>
    <t>SEN</t>
  </si>
  <si>
    <t>Singapore</t>
  </si>
  <si>
    <t>SGP</t>
  </si>
  <si>
    <t>Solomon Islands</t>
  </si>
  <si>
    <t>SLB</t>
  </si>
  <si>
    <t>Sierra Leone</t>
  </si>
  <si>
    <t>SLE</t>
  </si>
  <si>
    <t>SLV</t>
  </si>
  <si>
    <t>San Marino</t>
  </si>
  <si>
    <t>SMR</t>
  </si>
  <si>
    <t>SOM</t>
  </si>
  <si>
    <t>Serbia</t>
  </si>
  <si>
    <t>SRB</t>
  </si>
  <si>
    <t>SSD</t>
  </si>
  <si>
    <t>Sao Tome and Principe</t>
  </si>
  <si>
    <t>STP</t>
  </si>
  <si>
    <t>Suriname</t>
  </si>
  <si>
    <t>SUR</t>
  </si>
  <si>
    <t>Slovakia</t>
  </si>
  <si>
    <t>SVK</t>
  </si>
  <si>
    <t>Slovenia</t>
  </si>
  <si>
    <t>SVN</t>
  </si>
  <si>
    <t>Sweden</t>
  </si>
  <si>
    <t>SWE</t>
  </si>
  <si>
    <t>Eswatini</t>
  </si>
  <si>
    <t>SWZ</t>
  </si>
  <si>
    <t>Seychelles</t>
  </si>
  <si>
    <t>SYC</t>
  </si>
  <si>
    <t>SYR</t>
  </si>
  <si>
    <t>TCD</t>
  </si>
  <si>
    <t>TGO</t>
  </si>
  <si>
    <t>THA</t>
  </si>
  <si>
    <t>Tajikistan</t>
  </si>
  <si>
    <t>TJK</t>
  </si>
  <si>
    <t>Turkmenistan</t>
  </si>
  <si>
    <t>TKM</t>
  </si>
  <si>
    <t>Timor Leste</t>
  </si>
  <si>
    <t>TLS</t>
  </si>
  <si>
    <t>Tonga</t>
  </si>
  <si>
    <t>TON</t>
  </si>
  <si>
    <t>TTO</t>
  </si>
  <si>
    <t>TUN</t>
  </si>
  <si>
    <t>TUR</t>
  </si>
  <si>
    <t>Tuvalu</t>
  </si>
  <si>
    <t>TUV</t>
  </si>
  <si>
    <t>Taiwan, Province of China</t>
  </si>
  <si>
    <t>TWN</t>
  </si>
  <si>
    <t>TZA</t>
  </si>
  <si>
    <t>UGA</t>
  </si>
  <si>
    <t>UKR</t>
  </si>
  <si>
    <t>Uruguay</t>
  </si>
  <si>
    <t>URY</t>
  </si>
  <si>
    <t>United States</t>
  </si>
  <si>
    <t>USA</t>
  </si>
  <si>
    <t>Uzbekistan</t>
  </si>
  <si>
    <t>UZB</t>
  </si>
  <si>
    <t>St. Vincent and the Grenadines</t>
  </si>
  <si>
    <t>VCT</t>
  </si>
  <si>
    <t>VEN</t>
  </si>
  <si>
    <t>Virgin Islands, U.S.</t>
  </si>
  <si>
    <t>VIR</t>
  </si>
  <si>
    <t>Vietnam</t>
  </si>
  <si>
    <t>VNM</t>
  </si>
  <si>
    <t>Vanuatu</t>
  </si>
  <si>
    <t>VUT</t>
  </si>
  <si>
    <t>Samoa</t>
  </si>
  <si>
    <t>WSM</t>
  </si>
  <si>
    <t>YEM</t>
  </si>
  <si>
    <t>South Africa</t>
  </si>
  <si>
    <t>ZAF</t>
  </si>
  <si>
    <t>Zambia</t>
  </si>
  <si>
    <t>ZMB</t>
  </si>
  <si>
    <t>Zimbabwe</t>
  </si>
  <si>
    <t>ZWE</t>
  </si>
  <si>
    <t>Total sq.km.</t>
  </si>
  <si>
    <t>CrisisID</t>
  </si>
  <si>
    <t># of people facing minimal humanitarian needs (level 1)</t>
  </si>
  <si>
    <t># of people facing stressed humanitarian conditions and needs (level 2)</t>
  </si>
  <si>
    <t># of people facing moderate humanitarian conditions and needs (level 3)</t>
  </si>
  <si>
    <t># of people facing severe humanitarian conditions and needs (level 4)</t>
  </si>
  <si>
    <t># of people facing extreme humanitarian conditions and needs (level 5)</t>
  </si>
  <si>
    <t>Humanitarian Access</t>
  </si>
  <si>
    <t>Area affected by disaster</t>
  </si>
  <si>
    <t>Updated_score</t>
  </si>
  <si>
    <t>Dimension</t>
  </si>
  <si>
    <t>Category</t>
  </si>
  <si>
    <t>Component</t>
  </si>
  <si>
    <t>Indicator Name</t>
  </si>
  <si>
    <t>Description</t>
  </si>
  <si>
    <t>Relevance</t>
  </si>
  <si>
    <t>Validity / Limitation of indicator</t>
  </si>
  <si>
    <t>Data Sources</t>
  </si>
  <si>
    <t>Citation</t>
  </si>
  <si>
    <t>URL</t>
  </si>
  <si>
    <t>Inpact of the Crisis</t>
  </si>
  <si>
    <t>Total # of square kilometers affected by the crisis</t>
  </si>
  <si>
    <t>The Impact of crisis dimension reflects the impact of the crisis itself in terms of magnitude (its absolute scale in terms of people or area affected) and depth (its relative scale, i.e the proportion of the population affected in a geographical area). In absence of impact there won’t be a severity of the crisis, regardless from how intense the hazardous event is.</t>
  </si>
  <si>
    <t>OCHA; GDACS; UNOSAT; ACLED; INSO; HIIK</t>
  </si>
  <si>
    <t>Area affected by disaster (relative)</t>
  </si>
  <si>
    <t>% of square kilometers affected by the crisis on the total area of the country</t>
  </si>
  <si>
    <t>Total # of people living in the affected area</t>
  </si>
  <si>
    <t>OCHA; GDACS; USGS; UNOSAT; ACLED; INSO; HIIK; GHSL, JRC</t>
  </si>
  <si>
    <t>People living in the affected area (relative)</t>
  </si>
  <si>
    <t>% of people living in the affected area on the total population of the country</t>
  </si>
  <si>
    <t>Human impact</t>
  </si>
  <si>
    <t>Government; OCHA; Clusters</t>
  </si>
  <si>
    <t>People affected (relative)</t>
  </si>
  <si>
    <t>% of total population affected on the total population living in the affected area</t>
  </si>
  <si>
    <t>Government; Clusters; OCHA; IOM; UNHCR; IDMC</t>
  </si>
  <si>
    <t>People displaced (relative)</t>
  </si>
  <si>
    <t>People injured by disaster</t>
  </si>
  <si>
    <t>Total # of crisis related injured people</t>
  </si>
  <si>
    <t>Government; clusters; OCHA; WHO; activists; OHCHR</t>
  </si>
  <si>
    <t>Fatalities</t>
  </si>
  <si>
    <t>% of total Crisis Related Fatalities on the total population affected</t>
  </si>
  <si>
    <t>Physical and Economic Impact</t>
  </si>
  <si>
    <t>Physical Impact</t>
  </si>
  <si>
    <t>% of crisis related partially damaged buildings</t>
  </si>
  <si>
    <t>Government; clusters; OCHA; UNOSAT; Copernicus</t>
  </si>
  <si>
    <t>% of crisis related totally damaged buildings</t>
  </si>
  <si>
    <t>Economic Impact</t>
  </si>
  <si>
    <t>Economic losses</t>
  </si>
  <si>
    <t>Economic losses ('000 US$)</t>
  </si>
  <si>
    <t>People in need (level 3-5)</t>
  </si>
  <si>
    <t>Current level of humanitarian needs based on the effects of the crisis on the physical, social, mental, economic well-being of those affected</t>
  </si>
  <si>
    <t>Government; clusters; OCHA; HNOs; UN and NGOs; IPC</t>
  </si>
  <si>
    <t>None/minimal conditions</t>
  </si>
  <si>
    <t>People are facing none or minor shortages or/and accessibility problems regarding basic services, such as food, health, shelter, and WASH. People are able to meet basic needs without having to apply to irreversible coping strategies</t>
  </si>
  <si>
    <t>Stressed conditions</t>
  </si>
  <si>
    <t>People are facing some shortages or/and some availability and accessibility problems in regard to basic services but they are not life-threatening. Needs are more increased but are still not life-threatening. The affected population can meet their need by applying copying strategies. There may exist localized/targeted incidents of violence and/or human rights violations</t>
  </si>
  <si>
    <t>Moderate conditions</t>
  </si>
  <si>
    <t>People are facing shortages and/or availability and accessibility problems in regard to basic services that cause discomfort and/ or high level of suffering which can result in irreversible damages to the health status, but they are not life-threatening. Significant gaps are visible or people are marginally able to meet minimum needs only with irreversible coping strategies. As a result of shortages and disruption of services, may face potentially life-threatening consequences if not provided assistance. People may also face malnutrition. There may be physical and mental harm in populations resulting in a loss of dignity</t>
  </si>
  <si>
    <t>Severe conditions</t>
  </si>
  <si>
    <t>People are facing life-threatening conditions and significant shortages and/or availability and accessibility problems in regard to basic services causing high level of suffering and irreversible damages to health status. People may face severe food consumption gaps and have started to deplete their assets or already face an extreme loss of assets. This may result in very high levels of acute malnutrition and excess mortality. Presence of irreversible harm and heightened mortality as well as widespread grave violations of human rights</t>
  </si>
  <si>
    <t>Extreme conditions</t>
  </si>
  <si>
    <t>People are facing extreme shortages or availability and accessibility problems in regard to basic services. Deaths are directly caused by the current conditions and there is widespread mortality. People face a complete lack of food and/or other basic needs and starvation, death, and destitution are evident. Acute malnutrition may be widely reported. They may face grave human rights violations</t>
  </si>
  <si>
    <t>Social cohesion/Ethnic fractionalisation</t>
  </si>
  <si>
    <t>Ethnic fractionalisation Index is calculated using a simple Herfindahl concentration index from Ethnic Power Relations (EPR) Dataset.</t>
  </si>
  <si>
    <t>ETHZurich GREG</t>
  </si>
  <si>
    <t>Vogt, Manuel, Nils-Christian Bormann, Seraina Rüegger, Lars-Erik Cederman, Philipp Hunziker, and Luc Girardin. 2015. “Integrating Data on Ethnicity, Geography, and Conflict: The Ethnic Power Relations Data Set Family.” Journal of Conflict Resolution 59(7): 1327–42</t>
  </si>
  <si>
    <t>https://icr.ethz.ch/data/epr/</t>
  </si>
  <si>
    <t>Size of excluded ethnic groups</t>
  </si>
  <si>
    <t>The Minorities at Risk (MAR) project monitors and analyzes the status and conflicts of politically-active communal groups in all countries. The focus of the MAR project has been “minorities at risk.</t>
  </si>
  <si>
    <t>The Minorities at Risk (MAR) project,  Center for International Development and Conflict Management (CIDCM)</t>
  </si>
  <si>
    <t>Minorities at Risk Project. 2009. “Minorities at Risk Dataset.” College Park, MD: Center for
International Development and Conflict Management. Retrieved from
http://www.cidcm.umd.edu/mar/data.aspx on: 29/01/2018</t>
  </si>
  <si>
    <t>http://www.mar.umd.edu/mar_data.asp</t>
  </si>
  <si>
    <t>Social cohesion/Trust in society</t>
  </si>
  <si>
    <t>This is an additive index constructed from the Foreign Movement, Domestic Movement, Freedom of Speech, Freedom of Assembly &amp; Association, Workers’ Rights, Electoral Self-Determination, and Freedom of Religion indicators. It ranges from 0 (no government respect for these seven rights) to 14 (full government respect for these seven rights).</t>
  </si>
  <si>
    <t>CIRI Human Rights Dataset</t>
  </si>
  <si>
    <t>Cingranelli, David L., David L. Richards, and K. Chad Clay. 2014. "The CIRI Human Rights Dataset."  http://www.humanrightsdata.com. Version 2014.04.14.</t>
  </si>
  <si>
    <t>http://www.humanrightsdata.com/p/data-documentation.html</t>
  </si>
  <si>
    <t>The Bertelsmann Stiftung’s Transformation Index (BTI) analyzes and evaluates the quality of democracy, a market economy and political management in 129 developing and transition countries. It measures successes and setbacks on the path toward a democracy based on the rule of law and a socially responsible market economy. It also entails an evaluation of the rule of law including the separation of powers and the prosecution of office abuse.</t>
  </si>
  <si>
    <t>Bertelsmann Stiftung’s Transformation Index (BTI)</t>
  </si>
  <si>
    <t>https://www.bti-project.org/en/index/</t>
  </si>
  <si>
    <t>Social cohesion/Inequality</t>
  </si>
  <si>
    <t>The Gender Inequality Index (GII) reflects gender-based disadvantages in three dimensions—reproductive health, empowerment and the labour market. The value of GII range between 0 to 1, with 0 being 0% inequality, indicating women fare equally in comparison to men and 1 being 100% inequality, indicating women fare poorly in comparison to men.</t>
  </si>
  <si>
    <t>The Inequality component introduces the dispersion of conditions within population presented in Development &amp; Deprivation component. 
Countries with unequal distribution of human development also experience high inequality between women and men, and countries with high gender inequality also experience unequal distribution of human development.</t>
  </si>
  <si>
    <t>UNDP Human Development Report</t>
  </si>
  <si>
    <t>http://hdr.undp.org/en/composite/GII</t>
  </si>
  <si>
    <t>Gini index measures the extent to which the distribution of income or consumption expenditure among individuals or households within an economy deviates from a perfectly equal distribution. Thus a Gini index of 0 represents perfect equality, while an index of 100 implies perfect inequality.</t>
  </si>
  <si>
    <t>The Inequality component introduces the dispersion of conditions within population presented in Development &amp; Deprivation component.
The GINI index depict the wealth distribution within a country.</t>
  </si>
  <si>
    <t>World Bank</t>
  </si>
  <si>
    <t>http://data.worldbank.org/indicator/SI.POV.GINI</t>
  </si>
  <si>
    <t>Confict intensity</t>
  </si>
  <si>
    <t>The HIIK's annual publication Conflict Barometer describes the recent trends in global conflict developments, escalations, de-escalations, and settlements.</t>
  </si>
  <si>
    <t>HIIK</t>
  </si>
  <si>
    <t>Heidelberg Institute for International Conflict Research (HIIK) (2020): Conflict Barometer 2019, Heidelberg</t>
  </si>
  <si>
    <t>https://www.hiik.de/en/konfliktbarometer/</t>
  </si>
  <si>
    <t>People killed by disaster</t>
  </si>
  <si>
    <t># killed in the crisis affected area in the last three months</t>
  </si>
  <si>
    <t>ACLED; KII; INSO; Government</t>
  </si>
  <si>
    <t>Rule of Law Index (WGI)</t>
  </si>
  <si>
    <t>Rule of law captures perceptions of the extent to which agents have confidence in and abide by the rules of society, and in particular the quality of contract enforcement, property rights, the police, and the courts, as well as the likelihood of crime and violence.</t>
  </si>
  <si>
    <t>Worldwide Governance Indicators World Bank</t>
  </si>
  <si>
    <t>http://info.worldbank.org/governance/wgi/index.aspx</t>
  </si>
  <si>
    <t>Rule of Law Index (BTI)</t>
  </si>
  <si>
    <t>Freedom in the World is Freedom House’s flagship annual report, assessing the condition of political rights and civil liberties around the world. It is composed of numerical ratings and supporting descriptive texts for 195 countries.</t>
  </si>
  <si>
    <t>Freedom house</t>
  </si>
  <si>
    <t>https://freedomhouse.org/report/freedom-world/freedom-world-2017</t>
  </si>
  <si>
    <t>Corruption Perception Index CPI</t>
  </si>
  <si>
    <t>The CPI scores and ranks countries/territories based on how corrupt a country’s public sector is perceived to be. It is a composite index, a combination of surveys and assessments of corruption, collected by a variety of reputable institutions.</t>
  </si>
  <si>
    <t>The indicator captures the level of misuse of political power for private benefit, which is not directly considered in the construction of the government effectiveness even though interrelated.</t>
  </si>
  <si>
    <t>Trasparency International</t>
  </si>
  <si>
    <t>http://www.transparency.org/research/cpi/</t>
  </si>
  <si>
    <t>Number of different types of affected population groups</t>
  </si>
  <si>
    <t>Number of different types of affected population groups, based on categories of the IASC Humanitarian profile COD 2012. The final value represents a count of types of affected group, at the lowest level of the humanitarian profile page 5 of the document.</t>
  </si>
  <si>
    <t>Number and types of affected groups influence directly the complexity and difficulty in solving a humanitarian crisis, as the more groups in different settings, the more distinct intervention strategies will need to be designed and funded.</t>
  </si>
  <si>
    <t>Derived by ACAPS from: OCHA; IOM; CCCM cluster; UNHCR</t>
  </si>
  <si>
    <t>ACAPS</t>
  </si>
  <si>
    <t>This indicator refers to the general access of international actors into the country. It refers to registration, accreditation and visa policies, provision of taxes or fees on activities or goods; policies related to import and logistics; visa or accreditation delays or denial; discretional registration or visas by authorities, and presence of humanitarian organisations and workers in the country being allowed to operate.</t>
  </si>
  <si>
    <t>“Humanitarian Access, Methodology note”, ACAPS, July 2020</t>
  </si>
  <si>
    <t>https://www.acaps.org/sites/acaps/files/key-documents/files/20200608_acaps_access_technical_brief_july_2020_update.pdf</t>
  </si>
  <si>
    <t>This indicator refers to the in-country mobility of humanitarian workers in order to reach the affected population and transport relief items. It includes presence of taxes and fines on passage of goods and people, quotas and limits on relief items in specific areas, assistance seized, agencies on hold despite being ready to intervene, checkpoints, or closure of border crossings.</t>
  </si>
  <si>
    <t>This indicator refers to factors such as conditions imposed on the type of aid, or the modality of aid delivery.
It includes operational restrictions imposed by government as well as confiscation or diversion of aid.</t>
  </si>
  <si>
    <t xml:space="preserve">This indicator takes into account security incidents involving humanitarian organisations. Incidents include
attacks, abduction, execution, kidnapping of workers, and looting of humanitarian warehouses or
humanitarian assets. </t>
  </si>
  <si>
    <t>This indicator takes into account statements that demonstrate a recognition or denial of needs of a population or the rights of minorities, and any discrepancy between the reported humanitarian needs and official statements.</t>
  </si>
  <si>
    <t>This indicator refers to the affected population’s perspective. It assesses whether people are prevented from reaching aid or services – through various restrictions, such as prevention of the crossing of borders to seek refuge, administrative barriers, or requirements to have specific documents. Sieges, roadblocks, curfews, and harassment are be considered.</t>
  </si>
  <si>
    <t>This indicator takes into account the presence of ongoing hostilities or violence that affects humanitarian
operations, leading to decisions to divert or suspend aid, or to evacuate or modify operations.</t>
  </si>
  <si>
    <t>This indicator looks into how the presence of landmines or Unexploded Ordnance (UXOs) might hinder
humanitarian access</t>
  </si>
  <si>
    <t>This indicator looks into seasonal events or weather conditions as well as preexisting infrastructure. Status
of roads, bridges, and airfields are also considered, along with communications and logistical constraints
such as lack of fuel or assets hampering physical accessibility to people in need.</t>
  </si>
  <si>
    <t>Trend</t>
  </si>
  <si>
    <t>AFG002</t>
  </si>
  <si>
    <t>-</t>
  </si>
  <si>
    <t>AFG003</t>
  </si>
  <si>
    <t>AFG004</t>
  </si>
  <si>
    <t>AFG005</t>
  </si>
  <si>
    <t>AFG006</t>
  </si>
  <si>
    <t>AFG007</t>
  </si>
  <si>
    <t>AGO002</t>
  </si>
  <si>
    <t>ARG002</t>
  </si>
  <si>
    <t>ARM002</t>
  </si>
  <si>
    <t>ARM003</t>
  </si>
  <si>
    <t>AZE002</t>
  </si>
  <si>
    <t>BDI001</t>
  </si>
  <si>
    <t>BDI002</t>
  </si>
  <si>
    <t>BDI003</t>
  </si>
  <si>
    <t>BDI005</t>
  </si>
  <si>
    <t>BFA003</t>
  </si>
  <si>
    <t>BFA004</t>
  </si>
  <si>
    <t>BGD004</t>
  </si>
  <si>
    <t>BGD006</t>
  </si>
  <si>
    <t>BGD007</t>
  </si>
  <si>
    <t>BGD008</t>
  </si>
  <si>
    <t>BGD009</t>
  </si>
  <si>
    <t>BGD010</t>
  </si>
  <si>
    <t>BGD011</t>
  </si>
  <si>
    <t>BGD013</t>
  </si>
  <si>
    <t>BGD014</t>
  </si>
  <si>
    <t>BGR002</t>
  </si>
  <si>
    <t>BHS002</t>
  </si>
  <si>
    <t>BIH002</t>
  </si>
  <si>
    <t>BLR002</t>
  </si>
  <si>
    <t>BOL002</t>
  </si>
  <si>
    <t>BRA001</t>
  </si>
  <si>
    <t>BRA003</t>
  </si>
  <si>
    <t>BRA004</t>
  </si>
  <si>
    <t>BRA005</t>
  </si>
  <si>
    <t>CAF002</t>
  </si>
  <si>
    <t>CHN002</t>
  </si>
  <si>
    <t>CHN003</t>
  </si>
  <si>
    <t>CMR001</t>
  </si>
  <si>
    <t>CMR002</t>
  </si>
  <si>
    <t>CMR003</t>
  </si>
  <si>
    <t>CMR004</t>
  </si>
  <si>
    <t>COD002</t>
  </si>
  <si>
    <t>COD003</t>
  </si>
  <si>
    <t>COG001</t>
  </si>
  <si>
    <t>COG002</t>
  </si>
  <si>
    <t>COG004</t>
  </si>
  <si>
    <t>COL003</t>
  </si>
  <si>
    <t>COM002</t>
  </si>
  <si>
    <t>CUB001</t>
  </si>
  <si>
    <t>CUB002</t>
  </si>
  <si>
    <t>CUB003</t>
  </si>
  <si>
    <t>CZE002</t>
  </si>
  <si>
    <t>DJI004</t>
  </si>
  <si>
    <t>ECU003</t>
  </si>
  <si>
    <t>ECU004</t>
  </si>
  <si>
    <t>EGY001</t>
  </si>
  <si>
    <t>EGY002</t>
  </si>
  <si>
    <t>EGY003</t>
  </si>
  <si>
    <t>EST002</t>
  </si>
  <si>
    <t>ETH002</t>
  </si>
  <si>
    <t>ETH004</t>
  </si>
  <si>
    <t>ETH005</t>
  </si>
  <si>
    <t>FJI002</t>
  </si>
  <si>
    <t>GHA001</t>
  </si>
  <si>
    <t>GMB002</t>
  </si>
  <si>
    <t>GTM003</t>
  </si>
  <si>
    <t>HND002</t>
  </si>
  <si>
    <t>HTI002</t>
  </si>
  <si>
    <t>HUN002</t>
  </si>
  <si>
    <t>IDN001</t>
  </si>
  <si>
    <t>IDN003</t>
  </si>
  <si>
    <t>IDN005</t>
  </si>
  <si>
    <t>IDN006</t>
  </si>
  <si>
    <t>IDN007</t>
  </si>
  <si>
    <t>IDN008</t>
  </si>
  <si>
    <t>IDN009</t>
  </si>
  <si>
    <t>IND001</t>
  </si>
  <si>
    <t>IND002</t>
  </si>
  <si>
    <t>IND003</t>
  </si>
  <si>
    <t>IND004</t>
  </si>
  <si>
    <t>IND005</t>
  </si>
  <si>
    <t>IND006</t>
  </si>
  <si>
    <t>IND007</t>
  </si>
  <si>
    <t>IRN002</t>
  </si>
  <si>
    <t>IRN003</t>
  </si>
  <si>
    <t>IRQ001</t>
  </si>
  <si>
    <t>IRQ003</t>
  </si>
  <si>
    <t>JAM002</t>
  </si>
  <si>
    <t>JOR001</t>
  </si>
  <si>
    <t>JOR003</t>
  </si>
  <si>
    <t>KEN004</t>
  </si>
  <si>
    <t>KEN005</t>
  </si>
  <si>
    <t>KHM002</t>
  </si>
  <si>
    <t>LAO002</t>
  </si>
  <si>
    <t>LAO003</t>
  </si>
  <si>
    <t>LAO004</t>
  </si>
  <si>
    <t>LBN001</t>
  </si>
  <si>
    <t>LBN003</t>
  </si>
  <si>
    <t>LBN004</t>
  </si>
  <si>
    <t>LBN005</t>
  </si>
  <si>
    <t>LBY001</t>
  </si>
  <si>
    <t>LBY003</t>
  </si>
  <si>
    <t>LKA001</t>
  </si>
  <si>
    <t>LKA002</t>
  </si>
  <si>
    <t>LKA003</t>
  </si>
  <si>
    <t>LKA004</t>
  </si>
  <si>
    <t>LKA005</t>
  </si>
  <si>
    <t>LKA006</t>
  </si>
  <si>
    <t>LKA007</t>
  </si>
  <si>
    <t>LSO002</t>
  </si>
  <si>
    <t>LSO003</t>
  </si>
  <si>
    <t>LSO004</t>
  </si>
  <si>
    <t>LTU002</t>
  </si>
  <si>
    <t>LVA002</t>
  </si>
  <si>
    <t>MAR001</t>
  </si>
  <si>
    <t>MAR003</t>
  </si>
  <si>
    <t>MAR004</t>
  </si>
  <si>
    <t>MDA002</t>
  </si>
  <si>
    <t>MDG003</t>
  </si>
  <si>
    <t>MDG004</t>
  </si>
  <si>
    <t>MDG005</t>
  </si>
  <si>
    <t>MDG006</t>
  </si>
  <si>
    <t>MDG007</t>
  </si>
  <si>
    <t>MDG008</t>
  </si>
  <si>
    <t>MDG009</t>
  </si>
  <si>
    <t>MDG010</t>
  </si>
  <si>
    <t>MEX001</t>
  </si>
  <si>
    <t>MEX002</t>
  </si>
  <si>
    <t>MEX004</t>
  </si>
  <si>
    <t>MMR001</t>
  </si>
  <si>
    <t>MMR002</t>
  </si>
  <si>
    <t>MMR003</t>
  </si>
  <si>
    <t>MMR004</t>
  </si>
  <si>
    <t>MMR005</t>
  </si>
  <si>
    <t>MMR006</t>
  </si>
  <si>
    <t>MMR007</t>
  </si>
  <si>
    <t>MNG001</t>
  </si>
  <si>
    <t>MNG002</t>
  </si>
  <si>
    <t>MNG003</t>
  </si>
  <si>
    <t>MNG004</t>
  </si>
  <si>
    <t>MOZ002</t>
  </si>
  <si>
    <t>MOZ003</t>
  </si>
  <si>
    <t>MOZ005</t>
  </si>
  <si>
    <t>MOZ006</t>
  </si>
  <si>
    <t>MOZ007</t>
  </si>
  <si>
    <t>MOZ008</t>
  </si>
  <si>
    <t>MOZ009</t>
  </si>
  <si>
    <t>MOZ010</t>
  </si>
  <si>
    <t>MOZ011</t>
  </si>
  <si>
    <t>MOZ012</t>
  </si>
  <si>
    <t>MOZ013</t>
  </si>
  <si>
    <t>MRT001</t>
  </si>
  <si>
    <t>MWI003</t>
  </si>
  <si>
    <t>MWI004</t>
  </si>
  <si>
    <t>MWI005</t>
  </si>
  <si>
    <t>MYS002</t>
  </si>
  <si>
    <t>MYS003</t>
  </si>
  <si>
    <t>NER001</t>
  </si>
  <si>
    <t>NER002</t>
  </si>
  <si>
    <t>NER003</t>
  </si>
  <si>
    <t>NER004</t>
  </si>
  <si>
    <t>NER005</t>
  </si>
  <si>
    <t>NGA001</t>
  </si>
  <si>
    <t>NGA002</t>
  </si>
  <si>
    <t>NGA003</t>
  </si>
  <si>
    <t>NGA005</t>
  </si>
  <si>
    <t>NIC001</t>
  </si>
  <si>
    <t>NIC002</t>
  </si>
  <si>
    <t>NPL002</t>
  </si>
  <si>
    <t>NPL003</t>
  </si>
  <si>
    <t>NPL004</t>
  </si>
  <si>
    <t>PAK001</t>
  </si>
  <si>
    <t>PAK002</t>
  </si>
  <si>
    <t>PAK003</t>
  </si>
  <si>
    <t>PAK004</t>
  </si>
  <si>
    <t>PAK005</t>
  </si>
  <si>
    <t>PAK009</t>
  </si>
  <si>
    <t>PHL004</t>
  </si>
  <si>
    <t>PHL005</t>
  </si>
  <si>
    <t>PHL006</t>
  </si>
  <si>
    <t>PHL007</t>
  </si>
  <si>
    <t>PHL008</t>
  </si>
  <si>
    <t>PHL009</t>
  </si>
  <si>
    <t>PHL010</t>
  </si>
  <si>
    <t>PHL011</t>
  </si>
  <si>
    <t>PHL012</t>
  </si>
  <si>
    <t>PHL013</t>
  </si>
  <si>
    <t>PHL014</t>
  </si>
  <si>
    <t>PHL015</t>
  </si>
  <si>
    <t>PHL016</t>
  </si>
  <si>
    <t>PHL017</t>
  </si>
  <si>
    <t>PHL018</t>
  </si>
  <si>
    <t>PHL019</t>
  </si>
  <si>
    <t>PNG001</t>
  </si>
  <si>
    <t>PNG002</t>
  </si>
  <si>
    <t>PNG003</t>
  </si>
  <si>
    <t>PNG004</t>
  </si>
  <si>
    <t>PNG005</t>
  </si>
  <si>
    <t>POL002</t>
  </si>
  <si>
    <t>PRK001</t>
  </si>
  <si>
    <t>REG001</t>
  </si>
  <si>
    <t>REG002</t>
  </si>
  <si>
    <t>REG004</t>
  </si>
  <si>
    <t>REG006</t>
  </si>
  <si>
    <t>REG007</t>
  </si>
  <si>
    <t>REG008</t>
  </si>
  <si>
    <t>REG011</t>
  </si>
  <si>
    <t>REG012</t>
  </si>
  <si>
    <t>REG013</t>
  </si>
  <si>
    <t>REG014</t>
  </si>
  <si>
    <t>REG015</t>
  </si>
  <si>
    <t>ROU002</t>
  </si>
  <si>
    <t>RUS002</t>
  </si>
  <si>
    <t>RWA002</t>
  </si>
  <si>
    <t>SDN002</t>
  </si>
  <si>
    <t>SDN003</t>
  </si>
  <si>
    <t>SDN004</t>
  </si>
  <si>
    <t>SDN005</t>
  </si>
  <si>
    <t>SDN006</t>
  </si>
  <si>
    <t>SDN007</t>
  </si>
  <si>
    <t>SDN008</t>
  </si>
  <si>
    <t>SEN002</t>
  </si>
  <si>
    <t>SOM004</t>
  </si>
  <si>
    <t>SSD002</t>
  </si>
  <si>
    <t>SSD003</t>
  </si>
  <si>
    <t>SVK002</t>
  </si>
  <si>
    <t>SWZ001</t>
  </si>
  <si>
    <t>SYR001</t>
  </si>
  <si>
    <t>SYR002</t>
  </si>
  <si>
    <t>TCD002</t>
  </si>
  <si>
    <t>TCD003</t>
  </si>
  <si>
    <t>TCD004</t>
  </si>
  <si>
    <t>TCD006</t>
  </si>
  <si>
    <t>TCD008</t>
  </si>
  <si>
    <t>THA001</t>
  </si>
  <si>
    <t>THA002</t>
  </si>
  <si>
    <t>THA004</t>
  </si>
  <si>
    <t>THA005</t>
  </si>
  <si>
    <t>THA006</t>
  </si>
  <si>
    <t>TLS002</t>
  </si>
  <si>
    <t>TLS003</t>
  </si>
  <si>
    <t>TON002</t>
  </si>
  <si>
    <t>TUR004</t>
  </si>
  <si>
    <t>TUR005</t>
  </si>
  <si>
    <t>UGA001</t>
  </si>
  <si>
    <t>UGA002</t>
  </si>
  <si>
    <t>UGA003</t>
  </si>
  <si>
    <t>UGA004</t>
  </si>
  <si>
    <t>UGA006</t>
  </si>
  <si>
    <t>UGA007</t>
  </si>
  <si>
    <t>VCT002</t>
  </si>
  <si>
    <t>VNM002</t>
  </si>
  <si>
    <t>VNM003</t>
  </si>
  <si>
    <t>VUT002</t>
  </si>
  <si>
    <t>VUT003</t>
  </si>
  <si>
    <t>YEM003</t>
  </si>
  <si>
    <t>YEM004</t>
  </si>
  <si>
    <t>ZMB002</t>
  </si>
  <si>
    <t>ZWE001</t>
  </si>
  <si>
    <t>ZWE002</t>
  </si>
  <si>
    <t>ZWE003</t>
  </si>
  <si>
    <t>GlideNumber</t>
  </si>
  <si>
    <t>SeverityGlideNumber</t>
  </si>
  <si>
    <t>ISO3 code</t>
  </si>
  <si>
    <t>Region</t>
  </si>
  <si>
    <t>First country</t>
  </si>
  <si>
    <t>Crisis description</t>
  </si>
  <si>
    <t>Connected crises</t>
  </si>
  <si>
    <t>Starting date</t>
  </si>
  <si>
    <t>Duration (days)</t>
  </si>
  <si>
    <t>Geoscope</t>
  </si>
  <si>
    <t>ADM1</t>
  </si>
  <si>
    <t>ADM1 name</t>
  </si>
  <si>
    <t>Asia</t>
  </si>
  <si>
    <t>Conflict/ Violence,Political/economic crisis,Floods,Drought/drier conditions,Earthquake</t>
  </si>
  <si>
    <t xml:space="preserve">Complex crisis </t>
  </si>
  <si>
    <t>https://www.acaps.org/country/Afghanistan/crisis/Complex-crisis</t>
  </si>
  <si>
    <t>Before 2019</t>
  </si>
  <si>
    <t>More than 2 years</t>
  </si>
  <si>
    <t>National</t>
  </si>
  <si>
    <t>Africa</t>
  </si>
  <si>
    <t>International Displacement</t>
  </si>
  <si>
    <t>https://www.acaps.org/country/Burundi/crisis/Displacement-from-Eastern-DRC</t>
  </si>
  <si>
    <t>20/05/2025</t>
  </si>
  <si>
    <t>Subnational</t>
  </si>
  <si>
    <t>BDI.5_1,BDI.6_1,BDI.15_1,BDI.16_1,BDI.17_1</t>
  </si>
  <si>
    <t>Cankuzo,Cibitoke,Ngozi,Rutana,Ruyigi</t>
  </si>
  <si>
    <t>Conflict/ Violence</t>
  </si>
  <si>
    <t>https://www.acaps.org/country/Benin/crisis/Conflict-in-northern-region-of-Benin</t>
  </si>
  <si>
    <t>31/05/2024</t>
  </si>
  <si>
    <t>BEN.1_1,BEN.2_1</t>
  </si>
  <si>
    <t>Alibori,Atakora</t>
  </si>
  <si>
    <t>Conflict/ Violence,Drought/drier conditions,Floods</t>
  </si>
  <si>
    <t>Conflict and Climatic Shocks</t>
  </si>
  <si>
    <t>https://www.acaps.org/country/Burkina Faso/crisis/Conflict-and-Climatic-Shocks</t>
  </si>
  <si>
    <t>International Displacement,Floods,Cyclone,Political/economic crisis</t>
  </si>
  <si>
    <t>Multiple crises</t>
  </si>
  <si>
    <t>https://www.acaps.org/country/Bangladesh/crisis/Multiple-crises</t>
  </si>
  <si>
    <t>BGD002,BGD008</t>
  </si>
  <si>
    <t>01/05/2020</t>
  </si>
  <si>
    <t>BGD.7_1,BGD.6_1,BGD.5_1,BGD.3_1,BGD.2_1</t>
  </si>
  <si>
    <t>Sylhet,Rangpur,Rajshahi,Dhaka,Chittagong</t>
  </si>
  <si>
    <t xml:space="preserve">Displacement of Rohingyas </t>
  </si>
  <si>
    <t>https://www.acaps.org/country/Bangladesh/crisis/Displacement-of-Rohingyas</t>
  </si>
  <si>
    <t>MMR002,BGD001</t>
  </si>
  <si>
    <t>BGD.2_1</t>
  </si>
  <si>
    <t>Chittagong</t>
  </si>
  <si>
    <t>Cyclone,Floods,Political/economic crisis</t>
  </si>
  <si>
    <t xml:space="preserve">Climatic shocks and political/economic crisis </t>
  </si>
  <si>
    <t>https://www.acaps.org/country/Bangladesh/crisis/Climatic-shocks-and-political/economic-crisis</t>
  </si>
  <si>
    <t>24/04/2024</t>
  </si>
  <si>
    <t>BGD.1_1,BGD.2_1,BGD.3_1,BGD.4_1,BGD.5_1,BGD.6_1,BGD.7_1,BGD.8_1</t>
  </si>
  <si>
    <t>Barisal,Chittagong,Dhaka,Khulna,Rajshahi,Rangpur,Sylhet,Mymensingh</t>
  </si>
  <si>
    <t>Americas</t>
  </si>
  <si>
    <t>Displacement from Venezuela</t>
  </si>
  <si>
    <t>https://www.acaps.org/country/Brazil/crisis/Displacement-from-Venezuela</t>
  </si>
  <si>
    <t>BRA.23_1</t>
  </si>
  <si>
    <t>Roraima</t>
  </si>
  <si>
    <t>Conflict/ Violence,Floods</t>
  </si>
  <si>
    <t>https://www.acaps.org/country/Central African Republic/crisis/Conflict-and-Climatic-Shocks</t>
  </si>
  <si>
    <t>https://www.acaps.org/country/Chile/crisis/Displacement-from-Venezuela</t>
  </si>
  <si>
    <t>11/02/2022</t>
  </si>
  <si>
    <t>Displacement from Burkina Faso</t>
  </si>
  <si>
    <t>https://www.acaps.org/country/Ivory Coast/crisis/Displacement-from-Burkina-Faso</t>
  </si>
  <si>
    <t>BFA002,MLI001</t>
  </si>
  <si>
    <t>30/05/2025</t>
  </si>
  <si>
    <t>CIV.14_1,CIV.10_1</t>
  </si>
  <si>
    <t>Zanzan,Savanes</t>
  </si>
  <si>
    <t>International Displacement,Conflict/ Violence,Floods</t>
  </si>
  <si>
    <t>Complex Crisis</t>
  </si>
  <si>
    <t>https://www.acaps.org/country/Cameroon/crisis/Complex-Crisis</t>
  </si>
  <si>
    <t>30/04/2026</t>
  </si>
  <si>
    <t>Complex crisis</t>
  </si>
  <si>
    <t>https://www.acaps.org/country/Democratic Republic of the Congo/crisis/Complex-crisis</t>
  </si>
  <si>
    <t>https://www.acaps.org/country/Colombia/crisis/Conflict-and-Climatic-Shocks</t>
  </si>
  <si>
    <t>https://www.acaps.org/country/Colombia/crisis/Displacement-from-Venezuela</t>
  </si>
  <si>
    <t>COL.2_1,COL.3_1,COL.4_1,COL.5_1,COL.6_1,COL.7_1,COL.9_1,COL.10_1,COL.11_1,COL.13_1,COL.14_1,COL.17_1,COL.18_1,COL.19_1,COL.20_1,COL.21_1,COL.22_1,COL.24_1,COL.25_1,COL.27_1,COL.28_1,COL.29_1,COL.30_1</t>
  </si>
  <si>
    <t>Antioquia,Arauca,Atlántico,Bolívar,Boyacá,Caldas,Casanare,Cauca,Cesar,Córdoba,Cundinamarca,Huila,La Guajira,Magdalena,Meta,Nariño,Norte de Santander,Quindío,Risaralda,Santander,Sucre,Tolima,Valle del Cauca</t>
  </si>
  <si>
    <t>Conflict/ Violence,Drought/drier conditions,International Displacement,Floods</t>
  </si>
  <si>
    <t>Multiple Crises</t>
  </si>
  <si>
    <t>https://www.acaps.org/country/Colombia/crisis/Multiple-Crises</t>
  </si>
  <si>
    <t>25/08/2025</t>
  </si>
  <si>
    <t>https://www.acaps.org/country/Costa Rica/crisis/Multiple-Crises-in-Costa-Rica</t>
  </si>
  <si>
    <t>CRI002,CRI003</t>
  </si>
  <si>
    <t>31/10/2025</t>
  </si>
  <si>
    <t>Displacement from Nicaragua</t>
  </si>
  <si>
    <t>https://www.acaps.org/country/Costa Rica/crisis/Displacement-from-Nicaragua</t>
  </si>
  <si>
    <t>01/04/2019</t>
  </si>
  <si>
    <t>https://www.acaps.org/country/Costa Rica/crisis/Displacement-from-Venezuela-to-Costa-Rica</t>
  </si>
  <si>
    <t>23/10/2025</t>
  </si>
  <si>
    <t>Cyclone,Political/economic crisis</t>
  </si>
  <si>
    <t>https://www.acaps.org/country/Cuba/crisis/Complex-Crisis</t>
  </si>
  <si>
    <t>27/04/2026</t>
  </si>
  <si>
    <t>International Displacement,Drought/drier conditions</t>
  </si>
  <si>
    <t>https://www.acaps.org/country/Djibouti/crisis/Multiple-crises</t>
  </si>
  <si>
    <t>International displacement</t>
  </si>
  <si>
    <t>https://www.acaps.org/country/Djibouti/crisis/International-displacement</t>
  </si>
  <si>
    <t>Drought/drier conditions</t>
  </si>
  <si>
    <t>Drought</t>
  </si>
  <si>
    <t>https://www.acaps.org/country/Djibouti/crisis/Drought</t>
  </si>
  <si>
    <t>https://www.acaps.org/country/Dominican Republic/crisis/Displacement-from-Venezuela</t>
  </si>
  <si>
    <t>https://www.acaps.org/country/Algeria/crisis/International-displacement</t>
  </si>
  <si>
    <t>ESP002,ITA002</t>
  </si>
  <si>
    <t>https://www.acaps.org/country/Algeria/crisis/Displacement-of-Sahrawi-refugees-to-Tindouf</t>
  </si>
  <si>
    <t>DZA.44_1</t>
  </si>
  <si>
    <t>Tindouf</t>
  </si>
  <si>
    <t>https://www.acaps.org/country/Algeria/crisis/Multiple-crises</t>
  </si>
  <si>
    <t>23/06/2020</t>
  </si>
  <si>
    <t>https://www.acaps.org/country/Ecuador/crisis/Multiple-crises</t>
  </si>
  <si>
    <t>13/02/2025</t>
  </si>
  <si>
    <t>https://www.acaps.org/country/Ecuador/crisis/Displacement-from-Venezuela</t>
  </si>
  <si>
    <t>Conflict/ Violence,Floods,Drought/drier conditions</t>
  </si>
  <si>
    <t>Conflict, violence and Climatic Shocks</t>
  </si>
  <si>
    <t>https://www.acaps.org/country/Ecuador/crisis/Conflict,-violence-and-Climatic-Shocks</t>
  </si>
  <si>
    <t>31/05/2026</t>
  </si>
  <si>
    <t>https://www.acaps.org/country/Egypt/crisis/International-displacement</t>
  </si>
  <si>
    <t>SDN001,SYR003</t>
  </si>
  <si>
    <t>24/07/2023</t>
  </si>
  <si>
    <t>EGY.8_1,EGY.6_1,EGY.11_1</t>
  </si>
  <si>
    <t>Al Jizah,Al Iskandariyah,Al Qahirah</t>
  </si>
  <si>
    <t>International Displacement,Political/economic crisis</t>
  </si>
  <si>
    <t>https://www.acaps.org/country/Eritrea/crisis/Complex-crisis</t>
  </si>
  <si>
    <t>ETH004,ETH003</t>
  </si>
  <si>
    <t>Europe</t>
  </si>
  <si>
    <t>https://www.acaps.org/country/Spain/crisis/International-displacement</t>
  </si>
  <si>
    <t>DZA002,TUN002,MAR002,LBY002</t>
  </si>
  <si>
    <t>ESP.13_1,ESP.14_1,ESP.1_1</t>
  </si>
  <si>
    <t>Islas Baleares,Islas Canarias,Andalucía</t>
  </si>
  <si>
    <t>International Displacement,Conflict/ Violence,Drought/drier conditions,Floods,Political/economic crisis</t>
  </si>
  <si>
    <t>https://www.acaps.org/country/Ethiopia/crisis/Multiple-crises</t>
  </si>
  <si>
    <t>https://www.acaps.org/country/Ethiopia/crisis/International-Displacement</t>
  </si>
  <si>
    <t>01/06/2020</t>
  </si>
  <si>
    <t>Conflict/ Violence,Floods,Drought/drier conditions,Political/economic crisis</t>
  </si>
  <si>
    <t>Conflict, Climatic and Economic shocks</t>
  </si>
  <si>
    <t>https://www.acaps.org/country/Ethiopia/crisis/Conflict,-Climatic-and-Economic-shocks</t>
  </si>
  <si>
    <t>https://www.acaps.org/country/Greece/crisis/International-Displacement</t>
  </si>
  <si>
    <t>GRC.1_1</t>
  </si>
  <si>
    <t>Aegean</t>
  </si>
  <si>
    <t>Conflict/ Violence,Drought/drier conditions</t>
  </si>
  <si>
    <t>Climatic Shocks and Violence</t>
  </si>
  <si>
    <t>https://www.acaps.org/country/Guatemala/crisis/Climatic-Shocks-and-Violence</t>
  </si>
  <si>
    <t>Drought/drier conditions,Conflict/ Violence</t>
  </si>
  <si>
    <t>https://www.acaps.org/country/Honduras/crisis/Complex-crisis</t>
  </si>
  <si>
    <t>Conflict/ Violence,Political/economic crisis,Floods,Drought/drier conditions,Cyclone</t>
  </si>
  <si>
    <t>https://www.acaps.org/country/Haiti/crisis/Complex-crisis</t>
  </si>
  <si>
    <t>https://www.acaps.org/country/Indonesia/crisis/Conflict-in-Papua</t>
  </si>
  <si>
    <t>01/07/2019</t>
  </si>
  <si>
    <t>IDN.23_1,IDN.22_1</t>
  </si>
  <si>
    <t>Papua,Papua Barat</t>
  </si>
  <si>
    <t>Middle east</t>
  </si>
  <si>
    <t>Conflict/ Violence,International Displacement,Political/economic crisis</t>
  </si>
  <si>
    <t>https://www.acaps.org/country/Iran/crisis/Multiple-crises</t>
  </si>
  <si>
    <t>19/03/2026</t>
  </si>
  <si>
    <t>Displacement from Afghanistan</t>
  </si>
  <si>
    <t>https://www.acaps.org/country/Iran/crisis/Displacement-from-Afghanistan</t>
  </si>
  <si>
    <t>01/03/2020</t>
  </si>
  <si>
    <t>IRN.6_1,IRN.28_1,IRN.24_1</t>
  </si>
  <si>
    <t>Esfahan,Tehran,Razavi Khorasan</t>
  </si>
  <si>
    <t>Conflict/ Violence,Political/economic crisis</t>
  </si>
  <si>
    <t>Conflict</t>
  </si>
  <si>
    <t>https://www.acaps.org/country/Iran/crisis/Conflict</t>
  </si>
  <si>
    <t>06/03/2026</t>
  </si>
  <si>
    <t>IRN.1_1,IRN.3_1,IRN.5_1,IRN.7_1,IRN.10_1,IRN.11_1,IRN.12_1,IRN.14_1,IRN.15_1,IRN.18_1,IRN.23_1,IRN.28_1,IRN.29_1,IRN.31_1,IRN.2_1,IRN.4_1,IRN.8_1,IRN.17_1,IRN.16_1,IRN.9_1,IRN.13_1,IRN.19_1,IRN.20_1,IRN.21_1,IRN.22_1,IRN.24_1,IRN.26_1,IRN.25_1,IRN.30_1,IRN.27_1</t>
  </si>
  <si>
    <t>Alborz,Bushehr,East Azarbaijan,Fars,Hamadan,Hormozgan,Ilam,Kermanshah,Khuzestan,Lorestan,Qom,Tehran,West Azarbaijan,Zanjan,Ardebil,Chahar Mahall and Bakhtiari,Gilan,Kordestan,Kohgiluyeh and Buyer Ahmad,Golestan,Kerman,Markazi,Mazandaran,North Khorasan,Qazvin,Razavi Khorasan,Sistan and Baluchestan,Semnan,Yazd,South Khorasan</t>
  </si>
  <si>
    <t>Internal displacement</t>
  </si>
  <si>
    <t>https://www.acaps.org/country/Iraq/crisis/Internal-displacement</t>
  </si>
  <si>
    <t>IRQ.1_1,IRQ.2_1,IRQ.4_1,IRQ.5_1,IRQ.6_1,IRQ.7_1,IRQ.8_1,IRQ.9_1,IRQ.10_1,IRQ.11_1,IRQ.12_1,IRQ.13_1,IRQ.14_1,IRQ.15_1,IRQ.16_1,IRQ.17_1,IRQ.18_1</t>
  </si>
  <si>
    <t>Al-Anbar,Al-Basrah,Al-Qadisiyah,An-Najaf,Arbil,As-Sulaymaniyah,At-Ta'mim,Babil,Baghdad,Dhi-Qar,Dihok,Diyala,Karbala',Maysan,Ninawa,Sala ad-Din,Wasit</t>
  </si>
  <si>
    <t>https://www.acaps.org/country/Italy/crisis/International-displacement</t>
  </si>
  <si>
    <t>TUN002,MAR002,LBY002,DZA002</t>
  </si>
  <si>
    <t>ITA.4_1,ITA.15_1,ITA.9_1,ITA.14_1,ITA.16_1</t>
  </si>
  <si>
    <t>Calabria,Sicily,Liguria,Sardegna,Toscana</t>
  </si>
  <si>
    <t>Displacement from Syria</t>
  </si>
  <si>
    <t>https://www.acaps.org/country/Jordan/crisis/Displacement-from-Syria</t>
  </si>
  <si>
    <t>JOR.2_1,JOR.5_1,JOR.10_1,JOR.12_1</t>
  </si>
  <si>
    <t>Amman,Irbid,Mafraq,Zarqa</t>
  </si>
  <si>
    <t>Drought/drier conditions,International Displacement</t>
  </si>
  <si>
    <t xml:space="preserve">Multiple crisis </t>
  </si>
  <si>
    <t>https://www.acaps.org/country/Kenya/crisis/Multiple-crisis</t>
  </si>
  <si>
    <t>01/06/2019</t>
  </si>
  <si>
    <t xml:space="preserve">International displacement </t>
  </si>
  <si>
    <t>https://www.acaps.org/country/Kenya/crisis/International-displacement</t>
  </si>
  <si>
    <t>SSD001,SOM001</t>
  </si>
  <si>
    <t>KEN.7_1,KEN.43_1</t>
  </si>
  <si>
    <t>Garissa,Turkana</t>
  </si>
  <si>
    <t xml:space="preserve">Drought in ASAL areas </t>
  </si>
  <si>
    <t>https://www.acaps.org/country/Kenya/crisis/Drought-in-ASAL-areas</t>
  </si>
  <si>
    <t>SOM001,ETH005</t>
  </si>
  <si>
    <t>KEN.7_1,KEN.6_1,KEN.1_1,KEN.9_1,KEN.10_1,KEN.14_1,KEN.18_1,KEN.19_1,KEN.20_1,KEN.21_1,KEN.23_1,KEN.24_1,KEN.25_1,KEN.26_1,KEN.33_1,KEN.36_1,KEN.37_1,KEN.39_1,KEN.40_1,KEN.41_1,KEN.43_1,KEN.46_1,KEN.47_1</t>
  </si>
  <si>
    <t>Garissa,Embu,Baringo,Isiolo,Kajiado,Kilifi,Kitui,Kwale,Laikipia,Lamu,Makueni,Mandera,Marsabit,Meru,Narok,Nyeri,Samburu,Taita Taveta,Tana River,Tharaka-Nithi,Turkana,Wajir,West Pokot</t>
  </si>
  <si>
    <t>https://www.acaps.org/country/Lebanon/crisis/Displacement-from-Syria</t>
  </si>
  <si>
    <t>https://www.acaps.org/country/Lebanon/crisis/Complex-crisis</t>
  </si>
  <si>
    <t>https://www.acaps.org/country/Libya/crisis/International-displacement</t>
  </si>
  <si>
    <t>ITA002,ESP002</t>
  </si>
  <si>
    <t>Displacement from Sudan</t>
  </si>
  <si>
    <t>https://www.acaps.org/country/Libya/crisis/Displacement-from-Sudan</t>
  </si>
  <si>
    <t>31/07/2024</t>
  </si>
  <si>
    <t>LBY.20_1,LBY.12_1,LBY.6_1,LBY.9_1</t>
  </si>
  <si>
    <t>Tripoli,Benghazi,Al Kufrah,Al Wahat</t>
  </si>
  <si>
    <t>https://www.acaps.org/country/Libya/crisis/Multiple-crises</t>
  </si>
  <si>
    <t>ITA002,ESP002,SDN001</t>
  </si>
  <si>
    <t>31/01/2025</t>
  </si>
  <si>
    <t>https://www.acaps.org/country/Morocco/crisis/International-displacement</t>
  </si>
  <si>
    <t>MAR.5_1,MAR.11_1,MAR.1_1</t>
  </si>
  <si>
    <t>Grand Casablanca,Rabat - Salé - Zemmour - Zaer,Chaouia - Ouardigha</t>
  </si>
  <si>
    <t>Drought/drier conditions,Cyclone</t>
  </si>
  <si>
    <t>Country level</t>
  </si>
  <si>
    <t>https://www.acaps.org/country/Madagascar/crisis/Country-level</t>
  </si>
  <si>
    <t>MDG002,MDG007,MDG008</t>
  </si>
  <si>
    <t>Drought in southern regions</t>
  </si>
  <si>
    <t>https://www.acaps.org/country/Madagascar/crisis/Drought-in-southern-regions</t>
  </si>
  <si>
    <t>MWI002,NAM002,TZA003,SWZ001,ZMB002,ZWE001</t>
  </si>
  <si>
    <t>MDG.3_1,MDG.6_1,MDG.1_1</t>
  </si>
  <si>
    <t>Fianarantsoa,Toliary,Antananarivo</t>
  </si>
  <si>
    <t>https://www.acaps.org/country/Mexico/crisis/International-Displacement</t>
  </si>
  <si>
    <t>GTM003,SLV001,HND001</t>
  </si>
  <si>
    <t>01/11/2019</t>
  </si>
  <si>
    <t>Conflict/ Violence,Drought/drier conditions,Political/economic crisis</t>
  </si>
  <si>
    <t>https://www.acaps.org/country/Mali/crisis/Complex-crisis-in-Mali</t>
  </si>
  <si>
    <t>Conflict/ Violence,Earthquake,International Displacement,Cyclone,Floods</t>
  </si>
  <si>
    <t>https://www.acaps.org/country/Myanmar/crisis/Complex-crisis</t>
  </si>
  <si>
    <t>28/02/2026</t>
  </si>
  <si>
    <t>Conflict/ Violence,Cyclone,Drought/drier conditions</t>
  </si>
  <si>
    <t>https://www.acaps.org/country/Mozambique/crisis/Multiple-Crises</t>
  </si>
  <si>
    <t>MOZ004,MOZ008,MOZ009,MOZ010</t>
  </si>
  <si>
    <t>https://www.acaps.org/country/Mozambique/crisis/Conflict-in-northern-Mozambique</t>
  </si>
  <si>
    <t>01/03/2019</t>
  </si>
  <si>
    <t>MOZ.1_1,MOZ.7_1,MOZ.8_1</t>
  </si>
  <si>
    <t>Cabo Delgado,Nampula,Nassa</t>
  </si>
  <si>
    <t>Floods,Cyclone</t>
  </si>
  <si>
    <t>2026 Cyclones and rains</t>
  </si>
  <si>
    <t>https://www.acaps.org/country/Mozambique/crisis/2026-Cyclones-and-rains</t>
  </si>
  <si>
    <t>MOZ.2_1,MOZ.3_1,MOZ.4_1,MOZ.6_1,MOZ.5_1,MOZ.9_1,MOZ.10_1,MOZ.11_1,MOZ.8_1,MOZ.7_1</t>
  </si>
  <si>
    <t>Gaza,Inhambane,Manica,Maputo,Maputo City,Sofala,Tete,Zambezia,Nassa,Nampula</t>
  </si>
  <si>
    <t>Displacement from Mali</t>
  </si>
  <si>
    <t>https://www.acaps.org/country/Mauritania/crisis/Displacement-from-Mali</t>
  </si>
  <si>
    <t>MRT.7_1,MRT.10_1,MRT.4_1</t>
  </si>
  <si>
    <t>Hodh ech Chargui,Nouakchott,Dakhlet Nouadhibou</t>
  </si>
  <si>
    <t>Drought/drier conditions,Floods</t>
  </si>
  <si>
    <t>Climatic shocks</t>
  </si>
  <si>
    <t>https://www.acaps.org/country/Mauritania/crisis/Climatic-shocks</t>
  </si>
  <si>
    <t>Drought/drier conditions,Floods,International Displacement</t>
  </si>
  <si>
    <t>https://www.acaps.org/country/Mauritania/crisis/Multiple-Crises</t>
  </si>
  <si>
    <t>28/07/2025</t>
  </si>
  <si>
    <t>Drought/drier conditions,Cyclone,Floods,Political/economic crisis</t>
  </si>
  <si>
    <t>https://www.acaps.org/country/Malawi/crisis/Climatic-shocks</t>
  </si>
  <si>
    <t>NAM002,TZA003,SWZ001,ZMB002,ZWE001,MDG002</t>
  </si>
  <si>
    <t xml:space="preserve">International Displacement </t>
  </si>
  <si>
    <t>https://www.acaps.org/country/Malaysia/crisis/International-Displacement</t>
  </si>
  <si>
    <t>26/03/2021</t>
  </si>
  <si>
    <t>MYS.4_1,MYS.11_1,MYS.15_1</t>
  </si>
  <si>
    <t>Kuala Lumpur,Pulau Pinang,Selangor</t>
  </si>
  <si>
    <t>https://www.acaps.org/country/Namibia/crisis/Drought</t>
  </si>
  <si>
    <t>MWI002,TZA003,SWZ001,ZMB002,ZWE001,MDG002</t>
  </si>
  <si>
    <t>01/01/2020</t>
  </si>
  <si>
    <t>https://www.acaps.org/country/Niger/crisis/Complex-crisis-in-Niger</t>
  </si>
  <si>
    <t>NER.1_1,NER.2_1,NER.3_1,NER.4_1,NER.5_1,NER.6_1,NER.8_1,NER.7_1</t>
  </si>
  <si>
    <t>Agadez,Diffa,Dosso,Maradi,Niamey,Tahoua,Zinder,Tillabéry</t>
  </si>
  <si>
    <t>https://www.acaps.org/country/Nigeria/crisis/Conflict-in-the-BAY-states</t>
  </si>
  <si>
    <t>NER002,CMR002,TCD003</t>
  </si>
  <si>
    <t>NGA.8_1,NGA.2_1,NGA.36_1</t>
  </si>
  <si>
    <t>Borno,Adamawa,Yobe</t>
  </si>
  <si>
    <t>Conflict in the North West</t>
  </si>
  <si>
    <t>https://www.acaps.org/country/Nigeria/crisis/Conflict-in-the-North-West</t>
  </si>
  <si>
    <t>01/12/2019</t>
  </si>
  <si>
    <t>NGA.37_1,NGA.21_1,NGA.34_1,NGA.19_1,NGA.27_1,NGA.22_1</t>
  </si>
  <si>
    <t>Zamfara,Katsina,Sokoto,Kaduna,Niger,Kebbi</t>
  </si>
  <si>
    <t xml:space="preserve">Displacement from Cameroon  </t>
  </si>
  <si>
    <t>https://www.acaps.org/country/Nigeria/crisis/Displacement-from-Cameroon</t>
  </si>
  <si>
    <t>NGA.9_1,NGA.35_1,NGA.7_1</t>
  </si>
  <si>
    <t>Cross River,Taraba,Benue</t>
  </si>
  <si>
    <t>Conflict/ Violence,International Displacement</t>
  </si>
  <si>
    <t>https://www.acaps.org/country/Nigeria/crisis/Multiple-Crises</t>
  </si>
  <si>
    <t>28/10/2025</t>
  </si>
  <si>
    <t>Conflict in North Central</t>
  </si>
  <si>
    <t>https://www.acaps.org/country/Nigeria/crisis/Conflict-in-North-Central</t>
  </si>
  <si>
    <t>29/10/2025</t>
  </si>
  <si>
    <t>NGA.32_1,NGA.7_1,NGA.15_1,NGA.23_1,NGA.26_1,NGA.27_1</t>
  </si>
  <si>
    <t>Plateau,Benue,Federal Capital Territory,Kogi,Nassarawa,Niger</t>
  </si>
  <si>
    <t>Floods,Conflict/ Violence,Drought/drier conditions</t>
  </si>
  <si>
    <t>Climatic Shocks</t>
  </si>
  <si>
    <t>https://www.acaps.org/country/Pakistan/crisis/Climatic-Shocks</t>
  </si>
  <si>
    <t>30/06/2025</t>
  </si>
  <si>
    <t>PAK.2_1,PAK.5_1,PAK.8_1</t>
  </si>
  <si>
    <t>Baluchistan,Khyber-Pakhtunkhwa,Sind</t>
  </si>
  <si>
    <t>https://www.acaps.org/country/Pakistan/crisis/Displacement-from-Afghanistan-to-Pakistan</t>
  </si>
  <si>
    <t>PAK.2_1,PAK.5_1,PAK.4_1</t>
  </si>
  <si>
    <t>Baluchistan,Khyber-Pakhtunkhwa,Islamabad</t>
  </si>
  <si>
    <t>Floods,International Displacement,Political/economic crisis,Conflict/ Violence</t>
  </si>
  <si>
    <t>https://www.acaps.org/country/Pakistan/crisis/Multiple-crises</t>
  </si>
  <si>
    <t>PAK007,PAK006,PAK004</t>
  </si>
  <si>
    <t>PAK.1_1,PAK.2_1,PAK.4_1,PAK.5_1,PAK.8_1</t>
  </si>
  <si>
    <t>Azad Kashmir,Baluchistan,Islamabad,Khyber-Pakhtunkhwa,Sind</t>
  </si>
  <si>
    <t>https://www.acaps.org/country/Panama/crisis/Displacement-from-Venezuela</t>
  </si>
  <si>
    <t>VEN001,COL002,ECU002,DOM002,CHL002,TTO002,PER002,BRA002</t>
  </si>
  <si>
    <t>https://www.acaps.org/country/Peru/crisis/Displacement-from-Venezuela</t>
  </si>
  <si>
    <t>Conflict/ Violence,Cyclone,Floods</t>
  </si>
  <si>
    <t>https://www.acaps.org/country/Philippines/crisis/Country-level</t>
  </si>
  <si>
    <t>PHL.1_1,PHL.5_1,PHL.7_1,PHL.8_1,PHL.10_1,PHL.11_1,PHL.13_1,PHL.14_1,PHL.17_1,PHL.18_1,PHL.19_1,PHL.20_1,PHL.23_1,PHL.31_1,PHL.33_1,PHL.34_1,PHL.35_1,PHL.37_1,PHL.38_1,PHL.39_1,PHL.43_1,PHL.45_1,PHL.46_1,PHL.50_1,PHL.54_1,PHL.55_1,PHL.56_1,PHL.57_1,PHL.58_1,PHL.60_1,PHL.61_1,PHL.62_1,PHL.63_1,PHL.65_1,PHL.69_1,PHL.76_1,PHL.78_1,PHL.4_1,PHL.6_1,PHL.12_1,PHL.15_1,PHL.22_1,PHL.24_1,PHL.29_1,PHL.30_1,PHL.32_1,PHL.36_1,PHL.40_1,PHL.44_1,PHL.47_1,PHL.51_1,PHL.53_1,PHL.64_1,PHL.67_1,PHL.71_1,PHL.72_1,PHL.74_1,PHL.79_1,PHL.2_1,PHL.3_1,PHL.9_1,PHL.16_1,PHL.21_1,PHL.27_1,PHL.28_1,PHL.41_1,PHL.42_1,PHL.48_1,PHL.49_1,PHL.70_1,PHL.73_1,PHL.75_1,PHL.77_1,PHL.80_1,PHL.81_1</t>
  </si>
  <si>
    <t>Abra,Albay,Apayao,Aurora,Bataan,Batanes,Benguet,Biliran,Bulacan,Cagayan,Camarines Norte,Camarines Sur,Catanduanes,Eastern Samar,Ifugao,Ilocos Norte,Ilocos Sur,Isabela,Kalinga,La Union,Leyte,Marinduque,Masbate,Mountain Province,Northern Samar,Nueva Ecija,Nueva Vizcaya,Occidental Mindoro,Oriental Mindoro,Pampanga,Pangasinan,Quezon,Quirino,Romblon,Sorsogon,Tarlac,Zambales,Aklan,Antique,Batangas,Bohol,Capiz,Cavite,Davao Oriental,Dinagat Islands,Guimaras,Iloilo,Laguna,Maguindanao,Metropolitan Manila,Negros Occidental,North Cotabato,Rizal,Sarangani,Southern Leyte,Sultan Kudarat,Surigao del Norte,Zamboanga del Norte,Agusan del Norte,Agusan del Sur,Basilan,Bukidnon,Camiguin,Davao del Norte,Davao del Sur,Lanao del Norte,Lanao del Sur,Misamis Occidental,Misamis Oriental,South Cotabato,Sulu,Surigao del Sur,Tawi-Tawi,Zamboanga del Sur,Zamboanga Sibugay</t>
  </si>
  <si>
    <t>https://www.acaps.org/country/Philippines/crisis/Conflict-in-Mindanao</t>
  </si>
  <si>
    <t>PHL.2_1,PHL.3_1,PHL.9_1,PHL.16_1,PHL.21_1,PHL.27_1,PHL.28_1,PHL.29_1,PHL.30_1,PHL.41_1,PHL.42_1,PHL.44_1,PHL.48_1,PHL.49_1,PHL.53_1,PHL.67_1,PHL.70_1,PHL.72_1,PHL.73_1,PHL.74_1,PHL.75_1,PHL.77_1,PHL.79_1,PHL.80_1,PHL.81_1</t>
  </si>
  <si>
    <t>Agusan del Norte,Agusan del Sur,Basilan,Bukidnon,Camiguin,Davao del Norte,Davao del Sur,Davao Oriental,Dinagat Islands,Lanao del Norte,Lanao del Sur,Maguindanao,Misamis Occidental,Misamis Oriental,North Cotabato,Sarangani,South Cotabato,Sultan Kudarat,Sulu,Surigao del Norte,Surigao del Sur,Tawi-Tawi,Zamboanga del Norte,Zamboanga del Sur,Zamboanga Sibugay</t>
  </si>
  <si>
    <t>Earthquake</t>
  </si>
  <si>
    <t>https://www.acaps.org/country/Philippines/crisis/2026-Sarangani-Earthquake</t>
  </si>
  <si>
    <t>30/06/2026</t>
  </si>
  <si>
    <t>PHL.27_1,PHL.9_1,PHL.28_1,PHL.67_1,PHL.70_1,PHL.72_1,PHL.73_1,PHL.44_1,PHL.53_1,PHL.80_1,PHL.81_1,PHL.37_1</t>
  </si>
  <si>
    <t>Davao del Norte,Basilan,Davao del Sur,Sarangani,South Cotabato,Sultan Kudarat,Sulu,Maguindanao,North Cotabato,Zamboanga del Sur,Zamboanga Sibugay,Isabela</t>
  </si>
  <si>
    <t>https://www.acaps.org/country/Palestine/crisis/Multiple-crises</t>
  </si>
  <si>
    <t>PSE003,PSE004</t>
  </si>
  <si>
    <t>https://www.acaps.org/country/Palestine/crisis/Conflict-in-the-West-Bank</t>
  </si>
  <si>
    <t>25/10/2023</t>
  </si>
  <si>
    <t>PSE.2_1</t>
  </si>
  <si>
    <t>West Bank</t>
  </si>
  <si>
    <t>https://www.acaps.org/country/Palestine/crisis/Conflict-in-Gaza</t>
  </si>
  <si>
    <t>PSE.1_1</t>
  </si>
  <si>
    <t>Gaza</t>
  </si>
  <si>
    <t>International Displacement,Conflict/ Violence,Political/economic crisis</t>
  </si>
  <si>
    <t>https://www.acaps.org/country/Sudan/crisis/Complex-crisis</t>
  </si>
  <si>
    <t>EGY004,LBY004</t>
  </si>
  <si>
    <t>Political/economic crisis</t>
  </si>
  <si>
    <t>Political and Economic crisis</t>
  </si>
  <si>
    <t>https://www.acaps.org/country/El Salvador/crisis/Political-and-Economic-crisis</t>
  </si>
  <si>
    <t>Conflict/ Violence,International Displacement,Floods,Drought/drier conditions</t>
  </si>
  <si>
    <t>https://www.acaps.org/country/Somalia/crisis/Complex-crisis</t>
  </si>
  <si>
    <t>KEN002,ETH003,YEM002,UGA005</t>
  </si>
  <si>
    <t>https://www.acaps.org/country/Somalia/crisis/International-displacement</t>
  </si>
  <si>
    <t>YEM001,ETH001</t>
  </si>
  <si>
    <t>SOM.18_1</t>
  </si>
  <si>
    <t>Woqooyi Galbeed</t>
  </si>
  <si>
    <t>Conflict/ Violence,Floods,Political/economic crisis,International Displacement</t>
  </si>
  <si>
    <t>https://www.acaps.org/country/South Sudan/crisis/Complex-crisis</t>
  </si>
  <si>
    <t>KEN002,UGA005,ETH003</t>
  </si>
  <si>
    <t xml:space="preserve">Displacement from Sudan </t>
  </si>
  <si>
    <t>https://www.acaps.org/country/South Sudan/crisis/Displacement-from-Sudan</t>
  </si>
  <si>
    <t>Conflict/ Violence,Political/economic crisis,Drought/drier conditions</t>
  </si>
  <si>
    <t>https://www.acaps.org/country/Syria/crisis/Complex-crisis</t>
  </si>
  <si>
    <t>JOR003,LBN002,IRQ003,TUR002,EGY004</t>
  </si>
  <si>
    <t>27/11/2024</t>
  </si>
  <si>
    <t>https://www.acaps.org/country/Chad/crisis/Complex-crisis</t>
  </si>
  <si>
    <t>https://www.acaps.org/country/Chad/crisis/Displacement-from-Sudan</t>
  </si>
  <si>
    <t>TCD.5_1,TCD.23_1,TCD.17_1,TCD.19_1</t>
  </si>
  <si>
    <t>Ennedi Est,Wadi Fira,Ouaddaï,Sila</t>
  </si>
  <si>
    <t>https://www.acaps.org/country/Togo/crisis/Conflict-in-Savanes-region</t>
  </si>
  <si>
    <t>TGO.5_1</t>
  </si>
  <si>
    <t>Savanes</t>
  </si>
  <si>
    <t xml:space="preserve">Displacement from Myanmar </t>
  </si>
  <si>
    <t>https://www.acaps.org/country/Thailand/crisis/Displacement-from-Myanmar</t>
  </si>
  <si>
    <t>THA.52_1,THA.69_1,THA.16_1,THA.23_1</t>
  </si>
  <si>
    <t>Ratchaburi,Tak,Kanchanaburi,Mae Hong Son</t>
  </si>
  <si>
    <t>Displacement from Venezuela in Trinidad and Tobago</t>
  </si>
  <si>
    <t>https://www.acaps.org/country/Trinidad and Tobago/crisis/Displacement-from-Venezuela-in-Trinidad-and-Tobago</t>
  </si>
  <si>
    <t>01/02/2019</t>
  </si>
  <si>
    <t>https://www.acaps.org/country/Tunisia/crisis/International-displacement</t>
  </si>
  <si>
    <t>TUN.14_1,TUN.17_1,TUN.1_1,TUN.23_1,TUN.20_1</t>
  </si>
  <si>
    <t>Médenine,Sfax,Ariana,Tunis,Sousse</t>
  </si>
  <si>
    <t>International Displacement,Earthquake</t>
  </si>
  <si>
    <t>Multiple crisis</t>
  </si>
  <si>
    <t>https://www.acaps.org/country/Turkey/crisis/Multiple-crisis</t>
  </si>
  <si>
    <t>TUR002,TUR003,TUR004,TUR005</t>
  </si>
  <si>
    <t>https://www.acaps.org/country/Turkey/crisis/Displacement-from-Syria</t>
  </si>
  <si>
    <t>TUR.1_1,TUR.2_1,TUR.33_1,TUR.37_1,TUR.40_1,TUR.42_1,TUR.64_1,TUR.48_1,TUR.68_1</t>
  </si>
  <si>
    <t>Adana,Adiyaman,Gaziantep,Hatay,Istanbul,K. Maras,Osmaniye,Kilis,Sanliurfa</t>
  </si>
  <si>
    <t>https://www.acaps.org/country/Turkey/crisis/International-Displacement</t>
  </si>
  <si>
    <t>GRC002,TUR001</t>
  </si>
  <si>
    <t>TUR.28_1,TUR.50_1,TUR.22_1,TUR.40_1,TUR.41_1,TUR.59_1,TUR.8_1,TUR.37_1,TUR.48_1,TUR.7_1,TUR.33_1,TUR.68_1,TUR.4_1,TUR.78_1,TUR.36_1,TUR.71_1</t>
  </si>
  <si>
    <t>Edirne,Kirklareli,Çanakkale,Istanbul,Izmir,Mugla,Antalya,Hatay,Kilis,Ankara,Gaziantep,Sanliurfa,Agri,Van,Hakkari,Sirnak</t>
  </si>
  <si>
    <t>International Displacement,Drought/drier conditions,Floods</t>
  </si>
  <si>
    <t>https://www.acaps.org/country/Tanzania/crisis/Multiple-Crises</t>
  </si>
  <si>
    <t>15/03/2022</t>
  </si>
  <si>
    <t>TZA.27_1,TZA.26_1,TZA.25_1,TZA.24_1,TZA.12_1,TZA.9_1,TZA.8_1,TZA.7_1,TZA.3_1,TZA.2_1,TZA.1_1,TZA.13_1</t>
  </si>
  <si>
    <t>Tanga,Tabora,Singida,Simiyu,Mara,Kilimanjaro,Kigoma,Katavi,Dodoma,Dar es Salaam,Arusha,Mbeya</t>
  </si>
  <si>
    <t>https://www.acaps.org/country/Tanzania/crisis/International-Displacement</t>
  </si>
  <si>
    <t>BDI001,COD001</t>
  </si>
  <si>
    <t>TZA.7_1,TZA.8_1,TZA.2_1,TZA.26_1,TZA.27_1</t>
  </si>
  <si>
    <t>Katavi,Kigoma,Dar es Salaam,Tabora,Tanga</t>
  </si>
  <si>
    <t>Drought and floods</t>
  </si>
  <si>
    <t>https://www.acaps.org/country/Tanzania/crisis/Drought-and-floods</t>
  </si>
  <si>
    <t>MWI002,NAM002,SWZ001,ZMB002,ZWE001,MDG002</t>
  </si>
  <si>
    <t>TZA.3_1,TZA.1_1,TZA.25_1,TZA.24_1,TZA.12_1,TZA.9_1,TZA.27_1,TZA.13_1</t>
  </si>
  <si>
    <t>Dodoma,Arusha,Singida,Simiyu,Mara,Kilimanjaro,Tanga,Mbeya</t>
  </si>
  <si>
    <t>https://www.acaps.org/country/Uganda/crisis/International-displacement</t>
  </si>
  <si>
    <t>SSD001,COD001,UGA001</t>
  </si>
  <si>
    <t>UGA.1_1,UGA.3_1,UGA.16_1,UGA.18_1,UGA.58_1,UGA.41_1,UGA.9_1,UGA.51_1,UGA.36_1</t>
  </si>
  <si>
    <t>Adjumani,Arua,Kampala,Kamwenge,Yumbe,Moyo,Hoima,Rakai,Masindi</t>
  </si>
  <si>
    <t>https://www.acaps.org/country/Ukraine/crisis/Conflict-in-Ukraine</t>
  </si>
  <si>
    <t>POL002,HUN002,MDA002,SVK002,ROU002,RUS002,BLR002,BGR002,CZE002,LVA002,LTU002,EST002</t>
  </si>
  <si>
    <t>Political/economic crisis,Conflict/ Violence</t>
  </si>
  <si>
    <t>https://www.acaps.org/country/Venezuela/crisis/Complex-crisis</t>
  </si>
  <si>
    <t>PER002,BRA002,TTO002,COL002,ECU002</t>
  </si>
  <si>
    <t>2026 Earthquake</t>
  </si>
  <si>
    <t>https://www.acaps.org/country/Venezuela/crisis/2026-Earthquake</t>
  </si>
  <si>
    <t>VEN.4_1,VEN.7_1,VEN.11_1,VEN.16_1,VEN.24_1</t>
  </si>
  <si>
    <t>Aragua,Carabobo,Distrito Capital,Miranda,Yaracuy</t>
  </si>
  <si>
    <t>Earthquake,Political/economic crisis,Conflict/ Violence</t>
  </si>
  <si>
    <t>https://www.acaps.org/country/Venezuela/crisis/Multiple-Crises</t>
  </si>
  <si>
    <t>Conflict/ Violence,Drought/drier conditions,Political/economic crisis,Floods</t>
  </si>
  <si>
    <t>https://www.acaps.org/country/Yemen/crisis/Complex-crisis</t>
  </si>
  <si>
    <t>https://www.acaps.org/country/Yemen/crisis/International-Displacement</t>
  </si>
  <si>
    <t>Individual or aggregated</t>
  </si>
  <si>
    <t>Yes</t>
  </si>
  <si>
    <t>Individual</t>
  </si>
  <si>
    <t>Low</t>
  </si>
  <si>
    <t>High</t>
  </si>
  <si>
    <t>Aggregated</t>
  </si>
  <si>
    <t>No</t>
  </si>
  <si>
    <t>Physical exposure to earthquake MMI VI</t>
  </si>
  <si>
    <t>Physical exposure to earthquake MMI VIII</t>
  </si>
  <si>
    <t>Annual Expected Exposed People to Floods</t>
  </si>
  <si>
    <t>Annual Expected Exposed People to Tsunamis</t>
  </si>
  <si>
    <t>Annual Expected Exposed People to Cyclone's Wind SS1</t>
  </si>
  <si>
    <t>Annual Expected Exposed People to Cyclone's Wind SS3</t>
  </si>
  <si>
    <t>Annual Expected Exposed People to Cyclone Surge</t>
  </si>
  <si>
    <t>Total affected by Drought</t>
  </si>
  <si>
    <t>Frequency of Drought events</t>
  </si>
  <si>
    <t>Agriculture Drought probability</t>
  </si>
  <si>
    <t>GCRI Violent Conflict probability</t>
  </si>
  <si>
    <t>GCRI Highly Violent Conflict probability</t>
  </si>
  <si>
    <t>National Power Conflict Intensity (Highly Violent)</t>
  </si>
  <si>
    <t>Subnational Conflict Intensity (Highly Violent)</t>
  </si>
  <si>
    <t>Human Development Index</t>
  </si>
  <si>
    <t>Multidimensional Poverty Index</t>
  </si>
  <si>
    <t>Humanitarian Aid (FTS)</t>
  </si>
  <si>
    <t>Development Aid (ODA)</t>
  </si>
  <si>
    <t>Net ODA received (% of GNI)</t>
  </si>
  <si>
    <t>Mortality rate, under-5</t>
  </si>
  <si>
    <t>U5 Under weight</t>
  </si>
  <si>
    <t>Physicians Density</t>
  </si>
  <si>
    <t>One-year-olds fully immunized against measles</t>
  </si>
  <si>
    <t>Incidence of Tuberculosis</t>
  </si>
  <si>
    <t>Estimated number of people living with HIV - Adult (&gt;15) rate</t>
  </si>
  <si>
    <t>Health expenditure per capita</t>
  </si>
  <si>
    <t>Maternal Mortality Rate</t>
  </si>
  <si>
    <t>Malaria death rate</t>
  </si>
  <si>
    <t>People affected by Natural Disasters</t>
  </si>
  <si>
    <t>Internally displaced persons (IDPs)</t>
  </si>
  <si>
    <t>Refugees by country of asylum</t>
  </si>
  <si>
    <t>Returned Refugees</t>
  </si>
  <si>
    <t>Average Dietary Energy Supply Adequacy</t>
  </si>
  <si>
    <t>Prevalence of Undernourishment</t>
  </si>
  <si>
    <t>Domestic Food Price Level Index</t>
  </si>
  <si>
    <t>Domestic Food Price Volatility Index</t>
  </si>
  <si>
    <t>HFA Scores Last recent</t>
  </si>
  <si>
    <t>Government Effectiveness</t>
  </si>
  <si>
    <t>Corruption Perception Index</t>
  </si>
  <si>
    <t>Access to electricity</t>
  </si>
  <si>
    <t>Adult liteacy rate</t>
  </si>
  <si>
    <t>Internet users</t>
  </si>
  <si>
    <t>Mobile cellular subscriptions</t>
  </si>
  <si>
    <t>Road lenght</t>
  </si>
  <si>
    <t>Improved sanitation facilities (% of population with access)</t>
  </si>
  <si>
    <t>Improved water source (% of population with access)</t>
  </si>
  <si>
    <t>GDP per capita PPP int USD (Estimated)</t>
  </si>
  <si>
    <t>Total Population (GHS-POP)</t>
  </si>
  <si>
    <t>Reference Year</t>
  </si>
  <si>
    <t>Brunei Darussalam</t>
  </si>
  <si>
    <t>Cabo Verde</t>
  </si>
  <si>
    <t>Congo DR</t>
  </si>
  <si>
    <t>Côte d'Ivoire</t>
  </si>
  <si>
    <t>Korea DPR</t>
  </si>
  <si>
    <t>Korea Republic of</t>
  </si>
  <si>
    <t>Lao PDR</t>
  </si>
  <si>
    <t>No data</t>
  </si>
  <si>
    <t>Moldova Republic of</t>
  </si>
  <si>
    <t>Russian Federation</t>
  </si>
  <si>
    <t>Saint Kitts and Nevis</t>
  </si>
  <si>
    <t>Saint Vincent and the Grenadines</t>
  </si>
  <si>
    <t>Swaziland</t>
  </si>
  <si>
    <t>The former Yugoslav Republic of Macedonia</t>
  </si>
  <si>
    <t>Timor-Leste</t>
  </si>
  <si>
    <t>United States of America</t>
  </si>
  <si>
    <t>Viet Nam</t>
  </si>
  <si>
    <t>SUM YEAR</t>
  </si>
  <si>
    <t>AVG YEAR</t>
  </si>
  <si>
    <t>NUMBER OF</t>
  </si>
  <si>
    <t>STDEV</t>
  </si>
  <si>
    <t>MEDIAN</t>
  </si>
  <si>
    <t>SUM MISSING</t>
  </si>
  <si>
    <t>% MISSING</t>
  </si>
  <si>
    <t>AFG001Buildings in the affected area</t>
  </si>
  <si>
    <t>BDI004Buildings in the affected area</t>
  </si>
  <si>
    <t>BEN002Buildings in the affected area</t>
  </si>
  <si>
    <t>BFA002Buildings in the affected area</t>
  </si>
  <si>
    <t>BGD001Buildings in the affected area</t>
  </si>
  <si>
    <t>BGD002Buildings in the affected area</t>
  </si>
  <si>
    <t>BGD012Buildings in the affected area</t>
  </si>
  <si>
    <t>BRA002Buildings in the affected area</t>
  </si>
  <si>
    <t>CAF001Buildings in the affected area</t>
  </si>
  <si>
    <t>CHL002Buildings in the affected area</t>
  </si>
  <si>
    <t>CIV002Buildings in the affected area</t>
  </si>
  <si>
    <t>CMR005Buildings in the affected area</t>
  </si>
  <si>
    <t>COD001Buildings in the affected area</t>
  </si>
  <si>
    <t>COL001Buildings in the affected area</t>
  </si>
  <si>
    <t>COL002Buildings in the affected area</t>
  </si>
  <si>
    <t>COL004Buildings in the affected area</t>
  </si>
  <si>
    <t>CRI001Buildings in the affected area</t>
  </si>
  <si>
    <t>CRI001People facing limited access constraints</t>
  </si>
  <si>
    <t>CRI001People facing restricted access constraints</t>
  </si>
  <si>
    <t>CRI002Buildings in the affected area</t>
  </si>
  <si>
    <t>CRI003Buildings in the affected area</t>
  </si>
  <si>
    <t>CRI003People facing limited access constraints</t>
  </si>
  <si>
    <t>CRI003People facing restricted access constraints</t>
  </si>
  <si>
    <t>CUB004Buildings in the affected area</t>
  </si>
  <si>
    <t>DJI001Buildings in the affected area</t>
  </si>
  <si>
    <t>DJI002Buildings in the affected area</t>
  </si>
  <si>
    <t>DJI003Buildings in the affected area</t>
  </si>
  <si>
    <t>DOM002Buildings in the affected area</t>
  </si>
  <si>
    <t>DZA002Buildings in the affected area</t>
  </si>
  <si>
    <t>DZA003Buildings in the affected area</t>
  </si>
  <si>
    <t>DZA004Buildings in the affected area</t>
  </si>
  <si>
    <t>ECU001Buildings in the affected area</t>
  </si>
  <si>
    <t>ECU002Buildings in the affected area</t>
  </si>
  <si>
    <t>ECU005Buildings in the affected area</t>
  </si>
  <si>
    <t>EGY004Buildings in the affected area</t>
  </si>
  <si>
    <t>ERI001Buildings in the affected area</t>
  </si>
  <si>
    <t>ESP002Buildings in the affected area</t>
  </si>
  <si>
    <t>ETH001Buildings in the affected area</t>
  </si>
  <si>
    <t>ETH003Buildings in the affected area</t>
  </si>
  <si>
    <t>ETH006Buildings in the affected area</t>
  </si>
  <si>
    <t>GRC002Buildings in the affected area</t>
  </si>
  <si>
    <t>GTM001Buildings in the affected area</t>
  </si>
  <si>
    <t>HND001Buildings in the affected area</t>
  </si>
  <si>
    <t>HTI001Buildings in the affected area</t>
  </si>
  <si>
    <t>IDN002Buildings in the affected area</t>
  </si>
  <si>
    <t>IRN001Buildings in the affected area</t>
  </si>
  <si>
    <t>IRN004Buildings in the affected area</t>
  </si>
  <si>
    <t>IRN005Buildings in the affected area</t>
  </si>
  <si>
    <t>IRQ002Buildings in the affected area</t>
  </si>
  <si>
    <t>ITA002Buildings in the affected area</t>
  </si>
  <si>
    <t>JOR002Buildings in the affected area</t>
  </si>
  <si>
    <t>KEN001Buildings in the affected area</t>
  </si>
  <si>
    <t>KEN002Buildings in the affected area</t>
  </si>
  <si>
    <t>KEN003Buildings in the affected area</t>
  </si>
  <si>
    <t>LBN002Buildings in the affected area</t>
  </si>
  <si>
    <t>LBN006Buildings in the affected area</t>
  </si>
  <si>
    <t>LBY002Buildings in the affected area</t>
  </si>
  <si>
    <t>LBY004Buildings in the affected area</t>
  </si>
  <si>
    <t>LBY005Buildings in the affected area</t>
  </si>
  <si>
    <t>MAR002Buildings in the affected area</t>
  </si>
  <si>
    <t>MDG001Buildings in the affected area</t>
  </si>
  <si>
    <t>MDG002Buildings in the affected area</t>
  </si>
  <si>
    <t>MEX003Buildings in the affected area</t>
  </si>
  <si>
    <t>MLI001Buildings in the affected area</t>
  </si>
  <si>
    <t>MMR008Buildings in the affected area</t>
  </si>
  <si>
    <t>MOZ001Buildings in the affected area</t>
  </si>
  <si>
    <t>MOZ004Buildings in the affected area</t>
  </si>
  <si>
    <t>MOZ014Buildings in the affected area</t>
  </si>
  <si>
    <t>MRT002Buildings in the affected area</t>
  </si>
  <si>
    <t>MRT003Buildings in the affected area</t>
  </si>
  <si>
    <t>MRT004Buildings in the affected area</t>
  </si>
  <si>
    <t>MWI002Buildings in the affected area</t>
  </si>
  <si>
    <t>MYS001Buildings in the affected area</t>
  </si>
  <si>
    <t>NAM002Buildings in the affected area</t>
  </si>
  <si>
    <t>NER006Buildings in the affected area</t>
  </si>
  <si>
    <t>NGA004Buildings in the affected area</t>
  </si>
  <si>
    <t>NGA007Buildings in the affected area</t>
  </si>
  <si>
    <t>NGA008Buildings in the affected area</t>
  </si>
  <si>
    <t>NGA009Buildings in the affected area</t>
  </si>
  <si>
    <t>NGA010Buildings in the affected area</t>
  </si>
  <si>
    <t>PAK006Buildings in the affected area</t>
  </si>
  <si>
    <t>PAK007Buildings in the affected area</t>
  </si>
  <si>
    <t>PAK008Buildings in the affected area</t>
  </si>
  <si>
    <t>PAN002Buildings in the affected area</t>
  </si>
  <si>
    <t>PER002Buildings in the affected area</t>
  </si>
  <si>
    <t>PHL001Buildings in the affected area</t>
  </si>
  <si>
    <t>PHL003Buildings in the affected area</t>
  </si>
  <si>
    <t>PHL020Buildings in the affected area</t>
  </si>
  <si>
    <t>PSE002Buildings in the affected area</t>
  </si>
  <si>
    <t>PSE003Buildings in the affected area</t>
  </si>
  <si>
    <t>PSE004Buildings in the affected area</t>
  </si>
  <si>
    <t>SDN001Buildings in the affected area</t>
  </si>
  <si>
    <t>SLV001Buildings in the affected area</t>
  </si>
  <si>
    <t>SOM001Buildings in the affected area</t>
  </si>
  <si>
    <t>SOM002Buildings in the affected area</t>
  </si>
  <si>
    <t>SSD001Buildings in the affected area</t>
  </si>
  <si>
    <t>SSD004Buildings in the affected area</t>
  </si>
  <si>
    <t>SYR003Buildings in the affected area</t>
  </si>
  <si>
    <t>TCD001Buildings in the affected area</t>
  </si>
  <si>
    <t>TCD005Buildings in the affected area</t>
  </si>
  <si>
    <t>TGO002Buildings in the affected area</t>
  </si>
  <si>
    <t>THA003Buildings in the affected area</t>
  </si>
  <si>
    <t>TTO002Buildings in the affected area</t>
  </si>
  <si>
    <t>TUN002Buildings in the affected area</t>
  </si>
  <si>
    <t>TUR001Buildings in the affected area</t>
  </si>
  <si>
    <t>TUR002Buildings in the affected area</t>
  </si>
  <si>
    <t>TUR003Buildings in the affected area</t>
  </si>
  <si>
    <t>TZA001Buildings in the affected area</t>
  </si>
  <si>
    <t>TZA002Buildings in the affected area</t>
  </si>
  <si>
    <t>TZA003Buildings in the affected area</t>
  </si>
  <si>
    <t>UGA005Buildings in the affected area</t>
  </si>
  <si>
    <t>UKR002Buildings in the affected area</t>
  </si>
  <si>
    <t>VEN001Buildings in the affected area</t>
  </si>
  <si>
    <t>VEN002Illness cases reported</t>
  </si>
  <si>
    <t>VEN002Buildings in the affected area</t>
  </si>
  <si>
    <t>VEN002People facing limited access constraints</t>
  </si>
  <si>
    <t>VEN002People facing restricted access constraints</t>
  </si>
  <si>
    <t>VEN003Illness cases reported</t>
  </si>
  <si>
    <t>VEN003Buildings in the affected area</t>
  </si>
  <si>
    <t>VEN003People facing limited access constraints</t>
  </si>
  <si>
    <t>VEN003People facing restricted access constraints</t>
  </si>
  <si>
    <t>YEM001Buildings in the affected area</t>
  </si>
  <si>
    <t>YEM002Buildings in the affected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</si>
</sst>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0"/>
    <numFmt numFmtId="165" formatCode="#,##0.0"/>
    <numFmt numFmtId="166" formatCode="0.0%"/>
    <numFmt numFmtId="167" formatCode="_-* #,##0.00_-;_-* #,##0.00\-;_-* &quot;-&quot;??_-;_-@_-"/>
    <numFmt numFmtId="168" formatCode="&quot;£&quot;#,##0\ ;\(&quot;£&quot;#,##0\)"/>
    <numFmt numFmtId="169" formatCode="_(&quot;€&quot;* #,##0.00_);_(&quot;€&quot;* \(#,##0.00\);_(&quot;€&quot;* &quot;-&quot;??_);_(@_)"/>
    <numFmt numFmtId="170" formatCode="##0.0"/>
    <numFmt numFmtId="171" formatCode="##0.0\ \|"/>
    <numFmt numFmtId="172" formatCode="_ * #,##0.00_ ;_ * \-#,##0.00_ ;_ * &quot;-&quot;??_ ;_ @_ "/>
    <numFmt numFmtId="173" formatCode="&quot;$&quot;#,##0\ ;\(&quot;$&quot;#,##0\)"/>
    <numFmt numFmtId="174" formatCode="#0"/>
    <numFmt numFmtId="175" formatCode="##,##0.000"/>
    <numFmt numFmtId="176" formatCode="yyyy\-mm\-dd\ hh:mm:ss"/>
  </numFmts>
  <fonts count="131">
    <font>
      <sz val="11"/>
      <color theme="1"/>
      <name val="Calibri"/>
      <family val="2"/>
      <scheme val="minor"/>
    </font>
    <font>
      <sz val="11"/>
      <color theme="1"/>
      <name val="Calibri"/>
      <family val="2"/>
      <scheme val="minor"/>
    </font>
    <font>
      <b/>
      <sz val="13"/>
      <color theme="3"/>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1"/>
      <color theme="0" tint="-0.499984740745262"/>
      <name val="Calibri"/>
      <family val="2"/>
      <scheme val="minor"/>
    </font>
    <font>
      <sz val="11"/>
      <color indexed="8"/>
      <name val="Calibri"/>
      <family val="2"/>
    </font>
    <font>
      <sz val="11"/>
      <color indexed="20"/>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b/>
      <sz val="18"/>
      <color indexed="56"/>
      <name val="Cambria"/>
      <family val="2"/>
      <scheme val="major"/>
    </font>
    <font>
      <sz val="10"/>
      <color indexed="8"/>
      <name val="Arial"/>
      <family val="2"/>
    </font>
    <font>
      <sz val="11"/>
      <color indexed="8"/>
      <name val="Arial"/>
      <family val="2"/>
    </font>
    <font>
      <sz val="11"/>
      <color indexed="9"/>
      <name val="Calibri"/>
      <family val="2"/>
    </font>
    <font>
      <sz val="11"/>
      <color indexed="9"/>
      <name val="Arial"/>
      <family val="2"/>
    </font>
    <font>
      <b/>
      <sz val="11"/>
      <color indexed="52"/>
      <name val="Arial"/>
      <family val="2"/>
    </font>
    <font>
      <sz val="8"/>
      <name val="Arial"/>
      <family val="2"/>
    </font>
    <font>
      <b/>
      <sz val="8"/>
      <color indexed="8"/>
      <name val="MS Sans Serif"/>
      <family val="2"/>
    </font>
    <font>
      <b/>
      <sz val="11"/>
      <color indexed="9"/>
      <name val="Arial"/>
      <family val="2"/>
    </font>
    <font>
      <b/>
      <u/>
      <sz val="8.5"/>
      <color indexed="8"/>
      <name val="MS Sans Serif"/>
      <family val="2"/>
    </font>
    <font>
      <b/>
      <sz val="8.5"/>
      <color indexed="12"/>
      <name val="MS Sans Serif"/>
      <family val="2"/>
    </font>
    <font>
      <b/>
      <sz val="8"/>
      <color indexed="12"/>
      <name val="Arial"/>
      <family val="2"/>
    </font>
    <font>
      <sz val="10"/>
      <color indexed="8"/>
      <name val="MS Sans Serif"/>
      <family val="2"/>
    </font>
    <font>
      <sz val="8.5"/>
      <color indexed="8"/>
      <name val="MS Sans Serif"/>
      <family val="2"/>
    </font>
    <font>
      <i/>
      <sz val="11"/>
      <color indexed="23"/>
      <name val="Arial"/>
      <family val="2"/>
    </font>
    <font>
      <sz val="8"/>
      <color indexed="8"/>
      <name val="Arial"/>
      <family val="2"/>
    </font>
    <font>
      <sz val="11"/>
      <color indexed="52"/>
      <name val="Arial"/>
      <family val="2"/>
    </font>
    <font>
      <sz val="11"/>
      <color indexed="17"/>
      <name val="Arial"/>
      <family val="2"/>
    </font>
    <font>
      <u/>
      <sz val="8.25"/>
      <color indexed="12"/>
      <name val="Calibri"/>
      <family val="2"/>
    </font>
    <font>
      <sz val="11"/>
      <color indexed="62"/>
      <name val="Arial"/>
      <family val="2"/>
    </font>
    <font>
      <b/>
      <sz val="10"/>
      <name val="Arial"/>
      <family val="2"/>
    </font>
    <font>
      <b/>
      <sz val="8.5"/>
      <color indexed="8"/>
      <name val="MS Sans Serif"/>
      <family val="2"/>
    </font>
    <font>
      <b/>
      <sz val="15"/>
      <color indexed="56"/>
      <name val="Arial"/>
      <family val="2"/>
    </font>
    <font>
      <b/>
      <sz val="13"/>
      <color indexed="56"/>
      <name val="Arial"/>
      <family val="2"/>
    </font>
    <font>
      <b/>
      <sz val="11"/>
      <color indexed="56"/>
      <name val="Arial"/>
      <family val="2"/>
    </font>
    <font>
      <sz val="11"/>
      <color indexed="60"/>
      <name val="Arial"/>
      <family val="2"/>
    </font>
    <font>
      <sz val="11"/>
      <color indexed="60"/>
      <name val="Calibri"/>
      <family val="2"/>
    </font>
    <font>
      <sz val="11"/>
      <color indexed="20"/>
      <name val="Arial"/>
      <family val="2"/>
    </font>
    <font>
      <b/>
      <u/>
      <sz val="10"/>
      <color indexed="8"/>
      <name val="MS Sans Serif"/>
      <family val="2"/>
    </font>
    <font>
      <sz val="8"/>
      <color indexed="8"/>
      <name val="MS Sans Serif"/>
      <family val="2"/>
    </font>
    <font>
      <sz val="7.5"/>
      <color indexed="8"/>
      <name val="MS Sans Serif"/>
      <family val="2"/>
    </font>
    <font>
      <b/>
      <sz val="12"/>
      <name val="Arial"/>
      <family val="2"/>
    </font>
    <font>
      <i/>
      <sz val="10"/>
      <name val="Arial"/>
      <family val="2"/>
    </font>
    <font>
      <sz val="10"/>
      <name val="MS Sans Serif"/>
      <family val="2"/>
    </font>
    <font>
      <b/>
      <sz val="14"/>
      <name val="Helv"/>
    </font>
    <font>
      <b/>
      <sz val="12"/>
      <name val="Helv"/>
    </font>
    <font>
      <i/>
      <sz val="8"/>
      <name val="Arial"/>
      <family val="2"/>
    </font>
    <font>
      <i/>
      <sz val="11"/>
      <color indexed="23"/>
      <name val="Calibri"/>
      <family val="2"/>
    </font>
    <font>
      <sz val="9"/>
      <name val="Arial"/>
      <family val="2"/>
    </font>
    <font>
      <b/>
      <sz val="8"/>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Arial"/>
      <family val="2"/>
    </font>
    <font>
      <b/>
      <sz val="11"/>
      <color indexed="8"/>
      <name val="Calibri"/>
      <family val="2"/>
    </font>
    <font>
      <b/>
      <sz val="11"/>
      <color indexed="63"/>
      <name val="Arial"/>
      <family val="2"/>
    </font>
    <font>
      <sz val="11"/>
      <color indexed="20"/>
      <name val="Calibri"/>
      <family val="2"/>
    </font>
    <font>
      <sz val="11"/>
      <color indexed="17"/>
      <name val="Calibri"/>
      <family val="2"/>
    </font>
    <font>
      <sz val="11"/>
      <color indexed="10"/>
      <name val="Arial"/>
      <family val="2"/>
    </font>
    <font>
      <u/>
      <sz val="10"/>
      <color theme="10"/>
      <name val="Calibri"/>
      <family val="2"/>
    </font>
    <font>
      <u/>
      <sz val="11"/>
      <color theme="10"/>
      <name val="Calibri"/>
      <family val="2"/>
      <scheme val="minor"/>
    </font>
    <font>
      <sz val="10"/>
      <color theme="0" tint="-0.499984740745262"/>
      <name val="Arial"/>
      <family val="2"/>
    </font>
    <font>
      <sz val="10"/>
      <color theme="1"/>
      <name val="Arial"/>
      <family val="2"/>
    </font>
    <font>
      <i/>
      <sz val="10"/>
      <color theme="1"/>
      <name val="Arial"/>
      <family val="2"/>
    </font>
    <font>
      <sz val="10"/>
      <color theme="1" tint="0.499984740745262"/>
      <name val="Arial"/>
      <family val="2"/>
    </font>
    <font>
      <sz val="10"/>
      <color rgb="FF323232"/>
      <name val="Arial"/>
      <family val="2"/>
    </font>
    <font>
      <b/>
      <sz val="10"/>
      <color rgb="FF323232"/>
      <name val="Arial"/>
      <family val="2"/>
    </font>
    <font>
      <sz val="10"/>
      <color theme="0"/>
      <name val="Arial"/>
      <family val="2"/>
    </font>
    <font>
      <b/>
      <sz val="10"/>
      <color theme="0"/>
      <name val="Arial"/>
      <family val="2"/>
    </font>
    <font>
      <b/>
      <sz val="9"/>
      <color rgb="FF323232"/>
      <name val="Arial"/>
      <family val="2"/>
    </font>
    <font>
      <sz val="9"/>
      <color theme="1"/>
      <name val="Arial"/>
      <family val="2"/>
    </font>
    <font>
      <sz val="11"/>
      <name val="Calibri"/>
      <family val="2"/>
      <scheme val="minor"/>
    </font>
    <font>
      <b/>
      <sz val="10"/>
      <color theme="1"/>
      <name val="Arial"/>
      <family val="2"/>
    </font>
    <font>
      <b/>
      <sz val="10"/>
      <color indexed="8"/>
      <name val="Arial"/>
      <family val="2"/>
    </font>
    <font>
      <u/>
      <sz val="10"/>
      <color theme="10"/>
      <name val="Arial"/>
      <family val="2"/>
    </font>
    <font>
      <sz val="11"/>
      <color theme="1"/>
      <name val="Calibri"/>
      <family val="2"/>
      <scheme val="minor"/>
    </font>
    <font>
      <sz val="11"/>
      <color rgb="FF4A2B54"/>
      <name val="Calibri"/>
      <family val="2"/>
      <scheme val="minor"/>
    </font>
    <font>
      <b/>
      <sz val="18"/>
      <color rgb="FF4A2B54"/>
      <name val="Cambria"/>
      <family val="2"/>
      <scheme val="major"/>
    </font>
    <font>
      <b/>
      <sz val="10"/>
      <color rgb="FF8E2255"/>
      <name val="Arial"/>
      <family val="2"/>
    </font>
    <font>
      <b/>
      <sz val="18"/>
      <color theme="3"/>
      <name val="Cambria"/>
      <family val="2"/>
      <scheme val="major"/>
    </font>
    <font>
      <b/>
      <sz val="15"/>
      <color theme="3"/>
      <name val="Calibri"/>
      <family val="2"/>
      <scheme val="minor"/>
    </font>
    <font>
      <b/>
      <sz val="11"/>
      <color theme="3"/>
      <name val="Calibri"/>
      <family val="2"/>
      <scheme val="minor"/>
    </font>
    <font>
      <sz val="11"/>
      <color rgb="FF9C6500"/>
      <name val="Calibri"/>
      <family val="2"/>
      <scheme val="minor"/>
    </font>
    <font>
      <i/>
      <sz val="11"/>
      <color rgb="FF7F7F7F"/>
      <name val="Calibri"/>
      <family val="2"/>
      <scheme val="minor"/>
    </font>
    <font>
      <b/>
      <sz val="11"/>
      <color indexed="52"/>
      <name val="Calibri"/>
      <family val="2"/>
    </font>
    <font>
      <sz val="11"/>
      <color indexed="52"/>
      <name val="Calibri"/>
      <family val="2"/>
    </font>
    <font>
      <b/>
      <sz val="11"/>
      <color indexed="9"/>
      <name val="Calibri"/>
      <family val="2"/>
    </font>
    <font>
      <sz val="11"/>
      <color indexed="10"/>
      <name val="Calibri"/>
      <family val="2"/>
    </font>
    <font>
      <sz val="10"/>
      <color rgb="FF000000"/>
      <name val="Arial"/>
      <family val="2"/>
    </font>
    <font>
      <sz val="11"/>
      <color rgb="FF9C5700"/>
      <name val="Calibri"/>
      <family val="2"/>
      <scheme val="minor"/>
    </font>
    <font>
      <b/>
      <sz val="10"/>
      <color rgb="FF323232"/>
      <name val="Arial"/>
      <family val="2"/>
    </font>
    <font>
      <sz val="10"/>
      <color theme="1"/>
      <name val="Arial"/>
      <family val="2"/>
    </font>
    <font>
      <sz val="10"/>
      <name val="Arial"/>
      <family val="2"/>
    </font>
    <font>
      <sz val="10"/>
      <name val="Arial"/>
      <family val="2"/>
    </font>
    <font>
      <sz val="11"/>
      <color rgb="FF323232"/>
      <name val="Arial"/>
      <family val="2"/>
    </font>
    <font>
      <i/>
      <sz val="10"/>
      <color rgb="FF323232"/>
      <name val="Arial"/>
      <family val="2"/>
    </font>
    <font>
      <b/>
      <sz val="10"/>
      <color theme="4"/>
      <name val="Arial"/>
      <family val="2"/>
    </font>
    <font>
      <b/>
      <sz val="10"/>
      <color rgb="FF0C525D"/>
      <name val="Arial"/>
      <family val="2"/>
    </font>
    <font>
      <b/>
      <sz val="10"/>
      <color rgb="FF346064"/>
      <name val="Arial"/>
      <family val="2"/>
    </font>
    <font>
      <b/>
      <sz val="10"/>
      <color rgb="FF593B62"/>
      <name val="Arial"/>
      <family val="2"/>
    </font>
    <font>
      <b/>
      <sz val="10"/>
      <color rgb="FF6B6050"/>
      <name val="Arial"/>
      <family val="2"/>
    </font>
    <font>
      <b/>
      <sz val="10"/>
      <color rgb="FF5F5D5B"/>
      <name val="Arial"/>
      <family val="2"/>
    </font>
    <font>
      <b/>
      <sz val="10"/>
      <color rgb="FF433557"/>
      <name val="Arial"/>
      <family val="2"/>
    </font>
    <font>
      <b/>
      <sz val="48"/>
      <color rgb="FF4A2B54"/>
      <name val="Arial"/>
      <family val="2"/>
    </font>
    <font>
      <b/>
      <sz val="22"/>
      <color rgb="FF4A2B54"/>
      <name val="Arial"/>
      <family val="2"/>
    </font>
    <font>
      <sz val="11"/>
      <color theme="1"/>
      <name val="Arial"/>
      <family val="2"/>
    </font>
    <font>
      <b/>
      <sz val="16"/>
      <color rgb="FF4A2B54"/>
      <name val="Arial"/>
      <family val="2"/>
    </font>
    <font>
      <sz val="11"/>
      <name val="Arial"/>
      <family val="2"/>
    </font>
    <font>
      <b/>
      <u/>
      <sz val="12"/>
      <color rgb="FF433557"/>
      <name val="Arial"/>
      <family val="2"/>
    </font>
    <font>
      <b/>
      <sz val="18"/>
      <color theme="0"/>
      <name val="Arial"/>
      <family val="2"/>
    </font>
    <font>
      <b/>
      <sz val="13"/>
      <color theme="3"/>
      <name val="Arial"/>
      <family val="2"/>
    </font>
    <font>
      <sz val="10"/>
      <color rgb="FF4A2B54"/>
      <name val="Arial"/>
      <family val="2"/>
    </font>
    <font>
      <b/>
      <sz val="10"/>
      <color theme="0" tint="-0.499984740745262"/>
      <name val="Arial"/>
      <family val="2"/>
    </font>
    <font>
      <sz val="10"/>
      <color rgb="FF75695D"/>
      <name val="Arial"/>
      <family val="2"/>
    </font>
    <font>
      <u/>
      <sz val="10"/>
      <color theme="10"/>
      <name val="Calibri"/>
      <family val="2"/>
    </font>
    <font>
      <b/>
      <sz val="10"/>
      <color rgb="FFFFFFFF"/>
      <name val="Arial"/>
    </font>
    <font>
      <sz val="10"/>
      <name val="Arial"/>
    </font>
    <font>
      <i/>
      <sz val="10"/>
      <name val="Arial"/>
    </font>
    <font>
      <sz val="10"/>
      <color rgb="FF000000"/>
      <name val="Arial"/>
    </font>
    <font>
      <sz val="10"/>
      <color rgb="FF808080"/>
      <name val="Arial"/>
    </font>
    <font>
      <b/>
      <sz val="11"/>
      <color rgb="FFFFFFFF"/>
      <name val="Calibri"/>
    </font>
    <font>
      <b/>
      <sz val="10"/>
      <color rgb="FF000000"/>
      <name val="Arial"/>
    </font>
    <font>
      <b/>
      <sz val="10"/>
      <name val="Arial"/>
    </font>
  </fonts>
  <fills count="104">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39997558519241921"/>
        <bgColor indexed="65"/>
      </patternFill>
    </fill>
    <fill>
      <patternFill patternType="solid">
        <fgColor theme="7"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indexed="9"/>
        <bgColor indexed="64"/>
      </patternFill>
    </fill>
    <fill>
      <patternFill patternType="solid">
        <fgColor indexed="27"/>
      </patternFill>
    </fill>
    <fill>
      <patternFill patternType="solid">
        <fgColor indexed="47"/>
      </patternFill>
    </fill>
    <fill>
      <patternFill patternType="solid">
        <fgColor indexed="29"/>
      </patternFill>
    </fill>
    <fill>
      <patternFill patternType="solid">
        <fgColor indexed="49"/>
      </patternFill>
    </fill>
    <fill>
      <patternFill patternType="solid">
        <fgColor indexed="53"/>
      </patternFill>
    </fill>
    <fill>
      <patternFill patternType="solid">
        <fgColor indexed="63"/>
        <bgColor indexed="64"/>
      </patternFill>
    </fill>
    <fill>
      <patternFill patternType="solid">
        <fgColor indexed="44"/>
        <bgColor indexed="8"/>
      </patternFill>
    </fill>
    <fill>
      <patternFill patternType="solid">
        <fgColor indexed="55"/>
      </patternFill>
    </fill>
    <fill>
      <patternFill patternType="solid">
        <fgColor indexed="22"/>
        <bgColor indexed="10"/>
      </patternFill>
    </fill>
    <fill>
      <patternFill patternType="solid">
        <fgColor indexed="22"/>
        <bgColor indexed="8"/>
      </patternFill>
    </fill>
    <fill>
      <patternFill patternType="solid">
        <fgColor indexed="10"/>
        <bgColor indexed="64"/>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rgb="FFCE3327"/>
        <bgColor indexed="64"/>
      </patternFill>
    </fill>
    <fill>
      <patternFill patternType="solid">
        <fgColor theme="0" tint="-0.14999847407452621"/>
        <bgColor indexed="64"/>
      </patternFill>
    </fill>
    <fill>
      <patternFill patternType="solid">
        <fgColor rgb="FF4A2B54"/>
        <bgColor indexed="64"/>
      </patternFill>
    </fill>
    <fill>
      <patternFill patternType="solid">
        <fgColor rgb="FF007F81"/>
        <bgColor indexed="64"/>
      </patternFill>
    </fill>
    <fill>
      <patternFill patternType="solid">
        <fgColor rgb="FF49AEAE"/>
        <bgColor indexed="64"/>
      </patternFill>
    </fill>
    <fill>
      <patternFill patternType="solid">
        <fgColor rgb="FF8E2255"/>
        <bgColor indexed="64"/>
      </patternFill>
    </fill>
    <fill>
      <patternFill patternType="solid">
        <fgColor rgb="FFD15278"/>
        <bgColor indexed="64"/>
      </patternFill>
    </fill>
    <fill>
      <patternFill patternType="solid">
        <fgColor rgb="FFB2CFCB"/>
        <bgColor indexed="64"/>
      </patternFill>
    </fill>
    <fill>
      <patternFill patternType="solid">
        <fgColor rgb="FFE8A6BA"/>
        <bgColor indexed="64"/>
      </patternFill>
    </fill>
    <fill>
      <patternFill patternType="solid">
        <fgColor rgb="FFFFEB9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7C3DE"/>
        <bgColor indexed="64"/>
      </patternFill>
    </fill>
    <fill>
      <patternFill patternType="solid">
        <fgColor rgb="FF0C525D"/>
        <bgColor indexed="64"/>
      </patternFill>
    </fill>
    <fill>
      <patternFill patternType="solid">
        <fgColor rgb="FFC9E7E3"/>
        <bgColor indexed="64"/>
      </patternFill>
    </fill>
    <fill>
      <patternFill patternType="solid">
        <fgColor rgb="FF346064"/>
        <bgColor indexed="64"/>
      </patternFill>
    </fill>
    <fill>
      <patternFill patternType="solid">
        <fgColor rgb="FF5E7E79"/>
        <bgColor indexed="64"/>
      </patternFill>
    </fill>
    <fill>
      <patternFill patternType="solid">
        <fgColor rgb="FF799D98"/>
        <bgColor indexed="64"/>
      </patternFill>
    </fill>
    <fill>
      <patternFill patternType="solid">
        <fgColor rgb="FF94BFB4"/>
        <bgColor indexed="64"/>
      </patternFill>
    </fill>
    <fill>
      <patternFill patternType="solid">
        <fgColor rgb="FFE6A8CB"/>
        <bgColor indexed="64"/>
      </patternFill>
    </fill>
    <fill>
      <patternFill patternType="solid">
        <fgColor rgb="FF593B62"/>
        <bgColor indexed="64"/>
      </patternFill>
    </fill>
    <fill>
      <patternFill patternType="solid">
        <fgColor rgb="FF83517D"/>
        <bgColor indexed="64"/>
      </patternFill>
    </fill>
    <fill>
      <patternFill patternType="solid">
        <fgColor rgb="FFD5BCC6"/>
        <bgColor indexed="64"/>
      </patternFill>
    </fill>
    <fill>
      <patternFill patternType="solid">
        <fgColor rgb="FF6B6050"/>
        <bgColor indexed="64"/>
      </patternFill>
    </fill>
    <fill>
      <patternFill patternType="solid">
        <fgColor rgb="FFC7B399"/>
        <bgColor indexed="64"/>
      </patternFill>
    </fill>
    <fill>
      <patternFill patternType="solid">
        <fgColor rgb="FFE7D8B3"/>
        <bgColor indexed="64"/>
      </patternFill>
    </fill>
    <fill>
      <patternFill patternType="solid">
        <fgColor rgb="FFFDF2CA"/>
        <bgColor indexed="64"/>
      </patternFill>
    </fill>
    <fill>
      <patternFill patternType="solid">
        <fgColor rgb="FF5F5D5B"/>
        <bgColor indexed="64"/>
      </patternFill>
    </fill>
    <fill>
      <patternFill patternType="solid">
        <fgColor rgb="FF968F84"/>
        <bgColor indexed="64"/>
      </patternFill>
    </fill>
    <fill>
      <patternFill patternType="solid">
        <fgColor rgb="FFCBC4B6"/>
        <bgColor indexed="64"/>
      </patternFill>
    </fill>
    <fill>
      <patternFill patternType="solid">
        <fgColor rgb="FFF0EDD3"/>
        <bgColor indexed="64"/>
      </patternFill>
    </fill>
    <fill>
      <patternFill patternType="solid">
        <fgColor rgb="FFD865A5"/>
        <bgColor indexed="64"/>
      </patternFill>
    </fill>
    <fill>
      <patternFill patternType="solid">
        <fgColor rgb="FFE2EBF0"/>
        <bgColor indexed="64"/>
      </patternFill>
    </fill>
    <fill>
      <patternFill patternType="solid">
        <fgColor rgb="FF617283"/>
        <bgColor indexed="64"/>
      </patternFill>
    </fill>
    <fill>
      <patternFill patternType="solid">
        <fgColor rgb="FFBBC9C8"/>
        <bgColor indexed="64"/>
      </patternFill>
    </fill>
    <fill>
      <patternFill patternType="solid">
        <fgColor rgb="FF4A2B54"/>
        <bgColor rgb="FF4A2B54"/>
      </patternFill>
    </fill>
    <fill>
      <patternFill patternType="solid">
        <fgColor rgb="FFF2F2F2"/>
        <bgColor rgb="FFF2F2F2"/>
      </patternFill>
    </fill>
    <fill>
      <patternFill patternType="solid">
        <fgColor rgb="FFFFFFFF"/>
        <bgColor rgb="FFFFFFFF"/>
      </patternFill>
    </fill>
    <fill>
      <patternFill patternType="solid">
        <fgColor rgb="FFF2F2F2"/>
        <bgColor rgb="FFF2F2F2"/>
      </patternFill>
    </fill>
    <fill>
      <patternFill patternType="solid">
        <fgColor rgb="FF646034"/>
        <bgColor rgb="FF646034"/>
      </patternFill>
    </fill>
    <fill>
      <patternFill patternType="solid">
        <fgColor rgb="FFCECB9F"/>
        <bgColor rgb="FFCECB9F"/>
      </patternFill>
    </fill>
    <fill>
      <patternFill patternType="solid">
        <fgColor rgb="FFE7E4CF"/>
        <bgColor rgb="FFE7E4CF"/>
      </patternFill>
    </fill>
    <fill>
      <patternFill patternType="solid"/>
    </fill>
  </fills>
  <borders count="86">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indexed="62"/>
      </bottom>
      <diagonal/>
    </border>
    <border>
      <left/>
      <right/>
      <top/>
      <bottom style="medium">
        <color indexed="30"/>
      </bottom>
      <diagonal/>
    </border>
    <border>
      <left style="thin">
        <color auto="1"/>
      </left>
      <right style="thin">
        <color auto="1"/>
      </right>
      <top/>
      <bottom/>
      <diagonal/>
    </border>
    <border>
      <left style="thin">
        <color theme="0"/>
      </left>
      <right style="thin">
        <color theme="0"/>
      </right>
      <top/>
      <bottom style="thin">
        <color theme="0"/>
      </bottom>
      <diagonal/>
    </border>
    <border>
      <left style="thin">
        <color indexed="9"/>
      </left>
      <right style="thin">
        <color indexed="9"/>
      </right>
      <top/>
      <bottom style="thin">
        <color indexed="9"/>
      </bottom>
      <diagonal/>
    </border>
    <border>
      <left/>
      <right/>
      <top/>
      <bottom style="thick">
        <color theme="0"/>
      </bottom>
      <diagonal/>
    </border>
    <border>
      <left style="thin">
        <color auto="1"/>
      </left>
      <right style="thin">
        <color auto="1"/>
      </right>
      <top style="thin">
        <color auto="1"/>
      </top>
      <bottom style="thin">
        <color auto="1"/>
      </bottom>
      <diagonal/>
    </border>
    <border>
      <left style="thick">
        <color auto="1"/>
      </left>
      <right style="thick">
        <color auto="1"/>
      </right>
      <top/>
      <bottom/>
      <diagonal/>
    </border>
    <border>
      <left/>
      <right/>
      <top/>
      <bottom style="double">
        <color indexed="52"/>
      </bottom>
      <diagonal/>
    </border>
    <border>
      <left/>
      <right/>
      <top/>
      <bottom style="thick">
        <color indexed="22"/>
      </bottom>
      <diagonal/>
    </border>
    <border>
      <left/>
      <right/>
      <top/>
      <bottom style="thin">
        <color auto="1"/>
      </bottom>
      <diagonal/>
    </border>
    <border>
      <left style="thin">
        <color auto="1"/>
      </left>
      <right style="thin">
        <color auto="1"/>
      </right>
      <top/>
      <bottom style="thin">
        <color auto="1"/>
      </bottom>
      <diagonal/>
    </border>
    <border>
      <left/>
      <right/>
      <top/>
      <bottom style="thick">
        <color indexed="48"/>
      </bottom>
      <diagonal/>
    </border>
    <border>
      <left/>
      <right/>
      <top style="thick">
        <color indexed="48"/>
      </top>
      <bottom/>
      <diagonal/>
    </border>
    <border>
      <left/>
      <right/>
      <top style="thick">
        <color indexed="63"/>
      </top>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style="thin">
        <color indexed="9"/>
      </left>
      <right/>
      <top/>
      <bottom style="thin">
        <color indexed="9"/>
      </bottom>
      <diagonal/>
    </border>
    <border>
      <left style="thick">
        <color indexed="9"/>
      </left>
      <right style="thin">
        <color indexed="9"/>
      </right>
      <top style="thick">
        <color theme="0"/>
      </top>
      <bottom style="thin">
        <color theme="0"/>
      </bottom>
      <diagonal/>
    </border>
    <border>
      <left style="thick">
        <color indexed="9"/>
      </left>
      <right style="thin">
        <color indexed="9"/>
      </right>
      <top style="thin">
        <color indexed="9"/>
      </top>
      <bottom style="thin">
        <color indexed="9"/>
      </bottom>
      <diagonal/>
    </border>
    <border>
      <left style="medium">
        <color auto="1"/>
      </left>
      <right style="medium">
        <color auto="1"/>
      </right>
      <top style="medium">
        <color auto="1"/>
      </top>
      <bottom style="medium">
        <color auto="1"/>
      </bottom>
      <diagonal/>
    </border>
    <border>
      <left/>
      <right/>
      <top style="thick">
        <color theme="0"/>
      </top>
      <bottom/>
      <diagonal/>
    </border>
    <border>
      <left style="thick">
        <color theme="0"/>
      </left>
      <right style="thick">
        <color theme="0"/>
      </right>
      <top/>
      <bottom/>
      <diagonal/>
    </border>
    <border>
      <left/>
      <right style="medium">
        <color auto="1"/>
      </right>
      <top style="medium">
        <color auto="1"/>
      </top>
      <bottom style="medium">
        <color auto="1"/>
      </bottom>
      <diagonal/>
    </border>
    <border>
      <left/>
      <right/>
      <top style="thin">
        <color indexed="9"/>
      </top>
      <bottom style="thin">
        <color indexed="9"/>
      </bottom>
      <diagonal/>
    </border>
    <border>
      <left/>
      <right style="thin">
        <color auto="1"/>
      </right>
      <top/>
      <bottom/>
      <diagonal/>
    </border>
    <border>
      <left/>
      <right style="hair">
        <color auto="1"/>
      </right>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bottom style="hair">
        <color auto="1"/>
      </bottom>
      <diagonal/>
    </border>
    <border>
      <left style="hair">
        <color auto="1"/>
      </left>
      <right style="thin">
        <color auto="1"/>
      </right>
      <top style="hair">
        <color auto="1"/>
      </top>
      <bottom style="hair">
        <color auto="1"/>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ck">
        <color indexed="9"/>
      </left>
      <right style="thin">
        <color indexed="9"/>
      </right>
      <top style="thin">
        <color indexed="9"/>
      </top>
      <bottom style="thin">
        <color indexed="9"/>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8"/>
      </top>
      <bottom/>
      <diagonal/>
    </border>
    <border>
      <left style="thin">
        <color indexed="63"/>
      </left>
      <right style="thin">
        <color indexed="63"/>
      </right>
      <top style="thin">
        <color indexed="63"/>
      </top>
      <bottom style="thin">
        <color indexed="63"/>
      </bottom>
      <diagonal/>
    </border>
    <border>
      <left style="double">
        <color auto="1"/>
      </left>
      <right style="double">
        <color auto="1"/>
      </right>
      <top style="double">
        <color auto="1"/>
      </top>
      <bottom style="double">
        <color auto="1"/>
      </bottom>
      <diagonal/>
    </border>
    <border>
      <left style="thin">
        <color auto="1"/>
      </left>
      <right style="thin">
        <color auto="1"/>
      </right>
      <top style="thin">
        <color auto="1"/>
      </top>
      <bottom style="medium">
        <color auto="1"/>
      </bottom>
      <diagonal/>
    </border>
    <border>
      <left style="thick">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style="thin">
        <color theme="0" tint="-0.14993743705557422"/>
      </left>
      <right/>
      <top style="thin">
        <color theme="0" tint="-0.14993743705557422"/>
      </top>
      <bottom style="thin">
        <color theme="0" tint="-0.14990691854609822"/>
      </bottom>
      <diagonal/>
    </border>
    <border>
      <left/>
      <right/>
      <top style="thin">
        <color theme="0" tint="-0.14993743705557422"/>
      </top>
      <bottom style="thin">
        <color theme="0" tint="-0.14990691854609822"/>
      </bottom>
      <diagonal/>
    </border>
    <border>
      <left/>
      <right/>
      <top style="thin">
        <color theme="0" tint="-0.14990691854609822"/>
      </top>
      <bottom style="thin">
        <color theme="0" tint="-0.14990691854609822"/>
      </bottom>
      <diagonal/>
    </border>
    <border>
      <left style="thin">
        <color theme="0" tint="-0.14993743705557422"/>
      </left>
      <right/>
      <top style="thin">
        <color theme="0" tint="-0.14990691854609822"/>
      </top>
      <bottom style="thin">
        <color theme="0" tint="-0.14993743705557422"/>
      </bottom>
      <diagonal/>
    </border>
    <border>
      <left/>
      <right/>
      <top style="thin">
        <color theme="0" tint="-0.14990691854609822"/>
      </top>
      <bottom style="thin">
        <color theme="0" tint="-0.14993743705557422"/>
      </bottom>
      <diagonal/>
    </border>
    <border>
      <left style="thin">
        <color theme="0" tint="-0.14990691854609822"/>
      </left>
      <right style="thin">
        <color theme="0" tint="-0.14993743705557422"/>
      </right>
      <top style="thin">
        <color theme="0" tint="-0.14990691854609822"/>
      </top>
      <bottom style="thin">
        <color theme="0" tint="-0.149906918546098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indexed="9"/>
      </right>
      <top style="thin">
        <color theme="0" tint="-0.14993743705557422"/>
      </top>
      <bottom style="thin">
        <color theme="0" tint="-0.14993743705557422"/>
      </bottom>
      <diagonal/>
    </border>
    <border>
      <left style="thin">
        <color theme="0" tint="-0.14990691854609822"/>
      </left>
      <right/>
      <top style="thin">
        <color theme="0" tint="-0.14990691854609822"/>
      </top>
      <bottom style="thin">
        <color theme="0" tint="-0.14990691854609822"/>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style="thin">
        <color auto="1"/>
      </left>
      <right style="thin">
        <color auto="1"/>
      </right>
      <top style="thin">
        <color auto="1"/>
      </top>
      <bottom style="thin">
        <color auto="1"/>
      </bottom>
      <diagonal/>
    </border>
    <border>
      <left/>
      <right/>
      <top/>
      <bottom/>
      <diagonal/>
    </border>
    <border>
      <left/>
      <right/>
      <top/>
      <bottom style="thin">
        <color auto="1"/>
      </bottom>
      <diagonal/>
    </border>
    <border>
      <left/>
      <right style="thin">
        <color auto="1"/>
      </right>
      <top/>
      <bottom/>
      <diagonal/>
    </border>
    <border>
      <left/>
      <right style="thin">
        <color auto="1"/>
      </right>
      <top style="thin">
        <color auto="1"/>
      </top>
      <bottom/>
      <diagonal/>
    </border>
  </borders>
  <cellStyleXfs count="415">
    <xf numFmtId="0" fontId="0" fillId="0" borderId="0"/>
    <xf numFmtId="0" fontId="4" fillId="3" borderId="2"/>
    <xf numFmtId="0" fontId="5" fillId="0" borderId="4"/>
    <xf numFmtId="0" fontId="6" fillId="4" borderId="5"/>
    <xf numFmtId="0" fontId="7" fillId="0" borderId="0"/>
    <xf numFmtId="0" fontId="83" fillId="8" borderId="0"/>
    <xf numFmtId="0" fontId="83" fillId="9" borderId="0"/>
    <xf numFmtId="0" fontId="83" fillId="10" borderId="0"/>
    <xf numFmtId="0" fontId="83" fillId="11" borderId="0"/>
    <xf numFmtId="0" fontId="83" fillId="12" borderId="0"/>
    <xf numFmtId="0" fontId="83" fillId="13" borderId="0"/>
    <xf numFmtId="0" fontId="83" fillId="11" borderId="0"/>
    <xf numFmtId="0" fontId="83" fillId="14" borderId="0"/>
    <xf numFmtId="0" fontId="9" fillId="15" borderId="0"/>
    <xf numFmtId="0" fontId="9" fillId="13" borderId="0"/>
    <xf numFmtId="0" fontId="9" fillId="16" borderId="0"/>
    <xf numFmtId="0" fontId="9" fillId="17" borderId="0"/>
    <xf numFmtId="0" fontId="9" fillId="18" borderId="0"/>
    <xf numFmtId="0" fontId="9" fillId="19" borderId="0"/>
    <xf numFmtId="0" fontId="9" fillId="20" borderId="0"/>
    <xf numFmtId="0" fontId="9" fillId="16" borderId="0"/>
    <xf numFmtId="0" fontId="13" fillId="2" borderId="0"/>
    <xf numFmtId="0" fontId="4" fillId="21" borderId="2"/>
    <xf numFmtId="0" fontId="14" fillId="0" borderId="7"/>
    <xf numFmtId="0" fontId="15" fillId="0" borderId="1"/>
    <xf numFmtId="0" fontId="16" fillId="0" borderId="8"/>
    <xf numFmtId="0" fontId="16" fillId="0" borderId="0"/>
    <xf numFmtId="0" fontId="101" fillId="0" borderId="0"/>
    <xf numFmtId="0" fontId="101" fillId="0" borderId="0"/>
    <xf numFmtId="0" fontId="101" fillId="0" borderId="0"/>
    <xf numFmtId="0" fontId="12" fillId="5" borderId="6"/>
    <xf numFmtId="0" fontId="3" fillId="21" borderId="3"/>
    <xf numFmtId="0" fontId="17" fillId="0" borderId="0"/>
    <xf numFmtId="0" fontId="8" fillId="0" borderId="51"/>
    <xf numFmtId="43" fontId="101" fillId="0" borderId="0"/>
    <xf numFmtId="0" fontId="83" fillId="0" borderId="0"/>
    <xf numFmtId="0" fontId="83" fillId="5" borderId="6"/>
    <xf numFmtId="9" fontId="83" fillId="0" borderId="0"/>
    <xf numFmtId="0" fontId="83" fillId="5" borderId="6"/>
    <xf numFmtId="0" fontId="101" fillId="0" borderId="0"/>
    <xf numFmtId="43" fontId="101" fillId="0" borderId="0"/>
    <xf numFmtId="0" fontId="101" fillId="0" borderId="0"/>
    <xf numFmtId="0" fontId="18" fillId="0" borderId="0">
      <alignment vertical="top"/>
    </xf>
    <xf numFmtId="0" fontId="18" fillId="0" borderId="0">
      <alignment vertical="top"/>
    </xf>
    <xf numFmtId="0" fontId="12" fillId="8" borderId="0"/>
    <xf numFmtId="0" fontId="12" fillId="9" borderId="0"/>
    <xf numFmtId="0" fontId="12" fillId="10" borderId="0"/>
    <xf numFmtId="0" fontId="12" fillId="11" borderId="0"/>
    <xf numFmtId="0" fontId="19" fillId="27" borderId="0"/>
    <xf numFmtId="0" fontId="12" fillId="27" borderId="0"/>
    <xf numFmtId="0" fontId="19" fillId="28" borderId="0"/>
    <xf numFmtId="0" fontId="12" fillId="28" borderId="0"/>
    <xf numFmtId="0" fontId="12" fillId="8" borderId="0"/>
    <xf numFmtId="0" fontId="12" fillId="12" borderId="0"/>
    <xf numFmtId="0" fontId="19" fillId="29" borderId="0"/>
    <xf numFmtId="0" fontId="12" fillId="29" borderId="0"/>
    <xf numFmtId="0" fontId="12" fillId="13" borderId="0"/>
    <xf numFmtId="0" fontId="12" fillId="11" borderId="0"/>
    <xf numFmtId="0" fontId="19" fillId="12" borderId="0"/>
    <xf numFmtId="0" fontId="12" fillId="12" borderId="0"/>
    <xf numFmtId="0" fontId="12" fillId="14" borderId="0"/>
    <xf numFmtId="0" fontId="12" fillId="12" borderId="0"/>
    <xf numFmtId="0" fontId="12" fillId="11" borderId="0"/>
    <xf numFmtId="0" fontId="20" fillId="15" borderId="0"/>
    <xf numFmtId="0" fontId="21" fillId="29" borderId="0"/>
    <xf numFmtId="0" fontId="20" fillId="29" borderId="0"/>
    <xf numFmtId="0" fontId="20" fillId="13" borderId="0"/>
    <xf numFmtId="0" fontId="20" fillId="16" borderId="0"/>
    <xf numFmtId="0" fontId="21" fillId="30" borderId="0"/>
    <xf numFmtId="0" fontId="20" fillId="30" borderId="0"/>
    <xf numFmtId="0" fontId="20" fillId="17" borderId="0"/>
    <xf numFmtId="0" fontId="20" fillId="15" borderId="0"/>
    <xf numFmtId="0" fontId="20" fillId="16" borderId="0"/>
    <xf numFmtId="0" fontId="20" fillId="30" borderId="0"/>
    <xf numFmtId="0" fontId="20" fillId="18" borderId="0"/>
    <xf numFmtId="0" fontId="20" fillId="19" borderId="0"/>
    <xf numFmtId="0" fontId="20" fillId="20" borderId="0"/>
    <xf numFmtId="0" fontId="20" fillId="16" borderId="0"/>
    <xf numFmtId="0" fontId="21" fillId="30" borderId="0"/>
    <xf numFmtId="0" fontId="20" fillId="30" borderId="0"/>
    <xf numFmtId="0" fontId="21" fillId="31" borderId="0"/>
    <xf numFmtId="0" fontId="20" fillId="31" borderId="0"/>
    <xf numFmtId="0" fontId="101" fillId="0" borderId="0"/>
    <xf numFmtId="0" fontId="22" fillId="21" borderId="53"/>
    <xf numFmtId="0" fontId="23" fillId="32" borderId="61"/>
    <xf numFmtId="0" fontId="24" fillId="33" borderId="14">
      <alignment horizontal="right" vertical="top" wrapText="1"/>
    </xf>
    <xf numFmtId="0" fontId="23" fillId="0" borderId="52"/>
    <xf numFmtId="0" fontId="25" fillId="34" borderId="54"/>
    <xf numFmtId="0" fontId="26" fillId="25" borderId="0">
      <alignment horizontal="center"/>
    </xf>
    <xf numFmtId="0" fontId="27" fillId="25" borderId="0">
      <alignment horizontal="center" vertical="center"/>
    </xf>
    <xf numFmtId="0" fontId="20" fillId="18" borderId="0"/>
    <xf numFmtId="0" fontId="20" fillId="16" borderId="0"/>
    <xf numFmtId="0" fontId="20" fillId="30" borderId="0"/>
    <xf numFmtId="0" fontId="20" fillId="31" borderId="0"/>
    <xf numFmtId="0" fontId="101" fillId="35" borderId="0">
      <alignment horizontal="center" wrapText="1"/>
    </xf>
    <xf numFmtId="0" fontId="28" fillId="25" borderId="0">
      <alignment horizontal="center"/>
    </xf>
    <xf numFmtId="167" fontId="19" fillId="0" borderId="0"/>
    <xf numFmtId="43" fontId="101" fillId="0" borderId="0"/>
    <xf numFmtId="43" fontId="12" fillId="0" borderId="0"/>
    <xf numFmtId="3" fontId="101" fillId="0" borderId="0"/>
    <xf numFmtId="0" fontId="25" fillId="34" borderId="54"/>
    <xf numFmtId="168" fontId="101" fillId="0" borderId="0"/>
    <xf numFmtId="0" fontId="29" fillId="26" borderId="61">
      <protection locked="0"/>
    </xf>
    <xf numFmtId="0" fontId="101" fillId="0" borderId="0"/>
    <xf numFmtId="0" fontId="30" fillId="26" borderId="61">
      <protection locked="0"/>
    </xf>
    <xf numFmtId="0" fontId="101" fillId="26" borderId="52"/>
    <xf numFmtId="0" fontId="101" fillId="25" borderId="0"/>
    <xf numFmtId="169" fontId="101" fillId="0" borderId="0"/>
    <xf numFmtId="0" fontId="31" fillId="0" borderId="0"/>
    <xf numFmtId="2" fontId="101" fillId="0" borderId="0"/>
    <xf numFmtId="0" fontId="32" fillId="25" borderId="52">
      <alignment horizontal="left"/>
    </xf>
    <xf numFmtId="0" fontId="18" fillId="25" borderId="0">
      <alignment horizontal="left"/>
    </xf>
    <xf numFmtId="0" fontId="33" fillId="0" borderId="15"/>
    <xf numFmtId="0" fontId="34" fillId="10" borderId="0"/>
    <xf numFmtId="0" fontId="34" fillId="10" borderId="0"/>
    <xf numFmtId="0" fontId="24" fillId="36" borderId="0">
      <alignment horizontal="right" vertical="top" wrapText="1"/>
    </xf>
    <xf numFmtId="0" fontId="35" fillId="0" borderId="0">
      <alignment vertical="top"/>
      <protection locked="0"/>
    </xf>
    <xf numFmtId="0" fontId="36" fillId="28" borderId="53"/>
    <xf numFmtId="0" fontId="36" fillId="28" borderId="53"/>
    <xf numFmtId="0" fontId="37" fillId="35" borderId="0">
      <alignment horizontal="center"/>
    </xf>
    <xf numFmtId="0" fontId="101" fillId="25" borderId="52">
      <alignment horizontal="centerContinuous" wrapText="1"/>
    </xf>
    <xf numFmtId="0" fontId="38" fillId="37" borderId="0">
      <alignment horizontal="center" wrapText="1"/>
    </xf>
    <xf numFmtId="167" fontId="19" fillId="0" borderId="0"/>
    <xf numFmtId="0" fontId="39" fillId="0" borderId="7"/>
    <xf numFmtId="0" fontId="40" fillId="0" borderId="16"/>
    <xf numFmtId="0" fontId="41" fillId="0" borderId="8"/>
    <xf numFmtId="0" fontId="41" fillId="0" borderId="0"/>
    <xf numFmtId="0" fontId="23" fillId="25" borderId="55">
      <alignment wrapText="1"/>
    </xf>
    <xf numFmtId="0" fontId="23" fillId="25" borderId="9"/>
    <xf numFmtId="0" fontId="23" fillId="25" borderId="17"/>
    <xf numFmtId="0" fontId="23" fillId="25" borderId="18">
      <alignment horizontal="center" wrapText="1"/>
    </xf>
    <xf numFmtId="0" fontId="33" fillId="0" borderId="15"/>
    <xf numFmtId="0" fontId="101" fillId="0" borderId="0"/>
    <xf numFmtId="0" fontId="42" fillId="38" borderId="0"/>
    <xf numFmtId="0" fontId="42" fillId="38" borderId="0"/>
    <xf numFmtId="0"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9" fillId="0" borderId="0"/>
    <xf numFmtId="0" fontId="12" fillId="0" borderId="0"/>
    <xf numFmtId="0" fontId="19" fillId="0" borderId="0"/>
    <xf numFmtId="0" fontId="19" fillId="0" borderId="0"/>
    <xf numFmtId="0" fontId="101" fillId="0" borderId="0"/>
    <xf numFmtId="0" fontId="19" fillId="0" borderId="0"/>
    <xf numFmtId="0" fontId="12" fillId="0" borderId="0"/>
    <xf numFmtId="0" fontId="19" fillId="0" borderId="0"/>
    <xf numFmtId="0" fontId="101" fillId="0" borderId="0"/>
    <xf numFmtId="0" fontId="12" fillId="0" borderId="0"/>
    <xf numFmtId="0" fontId="101" fillId="0" borderId="0"/>
    <xf numFmtId="0" fontId="101" fillId="0" borderId="0"/>
    <xf numFmtId="0" fontId="101" fillId="0" borderId="0"/>
    <xf numFmtId="0" fontId="101" fillId="0" borderId="0"/>
    <xf numFmtId="0" fontId="12" fillId="39" borderId="56"/>
    <xf numFmtId="0" fontId="19" fillId="39" borderId="56"/>
    <xf numFmtId="0" fontId="44" fillId="9" borderId="0"/>
    <xf numFmtId="9" fontId="101" fillId="0" borderId="0"/>
    <xf numFmtId="0" fontId="23" fillId="25" borderId="52"/>
    <xf numFmtId="0" fontId="27" fillId="25" borderId="0">
      <alignment horizontal="right"/>
    </xf>
    <xf numFmtId="0" fontId="45" fillId="37" borderId="0">
      <alignment horizontal="center"/>
    </xf>
    <xf numFmtId="0" fontId="46" fillId="36" borderId="52">
      <alignment horizontal="left" vertical="top" wrapText="1"/>
    </xf>
    <xf numFmtId="0" fontId="47" fillId="36" borderId="57">
      <alignment horizontal="left" vertical="top" wrapText="1"/>
    </xf>
    <xf numFmtId="0" fontId="46" fillId="36" borderId="58">
      <alignment horizontal="left" vertical="top" wrapText="1"/>
    </xf>
    <xf numFmtId="0" fontId="46" fillId="36" borderId="57">
      <alignment horizontal="left" vertical="top"/>
    </xf>
    <xf numFmtId="0" fontId="101" fillId="40" borderId="0">
      <alignment horizontal="left" vertical="center"/>
    </xf>
    <xf numFmtId="0" fontId="101" fillId="0" borderId="59">
      <alignment horizontal="left" vertical="center" wrapText="1" indent="1"/>
    </xf>
    <xf numFmtId="170" fontId="101" fillId="0" borderId="59">
      <alignment horizontal="right" vertical="center" wrapText="1"/>
    </xf>
    <xf numFmtId="0" fontId="101" fillId="0" borderId="0">
      <alignment horizontal="left" vertical="center" wrapText="1"/>
    </xf>
    <xf numFmtId="0" fontId="101" fillId="0" borderId="0">
      <alignment horizontal="left" vertical="center" wrapText="1" indent="1"/>
    </xf>
    <xf numFmtId="170" fontId="101" fillId="0" borderId="0">
      <alignment horizontal="right" vertical="center" wrapText="1"/>
    </xf>
    <xf numFmtId="171" fontId="101" fillId="0" borderId="0">
      <alignment horizontal="right" vertical="center" wrapText="1"/>
    </xf>
    <xf numFmtId="0" fontId="101" fillId="0" borderId="19">
      <alignment horizontal="left" vertical="center" wrapText="1"/>
    </xf>
    <xf numFmtId="0" fontId="101" fillId="0" borderId="19">
      <alignment horizontal="left" vertical="center" wrapText="1" indent="1"/>
    </xf>
    <xf numFmtId="170" fontId="101" fillId="0" borderId="19">
      <alignment horizontal="right" vertical="center" wrapText="1"/>
    </xf>
    <xf numFmtId="0" fontId="101" fillId="0" borderId="0">
      <alignment vertical="center" wrapText="1"/>
    </xf>
    <xf numFmtId="0" fontId="101" fillId="0" borderId="0"/>
    <xf numFmtId="0" fontId="101" fillId="0" borderId="0">
      <alignment vertical="center" wrapText="1"/>
    </xf>
    <xf numFmtId="0" fontId="101" fillId="0" borderId="0">
      <alignment vertical="center" wrapText="1"/>
    </xf>
    <xf numFmtId="0" fontId="101" fillId="0" borderId="0">
      <alignment horizontal="right" vertical="center"/>
    </xf>
    <xf numFmtId="0" fontId="48" fillId="0" borderId="0">
      <alignment horizontal="left" vertical="center" wrapText="1"/>
    </xf>
    <xf numFmtId="0" fontId="48" fillId="0" borderId="0">
      <alignment horizontal="left" vertical="center" wrapText="1"/>
    </xf>
    <xf numFmtId="0" fontId="49" fillId="0" borderId="0">
      <alignment vertical="center" wrapText="1"/>
    </xf>
    <xf numFmtId="0" fontId="101" fillId="0" borderId="20">
      <alignment horizontal="center" vertical="center" wrapText="1"/>
    </xf>
    <xf numFmtId="0" fontId="48" fillId="0" borderId="20">
      <alignment horizontal="center" vertical="center" wrapText="1"/>
    </xf>
    <xf numFmtId="0" fontId="48" fillId="0" borderId="20">
      <alignment horizontal="center" vertical="center" wrapText="1"/>
    </xf>
    <xf numFmtId="0" fontId="101" fillId="0" borderId="59">
      <alignment horizontal="left" vertical="center" wrapText="1"/>
    </xf>
    <xf numFmtId="0" fontId="19" fillId="0" borderId="0"/>
    <xf numFmtId="0" fontId="50" fillId="0" borderId="0"/>
    <xf numFmtId="0" fontId="101" fillId="0" borderId="0">
      <alignment horizontal="left" wrapText="1"/>
    </xf>
    <xf numFmtId="0" fontId="101" fillId="0" borderId="0">
      <alignment vertical="top"/>
    </xf>
    <xf numFmtId="0" fontId="51" fillId="0" borderId="21"/>
    <xf numFmtId="0" fontId="52" fillId="0" borderId="0"/>
    <xf numFmtId="0" fontId="53" fillId="0" borderId="0">
      <alignment horizontal="left" vertical="top"/>
    </xf>
    <xf numFmtId="0" fontId="26" fillId="25" borderId="0">
      <alignment horizontal="center"/>
    </xf>
    <xf numFmtId="0" fontId="55" fillId="0" borderId="0">
      <alignment vertical="top"/>
    </xf>
    <xf numFmtId="0" fontId="56" fillId="25" borderId="0"/>
    <xf numFmtId="0" fontId="58" fillId="0" borderId="7"/>
    <xf numFmtId="0" fontId="59" fillId="0" borderId="16"/>
    <xf numFmtId="0" fontId="60" fillId="0" borderId="8"/>
    <xf numFmtId="0" fontId="61" fillId="0" borderId="51"/>
    <xf numFmtId="0" fontId="63" fillId="21" borderId="60"/>
    <xf numFmtId="0" fontId="64" fillId="9" borderId="0"/>
    <xf numFmtId="0" fontId="65" fillId="10" borderId="0"/>
    <xf numFmtId="0" fontId="31" fillId="0" borderId="0"/>
    <xf numFmtId="0" fontId="66" fillId="0" borderId="0"/>
    <xf numFmtId="0" fontId="66" fillId="0" borderId="0"/>
    <xf numFmtId="0" fontId="122" fillId="0" borderId="0">
      <alignment vertical="top"/>
      <protection locked="0"/>
    </xf>
    <xf numFmtId="0" fontId="68" fillId="0" borderId="0"/>
    <xf numFmtId="164" fontId="18" fillId="24" borderId="26">
      <alignment horizontal="center" vertical="center"/>
    </xf>
    <xf numFmtId="0" fontId="96" fillId="0" borderId="0"/>
    <xf numFmtId="0" fontId="82" fillId="0" borderId="0"/>
    <xf numFmtId="0" fontId="96" fillId="0" borderId="0"/>
    <xf numFmtId="0" fontId="83" fillId="0" borderId="0"/>
    <xf numFmtId="0" fontId="83" fillId="0" borderId="0"/>
    <xf numFmtId="0" fontId="9" fillId="6" borderId="0"/>
    <xf numFmtId="0" fontId="96" fillId="0" borderId="0"/>
    <xf numFmtId="172" fontId="96" fillId="0" borderId="0"/>
    <xf numFmtId="0" fontId="96" fillId="0" borderId="0"/>
    <xf numFmtId="0" fontId="83" fillId="7" borderId="0"/>
    <xf numFmtId="172" fontId="101" fillId="0" borderId="0"/>
    <xf numFmtId="172" fontId="12" fillId="0" borderId="0"/>
    <xf numFmtId="0" fontId="96" fillId="0" borderId="0"/>
    <xf numFmtId="0" fontId="83" fillId="0" borderId="0"/>
    <xf numFmtId="0" fontId="87" fillId="0" borderId="0"/>
    <xf numFmtId="0" fontId="88" fillId="0" borderId="40"/>
    <xf numFmtId="0" fontId="2" fillId="0" borderId="1"/>
    <xf numFmtId="0" fontId="89" fillId="0" borderId="41"/>
    <xf numFmtId="0" fontId="89" fillId="0" borderId="0"/>
    <xf numFmtId="0" fontId="90" fillId="50" borderId="0"/>
    <xf numFmtId="0" fontId="91" fillId="0" borderId="0"/>
    <xf numFmtId="0" fontId="8" fillId="0" borderId="42"/>
    <xf numFmtId="0" fontId="9" fillId="51" borderId="0"/>
    <xf numFmtId="0" fontId="83" fillId="52" borderId="0"/>
    <xf numFmtId="0" fontId="83" fillId="53" borderId="0"/>
    <xf numFmtId="0" fontId="9" fillId="54" borderId="0"/>
    <xf numFmtId="0" fontId="83" fillId="55" borderId="0"/>
    <xf numFmtId="0" fontId="83" fillId="56" borderId="0"/>
    <xf numFmtId="0" fontId="9" fillId="57" borderId="0"/>
    <xf numFmtId="0" fontId="9" fillId="58" borderId="0"/>
    <xf numFmtId="0" fontId="83" fillId="59" borderId="0"/>
    <xf numFmtId="0" fontId="83" fillId="60" borderId="0"/>
    <xf numFmtId="0" fontId="9" fillId="61" borderId="0"/>
    <xf numFmtId="0" fontId="9" fillId="62" borderId="0"/>
    <xf numFmtId="0" fontId="83" fillId="63" borderId="0"/>
    <xf numFmtId="0" fontId="83" fillId="64" borderId="0"/>
    <xf numFmtId="0" fontId="9" fillId="7" borderId="0"/>
    <xf numFmtId="0" fontId="9" fillId="65" borderId="0"/>
    <xf numFmtId="0" fontId="83" fillId="66" borderId="0"/>
    <xf numFmtId="0" fontId="83" fillId="67" borderId="0"/>
    <xf numFmtId="0" fontId="9" fillId="68" borderId="0"/>
    <xf numFmtId="0" fontId="9" fillId="69" borderId="0"/>
    <xf numFmtId="0" fontId="83" fillId="70" borderId="0"/>
    <xf numFmtId="0" fontId="83" fillId="71" borderId="0"/>
    <xf numFmtId="0" fontId="9" fillId="72" borderId="0"/>
    <xf numFmtId="0" fontId="29" fillId="26" borderId="49">
      <protection locked="0"/>
    </xf>
    <xf numFmtId="0" fontId="12" fillId="8" borderId="0"/>
    <xf numFmtId="0" fontId="12" fillId="9" borderId="0"/>
    <xf numFmtId="0" fontId="12" fillId="10" borderId="0"/>
    <xf numFmtId="0" fontId="12" fillId="11" borderId="0"/>
    <xf numFmtId="0" fontId="12" fillId="27" borderId="0"/>
    <xf numFmtId="0" fontId="12" fillId="28" borderId="0"/>
    <xf numFmtId="0" fontId="12" fillId="12" borderId="0"/>
    <xf numFmtId="0" fontId="12" fillId="29" borderId="0"/>
    <xf numFmtId="0" fontId="12" fillId="13" borderId="0"/>
    <xf numFmtId="0" fontId="12" fillId="11" borderId="0"/>
    <xf numFmtId="0" fontId="12" fillId="12" borderId="0"/>
    <xf numFmtId="0" fontId="12" fillId="14" borderId="0"/>
    <xf numFmtId="0" fontId="20" fillId="15" borderId="0"/>
    <xf numFmtId="0" fontId="20" fillId="29" borderId="0"/>
    <xf numFmtId="0" fontId="20" fillId="13" borderId="0"/>
    <xf numFmtId="0" fontId="20" fillId="16" borderId="0"/>
    <xf numFmtId="0" fontId="20" fillId="30" borderId="0"/>
    <xf numFmtId="0" fontId="20" fillId="17" borderId="0"/>
    <xf numFmtId="0" fontId="92" fillId="21" borderId="53"/>
    <xf numFmtId="0" fontId="23" fillId="0" borderId="43"/>
    <xf numFmtId="0" fontId="93" fillId="0" borderId="15"/>
    <xf numFmtId="0" fontId="94" fillId="34" borderId="54"/>
    <xf numFmtId="0" fontId="20" fillId="18" borderId="0"/>
    <xf numFmtId="0" fontId="20" fillId="19" borderId="0"/>
    <xf numFmtId="0" fontId="20" fillId="20" borderId="0"/>
    <xf numFmtId="0" fontId="20" fillId="16" borderId="0"/>
    <xf numFmtId="0" fontId="20" fillId="30" borderId="0"/>
    <xf numFmtId="0" fontId="20" fillId="31" borderId="0"/>
    <xf numFmtId="43" fontId="101" fillId="0" borderId="0"/>
    <xf numFmtId="43" fontId="12" fillId="0" borderId="0"/>
    <xf numFmtId="173" fontId="101" fillId="0" borderId="0"/>
    <xf numFmtId="0" fontId="101" fillId="26" borderId="43"/>
    <xf numFmtId="0" fontId="32" fillId="25" borderId="43">
      <alignment horizontal="left"/>
    </xf>
    <xf numFmtId="0" fontId="101" fillId="25" borderId="43">
      <alignment horizontal="centerContinuous" wrapText="1"/>
    </xf>
    <xf numFmtId="0" fontId="23" fillId="25" borderId="44">
      <alignment wrapText="1"/>
    </xf>
    <xf numFmtId="0" fontId="23" fillId="25" borderId="45"/>
    <xf numFmtId="0" fontId="23" fillId="25" borderId="46">
      <alignment horizontal="center" wrapText="1"/>
    </xf>
    <xf numFmtId="0" fontId="43" fillId="38" borderId="0"/>
    <xf numFmtId="0" fontId="18" fillId="0" borderId="0"/>
    <xf numFmtId="0" fontId="12" fillId="39" borderId="56"/>
    <xf numFmtId="0" fontId="23" fillId="25" borderId="43"/>
    <xf numFmtId="0" fontId="46" fillId="36" borderId="43">
      <alignment horizontal="left" vertical="top" wrapText="1"/>
    </xf>
    <xf numFmtId="0" fontId="47" fillId="36" borderId="47">
      <alignment horizontal="left" vertical="top" wrapText="1"/>
    </xf>
    <xf numFmtId="0" fontId="46" fillId="36" borderId="48">
      <alignment horizontal="left" vertical="top" wrapText="1"/>
    </xf>
    <xf numFmtId="0" fontId="46" fillId="36" borderId="47">
      <alignment horizontal="left" vertical="top"/>
    </xf>
    <xf numFmtId="0" fontId="95" fillId="0" borderId="0"/>
    <xf numFmtId="0" fontId="54" fillId="0" borderId="0"/>
    <xf numFmtId="0" fontId="57" fillId="0" borderId="0"/>
    <xf numFmtId="0" fontId="58" fillId="0" borderId="7"/>
    <xf numFmtId="0" fontId="59" fillId="0" borderId="16"/>
    <xf numFmtId="0" fontId="60" fillId="0" borderId="8"/>
    <xf numFmtId="0" fontId="60" fillId="0" borderId="0"/>
    <xf numFmtId="0" fontId="57" fillId="0" borderId="0"/>
    <xf numFmtId="0" fontId="62" fillId="0" borderId="51"/>
    <xf numFmtId="0" fontId="96" fillId="0" borderId="0"/>
    <xf numFmtId="172" fontId="96" fillId="0" borderId="0"/>
    <xf numFmtId="0" fontId="23" fillId="32" borderId="49"/>
    <xf numFmtId="0" fontId="96" fillId="0" borderId="0"/>
    <xf numFmtId="0" fontId="97" fillId="50" borderId="0"/>
    <xf numFmtId="9" fontId="96" fillId="0" borderId="0"/>
    <xf numFmtId="0" fontId="8" fillId="0" borderId="51"/>
    <xf numFmtId="0" fontId="22" fillId="21" borderId="53"/>
    <xf numFmtId="0" fontId="23" fillId="0" borderId="52"/>
    <xf numFmtId="0" fontId="25" fillId="34" borderId="54"/>
    <xf numFmtId="0" fontId="25" fillId="34" borderId="54"/>
    <xf numFmtId="0" fontId="101" fillId="26" borderId="52"/>
    <xf numFmtId="0" fontId="32" fillId="25" borderId="52">
      <alignment horizontal="left"/>
    </xf>
    <xf numFmtId="0" fontId="36" fillId="28" borderId="53"/>
    <xf numFmtId="0" fontId="36" fillId="28" borderId="53"/>
    <xf numFmtId="0" fontId="101" fillId="25" borderId="52">
      <alignment horizontal="centerContinuous" wrapText="1"/>
    </xf>
    <xf numFmtId="0" fontId="23" fillId="25" borderId="55">
      <alignment wrapText="1"/>
    </xf>
    <xf numFmtId="0" fontId="12" fillId="39" borderId="56"/>
    <xf numFmtId="0" fontId="19" fillId="39" borderId="56"/>
    <xf numFmtId="0" fontId="23" fillId="25" borderId="52"/>
    <xf numFmtId="0" fontId="46" fillId="36" borderId="52">
      <alignment horizontal="left" vertical="top" wrapText="1"/>
    </xf>
    <xf numFmtId="0" fontId="47" fillId="36" borderId="57">
      <alignment horizontal="left" vertical="top" wrapText="1"/>
    </xf>
    <xf numFmtId="0" fontId="46" fillId="36" borderId="58">
      <alignment horizontal="left" vertical="top" wrapText="1"/>
    </xf>
    <xf numFmtId="0" fontId="46" fillId="36" borderId="57">
      <alignment horizontal="left" vertical="top"/>
    </xf>
    <xf numFmtId="0" fontId="101" fillId="0" borderId="59">
      <alignment horizontal="left" vertical="center" wrapText="1" indent="1"/>
    </xf>
    <xf numFmtId="170" fontId="101" fillId="0" borderId="59">
      <alignment horizontal="right" vertical="center" wrapText="1"/>
    </xf>
    <xf numFmtId="0" fontId="29" fillId="26" borderId="61">
      <protection locked="0"/>
    </xf>
    <xf numFmtId="0" fontId="101" fillId="0" borderId="59">
      <alignment horizontal="left" vertical="center" wrapText="1"/>
    </xf>
    <xf numFmtId="0" fontId="61" fillId="0" borderId="51"/>
    <xf numFmtId="0" fontId="62" fillId="0" borderId="51"/>
    <xf numFmtId="0" fontId="63" fillId="21" borderId="60"/>
    <xf numFmtId="0" fontId="92" fillId="21" borderId="53"/>
    <xf numFmtId="0" fontId="23" fillId="0" borderId="52"/>
    <xf numFmtId="0" fontId="94" fillId="34" borderId="54"/>
    <xf numFmtId="0" fontId="101" fillId="26" borderId="52"/>
    <xf numFmtId="0" fontId="32" fillId="25" borderId="52">
      <alignment horizontal="left"/>
    </xf>
    <xf numFmtId="0" fontId="101" fillId="25" borderId="52">
      <alignment horizontal="centerContinuous" wrapText="1"/>
    </xf>
    <xf numFmtId="0" fontId="23" fillId="25" borderId="55">
      <alignment wrapText="1"/>
    </xf>
    <xf numFmtId="0" fontId="12" fillId="39" borderId="56"/>
    <xf numFmtId="0" fontId="23" fillId="25" borderId="52"/>
    <xf numFmtId="0" fontId="46" fillId="36" borderId="52">
      <alignment horizontal="left" vertical="top" wrapText="1"/>
    </xf>
    <xf numFmtId="0" fontId="47" fillId="36" borderId="57">
      <alignment horizontal="left" vertical="top" wrapText="1"/>
    </xf>
    <xf numFmtId="0" fontId="46" fillId="36" borderId="58">
      <alignment horizontal="left" vertical="top" wrapText="1"/>
    </xf>
    <xf numFmtId="0" fontId="46" fillId="36" borderId="57">
      <alignment horizontal="left" vertical="top"/>
    </xf>
    <xf numFmtId="0" fontId="62" fillId="0" borderId="51"/>
    <xf numFmtId="0" fontId="96" fillId="0" borderId="0"/>
    <xf numFmtId="0" fontId="8" fillId="0" borderId="51"/>
    <xf numFmtId="43" fontId="101" fillId="0" borderId="0"/>
    <xf numFmtId="0" fontId="22" fillId="21" borderId="53"/>
    <xf numFmtId="0" fontId="23" fillId="0" borderId="52"/>
    <xf numFmtId="0" fontId="25" fillId="34" borderId="54"/>
    <xf numFmtId="43" fontId="101" fillId="0" borderId="0"/>
    <xf numFmtId="43" fontId="12" fillId="0" borderId="0"/>
    <xf numFmtId="0" fontId="25" fillId="34" borderId="54"/>
    <xf numFmtId="0" fontId="101" fillId="26" borderId="52"/>
    <xf numFmtId="0" fontId="32" fillId="25" borderId="52">
      <alignment horizontal="left"/>
    </xf>
    <xf numFmtId="0" fontId="36" fillId="28" borderId="53"/>
    <xf numFmtId="0" fontId="36" fillId="28" borderId="53"/>
    <xf numFmtId="0" fontId="101" fillId="25" borderId="52">
      <alignment horizontal="centerContinuous" wrapText="1"/>
    </xf>
    <xf numFmtId="0" fontId="23" fillId="25" borderId="55">
      <alignment wrapText="1"/>
    </xf>
    <xf numFmtId="0" fontId="12" fillId="39" borderId="56"/>
    <xf numFmtId="0" fontId="19" fillId="39" borderId="56"/>
    <xf numFmtId="0" fontId="23" fillId="25" borderId="52"/>
    <xf numFmtId="0" fontId="46" fillId="36" borderId="52">
      <alignment horizontal="left" vertical="top" wrapText="1"/>
    </xf>
    <xf numFmtId="0" fontId="47" fillId="36" borderId="57">
      <alignment horizontal="left" vertical="top" wrapText="1"/>
    </xf>
    <xf numFmtId="0" fontId="46" fillId="36" borderId="58">
      <alignment horizontal="left" vertical="top" wrapText="1"/>
    </xf>
    <xf numFmtId="0" fontId="46" fillId="36" borderId="57">
      <alignment horizontal="left" vertical="top"/>
    </xf>
    <xf numFmtId="0" fontId="101" fillId="0" borderId="59">
      <alignment horizontal="left" vertical="center" wrapText="1" indent="1"/>
    </xf>
    <xf numFmtId="170" fontId="101" fillId="0" borderId="59">
      <alignment horizontal="right" vertical="center" wrapText="1"/>
    </xf>
    <xf numFmtId="0" fontId="101" fillId="0" borderId="59">
      <alignment horizontal="left" vertical="center" wrapText="1"/>
    </xf>
    <xf numFmtId="0" fontId="61" fillId="0" borderId="51"/>
    <xf numFmtId="0" fontId="62" fillId="0" borderId="51"/>
    <xf numFmtId="0" fontId="63" fillId="21" borderId="60"/>
    <xf numFmtId="0" fontId="92" fillId="21" borderId="53"/>
    <xf numFmtId="0" fontId="23" fillId="0" borderId="52"/>
    <xf numFmtId="0" fontId="94" fillId="34" borderId="54"/>
    <xf numFmtId="43" fontId="101" fillId="0" borderId="0"/>
    <xf numFmtId="43" fontId="12" fillId="0" borderId="0"/>
    <xf numFmtId="0" fontId="101" fillId="26" borderId="52"/>
    <xf numFmtId="0" fontId="32" fillId="25" borderId="52">
      <alignment horizontal="left"/>
    </xf>
    <xf numFmtId="0" fontId="101" fillId="25" borderId="52">
      <alignment horizontal="centerContinuous" wrapText="1"/>
    </xf>
    <xf numFmtId="0" fontId="23" fillId="25" borderId="55">
      <alignment wrapText="1"/>
    </xf>
    <xf numFmtId="0" fontId="12" fillId="39" borderId="56"/>
    <xf numFmtId="0" fontId="23" fillId="25" borderId="52"/>
    <xf numFmtId="0" fontId="46" fillId="36" borderId="52">
      <alignment horizontal="left" vertical="top" wrapText="1"/>
    </xf>
    <xf numFmtId="0" fontId="47" fillId="36" borderId="57">
      <alignment horizontal="left" vertical="top" wrapText="1"/>
    </xf>
    <xf numFmtId="0" fontId="46" fillId="36" borderId="58">
      <alignment horizontal="left" vertical="top" wrapText="1"/>
    </xf>
    <xf numFmtId="0" fontId="46" fillId="36" borderId="57">
      <alignment horizontal="left" vertical="top"/>
    </xf>
    <xf numFmtId="0" fontId="62" fillId="0" borderId="51"/>
    <xf numFmtId="0" fontId="96" fillId="0" borderId="0"/>
    <xf numFmtId="0" fontId="23" fillId="32" borderId="61"/>
    <xf numFmtId="172" fontId="101" fillId="0" borderId="0"/>
    <xf numFmtId="172" fontId="101" fillId="0" borderId="0"/>
    <xf numFmtId="172" fontId="12" fillId="0" borderId="0"/>
    <xf numFmtId="172" fontId="12" fillId="0" borderId="0"/>
    <xf numFmtId="172" fontId="96" fillId="0" borderId="0"/>
    <xf numFmtId="172" fontId="96" fillId="0" borderId="0"/>
    <xf numFmtId="0" fontId="23" fillId="32" borderId="61"/>
    <xf numFmtId="0" fontId="29" fillId="26" borderId="61">
      <protection locked="0"/>
    </xf>
  </cellStyleXfs>
  <cellXfs count="294">
    <xf numFmtId="0" fontId="0" fillId="0" borderId="0" xfId="0"/>
    <xf numFmtId="0" fontId="0" fillId="23" borderId="0" xfId="0" applyFill="1"/>
    <xf numFmtId="0" fontId="2" fillId="23" borderId="0" xfId="204" applyFont="1" applyFill="1" applyBorder="1"/>
    <xf numFmtId="0" fontId="0" fillId="23" borderId="0" xfId="0" applyFill="1" applyAlignment="1">
      <alignment textRotation="90"/>
    </xf>
    <xf numFmtId="0" fontId="0" fillId="23" borderId="0" xfId="0" applyFill="1" applyAlignment="1">
      <alignment horizontal="center"/>
    </xf>
    <xf numFmtId="0" fontId="0" fillId="23" borderId="0" xfId="0" applyFill="1" applyAlignment="1">
      <alignment horizontal="center" textRotation="90" wrapText="1"/>
    </xf>
    <xf numFmtId="0" fontId="74" fillId="23" borderId="12" xfId="204" applyFont="1" applyFill="1" applyBorder="1"/>
    <xf numFmtId="0" fontId="77" fillId="23" borderId="0" xfId="204" applyFont="1" applyFill="1" applyBorder="1"/>
    <xf numFmtId="0" fontId="70" fillId="23" borderId="0" xfId="0" applyFont="1" applyFill="1" applyAlignment="1">
      <alignment horizontal="center"/>
    </xf>
    <xf numFmtId="0" fontId="70" fillId="23" borderId="0" xfId="0" applyFont="1" applyFill="1" applyAlignment="1">
      <alignment horizontal="center" wrapText="1"/>
    </xf>
    <xf numFmtId="1" fontId="69" fillId="0" borderId="0" xfId="0" applyNumberFormat="1" applyFont="1" applyAlignment="1">
      <alignment horizontal="right"/>
    </xf>
    <xf numFmtId="0" fontId="70" fillId="0" borderId="0" xfId="0" applyFont="1"/>
    <xf numFmtId="0" fontId="71" fillId="0" borderId="0" xfId="0" applyFont="1" applyAlignment="1">
      <alignment horizontal="center" vertical="center" wrapText="1"/>
    </xf>
    <xf numFmtId="0" fontId="74" fillId="23" borderId="12" xfId="204" applyFont="1" applyFill="1" applyBorder="1" applyAlignment="1">
      <alignment horizontal="left" indent="1"/>
    </xf>
    <xf numFmtId="0" fontId="77" fillId="23" borderId="0" xfId="204" applyFont="1" applyFill="1" applyBorder="1" applyAlignment="1">
      <alignment horizontal="left" indent="1"/>
    </xf>
    <xf numFmtId="0" fontId="70" fillId="23" borderId="0" xfId="0" applyFont="1" applyFill="1" applyAlignment="1">
      <alignment horizontal="left" indent="1"/>
    </xf>
    <xf numFmtId="0" fontId="70" fillId="0" borderId="0" xfId="0" applyFont="1" applyAlignment="1">
      <alignment horizontal="left" indent="1"/>
    </xf>
    <xf numFmtId="0" fontId="71" fillId="0" borderId="0" xfId="0" applyFont="1" applyAlignment="1">
      <alignment horizontal="left" indent="1"/>
    </xf>
    <xf numFmtId="0" fontId="71" fillId="0" borderId="0" xfId="0" applyFont="1" applyAlignment="1">
      <alignment horizontal="left" vertical="center" indent="1"/>
    </xf>
    <xf numFmtId="0" fontId="70" fillId="0" borderId="0" xfId="0" applyFont="1" applyAlignment="1">
      <alignment horizontal="center" textRotation="90" wrapText="1"/>
    </xf>
    <xf numFmtId="0" fontId="69" fillId="23" borderId="0" xfId="0" applyFont="1" applyFill="1" applyAlignment="1">
      <alignment horizontal="center" vertical="center"/>
    </xf>
    <xf numFmtId="1" fontId="69" fillId="0" borderId="0" xfId="0" applyNumberFormat="1" applyFont="1" applyAlignment="1">
      <alignment horizontal="center" vertical="center"/>
    </xf>
    <xf numFmtId="0" fontId="69" fillId="23" borderId="0" xfId="0" applyFont="1" applyFill="1" applyAlignment="1">
      <alignment horizontal="center"/>
    </xf>
    <xf numFmtId="0" fontId="69" fillId="0" borderId="0" xfId="0" applyFont="1" applyAlignment="1">
      <alignment horizontal="center"/>
    </xf>
    <xf numFmtId="0" fontId="0" fillId="0" borderId="0" xfId="0" applyAlignment="1">
      <alignment textRotation="90"/>
    </xf>
    <xf numFmtId="0" fontId="0" fillId="0" borderId="0" xfId="0" applyAlignment="1">
      <alignment horizontal="center"/>
    </xf>
    <xf numFmtId="2" fontId="0" fillId="0" borderId="0" xfId="0" applyNumberFormat="1"/>
    <xf numFmtId="9" fontId="0" fillId="0" borderId="0" xfId="37" applyFont="1"/>
    <xf numFmtId="164" fontId="0" fillId="0" borderId="0" xfId="0" applyNumberFormat="1"/>
    <xf numFmtId="0" fontId="70" fillId="42" borderId="0" xfId="0" applyFont="1" applyFill="1" applyAlignment="1">
      <alignment horizontal="left" indent="1"/>
    </xf>
    <xf numFmtId="0" fontId="70" fillId="42" borderId="0" xfId="0" applyFont="1" applyFill="1" applyAlignment="1">
      <alignment horizontal="center"/>
    </xf>
    <xf numFmtId="0" fontId="70" fillId="42" borderId="0" xfId="61" applyFont="1" applyFill="1" applyAlignment="1">
      <alignment horizontal="center" textRotation="90" wrapText="1"/>
    </xf>
    <xf numFmtId="0" fontId="70" fillId="42" borderId="0" xfId="52" applyFont="1" applyFill="1" applyAlignment="1">
      <alignment horizontal="center" textRotation="90" wrapText="1"/>
    </xf>
    <xf numFmtId="0" fontId="76" fillId="42" borderId="0" xfId="71" applyFont="1" applyFill="1" applyAlignment="1">
      <alignment horizontal="center" textRotation="90" wrapText="1"/>
    </xf>
    <xf numFmtId="0" fontId="76" fillId="42" borderId="0" xfId="90" applyFont="1" applyFill="1" applyAlignment="1">
      <alignment horizontal="center" textRotation="90" wrapText="1"/>
    </xf>
    <xf numFmtId="9" fontId="23" fillId="22" borderId="18" xfId="37" applyFont="1" applyFill="1" applyBorder="1" applyAlignment="1">
      <alignment horizontal="center"/>
    </xf>
    <xf numFmtId="0" fontId="79" fillId="23" borderId="0" xfId="0" applyFont="1" applyFill="1"/>
    <xf numFmtId="0" fontId="73" fillId="0" borderId="18" xfId="0" applyFont="1" applyBorder="1" applyAlignment="1">
      <alignment horizontal="left" vertical="top" wrapText="1" indent="1"/>
    </xf>
    <xf numFmtId="0" fontId="70" fillId="22" borderId="0" xfId="0" applyFont="1" applyFill="1" applyAlignment="1">
      <alignment horizontal="center" textRotation="90" wrapText="1"/>
    </xf>
    <xf numFmtId="0" fontId="0" fillId="22" borderId="0" xfId="0" applyFill="1" applyAlignment="1">
      <alignment horizontal="center" textRotation="90" wrapText="1"/>
    </xf>
    <xf numFmtId="0" fontId="77" fillId="23" borderId="0" xfId="204" applyFont="1" applyFill="1" applyBorder="1" applyAlignment="1">
      <alignment horizontal="left" vertical="center"/>
    </xf>
    <xf numFmtId="3" fontId="72" fillId="23" borderId="0" xfId="0" applyNumberFormat="1" applyFont="1" applyFill="1" applyAlignment="1">
      <alignment horizontal="center"/>
    </xf>
    <xf numFmtId="3" fontId="72" fillId="22" borderId="0" xfId="0" applyNumberFormat="1" applyFont="1" applyFill="1" applyAlignment="1">
      <alignment horizontal="center"/>
    </xf>
    <xf numFmtId="0" fontId="11" fillId="23" borderId="0" xfId="0" applyFont="1" applyFill="1"/>
    <xf numFmtId="14" fontId="0" fillId="0" borderId="0" xfId="0" applyNumberFormat="1"/>
    <xf numFmtId="0" fontId="75" fillId="0" borderId="0" xfId="0" applyFont="1" applyAlignment="1">
      <alignment horizontal="left" indent="1"/>
    </xf>
    <xf numFmtId="0" fontId="37" fillId="23" borderId="13" xfId="204" applyFont="1" applyFill="1" applyBorder="1" applyAlignment="1">
      <alignment horizontal="center" vertical="center" wrapText="1"/>
    </xf>
    <xf numFmtId="0" fontId="37" fillId="23" borderId="13" xfId="203" applyFont="1" applyFill="1" applyBorder="1" applyAlignment="1">
      <alignment horizontal="center" vertical="center" wrapText="1"/>
    </xf>
    <xf numFmtId="0" fontId="10" fillId="23" borderId="13" xfId="205" applyFont="1" applyFill="1" applyBorder="1" applyAlignment="1">
      <alignment horizontal="center" vertical="center" wrapText="1"/>
    </xf>
    <xf numFmtId="0" fontId="1" fillId="23" borderId="0" xfId="220" applyFont="1" applyFill="1"/>
    <xf numFmtId="0" fontId="6" fillId="23" borderId="0" xfId="221" applyFont="1" applyFill="1"/>
    <xf numFmtId="0" fontId="74" fillId="23" borderId="10" xfId="220" applyFont="1" applyFill="1" applyBorder="1" applyAlignment="1">
      <alignment horizontal="left" indent="1"/>
    </xf>
    <xf numFmtId="0" fontId="74" fillId="23" borderId="29" xfId="204" applyFont="1" applyFill="1" applyBorder="1"/>
    <xf numFmtId="0" fontId="84" fillId="23" borderId="0" xfId="220" applyFont="1" applyFill="1"/>
    <xf numFmtId="0" fontId="85" fillId="43" borderId="0" xfId="32" applyFont="1" applyFill="1"/>
    <xf numFmtId="0" fontId="86" fillId="49" borderId="30" xfId="203" applyFont="1" applyFill="1" applyBorder="1" applyAlignment="1">
      <alignment horizontal="center" textRotation="90" wrapText="1"/>
    </xf>
    <xf numFmtId="14" fontId="0" fillId="0" borderId="33" xfId="0" applyNumberFormat="1" applyBorder="1"/>
    <xf numFmtId="0" fontId="0" fillId="0" borderId="33" xfId="0" applyBorder="1"/>
    <xf numFmtId="0" fontId="70" fillId="23" borderId="0" xfId="0" applyFont="1" applyFill="1"/>
    <xf numFmtId="0" fontId="37" fillId="23" borderId="30" xfId="204" applyFont="1" applyFill="1" applyBorder="1" applyAlignment="1">
      <alignment horizontal="center" textRotation="90" wrapText="1"/>
    </xf>
    <xf numFmtId="0" fontId="98" fillId="23" borderId="10" xfId="220" applyFont="1" applyFill="1" applyBorder="1" applyAlignment="1">
      <alignment horizontal="left" indent="1"/>
    </xf>
    <xf numFmtId="0" fontId="102" fillId="22" borderId="0" xfId="0" applyFont="1" applyFill="1" applyAlignment="1">
      <alignment horizontal="right" wrapText="1"/>
    </xf>
    <xf numFmtId="0" fontId="103" fillId="23" borderId="43" xfId="0" applyFont="1" applyFill="1" applyBorder="1" applyAlignment="1">
      <alignment horizontal="left" wrapText="1" indent="1"/>
    </xf>
    <xf numFmtId="3" fontId="23" fillId="22" borderId="0" xfId="71" applyNumberFormat="1" applyFont="1" applyFill="1" applyAlignment="1">
      <alignment horizontal="center"/>
    </xf>
    <xf numFmtId="9" fontId="23" fillId="22" borderId="0" xfId="37" applyFont="1" applyFill="1" applyAlignment="1">
      <alignment horizontal="center"/>
    </xf>
    <xf numFmtId="3" fontId="23" fillId="22" borderId="0" xfId="61" applyNumberFormat="1" applyFont="1" applyFill="1" applyAlignment="1">
      <alignment horizontal="center"/>
    </xf>
    <xf numFmtId="3" fontId="23" fillId="22" borderId="0" xfId="52" applyNumberFormat="1" applyFont="1" applyFill="1" applyAlignment="1">
      <alignment horizontal="center"/>
    </xf>
    <xf numFmtId="3" fontId="23" fillId="22" borderId="0" xfId="90" applyNumberFormat="1" applyFont="1" applyFill="1" applyAlignment="1">
      <alignment horizontal="center"/>
    </xf>
    <xf numFmtId="10" fontId="23" fillId="22" borderId="0" xfId="37" applyNumberFormat="1" applyFont="1" applyFill="1" applyAlignment="1">
      <alignment horizontal="center"/>
    </xf>
    <xf numFmtId="165" fontId="23" fillId="22" borderId="0" xfId="61" applyNumberFormat="1" applyFont="1" applyFill="1" applyAlignment="1">
      <alignment horizontal="center"/>
    </xf>
    <xf numFmtId="9" fontId="23" fillId="22" borderId="0" xfId="163" applyFont="1" applyFill="1" applyAlignment="1">
      <alignment horizontal="center"/>
    </xf>
    <xf numFmtId="2" fontId="23" fillId="22" borderId="0" xfId="163" applyNumberFormat="1" applyFont="1" applyFill="1" applyAlignment="1">
      <alignment horizontal="center"/>
    </xf>
    <xf numFmtId="165" fontId="23" fillId="22" borderId="0" xfId="13" applyNumberFormat="1" applyFont="1" applyFill="1" applyAlignment="1">
      <alignment horizontal="center"/>
    </xf>
    <xf numFmtId="0" fontId="10" fillId="23" borderId="52" xfId="205" applyFont="1" applyFill="1" applyBorder="1" applyAlignment="1">
      <alignment horizontal="center" vertical="center" wrapText="1"/>
    </xf>
    <xf numFmtId="3" fontId="23" fillId="22" borderId="0" xfId="13" applyNumberFormat="1" applyFont="1" applyFill="1" applyAlignment="1">
      <alignment horizontal="center"/>
    </xf>
    <xf numFmtId="14" fontId="102" fillId="22" borderId="0" xfId="0" applyNumberFormat="1" applyFont="1" applyFill="1" applyAlignment="1">
      <alignment horizontal="right" wrapText="1"/>
    </xf>
    <xf numFmtId="0" fontId="104" fillId="23" borderId="30" xfId="203" applyFont="1" applyFill="1" applyBorder="1" applyAlignment="1">
      <alignment horizontal="center" textRotation="90" wrapText="1"/>
    </xf>
    <xf numFmtId="0" fontId="104" fillId="73" borderId="30" xfId="203" applyFont="1" applyFill="1" applyBorder="1" applyAlignment="1">
      <alignment horizontal="center" textRotation="90" wrapText="1"/>
    </xf>
    <xf numFmtId="0" fontId="80" fillId="23" borderId="0" xfId="232" applyFont="1" applyFill="1" applyBorder="1" applyAlignment="1" applyProtection="1">
      <alignment horizontal="center" textRotation="90" wrapText="1"/>
      <protection locked="0"/>
    </xf>
    <xf numFmtId="0" fontId="106" fillId="23" borderId="30" xfId="204" applyFont="1" applyFill="1" applyBorder="1" applyAlignment="1">
      <alignment horizontal="center" textRotation="90" wrapText="1"/>
    </xf>
    <xf numFmtId="0" fontId="105" fillId="75" borderId="30" xfId="204" applyFont="1" applyFill="1" applyBorder="1" applyAlignment="1">
      <alignment horizontal="center" textRotation="90" wrapText="1"/>
    </xf>
    <xf numFmtId="0" fontId="107" fillId="23" borderId="30" xfId="204" applyFont="1" applyFill="1" applyBorder="1" applyAlignment="1">
      <alignment horizontal="center" textRotation="90" wrapText="1"/>
    </xf>
    <xf numFmtId="0" fontId="108" fillId="87" borderId="30" xfId="203" applyFont="1" applyFill="1" applyBorder="1" applyAlignment="1">
      <alignment horizontal="center" textRotation="90" wrapText="1"/>
    </xf>
    <xf numFmtId="0" fontId="109" fillId="23" borderId="30" xfId="204" applyFont="1" applyFill="1" applyBorder="1" applyAlignment="1">
      <alignment horizontal="center" textRotation="90" wrapText="1"/>
    </xf>
    <xf numFmtId="0" fontId="76" fillId="88" borderId="24" xfId="91" applyFont="1" applyFill="1" applyBorder="1" applyAlignment="1">
      <alignment horizontal="center" textRotation="90" wrapText="1"/>
    </xf>
    <xf numFmtId="0" fontId="76" fillId="89" borderId="23" xfId="72" applyFont="1" applyFill="1" applyBorder="1" applyAlignment="1">
      <alignment horizontal="center" textRotation="90" wrapText="1"/>
    </xf>
    <xf numFmtId="0" fontId="70" fillId="90" borderId="23" xfId="62" applyFont="1" applyFill="1" applyBorder="1" applyAlignment="1">
      <alignment horizontal="center" textRotation="90" wrapText="1"/>
    </xf>
    <xf numFmtId="0" fontId="70" fillId="91" borderId="23" xfId="62" applyFont="1" applyFill="1" applyBorder="1" applyAlignment="1">
      <alignment horizontal="center" textRotation="90" wrapText="1"/>
    </xf>
    <xf numFmtId="0" fontId="76" fillId="81" borderId="22" xfId="93" applyFont="1" applyFill="1" applyBorder="1" applyAlignment="1">
      <alignment horizontal="center" textRotation="90" wrapText="1"/>
    </xf>
    <xf numFmtId="0" fontId="75" fillId="82" borderId="24" xfId="92" applyFont="1" applyFill="1" applyBorder="1" applyAlignment="1">
      <alignment horizontal="center" textRotation="90" wrapText="1"/>
    </xf>
    <xf numFmtId="0" fontId="10" fillId="83" borderId="22" xfId="73" applyFont="1" applyFill="1" applyBorder="1" applyAlignment="1">
      <alignment horizontal="center" textRotation="90" wrapText="1"/>
    </xf>
    <xf numFmtId="0" fontId="10" fillId="83" borderId="24" xfId="73" applyFont="1" applyFill="1" applyBorder="1" applyAlignment="1">
      <alignment horizontal="center" textRotation="90" wrapText="1"/>
    </xf>
    <xf numFmtId="0" fontId="10" fillId="83" borderId="28" xfId="73" applyFont="1" applyFill="1" applyBorder="1" applyAlignment="1">
      <alignment horizontal="center" textRotation="90" wrapText="1"/>
    </xf>
    <xf numFmtId="0" fontId="76" fillId="76" borderId="28" xfId="90" applyFont="1" applyFill="1" applyBorder="1" applyAlignment="1">
      <alignment horizontal="center" textRotation="90" wrapText="1"/>
    </xf>
    <xf numFmtId="0" fontId="75" fillId="77" borderId="28" xfId="61" applyFont="1" applyFill="1" applyBorder="1" applyAlignment="1">
      <alignment horizontal="center" textRotation="90" wrapText="1"/>
    </xf>
    <xf numFmtId="0" fontId="75" fillId="77" borderId="28" xfId="9" applyFont="1" applyFill="1" applyBorder="1" applyAlignment="1">
      <alignment horizontal="center" textRotation="90" wrapText="1"/>
    </xf>
    <xf numFmtId="0" fontId="70" fillId="78" borderId="28" xfId="9" applyFont="1" applyFill="1" applyBorder="1" applyAlignment="1">
      <alignment horizontal="center" textRotation="90" wrapText="1"/>
    </xf>
    <xf numFmtId="0" fontId="70" fillId="78" borderId="28" xfId="61" applyFont="1" applyFill="1" applyBorder="1" applyAlignment="1">
      <alignment horizontal="center" textRotation="90" wrapText="1"/>
    </xf>
    <xf numFmtId="0" fontId="70" fillId="79" borderId="31" xfId="9" applyFont="1" applyFill="1" applyBorder="1" applyAlignment="1">
      <alignment horizontal="center" textRotation="90" wrapText="1"/>
    </xf>
    <xf numFmtId="0" fontId="70" fillId="79" borderId="28" xfId="61" applyFont="1" applyFill="1" applyBorder="1" applyAlignment="1">
      <alignment horizontal="center" textRotation="90" wrapText="1"/>
    </xf>
    <xf numFmtId="166" fontId="70" fillId="48" borderId="28" xfId="5" applyNumberFormat="1" applyFont="1" applyFill="1" applyBorder="1" applyAlignment="1">
      <alignment horizontal="center" textRotation="90" wrapText="1"/>
    </xf>
    <xf numFmtId="166" fontId="70" fillId="48" borderId="28" xfId="52" applyNumberFormat="1" applyFont="1" applyFill="1" applyBorder="1" applyAlignment="1">
      <alignment horizontal="center" textRotation="90" wrapText="1"/>
    </xf>
    <xf numFmtId="0" fontId="10" fillId="23" borderId="43" xfId="61" applyFont="1" applyFill="1" applyBorder="1" applyAlignment="1">
      <alignment horizontal="center" textRotation="90" wrapText="1"/>
    </xf>
    <xf numFmtId="0" fontId="37" fillId="23" borderId="43" xfId="90" applyFont="1" applyFill="1" applyBorder="1" applyAlignment="1">
      <alignment horizontal="center" textRotation="90" wrapText="1"/>
    </xf>
    <xf numFmtId="0" fontId="37" fillId="23" borderId="43" xfId="61" applyFont="1" applyFill="1" applyBorder="1" applyAlignment="1">
      <alignment horizontal="center" textRotation="90" wrapText="1"/>
    </xf>
    <xf numFmtId="0" fontId="37" fillId="23" borderId="43" xfId="9" applyFont="1" applyFill="1" applyBorder="1" applyAlignment="1">
      <alignment horizontal="center" textRotation="90" wrapText="1"/>
    </xf>
    <xf numFmtId="0" fontId="37" fillId="23" borderId="43" xfId="203" applyFont="1" applyFill="1" applyBorder="1" applyAlignment="1">
      <alignment horizontal="center" textRotation="90" wrapText="1"/>
    </xf>
    <xf numFmtId="0" fontId="10" fillId="23" borderId="43" xfId="73" applyFont="1" applyFill="1" applyBorder="1" applyAlignment="1">
      <alignment horizontal="center" textRotation="90" wrapText="1"/>
    </xf>
    <xf numFmtId="0" fontId="37" fillId="23" borderId="43" xfId="91" applyFont="1" applyFill="1" applyBorder="1" applyAlignment="1">
      <alignment horizontal="center" textRotation="90" wrapText="1"/>
    </xf>
    <xf numFmtId="0" fontId="37" fillId="23" borderId="43" xfId="72" applyFont="1" applyFill="1" applyBorder="1" applyAlignment="1">
      <alignment horizontal="center" textRotation="90" wrapText="1"/>
    </xf>
    <xf numFmtId="0" fontId="10" fillId="23" borderId="43" xfId="62" applyFont="1" applyFill="1" applyBorder="1" applyAlignment="1">
      <alignment horizontal="center" textRotation="90" wrapText="1"/>
    </xf>
    <xf numFmtId="0" fontId="10" fillId="23" borderId="43" xfId="205" applyFont="1" applyFill="1" applyBorder="1" applyAlignment="1">
      <alignment horizontal="center" textRotation="90" wrapText="1"/>
    </xf>
    <xf numFmtId="0" fontId="75" fillId="74" borderId="18" xfId="0" applyFont="1" applyFill="1" applyBorder="1" applyAlignment="1">
      <alignment horizontal="left" vertical="top" wrapText="1" indent="1"/>
    </xf>
    <xf numFmtId="0" fontId="110" fillId="23" borderId="30" xfId="203" applyFont="1" applyFill="1" applyBorder="1" applyAlignment="1">
      <alignment horizontal="center" textRotation="90" wrapText="1"/>
    </xf>
    <xf numFmtId="14" fontId="0" fillId="23" borderId="0" xfId="0" applyNumberFormat="1" applyFill="1"/>
    <xf numFmtId="0" fontId="76" fillId="43" borderId="62" xfId="0" applyFont="1" applyFill="1" applyBorder="1" applyAlignment="1">
      <alignment horizontal="center"/>
    </xf>
    <xf numFmtId="0" fontId="73" fillId="0" borderId="52" xfId="0" applyFont="1" applyBorder="1" applyAlignment="1">
      <alignment horizontal="left" vertical="top" wrapText="1" indent="1"/>
    </xf>
    <xf numFmtId="0" fontId="75" fillId="46" borderId="52" xfId="0" applyFont="1" applyFill="1" applyBorder="1" applyAlignment="1">
      <alignment horizontal="left" vertical="top" wrapText="1" indent="1"/>
    </xf>
    <xf numFmtId="0" fontId="75" fillId="84" borderId="52" xfId="0" applyFont="1" applyFill="1" applyBorder="1" applyAlignment="1">
      <alignment horizontal="left" vertical="top" wrapText="1" indent="1"/>
    </xf>
    <xf numFmtId="0" fontId="67" fillId="0" borderId="52" xfId="213" applyFont="1" applyBorder="1" applyAlignment="1" applyProtection="1">
      <alignment horizontal="left" vertical="top" wrapText="1" indent="1"/>
    </xf>
    <xf numFmtId="0" fontId="111" fillId="23" borderId="0" xfId="0" applyFont="1" applyFill="1" applyAlignment="1">
      <alignment horizontal="center" vertical="center"/>
    </xf>
    <xf numFmtId="0" fontId="0" fillId="23" borderId="0" xfId="0" applyFill="1" applyAlignment="1">
      <alignment vertical="top"/>
    </xf>
    <xf numFmtId="0" fontId="113" fillId="23" borderId="0" xfId="0" applyFont="1" applyFill="1"/>
    <xf numFmtId="0" fontId="118" fillId="23" borderId="0" xfId="204" applyFont="1" applyFill="1" applyBorder="1"/>
    <xf numFmtId="14" fontId="113" fillId="23" borderId="0" xfId="0" applyNumberFormat="1" applyFont="1" applyFill="1"/>
    <xf numFmtId="0" fontId="70" fillId="23" borderId="0" xfId="220" applyFont="1" applyFill="1"/>
    <xf numFmtId="14" fontId="70" fillId="23" borderId="0" xfId="0" applyNumberFormat="1" applyFont="1" applyFill="1"/>
    <xf numFmtId="14" fontId="37" fillId="23" borderId="0" xfId="204" applyNumberFormat="1" applyFont="1" applyFill="1" applyBorder="1" applyAlignment="1">
      <alignment horizontal="center" textRotation="90"/>
    </xf>
    <xf numFmtId="0" fontId="117" fillId="43" borderId="0" xfId="32" applyFont="1" applyFill="1" applyAlignment="1">
      <alignment horizontal="left" indent="1"/>
    </xf>
    <xf numFmtId="0" fontId="37" fillId="94" borderId="43" xfId="204" applyFont="1" applyFill="1" applyBorder="1" applyAlignment="1">
      <alignment horizontal="center" textRotation="90" wrapText="1"/>
    </xf>
    <xf numFmtId="0" fontId="74" fillId="23" borderId="66" xfId="220" applyFont="1" applyFill="1" applyBorder="1" applyAlignment="1">
      <alignment horizontal="left" indent="1"/>
    </xf>
    <xf numFmtId="0" fontId="74" fillId="23" borderId="67" xfId="220" applyFont="1" applyFill="1" applyBorder="1" applyAlignment="1">
      <alignment horizontal="left" indent="1"/>
    </xf>
    <xf numFmtId="0" fontId="74" fillId="23" borderId="68" xfId="220" applyFont="1" applyFill="1" applyBorder="1" applyAlignment="1">
      <alignment horizontal="left" indent="1"/>
    </xf>
    <xf numFmtId="0" fontId="74" fillId="23" borderId="71" xfId="220" applyFont="1" applyFill="1" applyBorder="1" applyAlignment="1">
      <alignment horizontal="left" indent="1"/>
    </xf>
    <xf numFmtId="0" fontId="74" fillId="23" borderId="72" xfId="220" applyFont="1" applyFill="1" applyBorder="1" applyAlignment="1">
      <alignment horizontal="left" indent="1"/>
    </xf>
    <xf numFmtId="0" fontId="74" fillId="23" borderId="69" xfId="220" applyFont="1" applyFill="1" applyBorder="1" applyAlignment="1">
      <alignment horizontal="left" indent="1"/>
    </xf>
    <xf numFmtId="0" fontId="74" fillId="23" borderId="73" xfId="220" applyFont="1" applyFill="1" applyBorder="1" applyAlignment="1">
      <alignment horizontal="left" indent="1"/>
    </xf>
    <xf numFmtId="0" fontId="74" fillId="23" borderId="74" xfId="220" applyFont="1" applyFill="1" applyBorder="1" applyAlignment="1">
      <alignment horizontal="left" indent="1"/>
    </xf>
    <xf numFmtId="0" fontId="74" fillId="23" borderId="75" xfId="220" applyFont="1" applyFill="1" applyBorder="1" applyAlignment="1">
      <alignment horizontal="left" indent="1"/>
    </xf>
    <xf numFmtId="0" fontId="70" fillId="23" borderId="66" xfId="220" applyFont="1" applyFill="1" applyBorder="1"/>
    <xf numFmtId="166" fontId="70" fillId="23" borderId="65" xfId="52" applyNumberFormat="1" applyFont="1" applyFill="1" applyBorder="1" applyAlignment="1">
      <alignment horizontal="center" vertical="center"/>
    </xf>
    <xf numFmtId="0" fontId="70" fillId="23" borderId="79" xfId="0" applyFont="1" applyFill="1" applyBorder="1" applyAlignment="1">
      <alignment horizontal="left" indent="1"/>
    </xf>
    <xf numFmtId="0" fontId="70" fillId="23" borderId="73" xfId="0" applyFont="1" applyFill="1" applyBorder="1" applyAlignment="1">
      <alignment horizontal="left" indent="1"/>
    </xf>
    <xf numFmtId="0" fontId="70" fillId="23" borderId="70" xfId="0" applyFont="1" applyFill="1" applyBorder="1" applyAlignment="1">
      <alignment horizontal="left" indent="1"/>
    </xf>
    <xf numFmtId="0" fontId="99" fillId="23" borderId="79" xfId="0" applyFont="1" applyFill="1" applyBorder="1" applyAlignment="1">
      <alignment horizontal="left" indent="1"/>
    </xf>
    <xf numFmtId="0" fontId="99" fillId="23" borderId="73" xfId="0" applyFont="1" applyFill="1" applyBorder="1" applyAlignment="1">
      <alignment horizontal="left" indent="1"/>
    </xf>
    <xf numFmtId="0" fontId="99" fillId="23" borderId="70" xfId="0" applyFont="1" applyFill="1" applyBorder="1" applyAlignment="1">
      <alignment horizontal="left" indent="1"/>
    </xf>
    <xf numFmtId="14" fontId="70" fillId="23" borderId="67" xfId="0" applyNumberFormat="1" applyFont="1" applyFill="1" applyBorder="1"/>
    <xf numFmtId="0" fontId="113" fillId="23" borderId="0" xfId="0" applyFont="1" applyFill="1" applyAlignment="1">
      <alignment horizontal="left" vertical="top" wrapText="1" indent="1"/>
    </xf>
    <xf numFmtId="0" fontId="116" fillId="23" borderId="0" xfId="213" applyFont="1" applyFill="1" applyAlignment="1" applyProtection="1">
      <alignment horizontal="left" vertical="top" wrapText="1" indent="1"/>
    </xf>
    <xf numFmtId="2" fontId="10" fillId="23" borderId="80" xfId="73" applyNumberFormat="1" applyFont="1" applyFill="1" applyBorder="1" applyAlignment="1">
      <alignment horizontal="center" vertical="center"/>
    </xf>
    <xf numFmtId="2" fontId="100" fillId="23" borderId="80" xfId="73" applyNumberFormat="1" applyFont="1" applyFill="1" applyBorder="1" applyAlignment="1">
      <alignment horizontal="center" vertical="center"/>
    </xf>
    <xf numFmtId="0" fontId="76" fillId="94" borderId="0" xfId="0" applyFont="1" applyFill="1" applyAlignment="1">
      <alignment horizontal="center" wrapText="1"/>
    </xf>
    <xf numFmtId="0" fontId="76" fillId="94" borderId="0" xfId="0" applyFont="1" applyFill="1" applyAlignment="1">
      <alignment horizontal="center" textRotation="90"/>
    </xf>
    <xf numFmtId="0" fontId="37" fillId="95" borderId="0" xfId="0" applyFont="1" applyFill="1" applyAlignment="1">
      <alignment horizontal="center" textRotation="90"/>
    </xf>
    <xf numFmtId="0" fontId="37" fillId="95" borderId="0" xfId="0" applyFont="1" applyFill="1" applyAlignment="1">
      <alignment horizontal="center" textRotation="90" wrapText="1"/>
    </xf>
    <xf numFmtId="0" fontId="70" fillId="93" borderId="0" xfId="0" applyFont="1" applyFill="1"/>
    <xf numFmtId="164" fontId="70" fillId="0" borderId="0" xfId="0" applyNumberFormat="1" applyFont="1"/>
    <xf numFmtId="1" fontId="70" fillId="0" borderId="0" xfId="0" applyNumberFormat="1" applyFont="1"/>
    <xf numFmtId="0" fontId="76" fillId="43" borderId="0" xfId="0" applyFont="1" applyFill="1" applyAlignment="1">
      <alignment horizontal="center"/>
    </xf>
    <xf numFmtId="0" fontId="76" fillId="46" borderId="0" xfId="0" applyFont="1" applyFill="1"/>
    <xf numFmtId="0" fontId="76" fillId="47" borderId="0" xfId="0" applyFont="1" applyFill="1" applyAlignment="1">
      <alignment horizontal="center"/>
    </xf>
    <xf numFmtId="0" fontId="119" fillId="43" borderId="0" xfId="0" applyFont="1" applyFill="1"/>
    <xf numFmtId="0" fontId="76" fillId="79" borderId="0" xfId="0" applyFont="1" applyFill="1" applyAlignment="1">
      <alignment horizontal="center"/>
    </xf>
    <xf numFmtId="0" fontId="76" fillId="79" borderId="33" xfId="0" applyFont="1" applyFill="1" applyBorder="1" applyAlignment="1">
      <alignment horizontal="center"/>
    </xf>
    <xf numFmtId="0" fontId="76" fillId="77" borderId="0" xfId="0" applyFont="1" applyFill="1" applyAlignment="1">
      <alignment horizontal="center"/>
    </xf>
    <xf numFmtId="0" fontId="76" fillId="77" borderId="33" xfId="0" applyFont="1" applyFill="1" applyBorder="1" applyAlignment="1">
      <alignment horizontal="center"/>
    </xf>
    <xf numFmtId="0" fontId="76" fillId="44" borderId="0" xfId="0" applyFont="1" applyFill="1" applyAlignment="1">
      <alignment horizontal="center"/>
    </xf>
    <xf numFmtId="0" fontId="76" fillId="44" borderId="33" xfId="0" applyFont="1" applyFill="1" applyBorder="1" applyAlignment="1">
      <alignment horizontal="center"/>
    </xf>
    <xf numFmtId="0" fontId="76" fillId="45" borderId="0" xfId="0" applyFont="1" applyFill="1" applyAlignment="1">
      <alignment horizontal="center"/>
    </xf>
    <xf numFmtId="0" fontId="76" fillId="92" borderId="0" xfId="0" applyFont="1" applyFill="1" applyAlignment="1">
      <alignment horizontal="center"/>
    </xf>
    <xf numFmtId="0" fontId="76" fillId="92" borderId="33" xfId="0" applyFont="1" applyFill="1" applyBorder="1" applyAlignment="1">
      <alignment horizontal="center"/>
    </xf>
    <xf numFmtId="0" fontId="76" fillId="80" borderId="0" xfId="0" applyFont="1" applyFill="1" applyAlignment="1">
      <alignment horizontal="center"/>
    </xf>
    <xf numFmtId="0" fontId="76" fillId="46" borderId="0" xfId="0" applyFont="1" applyFill="1" applyAlignment="1">
      <alignment horizontal="center"/>
    </xf>
    <xf numFmtId="0" fontId="76" fillId="85" borderId="0" xfId="0" applyFont="1" applyFill="1" applyAlignment="1">
      <alignment horizontal="center"/>
    </xf>
    <xf numFmtId="0" fontId="76" fillId="85" borderId="33" xfId="0" applyFont="1" applyFill="1" applyBorder="1" applyAlignment="1">
      <alignment horizontal="center"/>
    </xf>
    <xf numFmtId="0" fontId="76" fillId="86" borderId="0" xfId="0" applyFont="1" applyFill="1" applyAlignment="1">
      <alignment horizontal="center"/>
    </xf>
    <xf numFmtId="0" fontId="76" fillId="86" borderId="33" xfId="0" applyFont="1" applyFill="1" applyBorder="1" applyAlignment="1">
      <alignment horizontal="center"/>
    </xf>
    <xf numFmtId="14" fontId="76" fillId="85" borderId="33" xfId="0" applyNumberFormat="1" applyFont="1" applyFill="1" applyBorder="1" applyAlignment="1">
      <alignment horizontal="center"/>
    </xf>
    <xf numFmtId="0" fontId="70" fillId="22" borderId="34" xfId="0" applyFont="1" applyFill="1" applyBorder="1"/>
    <xf numFmtId="0" fontId="70" fillId="22" borderId="35" xfId="0" applyFont="1" applyFill="1" applyBorder="1"/>
    <xf numFmtId="14" fontId="70" fillId="22" borderId="38" xfId="0" applyNumberFormat="1" applyFont="1" applyFill="1" applyBorder="1"/>
    <xf numFmtId="0" fontId="70" fillId="0" borderId="34" xfId="0" applyFont="1" applyBorder="1"/>
    <xf numFmtId="0" fontId="70" fillId="23" borderId="35" xfId="0" applyFont="1" applyFill="1" applyBorder="1"/>
    <xf numFmtId="14" fontId="70" fillId="23" borderId="38" xfId="0" applyNumberFormat="1" applyFont="1" applyFill="1" applyBorder="1"/>
    <xf numFmtId="0" fontId="70" fillId="0" borderId="35" xfId="0" applyFont="1" applyBorder="1"/>
    <xf numFmtId="14" fontId="70" fillId="0" borderId="38" xfId="0" applyNumberFormat="1" applyFont="1" applyBorder="1"/>
    <xf numFmtId="14" fontId="70" fillId="0" borderId="35" xfId="0" applyNumberFormat="1" applyFont="1" applyBorder="1"/>
    <xf numFmtId="0" fontId="70" fillId="0" borderId="36" xfId="0" applyFont="1" applyBorder="1"/>
    <xf numFmtId="0" fontId="70" fillId="0" borderId="37" xfId="0" applyFont="1" applyBorder="1"/>
    <xf numFmtId="14" fontId="70" fillId="0" borderId="39" xfId="0" applyNumberFormat="1" applyFont="1" applyBorder="1"/>
    <xf numFmtId="0" fontId="70" fillId="22" borderId="37" xfId="0" applyFont="1" applyFill="1" applyBorder="1"/>
    <xf numFmtId="14" fontId="70" fillId="0" borderId="37" xfId="0" applyNumberFormat="1" applyFont="1" applyBorder="1"/>
    <xf numFmtId="2" fontId="70" fillId="0" borderId="35" xfId="0" applyNumberFormat="1" applyFont="1" applyBorder="1"/>
    <xf numFmtId="0" fontId="70" fillId="22" borderId="0" xfId="0" applyFont="1" applyFill="1"/>
    <xf numFmtId="2" fontId="70" fillId="0" borderId="0" xfId="0" applyNumberFormat="1" applyFont="1"/>
    <xf numFmtId="0" fontId="76" fillId="94" borderId="43" xfId="0" applyFont="1" applyFill="1" applyBorder="1" applyAlignment="1">
      <alignment horizontal="center" wrapText="1"/>
    </xf>
    <xf numFmtId="0" fontId="37" fillId="94" borderId="43" xfId="0" applyFont="1" applyFill="1" applyBorder="1" applyAlignment="1">
      <alignment horizontal="center" textRotation="90"/>
    </xf>
    <xf numFmtId="0" fontId="70" fillId="95" borderId="0" xfId="0" applyFont="1" applyFill="1"/>
    <xf numFmtId="164" fontId="70" fillId="0" borderId="0" xfId="0" applyNumberFormat="1" applyFont="1" applyAlignment="1">
      <alignment horizontal="center"/>
    </xf>
    <xf numFmtId="1" fontId="70" fillId="95" borderId="0" xfId="0" applyNumberFormat="1" applyFont="1" applyFill="1" applyAlignment="1">
      <alignment horizontal="center"/>
    </xf>
    <xf numFmtId="0" fontId="120" fillId="93" borderId="0" xfId="0" applyFont="1" applyFill="1" applyAlignment="1">
      <alignment horizontal="center"/>
    </xf>
    <xf numFmtId="0" fontId="121" fillId="93" borderId="0" xfId="0" applyFont="1" applyFill="1"/>
    <xf numFmtId="0" fontId="121" fillId="0" borderId="0" xfId="0" applyFont="1"/>
    <xf numFmtId="14" fontId="70" fillId="0" borderId="0" xfId="0" applyNumberFormat="1" applyFont="1"/>
    <xf numFmtId="17" fontId="112" fillId="23" borderId="0" xfId="0" quotePrefix="1" applyNumberFormat="1" applyFont="1" applyFill="1" applyAlignment="1">
      <alignment horizontal="center" vertical="top"/>
    </xf>
    <xf numFmtId="0" fontId="6" fillId="0" borderId="0" xfId="71" applyFont="1" applyFill="1"/>
    <xf numFmtId="0" fontId="6" fillId="0" borderId="0" xfId="72" applyFont="1" applyFill="1"/>
    <xf numFmtId="0" fontId="11" fillId="0" borderId="0" xfId="52" applyFont="1" applyFill="1"/>
    <xf numFmtId="0" fontId="74" fillId="0" borderId="10" xfId="220" applyFont="1" applyBorder="1" applyAlignment="1">
      <alignment horizontal="left" indent="1"/>
    </xf>
    <xf numFmtId="0" fontId="1" fillId="0" borderId="0" xfId="220" applyFont="1"/>
    <xf numFmtId="0" fontId="114" fillId="23" borderId="0" xfId="0" applyFont="1" applyFill="1" applyAlignment="1">
      <alignment horizontal="left" vertical="top" wrapText="1" indent="1"/>
    </xf>
    <xf numFmtId="0" fontId="115" fillId="23" borderId="0" xfId="0" applyFont="1" applyFill="1" applyAlignment="1">
      <alignment horizontal="left" vertical="top" wrapText="1" indent="1"/>
    </xf>
    <xf numFmtId="2" fontId="81" fillId="24" borderId="32" xfId="220" applyNumberFormat="1" applyFont="1" applyFill="1" applyBorder="1" applyAlignment="1">
      <alignment horizontal="center" vertical="center"/>
    </xf>
    <xf numFmtId="2" fontId="18" fillId="24" borderId="63" xfId="220" applyNumberFormat="1" applyFont="1" applyFill="1" applyBorder="1" applyAlignment="1">
      <alignment horizontal="center" vertical="center"/>
    </xf>
    <xf numFmtId="2" fontId="80" fillId="23" borderId="64" xfId="0" applyNumberFormat="1" applyFont="1" applyFill="1" applyBorder="1" applyAlignment="1">
      <alignment horizontal="center"/>
    </xf>
    <xf numFmtId="2" fontId="18" fillId="24" borderId="50" xfId="220" applyNumberFormat="1" applyFont="1" applyFill="1" applyBorder="1" applyAlignment="1">
      <alignment horizontal="center" vertical="center"/>
    </xf>
    <xf numFmtId="2" fontId="18" fillId="24" borderId="25" xfId="220" applyNumberFormat="1" applyFont="1" applyFill="1" applyBorder="1" applyAlignment="1">
      <alignment horizontal="center" vertical="center"/>
    </xf>
    <xf numFmtId="2" fontId="18" fillId="24" borderId="11" xfId="220" applyNumberFormat="1" applyFont="1" applyFill="1" applyBorder="1" applyAlignment="1">
      <alignment horizontal="center" vertical="center"/>
    </xf>
    <xf numFmtId="2" fontId="81" fillId="23" borderId="65" xfId="220" applyNumberFormat="1" applyFont="1" applyFill="1" applyBorder="1" applyAlignment="1">
      <alignment horizontal="center" vertical="center"/>
    </xf>
    <xf numFmtId="2" fontId="18" fillId="23" borderId="65" xfId="220" applyNumberFormat="1" applyFont="1" applyFill="1" applyBorder="1" applyAlignment="1">
      <alignment horizontal="center" vertical="center"/>
    </xf>
    <xf numFmtId="2" fontId="80" fillId="23" borderId="65" xfId="0" applyNumberFormat="1" applyFont="1" applyFill="1" applyBorder="1" applyAlignment="1">
      <alignment horizontal="center"/>
    </xf>
    <xf numFmtId="2" fontId="70" fillId="23" borderId="69" xfId="220" applyNumberFormat="1" applyFont="1" applyFill="1" applyBorder="1"/>
    <xf numFmtId="2" fontId="81" fillId="23" borderId="77" xfId="220" applyNumberFormat="1" applyFont="1" applyFill="1" applyBorder="1" applyAlignment="1">
      <alignment horizontal="center" vertical="center"/>
    </xf>
    <xf numFmtId="2" fontId="18" fillId="23" borderId="77" xfId="220" applyNumberFormat="1" applyFont="1" applyFill="1" applyBorder="1" applyAlignment="1">
      <alignment horizontal="center" vertical="center"/>
    </xf>
    <xf numFmtId="2" fontId="80" fillId="23" borderId="77" xfId="0" applyNumberFormat="1" applyFont="1" applyFill="1" applyBorder="1" applyAlignment="1">
      <alignment horizontal="center"/>
    </xf>
    <xf numFmtId="2" fontId="18" fillId="23" borderId="76" xfId="220" applyNumberFormat="1" applyFont="1" applyFill="1" applyBorder="1" applyAlignment="1">
      <alignment horizontal="center" vertical="center"/>
    </xf>
    <xf numFmtId="2" fontId="18" fillId="23" borderId="68" xfId="220" applyNumberFormat="1" applyFont="1" applyFill="1" applyBorder="1" applyAlignment="1">
      <alignment horizontal="center" vertical="center"/>
    </xf>
    <xf numFmtId="2" fontId="70" fillId="23" borderId="65" xfId="52" applyNumberFormat="1" applyFont="1" applyFill="1" applyBorder="1" applyAlignment="1">
      <alignment horizontal="center" vertical="center"/>
    </xf>
    <xf numFmtId="2" fontId="18" fillId="23" borderId="78" xfId="220" applyNumberFormat="1" applyFont="1" applyFill="1" applyBorder="1" applyAlignment="1">
      <alignment horizontal="center" vertical="center"/>
    </xf>
    <xf numFmtId="1" fontId="18" fillId="23" borderId="65" xfId="220" applyNumberFormat="1" applyFont="1" applyFill="1" applyBorder="1" applyAlignment="1">
      <alignment horizontal="center" vertical="center"/>
    </xf>
    <xf numFmtId="1" fontId="18" fillId="24" borderId="27" xfId="220" applyNumberFormat="1" applyFont="1" applyFill="1" applyBorder="1" applyAlignment="1">
      <alignment horizontal="center" vertical="center"/>
    </xf>
    <xf numFmtId="1" fontId="18" fillId="23" borderId="77" xfId="220" applyNumberFormat="1" applyFont="1" applyFill="1" applyBorder="1" applyAlignment="1">
      <alignment horizontal="center" vertical="center"/>
    </xf>
    <xf numFmtId="14" fontId="70" fillId="23" borderId="70" xfId="0" applyNumberFormat="1" applyFont="1" applyFill="1" applyBorder="1"/>
    <xf numFmtId="164" fontId="70" fillId="95" borderId="0" xfId="0" applyNumberFormat="1" applyFont="1" applyFill="1"/>
    <xf numFmtId="0" fontId="128" fillId="100" borderId="81" xfId="0" applyFont="1" applyFill="1" applyBorder="1" applyAlignment="1">
      <alignment horizontal="left" vertical="center"/>
    </xf>
    <xf numFmtId="0" fontId="0" fillId="101" borderId="0" xfId="0" applyFill="1"/>
    <xf numFmtId="176" fontId="0" fillId="101" borderId="0" xfId="0" applyNumberFormat="1" applyFill="1"/>
    <xf numFmtId="0" fontId="0" fillId="102" borderId="0" xfId="0" applyFill="1"/>
    <xf numFmtId="176" fontId="0" fillId="102" borderId="0" xfId="0" applyNumberFormat="1" applyFill="1"/>
    <xf numFmtId="0" fontId="124" fillId="0" borderId="82" xfId="0" applyFont="1" applyBorder="1" applyAlignment="1">
      <alignment indent="1"/>
    </xf>
    <xf numFmtId="0" fontId="124" fillId="0" borderId="82" xfId="0" applyFont="1" applyBorder="1"/>
    <xf numFmtId="0" fontId="126" fillId="99" borderId="82" xfId="0" applyFont="1" applyFill="1" applyBorder="1" applyAlignment="1">
      <alignment horizontal="center" textRotation="90" wrapText="1"/>
    </xf>
    <xf numFmtId="0" fontId="0" fillId="98" borderId="0" xfId="0" applyFill="1"/>
    <xf numFmtId="0" fontId="124" fillId="0" borderId="0" xfId="0" applyFont="1" applyAlignment="1">
      <alignment indent="1"/>
    </xf>
    <xf numFmtId="0" fontId="124" fillId="0" borderId="0" xfId="0" applyFont="1"/>
    <xf numFmtId="0" fontId="126" fillId="99" borderId="0" xfId="0" applyFont="1" applyFill="1" applyAlignment="1">
      <alignment horizontal="center" wrapText="1"/>
    </xf>
    <xf numFmtId="0" fontId="125" fillId="0" borderId="0" xfId="0" applyFont="1" applyAlignment="1">
      <alignment horizontal="center"/>
    </xf>
    <xf numFmtId="4" fontId="127" fillId="0" borderId="0" xfId="0" applyNumberFormat="1" applyFont="1" applyAlignment="1">
      <alignment horizontal="center"/>
    </xf>
    <xf numFmtId="174" fontId="127" fillId="0" borderId="0" xfId="0" applyNumberFormat="1" applyFont="1" applyAlignment="1">
      <alignment horizontal="center"/>
    </xf>
    <xf numFmtId="175" fontId="127" fillId="0" borderId="0" xfId="0" applyNumberFormat="1" applyFont="1" applyAlignment="1">
      <alignment horizontal="center"/>
    </xf>
    <xf numFmtId="0" fontId="124" fillId="98" borderId="82" xfId="0" applyFont="1" applyFill="1" applyBorder="1" applyAlignment="1">
      <alignment horizontal="center"/>
    </xf>
    <xf numFmtId="0" fontId="124" fillId="98" borderId="84" xfId="0" applyFont="1" applyFill="1" applyBorder="1" applyAlignment="1">
      <alignment horizontal="center"/>
    </xf>
    <xf numFmtId="0" fontId="124" fillId="97" borderId="82" xfId="0" applyFont="1" applyFill="1" applyBorder="1" applyAlignment="1">
      <alignment horizontal="center" textRotation="90" wrapText="1"/>
    </xf>
    <xf numFmtId="0" fontId="124" fillId="98" borderId="83" xfId="0" applyFont="1" applyFill="1" applyBorder="1" applyAlignment="1">
      <alignment horizontal="center" wrapText="1"/>
    </xf>
    <xf numFmtId="0" fontId="124" fillId="98" borderId="84" xfId="0" applyFont="1" applyFill="1" applyBorder="1" applyAlignment="1">
      <alignment horizontal="center" wrapText="1"/>
    </xf>
    <xf numFmtId="0" fontId="125" fillId="0" borderId="83" xfId="0" applyFont="1" applyBorder="1" applyAlignment="1">
      <alignment horizontal="center" wrapText="1"/>
    </xf>
    <xf numFmtId="0" fontId="124" fillId="98" borderId="0" xfId="0" applyFont="1" applyFill="1"/>
    <xf numFmtId="0" fontId="124" fillId="98" borderId="85" xfId="0" applyFont="1" applyFill="1" applyBorder="1"/>
    <xf numFmtId="0" fontId="124" fillId="98" borderId="84" xfId="0" applyFont="1" applyFill="1" applyBorder="1"/>
    <xf numFmtId="0" fontId="0" fillId="103" borderId="0" xfId="0" applyFill="1"/>
    <xf numFmtId="0" fontId="129" fillId="0" borderId="81" xfId="0" applyFont="1" applyBorder="1" applyAlignment="1">
      <alignment horizontal="center" vertical="center"/>
    </xf>
    <xf numFmtId="17" fontId="129" fillId="0" borderId="81" xfId="0" applyNumberFormat="1" applyFont="1" applyBorder="1" applyAlignment="1">
      <alignment horizontal="center" vertical="center"/>
    </xf>
    <xf numFmtId="0" fontId="130" fillId="0" borderId="0" xfId="0" applyFont="1" applyAlignment="1">
      <alignment horizontal="center" vertical="center"/>
    </xf>
    <xf numFmtId="0" fontId="123" fillId="96" borderId="81" xfId="0" applyFont="1" applyFill="1" applyBorder="1" applyAlignment="1">
      <alignment horizontal="center" vertical="center"/>
    </xf>
    <xf numFmtId="0" fontId="123" fillId="96" borderId="82" xfId="0" applyFont="1" applyFill="1" applyBorder="1" applyAlignment="1">
      <alignment horizontal="center" vertical="center"/>
    </xf>
    <xf numFmtId="0" fontId="126" fillId="96" borderId="0" xfId="0" applyFont="1" applyFill="1"/>
    <xf numFmtId="0" fontId="126" fillId="0" borderId="0" xfId="0" applyFont="1"/>
    <xf numFmtId="0" fontId="85" fillId="43" borderId="0" xfId="32" applyFont="1" applyFill="1" applyAlignment="1">
      <alignment horizontal="center"/>
    </xf>
    <xf numFmtId="0" fontId="84" fillId="23" borderId="0" xfId="220" applyFont="1" applyFill="1"/>
    <xf numFmtId="0" fontId="78" fillId="76" borderId="0" xfId="0" applyFont="1" applyFill="1" applyAlignment="1">
      <alignment horizontal="center"/>
    </xf>
    <xf numFmtId="0" fontId="0" fillId="0" borderId="0" xfId="0"/>
    <xf numFmtId="0" fontId="6" fillId="0" borderId="0" xfId="71" applyFont="1" applyFill="1"/>
    <xf numFmtId="0" fontId="11" fillId="0" borderId="0" xfId="52" applyFont="1" applyFill="1"/>
    <xf numFmtId="0" fontId="0" fillId="81" borderId="0" xfId="0" applyFill="1" applyAlignment="1">
      <alignment horizontal="center"/>
    </xf>
    <xf numFmtId="0" fontId="70" fillId="88" borderId="0" xfId="0" applyFont="1" applyFill="1" applyAlignment="1">
      <alignment horizontal="center"/>
    </xf>
    <xf numFmtId="0" fontId="0" fillId="0" borderId="0" xfId="0" applyAlignment="1">
      <alignment horizontal="center"/>
    </xf>
    <xf numFmtId="0" fontId="6" fillId="0" borderId="0" xfId="72" applyFont="1" applyFill="1"/>
    <xf numFmtId="0" fontId="76" fillId="85" borderId="0" xfId="0" applyFont="1" applyFill="1" applyAlignment="1">
      <alignment horizontal="center"/>
    </xf>
    <xf numFmtId="0" fontId="76" fillId="79" borderId="0" xfId="0" applyFont="1" applyFill="1" applyAlignment="1">
      <alignment horizontal="center"/>
    </xf>
    <xf numFmtId="0" fontId="76" fillId="77" borderId="0" xfId="0" applyFont="1" applyFill="1" applyAlignment="1">
      <alignment horizontal="center" vertical="top"/>
    </xf>
    <xf numFmtId="0" fontId="76" fillId="80" borderId="0" xfId="0" applyFont="1" applyFill="1" applyAlignment="1">
      <alignment horizontal="center"/>
    </xf>
    <xf numFmtId="0" fontId="76" fillId="86" borderId="0" xfId="0" applyFont="1" applyFill="1" applyAlignment="1">
      <alignment horizontal="center"/>
    </xf>
    <xf numFmtId="0" fontId="76" fillId="92" borderId="0" xfId="0" applyFont="1" applyFill="1" applyAlignment="1">
      <alignment horizontal="center"/>
    </xf>
    <xf numFmtId="0" fontId="76" fillId="44" borderId="0" xfId="0" applyFont="1" applyFill="1" applyAlignment="1">
      <alignment horizontal="center" vertical="top"/>
    </xf>
    <xf numFmtId="0" fontId="76" fillId="45" borderId="0" xfId="0" applyFont="1" applyFill="1" applyAlignment="1">
      <alignment horizontal="center"/>
    </xf>
    <xf numFmtId="0" fontId="76" fillId="94" borderId="0" xfId="0" applyFont="1" applyFill="1" applyAlignment="1">
      <alignment horizontal="center" wrapText="1"/>
    </xf>
    <xf numFmtId="0" fontId="70" fillId="94" borderId="45" xfId="0" applyFont="1" applyFill="1" applyBorder="1" applyAlignment="1">
      <alignment horizontal="center"/>
    </xf>
    <xf numFmtId="0" fontId="0" fillId="0" borderId="45" xfId="0" applyBorder="1"/>
    <xf numFmtId="0" fontId="6" fillId="94" borderId="0" xfId="0" applyFont="1" applyFill="1" applyAlignment="1">
      <alignment horizontal="center"/>
    </xf>
    <xf numFmtId="0" fontId="0" fillId="23" borderId="0" xfId="0" applyFill="1"/>
    <xf numFmtId="0" fontId="70" fillId="41" borderId="0" xfId="0" applyFont="1" applyFill="1" applyAlignment="1">
      <alignment horizontal="center"/>
    </xf>
    <xf numFmtId="0" fontId="76" fillId="92" borderId="82" xfId="0" applyFont="1" applyFill="1" applyBorder="1" applyAlignment="1">
      <alignment horizontal="center"/>
    </xf>
    <xf numFmtId="0" fontId="76" fillId="92" borderId="84" xfId="0" applyFont="1" applyFill="1" applyBorder="1" applyAlignment="1">
      <alignment horizontal="center"/>
    </xf>
  </cellXfs>
  <cellStyles count="415">
    <cellStyle name="_x000d__x000a_JournalTemplate=C:\COMFO\CTALK\JOURSTD.TPL_x000d__x000a_LbStateAddress=3 3 0 251 1 89 2 311_x000d__x000a_LbStateJou" xfId="41" xr:uid="{00000000-0005-0000-0000-00002D000000}"/>
    <cellStyle name="_KF08 DL 080909 raw data Part III Ch1" xfId="42" xr:uid="{00000000-0005-0000-0000-00002E000000}"/>
    <cellStyle name="_KF08 DL 080909 raw data Part III Ch1_KF2010 Figure 1 1 1 World GERD 100310 (2)" xfId="43" xr:uid="{00000000-0005-0000-0000-00002F000000}"/>
    <cellStyle name="20% - Accent1" xfId="52" builtinId="30"/>
    <cellStyle name="20% - Accent1 2" xfId="5" xr:uid="{00000000-0005-0000-0000-000009000000}"/>
    <cellStyle name="20% - Accent1 3" xfId="44" xr:uid="{00000000-0005-0000-0000-000030000000}"/>
    <cellStyle name="20% - Accent1 4" xfId="239" xr:uid="{00000000-0005-0000-0000-00000B010000}"/>
    <cellStyle name="20% - Accent2 2" xfId="6" xr:uid="{00000000-0005-0000-0000-00000A000000}"/>
    <cellStyle name="20% - Accent2 3" xfId="45" xr:uid="{00000000-0005-0000-0000-000031000000}"/>
    <cellStyle name="20% - Accent2 4" xfId="242" xr:uid="{00000000-0005-0000-0000-00000E010000}"/>
    <cellStyle name="20% - Accent3 2" xfId="7" xr:uid="{00000000-0005-0000-0000-00000B000000}"/>
    <cellStyle name="20% - Accent3 3" xfId="46" xr:uid="{00000000-0005-0000-0000-000032000000}"/>
    <cellStyle name="20% - Accent3 4" xfId="246" xr:uid="{00000000-0005-0000-0000-000012010000}"/>
    <cellStyle name="20% - Accent4 2" xfId="8" xr:uid="{00000000-0005-0000-0000-00000C000000}"/>
    <cellStyle name="20% - Accent4 3" xfId="47" xr:uid="{00000000-0005-0000-0000-000033000000}"/>
    <cellStyle name="20% - Accent4 4" xfId="250" xr:uid="{00000000-0005-0000-0000-000016010000}"/>
    <cellStyle name="20% - Accent5 2" xfId="48" xr:uid="{00000000-0005-0000-0000-000034000000}"/>
    <cellStyle name="20% - Accent5 3" xfId="49" xr:uid="{00000000-0005-0000-0000-000035000000}"/>
    <cellStyle name="20% - Accent5 4" xfId="254" xr:uid="{00000000-0005-0000-0000-00001A010000}"/>
    <cellStyle name="20% - Accent6 2" xfId="50" xr:uid="{00000000-0005-0000-0000-000036000000}"/>
    <cellStyle name="20% - Accent6 3" xfId="51" xr:uid="{00000000-0005-0000-0000-000037000000}"/>
    <cellStyle name="20% - Accent6 4" xfId="258" xr:uid="{00000000-0005-0000-0000-00001E010000}"/>
    <cellStyle name="20% - Colore 1" xfId="262" xr:uid="{00000000-0005-0000-0000-000022010000}"/>
    <cellStyle name="20% - Colore 2" xfId="263" xr:uid="{00000000-0005-0000-0000-000023010000}"/>
    <cellStyle name="20% - Colore 3" xfId="264" xr:uid="{00000000-0005-0000-0000-000024010000}"/>
    <cellStyle name="20% - Colore 4" xfId="265" xr:uid="{00000000-0005-0000-0000-000025010000}"/>
    <cellStyle name="20% - Colore 5" xfId="266" xr:uid="{00000000-0005-0000-0000-000026010000}"/>
    <cellStyle name="20% - Colore 6" xfId="267" xr:uid="{00000000-0005-0000-0000-000027010000}"/>
    <cellStyle name="40% - Accent1" xfId="61" builtinId="31"/>
    <cellStyle name="40% - Accent1 2" xfId="9" xr:uid="{00000000-0005-0000-0000-00000D000000}"/>
    <cellStyle name="40% - Accent1 3" xfId="53" xr:uid="{00000000-0005-0000-0000-00003E000000}"/>
    <cellStyle name="40% - Accent1 4" xfId="240" xr:uid="{00000000-0005-0000-0000-00000C010000}"/>
    <cellStyle name="40% - Accent2 2" xfId="54" xr:uid="{00000000-0005-0000-0000-00003F000000}"/>
    <cellStyle name="40% - Accent2 3" xfId="55" xr:uid="{00000000-0005-0000-0000-000040000000}"/>
    <cellStyle name="40% - Accent2 4" xfId="243" xr:uid="{00000000-0005-0000-0000-00000F010000}"/>
    <cellStyle name="40% - Accent3 2" xfId="10" xr:uid="{00000000-0005-0000-0000-00000E000000}"/>
    <cellStyle name="40% - Accent3 3" xfId="56" xr:uid="{00000000-0005-0000-0000-000041000000}"/>
    <cellStyle name="40% - Accent3 4" xfId="247" xr:uid="{00000000-0005-0000-0000-000013010000}"/>
    <cellStyle name="40% - Accent4" xfId="62" builtinId="43"/>
    <cellStyle name="40% - Accent4 2" xfId="11" xr:uid="{00000000-0005-0000-0000-00000F000000}"/>
    <cellStyle name="40% - Accent4 3" xfId="57" xr:uid="{00000000-0005-0000-0000-000042000000}"/>
    <cellStyle name="40% - Accent4 4" xfId="251" xr:uid="{00000000-0005-0000-0000-000017010000}"/>
    <cellStyle name="40% - Accent5 2" xfId="58" xr:uid="{00000000-0005-0000-0000-000043000000}"/>
    <cellStyle name="40% - Accent5 3" xfId="59" xr:uid="{00000000-0005-0000-0000-000044000000}"/>
    <cellStyle name="40% - Accent5 4" xfId="255" xr:uid="{00000000-0005-0000-0000-00001B010000}"/>
    <cellStyle name="40% - Accent6 2" xfId="12" xr:uid="{00000000-0005-0000-0000-000010000000}"/>
    <cellStyle name="40% - Accent6 3" xfId="60" xr:uid="{00000000-0005-0000-0000-000045000000}"/>
    <cellStyle name="40% - Accent6 4" xfId="259" xr:uid="{00000000-0005-0000-0000-00001F010000}"/>
    <cellStyle name="40% - Colore 1" xfId="268" xr:uid="{00000000-0005-0000-0000-000028010000}"/>
    <cellStyle name="40% - Colore 2" xfId="269" xr:uid="{00000000-0005-0000-0000-000029010000}"/>
    <cellStyle name="40% - Colore 3" xfId="270" xr:uid="{00000000-0005-0000-0000-00002A010000}"/>
    <cellStyle name="40% - Colore 4" xfId="271" xr:uid="{00000000-0005-0000-0000-00002B010000}"/>
    <cellStyle name="40% - Colore 5" xfId="272" xr:uid="{00000000-0005-0000-0000-00002C010000}"/>
    <cellStyle name="40% - Colore 6" xfId="273" xr:uid="{00000000-0005-0000-0000-00002D010000}"/>
    <cellStyle name="60% - Accent1" xfId="71" builtinId="32"/>
    <cellStyle name="60% - Accent1 2" xfId="13" xr:uid="{00000000-0005-0000-0000-000011000000}"/>
    <cellStyle name="60% - Accent1 2 2" xfId="221" xr:uid="{00000000-0005-0000-0000-0000F4000000}"/>
    <cellStyle name="60% - Accent1 3" xfId="63" xr:uid="{00000000-0005-0000-0000-00004C000000}"/>
    <cellStyle name="60% - Accent2 2" xfId="64" xr:uid="{00000000-0005-0000-0000-00004D000000}"/>
    <cellStyle name="60% - Accent2 3" xfId="65" xr:uid="{00000000-0005-0000-0000-00004E000000}"/>
    <cellStyle name="60% - Accent2 4" xfId="244" xr:uid="{00000000-0005-0000-0000-000010010000}"/>
    <cellStyle name="60% - Accent3 2" xfId="14" xr:uid="{00000000-0005-0000-0000-000012000000}"/>
    <cellStyle name="60% - Accent3 3" xfId="66" xr:uid="{00000000-0005-0000-0000-00004F000000}"/>
    <cellStyle name="60% - Accent3 4" xfId="248" xr:uid="{00000000-0005-0000-0000-000014010000}"/>
    <cellStyle name="60% - Accent4" xfId="72" builtinId="44"/>
    <cellStyle name="60% - Accent4 2" xfId="15" xr:uid="{00000000-0005-0000-0000-000013000000}"/>
    <cellStyle name="60% - Accent4 3" xfId="67" xr:uid="{00000000-0005-0000-0000-000050000000}"/>
    <cellStyle name="60% - Accent4 4" xfId="225" xr:uid="{00000000-0005-0000-0000-0000F8000000}"/>
    <cellStyle name="60% - Accent4 5" xfId="252" xr:uid="{00000000-0005-0000-0000-000018010000}"/>
    <cellStyle name="60% - Accent5" xfId="73" builtinId="48"/>
    <cellStyle name="60% - Accent5 2" xfId="68" xr:uid="{00000000-0005-0000-0000-000051000000}"/>
    <cellStyle name="60% - Accent5 3" xfId="69" xr:uid="{00000000-0005-0000-0000-000052000000}"/>
    <cellStyle name="60% - Accent5 4" xfId="256" xr:uid="{00000000-0005-0000-0000-00001C010000}"/>
    <cellStyle name="60% - Accent6 2" xfId="16" xr:uid="{00000000-0005-0000-0000-000014000000}"/>
    <cellStyle name="60% - Accent6 3" xfId="70" xr:uid="{00000000-0005-0000-0000-000053000000}"/>
    <cellStyle name="60% - Accent6 4" xfId="260" xr:uid="{00000000-0005-0000-0000-000020010000}"/>
    <cellStyle name="60% - Colore 1" xfId="274" xr:uid="{00000000-0005-0000-0000-00002E010000}"/>
    <cellStyle name="60% - Colore 2" xfId="275" xr:uid="{00000000-0005-0000-0000-00002F010000}"/>
    <cellStyle name="60% - Colore 3" xfId="276" xr:uid="{00000000-0005-0000-0000-000030010000}"/>
    <cellStyle name="60% - Colore 4" xfId="277" xr:uid="{00000000-0005-0000-0000-000031010000}"/>
    <cellStyle name="60% - Colore 5" xfId="278" xr:uid="{00000000-0005-0000-0000-000032010000}"/>
    <cellStyle name="60% - Colore 6" xfId="279" xr:uid="{00000000-0005-0000-0000-000033010000}"/>
    <cellStyle name="Accent1" xfId="90" builtinId="29"/>
    <cellStyle name="Accent1 2" xfId="17" xr:uid="{00000000-0005-0000-0000-000015000000}"/>
    <cellStyle name="Accent1 3" xfId="74" xr:uid="{00000000-0005-0000-0000-00005A000000}"/>
    <cellStyle name="Accent1 4" xfId="238" xr:uid="{00000000-0005-0000-0000-00000A010000}"/>
    <cellStyle name="Accent2 2" xfId="18" xr:uid="{00000000-0005-0000-0000-000016000000}"/>
    <cellStyle name="Accent2 3" xfId="75" xr:uid="{00000000-0005-0000-0000-00005B000000}"/>
    <cellStyle name="Accent2 4" xfId="241" xr:uid="{00000000-0005-0000-0000-00000D010000}"/>
    <cellStyle name="Accent3 2" xfId="19" xr:uid="{00000000-0005-0000-0000-000017000000}"/>
    <cellStyle name="Accent3 3" xfId="76" xr:uid="{00000000-0005-0000-0000-00005C000000}"/>
    <cellStyle name="Accent3 4" xfId="245" xr:uid="{00000000-0005-0000-0000-000011010000}"/>
    <cellStyle name="Accent4" xfId="91" builtinId="41"/>
    <cellStyle name="Accent4 2" xfId="20" xr:uid="{00000000-0005-0000-0000-000018000000}"/>
    <cellStyle name="Accent4 3" xfId="77" xr:uid="{00000000-0005-0000-0000-00005D000000}"/>
    <cellStyle name="Accent4 4" xfId="249" xr:uid="{00000000-0005-0000-0000-000015010000}"/>
    <cellStyle name="Accent5" xfId="92" builtinId="45"/>
    <cellStyle name="Accent5 2" xfId="78" xr:uid="{00000000-0005-0000-0000-00005E000000}"/>
    <cellStyle name="Accent5 3" xfId="79" xr:uid="{00000000-0005-0000-0000-00005F000000}"/>
    <cellStyle name="Accent5 4" xfId="253" xr:uid="{00000000-0005-0000-0000-000019010000}"/>
    <cellStyle name="Accent6" xfId="93" builtinId="49"/>
    <cellStyle name="Accent6 2" xfId="80" xr:uid="{00000000-0005-0000-0000-000060000000}"/>
    <cellStyle name="Accent6 3" xfId="81" xr:uid="{00000000-0005-0000-0000-000061000000}"/>
    <cellStyle name="Accent6 4" xfId="257" xr:uid="{00000000-0005-0000-0000-00001D010000}"/>
    <cellStyle name="ANCLAS,REZONES Y SUS PARTES,DE FUNDICION,DE HIERRO O DE ACERO" xfId="82" xr:uid="{00000000-0005-0000-0000-000062000000}"/>
    <cellStyle name="Bad 2" xfId="21" xr:uid="{00000000-0005-0000-0000-000019000000}"/>
    <cellStyle name="Berekening 2" xfId="83" xr:uid="{00000000-0005-0000-0000-000063000000}"/>
    <cellStyle name="Berekening 2 2" xfId="364" xr:uid="{00000000-0005-0000-0000-000088010000}"/>
    <cellStyle name="Berekening 2 3" xfId="323" xr:uid="{00000000-0005-0000-0000-00005F010000}"/>
    <cellStyle name="bin" xfId="84" xr:uid="{00000000-0005-0000-0000-000064000000}"/>
    <cellStyle name="bin 2" xfId="318" xr:uid="{00000000-0005-0000-0000-00005A010000}"/>
    <cellStyle name="bin 2 2" xfId="413" xr:uid="{00000000-0005-0000-0000-0000B9010000}"/>
    <cellStyle name="bin 3" xfId="406" xr:uid="{00000000-0005-0000-0000-0000B2010000}"/>
    <cellStyle name="blue" xfId="85" xr:uid="{00000000-0005-0000-0000-000065000000}"/>
    <cellStyle name="Calcolo" xfId="1" xr:uid="{00000000-0005-0000-0000-000005000000}"/>
    <cellStyle name="Calcolo 2" xfId="280" xr:uid="{00000000-0005-0000-0000-000034010000}"/>
    <cellStyle name="Calcolo 2 2" xfId="389" xr:uid="{00000000-0005-0000-0000-0000A1010000}"/>
    <cellStyle name="Calcolo 2 3" xfId="347" xr:uid="{00000000-0005-0000-0000-000077010000}"/>
    <cellStyle name="Calculation 2" xfId="22" xr:uid="{00000000-0005-0000-0000-00001A000000}"/>
    <cellStyle name="cell" xfId="86" xr:uid="{00000000-0005-0000-0000-000066000000}"/>
    <cellStyle name="cell 2" xfId="281" xr:uid="{00000000-0005-0000-0000-000035010000}"/>
    <cellStyle name="cell 2 2" xfId="390" xr:uid="{00000000-0005-0000-0000-0000A2010000}"/>
    <cellStyle name="cell 2 3" xfId="348" xr:uid="{00000000-0005-0000-0000-000078010000}"/>
    <cellStyle name="cell 3" xfId="365" xr:uid="{00000000-0005-0000-0000-000089010000}"/>
    <cellStyle name="cell 4" xfId="324" xr:uid="{00000000-0005-0000-0000-000060010000}"/>
    <cellStyle name="Cella collegata" xfId="2" xr:uid="{00000000-0005-0000-0000-000006000000}"/>
    <cellStyle name="Cella collegata 2" xfId="282" xr:uid="{00000000-0005-0000-0000-000036010000}"/>
    <cellStyle name="Cella da controllare" xfId="3" xr:uid="{00000000-0005-0000-0000-000007000000}"/>
    <cellStyle name="Cella da controllare 2" xfId="283" xr:uid="{00000000-0005-0000-0000-000037010000}"/>
    <cellStyle name="Cella da controllare 2 2" xfId="391" xr:uid="{00000000-0005-0000-0000-0000A3010000}"/>
    <cellStyle name="Cella da controllare 2 3" xfId="349" xr:uid="{00000000-0005-0000-0000-000079010000}"/>
    <cellStyle name="Check Cell 2" xfId="87" xr:uid="{00000000-0005-0000-0000-000067000000}"/>
    <cellStyle name="Check Cell 2 2" xfId="366" xr:uid="{00000000-0005-0000-0000-00008A010000}"/>
    <cellStyle name="Check Cell 2 3" xfId="325" xr:uid="{00000000-0005-0000-0000-000061010000}"/>
    <cellStyle name="Col&amp;RowHeadings" xfId="88" xr:uid="{00000000-0005-0000-0000-000068000000}"/>
    <cellStyle name="ColCodes" xfId="89" xr:uid="{00000000-0005-0000-0000-000069000000}"/>
    <cellStyle name="Colore 1" xfId="284" xr:uid="{00000000-0005-0000-0000-000038010000}"/>
    <cellStyle name="Colore 2" xfId="285" xr:uid="{00000000-0005-0000-0000-000039010000}"/>
    <cellStyle name="Colore 3" xfId="286" xr:uid="{00000000-0005-0000-0000-00003A010000}"/>
    <cellStyle name="Colore 4" xfId="287" xr:uid="{00000000-0005-0000-0000-00003B010000}"/>
    <cellStyle name="Colore 5" xfId="288" xr:uid="{00000000-0005-0000-0000-00003C010000}"/>
    <cellStyle name="Colore 6" xfId="289" xr:uid="{00000000-0005-0000-0000-00003D010000}"/>
    <cellStyle name="ColTitles" xfId="94" xr:uid="{00000000-0005-0000-0000-000070000000}"/>
    <cellStyle name="column" xfId="95" xr:uid="{00000000-0005-0000-0000-000071000000}"/>
    <cellStyle name="Comma 2" xfId="34" xr:uid="{00000000-0005-0000-0000-000026000000}"/>
    <cellStyle name="Comma 2 2" xfId="96" xr:uid="{00000000-0005-0000-0000-000072000000}"/>
    <cellStyle name="Comma 2 3" xfId="97" xr:uid="{00000000-0005-0000-0000-000073000000}"/>
    <cellStyle name="Comma 2 3 2" xfId="226" xr:uid="{00000000-0005-0000-0000-0000F9000000}"/>
    <cellStyle name="Comma 2 3 2 2" xfId="407" xr:uid="{00000000-0005-0000-0000-0000B3010000}"/>
    <cellStyle name="Comma 2 3 3" xfId="290" xr:uid="{00000000-0005-0000-0000-00003E010000}"/>
    <cellStyle name="Comma 2 3 3 2" xfId="392" xr:uid="{00000000-0005-0000-0000-0000A4010000}"/>
    <cellStyle name="Comma 2 3 3 3" xfId="408" xr:uid="{00000000-0005-0000-0000-0000B4010000}"/>
    <cellStyle name="Comma 2 3 4" xfId="367" xr:uid="{00000000-0005-0000-0000-00008B010000}"/>
    <cellStyle name="Comma 2 4" xfId="363" xr:uid="{00000000-0005-0000-0000-000087010000}"/>
    <cellStyle name="Comma 2_GII2013_Mika_June07" xfId="40" xr:uid="{00000000-0005-0000-0000-00002C000000}"/>
    <cellStyle name="Comma 3" xfId="98" xr:uid="{00000000-0005-0000-0000-000074000000}"/>
    <cellStyle name="Comma 3 2" xfId="227" xr:uid="{00000000-0005-0000-0000-0000FA000000}"/>
    <cellStyle name="Comma 3 2 2" xfId="409" xr:uid="{00000000-0005-0000-0000-0000B5010000}"/>
    <cellStyle name="Comma 3 3" xfId="291" xr:uid="{00000000-0005-0000-0000-00003F010000}"/>
    <cellStyle name="Comma 3 3 2" xfId="393" xr:uid="{00000000-0005-0000-0000-0000A5010000}"/>
    <cellStyle name="Comma 3 3 3" xfId="410" xr:uid="{00000000-0005-0000-0000-0000B6010000}"/>
    <cellStyle name="Comma 3 4" xfId="368" xr:uid="{00000000-0005-0000-0000-00008C010000}"/>
    <cellStyle name="Comma 4" xfId="223" xr:uid="{00000000-0005-0000-0000-0000F6000000}"/>
    <cellStyle name="Comma 4 2" xfId="317" xr:uid="{00000000-0005-0000-0000-000059010000}"/>
    <cellStyle name="Comma 4 2 2" xfId="411" xr:uid="{00000000-0005-0000-0000-0000B7010000}"/>
    <cellStyle name="Comma 4 3" xfId="412" xr:uid="{00000000-0005-0000-0000-0000B8010000}"/>
    <cellStyle name="Comma0" xfId="99" xr:uid="{00000000-0005-0000-0000-000075000000}"/>
    <cellStyle name="Controlecel 2" xfId="100" xr:uid="{00000000-0005-0000-0000-000076000000}"/>
    <cellStyle name="Controlecel 2 2" xfId="369" xr:uid="{00000000-0005-0000-0000-00008D010000}"/>
    <cellStyle name="Controlecel 2 3" xfId="326" xr:uid="{00000000-0005-0000-0000-000062010000}"/>
    <cellStyle name="Currency0" xfId="101" xr:uid="{00000000-0005-0000-0000-000077000000}"/>
    <cellStyle name="Currency0 2" xfId="292" xr:uid="{00000000-0005-0000-0000-000040010000}"/>
    <cellStyle name="DataEntryCells" xfId="102" xr:uid="{00000000-0005-0000-0000-000078000000}"/>
    <cellStyle name="DataEntryCells 2" xfId="261" xr:uid="{00000000-0005-0000-0000-000021010000}"/>
    <cellStyle name="DataEntryCells 2 2" xfId="414" xr:uid="{00000000-0005-0000-0000-0000BA010000}"/>
    <cellStyle name="DataEntryCells 3" xfId="342" xr:uid="{00000000-0005-0000-0000-000072010000}"/>
    <cellStyle name="Date" xfId="103" xr:uid="{00000000-0005-0000-0000-000079000000}"/>
    <cellStyle name="ErrRpt_DataEntryCells" xfId="104" xr:uid="{00000000-0005-0000-0000-00007A000000}"/>
    <cellStyle name="ErrRpt-DataEntryCells" xfId="105" xr:uid="{00000000-0005-0000-0000-00007B000000}"/>
    <cellStyle name="ErrRpt-DataEntryCells 2" xfId="293" xr:uid="{00000000-0005-0000-0000-000041010000}"/>
    <cellStyle name="ErrRpt-DataEntryCells 2 2" xfId="394" xr:uid="{00000000-0005-0000-0000-0000A6010000}"/>
    <cellStyle name="ErrRpt-DataEntryCells 2 3" xfId="350" xr:uid="{00000000-0005-0000-0000-00007A010000}"/>
    <cellStyle name="ErrRpt-DataEntryCells 3" xfId="370" xr:uid="{00000000-0005-0000-0000-00008E010000}"/>
    <cellStyle name="ErrRpt-DataEntryCells 4" xfId="327" xr:uid="{00000000-0005-0000-0000-000063010000}"/>
    <cellStyle name="ErrRpt-GreyBackground" xfId="106" xr:uid="{00000000-0005-0000-0000-00007C000000}"/>
    <cellStyle name="Euro" xfId="107" xr:uid="{00000000-0005-0000-0000-00007D000000}"/>
    <cellStyle name="Explanatory Text 2" xfId="108" xr:uid="{00000000-0005-0000-0000-00007E000000}"/>
    <cellStyle name="Explanatory Text 3" xfId="236" xr:uid="{00000000-0005-0000-0000-000008010000}"/>
    <cellStyle name="Fixed" xfId="109" xr:uid="{00000000-0005-0000-0000-00007F000000}"/>
    <cellStyle name="formula" xfId="110" xr:uid="{00000000-0005-0000-0000-000080000000}"/>
    <cellStyle name="formula 2" xfId="294" xr:uid="{00000000-0005-0000-0000-000042010000}"/>
    <cellStyle name="formula 2 2" xfId="395" xr:uid="{00000000-0005-0000-0000-0000A7010000}"/>
    <cellStyle name="formula 2 3" xfId="351" xr:uid="{00000000-0005-0000-0000-00007B010000}"/>
    <cellStyle name="formula 3" xfId="371" xr:uid="{00000000-0005-0000-0000-00008F010000}"/>
    <cellStyle name="formula 4" xfId="328" xr:uid="{00000000-0005-0000-0000-000064010000}"/>
    <cellStyle name="gap" xfId="111" xr:uid="{00000000-0005-0000-0000-000081000000}"/>
    <cellStyle name="Gekoppelde cel 2" xfId="112" xr:uid="{00000000-0005-0000-0000-000082000000}"/>
    <cellStyle name="Goed 2" xfId="113" xr:uid="{00000000-0005-0000-0000-000083000000}"/>
    <cellStyle name="Good 2" xfId="114" xr:uid="{00000000-0005-0000-0000-000084000000}"/>
    <cellStyle name="GreyBackground" xfId="115" xr:uid="{00000000-0005-0000-0000-000085000000}"/>
    <cellStyle name="Heading 1" xfId="203" builtinId="16"/>
    <cellStyle name="Heading 1 2" xfId="23" xr:uid="{00000000-0005-0000-0000-00001B000000}"/>
    <cellStyle name="Heading 1 3" xfId="231" xr:uid="{00000000-0005-0000-0000-000003010000}"/>
    <cellStyle name="Heading 2" xfId="204" builtinId="17"/>
    <cellStyle name="Heading 2 2" xfId="24" xr:uid="{00000000-0005-0000-0000-00001C000000}"/>
    <cellStyle name="Heading 2 3" xfId="232" xr:uid="{00000000-0005-0000-0000-000004010000}"/>
    <cellStyle name="Heading 3" xfId="205" builtinId="18"/>
    <cellStyle name="Heading 3 2" xfId="25" xr:uid="{00000000-0005-0000-0000-00001D000000}"/>
    <cellStyle name="Heading 3 3" xfId="233" xr:uid="{00000000-0005-0000-0000-000005010000}"/>
    <cellStyle name="Heading 4 2" xfId="26" xr:uid="{00000000-0005-0000-0000-00001E000000}"/>
    <cellStyle name="Heading 4 3" xfId="234" xr:uid="{00000000-0005-0000-0000-000006010000}"/>
    <cellStyle name="Hyperlink" xfId="213" builtinId="8"/>
    <cellStyle name="Hyperlink 2" xfId="116" xr:uid="{00000000-0005-0000-0000-000086000000}"/>
    <cellStyle name="Hyperlink 3" xfId="214" xr:uid="{00000000-0005-0000-0000-0000ED000000}"/>
    <cellStyle name="Hyperlink 4" xfId="217" xr:uid="{00000000-0005-0000-0000-0000F0000000}"/>
    <cellStyle name="Input 2" xfId="117" xr:uid="{00000000-0005-0000-0000-000087000000}"/>
    <cellStyle name="Input 2 2" xfId="372" xr:uid="{00000000-0005-0000-0000-000090010000}"/>
    <cellStyle name="Input 2 3" xfId="329" xr:uid="{00000000-0005-0000-0000-000065010000}"/>
    <cellStyle name="Invoer 2" xfId="118" xr:uid="{00000000-0005-0000-0000-000088000000}"/>
    <cellStyle name="Invoer 2 2" xfId="373" xr:uid="{00000000-0005-0000-0000-000091010000}"/>
    <cellStyle name="Invoer 2 3" xfId="330" xr:uid="{00000000-0005-0000-0000-000066010000}"/>
    <cellStyle name="ISC" xfId="119" xr:uid="{00000000-0005-0000-0000-000089000000}"/>
    <cellStyle name="isced" xfId="120" xr:uid="{00000000-0005-0000-0000-00008A000000}"/>
    <cellStyle name="isced 2" xfId="295" xr:uid="{00000000-0005-0000-0000-000043010000}"/>
    <cellStyle name="isced 2 2" xfId="396" xr:uid="{00000000-0005-0000-0000-0000A8010000}"/>
    <cellStyle name="isced 2 3" xfId="352" xr:uid="{00000000-0005-0000-0000-00007C010000}"/>
    <cellStyle name="isced 3" xfId="374" xr:uid="{00000000-0005-0000-0000-000092010000}"/>
    <cellStyle name="isced 4" xfId="331" xr:uid="{00000000-0005-0000-0000-000067010000}"/>
    <cellStyle name="ISCED Titles" xfId="121" xr:uid="{00000000-0005-0000-0000-00008B000000}"/>
    <cellStyle name="Komma 2" xfId="122" xr:uid="{00000000-0005-0000-0000-00008C000000}"/>
    <cellStyle name="Kop 1 2" xfId="123" xr:uid="{00000000-0005-0000-0000-00008D000000}"/>
    <cellStyle name="Kop 2 2" xfId="124" xr:uid="{00000000-0005-0000-0000-00008E000000}"/>
    <cellStyle name="Kop 3 2" xfId="125" xr:uid="{00000000-0005-0000-0000-00008F000000}"/>
    <cellStyle name="Kop 4 2" xfId="126" xr:uid="{00000000-0005-0000-0000-000090000000}"/>
    <cellStyle name="level1a" xfId="127" xr:uid="{00000000-0005-0000-0000-000091000000}"/>
    <cellStyle name="level1a 2" xfId="296" xr:uid="{00000000-0005-0000-0000-000044010000}"/>
    <cellStyle name="level1a 2 2" xfId="397" xr:uid="{00000000-0005-0000-0000-0000A9010000}"/>
    <cellStyle name="level1a 2 3" xfId="353" xr:uid="{00000000-0005-0000-0000-00007D010000}"/>
    <cellStyle name="level1a 3" xfId="375" xr:uid="{00000000-0005-0000-0000-000093010000}"/>
    <cellStyle name="level1a 4" xfId="332" xr:uid="{00000000-0005-0000-0000-000068010000}"/>
    <cellStyle name="level2" xfId="128" xr:uid="{00000000-0005-0000-0000-000092000000}"/>
    <cellStyle name="level2a" xfId="129" xr:uid="{00000000-0005-0000-0000-000093000000}"/>
    <cellStyle name="level2a 2" xfId="297" xr:uid="{00000000-0005-0000-0000-000045010000}"/>
    <cellStyle name="level3" xfId="130" xr:uid="{00000000-0005-0000-0000-000094000000}"/>
    <cellStyle name="level3 2" xfId="298" xr:uid="{00000000-0005-0000-0000-000046010000}"/>
    <cellStyle name="Linked Cell 2" xfId="131" xr:uid="{00000000-0005-0000-0000-000095000000}"/>
    <cellStyle name="Migliaia (0)_conti99" xfId="132" xr:uid="{00000000-0005-0000-0000-000096000000}"/>
    <cellStyle name="Neutraal 2" xfId="133" xr:uid="{00000000-0005-0000-0000-000097000000}"/>
    <cellStyle name="Neutral 2" xfId="134" xr:uid="{00000000-0005-0000-0000-000098000000}"/>
    <cellStyle name="Neutral 3" xfId="235" xr:uid="{00000000-0005-0000-0000-000007010000}"/>
    <cellStyle name="Neutral 4" xfId="320" xr:uid="{00000000-0005-0000-0000-00005C010000}"/>
    <cellStyle name="Neutrale" xfId="299" xr:uid="{00000000-0005-0000-0000-000047010000}"/>
    <cellStyle name="Normal" xfId="0" builtinId="0"/>
    <cellStyle name="Normal 10" xfId="219" xr:uid="{00000000-0005-0000-0000-0000F2000000}"/>
    <cellStyle name="Normal 10 2" xfId="229" xr:uid="{00000000-0005-0000-0000-0000FC000000}"/>
    <cellStyle name="Normal 11" xfId="222" xr:uid="{00000000-0005-0000-0000-0000F5000000}"/>
    <cellStyle name="Normal 11 2" xfId="316" xr:uid="{00000000-0005-0000-0000-000058010000}"/>
    <cellStyle name="Normal 12" xfId="319" xr:uid="{00000000-0005-0000-0000-00005B010000}"/>
    <cellStyle name="Normal 12 2" xfId="405" xr:uid="{00000000-0005-0000-0000-0000B1010000}"/>
    <cellStyle name="Normal 12 3" xfId="361" xr:uid="{00000000-0005-0000-0000-000085010000}"/>
    <cellStyle name="Normal 19" xfId="135" xr:uid="{00000000-0005-0000-0000-00009A000000}"/>
    <cellStyle name="Normal 2" xfId="27" xr:uid="{00000000-0005-0000-0000-00001F000000}"/>
    <cellStyle name="Normal 2 10" xfId="224" xr:uid="{00000000-0005-0000-0000-0000F7000000}"/>
    <cellStyle name="Normal 2 2" xfId="28" xr:uid="{00000000-0005-0000-0000-000020000000}"/>
    <cellStyle name="Normal 2 2 2" xfId="136" xr:uid="{00000000-0005-0000-0000-00009B000000}"/>
    <cellStyle name="Normal 2 2 3" xfId="137" xr:uid="{00000000-0005-0000-0000-00009C000000}"/>
    <cellStyle name="Normal 2 2_GII2013_Mika_June07" xfId="39" xr:uid="{00000000-0005-0000-0000-00002B000000}"/>
    <cellStyle name="Normal 2 3" xfId="35" xr:uid="{00000000-0005-0000-0000-000027000000}"/>
    <cellStyle name="Normal 2 3 2" xfId="138" xr:uid="{00000000-0005-0000-0000-00009D000000}"/>
    <cellStyle name="Normal 2 3_GII2013_Mika_June07" xfId="139" xr:uid="{00000000-0005-0000-0000-00009E000000}"/>
    <cellStyle name="Normal 2 4" xfId="140" xr:uid="{00000000-0005-0000-0000-00009F000000}"/>
    <cellStyle name="Normal 2 5" xfId="141" xr:uid="{00000000-0005-0000-0000-0000A0000000}"/>
    <cellStyle name="Normal 2 6" xfId="142" xr:uid="{00000000-0005-0000-0000-0000A1000000}"/>
    <cellStyle name="Normal 2 7" xfId="143" xr:uid="{00000000-0005-0000-0000-0000A2000000}"/>
    <cellStyle name="Normal 2 8" xfId="144" xr:uid="{00000000-0005-0000-0000-0000A3000000}"/>
    <cellStyle name="Normal 2 9" xfId="218" xr:uid="{00000000-0005-0000-0000-0000F1000000}"/>
    <cellStyle name="Normal 2 9 2" xfId="228" xr:uid="{00000000-0005-0000-0000-0000FB000000}"/>
    <cellStyle name="Normal 2_962010071P1G001" xfId="145" xr:uid="{00000000-0005-0000-0000-0000A4000000}"/>
    <cellStyle name="Normal 3" xfId="29" xr:uid="{00000000-0005-0000-0000-000021000000}"/>
    <cellStyle name="Normal 3 2" xfId="146" xr:uid="{00000000-0005-0000-0000-0000A5000000}"/>
    <cellStyle name="Normal 3 2 2" xfId="147" xr:uid="{00000000-0005-0000-0000-0000A6000000}"/>
    <cellStyle name="Normal 3 2_SSI2012-Finaldata_JRCresults_2003" xfId="148" xr:uid="{00000000-0005-0000-0000-0000A7000000}"/>
    <cellStyle name="Normal 3 3" xfId="149" xr:uid="{00000000-0005-0000-0000-0000A8000000}"/>
    <cellStyle name="Normal 3 3 2" xfId="150" xr:uid="{00000000-0005-0000-0000-0000A9000000}"/>
    <cellStyle name="Normal 3 3_SSI2012-Finaldata_JRCresults_2003" xfId="151" xr:uid="{00000000-0005-0000-0000-0000AA000000}"/>
    <cellStyle name="Normal 3 4" xfId="152" xr:uid="{00000000-0005-0000-0000-0000AB000000}"/>
    <cellStyle name="Normal 3 5" xfId="220" xr:uid="{00000000-0005-0000-0000-0000F3000000}"/>
    <cellStyle name="Normal 3_SSI2012-Finaldata_JRCresults_2003" xfId="153" xr:uid="{00000000-0005-0000-0000-0000AC000000}"/>
    <cellStyle name="Normal 4" xfId="154" xr:uid="{00000000-0005-0000-0000-0000AD000000}"/>
    <cellStyle name="Normal 5" xfId="155" xr:uid="{00000000-0005-0000-0000-0000AE000000}"/>
    <cellStyle name="Normal 6" xfId="156" xr:uid="{00000000-0005-0000-0000-0000AF000000}"/>
    <cellStyle name="Normal 6 2" xfId="157" xr:uid="{00000000-0005-0000-0000-0000B0000000}"/>
    <cellStyle name="Normal 7" xfId="158" xr:uid="{00000000-0005-0000-0000-0000B1000000}"/>
    <cellStyle name="Normal 8" xfId="159" xr:uid="{00000000-0005-0000-0000-0000B2000000}"/>
    <cellStyle name="Normal 9" xfId="216" xr:uid="{00000000-0005-0000-0000-0000EF000000}"/>
    <cellStyle name="Normale_Foglio1" xfId="300" xr:uid="{00000000-0005-0000-0000-000048010000}"/>
    <cellStyle name="Nota" xfId="38" xr:uid="{00000000-0005-0000-0000-00002A000000}"/>
    <cellStyle name="Nota 2" xfId="301" xr:uid="{00000000-0005-0000-0000-000049010000}"/>
    <cellStyle name="Nota 2 2" xfId="398" xr:uid="{00000000-0005-0000-0000-0000AA010000}"/>
    <cellStyle name="Nota 2 3" xfId="354" xr:uid="{00000000-0005-0000-0000-00007E010000}"/>
    <cellStyle name="Note 2" xfId="30" xr:uid="{00000000-0005-0000-0000-000022000000}"/>
    <cellStyle name="Note 2 2" xfId="36" xr:uid="{00000000-0005-0000-0000-000028000000}"/>
    <cellStyle name="Note 2 3" xfId="160" xr:uid="{00000000-0005-0000-0000-0000B3000000}"/>
    <cellStyle name="Note 2 3 2" xfId="376" xr:uid="{00000000-0005-0000-0000-000094010000}"/>
    <cellStyle name="Note 2 3 3" xfId="333" xr:uid="{00000000-0005-0000-0000-000069010000}"/>
    <cellStyle name="Notitie 2" xfId="161" xr:uid="{00000000-0005-0000-0000-0000B4000000}"/>
    <cellStyle name="Notitie 2 2" xfId="377" xr:uid="{00000000-0005-0000-0000-000095010000}"/>
    <cellStyle name="Notitie 2 3" xfId="334" xr:uid="{00000000-0005-0000-0000-00006A010000}"/>
    <cellStyle name="Ongeldig 2" xfId="162" xr:uid="{00000000-0005-0000-0000-0000B5000000}"/>
    <cellStyle name="Output 2" xfId="31" xr:uid="{00000000-0005-0000-0000-000023000000}"/>
    <cellStyle name="Per cent" xfId="37" builtinId="5"/>
    <cellStyle name="Percent 2" xfId="163" xr:uid="{00000000-0005-0000-0000-0000B6000000}"/>
    <cellStyle name="Percent 3" xfId="321" xr:uid="{00000000-0005-0000-0000-00005D010000}"/>
    <cellStyle name="row" xfId="164" xr:uid="{00000000-0005-0000-0000-0000B7000000}"/>
    <cellStyle name="row 2" xfId="302" xr:uid="{00000000-0005-0000-0000-00004A010000}"/>
    <cellStyle name="row 2 2" xfId="399" xr:uid="{00000000-0005-0000-0000-0000AB010000}"/>
    <cellStyle name="row 2 3" xfId="355" xr:uid="{00000000-0005-0000-0000-00007F010000}"/>
    <cellStyle name="row 3" xfId="378" xr:uid="{00000000-0005-0000-0000-000096010000}"/>
    <cellStyle name="row 4" xfId="335" xr:uid="{00000000-0005-0000-0000-00006B010000}"/>
    <cellStyle name="Row-Col Headings" xfId="166" xr:uid="{00000000-0005-0000-0000-0000B9000000}"/>
    <cellStyle name="RowCodes" xfId="165" xr:uid="{00000000-0005-0000-0000-0000B8000000}"/>
    <cellStyle name="RowTitles" xfId="167" xr:uid="{00000000-0005-0000-0000-0000BA000000}"/>
    <cellStyle name="RowTitles 2" xfId="303" xr:uid="{00000000-0005-0000-0000-00004B010000}"/>
    <cellStyle name="RowTitles 2 2" xfId="400" xr:uid="{00000000-0005-0000-0000-0000AC010000}"/>
    <cellStyle name="RowTitles 2 3" xfId="356" xr:uid="{00000000-0005-0000-0000-000080010000}"/>
    <cellStyle name="RowTitles 3" xfId="379" xr:uid="{00000000-0005-0000-0000-000097010000}"/>
    <cellStyle name="RowTitles 4" xfId="336" xr:uid="{00000000-0005-0000-0000-00006C010000}"/>
    <cellStyle name="RowTitles-Col2" xfId="169" xr:uid="{00000000-0005-0000-0000-0000BC000000}"/>
    <cellStyle name="RowTitles-Col2 2" xfId="305" xr:uid="{00000000-0005-0000-0000-00004D010000}"/>
    <cellStyle name="RowTitles-Col2 2 2" xfId="402" xr:uid="{00000000-0005-0000-0000-0000AE010000}"/>
    <cellStyle name="RowTitles-Col2 2 3" xfId="358" xr:uid="{00000000-0005-0000-0000-000082010000}"/>
    <cellStyle name="RowTitles-Col2 3" xfId="381" xr:uid="{00000000-0005-0000-0000-000099010000}"/>
    <cellStyle name="RowTitles-Col2 4" xfId="338" xr:uid="{00000000-0005-0000-0000-00006E010000}"/>
    <cellStyle name="RowTitles-Detail" xfId="170" xr:uid="{00000000-0005-0000-0000-0000BD000000}"/>
    <cellStyle name="RowTitles-Detail 2" xfId="306" xr:uid="{00000000-0005-0000-0000-00004E010000}"/>
    <cellStyle name="RowTitles-Detail 2 2" xfId="403" xr:uid="{00000000-0005-0000-0000-0000AF010000}"/>
    <cellStyle name="RowTitles-Detail 2 3" xfId="359" xr:uid="{00000000-0005-0000-0000-000083010000}"/>
    <cellStyle name="RowTitles-Detail 3" xfId="382" xr:uid="{00000000-0005-0000-0000-00009A010000}"/>
    <cellStyle name="RowTitles-Detail 4" xfId="339" xr:uid="{00000000-0005-0000-0000-00006F010000}"/>
    <cellStyle name="RowTitles1-Detail" xfId="168" xr:uid="{00000000-0005-0000-0000-0000BB000000}"/>
    <cellStyle name="RowTitles1-Detail 2" xfId="304" xr:uid="{00000000-0005-0000-0000-00004C010000}"/>
    <cellStyle name="RowTitles1-Detail 2 2" xfId="401" xr:uid="{00000000-0005-0000-0000-0000AD010000}"/>
    <cellStyle name="RowTitles1-Detail 2 3" xfId="357" xr:uid="{00000000-0005-0000-0000-000081010000}"/>
    <cellStyle name="RowTitles1-Detail 3" xfId="380" xr:uid="{00000000-0005-0000-0000-000098010000}"/>
    <cellStyle name="RowTitles1-Detail 4" xfId="337" xr:uid="{00000000-0005-0000-0000-00006D010000}"/>
    <cellStyle name="ss1" xfId="171" xr:uid="{00000000-0005-0000-0000-0000BE000000}"/>
    <cellStyle name="ss10" xfId="172" xr:uid="{00000000-0005-0000-0000-0000BF000000}"/>
    <cellStyle name="ss10 2" xfId="383" xr:uid="{00000000-0005-0000-0000-00009B010000}"/>
    <cellStyle name="ss10 3" xfId="340" xr:uid="{00000000-0005-0000-0000-000070010000}"/>
    <cellStyle name="ss11" xfId="173" xr:uid="{00000000-0005-0000-0000-0000C0000000}"/>
    <cellStyle name="ss11 2" xfId="384" xr:uid="{00000000-0005-0000-0000-00009C010000}"/>
    <cellStyle name="ss11 3" xfId="341" xr:uid="{00000000-0005-0000-0000-000071010000}"/>
    <cellStyle name="ss12" xfId="174" xr:uid="{00000000-0005-0000-0000-0000C1000000}"/>
    <cellStyle name="ss13" xfId="175" xr:uid="{00000000-0005-0000-0000-0000C2000000}"/>
    <cellStyle name="ss14" xfId="176" xr:uid="{00000000-0005-0000-0000-0000C3000000}"/>
    <cellStyle name="ss15" xfId="177" xr:uid="{00000000-0005-0000-0000-0000C4000000}"/>
    <cellStyle name="ss16" xfId="178" xr:uid="{00000000-0005-0000-0000-0000C5000000}"/>
    <cellStyle name="ss17" xfId="179" xr:uid="{00000000-0005-0000-0000-0000C6000000}"/>
    <cellStyle name="ss18" xfId="180" xr:uid="{00000000-0005-0000-0000-0000C7000000}"/>
    <cellStyle name="ss19" xfId="181" xr:uid="{00000000-0005-0000-0000-0000C8000000}"/>
    <cellStyle name="ss2" xfId="182" xr:uid="{00000000-0005-0000-0000-0000C9000000}"/>
    <cellStyle name="ss20" xfId="183" xr:uid="{00000000-0005-0000-0000-0000CA000000}"/>
    <cellStyle name="ss21" xfId="184" xr:uid="{00000000-0005-0000-0000-0000CB000000}"/>
    <cellStyle name="ss22" xfId="185" xr:uid="{00000000-0005-0000-0000-0000CC000000}"/>
    <cellStyle name="ss3" xfId="186" xr:uid="{00000000-0005-0000-0000-0000CD000000}"/>
    <cellStyle name="ss4" xfId="187" xr:uid="{00000000-0005-0000-0000-0000CE000000}"/>
    <cellStyle name="ss5" xfId="188" xr:uid="{00000000-0005-0000-0000-0000CF000000}"/>
    <cellStyle name="ss6" xfId="189" xr:uid="{00000000-0005-0000-0000-0000D0000000}"/>
    <cellStyle name="ss7" xfId="190" xr:uid="{00000000-0005-0000-0000-0000D1000000}"/>
    <cellStyle name="ss8" xfId="191" xr:uid="{00000000-0005-0000-0000-0000D2000000}"/>
    <cellStyle name="ss9" xfId="192" xr:uid="{00000000-0005-0000-0000-0000D3000000}"/>
    <cellStyle name="ss9 2" xfId="385" xr:uid="{00000000-0005-0000-0000-00009D010000}"/>
    <cellStyle name="ss9 3" xfId="343" xr:uid="{00000000-0005-0000-0000-000073010000}"/>
    <cellStyle name="Standaard 2" xfId="193" xr:uid="{00000000-0005-0000-0000-0000D4000000}"/>
    <cellStyle name="Standaard 3" xfId="194" xr:uid="{00000000-0005-0000-0000-0000D5000000}"/>
    <cellStyle name="Style 1" xfId="195" xr:uid="{00000000-0005-0000-0000-0000D6000000}"/>
    <cellStyle name="Style 2" xfId="196" xr:uid="{00000000-0005-0000-0000-0000D7000000}"/>
    <cellStyle name="Table No." xfId="197" xr:uid="{00000000-0005-0000-0000-0000D8000000}"/>
    <cellStyle name="Table Title" xfId="198" xr:uid="{00000000-0005-0000-0000-0000D9000000}"/>
    <cellStyle name="Tagline" xfId="199" xr:uid="{00000000-0005-0000-0000-0000DA000000}"/>
    <cellStyle name="temp" xfId="200" xr:uid="{00000000-0005-0000-0000-0000DB000000}"/>
    <cellStyle name="test" xfId="215" xr:uid="{00000000-0005-0000-0000-0000EE000000}"/>
    <cellStyle name="Testo avviso" xfId="4" xr:uid="{00000000-0005-0000-0000-000008000000}"/>
    <cellStyle name="Testo avviso 2" xfId="307" xr:uid="{00000000-0005-0000-0000-00004F010000}"/>
    <cellStyle name="Testo descrittivo" xfId="308" xr:uid="{00000000-0005-0000-0000-000050010000}"/>
    <cellStyle name="Title 1" xfId="201" xr:uid="{00000000-0005-0000-0000-0000DD000000}"/>
    <cellStyle name="Title 2" xfId="32" xr:uid="{00000000-0005-0000-0000-000024000000}"/>
    <cellStyle name="Title 3" xfId="230" xr:uid="{00000000-0005-0000-0000-000002010000}"/>
    <cellStyle name="title1" xfId="202" xr:uid="{00000000-0005-0000-0000-0000DE000000}"/>
    <cellStyle name="Titolo" xfId="309" xr:uid="{00000000-0005-0000-0000-000051010000}"/>
    <cellStyle name="Titolo 1" xfId="310" xr:uid="{00000000-0005-0000-0000-000052010000}"/>
    <cellStyle name="Titolo 2" xfId="311" xr:uid="{00000000-0005-0000-0000-000053010000}"/>
    <cellStyle name="Titolo 3" xfId="312" xr:uid="{00000000-0005-0000-0000-000054010000}"/>
    <cellStyle name="Titolo 4" xfId="313" xr:uid="{00000000-0005-0000-0000-000055010000}"/>
    <cellStyle name="Titolo_SSI2012-Finaldata_JRCresults_2003" xfId="314" xr:uid="{00000000-0005-0000-0000-000056010000}"/>
    <cellStyle name="Totaal 2" xfId="206" xr:uid="{00000000-0005-0000-0000-0000E4000000}"/>
    <cellStyle name="Totaal 2 2" xfId="386" xr:uid="{00000000-0005-0000-0000-00009E010000}"/>
    <cellStyle name="Totaal 2 3" xfId="344" xr:uid="{00000000-0005-0000-0000-000074010000}"/>
    <cellStyle name="Total 2" xfId="33" xr:uid="{00000000-0005-0000-0000-000025000000}"/>
    <cellStyle name="Total 2 2" xfId="362" xr:uid="{00000000-0005-0000-0000-000086010000}"/>
    <cellStyle name="Total 2 3" xfId="322" xr:uid="{00000000-0005-0000-0000-00005E010000}"/>
    <cellStyle name="Total 3" xfId="237" xr:uid="{00000000-0005-0000-0000-000009010000}"/>
    <cellStyle name="Total 4" xfId="387" xr:uid="{00000000-0005-0000-0000-00009F010000}"/>
    <cellStyle name="Total 5" xfId="345" xr:uid="{00000000-0005-0000-0000-000075010000}"/>
    <cellStyle name="Totale" xfId="315" xr:uid="{00000000-0005-0000-0000-000057010000}"/>
    <cellStyle name="Totale 2" xfId="404" xr:uid="{00000000-0005-0000-0000-0000B0010000}"/>
    <cellStyle name="Totale 3" xfId="360" xr:uid="{00000000-0005-0000-0000-000084010000}"/>
    <cellStyle name="Uitvoer 2" xfId="207" xr:uid="{00000000-0005-0000-0000-0000E6000000}"/>
    <cellStyle name="Uitvoer 2 2" xfId="388" xr:uid="{00000000-0005-0000-0000-0000A0010000}"/>
    <cellStyle name="Uitvoer 2 3" xfId="346" xr:uid="{00000000-0005-0000-0000-000076010000}"/>
    <cellStyle name="Valore non valido" xfId="208" xr:uid="{00000000-0005-0000-0000-0000E7000000}"/>
    <cellStyle name="Valore valido" xfId="209" xr:uid="{00000000-0005-0000-0000-0000E8000000}"/>
    <cellStyle name="Verklarende tekst 2" xfId="210" xr:uid="{00000000-0005-0000-0000-0000E9000000}"/>
    <cellStyle name="Waarschuwingstekst 2" xfId="211" xr:uid="{00000000-0005-0000-0000-0000EA000000}"/>
    <cellStyle name="Warning Text 2" xfId="212" xr:uid="{00000000-0005-0000-0000-0000EB000000}"/>
  </cellStyles>
  <dxfs count="224">
    <dxf>
      <font>
        <b/>
        <strike val="0"/>
        <sz val="10"/>
        <color rgb="FF000000"/>
        <name val="Arial"/>
      </font>
      <fill>
        <patternFill patternType="solid">
          <fgColor rgb="FFD7C3DE"/>
          <bgColor rgb="FFD7C3DE"/>
        </patternFill>
      </fill>
    </dxf>
    <dxf>
      <font>
        <b/>
        <strike val="0"/>
        <sz val="10"/>
        <color rgb="FF000000"/>
        <name val="Arial"/>
      </font>
      <fill>
        <patternFill patternType="solid">
          <fgColor rgb="FFBB8DC0"/>
          <bgColor rgb="FFBB8DC0"/>
        </patternFill>
      </fill>
    </dxf>
    <dxf>
      <font>
        <b/>
        <strike val="0"/>
        <sz val="10"/>
        <color rgb="FFFFFFFF"/>
        <name val="Arial"/>
      </font>
      <fill>
        <patternFill patternType="solid">
          <fgColor rgb="FF7C4193"/>
          <bgColor rgb="FF7C4193"/>
        </patternFill>
      </fill>
    </dxf>
    <dxf>
      <font>
        <b/>
        <strike val="0"/>
        <sz val="10"/>
        <color rgb="FFFFFFFF"/>
        <name val="Arial"/>
      </font>
      <fill>
        <patternFill patternType="solid">
          <fgColor rgb="FF5C3578"/>
          <bgColor rgb="FF5C3578"/>
        </patternFill>
      </fill>
    </dxf>
    <dxf>
      <font>
        <b/>
        <strike val="0"/>
        <sz val="10"/>
        <color rgb="FFFFFFFF"/>
        <name val="Arial"/>
      </font>
      <fill>
        <patternFill patternType="solid">
          <fgColor rgb="FF433557"/>
          <bgColor rgb="FF433557"/>
        </patternFill>
      </fill>
    </dxf>
    <dxf>
      <font>
        <b/>
        <strike val="0"/>
        <sz val="10"/>
        <color rgb="FF000000"/>
        <name val="Arial"/>
      </font>
      <fill>
        <patternFill patternType="solid">
          <fgColor rgb="FFFFFFFF"/>
          <bgColor rgb="FFFFFFFF"/>
        </patternFill>
      </fill>
    </dxf>
    <dxf>
      <font>
        <b/>
        <strike val="0"/>
        <sz val="10"/>
        <color rgb="FF000000"/>
        <name val="Arial"/>
      </font>
      <fill>
        <patternFill patternType="solid">
          <fgColor rgb="FFE2EBF0"/>
          <bgColor rgb="FFE2EBF0"/>
        </patternFill>
      </fill>
    </dxf>
    <dxf>
      <font>
        <b/>
        <strike val="0"/>
        <sz val="10"/>
        <color rgb="FFFFFFFF"/>
        <name val="Arial"/>
      </font>
      <fill>
        <patternFill patternType="solid">
          <fgColor rgb="FF90A1AE"/>
          <bgColor rgb="FF90A1AE"/>
        </patternFill>
      </fill>
    </dxf>
    <dxf>
      <font>
        <b/>
        <strike val="0"/>
        <sz val="10"/>
        <color rgb="FFFFFFFF"/>
        <name val="Arial"/>
      </font>
      <fill>
        <patternFill patternType="solid">
          <fgColor rgb="FF020202"/>
          <bgColor rgb="FF020202"/>
        </patternFill>
      </fill>
    </dxf>
    <dxf>
      <font>
        <b/>
      </font>
      <fill>
        <patternFill>
          <bgColor rgb="FFF0EDD3"/>
        </patternFill>
      </fill>
    </dxf>
    <dxf>
      <font>
        <b/>
      </font>
      <fill>
        <patternFill>
          <bgColor rgb="FFE0DBC4"/>
        </patternFill>
      </fill>
    </dxf>
    <dxf>
      <font>
        <b/>
      </font>
      <fill>
        <patternFill>
          <bgColor rgb="FFCBC4B6"/>
        </patternFill>
      </fill>
    </dxf>
    <dxf>
      <font>
        <b/>
        <color theme="0"/>
      </font>
      <fill>
        <patternFill>
          <bgColor rgb="FF968F84"/>
        </patternFill>
      </fill>
    </dxf>
    <dxf>
      <font>
        <b/>
        <color theme="0"/>
      </font>
      <fill>
        <patternFill>
          <bgColor rgb="FF5F5D5B"/>
        </patternFill>
      </fill>
    </dxf>
    <dxf>
      <font>
        <b/>
      </font>
      <fill>
        <patternFill>
          <bgColor rgb="FFF0EDD3"/>
        </patternFill>
      </fill>
    </dxf>
    <dxf>
      <font>
        <b/>
      </font>
      <fill>
        <patternFill>
          <bgColor rgb="FFE0DBC4"/>
        </patternFill>
      </fill>
    </dxf>
    <dxf>
      <font>
        <b/>
      </font>
      <fill>
        <patternFill>
          <bgColor rgb="FFCBC4B6"/>
        </patternFill>
      </fill>
    </dxf>
    <dxf>
      <font>
        <b/>
        <color theme="0"/>
      </font>
      <fill>
        <patternFill>
          <bgColor rgb="FF968F84"/>
        </patternFill>
      </fill>
    </dxf>
    <dxf>
      <font>
        <b/>
        <color theme="0"/>
      </font>
      <fill>
        <patternFill>
          <bgColor rgb="FF5F5D5B"/>
        </patternFill>
      </fill>
    </dxf>
    <dxf>
      <font>
        <b/>
      </font>
      <fill>
        <patternFill>
          <bgColor rgb="FFF0EDD3"/>
        </patternFill>
      </fill>
    </dxf>
    <dxf>
      <font>
        <b/>
      </font>
      <fill>
        <patternFill>
          <bgColor rgb="FFE0DBC4"/>
        </patternFill>
      </fill>
    </dxf>
    <dxf>
      <font>
        <b/>
      </font>
      <fill>
        <patternFill>
          <bgColor rgb="FFCBC4B6"/>
        </patternFill>
      </fill>
    </dxf>
    <dxf>
      <font>
        <b/>
        <color theme="0"/>
      </font>
      <fill>
        <patternFill>
          <bgColor rgb="FF968F84"/>
        </patternFill>
      </fill>
    </dxf>
    <dxf>
      <font>
        <b/>
        <color theme="0"/>
      </font>
      <fill>
        <patternFill>
          <bgColor rgb="FF5F5D5B"/>
        </patternFill>
      </fill>
    </dxf>
    <dxf>
      <font>
        <b/>
      </font>
      <fill>
        <patternFill>
          <bgColor rgb="FFFBDEE9"/>
        </patternFill>
      </fill>
    </dxf>
    <dxf>
      <font>
        <b/>
      </font>
      <fill>
        <patternFill>
          <bgColor rgb="FFE6A8CB"/>
        </patternFill>
      </fill>
    </dxf>
    <dxf>
      <font>
        <b/>
      </font>
      <fill>
        <patternFill>
          <bgColor rgb="FFD565A5"/>
        </patternFill>
      </fill>
    </dxf>
    <dxf>
      <font>
        <b/>
        <color theme="0"/>
      </font>
      <fill>
        <patternFill>
          <bgColor rgb="FFB02789"/>
        </patternFill>
      </fill>
    </dxf>
    <dxf>
      <font>
        <b/>
        <color theme="0"/>
      </font>
      <fill>
        <patternFill>
          <bgColor rgb="FF842066"/>
        </patternFill>
      </fill>
    </dxf>
    <dxf>
      <font>
        <b/>
      </font>
      <fill>
        <patternFill>
          <bgColor rgb="FFD5BCC6"/>
        </patternFill>
      </fill>
    </dxf>
    <dxf>
      <font>
        <b/>
      </font>
      <fill>
        <patternFill>
          <bgColor rgb="FFB698AD"/>
        </patternFill>
      </fill>
    </dxf>
    <dxf>
      <font>
        <b/>
      </font>
      <fill>
        <patternFill>
          <bgColor rgb="FFA8739E"/>
        </patternFill>
      </fill>
    </dxf>
    <dxf>
      <font>
        <b/>
        <color theme="0"/>
      </font>
      <fill>
        <patternFill>
          <bgColor rgb="FF83517D"/>
        </patternFill>
      </fill>
    </dxf>
    <dxf>
      <font>
        <b/>
        <color theme="0"/>
      </font>
      <fill>
        <patternFill>
          <bgColor rgb="FF593B62"/>
        </patternFill>
      </fill>
    </dxf>
    <dxf>
      <fill>
        <patternFill>
          <bgColor rgb="FFFF0000"/>
        </patternFill>
      </fill>
    </dxf>
    <dxf>
      <font>
        <b/>
      </font>
      <fill>
        <patternFill>
          <bgColor rgb="FFD5BCC6"/>
        </patternFill>
      </fill>
    </dxf>
    <dxf>
      <font>
        <b/>
      </font>
      <fill>
        <patternFill>
          <bgColor rgb="FFB698AD"/>
        </patternFill>
      </fill>
    </dxf>
    <dxf>
      <font>
        <b/>
      </font>
      <fill>
        <patternFill>
          <bgColor rgb="FFA8739E"/>
        </patternFill>
      </fill>
    </dxf>
    <dxf>
      <font>
        <b/>
        <color theme="0"/>
      </font>
      <fill>
        <patternFill>
          <bgColor rgb="FF83517D"/>
        </patternFill>
      </fill>
    </dxf>
    <dxf>
      <font>
        <b/>
        <color theme="0"/>
      </font>
      <fill>
        <patternFill>
          <bgColor rgb="FF593B62"/>
        </patternFill>
      </fill>
    </dxf>
    <dxf>
      <font>
        <b/>
        <color theme="0"/>
      </font>
      <fill>
        <patternFill>
          <bgColor rgb="FF346064"/>
        </patternFill>
      </fill>
    </dxf>
    <dxf>
      <font>
        <b/>
        <color theme="0"/>
      </font>
      <fill>
        <patternFill>
          <bgColor rgb="FF5E7E79"/>
        </patternFill>
      </fill>
    </dxf>
    <dxf>
      <font>
        <b/>
      </font>
      <fill>
        <patternFill>
          <bgColor rgb="FF799D98"/>
        </patternFill>
      </fill>
    </dxf>
    <dxf>
      <font>
        <b/>
      </font>
      <fill>
        <patternFill>
          <bgColor rgb="FF94BFB4"/>
        </patternFill>
      </fill>
    </dxf>
    <dxf>
      <font>
        <b/>
      </font>
      <fill>
        <patternFill>
          <bgColor rgb="FFB2CFCB"/>
        </patternFill>
      </fill>
    </dxf>
    <dxf>
      <font>
        <b/>
        <color theme="0"/>
      </font>
      <fill>
        <patternFill>
          <bgColor rgb="FF346064"/>
        </patternFill>
      </fill>
    </dxf>
    <dxf>
      <font>
        <b/>
        <color theme="0"/>
      </font>
      <fill>
        <patternFill>
          <bgColor rgb="FF5E7E79"/>
        </patternFill>
      </fill>
    </dxf>
    <dxf>
      <font>
        <b/>
      </font>
      <fill>
        <patternFill>
          <bgColor rgb="FF799D98"/>
        </patternFill>
      </fill>
    </dxf>
    <dxf>
      <font>
        <b/>
      </font>
      <fill>
        <patternFill>
          <bgColor rgb="FF94BFB4"/>
        </patternFill>
      </fill>
    </dxf>
    <dxf>
      <font>
        <b/>
      </font>
      <fill>
        <patternFill>
          <bgColor rgb="FFB2CFCB"/>
        </patternFill>
      </fill>
    </dxf>
    <dxf>
      <font>
        <b/>
        <color theme="0"/>
      </font>
      <fill>
        <patternFill>
          <bgColor rgb="FF346064"/>
        </patternFill>
      </fill>
    </dxf>
    <dxf>
      <font>
        <b/>
      </font>
      <fill>
        <patternFill>
          <bgColor rgb="FFB2CFCB"/>
        </patternFill>
      </fill>
    </dxf>
    <dxf>
      <font>
        <b/>
      </font>
      <fill>
        <patternFill>
          <bgColor rgb="FF94BFB4"/>
        </patternFill>
      </fill>
    </dxf>
    <dxf>
      <font>
        <b/>
      </font>
      <fill>
        <patternFill>
          <bgColor rgb="FF799D98"/>
        </patternFill>
      </fill>
    </dxf>
    <dxf>
      <font>
        <b/>
        <color theme="0"/>
      </font>
      <fill>
        <patternFill>
          <bgColor rgb="FF5E7E79"/>
        </patternFill>
      </fill>
    </dxf>
    <dxf>
      <font>
        <b/>
        <color theme="0"/>
      </font>
      <fill>
        <patternFill>
          <bgColor rgb="FF5E7E79"/>
        </patternFill>
      </fill>
    </dxf>
    <dxf>
      <font>
        <b/>
      </font>
      <fill>
        <patternFill>
          <bgColor rgb="FFB2CFCB"/>
        </patternFill>
      </fill>
    </dxf>
    <dxf>
      <font>
        <b/>
      </font>
      <fill>
        <patternFill>
          <bgColor rgb="FF94BFB4"/>
        </patternFill>
      </fill>
    </dxf>
    <dxf>
      <font>
        <b/>
      </font>
      <fill>
        <patternFill>
          <bgColor rgb="FF799D98"/>
        </patternFill>
      </fill>
    </dxf>
    <dxf>
      <font>
        <b/>
        <color theme="0"/>
      </font>
      <fill>
        <patternFill>
          <bgColor rgb="FF346064"/>
        </patternFill>
      </fill>
    </dxf>
    <dxf>
      <font>
        <b/>
        <color theme="0"/>
      </font>
      <fill>
        <patternFill>
          <bgColor rgb="FF346064"/>
        </patternFill>
      </fill>
    </dxf>
    <dxf>
      <font>
        <b/>
        <color theme="0"/>
      </font>
      <fill>
        <patternFill>
          <bgColor rgb="FF5E7E79"/>
        </patternFill>
      </fill>
    </dxf>
    <dxf>
      <font>
        <b/>
      </font>
      <fill>
        <patternFill>
          <bgColor rgb="FF799D98"/>
        </patternFill>
      </fill>
    </dxf>
    <dxf>
      <font>
        <b/>
      </font>
      <fill>
        <patternFill>
          <bgColor rgb="FF94BFB4"/>
        </patternFill>
      </fill>
    </dxf>
    <dxf>
      <font>
        <b/>
      </font>
      <fill>
        <patternFill>
          <bgColor rgb="FFB2CFCB"/>
        </patternFill>
      </fill>
    </dxf>
    <dxf>
      <font>
        <b/>
        <color theme="0"/>
      </font>
      <fill>
        <patternFill>
          <bgColor rgb="FF346064"/>
        </patternFill>
      </fill>
    </dxf>
    <dxf>
      <font>
        <b/>
        <color theme="0"/>
      </font>
      <fill>
        <patternFill>
          <bgColor rgb="FF5E7E79"/>
        </patternFill>
      </fill>
    </dxf>
    <dxf>
      <font>
        <b/>
      </font>
      <fill>
        <patternFill>
          <bgColor rgb="FF799D98"/>
        </patternFill>
      </fill>
    </dxf>
    <dxf>
      <font>
        <b/>
      </font>
      <fill>
        <patternFill>
          <bgColor rgb="FF94BFB4"/>
        </patternFill>
      </fill>
    </dxf>
    <dxf>
      <font>
        <b/>
      </font>
      <fill>
        <patternFill>
          <bgColor rgb="FFB2CFCB"/>
        </patternFill>
      </fill>
    </dxf>
    <dxf>
      <font>
        <b/>
      </font>
      <fill>
        <patternFill>
          <bgColor rgb="FFDED7B5"/>
        </patternFill>
      </fill>
    </dxf>
    <dxf>
      <font>
        <b/>
        <color theme="0"/>
      </font>
      <fill>
        <patternFill>
          <bgColor rgb="FF5A524D"/>
        </patternFill>
      </fill>
    </dxf>
    <dxf>
      <font>
        <b/>
        <color theme="0"/>
      </font>
      <fill>
        <patternFill>
          <bgColor rgb="FF93887C"/>
        </patternFill>
      </fill>
    </dxf>
    <dxf>
      <font>
        <b/>
      </font>
      <fill>
        <patternFill>
          <bgColor rgb="FFC6B69F"/>
        </patternFill>
      </fill>
    </dxf>
    <dxf>
      <font>
        <b/>
      </font>
      <fill>
        <patternFill>
          <bgColor rgb="FFECE8C3"/>
        </patternFill>
      </fill>
    </dxf>
    <dxf>
      <font>
        <b/>
        <color theme="0"/>
      </font>
      <fill>
        <patternFill>
          <bgColor rgb="FF5F5D5B"/>
        </patternFill>
      </fill>
    </dxf>
    <dxf>
      <font>
        <b/>
        <color theme="0"/>
      </font>
      <fill>
        <patternFill>
          <bgColor rgb="FF968F84"/>
        </patternFill>
      </fill>
    </dxf>
    <dxf>
      <font>
        <b/>
      </font>
      <fill>
        <patternFill>
          <bgColor rgb="FFCBC4B6"/>
        </patternFill>
      </fill>
    </dxf>
    <dxf>
      <font>
        <b/>
      </font>
      <fill>
        <patternFill>
          <bgColor rgb="FFE0DBC4"/>
        </patternFill>
      </fill>
    </dxf>
    <dxf>
      <font>
        <b/>
      </font>
      <fill>
        <patternFill>
          <bgColor rgb="FFF0EDD3"/>
        </patternFill>
      </fill>
    </dxf>
    <dxf>
      <font>
        <b/>
        <color theme="0"/>
      </font>
      <fill>
        <patternFill>
          <bgColor rgb="FF6B6050"/>
        </patternFill>
      </fill>
    </dxf>
    <dxf>
      <font>
        <b/>
        <color theme="0"/>
      </font>
      <fill>
        <patternFill>
          <bgColor rgb="FFA38E76"/>
        </patternFill>
      </fill>
    </dxf>
    <dxf>
      <font>
        <b/>
      </font>
      <fill>
        <patternFill>
          <bgColor rgb="FFC7B399"/>
        </patternFill>
      </fill>
    </dxf>
    <dxf>
      <font>
        <b/>
      </font>
      <fill>
        <patternFill>
          <bgColor rgb="FFFDF2CA"/>
        </patternFill>
      </fill>
    </dxf>
    <dxf>
      <font>
        <b/>
      </font>
      <fill>
        <patternFill>
          <bgColor rgb="FFE7D8B3"/>
        </patternFill>
      </fill>
    </dxf>
    <dxf>
      <font>
        <b/>
        <color theme="0"/>
      </font>
      <fill>
        <patternFill>
          <bgColor rgb="FF83517D"/>
        </patternFill>
      </fill>
    </dxf>
    <dxf>
      <font>
        <b/>
      </font>
      <fill>
        <patternFill>
          <bgColor rgb="FFA8739E"/>
        </patternFill>
      </fill>
    </dxf>
    <dxf>
      <font>
        <b/>
      </font>
      <fill>
        <patternFill>
          <bgColor rgb="FFB698AD"/>
        </patternFill>
      </fill>
    </dxf>
    <dxf>
      <font>
        <b/>
      </font>
      <fill>
        <patternFill>
          <bgColor rgb="FFD5BCC6"/>
        </patternFill>
      </fill>
    </dxf>
    <dxf>
      <font>
        <b/>
        <color theme="0"/>
      </font>
      <fill>
        <patternFill>
          <bgColor rgb="FF593B62"/>
        </patternFill>
      </fill>
    </dxf>
    <dxf>
      <font>
        <b/>
      </font>
      <fill>
        <patternFill>
          <bgColor rgb="FFFBDEE9"/>
        </patternFill>
      </fill>
    </dxf>
    <dxf>
      <font>
        <b/>
        <color theme="0"/>
      </font>
      <fill>
        <patternFill>
          <bgColor rgb="FF842066"/>
        </patternFill>
      </fill>
    </dxf>
    <dxf>
      <font>
        <b/>
        <color theme="0"/>
      </font>
      <fill>
        <patternFill>
          <bgColor rgb="FFB02789"/>
        </patternFill>
      </fill>
    </dxf>
    <dxf>
      <font>
        <b/>
      </font>
      <fill>
        <patternFill>
          <bgColor rgb="FFD565A5"/>
        </patternFill>
      </fill>
    </dxf>
    <dxf>
      <font>
        <b/>
      </font>
      <fill>
        <patternFill>
          <bgColor rgb="FFE6A8CB"/>
        </patternFill>
      </fill>
    </dxf>
    <dxf>
      <font>
        <b/>
        <color theme="0"/>
      </font>
      <fill>
        <patternFill>
          <bgColor rgb="FF346064"/>
        </patternFill>
      </fill>
    </dxf>
    <dxf>
      <font>
        <b/>
        <color theme="0"/>
      </font>
      <fill>
        <patternFill>
          <bgColor rgb="FF5E7E79"/>
        </patternFill>
      </fill>
    </dxf>
    <dxf>
      <font>
        <b/>
      </font>
      <fill>
        <patternFill>
          <bgColor rgb="FF799D98"/>
        </patternFill>
      </fill>
    </dxf>
    <dxf>
      <font>
        <b/>
      </font>
      <fill>
        <patternFill>
          <bgColor rgb="FF94BFB4"/>
        </patternFill>
      </fill>
    </dxf>
    <dxf>
      <font>
        <b/>
      </font>
      <fill>
        <patternFill>
          <bgColor rgb="FFB2CFCB"/>
        </patternFill>
      </fill>
    </dxf>
    <dxf>
      <font>
        <b/>
        <color theme="0"/>
      </font>
      <fill>
        <patternFill>
          <bgColor rgb="FF0C525D"/>
        </patternFill>
      </fill>
    </dxf>
    <dxf>
      <font>
        <b/>
        <color theme="0"/>
      </font>
      <fill>
        <patternFill>
          <bgColor rgb="FF197E80"/>
        </patternFill>
      </fill>
    </dxf>
    <dxf>
      <font>
        <b/>
      </font>
      <fill>
        <patternFill>
          <bgColor rgb="FF41BDAB"/>
        </patternFill>
      </fill>
    </dxf>
    <dxf>
      <font>
        <b/>
      </font>
      <fill>
        <patternFill>
          <bgColor rgb="FF90D2CD"/>
        </patternFill>
      </fill>
    </dxf>
    <dxf>
      <font>
        <b/>
      </font>
      <fill>
        <patternFill>
          <bgColor rgb="FFC9E7E3"/>
        </patternFill>
      </fill>
    </dxf>
    <dxf>
      <font>
        <b/>
      </font>
      <fill>
        <patternFill>
          <bgColor rgb="FFE2EBF0"/>
        </patternFill>
      </fill>
    </dxf>
    <dxf>
      <font>
        <b/>
      </font>
      <fill>
        <patternFill>
          <bgColor rgb="FFBBC9C8"/>
        </patternFill>
      </fill>
    </dxf>
    <dxf>
      <font>
        <b/>
        <color theme="0"/>
      </font>
      <fill>
        <patternFill>
          <bgColor rgb="FF90A1AE"/>
        </patternFill>
      </fill>
    </dxf>
    <dxf>
      <font>
        <b/>
        <color theme="0"/>
      </font>
      <fill>
        <patternFill>
          <bgColor rgb="FF617283"/>
        </patternFill>
      </fill>
    </dxf>
    <dxf>
      <font>
        <b/>
        <color theme="0"/>
      </font>
      <fill>
        <patternFill>
          <bgColor rgb="FF000000"/>
        </patternFill>
      </fill>
    </dxf>
    <dxf>
      <font>
        <color theme="0"/>
      </font>
      <fill>
        <patternFill>
          <bgColor rgb="FF000000"/>
        </patternFill>
      </fill>
    </dxf>
    <dxf>
      <fill>
        <patternFill>
          <bgColor rgb="FF90A1AE"/>
        </patternFill>
      </fill>
    </dxf>
    <dxf>
      <fill>
        <patternFill>
          <bgColor rgb="FFE2EBF0"/>
        </patternFill>
      </fill>
    </dxf>
    <dxf>
      <font>
        <b/>
      </font>
      <fill>
        <patternFill>
          <bgColor rgb="FFD7C3DE"/>
        </patternFill>
      </fill>
    </dxf>
    <dxf>
      <font>
        <b/>
      </font>
      <fill>
        <patternFill>
          <bgColor rgb="FFBB8DC0"/>
        </patternFill>
      </fill>
    </dxf>
    <dxf>
      <font>
        <b/>
        <color theme="0"/>
      </font>
      <fill>
        <patternFill>
          <bgColor rgb="FF7C4193"/>
        </patternFill>
      </fill>
    </dxf>
    <dxf>
      <font>
        <b/>
        <color theme="0"/>
      </font>
      <fill>
        <patternFill>
          <bgColor rgb="FF5C3578"/>
        </patternFill>
      </fill>
    </dxf>
    <dxf>
      <font>
        <b/>
        <color theme="0"/>
      </font>
      <fill>
        <patternFill>
          <bgColor rgb="FF433557"/>
        </patternFill>
      </fill>
    </dxf>
    <dxf>
      <font>
        <b/>
        <color theme="0"/>
      </font>
      <fill>
        <patternFill>
          <bgColor rgb="FF7C4193"/>
        </patternFill>
      </fill>
    </dxf>
    <dxf>
      <font>
        <b/>
        <color theme="0"/>
      </font>
      <fill>
        <patternFill>
          <bgColor rgb="FF5C3578"/>
        </patternFill>
      </fill>
    </dxf>
    <dxf>
      <font>
        <b/>
        <color theme="0"/>
      </font>
      <fill>
        <patternFill>
          <bgColor rgb="FF433557"/>
        </patternFill>
      </fill>
    </dxf>
    <dxf>
      <font>
        <b/>
      </font>
      <fill>
        <patternFill>
          <bgColor rgb="FFD7C3DE"/>
        </patternFill>
      </fill>
    </dxf>
    <dxf>
      <font>
        <b/>
      </font>
      <fill>
        <patternFill>
          <bgColor rgb="FFBB8DC0"/>
        </patternFill>
      </fill>
    </dxf>
    <dxf>
      <font>
        <b/>
        <color theme="0"/>
      </font>
      <fill>
        <patternFill>
          <bgColor rgb="FF5A524D"/>
        </patternFill>
      </fill>
    </dxf>
    <dxf>
      <font>
        <b/>
      </font>
      <fill>
        <patternFill>
          <bgColor rgb="FFECE8C3"/>
        </patternFill>
      </fill>
    </dxf>
    <dxf>
      <font>
        <b/>
      </font>
      <fill>
        <patternFill>
          <bgColor rgb="FFDED7B5"/>
        </patternFill>
      </fill>
    </dxf>
    <dxf>
      <font>
        <b/>
      </font>
      <fill>
        <patternFill>
          <bgColor rgb="FFC6B69F"/>
        </patternFill>
      </fill>
    </dxf>
    <dxf>
      <font>
        <b/>
        <color theme="0"/>
      </font>
      <fill>
        <patternFill>
          <bgColor rgb="FF93887C"/>
        </patternFill>
      </fill>
    </dxf>
    <dxf>
      <font>
        <b/>
        <color theme="0"/>
      </font>
      <fill>
        <patternFill>
          <bgColor rgb="FF5F5D5B"/>
        </patternFill>
      </fill>
    </dxf>
    <dxf>
      <font>
        <b/>
        <color theme="0"/>
      </font>
      <fill>
        <patternFill>
          <bgColor rgb="FF968F84"/>
        </patternFill>
      </fill>
    </dxf>
    <dxf>
      <font>
        <b/>
      </font>
      <fill>
        <patternFill>
          <bgColor rgb="FFCBC4B6"/>
        </patternFill>
      </fill>
    </dxf>
    <dxf>
      <font>
        <b/>
      </font>
      <fill>
        <patternFill>
          <bgColor rgb="FFE0DBC4"/>
        </patternFill>
      </fill>
    </dxf>
    <dxf>
      <font>
        <b/>
      </font>
      <fill>
        <patternFill>
          <bgColor rgb="FFF0EDD3"/>
        </patternFill>
      </fill>
    </dxf>
    <dxf>
      <font>
        <b/>
        <color theme="0"/>
      </font>
      <fill>
        <patternFill>
          <bgColor rgb="FFA38E76"/>
        </patternFill>
      </fill>
    </dxf>
    <dxf>
      <font>
        <b/>
      </font>
      <fill>
        <patternFill>
          <bgColor rgb="FFC7B399"/>
        </patternFill>
      </fill>
    </dxf>
    <dxf>
      <font>
        <b/>
      </font>
      <fill>
        <patternFill>
          <bgColor rgb="FFE7D8B3"/>
        </patternFill>
      </fill>
    </dxf>
    <dxf>
      <font>
        <b/>
      </font>
      <fill>
        <patternFill>
          <bgColor rgb="FFFDF2CA"/>
        </patternFill>
      </fill>
    </dxf>
    <dxf>
      <font>
        <b/>
        <color theme="0"/>
      </font>
      <fill>
        <patternFill>
          <bgColor rgb="FF6B6050"/>
        </patternFill>
      </fill>
    </dxf>
    <dxf>
      <font>
        <b/>
        <color theme="0"/>
      </font>
      <fill>
        <patternFill>
          <bgColor rgb="FF842066"/>
        </patternFill>
      </fill>
    </dxf>
    <dxf>
      <font>
        <b/>
        <color theme="0"/>
      </font>
      <fill>
        <patternFill>
          <bgColor rgb="FFB02789"/>
        </patternFill>
      </fill>
    </dxf>
    <dxf>
      <font>
        <b/>
      </font>
      <fill>
        <patternFill>
          <bgColor rgb="FFD565A5"/>
        </patternFill>
      </fill>
    </dxf>
    <dxf>
      <font>
        <b/>
      </font>
      <fill>
        <patternFill>
          <bgColor rgb="FFE6A8CB"/>
        </patternFill>
      </fill>
    </dxf>
    <dxf>
      <font>
        <b/>
      </font>
      <fill>
        <patternFill>
          <bgColor rgb="FFFBDEE9"/>
        </patternFill>
      </fill>
    </dxf>
    <dxf>
      <font>
        <b/>
        <color theme="0"/>
      </font>
      <fill>
        <patternFill>
          <bgColor rgb="FF346064"/>
        </patternFill>
      </fill>
    </dxf>
    <dxf>
      <font>
        <b/>
        <color theme="0"/>
      </font>
      <fill>
        <patternFill>
          <bgColor rgb="FF5E7E79"/>
        </patternFill>
      </fill>
    </dxf>
    <dxf>
      <font>
        <b/>
      </font>
      <fill>
        <patternFill>
          <bgColor rgb="FF799D98"/>
        </patternFill>
      </fill>
    </dxf>
    <dxf>
      <font>
        <b/>
      </font>
      <fill>
        <patternFill>
          <bgColor rgb="FF94BFB4"/>
        </patternFill>
      </fill>
    </dxf>
    <dxf>
      <font>
        <b/>
      </font>
      <fill>
        <patternFill>
          <bgColor rgb="FFB2CFCB"/>
        </patternFill>
      </fill>
    </dxf>
    <dxf>
      <font>
        <b/>
        <color theme="0"/>
      </font>
      <fill>
        <patternFill>
          <bgColor rgb="FF0C525D"/>
        </patternFill>
      </fill>
    </dxf>
    <dxf>
      <font>
        <b/>
        <color theme="0"/>
      </font>
      <fill>
        <patternFill>
          <bgColor rgb="FF197E80"/>
        </patternFill>
      </fill>
    </dxf>
    <dxf>
      <font>
        <b/>
      </font>
      <fill>
        <patternFill>
          <bgColor rgb="FF41BDAB"/>
        </patternFill>
      </fill>
    </dxf>
    <dxf>
      <font>
        <b/>
      </font>
      <fill>
        <patternFill>
          <bgColor rgb="FF90D2CD"/>
        </patternFill>
      </fill>
    </dxf>
    <dxf>
      <font>
        <b/>
      </font>
      <fill>
        <patternFill>
          <bgColor rgb="FFC9E7E3"/>
        </patternFill>
      </fill>
    </dxf>
    <dxf>
      <font>
        <b/>
      </font>
      <fill>
        <patternFill>
          <bgColor rgb="FFE2EBF0"/>
        </patternFill>
      </fill>
    </dxf>
    <dxf>
      <font>
        <b/>
      </font>
      <fill>
        <patternFill>
          <bgColor rgb="FFBBC9C8"/>
        </patternFill>
      </fill>
    </dxf>
    <dxf>
      <font>
        <b/>
        <color theme="0"/>
      </font>
      <fill>
        <patternFill>
          <bgColor rgb="FF90A1AE"/>
        </patternFill>
      </fill>
    </dxf>
    <dxf>
      <font>
        <b/>
        <color theme="0"/>
      </font>
      <fill>
        <patternFill>
          <bgColor rgb="FF617283"/>
        </patternFill>
      </fill>
    </dxf>
    <dxf>
      <font>
        <b/>
        <color theme="0"/>
      </font>
      <fill>
        <patternFill>
          <bgColor rgb="FF000000"/>
        </patternFill>
      </fill>
    </dxf>
    <dxf>
      <font>
        <color theme="0"/>
      </font>
      <fill>
        <patternFill>
          <bgColor rgb="FF000000"/>
        </patternFill>
      </fill>
    </dxf>
    <dxf>
      <font>
        <color theme="0"/>
      </font>
      <fill>
        <patternFill>
          <bgColor rgb="FF90A1AE"/>
        </patternFill>
      </fill>
    </dxf>
    <dxf>
      <fill>
        <patternFill>
          <bgColor rgb="FFE2EBF0"/>
        </patternFill>
      </fill>
    </dxf>
    <dxf>
      <font>
        <b/>
      </font>
      <fill>
        <patternFill>
          <bgColor rgb="FFD7C3DE"/>
        </patternFill>
      </fill>
    </dxf>
    <dxf>
      <font>
        <b/>
      </font>
      <fill>
        <patternFill>
          <bgColor rgb="FFBB8DC0"/>
        </patternFill>
      </fill>
    </dxf>
    <dxf>
      <font>
        <b/>
        <color theme="0"/>
      </font>
      <fill>
        <patternFill>
          <bgColor rgb="FF7C4193"/>
        </patternFill>
      </fill>
    </dxf>
    <dxf>
      <font>
        <b/>
        <color theme="0"/>
      </font>
      <fill>
        <patternFill>
          <bgColor rgb="FF5C3578"/>
        </patternFill>
      </fill>
    </dxf>
    <dxf>
      <font>
        <b/>
        <color theme="0"/>
      </font>
      <fill>
        <patternFill>
          <bgColor rgb="FF433557"/>
        </patternFill>
      </fill>
    </dxf>
    <dxf>
      <font>
        <b/>
        <color theme="0"/>
      </font>
      <fill>
        <patternFill>
          <bgColor rgb="FF7C4193"/>
        </patternFill>
      </fill>
    </dxf>
    <dxf>
      <font>
        <b/>
        <color theme="0"/>
      </font>
      <fill>
        <patternFill>
          <bgColor rgb="FF5C3578"/>
        </patternFill>
      </fill>
    </dxf>
    <dxf>
      <font>
        <b/>
        <color theme="0"/>
      </font>
      <fill>
        <patternFill>
          <bgColor rgb="FF433557"/>
        </patternFill>
      </fill>
    </dxf>
    <dxf>
      <font>
        <b/>
      </font>
      <fill>
        <patternFill>
          <bgColor rgb="FFD7C3DE"/>
        </patternFill>
      </fill>
    </dxf>
    <dxf>
      <font>
        <b/>
      </font>
      <fill>
        <patternFill>
          <bgColor rgb="FFBB8DC0"/>
        </patternFill>
      </fill>
    </dxf>
    <dxf>
      <font>
        <b/>
        <color theme="0"/>
      </font>
      <fill>
        <patternFill>
          <bgColor rgb="FF5A524D"/>
        </patternFill>
      </fill>
    </dxf>
    <dxf>
      <font>
        <b/>
        <color theme="0"/>
      </font>
      <fill>
        <patternFill>
          <bgColor rgb="FF93887C"/>
        </patternFill>
      </fill>
    </dxf>
    <dxf>
      <font>
        <b/>
      </font>
      <fill>
        <patternFill>
          <bgColor rgb="FFC6B69F"/>
        </patternFill>
      </fill>
    </dxf>
    <dxf>
      <font>
        <b/>
      </font>
      <fill>
        <patternFill>
          <bgColor rgb="FFDED7B5"/>
        </patternFill>
      </fill>
    </dxf>
    <dxf>
      <font>
        <b/>
      </font>
      <fill>
        <patternFill>
          <bgColor rgb="FFECE8C3"/>
        </patternFill>
      </fill>
    </dxf>
    <dxf>
      <font>
        <b/>
      </font>
      <fill>
        <patternFill>
          <bgColor rgb="FFE0DBC4"/>
        </patternFill>
      </fill>
    </dxf>
    <dxf>
      <font>
        <b/>
        <color theme="0"/>
      </font>
      <fill>
        <patternFill>
          <bgColor rgb="FF5F5D5B"/>
        </patternFill>
      </fill>
    </dxf>
    <dxf>
      <font>
        <b/>
        <color theme="0"/>
      </font>
      <fill>
        <patternFill>
          <bgColor rgb="FF968F84"/>
        </patternFill>
      </fill>
    </dxf>
    <dxf>
      <font>
        <b/>
      </font>
      <fill>
        <patternFill>
          <bgColor rgb="FFCBC4B6"/>
        </patternFill>
      </fill>
    </dxf>
    <dxf>
      <font>
        <b/>
      </font>
      <fill>
        <patternFill>
          <bgColor rgb="FFF0EDD3"/>
        </patternFill>
      </fill>
    </dxf>
    <dxf>
      <font>
        <b/>
      </font>
      <fill>
        <patternFill>
          <bgColor rgb="FFE7D8B3"/>
        </patternFill>
      </fill>
    </dxf>
    <dxf>
      <font>
        <b/>
      </font>
      <fill>
        <patternFill>
          <bgColor rgb="FFC7B399"/>
        </patternFill>
      </fill>
    </dxf>
    <dxf>
      <font>
        <b/>
        <color theme="0"/>
      </font>
      <fill>
        <patternFill>
          <bgColor rgb="FFA38E76"/>
        </patternFill>
      </fill>
    </dxf>
    <dxf>
      <font>
        <b/>
        <color theme="0"/>
      </font>
      <fill>
        <patternFill>
          <bgColor rgb="FF6B6050"/>
        </patternFill>
      </fill>
    </dxf>
    <dxf>
      <font>
        <b/>
      </font>
      <fill>
        <patternFill>
          <bgColor rgb="FFFDF2CA"/>
        </patternFill>
      </fill>
    </dxf>
    <dxf>
      <font>
        <b/>
      </font>
      <fill>
        <patternFill>
          <bgColor rgb="FFD5BCC6"/>
        </patternFill>
      </fill>
    </dxf>
    <dxf>
      <font>
        <b/>
      </font>
      <fill>
        <patternFill>
          <bgColor rgb="FFB698AD"/>
        </patternFill>
      </fill>
    </dxf>
    <dxf>
      <font>
        <b/>
      </font>
      <fill>
        <patternFill>
          <bgColor rgb="FFA8739E"/>
        </patternFill>
      </fill>
    </dxf>
    <dxf>
      <font>
        <b/>
        <color theme="0"/>
      </font>
      <fill>
        <patternFill>
          <bgColor rgb="FF83517D"/>
        </patternFill>
      </fill>
    </dxf>
    <dxf>
      <font>
        <b/>
        <color theme="0"/>
      </font>
      <fill>
        <patternFill>
          <bgColor rgb="FF593B62"/>
        </patternFill>
      </fill>
    </dxf>
    <dxf>
      <font>
        <b/>
      </font>
      <fill>
        <patternFill>
          <bgColor rgb="FFE6A8CB"/>
        </patternFill>
      </fill>
    </dxf>
    <dxf>
      <font>
        <b/>
      </font>
      <fill>
        <patternFill>
          <bgColor rgb="FFD565A5"/>
        </patternFill>
      </fill>
    </dxf>
    <dxf>
      <font>
        <b/>
        <color theme="0"/>
      </font>
      <fill>
        <patternFill>
          <bgColor rgb="FFB02789"/>
        </patternFill>
      </fill>
    </dxf>
    <dxf>
      <font>
        <b/>
        <color theme="0"/>
      </font>
      <fill>
        <patternFill>
          <bgColor rgb="FF842066"/>
        </patternFill>
      </fill>
    </dxf>
    <dxf>
      <font>
        <b/>
      </font>
      <fill>
        <patternFill>
          <bgColor rgb="FFFBDEE9"/>
        </patternFill>
      </fill>
    </dxf>
    <dxf>
      <font>
        <b/>
        <color theme="0"/>
      </font>
      <fill>
        <patternFill>
          <bgColor rgb="FF346064"/>
        </patternFill>
      </fill>
    </dxf>
    <dxf>
      <font>
        <b/>
        <color theme="0"/>
      </font>
      <fill>
        <patternFill>
          <bgColor rgb="FF5E7E79"/>
        </patternFill>
      </fill>
    </dxf>
    <dxf>
      <font>
        <b/>
      </font>
      <fill>
        <patternFill>
          <bgColor rgb="FF799D98"/>
        </patternFill>
      </fill>
    </dxf>
    <dxf>
      <font>
        <b/>
      </font>
      <fill>
        <patternFill>
          <bgColor rgb="FF94BFB4"/>
        </patternFill>
      </fill>
    </dxf>
    <dxf>
      <font>
        <b/>
      </font>
      <fill>
        <patternFill>
          <bgColor rgb="FFB2CFCB"/>
        </patternFill>
      </fill>
    </dxf>
    <dxf>
      <font>
        <b/>
        <color theme="0"/>
      </font>
      <fill>
        <patternFill>
          <bgColor rgb="FF0C525D"/>
        </patternFill>
      </fill>
    </dxf>
    <dxf>
      <font>
        <b/>
        <color theme="0"/>
      </font>
      <fill>
        <patternFill>
          <bgColor rgb="FF197E80"/>
        </patternFill>
      </fill>
    </dxf>
    <dxf>
      <font>
        <b/>
      </font>
      <fill>
        <patternFill>
          <bgColor rgb="FF41BDAB"/>
        </patternFill>
      </fill>
    </dxf>
    <dxf>
      <font>
        <b/>
      </font>
      <fill>
        <patternFill>
          <bgColor rgb="FF90D2CD"/>
        </patternFill>
      </fill>
    </dxf>
    <dxf>
      <font>
        <b/>
      </font>
      <fill>
        <patternFill>
          <bgColor rgb="FFC9E7E3"/>
        </patternFill>
      </fill>
    </dxf>
    <dxf>
      <font>
        <b/>
        <color theme="0"/>
      </font>
      <fill>
        <patternFill>
          <bgColor rgb="FF000000"/>
        </patternFill>
      </fill>
    </dxf>
    <dxf>
      <font>
        <b/>
      </font>
      <fill>
        <patternFill>
          <bgColor rgb="FFE2EBF0"/>
        </patternFill>
      </fill>
    </dxf>
    <dxf>
      <font>
        <b/>
      </font>
      <fill>
        <patternFill>
          <bgColor rgb="FFBBC9C8"/>
        </patternFill>
      </fill>
    </dxf>
    <dxf>
      <font>
        <b/>
        <color theme="0"/>
      </font>
      <fill>
        <patternFill>
          <bgColor rgb="FF90A1AE"/>
        </patternFill>
      </fill>
    </dxf>
    <dxf>
      <font>
        <b/>
        <color theme="0"/>
      </font>
      <fill>
        <patternFill>
          <bgColor rgb="FF617283"/>
        </patternFill>
      </fill>
    </dxf>
    <dxf>
      <fill>
        <patternFill>
          <bgColor rgb="FFE2EBF0"/>
        </patternFill>
      </fill>
    </dxf>
    <dxf>
      <fill>
        <patternFill>
          <bgColor rgb="FF90A1AE"/>
        </patternFill>
      </fill>
    </dxf>
    <dxf>
      <font>
        <color theme="0"/>
      </font>
      <fill>
        <patternFill>
          <bgColor rgb="FF000000"/>
        </patternFill>
      </fill>
    </dxf>
    <dxf>
      <font>
        <b/>
        <color theme="0"/>
      </font>
      <fill>
        <patternFill>
          <bgColor rgb="FF5C3578"/>
        </patternFill>
      </fill>
    </dxf>
    <dxf>
      <font>
        <b/>
        <color theme="0"/>
      </font>
      <fill>
        <patternFill>
          <bgColor rgb="FF7C4193"/>
        </patternFill>
      </fill>
    </dxf>
    <dxf>
      <font>
        <b/>
      </font>
      <fill>
        <patternFill>
          <bgColor rgb="FFBB8DC0"/>
        </patternFill>
      </fill>
    </dxf>
    <dxf>
      <font>
        <b/>
      </font>
      <fill>
        <patternFill>
          <bgColor rgb="FFD7C3DE"/>
        </patternFill>
      </fill>
    </dxf>
    <dxf>
      <font>
        <b/>
        <color theme="0"/>
      </font>
      <fill>
        <patternFill>
          <bgColor rgb="FF433557"/>
        </patternFill>
      </fill>
    </dxf>
    <dxf>
      <font>
        <b/>
        <color theme="0"/>
      </font>
      <fill>
        <patternFill>
          <bgColor rgb="FF433557"/>
        </patternFill>
      </fill>
    </dxf>
    <dxf>
      <font>
        <b/>
        <color theme="0"/>
      </font>
      <fill>
        <patternFill>
          <bgColor rgb="FF5C3578"/>
        </patternFill>
      </fill>
    </dxf>
    <dxf>
      <font>
        <b/>
        <color theme="0"/>
      </font>
      <fill>
        <patternFill>
          <bgColor rgb="FF7C4193"/>
        </patternFill>
      </fill>
    </dxf>
    <dxf>
      <font>
        <b/>
      </font>
      <fill>
        <patternFill>
          <bgColor rgb="FFBB8DC0"/>
        </patternFill>
      </fill>
    </dxf>
    <dxf>
      <font>
        <b/>
      </font>
      <fill>
        <patternFill>
          <bgColor rgb="FFD7C3D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6773332</xdr:colOff>
      <xdr:row>16</xdr:row>
      <xdr:rowOff>67734</xdr:rowOff>
    </xdr:from>
    <xdr:to>
      <xdr:col>1</xdr:col>
      <xdr:colOff>1436</xdr:colOff>
      <xdr:row>16</xdr:row>
      <xdr:rowOff>497176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6773332" y="17624214"/>
          <a:ext cx="1114804" cy="429442"/>
        </a:xfrm>
        <a:prstGeom prst="rect">
          <a:avLst/>
        </a:prstGeom>
        <a:ln>
          <a:prstDash val="solid"/>
        </a:ln>
      </xdr:spPr>
    </xdr:pic>
    <xdr:clientData/>
  </xdr:twoCellAnchor>
  <xdr:twoCellAnchor editAs="oneCell">
    <xdr:from>
      <xdr:col>0</xdr:col>
      <xdr:colOff>304803</xdr:colOff>
      <xdr:row>9</xdr:row>
      <xdr:rowOff>59267</xdr:rowOff>
    </xdr:from>
    <xdr:to>
      <xdr:col>0</xdr:col>
      <xdr:colOff>6270511</xdr:colOff>
      <xdr:row>9</xdr:row>
      <xdr:rowOff>4098028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304803" y="8448887"/>
          <a:ext cx="5974598" cy="4041301"/>
        </a:xfrm>
        <a:prstGeom prst="rect">
          <a:avLst/>
        </a:prstGeom>
        <a:ln>
          <a:prstDash val="solid"/>
        </a:ln>
      </xdr:spPr>
    </xdr:pic>
    <xdr:clientData/>
  </xdr:twoCellAnchor>
  <xdr:twoCellAnchor editAs="oneCell">
    <xdr:from>
      <xdr:col>0</xdr:col>
      <xdr:colOff>14111</xdr:colOff>
      <xdr:row>0</xdr:row>
      <xdr:rowOff>14111</xdr:rowOff>
    </xdr:from>
    <xdr:to>
      <xdr:col>1</xdr:col>
      <xdr:colOff>10700</xdr:colOff>
      <xdr:row>1</xdr:row>
      <xdr:rowOff>16651</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4111" y="14111"/>
          <a:ext cx="7702314" cy="1545590"/>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absoluteAnchor>
    <xdr:pos x="342900" y="428625"/>
    <xdr:ext cx="6872287" cy="762952"/>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342900" y="428625"/>
    <xdr:ext cx="6610350" cy="867727"/>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4</xdr:col>
      <xdr:colOff>20391</xdr:colOff>
      <xdr:row>2</xdr:row>
      <xdr:rowOff>9842</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1" y="190500"/>
          <a:ext cx="5974150" cy="1409700"/>
        </a:xfrm>
        <a:prstGeom prst="rect">
          <a:avLst/>
        </a:prstGeom>
        <a:ln>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7938</xdr:colOff>
      <xdr:row>1</xdr:row>
      <xdr:rowOff>1382385</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190500"/>
          <a:ext cx="5886450" cy="1385560"/>
        </a:xfrm>
        <a:prstGeom prst="rect">
          <a:avLst/>
        </a:prstGeom>
        <a:ln>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667440</xdr:colOff>
      <xdr:row>2</xdr:row>
      <xdr:rowOff>19296</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186267"/>
          <a:ext cx="5967573" cy="1404654"/>
        </a:xfrm>
        <a:prstGeom prst="rect">
          <a:avLst/>
        </a:prstGeom>
        <a:ln>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1</xdr:row>
      <xdr:rowOff>342900</xdr:rowOff>
    </xdr:from>
    <xdr:to>
      <xdr:col>0</xdr:col>
      <xdr:colOff>1866675</xdr:colOff>
      <xdr:row>1</xdr:row>
      <xdr:rowOff>1057794</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cstate="print"/>
        <a:srcRect l="8314" t="26042" r="7949" b="26915"/>
        <a:stretch>
          <a:fillRect/>
        </a:stretch>
      </xdr:blipFill>
      <xdr:spPr>
        <a:xfrm>
          <a:off x="66675" y="533400"/>
          <a:ext cx="1800000" cy="714894"/>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Severity">
      <a:dk1>
        <a:sysClr val="windowText" lastClr="000000"/>
      </a:dk1>
      <a:lt1>
        <a:sysClr val="window" lastClr="FFFFFF"/>
      </a:lt1>
      <a:dk2>
        <a:srgbClr val="C21A01"/>
      </a:dk2>
      <a:lt2>
        <a:srgbClr val="CCDDEA"/>
      </a:lt2>
      <a:accent1>
        <a:srgbClr val="433557"/>
      </a:accent1>
      <a:accent2>
        <a:srgbClr val="0C525D"/>
      </a:accent2>
      <a:accent3>
        <a:srgbClr val="842066"/>
      </a:accent3>
      <a:accent4>
        <a:srgbClr val="6B6050"/>
      </a:accent4>
      <a:accent5>
        <a:srgbClr val="646034"/>
      </a:accent5>
      <a:accent6>
        <a:srgbClr val="593B62"/>
      </a:accent6>
      <a:hlink>
        <a:srgbClr val="D83E2C"/>
      </a:hlink>
      <a:folHlink>
        <a:srgbClr val="ED7D27"/>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drmkc.jrc.ec.europa.eu/inform-index/INFORM-Severity/Methodology" TargetMode="External"/><Relationship Id="rId1" Type="http://schemas.openxmlformats.org/officeDocument/2006/relationships/hyperlink" Target="https://drmkc.jrc.ec.europa.eu/inform-index/INFORM-Severity"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www.mar.umd.edu/mar_data.asp"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7.xml"/></Relationships>
</file>

<file path=xl/worksheets/_rels/sheet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18"/>
  <sheetViews>
    <sheetView workbookViewId="0">
      <selection activeCell="G1" sqref="G1"/>
    </sheetView>
  </sheetViews>
  <sheetFormatPr baseColWidth="10" defaultColWidth="9.5" defaultRowHeight="15"/>
  <cols>
    <col min="1" max="1" width="115.5" style="1" customWidth="1"/>
    <col min="2" max="2" width="9.5" style="1" customWidth="1"/>
    <col min="3" max="16384" width="9.5" style="1"/>
  </cols>
  <sheetData>
    <row r="1" spans="1:1" ht="122.25" customHeight="1"/>
    <row r="2" spans="1:1" ht="21" customHeight="1">
      <c r="A2" s="61" t="s">
        <v>0</v>
      </c>
    </row>
    <row r="3" spans="1:1" ht="18.75" customHeight="1">
      <c r="A3" s="75" t="s">
        <v>1</v>
      </c>
    </row>
    <row r="4" spans="1:1" ht="60" customHeight="1">
      <c r="A4" s="120" t="s">
        <v>2</v>
      </c>
    </row>
    <row r="5" spans="1:1" ht="81" customHeight="1">
      <c r="A5" s="205" t="s">
        <v>3</v>
      </c>
    </row>
    <row r="6" spans="1:1" ht="21.75" customHeight="1">
      <c r="A6" s="211" t="s">
        <v>4</v>
      </c>
    </row>
    <row r="7" spans="1:1" s="121" customFormat="1" ht="168" customHeight="1">
      <c r="A7" s="148" t="s">
        <v>5</v>
      </c>
    </row>
    <row r="8" spans="1:1" s="121" customFormat="1" ht="22.5" customHeight="1">
      <c r="A8" s="211" t="s">
        <v>6</v>
      </c>
    </row>
    <row r="9" spans="1:1" s="121" customFormat="1" ht="232.5" customHeight="1">
      <c r="A9" s="148" t="s">
        <v>7</v>
      </c>
    </row>
    <row r="10" spans="1:1" ht="345" customHeight="1">
      <c r="A10" s="122"/>
    </row>
    <row r="11" spans="1:1" ht="22.75" customHeight="1">
      <c r="A11" s="211" t="s">
        <v>8</v>
      </c>
    </row>
    <row r="12" spans="1:1" ht="213.75" customHeight="1">
      <c r="A12" s="148" t="s">
        <v>9</v>
      </c>
    </row>
    <row r="13" spans="1:1" ht="21" customHeight="1">
      <c r="A13" s="211" t="s">
        <v>10</v>
      </c>
    </row>
    <row r="14" spans="1:1" ht="145.5" customHeight="1">
      <c r="A14" s="212" t="s">
        <v>11</v>
      </c>
    </row>
    <row r="15" spans="1:1" ht="30" customHeight="1">
      <c r="A15" s="149" t="s">
        <v>12</v>
      </c>
    </row>
    <row r="16" spans="1:1" ht="80.25" customHeight="1">
      <c r="A16" s="149" t="s">
        <v>13</v>
      </c>
    </row>
    <row r="17" spans="1:1" ht="46.5" customHeight="1">
      <c r="A17" s="62" t="s">
        <v>14</v>
      </c>
    </row>
    <row r="18" spans="1:1" ht="65.5" customHeight="1">
      <c r="A18" s="62" t="s">
        <v>15</v>
      </c>
    </row>
  </sheetData>
  <hyperlinks>
    <hyperlink ref="A15" r:id="rId1" xr:uid="{00000000-0004-0000-0100-000000000000}"/>
    <hyperlink ref="A16" r:id="rId2" xr:uid="{00000000-0004-0000-0100-000001000000}"/>
  </hyperlinks>
  <pageMargins left="0.70866141732283472" right="0.70866141732283472" top="0.74803149606299213" bottom="0.74803149606299213" header="0.31496062992125978" footer="0.31496062992125978"/>
  <pageSetup paperSize="9" scale="75" fitToHeight="2" orientation="portrait"/>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617283"/>
  </sheetPr>
  <dimension ref="A1:I115"/>
  <sheetViews>
    <sheetView workbookViewId="0">
      <selection sqref="A1:H1"/>
    </sheetView>
  </sheetViews>
  <sheetFormatPr baseColWidth="10" defaultColWidth="8.5" defaultRowHeight="15"/>
  <cols>
    <col min="1" max="1" width="8.5" customWidth="1"/>
    <col min="2" max="5" width="9.5" customWidth="1"/>
    <col min="6" max="6" width="7" customWidth="1"/>
    <col min="7" max="7" width="6.5" customWidth="1"/>
  </cols>
  <sheetData>
    <row r="1" spans="1:9">
      <c r="A1" s="286"/>
      <c r="B1" s="271"/>
      <c r="C1" s="271"/>
      <c r="D1" s="271"/>
      <c r="E1" s="271"/>
      <c r="F1" s="271"/>
      <c r="G1" s="271"/>
      <c r="H1" s="271"/>
    </row>
    <row r="2" spans="1:9" ht="147" customHeight="1">
      <c r="A2" s="152" t="s">
        <v>17</v>
      </c>
      <c r="B2" s="153" t="s">
        <v>6753</v>
      </c>
      <c r="C2" s="153" t="s">
        <v>6754</v>
      </c>
      <c r="D2" s="153" t="s">
        <v>6755</v>
      </c>
      <c r="E2" s="153" t="s">
        <v>6756</v>
      </c>
      <c r="F2" s="154" t="s">
        <v>6754</v>
      </c>
      <c r="G2" s="154" t="s">
        <v>6757</v>
      </c>
      <c r="H2" s="155" t="s">
        <v>6758</v>
      </c>
      <c r="I2" s="78" t="s">
        <v>22</v>
      </c>
    </row>
    <row r="3" spans="1:9">
      <c r="A3" s="156" t="str">
        <f>Lists!C:C</f>
        <v>AFG001</v>
      </c>
      <c r="B3" s="195">
        <f t="shared" ref="B3:B34" si="0">ROUND(AVERAGE(C3:E3),1)</f>
        <v>1.6</v>
      </c>
      <c r="C3" s="195">
        <f t="shared" ref="C3:C34" si="1">IF(F3="x","x",(10-(3-F3)/2*10))</f>
        <v>4.7818749402790983</v>
      </c>
      <c r="D3" s="195">
        <f t="shared" ref="D3:D34" si="2">IF(G3&gt;365,10,(10-(365-G3)/364*10))</f>
        <v>0.12087912087912045</v>
      </c>
      <c r="E3" s="195">
        <f t="shared" ref="E3:E34" si="3">IF(H3&gt;3,10,(10-(3-H3)/3*10))</f>
        <v>0</v>
      </c>
      <c r="F3" s="195">
        <f>'Data Reliability'!B3</f>
        <v>1.9563749880558197</v>
      </c>
      <c r="G3" s="158">
        <f>Reliability_updated!V3</f>
        <v>5.4</v>
      </c>
      <c r="H3" s="158">
        <f>'Data Reliability'!C3</f>
        <v>0</v>
      </c>
      <c r="I3" t="str">
        <f>IF(Reliability!B3="x","x",(IF(CEILING(Reliability!B3,2)=2,"Very High",IF(CEILING(Reliability!B3,2)=4,"High",IF(CEILING(Reliability!B3,2)=6,"Medium",IF(CEILING(Reliability!B3,2)=8,"Low",IF(CEILING(Reliability!B3,2)=10,"Very Low","")))))))</f>
        <v>Very High</v>
      </c>
    </row>
    <row r="4" spans="1:9">
      <c r="A4" s="156" t="str">
        <f>Lists!C:C</f>
        <v>BDI004</v>
      </c>
      <c r="B4" s="195">
        <f t="shared" si="0"/>
        <v>1.7</v>
      </c>
      <c r="C4" s="195">
        <f t="shared" si="1"/>
        <v>4.9507529937521877</v>
      </c>
      <c r="D4" s="195">
        <f t="shared" si="2"/>
        <v>0.13186813186813318</v>
      </c>
      <c r="E4" s="195">
        <f t="shared" si="3"/>
        <v>0</v>
      </c>
      <c r="F4" s="195">
        <f>'Data Reliability'!B4</f>
        <v>1.9901505987504375</v>
      </c>
      <c r="G4" s="158">
        <f>Reliability_updated!V4</f>
        <v>5.8</v>
      </c>
      <c r="H4" s="158">
        <f>'Data Reliability'!C4</f>
        <v>0</v>
      </c>
      <c r="I4" t="str">
        <f>IF(Reliability!B4="x","x",(IF(CEILING(Reliability!B4,2)=2,"Very High",IF(CEILING(Reliability!B4,2)=4,"High",IF(CEILING(Reliability!B4,2)=6,"Medium",IF(CEILING(Reliability!B4,2)=8,"Low",IF(CEILING(Reliability!B4,2)=10,"Very Low","")))))))</f>
        <v>Very High</v>
      </c>
    </row>
    <row r="5" spans="1:9">
      <c r="A5" s="156" t="str">
        <f>Lists!C:C</f>
        <v>BEN002</v>
      </c>
      <c r="B5" s="195">
        <f t="shared" si="0"/>
        <v>2.4</v>
      </c>
      <c r="C5" s="195">
        <f t="shared" si="1"/>
        <v>7.1937795907238851</v>
      </c>
      <c r="D5" s="195">
        <f t="shared" si="2"/>
        <v>0.11538461538461497</v>
      </c>
      <c r="E5" s="195">
        <f t="shared" si="3"/>
        <v>0</v>
      </c>
      <c r="F5" s="195">
        <f>'Data Reliability'!B5</f>
        <v>2.4387559181447771</v>
      </c>
      <c r="G5" s="158">
        <f>Reliability_updated!V5</f>
        <v>5.2</v>
      </c>
      <c r="H5" s="158">
        <f>'Data Reliability'!C5</f>
        <v>0</v>
      </c>
      <c r="I5" t="str">
        <f>IF(Reliability!B5="x","x",(IF(CEILING(Reliability!B5,2)=2,"Very High",IF(CEILING(Reliability!B5,2)=4,"High",IF(CEILING(Reliability!B5,2)=6,"Medium",IF(CEILING(Reliability!B5,2)=8,"Low",IF(CEILING(Reliability!B5,2)=10,"Very Low","")))))))</f>
        <v>High</v>
      </c>
    </row>
    <row r="6" spans="1:9">
      <c r="A6" s="156" t="str">
        <f>Lists!C:C</f>
        <v>BFA002</v>
      </c>
      <c r="B6" s="195">
        <f t="shared" si="0"/>
        <v>2.2999999999999998</v>
      </c>
      <c r="C6" s="195">
        <f t="shared" si="1"/>
        <v>6.849874569859205</v>
      </c>
      <c r="D6" s="195">
        <f t="shared" si="2"/>
        <v>0.11538461538461497</v>
      </c>
      <c r="E6" s="195">
        <f t="shared" si="3"/>
        <v>0</v>
      </c>
      <c r="F6" s="195">
        <f>'Data Reliability'!B6</f>
        <v>2.3699749139718409</v>
      </c>
      <c r="G6" s="158">
        <f>Reliability_updated!V6</f>
        <v>5.2</v>
      </c>
      <c r="H6" s="158">
        <f>'Data Reliability'!C6</f>
        <v>0</v>
      </c>
      <c r="I6" t="str">
        <f>IF(Reliability!B6="x","x",(IF(CEILING(Reliability!B6,2)=2,"Very High",IF(CEILING(Reliability!B6,2)=4,"High",IF(CEILING(Reliability!B6,2)=6,"Medium",IF(CEILING(Reliability!B6,2)=8,"Low",IF(CEILING(Reliability!B6,2)=10,"Very Low","")))))))</f>
        <v>High</v>
      </c>
    </row>
    <row r="7" spans="1:9">
      <c r="A7" s="156" t="str">
        <f>Lists!C:C</f>
        <v>BGD001</v>
      </c>
      <c r="B7" s="195">
        <f t="shared" si="0"/>
        <v>1.8</v>
      </c>
      <c r="C7" s="195">
        <f t="shared" si="1"/>
        <v>5.4174103908829441</v>
      </c>
      <c r="D7" s="195">
        <f t="shared" si="2"/>
        <v>0.1181318681318686</v>
      </c>
      <c r="E7" s="195">
        <f t="shared" si="3"/>
        <v>0</v>
      </c>
      <c r="F7" s="195">
        <f>'Data Reliability'!B7</f>
        <v>2.0834820781765888</v>
      </c>
      <c r="G7" s="158">
        <f>Reliability_updated!V7</f>
        <v>5.3</v>
      </c>
      <c r="H7" s="158">
        <f>'Data Reliability'!C7</f>
        <v>0</v>
      </c>
      <c r="I7" t="str">
        <f>IF(Reliability!B7="x","x",(IF(CEILING(Reliability!B7,2)=2,"Very High",IF(CEILING(Reliability!B7,2)=4,"High",IF(CEILING(Reliability!B7,2)=6,"Medium",IF(CEILING(Reliability!B7,2)=8,"Low",IF(CEILING(Reliability!B7,2)=10,"Very Low","")))))))</f>
        <v>Very High</v>
      </c>
    </row>
    <row r="8" spans="1:9">
      <c r="A8" s="156" t="str">
        <f>Lists!C:C</f>
        <v>BGD002</v>
      </c>
      <c r="B8" s="195">
        <f t="shared" si="0"/>
        <v>1.7</v>
      </c>
      <c r="C8" s="195">
        <f t="shared" si="1"/>
        <v>5.0450954156928614</v>
      </c>
      <c r="D8" s="195">
        <f t="shared" si="2"/>
        <v>0.1181318681318686</v>
      </c>
      <c r="E8" s="195">
        <f t="shared" si="3"/>
        <v>0</v>
      </c>
      <c r="F8" s="195">
        <f>'Data Reliability'!B8</f>
        <v>2.0090190831385724</v>
      </c>
      <c r="G8" s="158">
        <f>Reliability_updated!V8</f>
        <v>5.3</v>
      </c>
      <c r="H8" s="158">
        <f>'Data Reliability'!C8</f>
        <v>0</v>
      </c>
      <c r="I8" t="str">
        <f>IF(Reliability!B8="x","x",(IF(CEILING(Reliability!B8,2)=2,"Very High",IF(CEILING(Reliability!B8,2)=4,"High",IF(CEILING(Reliability!B8,2)=6,"Medium",IF(CEILING(Reliability!B8,2)=8,"Low",IF(CEILING(Reliability!B8,2)=10,"Very Low","")))))))</f>
        <v>Very High</v>
      </c>
    </row>
    <row r="9" spans="1:9">
      <c r="A9" s="156" t="str">
        <f>Lists!C:C</f>
        <v>BGD012</v>
      </c>
      <c r="B9" s="195">
        <f t="shared" si="0"/>
        <v>4.5999999999999996</v>
      </c>
      <c r="C9" s="195">
        <f t="shared" si="1"/>
        <v>6.9552652589848307</v>
      </c>
      <c r="D9" s="195">
        <f t="shared" si="2"/>
        <v>0.1181318681318686</v>
      </c>
      <c r="E9" s="195">
        <f t="shared" si="3"/>
        <v>6.666666666666667</v>
      </c>
      <c r="F9" s="195">
        <f>'Data Reliability'!B9</f>
        <v>2.3910530517969661</v>
      </c>
      <c r="G9" s="158">
        <f>Reliability_updated!V9</f>
        <v>5.3</v>
      </c>
      <c r="H9" s="158">
        <f>'Data Reliability'!C9</f>
        <v>2</v>
      </c>
      <c r="I9" t="str">
        <f>IF(Reliability!B9="x","x",(IF(CEILING(Reliability!B9,2)=2,"Very High",IF(CEILING(Reliability!B9,2)=4,"High",IF(CEILING(Reliability!B9,2)=6,"Medium",IF(CEILING(Reliability!B9,2)=8,"Low",IF(CEILING(Reliability!B9,2)=10,"Very Low","")))))))</f>
        <v>Medium</v>
      </c>
    </row>
    <row r="10" spans="1:9">
      <c r="A10" s="156" t="str">
        <f>Lists!C:C</f>
        <v>BRA002</v>
      </c>
      <c r="B10" s="195">
        <f t="shared" si="0"/>
        <v>4.0999999999999996</v>
      </c>
      <c r="C10" s="195">
        <f t="shared" si="1"/>
        <v>5.4715255003150958</v>
      </c>
      <c r="D10" s="195">
        <f t="shared" si="2"/>
        <v>0.1181318681318686</v>
      </c>
      <c r="E10" s="195">
        <f t="shared" si="3"/>
        <v>6.666666666666667</v>
      </c>
      <c r="F10" s="195">
        <f>'Data Reliability'!B10</f>
        <v>2.0943051000630191</v>
      </c>
      <c r="G10" s="158">
        <f>Reliability_updated!V10</f>
        <v>5.3</v>
      </c>
      <c r="H10" s="158">
        <f>'Data Reliability'!C10</f>
        <v>2</v>
      </c>
      <c r="I10" t="str">
        <f>IF(Reliability!B10="x","x",(IF(CEILING(Reliability!B10,2)=2,"Very High",IF(CEILING(Reliability!B10,2)=4,"High",IF(CEILING(Reliability!B10,2)=6,"Medium",IF(CEILING(Reliability!B10,2)=8,"Low",IF(CEILING(Reliability!B10,2)=10,"Very Low","")))))))</f>
        <v>Medium</v>
      </c>
    </row>
    <row r="11" spans="1:9">
      <c r="A11" s="156" t="str">
        <f>Lists!C:C</f>
        <v>CAF001</v>
      </c>
      <c r="B11" s="195">
        <f t="shared" si="0"/>
        <v>2.2999999999999998</v>
      </c>
      <c r="C11" s="195">
        <f t="shared" si="1"/>
        <v>6.6737986604544286</v>
      </c>
      <c r="D11" s="195">
        <f t="shared" si="2"/>
        <v>0.11538461538461497</v>
      </c>
      <c r="E11" s="195">
        <f t="shared" si="3"/>
        <v>0</v>
      </c>
      <c r="F11" s="195">
        <f>'Data Reliability'!B11</f>
        <v>2.3347597320908857</v>
      </c>
      <c r="G11" s="158">
        <f>Reliability_updated!V11</f>
        <v>5.2</v>
      </c>
      <c r="H11" s="158">
        <f>'Data Reliability'!C11</f>
        <v>0</v>
      </c>
      <c r="I11" t="str">
        <f>IF(Reliability!B11="x","x",(IF(CEILING(Reliability!B11,2)=2,"Very High",IF(CEILING(Reliability!B11,2)=4,"High",IF(CEILING(Reliability!B11,2)=6,"Medium",IF(CEILING(Reliability!B11,2)=8,"Low",IF(CEILING(Reliability!B11,2)=10,"Very Low","")))))))</f>
        <v>High</v>
      </c>
    </row>
    <row r="12" spans="1:9">
      <c r="A12" s="156" t="str">
        <f>Lists!C:C</f>
        <v>CHL002</v>
      </c>
      <c r="B12" s="195">
        <f t="shared" si="0"/>
        <v>1.9</v>
      </c>
      <c r="C12" s="195">
        <f t="shared" si="1"/>
        <v>5.5187648076499656</v>
      </c>
      <c r="D12" s="195">
        <f t="shared" si="2"/>
        <v>0.1181318681318686</v>
      </c>
      <c r="E12" s="195">
        <f t="shared" si="3"/>
        <v>0</v>
      </c>
      <c r="F12" s="195">
        <f>'Data Reliability'!B12</f>
        <v>2.103752961529993</v>
      </c>
      <c r="G12" s="158">
        <f>Reliability_updated!V12</f>
        <v>5.3</v>
      </c>
      <c r="H12" s="158">
        <f>'Data Reliability'!C12</f>
        <v>0</v>
      </c>
      <c r="I12" t="str">
        <f>IF(Reliability!B12="x","x",(IF(CEILING(Reliability!B12,2)=2,"Very High",IF(CEILING(Reliability!B12,2)=4,"High",IF(CEILING(Reliability!B12,2)=6,"Medium",IF(CEILING(Reliability!B12,2)=8,"Low",IF(CEILING(Reliability!B12,2)=10,"Very Low","")))))))</f>
        <v>Very High</v>
      </c>
    </row>
    <row r="13" spans="1:9">
      <c r="A13" s="156" t="str">
        <f>Lists!C:C</f>
        <v>CIV002</v>
      </c>
      <c r="B13" s="195">
        <f t="shared" si="0"/>
        <v>4.5999999999999996</v>
      </c>
      <c r="C13" s="195">
        <f t="shared" si="1"/>
        <v>6.8825718950325072</v>
      </c>
      <c r="D13" s="195">
        <f t="shared" si="2"/>
        <v>0.13186813186813318</v>
      </c>
      <c r="E13" s="195">
        <f t="shared" si="3"/>
        <v>6.666666666666667</v>
      </c>
      <c r="F13" s="195">
        <f>'Data Reliability'!B13</f>
        <v>2.3765143790065015</v>
      </c>
      <c r="G13" s="158">
        <f>Reliability_updated!V13</f>
        <v>5.8</v>
      </c>
      <c r="H13" s="158">
        <f>'Data Reliability'!C13</f>
        <v>2</v>
      </c>
      <c r="I13" t="str">
        <f>IF(Reliability!B13="x","x",(IF(CEILING(Reliability!B13,2)=2,"Very High",IF(CEILING(Reliability!B13,2)=4,"High",IF(CEILING(Reliability!B13,2)=6,"Medium",IF(CEILING(Reliability!B13,2)=8,"Low",IF(CEILING(Reliability!B13,2)=10,"Very Low","")))))))</f>
        <v>Medium</v>
      </c>
    </row>
    <row r="14" spans="1:9">
      <c r="A14" s="156" t="str">
        <f>Lists!C:C</f>
        <v>CMR005</v>
      </c>
      <c r="B14" s="195">
        <f t="shared" si="0"/>
        <v>2.6</v>
      </c>
      <c r="C14" s="195">
        <f t="shared" si="1"/>
        <v>7.5275798132412008</v>
      </c>
      <c r="D14" s="195">
        <f t="shared" si="2"/>
        <v>0.13186813186813318</v>
      </c>
      <c r="E14" s="195">
        <f t="shared" si="3"/>
        <v>0</v>
      </c>
      <c r="F14" s="195">
        <f>'Data Reliability'!B14</f>
        <v>2.5055159626482402</v>
      </c>
      <c r="G14" s="158">
        <f>Reliability_updated!V14</f>
        <v>5.8</v>
      </c>
      <c r="H14" s="158">
        <f>'Data Reliability'!C14</f>
        <v>0</v>
      </c>
      <c r="I14" t="str">
        <f>IF(Reliability!B14="x","x",(IF(CEILING(Reliability!B14,2)=2,"Very High",IF(CEILING(Reliability!B14,2)=4,"High",IF(CEILING(Reliability!B14,2)=6,"Medium",IF(CEILING(Reliability!B14,2)=8,"Low",IF(CEILING(Reliability!B14,2)=10,"Very Low","")))))))</f>
        <v>High</v>
      </c>
    </row>
    <row r="15" spans="1:9">
      <c r="A15" s="156" t="str">
        <f>Lists!C:C</f>
        <v>COD001</v>
      </c>
      <c r="B15" s="195">
        <f t="shared" si="0"/>
        <v>1.9</v>
      </c>
      <c r="C15" s="195">
        <f t="shared" si="1"/>
        <v>5.6608912416012718</v>
      </c>
      <c r="D15" s="195">
        <f t="shared" si="2"/>
        <v>0.11538461538461497</v>
      </c>
      <c r="E15" s="195">
        <f t="shared" si="3"/>
        <v>0</v>
      </c>
      <c r="F15" s="195">
        <f>'Data Reliability'!B15</f>
        <v>2.1321782483202543</v>
      </c>
      <c r="G15" s="158">
        <f>Reliability_updated!V15</f>
        <v>5.2</v>
      </c>
      <c r="H15" s="158">
        <f>'Data Reliability'!C15</f>
        <v>0</v>
      </c>
      <c r="I15" t="str">
        <f>IF(Reliability!B15="x","x",(IF(CEILING(Reliability!B15,2)=2,"Very High",IF(CEILING(Reliability!B15,2)=4,"High",IF(CEILING(Reliability!B15,2)=6,"Medium",IF(CEILING(Reliability!B15,2)=8,"Low",IF(CEILING(Reliability!B15,2)=10,"Very Low","")))))))</f>
        <v>Very High</v>
      </c>
    </row>
    <row r="16" spans="1:9">
      <c r="A16" s="156" t="str">
        <f>Lists!C:C</f>
        <v>COL001</v>
      </c>
      <c r="B16" s="195">
        <f t="shared" si="0"/>
        <v>2.4</v>
      </c>
      <c r="C16" s="195">
        <f t="shared" si="1"/>
        <v>6.9986067449541505</v>
      </c>
      <c r="D16" s="195">
        <f t="shared" si="2"/>
        <v>0.11538461538461497</v>
      </c>
      <c r="E16" s="195">
        <f t="shared" si="3"/>
        <v>0</v>
      </c>
      <c r="F16" s="195">
        <f>'Data Reliability'!B16</f>
        <v>2.39972134899083</v>
      </c>
      <c r="G16" s="158">
        <f>Reliability_updated!V16</f>
        <v>5.2</v>
      </c>
      <c r="H16" s="158">
        <f>'Data Reliability'!C16</f>
        <v>0</v>
      </c>
      <c r="I16" t="str">
        <f>IF(Reliability!B16="x","x",(IF(CEILING(Reliability!B16,2)=2,"Very High",IF(CEILING(Reliability!B16,2)=4,"High",IF(CEILING(Reliability!B16,2)=6,"Medium",IF(CEILING(Reliability!B16,2)=8,"Low",IF(CEILING(Reliability!B16,2)=10,"Very Low","")))))))</f>
        <v>High</v>
      </c>
    </row>
    <row r="17" spans="1:9">
      <c r="A17" s="156" t="str">
        <f>Lists!C:C</f>
        <v>COL002</v>
      </c>
      <c r="B17" s="195">
        <f t="shared" si="0"/>
        <v>2.2000000000000002</v>
      </c>
      <c r="C17" s="195">
        <f t="shared" si="1"/>
        <v>6.401001730559484</v>
      </c>
      <c r="D17" s="195">
        <f t="shared" si="2"/>
        <v>0.11538461538461497</v>
      </c>
      <c r="E17" s="195">
        <f t="shared" si="3"/>
        <v>0</v>
      </c>
      <c r="F17" s="195">
        <f>'Data Reliability'!B17</f>
        <v>2.2802003461118967</v>
      </c>
      <c r="G17" s="158">
        <f>Reliability_updated!V17</f>
        <v>5.2</v>
      </c>
      <c r="H17" s="158">
        <f>'Data Reliability'!C17</f>
        <v>0</v>
      </c>
      <c r="I17" t="str">
        <f>IF(Reliability!B17="x","x",(IF(CEILING(Reliability!B17,2)=2,"Very High",IF(CEILING(Reliability!B17,2)=4,"High",IF(CEILING(Reliability!B17,2)=6,"Medium",IF(CEILING(Reliability!B17,2)=8,"Low",IF(CEILING(Reliability!B17,2)=10,"Very Low","")))))))</f>
        <v>High</v>
      </c>
    </row>
    <row r="18" spans="1:9">
      <c r="A18" s="156" t="str">
        <f>Lists!C:C</f>
        <v>COL004</v>
      </c>
      <c r="B18" s="195">
        <f t="shared" si="0"/>
        <v>2</v>
      </c>
      <c r="C18" s="195">
        <f t="shared" si="1"/>
        <v>6.011831479362395</v>
      </c>
      <c r="D18" s="195">
        <f t="shared" si="2"/>
        <v>0.11538461538461497</v>
      </c>
      <c r="E18" s="195">
        <f t="shared" si="3"/>
        <v>0</v>
      </c>
      <c r="F18" s="195">
        <f>'Data Reliability'!B18</f>
        <v>2.202366295872479</v>
      </c>
      <c r="G18" s="158">
        <f>Reliability_updated!V18</f>
        <v>5.2</v>
      </c>
      <c r="H18" s="158">
        <f>'Data Reliability'!C18</f>
        <v>0</v>
      </c>
      <c r="I18" t="str">
        <f>IF(Reliability!B18="x","x",(IF(CEILING(Reliability!B18,2)=2,"Very High",IF(CEILING(Reliability!B18,2)=4,"High",IF(CEILING(Reliability!B18,2)=6,"Medium",IF(CEILING(Reliability!B18,2)=8,"Low",IF(CEILING(Reliability!B18,2)=10,"Very Low","")))))))</f>
        <v>Very High</v>
      </c>
    </row>
    <row r="19" spans="1:9">
      <c r="A19" s="156" t="str">
        <f>Lists!C:C</f>
        <v>CRI001</v>
      </c>
      <c r="B19" s="195">
        <f t="shared" si="0"/>
        <v>2.7</v>
      </c>
      <c r="C19" s="195">
        <f t="shared" si="1"/>
        <v>8.0088262789364713</v>
      </c>
      <c r="D19" s="195">
        <f t="shared" si="2"/>
        <v>0.1181318681318686</v>
      </c>
      <c r="E19" s="195">
        <f t="shared" si="3"/>
        <v>0</v>
      </c>
      <c r="F19" s="195">
        <f>'Data Reliability'!B19</f>
        <v>2.6017652557872943</v>
      </c>
      <c r="G19" s="158">
        <f>Reliability_updated!V19</f>
        <v>5.3</v>
      </c>
      <c r="H19" s="158">
        <f>'Data Reliability'!C19</f>
        <v>0</v>
      </c>
      <c r="I19" t="str">
        <f>IF(Reliability!B19="x","x",(IF(CEILING(Reliability!B19,2)=2,"Very High",IF(CEILING(Reliability!B19,2)=4,"High",IF(CEILING(Reliability!B19,2)=6,"Medium",IF(CEILING(Reliability!B19,2)=8,"Low",IF(CEILING(Reliability!B19,2)=10,"Very Low","")))))))</f>
        <v>High</v>
      </c>
    </row>
    <row r="20" spans="1:9">
      <c r="A20" s="156" t="str">
        <f>Lists!C:C</f>
        <v>CRI002</v>
      </c>
      <c r="B20" s="195">
        <f t="shared" si="0"/>
        <v>2.8</v>
      </c>
      <c r="C20" s="195">
        <f t="shared" si="1"/>
        <v>8.4027847852916171</v>
      </c>
      <c r="D20" s="195">
        <f t="shared" si="2"/>
        <v>0.1181318681318686</v>
      </c>
      <c r="E20" s="195">
        <f t="shared" si="3"/>
        <v>0</v>
      </c>
      <c r="F20" s="195">
        <f>'Data Reliability'!B20</f>
        <v>2.6805569570583234</v>
      </c>
      <c r="G20" s="158">
        <f>Reliability_updated!V20</f>
        <v>5.3</v>
      </c>
      <c r="H20" s="158">
        <f>'Data Reliability'!C20</f>
        <v>0</v>
      </c>
      <c r="I20" t="str">
        <f>IF(Reliability!B20="x","x",(IF(CEILING(Reliability!B20,2)=2,"Very High",IF(CEILING(Reliability!B20,2)=4,"High",IF(CEILING(Reliability!B20,2)=6,"Medium",IF(CEILING(Reliability!B20,2)=8,"Low",IF(CEILING(Reliability!B20,2)=10,"Very Low","")))))))</f>
        <v>High</v>
      </c>
    </row>
    <row r="21" spans="1:9">
      <c r="A21" s="156" t="str">
        <f>Lists!C:C</f>
        <v>CRI003</v>
      </c>
      <c r="B21" s="195">
        <f t="shared" si="0"/>
        <v>1.7</v>
      </c>
      <c r="C21" s="195">
        <f t="shared" si="1"/>
        <v>4.925660047367022</v>
      </c>
      <c r="D21" s="195">
        <f t="shared" si="2"/>
        <v>0.1181318681318686</v>
      </c>
      <c r="E21" s="195">
        <f t="shared" si="3"/>
        <v>0</v>
      </c>
      <c r="F21" s="195">
        <f>'Data Reliability'!B21</f>
        <v>1.9851320094734044</v>
      </c>
      <c r="G21" s="158">
        <f>Reliability_updated!V21</f>
        <v>5.3</v>
      </c>
      <c r="H21" s="158">
        <f>'Data Reliability'!C21</f>
        <v>0</v>
      </c>
      <c r="I21" t="str">
        <f>IF(Reliability!B21="x","x",(IF(CEILING(Reliability!B21,2)=2,"Very High",IF(CEILING(Reliability!B21,2)=4,"High",IF(CEILING(Reliability!B21,2)=6,"Medium",IF(CEILING(Reliability!B21,2)=8,"Low",IF(CEILING(Reliability!B21,2)=10,"Very Low","")))))))</f>
        <v>Very High</v>
      </c>
    </row>
    <row r="22" spans="1:9">
      <c r="A22" s="156" t="str">
        <f>Lists!C:C</f>
        <v>CUB004</v>
      </c>
      <c r="B22" s="195">
        <f t="shared" si="0"/>
        <v>2.7</v>
      </c>
      <c r="C22" s="195">
        <f t="shared" si="1"/>
        <v>8.0586251927279697</v>
      </c>
      <c r="D22" s="195">
        <f t="shared" si="2"/>
        <v>0.11538461538461497</v>
      </c>
      <c r="E22" s="195">
        <f t="shared" si="3"/>
        <v>0</v>
      </c>
      <c r="F22" s="195">
        <f>'Data Reliability'!B22</f>
        <v>2.6117250385455941</v>
      </c>
      <c r="G22" s="158">
        <f>Reliability_updated!V22</f>
        <v>5.2</v>
      </c>
      <c r="H22" s="158">
        <f>'Data Reliability'!C22</f>
        <v>0</v>
      </c>
      <c r="I22" t="str">
        <f>IF(Reliability!B22="x","x",(IF(CEILING(Reliability!B22,2)=2,"Very High",IF(CEILING(Reliability!B22,2)=4,"High",IF(CEILING(Reliability!B22,2)=6,"Medium",IF(CEILING(Reliability!B22,2)=8,"Low",IF(CEILING(Reliability!B22,2)=10,"Very Low","")))))))</f>
        <v>High</v>
      </c>
    </row>
    <row r="23" spans="1:9">
      <c r="A23" s="156" t="str">
        <f>Lists!C:C</f>
        <v>DJI001</v>
      </c>
      <c r="B23" s="195">
        <f t="shared" si="0"/>
        <v>3.8</v>
      </c>
      <c r="C23" s="195">
        <f t="shared" si="1"/>
        <v>4.6900288043859852</v>
      </c>
      <c r="D23" s="195">
        <f t="shared" si="2"/>
        <v>0.13186813186813318</v>
      </c>
      <c r="E23" s="195">
        <f t="shared" si="3"/>
        <v>6.666666666666667</v>
      </c>
      <c r="F23" s="195">
        <f>'Data Reliability'!B23</f>
        <v>1.938005760877197</v>
      </c>
      <c r="G23" s="158">
        <f>Reliability_updated!V23</f>
        <v>5.8</v>
      </c>
      <c r="H23" s="158">
        <f>'Data Reliability'!C23</f>
        <v>2</v>
      </c>
      <c r="I23" t="str">
        <f>IF(Reliability!B23="x","x",(IF(CEILING(Reliability!B23,2)=2,"Very High",IF(CEILING(Reliability!B23,2)=4,"High",IF(CEILING(Reliability!B23,2)=6,"Medium",IF(CEILING(Reliability!B23,2)=8,"Low",IF(CEILING(Reliability!B23,2)=10,"Very Low","")))))))</f>
        <v>High</v>
      </c>
    </row>
    <row r="24" spans="1:9">
      <c r="A24" s="156" t="str">
        <f>Lists!C:C</f>
        <v>DJI002</v>
      </c>
      <c r="B24" s="195">
        <f t="shared" si="0"/>
        <v>3.8</v>
      </c>
      <c r="C24" s="195">
        <f t="shared" si="1"/>
        <v>4.4812826613249248</v>
      </c>
      <c r="D24" s="195">
        <f t="shared" si="2"/>
        <v>0.13186813186813318</v>
      </c>
      <c r="E24" s="195">
        <f t="shared" si="3"/>
        <v>6.666666666666667</v>
      </c>
      <c r="F24" s="195">
        <f>'Data Reliability'!B24</f>
        <v>1.8962565322649849</v>
      </c>
      <c r="G24" s="158">
        <f>Reliability_updated!V24</f>
        <v>5.8</v>
      </c>
      <c r="H24" s="158">
        <f>'Data Reliability'!C24</f>
        <v>2</v>
      </c>
      <c r="I24" t="str">
        <f>IF(Reliability!B24="x","x",(IF(CEILING(Reliability!B24,2)=2,"Very High",IF(CEILING(Reliability!B24,2)=4,"High",IF(CEILING(Reliability!B24,2)=6,"Medium",IF(CEILING(Reliability!B24,2)=8,"Low",IF(CEILING(Reliability!B24,2)=10,"Very Low","")))))))</f>
        <v>High</v>
      </c>
    </row>
    <row r="25" spans="1:9">
      <c r="A25" s="156" t="str">
        <f>Lists!C:C</f>
        <v>DJI003</v>
      </c>
      <c r="B25" s="195">
        <f t="shared" si="0"/>
        <v>3.8</v>
      </c>
      <c r="C25" s="195">
        <f t="shared" si="1"/>
        <v>4.6900288043859852</v>
      </c>
      <c r="D25" s="195">
        <f t="shared" si="2"/>
        <v>0.13186813186813318</v>
      </c>
      <c r="E25" s="195">
        <f t="shared" si="3"/>
        <v>6.666666666666667</v>
      </c>
      <c r="F25" s="195">
        <f>'Data Reliability'!B25</f>
        <v>1.938005760877197</v>
      </c>
      <c r="G25" s="158">
        <f>Reliability_updated!V25</f>
        <v>5.8</v>
      </c>
      <c r="H25" s="158">
        <f>'Data Reliability'!C25</f>
        <v>2</v>
      </c>
      <c r="I25" t="str">
        <f>IF(Reliability!B25="x","x",(IF(CEILING(Reliability!B25,2)=2,"Very High",IF(CEILING(Reliability!B25,2)=4,"High",IF(CEILING(Reliability!B25,2)=6,"Medium",IF(CEILING(Reliability!B25,2)=8,"Low",IF(CEILING(Reliability!B25,2)=10,"Very Low","")))))))</f>
        <v>High</v>
      </c>
    </row>
    <row r="26" spans="1:9">
      <c r="A26" s="156" t="str">
        <f>Lists!C:C</f>
        <v>DOM002</v>
      </c>
      <c r="B26" s="195">
        <f t="shared" si="0"/>
        <v>4.3</v>
      </c>
      <c r="C26" s="195">
        <f t="shared" si="1"/>
        <v>6.0994082265095244</v>
      </c>
      <c r="D26" s="195">
        <f t="shared" si="2"/>
        <v>0.1181318681318686</v>
      </c>
      <c r="E26" s="195">
        <f t="shared" si="3"/>
        <v>6.666666666666667</v>
      </c>
      <c r="F26" s="195">
        <f>'Data Reliability'!B26</f>
        <v>2.2198816453019048</v>
      </c>
      <c r="G26" s="158">
        <f>Reliability_updated!V26</f>
        <v>5.3</v>
      </c>
      <c r="H26" s="158">
        <f>'Data Reliability'!C26</f>
        <v>2</v>
      </c>
      <c r="I26" t="str">
        <f>IF(Reliability!B26="x","x",(IF(CEILING(Reliability!B26,2)=2,"Very High",IF(CEILING(Reliability!B26,2)=4,"High",IF(CEILING(Reliability!B26,2)=6,"Medium",IF(CEILING(Reliability!B26,2)=8,"Low",IF(CEILING(Reliability!B26,2)=10,"Very Low","")))))))</f>
        <v>Medium</v>
      </c>
    </row>
    <row r="27" spans="1:9">
      <c r="A27" s="156" t="str">
        <f>Lists!C:C</f>
        <v>DZA002</v>
      </c>
      <c r="B27" s="195">
        <f t="shared" si="0"/>
        <v>2.5</v>
      </c>
      <c r="C27" s="195">
        <f t="shared" si="1"/>
        <v>7.4024008805862334</v>
      </c>
      <c r="D27" s="195">
        <f t="shared" si="2"/>
        <v>0.11538461538461497</v>
      </c>
      <c r="E27" s="195">
        <f t="shared" si="3"/>
        <v>0</v>
      </c>
      <c r="F27" s="195">
        <f>'Data Reliability'!B27</f>
        <v>2.4804801761172466</v>
      </c>
      <c r="G27" s="158">
        <f>Reliability_updated!V27</f>
        <v>5.2</v>
      </c>
      <c r="H27" s="158">
        <f>'Data Reliability'!C27</f>
        <v>0</v>
      </c>
      <c r="I27" t="str">
        <f>IF(Reliability!B27="x","x",(IF(CEILING(Reliability!B27,2)=2,"Very High",IF(CEILING(Reliability!B27,2)=4,"High",IF(CEILING(Reliability!B27,2)=6,"Medium",IF(CEILING(Reliability!B27,2)=8,"Low",IF(CEILING(Reliability!B27,2)=10,"Very Low","")))))))</f>
        <v>High</v>
      </c>
    </row>
    <row r="28" spans="1:9">
      <c r="A28" s="156" t="str">
        <f>Lists!C:C</f>
        <v>DZA003</v>
      </c>
      <c r="B28" s="195">
        <f t="shared" si="0"/>
        <v>2.5</v>
      </c>
      <c r="C28" s="195">
        <f t="shared" si="1"/>
        <v>7.3753241090324533</v>
      </c>
      <c r="D28" s="195">
        <f t="shared" si="2"/>
        <v>0.11538461538461497</v>
      </c>
      <c r="E28" s="195">
        <f t="shared" si="3"/>
        <v>0</v>
      </c>
      <c r="F28" s="195">
        <f>'Data Reliability'!B28</f>
        <v>2.4750648218064906</v>
      </c>
      <c r="G28" s="158">
        <f>Reliability_updated!V28</f>
        <v>5.2</v>
      </c>
      <c r="H28" s="158">
        <f>'Data Reliability'!C28</f>
        <v>0</v>
      </c>
      <c r="I28" t="str">
        <f>IF(Reliability!B28="x","x",(IF(CEILING(Reliability!B28,2)=2,"Very High",IF(CEILING(Reliability!B28,2)=4,"High",IF(CEILING(Reliability!B28,2)=6,"Medium",IF(CEILING(Reliability!B28,2)=8,"Low",IF(CEILING(Reliability!B28,2)=10,"Very Low","")))))))</f>
        <v>High</v>
      </c>
    </row>
    <row r="29" spans="1:9">
      <c r="A29" s="156" t="str">
        <f>Lists!C:C</f>
        <v>DZA004</v>
      </c>
      <c r="B29" s="195">
        <f t="shared" si="0"/>
        <v>2.5</v>
      </c>
      <c r="C29" s="195">
        <f t="shared" si="1"/>
        <v>7.3753241090324533</v>
      </c>
      <c r="D29" s="195">
        <f t="shared" si="2"/>
        <v>0.11538461538461497</v>
      </c>
      <c r="E29" s="195">
        <f t="shared" si="3"/>
        <v>0</v>
      </c>
      <c r="F29" s="195">
        <f>'Data Reliability'!B29</f>
        <v>2.4750648218064906</v>
      </c>
      <c r="G29" s="158">
        <f>Reliability_updated!V29</f>
        <v>5.2</v>
      </c>
      <c r="H29" s="158">
        <f>'Data Reliability'!C29</f>
        <v>0</v>
      </c>
      <c r="I29" t="str">
        <f>IF(Reliability!B29="x","x",(IF(CEILING(Reliability!B29,2)=2,"Very High",IF(CEILING(Reliability!B29,2)=4,"High",IF(CEILING(Reliability!B29,2)=6,"Medium",IF(CEILING(Reliability!B29,2)=8,"Low",IF(CEILING(Reliability!B29,2)=10,"Very Low","")))))))</f>
        <v>High</v>
      </c>
    </row>
    <row r="30" spans="1:9">
      <c r="A30" s="156" t="str">
        <f>Lists!C:C</f>
        <v>ECU001</v>
      </c>
      <c r="B30" s="195">
        <f t="shared" si="0"/>
        <v>2.2999999999999998</v>
      </c>
      <c r="C30" s="195">
        <f t="shared" si="1"/>
        <v>6.6821465965686366</v>
      </c>
      <c r="D30" s="195">
        <f t="shared" si="2"/>
        <v>0.11538461538461497</v>
      </c>
      <c r="E30" s="195">
        <f t="shared" si="3"/>
        <v>0</v>
      </c>
      <c r="F30" s="195">
        <f>'Data Reliability'!B30</f>
        <v>2.3364293193137273</v>
      </c>
      <c r="G30" s="158">
        <f>Reliability_updated!V30</f>
        <v>5.2</v>
      </c>
      <c r="H30" s="158">
        <f>'Data Reliability'!C30</f>
        <v>0</v>
      </c>
      <c r="I30" t="str">
        <f>IF(Reliability!B30="x","x",(IF(CEILING(Reliability!B30,2)=2,"Very High",IF(CEILING(Reliability!B30,2)=4,"High",IF(CEILING(Reliability!B30,2)=6,"Medium",IF(CEILING(Reliability!B30,2)=8,"Low",IF(CEILING(Reliability!B30,2)=10,"Very Low","")))))))</f>
        <v>High</v>
      </c>
    </row>
    <row r="31" spans="1:9">
      <c r="A31" s="156" t="str">
        <f>Lists!C:C</f>
        <v>ECU002</v>
      </c>
      <c r="B31" s="195">
        <f t="shared" si="0"/>
        <v>2.6</v>
      </c>
      <c r="C31" s="195">
        <f t="shared" si="1"/>
        <v>7.756100031520603</v>
      </c>
      <c r="D31" s="195">
        <f t="shared" si="2"/>
        <v>0.11538461538461497</v>
      </c>
      <c r="E31" s="195">
        <f t="shared" si="3"/>
        <v>0</v>
      </c>
      <c r="F31" s="195">
        <f>'Data Reliability'!B31</f>
        <v>2.5512200063041206</v>
      </c>
      <c r="G31" s="158">
        <f>Reliability_updated!V31</f>
        <v>5.2</v>
      </c>
      <c r="H31" s="158">
        <f>'Data Reliability'!C31</f>
        <v>0</v>
      </c>
      <c r="I31" t="str">
        <f>IF(Reliability!B31="x","x",(IF(CEILING(Reliability!B31,2)=2,"Very High",IF(CEILING(Reliability!B31,2)=4,"High",IF(CEILING(Reliability!B31,2)=6,"Medium",IF(CEILING(Reliability!B31,2)=8,"Low",IF(CEILING(Reliability!B31,2)=10,"Very Low","")))))))</f>
        <v>High</v>
      </c>
    </row>
    <row r="32" spans="1:9">
      <c r="A32" s="156" t="str">
        <f>Lists!C:C</f>
        <v>ECU005</v>
      </c>
      <c r="B32" s="195">
        <f t="shared" si="0"/>
        <v>1.7</v>
      </c>
      <c r="C32" s="195">
        <f t="shared" si="1"/>
        <v>5.0605339542434224</v>
      </c>
      <c r="D32" s="195">
        <f t="shared" si="2"/>
        <v>0.14285714285714235</v>
      </c>
      <c r="E32" s="195">
        <f t="shared" si="3"/>
        <v>0</v>
      </c>
      <c r="F32" s="195">
        <f>'Data Reliability'!B32</f>
        <v>2.0121067908486845</v>
      </c>
      <c r="G32" s="158">
        <f>Reliability_updated!V32</f>
        <v>6.2</v>
      </c>
      <c r="H32" s="158">
        <f>'Data Reliability'!C32</f>
        <v>0</v>
      </c>
      <c r="I32" t="str">
        <f>IF(Reliability!B32="x","x",(IF(CEILING(Reliability!B32,2)=2,"Very High",IF(CEILING(Reliability!B32,2)=4,"High",IF(CEILING(Reliability!B32,2)=6,"Medium",IF(CEILING(Reliability!B32,2)=8,"Low",IF(CEILING(Reliability!B32,2)=10,"Very Low","")))))))</f>
        <v>Very High</v>
      </c>
    </row>
    <row r="33" spans="1:9">
      <c r="A33" s="156" t="str">
        <f>Lists!C:C</f>
        <v>EGY004</v>
      </c>
      <c r="B33" s="195">
        <f t="shared" si="0"/>
        <v>1.8</v>
      </c>
      <c r="C33" s="195">
        <f t="shared" si="1"/>
        <v>5.2084818137981141</v>
      </c>
      <c r="D33" s="195">
        <f t="shared" si="2"/>
        <v>0.13186813186813318</v>
      </c>
      <c r="E33" s="195">
        <f t="shared" si="3"/>
        <v>0</v>
      </c>
      <c r="F33" s="195">
        <f>'Data Reliability'!B33</f>
        <v>2.0416963627596227</v>
      </c>
      <c r="G33" s="158">
        <f>Reliability_updated!V33</f>
        <v>5.8</v>
      </c>
      <c r="H33" s="158">
        <f>'Data Reliability'!C33</f>
        <v>0</v>
      </c>
      <c r="I33" t="str">
        <f>IF(Reliability!B33="x","x",(IF(CEILING(Reliability!B33,2)=2,"Very High",IF(CEILING(Reliability!B33,2)=4,"High",IF(CEILING(Reliability!B33,2)=6,"Medium",IF(CEILING(Reliability!B33,2)=8,"Low",IF(CEILING(Reliability!B33,2)=10,"Very Low","")))))))</f>
        <v>Very High</v>
      </c>
    </row>
    <row r="34" spans="1:9">
      <c r="A34" s="156" t="str">
        <f>Lists!C:C</f>
        <v>ERI001</v>
      </c>
      <c r="B34" s="195">
        <f t="shared" si="0"/>
        <v>2.7</v>
      </c>
      <c r="C34" s="195">
        <f t="shared" si="1"/>
        <v>7.8315008576665557</v>
      </c>
      <c r="D34" s="195">
        <f t="shared" si="2"/>
        <v>0.13186813186813318</v>
      </c>
      <c r="E34" s="195">
        <f t="shared" si="3"/>
        <v>0</v>
      </c>
      <c r="F34" s="195">
        <f>'Data Reliability'!B34</f>
        <v>2.5663001715333111</v>
      </c>
      <c r="G34" s="158">
        <f>Reliability_updated!V34</f>
        <v>5.8</v>
      </c>
      <c r="H34" s="158">
        <f>'Data Reliability'!C34</f>
        <v>0</v>
      </c>
      <c r="I34" t="str">
        <f>IF(Reliability!B34="x","x",(IF(CEILING(Reliability!B34,2)=2,"Very High",IF(CEILING(Reliability!B34,2)=4,"High",IF(CEILING(Reliability!B34,2)=6,"Medium",IF(CEILING(Reliability!B34,2)=8,"Low",IF(CEILING(Reliability!B34,2)=10,"Very Low","")))))))</f>
        <v>High</v>
      </c>
    </row>
    <row r="35" spans="1:9">
      <c r="A35" s="156" t="str">
        <f>Lists!C:C</f>
        <v>ESP002</v>
      </c>
      <c r="B35" s="195">
        <f t="shared" ref="B35:B66" si="4">ROUND(AVERAGE(C35:E35),1)</f>
        <v>1.6</v>
      </c>
      <c r="C35" s="195">
        <f t="shared" ref="C35:C66" si="5">IF(F35="x","x",(10-(3-F35)/2*10))</f>
        <v>4.5390020783051437</v>
      </c>
      <c r="D35" s="195">
        <f t="shared" ref="D35:D66" si="6">IF(G35&gt;365,10,(10-(365-G35)/364*10))</f>
        <v>0.12912087912087955</v>
      </c>
      <c r="E35" s="195">
        <f t="shared" ref="E35:E66" si="7">IF(H35&gt;3,10,(10-(3-H35)/3*10))</f>
        <v>0</v>
      </c>
      <c r="F35" s="195">
        <f>'Data Reliability'!B35</f>
        <v>1.9078004156610286</v>
      </c>
      <c r="G35" s="158">
        <f>Reliability_updated!V35</f>
        <v>5.7</v>
      </c>
      <c r="H35" s="158">
        <f>'Data Reliability'!C35</f>
        <v>0</v>
      </c>
      <c r="I35" t="str">
        <f>IF(Reliability!B35="x","x",(IF(CEILING(Reliability!B35,2)=2,"Very High",IF(CEILING(Reliability!B35,2)=4,"High",IF(CEILING(Reliability!B35,2)=6,"Medium",IF(CEILING(Reliability!B35,2)=8,"Low",IF(CEILING(Reliability!B35,2)=10,"Very Low","")))))))</f>
        <v>Very High</v>
      </c>
    </row>
    <row r="36" spans="1:9">
      <c r="A36" s="156" t="str">
        <f>Lists!C:C</f>
        <v>ETH001</v>
      </c>
      <c r="B36" s="195">
        <f t="shared" si="4"/>
        <v>2.6</v>
      </c>
      <c r="C36" s="195">
        <f t="shared" si="5"/>
        <v>7.5275798132412008</v>
      </c>
      <c r="D36" s="195">
        <f t="shared" si="6"/>
        <v>0.13186813186813318</v>
      </c>
      <c r="E36" s="195">
        <f t="shared" si="7"/>
        <v>0</v>
      </c>
      <c r="F36" s="195">
        <f>'Data Reliability'!B36</f>
        <v>2.5055159626482402</v>
      </c>
      <c r="G36" s="158">
        <f>Reliability_updated!V36</f>
        <v>5.8</v>
      </c>
      <c r="H36" s="158">
        <f>'Data Reliability'!C36</f>
        <v>0</v>
      </c>
      <c r="I36" t="str">
        <f>IF(Reliability!B36="x","x",(IF(CEILING(Reliability!B36,2)=2,"Very High",IF(CEILING(Reliability!B36,2)=4,"High",IF(CEILING(Reliability!B36,2)=6,"Medium",IF(CEILING(Reliability!B36,2)=8,"Low",IF(CEILING(Reliability!B36,2)=10,"Very Low","")))))))</f>
        <v>High</v>
      </c>
    </row>
    <row r="37" spans="1:9">
      <c r="A37" s="156" t="str">
        <f>Lists!C:C</f>
        <v>ETH003</v>
      </c>
      <c r="B37" s="195">
        <f t="shared" si="4"/>
        <v>2.6</v>
      </c>
      <c r="C37" s="195">
        <f t="shared" si="5"/>
        <v>7.5275798132412008</v>
      </c>
      <c r="D37" s="195">
        <f t="shared" si="6"/>
        <v>0.13186813186813318</v>
      </c>
      <c r="E37" s="195">
        <f t="shared" si="7"/>
        <v>0</v>
      </c>
      <c r="F37" s="195">
        <f>'Data Reliability'!B37</f>
        <v>2.5055159626482402</v>
      </c>
      <c r="G37" s="158">
        <f>Reliability_updated!V37</f>
        <v>5.8</v>
      </c>
      <c r="H37" s="158">
        <f>'Data Reliability'!C37</f>
        <v>0</v>
      </c>
      <c r="I37" t="str">
        <f>IF(Reliability!B37="x","x",(IF(CEILING(Reliability!B37,2)=2,"Very High",IF(CEILING(Reliability!B37,2)=4,"High",IF(CEILING(Reliability!B37,2)=6,"Medium",IF(CEILING(Reliability!B37,2)=8,"Low",IF(CEILING(Reliability!B37,2)=10,"Very Low","")))))))</f>
        <v>High</v>
      </c>
    </row>
    <row r="38" spans="1:9">
      <c r="A38" s="156" t="str">
        <f>Lists!C:C</f>
        <v>ETH006</v>
      </c>
      <c r="B38" s="195">
        <f t="shared" si="4"/>
        <v>2.6</v>
      </c>
      <c r="C38" s="195">
        <f t="shared" si="5"/>
        <v>7.5275798132412008</v>
      </c>
      <c r="D38" s="195">
        <f t="shared" si="6"/>
        <v>0.13186813186813318</v>
      </c>
      <c r="E38" s="195">
        <f t="shared" si="7"/>
        <v>0</v>
      </c>
      <c r="F38" s="195">
        <f>'Data Reliability'!B38</f>
        <v>2.5055159626482402</v>
      </c>
      <c r="G38" s="158">
        <f>Reliability_updated!V38</f>
        <v>5.8</v>
      </c>
      <c r="H38" s="158">
        <f>'Data Reliability'!C38</f>
        <v>0</v>
      </c>
      <c r="I38" t="str">
        <f>IF(Reliability!B38="x","x",(IF(CEILING(Reliability!B38,2)=2,"Very High",IF(CEILING(Reliability!B38,2)=4,"High",IF(CEILING(Reliability!B38,2)=6,"Medium",IF(CEILING(Reliability!B38,2)=8,"Low",IF(CEILING(Reliability!B38,2)=10,"Very Low","")))))))</f>
        <v>High</v>
      </c>
    </row>
    <row r="39" spans="1:9">
      <c r="A39" s="156" t="str">
        <f>Lists!C:C</f>
        <v>GRC002</v>
      </c>
      <c r="B39" s="195">
        <f t="shared" si="4"/>
        <v>1.5</v>
      </c>
      <c r="C39" s="195">
        <f t="shared" si="5"/>
        <v>4.3335718384100499</v>
      </c>
      <c r="D39" s="195">
        <f t="shared" si="6"/>
        <v>0.12912087912087955</v>
      </c>
      <c r="E39" s="195">
        <f t="shared" si="7"/>
        <v>0</v>
      </c>
      <c r="F39" s="195">
        <f>'Data Reliability'!B39</f>
        <v>1.8667143676820099</v>
      </c>
      <c r="G39" s="158">
        <f>Reliability_updated!V39</f>
        <v>5.7</v>
      </c>
      <c r="H39" s="158">
        <f>'Data Reliability'!C39</f>
        <v>0</v>
      </c>
      <c r="I39" t="str">
        <f>IF(Reliability!B39="x","x",(IF(CEILING(Reliability!B39,2)=2,"Very High",IF(CEILING(Reliability!B39,2)=4,"High",IF(CEILING(Reliability!B39,2)=6,"Medium",IF(CEILING(Reliability!B39,2)=8,"Low",IF(CEILING(Reliability!B39,2)=10,"Very Low","")))))))</f>
        <v>Very High</v>
      </c>
    </row>
    <row r="40" spans="1:9">
      <c r="A40" s="156" t="str">
        <f>Lists!C:C</f>
        <v>GTM001</v>
      </c>
      <c r="B40" s="195">
        <f t="shared" si="4"/>
        <v>1.7</v>
      </c>
      <c r="C40" s="195">
        <f t="shared" si="5"/>
        <v>5.0605339542434224</v>
      </c>
      <c r="D40" s="195">
        <f t="shared" si="6"/>
        <v>0.1181318681318686</v>
      </c>
      <c r="E40" s="195">
        <f t="shared" si="7"/>
        <v>0</v>
      </c>
      <c r="F40" s="195">
        <f>'Data Reliability'!B40</f>
        <v>2.0121067908486845</v>
      </c>
      <c r="G40" s="158">
        <f>Reliability_updated!V40</f>
        <v>5.3</v>
      </c>
      <c r="H40" s="158">
        <f>'Data Reliability'!C40</f>
        <v>0</v>
      </c>
      <c r="I40" t="str">
        <f>IF(Reliability!B40="x","x",(IF(CEILING(Reliability!B40,2)=2,"Very High",IF(CEILING(Reliability!B40,2)=4,"High",IF(CEILING(Reliability!B40,2)=6,"Medium",IF(CEILING(Reliability!B40,2)=8,"Low",IF(CEILING(Reliability!B40,2)=10,"Very Low","")))))))</f>
        <v>Very High</v>
      </c>
    </row>
    <row r="41" spans="1:9">
      <c r="A41" s="156" t="str">
        <f>Lists!C:C</f>
        <v>HND001</v>
      </c>
      <c r="B41" s="195">
        <f t="shared" si="4"/>
        <v>2.5</v>
      </c>
      <c r="C41" s="195">
        <f t="shared" si="5"/>
        <v>7.3139331486119286</v>
      </c>
      <c r="D41" s="195">
        <f t="shared" si="6"/>
        <v>0.1181318681318686</v>
      </c>
      <c r="E41" s="195">
        <f t="shared" si="7"/>
        <v>0</v>
      </c>
      <c r="F41" s="195">
        <f>'Data Reliability'!B41</f>
        <v>2.4627866297223857</v>
      </c>
      <c r="G41" s="158">
        <f>Reliability_updated!V41</f>
        <v>5.3</v>
      </c>
      <c r="H41" s="158">
        <f>'Data Reliability'!C41</f>
        <v>0</v>
      </c>
      <c r="I41" t="str">
        <f>IF(Reliability!B41="x","x",(IF(CEILING(Reliability!B41,2)=2,"Very High",IF(CEILING(Reliability!B41,2)=4,"High",IF(CEILING(Reliability!B41,2)=6,"Medium",IF(CEILING(Reliability!B41,2)=8,"Low",IF(CEILING(Reliability!B41,2)=10,"Very Low","")))))))</f>
        <v>High</v>
      </c>
    </row>
    <row r="42" spans="1:9">
      <c r="A42" s="156" t="str">
        <f>Lists!C:C</f>
        <v>HTI001</v>
      </c>
      <c r="B42" s="195">
        <f t="shared" si="4"/>
        <v>1.4</v>
      </c>
      <c r="C42" s="195">
        <f t="shared" si="5"/>
        <v>4.1557130585771871</v>
      </c>
      <c r="D42" s="195">
        <f t="shared" si="6"/>
        <v>0.1181318681318686</v>
      </c>
      <c r="E42" s="195">
        <f t="shared" si="7"/>
        <v>0</v>
      </c>
      <c r="F42" s="195">
        <f>'Data Reliability'!B42</f>
        <v>1.8311426117154375</v>
      </c>
      <c r="G42" s="158">
        <f>Reliability_updated!V42</f>
        <v>5.3</v>
      </c>
      <c r="H42" s="158">
        <f>'Data Reliability'!C42</f>
        <v>0</v>
      </c>
      <c r="I42" t="str">
        <f>IF(Reliability!B42="x","x",(IF(CEILING(Reliability!B42,2)=2,"Very High",IF(CEILING(Reliability!B42,2)=4,"High",IF(CEILING(Reliability!B42,2)=6,"Medium",IF(CEILING(Reliability!B42,2)=8,"Low",IF(CEILING(Reliability!B42,2)=10,"Very Low","")))))))</f>
        <v>Very High</v>
      </c>
    </row>
    <row r="43" spans="1:9">
      <c r="A43" s="156" t="str">
        <f>Lists!C:C</f>
        <v>IDN002</v>
      </c>
      <c r="B43" s="195">
        <f t="shared" si="4"/>
        <v>2</v>
      </c>
      <c r="C43" s="195">
        <f t="shared" si="5"/>
        <v>5.9591341486354343</v>
      </c>
      <c r="D43" s="195">
        <f t="shared" si="6"/>
        <v>0.11538461538461497</v>
      </c>
      <c r="E43" s="195">
        <f t="shared" si="7"/>
        <v>0</v>
      </c>
      <c r="F43" s="195">
        <f>'Data Reliability'!B43</f>
        <v>2.1918268297270869</v>
      </c>
      <c r="G43" s="158">
        <f>Reliability_updated!V43</f>
        <v>5.2</v>
      </c>
      <c r="H43" s="158">
        <f>'Data Reliability'!C43</f>
        <v>0</v>
      </c>
      <c r="I43" t="str">
        <f>IF(Reliability!B43="x","x",(IF(CEILING(Reliability!B43,2)=2,"Very High",IF(CEILING(Reliability!B43,2)=4,"High",IF(CEILING(Reliability!B43,2)=6,"Medium",IF(CEILING(Reliability!B43,2)=8,"Low",IF(CEILING(Reliability!B43,2)=10,"Very Low","")))))))</f>
        <v>Very High</v>
      </c>
    </row>
    <row r="44" spans="1:9">
      <c r="A44" s="156" t="str">
        <f>Lists!C:C</f>
        <v>IRN001</v>
      </c>
      <c r="B44" s="195">
        <f t="shared" si="4"/>
        <v>2.7</v>
      </c>
      <c r="C44" s="195">
        <f t="shared" si="5"/>
        <v>8.0586251927279697</v>
      </c>
      <c r="D44" s="195">
        <f t="shared" si="6"/>
        <v>0.13461538461538325</v>
      </c>
      <c r="E44" s="195">
        <f t="shared" si="7"/>
        <v>0</v>
      </c>
      <c r="F44" s="195">
        <f>'Data Reliability'!B44</f>
        <v>2.6117250385455941</v>
      </c>
      <c r="G44" s="158">
        <f>Reliability_updated!V44</f>
        <v>5.9</v>
      </c>
      <c r="H44" s="158">
        <f>'Data Reliability'!C44</f>
        <v>0</v>
      </c>
      <c r="I44" t="str">
        <f>IF(Reliability!B44="x","x",(IF(CEILING(Reliability!B44,2)=2,"Very High",IF(CEILING(Reliability!B44,2)=4,"High",IF(CEILING(Reliability!B44,2)=6,"Medium",IF(CEILING(Reliability!B44,2)=8,"Low",IF(CEILING(Reliability!B44,2)=10,"Very Low","")))))))</f>
        <v>High</v>
      </c>
    </row>
    <row r="45" spans="1:9">
      <c r="A45" s="156" t="str">
        <f>Lists!C:C</f>
        <v>IRN004</v>
      </c>
      <c r="B45" s="195">
        <f t="shared" si="4"/>
        <v>4.9000000000000004</v>
      </c>
      <c r="C45" s="195">
        <f t="shared" si="5"/>
        <v>7.7695218880038608</v>
      </c>
      <c r="D45" s="195">
        <f t="shared" si="6"/>
        <v>0.13461538461538325</v>
      </c>
      <c r="E45" s="195">
        <f t="shared" si="7"/>
        <v>6.666666666666667</v>
      </c>
      <c r="F45" s="195">
        <f>'Data Reliability'!B45</f>
        <v>2.5539043776007722</v>
      </c>
      <c r="G45" s="158">
        <f>Reliability_updated!V45</f>
        <v>5.9</v>
      </c>
      <c r="H45" s="158">
        <f>'Data Reliability'!C45</f>
        <v>2</v>
      </c>
      <c r="I45" t="str">
        <f>IF(Reliability!B45="x","x",(IF(CEILING(Reliability!B45,2)=2,"Very High",IF(CEILING(Reliability!B45,2)=4,"High",IF(CEILING(Reliability!B45,2)=6,"Medium",IF(CEILING(Reliability!B45,2)=8,"Low",IF(CEILING(Reliability!B45,2)=10,"Very Low","")))))))</f>
        <v>Medium</v>
      </c>
    </row>
    <row r="46" spans="1:9">
      <c r="A46" s="156" t="str">
        <f>Lists!C:C</f>
        <v>IRN005</v>
      </c>
      <c r="B46" s="195">
        <f t="shared" si="4"/>
        <v>2.7</v>
      </c>
      <c r="C46" s="195">
        <f t="shared" si="5"/>
        <v>8.0586251927279697</v>
      </c>
      <c r="D46" s="195">
        <f t="shared" si="6"/>
        <v>0.13461538461538325</v>
      </c>
      <c r="E46" s="195">
        <f t="shared" si="7"/>
        <v>0</v>
      </c>
      <c r="F46" s="195">
        <f>'Data Reliability'!B46</f>
        <v>2.6117250385455941</v>
      </c>
      <c r="G46" s="158">
        <f>Reliability_updated!V46</f>
        <v>5.9</v>
      </c>
      <c r="H46" s="158">
        <f>'Data Reliability'!C46</f>
        <v>0</v>
      </c>
      <c r="I46" t="str">
        <f>IF(Reliability!B46="x","x",(IF(CEILING(Reliability!B46,2)=2,"Very High",IF(CEILING(Reliability!B46,2)=4,"High",IF(CEILING(Reliability!B46,2)=6,"Medium",IF(CEILING(Reliability!B46,2)=8,"Low",IF(CEILING(Reliability!B46,2)=10,"Very Low","")))))))</f>
        <v>High</v>
      </c>
    </row>
    <row r="47" spans="1:9">
      <c r="A47" s="156" t="str">
        <f>Lists!C:C</f>
        <v>IRQ002</v>
      </c>
      <c r="B47" s="195">
        <f t="shared" si="4"/>
        <v>2.5</v>
      </c>
      <c r="C47" s="195">
        <f t="shared" si="5"/>
        <v>7.3580917436881021</v>
      </c>
      <c r="D47" s="195">
        <f t="shared" si="6"/>
        <v>0.13186813186813318</v>
      </c>
      <c r="E47" s="195">
        <f t="shared" si="7"/>
        <v>0</v>
      </c>
      <c r="F47" s="195">
        <f>'Data Reliability'!B47</f>
        <v>2.4716183487376204</v>
      </c>
      <c r="G47" s="158">
        <f>Reliability_updated!V47</f>
        <v>5.8</v>
      </c>
      <c r="H47" s="158">
        <f>'Data Reliability'!C47</f>
        <v>0</v>
      </c>
      <c r="I47" t="str">
        <f>IF(Reliability!B47="x","x",(IF(CEILING(Reliability!B47,2)=2,"Very High",IF(CEILING(Reliability!B47,2)=4,"High",IF(CEILING(Reliability!B47,2)=6,"Medium",IF(CEILING(Reliability!B47,2)=8,"Low",IF(CEILING(Reliability!B47,2)=10,"Very Low","")))))))</f>
        <v>High</v>
      </c>
    </row>
    <row r="48" spans="1:9">
      <c r="A48" s="156" t="str">
        <f>Lists!C:C</f>
        <v>ITA002</v>
      </c>
      <c r="B48" s="195">
        <f t="shared" si="4"/>
        <v>1.4</v>
      </c>
      <c r="C48" s="195">
        <f t="shared" si="5"/>
        <v>4.1557130585771871</v>
      </c>
      <c r="D48" s="195">
        <f t="shared" si="6"/>
        <v>0.12912087912087955</v>
      </c>
      <c r="E48" s="195">
        <f t="shared" si="7"/>
        <v>0</v>
      </c>
      <c r="F48" s="195">
        <f>'Data Reliability'!B48</f>
        <v>1.8311426117154375</v>
      </c>
      <c r="G48" s="158">
        <f>Reliability_updated!V48</f>
        <v>5.7</v>
      </c>
      <c r="H48" s="158">
        <f>'Data Reliability'!C48</f>
        <v>0</v>
      </c>
      <c r="I48" t="str">
        <f>IF(Reliability!B48="x","x",(IF(CEILING(Reliability!B48,2)=2,"Very High",IF(CEILING(Reliability!B48,2)=4,"High",IF(CEILING(Reliability!B48,2)=6,"Medium",IF(CEILING(Reliability!B48,2)=8,"Low",IF(CEILING(Reliability!B48,2)=10,"Very Low","")))))))</f>
        <v>Very High</v>
      </c>
    </row>
    <row r="49" spans="1:9">
      <c r="A49" s="156" t="str">
        <f>Lists!C:C</f>
        <v>JOR002</v>
      </c>
      <c r="B49" s="195">
        <f t="shared" si="4"/>
        <v>2.1</v>
      </c>
      <c r="C49" s="195">
        <f t="shared" si="5"/>
        <v>6.1425896263836481</v>
      </c>
      <c r="D49" s="195">
        <f t="shared" si="6"/>
        <v>0.11538461538461497</v>
      </c>
      <c r="E49" s="195">
        <f t="shared" si="7"/>
        <v>0</v>
      </c>
      <c r="F49" s="195">
        <f>'Data Reliability'!B49</f>
        <v>2.2285179252767295</v>
      </c>
      <c r="G49" s="158">
        <f>Reliability_updated!V49</f>
        <v>5.2</v>
      </c>
      <c r="H49" s="158">
        <f>'Data Reliability'!C49</f>
        <v>0</v>
      </c>
      <c r="I49" t="str">
        <f>IF(Reliability!B49="x","x",(IF(CEILING(Reliability!B49,2)=2,"Very High",IF(CEILING(Reliability!B49,2)=4,"High",IF(CEILING(Reliability!B49,2)=6,"Medium",IF(CEILING(Reliability!B49,2)=8,"Low",IF(CEILING(Reliability!B49,2)=10,"Very Low","")))))))</f>
        <v>High</v>
      </c>
    </row>
    <row r="50" spans="1:9">
      <c r="A50" s="156" t="str">
        <f>Lists!C:C</f>
        <v>KEN001</v>
      </c>
      <c r="B50" s="195">
        <f t="shared" si="4"/>
        <v>3.8</v>
      </c>
      <c r="C50" s="195">
        <f t="shared" si="5"/>
        <v>4.514746567795366</v>
      </c>
      <c r="D50" s="195">
        <f t="shared" si="6"/>
        <v>0.13186813186813318</v>
      </c>
      <c r="E50" s="195">
        <f t="shared" si="7"/>
        <v>6.666666666666667</v>
      </c>
      <c r="F50" s="195">
        <f>'Data Reliability'!B50</f>
        <v>1.9029493135590732</v>
      </c>
      <c r="G50" s="158">
        <f>Reliability_updated!V50</f>
        <v>5.8</v>
      </c>
      <c r="H50" s="158">
        <f>'Data Reliability'!C50</f>
        <v>2</v>
      </c>
      <c r="I50" t="str">
        <f>IF(Reliability!B50="x","x",(IF(CEILING(Reliability!B50,2)=2,"Very High",IF(CEILING(Reliability!B50,2)=4,"High",IF(CEILING(Reliability!B50,2)=6,"Medium",IF(CEILING(Reliability!B50,2)=8,"Low",IF(CEILING(Reliability!B50,2)=10,"Very Low","")))))))</f>
        <v>High</v>
      </c>
    </row>
    <row r="51" spans="1:9">
      <c r="A51" s="156" t="str">
        <f>Lists!C:C</f>
        <v>KEN002</v>
      </c>
      <c r="B51" s="195">
        <f t="shared" si="4"/>
        <v>2.2999999999999998</v>
      </c>
      <c r="C51" s="195">
        <f t="shared" si="5"/>
        <v>3.4103837790733751</v>
      </c>
      <c r="D51" s="195">
        <f t="shared" si="6"/>
        <v>0.13186813186813318</v>
      </c>
      <c r="E51" s="195">
        <f t="shared" si="7"/>
        <v>3.3333333333333339</v>
      </c>
      <c r="F51" s="195">
        <f>'Data Reliability'!B51</f>
        <v>1.682076755814675</v>
      </c>
      <c r="G51" s="158">
        <f>Reliability_updated!V51</f>
        <v>5.8</v>
      </c>
      <c r="H51" s="158">
        <f>'Data Reliability'!C51</f>
        <v>1</v>
      </c>
      <c r="I51" t="str">
        <f>IF(Reliability!B51="x","x",(IF(CEILING(Reliability!B51,2)=2,"Very High",IF(CEILING(Reliability!B51,2)=4,"High",IF(CEILING(Reliability!B51,2)=6,"Medium",IF(CEILING(Reliability!B51,2)=8,"Low",IF(CEILING(Reliability!B51,2)=10,"Very Low","")))))))</f>
        <v>High</v>
      </c>
    </row>
    <row r="52" spans="1:9">
      <c r="A52" s="156" t="str">
        <f>Lists!C:C</f>
        <v>KEN003</v>
      </c>
      <c r="B52" s="195">
        <f t="shared" si="4"/>
        <v>3.8</v>
      </c>
      <c r="C52" s="195">
        <f t="shared" si="5"/>
        <v>4.5088262789364713</v>
      </c>
      <c r="D52" s="195">
        <f t="shared" si="6"/>
        <v>0.13186813186813318</v>
      </c>
      <c r="E52" s="195">
        <f t="shared" si="7"/>
        <v>6.666666666666667</v>
      </c>
      <c r="F52" s="195">
        <f>'Data Reliability'!B52</f>
        <v>1.9017652557872942</v>
      </c>
      <c r="G52" s="158">
        <f>Reliability_updated!V52</f>
        <v>5.8</v>
      </c>
      <c r="H52" s="158">
        <f>'Data Reliability'!C52</f>
        <v>2</v>
      </c>
      <c r="I52" t="str">
        <f>IF(Reliability!B52="x","x",(IF(CEILING(Reliability!B52,2)=2,"Very High",IF(CEILING(Reliability!B52,2)=4,"High",IF(CEILING(Reliability!B52,2)=6,"Medium",IF(CEILING(Reliability!B52,2)=8,"Low",IF(CEILING(Reliability!B52,2)=10,"Very Low","")))))))</f>
        <v>High</v>
      </c>
    </row>
    <row r="53" spans="1:9">
      <c r="A53" s="156" t="str">
        <f>Lists!C:C</f>
        <v>LBN002</v>
      </c>
      <c r="B53" s="195">
        <f t="shared" si="4"/>
        <v>1.5</v>
      </c>
      <c r="C53" s="195">
        <f t="shared" si="5"/>
        <v>4.2482702927466311</v>
      </c>
      <c r="D53" s="195">
        <f t="shared" si="6"/>
        <v>0.11538461538461497</v>
      </c>
      <c r="E53" s="195">
        <f t="shared" si="7"/>
        <v>0</v>
      </c>
      <c r="F53" s="195">
        <f>'Data Reliability'!B53</f>
        <v>1.8496540585493262</v>
      </c>
      <c r="G53" s="158">
        <f>Reliability_updated!V53</f>
        <v>5.2</v>
      </c>
      <c r="H53" s="158">
        <f>'Data Reliability'!C53</f>
        <v>0</v>
      </c>
      <c r="I53" t="str">
        <f>IF(Reliability!B53="x","x",(IF(CEILING(Reliability!B53,2)=2,"Very High",IF(CEILING(Reliability!B53,2)=4,"High",IF(CEILING(Reliability!B53,2)=6,"Medium",IF(CEILING(Reliability!B53,2)=8,"Low",IF(CEILING(Reliability!B53,2)=10,"Very Low","")))))))</f>
        <v>Very High</v>
      </c>
    </row>
    <row r="54" spans="1:9">
      <c r="A54" s="156" t="str">
        <f>Lists!C:C</f>
        <v>LBN006</v>
      </c>
      <c r="B54" s="195">
        <f t="shared" si="4"/>
        <v>1.7</v>
      </c>
      <c r="C54" s="195">
        <f t="shared" si="5"/>
        <v>4.9683758551900663</v>
      </c>
      <c r="D54" s="195">
        <f t="shared" si="6"/>
        <v>0.11538461538461497</v>
      </c>
      <c r="E54" s="195">
        <f t="shared" si="7"/>
        <v>0</v>
      </c>
      <c r="F54" s="195">
        <f>'Data Reliability'!B54</f>
        <v>1.9936751710380132</v>
      </c>
      <c r="G54" s="158">
        <f>Reliability_updated!V54</f>
        <v>5.2</v>
      </c>
      <c r="H54" s="158">
        <f>'Data Reliability'!C54</f>
        <v>0</v>
      </c>
      <c r="I54" t="str">
        <f>IF(Reliability!B54="x","x",(IF(CEILING(Reliability!B54,2)=2,"Very High",IF(CEILING(Reliability!B54,2)=4,"High",IF(CEILING(Reliability!B54,2)=6,"Medium",IF(CEILING(Reliability!B54,2)=8,"Low",IF(CEILING(Reliability!B54,2)=10,"Very Low","")))))))</f>
        <v>Very High</v>
      </c>
    </row>
    <row r="55" spans="1:9">
      <c r="A55" s="156" t="str">
        <f>Lists!C:C</f>
        <v>LBY002</v>
      </c>
      <c r="B55" s="195">
        <f t="shared" si="4"/>
        <v>1.5</v>
      </c>
      <c r="C55" s="195">
        <f t="shared" si="5"/>
        <v>4.3335718384100499</v>
      </c>
      <c r="D55" s="195">
        <f t="shared" si="6"/>
        <v>0.11538461538461497</v>
      </c>
      <c r="E55" s="195">
        <f t="shared" si="7"/>
        <v>0</v>
      </c>
      <c r="F55" s="195">
        <f>'Data Reliability'!B55</f>
        <v>1.8667143676820099</v>
      </c>
      <c r="G55" s="158">
        <f>Reliability_updated!V55</f>
        <v>5.2</v>
      </c>
      <c r="H55" s="158">
        <f>'Data Reliability'!C55</f>
        <v>0</v>
      </c>
      <c r="I55" t="str">
        <f>IF(Reliability!B55="x","x",(IF(CEILING(Reliability!B55,2)=2,"Very High",IF(CEILING(Reliability!B55,2)=4,"High",IF(CEILING(Reliability!B55,2)=6,"Medium",IF(CEILING(Reliability!B55,2)=8,"Low",IF(CEILING(Reliability!B55,2)=10,"Very Low","")))))))</f>
        <v>Very High</v>
      </c>
    </row>
    <row r="56" spans="1:9">
      <c r="A56" s="156" t="str">
        <f>Lists!C:C</f>
        <v>LBY004</v>
      </c>
      <c r="B56" s="195">
        <f t="shared" si="4"/>
        <v>1.8</v>
      </c>
      <c r="C56" s="195">
        <f t="shared" si="5"/>
        <v>5.1504240395655909</v>
      </c>
      <c r="D56" s="195">
        <f t="shared" si="6"/>
        <v>0.11538461538461497</v>
      </c>
      <c r="E56" s="195">
        <f t="shared" si="7"/>
        <v>0</v>
      </c>
      <c r="F56" s="195">
        <f>'Data Reliability'!B56</f>
        <v>2.0300848079131182</v>
      </c>
      <c r="G56" s="158">
        <f>Reliability_updated!V56</f>
        <v>5.2</v>
      </c>
      <c r="H56" s="158">
        <f>'Data Reliability'!C56</f>
        <v>0</v>
      </c>
      <c r="I56" t="str">
        <f>IF(Reliability!B56="x","x",(IF(CEILING(Reliability!B56,2)=2,"Very High",IF(CEILING(Reliability!B56,2)=4,"High",IF(CEILING(Reliability!B56,2)=6,"Medium",IF(CEILING(Reliability!B56,2)=8,"Low",IF(CEILING(Reliability!B56,2)=10,"Very Low","")))))))</f>
        <v>Very High</v>
      </c>
    </row>
    <row r="57" spans="1:9">
      <c r="A57" s="156" t="str">
        <f>Lists!C:C</f>
        <v>LBY005</v>
      </c>
      <c r="B57" s="195">
        <f t="shared" si="4"/>
        <v>1.8</v>
      </c>
      <c r="C57" s="195">
        <f t="shared" si="5"/>
        <v>5.3441250463247192</v>
      </c>
      <c r="D57" s="195">
        <f t="shared" si="6"/>
        <v>0.11538461538461497</v>
      </c>
      <c r="E57" s="195">
        <f t="shared" si="7"/>
        <v>0</v>
      </c>
      <c r="F57" s="195">
        <f>'Data Reliability'!B57</f>
        <v>2.0688250092649438</v>
      </c>
      <c r="G57" s="158">
        <f>Reliability_updated!V57</f>
        <v>5.2</v>
      </c>
      <c r="H57" s="158">
        <f>'Data Reliability'!C57</f>
        <v>0</v>
      </c>
      <c r="I57" t="str">
        <f>IF(Reliability!B57="x","x",(IF(CEILING(Reliability!B57,2)=2,"Very High",IF(CEILING(Reliability!B57,2)=4,"High",IF(CEILING(Reliability!B57,2)=6,"Medium",IF(CEILING(Reliability!B57,2)=8,"Low",IF(CEILING(Reliability!B57,2)=10,"Very Low","")))))))</f>
        <v>Very High</v>
      </c>
    </row>
    <row r="58" spans="1:9">
      <c r="A58" s="156" t="str">
        <f>Lists!C:C</f>
        <v>MAR002</v>
      </c>
      <c r="B58" s="195">
        <f t="shared" si="4"/>
        <v>2.4</v>
      </c>
      <c r="C58" s="195">
        <f t="shared" si="5"/>
        <v>6.9505833972682645</v>
      </c>
      <c r="D58" s="195">
        <f t="shared" si="6"/>
        <v>0.12912087912087955</v>
      </c>
      <c r="E58" s="195">
        <f t="shared" si="7"/>
        <v>0</v>
      </c>
      <c r="F58" s="195">
        <f>'Data Reliability'!B58</f>
        <v>2.3901166794536528</v>
      </c>
      <c r="G58" s="158">
        <f>Reliability_updated!V58</f>
        <v>5.7</v>
      </c>
      <c r="H58" s="158">
        <f>'Data Reliability'!C58</f>
        <v>0</v>
      </c>
      <c r="I58" t="str">
        <f>IF(Reliability!B58="x","x",(IF(CEILING(Reliability!B58,2)=2,"Very High",IF(CEILING(Reliability!B58,2)=4,"High",IF(CEILING(Reliability!B58,2)=6,"Medium",IF(CEILING(Reliability!B58,2)=8,"Low",IF(CEILING(Reliability!B58,2)=10,"Very Low","")))))))</f>
        <v>High</v>
      </c>
    </row>
    <row r="59" spans="1:9">
      <c r="A59" s="156" t="str">
        <f>Lists!C:C</f>
        <v>MDG001</v>
      </c>
      <c r="B59" s="195">
        <f t="shared" si="4"/>
        <v>1.8</v>
      </c>
      <c r="C59" s="195">
        <f t="shared" si="5"/>
        <v>4.5967073002499639</v>
      </c>
      <c r="D59" s="195">
        <f t="shared" si="6"/>
        <v>0.89285714285714235</v>
      </c>
      <c r="E59" s="195">
        <f t="shared" si="7"/>
        <v>0</v>
      </c>
      <c r="F59" s="195">
        <f>'Data Reliability'!B59</f>
        <v>1.9193414600499927</v>
      </c>
      <c r="G59" s="158">
        <f>Reliability_updated!V59</f>
        <v>33.5</v>
      </c>
      <c r="H59" s="158">
        <f>'Data Reliability'!C59</f>
        <v>0</v>
      </c>
      <c r="I59" t="str">
        <f>IF(Reliability!B59="x","x",(IF(CEILING(Reliability!B59,2)=2,"Very High",IF(CEILING(Reliability!B59,2)=4,"High",IF(CEILING(Reliability!B59,2)=6,"Medium",IF(CEILING(Reliability!B59,2)=8,"Low",IF(CEILING(Reliability!B59,2)=10,"Very Low","")))))))</f>
        <v>Very High</v>
      </c>
    </row>
    <row r="60" spans="1:9">
      <c r="A60" s="156" t="str">
        <f>Lists!C:C</f>
        <v>MDG002</v>
      </c>
      <c r="B60" s="195">
        <f t="shared" si="4"/>
        <v>3.8</v>
      </c>
      <c r="C60" s="195">
        <f t="shared" si="5"/>
        <v>4.6900288043859852</v>
      </c>
      <c r="D60" s="195">
        <f t="shared" si="6"/>
        <v>0.1263736263736277</v>
      </c>
      <c r="E60" s="195">
        <f t="shared" si="7"/>
        <v>6.666666666666667</v>
      </c>
      <c r="F60" s="195">
        <f>'Data Reliability'!B60</f>
        <v>1.938005760877197</v>
      </c>
      <c r="G60" s="158">
        <f>Reliability_updated!V60</f>
        <v>5.6</v>
      </c>
      <c r="H60" s="158">
        <f>'Data Reliability'!C60</f>
        <v>2</v>
      </c>
      <c r="I60" t="str">
        <f>IF(Reliability!B60="x","x",(IF(CEILING(Reliability!B60,2)=2,"Very High",IF(CEILING(Reliability!B60,2)=4,"High",IF(CEILING(Reliability!B60,2)=6,"Medium",IF(CEILING(Reliability!B60,2)=8,"Low",IF(CEILING(Reliability!B60,2)=10,"Very Low","")))))))</f>
        <v>High</v>
      </c>
    </row>
    <row r="61" spans="1:9">
      <c r="A61" s="156" t="str">
        <f>Lists!C:C</f>
        <v>MEX003</v>
      </c>
      <c r="B61" s="195">
        <f t="shared" si="4"/>
        <v>2.6</v>
      </c>
      <c r="C61" s="195">
        <f t="shared" si="5"/>
        <v>7.6377302492750925</v>
      </c>
      <c r="D61" s="195">
        <f t="shared" si="6"/>
        <v>0.1181318681318686</v>
      </c>
      <c r="E61" s="195">
        <f t="shared" si="7"/>
        <v>0</v>
      </c>
      <c r="F61" s="195">
        <f>'Data Reliability'!B61</f>
        <v>2.5275460498550184</v>
      </c>
      <c r="G61" s="158">
        <f>Reliability_updated!V61</f>
        <v>5.3</v>
      </c>
      <c r="H61" s="158">
        <f>'Data Reliability'!C61</f>
        <v>0</v>
      </c>
      <c r="I61" t="str">
        <f>IF(Reliability!B61="x","x",(IF(CEILING(Reliability!B61,2)=2,"Very High",IF(CEILING(Reliability!B61,2)=4,"High",IF(CEILING(Reliability!B61,2)=6,"Medium",IF(CEILING(Reliability!B61,2)=8,"Low",IF(CEILING(Reliability!B61,2)=10,"Very Low","")))))))</f>
        <v>High</v>
      </c>
    </row>
    <row r="62" spans="1:9">
      <c r="A62" s="156" t="str">
        <f>Lists!C:C</f>
        <v>MLI001</v>
      </c>
      <c r="B62" s="195">
        <f t="shared" si="4"/>
        <v>2.1</v>
      </c>
      <c r="C62" s="195">
        <f t="shared" si="5"/>
        <v>6.1324201955178603</v>
      </c>
      <c r="D62" s="195">
        <f t="shared" si="6"/>
        <v>0.11538461538461497</v>
      </c>
      <c r="E62" s="195">
        <f t="shared" si="7"/>
        <v>0</v>
      </c>
      <c r="F62" s="195">
        <f>'Data Reliability'!B62</f>
        <v>2.2264840391035721</v>
      </c>
      <c r="G62" s="158">
        <f>Reliability_updated!V62</f>
        <v>5.2</v>
      </c>
      <c r="H62" s="158">
        <f>'Data Reliability'!C62</f>
        <v>0</v>
      </c>
      <c r="I62" t="str">
        <f>IF(Reliability!B62="x","x",(IF(CEILING(Reliability!B62,2)=2,"Very High",IF(CEILING(Reliability!B62,2)=4,"High",IF(CEILING(Reliability!B62,2)=6,"Medium",IF(CEILING(Reliability!B62,2)=8,"Low",IF(CEILING(Reliability!B62,2)=10,"Very Low","")))))))</f>
        <v>High</v>
      </c>
    </row>
    <row r="63" spans="1:9">
      <c r="A63" s="156" t="str">
        <f>Lists!C:C</f>
        <v>MMR008</v>
      </c>
      <c r="B63" s="195">
        <f t="shared" si="4"/>
        <v>1.7</v>
      </c>
      <c r="C63" s="195">
        <f t="shared" si="5"/>
        <v>4.9683758551900663</v>
      </c>
      <c r="D63" s="195">
        <f t="shared" si="6"/>
        <v>0.12087912087912045</v>
      </c>
      <c r="E63" s="195">
        <f t="shared" si="7"/>
        <v>0</v>
      </c>
      <c r="F63" s="195">
        <f>'Data Reliability'!B63</f>
        <v>1.9936751710380132</v>
      </c>
      <c r="G63" s="158">
        <f>Reliability_updated!V63</f>
        <v>5.4</v>
      </c>
      <c r="H63" s="158">
        <f>'Data Reliability'!C63</f>
        <v>0</v>
      </c>
      <c r="I63" t="str">
        <f>IF(Reliability!B63="x","x",(IF(CEILING(Reliability!B63,2)=2,"Very High",IF(CEILING(Reliability!B63,2)=4,"High",IF(CEILING(Reliability!B63,2)=6,"Medium",IF(CEILING(Reliability!B63,2)=8,"Low",IF(CEILING(Reliability!B63,2)=10,"Very Low","")))))))</f>
        <v>Very High</v>
      </c>
    </row>
    <row r="64" spans="1:9">
      <c r="A64" s="156" t="str">
        <f>Lists!C:C</f>
        <v>MOZ001</v>
      </c>
      <c r="B64" s="195">
        <f t="shared" si="4"/>
        <v>1.5</v>
      </c>
      <c r="C64" s="195">
        <f t="shared" si="5"/>
        <v>4.3886727210484278</v>
      </c>
      <c r="D64" s="195">
        <f t="shared" si="6"/>
        <v>0.13186813186813318</v>
      </c>
      <c r="E64" s="195">
        <f t="shared" si="7"/>
        <v>0</v>
      </c>
      <c r="F64" s="195">
        <f>'Data Reliability'!B64</f>
        <v>1.8777345442096856</v>
      </c>
      <c r="G64" s="158">
        <f>Reliability_updated!V64</f>
        <v>5.8</v>
      </c>
      <c r="H64" s="158">
        <f>'Data Reliability'!C64</f>
        <v>0</v>
      </c>
      <c r="I64" t="str">
        <f>IF(Reliability!B64="x","x",(IF(CEILING(Reliability!B64,2)=2,"Very High",IF(CEILING(Reliability!B64,2)=4,"High",IF(CEILING(Reliability!B64,2)=6,"Medium",IF(CEILING(Reliability!B64,2)=8,"Low",IF(CEILING(Reliability!B64,2)=10,"Very Low","")))))))</f>
        <v>Very High</v>
      </c>
    </row>
    <row r="65" spans="1:9">
      <c r="A65" s="156" t="str">
        <f>Lists!C:C</f>
        <v>MOZ004</v>
      </c>
      <c r="B65" s="195">
        <f t="shared" si="4"/>
        <v>1.6</v>
      </c>
      <c r="C65" s="195">
        <f t="shared" si="5"/>
        <v>4.5967073002499639</v>
      </c>
      <c r="D65" s="195">
        <f t="shared" si="6"/>
        <v>0.13186813186813318</v>
      </c>
      <c r="E65" s="195">
        <f t="shared" si="7"/>
        <v>0</v>
      </c>
      <c r="F65" s="195">
        <f>'Data Reliability'!B65</f>
        <v>1.9193414600499927</v>
      </c>
      <c r="G65" s="158">
        <f>Reliability_updated!V65</f>
        <v>5.8</v>
      </c>
      <c r="H65" s="158">
        <f>'Data Reliability'!C65</f>
        <v>0</v>
      </c>
      <c r="I65" t="str">
        <f>IF(Reliability!B65="x","x",(IF(CEILING(Reliability!B65,2)=2,"Very High",IF(CEILING(Reliability!B65,2)=4,"High",IF(CEILING(Reliability!B65,2)=6,"Medium",IF(CEILING(Reliability!B65,2)=8,"Low",IF(CEILING(Reliability!B65,2)=10,"Very Low","")))))))</f>
        <v>Very High</v>
      </c>
    </row>
    <row r="66" spans="1:9">
      <c r="A66" s="156" t="str">
        <f>Lists!C:C</f>
        <v>MOZ014</v>
      </c>
      <c r="B66" s="195">
        <f t="shared" si="4"/>
        <v>2.5</v>
      </c>
      <c r="C66" s="195">
        <f t="shared" si="5"/>
        <v>7.3785203750977342</v>
      </c>
      <c r="D66" s="195">
        <f t="shared" si="6"/>
        <v>0.13186813186813318</v>
      </c>
      <c r="E66" s="195">
        <f t="shared" si="7"/>
        <v>0</v>
      </c>
      <c r="F66" s="195">
        <f>'Data Reliability'!B66</f>
        <v>2.4757040750195469</v>
      </c>
      <c r="G66" s="158">
        <f>Reliability_updated!V66</f>
        <v>5.8</v>
      </c>
      <c r="H66" s="158">
        <f>'Data Reliability'!C66</f>
        <v>0</v>
      </c>
      <c r="I66" t="str">
        <f>IF(Reliability!B66="x","x",(IF(CEILING(Reliability!B66,2)=2,"Very High",IF(CEILING(Reliability!B66,2)=4,"High",IF(CEILING(Reliability!B66,2)=6,"Medium",IF(CEILING(Reliability!B66,2)=8,"Low",IF(CEILING(Reliability!B66,2)=10,"Very Low","")))))))</f>
        <v>High</v>
      </c>
    </row>
    <row r="67" spans="1:9">
      <c r="A67" s="156" t="str">
        <f>Lists!C:C</f>
        <v>MRT002</v>
      </c>
      <c r="B67" s="195">
        <f t="shared" ref="B67:B98" si="8">ROUND(AVERAGE(C67:E67),1)</f>
        <v>2.2999999999999998</v>
      </c>
      <c r="C67" s="195">
        <f t="shared" ref="C67:C98" si="9">IF(F67="x","x",(10-(3-F67)/2*10))</f>
        <v>6.8271769746665001</v>
      </c>
      <c r="D67" s="195">
        <f t="shared" ref="D67:D98" si="10">IF(G67&gt;365,10,(10-(365-G67)/364*10))</f>
        <v>0.11538461538461497</v>
      </c>
      <c r="E67" s="195">
        <f t="shared" ref="E67:E98" si="11">IF(H67&gt;3,10,(10-(3-H67)/3*10))</f>
        <v>0</v>
      </c>
      <c r="F67" s="195">
        <f>'Data Reliability'!B67</f>
        <v>2.3654353949333</v>
      </c>
      <c r="G67" s="158">
        <f>Reliability_updated!V67</f>
        <v>5.2</v>
      </c>
      <c r="H67" s="158">
        <f>'Data Reliability'!C67</f>
        <v>0</v>
      </c>
      <c r="I67" t="str">
        <f>IF(Reliability!B67="x","x",(IF(CEILING(Reliability!B67,2)=2,"Very High",IF(CEILING(Reliability!B67,2)=4,"High",IF(CEILING(Reliability!B67,2)=6,"Medium",IF(CEILING(Reliability!B67,2)=8,"Low",IF(CEILING(Reliability!B67,2)=10,"Very Low","")))))))</f>
        <v>High</v>
      </c>
    </row>
    <row r="68" spans="1:9">
      <c r="A68" s="156" t="str">
        <f>Lists!C:C</f>
        <v>MRT003</v>
      </c>
      <c r="B68" s="195">
        <f t="shared" si="8"/>
        <v>2.2000000000000002</v>
      </c>
      <c r="C68" s="195">
        <f t="shared" si="9"/>
        <v>6.5066468198498084</v>
      </c>
      <c r="D68" s="195">
        <f t="shared" si="10"/>
        <v>0.11538461538461497</v>
      </c>
      <c r="E68" s="195">
        <f t="shared" si="11"/>
        <v>0</v>
      </c>
      <c r="F68" s="195">
        <f>'Data Reliability'!B68</f>
        <v>2.3013293639699617</v>
      </c>
      <c r="G68" s="158">
        <f>Reliability_updated!V68</f>
        <v>5.2</v>
      </c>
      <c r="H68" s="158">
        <f>'Data Reliability'!C68</f>
        <v>0</v>
      </c>
      <c r="I68" t="str">
        <f>IF(Reliability!B68="x","x",(IF(CEILING(Reliability!B68,2)=2,"Very High",IF(CEILING(Reliability!B68,2)=4,"High",IF(CEILING(Reliability!B68,2)=6,"Medium",IF(CEILING(Reliability!B68,2)=8,"Low",IF(CEILING(Reliability!B68,2)=10,"Very Low","")))))))</f>
        <v>High</v>
      </c>
    </row>
    <row r="69" spans="1:9">
      <c r="A69" s="156" t="str">
        <f>Lists!C:C</f>
        <v>MRT004</v>
      </c>
      <c r="B69" s="195">
        <f t="shared" si="8"/>
        <v>2.2999999999999998</v>
      </c>
      <c r="C69" s="195">
        <f t="shared" si="9"/>
        <v>6.8271769746665001</v>
      </c>
      <c r="D69" s="195">
        <f t="shared" si="10"/>
        <v>0.11538461538461497</v>
      </c>
      <c r="E69" s="195">
        <f t="shared" si="11"/>
        <v>0</v>
      </c>
      <c r="F69" s="195">
        <f>'Data Reliability'!B69</f>
        <v>2.3654353949333</v>
      </c>
      <c r="G69" s="158">
        <f>Reliability_updated!V69</f>
        <v>5.2</v>
      </c>
      <c r="H69" s="158">
        <f>'Data Reliability'!C69</f>
        <v>0</v>
      </c>
      <c r="I69" t="str">
        <f>IF(Reliability!B69="x","x",(IF(CEILING(Reliability!B69,2)=2,"Very High",IF(CEILING(Reliability!B69,2)=4,"High",IF(CEILING(Reliability!B69,2)=6,"Medium",IF(CEILING(Reliability!B69,2)=8,"Low",IF(CEILING(Reliability!B69,2)=10,"Very Low","")))))))</f>
        <v>High</v>
      </c>
    </row>
    <row r="70" spans="1:9">
      <c r="A70" s="156" t="str">
        <f>Lists!C:C</f>
        <v>MWI002</v>
      </c>
      <c r="B70" s="195">
        <f t="shared" si="8"/>
        <v>4.8</v>
      </c>
      <c r="C70" s="195">
        <f t="shared" si="9"/>
        <v>7.4577506720149289</v>
      </c>
      <c r="D70" s="195">
        <f t="shared" si="10"/>
        <v>0.13186813186813318</v>
      </c>
      <c r="E70" s="195">
        <f t="shared" si="11"/>
        <v>6.666666666666667</v>
      </c>
      <c r="F70" s="195">
        <f>'Data Reliability'!B70</f>
        <v>2.4915501344029858</v>
      </c>
      <c r="G70" s="158">
        <f>Reliability_updated!V70</f>
        <v>5.8</v>
      </c>
      <c r="H70" s="158">
        <f>'Data Reliability'!C70</f>
        <v>2</v>
      </c>
      <c r="I70" t="str">
        <f>IF(Reliability!B70="x","x",(IF(CEILING(Reliability!B70,2)=2,"Very High",IF(CEILING(Reliability!B70,2)=4,"High",IF(CEILING(Reliability!B70,2)=6,"Medium",IF(CEILING(Reliability!B70,2)=8,"Low",IF(CEILING(Reliability!B70,2)=10,"Very Low","")))))))</f>
        <v>Medium</v>
      </c>
    </row>
    <row r="71" spans="1:9">
      <c r="A71" s="156" t="str">
        <f>Lists!C:C</f>
        <v>MYS001</v>
      </c>
      <c r="B71" s="195">
        <f t="shared" si="8"/>
        <v>1.5</v>
      </c>
      <c r="C71" s="195">
        <f t="shared" si="9"/>
        <v>4.5281406791292111</v>
      </c>
      <c r="D71" s="195">
        <f t="shared" si="10"/>
        <v>0.11538461538461497</v>
      </c>
      <c r="E71" s="195">
        <f t="shared" si="11"/>
        <v>0</v>
      </c>
      <c r="F71" s="195">
        <f>'Data Reliability'!B71</f>
        <v>1.9056281358258422</v>
      </c>
      <c r="G71" s="158">
        <f>Reliability_updated!V71</f>
        <v>5.2</v>
      </c>
      <c r="H71" s="158">
        <f>'Data Reliability'!C71</f>
        <v>0</v>
      </c>
      <c r="I71" t="str">
        <f>IF(Reliability!B71="x","x",(IF(CEILING(Reliability!B71,2)=2,"Very High",IF(CEILING(Reliability!B71,2)=4,"High",IF(CEILING(Reliability!B71,2)=6,"Medium",IF(CEILING(Reliability!B71,2)=8,"Low",IF(CEILING(Reliability!B71,2)=10,"Very Low","")))))))</f>
        <v>Very High</v>
      </c>
    </row>
    <row r="72" spans="1:9">
      <c r="A72" s="156" t="str">
        <f>Lists!C:C</f>
        <v>NAM002</v>
      </c>
      <c r="B72" s="195">
        <f t="shared" si="8"/>
        <v>4.8</v>
      </c>
      <c r="C72" s="195">
        <f t="shared" si="9"/>
        <v>7.5921964667339452</v>
      </c>
      <c r="D72" s="195">
        <f t="shared" si="10"/>
        <v>0.1263736263736277</v>
      </c>
      <c r="E72" s="195">
        <f t="shared" si="11"/>
        <v>6.666666666666667</v>
      </c>
      <c r="F72" s="195">
        <f>'Data Reliability'!B72</f>
        <v>2.518439293346789</v>
      </c>
      <c r="G72" s="158">
        <f>Reliability_updated!V72</f>
        <v>5.6</v>
      </c>
      <c r="H72" s="158">
        <f>'Data Reliability'!C72</f>
        <v>2</v>
      </c>
      <c r="I72" t="str">
        <f>IF(Reliability!B72="x","x",(IF(CEILING(Reliability!B72,2)=2,"Very High",IF(CEILING(Reliability!B72,2)=4,"High",IF(CEILING(Reliability!B72,2)=6,"Medium",IF(CEILING(Reliability!B72,2)=8,"Low",IF(CEILING(Reliability!B72,2)=10,"Very Low","")))))))</f>
        <v>Medium</v>
      </c>
    </row>
    <row r="73" spans="1:9">
      <c r="A73" s="156" t="str">
        <f>Lists!C:C</f>
        <v>NER006</v>
      </c>
      <c r="B73" s="195">
        <f t="shared" si="8"/>
        <v>2.2999999999999998</v>
      </c>
      <c r="C73" s="195">
        <f t="shared" si="9"/>
        <v>6.8246404359044526</v>
      </c>
      <c r="D73" s="195">
        <f t="shared" si="10"/>
        <v>0.11538461538461497</v>
      </c>
      <c r="E73" s="195">
        <f t="shared" si="11"/>
        <v>0</v>
      </c>
      <c r="F73" s="195">
        <f>'Data Reliability'!B73</f>
        <v>2.3649280871808904</v>
      </c>
      <c r="G73" s="158">
        <f>Reliability_updated!V73</f>
        <v>5.2</v>
      </c>
      <c r="H73" s="158">
        <f>'Data Reliability'!C73</f>
        <v>0</v>
      </c>
      <c r="I73" t="str">
        <f>IF(Reliability!B73="x","x",(IF(CEILING(Reliability!B73,2)=2,"Very High",IF(CEILING(Reliability!B73,2)=4,"High",IF(CEILING(Reliability!B73,2)=6,"Medium",IF(CEILING(Reliability!B73,2)=8,"Low",IF(CEILING(Reliability!B73,2)=10,"Very Low","")))))))</f>
        <v>High</v>
      </c>
    </row>
    <row r="74" spans="1:9">
      <c r="A74" s="156" t="str">
        <f>Lists!C:C</f>
        <v>NGA004</v>
      </c>
      <c r="B74" s="195">
        <f t="shared" si="8"/>
        <v>2.5</v>
      </c>
      <c r="C74" s="195">
        <f t="shared" si="9"/>
        <v>7.5275798132412008</v>
      </c>
      <c r="D74" s="195">
        <f t="shared" si="10"/>
        <v>0.1181318681318686</v>
      </c>
      <c r="E74" s="195">
        <f t="shared" si="11"/>
        <v>0</v>
      </c>
      <c r="F74" s="195">
        <f>'Data Reliability'!B74</f>
        <v>2.5055159626482402</v>
      </c>
      <c r="G74" s="158">
        <f>Reliability_updated!V74</f>
        <v>5.3</v>
      </c>
      <c r="H74" s="158">
        <f>'Data Reliability'!C74</f>
        <v>0</v>
      </c>
      <c r="I74" t="str">
        <f>IF(Reliability!B74="x","x",(IF(CEILING(Reliability!B74,2)=2,"Very High",IF(CEILING(Reliability!B74,2)=4,"High",IF(CEILING(Reliability!B74,2)=6,"Medium",IF(CEILING(Reliability!B74,2)=8,"Low",IF(CEILING(Reliability!B74,2)=10,"Very Low","")))))))</f>
        <v>High</v>
      </c>
    </row>
    <row r="75" spans="1:9">
      <c r="A75" s="156" t="str">
        <f>Lists!C:C</f>
        <v>NGA007</v>
      </c>
      <c r="B75" s="195">
        <f t="shared" si="8"/>
        <v>2.6</v>
      </c>
      <c r="C75" s="195">
        <f t="shared" si="9"/>
        <v>7.6477333711292435</v>
      </c>
      <c r="D75" s="195">
        <f t="shared" si="10"/>
        <v>0.1181318681318686</v>
      </c>
      <c r="E75" s="195">
        <f t="shared" si="11"/>
        <v>0</v>
      </c>
      <c r="F75" s="195">
        <f>'Data Reliability'!B75</f>
        <v>2.5295466742258488</v>
      </c>
      <c r="G75" s="158">
        <f>Reliability_updated!V75</f>
        <v>5.3</v>
      </c>
      <c r="H75" s="158">
        <f>'Data Reliability'!C75</f>
        <v>0</v>
      </c>
      <c r="I75" t="str">
        <f>IF(Reliability!B75="x","x",(IF(CEILING(Reliability!B75,2)=2,"Very High",IF(CEILING(Reliability!B75,2)=4,"High",IF(CEILING(Reliability!B75,2)=6,"Medium",IF(CEILING(Reliability!B75,2)=8,"Low",IF(CEILING(Reliability!B75,2)=10,"Very Low","")))))))</f>
        <v>High</v>
      </c>
    </row>
    <row r="76" spans="1:9">
      <c r="A76" s="156" t="str">
        <f>Lists!C:C</f>
        <v>NGA008</v>
      </c>
      <c r="B76" s="195">
        <f t="shared" si="8"/>
        <v>2.9</v>
      </c>
      <c r="C76" s="195">
        <f t="shared" si="9"/>
        <v>5.377527336043717</v>
      </c>
      <c r="D76" s="195">
        <f t="shared" si="10"/>
        <v>0.1181318681318686</v>
      </c>
      <c r="E76" s="195">
        <f t="shared" si="11"/>
        <v>3.3333333333333339</v>
      </c>
      <c r="F76" s="195">
        <f>'Data Reliability'!B76</f>
        <v>2.0755054672087434</v>
      </c>
      <c r="G76" s="158">
        <f>Reliability_updated!V76</f>
        <v>5.3</v>
      </c>
      <c r="H76" s="158">
        <f>'Data Reliability'!C76</f>
        <v>1</v>
      </c>
      <c r="I76" t="str">
        <f>IF(Reliability!B76="x","x",(IF(CEILING(Reliability!B76,2)=2,"Very High",IF(CEILING(Reliability!B76,2)=4,"High",IF(CEILING(Reliability!B76,2)=6,"Medium",IF(CEILING(Reliability!B76,2)=8,"Low",IF(CEILING(Reliability!B76,2)=10,"Very Low","")))))))</f>
        <v>High</v>
      </c>
    </row>
    <row r="77" spans="1:9">
      <c r="A77" s="156" t="str">
        <f>Lists!C:C</f>
        <v>NGA009</v>
      </c>
      <c r="B77" s="195">
        <f t="shared" si="8"/>
        <v>1.9</v>
      </c>
      <c r="C77" s="195">
        <f t="shared" si="9"/>
        <v>4.7859746410106307</v>
      </c>
      <c r="D77" s="195">
        <f t="shared" si="10"/>
        <v>0.88461538461538503</v>
      </c>
      <c r="E77" s="195">
        <f t="shared" si="11"/>
        <v>0</v>
      </c>
      <c r="F77" s="195">
        <f>'Data Reliability'!B77</f>
        <v>1.9571949282021261</v>
      </c>
      <c r="G77" s="158">
        <f>Reliability_updated!V77</f>
        <v>33.200000000000003</v>
      </c>
      <c r="H77" s="158">
        <f>'Data Reliability'!C77</f>
        <v>0</v>
      </c>
      <c r="I77" t="str">
        <f>IF(Reliability!B77="x","x",(IF(CEILING(Reliability!B77,2)=2,"Very High",IF(CEILING(Reliability!B77,2)=4,"High",IF(CEILING(Reliability!B77,2)=6,"Medium",IF(CEILING(Reliability!B77,2)=8,"Low",IF(CEILING(Reliability!B77,2)=10,"Very Low","")))))))</f>
        <v>Very High</v>
      </c>
    </row>
    <row r="78" spans="1:9">
      <c r="A78" s="156" t="str">
        <f>Lists!C:C</f>
        <v>NGA010</v>
      </c>
      <c r="B78" s="195">
        <f t="shared" si="8"/>
        <v>2.5</v>
      </c>
      <c r="C78" s="195">
        <f t="shared" si="9"/>
        <v>7.3483603603712755</v>
      </c>
      <c r="D78" s="195">
        <f t="shared" si="10"/>
        <v>0.1181318681318686</v>
      </c>
      <c r="E78" s="195">
        <f t="shared" si="11"/>
        <v>0</v>
      </c>
      <c r="F78" s="195">
        <f>'Data Reliability'!B78</f>
        <v>2.4696720720742551</v>
      </c>
      <c r="G78" s="158">
        <f>Reliability_updated!V78</f>
        <v>5.3</v>
      </c>
      <c r="H78" s="158">
        <f>'Data Reliability'!C78</f>
        <v>0</v>
      </c>
      <c r="I78" t="str">
        <f>IF(Reliability!B78="x","x",(IF(CEILING(Reliability!B78,2)=2,"Very High",IF(CEILING(Reliability!B78,2)=4,"High",IF(CEILING(Reliability!B78,2)=6,"Medium",IF(CEILING(Reliability!B78,2)=8,"Low",IF(CEILING(Reliability!B78,2)=10,"Very Low","")))))))</f>
        <v>High</v>
      </c>
    </row>
    <row r="79" spans="1:9">
      <c r="A79" s="156" t="str">
        <f>Lists!C:C</f>
        <v>PAK006</v>
      </c>
      <c r="B79" s="195">
        <f t="shared" si="8"/>
        <v>2.4</v>
      </c>
      <c r="C79" s="195">
        <f t="shared" si="9"/>
        <v>6.961005877928315</v>
      </c>
      <c r="D79" s="195">
        <f t="shared" si="10"/>
        <v>0.11263736263736313</v>
      </c>
      <c r="E79" s="195">
        <f t="shared" si="11"/>
        <v>0</v>
      </c>
      <c r="F79" s="195">
        <f>'Data Reliability'!B79</f>
        <v>2.3922011755856629</v>
      </c>
      <c r="G79" s="158">
        <f>Reliability_updated!V79</f>
        <v>5.0999999999999996</v>
      </c>
      <c r="H79" s="158">
        <f>'Data Reliability'!C79</f>
        <v>0</v>
      </c>
      <c r="I79" t="str">
        <f>IF(Reliability!B79="x","x",(IF(CEILING(Reliability!B79,2)=2,"Very High",IF(CEILING(Reliability!B79,2)=4,"High",IF(CEILING(Reliability!B79,2)=6,"Medium",IF(CEILING(Reliability!B79,2)=8,"Low",IF(CEILING(Reliability!B79,2)=10,"Very Low","")))))))</f>
        <v>High</v>
      </c>
    </row>
    <row r="80" spans="1:9">
      <c r="A80" s="156" t="str">
        <f>Lists!C:C</f>
        <v>PAK007</v>
      </c>
      <c r="B80" s="195">
        <f t="shared" si="8"/>
        <v>3.7</v>
      </c>
      <c r="C80" s="195">
        <f t="shared" si="9"/>
        <v>7.5158347923202662</v>
      </c>
      <c r="D80" s="195">
        <f t="shared" si="10"/>
        <v>0.11263736263736313</v>
      </c>
      <c r="E80" s="195">
        <f t="shared" si="11"/>
        <v>3.3333333333333339</v>
      </c>
      <c r="F80" s="195">
        <f>'Data Reliability'!B80</f>
        <v>2.5031669584640532</v>
      </c>
      <c r="G80" s="158">
        <f>Reliability_updated!V80</f>
        <v>5.0999999999999996</v>
      </c>
      <c r="H80" s="158">
        <f>'Data Reliability'!C80</f>
        <v>1</v>
      </c>
      <c r="I80" t="str">
        <f>IF(Reliability!B80="x","x",(IF(CEILING(Reliability!B80,2)=2,"Very High",IF(CEILING(Reliability!B80,2)=4,"High",IF(CEILING(Reliability!B80,2)=6,"Medium",IF(CEILING(Reliability!B80,2)=8,"Low",IF(CEILING(Reliability!B80,2)=10,"Very Low","")))))))</f>
        <v>High</v>
      </c>
    </row>
    <row r="81" spans="1:9">
      <c r="A81" s="156" t="str">
        <f>Lists!C:C</f>
        <v>PAK008</v>
      </c>
      <c r="B81" s="195">
        <f t="shared" si="8"/>
        <v>2.8</v>
      </c>
      <c r="C81" s="195">
        <f t="shared" si="9"/>
        <v>8.2254593640217024</v>
      </c>
      <c r="D81" s="195">
        <f t="shared" si="10"/>
        <v>0.11263736263736313</v>
      </c>
      <c r="E81" s="195">
        <f t="shared" si="11"/>
        <v>0</v>
      </c>
      <c r="F81" s="195">
        <f>'Data Reliability'!B81</f>
        <v>2.6450918728043407</v>
      </c>
      <c r="G81" s="158">
        <f>Reliability_updated!V81</f>
        <v>5.0999999999999996</v>
      </c>
      <c r="H81" s="158">
        <f>'Data Reliability'!C81</f>
        <v>0</v>
      </c>
      <c r="I81" t="str">
        <f>IF(Reliability!B81="x","x",(IF(CEILING(Reliability!B81,2)=2,"Very High",IF(CEILING(Reliability!B81,2)=4,"High",IF(CEILING(Reliability!B81,2)=6,"Medium",IF(CEILING(Reliability!B81,2)=8,"Low",IF(CEILING(Reliability!B81,2)=10,"Very Low","")))))))</f>
        <v>High</v>
      </c>
    </row>
    <row r="82" spans="1:9">
      <c r="A82" s="156" t="str">
        <f>Lists!C:C</f>
        <v>PAN002</v>
      </c>
      <c r="B82" s="195">
        <f t="shared" si="8"/>
        <v>1.9</v>
      </c>
      <c r="C82" s="195">
        <f t="shared" si="9"/>
        <v>5.4941521734030534</v>
      </c>
      <c r="D82" s="195">
        <f t="shared" si="10"/>
        <v>0.1181318681318686</v>
      </c>
      <c r="E82" s="195">
        <f t="shared" si="11"/>
        <v>0</v>
      </c>
      <c r="F82" s="195">
        <f>'Data Reliability'!B82</f>
        <v>2.0988304346806106</v>
      </c>
      <c r="G82" s="158">
        <f>Reliability_updated!V82</f>
        <v>5.3</v>
      </c>
      <c r="H82" s="158">
        <f>'Data Reliability'!C82</f>
        <v>0</v>
      </c>
      <c r="I82" t="str">
        <f>IF(Reliability!B82="x","x",(IF(CEILING(Reliability!B82,2)=2,"Very High",IF(CEILING(Reliability!B82,2)=4,"High",IF(CEILING(Reliability!B82,2)=6,"Medium",IF(CEILING(Reliability!B82,2)=8,"Low",IF(CEILING(Reliability!B82,2)=10,"Very Low","")))))))</f>
        <v>Very High</v>
      </c>
    </row>
    <row r="83" spans="1:9">
      <c r="A83" s="156" t="str">
        <f>Lists!C:C</f>
        <v>PER002</v>
      </c>
      <c r="B83" s="195">
        <f t="shared" si="8"/>
        <v>1.6</v>
      </c>
      <c r="C83" s="195">
        <f t="shared" si="9"/>
        <v>4.5423710276390654</v>
      </c>
      <c r="D83" s="195">
        <f t="shared" si="10"/>
        <v>0.1181318681318686</v>
      </c>
      <c r="E83" s="195">
        <f t="shared" si="11"/>
        <v>0</v>
      </c>
      <c r="F83" s="195">
        <f>'Data Reliability'!B83</f>
        <v>1.908474205527813</v>
      </c>
      <c r="G83" s="158">
        <f>Reliability_updated!V83</f>
        <v>5.3</v>
      </c>
      <c r="H83" s="158">
        <f>'Data Reliability'!C83</f>
        <v>0</v>
      </c>
      <c r="I83" t="str">
        <f>IF(Reliability!B83="x","x",(IF(CEILING(Reliability!B83,2)=2,"Very High",IF(CEILING(Reliability!B83,2)=4,"High",IF(CEILING(Reliability!B83,2)=6,"Medium",IF(CEILING(Reliability!B83,2)=8,"Low",IF(CEILING(Reliability!B83,2)=10,"Very Low","")))))))</f>
        <v>Very High</v>
      </c>
    </row>
    <row r="84" spans="1:9">
      <c r="A84" s="156" t="str">
        <f>Lists!C:C</f>
        <v>PHL001</v>
      </c>
      <c r="B84" s="195">
        <f t="shared" si="8"/>
        <v>1.3</v>
      </c>
      <c r="C84" s="195">
        <f t="shared" si="9"/>
        <v>3.8217493279504211</v>
      </c>
      <c r="D84" s="195">
        <f t="shared" si="10"/>
        <v>7.9670329670328499E-2</v>
      </c>
      <c r="E84" s="195">
        <f t="shared" si="11"/>
        <v>0</v>
      </c>
      <c r="F84" s="195">
        <f>'Data Reliability'!B84</f>
        <v>1.7643498655900842</v>
      </c>
      <c r="G84" s="158">
        <f>Reliability_updated!V84</f>
        <v>3.9</v>
      </c>
      <c r="H84" s="158">
        <f>'Data Reliability'!C84</f>
        <v>0</v>
      </c>
      <c r="I84" t="str">
        <f>IF(Reliability!B84="x","x",(IF(CEILING(Reliability!B84,2)=2,"Very High",IF(CEILING(Reliability!B84,2)=4,"High",IF(CEILING(Reliability!B84,2)=6,"Medium",IF(CEILING(Reliability!B84,2)=8,"Low",IF(CEILING(Reliability!B84,2)=10,"Very Low","")))))))</f>
        <v>Very High</v>
      </c>
    </row>
    <row r="85" spans="1:9">
      <c r="A85" s="156" t="str">
        <f>Lists!C:C</f>
        <v>PHL003</v>
      </c>
      <c r="B85" s="195">
        <f t="shared" si="8"/>
        <v>1.3</v>
      </c>
      <c r="C85" s="195">
        <f t="shared" si="9"/>
        <v>3.8217493279504211</v>
      </c>
      <c r="D85" s="195">
        <f t="shared" si="10"/>
        <v>0.11538461538461497</v>
      </c>
      <c r="E85" s="195">
        <f t="shared" si="11"/>
        <v>0</v>
      </c>
      <c r="F85" s="195">
        <f>'Data Reliability'!B85</f>
        <v>1.7643498655900842</v>
      </c>
      <c r="G85" s="158">
        <f>Reliability_updated!V85</f>
        <v>5.2</v>
      </c>
      <c r="H85" s="158">
        <f>'Data Reliability'!C85</f>
        <v>0</v>
      </c>
      <c r="I85" t="str">
        <f>IF(Reliability!B85="x","x",(IF(CEILING(Reliability!B85,2)=2,"Very High",IF(CEILING(Reliability!B85,2)=4,"High",IF(CEILING(Reliability!B85,2)=6,"Medium",IF(CEILING(Reliability!B85,2)=8,"Low",IF(CEILING(Reliability!B85,2)=10,"Very Low","")))))))</f>
        <v>Very High</v>
      </c>
    </row>
    <row r="86" spans="1:9">
      <c r="A86" s="156" t="str">
        <f>Lists!C:C</f>
        <v>PHL020</v>
      </c>
      <c r="B86" s="195">
        <f t="shared" si="8"/>
        <v>1.3</v>
      </c>
      <c r="C86" s="195">
        <f t="shared" si="9"/>
        <v>3.8217493279504211</v>
      </c>
      <c r="D86" s="195">
        <f t="shared" si="10"/>
        <v>7.9670329670328499E-2</v>
      </c>
      <c r="E86" s="195">
        <f t="shared" si="11"/>
        <v>0</v>
      </c>
      <c r="F86" s="195">
        <f>'Data Reliability'!B86</f>
        <v>1.7643498655900842</v>
      </c>
      <c r="G86" s="158">
        <f>Reliability_updated!V86</f>
        <v>3.9</v>
      </c>
      <c r="H86" s="158">
        <f>'Data Reliability'!C86</f>
        <v>0</v>
      </c>
      <c r="I86" t="str">
        <f>IF(Reliability!B86="x","x",(IF(CEILING(Reliability!B86,2)=2,"Very High",IF(CEILING(Reliability!B86,2)=4,"High",IF(CEILING(Reliability!B86,2)=6,"Medium",IF(CEILING(Reliability!B86,2)=8,"Low",IF(CEILING(Reliability!B86,2)=10,"Very Low","")))))))</f>
        <v>Very High</v>
      </c>
    </row>
    <row r="87" spans="1:9">
      <c r="A87" s="156" t="str">
        <f>Lists!C:C</f>
        <v>PSE002</v>
      </c>
      <c r="B87" s="195">
        <f t="shared" si="8"/>
        <v>2.8</v>
      </c>
      <c r="C87" s="195">
        <f t="shared" si="9"/>
        <v>8.4027847852916171</v>
      </c>
      <c r="D87" s="195">
        <f t="shared" si="10"/>
        <v>0.11538461538461497</v>
      </c>
      <c r="E87" s="195">
        <f t="shared" si="11"/>
        <v>0</v>
      </c>
      <c r="F87" s="195">
        <f>'Data Reliability'!B87</f>
        <v>2.6805569570583234</v>
      </c>
      <c r="G87" s="158">
        <f>Reliability_updated!V87</f>
        <v>5.2</v>
      </c>
      <c r="H87" s="158">
        <f>'Data Reliability'!C87</f>
        <v>0</v>
      </c>
      <c r="I87" t="str">
        <f>IF(Reliability!B87="x","x",(IF(CEILING(Reliability!B87,2)=2,"Very High",IF(CEILING(Reliability!B87,2)=4,"High",IF(CEILING(Reliability!B87,2)=6,"Medium",IF(CEILING(Reliability!B87,2)=8,"Low",IF(CEILING(Reliability!B87,2)=10,"Very Low","")))))))</f>
        <v>High</v>
      </c>
    </row>
    <row r="88" spans="1:9">
      <c r="A88" s="156" t="str">
        <f>Lists!C:C</f>
        <v>PSE003</v>
      </c>
      <c r="B88" s="195">
        <f t="shared" si="8"/>
        <v>2.8</v>
      </c>
      <c r="C88" s="195">
        <f t="shared" si="9"/>
        <v>8.4027847852916171</v>
      </c>
      <c r="D88" s="195">
        <f t="shared" si="10"/>
        <v>0.11538461538461497</v>
      </c>
      <c r="E88" s="195">
        <f t="shared" si="11"/>
        <v>0</v>
      </c>
      <c r="F88" s="195">
        <f>'Data Reliability'!B88</f>
        <v>2.6805569570583234</v>
      </c>
      <c r="G88" s="158">
        <f>Reliability_updated!V88</f>
        <v>5.2</v>
      </c>
      <c r="H88" s="158">
        <f>'Data Reliability'!C88</f>
        <v>0</v>
      </c>
      <c r="I88" t="str">
        <f>IF(Reliability!B88="x","x",(IF(CEILING(Reliability!B88,2)=2,"Very High",IF(CEILING(Reliability!B88,2)=4,"High",IF(CEILING(Reliability!B88,2)=6,"Medium",IF(CEILING(Reliability!B88,2)=8,"Low",IF(CEILING(Reliability!B88,2)=10,"Very Low","")))))))</f>
        <v>High</v>
      </c>
    </row>
    <row r="89" spans="1:9">
      <c r="A89" s="156" t="str">
        <f>Lists!C:C</f>
        <v>PSE004</v>
      </c>
      <c r="B89" s="195">
        <f t="shared" si="8"/>
        <v>2.8</v>
      </c>
      <c r="C89" s="195">
        <f t="shared" si="9"/>
        <v>8.4027847852916171</v>
      </c>
      <c r="D89" s="195">
        <f t="shared" si="10"/>
        <v>0.11538461538461497</v>
      </c>
      <c r="E89" s="195">
        <f t="shared" si="11"/>
        <v>0</v>
      </c>
      <c r="F89" s="195">
        <f>'Data Reliability'!B89</f>
        <v>2.6805569570583234</v>
      </c>
      <c r="G89" s="158">
        <f>Reliability_updated!V89</f>
        <v>5.2</v>
      </c>
      <c r="H89" s="158">
        <f>'Data Reliability'!C89</f>
        <v>0</v>
      </c>
      <c r="I89" t="str">
        <f>IF(Reliability!B89="x","x",(IF(CEILING(Reliability!B89,2)=2,"Very High",IF(CEILING(Reliability!B89,2)=4,"High",IF(CEILING(Reliability!B89,2)=6,"Medium",IF(CEILING(Reliability!B89,2)=8,"Low",IF(CEILING(Reliability!B89,2)=10,"Very Low","")))))))</f>
        <v>High</v>
      </c>
    </row>
    <row r="90" spans="1:9">
      <c r="A90" s="156" t="str">
        <f>Lists!C:C</f>
        <v>SDN001</v>
      </c>
      <c r="B90" s="195">
        <f t="shared" si="8"/>
        <v>2.7</v>
      </c>
      <c r="C90" s="195">
        <f t="shared" si="9"/>
        <v>7.8894361732756435</v>
      </c>
      <c r="D90" s="195">
        <f t="shared" si="10"/>
        <v>0.12087912087912045</v>
      </c>
      <c r="E90" s="195">
        <f t="shared" si="11"/>
        <v>0</v>
      </c>
      <c r="F90" s="195">
        <f>'Data Reliability'!B90</f>
        <v>2.5778872346551287</v>
      </c>
      <c r="G90" s="158">
        <f>Reliability_updated!V90</f>
        <v>5.4</v>
      </c>
      <c r="H90" s="158">
        <f>'Data Reliability'!C90</f>
        <v>0</v>
      </c>
      <c r="I90" t="str">
        <f>IF(Reliability!B90="x","x",(IF(CEILING(Reliability!B90,2)=2,"Very High",IF(CEILING(Reliability!B90,2)=4,"High",IF(CEILING(Reliability!B90,2)=6,"Medium",IF(CEILING(Reliability!B90,2)=8,"Low",IF(CEILING(Reliability!B90,2)=10,"Very Low","")))))))</f>
        <v>High</v>
      </c>
    </row>
    <row r="91" spans="1:9">
      <c r="A91" s="156" t="str">
        <f>Lists!C:C</f>
        <v>SLV001</v>
      </c>
      <c r="B91" s="195">
        <f t="shared" si="8"/>
        <v>3.4</v>
      </c>
      <c r="C91" s="195">
        <f t="shared" si="9"/>
        <v>5.8238688615157352</v>
      </c>
      <c r="D91" s="195">
        <f t="shared" si="10"/>
        <v>4.3159340659340657</v>
      </c>
      <c r="E91" s="195">
        <f t="shared" si="11"/>
        <v>0</v>
      </c>
      <c r="F91" s="195">
        <f>'Data Reliability'!B91</f>
        <v>2.164773772303147</v>
      </c>
      <c r="G91" s="158">
        <f>Reliability_updated!V91</f>
        <v>158.1</v>
      </c>
      <c r="H91" s="158">
        <f>'Data Reliability'!C91</f>
        <v>0</v>
      </c>
      <c r="I91" t="str">
        <f>IF(Reliability!B91="x","x",(IF(CEILING(Reliability!B91,2)=2,"Very High",IF(CEILING(Reliability!B91,2)=4,"High",IF(CEILING(Reliability!B91,2)=6,"Medium",IF(CEILING(Reliability!B91,2)=8,"Low",IF(CEILING(Reliability!B91,2)=10,"Very Low","")))))))</f>
        <v>High</v>
      </c>
    </row>
    <row r="92" spans="1:9">
      <c r="A92" s="156" t="str">
        <f>Lists!C:C</f>
        <v>SOM001</v>
      </c>
      <c r="B92" s="195">
        <f t="shared" si="8"/>
        <v>1.4</v>
      </c>
      <c r="C92" s="195">
        <f t="shared" si="9"/>
        <v>4.2082912123920977</v>
      </c>
      <c r="D92" s="195">
        <f t="shared" si="10"/>
        <v>0.12912087912087955</v>
      </c>
      <c r="E92" s="195">
        <f t="shared" si="11"/>
        <v>0</v>
      </c>
      <c r="F92" s="195">
        <f>'Data Reliability'!B92</f>
        <v>1.8416582424784196</v>
      </c>
      <c r="G92" s="158">
        <f>Reliability_updated!V92</f>
        <v>5.7</v>
      </c>
      <c r="H92" s="158">
        <f>'Data Reliability'!C92</f>
        <v>0</v>
      </c>
      <c r="I92" t="str">
        <f>IF(Reliability!B92="x","x",(IF(CEILING(Reliability!B92,2)=2,"Very High",IF(CEILING(Reliability!B92,2)=4,"High",IF(CEILING(Reliability!B92,2)=6,"Medium",IF(CEILING(Reliability!B92,2)=8,"Low",IF(CEILING(Reliability!B92,2)=10,"Very Low","")))))))</f>
        <v>Very High</v>
      </c>
    </row>
    <row r="93" spans="1:9">
      <c r="A93" s="156" t="str">
        <f>Lists!C:C</f>
        <v>SOM002</v>
      </c>
      <c r="B93" s="195">
        <f t="shared" si="8"/>
        <v>1.6</v>
      </c>
      <c r="C93" s="195">
        <f t="shared" si="9"/>
        <v>4.5967073002499639</v>
      </c>
      <c r="D93" s="195">
        <f t="shared" si="10"/>
        <v>0.12912087912087955</v>
      </c>
      <c r="E93" s="195">
        <f t="shared" si="11"/>
        <v>0</v>
      </c>
      <c r="F93" s="195">
        <f>'Data Reliability'!B93</f>
        <v>1.9193414600499927</v>
      </c>
      <c r="G93" s="158">
        <f>Reliability_updated!V93</f>
        <v>5.7</v>
      </c>
      <c r="H93" s="158">
        <f>'Data Reliability'!C93</f>
        <v>0</v>
      </c>
      <c r="I93" t="str">
        <f>IF(Reliability!B93="x","x",(IF(CEILING(Reliability!B93,2)=2,"Very High",IF(CEILING(Reliability!B93,2)=4,"High",IF(CEILING(Reliability!B93,2)=6,"Medium",IF(CEILING(Reliability!B93,2)=8,"Low",IF(CEILING(Reliability!B93,2)=10,"Very Low","")))))))</f>
        <v>Very High</v>
      </c>
    </row>
    <row r="94" spans="1:9">
      <c r="A94" s="156" t="str">
        <f>Lists!C:C</f>
        <v>SSD001</v>
      </c>
      <c r="B94" s="195">
        <f t="shared" si="8"/>
        <v>2.5</v>
      </c>
      <c r="C94" s="195">
        <f t="shared" si="9"/>
        <v>7.2933660074426365</v>
      </c>
      <c r="D94" s="195">
        <f t="shared" si="10"/>
        <v>0.12912087912087955</v>
      </c>
      <c r="E94" s="195">
        <f t="shared" si="11"/>
        <v>0</v>
      </c>
      <c r="F94" s="195">
        <f>'Data Reliability'!B94</f>
        <v>2.4586732014885273</v>
      </c>
      <c r="G94" s="158">
        <f>Reliability_updated!V94</f>
        <v>5.7</v>
      </c>
      <c r="H94" s="158">
        <f>'Data Reliability'!C94</f>
        <v>0</v>
      </c>
      <c r="I94" t="str">
        <f>IF(Reliability!B94="x","x",(IF(CEILING(Reliability!B94,2)=2,"Very High",IF(CEILING(Reliability!B94,2)=4,"High",IF(CEILING(Reliability!B94,2)=6,"Medium",IF(CEILING(Reliability!B94,2)=8,"Low",IF(CEILING(Reliability!B94,2)=10,"Very Low","")))))))</f>
        <v>High</v>
      </c>
    </row>
    <row r="95" spans="1:9">
      <c r="A95" s="156" t="str">
        <f>Lists!C:C</f>
        <v>SSD004</v>
      </c>
      <c r="B95" s="195">
        <f t="shared" si="8"/>
        <v>2.9</v>
      </c>
      <c r="C95" s="195">
        <f t="shared" si="9"/>
        <v>5.2885703826088193</v>
      </c>
      <c r="D95" s="195">
        <f t="shared" si="10"/>
        <v>0.12912087912087955</v>
      </c>
      <c r="E95" s="195">
        <f t="shared" si="11"/>
        <v>3.3333333333333339</v>
      </c>
      <c r="F95" s="195">
        <f>'Data Reliability'!B95</f>
        <v>2.0577140765217639</v>
      </c>
      <c r="G95" s="158">
        <f>Reliability_updated!V95</f>
        <v>5.7</v>
      </c>
      <c r="H95" s="158">
        <f>'Data Reliability'!C95</f>
        <v>1</v>
      </c>
      <c r="I95" t="str">
        <f>IF(Reliability!B95="x","x",(IF(CEILING(Reliability!B95,2)=2,"Very High",IF(CEILING(Reliability!B95,2)=4,"High",IF(CEILING(Reliability!B95,2)=6,"Medium",IF(CEILING(Reliability!B95,2)=8,"Low",IF(CEILING(Reliability!B95,2)=10,"Very Low","")))))))</f>
        <v>High</v>
      </c>
    </row>
    <row r="96" spans="1:9">
      <c r="A96" s="156" t="str">
        <f>Lists!C:C</f>
        <v>SYR003</v>
      </c>
      <c r="B96" s="195">
        <f t="shared" si="8"/>
        <v>1.3</v>
      </c>
      <c r="C96" s="195">
        <f t="shared" si="9"/>
        <v>3.8217493279504211</v>
      </c>
      <c r="D96" s="195">
        <f t="shared" si="10"/>
        <v>0.1181318681318686</v>
      </c>
      <c r="E96" s="195">
        <f t="shared" si="11"/>
        <v>0</v>
      </c>
      <c r="F96" s="195">
        <f>'Data Reliability'!B96</f>
        <v>1.7643498655900842</v>
      </c>
      <c r="G96" s="158">
        <f>Reliability_updated!V96</f>
        <v>5.3</v>
      </c>
      <c r="H96" s="158">
        <f>'Data Reliability'!C96</f>
        <v>0</v>
      </c>
      <c r="I96" t="str">
        <f>IF(Reliability!B96="x","x",(IF(CEILING(Reliability!B96,2)=2,"Very High",IF(CEILING(Reliability!B96,2)=4,"High",IF(CEILING(Reliability!B96,2)=6,"Medium",IF(CEILING(Reliability!B96,2)=8,"Low",IF(CEILING(Reliability!B96,2)=10,"Very Low","")))))))</f>
        <v>Very High</v>
      </c>
    </row>
    <row r="97" spans="1:9">
      <c r="A97" s="156" t="str">
        <f>Lists!C:C</f>
        <v>TCD001</v>
      </c>
      <c r="B97" s="195">
        <f t="shared" si="8"/>
        <v>1.4</v>
      </c>
      <c r="C97" s="195">
        <f t="shared" si="9"/>
        <v>4.2082912123920977</v>
      </c>
      <c r="D97" s="195">
        <f t="shared" si="10"/>
        <v>0.11538461538461497</v>
      </c>
      <c r="E97" s="195">
        <f t="shared" si="11"/>
        <v>0</v>
      </c>
      <c r="F97" s="195">
        <f>'Data Reliability'!B97</f>
        <v>1.8416582424784196</v>
      </c>
      <c r="G97" s="158">
        <f>Reliability_updated!V97</f>
        <v>5.2</v>
      </c>
      <c r="H97" s="158">
        <f>'Data Reliability'!C97</f>
        <v>0</v>
      </c>
      <c r="I97" t="str">
        <f>IF(Reliability!B97="x","x",(IF(CEILING(Reliability!B97,2)=2,"Very High",IF(CEILING(Reliability!B97,2)=4,"High",IF(CEILING(Reliability!B97,2)=6,"Medium",IF(CEILING(Reliability!B97,2)=8,"Low",IF(CEILING(Reliability!B97,2)=10,"Very Low","")))))))</f>
        <v>Very High</v>
      </c>
    </row>
    <row r="98" spans="1:9">
      <c r="A98" s="156" t="str">
        <f>Lists!C:C</f>
        <v>TCD005</v>
      </c>
      <c r="B98" s="195">
        <f t="shared" si="8"/>
        <v>1.5</v>
      </c>
      <c r="C98" s="195">
        <f t="shared" si="9"/>
        <v>4.3886727210484278</v>
      </c>
      <c r="D98" s="195">
        <f t="shared" si="10"/>
        <v>0.11538461538461497</v>
      </c>
      <c r="E98" s="195">
        <f t="shared" si="11"/>
        <v>0</v>
      </c>
      <c r="F98" s="195">
        <f>'Data Reliability'!B98</f>
        <v>1.8777345442096856</v>
      </c>
      <c r="G98" s="158">
        <f>Reliability_updated!V98</f>
        <v>5.2</v>
      </c>
      <c r="H98" s="158">
        <f>'Data Reliability'!C98</f>
        <v>0</v>
      </c>
      <c r="I98" t="str">
        <f>IF(Reliability!B98="x","x",(IF(CEILING(Reliability!B98,2)=2,"Very High",IF(CEILING(Reliability!B98,2)=4,"High",IF(CEILING(Reliability!B98,2)=6,"Medium",IF(CEILING(Reliability!B98,2)=8,"Low",IF(CEILING(Reliability!B98,2)=10,"Very Low","")))))))</f>
        <v>Very High</v>
      </c>
    </row>
    <row r="99" spans="1:9">
      <c r="A99" s="156" t="str">
        <f>Lists!C:C</f>
        <v>TGO002</v>
      </c>
      <c r="B99" s="195">
        <f t="shared" ref="B99:B115" si="12">ROUND(AVERAGE(C99:E99),1)</f>
        <v>2.5</v>
      </c>
      <c r="C99" s="195">
        <f t="shared" ref="C99:C115" si="13">IF(F99="x","x",(10-(3-F99)/2*10))</f>
        <v>7.5275798132412008</v>
      </c>
      <c r="D99" s="195">
        <f t="shared" ref="D99:D115" si="14">IF(G99&gt;365,10,(10-(365-G99)/364*10))</f>
        <v>0.11538461538461497</v>
      </c>
      <c r="E99" s="195">
        <f t="shared" ref="E99:E115" si="15">IF(H99&gt;3,10,(10-(3-H99)/3*10))</f>
        <v>0</v>
      </c>
      <c r="F99" s="195">
        <f>'Data Reliability'!B99</f>
        <v>2.5055159626482402</v>
      </c>
      <c r="G99" s="158">
        <f>Reliability_updated!V99</f>
        <v>5.2</v>
      </c>
      <c r="H99" s="158">
        <f>'Data Reliability'!C99</f>
        <v>0</v>
      </c>
      <c r="I99" t="str">
        <f>IF(Reliability!B99="x","x",(IF(CEILING(Reliability!B99,2)=2,"Very High",IF(CEILING(Reliability!B99,2)=4,"High",IF(CEILING(Reliability!B99,2)=6,"Medium",IF(CEILING(Reliability!B99,2)=8,"Low",IF(CEILING(Reliability!B99,2)=10,"Very Low","")))))))</f>
        <v>High</v>
      </c>
    </row>
    <row r="100" spans="1:9">
      <c r="A100" s="156" t="str">
        <f>Lists!C:C</f>
        <v>THA003</v>
      </c>
      <c r="B100" s="195">
        <f t="shared" si="12"/>
        <v>1.7</v>
      </c>
      <c r="C100" s="195">
        <f t="shared" si="13"/>
        <v>5.1108193644931532</v>
      </c>
      <c r="D100" s="195">
        <f t="shared" si="14"/>
        <v>0.12912087912087955</v>
      </c>
      <c r="E100" s="195">
        <f t="shared" si="15"/>
        <v>0</v>
      </c>
      <c r="F100" s="195">
        <f>'Data Reliability'!B100</f>
        <v>2.0221638728986306</v>
      </c>
      <c r="G100" s="158">
        <f>Reliability_updated!V100</f>
        <v>5.7</v>
      </c>
      <c r="H100" s="158">
        <f>'Data Reliability'!C100</f>
        <v>0</v>
      </c>
      <c r="I100" t="str">
        <f>IF(Reliability!B100="x","x",(IF(CEILING(Reliability!B100,2)=2,"Very High",IF(CEILING(Reliability!B100,2)=4,"High",IF(CEILING(Reliability!B100,2)=6,"Medium",IF(CEILING(Reliability!B100,2)=8,"Low",IF(CEILING(Reliability!B100,2)=10,"Very Low","")))))))</f>
        <v>Very High</v>
      </c>
    </row>
    <row r="101" spans="1:9">
      <c r="A101" s="156" t="str">
        <f>Lists!C:C</f>
        <v>TTO002</v>
      </c>
      <c r="B101" s="195">
        <f t="shared" si="12"/>
        <v>2.1</v>
      </c>
      <c r="C101" s="195">
        <f t="shared" si="13"/>
        <v>6.2960123337330698</v>
      </c>
      <c r="D101" s="195">
        <f t="shared" si="14"/>
        <v>0.1181318681318686</v>
      </c>
      <c r="E101" s="195">
        <f t="shared" si="15"/>
        <v>0</v>
      </c>
      <c r="F101" s="195">
        <f>'Data Reliability'!B101</f>
        <v>2.259202466746614</v>
      </c>
      <c r="G101" s="158">
        <f>Reliability_updated!V101</f>
        <v>5.3</v>
      </c>
      <c r="H101" s="158">
        <f>'Data Reliability'!C101</f>
        <v>0</v>
      </c>
      <c r="I101" t="str">
        <f>IF(Reliability!B101="x","x",(IF(CEILING(Reliability!B101,2)=2,"Very High",IF(CEILING(Reliability!B101,2)=4,"High",IF(CEILING(Reliability!B101,2)=6,"Medium",IF(CEILING(Reliability!B101,2)=8,"Low",IF(CEILING(Reliability!B101,2)=10,"Very Low","")))))))</f>
        <v>High</v>
      </c>
    </row>
    <row r="102" spans="1:9">
      <c r="A102" s="156" t="str">
        <f>Lists!C:C</f>
        <v>TUN002</v>
      </c>
      <c r="B102" s="195">
        <f t="shared" si="12"/>
        <v>2.5</v>
      </c>
      <c r="C102" s="195">
        <f t="shared" si="13"/>
        <v>7.4482118379385991</v>
      </c>
      <c r="D102" s="195">
        <f t="shared" si="14"/>
        <v>0.13186813186813318</v>
      </c>
      <c r="E102" s="195">
        <f t="shared" si="15"/>
        <v>0</v>
      </c>
      <c r="F102" s="195">
        <f>'Data Reliability'!B102</f>
        <v>2.4896423675877197</v>
      </c>
      <c r="G102" s="158">
        <f>Reliability_updated!V102</f>
        <v>5.8</v>
      </c>
      <c r="H102" s="158">
        <f>'Data Reliability'!C102</f>
        <v>0</v>
      </c>
      <c r="I102" t="str">
        <f>IF(Reliability!B102="x","x",(IF(CEILING(Reliability!B102,2)=2,"Very High",IF(CEILING(Reliability!B102,2)=4,"High",IF(CEILING(Reliability!B102,2)=6,"Medium",IF(CEILING(Reliability!B102,2)=8,"Low",IF(CEILING(Reliability!B102,2)=10,"Very Low","")))))))</f>
        <v>High</v>
      </c>
    </row>
    <row r="103" spans="1:9">
      <c r="A103" s="156" t="str">
        <f>Lists!C:C</f>
        <v>TUR001</v>
      </c>
      <c r="B103" s="195">
        <f t="shared" si="12"/>
        <v>1</v>
      </c>
      <c r="C103" s="195">
        <f t="shared" si="13"/>
        <v>2.7895201349867813</v>
      </c>
      <c r="D103" s="195">
        <f t="shared" si="14"/>
        <v>0.11538461538461497</v>
      </c>
      <c r="E103" s="195">
        <f t="shared" si="15"/>
        <v>0</v>
      </c>
      <c r="F103" s="195">
        <f>'Data Reliability'!B103</f>
        <v>1.5579040269973563</v>
      </c>
      <c r="G103" s="158">
        <f>Reliability_updated!V103</f>
        <v>5.2</v>
      </c>
      <c r="H103" s="158">
        <f>'Data Reliability'!C103</f>
        <v>0</v>
      </c>
      <c r="I103" t="str">
        <f>IF(Reliability!B103="x","x",(IF(CEILING(Reliability!B103,2)=2,"Very High",IF(CEILING(Reliability!B103,2)=4,"High",IF(CEILING(Reliability!B103,2)=6,"Medium",IF(CEILING(Reliability!B103,2)=8,"Low",IF(CEILING(Reliability!B103,2)=10,"Very Low","")))))))</f>
        <v>Very High</v>
      </c>
    </row>
    <row r="104" spans="1:9">
      <c r="A104" s="156" t="str">
        <f>Lists!C:C</f>
        <v>TUR002</v>
      </c>
      <c r="B104" s="195">
        <f t="shared" si="12"/>
        <v>1</v>
      </c>
      <c r="C104" s="195">
        <f t="shared" si="13"/>
        <v>2.7895201349867813</v>
      </c>
      <c r="D104" s="195">
        <f t="shared" si="14"/>
        <v>0.11538461538461497</v>
      </c>
      <c r="E104" s="195">
        <f t="shared" si="15"/>
        <v>0</v>
      </c>
      <c r="F104" s="195">
        <f>'Data Reliability'!B104</f>
        <v>1.5579040269973563</v>
      </c>
      <c r="G104" s="158">
        <f>Reliability_updated!V104</f>
        <v>5.2</v>
      </c>
      <c r="H104" s="158">
        <f>'Data Reliability'!C104</f>
        <v>0</v>
      </c>
      <c r="I104" t="str">
        <f>IF(Reliability!B104="x","x",(IF(CEILING(Reliability!B104,2)=2,"Very High",IF(CEILING(Reliability!B104,2)=4,"High",IF(CEILING(Reliability!B104,2)=6,"Medium",IF(CEILING(Reliability!B104,2)=8,"Low",IF(CEILING(Reliability!B104,2)=10,"Very Low","")))))))</f>
        <v>Very High</v>
      </c>
    </row>
    <row r="105" spans="1:9">
      <c r="A105" s="156" t="str">
        <f>Lists!C:C</f>
        <v>TUR003</v>
      </c>
      <c r="B105" s="195">
        <f t="shared" si="12"/>
        <v>0.8</v>
      </c>
      <c r="C105" s="195">
        <f t="shared" si="13"/>
        <v>2.3468645919610323</v>
      </c>
      <c r="D105" s="195">
        <f t="shared" si="14"/>
        <v>0.11538461538461497</v>
      </c>
      <c r="E105" s="195">
        <f t="shared" si="15"/>
        <v>0</v>
      </c>
      <c r="F105" s="195">
        <f>'Data Reliability'!B105</f>
        <v>1.4693729183922064</v>
      </c>
      <c r="G105" s="158">
        <f>Reliability_updated!V105</f>
        <v>5.2</v>
      </c>
      <c r="H105" s="158">
        <f>'Data Reliability'!C105</f>
        <v>0</v>
      </c>
      <c r="I105" t="str">
        <f>IF(Reliability!B105="x","x",(IF(CEILING(Reliability!B105,2)=2,"Very High",IF(CEILING(Reliability!B105,2)=4,"High",IF(CEILING(Reliability!B105,2)=6,"Medium",IF(CEILING(Reliability!B105,2)=8,"Low",IF(CEILING(Reliability!B105,2)=10,"Very Low","")))))))</f>
        <v>Very High</v>
      </c>
    </row>
    <row r="106" spans="1:9">
      <c r="A106" s="156" t="str">
        <f>Lists!C:C</f>
        <v>TZA001</v>
      </c>
      <c r="B106" s="195">
        <f t="shared" si="12"/>
        <v>3.8</v>
      </c>
      <c r="C106" s="195">
        <f t="shared" si="13"/>
        <v>4.6900288043859852</v>
      </c>
      <c r="D106" s="195">
        <f t="shared" si="14"/>
        <v>0.1263736263736277</v>
      </c>
      <c r="E106" s="195">
        <f t="shared" si="15"/>
        <v>6.666666666666667</v>
      </c>
      <c r="F106" s="195">
        <f>'Data Reliability'!B106</f>
        <v>1.938005760877197</v>
      </c>
      <c r="G106" s="158">
        <f>Reliability_updated!V106</f>
        <v>5.6</v>
      </c>
      <c r="H106" s="158">
        <f>'Data Reliability'!C106</f>
        <v>2</v>
      </c>
      <c r="I106" t="str">
        <f>IF(Reliability!B106="x","x",(IF(CEILING(Reliability!B106,2)=2,"Very High",IF(CEILING(Reliability!B106,2)=4,"High",IF(CEILING(Reliability!B106,2)=6,"Medium",IF(CEILING(Reliability!B106,2)=8,"Low",IF(CEILING(Reliability!B106,2)=10,"Very Low","")))))))</f>
        <v>High</v>
      </c>
    </row>
    <row r="107" spans="1:9">
      <c r="A107" s="156" t="str">
        <f>Lists!C:C</f>
        <v>TZA002</v>
      </c>
      <c r="B107" s="195">
        <f t="shared" si="12"/>
        <v>3.7</v>
      </c>
      <c r="C107" s="195">
        <f t="shared" si="13"/>
        <v>4.2695218880038599</v>
      </c>
      <c r="D107" s="195">
        <f t="shared" si="14"/>
        <v>0.1263736263736277</v>
      </c>
      <c r="E107" s="195">
        <f t="shared" si="15"/>
        <v>6.666666666666667</v>
      </c>
      <c r="F107" s="195">
        <f>'Data Reliability'!B107</f>
        <v>1.853904377600772</v>
      </c>
      <c r="G107" s="158">
        <f>Reliability_updated!V107</f>
        <v>5.6</v>
      </c>
      <c r="H107" s="158">
        <f>'Data Reliability'!C107</f>
        <v>2</v>
      </c>
      <c r="I107" t="str">
        <f>IF(Reliability!B107="x","x",(IF(CEILING(Reliability!B107,2)=2,"Very High",IF(CEILING(Reliability!B107,2)=4,"High",IF(CEILING(Reliability!B107,2)=6,"Medium",IF(CEILING(Reliability!B107,2)=8,"Low",IF(CEILING(Reliability!B107,2)=10,"Very Low","")))))))</f>
        <v>High</v>
      </c>
    </row>
    <row r="108" spans="1:9">
      <c r="A108" s="156" t="str">
        <f>Lists!C:C</f>
        <v>TZA003</v>
      </c>
      <c r="B108" s="195">
        <f t="shared" si="12"/>
        <v>3.8</v>
      </c>
      <c r="C108" s="195">
        <f t="shared" si="13"/>
        <v>4.6900288043859852</v>
      </c>
      <c r="D108" s="195">
        <f t="shared" si="14"/>
        <v>0.1263736263736277</v>
      </c>
      <c r="E108" s="195">
        <f t="shared" si="15"/>
        <v>6.666666666666667</v>
      </c>
      <c r="F108" s="195">
        <f>'Data Reliability'!B108</f>
        <v>1.938005760877197</v>
      </c>
      <c r="G108" s="158">
        <f>Reliability_updated!V108</f>
        <v>5.6</v>
      </c>
      <c r="H108" s="158">
        <f>'Data Reliability'!C108</f>
        <v>2</v>
      </c>
      <c r="I108" t="str">
        <f>IF(Reliability!B108="x","x",(IF(CEILING(Reliability!B108,2)=2,"Very High",IF(CEILING(Reliability!B108,2)=4,"High",IF(CEILING(Reliability!B108,2)=6,"Medium",IF(CEILING(Reliability!B108,2)=8,"Low",IF(CEILING(Reliability!B108,2)=10,"Very Low","")))))))</f>
        <v>High</v>
      </c>
    </row>
    <row r="109" spans="1:9">
      <c r="A109" s="156" t="str">
        <f>Lists!C:C</f>
        <v>UGA005</v>
      </c>
      <c r="B109" s="195">
        <f t="shared" si="12"/>
        <v>4.5</v>
      </c>
      <c r="C109" s="195">
        <f t="shared" si="13"/>
        <v>6.7054896028598847</v>
      </c>
      <c r="D109" s="195">
        <f t="shared" si="14"/>
        <v>0.12912087912087955</v>
      </c>
      <c r="E109" s="195">
        <f t="shared" si="15"/>
        <v>6.666666666666667</v>
      </c>
      <c r="F109" s="195">
        <f>'Data Reliability'!B109</f>
        <v>2.3410979205719769</v>
      </c>
      <c r="G109" s="158">
        <f>Reliability_updated!V109</f>
        <v>5.7</v>
      </c>
      <c r="H109" s="158">
        <f>'Data Reliability'!C109</f>
        <v>2</v>
      </c>
      <c r="I109" t="str">
        <f>IF(Reliability!B109="x","x",(IF(CEILING(Reliability!B109,2)=2,"Very High",IF(CEILING(Reliability!B109,2)=4,"High",IF(CEILING(Reliability!B109,2)=6,"Medium",IF(CEILING(Reliability!B109,2)=8,"Low",IF(CEILING(Reliability!B109,2)=10,"Very Low","")))))))</f>
        <v>Medium</v>
      </c>
    </row>
    <row r="110" spans="1:9">
      <c r="A110" s="156" t="str">
        <f>Lists!C:C</f>
        <v>UKR002</v>
      </c>
      <c r="B110" s="195">
        <f t="shared" si="12"/>
        <v>1.3</v>
      </c>
      <c r="C110" s="195">
        <f t="shared" si="13"/>
        <v>3.8217493279504211</v>
      </c>
      <c r="D110" s="195">
        <f t="shared" si="14"/>
        <v>0.1263736263736277</v>
      </c>
      <c r="E110" s="195">
        <f t="shared" si="15"/>
        <v>0</v>
      </c>
      <c r="F110" s="195">
        <f>'Data Reliability'!B110</f>
        <v>1.7643498655900842</v>
      </c>
      <c r="G110" s="158">
        <f>Reliability_updated!V110</f>
        <v>5.6</v>
      </c>
      <c r="H110" s="158">
        <f>'Data Reliability'!C110</f>
        <v>0</v>
      </c>
      <c r="I110" t="str">
        <f>IF(Reliability!B110="x","x",(IF(CEILING(Reliability!B110,2)=2,"Very High",IF(CEILING(Reliability!B110,2)=4,"High",IF(CEILING(Reliability!B110,2)=6,"Medium",IF(CEILING(Reliability!B110,2)=8,"Low",IF(CEILING(Reliability!B110,2)=10,"Very Low","")))))))</f>
        <v>Very High</v>
      </c>
    </row>
    <row r="111" spans="1:9">
      <c r="A111" s="156" t="str">
        <f>Lists!C:C</f>
        <v>VEN001</v>
      </c>
      <c r="B111" s="195">
        <f t="shared" si="12"/>
        <v>2.6</v>
      </c>
      <c r="C111" s="195">
        <f t="shared" si="13"/>
        <v>7.7278309233513687</v>
      </c>
      <c r="D111" s="195">
        <f t="shared" si="14"/>
        <v>0.1181318681318686</v>
      </c>
      <c r="E111" s="195">
        <f t="shared" si="15"/>
        <v>0</v>
      </c>
      <c r="F111" s="195">
        <f>'Data Reliability'!B111</f>
        <v>2.5455661846702737</v>
      </c>
      <c r="G111" s="158">
        <f>Reliability_updated!V111</f>
        <v>5.3</v>
      </c>
      <c r="H111" s="158">
        <f>'Data Reliability'!C111</f>
        <v>0</v>
      </c>
      <c r="I111" t="str">
        <f>IF(Reliability!B111="x","x",(IF(CEILING(Reliability!B111,2)=2,"Very High",IF(CEILING(Reliability!B111,2)=4,"High",IF(CEILING(Reliability!B111,2)=6,"Medium",IF(CEILING(Reliability!B111,2)=8,"Low",IF(CEILING(Reliability!B111,2)=10,"Very Low","")))))))</f>
        <v>High</v>
      </c>
    </row>
    <row r="112" spans="1:9">
      <c r="A112" s="156" t="str">
        <f>Lists!C:C</f>
        <v>VEN002</v>
      </c>
      <c r="B112" s="195">
        <f t="shared" si="12"/>
        <v>2.6</v>
      </c>
      <c r="C112" s="195">
        <f t="shared" si="13"/>
        <v>7.6646666863728257</v>
      </c>
      <c r="D112" s="195">
        <f t="shared" si="14"/>
        <v>6.0439560439560225E-2</v>
      </c>
      <c r="E112" s="195">
        <f t="shared" si="15"/>
        <v>0</v>
      </c>
      <c r="F112" s="195">
        <f>'Data Reliability'!B112</f>
        <v>2.532933337274565</v>
      </c>
      <c r="G112" s="158">
        <f>Reliability_updated!V112</f>
        <v>3.2</v>
      </c>
      <c r="H112" s="158">
        <f>'Data Reliability'!C112</f>
        <v>0</v>
      </c>
      <c r="I112" t="str">
        <f>IF(Reliability!B112="x","x",(IF(CEILING(Reliability!B112,2)=2,"Very High",IF(CEILING(Reliability!B112,2)=4,"High",IF(CEILING(Reliability!B112,2)=6,"Medium",IF(CEILING(Reliability!B112,2)=8,"Low",IF(CEILING(Reliability!B112,2)=10,"Very Low","")))))))</f>
        <v>High</v>
      </c>
    </row>
    <row r="113" spans="1:9">
      <c r="A113" s="156" t="str">
        <f>Lists!C:C</f>
        <v>VEN003</v>
      </c>
      <c r="B113" s="195">
        <f t="shared" si="12"/>
        <v>2.5</v>
      </c>
      <c r="C113" s="195">
        <f t="shared" si="13"/>
        <v>7.522554438474276</v>
      </c>
      <c r="D113" s="195">
        <f t="shared" si="14"/>
        <v>6.0439560439560225E-2</v>
      </c>
      <c r="E113" s="195">
        <f t="shared" si="15"/>
        <v>0</v>
      </c>
      <c r="F113" s="195">
        <f>'Data Reliability'!B113</f>
        <v>2.5045108876948552</v>
      </c>
      <c r="G113" s="158">
        <f>Reliability_updated!V113</f>
        <v>3.2</v>
      </c>
      <c r="H113" s="158">
        <f>'Data Reliability'!C113</f>
        <v>0</v>
      </c>
      <c r="I113" t="str">
        <f>IF(Reliability!B113="x","x",(IF(CEILING(Reliability!B113,2)=2,"Very High",IF(CEILING(Reliability!B113,2)=4,"High",IF(CEILING(Reliability!B113,2)=6,"Medium",IF(CEILING(Reliability!B113,2)=8,"Low",IF(CEILING(Reliability!B113,2)=10,"Very Low","")))))))</f>
        <v>High</v>
      </c>
    </row>
    <row r="114" spans="1:9">
      <c r="A114" s="156" t="str">
        <f>Lists!C:C</f>
        <v>YEM001</v>
      </c>
      <c r="B114" s="195">
        <f t="shared" si="12"/>
        <v>2.1</v>
      </c>
      <c r="C114" s="195">
        <f t="shared" si="13"/>
        <v>6.0825405712371978</v>
      </c>
      <c r="D114" s="195">
        <f t="shared" si="14"/>
        <v>0.11538461538461497</v>
      </c>
      <c r="E114" s="195">
        <f t="shared" si="15"/>
        <v>0</v>
      </c>
      <c r="F114" s="195">
        <f>'Data Reliability'!B114</f>
        <v>2.2165081142474397</v>
      </c>
      <c r="G114" s="158">
        <f>Reliability_updated!V114</f>
        <v>5.2</v>
      </c>
      <c r="H114" s="158">
        <f>'Data Reliability'!C114</f>
        <v>0</v>
      </c>
      <c r="I114" t="str">
        <f>IF(Reliability!B114="x","x",(IF(CEILING(Reliability!B114,2)=2,"Very High",IF(CEILING(Reliability!B114,2)=4,"High",IF(CEILING(Reliability!B114,2)=6,"Medium",IF(CEILING(Reliability!B114,2)=8,"Low",IF(CEILING(Reliability!B114,2)=10,"Very Low","")))))))</f>
        <v>High</v>
      </c>
    </row>
    <row r="115" spans="1:9">
      <c r="A115" s="156" t="str">
        <f>Lists!C:C</f>
        <v>YEM002</v>
      </c>
      <c r="B115" s="195">
        <f t="shared" si="12"/>
        <v>0.6</v>
      </c>
      <c r="C115" s="195">
        <f t="shared" si="13"/>
        <v>1.7221621659578634</v>
      </c>
      <c r="D115" s="195">
        <f t="shared" si="14"/>
        <v>0.11538461538461497</v>
      </c>
      <c r="E115" s="195">
        <f t="shared" si="15"/>
        <v>0</v>
      </c>
      <c r="F115" s="195">
        <f>'Data Reliability'!B115</f>
        <v>1.3444324331915727</v>
      </c>
      <c r="G115" s="158">
        <f>Reliability_updated!V115</f>
        <v>5.2</v>
      </c>
      <c r="H115" s="158">
        <f>'Data Reliability'!C115</f>
        <v>0</v>
      </c>
      <c r="I115" t="str">
        <f>IF(Reliability!B115="x","x",(IF(CEILING(Reliability!B115,2)=2,"Very High",IF(CEILING(Reliability!B115,2)=4,"High",IF(CEILING(Reliability!B115,2)=6,"Medium",IF(CEILING(Reliability!B115,2)=8,"Low",IF(CEILING(Reliability!B115,2)=10,"Very Low","")))))))</f>
        <v>Very High</v>
      </c>
    </row>
  </sheetData>
  <mergeCells count="1">
    <mergeCell ref="A1:H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08080"/>
  </sheetPr>
  <dimension ref="A1:DL320"/>
  <sheetViews>
    <sheetView workbookViewId="0"/>
  </sheetViews>
  <sheetFormatPr baseColWidth="10" defaultColWidth="8.83203125" defaultRowHeight="15"/>
  <cols>
    <col min="1" max="1" width="48" customWidth="1"/>
    <col min="2" max="2" width="6.5" customWidth="1"/>
    <col min="3" max="9" width="6" customWidth="1"/>
    <col min="10" max="10" width="9" customWidth="1"/>
    <col min="11" max="14" width="6" customWidth="1"/>
    <col min="15" max="16" width="9" customWidth="1"/>
  </cols>
  <sheetData>
    <row r="1" spans="1:116" ht="125" customHeight="1">
      <c r="A1" s="240" t="s">
        <v>18</v>
      </c>
      <c r="B1" s="241" t="s">
        <v>6614</v>
      </c>
      <c r="C1" s="242" t="s">
        <v>6759</v>
      </c>
      <c r="D1" s="242" t="s">
        <v>6760</v>
      </c>
      <c r="E1" s="242" t="s">
        <v>6674</v>
      </c>
      <c r="F1" s="242" t="s">
        <v>6671</v>
      </c>
      <c r="G1" s="242" t="s">
        <v>6761</v>
      </c>
      <c r="H1" s="242" t="s">
        <v>6677</v>
      </c>
      <c r="I1" s="242" t="s">
        <v>6762</v>
      </c>
      <c r="J1" s="242" t="s">
        <v>6763</v>
      </c>
      <c r="K1" s="242" t="s">
        <v>6684</v>
      </c>
      <c r="L1" s="242" t="s">
        <v>6685</v>
      </c>
      <c r="M1" s="242" t="s">
        <v>6764</v>
      </c>
      <c r="N1" s="242" t="s">
        <v>6765</v>
      </c>
      <c r="O1" s="242" t="s">
        <v>6766</v>
      </c>
      <c r="P1" s="242" t="s">
        <v>6767</v>
      </c>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row>
    <row r="2" spans="1:116" ht="30" customHeight="1">
      <c r="A2" s="244" t="s">
        <v>6768</v>
      </c>
      <c r="B2" s="245"/>
      <c r="C2" s="246" t="s">
        <v>6769</v>
      </c>
      <c r="D2" s="246" t="s">
        <v>6770</v>
      </c>
      <c r="E2" s="246" t="s">
        <v>6769</v>
      </c>
      <c r="F2" s="246" t="s">
        <v>6771</v>
      </c>
      <c r="G2" s="246" t="s">
        <v>6771</v>
      </c>
      <c r="H2" s="246" t="s">
        <v>6772</v>
      </c>
      <c r="I2" s="246" t="s">
        <v>6773</v>
      </c>
      <c r="J2" s="246" t="s">
        <v>6774</v>
      </c>
      <c r="K2" s="246" t="s">
        <v>6775</v>
      </c>
      <c r="L2" s="246" t="s">
        <v>6771</v>
      </c>
      <c r="M2" s="246" t="s">
        <v>6776</v>
      </c>
      <c r="N2" s="246" t="s">
        <v>6771</v>
      </c>
      <c r="O2" s="246" t="s">
        <v>6774</v>
      </c>
      <c r="P2" s="246"/>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row>
    <row r="3" spans="1:116">
      <c r="A3" s="244" t="s">
        <v>6777</v>
      </c>
      <c r="B3" s="245"/>
      <c r="C3" s="247" t="s">
        <v>6778</v>
      </c>
      <c r="D3" s="247" t="s">
        <v>6778</v>
      </c>
      <c r="E3" s="247" t="s">
        <v>6779</v>
      </c>
      <c r="F3" s="247" t="s">
        <v>6778</v>
      </c>
      <c r="G3" s="247" t="s">
        <v>6778</v>
      </c>
      <c r="H3" s="247" t="s">
        <v>6778</v>
      </c>
      <c r="I3" s="247" t="s">
        <v>6778</v>
      </c>
      <c r="J3" s="247" t="s">
        <v>6751</v>
      </c>
      <c r="K3" s="247" t="s">
        <v>6778</v>
      </c>
      <c r="L3" s="247" t="s">
        <v>6778</v>
      </c>
      <c r="M3" s="247" t="s">
        <v>6778</v>
      </c>
      <c r="N3" s="247" t="s">
        <v>6778</v>
      </c>
      <c r="O3" s="247" t="s">
        <v>6751</v>
      </c>
      <c r="P3" s="247" t="s">
        <v>6750</v>
      </c>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row>
    <row r="4" spans="1:116">
      <c r="A4" s="244" t="s">
        <v>6780</v>
      </c>
      <c r="B4" s="245" t="s">
        <v>6781</v>
      </c>
      <c r="C4" s="248" t="s">
        <v>33</v>
      </c>
      <c r="D4" s="248" t="s">
        <v>33</v>
      </c>
      <c r="E4" s="248" t="s">
        <v>33</v>
      </c>
      <c r="F4" s="248" t="s">
        <v>33</v>
      </c>
      <c r="G4" s="248" t="s">
        <v>33</v>
      </c>
      <c r="H4" s="248" t="s">
        <v>33</v>
      </c>
      <c r="I4" s="248" t="s">
        <v>33</v>
      </c>
      <c r="J4" s="249" t="str">
        <f>IFERROR(VLOOKUP($B4,'Core Indicators'!$E$3:$EU$906,147,FALSE),"x")</f>
        <v>x</v>
      </c>
      <c r="K4" s="250">
        <v>1.2200599999999999</v>
      </c>
      <c r="L4" s="248" t="s">
        <v>33</v>
      </c>
      <c r="M4" s="249" t="s">
        <v>33</v>
      </c>
      <c r="N4" s="249" t="s">
        <v>33</v>
      </c>
      <c r="O4" s="249" t="str">
        <f>IFERROR(VLOOKUP(B4,'Core Indicators'!$E$3:$G$9906,3,FALSE),"x")</f>
        <v>x</v>
      </c>
      <c r="P4" s="249" t="s">
        <v>33</v>
      </c>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row>
    <row r="5" spans="1:116">
      <c r="A5" s="244" t="s">
        <v>639</v>
      </c>
      <c r="B5" s="245" t="s">
        <v>6782</v>
      </c>
      <c r="C5" s="248">
        <v>0.75057700400000005</v>
      </c>
      <c r="D5" s="248">
        <v>8.2934836999999997E-2</v>
      </c>
      <c r="E5" s="248">
        <v>1.4999999999999999E-2</v>
      </c>
      <c r="F5" s="248">
        <v>1.82</v>
      </c>
      <c r="G5" s="248">
        <v>0.66100000000000003</v>
      </c>
      <c r="H5" s="248" t="s">
        <v>33</v>
      </c>
      <c r="I5" s="248">
        <v>3.1059999999999999</v>
      </c>
      <c r="J5" s="249">
        <f>IFERROR(VLOOKUP($B5,'Core Indicators'!$E$3:$EU$906,147,FALSE),"x")</f>
        <v>809</v>
      </c>
      <c r="K5" s="250">
        <v>-1.9354887000000001</v>
      </c>
      <c r="L5" s="248">
        <v>1.5</v>
      </c>
      <c r="M5" s="249">
        <v>8</v>
      </c>
      <c r="N5" s="249">
        <v>16</v>
      </c>
      <c r="O5" s="249">
        <f>IFERROR(VLOOKUP(B5,'Core Indicators'!$E$3:$G$9906,3,FALSE),"x")</f>
        <v>46000000</v>
      </c>
      <c r="P5" s="249">
        <v>652230</v>
      </c>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row>
    <row r="6" spans="1:116">
      <c r="A6" s="244" t="s">
        <v>6783</v>
      </c>
      <c r="B6" s="245" t="s">
        <v>6784</v>
      </c>
      <c r="C6" s="248">
        <v>0.76260000999999999</v>
      </c>
      <c r="D6" s="248">
        <v>0.59194279900000002</v>
      </c>
      <c r="E6" s="248">
        <v>0.62</v>
      </c>
      <c r="F6" s="248">
        <v>4.45</v>
      </c>
      <c r="G6" s="248">
        <v>0.51500000000000001</v>
      </c>
      <c r="H6" s="248">
        <v>51.3</v>
      </c>
      <c r="I6" s="248">
        <v>1.9550000000000001</v>
      </c>
      <c r="J6" s="249" t="str">
        <f>IFERROR(VLOOKUP($B6,'Core Indicators'!$E$3:$EU$906,147,FALSE),"x")</f>
        <v>x</v>
      </c>
      <c r="K6" s="250">
        <v>-1.1697408</v>
      </c>
      <c r="L6" s="248">
        <v>3.5</v>
      </c>
      <c r="M6" s="249">
        <v>28</v>
      </c>
      <c r="N6" s="249">
        <v>32</v>
      </c>
      <c r="O6" s="249" t="str">
        <f>IFERROR(VLOOKUP(B6,'Core Indicators'!$E$3:$G$9906,3,FALSE),"x")</f>
        <v>x</v>
      </c>
      <c r="P6" s="249">
        <v>1246700</v>
      </c>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row>
    <row r="7" spans="1:116">
      <c r="A7" s="244" t="s">
        <v>6785</v>
      </c>
      <c r="B7" s="245" t="s">
        <v>6786</v>
      </c>
      <c r="C7" s="248" t="s">
        <v>33</v>
      </c>
      <c r="D7" s="248" t="s">
        <v>33</v>
      </c>
      <c r="E7" s="248" t="s">
        <v>33</v>
      </c>
      <c r="F7" s="248" t="s">
        <v>33</v>
      </c>
      <c r="G7" s="248" t="s">
        <v>33</v>
      </c>
      <c r="H7" s="248" t="s">
        <v>33</v>
      </c>
      <c r="I7" s="248" t="s">
        <v>33</v>
      </c>
      <c r="J7" s="249" t="str">
        <f>IFERROR(VLOOKUP($B7,'Core Indicators'!$E$3:$EU$906,147,FALSE),"x")</f>
        <v>x</v>
      </c>
      <c r="K7" s="250">
        <v>0.63303229999999999</v>
      </c>
      <c r="L7" s="248" t="s">
        <v>33</v>
      </c>
      <c r="M7" s="249" t="s">
        <v>33</v>
      </c>
      <c r="N7" s="249" t="s">
        <v>33</v>
      </c>
      <c r="O7" s="249" t="str">
        <f>IFERROR(VLOOKUP(B7,'Core Indicators'!$E$3:$G$9906,3,FALSE),"x")</f>
        <v>x</v>
      </c>
      <c r="P7" s="249" t="s">
        <v>33</v>
      </c>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row>
    <row r="8" spans="1:116">
      <c r="A8" s="244" t="s">
        <v>6787</v>
      </c>
      <c r="B8" s="245" t="s">
        <v>6788</v>
      </c>
      <c r="C8" s="248">
        <v>0.32080001200000002</v>
      </c>
      <c r="D8" s="248">
        <v>0.77516421599999996</v>
      </c>
      <c r="E8" s="248">
        <v>0.1</v>
      </c>
      <c r="F8" s="248">
        <v>7.7</v>
      </c>
      <c r="G8" s="248">
        <v>0.107</v>
      </c>
      <c r="H8" s="248">
        <v>29.4</v>
      </c>
      <c r="I8" s="248">
        <v>1.7250000000000001</v>
      </c>
      <c r="J8" s="249" t="str">
        <f>IFERROR(VLOOKUP($B8,'Core Indicators'!$E$3:$EU$906,147,FALSE),"x")</f>
        <v>x</v>
      </c>
      <c r="K8" s="250">
        <v>-0.1185025</v>
      </c>
      <c r="L8" s="248">
        <v>6.75</v>
      </c>
      <c r="M8" s="249">
        <v>69</v>
      </c>
      <c r="N8" s="249">
        <v>39</v>
      </c>
      <c r="O8" s="249" t="str">
        <f>IFERROR(VLOOKUP(B8,'Core Indicators'!$E$3:$G$9906,3,FALSE),"x")</f>
        <v>x</v>
      </c>
      <c r="P8" s="249">
        <v>27400</v>
      </c>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row>
    <row r="9" spans="1:116">
      <c r="A9" s="244" t="s">
        <v>6789</v>
      </c>
      <c r="B9" s="245" t="s">
        <v>6790</v>
      </c>
      <c r="C9" s="248" t="s">
        <v>33</v>
      </c>
      <c r="D9" s="248" t="s">
        <v>33</v>
      </c>
      <c r="E9" s="248" t="s">
        <v>33</v>
      </c>
      <c r="F9" s="248" t="s">
        <v>33</v>
      </c>
      <c r="G9" s="248" t="s">
        <v>33</v>
      </c>
      <c r="H9" s="248" t="s">
        <v>33</v>
      </c>
      <c r="I9" s="248" t="s">
        <v>33</v>
      </c>
      <c r="J9" s="249" t="str">
        <f>IFERROR(VLOOKUP($B9,'Core Indicators'!$E$3:$EU$906,147,FALSE),"x")</f>
        <v>x</v>
      </c>
      <c r="K9" s="250">
        <v>1.4099048000000001</v>
      </c>
      <c r="L9" s="248" t="s">
        <v>33</v>
      </c>
      <c r="M9" s="249">
        <v>93</v>
      </c>
      <c r="N9" s="249" t="s">
        <v>33</v>
      </c>
      <c r="O9" s="249" t="str">
        <f>IFERROR(VLOOKUP(B9,'Core Indicators'!$E$3:$G$9906,3,FALSE),"x")</f>
        <v>x</v>
      </c>
      <c r="P9" s="249" t="s">
        <v>33</v>
      </c>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row>
    <row r="10" spans="1:116">
      <c r="A10" s="244" t="s">
        <v>6791</v>
      </c>
      <c r="B10" s="245" t="s">
        <v>6792</v>
      </c>
      <c r="C10" s="248" t="s">
        <v>33</v>
      </c>
      <c r="D10" s="248" t="s">
        <v>33</v>
      </c>
      <c r="E10" s="248" t="s">
        <v>33</v>
      </c>
      <c r="F10" s="248" t="s">
        <v>33</v>
      </c>
      <c r="G10" s="248" t="s">
        <v>33</v>
      </c>
      <c r="H10" s="248" t="s">
        <v>33</v>
      </c>
      <c r="I10" s="248" t="s">
        <v>33</v>
      </c>
      <c r="J10" s="249" t="str">
        <f>IFERROR(VLOOKUP($B10,'Core Indicators'!$E$3:$EU$906,147,FALSE),"x")</f>
        <v>x</v>
      </c>
      <c r="K10" s="250" t="s">
        <v>33</v>
      </c>
      <c r="L10" s="248" t="s">
        <v>33</v>
      </c>
      <c r="M10" s="249" t="s">
        <v>33</v>
      </c>
      <c r="N10" s="249" t="s">
        <v>33</v>
      </c>
      <c r="O10" s="249" t="str">
        <f>IFERROR(VLOOKUP(B10,'Core Indicators'!$E$3:$G$9906,3,FALSE),"x")</f>
        <v>x</v>
      </c>
      <c r="P10" s="249" t="s">
        <v>33</v>
      </c>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row>
    <row r="11" spans="1:116">
      <c r="A11" s="244" t="s">
        <v>6793</v>
      </c>
      <c r="B11" s="245" t="s">
        <v>6794</v>
      </c>
      <c r="C11" s="248">
        <v>0.985600001</v>
      </c>
      <c r="D11" s="248">
        <v>0.25887101200000001</v>
      </c>
      <c r="E11" s="248">
        <v>0</v>
      </c>
      <c r="F11" s="248">
        <v>4</v>
      </c>
      <c r="G11" s="248">
        <v>0.04</v>
      </c>
      <c r="H11" s="248">
        <v>26.4</v>
      </c>
      <c r="I11" s="248">
        <v>1.927</v>
      </c>
      <c r="J11" s="249" t="str">
        <f>IFERROR(VLOOKUP($B11,'Core Indicators'!$E$3:$EU$906,147,FALSE),"x")</f>
        <v>x</v>
      </c>
      <c r="K11" s="250">
        <v>0.49684479999999998</v>
      </c>
      <c r="L11" s="248">
        <v>4.5</v>
      </c>
      <c r="M11" s="249">
        <v>18</v>
      </c>
      <c r="N11" s="249">
        <v>69</v>
      </c>
      <c r="O11" s="249" t="str">
        <f>IFERROR(VLOOKUP(B11,'Core Indicators'!$E$3:$G$9906,3,FALSE),"x")</f>
        <v>x</v>
      </c>
      <c r="P11" s="249">
        <v>71020</v>
      </c>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row>
    <row r="12" spans="1:116">
      <c r="A12" s="244" t="s">
        <v>6795</v>
      </c>
      <c r="B12" s="245" t="s">
        <v>6796</v>
      </c>
      <c r="C12" s="248">
        <v>5.8874943999999999E-2</v>
      </c>
      <c r="D12" s="248">
        <v>0.76619538399999998</v>
      </c>
      <c r="E12" s="248">
        <v>1.4999999999999999E-2</v>
      </c>
      <c r="F12" s="248">
        <v>7.35</v>
      </c>
      <c r="G12" s="248">
        <v>0.26400000000000001</v>
      </c>
      <c r="H12" s="248">
        <v>42.4</v>
      </c>
      <c r="I12" s="248">
        <v>1.9219999999999999</v>
      </c>
      <c r="J12" s="249" t="str">
        <f>IFERROR(VLOOKUP($B12,'Core Indicators'!$E$3:$EU$906,147,FALSE),"x")</f>
        <v>x</v>
      </c>
      <c r="K12" s="250">
        <v>-0.2513801</v>
      </c>
      <c r="L12" s="248">
        <v>6.25</v>
      </c>
      <c r="M12" s="249">
        <v>85</v>
      </c>
      <c r="N12" s="249">
        <v>36</v>
      </c>
      <c r="O12" s="249" t="str">
        <f>IFERROR(VLOOKUP(B12,'Core Indicators'!$E$3:$G$9906,3,FALSE),"x")</f>
        <v>x</v>
      </c>
      <c r="P12" s="249">
        <v>2736690</v>
      </c>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row>
    <row r="13" spans="1:116">
      <c r="A13" s="244" t="s">
        <v>6797</v>
      </c>
      <c r="B13" s="245" t="s">
        <v>6798</v>
      </c>
      <c r="C13" s="248">
        <v>4.1389244999999998E-2</v>
      </c>
      <c r="D13" s="248">
        <v>0.77340876400000003</v>
      </c>
      <c r="E13" s="248">
        <v>1.3899999999999999E-2</v>
      </c>
      <c r="F13" s="248">
        <v>6.9</v>
      </c>
      <c r="G13" s="248">
        <v>0.18</v>
      </c>
      <c r="H13" s="248">
        <v>27.4</v>
      </c>
      <c r="I13" s="248">
        <v>1.825</v>
      </c>
      <c r="J13" s="249" t="str">
        <f>IFERROR(VLOOKUP($B13,'Core Indicators'!$E$3:$EU$906,147,FALSE),"x")</f>
        <v>x</v>
      </c>
      <c r="K13" s="250">
        <v>-0.1423943</v>
      </c>
      <c r="L13" s="248">
        <v>6</v>
      </c>
      <c r="M13" s="249">
        <v>54</v>
      </c>
      <c r="N13" s="249">
        <v>46</v>
      </c>
      <c r="O13" s="249" t="str">
        <f>IFERROR(VLOOKUP(B13,'Core Indicators'!$E$3:$G$9906,3,FALSE),"x")</f>
        <v>x</v>
      </c>
      <c r="P13" s="249">
        <v>28470</v>
      </c>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row>
    <row r="14" spans="1:116">
      <c r="A14" s="244" t="s">
        <v>6799</v>
      </c>
      <c r="B14" s="245" t="s">
        <v>6800</v>
      </c>
      <c r="C14" s="248" t="s">
        <v>33</v>
      </c>
      <c r="D14" s="248" t="s">
        <v>33</v>
      </c>
      <c r="E14" s="248" t="s">
        <v>33</v>
      </c>
      <c r="F14" s="248" t="s">
        <v>33</v>
      </c>
      <c r="G14" s="248" t="s">
        <v>33</v>
      </c>
      <c r="H14" s="248" t="s">
        <v>33</v>
      </c>
      <c r="I14" s="248" t="s">
        <v>33</v>
      </c>
      <c r="J14" s="249" t="str">
        <f>IFERROR(VLOOKUP($B14,'Core Indicators'!$E$3:$EU$906,147,FALSE),"x")</f>
        <v>x</v>
      </c>
      <c r="K14" s="250">
        <v>1.0865813</v>
      </c>
      <c r="L14" s="248" t="s">
        <v>33</v>
      </c>
      <c r="M14" s="249" t="s">
        <v>33</v>
      </c>
      <c r="N14" s="249" t="s">
        <v>33</v>
      </c>
      <c r="O14" s="249" t="str">
        <f>IFERROR(VLOOKUP(B14,'Core Indicators'!$E$3:$G$9906,3,FALSE),"x")</f>
        <v>x</v>
      </c>
      <c r="P14" s="249" t="s">
        <v>33</v>
      </c>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row>
    <row r="15" spans="1:116">
      <c r="A15" s="244" t="s">
        <v>6801</v>
      </c>
      <c r="B15" s="245" t="s">
        <v>6802</v>
      </c>
      <c r="C15" s="248">
        <v>0</v>
      </c>
      <c r="D15" s="248" t="s">
        <v>33</v>
      </c>
      <c r="E15" s="248">
        <v>0</v>
      </c>
      <c r="F15" s="248" t="s">
        <v>33</v>
      </c>
      <c r="G15" s="248">
        <v>0.24</v>
      </c>
      <c r="H15" s="248" t="s">
        <v>33</v>
      </c>
      <c r="I15" s="248" t="s">
        <v>33</v>
      </c>
      <c r="J15" s="249" t="str">
        <f>IFERROR(VLOOKUP($B15,'Core Indicators'!$E$3:$EU$906,147,FALSE),"x")</f>
        <v>x</v>
      </c>
      <c r="K15" s="250">
        <v>0.60177320000000001</v>
      </c>
      <c r="L15" s="248" t="s">
        <v>33</v>
      </c>
      <c r="M15" s="249">
        <v>83</v>
      </c>
      <c r="N15" s="249" t="s">
        <v>33</v>
      </c>
      <c r="O15" s="249" t="str">
        <f>IFERROR(VLOOKUP(B15,'Core Indicators'!$E$3:$G$9906,3,FALSE),"x")</f>
        <v>x</v>
      </c>
      <c r="P15" s="249">
        <v>440</v>
      </c>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row>
    <row r="16" spans="1:116">
      <c r="A16" s="244" t="s">
        <v>6803</v>
      </c>
      <c r="B16" s="245" t="s">
        <v>6804</v>
      </c>
      <c r="C16" s="248">
        <v>0.29240004400000003</v>
      </c>
      <c r="D16" s="248">
        <v>0.858764474</v>
      </c>
      <c r="E16" s="248">
        <v>0.02</v>
      </c>
      <c r="F16" s="248" t="s">
        <v>33</v>
      </c>
      <c r="G16" s="248">
        <v>5.6000000000000001E-2</v>
      </c>
      <c r="H16" s="248">
        <v>33.799999999999997</v>
      </c>
      <c r="I16" s="248">
        <v>1.6020000000000001</v>
      </c>
      <c r="J16" s="249" t="str">
        <f>IFERROR(VLOOKUP($B16,'Core Indicators'!$E$3:$EU$906,147,FALSE),"x")</f>
        <v>x</v>
      </c>
      <c r="K16" s="250">
        <v>1.4704014000000001</v>
      </c>
      <c r="L16" s="248" t="s">
        <v>33</v>
      </c>
      <c r="M16" s="249">
        <v>94</v>
      </c>
      <c r="N16" s="249">
        <v>76</v>
      </c>
      <c r="O16" s="249" t="str">
        <f>IFERROR(VLOOKUP(B16,'Core Indicators'!$E$3:$G$9906,3,FALSE),"x")</f>
        <v>x</v>
      </c>
      <c r="P16" s="249">
        <v>7692020</v>
      </c>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row>
    <row r="17" spans="1:116">
      <c r="A17" s="244" t="s">
        <v>6805</v>
      </c>
      <c r="B17" s="245" t="s">
        <v>6806</v>
      </c>
      <c r="C17" s="248">
        <v>0.135090987</v>
      </c>
      <c r="D17" s="248">
        <v>0.87935708099999998</v>
      </c>
      <c r="E17" s="248">
        <v>3.0000000000000001E-3</v>
      </c>
      <c r="F17" s="248" t="s">
        <v>33</v>
      </c>
      <c r="G17" s="248">
        <v>3.3000000000000002E-2</v>
      </c>
      <c r="H17" s="248">
        <v>31.2</v>
      </c>
      <c r="I17" s="248">
        <v>1.421</v>
      </c>
      <c r="J17" s="249" t="str">
        <f>IFERROR(VLOOKUP($B17,'Core Indicators'!$E$3:$EU$906,147,FALSE),"x")</f>
        <v>x</v>
      </c>
      <c r="K17" s="250">
        <v>1.6777399</v>
      </c>
      <c r="L17" s="248" t="s">
        <v>33</v>
      </c>
      <c r="M17" s="249">
        <v>94</v>
      </c>
      <c r="N17" s="249">
        <v>69</v>
      </c>
      <c r="O17" s="249" t="str">
        <f>IFERROR(VLOOKUP(B17,'Core Indicators'!$E$3:$G$9906,3,FALSE),"x")</f>
        <v>x</v>
      </c>
      <c r="P17" s="249">
        <v>82520</v>
      </c>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c r="BR17" s="243"/>
      <c r="BS17" s="243"/>
      <c r="BT17" s="243"/>
      <c r="BU17" s="243"/>
      <c r="BV17" s="243"/>
      <c r="BW17" s="243"/>
      <c r="BX17" s="243"/>
      <c r="BY17" s="243"/>
      <c r="BZ17" s="243"/>
      <c r="CA17" s="243"/>
      <c r="CB17" s="243"/>
      <c r="CC17" s="243"/>
      <c r="CD17" s="243"/>
      <c r="CE17" s="243"/>
      <c r="CF17" s="243"/>
      <c r="CG17" s="243"/>
      <c r="CH17" s="243"/>
      <c r="CI17" s="243"/>
      <c r="CJ17" s="243"/>
      <c r="CK17" s="243"/>
      <c r="CL17" s="243"/>
      <c r="CM17" s="243"/>
      <c r="CN17" s="243"/>
      <c r="CO17" s="243"/>
      <c r="CP17" s="243"/>
      <c r="CQ17" s="243"/>
      <c r="CR17" s="243"/>
      <c r="CS17" s="243"/>
      <c r="CT17" s="243"/>
      <c r="CU17" s="243"/>
      <c r="CV17" s="243"/>
      <c r="CW17" s="243"/>
      <c r="CX17" s="243"/>
      <c r="CY17" s="243"/>
      <c r="CZ17" s="243"/>
      <c r="DA17" s="243"/>
      <c r="DB17" s="243"/>
      <c r="DC17" s="243"/>
      <c r="DD17" s="243"/>
      <c r="DE17" s="243"/>
      <c r="DF17" s="243"/>
      <c r="DG17" s="243"/>
      <c r="DH17" s="243"/>
      <c r="DI17" s="243"/>
      <c r="DJ17" s="243"/>
      <c r="DK17" s="243"/>
      <c r="DL17" s="243"/>
    </row>
    <row r="18" spans="1:116">
      <c r="A18" s="244" t="s">
        <v>6807</v>
      </c>
      <c r="B18" s="245" t="s">
        <v>6808</v>
      </c>
      <c r="C18" s="248">
        <v>0.15286196899999999</v>
      </c>
      <c r="D18" s="248">
        <v>0.35534159700000001</v>
      </c>
      <c r="E18" s="248">
        <v>4.5999999999999999E-2</v>
      </c>
      <c r="F18" s="248">
        <v>3.35</v>
      </c>
      <c r="G18" s="248">
        <v>0.315</v>
      </c>
      <c r="H18" s="248">
        <v>26.6</v>
      </c>
      <c r="I18" s="248">
        <v>2.1419999999999999</v>
      </c>
      <c r="J18" s="249" t="str">
        <f>IFERROR(VLOOKUP($B18,'Core Indicators'!$E$3:$EU$906,147,FALSE),"x")</f>
        <v>x</v>
      </c>
      <c r="K18" s="250">
        <v>-0.4853711</v>
      </c>
      <c r="L18" s="248">
        <v>2.25</v>
      </c>
      <c r="M18" s="249">
        <v>6</v>
      </c>
      <c r="N18" s="249">
        <v>30</v>
      </c>
      <c r="O18" s="249" t="str">
        <f>IFERROR(VLOOKUP(B18,'Core Indicators'!$E$3:$G$9906,3,FALSE),"x")</f>
        <v>x</v>
      </c>
      <c r="P18" s="249">
        <v>82650</v>
      </c>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c r="BR18" s="243"/>
      <c r="BS18" s="243"/>
      <c r="BT18" s="243"/>
      <c r="BU18" s="243"/>
      <c r="BV18" s="243"/>
      <c r="BW18" s="243"/>
      <c r="BX18" s="243"/>
      <c r="BY18" s="243"/>
      <c r="BZ18" s="243"/>
      <c r="CA18" s="243"/>
      <c r="CB18" s="243"/>
      <c r="CC18" s="243"/>
      <c r="CD18" s="243"/>
      <c r="CE18" s="243"/>
      <c r="CF18" s="243"/>
      <c r="CG18" s="243"/>
      <c r="CH18" s="243"/>
      <c r="CI18" s="243"/>
      <c r="CJ18" s="243"/>
      <c r="CK18" s="243"/>
      <c r="CL18" s="243"/>
      <c r="CM18" s="243"/>
      <c r="CN18" s="243"/>
      <c r="CO18" s="243"/>
      <c r="CP18" s="243"/>
      <c r="CQ18" s="243"/>
      <c r="CR18" s="243"/>
      <c r="CS18" s="243"/>
      <c r="CT18" s="243"/>
      <c r="CU18" s="243"/>
      <c r="CV18" s="243"/>
      <c r="CW18" s="243"/>
      <c r="CX18" s="243"/>
      <c r="CY18" s="243"/>
      <c r="CZ18" s="243"/>
      <c r="DA18" s="243"/>
      <c r="DB18" s="243"/>
      <c r="DC18" s="243"/>
      <c r="DD18" s="243"/>
      <c r="DE18" s="243"/>
      <c r="DF18" s="243"/>
      <c r="DG18" s="243"/>
      <c r="DH18" s="243"/>
      <c r="DI18" s="243"/>
      <c r="DJ18" s="243"/>
      <c r="DK18" s="243"/>
      <c r="DL18" s="243"/>
    </row>
    <row r="19" spans="1:116">
      <c r="A19" s="244" t="s">
        <v>213</v>
      </c>
      <c r="B19" s="245" t="s">
        <v>6809</v>
      </c>
      <c r="C19" s="248">
        <v>0.25789995900000001</v>
      </c>
      <c r="D19" s="248">
        <v>0.42762889599999998</v>
      </c>
      <c r="E19" s="248">
        <v>0</v>
      </c>
      <c r="F19" s="248">
        <v>3.45</v>
      </c>
      <c r="G19" s="248">
        <v>0.501</v>
      </c>
      <c r="H19" s="248">
        <v>37.5</v>
      </c>
      <c r="I19" s="248">
        <v>2.4169999999999998</v>
      </c>
      <c r="J19" s="249" t="str">
        <f>IFERROR(VLOOKUP($B19,'Core Indicators'!$E$3:$EU$906,147,FALSE),"x")</f>
        <v>x</v>
      </c>
      <c r="K19" s="250">
        <v>-1.3028276999999999</v>
      </c>
      <c r="L19" s="248">
        <v>2.25</v>
      </c>
      <c r="M19" s="249">
        <v>13</v>
      </c>
      <c r="N19" s="249">
        <v>17</v>
      </c>
      <c r="O19" s="249">
        <f>IFERROR(VLOOKUP(B19,'Core Indicators'!$E$3:$G$9906,3,FALSE),"x")</f>
        <v>14729000</v>
      </c>
      <c r="P19" s="249">
        <v>25680</v>
      </c>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243"/>
      <c r="CQ19" s="243"/>
      <c r="CR19" s="243"/>
      <c r="CS19" s="243"/>
      <c r="CT19" s="243"/>
      <c r="CU19" s="243"/>
      <c r="CV19" s="243"/>
      <c r="CW19" s="243"/>
      <c r="CX19" s="243"/>
      <c r="CY19" s="243"/>
      <c r="CZ19" s="243"/>
      <c r="DA19" s="243"/>
      <c r="DB19" s="243"/>
      <c r="DC19" s="243"/>
      <c r="DD19" s="243"/>
      <c r="DE19" s="243"/>
      <c r="DF19" s="243"/>
      <c r="DG19" s="243"/>
      <c r="DH19" s="243"/>
      <c r="DI19" s="243"/>
      <c r="DJ19" s="243"/>
      <c r="DK19" s="243"/>
      <c r="DL19" s="243"/>
    </row>
    <row r="20" spans="1:116">
      <c r="A20" s="244" t="s">
        <v>6810</v>
      </c>
      <c r="B20" s="245" t="s">
        <v>6811</v>
      </c>
      <c r="C20" s="248">
        <v>0.491800026</v>
      </c>
      <c r="D20" s="248">
        <v>0.88181762699999999</v>
      </c>
      <c r="E20" s="248">
        <v>0.01</v>
      </c>
      <c r="F20" s="248" t="s">
        <v>33</v>
      </c>
      <c r="G20" s="248">
        <v>3.1E-2</v>
      </c>
      <c r="H20" s="248">
        <v>26.8</v>
      </c>
      <c r="I20" s="248">
        <v>1.6080000000000001</v>
      </c>
      <c r="J20" s="249" t="str">
        <f>IFERROR(VLOOKUP($B20,'Core Indicators'!$E$3:$EU$906,147,FALSE),"x")</f>
        <v>x</v>
      </c>
      <c r="K20" s="250">
        <v>1.282799</v>
      </c>
      <c r="L20" s="248" t="s">
        <v>33</v>
      </c>
      <c r="M20" s="249">
        <v>95</v>
      </c>
      <c r="N20" s="249">
        <v>69</v>
      </c>
      <c r="O20" s="249" t="str">
        <f>IFERROR(VLOOKUP(B20,'Core Indicators'!$E$3:$G$9906,3,FALSE),"x")</f>
        <v>x</v>
      </c>
      <c r="P20" s="249">
        <v>30280</v>
      </c>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243"/>
      <c r="CQ20" s="243"/>
      <c r="CR20" s="243"/>
      <c r="CS20" s="243"/>
      <c r="CT20" s="243"/>
      <c r="CU20" s="243"/>
      <c r="CV20" s="243"/>
      <c r="CW20" s="243"/>
      <c r="CX20" s="243"/>
      <c r="CY20" s="243"/>
      <c r="CZ20" s="243"/>
      <c r="DA20" s="243"/>
      <c r="DB20" s="243"/>
      <c r="DC20" s="243"/>
      <c r="DD20" s="243"/>
      <c r="DE20" s="243"/>
      <c r="DF20" s="243"/>
      <c r="DG20" s="243"/>
      <c r="DH20" s="243"/>
      <c r="DI20" s="243"/>
      <c r="DJ20" s="243"/>
      <c r="DK20" s="243"/>
      <c r="DL20" s="243"/>
    </row>
    <row r="21" spans="1:116">
      <c r="A21" s="244" t="s">
        <v>939</v>
      </c>
      <c r="B21" s="245" t="s">
        <v>6812</v>
      </c>
      <c r="C21" s="248">
        <v>0.81187498700000005</v>
      </c>
      <c r="D21" s="248">
        <v>0.75766850299999999</v>
      </c>
      <c r="E21" s="248">
        <v>0.33</v>
      </c>
      <c r="F21" s="248">
        <v>5.43</v>
      </c>
      <c r="G21" s="248">
        <v>0.57299999999999995</v>
      </c>
      <c r="H21" s="248">
        <v>34.4</v>
      </c>
      <c r="I21" s="248">
        <v>2.2930000000000001</v>
      </c>
      <c r="J21" s="249">
        <f>IFERROR(VLOOKUP($B21,'Core Indicators'!$E$3:$EU$906,147,FALSE),"x")</f>
        <v>66</v>
      </c>
      <c r="K21" s="250">
        <v>-0.41247929999999999</v>
      </c>
      <c r="L21" s="248">
        <v>5.5</v>
      </c>
      <c r="M21" s="249">
        <v>61</v>
      </c>
      <c r="N21" s="249">
        <v>45</v>
      </c>
      <c r="O21" s="249">
        <f>IFERROR(VLOOKUP(B21,'Core Indicators'!$E$3:$G$9906,3,FALSE),"x")</f>
        <v>15170000</v>
      </c>
      <c r="P21" s="249">
        <v>112760</v>
      </c>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243"/>
      <c r="CQ21" s="243"/>
      <c r="CR21" s="243"/>
      <c r="CS21" s="243"/>
      <c r="CT21" s="243"/>
      <c r="CU21" s="243"/>
      <c r="CV21" s="243"/>
      <c r="CW21" s="243"/>
      <c r="CX21" s="243"/>
      <c r="CY21" s="243"/>
      <c r="CZ21" s="243"/>
      <c r="DA21" s="243"/>
      <c r="DB21" s="243"/>
      <c r="DC21" s="243"/>
      <c r="DD21" s="243"/>
      <c r="DE21" s="243"/>
      <c r="DF21" s="243"/>
      <c r="DG21" s="243"/>
      <c r="DH21" s="243"/>
      <c r="DI21" s="243"/>
      <c r="DJ21" s="243"/>
      <c r="DK21" s="243"/>
      <c r="DL21" s="243"/>
    </row>
    <row r="22" spans="1:116">
      <c r="A22" s="244" t="s">
        <v>950</v>
      </c>
      <c r="B22" s="245" t="s">
        <v>6813</v>
      </c>
      <c r="C22" s="248">
        <v>0.55109997700000002</v>
      </c>
      <c r="D22" s="248">
        <v>0.46746239299999998</v>
      </c>
      <c r="E22" s="248">
        <v>0</v>
      </c>
      <c r="F22" s="248">
        <v>2.82</v>
      </c>
      <c r="G22" s="248">
        <v>0.55500000000000005</v>
      </c>
      <c r="H22" s="248">
        <v>37.4</v>
      </c>
      <c r="I22" s="248">
        <v>2.8820000000000001</v>
      </c>
      <c r="J22" s="249">
        <f>IFERROR(VLOOKUP($B22,'Core Indicators'!$E$3:$EU$906,147,FALSE),"x")</f>
        <v>2436</v>
      </c>
      <c r="K22" s="250">
        <v>-0.88385860000000005</v>
      </c>
      <c r="L22" s="248">
        <v>1.75</v>
      </c>
      <c r="M22" s="249">
        <v>20</v>
      </c>
      <c r="N22" s="249">
        <v>40</v>
      </c>
      <c r="O22" s="249">
        <f>IFERROR(VLOOKUP(B22,'Core Indicators'!$E$3:$G$9906,3,FALSE),"x")</f>
        <v>24071000</v>
      </c>
      <c r="P22" s="249">
        <v>273600</v>
      </c>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43"/>
      <c r="CQ22" s="243"/>
      <c r="CR22" s="243"/>
      <c r="CS22" s="243"/>
      <c r="CT22" s="243"/>
      <c r="CU22" s="243"/>
      <c r="CV22" s="243"/>
      <c r="CW22" s="243"/>
      <c r="CX22" s="243"/>
      <c r="CY22" s="243"/>
      <c r="CZ22" s="243"/>
      <c r="DA22" s="243"/>
      <c r="DB22" s="243"/>
      <c r="DC22" s="243"/>
      <c r="DD22" s="243"/>
      <c r="DE22" s="243"/>
      <c r="DF22" s="243"/>
      <c r="DG22" s="243"/>
      <c r="DH22" s="243"/>
      <c r="DI22" s="243"/>
      <c r="DJ22" s="243"/>
      <c r="DK22" s="243"/>
      <c r="DL22" s="243"/>
    </row>
    <row r="23" spans="1:116">
      <c r="A23" s="244" t="s">
        <v>675</v>
      </c>
      <c r="B23" s="245" t="s">
        <v>6814</v>
      </c>
      <c r="C23" s="248">
        <v>0.18887103399999999</v>
      </c>
      <c r="D23" s="248">
        <v>0.55284488099999995</v>
      </c>
      <c r="E23" s="248">
        <v>0.112</v>
      </c>
      <c r="F23" s="248">
        <v>4.72</v>
      </c>
      <c r="G23" s="248">
        <v>0.48699999999999999</v>
      </c>
      <c r="H23" s="248">
        <v>30.9</v>
      </c>
      <c r="I23" s="248">
        <v>2.226</v>
      </c>
      <c r="J23" s="249">
        <f>IFERROR(VLOOKUP($B23,'Core Indicators'!$E$3:$EU$906,147,FALSE),"x")</f>
        <v>6</v>
      </c>
      <c r="K23" s="250">
        <v>-0.96005940000000001</v>
      </c>
      <c r="L23" s="248">
        <v>4</v>
      </c>
      <c r="M23" s="249">
        <v>44</v>
      </c>
      <c r="N23" s="249">
        <v>24</v>
      </c>
      <c r="O23" s="249">
        <f>IFERROR(VLOOKUP(B23,'Core Indicators'!$E$3:$G$9906,3,FALSE),"x")</f>
        <v>171029000</v>
      </c>
      <c r="P23" s="249">
        <v>130170</v>
      </c>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43"/>
      <c r="CQ23" s="243"/>
      <c r="CR23" s="243"/>
      <c r="CS23" s="243"/>
      <c r="CT23" s="243"/>
      <c r="CU23" s="243"/>
      <c r="CV23" s="243"/>
      <c r="CW23" s="243"/>
      <c r="CX23" s="243"/>
      <c r="CY23" s="243"/>
      <c r="CZ23" s="243"/>
      <c r="DA23" s="243"/>
      <c r="DB23" s="243"/>
      <c r="DC23" s="243"/>
      <c r="DD23" s="243"/>
      <c r="DE23" s="243"/>
      <c r="DF23" s="243"/>
      <c r="DG23" s="243"/>
      <c r="DH23" s="243"/>
      <c r="DI23" s="243"/>
      <c r="DJ23" s="243"/>
      <c r="DK23" s="243"/>
      <c r="DL23" s="243"/>
    </row>
    <row r="24" spans="1:116">
      <c r="A24" s="244" t="s">
        <v>6815</v>
      </c>
      <c r="B24" s="245" t="s">
        <v>6816</v>
      </c>
      <c r="C24" s="248">
        <v>0.29830702799999997</v>
      </c>
      <c r="D24" s="248">
        <v>0.78202176999999995</v>
      </c>
      <c r="E24" s="248">
        <v>0.152</v>
      </c>
      <c r="F24" s="248">
        <v>6.9</v>
      </c>
      <c r="G24" s="248">
        <v>0.20799999999999999</v>
      </c>
      <c r="H24" s="248">
        <v>39.5</v>
      </c>
      <c r="I24" s="248">
        <v>1.6279999999999999</v>
      </c>
      <c r="J24" s="249" t="str">
        <f>IFERROR(VLOOKUP($B24,'Core Indicators'!$E$3:$EU$906,147,FALSE),"x")</f>
        <v>x</v>
      </c>
      <c r="K24" s="250">
        <v>-3.3342299999999998E-2</v>
      </c>
      <c r="L24" s="248">
        <v>6.5</v>
      </c>
      <c r="M24" s="249">
        <v>74</v>
      </c>
      <c r="N24" s="249">
        <v>40</v>
      </c>
      <c r="O24" s="249" t="str">
        <f>IFERROR(VLOOKUP(B24,'Core Indicators'!$E$3:$G$9906,3,FALSE),"x")</f>
        <v>x</v>
      </c>
      <c r="P24" s="249">
        <v>108560</v>
      </c>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c r="BR24" s="243"/>
      <c r="BS24" s="243"/>
      <c r="BT24" s="243"/>
      <c r="BU24" s="243"/>
      <c r="BV24" s="243"/>
      <c r="BW24" s="243"/>
      <c r="BX24" s="243"/>
      <c r="BY24" s="243"/>
      <c r="BZ24" s="243"/>
      <c r="CA24" s="243"/>
      <c r="CB24" s="243"/>
      <c r="CC24" s="243"/>
      <c r="CD24" s="243"/>
      <c r="CE24" s="243"/>
      <c r="CF24" s="243"/>
      <c r="CG24" s="243"/>
      <c r="CH24" s="243"/>
      <c r="CI24" s="243"/>
      <c r="CJ24" s="243"/>
      <c r="CK24" s="243"/>
      <c r="CL24" s="243"/>
      <c r="CM24" s="243"/>
      <c r="CN24" s="243"/>
      <c r="CO24" s="243"/>
      <c r="CP24" s="243"/>
      <c r="CQ24" s="243"/>
      <c r="CR24" s="243"/>
      <c r="CS24" s="243"/>
      <c r="CT24" s="243"/>
      <c r="CU24" s="243"/>
      <c r="CV24" s="243"/>
      <c r="CW24" s="243"/>
      <c r="CX24" s="243"/>
      <c r="CY24" s="243"/>
      <c r="CZ24" s="243"/>
      <c r="DA24" s="243"/>
      <c r="DB24" s="243"/>
      <c r="DC24" s="243"/>
      <c r="DD24" s="243"/>
      <c r="DE24" s="243"/>
      <c r="DF24" s="243"/>
      <c r="DG24" s="243"/>
      <c r="DH24" s="243"/>
      <c r="DI24" s="243"/>
      <c r="DJ24" s="243"/>
      <c r="DK24" s="243"/>
      <c r="DL24" s="243"/>
    </row>
    <row r="25" spans="1:116">
      <c r="A25" s="244" t="s">
        <v>6817</v>
      </c>
      <c r="B25" s="245" t="s">
        <v>6818</v>
      </c>
      <c r="C25" s="248">
        <v>0.85500000200000004</v>
      </c>
      <c r="D25" s="248">
        <v>0.33834819300000002</v>
      </c>
      <c r="E25" s="248">
        <v>0.35</v>
      </c>
      <c r="F25" s="248">
        <v>3.22</v>
      </c>
      <c r="G25" s="248">
        <v>0.16500000000000001</v>
      </c>
      <c r="H25" s="248" t="s">
        <v>33</v>
      </c>
      <c r="I25" s="248">
        <v>2.1309999999999998</v>
      </c>
      <c r="J25" s="249" t="str">
        <f>IFERROR(VLOOKUP($B25,'Core Indicators'!$E$3:$EU$906,147,FALSE),"x")</f>
        <v>x</v>
      </c>
      <c r="K25" s="250">
        <v>0.16793730000000001</v>
      </c>
      <c r="L25" s="248">
        <v>2.75</v>
      </c>
      <c r="M25" s="249">
        <v>12</v>
      </c>
      <c r="N25" s="249">
        <v>50</v>
      </c>
      <c r="O25" s="249" t="str">
        <f>IFERROR(VLOOKUP(B25,'Core Indicators'!$E$3:$G$9906,3,FALSE),"x")</f>
        <v>x</v>
      </c>
      <c r="P25" s="249">
        <v>790</v>
      </c>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c r="BR25" s="243"/>
      <c r="BS25" s="243"/>
      <c r="BT25" s="243"/>
      <c r="BU25" s="243"/>
      <c r="BV25" s="243"/>
      <c r="BW25" s="243"/>
      <c r="BX25" s="243"/>
      <c r="BY25" s="243"/>
      <c r="BZ25" s="243"/>
      <c r="CA25" s="243"/>
      <c r="CB25" s="243"/>
      <c r="CC25" s="243"/>
      <c r="CD25" s="243"/>
      <c r="CE25" s="243"/>
      <c r="CF25" s="243"/>
      <c r="CG25" s="243"/>
      <c r="CH25" s="243"/>
      <c r="CI25" s="243"/>
      <c r="CJ25" s="243"/>
      <c r="CK25" s="243"/>
      <c r="CL25" s="243"/>
      <c r="CM25" s="243"/>
      <c r="CN25" s="243"/>
      <c r="CO25" s="243"/>
      <c r="CP25" s="243"/>
      <c r="CQ25" s="243"/>
      <c r="CR25" s="243"/>
      <c r="CS25" s="243"/>
      <c r="CT25" s="243"/>
      <c r="CU25" s="243"/>
      <c r="CV25" s="243"/>
      <c r="CW25" s="243"/>
      <c r="CX25" s="243"/>
      <c r="CY25" s="243"/>
      <c r="CZ25" s="243"/>
      <c r="DA25" s="243"/>
      <c r="DB25" s="243"/>
      <c r="DC25" s="243"/>
      <c r="DD25" s="243"/>
      <c r="DE25" s="243"/>
      <c r="DF25" s="243"/>
      <c r="DG25" s="243"/>
      <c r="DH25" s="243"/>
      <c r="DI25" s="243"/>
      <c r="DJ25" s="243"/>
      <c r="DK25" s="243"/>
      <c r="DL25" s="243"/>
    </row>
    <row r="26" spans="1:116">
      <c r="A26" s="244" t="s">
        <v>6819</v>
      </c>
      <c r="B26" s="245" t="s">
        <v>6820</v>
      </c>
      <c r="C26" s="248">
        <v>0.275290959</v>
      </c>
      <c r="D26" s="248" t="s">
        <v>33</v>
      </c>
      <c r="E26" s="248">
        <v>0</v>
      </c>
      <c r="F26" s="248" t="s">
        <v>33</v>
      </c>
      <c r="G26" s="248">
        <v>0.32500000000000001</v>
      </c>
      <c r="H26" s="248" t="s">
        <v>33</v>
      </c>
      <c r="I26" s="248" t="s">
        <v>33</v>
      </c>
      <c r="J26" s="249" t="str">
        <f>IFERROR(VLOOKUP($B26,'Core Indicators'!$E$3:$EU$906,147,FALSE),"x")</f>
        <v>x</v>
      </c>
      <c r="K26" s="250">
        <v>0.25099549999999998</v>
      </c>
      <c r="L26" s="248" t="s">
        <v>33</v>
      </c>
      <c r="M26" s="249">
        <v>90</v>
      </c>
      <c r="N26" s="249">
        <v>64</v>
      </c>
      <c r="O26" s="249" t="str">
        <f>IFERROR(VLOOKUP(B26,'Core Indicators'!$E$3:$G$9906,3,FALSE),"x")</f>
        <v>x</v>
      </c>
      <c r="P26" s="249">
        <v>10010</v>
      </c>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c r="BR26" s="243"/>
      <c r="BS26" s="243"/>
      <c r="BT26" s="243"/>
      <c r="BU26" s="243"/>
      <c r="BV26" s="243"/>
      <c r="BW26" s="243"/>
      <c r="BX26" s="243"/>
      <c r="BY26" s="243"/>
      <c r="BZ26" s="243"/>
      <c r="CA26" s="243"/>
      <c r="CB26" s="243"/>
      <c r="CC26" s="243"/>
      <c r="CD26" s="243"/>
      <c r="CE26" s="243"/>
      <c r="CF26" s="243"/>
      <c r="CG26" s="243"/>
      <c r="CH26" s="243"/>
      <c r="CI26" s="243"/>
      <c r="CJ26" s="243"/>
      <c r="CK26" s="243"/>
      <c r="CL26" s="243"/>
      <c r="CM26" s="243"/>
      <c r="CN26" s="243"/>
      <c r="CO26" s="243"/>
      <c r="CP26" s="243"/>
      <c r="CQ26" s="243"/>
      <c r="CR26" s="243"/>
      <c r="CS26" s="243"/>
      <c r="CT26" s="243"/>
      <c r="CU26" s="243"/>
      <c r="CV26" s="243"/>
      <c r="CW26" s="243"/>
      <c r="CX26" s="243"/>
      <c r="CY26" s="243"/>
      <c r="CZ26" s="243"/>
      <c r="DA26" s="243"/>
      <c r="DB26" s="243"/>
      <c r="DC26" s="243"/>
      <c r="DD26" s="243"/>
      <c r="DE26" s="243"/>
      <c r="DF26" s="243"/>
      <c r="DG26" s="243"/>
      <c r="DH26" s="243"/>
      <c r="DI26" s="243"/>
      <c r="DJ26" s="243"/>
      <c r="DK26" s="243"/>
      <c r="DL26" s="243"/>
    </row>
    <row r="27" spans="1:116">
      <c r="A27" s="244" t="s">
        <v>6821</v>
      </c>
      <c r="B27" s="245" t="s">
        <v>6822</v>
      </c>
      <c r="C27" s="248">
        <v>0.63031901499999998</v>
      </c>
      <c r="D27" s="248">
        <v>0.71384306399999997</v>
      </c>
      <c r="E27" s="248">
        <v>0.01</v>
      </c>
      <c r="F27" s="248">
        <v>5.95</v>
      </c>
      <c r="G27" s="248">
        <v>0.157</v>
      </c>
      <c r="H27" s="248">
        <v>30.3</v>
      </c>
      <c r="I27" s="248">
        <v>1.81</v>
      </c>
      <c r="J27" s="249" t="str">
        <f>IFERROR(VLOOKUP($B27,'Core Indicators'!$E$3:$EU$906,147,FALSE),"x")</f>
        <v>x</v>
      </c>
      <c r="K27" s="250">
        <v>-0.31913399999999997</v>
      </c>
      <c r="L27" s="248">
        <v>6.5</v>
      </c>
      <c r="M27" s="249">
        <v>54</v>
      </c>
      <c r="N27" s="249">
        <v>34</v>
      </c>
      <c r="O27" s="249" t="str">
        <f>IFERROR(VLOOKUP(B27,'Core Indicators'!$E$3:$G$9906,3,FALSE),"x")</f>
        <v>x</v>
      </c>
      <c r="P27" s="249">
        <v>51200</v>
      </c>
      <c r="Q27" s="243"/>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c r="BR27" s="243"/>
      <c r="BS27" s="243"/>
      <c r="BT27" s="243"/>
      <c r="BU27" s="243"/>
      <c r="BV27" s="243"/>
      <c r="BW27" s="243"/>
      <c r="BX27" s="243"/>
      <c r="BY27" s="243"/>
      <c r="BZ27" s="243"/>
      <c r="CA27" s="243"/>
      <c r="CB27" s="243"/>
      <c r="CC27" s="243"/>
      <c r="CD27" s="243"/>
      <c r="CE27" s="243"/>
      <c r="CF27" s="243"/>
      <c r="CG27" s="243"/>
      <c r="CH27" s="243"/>
      <c r="CI27" s="243"/>
      <c r="CJ27" s="243"/>
      <c r="CK27" s="243"/>
      <c r="CL27" s="243"/>
      <c r="CM27" s="243"/>
      <c r="CN27" s="243"/>
      <c r="CO27" s="243"/>
      <c r="CP27" s="243"/>
      <c r="CQ27" s="243"/>
      <c r="CR27" s="243"/>
      <c r="CS27" s="243"/>
      <c r="CT27" s="243"/>
      <c r="CU27" s="243"/>
      <c r="CV27" s="243"/>
      <c r="CW27" s="243"/>
      <c r="CX27" s="243"/>
      <c r="CY27" s="243"/>
      <c r="CZ27" s="243"/>
      <c r="DA27" s="243"/>
      <c r="DB27" s="243"/>
      <c r="DC27" s="243"/>
      <c r="DD27" s="243"/>
      <c r="DE27" s="243"/>
      <c r="DF27" s="243"/>
      <c r="DG27" s="243"/>
      <c r="DH27" s="243"/>
      <c r="DI27" s="243"/>
      <c r="DJ27" s="243"/>
      <c r="DK27" s="243"/>
      <c r="DL27" s="243"/>
    </row>
    <row r="28" spans="1:116">
      <c r="A28" s="244" t="s">
        <v>6823</v>
      </c>
      <c r="B28" s="245" t="s">
        <v>6824</v>
      </c>
      <c r="C28" s="248">
        <v>0.29158097999999999</v>
      </c>
      <c r="D28" s="248">
        <v>0.35429862099999998</v>
      </c>
      <c r="E28" s="248">
        <v>3.1E-2</v>
      </c>
      <c r="F28" s="248">
        <v>3.45</v>
      </c>
      <c r="G28" s="248">
        <v>0.08</v>
      </c>
      <c r="H28" s="248">
        <v>24.4</v>
      </c>
      <c r="I28" s="248">
        <v>2.2160000000000002</v>
      </c>
      <c r="J28" s="249" t="str">
        <f>IFERROR(VLOOKUP($B28,'Core Indicators'!$E$3:$EU$906,147,FALSE),"x")</f>
        <v>x</v>
      </c>
      <c r="K28" s="250">
        <v>-1.2305997</v>
      </c>
      <c r="L28" s="248">
        <v>2.5</v>
      </c>
      <c r="M28" s="249">
        <v>7</v>
      </c>
      <c r="N28" s="249">
        <v>31</v>
      </c>
      <c r="O28" s="249" t="str">
        <f>IFERROR(VLOOKUP(B28,'Core Indicators'!$E$3:$G$9906,3,FALSE),"x")</f>
        <v>x</v>
      </c>
      <c r="P28" s="249">
        <v>202950</v>
      </c>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243"/>
      <c r="CQ28" s="243"/>
      <c r="CR28" s="243"/>
      <c r="CS28" s="243"/>
      <c r="CT28" s="243"/>
      <c r="CU28" s="243"/>
      <c r="CV28" s="243"/>
      <c r="CW28" s="243"/>
      <c r="CX28" s="243"/>
      <c r="CY28" s="243"/>
      <c r="CZ28" s="243"/>
      <c r="DA28" s="243"/>
      <c r="DB28" s="243"/>
      <c r="DC28" s="243"/>
      <c r="DD28" s="243"/>
      <c r="DE28" s="243"/>
      <c r="DF28" s="243"/>
      <c r="DG28" s="243"/>
      <c r="DH28" s="243"/>
      <c r="DI28" s="243"/>
      <c r="DJ28" s="243"/>
      <c r="DK28" s="243"/>
      <c r="DL28" s="243"/>
    </row>
    <row r="29" spans="1:116">
      <c r="A29" s="244" t="s">
        <v>6825</v>
      </c>
      <c r="B29" s="245" t="s">
        <v>6826</v>
      </c>
      <c r="C29" s="248">
        <v>0.63658801600000003</v>
      </c>
      <c r="D29" s="248" t="s">
        <v>33</v>
      </c>
      <c r="E29" s="248">
        <v>0.17399999999999999</v>
      </c>
      <c r="F29" s="248" t="s">
        <v>33</v>
      </c>
      <c r="G29" s="248">
        <v>0.42799999999999999</v>
      </c>
      <c r="H29" s="248">
        <v>39.9</v>
      </c>
      <c r="I29" s="248" t="s">
        <v>33</v>
      </c>
      <c r="J29" s="249" t="str">
        <f>IFERROR(VLOOKUP($B29,'Core Indicators'!$E$3:$EU$906,147,FALSE),"x")</f>
        <v>x</v>
      </c>
      <c r="K29" s="250">
        <v>-0.39715</v>
      </c>
      <c r="L29" s="248" t="s">
        <v>33</v>
      </c>
      <c r="M29" s="249">
        <v>87</v>
      </c>
      <c r="N29" s="249">
        <v>36</v>
      </c>
      <c r="O29" s="249" t="str">
        <f>IFERROR(VLOOKUP(B29,'Core Indicators'!$E$3:$G$9906,3,FALSE),"x")</f>
        <v>x</v>
      </c>
      <c r="P29" s="249">
        <v>22810</v>
      </c>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c r="BR29" s="243"/>
      <c r="BS29" s="243"/>
      <c r="BT29" s="243"/>
      <c r="BU29" s="243"/>
      <c r="BV29" s="243"/>
      <c r="BW29" s="243"/>
      <c r="BX29" s="243"/>
      <c r="BY29" s="243"/>
      <c r="BZ29" s="243"/>
      <c r="CA29" s="243"/>
      <c r="CB29" s="243"/>
      <c r="CC29" s="243"/>
      <c r="CD29" s="243"/>
      <c r="CE29" s="243"/>
      <c r="CF29" s="243"/>
      <c r="CG29" s="243"/>
      <c r="CH29" s="243"/>
      <c r="CI29" s="243"/>
      <c r="CJ29" s="243"/>
      <c r="CK29" s="243"/>
      <c r="CL29" s="243"/>
      <c r="CM29" s="243"/>
      <c r="CN29" s="243"/>
      <c r="CO29" s="243"/>
      <c r="CP29" s="243"/>
      <c r="CQ29" s="243"/>
      <c r="CR29" s="243"/>
      <c r="CS29" s="243"/>
      <c r="CT29" s="243"/>
      <c r="CU29" s="243"/>
      <c r="CV29" s="243"/>
      <c r="CW29" s="243"/>
      <c r="CX29" s="243"/>
      <c r="CY29" s="243"/>
      <c r="CZ29" s="243"/>
      <c r="DA29" s="243"/>
      <c r="DB29" s="243"/>
      <c r="DC29" s="243"/>
      <c r="DD29" s="243"/>
      <c r="DE29" s="243"/>
      <c r="DF29" s="243"/>
      <c r="DG29" s="243"/>
      <c r="DH29" s="243"/>
      <c r="DI29" s="243"/>
      <c r="DJ29" s="243"/>
      <c r="DK29" s="243"/>
      <c r="DL29" s="243"/>
    </row>
    <row r="30" spans="1:116">
      <c r="A30" s="244" t="s">
        <v>6827</v>
      </c>
      <c r="B30" s="245" t="s">
        <v>6828</v>
      </c>
      <c r="C30" s="248" t="s">
        <v>33</v>
      </c>
      <c r="D30" s="248" t="s">
        <v>33</v>
      </c>
      <c r="E30" s="248" t="s">
        <v>33</v>
      </c>
      <c r="F30" s="248" t="s">
        <v>33</v>
      </c>
      <c r="G30" s="248" t="s">
        <v>33</v>
      </c>
      <c r="H30" s="248" t="s">
        <v>33</v>
      </c>
      <c r="I30" s="248" t="s">
        <v>33</v>
      </c>
      <c r="J30" s="249" t="str">
        <f>IFERROR(VLOOKUP($B30,'Core Indicators'!$E$3:$EU$906,147,FALSE),"x")</f>
        <v>x</v>
      </c>
      <c r="K30" s="250">
        <v>0.80010559999999997</v>
      </c>
      <c r="L30" s="248" t="s">
        <v>33</v>
      </c>
      <c r="M30" s="249" t="s">
        <v>33</v>
      </c>
      <c r="N30" s="249" t="s">
        <v>33</v>
      </c>
      <c r="O30" s="249" t="str">
        <f>IFERROR(VLOOKUP(B30,'Core Indicators'!$E$3:$G$9906,3,FALSE),"x")</f>
        <v>x</v>
      </c>
      <c r="P30" s="249" t="s">
        <v>33</v>
      </c>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3"/>
      <c r="BP30" s="243"/>
      <c r="BQ30" s="243"/>
      <c r="BR30" s="243"/>
      <c r="BS30" s="243"/>
      <c r="BT30" s="243"/>
      <c r="BU30" s="243"/>
      <c r="BV30" s="243"/>
      <c r="BW30" s="243"/>
      <c r="BX30" s="243"/>
      <c r="BY30" s="243"/>
      <c r="BZ30" s="243"/>
      <c r="CA30" s="243"/>
      <c r="CB30" s="243"/>
      <c r="CC30" s="243"/>
      <c r="CD30" s="243"/>
      <c r="CE30" s="243"/>
      <c r="CF30" s="243"/>
      <c r="CG30" s="243"/>
      <c r="CH30" s="243"/>
      <c r="CI30" s="243"/>
      <c r="CJ30" s="243"/>
      <c r="CK30" s="243"/>
      <c r="CL30" s="243"/>
      <c r="CM30" s="243"/>
      <c r="CN30" s="243"/>
      <c r="CO30" s="243"/>
      <c r="CP30" s="243"/>
      <c r="CQ30" s="243"/>
      <c r="CR30" s="243"/>
      <c r="CS30" s="243"/>
      <c r="CT30" s="243"/>
      <c r="CU30" s="243"/>
      <c r="CV30" s="243"/>
      <c r="CW30" s="243"/>
      <c r="CX30" s="243"/>
      <c r="CY30" s="243"/>
      <c r="CZ30" s="243"/>
      <c r="DA30" s="243"/>
      <c r="DB30" s="243"/>
      <c r="DC30" s="243"/>
      <c r="DD30" s="243"/>
      <c r="DE30" s="243"/>
      <c r="DF30" s="243"/>
      <c r="DG30" s="243"/>
      <c r="DH30" s="243"/>
      <c r="DI30" s="243"/>
      <c r="DJ30" s="243"/>
      <c r="DK30" s="243"/>
      <c r="DL30" s="243"/>
    </row>
    <row r="31" spans="1:116">
      <c r="A31" s="244" t="s">
        <v>6829</v>
      </c>
      <c r="B31" s="245" t="s">
        <v>6830</v>
      </c>
      <c r="C31" s="248">
        <v>0.67240000200000005</v>
      </c>
      <c r="D31" s="248">
        <v>0.76336602099999995</v>
      </c>
      <c r="E31" s="248">
        <v>0.03</v>
      </c>
      <c r="F31" s="248">
        <v>6.55</v>
      </c>
      <c r="G31" s="248">
        <v>0.41899999999999998</v>
      </c>
      <c r="H31" s="248">
        <v>40.9</v>
      </c>
      <c r="I31" s="248">
        <v>2.0539999999999998</v>
      </c>
      <c r="J31" s="249" t="str">
        <f>IFERROR(VLOOKUP($B31,'Core Indicators'!$E$3:$EU$906,147,FALSE),"x")</f>
        <v>x</v>
      </c>
      <c r="K31" s="250">
        <v>-1.267722</v>
      </c>
      <c r="L31" s="248">
        <v>4.75</v>
      </c>
      <c r="M31" s="249">
        <v>69</v>
      </c>
      <c r="N31" s="249">
        <v>28</v>
      </c>
      <c r="O31" s="249" t="str">
        <f>IFERROR(VLOOKUP(B31,'Core Indicators'!$E$3:$G$9906,3,FALSE),"x")</f>
        <v>x</v>
      </c>
      <c r="P31" s="249">
        <v>1083300</v>
      </c>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243"/>
      <c r="CQ31" s="243"/>
      <c r="CR31" s="243"/>
      <c r="CS31" s="243"/>
      <c r="CT31" s="243"/>
      <c r="CU31" s="243"/>
      <c r="CV31" s="243"/>
      <c r="CW31" s="243"/>
      <c r="CX31" s="243"/>
      <c r="CY31" s="243"/>
      <c r="CZ31" s="243"/>
      <c r="DA31" s="243"/>
      <c r="DB31" s="243"/>
      <c r="DC31" s="243"/>
      <c r="DD31" s="243"/>
      <c r="DE31" s="243"/>
      <c r="DF31" s="243"/>
      <c r="DG31" s="243"/>
      <c r="DH31" s="243"/>
      <c r="DI31" s="243"/>
      <c r="DJ31" s="243"/>
      <c r="DK31" s="243"/>
      <c r="DL31" s="243"/>
    </row>
    <row r="32" spans="1:116">
      <c r="A32" s="244" t="s">
        <v>58</v>
      </c>
      <c r="B32" s="245" t="s">
        <v>6831</v>
      </c>
      <c r="C32" s="248">
        <v>0.51540597300000002</v>
      </c>
      <c r="D32" s="248">
        <v>0.85371273299999995</v>
      </c>
      <c r="E32" s="248">
        <v>0.51100000000000001</v>
      </c>
      <c r="F32" s="248">
        <v>7.5</v>
      </c>
      <c r="G32" s="248">
        <v>0.39</v>
      </c>
      <c r="H32" s="248">
        <v>50.3</v>
      </c>
      <c r="I32" s="248">
        <v>2.3330000000000002</v>
      </c>
      <c r="J32" s="249" t="str">
        <f>IFERROR(VLOOKUP($B32,'Core Indicators'!$E$3:$EU$906,147,FALSE),"x")</f>
        <v>x</v>
      </c>
      <c r="K32" s="250">
        <v>-0.446218</v>
      </c>
      <c r="L32" s="248">
        <v>7.5</v>
      </c>
      <c r="M32" s="249">
        <v>73</v>
      </c>
      <c r="N32" s="249">
        <v>35</v>
      </c>
      <c r="O32" s="249">
        <f>IFERROR(VLOOKUP(B32,'Core Indicators'!$E$3:$G$9906,3,FALSE),"x")</f>
        <v>212584000</v>
      </c>
      <c r="P32" s="249">
        <v>8358140</v>
      </c>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243"/>
      <c r="CO32" s="243"/>
      <c r="CP32" s="243"/>
      <c r="CQ32" s="243"/>
      <c r="CR32" s="243"/>
      <c r="CS32" s="243"/>
      <c r="CT32" s="243"/>
      <c r="CU32" s="243"/>
      <c r="CV32" s="243"/>
      <c r="CW32" s="243"/>
      <c r="CX32" s="243"/>
      <c r="CY32" s="243"/>
      <c r="CZ32" s="243"/>
      <c r="DA32" s="243"/>
      <c r="DB32" s="243"/>
      <c r="DC32" s="243"/>
      <c r="DD32" s="243"/>
      <c r="DE32" s="243"/>
      <c r="DF32" s="243"/>
      <c r="DG32" s="243"/>
      <c r="DH32" s="243"/>
      <c r="DI32" s="243"/>
      <c r="DJ32" s="243"/>
      <c r="DK32" s="243"/>
      <c r="DL32" s="243"/>
    </row>
    <row r="33" spans="1:116">
      <c r="A33" s="244" t="s">
        <v>6832</v>
      </c>
      <c r="B33" s="245" t="s">
        <v>6833</v>
      </c>
      <c r="C33" s="248">
        <v>0</v>
      </c>
      <c r="D33" s="248">
        <v>0.85439641700000002</v>
      </c>
      <c r="E33" s="248">
        <v>0</v>
      </c>
      <c r="F33" s="248" t="s">
        <v>33</v>
      </c>
      <c r="G33" s="248">
        <v>0.29699999999999999</v>
      </c>
      <c r="H33" s="248">
        <v>34.1</v>
      </c>
      <c r="I33" s="248" t="s">
        <v>33</v>
      </c>
      <c r="J33" s="249" t="str">
        <f>IFERROR(VLOOKUP($B33,'Core Indicators'!$E$3:$EU$906,147,FALSE),"x")</f>
        <v>x</v>
      </c>
      <c r="K33" s="250">
        <v>0.72777510000000001</v>
      </c>
      <c r="L33" s="248" t="s">
        <v>33</v>
      </c>
      <c r="M33" s="249">
        <v>94</v>
      </c>
      <c r="N33" s="249">
        <v>68</v>
      </c>
      <c r="O33" s="249" t="str">
        <f>IFERROR(VLOOKUP(B33,'Core Indicators'!$E$3:$G$9906,3,FALSE),"x")</f>
        <v>x</v>
      </c>
      <c r="P33" s="249">
        <v>430</v>
      </c>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43"/>
      <c r="CQ33" s="243"/>
      <c r="CR33" s="243"/>
      <c r="CS33" s="243"/>
      <c r="CT33" s="243"/>
      <c r="CU33" s="243"/>
      <c r="CV33" s="243"/>
      <c r="CW33" s="243"/>
      <c r="CX33" s="243"/>
      <c r="CY33" s="243"/>
      <c r="CZ33" s="243"/>
      <c r="DA33" s="243"/>
      <c r="DB33" s="243"/>
      <c r="DC33" s="243"/>
      <c r="DD33" s="243"/>
      <c r="DE33" s="243"/>
      <c r="DF33" s="243"/>
      <c r="DG33" s="243"/>
      <c r="DH33" s="243"/>
      <c r="DI33" s="243"/>
      <c r="DJ33" s="243"/>
      <c r="DK33" s="243"/>
      <c r="DL33" s="243"/>
    </row>
    <row r="34" spans="1:116">
      <c r="A34" s="244" t="s">
        <v>6834</v>
      </c>
      <c r="B34" s="245" t="s">
        <v>6835</v>
      </c>
      <c r="C34" s="248">
        <v>0.65450000699999999</v>
      </c>
      <c r="D34" s="248" t="s">
        <v>33</v>
      </c>
      <c r="E34" s="248">
        <v>0.24</v>
      </c>
      <c r="F34" s="248" t="s">
        <v>33</v>
      </c>
      <c r="G34" s="248">
        <v>0.25700000000000001</v>
      </c>
      <c r="H34" s="248" t="s">
        <v>33</v>
      </c>
      <c r="I34" s="248" t="s">
        <v>33</v>
      </c>
      <c r="J34" s="249" t="str">
        <f>IFERROR(VLOOKUP($B34,'Core Indicators'!$E$3:$EU$906,147,FALSE),"x")</f>
        <v>x</v>
      </c>
      <c r="K34" s="250">
        <v>0.58760780000000001</v>
      </c>
      <c r="L34" s="248" t="s">
        <v>33</v>
      </c>
      <c r="M34" s="249">
        <v>27</v>
      </c>
      <c r="N34" s="249">
        <v>63</v>
      </c>
      <c r="O34" s="249" t="str">
        <f>IFERROR(VLOOKUP(B34,'Core Indicators'!$E$3:$G$9906,3,FALSE),"x")</f>
        <v>x</v>
      </c>
      <c r="P34" s="249">
        <v>5270</v>
      </c>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3"/>
      <c r="BR34" s="243"/>
      <c r="BS34" s="243"/>
      <c r="BT34" s="243"/>
      <c r="BU34" s="243"/>
      <c r="BV34" s="243"/>
      <c r="BW34" s="243"/>
      <c r="BX34" s="243"/>
      <c r="BY34" s="243"/>
      <c r="BZ34" s="243"/>
      <c r="CA34" s="243"/>
      <c r="CB34" s="243"/>
      <c r="CC34" s="243"/>
      <c r="CD34" s="243"/>
      <c r="CE34" s="243"/>
      <c r="CF34" s="243"/>
      <c r="CG34" s="243"/>
      <c r="CH34" s="243"/>
      <c r="CI34" s="243"/>
      <c r="CJ34" s="243"/>
      <c r="CK34" s="243"/>
      <c r="CL34" s="243"/>
      <c r="CM34" s="243"/>
      <c r="CN34" s="243"/>
      <c r="CO34" s="243"/>
      <c r="CP34" s="243"/>
      <c r="CQ34" s="243"/>
      <c r="CR34" s="243"/>
      <c r="CS34" s="243"/>
      <c r="CT34" s="243"/>
      <c r="CU34" s="243"/>
      <c r="CV34" s="243"/>
      <c r="CW34" s="243"/>
      <c r="CX34" s="243"/>
      <c r="CY34" s="243"/>
      <c r="CZ34" s="243"/>
      <c r="DA34" s="243"/>
      <c r="DB34" s="243"/>
      <c r="DC34" s="243"/>
      <c r="DD34" s="243"/>
      <c r="DE34" s="243"/>
      <c r="DF34" s="243"/>
      <c r="DG34" s="243"/>
      <c r="DH34" s="243"/>
      <c r="DI34" s="243"/>
      <c r="DJ34" s="243"/>
      <c r="DK34" s="243"/>
      <c r="DL34" s="243"/>
    </row>
    <row r="35" spans="1:116">
      <c r="A35" s="244" t="s">
        <v>6836</v>
      </c>
      <c r="B35" s="245" t="s">
        <v>6837</v>
      </c>
      <c r="C35" s="248">
        <v>0.75999999299999998</v>
      </c>
      <c r="D35" s="248">
        <v>0.63579933700000002</v>
      </c>
      <c r="E35" s="248">
        <v>0.6</v>
      </c>
      <c r="F35" s="248">
        <v>7.2</v>
      </c>
      <c r="G35" s="248">
        <v>0.27800000000000002</v>
      </c>
      <c r="H35" s="248">
        <v>28.5</v>
      </c>
      <c r="I35" s="248">
        <v>1.546</v>
      </c>
      <c r="J35" s="249" t="str">
        <f>IFERROR(VLOOKUP($B35,'Core Indicators'!$E$3:$EU$906,147,FALSE),"x")</f>
        <v>x</v>
      </c>
      <c r="K35" s="250">
        <v>0.79026649999999998</v>
      </c>
      <c r="L35" s="248">
        <v>7.5</v>
      </c>
      <c r="M35" s="249">
        <v>69</v>
      </c>
      <c r="N35" s="249">
        <v>71</v>
      </c>
      <c r="O35" s="249" t="str">
        <f>IFERROR(VLOOKUP(B35,'Core Indicators'!$E$3:$G$9906,3,FALSE),"x")</f>
        <v>x</v>
      </c>
      <c r="P35" s="249">
        <v>38140</v>
      </c>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c r="BR35" s="243"/>
      <c r="BS35" s="243"/>
      <c r="BT35" s="243"/>
      <c r="BU35" s="243"/>
      <c r="BV35" s="243"/>
      <c r="BW35" s="243"/>
      <c r="BX35" s="243"/>
      <c r="BY35" s="243"/>
      <c r="BZ35" s="243"/>
      <c r="CA35" s="243"/>
      <c r="CB35" s="243"/>
      <c r="CC35" s="243"/>
      <c r="CD35" s="243"/>
      <c r="CE35" s="243"/>
      <c r="CF35" s="243"/>
      <c r="CG35" s="243"/>
      <c r="CH35" s="243"/>
      <c r="CI35" s="243"/>
      <c r="CJ35" s="243"/>
      <c r="CK35" s="243"/>
      <c r="CL35" s="243"/>
      <c r="CM35" s="243"/>
      <c r="CN35" s="243"/>
      <c r="CO35" s="243"/>
      <c r="CP35" s="243"/>
      <c r="CQ35" s="243"/>
      <c r="CR35" s="243"/>
      <c r="CS35" s="243"/>
      <c r="CT35" s="243"/>
      <c r="CU35" s="243"/>
      <c r="CV35" s="243"/>
      <c r="CW35" s="243"/>
      <c r="CX35" s="243"/>
      <c r="CY35" s="243"/>
      <c r="CZ35" s="243"/>
      <c r="DA35" s="243"/>
      <c r="DB35" s="243"/>
      <c r="DC35" s="243"/>
      <c r="DD35" s="243"/>
      <c r="DE35" s="243"/>
      <c r="DF35" s="243"/>
      <c r="DG35" s="243"/>
      <c r="DH35" s="243"/>
      <c r="DI35" s="243"/>
      <c r="DJ35" s="243"/>
      <c r="DK35" s="243"/>
      <c r="DL35" s="243"/>
    </row>
    <row r="36" spans="1:116">
      <c r="A36" s="244" t="s">
        <v>6838</v>
      </c>
      <c r="B36" s="245" t="s">
        <v>6839</v>
      </c>
      <c r="C36" s="248">
        <v>0.66707900799999997</v>
      </c>
      <c r="D36" s="248">
        <v>0.77310828099999995</v>
      </c>
      <c r="E36" s="248">
        <v>8.7999999999999995E-2</v>
      </c>
      <c r="F36" s="248">
        <v>8.4499999999999993</v>
      </c>
      <c r="G36" s="248">
        <v>0.49</v>
      </c>
      <c r="H36" s="248">
        <v>54.9</v>
      </c>
      <c r="I36" s="248">
        <v>1.823</v>
      </c>
      <c r="J36" s="249" t="str">
        <f>IFERROR(VLOOKUP($B36,'Core Indicators'!$E$3:$EU$906,147,FALSE),"x")</f>
        <v>x</v>
      </c>
      <c r="K36" s="250">
        <v>0.31208419999999998</v>
      </c>
      <c r="L36" s="248">
        <v>7.75</v>
      </c>
      <c r="M36" s="249">
        <v>75</v>
      </c>
      <c r="N36" s="249">
        <v>58</v>
      </c>
      <c r="O36" s="249" t="str">
        <f>IFERROR(VLOOKUP(B36,'Core Indicators'!$E$3:$G$9906,3,FALSE),"x")</f>
        <v>x</v>
      </c>
      <c r="P36" s="249">
        <v>566730</v>
      </c>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c r="BR36" s="243"/>
      <c r="BS36" s="243"/>
      <c r="BT36" s="243"/>
      <c r="BU36" s="243"/>
      <c r="BV36" s="243"/>
      <c r="BW36" s="243"/>
      <c r="BX36" s="243"/>
      <c r="BY36" s="243"/>
      <c r="BZ36" s="243"/>
      <c r="CA36" s="243"/>
      <c r="CB36" s="243"/>
      <c r="CC36" s="243"/>
      <c r="CD36" s="243"/>
      <c r="CE36" s="243"/>
      <c r="CF36" s="243"/>
      <c r="CG36" s="243"/>
      <c r="CH36" s="243"/>
      <c r="CI36" s="243"/>
      <c r="CJ36" s="243"/>
      <c r="CK36" s="243"/>
      <c r="CL36" s="243"/>
      <c r="CM36" s="243"/>
      <c r="CN36" s="243"/>
      <c r="CO36" s="243"/>
      <c r="CP36" s="243"/>
      <c r="CQ36" s="243"/>
      <c r="CR36" s="243"/>
      <c r="CS36" s="243"/>
      <c r="CT36" s="243"/>
      <c r="CU36" s="243"/>
      <c r="CV36" s="243"/>
      <c r="CW36" s="243"/>
      <c r="CX36" s="243"/>
      <c r="CY36" s="243"/>
      <c r="CZ36" s="243"/>
      <c r="DA36" s="243"/>
      <c r="DB36" s="243"/>
      <c r="DC36" s="243"/>
      <c r="DD36" s="243"/>
      <c r="DE36" s="243"/>
      <c r="DF36" s="243"/>
      <c r="DG36" s="243"/>
      <c r="DH36" s="243"/>
      <c r="DI36" s="243"/>
      <c r="DJ36" s="243"/>
      <c r="DK36" s="243"/>
      <c r="DL36" s="243"/>
    </row>
    <row r="37" spans="1:116">
      <c r="A37" s="244" t="s">
        <v>961</v>
      </c>
      <c r="B37" s="245" t="s">
        <v>6840</v>
      </c>
      <c r="C37" s="248">
        <v>0.80073498600000004</v>
      </c>
      <c r="D37" s="248">
        <v>0.47458064900000002</v>
      </c>
      <c r="E37" s="248">
        <v>0.108</v>
      </c>
      <c r="F37" s="248">
        <v>3.65</v>
      </c>
      <c r="G37" s="248" t="s">
        <v>33</v>
      </c>
      <c r="H37" s="248">
        <v>43</v>
      </c>
      <c r="I37" s="248">
        <v>2.9060000000000001</v>
      </c>
      <c r="J37" s="249">
        <f>IFERROR(VLOOKUP($B37,'Core Indicators'!$E$3:$EU$906,147,FALSE),"x")</f>
        <v>344</v>
      </c>
      <c r="K37" s="250">
        <v>-1.7147975</v>
      </c>
      <c r="L37" s="248">
        <v>3.5</v>
      </c>
      <c r="M37" s="249">
        <v>5</v>
      </c>
      <c r="N37" s="249">
        <v>24</v>
      </c>
      <c r="O37" s="249">
        <f>IFERROR(VLOOKUP(B37,'Core Indicators'!$E$3:$G$9906,3,FALSE),"x")</f>
        <v>5434000</v>
      </c>
      <c r="P37" s="249">
        <v>622980</v>
      </c>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c r="BR37" s="243"/>
      <c r="BS37" s="243"/>
      <c r="BT37" s="243"/>
      <c r="BU37" s="243"/>
      <c r="BV37" s="243"/>
      <c r="BW37" s="243"/>
      <c r="BX37" s="243"/>
      <c r="BY37" s="243"/>
      <c r="BZ37" s="243"/>
      <c r="CA37" s="243"/>
      <c r="CB37" s="243"/>
      <c r="CC37" s="243"/>
      <c r="CD37" s="243"/>
      <c r="CE37" s="243"/>
      <c r="CF37" s="243"/>
      <c r="CG37" s="243"/>
      <c r="CH37" s="243"/>
      <c r="CI37" s="243"/>
      <c r="CJ37" s="243"/>
      <c r="CK37" s="243"/>
      <c r="CL37" s="243"/>
      <c r="CM37" s="243"/>
      <c r="CN37" s="243"/>
      <c r="CO37" s="243"/>
      <c r="CP37" s="243"/>
      <c r="CQ37" s="243"/>
      <c r="CR37" s="243"/>
      <c r="CS37" s="243"/>
      <c r="CT37" s="243"/>
      <c r="CU37" s="243"/>
      <c r="CV37" s="243"/>
      <c r="CW37" s="243"/>
      <c r="CX37" s="243"/>
      <c r="CY37" s="243"/>
      <c r="CZ37" s="243"/>
      <c r="DA37" s="243"/>
      <c r="DB37" s="243"/>
      <c r="DC37" s="243"/>
      <c r="DD37" s="243"/>
      <c r="DE37" s="243"/>
      <c r="DF37" s="243"/>
      <c r="DG37" s="243"/>
      <c r="DH37" s="243"/>
      <c r="DI37" s="243"/>
      <c r="DJ37" s="243"/>
      <c r="DK37" s="243"/>
      <c r="DL37" s="243"/>
    </row>
    <row r="38" spans="1:116">
      <c r="A38" s="244" t="s">
        <v>6841</v>
      </c>
      <c r="B38" s="245" t="s">
        <v>6842</v>
      </c>
      <c r="C38" s="248">
        <v>0.59659902899999995</v>
      </c>
      <c r="D38" s="248">
        <v>0.83758529900000001</v>
      </c>
      <c r="E38" s="248">
        <v>4.9000000000000002E-2</v>
      </c>
      <c r="F38" s="248" t="s">
        <v>33</v>
      </c>
      <c r="G38" s="248">
        <v>5.1999999999999998E-2</v>
      </c>
      <c r="H38" s="248">
        <v>31.5</v>
      </c>
      <c r="I38" s="248">
        <v>1.5249999999999999</v>
      </c>
      <c r="J38" s="249" t="str">
        <f>IFERROR(VLOOKUP($B38,'Core Indicators'!$E$3:$EU$906,147,FALSE),"x")</f>
        <v>x</v>
      </c>
      <c r="K38" s="250">
        <v>1.4608299</v>
      </c>
      <c r="L38" s="248" t="s">
        <v>33</v>
      </c>
      <c r="M38" s="249">
        <v>97</v>
      </c>
      <c r="N38" s="249">
        <v>75</v>
      </c>
      <c r="O38" s="249" t="str">
        <f>IFERROR(VLOOKUP(B38,'Core Indicators'!$E$3:$G$9906,3,FALSE),"x")</f>
        <v>x</v>
      </c>
      <c r="P38" s="249">
        <v>8788700</v>
      </c>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c r="BR38" s="243"/>
      <c r="BS38" s="243"/>
      <c r="BT38" s="243"/>
      <c r="BU38" s="243"/>
      <c r="BV38" s="243"/>
      <c r="BW38" s="243"/>
      <c r="BX38" s="243"/>
      <c r="BY38" s="243"/>
      <c r="BZ38" s="243"/>
      <c r="CA38" s="243"/>
      <c r="CB38" s="243"/>
      <c r="CC38" s="243"/>
      <c r="CD38" s="243"/>
      <c r="CE38" s="243"/>
      <c r="CF38" s="243"/>
      <c r="CG38" s="243"/>
      <c r="CH38" s="243"/>
      <c r="CI38" s="243"/>
      <c r="CJ38" s="243"/>
      <c r="CK38" s="243"/>
      <c r="CL38" s="243"/>
      <c r="CM38" s="243"/>
      <c r="CN38" s="243"/>
      <c r="CO38" s="243"/>
      <c r="CP38" s="243"/>
      <c r="CQ38" s="243"/>
      <c r="CR38" s="243"/>
      <c r="CS38" s="243"/>
      <c r="CT38" s="243"/>
      <c r="CU38" s="243"/>
      <c r="CV38" s="243"/>
      <c r="CW38" s="243"/>
      <c r="CX38" s="243"/>
      <c r="CY38" s="243"/>
      <c r="CZ38" s="243"/>
      <c r="DA38" s="243"/>
      <c r="DB38" s="243"/>
      <c r="DC38" s="243"/>
      <c r="DD38" s="243"/>
      <c r="DE38" s="243"/>
      <c r="DF38" s="243"/>
      <c r="DG38" s="243"/>
      <c r="DH38" s="243"/>
      <c r="DI38" s="243"/>
      <c r="DJ38" s="243"/>
      <c r="DK38" s="243"/>
      <c r="DL38" s="243"/>
    </row>
    <row r="39" spans="1:116">
      <c r="A39" s="244" t="s">
        <v>6843</v>
      </c>
      <c r="B39" s="245" t="s">
        <v>6844</v>
      </c>
      <c r="C39" s="248">
        <v>0.54501000700000002</v>
      </c>
      <c r="D39" s="248">
        <v>0.88492816699999999</v>
      </c>
      <c r="E39" s="248">
        <v>0</v>
      </c>
      <c r="F39" s="248" t="s">
        <v>33</v>
      </c>
      <c r="G39" s="248">
        <v>0.01</v>
      </c>
      <c r="H39" s="248">
        <v>33.799999999999997</v>
      </c>
      <c r="I39" s="248">
        <v>1.363</v>
      </c>
      <c r="J39" s="249" t="str">
        <f>IFERROR(VLOOKUP($B39,'Core Indicators'!$E$3:$EU$906,147,FALSE),"x")</f>
        <v>x</v>
      </c>
      <c r="K39" s="250">
        <v>1.7636516</v>
      </c>
      <c r="L39" s="248" t="s">
        <v>33</v>
      </c>
      <c r="M39" s="249">
        <v>96</v>
      </c>
      <c r="N39" s="249">
        <v>80</v>
      </c>
      <c r="O39" s="249" t="str">
        <f>IFERROR(VLOOKUP(B39,'Core Indicators'!$E$3:$G$9906,3,FALSE),"x")</f>
        <v>x</v>
      </c>
      <c r="P39" s="249">
        <v>39509.599999999999</v>
      </c>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c r="BR39" s="243"/>
      <c r="BS39" s="243"/>
      <c r="BT39" s="243"/>
      <c r="BU39" s="243"/>
      <c r="BV39" s="243"/>
      <c r="BW39" s="243"/>
      <c r="BX39" s="243"/>
      <c r="BY39" s="243"/>
      <c r="BZ39" s="243"/>
      <c r="CA39" s="243"/>
      <c r="CB39" s="243"/>
      <c r="CC39" s="243"/>
      <c r="CD39" s="243"/>
      <c r="CE39" s="243"/>
      <c r="CF39" s="243"/>
      <c r="CG39" s="243"/>
      <c r="CH39" s="243"/>
      <c r="CI39" s="243"/>
      <c r="CJ39" s="243"/>
      <c r="CK39" s="243"/>
      <c r="CL39" s="243"/>
      <c r="CM39" s="243"/>
      <c r="CN39" s="243"/>
      <c r="CO39" s="243"/>
      <c r="CP39" s="243"/>
      <c r="CQ39" s="243"/>
      <c r="CR39" s="243"/>
      <c r="CS39" s="243"/>
      <c r="CT39" s="243"/>
      <c r="CU39" s="243"/>
      <c r="CV39" s="243"/>
      <c r="CW39" s="243"/>
      <c r="CX39" s="243"/>
      <c r="CY39" s="243"/>
      <c r="CZ39" s="243"/>
      <c r="DA39" s="243"/>
      <c r="DB39" s="243"/>
      <c r="DC39" s="243"/>
      <c r="DD39" s="243"/>
      <c r="DE39" s="243"/>
      <c r="DF39" s="243"/>
      <c r="DG39" s="243"/>
      <c r="DH39" s="243"/>
      <c r="DI39" s="243"/>
      <c r="DJ39" s="243"/>
      <c r="DK39" s="243"/>
      <c r="DL39" s="243"/>
    </row>
    <row r="40" spans="1:116">
      <c r="A40" s="244" t="s">
        <v>717</v>
      </c>
      <c r="B40" s="245" t="s">
        <v>6845</v>
      </c>
      <c r="C40" s="248">
        <v>0.22897403699999999</v>
      </c>
      <c r="D40" s="248">
        <v>0.86629432100000003</v>
      </c>
      <c r="E40" s="248">
        <v>0.128</v>
      </c>
      <c r="F40" s="248">
        <v>9.25</v>
      </c>
      <c r="G40" s="248">
        <v>0.10199999999999999</v>
      </c>
      <c r="H40" s="248">
        <v>43</v>
      </c>
      <c r="I40" s="248">
        <v>1.8260000000000001</v>
      </c>
      <c r="J40" s="249">
        <f>IFERROR(VLOOKUP($B40,'Core Indicators'!$E$3:$EU$906,147,FALSE),"x")</f>
        <v>1</v>
      </c>
      <c r="K40" s="250">
        <v>0.69105530000000004</v>
      </c>
      <c r="L40" s="248">
        <v>9.75</v>
      </c>
      <c r="M40" s="249">
        <v>95</v>
      </c>
      <c r="N40" s="249">
        <v>63</v>
      </c>
      <c r="O40" s="249">
        <f>IFERROR(VLOOKUP(B40,'Core Indicators'!$E$3:$G$9906,3,FALSE),"x")</f>
        <v>19900000</v>
      </c>
      <c r="P40" s="249">
        <v>743532</v>
      </c>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243"/>
      <c r="BI40" s="243"/>
      <c r="BJ40" s="243"/>
      <c r="BK40" s="243"/>
      <c r="BL40" s="243"/>
      <c r="BM40" s="243"/>
      <c r="BN40" s="243"/>
      <c r="BO40" s="243"/>
      <c r="BP40" s="243"/>
      <c r="BQ40" s="243"/>
      <c r="BR40" s="243"/>
      <c r="BS40" s="243"/>
      <c r="BT40" s="243"/>
      <c r="BU40" s="243"/>
      <c r="BV40" s="243"/>
      <c r="BW40" s="243"/>
      <c r="BX40" s="243"/>
      <c r="BY40" s="243"/>
      <c r="BZ40" s="243"/>
      <c r="CA40" s="243"/>
      <c r="CB40" s="243"/>
      <c r="CC40" s="243"/>
      <c r="CD40" s="243"/>
      <c r="CE40" s="243"/>
      <c r="CF40" s="243"/>
      <c r="CG40" s="243"/>
      <c r="CH40" s="243"/>
      <c r="CI40" s="243"/>
      <c r="CJ40" s="243"/>
      <c r="CK40" s="243"/>
      <c r="CL40" s="243"/>
      <c r="CM40" s="243"/>
      <c r="CN40" s="243"/>
      <c r="CO40" s="243"/>
      <c r="CP40" s="243"/>
      <c r="CQ40" s="243"/>
      <c r="CR40" s="243"/>
      <c r="CS40" s="243"/>
      <c r="CT40" s="243"/>
      <c r="CU40" s="243"/>
      <c r="CV40" s="243"/>
      <c r="CW40" s="243"/>
      <c r="CX40" s="243"/>
      <c r="CY40" s="243"/>
      <c r="CZ40" s="243"/>
      <c r="DA40" s="243"/>
      <c r="DB40" s="243"/>
      <c r="DC40" s="243"/>
      <c r="DD40" s="243"/>
      <c r="DE40" s="243"/>
      <c r="DF40" s="243"/>
      <c r="DG40" s="243"/>
      <c r="DH40" s="243"/>
      <c r="DI40" s="243"/>
      <c r="DJ40" s="243"/>
      <c r="DK40" s="243"/>
      <c r="DL40" s="243"/>
    </row>
    <row r="41" spans="1:116">
      <c r="A41" s="244" t="s">
        <v>6846</v>
      </c>
      <c r="B41" s="245" t="s">
        <v>6847</v>
      </c>
      <c r="C41" s="248">
        <v>0.16040162399999999</v>
      </c>
      <c r="D41" s="248">
        <v>0.194384591</v>
      </c>
      <c r="E41" s="248">
        <v>8.3400000000000002E-2</v>
      </c>
      <c r="F41" s="248">
        <v>3.18</v>
      </c>
      <c r="G41" s="248">
        <v>0.13200000000000001</v>
      </c>
      <c r="H41" s="248">
        <v>36</v>
      </c>
      <c r="I41" s="248">
        <v>2.2309999999999999</v>
      </c>
      <c r="J41" s="249" t="str">
        <f>IFERROR(VLOOKUP($B41,'Core Indicators'!$E$3:$EU$906,147,FALSE),"x")</f>
        <v>x</v>
      </c>
      <c r="K41" s="250">
        <v>-0.57931980000000005</v>
      </c>
      <c r="L41" s="248">
        <v>2.25</v>
      </c>
      <c r="M41" s="249">
        <v>9</v>
      </c>
      <c r="N41" s="249">
        <v>43</v>
      </c>
      <c r="O41" s="249" t="str">
        <f>IFERROR(VLOOKUP(B41,'Core Indicators'!$E$3:$G$9906,3,FALSE),"x")</f>
        <v>x</v>
      </c>
      <c r="P41" s="249">
        <v>9388210</v>
      </c>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c r="BR41" s="243"/>
      <c r="BS41" s="243"/>
      <c r="BT41" s="243"/>
      <c r="BU41" s="243"/>
      <c r="BV41" s="243"/>
      <c r="BW41" s="243"/>
      <c r="BX41" s="243"/>
      <c r="BY41" s="243"/>
      <c r="BZ41" s="243"/>
      <c r="CA41" s="243"/>
      <c r="CB41" s="243"/>
      <c r="CC41" s="243"/>
      <c r="CD41" s="243"/>
      <c r="CE41" s="243"/>
      <c r="CF41" s="243"/>
      <c r="CG41" s="243"/>
      <c r="CH41" s="243"/>
      <c r="CI41" s="243"/>
      <c r="CJ41" s="243"/>
      <c r="CK41" s="243"/>
      <c r="CL41" s="243"/>
      <c r="CM41" s="243"/>
      <c r="CN41" s="243"/>
      <c r="CO41" s="243"/>
      <c r="CP41" s="243"/>
      <c r="CQ41" s="243"/>
      <c r="CR41" s="243"/>
      <c r="CS41" s="243"/>
      <c r="CT41" s="243"/>
      <c r="CU41" s="243"/>
      <c r="CV41" s="243"/>
      <c r="CW41" s="243"/>
      <c r="CX41" s="243"/>
      <c r="CY41" s="243"/>
      <c r="CZ41" s="243"/>
      <c r="DA41" s="243"/>
      <c r="DB41" s="243"/>
      <c r="DC41" s="243"/>
      <c r="DD41" s="243"/>
      <c r="DE41" s="243"/>
      <c r="DF41" s="243"/>
      <c r="DG41" s="243"/>
      <c r="DH41" s="243"/>
      <c r="DI41" s="243"/>
      <c r="DJ41" s="243"/>
      <c r="DK41" s="243"/>
      <c r="DL41" s="243"/>
    </row>
    <row r="42" spans="1:116">
      <c r="A42" s="244" t="s">
        <v>225</v>
      </c>
      <c r="B42" s="245" t="s">
        <v>6848</v>
      </c>
      <c r="C42" s="248">
        <v>0.77389999700000001</v>
      </c>
      <c r="D42" s="248">
        <v>0.66545001699999995</v>
      </c>
      <c r="E42" s="248">
        <v>0.11</v>
      </c>
      <c r="F42" s="248">
        <v>4.83</v>
      </c>
      <c r="G42" s="248">
        <v>0.58899999999999997</v>
      </c>
      <c r="H42" s="248">
        <v>35.299999999999997</v>
      </c>
      <c r="I42" s="248">
        <v>2.0609999999999999</v>
      </c>
      <c r="J42" s="249" t="str">
        <f>IFERROR(VLOOKUP($B42,'Core Indicators'!$E$3:$EU$906,147,FALSE),"x")</f>
        <v>x</v>
      </c>
      <c r="K42" s="250">
        <v>-0.57814410000000005</v>
      </c>
      <c r="L42" s="248">
        <v>3.5</v>
      </c>
      <c r="M42" s="249">
        <v>46</v>
      </c>
      <c r="N42" s="249">
        <v>43</v>
      </c>
      <c r="O42" s="249">
        <f>IFERROR(VLOOKUP(B42,'Core Indicators'!$E$3:$G$9906,3,FALSE),"x")</f>
        <v>33494000</v>
      </c>
      <c r="P42" s="249">
        <v>318000</v>
      </c>
      <c r="Q42" s="24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c r="BR42" s="243"/>
      <c r="BS42" s="243"/>
      <c r="BT42" s="243"/>
      <c r="BU42" s="243"/>
      <c r="BV42" s="243"/>
      <c r="BW42" s="243"/>
      <c r="BX42" s="243"/>
      <c r="BY42" s="243"/>
      <c r="BZ42" s="243"/>
      <c r="CA42" s="243"/>
      <c r="CB42" s="243"/>
      <c r="CC42" s="243"/>
      <c r="CD42" s="243"/>
      <c r="CE42" s="243"/>
      <c r="CF42" s="243"/>
      <c r="CG42" s="243"/>
      <c r="CH42" s="243"/>
      <c r="CI42" s="243"/>
      <c r="CJ42" s="243"/>
      <c r="CK42" s="243"/>
      <c r="CL42" s="243"/>
      <c r="CM42" s="243"/>
      <c r="CN42" s="243"/>
      <c r="CO42" s="243"/>
      <c r="CP42" s="243"/>
      <c r="CQ42" s="243"/>
      <c r="CR42" s="243"/>
      <c r="CS42" s="243"/>
      <c r="CT42" s="243"/>
      <c r="CU42" s="243"/>
      <c r="CV42" s="243"/>
      <c r="CW42" s="243"/>
      <c r="CX42" s="243"/>
      <c r="CY42" s="243"/>
      <c r="CZ42" s="243"/>
      <c r="DA42" s="243"/>
      <c r="DB42" s="243"/>
      <c r="DC42" s="243"/>
      <c r="DD42" s="243"/>
      <c r="DE42" s="243"/>
      <c r="DF42" s="243"/>
      <c r="DG42" s="243"/>
      <c r="DH42" s="243"/>
      <c r="DI42" s="243"/>
      <c r="DJ42" s="243"/>
      <c r="DK42" s="243"/>
      <c r="DL42" s="243"/>
    </row>
    <row r="43" spans="1:116">
      <c r="A43" s="244" t="s">
        <v>237</v>
      </c>
      <c r="B43" s="245" t="s">
        <v>6849</v>
      </c>
      <c r="C43" s="248">
        <v>0.85829999899999998</v>
      </c>
      <c r="D43" s="248">
        <v>0.55574201400000001</v>
      </c>
      <c r="E43" s="248">
        <v>0</v>
      </c>
      <c r="F43" s="248">
        <v>3.57</v>
      </c>
      <c r="G43" s="248">
        <v>0.55800000000000005</v>
      </c>
      <c r="H43" s="248">
        <v>42.2</v>
      </c>
      <c r="I43" s="248">
        <v>2.6339999999999999</v>
      </c>
      <c r="J43" s="249">
        <f>IFERROR(VLOOKUP($B43,'Core Indicators'!$E$3:$EU$906,147,FALSE),"x")</f>
        <v>1064</v>
      </c>
      <c r="K43" s="250">
        <v>-1.2537214999999999</v>
      </c>
      <c r="L43" s="248">
        <v>3.25</v>
      </c>
      <c r="M43" s="249">
        <v>15</v>
      </c>
      <c r="N43" s="249">
        <v>26</v>
      </c>
      <c r="O43" s="249">
        <f>IFERROR(VLOOKUP(B43,'Core Indicators'!$E$3:$G$9906,3,FALSE),"x")</f>
        <v>28668000</v>
      </c>
      <c r="P43" s="249">
        <v>472710</v>
      </c>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c r="BV43" s="243"/>
      <c r="BW43" s="243"/>
      <c r="BX43" s="243"/>
      <c r="BY43" s="243"/>
      <c r="BZ43" s="243"/>
      <c r="CA43" s="243"/>
      <c r="CB43" s="243"/>
      <c r="CC43" s="243"/>
      <c r="CD43" s="243"/>
      <c r="CE43" s="243"/>
      <c r="CF43" s="243"/>
      <c r="CG43" s="243"/>
      <c r="CH43" s="243"/>
      <c r="CI43" s="243"/>
      <c r="CJ43" s="243"/>
      <c r="CK43" s="243"/>
      <c r="CL43" s="243"/>
      <c r="CM43" s="243"/>
      <c r="CN43" s="243"/>
      <c r="CO43" s="243"/>
      <c r="CP43" s="243"/>
      <c r="CQ43" s="243"/>
      <c r="CR43" s="243"/>
      <c r="CS43" s="243"/>
      <c r="CT43" s="243"/>
      <c r="CU43" s="243"/>
      <c r="CV43" s="243"/>
      <c r="CW43" s="243"/>
      <c r="CX43" s="243"/>
      <c r="CY43" s="243"/>
      <c r="CZ43" s="243"/>
      <c r="DA43" s="243"/>
      <c r="DB43" s="243"/>
      <c r="DC43" s="243"/>
      <c r="DD43" s="243"/>
      <c r="DE43" s="243"/>
      <c r="DF43" s="243"/>
      <c r="DG43" s="243"/>
      <c r="DH43" s="243"/>
      <c r="DI43" s="243"/>
      <c r="DJ43" s="243"/>
      <c r="DK43" s="243"/>
      <c r="DL43" s="243"/>
    </row>
    <row r="44" spans="1:116">
      <c r="A44" s="244" t="s">
        <v>972</v>
      </c>
      <c r="B44" s="245" t="s">
        <v>6850</v>
      </c>
      <c r="C44" s="248">
        <v>0.93905500099999994</v>
      </c>
      <c r="D44" s="248">
        <v>0.49690580899999998</v>
      </c>
      <c r="E44" s="248">
        <v>0.49299999999999999</v>
      </c>
      <c r="F44" s="248">
        <v>3.57</v>
      </c>
      <c r="G44" s="248">
        <v>0.60399999999999998</v>
      </c>
      <c r="H44" s="248">
        <v>44.7</v>
      </c>
      <c r="I44" s="248">
        <v>3.1890000000000001</v>
      </c>
      <c r="J44" s="249">
        <f>IFERROR(VLOOKUP($B44,'Core Indicators'!$E$3:$EU$906,147,FALSE),"x")</f>
        <v>2324</v>
      </c>
      <c r="K44" s="250">
        <v>-1.6266053</v>
      </c>
      <c r="L44" s="248">
        <v>2.75</v>
      </c>
      <c r="M44" s="249">
        <v>18</v>
      </c>
      <c r="N44" s="249">
        <v>20</v>
      </c>
      <c r="O44" s="249">
        <f>IFERROR(VLOOKUP(B44,'Core Indicators'!$E$3:$G$9906,3,FALSE),"x")</f>
        <v>118834000</v>
      </c>
      <c r="P44" s="249">
        <v>2267050</v>
      </c>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c r="BV44" s="243"/>
      <c r="BW44" s="243"/>
      <c r="BX44" s="243"/>
      <c r="BY44" s="243"/>
      <c r="BZ44" s="243"/>
      <c r="CA44" s="243"/>
      <c r="CB44" s="243"/>
      <c r="CC44" s="243"/>
      <c r="CD44" s="243"/>
      <c r="CE44" s="243"/>
      <c r="CF44" s="243"/>
      <c r="CG44" s="243"/>
      <c r="CH44" s="243"/>
      <c r="CI44" s="243"/>
      <c r="CJ44" s="243"/>
      <c r="CK44" s="243"/>
      <c r="CL44" s="243"/>
      <c r="CM44" s="243"/>
      <c r="CN44" s="243"/>
      <c r="CO44" s="243"/>
      <c r="CP44" s="243"/>
      <c r="CQ44" s="243"/>
      <c r="CR44" s="243"/>
      <c r="CS44" s="243"/>
      <c r="CT44" s="243"/>
      <c r="CU44" s="243"/>
      <c r="CV44" s="243"/>
      <c r="CW44" s="243"/>
      <c r="CX44" s="243"/>
      <c r="CY44" s="243"/>
      <c r="CZ44" s="243"/>
      <c r="DA44" s="243"/>
      <c r="DB44" s="243"/>
      <c r="DC44" s="243"/>
      <c r="DD44" s="243"/>
      <c r="DE44" s="243"/>
      <c r="DF44" s="243"/>
      <c r="DG44" s="243"/>
      <c r="DH44" s="243"/>
      <c r="DI44" s="243"/>
      <c r="DJ44" s="243"/>
      <c r="DK44" s="243"/>
      <c r="DL44" s="243"/>
    </row>
    <row r="45" spans="1:116">
      <c r="A45" s="244" t="s">
        <v>6851</v>
      </c>
      <c r="B45" s="245" t="s">
        <v>6852</v>
      </c>
      <c r="C45" s="248">
        <v>0.87909999299999997</v>
      </c>
      <c r="D45" s="248">
        <v>0.46056559800000002</v>
      </c>
      <c r="E45" s="248">
        <v>0.38</v>
      </c>
      <c r="F45" s="248">
        <v>3.35</v>
      </c>
      <c r="G45" s="248">
        <v>0.56499999999999995</v>
      </c>
      <c r="H45" s="248">
        <v>48.9</v>
      </c>
      <c r="I45" s="248">
        <v>2.2559999999999998</v>
      </c>
      <c r="J45" s="249" t="str">
        <f>IFERROR(VLOOKUP($B45,'Core Indicators'!$E$3:$EU$906,147,FALSE),"x")</f>
        <v>x</v>
      </c>
      <c r="K45" s="250">
        <v>-1.1785603</v>
      </c>
      <c r="L45" s="248">
        <v>2.5</v>
      </c>
      <c r="M45" s="249">
        <v>17</v>
      </c>
      <c r="N45" s="249">
        <v>23</v>
      </c>
      <c r="O45" s="249" t="str">
        <f>IFERROR(VLOOKUP(B45,'Core Indicators'!$E$3:$G$9906,3,FALSE),"x")</f>
        <v>x</v>
      </c>
      <c r="P45" s="249">
        <v>341500</v>
      </c>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c r="BR45" s="243"/>
      <c r="BS45" s="243"/>
      <c r="BT45" s="243"/>
      <c r="BU45" s="243"/>
      <c r="BV45" s="243"/>
      <c r="BW45" s="243"/>
      <c r="BX45" s="243"/>
      <c r="BY45" s="243"/>
      <c r="BZ45" s="243"/>
      <c r="CA45" s="243"/>
      <c r="CB45" s="243"/>
      <c r="CC45" s="243"/>
      <c r="CD45" s="243"/>
      <c r="CE45" s="243"/>
      <c r="CF45" s="243"/>
      <c r="CG45" s="243"/>
      <c r="CH45" s="243"/>
      <c r="CI45" s="243"/>
      <c r="CJ45" s="243"/>
      <c r="CK45" s="243"/>
      <c r="CL45" s="243"/>
      <c r="CM45" s="243"/>
      <c r="CN45" s="243"/>
      <c r="CO45" s="243"/>
      <c r="CP45" s="243"/>
      <c r="CQ45" s="243"/>
      <c r="CR45" s="243"/>
      <c r="CS45" s="243"/>
      <c r="CT45" s="243"/>
      <c r="CU45" s="243"/>
      <c r="CV45" s="243"/>
      <c r="CW45" s="243"/>
      <c r="CX45" s="243"/>
      <c r="CY45" s="243"/>
      <c r="CZ45" s="243"/>
      <c r="DA45" s="243"/>
      <c r="DB45" s="243"/>
      <c r="DC45" s="243"/>
      <c r="DD45" s="243"/>
      <c r="DE45" s="243"/>
      <c r="DF45" s="243"/>
      <c r="DG45" s="243"/>
      <c r="DH45" s="243"/>
      <c r="DI45" s="243"/>
      <c r="DJ45" s="243"/>
      <c r="DK45" s="243"/>
      <c r="DL45" s="243"/>
    </row>
    <row r="46" spans="1:116">
      <c r="A46" s="244" t="s">
        <v>6853</v>
      </c>
      <c r="B46" s="245" t="s">
        <v>6854</v>
      </c>
      <c r="C46" s="248" t="s">
        <v>33</v>
      </c>
      <c r="D46" s="248" t="s">
        <v>33</v>
      </c>
      <c r="E46" s="248" t="s">
        <v>33</v>
      </c>
      <c r="F46" s="248" t="s">
        <v>33</v>
      </c>
      <c r="G46" s="248" t="s">
        <v>33</v>
      </c>
      <c r="H46" s="248" t="s">
        <v>33</v>
      </c>
      <c r="I46" s="248" t="s">
        <v>33</v>
      </c>
      <c r="J46" s="249" t="str">
        <f>IFERROR(VLOOKUP($B46,'Core Indicators'!$E$3:$EU$906,147,FALSE),"x")</f>
        <v>x</v>
      </c>
      <c r="K46" s="250">
        <v>0.9340503</v>
      </c>
      <c r="L46" s="248" t="s">
        <v>33</v>
      </c>
      <c r="M46" s="249" t="s">
        <v>33</v>
      </c>
      <c r="N46" s="249" t="s">
        <v>33</v>
      </c>
      <c r="O46" s="249" t="str">
        <f>IFERROR(VLOOKUP(B46,'Core Indicators'!$E$3:$G$9906,3,FALSE),"x")</f>
        <v>x</v>
      </c>
      <c r="P46" s="249" t="s">
        <v>33</v>
      </c>
      <c r="Q46" s="24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c r="BV46" s="243"/>
      <c r="BW46" s="243"/>
      <c r="BX46" s="243"/>
      <c r="BY46" s="243"/>
      <c r="BZ46" s="243"/>
      <c r="CA46" s="243"/>
      <c r="CB46" s="243"/>
      <c r="CC46" s="243"/>
      <c r="CD46" s="243"/>
      <c r="CE46" s="243"/>
      <c r="CF46" s="243"/>
      <c r="CG46" s="243"/>
      <c r="CH46" s="243"/>
      <c r="CI46" s="243"/>
      <c r="CJ46" s="243"/>
      <c r="CK46" s="243"/>
      <c r="CL46" s="243"/>
      <c r="CM46" s="243"/>
      <c r="CN46" s="243"/>
      <c r="CO46" s="243"/>
      <c r="CP46" s="243"/>
      <c r="CQ46" s="243"/>
      <c r="CR46" s="243"/>
      <c r="CS46" s="243"/>
      <c r="CT46" s="243"/>
      <c r="CU46" s="243"/>
      <c r="CV46" s="243"/>
      <c r="CW46" s="243"/>
      <c r="CX46" s="243"/>
      <c r="CY46" s="243"/>
      <c r="CZ46" s="243"/>
      <c r="DA46" s="243"/>
      <c r="DB46" s="243"/>
      <c r="DC46" s="243"/>
      <c r="DD46" s="243"/>
      <c r="DE46" s="243"/>
      <c r="DF46" s="243"/>
      <c r="DG46" s="243"/>
      <c r="DH46" s="243"/>
      <c r="DI46" s="243"/>
      <c r="DJ46" s="243"/>
      <c r="DK46" s="243"/>
      <c r="DL46" s="243"/>
    </row>
    <row r="47" spans="1:116">
      <c r="A47" s="244" t="s">
        <v>31</v>
      </c>
      <c r="B47" s="245" t="s">
        <v>6855</v>
      </c>
      <c r="C47" s="248">
        <v>0.43180003</v>
      </c>
      <c r="D47" s="248">
        <v>0.78618395299999999</v>
      </c>
      <c r="E47" s="248">
        <v>0.28999999999999998</v>
      </c>
      <c r="F47" s="248">
        <v>6.55</v>
      </c>
      <c r="G47" s="248">
        <v>0.39300000000000002</v>
      </c>
      <c r="H47" s="248">
        <v>54.4</v>
      </c>
      <c r="I47" s="248">
        <v>2.7349999999999999</v>
      </c>
      <c r="J47" s="249">
        <f>IFERROR(VLOOKUP($B47,'Core Indicators'!$E$3:$EU$906,147,FALSE),"x")</f>
        <v>1141</v>
      </c>
      <c r="K47" s="250">
        <v>-0.5597434</v>
      </c>
      <c r="L47" s="248">
        <v>6.25</v>
      </c>
      <c r="M47" s="249">
        <v>69</v>
      </c>
      <c r="N47" s="249">
        <v>37</v>
      </c>
      <c r="O47" s="249">
        <f>IFERROR(VLOOKUP(B47,'Core Indicators'!$E$3:$G$9906,3,FALSE),"x")</f>
        <v>53110000</v>
      </c>
      <c r="P47" s="249">
        <v>1109500</v>
      </c>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c r="BZ47" s="243"/>
      <c r="CA47" s="243"/>
      <c r="CB47" s="243"/>
      <c r="CC47" s="243"/>
      <c r="CD47" s="243"/>
      <c r="CE47" s="243"/>
      <c r="CF47" s="243"/>
      <c r="CG47" s="243"/>
      <c r="CH47" s="243"/>
      <c r="CI47" s="243"/>
      <c r="CJ47" s="243"/>
      <c r="CK47" s="243"/>
      <c r="CL47" s="243"/>
      <c r="CM47" s="243"/>
      <c r="CN47" s="243"/>
      <c r="CO47" s="243"/>
      <c r="CP47" s="243"/>
      <c r="CQ47" s="243"/>
      <c r="CR47" s="243"/>
      <c r="CS47" s="243"/>
      <c r="CT47" s="243"/>
      <c r="CU47" s="243"/>
      <c r="CV47" s="243"/>
      <c r="CW47" s="243"/>
      <c r="CX47" s="243"/>
      <c r="CY47" s="243"/>
      <c r="CZ47" s="243"/>
      <c r="DA47" s="243"/>
      <c r="DB47" s="243"/>
      <c r="DC47" s="243"/>
      <c r="DD47" s="243"/>
      <c r="DE47" s="243"/>
      <c r="DF47" s="243"/>
      <c r="DG47" s="243"/>
      <c r="DH47" s="243"/>
      <c r="DI47" s="243"/>
      <c r="DJ47" s="243"/>
      <c r="DK47" s="243"/>
      <c r="DL47" s="243"/>
    </row>
    <row r="48" spans="1:116">
      <c r="A48" s="244" t="s">
        <v>6856</v>
      </c>
      <c r="B48" s="245" t="s">
        <v>6857</v>
      </c>
      <c r="C48" s="248">
        <v>0.54602201500000003</v>
      </c>
      <c r="D48" s="248">
        <v>0.549037581</v>
      </c>
      <c r="E48" s="248">
        <v>0.495</v>
      </c>
      <c r="F48" s="248" t="s">
        <v>33</v>
      </c>
      <c r="G48" s="248">
        <v>0.501</v>
      </c>
      <c r="H48" s="248">
        <v>30.3</v>
      </c>
      <c r="I48" s="248" t="s">
        <v>33</v>
      </c>
      <c r="J48" s="249" t="str">
        <f>IFERROR(VLOOKUP($B48,'Core Indicators'!$E$3:$EU$906,147,FALSE),"x")</f>
        <v>x</v>
      </c>
      <c r="K48" s="250">
        <v>-1.1308597</v>
      </c>
      <c r="L48" s="248" t="s">
        <v>33</v>
      </c>
      <c r="M48" s="249">
        <v>41</v>
      </c>
      <c r="N48" s="249">
        <v>20</v>
      </c>
      <c r="O48" s="249" t="str">
        <f>IFERROR(VLOOKUP(B48,'Core Indicators'!$E$3:$G$9906,3,FALSE),"x")</f>
        <v>x</v>
      </c>
      <c r="P48" s="249">
        <v>1861</v>
      </c>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c r="BZ48" s="243"/>
      <c r="CA48" s="243"/>
      <c r="CB48" s="243"/>
      <c r="CC48" s="243"/>
      <c r="CD48" s="243"/>
      <c r="CE48" s="243"/>
      <c r="CF48" s="243"/>
      <c r="CG48" s="243"/>
      <c r="CH48" s="243"/>
      <c r="CI48" s="243"/>
      <c r="CJ48" s="243"/>
      <c r="CK48" s="243"/>
      <c r="CL48" s="243"/>
      <c r="CM48" s="243"/>
      <c r="CN48" s="243"/>
      <c r="CO48" s="243"/>
      <c r="CP48" s="243"/>
      <c r="CQ48" s="243"/>
      <c r="CR48" s="243"/>
      <c r="CS48" s="243"/>
      <c r="CT48" s="243"/>
      <c r="CU48" s="243"/>
      <c r="CV48" s="243"/>
      <c r="CW48" s="243"/>
      <c r="CX48" s="243"/>
      <c r="CY48" s="243"/>
      <c r="CZ48" s="243"/>
      <c r="DA48" s="243"/>
      <c r="DB48" s="243"/>
      <c r="DC48" s="243"/>
      <c r="DD48" s="243"/>
      <c r="DE48" s="243"/>
      <c r="DF48" s="243"/>
      <c r="DG48" s="243"/>
      <c r="DH48" s="243"/>
      <c r="DI48" s="243"/>
      <c r="DJ48" s="243"/>
      <c r="DK48" s="243"/>
      <c r="DL48" s="243"/>
    </row>
    <row r="49" spans="1:116">
      <c r="A49" s="244" t="s">
        <v>6858</v>
      </c>
      <c r="B49" s="245" t="s">
        <v>6859</v>
      </c>
      <c r="C49" s="248">
        <v>0</v>
      </c>
      <c r="D49" s="248">
        <v>0.85248820000000003</v>
      </c>
      <c r="E49" s="248">
        <v>0</v>
      </c>
      <c r="F49" s="248" t="s">
        <v>33</v>
      </c>
      <c r="G49" s="248">
        <v>0.29799999999999999</v>
      </c>
      <c r="H49" s="248">
        <v>42.4</v>
      </c>
      <c r="I49" s="248" t="s">
        <v>33</v>
      </c>
      <c r="J49" s="249" t="str">
        <f>IFERROR(VLOOKUP($B49,'Core Indicators'!$E$3:$EU$906,147,FALSE),"x")</f>
        <v>x</v>
      </c>
      <c r="K49" s="250">
        <v>0.42420099999999999</v>
      </c>
      <c r="L49" s="248" t="s">
        <v>33</v>
      </c>
      <c r="M49" s="249">
        <v>92</v>
      </c>
      <c r="N49" s="249">
        <v>62</v>
      </c>
      <c r="O49" s="249" t="str">
        <f>IFERROR(VLOOKUP(B49,'Core Indicators'!$E$3:$G$9906,3,FALSE),"x")</f>
        <v>x</v>
      </c>
      <c r="P49" s="249">
        <v>4030</v>
      </c>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c r="BZ49" s="243"/>
      <c r="CA49" s="243"/>
      <c r="CB49" s="243"/>
      <c r="CC49" s="243"/>
      <c r="CD49" s="243"/>
      <c r="CE49" s="243"/>
      <c r="CF49" s="243"/>
      <c r="CG49" s="243"/>
      <c r="CH49" s="243"/>
      <c r="CI49" s="243"/>
      <c r="CJ49" s="243"/>
      <c r="CK49" s="243"/>
      <c r="CL49" s="243"/>
      <c r="CM49" s="243"/>
      <c r="CN49" s="243"/>
      <c r="CO49" s="243"/>
      <c r="CP49" s="243"/>
      <c r="CQ49" s="243"/>
      <c r="CR49" s="243"/>
      <c r="CS49" s="243"/>
      <c r="CT49" s="243"/>
      <c r="CU49" s="243"/>
      <c r="CV49" s="243"/>
      <c r="CW49" s="243"/>
      <c r="CX49" s="243"/>
      <c r="CY49" s="243"/>
      <c r="CZ49" s="243"/>
      <c r="DA49" s="243"/>
      <c r="DB49" s="243"/>
      <c r="DC49" s="243"/>
      <c r="DD49" s="243"/>
      <c r="DE49" s="243"/>
      <c r="DF49" s="243"/>
      <c r="DG49" s="243"/>
      <c r="DH49" s="243"/>
      <c r="DI49" s="243"/>
      <c r="DJ49" s="243"/>
      <c r="DK49" s="243"/>
      <c r="DL49" s="243"/>
    </row>
    <row r="50" spans="1:116">
      <c r="A50" s="244" t="s">
        <v>729</v>
      </c>
      <c r="B50" s="245" t="s">
        <v>6860</v>
      </c>
      <c r="C50" s="248">
        <v>0.29277098000000001</v>
      </c>
      <c r="D50" s="248">
        <v>0.88988094200000001</v>
      </c>
      <c r="E50" s="248">
        <v>2.4E-2</v>
      </c>
      <c r="F50" s="248">
        <v>8.9</v>
      </c>
      <c r="G50" s="248">
        <v>0.217</v>
      </c>
      <c r="H50" s="248">
        <v>45.5</v>
      </c>
      <c r="I50" s="248">
        <v>1.86</v>
      </c>
      <c r="J50" s="249">
        <f>IFERROR(VLOOKUP($B50,'Core Indicators'!$E$3:$EU$906,147,FALSE),"x")</f>
        <v>0</v>
      </c>
      <c r="K50" s="250">
        <v>0.61674119999999999</v>
      </c>
      <c r="L50" s="248">
        <v>9.25</v>
      </c>
      <c r="M50" s="249">
        <v>91</v>
      </c>
      <c r="N50" s="249">
        <v>56</v>
      </c>
      <c r="O50" s="249">
        <f>IFERROR(VLOOKUP(B50,'Core Indicators'!$E$3:$G$9906,3,FALSE),"x")</f>
        <v>5192000</v>
      </c>
      <c r="P50" s="249">
        <v>51060</v>
      </c>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c r="BZ50" s="243"/>
      <c r="CA50" s="243"/>
      <c r="CB50" s="243"/>
      <c r="CC50" s="243"/>
      <c r="CD50" s="243"/>
      <c r="CE50" s="243"/>
      <c r="CF50" s="243"/>
      <c r="CG50" s="243"/>
      <c r="CH50" s="243"/>
      <c r="CI50" s="243"/>
      <c r="CJ50" s="243"/>
      <c r="CK50" s="243"/>
      <c r="CL50" s="243"/>
      <c r="CM50" s="243"/>
      <c r="CN50" s="243"/>
      <c r="CO50" s="243"/>
      <c r="CP50" s="243"/>
      <c r="CQ50" s="243"/>
      <c r="CR50" s="243"/>
      <c r="CS50" s="243"/>
      <c r="CT50" s="243"/>
      <c r="CU50" s="243"/>
      <c r="CV50" s="243"/>
      <c r="CW50" s="243"/>
      <c r="CX50" s="243"/>
      <c r="CY50" s="243"/>
      <c r="CZ50" s="243"/>
      <c r="DA50" s="243"/>
      <c r="DB50" s="243"/>
      <c r="DC50" s="243"/>
      <c r="DD50" s="243"/>
      <c r="DE50" s="243"/>
      <c r="DF50" s="243"/>
      <c r="DG50" s="243"/>
      <c r="DH50" s="243"/>
      <c r="DI50" s="243"/>
      <c r="DJ50" s="243"/>
      <c r="DK50" s="243"/>
      <c r="DL50" s="243"/>
    </row>
    <row r="51" spans="1:116">
      <c r="A51" s="244" t="s">
        <v>1014</v>
      </c>
      <c r="B51" s="245" t="s">
        <v>6861</v>
      </c>
      <c r="C51" s="248">
        <v>0.46023803699999999</v>
      </c>
      <c r="D51" s="248">
        <v>0.34503433999999999</v>
      </c>
      <c r="E51" s="248">
        <v>0</v>
      </c>
      <c r="F51" s="248">
        <v>3.05</v>
      </c>
      <c r="G51" s="248">
        <v>0.29599999999999999</v>
      </c>
      <c r="H51" s="248" t="s">
        <v>33</v>
      </c>
      <c r="I51" s="248">
        <v>2.1389999999999998</v>
      </c>
      <c r="J51" s="249">
        <f>IFERROR(VLOOKUP($B51,'Core Indicators'!$E$3:$EU$906,147,FALSE),"x")</f>
        <v>12</v>
      </c>
      <c r="K51" s="250">
        <v>-0.6235716</v>
      </c>
      <c r="L51" s="248">
        <v>2.5</v>
      </c>
      <c r="M51" s="249">
        <v>9</v>
      </c>
      <c r="N51" s="249">
        <v>40</v>
      </c>
      <c r="O51" s="249">
        <f>IFERROR(VLOOKUP(B51,'Core Indicators'!$E$3:$G$9906,3,FALSE),"x")</f>
        <v>10980000</v>
      </c>
      <c r="P51" s="249">
        <v>103800</v>
      </c>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c r="BZ51" s="243"/>
      <c r="CA51" s="243"/>
      <c r="CB51" s="243"/>
      <c r="CC51" s="243"/>
      <c r="CD51" s="243"/>
      <c r="CE51" s="243"/>
      <c r="CF51" s="243"/>
      <c r="CG51" s="243"/>
      <c r="CH51" s="243"/>
      <c r="CI51" s="243"/>
      <c r="CJ51" s="243"/>
      <c r="CK51" s="243"/>
      <c r="CL51" s="243"/>
      <c r="CM51" s="243"/>
      <c r="CN51" s="243"/>
      <c r="CO51" s="243"/>
      <c r="CP51" s="243"/>
      <c r="CQ51" s="243"/>
      <c r="CR51" s="243"/>
      <c r="CS51" s="243"/>
      <c r="CT51" s="243"/>
      <c r="CU51" s="243"/>
      <c r="CV51" s="243"/>
      <c r="CW51" s="243"/>
      <c r="CX51" s="243"/>
      <c r="CY51" s="243"/>
      <c r="CZ51" s="243"/>
      <c r="DA51" s="243"/>
      <c r="DB51" s="243"/>
      <c r="DC51" s="243"/>
      <c r="DD51" s="243"/>
      <c r="DE51" s="243"/>
      <c r="DF51" s="243"/>
      <c r="DG51" s="243"/>
      <c r="DH51" s="243"/>
      <c r="DI51" s="243"/>
      <c r="DJ51" s="243"/>
      <c r="DK51" s="243"/>
      <c r="DL51" s="243"/>
    </row>
    <row r="52" spans="1:116">
      <c r="A52" s="244" t="s">
        <v>6862</v>
      </c>
      <c r="B52" s="245" t="s">
        <v>6863</v>
      </c>
      <c r="C52" s="248" t="s">
        <v>33</v>
      </c>
      <c r="D52" s="248" t="s">
        <v>33</v>
      </c>
      <c r="E52" s="248" t="s">
        <v>33</v>
      </c>
      <c r="F52" s="248" t="s">
        <v>33</v>
      </c>
      <c r="G52" s="248" t="s">
        <v>33</v>
      </c>
      <c r="H52" s="248" t="s">
        <v>33</v>
      </c>
      <c r="I52" s="248" t="s">
        <v>33</v>
      </c>
      <c r="J52" s="249" t="str">
        <f>IFERROR(VLOOKUP($B52,'Core Indicators'!$E$3:$EU$906,147,FALSE),"x")</f>
        <v>x</v>
      </c>
      <c r="K52" s="250">
        <v>0.83013340000000002</v>
      </c>
      <c r="L52" s="248" t="s">
        <v>33</v>
      </c>
      <c r="M52" s="249" t="s">
        <v>33</v>
      </c>
      <c r="N52" s="249" t="s">
        <v>33</v>
      </c>
      <c r="O52" s="249" t="str">
        <f>IFERROR(VLOOKUP(B52,'Core Indicators'!$E$3:$G$9906,3,FALSE),"x")</f>
        <v>x</v>
      </c>
      <c r="P52" s="249" t="s">
        <v>33</v>
      </c>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c r="BZ52" s="243"/>
      <c r="CA52" s="243"/>
      <c r="CB52" s="243"/>
      <c r="CC52" s="243"/>
      <c r="CD52" s="243"/>
      <c r="CE52" s="243"/>
      <c r="CF52" s="243"/>
      <c r="CG52" s="243"/>
      <c r="CH52" s="243"/>
      <c r="CI52" s="243"/>
      <c r="CJ52" s="243"/>
      <c r="CK52" s="243"/>
      <c r="CL52" s="243"/>
      <c r="CM52" s="243"/>
      <c r="CN52" s="243"/>
      <c r="CO52" s="243"/>
      <c r="CP52" s="243"/>
      <c r="CQ52" s="243"/>
      <c r="CR52" s="243"/>
      <c r="CS52" s="243"/>
      <c r="CT52" s="243"/>
      <c r="CU52" s="243"/>
      <c r="CV52" s="243"/>
      <c r="CW52" s="243"/>
      <c r="CX52" s="243"/>
      <c r="CY52" s="243"/>
      <c r="CZ52" s="243"/>
      <c r="DA52" s="243"/>
      <c r="DB52" s="243"/>
      <c r="DC52" s="243"/>
      <c r="DD52" s="243"/>
      <c r="DE52" s="243"/>
      <c r="DF52" s="243"/>
      <c r="DG52" s="243"/>
      <c r="DH52" s="243"/>
      <c r="DI52" s="243"/>
      <c r="DJ52" s="243"/>
      <c r="DK52" s="243"/>
      <c r="DL52" s="243"/>
    </row>
    <row r="53" spans="1:116">
      <c r="A53" s="244" t="s">
        <v>6864</v>
      </c>
      <c r="B53" s="245" t="s">
        <v>6865</v>
      </c>
      <c r="C53" s="248">
        <v>0.32759997800000001</v>
      </c>
      <c r="D53" s="248">
        <v>0.79927963099999999</v>
      </c>
      <c r="E53" s="248">
        <v>0.18</v>
      </c>
      <c r="F53" s="248" t="s">
        <v>33</v>
      </c>
      <c r="G53" s="248">
        <v>0.252</v>
      </c>
      <c r="H53" s="248">
        <v>31.8</v>
      </c>
      <c r="I53" s="248">
        <v>1.9670000000000001</v>
      </c>
      <c r="J53" s="249" t="str">
        <f>IFERROR(VLOOKUP($B53,'Core Indicators'!$E$3:$EU$906,147,FALSE),"x")</f>
        <v>x</v>
      </c>
      <c r="K53" s="250">
        <v>0.6891912</v>
      </c>
      <c r="L53" s="248" t="s">
        <v>33</v>
      </c>
      <c r="M53" s="249">
        <v>90</v>
      </c>
      <c r="N53" s="249">
        <v>55</v>
      </c>
      <c r="O53" s="249" t="str">
        <f>IFERROR(VLOOKUP(B53,'Core Indicators'!$E$3:$G$9906,3,FALSE),"x")</f>
        <v>x</v>
      </c>
      <c r="P53" s="249">
        <v>9240</v>
      </c>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c r="BZ53" s="243"/>
      <c r="CA53" s="243"/>
      <c r="CB53" s="243"/>
      <c r="CC53" s="243"/>
      <c r="CD53" s="243"/>
      <c r="CE53" s="243"/>
      <c r="CF53" s="243"/>
      <c r="CG53" s="243"/>
      <c r="CH53" s="243"/>
      <c r="CI53" s="243"/>
      <c r="CJ53" s="243"/>
      <c r="CK53" s="243"/>
      <c r="CL53" s="243"/>
      <c r="CM53" s="243"/>
      <c r="CN53" s="243"/>
      <c r="CO53" s="243"/>
      <c r="CP53" s="243"/>
      <c r="CQ53" s="243"/>
      <c r="CR53" s="243"/>
      <c r="CS53" s="243"/>
      <c r="CT53" s="243"/>
      <c r="CU53" s="243"/>
      <c r="CV53" s="243"/>
      <c r="CW53" s="243"/>
      <c r="CX53" s="243"/>
      <c r="CY53" s="243"/>
      <c r="CZ53" s="243"/>
      <c r="DA53" s="243"/>
      <c r="DB53" s="243"/>
      <c r="DC53" s="243"/>
      <c r="DD53" s="243"/>
      <c r="DE53" s="243"/>
      <c r="DF53" s="243"/>
      <c r="DG53" s="243"/>
      <c r="DH53" s="243"/>
      <c r="DI53" s="243"/>
      <c r="DJ53" s="243"/>
      <c r="DK53" s="243"/>
      <c r="DL53" s="243"/>
    </row>
    <row r="54" spans="1:116">
      <c r="A54" s="244" t="s">
        <v>6866</v>
      </c>
      <c r="B54" s="245" t="s">
        <v>6867</v>
      </c>
      <c r="C54" s="248">
        <v>5.5215993999999997E-2</v>
      </c>
      <c r="D54" s="248">
        <v>0.89293402499999996</v>
      </c>
      <c r="E54" s="248">
        <v>5.7000000000000002E-2</v>
      </c>
      <c r="F54" s="248">
        <v>9.15</v>
      </c>
      <c r="G54" s="248">
        <v>8.7999999999999995E-2</v>
      </c>
      <c r="H54" s="248">
        <v>25.7</v>
      </c>
      <c r="I54" s="248">
        <v>1.5169999999999999</v>
      </c>
      <c r="J54" s="249" t="str">
        <f>IFERROR(VLOOKUP($B54,'Core Indicators'!$E$3:$EU$906,147,FALSE),"x")</f>
        <v>x</v>
      </c>
      <c r="K54" s="250">
        <v>1.1881307000000001</v>
      </c>
      <c r="L54" s="248">
        <v>9</v>
      </c>
      <c r="M54" s="249">
        <v>95</v>
      </c>
      <c r="N54" s="249">
        <v>59</v>
      </c>
      <c r="O54" s="249" t="str">
        <f>IFERROR(VLOOKUP(B54,'Core Indicators'!$E$3:$G$9906,3,FALSE),"x")</f>
        <v>x</v>
      </c>
      <c r="P54" s="249">
        <v>77186.8</v>
      </c>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c r="BZ54" s="243"/>
      <c r="CA54" s="243"/>
      <c r="CB54" s="243"/>
      <c r="CC54" s="243"/>
      <c r="CD54" s="243"/>
      <c r="CE54" s="243"/>
      <c r="CF54" s="243"/>
      <c r="CG54" s="243"/>
      <c r="CH54" s="243"/>
      <c r="CI54" s="243"/>
      <c r="CJ54" s="243"/>
      <c r="CK54" s="243"/>
      <c r="CL54" s="243"/>
      <c r="CM54" s="243"/>
      <c r="CN54" s="243"/>
      <c r="CO54" s="243"/>
      <c r="CP54" s="243"/>
      <c r="CQ54" s="243"/>
      <c r="CR54" s="243"/>
      <c r="CS54" s="243"/>
      <c r="CT54" s="243"/>
      <c r="CU54" s="243"/>
      <c r="CV54" s="243"/>
      <c r="CW54" s="243"/>
      <c r="CX54" s="243"/>
      <c r="CY54" s="243"/>
      <c r="CZ54" s="243"/>
      <c r="DA54" s="243"/>
      <c r="DB54" s="243"/>
      <c r="DC54" s="243"/>
      <c r="DD54" s="243"/>
      <c r="DE54" s="243"/>
      <c r="DF54" s="243"/>
      <c r="DG54" s="243"/>
      <c r="DH54" s="243"/>
      <c r="DI54" s="243"/>
      <c r="DJ54" s="243"/>
      <c r="DK54" s="243"/>
      <c r="DL54" s="243"/>
    </row>
    <row r="55" spans="1:116">
      <c r="A55" s="244" t="s">
        <v>6868</v>
      </c>
      <c r="B55" s="245" t="s">
        <v>6869</v>
      </c>
      <c r="C55" s="248">
        <v>0</v>
      </c>
      <c r="D55" s="248">
        <v>0.89540812199999997</v>
      </c>
      <c r="E55" s="248">
        <v>0</v>
      </c>
      <c r="F55" s="248" t="s">
        <v>33</v>
      </c>
      <c r="G55" s="248">
        <v>5.7000000000000002E-2</v>
      </c>
      <c r="H55" s="248">
        <v>33.700000000000003</v>
      </c>
      <c r="I55" s="248">
        <v>1.657</v>
      </c>
      <c r="J55" s="249" t="str">
        <f>IFERROR(VLOOKUP($B55,'Core Indicators'!$E$3:$EU$906,147,FALSE),"x")</f>
        <v>x</v>
      </c>
      <c r="K55" s="250">
        <v>1.6257843999999999</v>
      </c>
      <c r="L55" s="248" t="s">
        <v>33</v>
      </c>
      <c r="M55" s="249">
        <v>95</v>
      </c>
      <c r="N55" s="249">
        <v>77</v>
      </c>
      <c r="O55" s="249" t="str">
        <f>IFERROR(VLOOKUP(B55,'Core Indicators'!$E$3:$G$9906,3,FALSE),"x")</f>
        <v>x</v>
      </c>
      <c r="P55" s="249">
        <v>349390</v>
      </c>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c r="BZ55" s="243"/>
      <c r="CA55" s="243"/>
      <c r="CB55" s="243"/>
      <c r="CC55" s="243"/>
      <c r="CD55" s="243"/>
      <c r="CE55" s="243"/>
      <c r="CF55" s="243"/>
      <c r="CG55" s="243"/>
      <c r="CH55" s="243"/>
      <c r="CI55" s="243"/>
      <c r="CJ55" s="243"/>
      <c r="CK55" s="243"/>
      <c r="CL55" s="243"/>
      <c r="CM55" s="243"/>
      <c r="CN55" s="243"/>
      <c r="CO55" s="243"/>
      <c r="CP55" s="243"/>
      <c r="CQ55" s="243"/>
      <c r="CR55" s="243"/>
      <c r="CS55" s="243"/>
      <c r="CT55" s="243"/>
      <c r="CU55" s="243"/>
      <c r="CV55" s="243"/>
      <c r="CW55" s="243"/>
      <c r="CX55" s="243"/>
      <c r="CY55" s="243"/>
      <c r="CZ55" s="243"/>
      <c r="DA55" s="243"/>
      <c r="DB55" s="243"/>
      <c r="DC55" s="243"/>
      <c r="DD55" s="243"/>
      <c r="DE55" s="243"/>
      <c r="DF55" s="243"/>
      <c r="DG55" s="243"/>
      <c r="DH55" s="243"/>
      <c r="DI55" s="243"/>
      <c r="DJ55" s="243"/>
      <c r="DK55" s="243"/>
      <c r="DL55" s="243"/>
    </row>
    <row r="56" spans="1:116">
      <c r="A56" s="244" t="s">
        <v>249</v>
      </c>
      <c r="B56" s="245" t="s">
        <v>6870</v>
      </c>
      <c r="C56" s="248">
        <v>0.56789997699999994</v>
      </c>
      <c r="D56" s="248">
        <v>0.42137128200000001</v>
      </c>
      <c r="E56" s="248">
        <v>0</v>
      </c>
      <c r="F56" s="248">
        <v>3.52</v>
      </c>
      <c r="G56" s="248">
        <v>0.48099999999999998</v>
      </c>
      <c r="H56" s="248">
        <v>41.6</v>
      </c>
      <c r="I56" s="248">
        <v>2.0979999999999999</v>
      </c>
      <c r="J56" s="249" t="str">
        <f>IFERROR(VLOOKUP($B56,'Core Indicators'!$E$3:$EU$906,147,FALSE),"x")</f>
        <v>x</v>
      </c>
      <c r="K56" s="250">
        <v>-1.0103987000000001</v>
      </c>
      <c r="L56" s="248">
        <v>3</v>
      </c>
      <c r="M56" s="249">
        <v>24</v>
      </c>
      <c r="N56" s="249">
        <v>31</v>
      </c>
      <c r="O56" s="249">
        <f>IFERROR(VLOOKUP(B56,'Core Indicators'!$E$3:$G$9906,3,FALSE),"x")</f>
        <v>1182000</v>
      </c>
      <c r="P56" s="249">
        <v>23180</v>
      </c>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c r="BZ56" s="243"/>
      <c r="CA56" s="243"/>
      <c r="CB56" s="243"/>
      <c r="CC56" s="243"/>
      <c r="CD56" s="243"/>
      <c r="CE56" s="243"/>
      <c r="CF56" s="243"/>
      <c r="CG56" s="243"/>
      <c r="CH56" s="243"/>
      <c r="CI56" s="243"/>
      <c r="CJ56" s="243"/>
      <c r="CK56" s="243"/>
      <c r="CL56" s="243"/>
      <c r="CM56" s="243"/>
      <c r="CN56" s="243"/>
      <c r="CO56" s="243"/>
      <c r="CP56" s="243"/>
      <c r="CQ56" s="243"/>
      <c r="CR56" s="243"/>
      <c r="CS56" s="243"/>
      <c r="CT56" s="243"/>
      <c r="CU56" s="243"/>
      <c r="CV56" s="243"/>
      <c r="CW56" s="243"/>
      <c r="CX56" s="243"/>
      <c r="CY56" s="243"/>
      <c r="CZ56" s="243"/>
      <c r="DA56" s="243"/>
      <c r="DB56" s="243"/>
      <c r="DC56" s="243"/>
      <c r="DD56" s="243"/>
      <c r="DE56" s="243"/>
      <c r="DF56" s="243"/>
      <c r="DG56" s="243"/>
      <c r="DH56" s="243"/>
      <c r="DI56" s="243"/>
      <c r="DJ56" s="243"/>
      <c r="DK56" s="243"/>
      <c r="DL56" s="243"/>
    </row>
    <row r="57" spans="1:116">
      <c r="A57" s="244" t="s">
        <v>6871</v>
      </c>
      <c r="B57" s="245" t="s">
        <v>6872</v>
      </c>
      <c r="C57" s="248">
        <v>0</v>
      </c>
      <c r="D57" s="248" t="s">
        <v>33</v>
      </c>
      <c r="E57" s="248">
        <v>0</v>
      </c>
      <c r="F57" s="248" t="s">
        <v>33</v>
      </c>
      <c r="G57" s="248" t="s">
        <v>33</v>
      </c>
      <c r="H57" s="248" t="s">
        <v>33</v>
      </c>
      <c r="I57" s="248" t="s">
        <v>33</v>
      </c>
      <c r="J57" s="249" t="str">
        <f>IFERROR(VLOOKUP($B57,'Core Indicators'!$E$3:$EU$906,147,FALSE),"x")</f>
        <v>x</v>
      </c>
      <c r="K57" s="250">
        <v>0.39746209999999998</v>
      </c>
      <c r="L57" s="248" t="s">
        <v>33</v>
      </c>
      <c r="M57" s="249">
        <v>92</v>
      </c>
      <c r="N57" s="249">
        <v>60</v>
      </c>
      <c r="O57" s="249" t="str">
        <f>IFERROR(VLOOKUP(B57,'Core Indicators'!$E$3:$G$9906,3,FALSE),"x")</f>
        <v>x</v>
      </c>
      <c r="P57" s="249">
        <v>750</v>
      </c>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c r="BZ57" s="243"/>
      <c r="CA57" s="243"/>
      <c r="CB57" s="243"/>
      <c r="CC57" s="243"/>
      <c r="CD57" s="243"/>
      <c r="CE57" s="243"/>
      <c r="CF57" s="243"/>
      <c r="CG57" s="243"/>
      <c r="CH57" s="243"/>
      <c r="CI57" s="243"/>
      <c r="CJ57" s="243"/>
      <c r="CK57" s="243"/>
      <c r="CL57" s="243"/>
      <c r="CM57" s="243"/>
      <c r="CN57" s="243"/>
      <c r="CO57" s="243"/>
      <c r="CP57" s="243"/>
      <c r="CQ57" s="243"/>
      <c r="CR57" s="243"/>
      <c r="CS57" s="243"/>
      <c r="CT57" s="243"/>
      <c r="CU57" s="243"/>
      <c r="CV57" s="243"/>
      <c r="CW57" s="243"/>
      <c r="CX57" s="243"/>
      <c r="CY57" s="243"/>
      <c r="CZ57" s="243"/>
      <c r="DA57" s="243"/>
      <c r="DB57" s="243"/>
      <c r="DC57" s="243"/>
      <c r="DD57" s="243"/>
      <c r="DE57" s="243"/>
      <c r="DF57" s="243"/>
      <c r="DG57" s="243"/>
      <c r="DH57" s="243"/>
      <c r="DI57" s="243"/>
      <c r="DJ57" s="243"/>
      <c r="DK57" s="243"/>
      <c r="DL57" s="243"/>
    </row>
    <row r="58" spans="1:116">
      <c r="A58" s="244" t="s">
        <v>6873</v>
      </c>
      <c r="B58" s="245" t="s">
        <v>6874</v>
      </c>
      <c r="C58" s="248">
        <v>0</v>
      </c>
      <c r="D58" s="248">
        <v>0.91898573800000005</v>
      </c>
      <c r="E58" s="248">
        <v>0</v>
      </c>
      <c r="F58" s="248" t="s">
        <v>33</v>
      </c>
      <c r="G58" s="248">
        <v>3.0000000000000001E-3</v>
      </c>
      <c r="H58" s="248">
        <v>29.9</v>
      </c>
      <c r="I58" s="248">
        <v>1.504</v>
      </c>
      <c r="J58" s="249" t="str">
        <f>IFERROR(VLOOKUP($B58,'Core Indicators'!$E$3:$EU$906,147,FALSE),"x")</f>
        <v>x</v>
      </c>
      <c r="K58" s="250">
        <v>2.0043148999999998</v>
      </c>
      <c r="L58" s="248" t="s">
        <v>33</v>
      </c>
      <c r="M58" s="249">
        <v>97</v>
      </c>
      <c r="N58" s="249">
        <v>89</v>
      </c>
      <c r="O58" s="249" t="str">
        <f>IFERROR(VLOOKUP(B58,'Core Indicators'!$E$3:$G$9906,3,FALSE),"x")</f>
        <v>x</v>
      </c>
      <c r="P58" s="249">
        <v>40000</v>
      </c>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c r="BZ58" s="243"/>
      <c r="CA58" s="243"/>
      <c r="CB58" s="243"/>
      <c r="CC58" s="243"/>
      <c r="CD58" s="243"/>
      <c r="CE58" s="243"/>
      <c r="CF58" s="243"/>
      <c r="CG58" s="243"/>
      <c r="CH58" s="243"/>
      <c r="CI58" s="243"/>
      <c r="CJ58" s="243"/>
      <c r="CK58" s="243"/>
      <c r="CL58" s="243"/>
      <c r="CM58" s="243"/>
      <c r="CN58" s="243"/>
      <c r="CO58" s="243"/>
      <c r="CP58" s="243"/>
      <c r="CQ58" s="243"/>
      <c r="CR58" s="243"/>
      <c r="CS58" s="243"/>
      <c r="CT58" s="243"/>
      <c r="CU58" s="243"/>
      <c r="CV58" s="243"/>
      <c r="CW58" s="243"/>
      <c r="CX58" s="243"/>
      <c r="CY58" s="243"/>
      <c r="CZ58" s="243"/>
      <c r="DA58" s="243"/>
      <c r="DB58" s="243"/>
      <c r="DC58" s="243"/>
      <c r="DD58" s="243"/>
      <c r="DE58" s="243"/>
      <c r="DF58" s="243"/>
      <c r="DG58" s="243"/>
      <c r="DH58" s="243"/>
      <c r="DI58" s="243"/>
      <c r="DJ58" s="243"/>
      <c r="DK58" s="243"/>
      <c r="DL58" s="243"/>
    </row>
    <row r="59" spans="1:116">
      <c r="A59" s="244" t="s">
        <v>763</v>
      </c>
      <c r="B59" s="245" t="s">
        <v>6875</v>
      </c>
      <c r="C59" s="248">
        <v>0.134570987</v>
      </c>
      <c r="D59" s="248">
        <v>0.79317942600000002</v>
      </c>
      <c r="E59" s="248">
        <v>2.3E-2</v>
      </c>
      <c r="F59" s="248">
        <v>7.4</v>
      </c>
      <c r="G59" s="248">
        <v>0.41699999999999998</v>
      </c>
      <c r="H59" s="248">
        <v>39</v>
      </c>
      <c r="I59" s="248">
        <v>2.0379999999999998</v>
      </c>
      <c r="J59" s="249" t="str">
        <f>IFERROR(VLOOKUP($B59,'Core Indicators'!$E$3:$EU$906,147,FALSE),"x")</f>
        <v>x</v>
      </c>
      <c r="K59" s="250">
        <v>-0.1822626</v>
      </c>
      <c r="L59" s="248">
        <v>6.25</v>
      </c>
      <c r="M59" s="249">
        <v>67</v>
      </c>
      <c r="N59" s="249">
        <v>37</v>
      </c>
      <c r="O59" s="249">
        <f>IFERROR(VLOOKUP(B59,'Core Indicators'!$E$3:$G$9906,3,FALSE),"x")</f>
        <v>11500000</v>
      </c>
      <c r="P59" s="249">
        <v>47531</v>
      </c>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c r="BZ59" s="243"/>
      <c r="CA59" s="243"/>
      <c r="CB59" s="243"/>
      <c r="CC59" s="243"/>
      <c r="CD59" s="243"/>
      <c r="CE59" s="243"/>
      <c r="CF59" s="243"/>
      <c r="CG59" s="243"/>
      <c r="CH59" s="243"/>
      <c r="CI59" s="243"/>
      <c r="CJ59" s="243"/>
      <c r="CK59" s="243"/>
      <c r="CL59" s="243"/>
      <c r="CM59" s="243"/>
      <c r="CN59" s="243"/>
      <c r="CO59" s="243"/>
      <c r="CP59" s="243"/>
      <c r="CQ59" s="243"/>
      <c r="CR59" s="243"/>
      <c r="CS59" s="243"/>
      <c r="CT59" s="243"/>
      <c r="CU59" s="243"/>
      <c r="CV59" s="243"/>
      <c r="CW59" s="243"/>
      <c r="CX59" s="243"/>
      <c r="CY59" s="243"/>
      <c r="CZ59" s="243"/>
      <c r="DA59" s="243"/>
      <c r="DB59" s="243"/>
      <c r="DC59" s="243"/>
      <c r="DD59" s="243"/>
      <c r="DE59" s="243"/>
      <c r="DF59" s="243"/>
      <c r="DG59" s="243"/>
      <c r="DH59" s="243"/>
      <c r="DI59" s="243"/>
      <c r="DJ59" s="243"/>
      <c r="DK59" s="243"/>
      <c r="DL59" s="243"/>
    </row>
    <row r="60" spans="1:116">
      <c r="A60" s="244" t="s">
        <v>1026</v>
      </c>
      <c r="B60" s="245" t="s">
        <v>6876</v>
      </c>
      <c r="C60" s="248">
        <v>0.40319995800000002</v>
      </c>
      <c r="D60" s="248">
        <v>0.44155744499999999</v>
      </c>
      <c r="E60" s="248">
        <v>0.28000000000000003</v>
      </c>
      <c r="F60" s="248">
        <v>4.4000000000000004</v>
      </c>
      <c r="G60" s="248">
        <v>0.443</v>
      </c>
      <c r="H60" s="248">
        <v>27.6</v>
      </c>
      <c r="I60" s="248">
        <v>2.0529999999999999</v>
      </c>
      <c r="J60" s="249">
        <f>IFERROR(VLOOKUP($B60,'Core Indicators'!$E$3:$EU$906,147,FALSE),"x")</f>
        <v>1090</v>
      </c>
      <c r="K60" s="250">
        <v>-0.69677719999999999</v>
      </c>
      <c r="L60" s="248">
        <v>3.75</v>
      </c>
      <c r="M60" s="249">
        <v>31</v>
      </c>
      <c r="N60" s="249">
        <v>34</v>
      </c>
      <c r="O60" s="249">
        <f>IFERROR(VLOOKUP(B60,'Core Indicators'!$E$3:$G$9906,3,FALSE),"x")</f>
        <v>48028000</v>
      </c>
      <c r="P60" s="249">
        <v>2381741</v>
      </c>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c r="BZ60" s="243"/>
      <c r="CA60" s="243"/>
      <c r="CB60" s="243"/>
      <c r="CC60" s="243"/>
      <c r="CD60" s="243"/>
      <c r="CE60" s="243"/>
      <c r="CF60" s="243"/>
      <c r="CG60" s="243"/>
      <c r="CH60" s="243"/>
      <c r="CI60" s="243"/>
      <c r="CJ60" s="243"/>
      <c r="CK60" s="243"/>
      <c r="CL60" s="243"/>
      <c r="CM60" s="243"/>
      <c r="CN60" s="243"/>
      <c r="CO60" s="243"/>
      <c r="CP60" s="243"/>
      <c r="CQ60" s="243"/>
      <c r="CR60" s="243"/>
      <c r="CS60" s="243"/>
      <c r="CT60" s="243"/>
      <c r="CU60" s="243"/>
      <c r="CV60" s="243"/>
      <c r="CW60" s="243"/>
      <c r="CX60" s="243"/>
      <c r="CY60" s="243"/>
      <c r="CZ60" s="243"/>
      <c r="DA60" s="243"/>
      <c r="DB60" s="243"/>
      <c r="DC60" s="243"/>
      <c r="DD60" s="243"/>
      <c r="DE60" s="243"/>
      <c r="DF60" s="243"/>
      <c r="DG60" s="243"/>
      <c r="DH60" s="243"/>
      <c r="DI60" s="243"/>
      <c r="DJ60" s="243"/>
      <c r="DK60" s="243"/>
      <c r="DL60" s="243"/>
    </row>
    <row r="61" spans="1:116">
      <c r="A61" s="244" t="s">
        <v>171</v>
      </c>
      <c r="B61" s="245" t="s">
        <v>6877</v>
      </c>
      <c r="C61" s="248">
        <v>0.32659999699999998</v>
      </c>
      <c r="D61" s="248">
        <v>0.74353380800000002</v>
      </c>
      <c r="E61" s="248">
        <v>0.19</v>
      </c>
      <c r="F61" s="248">
        <v>6.25</v>
      </c>
      <c r="G61" s="248">
        <v>0.35799999999999998</v>
      </c>
      <c r="H61" s="248">
        <v>45.9</v>
      </c>
      <c r="I61" s="248">
        <v>2.5390000000000001</v>
      </c>
      <c r="J61" s="249">
        <f>IFERROR(VLOOKUP($B61,'Core Indicators'!$E$3:$EU$906,147,FALSE),"x")</f>
        <v>1994</v>
      </c>
      <c r="K61" s="250">
        <v>-0.96503689999999998</v>
      </c>
      <c r="L61" s="248">
        <v>5.25</v>
      </c>
      <c r="M61" s="249">
        <v>64</v>
      </c>
      <c r="N61" s="249">
        <v>33</v>
      </c>
      <c r="O61" s="249">
        <f>IFERROR(VLOOKUP(B61,'Core Indicators'!$E$3:$G$9906,3,FALSE),"x")</f>
        <v>18416000</v>
      </c>
      <c r="P61" s="249">
        <v>248360</v>
      </c>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c r="BZ61" s="243"/>
      <c r="CA61" s="243"/>
      <c r="CB61" s="243"/>
      <c r="CC61" s="243"/>
      <c r="CD61" s="243"/>
      <c r="CE61" s="243"/>
      <c r="CF61" s="243"/>
      <c r="CG61" s="243"/>
      <c r="CH61" s="243"/>
      <c r="CI61" s="243"/>
      <c r="CJ61" s="243"/>
      <c r="CK61" s="243"/>
      <c r="CL61" s="243"/>
      <c r="CM61" s="243"/>
      <c r="CN61" s="243"/>
      <c r="CO61" s="243"/>
      <c r="CP61" s="243"/>
      <c r="CQ61" s="243"/>
      <c r="CR61" s="243"/>
      <c r="CS61" s="243"/>
      <c r="CT61" s="243"/>
      <c r="CU61" s="243"/>
      <c r="CV61" s="243"/>
      <c r="CW61" s="243"/>
      <c r="CX61" s="243"/>
      <c r="CY61" s="243"/>
      <c r="CZ61" s="243"/>
      <c r="DA61" s="243"/>
      <c r="DB61" s="243"/>
      <c r="DC61" s="243"/>
      <c r="DD61" s="243"/>
      <c r="DE61" s="243"/>
      <c r="DF61" s="243"/>
      <c r="DG61" s="243"/>
      <c r="DH61" s="243"/>
      <c r="DI61" s="243"/>
      <c r="DJ61" s="243"/>
      <c r="DK61" s="243"/>
      <c r="DL61" s="243"/>
    </row>
    <row r="62" spans="1:116">
      <c r="A62" s="244" t="s">
        <v>283</v>
      </c>
      <c r="B62" s="245" t="s">
        <v>6878</v>
      </c>
      <c r="C62" s="248">
        <v>0.163799952</v>
      </c>
      <c r="D62" s="248">
        <v>0.34042020499999998</v>
      </c>
      <c r="E62" s="248">
        <v>0.09</v>
      </c>
      <c r="F62" s="248">
        <v>3.42</v>
      </c>
      <c r="G62" s="248">
        <v>0.39800000000000002</v>
      </c>
      <c r="H62" s="248">
        <v>28.5</v>
      </c>
      <c r="I62" s="248">
        <v>2.1859999999999999</v>
      </c>
      <c r="J62" s="249">
        <f>IFERROR(VLOOKUP($B62,'Core Indicators'!$E$3:$EU$906,147,FALSE),"x")</f>
        <v>0</v>
      </c>
      <c r="K62" s="250">
        <v>-0.75153990000000004</v>
      </c>
      <c r="L62" s="248">
        <v>2.75</v>
      </c>
      <c r="M62" s="249">
        <v>18</v>
      </c>
      <c r="N62" s="249">
        <v>30</v>
      </c>
      <c r="O62" s="249">
        <f>IFERROR(VLOOKUP(B62,'Core Indicators'!$E$3:$G$9906,3,FALSE),"x")</f>
        <v>120101000</v>
      </c>
      <c r="P62" s="249">
        <v>995450</v>
      </c>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c r="BZ62" s="243"/>
      <c r="CA62" s="243"/>
      <c r="CB62" s="243"/>
      <c r="CC62" s="243"/>
      <c r="CD62" s="243"/>
      <c r="CE62" s="243"/>
      <c r="CF62" s="243"/>
      <c r="CG62" s="243"/>
      <c r="CH62" s="243"/>
      <c r="CI62" s="243"/>
      <c r="CJ62" s="243"/>
      <c r="CK62" s="243"/>
      <c r="CL62" s="243"/>
      <c r="CM62" s="243"/>
      <c r="CN62" s="243"/>
      <c r="CO62" s="243"/>
      <c r="CP62" s="243"/>
      <c r="CQ62" s="243"/>
      <c r="CR62" s="243"/>
      <c r="CS62" s="243"/>
      <c r="CT62" s="243"/>
      <c r="CU62" s="243"/>
      <c r="CV62" s="243"/>
      <c r="CW62" s="243"/>
      <c r="CX62" s="243"/>
      <c r="CY62" s="243"/>
      <c r="CZ62" s="243"/>
      <c r="DA62" s="243"/>
      <c r="DB62" s="243"/>
      <c r="DC62" s="243"/>
      <c r="DD62" s="243"/>
      <c r="DE62" s="243"/>
      <c r="DF62" s="243"/>
      <c r="DG62" s="243"/>
      <c r="DH62" s="243"/>
      <c r="DI62" s="243"/>
      <c r="DJ62" s="243"/>
      <c r="DK62" s="243"/>
      <c r="DL62" s="243"/>
    </row>
    <row r="63" spans="1:116">
      <c r="A63" s="244" t="s">
        <v>295</v>
      </c>
      <c r="B63" s="245" t="s">
        <v>6879</v>
      </c>
      <c r="C63" s="248">
        <v>0.61300002099999995</v>
      </c>
      <c r="D63" s="248">
        <v>8.3321983000000002E-2</v>
      </c>
      <c r="E63" s="248">
        <v>0.11</v>
      </c>
      <c r="F63" s="248">
        <v>2.02</v>
      </c>
      <c r="G63" s="248" t="s">
        <v>33</v>
      </c>
      <c r="H63" s="248" t="s">
        <v>33</v>
      </c>
      <c r="I63" s="248">
        <v>2.4119999999999999</v>
      </c>
      <c r="J63" s="249" t="str">
        <f>IFERROR(VLOOKUP($B63,'Core Indicators'!$E$3:$EU$906,147,FALSE),"x")</f>
        <v>x</v>
      </c>
      <c r="K63" s="250">
        <v>-1.8026291999999999</v>
      </c>
      <c r="L63" s="248">
        <v>1</v>
      </c>
      <c r="M63" s="249">
        <v>3</v>
      </c>
      <c r="N63" s="249">
        <v>13</v>
      </c>
      <c r="O63" s="249">
        <f>IFERROR(VLOOKUP(B63,'Core Indicators'!$E$3:$G$9906,3,FALSE),"x")</f>
        <v>3607000</v>
      </c>
      <c r="P63" s="249">
        <v>121040.8</v>
      </c>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c r="BZ63" s="243"/>
      <c r="CA63" s="243"/>
      <c r="CB63" s="243"/>
      <c r="CC63" s="243"/>
      <c r="CD63" s="243"/>
      <c r="CE63" s="243"/>
      <c r="CF63" s="243"/>
      <c r="CG63" s="243"/>
      <c r="CH63" s="243"/>
      <c r="CI63" s="243"/>
      <c r="CJ63" s="243"/>
      <c r="CK63" s="243"/>
      <c r="CL63" s="243"/>
      <c r="CM63" s="243"/>
      <c r="CN63" s="243"/>
      <c r="CO63" s="243"/>
      <c r="CP63" s="243"/>
      <c r="CQ63" s="243"/>
      <c r="CR63" s="243"/>
      <c r="CS63" s="243"/>
      <c r="CT63" s="243"/>
      <c r="CU63" s="243"/>
      <c r="CV63" s="243"/>
      <c r="CW63" s="243"/>
      <c r="CX63" s="243"/>
      <c r="CY63" s="243"/>
      <c r="CZ63" s="243"/>
      <c r="DA63" s="243"/>
      <c r="DB63" s="243"/>
      <c r="DC63" s="243"/>
      <c r="DD63" s="243"/>
      <c r="DE63" s="243"/>
      <c r="DF63" s="243"/>
      <c r="DG63" s="243"/>
      <c r="DH63" s="243"/>
      <c r="DI63" s="243"/>
      <c r="DJ63" s="243"/>
      <c r="DK63" s="243"/>
      <c r="DL63" s="243"/>
    </row>
    <row r="64" spans="1:116">
      <c r="A64" s="244" t="s">
        <v>6880</v>
      </c>
      <c r="B64" s="245" t="s">
        <v>6881</v>
      </c>
      <c r="C64" s="248" t="s">
        <v>33</v>
      </c>
      <c r="D64" s="248" t="s">
        <v>33</v>
      </c>
      <c r="E64" s="248" t="s">
        <v>33</v>
      </c>
      <c r="F64" s="248" t="s">
        <v>33</v>
      </c>
      <c r="G64" s="248" t="s">
        <v>33</v>
      </c>
      <c r="H64" s="248" t="s">
        <v>33</v>
      </c>
      <c r="I64" s="248" t="s">
        <v>33</v>
      </c>
      <c r="J64" s="249" t="str">
        <f>IFERROR(VLOOKUP($B64,'Core Indicators'!$E$3:$EU$906,147,FALSE),"x")</f>
        <v>x</v>
      </c>
      <c r="K64" s="250" t="s">
        <v>33</v>
      </c>
      <c r="L64" s="248" t="s">
        <v>33</v>
      </c>
      <c r="M64" s="249">
        <v>4</v>
      </c>
      <c r="N64" s="249" t="s">
        <v>33</v>
      </c>
      <c r="O64" s="249" t="str">
        <f>IFERROR(VLOOKUP(B64,'Core Indicators'!$E$3:$G$9906,3,FALSE),"x")</f>
        <v>x</v>
      </c>
      <c r="P64" s="249" t="s">
        <v>33</v>
      </c>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c r="BZ64" s="243"/>
      <c r="CA64" s="243"/>
      <c r="CB64" s="243"/>
      <c r="CC64" s="243"/>
      <c r="CD64" s="243"/>
      <c r="CE64" s="243"/>
      <c r="CF64" s="243"/>
      <c r="CG64" s="243"/>
      <c r="CH64" s="243"/>
      <c r="CI64" s="243"/>
      <c r="CJ64" s="243"/>
      <c r="CK64" s="243"/>
      <c r="CL64" s="243"/>
      <c r="CM64" s="243"/>
      <c r="CN64" s="243"/>
      <c r="CO64" s="243"/>
      <c r="CP64" s="243"/>
      <c r="CQ64" s="243"/>
      <c r="CR64" s="243"/>
      <c r="CS64" s="243"/>
      <c r="CT64" s="243"/>
      <c r="CU64" s="243"/>
      <c r="CV64" s="243"/>
      <c r="CW64" s="243"/>
      <c r="CX64" s="243"/>
      <c r="CY64" s="243"/>
      <c r="CZ64" s="243"/>
      <c r="DA64" s="243"/>
      <c r="DB64" s="243"/>
      <c r="DC64" s="243"/>
      <c r="DD64" s="243"/>
      <c r="DE64" s="243"/>
      <c r="DF64" s="243"/>
      <c r="DG64" s="243"/>
      <c r="DH64" s="243"/>
      <c r="DI64" s="243"/>
      <c r="DJ64" s="243"/>
      <c r="DK64" s="243"/>
      <c r="DL64" s="243"/>
    </row>
    <row r="65" spans="1:116">
      <c r="A65" s="244" t="s">
        <v>444</v>
      </c>
      <c r="B65" s="245" t="s">
        <v>6882</v>
      </c>
      <c r="C65" s="248">
        <v>0.50216199100000003</v>
      </c>
      <c r="D65" s="248">
        <v>0.86414933900000002</v>
      </c>
      <c r="E65" s="248">
        <v>0.30199999999999999</v>
      </c>
      <c r="F65" s="248" t="s">
        <v>33</v>
      </c>
      <c r="G65" s="248">
        <v>4.2999999999999997E-2</v>
      </c>
      <c r="H65" s="248">
        <v>33.4</v>
      </c>
      <c r="I65" s="248">
        <v>1.6539999999999999</v>
      </c>
      <c r="J65" s="249">
        <f>IFERROR(VLOOKUP($B65,'Core Indicators'!$E$3:$EU$906,147,FALSE),"x")</f>
        <v>225</v>
      </c>
      <c r="K65" s="250">
        <v>0.93177359999999998</v>
      </c>
      <c r="L65" s="248" t="s">
        <v>33</v>
      </c>
      <c r="M65" s="249">
        <v>91</v>
      </c>
      <c r="N65" s="249">
        <v>55</v>
      </c>
      <c r="O65" s="249">
        <f>IFERROR(VLOOKUP(B65,'Core Indicators'!$E$3:$G$9906,3,FALSE),"x")</f>
        <v>47851000</v>
      </c>
      <c r="P65" s="249">
        <v>499733.2</v>
      </c>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c r="CF65" s="243"/>
      <c r="CG65" s="243"/>
      <c r="CH65" s="243"/>
      <c r="CI65" s="243"/>
      <c r="CJ65" s="243"/>
      <c r="CK65" s="243"/>
      <c r="CL65" s="243"/>
      <c r="CM65" s="243"/>
      <c r="CN65" s="243"/>
      <c r="CO65" s="243"/>
      <c r="CP65" s="243"/>
      <c r="CQ65" s="243"/>
      <c r="CR65" s="243"/>
      <c r="CS65" s="243"/>
      <c r="CT65" s="243"/>
      <c r="CU65" s="243"/>
      <c r="CV65" s="243"/>
      <c r="CW65" s="243"/>
      <c r="CX65" s="243"/>
      <c r="CY65" s="243"/>
      <c r="CZ65" s="243"/>
      <c r="DA65" s="243"/>
      <c r="DB65" s="243"/>
      <c r="DC65" s="243"/>
      <c r="DD65" s="243"/>
      <c r="DE65" s="243"/>
      <c r="DF65" s="243"/>
      <c r="DG65" s="243"/>
      <c r="DH65" s="243"/>
      <c r="DI65" s="243"/>
      <c r="DJ65" s="243"/>
      <c r="DK65" s="243"/>
      <c r="DL65" s="243"/>
    </row>
    <row r="66" spans="1:116">
      <c r="A66" s="244" t="s">
        <v>6883</v>
      </c>
      <c r="B66" s="245" t="s">
        <v>6884</v>
      </c>
      <c r="C66" s="248">
        <v>0.47281296699999997</v>
      </c>
      <c r="D66" s="248">
        <v>0.92077458499999998</v>
      </c>
      <c r="E66" s="248">
        <v>0.28999999999999998</v>
      </c>
      <c r="F66" s="248">
        <v>9.6</v>
      </c>
      <c r="G66" s="248">
        <v>6.0999999999999999E-2</v>
      </c>
      <c r="H66" s="248">
        <v>30.7</v>
      </c>
      <c r="I66" s="248">
        <v>1.623</v>
      </c>
      <c r="J66" s="249" t="str">
        <f>IFERROR(VLOOKUP($B66,'Core Indicators'!$E$3:$EU$906,147,FALSE),"x")</f>
        <v>x</v>
      </c>
      <c r="K66" s="250">
        <v>1.4864478000000001</v>
      </c>
      <c r="L66" s="248">
        <v>10</v>
      </c>
      <c r="M66" s="249">
        <v>96</v>
      </c>
      <c r="N66" s="249">
        <v>76</v>
      </c>
      <c r="O66" s="249" t="str">
        <f>IFERROR(VLOOKUP(B66,'Core Indicators'!$E$3:$G$9906,3,FALSE),"x")</f>
        <v>x</v>
      </c>
      <c r="P66" s="249">
        <v>42750</v>
      </c>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c r="BZ66" s="243"/>
      <c r="CA66" s="243"/>
      <c r="CB66" s="243"/>
      <c r="CC66" s="243"/>
      <c r="CD66" s="243"/>
      <c r="CE66" s="243"/>
      <c r="CF66" s="243"/>
      <c r="CG66" s="243"/>
      <c r="CH66" s="243"/>
      <c r="CI66" s="243"/>
      <c r="CJ66" s="243"/>
      <c r="CK66" s="243"/>
      <c r="CL66" s="243"/>
      <c r="CM66" s="243"/>
      <c r="CN66" s="243"/>
      <c r="CO66" s="243"/>
      <c r="CP66" s="243"/>
      <c r="CQ66" s="243"/>
      <c r="CR66" s="243"/>
      <c r="CS66" s="243"/>
      <c r="CT66" s="243"/>
      <c r="CU66" s="243"/>
      <c r="CV66" s="243"/>
      <c r="CW66" s="243"/>
      <c r="CX66" s="243"/>
      <c r="CY66" s="243"/>
      <c r="CZ66" s="243"/>
      <c r="DA66" s="243"/>
      <c r="DB66" s="243"/>
      <c r="DC66" s="243"/>
      <c r="DD66" s="243"/>
      <c r="DE66" s="243"/>
      <c r="DF66" s="243"/>
      <c r="DG66" s="243"/>
      <c r="DH66" s="243"/>
      <c r="DI66" s="243"/>
      <c r="DJ66" s="243"/>
      <c r="DK66" s="243"/>
      <c r="DL66" s="243"/>
    </row>
    <row r="67" spans="1:116">
      <c r="A67" s="244" t="s">
        <v>307</v>
      </c>
      <c r="B67" s="245" t="s">
        <v>6885</v>
      </c>
      <c r="C67" s="248">
        <v>0.77339285899999999</v>
      </c>
      <c r="D67" s="248">
        <v>0.38812988100000001</v>
      </c>
      <c r="E67" s="248">
        <v>0.1018</v>
      </c>
      <c r="F67" s="248">
        <v>3.4</v>
      </c>
      <c r="G67" s="248">
        <v>0.497</v>
      </c>
      <c r="H67" s="248">
        <v>31.1</v>
      </c>
      <c r="I67" s="248">
        <v>2.6480000000000001</v>
      </c>
      <c r="J67" s="249">
        <f>IFERROR(VLOOKUP($B67,'Core Indicators'!$E$3:$EU$906,147,FALSE),"x")</f>
        <v>3746</v>
      </c>
      <c r="K67" s="250">
        <v>-1.0489242000000001</v>
      </c>
      <c r="L67" s="248">
        <v>3.25</v>
      </c>
      <c r="M67" s="249">
        <v>18</v>
      </c>
      <c r="N67" s="249">
        <v>38</v>
      </c>
      <c r="O67" s="249">
        <f>IFERROR(VLOOKUP(B67,'Core Indicators'!$E$3:$G$9906,3,FALSE),"x")</f>
        <v>138902000</v>
      </c>
      <c r="P67" s="249">
        <v>1128571.3</v>
      </c>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c r="BZ67" s="243"/>
      <c r="CA67" s="243"/>
      <c r="CB67" s="243"/>
      <c r="CC67" s="243"/>
      <c r="CD67" s="243"/>
      <c r="CE67" s="243"/>
      <c r="CF67" s="243"/>
      <c r="CG67" s="243"/>
      <c r="CH67" s="243"/>
      <c r="CI67" s="243"/>
      <c r="CJ67" s="243"/>
      <c r="CK67" s="243"/>
      <c r="CL67" s="243"/>
      <c r="CM67" s="243"/>
      <c r="CN67" s="243"/>
      <c r="CO67" s="243"/>
      <c r="CP67" s="243"/>
      <c r="CQ67" s="243"/>
      <c r="CR67" s="243"/>
      <c r="CS67" s="243"/>
      <c r="CT67" s="243"/>
      <c r="CU67" s="243"/>
      <c r="CV67" s="243"/>
      <c r="CW67" s="243"/>
      <c r="CX67" s="243"/>
      <c r="CY67" s="243"/>
      <c r="CZ67" s="243"/>
      <c r="DA67" s="243"/>
      <c r="DB67" s="243"/>
      <c r="DC67" s="243"/>
      <c r="DD67" s="243"/>
      <c r="DE67" s="243"/>
      <c r="DF67" s="243"/>
      <c r="DG67" s="243"/>
      <c r="DH67" s="243"/>
      <c r="DI67" s="243"/>
      <c r="DJ67" s="243"/>
      <c r="DK67" s="243"/>
      <c r="DL67" s="243"/>
    </row>
    <row r="68" spans="1:116">
      <c r="A68" s="244" t="s">
        <v>6886</v>
      </c>
      <c r="B68" s="245" t="s">
        <v>6887</v>
      </c>
      <c r="C68" s="248">
        <v>0.13149998700000001</v>
      </c>
      <c r="D68" s="248">
        <v>0.891129061</v>
      </c>
      <c r="E68" s="248">
        <v>0</v>
      </c>
      <c r="F68" s="248" t="s">
        <v>33</v>
      </c>
      <c r="G68" s="248">
        <v>2.1000000000000001E-2</v>
      </c>
      <c r="H68" s="248">
        <v>27.4</v>
      </c>
      <c r="I68" s="248">
        <v>1.478</v>
      </c>
      <c r="J68" s="249" t="str">
        <f>IFERROR(VLOOKUP($B68,'Core Indicators'!$E$3:$EU$906,147,FALSE),"x")</f>
        <v>x</v>
      </c>
      <c r="K68" s="250">
        <v>2.0212705</v>
      </c>
      <c r="L68" s="248" t="s">
        <v>33</v>
      </c>
      <c r="M68" s="249">
        <v>100</v>
      </c>
      <c r="N68" s="249">
        <v>88</v>
      </c>
      <c r="O68" s="249" t="str">
        <f>IFERROR(VLOOKUP(B68,'Core Indicators'!$E$3:$G$9906,3,FALSE),"x")</f>
        <v>x</v>
      </c>
      <c r="P68" s="249">
        <v>303947.7</v>
      </c>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c r="BZ68" s="243"/>
      <c r="CA68" s="243"/>
      <c r="CB68" s="243"/>
      <c r="CC68" s="243"/>
      <c r="CD68" s="243"/>
      <c r="CE68" s="243"/>
      <c r="CF68" s="243"/>
      <c r="CG68" s="243"/>
      <c r="CH68" s="243"/>
      <c r="CI68" s="243"/>
      <c r="CJ68" s="243"/>
      <c r="CK68" s="243"/>
      <c r="CL68" s="243"/>
      <c r="CM68" s="243"/>
      <c r="CN68" s="243"/>
      <c r="CO68" s="243"/>
      <c r="CP68" s="243"/>
      <c r="CQ68" s="243"/>
      <c r="CR68" s="243"/>
      <c r="CS68" s="243"/>
      <c r="CT68" s="243"/>
      <c r="CU68" s="243"/>
      <c r="CV68" s="243"/>
      <c r="CW68" s="243"/>
      <c r="CX68" s="243"/>
      <c r="CY68" s="243"/>
      <c r="CZ68" s="243"/>
      <c r="DA68" s="243"/>
      <c r="DB68" s="243"/>
      <c r="DC68" s="243"/>
      <c r="DD68" s="243"/>
      <c r="DE68" s="243"/>
      <c r="DF68" s="243"/>
      <c r="DG68" s="243"/>
      <c r="DH68" s="243"/>
      <c r="DI68" s="243"/>
      <c r="DJ68" s="243"/>
      <c r="DK68" s="243"/>
      <c r="DL68" s="243"/>
    </row>
    <row r="69" spans="1:116">
      <c r="A69" s="244" t="s">
        <v>6888</v>
      </c>
      <c r="B69" s="245" t="s">
        <v>6889</v>
      </c>
      <c r="C69" s="248">
        <v>0.53238296699999998</v>
      </c>
      <c r="D69" s="248">
        <v>0.71505817400000005</v>
      </c>
      <c r="E69" s="248">
        <v>0</v>
      </c>
      <c r="F69" s="248" t="s">
        <v>33</v>
      </c>
      <c r="G69" s="248">
        <v>0.35</v>
      </c>
      <c r="H69" s="248">
        <v>30.7</v>
      </c>
      <c r="I69" s="248" t="s">
        <v>33</v>
      </c>
      <c r="J69" s="249" t="str">
        <f>IFERROR(VLOOKUP($B69,'Core Indicators'!$E$3:$EU$906,147,FALSE),"x")</f>
        <v>x</v>
      </c>
      <c r="K69" s="250">
        <v>0.30577860000000001</v>
      </c>
      <c r="L69" s="248" t="s">
        <v>33</v>
      </c>
      <c r="M69" s="249">
        <v>72</v>
      </c>
      <c r="N69" s="249">
        <v>55</v>
      </c>
      <c r="O69" s="249" t="str">
        <f>IFERROR(VLOOKUP(B69,'Core Indicators'!$E$3:$G$9906,3,FALSE),"x")</f>
        <v>x</v>
      </c>
      <c r="P69" s="249">
        <v>18270</v>
      </c>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c r="BZ69" s="243"/>
      <c r="CA69" s="243"/>
      <c r="CB69" s="243"/>
      <c r="CC69" s="243"/>
      <c r="CD69" s="243"/>
      <c r="CE69" s="243"/>
      <c r="CF69" s="243"/>
      <c r="CG69" s="243"/>
      <c r="CH69" s="243"/>
      <c r="CI69" s="243"/>
      <c r="CJ69" s="243"/>
      <c r="CK69" s="243"/>
      <c r="CL69" s="243"/>
      <c r="CM69" s="243"/>
      <c r="CN69" s="243"/>
      <c r="CO69" s="243"/>
      <c r="CP69" s="243"/>
      <c r="CQ69" s="243"/>
      <c r="CR69" s="243"/>
      <c r="CS69" s="243"/>
      <c r="CT69" s="243"/>
      <c r="CU69" s="243"/>
      <c r="CV69" s="243"/>
      <c r="CW69" s="243"/>
      <c r="CX69" s="243"/>
      <c r="CY69" s="243"/>
      <c r="CZ69" s="243"/>
      <c r="DA69" s="243"/>
      <c r="DB69" s="243"/>
      <c r="DC69" s="243"/>
      <c r="DD69" s="243"/>
      <c r="DE69" s="243"/>
      <c r="DF69" s="243"/>
      <c r="DG69" s="243"/>
      <c r="DH69" s="243"/>
      <c r="DI69" s="243"/>
      <c r="DJ69" s="243"/>
      <c r="DK69" s="243"/>
      <c r="DL69" s="243"/>
    </row>
    <row r="70" spans="1:116">
      <c r="A70" s="244" t="s">
        <v>6890</v>
      </c>
      <c r="B70" s="245" t="s">
        <v>6891</v>
      </c>
      <c r="C70" s="248">
        <v>4.7355978999999999E-2</v>
      </c>
      <c r="D70" s="248">
        <v>0.85330733400000003</v>
      </c>
      <c r="E70" s="248">
        <v>1.4E-2</v>
      </c>
      <c r="F70" s="248" t="s">
        <v>33</v>
      </c>
      <c r="G70" s="248">
        <v>3.4000000000000002E-2</v>
      </c>
      <c r="H70" s="248">
        <v>31.8</v>
      </c>
      <c r="I70" s="248">
        <v>2.0830000000000002</v>
      </c>
      <c r="J70" s="249" t="str">
        <f>IFERROR(VLOOKUP($B70,'Core Indicators'!$E$3:$EU$906,147,FALSE),"x")</f>
        <v>x</v>
      </c>
      <c r="K70" s="250">
        <v>0.97865999999999997</v>
      </c>
      <c r="L70" s="248" t="s">
        <v>33</v>
      </c>
      <c r="M70" s="249">
        <v>89</v>
      </c>
      <c r="N70" s="249">
        <v>66</v>
      </c>
      <c r="O70" s="249" t="str">
        <f>IFERROR(VLOOKUP(B70,'Core Indicators'!$E$3:$G$9906,3,FALSE),"x")</f>
        <v>x</v>
      </c>
      <c r="P70" s="249">
        <v>547557</v>
      </c>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c r="BZ70" s="243"/>
      <c r="CA70" s="243"/>
      <c r="CB70" s="243"/>
      <c r="CC70" s="243"/>
      <c r="CD70" s="243"/>
      <c r="CE70" s="243"/>
      <c r="CF70" s="243"/>
      <c r="CG70" s="243"/>
      <c r="CH70" s="243"/>
      <c r="CI70" s="243"/>
      <c r="CJ70" s="243"/>
      <c r="CK70" s="243"/>
      <c r="CL70" s="243"/>
      <c r="CM70" s="243"/>
      <c r="CN70" s="243"/>
      <c r="CO70" s="243"/>
      <c r="CP70" s="243"/>
      <c r="CQ70" s="243"/>
      <c r="CR70" s="243"/>
      <c r="CS70" s="243"/>
      <c r="CT70" s="243"/>
      <c r="CU70" s="243"/>
      <c r="CV70" s="243"/>
      <c r="CW70" s="243"/>
      <c r="CX70" s="243"/>
      <c r="CY70" s="243"/>
      <c r="CZ70" s="243"/>
      <c r="DA70" s="243"/>
      <c r="DB70" s="243"/>
      <c r="DC70" s="243"/>
      <c r="DD70" s="243"/>
      <c r="DE70" s="243"/>
      <c r="DF70" s="243"/>
      <c r="DG70" s="243"/>
      <c r="DH70" s="243"/>
      <c r="DI70" s="243"/>
      <c r="DJ70" s="243"/>
      <c r="DK70" s="243"/>
      <c r="DL70" s="243"/>
    </row>
    <row r="71" spans="1:116">
      <c r="A71" s="244" t="s">
        <v>6892</v>
      </c>
      <c r="B71" s="245" t="s">
        <v>6893</v>
      </c>
      <c r="C71" s="248">
        <v>0</v>
      </c>
      <c r="D71" s="248" t="s">
        <v>33</v>
      </c>
      <c r="E71" s="248">
        <v>0</v>
      </c>
      <c r="F71" s="248" t="s">
        <v>33</v>
      </c>
      <c r="G71" s="248" t="s">
        <v>33</v>
      </c>
      <c r="H71" s="248">
        <v>40.1</v>
      </c>
      <c r="I71" s="248" t="s">
        <v>33</v>
      </c>
      <c r="J71" s="249" t="str">
        <f>IFERROR(VLOOKUP($B71,'Core Indicators'!$E$3:$EU$906,147,FALSE),"x")</f>
        <v>x</v>
      </c>
      <c r="K71" s="250">
        <v>0.97694080000000005</v>
      </c>
      <c r="L71" s="248" t="s">
        <v>33</v>
      </c>
      <c r="M71" s="249">
        <v>92</v>
      </c>
      <c r="N71" s="249" t="s">
        <v>33</v>
      </c>
      <c r="O71" s="249" t="str">
        <f>IFERROR(VLOOKUP(B71,'Core Indicators'!$E$3:$G$9906,3,FALSE),"x")</f>
        <v>x</v>
      </c>
      <c r="P71" s="249">
        <v>700</v>
      </c>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c r="BZ71" s="243"/>
      <c r="CA71" s="243"/>
      <c r="CB71" s="243"/>
      <c r="CC71" s="243"/>
      <c r="CD71" s="243"/>
      <c r="CE71" s="243"/>
      <c r="CF71" s="243"/>
      <c r="CG71" s="243"/>
      <c r="CH71" s="243"/>
      <c r="CI71" s="243"/>
      <c r="CJ71" s="243"/>
      <c r="CK71" s="243"/>
      <c r="CL71" s="243"/>
      <c r="CM71" s="243"/>
      <c r="CN71" s="243"/>
      <c r="CO71" s="243"/>
      <c r="CP71" s="243"/>
      <c r="CQ71" s="243"/>
      <c r="CR71" s="243"/>
      <c r="CS71" s="243"/>
      <c r="CT71" s="243"/>
      <c r="CU71" s="243"/>
      <c r="CV71" s="243"/>
      <c r="CW71" s="243"/>
      <c r="CX71" s="243"/>
      <c r="CY71" s="243"/>
      <c r="CZ71" s="243"/>
      <c r="DA71" s="243"/>
      <c r="DB71" s="243"/>
      <c r="DC71" s="243"/>
      <c r="DD71" s="243"/>
      <c r="DE71" s="243"/>
      <c r="DF71" s="243"/>
      <c r="DG71" s="243"/>
      <c r="DH71" s="243"/>
      <c r="DI71" s="243"/>
      <c r="DJ71" s="243"/>
      <c r="DK71" s="243"/>
      <c r="DL71" s="243"/>
    </row>
    <row r="72" spans="1:116">
      <c r="A72" s="244" t="s">
        <v>6894</v>
      </c>
      <c r="B72" s="245" t="s">
        <v>6895</v>
      </c>
      <c r="C72" s="248">
        <v>0.77740000499999995</v>
      </c>
      <c r="D72" s="248">
        <v>0.70407091300000002</v>
      </c>
      <c r="E72" s="248">
        <v>0.01</v>
      </c>
      <c r="F72" s="248">
        <v>4.0999999999999996</v>
      </c>
      <c r="G72" s="248">
        <v>0.505</v>
      </c>
      <c r="H72" s="248">
        <v>38</v>
      </c>
      <c r="I72" s="248">
        <v>2.0859999999999999</v>
      </c>
      <c r="J72" s="249" t="str">
        <f>IFERROR(VLOOKUP($B72,'Core Indicators'!$E$3:$EU$906,147,FALSE),"x")</f>
        <v>x</v>
      </c>
      <c r="K72" s="250">
        <v>-1.155705</v>
      </c>
      <c r="L72" s="248">
        <v>2.75</v>
      </c>
      <c r="M72" s="249">
        <v>25</v>
      </c>
      <c r="N72" s="249">
        <v>29</v>
      </c>
      <c r="O72" s="249" t="str">
        <f>IFERROR(VLOOKUP(B72,'Core Indicators'!$E$3:$G$9906,3,FALSE),"x")</f>
        <v>x</v>
      </c>
      <c r="P72" s="249">
        <v>257670</v>
      </c>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c r="BZ72" s="243"/>
      <c r="CA72" s="243"/>
      <c r="CB72" s="243"/>
      <c r="CC72" s="243"/>
      <c r="CD72" s="243"/>
      <c r="CE72" s="243"/>
      <c r="CF72" s="243"/>
      <c r="CG72" s="243"/>
      <c r="CH72" s="243"/>
      <c r="CI72" s="243"/>
      <c r="CJ72" s="243"/>
      <c r="CK72" s="243"/>
      <c r="CL72" s="243"/>
      <c r="CM72" s="243"/>
      <c r="CN72" s="243"/>
      <c r="CO72" s="243"/>
      <c r="CP72" s="243"/>
      <c r="CQ72" s="243"/>
      <c r="CR72" s="243"/>
      <c r="CS72" s="243"/>
      <c r="CT72" s="243"/>
      <c r="CU72" s="243"/>
      <c r="CV72" s="243"/>
      <c r="CW72" s="243"/>
      <c r="CX72" s="243"/>
      <c r="CY72" s="243"/>
      <c r="CZ72" s="243"/>
      <c r="DA72" s="243"/>
      <c r="DB72" s="243"/>
      <c r="DC72" s="243"/>
      <c r="DD72" s="243"/>
      <c r="DE72" s="243"/>
      <c r="DF72" s="243"/>
      <c r="DG72" s="243"/>
      <c r="DH72" s="243"/>
      <c r="DI72" s="243"/>
      <c r="DJ72" s="243"/>
      <c r="DK72" s="243"/>
      <c r="DL72" s="243"/>
    </row>
    <row r="73" spans="1:116">
      <c r="A73" s="244" t="s">
        <v>6896</v>
      </c>
      <c r="B73" s="245" t="s">
        <v>6897</v>
      </c>
      <c r="C73" s="248">
        <v>0.32496100300000003</v>
      </c>
      <c r="D73" s="248">
        <v>0.76851847399999995</v>
      </c>
      <c r="E73" s="248">
        <v>0.184</v>
      </c>
      <c r="F73" s="248" t="s">
        <v>33</v>
      </c>
      <c r="G73" s="248">
        <v>8.3000000000000004E-2</v>
      </c>
      <c r="H73" s="248">
        <v>32.4</v>
      </c>
      <c r="I73" s="248">
        <v>1.73</v>
      </c>
      <c r="J73" s="249" t="str">
        <f>IFERROR(VLOOKUP($B73,'Core Indicators'!$E$3:$EU$906,147,FALSE),"x")</f>
        <v>x</v>
      </c>
      <c r="K73" s="250">
        <v>1.269914</v>
      </c>
      <c r="L73" s="248" t="s">
        <v>33</v>
      </c>
      <c r="M73" s="249">
        <v>92</v>
      </c>
      <c r="N73" s="249">
        <v>70</v>
      </c>
      <c r="O73" s="249" t="str">
        <f>IFERROR(VLOOKUP(B73,'Core Indicators'!$E$3:$G$9906,3,FALSE),"x")</f>
        <v>x</v>
      </c>
      <c r="P73" s="249">
        <v>241930</v>
      </c>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c r="BZ73" s="243"/>
      <c r="CA73" s="243"/>
      <c r="CB73" s="243"/>
      <c r="CC73" s="243"/>
      <c r="CD73" s="243"/>
      <c r="CE73" s="243"/>
      <c r="CF73" s="243"/>
      <c r="CG73" s="243"/>
      <c r="CH73" s="243"/>
      <c r="CI73" s="243"/>
      <c r="CJ73" s="243"/>
      <c r="CK73" s="243"/>
      <c r="CL73" s="243"/>
      <c r="CM73" s="243"/>
      <c r="CN73" s="243"/>
      <c r="CO73" s="243"/>
      <c r="CP73" s="243"/>
      <c r="CQ73" s="243"/>
      <c r="CR73" s="243"/>
      <c r="CS73" s="243"/>
      <c r="CT73" s="243"/>
      <c r="CU73" s="243"/>
      <c r="CV73" s="243"/>
      <c r="CW73" s="243"/>
      <c r="CX73" s="243"/>
      <c r="CY73" s="243"/>
      <c r="CZ73" s="243"/>
      <c r="DA73" s="243"/>
      <c r="DB73" s="243"/>
      <c r="DC73" s="243"/>
      <c r="DD73" s="243"/>
      <c r="DE73" s="243"/>
      <c r="DF73" s="243"/>
      <c r="DG73" s="243"/>
      <c r="DH73" s="243"/>
      <c r="DI73" s="243"/>
      <c r="DJ73" s="243"/>
      <c r="DK73" s="243"/>
      <c r="DL73" s="243"/>
    </row>
    <row r="74" spans="1:116">
      <c r="A74" s="244" t="s">
        <v>6898</v>
      </c>
      <c r="B74" s="245" t="s">
        <v>6899</v>
      </c>
      <c r="C74" s="248">
        <v>0.32528704600000002</v>
      </c>
      <c r="D74" s="248">
        <v>0.69346786999999999</v>
      </c>
      <c r="E74" s="248">
        <v>0.156</v>
      </c>
      <c r="F74" s="248">
        <v>4.37</v>
      </c>
      <c r="G74" s="248">
        <v>0.25700000000000001</v>
      </c>
      <c r="H74" s="248">
        <v>33.9</v>
      </c>
      <c r="I74" s="248">
        <v>2.0659999999999998</v>
      </c>
      <c r="J74" s="249" t="str">
        <f>IFERROR(VLOOKUP($B74,'Core Indicators'!$E$3:$EU$906,147,FALSE),"x")</f>
        <v>x</v>
      </c>
      <c r="K74" s="250">
        <v>0.14896670000000001</v>
      </c>
      <c r="L74" s="248">
        <v>4.25</v>
      </c>
      <c r="M74" s="249">
        <v>51</v>
      </c>
      <c r="N74" s="249">
        <v>50</v>
      </c>
      <c r="O74" s="249" t="str">
        <f>IFERROR(VLOOKUP(B74,'Core Indicators'!$E$3:$G$9906,3,FALSE),"x")</f>
        <v>x</v>
      </c>
      <c r="P74" s="249">
        <v>69490</v>
      </c>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c r="BZ74" s="243"/>
      <c r="CA74" s="243"/>
      <c r="CB74" s="243"/>
      <c r="CC74" s="243"/>
      <c r="CD74" s="243"/>
      <c r="CE74" s="243"/>
      <c r="CF74" s="243"/>
      <c r="CG74" s="243"/>
      <c r="CH74" s="243"/>
      <c r="CI74" s="243"/>
      <c r="CJ74" s="243"/>
      <c r="CK74" s="243"/>
      <c r="CL74" s="243"/>
      <c r="CM74" s="243"/>
      <c r="CN74" s="243"/>
      <c r="CO74" s="243"/>
      <c r="CP74" s="243"/>
      <c r="CQ74" s="243"/>
      <c r="CR74" s="243"/>
      <c r="CS74" s="243"/>
      <c r="CT74" s="243"/>
      <c r="CU74" s="243"/>
      <c r="CV74" s="243"/>
      <c r="CW74" s="243"/>
      <c r="CX74" s="243"/>
      <c r="CY74" s="243"/>
      <c r="CZ74" s="243"/>
      <c r="DA74" s="243"/>
      <c r="DB74" s="243"/>
      <c r="DC74" s="243"/>
      <c r="DD74" s="243"/>
      <c r="DE74" s="243"/>
      <c r="DF74" s="243"/>
      <c r="DG74" s="243"/>
      <c r="DH74" s="243"/>
      <c r="DI74" s="243"/>
      <c r="DJ74" s="243"/>
      <c r="DK74" s="243"/>
      <c r="DL74" s="243"/>
    </row>
    <row r="75" spans="1:116">
      <c r="A75" s="244" t="s">
        <v>6900</v>
      </c>
      <c r="B75" s="245" t="s">
        <v>6901</v>
      </c>
      <c r="C75" s="248">
        <v>0.779950001</v>
      </c>
      <c r="D75" s="248">
        <v>0.84434325399999999</v>
      </c>
      <c r="E75" s="248">
        <v>0</v>
      </c>
      <c r="F75" s="248">
        <v>7.75</v>
      </c>
      <c r="G75" s="248">
        <v>0.51400000000000001</v>
      </c>
      <c r="H75" s="248">
        <v>43.5</v>
      </c>
      <c r="I75" s="248">
        <v>1.9430000000000001</v>
      </c>
      <c r="J75" s="249" t="str">
        <f>IFERROR(VLOOKUP($B75,'Core Indicators'!$E$3:$EU$906,147,FALSE),"x")</f>
        <v>x</v>
      </c>
      <c r="K75" s="250">
        <v>5.3969499999999997E-2</v>
      </c>
      <c r="L75" s="248">
        <v>6.5</v>
      </c>
      <c r="M75" s="249">
        <v>80</v>
      </c>
      <c r="N75" s="249">
        <v>43</v>
      </c>
      <c r="O75" s="249" t="str">
        <f>IFERROR(VLOOKUP(B75,'Core Indicators'!$E$3:$G$9906,3,FALSE),"x")</f>
        <v>x</v>
      </c>
      <c r="P75" s="249">
        <v>227533</v>
      </c>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c r="BZ75" s="243"/>
      <c r="CA75" s="243"/>
      <c r="CB75" s="243"/>
      <c r="CC75" s="243"/>
      <c r="CD75" s="243"/>
      <c r="CE75" s="243"/>
      <c r="CF75" s="243"/>
      <c r="CG75" s="243"/>
      <c r="CH75" s="243"/>
      <c r="CI75" s="243"/>
      <c r="CJ75" s="243"/>
      <c r="CK75" s="243"/>
      <c r="CL75" s="243"/>
      <c r="CM75" s="243"/>
      <c r="CN75" s="243"/>
      <c r="CO75" s="243"/>
      <c r="CP75" s="243"/>
      <c r="CQ75" s="243"/>
      <c r="CR75" s="243"/>
      <c r="CS75" s="243"/>
      <c r="CT75" s="243"/>
      <c r="CU75" s="243"/>
      <c r="CV75" s="243"/>
      <c r="CW75" s="243"/>
      <c r="CX75" s="243"/>
      <c r="CY75" s="243"/>
      <c r="CZ75" s="243"/>
      <c r="DA75" s="243"/>
      <c r="DB75" s="243"/>
      <c r="DC75" s="243"/>
      <c r="DD75" s="243"/>
      <c r="DE75" s="243"/>
      <c r="DF75" s="243"/>
      <c r="DG75" s="243"/>
      <c r="DH75" s="243"/>
      <c r="DI75" s="243"/>
      <c r="DJ75" s="243"/>
      <c r="DK75" s="243"/>
      <c r="DL75" s="243"/>
    </row>
    <row r="76" spans="1:116">
      <c r="A76" s="244" t="s">
        <v>6902</v>
      </c>
      <c r="B76" s="245" t="s">
        <v>6903</v>
      </c>
      <c r="C76" s="248">
        <v>0.709999987</v>
      </c>
      <c r="D76" s="248">
        <v>0.44460453999999999</v>
      </c>
      <c r="E76" s="248">
        <v>0.4</v>
      </c>
      <c r="F76" s="248">
        <v>3.9</v>
      </c>
      <c r="G76" s="248">
        <v>0.60899999999999999</v>
      </c>
      <c r="H76" s="248">
        <v>29.6</v>
      </c>
      <c r="I76" s="248">
        <v>2.2200000000000002</v>
      </c>
      <c r="J76" s="249" t="str">
        <f>IFERROR(VLOOKUP($B76,'Core Indicators'!$E$3:$EU$906,147,FALSE),"x")</f>
        <v>x</v>
      </c>
      <c r="K76" s="250">
        <v>-1.1479306</v>
      </c>
      <c r="L76" s="248">
        <v>3</v>
      </c>
      <c r="M76" s="249">
        <v>28</v>
      </c>
      <c r="N76" s="249">
        <v>26</v>
      </c>
      <c r="O76" s="249" t="str">
        <f>IFERROR(VLOOKUP(B76,'Core Indicators'!$E$3:$G$9906,3,FALSE),"x")</f>
        <v>x</v>
      </c>
      <c r="P76" s="249">
        <v>245720</v>
      </c>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c r="BZ76" s="243"/>
      <c r="CA76" s="243"/>
      <c r="CB76" s="243"/>
      <c r="CC76" s="243"/>
      <c r="CD76" s="243"/>
      <c r="CE76" s="243"/>
      <c r="CF76" s="243"/>
      <c r="CG76" s="243"/>
      <c r="CH76" s="243"/>
      <c r="CI76" s="243"/>
      <c r="CJ76" s="243"/>
      <c r="CK76" s="243"/>
      <c r="CL76" s="243"/>
      <c r="CM76" s="243"/>
      <c r="CN76" s="243"/>
      <c r="CO76" s="243"/>
      <c r="CP76" s="243"/>
      <c r="CQ76" s="243"/>
      <c r="CR76" s="243"/>
      <c r="CS76" s="243"/>
      <c r="CT76" s="243"/>
      <c r="CU76" s="243"/>
      <c r="CV76" s="243"/>
      <c r="CW76" s="243"/>
      <c r="CX76" s="243"/>
      <c r="CY76" s="243"/>
      <c r="CZ76" s="243"/>
      <c r="DA76" s="243"/>
      <c r="DB76" s="243"/>
      <c r="DC76" s="243"/>
      <c r="DD76" s="243"/>
      <c r="DE76" s="243"/>
      <c r="DF76" s="243"/>
      <c r="DG76" s="243"/>
      <c r="DH76" s="243"/>
      <c r="DI76" s="243"/>
      <c r="DJ76" s="243"/>
      <c r="DK76" s="243"/>
      <c r="DL76" s="243"/>
    </row>
    <row r="77" spans="1:116">
      <c r="A77" s="244" t="s">
        <v>6904</v>
      </c>
      <c r="B77" s="245" t="s">
        <v>6905</v>
      </c>
      <c r="C77" s="248">
        <v>0.77542499399999998</v>
      </c>
      <c r="D77" s="248">
        <v>0.81013655200000001</v>
      </c>
      <c r="E77" s="248">
        <v>0</v>
      </c>
      <c r="F77" s="248">
        <v>7.3</v>
      </c>
      <c r="G77" s="248">
        <v>0.57799999999999996</v>
      </c>
      <c r="H77" s="248">
        <v>38.799999999999997</v>
      </c>
      <c r="I77" s="248">
        <v>1.837</v>
      </c>
      <c r="J77" s="249" t="str">
        <f>IFERROR(VLOOKUP($B77,'Core Indicators'!$E$3:$EU$906,147,FALSE),"x")</f>
        <v>x</v>
      </c>
      <c r="K77" s="250">
        <v>-0.39419340000000003</v>
      </c>
      <c r="L77" s="248">
        <v>6.75</v>
      </c>
      <c r="M77" s="249">
        <v>51</v>
      </c>
      <c r="N77" s="249">
        <v>37</v>
      </c>
      <c r="O77" s="249" t="str">
        <f>IFERROR(VLOOKUP(B77,'Core Indicators'!$E$3:$G$9906,3,FALSE),"x")</f>
        <v>x</v>
      </c>
      <c r="P77" s="249">
        <v>10120</v>
      </c>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c r="BZ77" s="243"/>
      <c r="CA77" s="243"/>
      <c r="CB77" s="243"/>
      <c r="CC77" s="243"/>
      <c r="CD77" s="243"/>
      <c r="CE77" s="243"/>
      <c r="CF77" s="243"/>
      <c r="CG77" s="243"/>
      <c r="CH77" s="243"/>
      <c r="CI77" s="243"/>
      <c r="CJ77" s="243"/>
      <c r="CK77" s="243"/>
      <c r="CL77" s="243"/>
      <c r="CM77" s="243"/>
      <c r="CN77" s="243"/>
      <c r="CO77" s="243"/>
      <c r="CP77" s="243"/>
      <c r="CQ77" s="243"/>
      <c r="CR77" s="243"/>
      <c r="CS77" s="243"/>
      <c r="CT77" s="243"/>
      <c r="CU77" s="243"/>
      <c r="CV77" s="243"/>
      <c r="CW77" s="243"/>
      <c r="CX77" s="243"/>
      <c r="CY77" s="243"/>
      <c r="CZ77" s="243"/>
      <c r="DA77" s="243"/>
      <c r="DB77" s="243"/>
      <c r="DC77" s="243"/>
      <c r="DD77" s="243"/>
      <c r="DE77" s="243"/>
      <c r="DF77" s="243"/>
      <c r="DG77" s="243"/>
      <c r="DH77" s="243"/>
      <c r="DI77" s="243"/>
      <c r="DJ77" s="243"/>
      <c r="DK77" s="243"/>
      <c r="DL77" s="243"/>
    </row>
    <row r="78" spans="1:116">
      <c r="A78" s="244" t="s">
        <v>6906</v>
      </c>
      <c r="B78" s="245" t="s">
        <v>6907</v>
      </c>
      <c r="C78" s="248">
        <v>0.88509999299999997</v>
      </c>
      <c r="D78" s="248">
        <v>0.55390372600000004</v>
      </c>
      <c r="E78" s="248">
        <v>0.14000000000000001</v>
      </c>
      <c r="F78" s="248">
        <v>4.68</v>
      </c>
      <c r="G78" s="248">
        <v>0.63200000000000001</v>
      </c>
      <c r="H78" s="248">
        <v>33.4</v>
      </c>
      <c r="I78" s="248">
        <v>2.012</v>
      </c>
      <c r="J78" s="249" t="str">
        <f>IFERROR(VLOOKUP($B78,'Core Indicators'!$E$3:$EU$906,147,FALSE),"x")</f>
        <v>x</v>
      </c>
      <c r="K78" s="250">
        <v>-1.2348281000000001</v>
      </c>
      <c r="L78" s="248">
        <v>3.25</v>
      </c>
      <c r="M78" s="249">
        <v>33</v>
      </c>
      <c r="N78" s="249">
        <v>21</v>
      </c>
      <c r="O78" s="249" t="str">
        <f>IFERROR(VLOOKUP(B78,'Core Indicators'!$E$3:$G$9906,3,FALSE),"x")</f>
        <v>x</v>
      </c>
      <c r="P78" s="249">
        <v>28120</v>
      </c>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c r="BZ78" s="243"/>
      <c r="CA78" s="243"/>
      <c r="CB78" s="243"/>
      <c r="CC78" s="243"/>
      <c r="CD78" s="243"/>
      <c r="CE78" s="243"/>
      <c r="CF78" s="243"/>
      <c r="CG78" s="243"/>
      <c r="CH78" s="243"/>
      <c r="CI78" s="243"/>
      <c r="CJ78" s="243"/>
      <c r="CK78" s="243"/>
      <c r="CL78" s="243"/>
      <c r="CM78" s="243"/>
      <c r="CN78" s="243"/>
      <c r="CO78" s="243"/>
      <c r="CP78" s="243"/>
      <c r="CQ78" s="243"/>
      <c r="CR78" s="243"/>
      <c r="CS78" s="243"/>
      <c r="CT78" s="243"/>
      <c r="CU78" s="243"/>
      <c r="CV78" s="243"/>
      <c r="CW78" s="243"/>
      <c r="CX78" s="243"/>
      <c r="CY78" s="243"/>
      <c r="CZ78" s="243"/>
      <c r="DA78" s="243"/>
      <c r="DB78" s="243"/>
      <c r="DC78" s="243"/>
      <c r="DD78" s="243"/>
      <c r="DE78" s="243"/>
      <c r="DF78" s="243"/>
      <c r="DG78" s="243"/>
      <c r="DH78" s="243"/>
      <c r="DI78" s="243"/>
      <c r="DJ78" s="243"/>
      <c r="DK78" s="243"/>
      <c r="DL78" s="243"/>
    </row>
    <row r="79" spans="1:116">
      <c r="A79" s="244" t="s">
        <v>6908</v>
      </c>
      <c r="B79" s="245" t="s">
        <v>6909</v>
      </c>
      <c r="C79" s="248">
        <v>0.25992401199999998</v>
      </c>
      <c r="D79" s="248">
        <v>0.30762373300000001</v>
      </c>
      <c r="E79" s="248">
        <v>0.115</v>
      </c>
      <c r="F79" s="248">
        <v>2.98</v>
      </c>
      <c r="G79" s="248" t="s">
        <v>33</v>
      </c>
      <c r="H79" s="248">
        <v>38.5</v>
      </c>
      <c r="I79" s="248">
        <v>1.7290000000000001</v>
      </c>
      <c r="J79" s="249" t="str">
        <f>IFERROR(VLOOKUP($B79,'Core Indicators'!$E$3:$EU$906,147,FALSE),"x")</f>
        <v>x</v>
      </c>
      <c r="K79" s="250">
        <v>-1.5403576000000001</v>
      </c>
      <c r="L79" s="248">
        <v>2</v>
      </c>
      <c r="M79" s="249">
        <v>5</v>
      </c>
      <c r="N79" s="249">
        <v>15</v>
      </c>
      <c r="O79" s="249" t="str">
        <f>IFERROR(VLOOKUP(B79,'Core Indicators'!$E$3:$G$9906,3,FALSE),"x")</f>
        <v>x</v>
      </c>
      <c r="P79" s="249">
        <v>28050</v>
      </c>
      <c r="Q79" s="24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c r="BZ79" s="243"/>
      <c r="CA79" s="243"/>
      <c r="CB79" s="243"/>
      <c r="CC79" s="243"/>
      <c r="CD79" s="243"/>
      <c r="CE79" s="243"/>
      <c r="CF79" s="243"/>
      <c r="CG79" s="243"/>
      <c r="CH79" s="243"/>
      <c r="CI79" s="243"/>
      <c r="CJ79" s="243"/>
      <c r="CK79" s="243"/>
      <c r="CL79" s="243"/>
      <c r="CM79" s="243"/>
      <c r="CN79" s="243"/>
      <c r="CO79" s="243"/>
      <c r="CP79" s="243"/>
      <c r="CQ79" s="243"/>
      <c r="CR79" s="243"/>
      <c r="CS79" s="243"/>
      <c r="CT79" s="243"/>
      <c r="CU79" s="243"/>
      <c r="CV79" s="243"/>
      <c r="CW79" s="243"/>
      <c r="CX79" s="243"/>
      <c r="CY79" s="243"/>
      <c r="CZ79" s="243"/>
      <c r="DA79" s="243"/>
      <c r="DB79" s="243"/>
      <c r="DC79" s="243"/>
      <c r="DD79" s="243"/>
      <c r="DE79" s="243"/>
      <c r="DF79" s="243"/>
      <c r="DG79" s="243"/>
      <c r="DH79" s="243"/>
      <c r="DI79" s="243"/>
      <c r="DJ79" s="243"/>
      <c r="DK79" s="243"/>
      <c r="DL79" s="243"/>
    </row>
    <row r="80" spans="1:116">
      <c r="A80" s="244" t="s">
        <v>456</v>
      </c>
      <c r="B80" s="245" t="s">
        <v>6910</v>
      </c>
      <c r="C80" s="248">
        <v>7.7842040000000001E-2</v>
      </c>
      <c r="D80" s="248">
        <v>0.783604772</v>
      </c>
      <c r="E80" s="248">
        <v>0.04</v>
      </c>
      <c r="F80" s="248" t="s">
        <v>33</v>
      </c>
      <c r="G80" s="248">
        <v>0.10299999999999999</v>
      </c>
      <c r="H80" s="248">
        <v>33.4</v>
      </c>
      <c r="I80" s="248">
        <v>1.8280000000000001</v>
      </c>
      <c r="J80" s="249">
        <f>IFERROR(VLOOKUP($B80,'Core Indicators'!$E$3:$EU$906,147,FALSE),"x")</f>
        <v>320</v>
      </c>
      <c r="K80" s="250">
        <v>0.2983017</v>
      </c>
      <c r="L80" s="248" t="s">
        <v>33</v>
      </c>
      <c r="M80" s="249">
        <v>85</v>
      </c>
      <c r="N80" s="249">
        <v>50</v>
      </c>
      <c r="O80" s="249">
        <f>IFERROR(VLOOKUP(B80,'Core Indicators'!$E$3:$G$9906,3,FALSE),"x")</f>
        <v>9897000</v>
      </c>
      <c r="P80" s="249">
        <v>128900</v>
      </c>
      <c r="Q80" s="24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c r="BZ80" s="243"/>
      <c r="CA80" s="243"/>
      <c r="CB80" s="243"/>
      <c r="CC80" s="243"/>
      <c r="CD80" s="243"/>
      <c r="CE80" s="243"/>
      <c r="CF80" s="243"/>
      <c r="CG80" s="243"/>
      <c r="CH80" s="243"/>
      <c r="CI80" s="243"/>
      <c r="CJ80" s="243"/>
      <c r="CK80" s="243"/>
      <c r="CL80" s="243"/>
      <c r="CM80" s="243"/>
      <c r="CN80" s="243"/>
      <c r="CO80" s="243"/>
      <c r="CP80" s="243"/>
      <c r="CQ80" s="243"/>
      <c r="CR80" s="243"/>
      <c r="CS80" s="243"/>
      <c r="CT80" s="243"/>
      <c r="CU80" s="243"/>
      <c r="CV80" s="243"/>
      <c r="CW80" s="243"/>
      <c r="CX80" s="243"/>
      <c r="CY80" s="243"/>
      <c r="CZ80" s="243"/>
      <c r="DA80" s="243"/>
      <c r="DB80" s="243"/>
      <c r="DC80" s="243"/>
      <c r="DD80" s="243"/>
      <c r="DE80" s="243"/>
      <c r="DF80" s="243"/>
      <c r="DG80" s="243"/>
      <c r="DH80" s="243"/>
      <c r="DI80" s="243"/>
      <c r="DJ80" s="243"/>
      <c r="DK80" s="243"/>
      <c r="DL80" s="243"/>
    </row>
    <row r="81" spans="1:116">
      <c r="A81" s="244" t="s">
        <v>6911</v>
      </c>
      <c r="B81" s="245" t="s">
        <v>6912</v>
      </c>
      <c r="C81" s="248">
        <v>0</v>
      </c>
      <c r="D81" s="248" t="s">
        <v>33</v>
      </c>
      <c r="E81" s="248">
        <v>0</v>
      </c>
      <c r="F81" s="248" t="s">
        <v>33</v>
      </c>
      <c r="G81" s="248">
        <v>0.22600000000000001</v>
      </c>
      <c r="H81" s="248">
        <v>43.8</v>
      </c>
      <c r="I81" s="248" t="s">
        <v>33</v>
      </c>
      <c r="J81" s="249" t="str">
        <f>IFERROR(VLOOKUP($B81,'Core Indicators'!$E$3:$EU$906,147,FALSE),"x")</f>
        <v>x</v>
      </c>
      <c r="K81" s="250">
        <v>0.54088219999999998</v>
      </c>
      <c r="L81" s="248" t="s">
        <v>33</v>
      </c>
      <c r="M81" s="249">
        <v>89</v>
      </c>
      <c r="N81" s="249">
        <v>56</v>
      </c>
      <c r="O81" s="249" t="str">
        <f>IFERROR(VLOOKUP(B81,'Core Indicators'!$E$3:$G$9906,3,FALSE),"x")</f>
        <v>x</v>
      </c>
      <c r="P81" s="249">
        <v>340</v>
      </c>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c r="BZ81" s="243"/>
      <c r="CA81" s="243"/>
      <c r="CB81" s="243"/>
      <c r="CC81" s="243"/>
      <c r="CD81" s="243"/>
      <c r="CE81" s="243"/>
      <c r="CF81" s="243"/>
      <c r="CG81" s="243"/>
      <c r="CH81" s="243"/>
      <c r="CI81" s="243"/>
      <c r="CJ81" s="243"/>
      <c r="CK81" s="243"/>
      <c r="CL81" s="243"/>
      <c r="CM81" s="243"/>
      <c r="CN81" s="243"/>
      <c r="CO81" s="243"/>
      <c r="CP81" s="243"/>
      <c r="CQ81" s="243"/>
      <c r="CR81" s="243"/>
      <c r="CS81" s="243"/>
      <c r="CT81" s="243"/>
      <c r="CU81" s="243"/>
      <c r="CV81" s="243"/>
      <c r="CW81" s="243"/>
      <c r="CX81" s="243"/>
      <c r="CY81" s="243"/>
      <c r="CZ81" s="243"/>
      <c r="DA81" s="243"/>
      <c r="DB81" s="243"/>
      <c r="DC81" s="243"/>
      <c r="DD81" s="243"/>
      <c r="DE81" s="243"/>
      <c r="DF81" s="243"/>
      <c r="DG81" s="243"/>
      <c r="DH81" s="243"/>
      <c r="DI81" s="243"/>
      <c r="DJ81" s="243"/>
      <c r="DK81" s="243"/>
      <c r="DL81" s="243"/>
    </row>
    <row r="82" spans="1:116">
      <c r="A82" s="244" t="s">
        <v>6913</v>
      </c>
      <c r="B82" s="245" t="s">
        <v>6914</v>
      </c>
      <c r="C82" s="248" t="s">
        <v>33</v>
      </c>
      <c r="D82" s="248" t="s">
        <v>33</v>
      </c>
      <c r="E82" s="248" t="s">
        <v>33</v>
      </c>
      <c r="F82" s="248" t="s">
        <v>33</v>
      </c>
      <c r="G82" s="248" t="s">
        <v>33</v>
      </c>
      <c r="H82" s="248" t="s">
        <v>33</v>
      </c>
      <c r="I82" s="248" t="s">
        <v>33</v>
      </c>
      <c r="J82" s="249" t="str">
        <f>IFERROR(VLOOKUP($B82,'Core Indicators'!$E$3:$EU$906,147,FALSE),"x")</f>
        <v>x</v>
      </c>
      <c r="K82" s="250">
        <v>1.5744958</v>
      </c>
      <c r="L82" s="248" t="s">
        <v>33</v>
      </c>
      <c r="M82" s="249" t="s">
        <v>33</v>
      </c>
      <c r="N82" s="249" t="s">
        <v>33</v>
      </c>
      <c r="O82" s="249" t="str">
        <f>IFERROR(VLOOKUP(B82,'Core Indicators'!$E$3:$G$9906,3,FALSE),"x")</f>
        <v>x</v>
      </c>
      <c r="P82" s="249" t="s">
        <v>33</v>
      </c>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c r="BZ82" s="243"/>
      <c r="CA82" s="243"/>
      <c r="CB82" s="243"/>
      <c r="CC82" s="243"/>
      <c r="CD82" s="243"/>
      <c r="CE82" s="243"/>
      <c r="CF82" s="243"/>
      <c r="CG82" s="243"/>
      <c r="CH82" s="243"/>
      <c r="CI82" s="243"/>
      <c r="CJ82" s="243"/>
      <c r="CK82" s="243"/>
      <c r="CL82" s="243"/>
      <c r="CM82" s="243"/>
      <c r="CN82" s="243"/>
      <c r="CO82" s="243"/>
      <c r="CP82" s="243"/>
      <c r="CQ82" s="243"/>
      <c r="CR82" s="243"/>
      <c r="CS82" s="243"/>
      <c r="CT82" s="243"/>
      <c r="CU82" s="243"/>
      <c r="CV82" s="243"/>
      <c r="CW82" s="243"/>
      <c r="CX82" s="243"/>
      <c r="CY82" s="243"/>
      <c r="CZ82" s="243"/>
      <c r="DA82" s="243"/>
      <c r="DB82" s="243"/>
      <c r="DC82" s="243"/>
      <c r="DD82" s="243"/>
      <c r="DE82" s="243"/>
      <c r="DF82" s="243"/>
      <c r="DG82" s="243"/>
      <c r="DH82" s="243"/>
      <c r="DI82" s="243"/>
      <c r="DJ82" s="243"/>
      <c r="DK82" s="243"/>
      <c r="DL82" s="243"/>
    </row>
    <row r="83" spans="1:116">
      <c r="A83" s="244" t="s">
        <v>775</v>
      </c>
      <c r="B83" s="245" t="s">
        <v>6915</v>
      </c>
      <c r="C83" s="248">
        <v>0.50436202500000005</v>
      </c>
      <c r="D83" s="248">
        <v>0.719260393</v>
      </c>
      <c r="E83" s="248">
        <v>0.52</v>
      </c>
      <c r="F83" s="248">
        <v>4.0999999999999996</v>
      </c>
      <c r="G83" s="248">
        <v>0.48</v>
      </c>
      <c r="H83" s="248">
        <v>45.2</v>
      </c>
      <c r="I83" s="248">
        <v>2.0249999999999999</v>
      </c>
      <c r="J83" s="249">
        <f>IFERROR(VLOOKUP($B83,'Core Indicators'!$E$3:$EU$906,147,FALSE),"x")</f>
        <v>448</v>
      </c>
      <c r="K83" s="250">
        <v>-0.96227399999999996</v>
      </c>
      <c r="L83" s="248">
        <v>2.75</v>
      </c>
      <c r="M83" s="249">
        <v>48</v>
      </c>
      <c r="N83" s="249">
        <v>26</v>
      </c>
      <c r="O83" s="249">
        <f>IFERROR(VLOOKUP(B83,'Core Indicators'!$E$3:$G$9906,3,FALSE),"x")</f>
        <v>18400000</v>
      </c>
      <c r="P83" s="249">
        <v>107160</v>
      </c>
      <c r="Q83" s="243"/>
      <c r="R83" s="243"/>
      <c r="S83" s="243"/>
      <c r="T83" s="243"/>
      <c r="U83" s="243"/>
      <c r="V83" s="243"/>
      <c r="W83" s="243"/>
      <c r="X83" s="243"/>
      <c r="Y83" s="243"/>
      <c r="Z83" s="243"/>
      <c r="AA83" s="243"/>
      <c r="AB83" s="243"/>
      <c r="AC83" s="243"/>
      <c r="AD83" s="243"/>
      <c r="AE83" s="243"/>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c r="BZ83" s="243"/>
      <c r="CA83" s="243"/>
      <c r="CB83" s="243"/>
      <c r="CC83" s="243"/>
      <c r="CD83" s="243"/>
      <c r="CE83" s="243"/>
      <c r="CF83" s="243"/>
      <c r="CG83" s="243"/>
      <c r="CH83" s="243"/>
      <c r="CI83" s="243"/>
      <c r="CJ83" s="243"/>
      <c r="CK83" s="243"/>
      <c r="CL83" s="243"/>
      <c r="CM83" s="243"/>
      <c r="CN83" s="243"/>
      <c r="CO83" s="243"/>
      <c r="CP83" s="243"/>
      <c r="CQ83" s="243"/>
      <c r="CR83" s="243"/>
      <c r="CS83" s="243"/>
      <c r="CT83" s="243"/>
      <c r="CU83" s="243"/>
      <c r="CV83" s="243"/>
      <c r="CW83" s="243"/>
      <c r="CX83" s="243"/>
      <c r="CY83" s="243"/>
      <c r="CZ83" s="243"/>
      <c r="DA83" s="243"/>
      <c r="DB83" s="243"/>
      <c r="DC83" s="243"/>
      <c r="DD83" s="243"/>
      <c r="DE83" s="243"/>
      <c r="DF83" s="243"/>
      <c r="DG83" s="243"/>
      <c r="DH83" s="243"/>
      <c r="DI83" s="243"/>
      <c r="DJ83" s="243"/>
      <c r="DK83" s="243"/>
      <c r="DL83" s="243"/>
    </row>
    <row r="84" spans="1:116">
      <c r="A84" s="244" t="s">
        <v>6916</v>
      </c>
      <c r="B84" s="245" t="s">
        <v>6917</v>
      </c>
      <c r="C84" s="248" t="s">
        <v>33</v>
      </c>
      <c r="D84" s="248" t="s">
        <v>33</v>
      </c>
      <c r="E84" s="248" t="s">
        <v>33</v>
      </c>
      <c r="F84" s="248" t="s">
        <v>33</v>
      </c>
      <c r="G84" s="248" t="s">
        <v>33</v>
      </c>
      <c r="H84" s="248" t="s">
        <v>33</v>
      </c>
      <c r="I84" s="248" t="s">
        <v>33</v>
      </c>
      <c r="J84" s="249" t="str">
        <f>IFERROR(VLOOKUP($B84,'Core Indicators'!$E$3:$EU$906,147,FALSE),"x")</f>
        <v>x</v>
      </c>
      <c r="K84" s="250">
        <v>0.94419489999999995</v>
      </c>
      <c r="L84" s="248" t="s">
        <v>33</v>
      </c>
      <c r="M84" s="249" t="s">
        <v>33</v>
      </c>
      <c r="N84" s="249" t="s">
        <v>33</v>
      </c>
      <c r="O84" s="249" t="str">
        <f>IFERROR(VLOOKUP(B84,'Core Indicators'!$E$3:$G$9906,3,FALSE),"x")</f>
        <v>x</v>
      </c>
      <c r="P84" s="249" t="s">
        <v>33</v>
      </c>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43"/>
      <c r="CB84" s="243"/>
      <c r="CC84" s="243"/>
      <c r="CD84" s="243"/>
      <c r="CE84" s="243"/>
      <c r="CF84" s="243"/>
      <c r="CG84" s="243"/>
      <c r="CH84" s="243"/>
      <c r="CI84" s="243"/>
      <c r="CJ84" s="243"/>
      <c r="CK84" s="243"/>
      <c r="CL84" s="243"/>
      <c r="CM84" s="243"/>
      <c r="CN84" s="243"/>
      <c r="CO84" s="243"/>
      <c r="CP84" s="243"/>
      <c r="CQ84" s="243"/>
      <c r="CR84" s="243"/>
      <c r="CS84" s="243"/>
      <c r="CT84" s="243"/>
      <c r="CU84" s="243"/>
      <c r="CV84" s="243"/>
      <c r="CW84" s="243"/>
      <c r="CX84" s="243"/>
      <c r="CY84" s="243"/>
      <c r="CZ84" s="243"/>
      <c r="DA84" s="243"/>
      <c r="DB84" s="243"/>
      <c r="DC84" s="243"/>
      <c r="DD84" s="243"/>
      <c r="DE84" s="243"/>
      <c r="DF84" s="243"/>
      <c r="DG84" s="243"/>
      <c r="DH84" s="243"/>
      <c r="DI84" s="243"/>
      <c r="DJ84" s="243"/>
      <c r="DK84" s="243"/>
      <c r="DL84" s="243"/>
    </row>
    <row r="85" spans="1:116">
      <c r="A85" s="244" t="s">
        <v>6918</v>
      </c>
      <c r="B85" s="245" t="s">
        <v>6919</v>
      </c>
      <c r="C85" s="248" t="s">
        <v>33</v>
      </c>
      <c r="D85" s="248" t="s">
        <v>33</v>
      </c>
      <c r="E85" s="248" t="s">
        <v>33</v>
      </c>
      <c r="F85" s="248" t="s">
        <v>33</v>
      </c>
      <c r="G85" s="248" t="s">
        <v>33</v>
      </c>
      <c r="H85" s="248" t="s">
        <v>33</v>
      </c>
      <c r="I85" s="248" t="s">
        <v>33</v>
      </c>
      <c r="J85" s="249" t="str">
        <f>IFERROR(VLOOKUP($B85,'Core Indicators'!$E$3:$EU$906,147,FALSE),"x")</f>
        <v>x</v>
      </c>
      <c r="K85" s="250">
        <v>1.0346735</v>
      </c>
      <c r="L85" s="248" t="s">
        <v>33</v>
      </c>
      <c r="M85" s="249" t="s">
        <v>33</v>
      </c>
      <c r="N85" s="249" t="s">
        <v>33</v>
      </c>
      <c r="O85" s="249" t="str">
        <f>IFERROR(VLOOKUP(B85,'Core Indicators'!$E$3:$G$9906,3,FALSE),"x")</f>
        <v>x</v>
      </c>
      <c r="P85" s="249" t="s">
        <v>33</v>
      </c>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c r="CF85" s="243"/>
      <c r="CG85" s="243"/>
      <c r="CH85" s="243"/>
      <c r="CI85" s="243"/>
      <c r="CJ85" s="243"/>
      <c r="CK85" s="243"/>
      <c r="CL85" s="243"/>
      <c r="CM85" s="243"/>
      <c r="CN85" s="243"/>
      <c r="CO85" s="243"/>
      <c r="CP85" s="243"/>
      <c r="CQ85" s="243"/>
      <c r="CR85" s="243"/>
      <c r="CS85" s="243"/>
      <c r="CT85" s="243"/>
      <c r="CU85" s="243"/>
      <c r="CV85" s="243"/>
      <c r="CW85" s="243"/>
      <c r="CX85" s="243"/>
      <c r="CY85" s="243"/>
      <c r="CZ85" s="243"/>
      <c r="DA85" s="243"/>
      <c r="DB85" s="243"/>
      <c r="DC85" s="243"/>
      <c r="DD85" s="243"/>
      <c r="DE85" s="243"/>
      <c r="DF85" s="243"/>
      <c r="DG85" s="243"/>
      <c r="DH85" s="243"/>
      <c r="DI85" s="243"/>
      <c r="DJ85" s="243"/>
      <c r="DK85" s="243"/>
      <c r="DL85" s="243"/>
    </row>
    <row r="86" spans="1:116">
      <c r="A86" s="244" t="s">
        <v>6920</v>
      </c>
      <c r="B86" s="245" t="s">
        <v>6921</v>
      </c>
      <c r="C86" s="248">
        <v>0.74530700100000002</v>
      </c>
      <c r="D86" s="248">
        <v>0.71483160199999995</v>
      </c>
      <c r="E86" s="248">
        <v>0.105</v>
      </c>
      <c r="F86" s="248" t="s">
        <v>33</v>
      </c>
      <c r="G86" s="248">
        <v>0.42699999999999999</v>
      </c>
      <c r="H86" s="248">
        <v>45.1</v>
      </c>
      <c r="I86" s="248">
        <v>2.093</v>
      </c>
      <c r="J86" s="249" t="str">
        <f>IFERROR(VLOOKUP($B86,'Core Indicators'!$E$3:$EU$906,147,FALSE),"x")</f>
        <v>x</v>
      </c>
      <c r="K86" s="250">
        <v>-0.33422210000000002</v>
      </c>
      <c r="L86" s="248" t="s">
        <v>33</v>
      </c>
      <c r="M86" s="249">
        <v>74</v>
      </c>
      <c r="N86" s="249">
        <v>40</v>
      </c>
      <c r="O86" s="249" t="str">
        <f>IFERROR(VLOOKUP(B86,'Core Indicators'!$E$3:$G$9906,3,FALSE),"x")</f>
        <v>x</v>
      </c>
      <c r="P86" s="249">
        <v>196850</v>
      </c>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c r="BZ86" s="243"/>
      <c r="CA86" s="243"/>
      <c r="CB86" s="243"/>
      <c r="CC86" s="243"/>
      <c r="CD86" s="243"/>
      <c r="CE86" s="243"/>
      <c r="CF86" s="243"/>
      <c r="CG86" s="243"/>
      <c r="CH86" s="243"/>
      <c r="CI86" s="243"/>
      <c r="CJ86" s="243"/>
      <c r="CK86" s="243"/>
      <c r="CL86" s="243"/>
      <c r="CM86" s="243"/>
      <c r="CN86" s="243"/>
      <c r="CO86" s="243"/>
      <c r="CP86" s="243"/>
      <c r="CQ86" s="243"/>
      <c r="CR86" s="243"/>
      <c r="CS86" s="243"/>
      <c r="CT86" s="243"/>
      <c r="CU86" s="243"/>
      <c r="CV86" s="243"/>
      <c r="CW86" s="243"/>
      <c r="CX86" s="243"/>
      <c r="CY86" s="243"/>
      <c r="CZ86" s="243"/>
      <c r="DA86" s="243"/>
      <c r="DB86" s="243"/>
      <c r="DC86" s="243"/>
      <c r="DD86" s="243"/>
      <c r="DE86" s="243"/>
      <c r="DF86" s="243"/>
      <c r="DG86" s="243"/>
      <c r="DH86" s="243"/>
      <c r="DI86" s="243"/>
      <c r="DJ86" s="243"/>
      <c r="DK86" s="243"/>
      <c r="DL86" s="243"/>
    </row>
    <row r="87" spans="1:116">
      <c r="A87" s="244" t="s">
        <v>6922</v>
      </c>
      <c r="B87" s="245" t="s">
        <v>6923</v>
      </c>
      <c r="C87" s="248" t="s">
        <v>33</v>
      </c>
      <c r="D87" s="248">
        <v>0.48652937299999999</v>
      </c>
      <c r="E87" s="248" t="s">
        <v>33</v>
      </c>
      <c r="F87" s="248" t="s">
        <v>33</v>
      </c>
      <c r="G87" s="248" t="s">
        <v>33</v>
      </c>
      <c r="H87" s="248" t="s">
        <v>33</v>
      </c>
      <c r="I87" s="248" t="s">
        <v>33</v>
      </c>
      <c r="J87" s="249" t="str">
        <f>IFERROR(VLOOKUP($B87,'Core Indicators'!$E$3:$EU$906,147,FALSE),"x")</f>
        <v>x</v>
      </c>
      <c r="K87" s="250">
        <v>0.92098040000000003</v>
      </c>
      <c r="L87" s="248" t="s">
        <v>33</v>
      </c>
      <c r="M87" s="249">
        <v>41</v>
      </c>
      <c r="N87" s="249">
        <v>76</v>
      </c>
      <c r="O87" s="249" t="str">
        <f>IFERROR(VLOOKUP(B87,'Core Indicators'!$E$3:$G$9906,3,FALSE),"x")</f>
        <v>x</v>
      </c>
      <c r="P87" s="249" t="s">
        <v>33</v>
      </c>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c r="BZ87" s="243"/>
      <c r="CA87" s="243"/>
      <c r="CB87" s="243"/>
      <c r="CC87" s="243"/>
      <c r="CD87" s="243"/>
      <c r="CE87" s="243"/>
      <c r="CF87" s="243"/>
      <c r="CG87" s="243"/>
      <c r="CH87" s="243"/>
      <c r="CI87" s="243"/>
      <c r="CJ87" s="243"/>
      <c r="CK87" s="243"/>
      <c r="CL87" s="243"/>
      <c r="CM87" s="243"/>
      <c r="CN87" s="243"/>
      <c r="CO87" s="243"/>
      <c r="CP87" s="243"/>
      <c r="CQ87" s="243"/>
      <c r="CR87" s="243"/>
      <c r="CS87" s="243"/>
      <c r="CT87" s="243"/>
      <c r="CU87" s="243"/>
      <c r="CV87" s="243"/>
      <c r="CW87" s="243"/>
      <c r="CX87" s="243"/>
      <c r="CY87" s="243"/>
      <c r="CZ87" s="243"/>
      <c r="DA87" s="243"/>
      <c r="DB87" s="243"/>
      <c r="DC87" s="243"/>
      <c r="DD87" s="243"/>
      <c r="DE87" s="243"/>
      <c r="DF87" s="243"/>
      <c r="DG87" s="243"/>
      <c r="DH87" s="243"/>
      <c r="DI87" s="243"/>
      <c r="DJ87" s="243"/>
      <c r="DK87" s="243"/>
      <c r="DL87" s="243"/>
    </row>
    <row r="88" spans="1:116">
      <c r="A88" s="244" t="s">
        <v>787</v>
      </c>
      <c r="B88" s="245" t="s">
        <v>6924</v>
      </c>
      <c r="C88" s="248">
        <v>0.16637495299999999</v>
      </c>
      <c r="D88" s="248">
        <v>0.78975028300000005</v>
      </c>
      <c r="E88" s="248">
        <v>8.6999999999999994E-2</v>
      </c>
      <c r="F88" s="248">
        <v>4.75</v>
      </c>
      <c r="G88" s="248">
        <v>0.437</v>
      </c>
      <c r="H88" s="248">
        <v>45.7</v>
      </c>
      <c r="I88" s="248">
        <v>2.0750000000000002</v>
      </c>
      <c r="J88" s="249">
        <f>IFERROR(VLOOKUP($B88,'Core Indicators'!$E$3:$EU$906,147,FALSE),"x")</f>
        <v>338</v>
      </c>
      <c r="K88" s="250">
        <v>-1.1768035999999999</v>
      </c>
      <c r="L88" s="248">
        <v>3.5</v>
      </c>
      <c r="M88" s="249">
        <v>47</v>
      </c>
      <c r="N88" s="249">
        <v>22</v>
      </c>
      <c r="O88" s="249">
        <f>IFERROR(VLOOKUP(B88,'Core Indicators'!$E$3:$G$9906,3,FALSE),"x")</f>
        <v>10800000</v>
      </c>
      <c r="P88" s="249">
        <v>111890</v>
      </c>
      <c r="Q88" s="24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c r="BZ88" s="243"/>
      <c r="CA88" s="243"/>
      <c r="CB88" s="243"/>
      <c r="CC88" s="243"/>
      <c r="CD88" s="243"/>
      <c r="CE88" s="243"/>
      <c r="CF88" s="243"/>
      <c r="CG88" s="243"/>
      <c r="CH88" s="243"/>
      <c r="CI88" s="243"/>
      <c r="CJ88" s="243"/>
      <c r="CK88" s="243"/>
      <c r="CL88" s="243"/>
      <c r="CM88" s="243"/>
      <c r="CN88" s="243"/>
      <c r="CO88" s="243"/>
      <c r="CP88" s="243"/>
      <c r="CQ88" s="243"/>
      <c r="CR88" s="243"/>
      <c r="CS88" s="243"/>
      <c r="CT88" s="243"/>
      <c r="CU88" s="243"/>
      <c r="CV88" s="243"/>
      <c r="CW88" s="243"/>
      <c r="CX88" s="243"/>
      <c r="CY88" s="243"/>
      <c r="CZ88" s="243"/>
      <c r="DA88" s="243"/>
      <c r="DB88" s="243"/>
      <c r="DC88" s="243"/>
      <c r="DD88" s="243"/>
      <c r="DE88" s="243"/>
      <c r="DF88" s="243"/>
      <c r="DG88" s="243"/>
      <c r="DH88" s="243"/>
      <c r="DI88" s="243"/>
      <c r="DJ88" s="243"/>
      <c r="DK88" s="243"/>
      <c r="DL88" s="243"/>
    </row>
    <row r="89" spans="1:116">
      <c r="A89" s="244" t="s">
        <v>6925</v>
      </c>
      <c r="B89" s="245" t="s">
        <v>6926</v>
      </c>
      <c r="C89" s="248">
        <v>0.180837209</v>
      </c>
      <c r="D89" s="248">
        <v>0.79553900799999999</v>
      </c>
      <c r="E89" s="248">
        <v>6.1800000000000001E-2</v>
      </c>
      <c r="F89" s="248">
        <v>8.5500000000000007</v>
      </c>
      <c r="G89" s="248">
        <v>7.3999999999999996E-2</v>
      </c>
      <c r="H89" s="248">
        <v>30.1</v>
      </c>
      <c r="I89" s="248">
        <v>1.619</v>
      </c>
      <c r="J89" s="249" t="str">
        <f>IFERROR(VLOOKUP($B89,'Core Indicators'!$E$3:$EU$906,147,FALSE),"x")</f>
        <v>x</v>
      </c>
      <c r="K89" s="250">
        <v>0.37748350000000003</v>
      </c>
      <c r="L89" s="248">
        <v>7.25</v>
      </c>
      <c r="M89" s="249">
        <v>82</v>
      </c>
      <c r="N89" s="249">
        <v>47</v>
      </c>
      <c r="O89" s="249" t="str">
        <f>IFERROR(VLOOKUP(B89,'Core Indicators'!$E$3:$G$9906,3,FALSE),"x")</f>
        <v>x</v>
      </c>
      <c r="P89" s="249">
        <v>55960</v>
      </c>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c r="CF89" s="243"/>
      <c r="CG89" s="243"/>
      <c r="CH89" s="243"/>
      <c r="CI89" s="243"/>
      <c r="CJ89" s="243"/>
      <c r="CK89" s="243"/>
      <c r="CL89" s="243"/>
      <c r="CM89" s="243"/>
      <c r="CN89" s="243"/>
      <c r="CO89" s="243"/>
      <c r="CP89" s="243"/>
      <c r="CQ89" s="243"/>
      <c r="CR89" s="243"/>
      <c r="CS89" s="243"/>
      <c r="CT89" s="243"/>
      <c r="CU89" s="243"/>
      <c r="CV89" s="243"/>
      <c r="CW89" s="243"/>
      <c r="CX89" s="243"/>
      <c r="CY89" s="243"/>
      <c r="CZ89" s="243"/>
      <c r="DA89" s="243"/>
      <c r="DB89" s="243"/>
      <c r="DC89" s="243"/>
      <c r="DD89" s="243"/>
      <c r="DE89" s="243"/>
      <c r="DF89" s="243"/>
      <c r="DG89" s="243"/>
      <c r="DH89" s="243"/>
      <c r="DI89" s="243"/>
      <c r="DJ89" s="243"/>
      <c r="DK89" s="243"/>
      <c r="DL89" s="243"/>
    </row>
    <row r="90" spans="1:116">
      <c r="A90" s="244" t="s">
        <v>799</v>
      </c>
      <c r="B90" s="245" t="s">
        <v>6927</v>
      </c>
      <c r="C90" s="248">
        <v>8.7975031999999995E-2</v>
      </c>
      <c r="D90" s="248">
        <v>0.62587800199999999</v>
      </c>
      <c r="E90" s="248">
        <v>0</v>
      </c>
      <c r="F90" s="248">
        <v>2.38</v>
      </c>
      <c r="G90" s="248">
        <v>0.61799999999999999</v>
      </c>
      <c r="H90" s="248">
        <v>41.1</v>
      </c>
      <c r="I90" s="248">
        <v>2.7549999999999999</v>
      </c>
      <c r="J90" s="249">
        <f>IFERROR(VLOOKUP($B90,'Core Indicators'!$E$3:$EU$906,147,FALSE),"x")</f>
        <v>1505</v>
      </c>
      <c r="K90" s="250">
        <v>-1.6033955</v>
      </c>
      <c r="L90" s="248">
        <v>1.5</v>
      </c>
      <c r="M90" s="249">
        <v>22</v>
      </c>
      <c r="N90" s="249">
        <v>16</v>
      </c>
      <c r="O90" s="249">
        <f>IFERROR(VLOOKUP(B90,'Core Indicators'!$E$3:$G$9906,3,FALSE),"x")</f>
        <v>11900000</v>
      </c>
      <c r="P90" s="249">
        <v>27560</v>
      </c>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c r="BZ90" s="243"/>
      <c r="CA90" s="243"/>
      <c r="CB90" s="243"/>
      <c r="CC90" s="243"/>
      <c r="CD90" s="243"/>
      <c r="CE90" s="243"/>
      <c r="CF90" s="243"/>
      <c r="CG90" s="243"/>
      <c r="CH90" s="243"/>
      <c r="CI90" s="243"/>
      <c r="CJ90" s="243"/>
      <c r="CK90" s="243"/>
      <c r="CL90" s="243"/>
      <c r="CM90" s="243"/>
      <c r="CN90" s="243"/>
      <c r="CO90" s="243"/>
      <c r="CP90" s="243"/>
      <c r="CQ90" s="243"/>
      <c r="CR90" s="243"/>
      <c r="CS90" s="243"/>
      <c r="CT90" s="243"/>
      <c r="CU90" s="243"/>
      <c r="CV90" s="243"/>
      <c r="CW90" s="243"/>
      <c r="CX90" s="243"/>
      <c r="CY90" s="243"/>
      <c r="CZ90" s="243"/>
      <c r="DA90" s="243"/>
      <c r="DB90" s="243"/>
      <c r="DC90" s="243"/>
      <c r="DD90" s="243"/>
      <c r="DE90" s="243"/>
      <c r="DF90" s="243"/>
      <c r="DG90" s="243"/>
      <c r="DH90" s="243"/>
      <c r="DI90" s="243"/>
      <c r="DJ90" s="243"/>
      <c r="DK90" s="243"/>
      <c r="DL90" s="243"/>
    </row>
    <row r="91" spans="1:116">
      <c r="A91" s="244" t="s">
        <v>6928</v>
      </c>
      <c r="B91" s="245" t="s">
        <v>6929</v>
      </c>
      <c r="C91" s="248">
        <v>0.18740004299999999</v>
      </c>
      <c r="D91" s="248">
        <v>0.65515441399999996</v>
      </c>
      <c r="E91" s="248">
        <v>0.06</v>
      </c>
      <c r="F91" s="248">
        <v>6.2</v>
      </c>
      <c r="G91" s="248">
        <v>0.21299999999999999</v>
      </c>
      <c r="H91" s="248">
        <v>30.6</v>
      </c>
      <c r="I91" s="248">
        <v>1.538</v>
      </c>
      <c r="J91" s="249" t="str">
        <f>IFERROR(VLOOKUP($B91,'Core Indicators'!$E$3:$EU$906,147,FALSE),"x")</f>
        <v>x</v>
      </c>
      <c r="K91" s="250">
        <v>0.19233639999999999</v>
      </c>
      <c r="L91" s="248">
        <v>5</v>
      </c>
      <c r="M91" s="249">
        <v>65</v>
      </c>
      <c r="N91" s="249">
        <v>40</v>
      </c>
      <c r="O91" s="249" t="str">
        <f>IFERROR(VLOOKUP(B91,'Core Indicators'!$E$3:$G$9906,3,FALSE),"x")</f>
        <v>x</v>
      </c>
      <c r="P91" s="249">
        <v>91260</v>
      </c>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c r="BZ91" s="243"/>
      <c r="CA91" s="243"/>
      <c r="CB91" s="243"/>
      <c r="CC91" s="243"/>
      <c r="CD91" s="243"/>
      <c r="CE91" s="243"/>
      <c r="CF91" s="243"/>
      <c r="CG91" s="243"/>
      <c r="CH91" s="243"/>
      <c r="CI91" s="243"/>
      <c r="CJ91" s="243"/>
      <c r="CK91" s="243"/>
      <c r="CL91" s="243"/>
      <c r="CM91" s="243"/>
      <c r="CN91" s="243"/>
      <c r="CO91" s="243"/>
      <c r="CP91" s="243"/>
      <c r="CQ91" s="243"/>
      <c r="CR91" s="243"/>
      <c r="CS91" s="243"/>
      <c r="CT91" s="243"/>
      <c r="CU91" s="243"/>
      <c r="CV91" s="243"/>
      <c r="CW91" s="243"/>
      <c r="CX91" s="243"/>
      <c r="CY91" s="243"/>
      <c r="CZ91" s="243"/>
      <c r="DA91" s="243"/>
      <c r="DB91" s="243"/>
      <c r="DC91" s="243"/>
      <c r="DD91" s="243"/>
      <c r="DE91" s="243"/>
      <c r="DF91" s="243"/>
      <c r="DG91" s="243"/>
      <c r="DH91" s="243"/>
      <c r="DI91" s="243"/>
      <c r="DJ91" s="243"/>
      <c r="DK91" s="243"/>
      <c r="DL91" s="243"/>
    </row>
    <row r="92" spans="1:116">
      <c r="A92" s="244" t="s">
        <v>1079</v>
      </c>
      <c r="B92" s="245" t="s">
        <v>6930</v>
      </c>
      <c r="C92" s="248">
        <v>0.774848922</v>
      </c>
      <c r="D92" s="248">
        <v>0.65916989000000004</v>
      </c>
      <c r="E92" s="248">
        <v>6.9199999999999998E-2</v>
      </c>
      <c r="F92" s="248">
        <v>5.95</v>
      </c>
      <c r="G92" s="248">
        <v>0.42299999999999999</v>
      </c>
      <c r="H92" s="248">
        <v>34.4</v>
      </c>
      <c r="I92" s="248">
        <v>1.9179999999999999</v>
      </c>
      <c r="J92" s="249">
        <f>IFERROR(VLOOKUP($B92,'Core Indicators'!$E$3:$EU$906,147,FALSE),"x")</f>
        <v>143</v>
      </c>
      <c r="K92" s="250">
        <v>-0.20659810000000001</v>
      </c>
      <c r="L92" s="248">
        <v>5.5</v>
      </c>
      <c r="M92" s="249">
        <v>56</v>
      </c>
      <c r="N92" s="249">
        <v>34</v>
      </c>
      <c r="O92" s="249">
        <f>IFERROR(VLOOKUP(B92,'Core Indicators'!$E$3:$G$9906,3,FALSE),"x")</f>
        <v>287211000</v>
      </c>
      <c r="P92" s="249">
        <v>1892555.5</v>
      </c>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c r="BZ92" s="243"/>
      <c r="CA92" s="243"/>
      <c r="CB92" s="243"/>
      <c r="CC92" s="243"/>
      <c r="CD92" s="243"/>
      <c r="CE92" s="243"/>
      <c r="CF92" s="243"/>
      <c r="CG92" s="243"/>
      <c r="CH92" s="243"/>
      <c r="CI92" s="243"/>
      <c r="CJ92" s="243"/>
      <c r="CK92" s="243"/>
      <c r="CL92" s="243"/>
      <c r="CM92" s="243"/>
      <c r="CN92" s="243"/>
      <c r="CO92" s="243"/>
      <c r="CP92" s="243"/>
      <c r="CQ92" s="243"/>
      <c r="CR92" s="243"/>
      <c r="CS92" s="243"/>
      <c r="CT92" s="243"/>
      <c r="CU92" s="243"/>
      <c r="CV92" s="243"/>
      <c r="CW92" s="243"/>
      <c r="CX92" s="243"/>
      <c r="CY92" s="243"/>
      <c r="CZ92" s="243"/>
      <c r="DA92" s="243"/>
      <c r="DB92" s="243"/>
      <c r="DC92" s="243"/>
      <c r="DD92" s="243"/>
      <c r="DE92" s="243"/>
      <c r="DF92" s="243"/>
      <c r="DG92" s="243"/>
      <c r="DH92" s="243"/>
      <c r="DI92" s="243"/>
      <c r="DJ92" s="243"/>
      <c r="DK92" s="243"/>
      <c r="DL92" s="243"/>
    </row>
    <row r="93" spans="1:116">
      <c r="A93" s="244" t="s">
        <v>6931</v>
      </c>
      <c r="B93" s="245" t="s">
        <v>6932</v>
      </c>
      <c r="C93" s="248">
        <v>0.87948376399999995</v>
      </c>
      <c r="D93" s="248">
        <v>0.57756138199999996</v>
      </c>
      <c r="E93" s="248">
        <v>0.1265</v>
      </c>
      <c r="F93" s="248">
        <v>6.1</v>
      </c>
      <c r="G93" s="248">
        <v>0.40300000000000002</v>
      </c>
      <c r="H93" s="248">
        <v>25.5</v>
      </c>
      <c r="I93" s="248">
        <v>2.4089999999999998</v>
      </c>
      <c r="J93" s="249" t="str">
        <f>IFERROR(VLOOKUP($B93,'Core Indicators'!$E$3:$EU$906,147,FALSE),"x")</f>
        <v>x</v>
      </c>
      <c r="K93" s="250">
        <v>-3.9228699999999998E-2</v>
      </c>
      <c r="L93" s="248">
        <v>5.75</v>
      </c>
      <c r="M93" s="249">
        <v>62</v>
      </c>
      <c r="N93" s="249">
        <v>39</v>
      </c>
      <c r="O93" s="249" t="str">
        <f>IFERROR(VLOOKUP(B93,'Core Indicators'!$E$3:$G$9906,3,FALSE),"x")</f>
        <v>x</v>
      </c>
      <c r="P93" s="249">
        <v>2973190</v>
      </c>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c r="BZ93" s="243"/>
      <c r="CA93" s="243"/>
      <c r="CB93" s="243"/>
      <c r="CC93" s="243"/>
      <c r="CD93" s="243"/>
      <c r="CE93" s="243"/>
      <c r="CF93" s="243"/>
      <c r="CG93" s="243"/>
      <c r="CH93" s="243"/>
      <c r="CI93" s="243"/>
      <c r="CJ93" s="243"/>
      <c r="CK93" s="243"/>
      <c r="CL93" s="243"/>
      <c r="CM93" s="243"/>
      <c r="CN93" s="243"/>
      <c r="CO93" s="243"/>
      <c r="CP93" s="243"/>
      <c r="CQ93" s="243"/>
      <c r="CR93" s="243"/>
      <c r="CS93" s="243"/>
      <c r="CT93" s="243"/>
      <c r="CU93" s="243"/>
      <c r="CV93" s="243"/>
      <c r="CW93" s="243"/>
      <c r="CX93" s="243"/>
      <c r="CY93" s="243"/>
      <c r="CZ93" s="243"/>
      <c r="DA93" s="243"/>
      <c r="DB93" s="243"/>
      <c r="DC93" s="243"/>
      <c r="DD93" s="243"/>
      <c r="DE93" s="243"/>
      <c r="DF93" s="243"/>
      <c r="DG93" s="243"/>
      <c r="DH93" s="243"/>
      <c r="DI93" s="243"/>
      <c r="DJ93" s="243"/>
      <c r="DK93" s="243"/>
      <c r="DL93" s="243"/>
    </row>
    <row r="94" spans="1:116">
      <c r="A94" s="244" t="s">
        <v>6933</v>
      </c>
      <c r="B94" s="245" t="s">
        <v>6934</v>
      </c>
      <c r="C94" s="248">
        <v>0</v>
      </c>
      <c r="D94" s="248">
        <v>0.91078289400000001</v>
      </c>
      <c r="E94" s="248">
        <v>0</v>
      </c>
      <c r="F94" s="248" t="s">
        <v>33</v>
      </c>
      <c r="G94" s="248">
        <v>5.3999999999999999E-2</v>
      </c>
      <c r="H94" s="248">
        <v>29</v>
      </c>
      <c r="I94" s="248">
        <v>1.371</v>
      </c>
      <c r="J94" s="249" t="str">
        <f>IFERROR(VLOOKUP($B94,'Core Indicators'!$E$3:$EU$906,147,FALSE),"x")</f>
        <v>x</v>
      </c>
      <c r="K94" s="250">
        <v>1.5913219000000001</v>
      </c>
      <c r="L94" s="248" t="s">
        <v>33</v>
      </c>
      <c r="M94" s="249">
        <v>98</v>
      </c>
      <c r="N94" s="249">
        <v>76</v>
      </c>
      <c r="O94" s="249" t="str">
        <f>IFERROR(VLOOKUP(B94,'Core Indicators'!$E$3:$G$9906,3,FALSE),"x")</f>
        <v>x</v>
      </c>
      <c r="P94" s="249">
        <v>68890</v>
      </c>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c r="BZ94" s="243"/>
      <c r="CA94" s="243"/>
      <c r="CB94" s="243"/>
      <c r="CC94" s="243"/>
      <c r="CD94" s="243"/>
      <c r="CE94" s="243"/>
      <c r="CF94" s="243"/>
      <c r="CG94" s="243"/>
      <c r="CH94" s="243"/>
      <c r="CI94" s="243"/>
      <c r="CJ94" s="243"/>
      <c r="CK94" s="243"/>
      <c r="CL94" s="243"/>
      <c r="CM94" s="243"/>
      <c r="CN94" s="243"/>
      <c r="CO94" s="243"/>
      <c r="CP94" s="243"/>
      <c r="CQ94" s="243"/>
      <c r="CR94" s="243"/>
      <c r="CS94" s="243"/>
      <c r="CT94" s="243"/>
      <c r="CU94" s="243"/>
      <c r="CV94" s="243"/>
      <c r="CW94" s="243"/>
      <c r="CX94" s="243"/>
      <c r="CY94" s="243"/>
      <c r="CZ94" s="243"/>
      <c r="DA94" s="243"/>
      <c r="DB94" s="243"/>
      <c r="DC94" s="243"/>
      <c r="DD94" s="243"/>
      <c r="DE94" s="243"/>
      <c r="DF94" s="243"/>
      <c r="DG94" s="243"/>
      <c r="DH94" s="243"/>
      <c r="DI94" s="243"/>
      <c r="DJ94" s="243"/>
      <c r="DK94" s="243"/>
      <c r="DL94" s="243"/>
    </row>
    <row r="95" spans="1:116">
      <c r="A95" s="244" t="s">
        <v>182</v>
      </c>
      <c r="B95" s="245" t="s">
        <v>6935</v>
      </c>
      <c r="C95" s="248">
        <v>0.67411710300000005</v>
      </c>
      <c r="D95" s="248">
        <v>0.322399302</v>
      </c>
      <c r="E95" s="248">
        <v>0.1691</v>
      </c>
      <c r="F95" s="248">
        <v>2.78</v>
      </c>
      <c r="G95" s="248">
        <v>0.48199999999999998</v>
      </c>
      <c r="H95" s="248">
        <v>35.9</v>
      </c>
      <c r="I95" s="248">
        <v>2.7589999999999999</v>
      </c>
      <c r="J95" s="249">
        <f>IFERROR(VLOOKUP($B95,'Core Indicators'!$E$3:$EU$906,147,FALSE),"x")</f>
        <v>3468</v>
      </c>
      <c r="K95" s="250">
        <v>-1.2348011999999999</v>
      </c>
      <c r="L95" s="248">
        <v>1.75</v>
      </c>
      <c r="M95" s="249">
        <v>10</v>
      </c>
      <c r="N95" s="249">
        <v>23</v>
      </c>
      <c r="O95" s="249">
        <f>IFERROR(VLOOKUP(B95,'Core Indicators'!$E$3:$G$9906,3,FALSE),"x")</f>
        <v>92400000</v>
      </c>
      <c r="P95" s="249">
        <v>1622500</v>
      </c>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c r="BZ95" s="243"/>
      <c r="CA95" s="243"/>
      <c r="CB95" s="243"/>
      <c r="CC95" s="243"/>
      <c r="CD95" s="243"/>
      <c r="CE95" s="243"/>
      <c r="CF95" s="243"/>
      <c r="CG95" s="243"/>
      <c r="CH95" s="243"/>
      <c r="CI95" s="243"/>
      <c r="CJ95" s="243"/>
      <c r="CK95" s="243"/>
      <c r="CL95" s="243"/>
      <c r="CM95" s="243"/>
      <c r="CN95" s="243"/>
      <c r="CO95" s="243"/>
      <c r="CP95" s="243"/>
      <c r="CQ95" s="243"/>
      <c r="CR95" s="243"/>
      <c r="CS95" s="243"/>
      <c r="CT95" s="243"/>
      <c r="CU95" s="243"/>
      <c r="CV95" s="243"/>
      <c r="CW95" s="243"/>
      <c r="CX95" s="243"/>
      <c r="CY95" s="243"/>
      <c r="CZ95" s="243"/>
      <c r="DA95" s="243"/>
      <c r="DB95" s="243"/>
      <c r="DC95" s="243"/>
      <c r="DD95" s="243"/>
      <c r="DE95" s="243"/>
      <c r="DF95" s="243"/>
      <c r="DG95" s="243"/>
      <c r="DH95" s="243"/>
      <c r="DI95" s="243"/>
      <c r="DJ95" s="243"/>
      <c r="DK95" s="243"/>
      <c r="DL95" s="243"/>
    </row>
    <row r="96" spans="1:116">
      <c r="A96" s="244" t="s">
        <v>341</v>
      </c>
      <c r="B96" s="245" t="s">
        <v>6936</v>
      </c>
      <c r="C96" s="248">
        <v>0.54934900099999995</v>
      </c>
      <c r="D96" s="248">
        <v>0.564703222</v>
      </c>
      <c r="E96" s="248">
        <v>2.1000000000000001E-2</v>
      </c>
      <c r="F96" s="248">
        <v>4.92</v>
      </c>
      <c r="G96" s="248">
        <v>0.55800000000000005</v>
      </c>
      <c r="H96" s="248">
        <v>29.8</v>
      </c>
      <c r="I96" s="248">
        <v>2.6619999999999999</v>
      </c>
      <c r="J96" s="249">
        <f>IFERROR(VLOOKUP($B96,'Core Indicators'!$E$3:$EU$906,147,FALSE),"x")</f>
        <v>0</v>
      </c>
      <c r="K96" s="250">
        <v>-1.3581614</v>
      </c>
      <c r="L96" s="248">
        <v>5</v>
      </c>
      <c r="M96" s="249">
        <v>31</v>
      </c>
      <c r="N96" s="249">
        <v>28</v>
      </c>
      <c r="O96" s="249">
        <f>IFERROR(VLOOKUP(B96,'Core Indicators'!$E$3:$G$9906,3,FALSE),"x")</f>
        <v>48036000</v>
      </c>
      <c r="P96" s="249">
        <v>434128</v>
      </c>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c r="BZ96" s="243"/>
      <c r="CA96" s="243"/>
      <c r="CB96" s="243"/>
      <c r="CC96" s="243"/>
      <c r="CD96" s="243"/>
      <c r="CE96" s="243"/>
      <c r="CF96" s="243"/>
      <c r="CG96" s="243"/>
      <c r="CH96" s="243"/>
      <c r="CI96" s="243"/>
      <c r="CJ96" s="243"/>
      <c r="CK96" s="243"/>
      <c r="CL96" s="243"/>
      <c r="CM96" s="243"/>
      <c r="CN96" s="243"/>
      <c r="CO96" s="243"/>
      <c r="CP96" s="243"/>
      <c r="CQ96" s="243"/>
      <c r="CR96" s="243"/>
      <c r="CS96" s="243"/>
      <c r="CT96" s="243"/>
      <c r="CU96" s="243"/>
      <c r="CV96" s="243"/>
      <c r="CW96" s="243"/>
      <c r="CX96" s="243"/>
      <c r="CY96" s="243"/>
      <c r="CZ96" s="243"/>
      <c r="DA96" s="243"/>
      <c r="DB96" s="243"/>
      <c r="DC96" s="243"/>
      <c r="DD96" s="243"/>
      <c r="DE96" s="243"/>
      <c r="DF96" s="243"/>
      <c r="DG96" s="243"/>
      <c r="DH96" s="243"/>
      <c r="DI96" s="243"/>
      <c r="DJ96" s="243"/>
      <c r="DK96" s="243"/>
      <c r="DL96" s="243"/>
    </row>
    <row r="97" spans="1:116">
      <c r="A97" s="244" t="s">
        <v>6937</v>
      </c>
      <c r="B97" s="245" t="s">
        <v>6938</v>
      </c>
      <c r="C97" s="248">
        <v>0</v>
      </c>
      <c r="D97" s="248">
        <v>0.86895729799999999</v>
      </c>
      <c r="E97" s="248">
        <v>0</v>
      </c>
      <c r="F97" s="248" t="s">
        <v>33</v>
      </c>
      <c r="G97" s="248">
        <v>2.4E-2</v>
      </c>
      <c r="H97" s="248">
        <v>26.8</v>
      </c>
      <c r="I97" s="248">
        <v>1.161</v>
      </c>
      <c r="J97" s="249" t="str">
        <f>IFERROR(VLOOKUP($B97,'Core Indicators'!$E$3:$EU$906,147,FALSE),"x")</f>
        <v>x</v>
      </c>
      <c r="K97" s="250">
        <v>1.6278885999999999</v>
      </c>
      <c r="L97" s="248" t="s">
        <v>33</v>
      </c>
      <c r="M97" s="249">
        <v>95</v>
      </c>
      <c r="N97" s="249">
        <v>77</v>
      </c>
      <c r="O97" s="249" t="str">
        <f>IFERROR(VLOOKUP(B97,'Core Indicators'!$E$3:$G$9906,3,FALSE),"x")</f>
        <v>x</v>
      </c>
      <c r="P97" s="249">
        <v>100830</v>
      </c>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c r="BZ97" s="243"/>
      <c r="CA97" s="243"/>
      <c r="CB97" s="243"/>
      <c r="CC97" s="243"/>
      <c r="CD97" s="243"/>
      <c r="CE97" s="243"/>
      <c r="CF97" s="243"/>
      <c r="CG97" s="243"/>
      <c r="CH97" s="243"/>
      <c r="CI97" s="243"/>
      <c r="CJ97" s="243"/>
      <c r="CK97" s="243"/>
      <c r="CL97" s="243"/>
      <c r="CM97" s="243"/>
      <c r="CN97" s="243"/>
      <c r="CO97" s="243"/>
      <c r="CP97" s="243"/>
      <c r="CQ97" s="243"/>
      <c r="CR97" s="243"/>
      <c r="CS97" s="243"/>
      <c r="CT97" s="243"/>
      <c r="CU97" s="243"/>
      <c r="CV97" s="243"/>
      <c r="CW97" s="243"/>
      <c r="CX97" s="243"/>
      <c r="CY97" s="243"/>
      <c r="CZ97" s="243"/>
      <c r="DA97" s="243"/>
      <c r="DB97" s="243"/>
      <c r="DC97" s="243"/>
      <c r="DD97" s="243"/>
      <c r="DE97" s="243"/>
      <c r="DF97" s="243"/>
      <c r="DG97" s="243"/>
      <c r="DH97" s="243"/>
      <c r="DI97" s="243"/>
      <c r="DJ97" s="243"/>
      <c r="DK97" s="243"/>
      <c r="DL97" s="243"/>
    </row>
    <row r="98" spans="1:116">
      <c r="A98" s="244" t="s">
        <v>6939</v>
      </c>
      <c r="B98" s="245" t="s">
        <v>6940</v>
      </c>
      <c r="C98" s="248">
        <v>0.77369999599999995</v>
      </c>
      <c r="D98" s="248">
        <v>0.75739305599999995</v>
      </c>
      <c r="E98" s="248">
        <v>0.43</v>
      </c>
      <c r="F98" s="248" t="s">
        <v>33</v>
      </c>
      <c r="G98" s="248">
        <v>0.08</v>
      </c>
      <c r="H98" s="248">
        <v>38.299999999999997</v>
      </c>
      <c r="I98" s="248">
        <v>3.1240000000000001</v>
      </c>
      <c r="J98" s="249" t="str">
        <f>IFERROR(VLOOKUP($B98,'Core Indicators'!$E$3:$EU$906,147,FALSE),"x")</f>
        <v>x</v>
      </c>
      <c r="K98" s="250">
        <v>0.59971770000000002</v>
      </c>
      <c r="L98" s="248" t="s">
        <v>33</v>
      </c>
      <c r="M98" s="249">
        <v>73</v>
      </c>
      <c r="N98" s="249">
        <v>62</v>
      </c>
      <c r="O98" s="249" t="str">
        <f>IFERROR(VLOOKUP(B98,'Core Indicators'!$E$3:$G$9906,3,FALSE),"x")</f>
        <v>x</v>
      </c>
      <c r="P98" s="249">
        <v>21640</v>
      </c>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c r="BZ98" s="243"/>
      <c r="CA98" s="243"/>
      <c r="CB98" s="243"/>
      <c r="CC98" s="243"/>
      <c r="CD98" s="243"/>
      <c r="CE98" s="243"/>
      <c r="CF98" s="243"/>
      <c r="CG98" s="243"/>
      <c r="CH98" s="243"/>
      <c r="CI98" s="243"/>
      <c r="CJ98" s="243"/>
      <c r="CK98" s="243"/>
      <c r="CL98" s="243"/>
      <c r="CM98" s="243"/>
      <c r="CN98" s="243"/>
      <c r="CO98" s="243"/>
      <c r="CP98" s="243"/>
      <c r="CQ98" s="243"/>
      <c r="CR98" s="243"/>
      <c r="CS98" s="243"/>
      <c r="CT98" s="243"/>
      <c r="CU98" s="243"/>
      <c r="CV98" s="243"/>
      <c r="CW98" s="243"/>
      <c r="CX98" s="243"/>
      <c r="CY98" s="243"/>
      <c r="CZ98" s="243"/>
      <c r="DA98" s="243"/>
      <c r="DB98" s="243"/>
      <c r="DC98" s="243"/>
      <c r="DD98" s="243"/>
      <c r="DE98" s="243"/>
      <c r="DF98" s="243"/>
      <c r="DG98" s="243"/>
      <c r="DH98" s="243"/>
      <c r="DI98" s="243"/>
      <c r="DJ98" s="243"/>
      <c r="DK98" s="243"/>
      <c r="DL98" s="243"/>
    </row>
    <row r="99" spans="1:116">
      <c r="A99" s="244" t="s">
        <v>468</v>
      </c>
      <c r="B99" s="245" t="s">
        <v>6941</v>
      </c>
      <c r="C99" s="248">
        <v>0.12520399600000001</v>
      </c>
      <c r="D99" s="248">
        <v>0.81726949000000004</v>
      </c>
      <c r="E99" s="248">
        <v>3.9E-2</v>
      </c>
      <c r="F99" s="248" t="s">
        <v>33</v>
      </c>
      <c r="G99" s="248">
        <v>4.2999999999999997E-2</v>
      </c>
      <c r="H99" s="248">
        <v>34.299999999999997</v>
      </c>
      <c r="I99" s="248">
        <v>1.712</v>
      </c>
      <c r="J99" s="249">
        <f>IFERROR(VLOOKUP($B99,'Core Indicators'!$E$3:$EU$906,147,FALSE),"x")</f>
        <v>865</v>
      </c>
      <c r="K99" s="250">
        <v>0.61920430000000004</v>
      </c>
      <c r="L99" s="248" t="s">
        <v>33</v>
      </c>
      <c r="M99" s="249">
        <v>87</v>
      </c>
      <c r="N99" s="249">
        <v>53</v>
      </c>
      <c r="O99" s="249">
        <f>IFERROR(VLOOKUP(B99,'Core Indicators'!$E$3:$G$9906,3,FALSE),"x")</f>
        <v>58926000</v>
      </c>
      <c r="P99" s="249">
        <v>295717</v>
      </c>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c r="BZ99" s="243"/>
      <c r="CA99" s="243"/>
      <c r="CB99" s="243"/>
      <c r="CC99" s="243"/>
      <c r="CD99" s="243"/>
      <c r="CE99" s="243"/>
      <c r="CF99" s="243"/>
      <c r="CG99" s="243"/>
      <c r="CH99" s="243"/>
      <c r="CI99" s="243"/>
      <c r="CJ99" s="243"/>
      <c r="CK99" s="243"/>
      <c r="CL99" s="243"/>
      <c r="CM99" s="243"/>
      <c r="CN99" s="243"/>
      <c r="CO99" s="243"/>
      <c r="CP99" s="243"/>
      <c r="CQ99" s="243"/>
      <c r="CR99" s="243"/>
      <c r="CS99" s="243"/>
      <c r="CT99" s="243"/>
      <c r="CU99" s="243"/>
      <c r="CV99" s="243"/>
      <c r="CW99" s="243"/>
      <c r="CX99" s="243"/>
      <c r="CY99" s="243"/>
      <c r="CZ99" s="243"/>
      <c r="DA99" s="243"/>
      <c r="DB99" s="243"/>
      <c r="DC99" s="243"/>
      <c r="DD99" s="243"/>
      <c r="DE99" s="243"/>
      <c r="DF99" s="243"/>
      <c r="DG99" s="243"/>
      <c r="DH99" s="243"/>
      <c r="DI99" s="243"/>
      <c r="DJ99" s="243"/>
      <c r="DK99" s="243"/>
      <c r="DL99" s="243"/>
    </row>
    <row r="100" spans="1:116">
      <c r="A100" s="244" t="s">
        <v>6942</v>
      </c>
      <c r="B100" s="245" t="s">
        <v>6943</v>
      </c>
      <c r="C100" s="248">
        <v>0</v>
      </c>
      <c r="D100" s="248">
        <v>0.858477096</v>
      </c>
      <c r="E100" s="248">
        <v>0</v>
      </c>
      <c r="F100" s="248">
        <v>8</v>
      </c>
      <c r="G100" s="248">
        <v>0.35799999999999998</v>
      </c>
      <c r="H100" s="248">
        <v>39.9</v>
      </c>
      <c r="I100" s="248">
        <v>1.919</v>
      </c>
      <c r="J100" s="249" t="str">
        <f>IFERROR(VLOOKUP($B100,'Core Indicators'!$E$3:$EU$906,147,FALSE),"x")</f>
        <v>x</v>
      </c>
      <c r="K100" s="250">
        <v>-7.7669699999999994E-2</v>
      </c>
      <c r="L100" s="248">
        <v>7</v>
      </c>
      <c r="M100" s="249">
        <v>81</v>
      </c>
      <c r="N100" s="249">
        <v>44</v>
      </c>
      <c r="O100" s="249" t="str">
        <f>IFERROR(VLOOKUP(B100,'Core Indicators'!$E$3:$G$9906,3,FALSE),"x")</f>
        <v>x</v>
      </c>
      <c r="P100" s="249">
        <v>10830</v>
      </c>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c r="BZ100" s="243"/>
      <c r="CA100" s="243"/>
      <c r="CB100" s="243"/>
      <c r="CC100" s="243"/>
      <c r="CD100" s="243"/>
      <c r="CE100" s="243"/>
      <c r="CF100" s="243"/>
      <c r="CG100" s="243"/>
      <c r="CH100" s="243"/>
      <c r="CI100" s="243"/>
      <c r="CJ100" s="243"/>
      <c r="CK100" s="243"/>
      <c r="CL100" s="243"/>
      <c r="CM100" s="243"/>
      <c r="CN100" s="243"/>
      <c r="CO100" s="243"/>
      <c r="CP100" s="243"/>
      <c r="CQ100" s="243"/>
      <c r="CR100" s="243"/>
      <c r="CS100" s="243"/>
      <c r="CT100" s="243"/>
      <c r="CU100" s="243"/>
      <c r="CV100" s="243"/>
      <c r="CW100" s="243"/>
      <c r="CX100" s="243"/>
      <c r="CY100" s="243"/>
      <c r="CZ100" s="243"/>
      <c r="DA100" s="243"/>
      <c r="DB100" s="243"/>
      <c r="DC100" s="243"/>
      <c r="DD100" s="243"/>
      <c r="DE100" s="243"/>
      <c r="DF100" s="243"/>
      <c r="DG100" s="243"/>
      <c r="DH100" s="243"/>
      <c r="DI100" s="243"/>
      <c r="DJ100" s="243"/>
      <c r="DK100" s="243"/>
      <c r="DL100" s="243"/>
    </row>
    <row r="101" spans="1:116">
      <c r="A101" s="244" t="s">
        <v>6944</v>
      </c>
      <c r="B101" s="245" t="s">
        <v>6945</v>
      </c>
      <c r="C101" s="248" t="s">
        <v>33</v>
      </c>
      <c r="D101" s="248" t="s">
        <v>33</v>
      </c>
      <c r="E101" s="248" t="s">
        <v>33</v>
      </c>
      <c r="F101" s="248" t="s">
        <v>33</v>
      </c>
      <c r="G101" s="248" t="s">
        <v>33</v>
      </c>
      <c r="H101" s="248" t="s">
        <v>33</v>
      </c>
      <c r="I101" s="248" t="s">
        <v>33</v>
      </c>
      <c r="J101" s="249" t="str">
        <f>IFERROR(VLOOKUP($B101,'Core Indicators'!$E$3:$EU$906,147,FALSE),"x")</f>
        <v>x</v>
      </c>
      <c r="K101" s="250">
        <v>1.6226468000000001</v>
      </c>
      <c r="L101" s="248" t="s">
        <v>33</v>
      </c>
      <c r="M101" s="249" t="s">
        <v>33</v>
      </c>
      <c r="N101" s="249" t="s">
        <v>33</v>
      </c>
      <c r="O101" s="249" t="str">
        <f>IFERROR(VLOOKUP(B101,'Core Indicators'!$E$3:$G$9906,3,FALSE),"x")</f>
        <v>x</v>
      </c>
      <c r="P101" s="249" t="s">
        <v>33</v>
      </c>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c r="CF101" s="243"/>
      <c r="CG101" s="243"/>
      <c r="CH101" s="243"/>
      <c r="CI101" s="243"/>
      <c r="CJ101" s="243"/>
      <c r="CK101" s="243"/>
      <c r="CL101" s="243"/>
      <c r="CM101" s="243"/>
      <c r="CN101" s="243"/>
      <c r="CO101" s="243"/>
      <c r="CP101" s="243"/>
      <c r="CQ101" s="243"/>
      <c r="CR101" s="243"/>
      <c r="CS101" s="243"/>
      <c r="CT101" s="243"/>
      <c r="CU101" s="243"/>
      <c r="CV101" s="243"/>
      <c r="CW101" s="243"/>
      <c r="CX101" s="243"/>
      <c r="CY101" s="243"/>
      <c r="CZ101" s="243"/>
      <c r="DA101" s="243"/>
      <c r="DB101" s="243"/>
      <c r="DC101" s="243"/>
      <c r="DD101" s="243"/>
      <c r="DE101" s="243"/>
      <c r="DF101" s="243"/>
      <c r="DG101" s="243"/>
      <c r="DH101" s="243"/>
      <c r="DI101" s="243"/>
      <c r="DJ101" s="243"/>
      <c r="DK101" s="243"/>
      <c r="DL101" s="243"/>
    </row>
    <row r="102" spans="1:116">
      <c r="A102" s="244" t="s">
        <v>1090</v>
      </c>
      <c r="B102" s="245" t="s">
        <v>6946</v>
      </c>
      <c r="C102" s="248">
        <v>0.58639999499999995</v>
      </c>
      <c r="D102" s="248">
        <v>0.61119727000000001</v>
      </c>
      <c r="E102" s="248">
        <v>0.56000000000000005</v>
      </c>
      <c r="F102" s="248">
        <v>4.2</v>
      </c>
      <c r="G102" s="248">
        <v>0.433</v>
      </c>
      <c r="H102" s="248">
        <v>33.700000000000003</v>
      </c>
      <c r="I102" s="248">
        <v>1.913</v>
      </c>
      <c r="J102" s="249">
        <f>IFERROR(VLOOKUP($B102,'Core Indicators'!$E$3:$EU$906,147,FALSE),"x")</f>
        <v>0</v>
      </c>
      <c r="K102" s="250">
        <v>0.1685335</v>
      </c>
      <c r="L102" s="248">
        <v>4.25</v>
      </c>
      <c r="M102" s="249">
        <v>34</v>
      </c>
      <c r="N102" s="249">
        <v>50</v>
      </c>
      <c r="O102" s="249">
        <f>IFERROR(VLOOKUP(B102,'Core Indicators'!$E$3:$G$9906,3,FALSE),"x")</f>
        <v>12046000</v>
      </c>
      <c r="P102" s="249">
        <v>88794</v>
      </c>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c r="BZ102" s="243"/>
      <c r="CA102" s="243"/>
      <c r="CB102" s="243"/>
      <c r="CC102" s="243"/>
      <c r="CD102" s="243"/>
      <c r="CE102" s="243"/>
      <c r="CF102" s="243"/>
      <c r="CG102" s="243"/>
      <c r="CH102" s="243"/>
      <c r="CI102" s="243"/>
      <c r="CJ102" s="243"/>
      <c r="CK102" s="243"/>
      <c r="CL102" s="243"/>
      <c r="CM102" s="243"/>
      <c r="CN102" s="243"/>
      <c r="CO102" s="243"/>
      <c r="CP102" s="243"/>
      <c r="CQ102" s="243"/>
      <c r="CR102" s="243"/>
      <c r="CS102" s="243"/>
      <c r="CT102" s="243"/>
      <c r="CU102" s="243"/>
      <c r="CV102" s="243"/>
      <c r="CW102" s="243"/>
      <c r="CX102" s="243"/>
      <c r="CY102" s="243"/>
      <c r="CZ102" s="243"/>
      <c r="DA102" s="243"/>
      <c r="DB102" s="243"/>
      <c r="DC102" s="243"/>
      <c r="DD102" s="243"/>
      <c r="DE102" s="243"/>
      <c r="DF102" s="243"/>
      <c r="DG102" s="243"/>
      <c r="DH102" s="243"/>
      <c r="DI102" s="243"/>
      <c r="DJ102" s="243"/>
      <c r="DK102" s="243"/>
      <c r="DL102" s="243"/>
    </row>
    <row r="103" spans="1:116">
      <c r="A103" s="244" t="s">
        <v>6947</v>
      </c>
      <c r="B103" s="245" t="s">
        <v>6948</v>
      </c>
      <c r="C103" s="248">
        <v>4.1406014999999997E-2</v>
      </c>
      <c r="D103" s="248">
        <v>0.87249128099999995</v>
      </c>
      <c r="E103" s="248">
        <v>1.2200000000000001E-2</v>
      </c>
      <c r="F103" s="248" t="s">
        <v>33</v>
      </c>
      <c r="G103" s="248">
        <v>5.8999999999999997E-2</v>
      </c>
      <c r="H103" s="248">
        <v>32.299999999999997</v>
      </c>
      <c r="I103" s="248">
        <v>1.4890000000000001</v>
      </c>
      <c r="J103" s="249" t="str">
        <f>IFERROR(VLOOKUP($B103,'Core Indicators'!$E$3:$EU$906,147,FALSE),"x")</f>
        <v>x</v>
      </c>
      <c r="K103" s="250">
        <v>1.5115753000000001</v>
      </c>
      <c r="L103" s="248" t="s">
        <v>33</v>
      </c>
      <c r="M103" s="249">
        <v>96</v>
      </c>
      <c r="N103" s="249">
        <v>71</v>
      </c>
      <c r="O103" s="249" t="str">
        <f>IFERROR(VLOOKUP(B103,'Core Indicators'!$E$3:$G$9906,3,FALSE),"x")</f>
        <v>x</v>
      </c>
      <c r="P103" s="249">
        <v>364500</v>
      </c>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c r="BZ103" s="243"/>
      <c r="CA103" s="243"/>
      <c r="CB103" s="243"/>
      <c r="CC103" s="243"/>
      <c r="CD103" s="243"/>
      <c r="CE103" s="243"/>
      <c r="CF103" s="243"/>
      <c r="CG103" s="243"/>
      <c r="CH103" s="243"/>
      <c r="CI103" s="243"/>
      <c r="CJ103" s="243"/>
      <c r="CK103" s="243"/>
      <c r="CL103" s="243"/>
      <c r="CM103" s="243"/>
      <c r="CN103" s="243"/>
      <c r="CO103" s="243"/>
      <c r="CP103" s="243"/>
      <c r="CQ103" s="243"/>
      <c r="CR103" s="243"/>
      <c r="CS103" s="243"/>
      <c r="CT103" s="243"/>
      <c r="CU103" s="243"/>
      <c r="CV103" s="243"/>
      <c r="CW103" s="243"/>
      <c r="CX103" s="243"/>
      <c r="CY103" s="243"/>
      <c r="CZ103" s="243"/>
      <c r="DA103" s="243"/>
      <c r="DB103" s="243"/>
      <c r="DC103" s="243"/>
      <c r="DD103" s="243"/>
      <c r="DE103" s="243"/>
      <c r="DF103" s="243"/>
      <c r="DG103" s="243"/>
      <c r="DH103" s="243"/>
      <c r="DI103" s="243"/>
      <c r="DJ103" s="243"/>
      <c r="DK103" s="243"/>
      <c r="DL103" s="243"/>
    </row>
    <row r="104" spans="1:116">
      <c r="A104" s="244" t="s">
        <v>6949</v>
      </c>
      <c r="B104" s="245" t="s">
        <v>6950</v>
      </c>
      <c r="C104" s="248">
        <v>0.492865989</v>
      </c>
      <c r="D104" s="248">
        <v>0.50610460800000001</v>
      </c>
      <c r="E104" s="248">
        <v>0.27600000000000002</v>
      </c>
      <c r="F104" s="248">
        <v>3.73</v>
      </c>
      <c r="G104" s="248">
        <v>0.182</v>
      </c>
      <c r="H104" s="248">
        <v>29.2</v>
      </c>
      <c r="I104" s="248">
        <v>1.7709999999999999</v>
      </c>
      <c r="J104" s="249" t="str">
        <f>IFERROR(VLOOKUP($B104,'Core Indicators'!$E$3:$EU$906,147,FALSE),"x")</f>
        <v>x</v>
      </c>
      <c r="K104" s="250">
        <v>-0.38154769999999999</v>
      </c>
      <c r="L104" s="248">
        <v>3.5</v>
      </c>
      <c r="M104" s="249">
        <v>23</v>
      </c>
      <c r="N104" s="249">
        <v>38</v>
      </c>
      <c r="O104" s="249" t="str">
        <f>IFERROR(VLOOKUP(B104,'Core Indicators'!$E$3:$G$9906,3,FALSE),"x")</f>
        <v>x</v>
      </c>
      <c r="P104" s="249">
        <v>2699700</v>
      </c>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c r="BZ104" s="243"/>
      <c r="CA104" s="243"/>
      <c r="CB104" s="243"/>
      <c r="CC104" s="243"/>
      <c r="CD104" s="243"/>
      <c r="CE104" s="243"/>
      <c r="CF104" s="243"/>
      <c r="CG104" s="243"/>
      <c r="CH104" s="243"/>
      <c r="CI104" s="243"/>
      <c r="CJ104" s="243"/>
      <c r="CK104" s="243"/>
      <c r="CL104" s="243"/>
      <c r="CM104" s="243"/>
      <c r="CN104" s="243"/>
      <c r="CO104" s="243"/>
      <c r="CP104" s="243"/>
      <c r="CQ104" s="243"/>
      <c r="CR104" s="243"/>
      <c r="CS104" s="243"/>
      <c r="CT104" s="243"/>
      <c r="CU104" s="243"/>
      <c r="CV104" s="243"/>
      <c r="CW104" s="243"/>
      <c r="CX104" s="243"/>
      <c r="CY104" s="243"/>
      <c r="CZ104" s="243"/>
      <c r="DA104" s="243"/>
      <c r="DB104" s="243"/>
      <c r="DC104" s="243"/>
      <c r="DD104" s="243"/>
      <c r="DE104" s="243"/>
      <c r="DF104" s="243"/>
      <c r="DG104" s="243"/>
      <c r="DH104" s="243"/>
      <c r="DI104" s="243"/>
      <c r="DJ104" s="243"/>
      <c r="DK104" s="243"/>
      <c r="DL104" s="243"/>
    </row>
    <row r="105" spans="1:116">
      <c r="A105" s="244" t="s">
        <v>353</v>
      </c>
      <c r="B105" s="245" t="s">
        <v>6951</v>
      </c>
      <c r="C105" s="248">
        <v>0.85490000300000002</v>
      </c>
      <c r="D105" s="248">
        <v>0.75343916</v>
      </c>
      <c r="E105" s="248">
        <v>0.41</v>
      </c>
      <c r="F105" s="248">
        <v>5.75</v>
      </c>
      <c r="G105" s="248">
        <v>0.52600000000000002</v>
      </c>
      <c r="H105" s="248">
        <v>38.5</v>
      </c>
      <c r="I105" s="248">
        <v>2.4470000000000001</v>
      </c>
      <c r="J105" s="249" t="str">
        <f>IFERROR(VLOOKUP($B105,'Core Indicators'!$E$3:$EU$906,147,FALSE),"x")</f>
        <v>x</v>
      </c>
      <c r="K105" s="250">
        <v>-0.464532</v>
      </c>
      <c r="L105" s="248">
        <v>5.25</v>
      </c>
      <c r="M105" s="249">
        <v>49</v>
      </c>
      <c r="N105" s="249">
        <v>30</v>
      </c>
      <c r="O105" s="249">
        <f>IFERROR(VLOOKUP(B105,'Core Indicators'!$E$3:$G$9906,3,FALSE),"x")</f>
        <v>58636000</v>
      </c>
      <c r="P105" s="249">
        <v>569140</v>
      </c>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c r="BZ105" s="243"/>
      <c r="CA105" s="243"/>
      <c r="CB105" s="243"/>
      <c r="CC105" s="243"/>
      <c r="CD105" s="243"/>
      <c r="CE105" s="243"/>
      <c r="CF105" s="243"/>
      <c r="CG105" s="243"/>
      <c r="CH105" s="243"/>
      <c r="CI105" s="243"/>
      <c r="CJ105" s="243"/>
      <c r="CK105" s="243"/>
      <c r="CL105" s="243"/>
      <c r="CM105" s="243"/>
      <c r="CN105" s="243"/>
      <c r="CO105" s="243"/>
      <c r="CP105" s="243"/>
      <c r="CQ105" s="243"/>
      <c r="CR105" s="243"/>
      <c r="CS105" s="243"/>
      <c r="CT105" s="243"/>
      <c r="CU105" s="243"/>
      <c r="CV105" s="243"/>
      <c r="CW105" s="243"/>
      <c r="CX105" s="243"/>
      <c r="CY105" s="243"/>
      <c r="CZ105" s="243"/>
      <c r="DA105" s="243"/>
      <c r="DB105" s="243"/>
      <c r="DC105" s="243"/>
      <c r="DD105" s="243"/>
      <c r="DE105" s="243"/>
      <c r="DF105" s="243"/>
      <c r="DG105" s="243"/>
      <c r="DH105" s="243"/>
      <c r="DI105" s="243"/>
      <c r="DJ105" s="243"/>
      <c r="DK105" s="243"/>
      <c r="DL105" s="243"/>
    </row>
    <row r="106" spans="1:116">
      <c r="A106" s="244" t="s">
        <v>6952</v>
      </c>
      <c r="B106" s="245" t="s">
        <v>6953</v>
      </c>
      <c r="C106" s="248">
        <v>0.54403001500000003</v>
      </c>
      <c r="D106" s="248">
        <v>0.570894444</v>
      </c>
      <c r="E106" s="248">
        <v>0.27300000000000002</v>
      </c>
      <c r="F106" s="248">
        <v>4.5999999999999996</v>
      </c>
      <c r="G106" s="248">
        <v>0.34</v>
      </c>
      <c r="H106" s="248">
        <v>27.5</v>
      </c>
      <c r="I106" s="248">
        <v>1.853</v>
      </c>
      <c r="J106" s="249" t="str">
        <f>IFERROR(VLOOKUP($B106,'Core Indicators'!$E$3:$EU$906,147,FALSE),"x")</f>
        <v>x</v>
      </c>
      <c r="K106" s="250">
        <v>-0.93609370000000003</v>
      </c>
      <c r="L106" s="248">
        <v>3.25</v>
      </c>
      <c r="M106" s="249">
        <v>25</v>
      </c>
      <c r="N106" s="249">
        <v>26</v>
      </c>
      <c r="O106" s="249" t="str">
        <f>IFERROR(VLOOKUP(B106,'Core Indicators'!$E$3:$G$9906,3,FALSE),"x")</f>
        <v>x</v>
      </c>
      <c r="P106" s="249">
        <v>191800</v>
      </c>
      <c r="Q106" s="24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c r="BZ106" s="243"/>
      <c r="CA106" s="243"/>
      <c r="CB106" s="243"/>
      <c r="CC106" s="243"/>
      <c r="CD106" s="243"/>
      <c r="CE106" s="243"/>
      <c r="CF106" s="243"/>
      <c r="CG106" s="243"/>
      <c r="CH106" s="243"/>
      <c r="CI106" s="243"/>
      <c r="CJ106" s="243"/>
      <c r="CK106" s="243"/>
      <c r="CL106" s="243"/>
      <c r="CM106" s="243"/>
      <c r="CN106" s="243"/>
      <c r="CO106" s="243"/>
      <c r="CP106" s="243"/>
      <c r="CQ106" s="243"/>
      <c r="CR106" s="243"/>
      <c r="CS106" s="243"/>
      <c r="CT106" s="243"/>
      <c r="CU106" s="243"/>
      <c r="CV106" s="243"/>
      <c r="CW106" s="243"/>
      <c r="CX106" s="243"/>
      <c r="CY106" s="243"/>
      <c r="CZ106" s="243"/>
      <c r="DA106" s="243"/>
      <c r="DB106" s="243"/>
      <c r="DC106" s="243"/>
      <c r="DD106" s="243"/>
      <c r="DE106" s="243"/>
      <c r="DF106" s="243"/>
      <c r="DG106" s="243"/>
      <c r="DH106" s="243"/>
      <c r="DI106" s="243"/>
      <c r="DJ106" s="243"/>
      <c r="DK106" s="243"/>
      <c r="DL106" s="243"/>
    </row>
    <row r="107" spans="1:116">
      <c r="A107" s="244" t="s">
        <v>6954</v>
      </c>
      <c r="B107" s="245" t="s">
        <v>6955</v>
      </c>
      <c r="C107" s="248">
        <v>9.6800022999999999E-2</v>
      </c>
      <c r="D107" s="248">
        <v>0.36632297800000002</v>
      </c>
      <c r="E107" s="248">
        <v>4.3999999999999997E-2</v>
      </c>
      <c r="F107" s="248">
        <v>2.93</v>
      </c>
      <c r="G107" s="248">
        <v>0.50600000000000001</v>
      </c>
      <c r="H107" s="248" t="s">
        <v>33</v>
      </c>
      <c r="I107" s="248">
        <v>2.0750000000000002</v>
      </c>
      <c r="J107" s="249" t="str">
        <f>IFERROR(VLOOKUP($B107,'Core Indicators'!$E$3:$EU$906,147,FALSE),"x")</f>
        <v>x</v>
      </c>
      <c r="K107" s="250">
        <v>-1.0562612</v>
      </c>
      <c r="L107" s="248">
        <v>1.5</v>
      </c>
      <c r="M107" s="249">
        <v>22</v>
      </c>
      <c r="N107" s="249">
        <v>20</v>
      </c>
      <c r="O107" s="249" t="str">
        <f>IFERROR(VLOOKUP(B107,'Core Indicators'!$E$3:$G$9906,3,FALSE),"x")</f>
        <v>x</v>
      </c>
      <c r="P107" s="249">
        <v>176520</v>
      </c>
      <c r="Q107" s="24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43"/>
      <c r="CB107" s="243"/>
      <c r="CC107" s="243"/>
      <c r="CD107" s="243"/>
      <c r="CE107" s="243"/>
      <c r="CF107" s="243"/>
      <c r="CG107" s="243"/>
      <c r="CH107" s="243"/>
      <c r="CI107" s="243"/>
      <c r="CJ107" s="243"/>
      <c r="CK107" s="243"/>
      <c r="CL107" s="243"/>
      <c r="CM107" s="243"/>
      <c r="CN107" s="243"/>
      <c r="CO107" s="243"/>
      <c r="CP107" s="243"/>
      <c r="CQ107" s="243"/>
      <c r="CR107" s="243"/>
      <c r="CS107" s="243"/>
      <c r="CT107" s="243"/>
      <c r="CU107" s="243"/>
      <c r="CV107" s="243"/>
      <c r="CW107" s="243"/>
      <c r="CX107" s="243"/>
      <c r="CY107" s="243"/>
      <c r="CZ107" s="243"/>
      <c r="DA107" s="243"/>
      <c r="DB107" s="243"/>
      <c r="DC107" s="243"/>
      <c r="DD107" s="243"/>
      <c r="DE107" s="243"/>
      <c r="DF107" s="243"/>
      <c r="DG107" s="243"/>
      <c r="DH107" s="243"/>
      <c r="DI107" s="243"/>
      <c r="DJ107" s="243"/>
      <c r="DK107" s="243"/>
      <c r="DL107" s="243"/>
    </row>
    <row r="108" spans="1:116">
      <c r="A108" s="244" t="s">
        <v>6956</v>
      </c>
      <c r="B108" s="245" t="s">
        <v>6957</v>
      </c>
      <c r="C108" s="248">
        <v>0</v>
      </c>
      <c r="D108" s="248" t="s">
        <v>33</v>
      </c>
      <c r="E108" s="248">
        <v>0</v>
      </c>
      <c r="F108" s="248" t="s">
        <v>33</v>
      </c>
      <c r="G108" s="248" t="s">
        <v>33</v>
      </c>
      <c r="H108" s="248">
        <v>24.7</v>
      </c>
      <c r="I108" s="248" t="s">
        <v>33</v>
      </c>
      <c r="J108" s="249" t="str">
        <f>IFERROR(VLOOKUP($B108,'Core Indicators'!$E$3:$EU$906,147,FALSE),"x")</f>
        <v>x</v>
      </c>
      <c r="K108" s="250">
        <v>0.78600999999999999</v>
      </c>
      <c r="L108" s="248" t="s">
        <v>33</v>
      </c>
      <c r="M108" s="249">
        <v>89</v>
      </c>
      <c r="N108" s="249" t="s">
        <v>33</v>
      </c>
      <c r="O108" s="249" t="str">
        <f>IFERROR(VLOOKUP(B108,'Core Indicators'!$E$3:$G$9906,3,FALSE),"x")</f>
        <v>x</v>
      </c>
      <c r="P108" s="249">
        <v>810</v>
      </c>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c r="BZ108" s="243"/>
      <c r="CA108" s="243"/>
      <c r="CB108" s="243"/>
      <c r="CC108" s="243"/>
      <c r="CD108" s="243"/>
      <c r="CE108" s="243"/>
      <c r="CF108" s="243"/>
      <c r="CG108" s="243"/>
      <c r="CH108" s="243"/>
      <c r="CI108" s="243"/>
      <c r="CJ108" s="243"/>
      <c r="CK108" s="243"/>
      <c r="CL108" s="243"/>
      <c r="CM108" s="243"/>
      <c r="CN108" s="243"/>
      <c r="CO108" s="243"/>
      <c r="CP108" s="243"/>
      <c r="CQ108" s="243"/>
      <c r="CR108" s="243"/>
      <c r="CS108" s="243"/>
      <c r="CT108" s="243"/>
      <c r="CU108" s="243"/>
      <c r="CV108" s="243"/>
      <c r="CW108" s="243"/>
      <c r="CX108" s="243"/>
      <c r="CY108" s="243"/>
      <c r="CZ108" s="243"/>
      <c r="DA108" s="243"/>
      <c r="DB108" s="243"/>
      <c r="DC108" s="243"/>
      <c r="DD108" s="243"/>
      <c r="DE108" s="243"/>
      <c r="DF108" s="243"/>
      <c r="DG108" s="243"/>
      <c r="DH108" s="243"/>
      <c r="DI108" s="243"/>
      <c r="DJ108" s="243"/>
      <c r="DK108" s="243"/>
      <c r="DL108" s="243"/>
    </row>
    <row r="109" spans="1:116">
      <c r="A109" s="244" t="s">
        <v>6958</v>
      </c>
      <c r="B109" s="245" t="s">
        <v>6959</v>
      </c>
      <c r="C109" s="248">
        <v>0</v>
      </c>
      <c r="D109" s="248" t="s">
        <v>33</v>
      </c>
      <c r="E109" s="248">
        <v>0</v>
      </c>
      <c r="F109" s="248" t="s">
        <v>33</v>
      </c>
      <c r="G109" s="248" t="s">
        <v>33</v>
      </c>
      <c r="H109" s="248" t="s">
        <v>33</v>
      </c>
      <c r="I109" s="248" t="s">
        <v>33</v>
      </c>
      <c r="J109" s="249" t="str">
        <f>IFERROR(VLOOKUP($B109,'Core Indicators'!$E$3:$EU$906,147,FALSE),"x")</f>
        <v>x</v>
      </c>
      <c r="K109" s="250">
        <v>0.59044940000000001</v>
      </c>
      <c r="L109" s="248" t="s">
        <v>33</v>
      </c>
      <c r="M109" s="249">
        <v>89</v>
      </c>
      <c r="N109" s="249" t="s">
        <v>33</v>
      </c>
      <c r="O109" s="249" t="str">
        <f>IFERROR(VLOOKUP(B109,'Core Indicators'!$E$3:$G$9906,3,FALSE),"x")</f>
        <v>x</v>
      </c>
      <c r="P109" s="249">
        <v>260</v>
      </c>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c r="BZ109" s="243"/>
      <c r="CA109" s="243"/>
      <c r="CB109" s="243"/>
      <c r="CC109" s="243"/>
      <c r="CD109" s="243"/>
      <c r="CE109" s="243"/>
      <c r="CF109" s="243"/>
      <c r="CG109" s="243"/>
      <c r="CH109" s="243"/>
      <c r="CI109" s="243"/>
      <c r="CJ109" s="243"/>
      <c r="CK109" s="243"/>
      <c r="CL109" s="243"/>
      <c r="CM109" s="243"/>
      <c r="CN109" s="243"/>
      <c r="CO109" s="243"/>
      <c r="CP109" s="243"/>
      <c r="CQ109" s="243"/>
      <c r="CR109" s="243"/>
      <c r="CS109" s="243"/>
      <c r="CT109" s="243"/>
      <c r="CU109" s="243"/>
      <c r="CV109" s="243"/>
      <c r="CW109" s="243"/>
      <c r="CX109" s="243"/>
      <c r="CY109" s="243"/>
      <c r="CZ109" s="243"/>
      <c r="DA109" s="243"/>
      <c r="DB109" s="243"/>
      <c r="DC109" s="243"/>
      <c r="DD109" s="243"/>
      <c r="DE109" s="243"/>
      <c r="DF109" s="243"/>
      <c r="DG109" s="243"/>
      <c r="DH109" s="243"/>
      <c r="DI109" s="243"/>
      <c r="DJ109" s="243"/>
      <c r="DK109" s="243"/>
      <c r="DL109" s="243"/>
    </row>
    <row r="110" spans="1:116">
      <c r="A110" s="244" t="s">
        <v>6960</v>
      </c>
      <c r="B110" s="245" t="s">
        <v>6961</v>
      </c>
      <c r="C110" s="248">
        <v>0</v>
      </c>
      <c r="D110" s="248">
        <v>0.848486399</v>
      </c>
      <c r="E110" s="248">
        <v>0</v>
      </c>
      <c r="F110" s="248">
        <v>8</v>
      </c>
      <c r="G110" s="248">
        <v>3.7999999999999999E-2</v>
      </c>
      <c r="H110" s="248">
        <v>32.9</v>
      </c>
      <c r="I110" s="248">
        <v>1.839</v>
      </c>
      <c r="J110" s="249" t="str">
        <f>IFERROR(VLOOKUP($B110,'Core Indicators'!$E$3:$EU$906,147,FALSE),"x")</f>
        <v>x</v>
      </c>
      <c r="K110" s="250">
        <v>1.1174546000000001</v>
      </c>
      <c r="L110" s="248">
        <v>8</v>
      </c>
      <c r="M110" s="249">
        <v>83</v>
      </c>
      <c r="N110" s="249">
        <v>63</v>
      </c>
      <c r="O110" s="249" t="str">
        <f>IFERROR(VLOOKUP(B110,'Core Indicators'!$E$3:$G$9906,3,FALSE),"x")</f>
        <v>x</v>
      </c>
      <c r="P110" s="249">
        <v>97600</v>
      </c>
      <c r="Q110" s="24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c r="BZ110" s="243"/>
      <c r="CA110" s="243"/>
      <c r="CB110" s="243"/>
      <c r="CC110" s="243"/>
      <c r="CD110" s="243"/>
      <c r="CE110" s="243"/>
      <c r="CF110" s="243"/>
      <c r="CG110" s="243"/>
      <c r="CH110" s="243"/>
      <c r="CI110" s="243"/>
      <c r="CJ110" s="243"/>
      <c r="CK110" s="243"/>
      <c r="CL110" s="243"/>
      <c r="CM110" s="243"/>
      <c r="CN110" s="243"/>
      <c r="CO110" s="243"/>
      <c r="CP110" s="243"/>
      <c r="CQ110" s="243"/>
      <c r="CR110" s="243"/>
      <c r="CS110" s="243"/>
      <c r="CT110" s="243"/>
      <c r="CU110" s="243"/>
      <c r="CV110" s="243"/>
      <c r="CW110" s="243"/>
      <c r="CX110" s="243"/>
      <c r="CY110" s="243"/>
      <c r="CZ110" s="243"/>
      <c r="DA110" s="243"/>
      <c r="DB110" s="243"/>
      <c r="DC110" s="243"/>
      <c r="DD110" s="243"/>
      <c r="DE110" s="243"/>
      <c r="DF110" s="243"/>
      <c r="DG110" s="243"/>
      <c r="DH110" s="243"/>
      <c r="DI110" s="243"/>
      <c r="DJ110" s="243"/>
      <c r="DK110" s="243"/>
      <c r="DL110" s="243"/>
    </row>
    <row r="111" spans="1:116">
      <c r="A111" s="244" t="s">
        <v>6962</v>
      </c>
      <c r="B111" s="245" t="s">
        <v>6963</v>
      </c>
      <c r="C111" s="248">
        <v>0.93409999799999999</v>
      </c>
      <c r="D111" s="248">
        <v>0.353867388</v>
      </c>
      <c r="E111" s="248">
        <v>0.14000000000000001</v>
      </c>
      <c r="F111" s="248">
        <v>3.78</v>
      </c>
      <c r="G111" s="248">
        <v>0.188</v>
      </c>
      <c r="H111" s="248" t="s">
        <v>33</v>
      </c>
      <c r="I111" s="248">
        <v>1.8129999999999999</v>
      </c>
      <c r="J111" s="249" t="str">
        <f>IFERROR(VLOOKUP($B111,'Core Indicators'!$E$3:$EU$906,147,FALSE),"x")</f>
        <v>x</v>
      </c>
      <c r="K111" s="250">
        <v>0.2308269</v>
      </c>
      <c r="L111" s="248">
        <v>4.25</v>
      </c>
      <c r="M111" s="249">
        <v>30</v>
      </c>
      <c r="N111" s="249">
        <v>46</v>
      </c>
      <c r="O111" s="249" t="str">
        <f>IFERROR(VLOOKUP(B111,'Core Indicators'!$E$3:$G$9906,3,FALSE),"x")</f>
        <v>x</v>
      </c>
      <c r="P111" s="249">
        <v>17820</v>
      </c>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c r="BZ111" s="243"/>
      <c r="CA111" s="243"/>
      <c r="CB111" s="243"/>
      <c r="CC111" s="243"/>
      <c r="CD111" s="243"/>
      <c r="CE111" s="243"/>
      <c r="CF111" s="243"/>
      <c r="CG111" s="243"/>
      <c r="CH111" s="243"/>
      <c r="CI111" s="243"/>
      <c r="CJ111" s="243"/>
      <c r="CK111" s="243"/>
      <c r="CL111" s="243"/>
      <c r="CM111" s="243"/>
      <c r="CN111" s="243"/>
      <c r="CO111" s="243"/>
      <c r="CP111" s="243"/>
      <c r="CQ111" s="243"/>
      <c r="CR111" s="243"/>
      <c r="CS111" s="243"/>
      <c r="CT111" s="243"/>
      <c r="CU111" s="243"/>
      <c r="CV111" s="243"/>
      <c r="CW111" s="243"/>
      <c r="CX111" s="243"/>
      <c r="CY111" s="243"/>
      <c r="CZ111" s="243"/>
      <c r="DA111" s="243"/>
      <c r="DB111" s="243"/>
      <c r="DC111" s="243"/>
      <c r="DD111" s="243"/>
      <c r="DE111" s="243"/>
      <c r="DF111" s="243"/>
      <c r="DG111" s="243"/>
      <c r="DH111" s="243"/>
      <c r="DI111" s="243"/>
      <c r="DJ111" s="243"/>
      <c r="DK111" s="243"/>
      <c r="DL111" s="243"/>
    </row>
    <row r="112" spans="1:116">
      <c r="A112" s="244" t="s">
        <v>6964</v>
      </c>
      <c r="B112" s="245" t="s">
        <v>6965</v>
      </c>
      <c r="C112" s="248">
        <v>0.64979998900000002</v>
      </c>
      <c r="D112" s="248">
        <v>0.24385664800000001</v>
      </c>
      <c r="E112" s="248">
        <v>0.1</v>
      </c>
      <c r="F112" s="248">
        <v>3.12</v>
      </c>
      <c r="G112" s="248">
        <v>0.47499999999999998</v>
      </c>
      <c r="H112" s="248">
        <v>34.700000000000003</v>
      </c>
      <c r="I112" s="248">
        <v>1.8460000000000001</v>
      </c>
      <c r="J112" s="249" t="str">
        <f>IFERROR(VLOOKUP($B112,'Core Indicators'!$E$3:$EU$906,147,FALSE),"x")</f>
        <v>x</v>
      </c>
      <c r="K112" s="250">
        <v>-0.74241670000000004</v>
      </c>
      <c r="L112" s="248">
        <v>2.5</v>
      </c>
      <c r="M112" s="249">
        <v>13</v>
      </c>
      <c r="N112" s="249">
        <v>34</v>
      </c>
      <c r="O112" s="249" t="str">
        <f>IFERROR(VLOOKUP(B112,'Core Indicators'!$E$3:$G$9906,3,FALSE),"x")</f>
        <v>x</v>
      </c>
      <c r="P112" s="249">
        <v>230800</v>
      </c>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c r="BZ112" s="243"/>
      <c r="CA112" s="243"/>
      <c r="CB112" s="243"/>
      <c r="CC112" s="243"/>
      <c r="CD112" s="243"/>
      <c r="CE112" s="243"/>
      <c r="CF112" s="243"/>
      <c r="CG112" s="243"/>
      <c r="CH112" s="243"/>
      <c r="CI112" s="243"/>
      <c r="CJ112" s="243"/>
      <c r="CK112" s="243"/>
      <c r="CL112" s="243"/>
      <c r="CM112" s="243"/>
      <c r="CN112" s="243"/>
      <c r="CO112" s="243"/>
      <c r="CP112" s="243"/>
      <c r="CQ112" s="243"/>
      <c r="CR112" s="243"/>
      <c r="CS112" s="243"/>
      <c r="CT112" s="243"/>
      <c r="CU112" s="243"/>
      <c r="CV112" s="243"/>
      <c r="CW112" s="243"/>
      <c r="CX112" s="243"/>
      <c r="CY112" s="243"/>
      <c r="CZ112" s="243"/>
      <c r="DA112" s="243"/>
      <c r="DB112" s="243"/>
      <c r="DC112" s="243"/>
      <c r="DD112" s="243"/>
      <c r="DE112" s="243"/>
      <c r="DF112" s="243"/>
      <c r="DG112" s="243"/>
      <c r="DH112" s="243"/>
      <c r="DI112" s="243"/>
      <c r="DJ112" s="243"/>
      <c r="DK112" s="243"/>
      <c r="DL112" s="243"/>
    </row>
    <row r="113" spans="1:116">
      <c r="A113" s="244" t="s">
        <v>1101</v>
      </c>
      <c r="B113" s="245" t="s">
        <v>6966</v>
      </c>
      <c r="C113" s="248">
        <v>0.81310000500000001</v>
      </c>
      <c r="D113" s="248">
        <v>0.64739038599999998</v>
      </c>
      <c r="E113" s="248">
        <v>0.13</v>
      </c>
      <c r="F113" s="248">
        <v>4.95</v>
      </c>
      <c r="G113" s="248">
        <v>0.36</v>
      </c>
      <c r="H113" s="248">
        <v>35.5</v>
      </c>
      <c r="I113" s="248">
        <v>2.4350000000000001</v>
      </c>
      <c r="J113" s="249">
        <f>IFERROR(VLOOKUP($B113,'Core Indicators'!$E$3:$EU$906,147,FALSE),"x")</f>
        <v>2952</v>
      </c>
      <c r="K113" s="250">
        <v>-1.0853524999999999</v>
      </c>
      <c r="L113" s="248">
        <v>4.25</v>
      </c>
      <c r="M113" s="249">
        <v>41</v>
      </c>
      <c r="N113" s="249">
        <v>23</v>
      </c>
      <c r="O113" s="249">
        <f>IFERROR(VLOOKUP(B113,'Core Indicators'!$E$3:$G$9906,3,FALSE),"x")</f>
        <v>5300000</v>
      </c>
      <c r="P113" s="249">
        <v>10230</v>
      </c>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c r="BZ113" s="243"/>
      <c r="CA113" s="243"/>
      <c r="CB113" s="243"/>
      <c r="CC113" s="243"/>
      <c r="CD113" s="243"/>
      <c r="CE113" s="243"/>
      <c r="CF113" s="243"/>
      <c r="CG113" s="243"/>
      <c r="CH113" s="243"/>
      <c r="CI113" s="243"/>
      <c r="CJ113" s="243"/>
      <c r="CK113" s="243"/>
      <c r="CL113" s="243"/>
      <c r="CM113" s="243"/>
      <c r="CN113" s="243"/>
      <c r="CO113" s="243"/>
      <c r="CP113" s="243"/>
      <c r="CQ113" s="243"/>
      <c r="CR113" s="243"/>
      <c r="CS113" s="243"/>
      <c r="CT113" s="243"/>
      <c r="CU113" s="243"/>
      <c r="CV113" s="243"/>
      <c r="CW113" s="243"/>
      <c r="CX113" s="243"/>
      <c r="CY113" s="243"/>
      <c r="CZ113" s="243"/>
      <c r="DA113" s="243"/>
      <c r="DB113" s="243"/>
      <c r="DC113" s="243"/>
      <c r="DD113" s="243"/>
      <c r="DE113" s="243"/>
      <c r="DF113" s="243"/>
      <c r="DG113" s="243"/>
      <c r="DH113" s="243"/>
      <c r="DI113" s="243"/>
      <c r="DJ113" s="243"/>
      <c r="DK113" s="243"/>
      <c r="DL113" s="243"/>
    </row>
    <row r="114" spans="1:116">
      <c r="A114" s="244" t="s">
        <v>6967</v>
      </c>
      <c r="B114" s="245" t="s">
        <v>6968</v>
      </c>
      <c r="C114" s="248">
        <v>0.98191099999999998</v>
      </c>
      <c r="D114" s="248">
        <v>0.79444745900000002</v>
      </c>
      <c r="E114" s="248">
        <v>6.7000000000000004E-2</v>
      </c>
      <c r="F114" s="248">
        <v>6.3</v>
      </c>
      <c r="G114" s="248">
        <v>0.64600000000000002</v>
      </c>
      <c r="H114" s="248">
        <v>35.299999999999997</v>
      </c>
      <c r="I114" s="248">
        <v>2.024</v>
      </c>
      <c r="J114" s="249" t="str">
        <f>IFERROR(VLOOKUP($B114,'Core Indicators'!$E$3:$EU$906,147,FALSE),"x")</f>
        <v>x</v>
      </c>
      <c r="K114" s="250">
        <v>-0.868004</v>
      </c>
      <c r="L114" s="248">
        <v>5</v>
      </c>
      <c r="M114" s="249">
        <v>65</v>
      </c>
      <c r="N114" s="249">
        <v>28</v>
      </c>
      <c r="O114" s="249" t="str">
        <f>IFERROR(VLOOKUP(B114,'Core Indicators'!$E$3:$G$9906,3,FALSE),"x")</f>
        <v>x</v>
      </c>
      <c r="P114" s="249">
        <v>96320</v>
      </c>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c r="BZ114" s="243"/>
      <c r="CA114" s="243"/>
      <c r="CB114" s="243"/>
      <c r="CC114" s="243"/>
      <c r="CD114" s="243"/>
      <c r="CE114" s="243"/>
      <c r="CF114" s="243"/>
      <c r="CG114" s="243"/>
      <c r="CH114" s="243"/>
      <c r="CI114" s="243"/>
      <c r="CJ114" s="243"/>
      <c r="CK114" s="243"/>
      <c r="CL114" s="243"/>
      <c r="CM114" s="243"/>
      <c r="CN114" s="243"/>
      <c r="CO114" s="243"/>
      <c r="CP114" s="243"/>
      <c r="CQ114" s="243"/>
      <c r="CR114" s="243"/>
      <c r="CS114" s="243"/>
      <c r="CT114" s="243"/>
      <c r="CU114" s="243"/>
      <c r="CV114" s="243"/>
      <c r="CW114" s="243"/>
      <c r="CX114" s="243"/>
      <c r="CY114" s="243"/>
      <c r="CZ114" s="243"/>
      <c r="DA114" s="243"/>
      <c r="DB114" s="243"/>
      <c r="DC114" s="243"/>
      <c r="DD114" s="243"/>
      <c r="DE114" s="243"/>
      <c r="DF114" s="243"/>
      <c r="DG114" s="243"/>
      <c r="DH114" s="243"/>
      <c r="DI114" s="243"/>
      <c r="DJ114" s="243"/>
      <c r="DK114" s="243"/>
      <c r="DL114" s="243"/>
    </row>
    <row r="115" spans="1:116">
      <c r="A115" s="244" t="s">
        <v>1122</v>
      </c>
      <c r="B115" s="245" t="s">
        <v>6969</v>
      </c>
      <c r="C115" s="248">
        <v>0.27512803000000002</v>
      </c>
      <c r="D115" s="248">
        <v>0.39423746999999998</v>
      </c>
      <c r="E115" s="248">
        <v>0.156</v>
      </c>
      <c r="F115" s="248">
        <v>2.12</v>
      </c>
      <c r="G115" s="248">
        <v>0.253</v>
      </c>
      <c r="H115" s="248" t="s">
        <v>33</v>
      </c>
      <c r="I115" s="248">
        <v>2.3610000000000002</v>
      </c>
      <c r="J115" s="249">
        <f>IFERROR(VLOOKUP($B115,'Core Indicators'!$E$3:$EU$906,147,FALSE),"x")</f>
        <v>865</v>
      </c>
      <c r="K115" s="250">
        <v>-1.6980126</v>
      </c>
      <c r="L115" s="248">
        <v>2</v>
      </c>
      <c r="M115" s="249">
        <v>10</v>
      </c>
      <c r="N115" s="249">
        <v>13</v>
      </c>
      <c r="O115" s="249">
        <f>IFERROR(VLOOKUP(B115,'Core Indicators'!$E$3:$G$9906,3,FALSE),"x")</f>
        <v>7540000</v>
      </c>
      <c r="P115" s="249">
        <v>1759540</v>
      </c>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c r="BZ115" s="243"/>
      <c r="CA115" s="243"/>
      <c r="CB115" s="243"/>
      <c r="CC115" s="243"/>
      <c r="CD115" s="243"/>
      <c r="CE115" s="243"/>
      <c r="CF115" s="243"/>
      <c r="CG115" s="243"/>
      <c r="CH115" s="243"/>
      <c r="CI115" s="243"/>
      <c r="CJ115" s="243"/>
      <c r="CK115" s="243"/>
      <c r="CL115" s="243"/>
      <c r="CM115" s="243"/>
      <c r="CN115" s="243"/>
      <c r="CO115" s="243"/>
      <c r="CP115" s="243"/>
      <c r="CQ115" s="243"/>
      <c r="CR115" s="243"/>
      <c r="CS115" s="243"/>
      <c r="CT115" s="243"/>
      <c r="CU115" s="243"/>
      <c r="CV115" s="243"/>
      <c r="CW115" s="243"/>
      <c r="CX115" s="243"/>
      <c r="CY115" s="243"/>
      <c r="CZ115" s="243"/>
      <c r="DA115" s="243"/>
      <c r="DB115" s="243"/>
      <c r="DC115" s="243"/>
      <c r="DD115" s="243"/>
      <c r="DE115" s="243"/>
      <c r="DF115" s="243"/>
      <c r="DG115" s="243"/>
      <c r="DH115" s="243"/>
      <c r="DI115" s="243"/>
      <c r="DJ115" s="243"/>
      <c r="DK115" s="243"/>
      <c r="DL115" s="243"/>
    </row>
    <row r="116" spans="1:116">
      <c r="A116" s="244" t="s">
        <v>6970</v>
      </c>
      <c r="B116" s="245" t="s">
        <v>6971</v>
      </c>
      <c r="C116" s="248">
        <v>0</v>
      </c>
      <c r="D116" s="248" t="s">
        <v>33</v>
      </c>
      <c r="E116" s="248">
        <v>0</v>
      </c>
      <c r="F116" s="248" t="s">
        <v>33</v>
      </c>
      <c r="G116" s="248">
        <v>0.32700000000000001</v>
      </c>
      <c r="H116" s="248">
        <v>43.7</v>
      </c>
      <c r="I116" s="248" t="s">
        <v>33</v>
      </c>
      <c r="J116" s="249" t="str">
        <f>IFERROR(VLOOKUP($B116,'Core Indicators'!$E$3:$EU$906,147,FALSE),"x")</f>
        <v>x</v>
      </c>
      <c r="K116" s="250">
        <v>0.50326859999999995</v>
      </c>
      <c r="L116" s="248" t="s">
        <v>33</v>
      </c>
      <c r="M116" s="249">
        <v>91</v>
      </c>
      <c r="N116" s="249">
        <v>59</v>
      </c>
      <c r="O116" s="249" t="str">
        <f>IFERROR(VLOOKUP(B116,'Core Indicators'!$E$3:$G$9906,3,FALSE),"x")</f>
        <v>x</v>
      </c>
      <c r="P116" s="249">
        <v>610</v>
      </c>
      <c r="Q116" s="24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c r="BZ116" s="243"/>
      <c r="CA116" s="243"/>
      <c r="CB116" s="243"/>
      <c r="CC116" s="243"/>
      <c r="CD116" s="243"/>
      <c r="CE116" s="243"/>
      <c r="CF116" s="243"/>
      <c r="CG116" s="243"/>
      <c r="CH116" s="243"/>
      <c r="CI116" s="243"/>
      <c r="CJ116" s="243"/>
      <c r="CK116" s="243"/>
      <c r="CL116" s="243"/>
      <c r="CM116" s="243"/>
      <c r="CN116" s="243"/>
      <c r="CO116" s="243"/>
      <c r="CP116" s="243"/>
      <c r="CQ116" s="243"/>
      <c r="CR116" s="243"/>
      <c r="CS116" s="243"/>
      <c r="CT116" s="243"/>
      <c r="CU116" s="243"/>
      <c r="CV116" s="243"/>
      <c r="CW116" s="243"/>
      <c r="CX116" s="243"/>
      <c r="CY116" s="243"/>
      <c r="CZ116" s="243"/>
      <c r="DA116" s="243"/>
      <c r="DB116" s="243"/>
      <c r="DC116" s="243"/>
      <c r="DD116" s="243"/>
      <c r="DE116" s="243"/>
      <c r="DF116" s="243"/>
      <c r="DG116" s="243"/>
      <c r="DH116" s="243"/>
      <c r="DI116" s="243"/>
      <c r="DJ116" s="243"/>
      <c r="DK116" s="243"/>
      <c r="DL116" s="243"/>
    </row>
    <row r="117" spans="1:116">
      <c r="A117" s="244" t="s">
        <v>6972</v>
      </c>
      <c r="B117" s="245" t="s">
        <v>6973</v>
      </c>
      <c r="C117" s="248">
        <v>0</v>
      </c>
      <c r="D117" s="248" t="s">
        <v>33</v>
      </c>
      <c r="E117" s="248">
        <v>0</v>
      </c>
      <c r="F117" s="248" t="s">
        <v>33</v>
      </c>
      <c r="G117" s="248" t="s">
        <v>33</v>
      </c>
      <c r="H117" s="248" t="s">
        <v>33</v>
      </c>
      <c r="I117" s="248" t="s">
        <v>33</v>
      </c>
      <c r="J117" s="249" t="str">
        <f>IFERROR(VLOOKUP($B117,'Core Indicators'!$E$3:$EU$906,147,FALSE),"x")</f>
        <v>x</v>
      </c>
      <c r="K117" s="250">
        <v>1.7275434999999999</v>
      </c>
      <c r="L117" s="248" t="s">
        <v>33</v>
      </c>
      <c r="M117" s="249">
        <v>90</v>
      </c>
      <c r="N117" s="249" t="s">
        <v>33</v>
      </c>
      <c r="O117" s="249" t="str">
        <f>IFERROR(VLOOKUP(B117,'Core Indicators'!$E$3:$G$9906,3,FALSE),"x")</f>
        <v>x</v>
      </c>
      <c r="P117" s="249">
        <v>160</v>
      </c>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c r="BZ117" s="243"/>
      <c r="CA117" s="243"/>
      <c r="CB117" s="243"/>
      <c r="CC117" s="243"/>
      <c r="CD117" s="243"/>
      <c r="CE117" s="243"/>
      <c r="CF117" s="243"/>
      <c r="CG117" s="243"/>
      <c r="CH117" s="243"/>
      <c r="CI117" s="243"/>
      <c r="CJ117" s="243"/>
      <c r="CK117" s="243"/>
      <c r="CL117" s="243"/>
      <c r="CM117" s="243"/>
      <c r="CN117" s="243"/>
      <c r="CO117" s="243"/>
      <c r="CP117" s="243"/>
      <c r="CQ117" s="243"/>
      <c r="CR117" s="243"/>
      <c r="CS117" s="243"/>
      <c r="CT117" s="243"/>
      <c r="CU117" s="243"/>
      <c r="CV117" s="243"/>
      <c r="CW117" s="243"/>
      <c r="CX117" s="243"/>
      <c r="CY117" s="243"/>
      <c r="CZ117" s="243"/>
      <c r="DA117" s="243"/>
      <c r="DB117" s="243"/>
      <c r="DC117" s="243"/>
      <c r="DD117" s="243"/>
      <c r="DE117" s="243"/>
      <c r="DF117" s="243"/>
      <c r="DG117" s="243"/>
      <c r="DH117" s="243"/>
      <c r="DI117" s="243"/>
      <c r="DJ117" s="243"/>
      <c r="DK117" s="243"/>
      <c r="DL117" s="243"/>
    </row>
    <row r="118" spans="1:116">
      <c r="A118" s="244" t="s">
        <v>6974</v>
      </c>
      <c r="B118" s="245" t="s">
        <v>6975</v>
      </c>
      <c r="C118" s="248">
        <v>0.41570000000000001</v>
      </c>
      <c r="D118" s="248">
        <v>0.771306889</v>
      </c>
      <c r="E118" s="248">
        <v>0.24</v>
      </c>
      <c r="F118" s="248">
        <v>6.55</v>
      </c>
      <c r="G118" s="248">
        <v>0.36699999999999999</v>
      </c>
      <c r="H118" s="248">
        <v>37.700000000000003</v>
      </c>
      <c r="I118" s="248">
        <v>1.91</v>
      </c>
      <c r="J118" s="249" t="str">
        <f>IFERROR(VLOOKUP($B118,'Core Indicators'!$E$3:$EU$906,147,FALSE),"x")</f>
        <v>x</v>
      </c>
      <c r="K118" s="250">
        <v>-0.25774609999999998</v>
      </c>
      <c r="L118" s="248">
        <v>6</v>
      </c>
      <c r="M118" s="249">
        <v>63</v>
      </c>
      <c r="N118" s="249">
        <v>35</v>
      </c>
      <c r="O118" s="249" t="str">
        <f>IFERROR(VLOOKUP(B118,'Core Indicators'!$E$3:$G$9906,3,FALSE),"x")</f>
        <v>x</v>
      </c>
      <c r="P118" s="249">
        <v>61860</v>
      </c>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c r="BZ118" s="243"/>
      <c r="CA118" s="243"/>
      <c r="CB118" s="243"/>
      <c r="CC118" s="243"/>
      <c r="CD118" s="243"/>
      <c r="CE118" s="243"/>
      <c r="CF118" s="243"/>
      <c r="CG118" s="243"/>
      <c r="CH118" s="243"/>
      <c r="CI118" s="243"/>
      <c r="CJ118" s="243"/>
      <c r="CK118" s="243"/>
      <c r="CL118" s="243"/>
      <c r="CM118" s="243"/>
      <c r="CN118" s="243"/>
      <c r="CO118" s="243"/>
      <c r="CP118" s="243"/>
      <c r="CQ118" s="243"/>
      <c r="CR118" s="243"/>
      <c r="CS118" s="243"/>
      <c r="CT118" s="243"/>
      <c r="CU118" s="243"/>
      <c r="CV118" s="243"/>
      <c r="CW118" s="243"/>
      <c r="CX118" s="243"/>
      <c r="CY118" s="243"/>
      <c r="CZ118" s="243"/>
      <c r="DA118" s="243"/>
      <c r="DB118" s="243"/>
      <c r="DC118" s="243"/>
      <c r="DD118" s="243"/>
      <c r="DE118" s="243"/>
      <c r="DF118" s="243"/>
      <c r="DG118" s="243"/>
      <c r="DH118" s="243"/>
      <c r="DI118" s="243"/>
      <c r="DJ118" s="243"/>
      <c r="DK118" s="243"/>
      <c r="DL118" s="243"/>
    </row>
    <row r="119" spans="1:116">
      <c r="A119" s="244" t="s">
        <v>6976</v>
      </c>
      <c r="B119" s="245" t="s">
        <v>6977</v>
      </c>
      <c r="C119" s="248">
        <v>0</v>
      </c>
      <c r="D119" s="248">
        <v>0.77881524400000002</v>
      </c>
      <c r="E119" s="248">
        <v>0</v>
      </c>
      <c r="F119" s="248">
        <v>6.5</v>
      </c>
      <c r="G119" s="248">
        <v>0.53400000000000003</v>
      </c>
      <c r="H119" s="248">
        <v>44.9</v>
      </c>
      <c r="I119" s="248">
        <v>2.016</v>
      </c>
      <c r="J119" s="249" t="str">
        <f>IFERROR(VLOOKUP($B119,'Core Indicators'!$E$3:$EU$906,147,FALSE),"x")</f>
        <v>x</v>
      </c>
      <c r="K119" s="250">
        <v>-0.40658650000000002</v>
      </c>
      <c r="L119" s="248">
        <v>5.25</v>
      </c>
      <c r="M119" s="249">
        <v>67</v>
      </c>
      <c r="N119" s="249">
        <v>37</v>
      </c>
      <c r="O119" s="249" t="str">
        <f>IFERROR(VLOOKUP(B119,'Core Indicators'!$E$3:$G$9906,3,FALSE),"x")</f>
        <v>x</v>
      </c>
      <c r="P119" s="249">
        <v>30360</v>
      </c>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c r="BZ119" s="243"/>
      <c r="CA119" s="243"/>
      <c r="CB119" s="243"/>
      <c r="CC119" s="243"/>
      <c r="CD119" s="243"/>
      <c r="CE119" s="243"/>
      <c r="CF119" s="243"/>
      <c r="CG119" s="243"/>
      <c r="CH119" s="243"/>
      <c r="CI119" s="243"/>
      <c r="CJ119" s="243"/>
      <c r="CK119" s="243"/>
      <c r="CL119" s="243"/>
      <c r="CM119" s="243"/>
      <c r="CN119" s="243"/>
      <c r="CO119" s="243"/>
      <c r="CP119" s="243"/>
      <c r="CQ119" s="243"/>
      <c r="CR119" s="243"/>
      <c r="CS119" s="243"/>
      <c r="CT119" s="243"/>
      <c r="CU119" s="243"/>
      <c r="CV119" s="243"/>
      <c r="CW119" s="243"/>
      <c r="CX119" s="243"/>
      <c r="CY119" s="243"/>
      <c r="CZ119" s="243"/>
      <c r="DA119" s="243"/>
      <c r="DB119" s="243"/>
      <c r="DC119" s="243"/>
      <c r="DD119" s="243"/>
      <c r="DE119" s="243"/>
      <c r="DF119" s="243"/>
      <c r="DG119" s="243"/>
      <c r="DH119" s="243"/>
      <c r="DI119" s="243"/>
      <c r="DJ119" s="243"/>
      <c r="DK119" s="243"/>
      <c r="DL119" s="243"/>
    </row>
    <row r="120" spans="1:116">
      <c r="A120" s="244" t="s">
        <v>6978</v>
      </c>
      <c r="B120" s="245" t="s">
        <v>6979</v>
      </c>
      <c r="C120" s="248">
        <v>0.28331598699999999</v>
      </c>
      <c r="D120" s="248">
        <v>0.83551448900000003</v>
      </c>
      <c r="E120" s="248">
        <v>5.8000000000000003E-2</v>
      </c>
      <c r="F120" s="248">
        <v>9.4</v>
      </c>
      <c r="G120" s="248">
        <v>7.0000000000000007E-2</v>
      </c>
      <c r="H120" s="248">
        <v>36</v>
      </c>
      <c r="I120" s="248">
        <v>1.62</v>
      </c>
      <c r="J120" s="249" t="str">
        <f>IFERROR(VLOOKUP($B120,'Core Indicators'!$E$3:$EU$906,147,FALSE),"x")</f>
        <v>x</v>
      </c>
      <c r="K120" s="250">
        <v>1.3742357999999999</v>
      </c>
      <c r="L120" s="248">
        <v>9.5</v>
      </c>
      <c r="M120" s="249">
        <v>90</v>
      </c>
      <c r="N120" s="249">
        <v>65</v>
      </c>
      <c r="O120" s="249" t="str">
        <f>IFERROR(VLOOKUP(B120,'Core Indicators'!$E$3:$G$9906,3,FALSE),"x")</f>
        <v>x</v>
      </c>
      <c r="P120" s="249">
        <v>62610</v>
      </c>
      <c r="Q120" s="24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c r="BZ120" s="243"/>
      <c r="CA120" s="243"/>
      <c r="CB120" s="243"/>
      <c r="CC120" s="243"/>
      <c r="CD120" s="243"/>
      <c r="CE120" s="243"/>
      <c r="CF120" s="243"/>
      <c r="CG120" s="243"/>
      <c r="CH120" s="243"/>
      <c r="CI120" s="243"/>
      <c r="CJ120" s="243"/>
      <c r="CK120" s="243"/>
      <c r="CL120" s="243"/>
      <c r="CM120" s="243"/>
      <c r="CN120" s="243"/>
      <c r="CO120" s="243"/>
      <c r="CP120" s="243"/>
      <c r="CQ120" s="243"/>
      <c r="CR120" s="243"/>
      <c r="CS120" s="243"/>
      <c r="CT120" s="243"/>
      <c r="CU120" s="243"/>
      <c r="CV120" s="243"/>
      <c r="CW120" s="243"/>
      <c r="CX120" s="243"/>
      <c r="CY120" s="243"/>
      <c r="CZ120" s="243"/>
      <c r="DA120" s="243"/>
      <c r="DB120" s="243"/>
      <c r="DC120" s="243"/>
      <c r="DD120" s="243"/>
      <c r="DE120" s="243"/>
      <c r="DF120" s="243"/>
      <c r="DG120" s="243"/>
      <c r="DH120" s="243"/>
      <c r="DI120" s="243"/>
      <c r="DJ120" s="243"/>
      <c r="DK120" s="243"/>
      <c r="DL120" s="243"/>
    </row>
    <row r="121" spans="1:116">
      <c r="A121" s="244" t="s">
        <v>6980</v>
      </c>
      <c r="B121" s="245" t="s">
        <v>6981</v>
      </c>
      <c r="C121" s="248">
        <v>0.71591100900000004</v>
      </c>
      <c r="D121" s="248">
        <v>0.89740169000000003</v>
      </c>
      <c r="E121" s="248">
        <v>0</v>
      </c>
      <c r="F121" s="248" t="s">
        <v>33</v>
      </c>
      <c r="G121" s="248">
        <v>4.3999999999999997E-2</v>
      </c>
      <c r="H121" s="248">
        <v>33.6</v>
      </c>
      <c r="I121" s="248" t="s">
        <v>33</v>
      </c>
      <c r="J121" s="249" t="str">
        <f>IFERROR(VLOOKUP($B121,'Core Indicators'!$E$3:$EU$906,147,FALSE),"x")</f>
        <v>x</v>
      </c>
      <c r="K121" s="250">
        <v>1.7617681999999999</v>
      </c>
      <c r="L121" s="248" t="s">
        <v>33</v>
      </c>
      <c r="M121" s="249">
        <v>97</v>
      </c>
      <c r="N121" s="249">
        <v>78</v>
      </c>
      <c r="O121" s="249" t="str">
        <f>IFERROR(VLOOKUP(B121,'Core Indicators'!$E$3:$G$9906,3,FALSE),"x")</f>
        <v>x</v>
      </c>
      <c r="P121" s="249">
        <v>2574.5</v>
      </c>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c r="BZ121" s="243"/>
      <c r="CA121" s="243"/>
      <c r="CB121" s="243"/>
      <c r="CC121" s="243"/>
      <c r="CD121" s="243"/>
      <c r="CE121" s="243"/>
      <c r="CF121" s="243"/>
      <c r="CG121" s="243"/>
      <c r="CH121" s="243"/>
      <c r="CI121" s="243"/>
      <c r="CJ121" s="243"/>
      <c r="CK121" s="243"/>
      <c r="CL121" s="243"/>
      <c r="CM121" s="243"/>
      <c r="CN121" s="243"/>
      <c r="CO121" s="243"/>
      <c r="CP121" s="243"/>
      <c r="CQ121" s="243"/>
      <c r="CR121" s="243"/>
      <c r="CS121" s="243"/>
      <c r="CT121" s="243"/>
      <c r="CU121" s="243"/>
      <c r="CV121" s="243"/>
      <c r="CW121" s="243"/>
      <c r="CX121" s="243"/>
      <c r="CY121" s="243"/>
      <c r="CZ121" s="243"/>
      <c r="DA121" s="243"/>
      <c r="DB121" s="243"/>
      <c r="DC121" s="243"/>
      <c r="DD121" s="243"/>
      <c r="DE121" s="243"/>
      <c r="DF121" s="243"/>
      <c r="DG121" s="243"/>
      <c r="DH121" s="243"/>
      <c r="DI121" s="243"/>
      <c r="DJ121" s="243"/>
      <c r="DK121" s="243"/>
      <c r="DL121" s="243"/>
    </row>
    <row r="122" spans="1:116">
      <c r="A122" s="244" t="s">
        <v>6982</v>
      </c>
      <c r="B122" s="245" t="s">
        <v>6983</v>
      </c>
      <c r="C122" s="248">
        <v>0.57146297700000004</v>
      </c>
      <c r="D122" s="248">
        <v>0.88070893500000003</v>
      </c>
      <c r="E122" s="248">
        <v>0.35299999999999998</v>
      </c>
      <c r="F122" s="248">
        <v>9.15</v>
      </c>
      <c r="G122" s="248">
        <v>0.11700000000000001</v>
      </c>
      <c r="H122" s="248">
        <v>34</v>
      </c>
      <c r="I122" s="248">
        <v>1.589</v>
      </c>
      <c r="J122" s="249" t="str">
        <f>IFERROR(VLOOKUP($B122,'Core Indicators'!$E$3:$EU$906,147,FALSE),"x")</f>
        <v>x</v>
      </c>
      <c r="K122" s="250">
        <v>1.0913835000000001</v>
      </c>
      <c r="L122" s="248">
        <v>9</v>
      </c>
      <c r="M122" s="249">
        <v>89</v>
      </c>
      <c r="N122" s="249">
        <v>60</v>
      </c>
      <c r="O122" s="249" t="str">
        <f>IFERROR(VLOOKUP(B122,'Core Indicators'!$E$3:$G$9906,3,FALSE),"x")</f>
        <v>x</v>
      </c>
      <c r="P122" s="249">
        <v>62230</v>
      </c>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c r="BZ122" s="243"/>
      <c r="CA122" s="243"/>
      <c r="CB122" s="243"/>
      <c r="CC122" s="243"/>
      <c r="CD122" s="243"/>
      <c r="CE122" s="243"/>
      <c r="CF122" s="243"/>
      <c r="CG122" s="243"/>
      <c r="CH122" s="243"/>
      <c r="CI122" s="243"/>
      <c r="CJ122" s="243"/>
      <c r="CK122" s="243"/>
      <c r="CL122" s="243"/>
      <c r="CM122" s="243"/>
      <c r="CN122" s="243"/>
      <c r="CO122" s="243"/>
      <c r="CP122" s="243"/>
      <c r="CQ122" s="243"/>
      <c r="CR122" s="243"/>
      <c r="CS122" s="243"/>
      <c r="CT122" s="243"/>
      <c r="CU122" s="243"/>
      <c r="CV122" s="243"/>
      <c r="CW122" s="243"/>
      <c r="CX122" s="243"/>
      <c r="CY122" s="243"/>
      <c r="CZ122" s="243"/>
      <c r="DA122" s="243"/>
      <c r="DB122" s="243"/>
      <c r="DC122" s="243"/>
      <c r="DD122" s="243"/>
      <c r="DE122" s="243"/>
      <c r="DF122" s="243"/>
      <c r="DG122" s="243"/>
      <c r="DH122" s="243"/>
      <c r="DI122" s="243"/>
      <c r="DJ122" s="243"/>
      <c r="DK122" s="243"/>
      <c r="DL122" s="243"/>
    </row>
    <row r="123" spans="1:116">
      <c r="A123" s="244" t="s">
        <v>6984</v>
      </c>
      <c r="B123" s="245" t="s">
        <v>6985</v>
      </c>
      <c r="C123" s="248" t="s">
        <v>33</v>
      </c>
      <c r="D123" s="248" t="s">
        <v>33</v>
      </c>
      <c r="E123" s="248" t="s">
        <v>33</v>
      </c>
      <c r="F123" s="248" t="s">
        <v>33</v>
      </c>
      <c r="G123" s="248" t="s">
        <v>33</v>
      </c>
      <c r="H123" s="248" t="s">
        <v>33</v>
      </c>
      <c r="I123" s="248" t="s">
        <v>33</v>
      </c>
      <c r="J123" s="249" t="str">
        <f>IFERROR(VLOOKUP($B123,'Core Indicators'!$E$3:$EU$906,147,FALSE),"x")</f>
        <v>x</v>
      </c>
      <c r="K123" s="250">
        <v>0.85209780000000002</v>
      </c>
      <c r="L123" s="248" t="s">
        <v>33</v>
      </c>
      <c r="M123" s="249" t="s">
        <v>33</v>
      </c>
      <c r="N123" s="249" t="s">
        <v>33</v>
      </c>
      <c r="O123" s="249" t="str">
        <f>IFERROR(VLOOKUP(B123,'Core Indicators'!$E$3:$G$9906,3,FALSE),"x")</f>
        <v>x</v>
      </c>
      <c r="P123" s="249" t="s">
        <v>33</v>
      </c>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c r="BZ123" s="243"/>
      <c r="CA123" s="243"/>
      <c r="CB123" s="243"/>
      <c r="CC123" s="243"/>
      <c r="CD123" s="243"/>
      <c r="CE123" s="243"/>
      <c r="CF123" s="243"/>
      <c r="CG123" s="243"/>
      <c r="CH123" s="243"/>
      <c r="CI123" s="243"/>
      <c r="CJ123" s="243"/>
      <c r="CK123" s="243"/>
      <c r="CL123" s="243"/>
      <c r="CM123" s="243"/>
      <c r="CN123" s="243"/>
      <c r="CO123" s="243"/>
      <c r="CP123" s="243"/>
      <c r="CQ123" s="243"/>
      <c r="CR123" s="243"/>
      <c r="CS123" s="243"/>
      <c r="CT123" s="243"/>
      <c r="CU123" s="243"/>
      <c r="CV123" s="243"/>
      <c r="CW123" s="243"/>
      <c r="CX123" s="243"/>
      <c r="CY123" s="243"/>
      <c r="CZ123" s="243"/>
      <c r="DA123" s="243"/>
      <c r="DB123" s="243"/>
      <c r="DC123" s="243"/>
      <c r="DD123" s="243"/>
      <c r="DE123" s="243"/>
      <c r="DF123" s="243"/>
      <c r="DG123" s="243"/>
      <c r="DH123" s="243"/>
      <c r="DI123" s="243"/>
      <c r="DJ123" s="243"/>
      <c r="DK123" s="243"/>
      <c r="DL123" s="243"/>
    </row>
    <row r="124" spans="1:116">
      <c r="A124" s="244" t="s">
        <v>480</v>
      </c>
      <c r="B124" s="245" t="s">
        <v>6986</v>
      </c>
      <c r="C124" s="248">
        <v>0.495615998</v>
      </c>
      <c r="D124" s="248">
        <v>0.54519330799999999</v>
      </c>
      <c r="E124" s="248">
        <v>0.40799999999999997</v>
      </c>
      <c r="F124" s="248">
        <v>3.52</v>
      </c>
      <c r="G124" s="248">
        <v>0.438</v>
      </c>
      <c r="H124" s="248">
        <v>39.5</v>
      </c>
      <c r="I124" s="248">
        <v>1.887</v>
      </c>
      <c r="J124" s="249">
        <f>IFERROR(VLOOKUP($B124,'Core Indicators'!$E$3:$EU$906,147,FALSE),"x")</f>
        <v>256</v>
      </c>
      <c r="K124" s="250">
        <v>-0.36780360000000001</v>
      </c>
      <c r="L124" s="248">
        <v>3</v>
      </c>
      <c r="M124" s="249">
        <v>37</v>
      </c>
      <c r="N124" s="249">
        <v>39</v>
      </c>
      <c r="O124" s="249">
        <f>IFERROR(VLOOKUP(B124,'Core Indicators'!$E$3:$G$9906,3,FALSE),"x")</f>
        <v>38762000</v>
      </c>
      <c r="P124" s="249">
        <v>446300</v>
      </c>
      <c r="Q124" s="24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c r="BZ124" s="243"/>
      <c r="CA124" s="243"/>
      <c r="CB124" s="243"/>
      <c r="CC124" s="243"/>
      <c r="CD124" s="243"/>
      <c r="CE124" s="243"/>
      <c r="CF124" s="243"/>
      <c r="CG124" s="243"/>
      <c r="CH124" s="243"/>
      <c r="CI124" s="243"/>
      <c r="CJ124" s="243"/>
      <c r="CK124" s="243"/>
      <c r="CL124" s="243"/>
      <c r="CM124" s="243"/>
      <c r="CN124" s="243"/>
      <c r="CO124" s="243"/>
      <c r="CP124" s="243"/>
      <c r="CQ124" s="243"/>
      <c r="CR124" s="243"/>
      <c r="CS124" s="243"/>
      <c r="CT124" s="243"/>
      <c r="CU124" s="243"/>
      <c r="CV124" s="243"/>
      <c r="CW124" s="243"/>
      <c r="CX124" s="243"/>
      <c r="CY124" s="243"/>
      <c r="CZ124" s="243"/>
      <c r="DA124" s="243"/>
      <c r="DB124" s="243"/>
      <c r="DC124" s="243"/>
      <c r="DD124" s="243"/>
      <c r="DE124" s="243"/>
      <c r="DF124" s="243"/>
      <c r="DG124" s="243"/>
      <c r="DH124" s="243"/>
      <c r="DI124" s="243"/>
      <c r="DJ124" s="243"/>
      <c r="DK124" s="243"/>
      <c r="DL124" s="243"/>
    </row>
    <row r="125" spans="1:116">
      <c r="A125" s="244" t="s">
        <v>6987</v>
      </c>
      <c r="B125" s="245" t="s">
        <v>6988</v>
      </c>
      <c r="C125" s="248" t="s">
        <v>33</v>
      </c>
      <c r="D125" s="248" t="s">
        <v>33</v>
      </c>
      <c r="E125" s="248" t="s">
        <v>33</v>
      </c>
      <c r="F125" s="248" t="s">
        <v>33</v>
      </c>
      <c r="G125" s="248" t="s">
        <v>33</v>
      </c>
      <c r="H125" s="248" t="s">
        <v>33</v>
      </c>
      <c r="I125" s="248" t="s">
        <v>33</v>
      </c>
      <c r="J125" s="249" t="str">
        <f>IFERROR(VLOOKUP($B125,'Core Indicators'!$E$3:$EU$906,147,FALSE),"x")</f>
        <v>x</v>
      </c>
      <c r="K125" s="250">
        <v>1.3453634000000001</v>
      </c>
      <c r="L125" s="248" t="s">
        <v>33</v>
      </c>
      <c r="M125" s="249">
        <v>82</v>
      </c>
      <c r="N125" s="249" t="s">
        <v>33</v>
      </c>
      <c r="O125" s="249" t="str">
        <f>IFERROR(VLOOKUP(B125,'Core Indicators'!$E$3:$G$9906,3,FALSE),"x")</f>
        <v>x</v>
      </c>
      <c r="P125" s="249" t="s">
        <v>33</v>
      </c>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c r="BZ125" s="243"/>
      <c r="CA125" s="243"/>
      <c r="CB125" s="243"/>
      <c r="CC125" s="243"/>
      <c r="CD125" s="243"/>
      <c r="CE125" s="243"/>
      <c r="CF125" s="243"/>
      <c r="CG125" s="243"/>
      <c r="CH125" s="243"/>
      <c r="CI125" s="243"/>
      <c r="CJ125" s="243"/>
      <c r="CK125" s="243"/>
      <c r="CL125" s="243"/>
      <c r="CM125" s="243"/>
      <c r="CN125" s="243"/>
      <c r="CO125" s="243"/>
      <c r="CP125" s="243"/>
      <c r="CQ125" s="243"/>
      <c r="CR125" s="243"/>
      <c r="CS125" s="243"/>
      <c r="CT125" s="243"/>
      <c r="CU125" s="243"/>
      <c r="CV125" s="243"/>
      <c r="CW125" s="243"/>
      <c r="CX125" s="243"/>
      <c r="CY125" s="243"/>
      <c r="CZ125" s="243"/>
      <c r="DA125" s="243"/>
      <c r="DB125" s="243"/>
      <c r="DC125" s="243"/>
      <c r="DD125" s="243"/>
      <c r="DE125" s="243"/>
      <c r="DF125" s="243"/>
      <c r="DG125" s="243"/>
      <c r="DH125" s="243"/>
      <c r="DI125" s="243"/>
      <c r="DJ125" s="243"/>
      <c r="DK125" s="243"/>
      <c r="DL125" s="243"/>
    </row>
    <row r="126" spans="1:116">
      <c r="A126" s="244" t="s">
        <v>6989</v>
      </c>
      <c r="B126" s="245" t="s">
        <v>6990</v>
      </c>
      <c r="C126" s="248">
        <v>0.42207301899999999</v>
      </c>
      <c r="D126" s="248">
        <v>0.75825051499999996</v>
      </c>
      <c r="E126" s="248">
        <v>0.17199999999999999</v>
      </c>
      <c r="F126" s="248">
        <v>6.7</v>
      </c>
      <c r="G126" s="248">
        <v>0.14599999999999999</v>
      </c>
      <c r="H126" s="248">
        <v>26.8</v>
      </c>
      <c r="I126" s="248">
        <v>1.8360000000000001</v>
      </c>
      <c r="J126" s="249" t="str">
        <f>IFERROR(VLOOKUP($B126,'Core Indicators'!$E$3:$EU$906,147,FALSE),"x")</f>
        <v>x</v>
      </c>
      <c r="K126" s="250">
        <v>-0.16133220000000001</v>
      </c>
      <c r="L126" s="248">
        <v>6</v>
      </c>
      <c r="M126" s="249">
        <v>60</v>
      </c>
      <c r="N126" s="249">
        <v>42</v>
      </c>
      <c r="O126" s="249" t="str">
        <f>IFERROR(VLOOKUP(B126,'Core Indicators'!$E$3:$G$9906,3,FALSE),"x")</f>
        <v>x</v>
      </c>
      <c r="P126" s="249">
        <v>32970</v>
      </c>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c r="BZ126" s="243"/>
      <c r="CA126" s="243"/>
      <c r="CB126" s="243"/>
      <c r="CC126" s="243"/>
      <c r="CD126" s="243"/>
      <c r="CE126" s="243"/>
      <c r="CF126" s="243"/>
      <c r="CG126" s="243"/>
      <c r="CH126" s="243"/>
      <c r="CI126" s="243"/>
      <c r="CJ126" s="243"/>
      <c r="CK126" s="243"/>
      <c r="CL126" s="243"/>
      <c r="CM126" s="243"/>
      <c r="CN126" s="243"/>
      <c r="CO126" s="243"/>
      <c r="CP126" s="243"/>
      <c r="CQ126" s="243"/>
      <c r="CR126" s="243"/>
      <c r="CS126" s="243"/>
      <c r="CT126" s="243"/>
      <c r="CU126" s="243"/>
      <c r="CV126" s="243"/>
      <c r="CW126" s="243"/>
      <c r="CX126" s="243"/>
      <c r="CY126" s="243"/>
      <c r="CZ126" s="243"/>
      <c r="DA126" s="243"/>
      <c r="DB126" s="243"/>
      <c r="DC126" s="243"/>
      <c r="DD126" s="243"/>
      <c r="DE126" s="243"/>
      <c r="DF126" s="243"/>
      <c r="DG126" s="243"/>
      <c r="DH126" s="243"/>
      <c r="DI126" s="243"/>
      <c r="DJ126" s="243"/>
      <c r="DK126" s="243"/>
      <c r="DL126" s="243"/>
    </row>
    <row r="127" spans="1:116">
      <c r="A127" s="244" t="s">
        <v>558</v>
      </c>
      <c r="B127" s="245" t="s">
        <v>6991</v>
      </c>
      <c r="C127" s="248">
        <v>0.614533989</v>
      </c>
      <c r="D127" s="248">
        <v>0.65274253100000001</v>
      </c>
      <c r="E127" s="248">
        <v>0</v>
      </c>
      <c r="F127" s="248">
        <v>4.22</v>
      </c>
      <c r="G127" s="248">
        <v>0.58399999999999996</v>
      </c>
      <c r="H127" s="248">
        <v>36.799999999999997</v>
      </c>
      <c r="I127" s="248">
        <v>1.849</v>
      </c>
      <c r="J127" s="249">
        <f>IFERROR(VLOOKUP($B127,'Core Indicators'!$E$3:$EU$906,147,FALSE),"x")</f>
        <v>73</v>
      </c>
      <c r="K127" s="250">
        <v>-0.88270649999999995</v>
      </c>
      <c r="L127" s="248">
        <v>4.25</v>
      </c>
      <c r="M127" s="249">
        <v>50</v>
      </c>
      <c r="N127" s="249">
        <v>25</v>
      </c>
      <c r="O127" s="249">
        <f>IFERROR(VLOOKUP(B127,'Core Indicators'!$E$3:$G$9906,3,FALSE),"x")</f>
        <v>33522000</v>
      </c>
      <c r="P127" s="249">
        <v>581800</v>
      </c>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c r="BZ127" s="243"/>
      <c r="CA127" s="243"/>
      <c r="CB127" s="243"/>
      <c r="CC127" s="243"/>
      <c r="CD127" s="243"/>
      <c r="CE127" s="243"/>
      <c r="CF127" s="243"/>
      <c r="CG127" s="243"/>
      <c r="CH127" s="243"/>
      <c r="CI127" s="243"/>
      <c r="CJ127" s="243"/>
      <c r="CK127" s="243"/>
      <c r="CL127" s="243"/>
      <c r="CM127" s="243"/>
      <c r="CN127" s="243"/>
      <c r="CO127" s="243"/>
      <c r="CP127" s="243"/>
      <c r="CQ127" s="243"/>
      <c r="CR127" s="243"/>
      <c r="CS127" s="243"/>
      <c r="CT127" s="243"/>
      <c r="CU127" s="243"/>
      <c r="CV127" s="243"/>
      <c r="CW127" s="243"/>
      <c r="CX127" s="243"/>
      <c r="CY127" s="243"/>
      <c r="CZ127" s="243"/>
      <c r="DA127" s="243"/>
      <c r="DB127" s="243"/>
      <c r="DC127" s="243"/>
      <c r="DD127" s="243"/>
      <c r="DE127" s="243"/>
      <c r="DF127" s="243"/>
      <c r="DG127" s="243"/>
      <c r="DH127" s="243"/>
      <c r="DI127" s="243"/>
      <c r="DJ127" s="243"/>
      <c r="DK127" s="243"/>
      <c r="DL127" s="243"/>
    </row>
    <row r="128" spans="1:116">
      <c r="A128" s="244" t="s">
        <v>6992</v>
      </c>
      <c r="B128" s="245" t="s">
        <v>6993</v>
      </c>
      <c r="C128" s="248">
        <v>1.9899980000000001E-2</v>
      </c>
      <c r="D128" s="248">
        <v>0.59385682500000003</v>
      </c>
      <c r="E128" s="248">
        <v>0</v>
      </c>
      <c r="F128" s="248" t="s">
        <v>33</v>
      </c>
      <c r="G128" s="248">
        <v>0.309</v>
      </c>
      <c r="H128" s="248">
        <v>29.3</v>
      </c>
      <c r="I128" s="248" t="s">
        <v>33</v>
      </c>
      <c r="J128" s="249" t="str">
        <f>IFERROR(VLOOKUP($B128,'Core Indicators'!$E$3:$EU$906,147,FALSE),"x")</f>
        <v>x</v>
      </c>
      <c r="K128" s="250">
        <v>4.4349199999999998E-2</v>
      </c>
      <c r="L128" s="248" t="s">
        <v>33</v>
      </c>
      <c r="M128" s="249">
        <v>41</v>
      </c>
      <c r="N128" s="249">
        <v>39</v>
      </c>
      <c r="O128" s="249" t="str">
        <f>IFERROR(VLOOKUP(B128,'Core Indicators'!$E$3:$G$9906,3,FALSE),"x")</f>
        <v>x</v>
      </c>
      <c r="P128" s="249">
        <v>300</v>
      </c>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c r="BZ128" s="243"/>
      <c r="CA128" s="243"/>
      <c r="CB128" s="243"/>
      <c r="CC128" s="243"/>
      <c r="CD128" s="243"/>
      <c r="CE128" s="243"/>
      <c r="CF128" s="243"/>
      <c r="CG128" s="243"/>
      <c r="CH128" s="243"/>
      <c r="CI128" s="243"/>
      <c r="CJ128" s="243"/>
      <c r="CK128" s="243"/>
      <c r="CL128" s="243"/>
      <c r="CM128" s="243"/>
      <c r="CN128" s="243"/>
      <c r="CO128" s="243"/>
      <c r="CP128" s="243"/>
      <c r="CQ128" s="243"/>
      <c r="CR128" s="243"/>
      <c r="CS128" s="243"/>
      <c r="CT128" s="243"/>
      <c r="CU128" s="243"/>
      <c r="CV128" s="243"/>
      <c r="CW128" s="243"/>
      <c r="CX128" s="243"/>
      <c r="CY128" s="243"/>
      <c r="CZ128" s="243"/>
      <c r="DA128" s="243"/>
      <c r="DB128" s="243"/>
      <c r="DC128" s="243"/>
      <c r="DD128" s="243"/>
      <c r="DE128" s="243"/>
      <c r="DF128" s="243"/>
      <c r="DG128" s="243"/>
      <c r="DH128" s="243"/>
      <c r="DI128" s="243"/>
      <c r="DJ128" s="243"/>
      <c r="DK128" s="243"/>
      <c r="DL128" s="243"/>
    </row>
    <row r="129" spans="1:116">
      <c r="A129" s="244" t="s">
        <v>811</v>
      </c>
      <c r="B129" s="245" t="s">
        <v>6994</v>
      </c>
      <c r="C129" s="248">
        <v>0.33568599999999998</v>
      </c>
      <c r="D129" s="248">
        <v>0.65647196399999996</v>
      </c>
      <c r="E129" s="248">
        <v>0.19900000000000001</v>
      </c>
      <c r="F129" s="248">
        <v>5.6</v>
      </c>
      <c r="G129" s="248">
        <v>0.35799999999999998</v>
      </c>
      <c r="H129" s="248">
        <v>42.6</v>
      </c>
      <c r="I129" s="248">
        <v>2.65</v>
      </c>
      <c r="J129" s="249">
        <f>IFERROR(VLOOKUP($B129,'Core Indicators'!$E$3:$EU$906,147,FALSE),"x")</f>
        <v>41</v>
      </c>
      <c r="K129" s="250">
        <v>-1.1538645000000001</v>
      </c>
      <c r="L129" s="248">
        <v>4.25</v>
      </c>
      <c r="M129" s="249">
        <v>58</v>
      </c>
      <c r="N129" s="249">
        <v>27</v>
      </c>
      <c r="O129" s="249">
        <f>IFERROR(VLOOKUP(B129,'Core Indicators'!$E$3:$G$9906,3,FALSE),"x")</f>
        <v>132000000</v>
      </c>
      <c r="P129" s="249">
        <v>1943950</v>
      </c>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c r="BZ129" s="243"/>
      <c r="CA129" s="243"/>
      <c r="CB129" s="243"/>
      <c r="CC129" s="243"/>
      <c r="CD129" s="243"/>
      <c r="CE129" s="243"/>
      <c r="CF129" s="243"/>
      <c r="CG129" s="243"/>
      <c r="CH129" s="243"/>
      <c r="CI129" s="243"/>
      <c r="CJ129" s="243"/>
      <c r="CK129" s="243"/>
      <c r="CL129" s="243"/>
      <c r="CM129" s="243"/>
      <c r="CN129" s="243"/>
      <c r="CO129" s="243"/>
      <c r="CP129" s="243"/>
      <c r="CQ129" s="243"/>
      <c r="CR129" s="243"/>
      <c r="CS129" s="243"/>
      <c r="CT129" s="243"/>
      <c r="CU129" s="243"/>
      <c r="CV129" s="243"/>
      <c r="CW129" s="243"/>
      <c r="CX129" s="243"/>
      <c r="CY129" s="243"/>
      <c r="CZ129" s="243"/>
      <c r="DA129" s="243"/>
      <c r="DB129" s="243"/>
      <c r="DC129" s="243"/>
      <c r="DD129" s="243"/>
      <c r="DE129" s="243"/>
      <c r="DF129" s="243"/>
      <c r="DG129" s="243"/>
      <c r="DH129" s="243"/>
      <c r="DI129" s="243"/>
      <c r="DJ129" s="243"/>
      <c r="DK129" s="243"/>
      <c r="DL129" s="243"/>
    </row>
    <row r="130" spans="1:116">
      <c r="A130" s="244" t="s">
        <v>6995</v>
      </c>
      <c r="B130" s="245" t="s">
        <v>6996</v>
      </c>
      <c r="C130" s="248">
        <v>0</v>
      </c>
      <c r="D130" s="248" t="s">
        <v>33</v>
      </c>
      <c r="E130" s="248">
        <v>0</v>
      </c>
      <c r="F130" s="248" t="s">
        <v>33</v>
      </c>
      <c r="G130" s="248" t="s">
        <v>33</v>
      </c>
      <c r="H130" s="248">
        <v>35.5</v>
      </c>
      <c r="I130" s="248" t="s">
        <v>33</v>
      </c>
      <c r="J130" s="249" t="str">
        <f>IFERROR(VLOOKUP($B130,'Core Indicators'!$E$3:$EU$906,147,FALSE),"x")</f>
        <v>x</v>
      </c>
      <c r="K130" s="250">
        <v>0.83572460000000004</v>
      </c>
      <c r="L130" s="248" t="s">
        <v>33</v>
      </c>
      <c r="M130" s="249">
        <v>93</v>
      </c>
      <c r="N130" s="249" t="s">
        <v>33</v>
      </c>
      <c r="O130" s="249" t="str">
        <f>IFERROR(VLOOKUP(B130,'Core Indicators'!$E$3:$G$9906,3,FALSE),"x")</f>
        <v>x</v>
      </c>
      <c r="P130" s="249">
        <v>180</v>
      </c>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c r="BZ130" s="243"/>
      <c r="CA130" s="243"/>
      <c r="CB130" s="243"/>
      <c r="CC130" s="243"/>
      <c r="CD130" s="243"/>
      <c r="CE130" s="243"/>
      <c r="CF130" s="243"/>
      <c r="CG130" s="243"/>
      <c r="CH130" s="243"/>
      <c r="CI130" s="243"/>
      <c r="CJ130" s="243"/>
      <c r="CK130" s="243"/>
      <c r="CL130" s="243"/>
      <c r="CM130" s="243"/>
      <c r="CN130" s="243"/>
      <c r="CO130" s="243"/>
      <c r="CP130" s="243"/>
      <c r="CQ130" s="243"/>
      <c r="CR130" s="243"/>
      <c r="CS130" s="243"/>
      <c r="CT130" s="243"/>
      <c r="CU130" s="243"/>
      <c r="CV130" s="243"/>
      <c r="CW130" s="243"/>
      <c r="CX130" s="243"/>
      <c r="CY130" s="243"/>
      <c r="CZ130" s="243"/>
      <c r="DA130" s="243"/>
      <c r="DB130" s="243"/>
      <c r="DC130" s="243"/>
      <c r="DD130" s="243"/>
      <c r="DE130" s="243"/>
      <c r="DF130" s="243"/>
      <c r="DG130" s="243"/>
      <c r="DH130" s="243"/>
      <c r="DI130" s="243"/>
      <c r="DJ130" s="243"/>
      <c r="DK130" s="243"/>
      <c r="DL130" s="243"/>
    </row>
    <row r="131" spans="1:116">
      <c r="A131" s="244" t="s">
        <v>6997</v>
      </c>
      <c r="B131" s="245" t="s">
        <v>6998</v>
      </c>
      <c r="C131" s="248">
        <v>0.52384804100000004</v>
      </c>
      <c r="D131" s="248">
        <v>0.73378354999999995</v>
      </c>
      <c r="E131" s="248">
        <v>0.09</v>
      </c>
      <c r="F131" s="248">
        <v>7.65</v>
      </c>
      <c r="G131" s="248">
        <v>0.112</v>
      </c>
      <c r="H131" s="248">
        <v>33.5</v>
      </c>
      <c r="I131" s="248">
        <v>1.792</v>
      </c>
      <c r="J131" s="249" t="str">
        <f>IFERROR(VLOOKUP($B131,'Core Indicators'!$E$3:$EU$906,147,FALSE),"x")</f>
        <v>x</v>
      </c>
      <c r="K131" s="250">
        <v>-0.22492970000000001</v>
      </c>
      <c r="L131" s="248">
        <v>7</v>
      </c>
      <c r="M131" s="249">
        <v>67</v>
      </c>
      <c r="N131" s="249">
        <v>40</v>
      </c>
      <c r="O131" s="249" t="str">
        <f>IFERROR(VLOOKUP(B131,'Core Indicators'!$E$3:$G$9906,3,FALSE),"x")</f>
        <v>x</v>
      </c>
      <c r="P131" s="249">
        <v>25220</v>
      </c>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c r="BZ131" s="243"/>
      <c r="CA131" s="243"/>
      <c r="CB131" s="243"/>
      <c r="CC131" s="243"/>
      <c r="CD131" s="243"/>
      <c r="CE131" s="243"/>
      <c r="CF131" s="243"/>
      <c r="CG131" s="243"/>
      <c r="CH131" s="243"/>
      <c r="CI131" s="243"/>
      <c r="CJ131" s="243"/>
      <c r="CK131" s="243"/>
      <c r="CL131" s="243"/>
      <c r="CM131" s="243"/>
      <c r="CN131" s="243"/>
      <c r="CO131" s="243"/>
      <c r="CP131" s="243"/>
      <c r="CQ131" s="243"/>
      <c r="CR131" s="243"/>
      <c r="CS131" s="243"/>
      <c r="CT131" s="243"/>
      <c r="CU131" s="243"/>
      <c r="CV131" s="243"/>
      <c r="CW131" s="243"/>
      <c r="CX131" s="243"/>
      <c r="CY131" s="243"/>
      <c r="CZ131" s="243"/>
      <c r="DA131" s="243"/>
      <c r="DB131" s="243"/>
      <c r="DC131" s="243"/>
      <c r="DD131" s="243"/>
      <c r="DE131" s="243"/>
      <c r="DF131" s="243"/>
      <c r="DG131" s="243"/>
      <c r="DH131" s="243"/>
      <c r="DI131" s="243"/>
      <c r="DJ131" s="243"/>
      <c r="DK131" s="243"/>
      <c r="DL131" s="243"/>
    </row>
    <row r="132" spans="1:116">
      <c r="A132" s="244" t="s">
        <v>1153</v>
      </c>
      <c r="B132" s="245" t="s">
        <v>6999</v>
      </c>
      <c r="C132" s="248">
        <v>0.18420004300000001</v>
      </c>
      <c r="D132" s="248">
        <v>0.50816918200000005</v>
      </c>
      <c r="E132" s="248">
        <v>0</v>
      </c>
      <c r="F132" s="248">
        <v>2.92</v>
      </c>
      <c r="G132" s="248">
        <v>0.61199999999999999</v>
      </c>
      <c r="H132" s="248">
        <v>35.700000000000003</v>
      </c>
      <c r="I132" s="248">
        <v>2.996</v>
      </c>
      <c r="J132" s="249">
        <f>IFERROR(VLOOKUP($B132,'Core Indicators'!$E$3:$EU$906,147,FALSE),"x")</f>
        <v>2804</v>
      </c>
      <c r="K132" s="250">
        <v>-1.0943495999999999</v>
      </c>
      <c r="L132" s="248">
        <v>2.25</v>
      </c>
      <c r="M132" s="249">
        <v>21</v>
      </c>
      <c r="N132" s="249">
        <v>28</v>
      </c>
      <c r="O132" s="249">
        <f>IFERROR(VLOOKUP(B132,'Core Indicators'!$E$3:$G$9906,3,FALSE),"x")</f>
        <v>25569000</v>
      </c>
      <c r="P132" s="249">
        <v>1220190</v>
      </c>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c r="BZ132" s="243"/>
      <c r="CA132" s="243"/>
      <c r="CB132" s="243"/>
      <c r="CC132" s="243"/>
      <c r="CD132" s="243"/>
      <c r="CE132" s="243"/>
      <c r="CF132" s="243"/>
      <c r="CG132" s="243"/>
      <c r="CH132" s="243"/>
      <c r="CI132" s="243"/>
      <c r="CJ132" s="243"/>
      <c r="CK132" s="243"/>
      <c r="CL132" s="243"/>
      <c r="CM132" s="243"/>
      <c r="CN132" s="243"/>
      <c r="CO132" s="243"/>
      <c r="CP132" s="243"/>
      <c r="CQ132" s="243"/>
      <c r="CR132" s="243"/>
      <c r="CS132" s="243"/>
      <c r="CT132" s="243"/>
      <c r="CU132" s="243"/>
      <c r="CV132" s="243"/>
      <c r="CW132" s="243"/>
      <c r="CX132" s="243"/>
      <c r="CY132" s="243"/>
      <c r="CZ132" s="243"/>
      <c r="DA132" s="243"/>
      <c r="DB132" s="243"/>
      <c r="DC132" s="243"/>
      <c r="DD132" s="243"/>
      <c r="DE132" s="243"/>
      <c r="DF132" s="243"/>
      <c r="DG132" s="243"/>
      <c r="DH132" s="243"/>
      <c r="DI132" s="243"/>
      <c r="DJ132" s="243"/>
      <c r="DK132" s="243"/>
      <c r="DL132" s="243"/>
    </row>
    <row r="133" spans="1:116">
      <c r="A133" s="244" t="s">
        <v>7000</v>
      </c>
      <c r="B133" s="245" t="s">
        <v>7001</v>
      </c>
      <c r="C133" s="248">
        <v>0</v>
      </c>
      <c r="D133" s="248">
        <v>0.864310562</v>
      </c>
      <c r="E133" s="248">
        <v>0</v>
      </c>
      <c r="F133" s="248" t="s">
        <v>33</v>
      </c>
      <c r="G133" s="248">
        <v>0.111</v>
      </c>
      <c r="H133" s="248">
        <v>31.8</v>
      </c>
      <c r="I133" s="248" t="s">
        <v>33</v>
      </c>
      <c r="J133" s="249" t="str">
        <f>IFERROR(VLOOKUP($B133,'Core Indicators'!$E$3:$EU$906,147,FALSE),"x")</f>
        <v>x</v>
      </c>
      <c r="K133" s="250">
        <v>0.72718000000000005</v>
      </c>
      <c r="L133" s="248" t="s">
        <v>33</v>
      </c>
      <c r="M133" s="249">
        <v>88</v>
      </c>
      <c r="N133" s="249">
        <v>49</v>
      </c>
      <c r="O133" s="249" t="str">
        <f>IFERROR(VLOOKUP(B133,'Core Indicators'!$E$3:$G$9906,3,FALSE),"x")</f>
        <v>x</v>
      </c>
      <c r="P133" s="249">
        <v>320</v>
      </c>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c r="BZ133" s="243"/>
      <c r="CA133" s="243"/>
      <c r="CB133" s="243"/>
      <c r="CC133" s="243"/>
      <c r="CD133" s="243"/>
      <c r="CE133" s="243"/>
      <c r="CF133" s="243"/>
      <c r="CG133" s="243"/>
      <c r="CH133" s="243"/>
      <c r="CI133" s="243"/>
      <c r="CJ133" s="243"/>
      <c r="CK133" s="243"/>
      <c r="CL133" s="243"/>
      <c r="CM133" s="243"/>
      <c r="CN133" s="243"/>
      <c r="CO133" s="243"/>
      <c r="CP133" s="243"/>
      <c r="CQ133" s="243"/>
      <c r="CR133" s="243"/>
      <c r="CS133" s="243"/>
      <c r="CT133" s="243"/>
      <c r="CU133" s="243"/>
      <c r="CV133" s="243"/>
      <c r="CW133" s="243"/>
      <c r="CX133" s="243"/>
      <c r="CY133" s="243"/>
      <c r="CZ133" s="243"/>
      <c r="DA133" s="243"/>
      <c r="DB133" s="243"/>
      <c r="DC133" s="243"/>
      <c r="DD133" s="243"/>
      <c r="DE133" s="243"/>
      <c r="DF133" s="243"/>
      <c r="DG133" s="243"/>
      <c r="DH133" s="243"/>
      <c r="DI133" s="243"/>
      <c r="DJ133" s="243"/>
      <c r="DK133" s="243"/>
      <c r="DL133" s="243"/>
    </row>
    <row r="134" spans="1:116">
      <c r="A134" s="244" t="s">
        <v>651</v>
      </c>
      <c r="B134" s="245" t="s">
        <v>7002</v>
      </c>
      <c r="C134" s="248">
        <v>0.52264674</v>
      </c>
      <c r="D134" s="248">
        <v>0.205506402</v>
      </c>
      <c r="E134" s="248">
        <v>0.29349999999999998</v>
      </c>
      <c r="F134" s="248">
        <v>1.55</v>
      </c>
      <c r="G134" s="248">
        <v>0.47799999999999998</v>
      </c>
      <c r="H134" s="248">
        <v>30.7</v>
      </c>
      <c r="I134" s="248">
        <v>2.911</v>
      </c>
      <c r="J134" s="249">
        <f>IFERROR(VLOOKUP($B134,'Core Indicators'!$E$3:$EU$906,147,FALSE),"x")</f>
        <v>6438</v>
      </c>
      <c r="K134" s="250">
        <v>-1.8116019999999999</v>
      </c>
      <c r="L134" s="248">
        <v>1</v>
      </c>
      <c r="M134" s="249">
        <v>4</v>
      </c>
      <c r="N134" s="249">
        <v>16</v>
      </c>
      <c r="O134" s="249">
        <f>IFERROR(VLOOKUP(B134,'Core Indicators'!$E$3:$G$9906,3,FALSE),"x")</f>
        <v>54900000</v>
      </c>
      <c r="P134" s="249">
        <v>652670</v>
      </c>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c r="BZ134" s="243"/>
      <c r="CA134" s="243"/>
      <c r="CB134" s="243"/>
      <c r="CC134" s="243"/>
      <c r="CD134" s="243"/>
      <c r="CE134" s="243"/>
      <c r="CF134" s="243"/>
      <c r="CG134" s="243"/>
      <c r="CH134" s="243"/>
      <c r="CI134" s="243"/>
      <c r="CJ134" s="243"/>
      <c r="CK134" s="243"/>
      <c r="CL134" s="243"/>
      <c r="CM134" s="243"/>
      <c r="CN134" s="243"/>
      <c r="CO134" s="243"/>
      <c r="CP134" s="243"/>
      <c r="CQ134" s="243"/>
      <c r="CR134" s="243"/>
      <c r="CS134" s="243"/>
      <c r="CT134" s="243"/>
      <c r="CU134" s="243"/>
      <c r="CV134" s="243"/>
      <c r="CW134" s="243"/>
      <c r="CX134" s="243"/>
      <c r="CY134" s="243"/>
      <c r="CZ134" s="243"/>
      <c r="DA134" s="243"/>
      <c r="DB134" s="243"/>
      <c r="DC134" s="243"/>
      <c r="DD134" s="243"/>
      <c r="DE134" s="243"/>
      <c r="DF134" s="243"/>
      <c r="DG134" s="243"/>
      <c r="DH134" s="243"/>
      <c r="DI134" s="243"/>
      <c r="DJ134" s="243"/>
      <c r="DK134" s="243"/>
      <c r="DL134" s="243"/>
    </row>
    <row r="135" spans="1:116">
      <c r="A135" s="244" t="s">
        <v>7003</v>
      </c>
      <c r="B135" s="245" t="s">
        <v>7004</v>
      </c>
      <c r="C135" s="248">
        <v>0.69836900999999996</v>
      </c>
      <c r="D135" s="248">
        <v>0.80808688500000003</v>
      </c>
      <c r="E135" s="248">
        <v>0.13900000000000001</v>
      </c>
      <c r="F135" s="248">
        <v>7.4</v>
      </c>
      <c r="G135" s="248">
        <v>0.121</v>
      </c>
      <c r="H135" s="248">
        <v>34.299999999999997</v>
      </c>
      <c r="I135" s="248">
        <v>1.6719999999999999</v>
      </c>
      <c r="J135" s="249" t="str">
        <f>IFERROR(VLOOKUP($B135,'Core Indicators'!$E$3:$EU$906,147,FALSE),"x")</f>
        <v>x</v>
      </c>
      <c r="K135" s="250">
        <v>0.1813833</v>
      </c>
      <c r="L135" s="248">
        <v>7</v>
      </c>
      <c r="M135" s="249">
        <v>68</v>
      </c>
      <c r="N135" s="249">
        <v>46</v>
      </c>
      <c r="O135" s="249" t="str">
        <f>IFERROR(VLOOKUP(B135,'Core Indicators'!$E$3:$G$9906,3,FALSE),"x")</f>
        <v>x</v>
      </c>
      <c r="P135" s="249">
        <v>13450</v>
      </c>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c r="BZ135" s="243"/>
      <c r="CA135" s="243"/>
      <c r="CB135" s="243"/>
      <c r="CC135" s="243"/>
      <c r="CD135" s="243"/>
      <c r="CE135" s="243"/>
      <c r="CF135" s="243"/>
      <c r="CG135" s="243"/>
      <c r="CH135" s="243"/>
      <c r="CI135" s="243"/>
      <c r="CJ135" s="243"/>
      <c r="CK135" s="243"/>
      <c r="CL135" s="243"/>
      <c r="CM135" s="243"/>
      <c r="CN135" s="243"/>
      <c r="CO135" s="243"/>
      <c r="CP135" s="243"/>
      <c r="CQ135" s="243"/>
      <c r="CR135" s="243"/>
      <c r="CS135" s="243"/>
      <c r="CT135" s="243"/>
      <c r="CU135" s="243"/>
      <c r="CV135" s="243"/>
      <c r="CW135" s="243"/>
      <c r="CX135" s="243"/>
      <c r="CY135" s="243"/>
      <c r="CZ135" s="243"/>
      <c r="DA135" s="243"/>
      <c r="DB135" s="243"/>
      <c r="DC135" s="243"/>
      <c r="DD135" s="243"/>
      <c r="DE135" s="243"/>
      <c r="DF135" s="243"/>
      <c r="DG135" s="243"/>
      <c r="DH135" s="243"/>
      <c r="DI135" s="243"/>
      <c r="DJ135" s="243"/>
      <c r="DK135" s="243"/>
      <c r="DL135" s="243"/>
    </row>
    <row r="136" spans="1:116">
      <c r="A136" s="244" t="s">
        <v>7005</v>
      </c>
      <c r="B136" s="245" t="s">
        <v>7006</v>
      </c>
      <c r="C136" s="248">
        <v>0.27589995899999997</v>
      </c>
      <c r="D136" s="248">
        <v>0.73438436399999996</v>
      </c>
      <c r="E136" s="248">
        <v>0.04</v>
      </c>
      <c r="F136" s="248">
        <v>7.25</v>
      </c>
      <c r="G136" s="248">
        <v>0.28399999999999997</v>
      </c>
      <c r="H136" s="248">
        <v>31.4</v>
      </c>
      <c r="I136" s="248">
        <v>1.6919999999999999</v>
      </c>
      <c r="J136" s="249" t="str">
        <f>IFERROR(VLOOKUP($B136,'Core Indicators'!$E$3:$EU$906,147,FALSE),"x")</f>
        <v>x</v>
      </c>
      <c r="K136" s="250">
        <v>-9.9769999999999998E-2</v>
      </c>
      <c r="L136" s="248">
        <v>6.25</v>
      </c>
      <c r="M136" s="249">
        <v>84</v>
      </c>
      <c r="N136" s="249">
        <v>31</v>
      </c>
      <c r="O136" s="249" t="str">
        <f>IFERROR(VLOOKUP(B136,'Core Indicators'!$E$3:$G$9906,3,FALSE),"x")</f>
        <v>x</v>
      </c>
      <c r="P136" s="249">
        <v>1557507</v>
      </c>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c r="BZ136" s="243"/>
      <c r="CA136" s="243"/>
      <c r="CB136" s="243"/>
      <c r="CC136" s="243"/>
      <c r="CD136" s="243"/>
      <c r="CE136" s="243"/>
      <c r="CF136" s="243"/>
      <c r="CG136" s="243"/>
      <c r="CH136" s="243"/>
      <c r="CI136" s="243"/>
      <c r="CJ136" s="243"/>
      <c r="CK136" s="243"/>
      <c r="CL136" s="243"/>
      <c r="CM136" s="243"/>
      <c r="CN136" s="243"/>
      <c r="CO136" s="243"/>
      <c r="CP136" s="243"/>
      <c r="CQ136" s="243"/>
      <c r="CR136" s="243"/>
      <c r="CS136" s="243"/>
      <c r="CT136" s="243"/>
      <c r="CU136" s="243"/>
      <c r="CV136" s="243"/>
      <c r="CW136" s="243"/>
      <c r="CX136" s="243"/>
      <c r="CY136" s="243"/>
      <c r="CZ136" s="243"/>
      <c r="DA136" s="243"/>
      <c r="DB136" s="243"/>
      <c r="DC136" s="243"/>
      <c r="DD136" s="243"/>
      <c r="DE136" s="243"/>
      <c r="DF136" s="243"/>
      <c r="DG136" s="243"/>
      <c r="DH136" s="243"/>
      <c r="DI136" s="243"/>
      <c r="DJ136" s="243"/>
      <c r="DK136" s="243"/>
      <c r="DL136" s="243"/>
    </row>
    <row r="137" spans="1:116">
      <c r="A137" s="244" t="s">
        <v>387</v>
      </c>
      <c r="B137" s="245" t="s">
        <v>7007</v>
      </c>
      <c r="C137" s="248">
        <v>0.90353799999999995</v>
      </c>
      <c r="D137" s="248">
        <v>0.56367740600000005</v>
      </c>
      <c r="E137" s="248">
        <v>9.8000000000000004E-2</v>
      </c>
      <c r="F137" s="248">
        <v>3.93</v>
      </c>
      <c r="G137" s="248">
        <v>0.47899999999999998</v>
      </c>
      <c r="H137" s="248">
        <v>49.6</v>
      </c>
      <c r="I137" s="248">
        <v>2.383</v>
      </c>
      <c r="J137" s="249">
        <f>IFERROR(VLOOKUP($B137,'Core Indicators'!$E$3:$EU$906,147,FALSE),"x")</f>
        <v>574</v>
      </c>
      <c r="K137" s="250">
        <v>-1.1949508</v>
      </c>
      <c r="L137" s="248">
        <v>2.5</v>
      </c>
      <c r="M137" s="249">
        <v>42</v>
      </c>
      <c r="N137" s="249">
        <v>21</v>
      </c>
      <c r="O137" s="249">
        <f>IFERROR(VLOOKUP(B137,'Core Indicators'!$E$3:$G$9906,3,FALSE),"x")</f>
        <v>36640000</v>
      </c>
      <c r="P137" s="249">
        <v>786380</v>
      </c>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c r="BZ137" s="243"/>
      <c r="CA137" s="243"/>
      <c r="CB137" s="243"/>
      <c r="CC137" s="243"/>
      <c r="CD137" s="243"/>
      <c r="CE137" s="243"/>
      <c r="CF137" s="243"/>
      <c r="CG137" s="243"/>
      <c r="CH137" s="243"/>
      <c r="CI137" s="243"/>
      <c r="CJ137" s="243"/>
      <c r="CK137" s="243"/>
      <c r="CL137" s="243"/>
      <c r="CM137" s="243"/>
      <c r="CN137" s="243"/>
      <c r="CO137" s="243"/>
      <c r="CP137" s="243"/>
      <c r="CQ137" s="243"/>
      <c r="CR137" s="243"/>
      <c r="CS137" s="243"/>
      <c r="CT137" s="243"/>
      <c r="CU137" s="243"/>
      <c r="CV137" s="243"/>
      <c r="CW137" s="243"/>
      <c r="CX137" s="243"/>
      <c r="CY137" s="243"/>
      <c r="CZ137" s="243"/>
      <c r="DA137" s="243"/>
      <c r="DB137" s="243"/>
      <c r="DC137" s="243"/>
      <c r="DD137" s="243"/>
      <c r="DE137" s="243"/>
      <c r="DF137" s="243"/>
      <c r="DG137" s="243"/>
      <c r="DH137" s="243"/>
      <c r="DI137" s="243"/>
      <c r="DJ137" s="243"/>
      <c r="DK137" s="243"/>
      <c r="DL137" s="243"/>
    </row>
    <row r="138" spans="1:116">
      <c r="A138" s="244" t="s">
        <v>1164</v>
      </c>
      <c r="B138" s="245" t="s">
        <v>7008</v>
      </c>
      <c r="C138" s="248">
        <v>0.65999998100000001</v>
      </c>
      <c r="D138" s="248">
        <v>0.443504385</v>
      </c>
      <c r="E138" s="248">
        <v>0.3</v>
      </c>
      <c r="F138" s="248">
        <v>4.37</v>
      </c>
      <c r="G138" s="248">
        <v>0.60299999999999998</v>
      </c>
      <c r="H138" s="248">
        <v>32</v>
      </c>
      <c r="I138" s="248">
        <v>2.1840000000000002</v>
      </c>
      <c r="J138" s="249">
        <f>IFERROR(VLOOKUP($B138,'Core Indicators'!$E$3:$EU$906,147,FALSE),"x")</f>
        <v>0</v>
      </c>
      <c r="K138" s="250">
        <v>-0.86350990000000005</v>
      </c>
      <c r="L138" s="248">
        <v>4.25</v>
      </c>
      <c r="M138" s="249">
        <v>38</v>
      </c>
      <c r="N138" s="249">
        <v>30</v>
      </c>
      <c r="O138" s="249">
        <f>IFERROR(VLOOKUP(B138,'Core Indicators'!$E$3:$G$9906,3,FALSE),"x")</f>
        <v>5473000</v>
      </c>
      <c r="P138" s="249">
        <v>1030700</v>
      </c>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c r="BZ138" s="243"/>
      <c r="CA138" s="243"/>
      <c r="CB138" s="243"/>
      <c r="CC138" s="243"/>
      <c r="CD138" s="243"/>
      <c r="CE138" s="243"/>
      <c r="CF138" s="243"/>
      <c r="CG138" s="243"/>
      <c r="CH138" s="243"/>
      <c r="CI138" s="243"/>
      <c r="CJ138" s="243"/>
      <c r="CK138" s="243"/>
      <c r="CL138" s="243"/>
      <c r="CM138" s="243"/>
      <c r="CN138" s="243"/>
      <c r="CO138" s="243"/>
      <c r="CP138" s="243"/>
      <c r="CQ138" s="243"/>
      <c r="CR138" s="243"/>
      <c r="CS138" s="243"/>
      <c r="CT138" s="243"/>
      <c r="CU138" s="243"/>
      <c r="CV138" s="243"/>
      <c r="CW138" s="243"/>
      <c r="CX138" s="243"/>
      <c r="CY138" s="243"/>
      <c r="CZ138" s="243"/>
      <c r="DA138" s="243"/>
      <c r="DB138" s="243"/>
      <c r="DC138" s="243"/>
      <c r="DD138" s="243"/>
      <c r="DE138" s="243"/>
      <c r="DF138" s="243"/>
      <c r="DG138" s="243"/>
      <c r="DH138" s="243"/>
      <c r="DI138" s="243"/>
      <c r="DJ138" s="243"/>
      <c r="DK138" s="243"/>
      <c r="DL138" s="243"/>
    </row>
    <row r="139" spans="1:116">
      <c r="A139" s="244" t="s">
        <v>7009</v>
      </c>
      <c r="B139" s="245" t="s">
        <v>7010</v>
      </c>
      <c r="C139" s="248" t="s">
        <v>33</v>
      </c>
      <c r="D139" s="248" t="s">
        <v>33</v>
      </c>
      <c r="E139" s="248" t="s">
        <v>33</v>
      </c>
      <c r="F139" s="248" t="s">
        <v>33</v>
      </c>
      <c r="G139" s="248" t="s">
        <v>33</v>
      </c>
      <c r="H139" s="248" t="s">
        <v>33</v>
      </c>
      <c r="I139" s="248" t="s">
        <v>33</v>
      </c>
      <c r="J139" s="249" t="str">
        <f>IFERROR(VLOOKUP($B139,'Core Indicators'!$E$3:$EU$906,147,FALSE),"x")</f>
        <v>x</v>
      </c>
      <c r="K139" s="250">
        <v>0.80010559999999997</v>
      </c>
      <c r="L139" s="248" t="s">
        <v>33</v>
      </c>
      <c r="M139" s="249" t="s">
        <v>33</v>
      </c>
      <c r="N139" s="249" t="s">
        <v>33</v>
      </c>
      <c r="O139" s="249" t="str">
        <f>IFERROR(VLOOKUP(B139,'Core Indicators'!$E$3:$G$9906,3,FALSE),"x")</f>
        <v>x</v>
      </c>
      <c r="P139" s="249" t="s">
        <v>33</v>
      </c>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c r="BZ139" s="243"/>
      <c r="CA139" s="243"/>
      <c r="CB139" s="243"/>
      <c r="CC139" s="243"/>
      <c r="CD139" s="243"/>
      <c r="CE139" s="243"/>
      <c r="CF139" s="243"/>
      <c r="CG139" s="243"/>
      <c r="CH139" s="243"/>
      <c r="CI139" s="243"/>
      <c r="CJ139" s="243"/>
      <c r="CK139" s="243"/>
      <c r="CL139" s="243"/>
      <c r="CM139" s="243"/>
      <c r="CN139" s="243"/>
      <c r="CO139" s="243"/>
      <c r="CP139" s="243"/>
      <c r="CQ139" s="243"/>
      <c r="CR139" s="243"/>
      <c r="CS139" s="243"/>
      <c r="CT139" s="243"/>
      <c r="CU139" s="243"/>
      <c r="CV139" s="243"/>
      <c r="CW139" s="243"/>
      <c r="CX139" s="243"/>
      <c r="CY139" s="243"/>
      <c r="CZ139" s="243"/>
      <c r="DA139" s="243"/>
      <c r="DB139" s="243"/>
      <c r="DC139" s="243"/>
      <c r="DD139" s="243"/>
      <c r="DE139" s="243"/>
      <c r="DF139" s="243"/>
      <c r="DG139" s="243"/>
      <c r="DH139" s="243"/>
      <c r="DI139" s="243"/>
      <c r="DJ139" s="243"/>
      <c r="DK139" s="243"/>
      <c r="DL139" s="243"/>
    </row>
    <row r="140" spans="1:116">
      <c r="A140" s="244" t="s">
        <v>7011</v>
      </c>
      <c r="B140" s="245" t="s">
        <v>7012</v>
      </c>
      <c r="C140" s="248">
        <v>0.73069998999999997</v>
      </c>
      <c r="D140" s="248">
        <v>0.80645334400000002</v>
      </c>
      <c r="E140" s="248">
        <v>0.41</v>
      </c>
      <c r="F140" s="248">
        <v>7.85</v>
      </c>
      <c r="G140" s="248">
        <v>0.35199999999999998</v>
      </c>
      <c r="H140" s="248">
        <v>36.799999999999997</v>
      </c>
      <c r="I140" s="248">
        <v>1.5860000000000001</v>
      </c>
      <c r="J140" s="249" t="str">
        <f>IFERROR(VLOOKUP($B140,'Core Indicators'!$E$3:$EU$906,147,FALSE),"x")</f>
        <v>x</v>
      </c>
      <c r="K140" s="250">
        <v>0.63861400000000001</v>
      </c>
      <c r="L140" s="248">
        <v>7.25</v>
      </c>
      <c r="M140" s="249">
        <v>87</v>
      </c>
      <c r="N140" s="249">
        <v>48</v>
      </c>
      <c r="O140" s="249" t="str">
        <f>IFERROR(VLOOKUP(B140,'Core Indicators'!$E$3:$G$9906,3,FALSE),"x")</f>
        <v>x</v>
      </c>
      <c r="P140" s="249">
        <v>1997</v>
      </c>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c r="BZ140" s="243"/>
      <c r="CA140" s="243"/>
      <c r="CB140" s="243"/>
      <c r="CC140" s="243"/>
      <c r="CD140" s="243"/>
      <c r="CE140" s="243"/>
      <c r="CF140" s="243"/>
      <c r="CG140" s="243"/>
      <c r="CH140" s="243"/>
      <c r="CI140" s="243"/>
      <c r="CJ140" s="243"/>
      <c r="CK140" s="243"/>
      <c r="CL140" s="243"/>
      <c r="CM140" s="243"/>
      <c r="CN140" s="243"/>
      <c r="CO140" s="243"/>
      <c r="CP140" s="243"/>
      <c r="CQ140" s="243"/>
      <c r="CR140" s="243"/>
      <c r="CS140" s="243"/>
      <c r="CT140" s="243"/>
      <c r="CU140" s="243"/>
      <c r="CV140" s="243"/>
      <c r="CW140" s="243"/>
      <c r="CX140" s="243"/>
      <c r="CY140" s="243"/>
      <c r="CZ140" s="243"/>
      <c r="DA140" s="243"/>
      <c r="DB140" s="243"/>
      <c r="DC140" s="243"/>
      <c r="DD140" s="243"/>
      <c r="DE140" s="243"/>
      <c r="DF140" s="243"/>
      <c r="DG140" s="243"/>
      <c r="DH140" s="243"/>
      <c r="DI140" s="243"/>
      <c r="DJ140" s="243"/>
      <c r="DK140" s="243"/>
      <c r="DL140" s="243"/>
    </row>
    <row r="141" spans="1:116">
      <c r="A141" s="244" t="s">
        <v>421</v>
      </c>
      <c r="B141" s="245" t="s">
        <v>7013</v>
      </c>
      <c r="C141" s="248">
        <v>0.60879998800000001</v>
      </c>
      <c r="D141" s="248">
        <v>0.75239334000000002</v>
      </c>
      <c r="E141" s="248">
        <v>0</v>
      </c>
      <c r="F141" s="248">
        <v>6.75</v>
      </c>
      <c r="G141" s="248">
        <v>0.58099999999999996</v>
      </c>
      <c r="H141" s="248">
        <v>38.5</v>
      </c>
      <c r="I141" s="248">
        <v>1.994</v>
      </c>
      <c r="J141" s="249" t="str">
        <f>IFERROR(VLOOKUP($B141,'Core Indicators'!$E$3:$EU$906,147,FALSE),"x")</f>
        <v>x</v>
      </c>
      <c r="K141" s="250">
        <v>-0.14630009999999999</v>
      </c>
      <c r="L141" s="248">
        <v>6</v>
      </c>
      <c r="M141" s="249">
        <v>68</v>
      </c>
      <c r="N141" s="249">
        <v>34</v>
      </c>
      <c r="O141" s="249">
        <f>IFERROR(VLOOKUP(B141,'Core Indicators'!$E$3:$G$9906,3,FALSE),"x")</f>
        <v>22786000</v>
      </c>
      <c r="P141" s="249">
        <v>94280</v>
      </c>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c r="BZ141" s="243"/>
      <c r="CA141" s="243"/>
      <c r="CB141" s="243"/>
      <c r="CC141" s="243"/>
      <c r="CD141" s="243"/>
      <c r="CE141" s="243"/>
      <c r="CF141" s="243"/>
      <c r="CG141" s="243"/>
      <c r="CH141" s="243"/>
      <c r="CI141" s="243"/>
      <c r="CJ141" s="243"/>
      <c r="CK141" s="243"/>
      <c r="CL141" s="243"/>
      <c r="CM141" s="243"/>
      <c r="CN141" s="243"/>
      <c r="CO141" s="243"/>
      <c r="CP141" s="243"/>
      <c r="CQ141" s="243"/>
      <c r="CR141" s="243"/>
      <c r="CS141" s="243"/>
      <c r="CT141" s="243"/>
      <c r="CU141" s="243"/>
      <c r="CV141" s="243"/>
      <c r="CW141" s="243"/>
      <c r="CX141" s="243"/>
      <c r="CY141" s="243"/>
      <c r="CZ141" s="243"/>
      <c r="DA141" s="243"/>
      <c r="DB141" s="243"/>
      <c r="DC141" s="243"/>
      <c r="DD141" s="243"/>
      <c r="DE141" s="243"/>
      <c r="DF141" s="243"/>
      <c r="DG141" s="243"/>
      <c r="DH141" s="243"/>
      <c r="DI141" s="243"/>
      <c r="DJ141" s="243"/>
      <c r="DK141" s="243"/>
      <c r="DL141" s="243"/>
    </row>
    <row r="142" spans="1:116">
      <c r="A142" s="244" t="s">
        <v>1195</v>
      </c>
      <c r="B142" s="245" t="s">
        <v>7014</v>
      </c>
      <c r="C142" s="248">
        <v>0.69328200100000004</v>
      </c>
      <c r="D142" s="248">
        <v>0.64740825099999999</v>
      </c>
      <c r="E142" s="248">
        <v>5.2999999999999999E-2</v>
      </c>
      <c r="F142" s="248">
        <v>6</v>
      </c>
      <c r="G142" s="248">
        <v>0.17199999999999999</v>
      </c>
      <c r="H142" s="248">
        <v>40.700000000000003</v>
      </c>
      <c r="I142" s="248">
        <v>1.5129999999999999</v>
      </c>
      <c r="J142" s="249">
        <f>IFERROR(VLOOKUP($B142,'Core Indicators'!$E$3:$EU$906,147,FALSE),"x")</f>
        <v>0</v>
      </c>
      <c r="K142" s="250">
        <v>0.34513569999999999</v>
      </c>
      <c r="L142" s="248">
        <v>5.25</v>
      </c>
      <c r="M142" s="249">
        <v>53</v>
      </c>
      <c r="N142" s="249">
        <v>52</v>
      </c>
      <c r="O142" s="249">
        <f>IFERROR(VLOOKUP(B142,'Core Indicators'!$E$3:$G$9906,3,FALSE),"x")</f>
        <v>34232000</v>
      </c>
      <c r="P142" s="249">
        <v>328550</v>
      </c>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c r="BZ142" s="243"/>
      <c r="CA142" s="243"/>
      <c r="CB142" s="243"/>
      <c r="CC142" s="243"/>
      <c r="CD142" s="243"/>
      <c r="CE142" s="243"/>
      <c r="CF142" s="243"/>
      <c r="CG142" s="243"/>
      <c r="CH142" s="243"/>
      <c r="CI142" s="243"/>
      <c r="CJ142" s="243"/>
      <c r="CK142" s="243"/>
      <c r="CL142" s="243"/>
      <c r="CM142" s="243"/>
      <c r="CN142" s="243"/>
      <c r="CO142" s="243"/>
      <c r="CP142" s="243"/>
      <c r="CQ142" s="243"/>
      <c r="CR142" s="243"/>
      <c r="CS142" s="243"/>
      <c r="CT142" s="243"/>
      <c r="CU142" s="243"/>
      <c r="CV142" s="243"/>
      <c r="CW142" s="243"/>
      <c r="CX142" s="243"/>
      <c r="CY142" s="243"/>
      <c r="CZ142" s="243"/>
      <c r="DA142" s="243"/>
      <c r="DB142" s="243"/>
      <c r="DC142" s="243"/>
      <c r="DD142" s="243"/>
      <c r="DE142" s="243"/>
      <c r="DF142" s="243"/>
      <c r="DG142" s="243"/>
      <c r="DH142" s="243"/>
      <c r="DI142" s="243"/>
      <c r="DJ142" s="243"/>
      <c r="DK142" s="243"/>
      <c r="DL142" s="243"/>
    </row>
    <row r="143" spans="1:116">
      <c r="A143" s="244" t="s">
        <v>581</v>
      </c>
      <c r="B143" s="245" t="s">
        <v>7015</v>
      </c>
      <c r="C143" s="248">
        <v>0.72633300499999998</v>
      </c>
      <c r="D143" s="248">
        <v>0.81830436200000001</v>
      </c>
      <c r="E143" s="248">
        <v>9.2999999999999999E-2</v>
      </c>
      <c r="F143" s="248">
        <v>6.8</v>
      </c>
      <c r="G143" s="248">
        <v>0.44800000000000001</v>
      </c>
      <c r="H143" s="248">
        <v>59.1</v>
      </c>
      <c r="I143" s="248">
        <v>1.8720000000000001</v>
      </c>
      <c r="J143" s="249" t="str">
        <f>IFERROR(VLOOKUP($B143,'Core Indicators'!$E$3:$EU$906,147,FALSE),"x")</f>
        <v>x</v>
      </c>
      <c r="K143" s="250">
        <v>0.3278567</v>
      </c>
      <c r="L143" s="248">
        <v>6</v>
      </c>
      <c r="M143" s="249">
        <v>73</v>
      </c>
      <c r="N143" s="249">
        <v>46</v>
      </c>
      <c r="O143" s="249">
        <f>IFERROR(VLOOKUP(B143,'Core Indicators'!$E$3:$G$9906,3,FALSE),"x")</f>
        <v>3153000</v>
      </c>
      <c r="P143" s="249">
        <v>823290</v>
      </c>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c r="BZ143" s="243"/>
      <c r="CA143" s="243"/>
      <c r="CB143" s="243"/>
      <c r="CC143" s="243"/>
      <c r="CD143" s="243"/>
      <c r="CE143" s="243"/>
      <c r="CF143" s="243"/>
      <c r="CG143" s="243"/>
      <c r="CH143" s="243"/>
      <c r="CI143" s="243"/>
      <c r="CJ143" s="243"/>
      <c r="CK143" s="243"/>
      <c r="CL143" s="243"/>
      <c r="CM143" s="243"/>
      <c r="CN143" s="243"/>
      <c r="CO143" s="243"/>
      <c r="CP143" s="243"/>
      <c r="CQ143" s="243"/>
      <c r="CR143" s="243"/>
      <c r="CS143" s="243"/>
      <c r="CT143" s="243"/>
      <c r="CU143" s="243"/>
      <c r="CV143" s="243"/>
      <c r="CW143" s="243"/>
      <c r="CX143" s="243"/>
      <c r="CY143" s="243"/>
      <c r="CZ143" s="243"/>
      <c r="DA143" s="243"/>
      <c r="DB143" s="243"/>
      <c r="DC143" s="243"/>
      <c r="DD143" s="243"/>
      <c r="DE143" s="243"/>
      <c r="DF143" s="243"/>
      <c r="DG143" s="243"/>
      <c r="DH143" s="243"/>
      <c r="DI143" s="243"/>
      <c r="DJ143" s="243"/>
      <c r="DK143" s="243"/>
      <c r="DL143" s="243"/>
    </row>
    <row r="144" spans="1:116">
      <c r="A144" s="244" t="s">
        <v>7016</v>
      </c>
      <c r="B144" s="245" t="s">
        <v>7017</v>
      </c>
      <c r="C144" s="248" t="s">
        <v>33</v>
      </c>
      <c r="D144" s="248" t="s">
        <v>33</v>
      </c>
      <c r="E144" s="248" t="s">
        <v>33</v>
      </c>
      <c r="F144" s="248" t="s">
        <v>33</v>
      </c>
      <c r="G144" s="248" t="s">
        <v>33</v>
      </c>
      <c r="H144" s="248" t="s">
        <v>33</v>
      </c>
      <c r="I144" s="248" t="s">
        <v>33</v>
      </c>
      <c r="J144" s="249" t="str">
        <f>IFERROR(VLOOKUP($B144,'Core Indicators'!$E$3:$EU$906,147,FALSE),"x")</f>
        <v>x</v>
      </c>
      <c r="K144" s="250">
        <v>1.0851316</v>
      </c>
      <c r="L144" s="248" t="s">
        <v>33</v>
      </c>
      <c r="M144" s="249" t="s">
        <v>33</v>
      </c>
      <c r="N144" s="249" t="s">
        <v>33</v>
      </c>
      <c r="O144" s="249" t="str">
        <f>IFERROR(VLOOKUP(B144,'Core Indicators'!$E$3:$G$9906,3,FALSE),"x")</f>
        <v>x</v>
      </c>
      <c r="P144" s="249" t="s">
        <v>33</v>
      </c>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c r="BZ144" s="243"/>
      <c r="CA144" s="243"/>
      <c r="CB144" s="243"/>
      <c r="CC144" s="243"/>
      <c r="CD144" s="243"/>
      <c r="CE144" s="243"/>
      <c r="CF144" s="243"/>
      <c r="CG144" s="243"/>
      <c r="CH144" s="243"/>
      <c r="CI144" s="243"/>
      <c r="CJ144" s="243"/>
      <c r="CK144" s="243"/>
      <c r="CL144" s="243"/>
      <c r="CM144" s="243"/>
      <c r="CN144" s="243"/>
      <c r="CO144" s="243"/>
      <c r="CP144" s="243"/>
      <c r="CQ144" s="243"/>
      <c r="CR144" s="243"/>
      <c r="CS144" s="243"/>
      <c r="CT144" s="243"/>
      <c r="CU144" s="243"/>
      <c r="CV144" s="243"/>
      <c r="CW144" s="243"/>
      <c r="CX144" s="243"/>
      <c r="CY144" s="243"/>
      <c r="CZ144" s="243"/>
      <c r="DA144" s="243"/>
      <c r="DB144" s="243"/>
      <c r="DC144" s="243"/>
      <c r="DD144" s="243"/>
      <c r="DE144" s="243"/>
      <c r="DF144" s="243"/>
      <c r="DG144" s="243"/>
      <c r="DH144" s="243"/>
      <c r="DI144" s="243"/>
      <c r="DJ144" s="243"/>
      <c r="DK144" s="243"/>
      <c r="DL144" s="243"/>
    </row>
    <row r="145" spans="1:116">
      <c r="A145" s="244" t="s">
        <v>1206</v>
      </c>
      <c r="B145" s="245" t="s">
        <v>7018</v>
      </c>
      <c r="C145" s="248">
        <v>0.629549998</v>
      </c>
      <c r="D145" s="248">
        <v>0.63970101400000001</v>
      </c>
      <c r="E145" s="248">
        <v>5.0000000000000001E-3</v>
      </c>
      <c r="F145" s="248">
        <v>2.78</v>
      </c>
      <c r="G145" s="248">
        <v>0.59099999999999997</v>
      </c>
      <c r="H145" s="248">
        <v>32.9</v>
      </c>
      <c r="I145" s="248">
        <v>2.8319999999999999</v>
      </c>
      <c r="J145" s="249">
        <f>IFERROR(VLOOKUP($B145,'Core Indicators'!$E$3:$EU$906,147,FALSE),"x")</f>
        <v>1111</v>
      </c>
      <c r="K145" s="250">
        <v>-0.94572409999999996</v>
      </c>
      <c r="L145" s="248">
        <v>2</v>
      </c>
      <c r="M145" s="249">
        <v>27</v>
      </c>
      <c r="N145" s="249">
        <v>31</v>
      </c>
      <c r="O145" s="249">
        <f>IFERROR(VLOOKUP(B145,'Core Indicators'!$E$3:$G$9906,3,FALSE),"x")</f>
        <v>28582000</v>
      </c>
      <c r="P145" s="249">
        <v>1266700</v>
      </c>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c r="BZ145" s="243"/>
      <c r="CA145" s="243"/>
      <c r="CB145" s="243"/>
      <c r="CC145" s="243"/>
      <c r="CD145" s="243"/>
      <c r="CE145" s="243"/>
      <c r="CF145" s="243"/>
      <c r="CG145" s="243"/>
      <c r="CH145" s="243"/>
      <c r="CI145" s="243"/>
      <c r="CJ145" s="243"/>
      <c r="CK145" s="243"/>
      <c r="CL145" s="243"/>
      <c r="CM145" s="243"/>
      <c r="CN145" s="243"/>
      <c r="CO145" s="243"/>
      <c r="CP145" s="243"/>
      <c r="CQ145" s="243"/>
      <c r="CR145" s="243"/>
      <c r="CS145" s="243"/>
      <c r="CT145" s="243"/>
      <c r="CU145" s="243"/>
      <c r="CV145" s="243"/>
      <c r="CW145" s="243"/>
      <c r="CX145" s="243"/>
      <c r="CY145" s="243"/>
      <c r="CZ145" s="243"/>
      <c r="DA145" s="243"/>
      <c r="DB145" s="243"/>
      <c r="DC145" s="243"/>
      <c r="DD145" s="243"/>
      <c r="DE145" s="243"/>
      <c r="DF145" s="243"/>
      <c r="DG145" s="243"/>
      <c r="DH145" s="243"/>
      <c r="DI145" s="243"/>
      <c r="DJ145" s="243"/>
      <c r="DK145" s="243"/>
      <c r="DL145" s="243"/>
    </row>
    <row r="146" spans="1:116">
      <c r="A146" s="244" t="s">
        <v>823</v>
      </c>
      <c r="B146" s="245" t="s">
        <v>7019</v>
      </c>
      <c r="C146" s="248">
        <v>0.82875000499999996</v>
      </c>
      <c r="D146" s="248">
        <v>0.77163527200000004</v>
      </c>
      <c r="E146" s="248">
        <v>0.13</v>
      </c>
      <c r="F146" s="248">
        <v>4.1500000000000004</v>
      </c>
      <c r="G146" s="248">
        <v>0.67700000000000005</v>
      </c>
      <c r="H146" s="248">
        <v>33.9</v>
      </c>
      <c r="I146" s="248">
        <v>2.7549999999999999</v>
      </c>
      <c r="J146" s="249">
        <f>IFERROR(VLOOKUP($B146,'Core Indicators'!$E$3:$EU$906,147,FALSE),"x")</f>
        <v>7673</v>
      </c>
      <c r="K146" s="250">
        <v>-1.0069452999999999</v>
      </c>
      <c r="L146" s="248">
        <v>4.5</v>
      </c>
      <c r="M146" s="249">
        <v>44</v>
      </c>
      <c r="N146" s="249">
        <v>26</v>
      </c>
      <c r="O146" s="249">
        <f>IFERROR(VLOOKUP(B146,'Core Indicators'!$E$3:$G$9906,3,FALSE),"x")</f>
        <v>242432000</v>
      </c>
      <c r="P146" s="249">
        <v>910770</v>
      </c>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c r="BZ146" s="243"/>
      <c r="CA146" s="243"/>
      <c r="CB146" s="243"/>
      <c r="CC146" s="243"/>
      <c r="CD146" s="243"/>
      <c r="CE146" s="243"/>
      <c r="CF146" s="243"/>
      <c r="CG146" s="243"/>
      <c r="CH146" s="243"/>
      <c r="CI146" s="243"/>
      <c r="CJ146" s="243"/>
      <c r="CK146" s="243"/>
      <c r="CL146" s="243"/>
      <c r="CM146" s="243"/>
      <c r="CN146" s="243"/>
      <c r="CO146" s="243"/>
      <c r="CP146" s="243"/>
      <c r="CQ146" s="243"/>
      <c r="CR146" s="243"/>
      <c r="CS146" s="243"/>
      <c r="CT146" s="243"/>
      <c r="CU146" s="243"/>
      <c r="CV146" s="243"/>
      <c r="CW146" s="243"/>
      <c r="CX146" s="243"/>
      <c r="CY146" s="243"/>
      <c r="CZ146" s="243"/>
      <c r="DA146" s="243"/>
      <c r="DB146" s="243"/>
      <c r="DC146" s="243"/>
      <c r="DD146" s="243"/>
      <c r="DE146" s="243"/>
      <c r="DF146" s="243"/>
      <c r="DG146" s="243"/>
      <c r="DH146" s="243"/>
      <c r="DI146" s="243"/>
      <c r="DJ146" s="243"/>
      <c r="DK146" s="243"/>
      <c r="DL146" s="243"/>
    </row>
    <row r="147" spans="1:116">
      <c r="A147" s="244" t="s">
        <v>7020</v>
      </c>
      <c r="B147" s="245" t="s">
        <v>7021</v>
      </c>
      <c r="C147" s="248">
        <v>0.25107097499999997</v>
      </c>
      <c r="D147" s="248">
        <v>0.22918018300000001</v>
      </c>
      <c r="E147" s="248">
        <v>0.127</v>
      </c>
      <c r="F147" s="248">
        <v>2.92</v>
      </c>
      <c r="G147" s="248">
        <v>0.40799999999999997</v>
      </c>
      <c r="H147" s="248">
        <v>46.2</v>
      </c>
      <c r="I147" s="248">
        <v>2.1070000000000002</v>
      </c>
      <c r="J147" s="249" t="str">
        <f>IFERROR(VLOOKUP($B147,'Core Indicators'!$E$3:$EU$906,147,FALSE),"x")</f>
        <v>x</v>
      </c>
      <c r="K147" s="250">
        <v>-1.6197013</v>
      </c>
      <c r="L147" s="248">
        <v>2</v>
      </c>
      <c r="M147" s="249">
        <v>14</v>
      </c>
      <c r="N147" s="249">
        <v>14</v>
      </c>
      <c r="O147" s="249" t="str">
        <f>IFERROR(VLOOKUP(B147,'Core Indicators'!$E$3:$G$9906,3,FALSE),"x")</f>
        <v>x</v>
      </c>
      <c r="P147" s="249">
        <v>120340</v>
      </c>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c r="BZ147" s="243"/>
      <c r="CA147" s="243"/>
      <c r="CB147" s="243"/>
      <c r="CC147" s="243"/>
      <c r="CD147" s="243"/>
      <c r="CE147" s="243"/>
      <c r="CF147" s="243"/>
      <c r="CG147" s="243"/>
      <c r="CH147" s="243"/>
      <c r="CI147" s="243"/>
      <c r="CJ147" s="243"/>
      <c r="CK147" s="243"/>
      <c r="CL147" s="243"/>
      <c r="CM147" s="243"/>
      <c r="CN147" s="243"/>
      <c r="CO147" s="243"/>
      <c r="CP147" s="243"/>
      <c r="CQ147" s="243"/>
      <c r="CR147" s="243"/>
      <c r="CS147" s="243"/>
      <c r="CT147" s="243"/>
      <c r="CU147" s="243"/>
      <c r="CV147" s="243"/>
      <c r="CW147" s="243"/>
      <c r="CX147" s="243"/>
      <c r="CY147" s="243"/>
      <c r="CZ147" s="243"/>
      <c r="DA147" s="243"/>
      <c r="DB147" s="243"/>
      <c r="DC147" s="243"/>
      <c r="DD147" s="243"/>
      <c r="DE147" s="243"/>
      <c r="DF147" s="243"/>
      <c r="DG147" s="243"/>
      <c r="DH147" s="243"/>
      <c r="DI147" s="243"/>
      <c r="DJ147" s="243"/>
      <c r="DK147" s="243"/>
      <c r="DL147" s="243"/>
    </row>
    <row r="148" spans="1:116">
      <c r="A148" s="244" t="s">
        <v>7022</v>
      </c>
      <c r="B148" s="245" t="s">
        <v>7023</v>
      </c>
      <c r="C148" s="248" t="s">
        <v>33</v>
      </c>
      <c r="D148" s="248" t="s">
        <v>33</v>
      </c>
      <c r="E148" s="248" t="s">
        <v>33</v>
      </c>
      <c r="F148" s="248" t="s">
        <v>33</v>
      </c>
      <c r="G148" s="248" t="s">
        <v>33</v>
      </c>
      <c r="H148" s="248" t="s">
        <v>33</v>
      </c>
      <c r="I148" s="248" t="s">
        <v>33</v>
      </c>
      <c r="J148" s="249" t="str">
        <f>IFERROR(VLOOKUP($B148,'Core Indicators'!$E$3:$EU$906,147,FALSE),"x")</f>
        <v>x</v>
      </c>
      <c r="K148" s="250">
        <v>0.98212460000000001</v>
      </c>
      <c r="L148" s="248" t="s">
        <v>33</v>
      </c>
      <c r="M148" s="249" t="s">
        <v>33</v>
      </c>
      <c r="N148" s="249" t="s">
        <v>33</v>
      </c>
      <c r="O148" s="249" t="str">
        <f>IFERROR(VLOOKUP(B148,'Core Indicators'!$E$3:$G$9906,3,FALSE),"x")</f>
        <v>x</v>
      </c>
      <c r="P148" s="249" t="s">
        <v>33</v>
      </c>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c r="BZ148" s="243"/>
      <c r="CA148" s="243"/>
      <c r="CB148" s="243"/>
      <c r="CC148" s="243"/>
      <c r="CD148" s="243"/>
      <c r="CE148" s="243"/>
      <c r="CF148" s="243"/>
      <c r="CG148" s="243"/>
      <c r="CH148" s="243"/>
      <c r="CI148" s="243"/>
      <c r="CJ148" s="243"/>
      <c r="CK148" s="243"/>
      <c r="CL148" s="243"/>
      <c r="CM148" s="243"/>
      <c r="CN148" s="243"/>
      <c r="CO148" s="243"/>
      <c r="CP148" s="243"/>
      <c r="CQ148" s="243"/>
      <c r="CR148" s="243"/>
      <c r="CS148" s="243"/>
      <c r="CT148" s="243"/>
      <c r="CU148" s="243"/>
      <c r="CV148" s="243"/>
      <c r="CW148" s="243"/>
      <c r="CX148" s="243"/>
      <c r="CY148" s="243"/>
      <c r="CZ148" s="243"/>
      <c r="DA148" s="243"/>
      <c r="DB148" s="243"/>
      <c r="DC148" s="243"/>
      <c r="DD148" s="243"/>
      <c r="DE148" s="243"/>
      <c r="DF148" s="243"/>
      <c r="DG148" s="243"/>
      <c r="DH148" s="243"/>
      <c r="DI148" s="243"/>
      <c r="DJ148" s="243"/>
      <c r="DK148" s="243"/>
      <c r="DL148" s="243"/>
    </row>
    <row r="149" spans="1:116">
      <c r="A149" s="244" t="s">
        <v>7024</v>
      </c>
      <c r="B149" s="245" t="s">
        <v>7025</v>
      </c>
      <c r="C149" s="248">
        <v>9.5000023000000003E-2</v>
      </c>
      <c r="D149" s="248">
        <v>0.85649653299999995</v>
      </c>
      <c r="E149" s="248">
        <v>0.05</v>
      </c>
      <c r="F149" s="248" t="s">
        <v>33</v>
      </c>
      <c r="G149" s="248">
        <v>1.2999999999999999E-2</v>
      </c>
      <c r="H149" s="248">
        <v>25.7</v>
      </c>
      <c r="I149" s="248">
        <v>1.5660000000000001</v>
      </c>
      <c r="J149" s="249" t="str">
        <f>IFERROR(VLOOKUP($B149,'Core Indicators'!$E$3:$EU$906,147,FALSE),"x")</f>
        <v>x</v>
      </c>
      <c r="K149" s="250">
        <v>1.7069217999999999</v>
      </c>
      <c r="L149" s="248" t="s">
        <v>33</v>
      </c>
      <c r="M149" s="249">
        <v>97</v>
      </c>
      <c r="N149" s="249">
        <v>78</v>
      </c>
      <c r="O149" s="249" t="str">
        <f>IFERROR(VLOOKUP(B149,'Core Indicators'!$E$3:$G$9906,3,FALSE),"x")</f>
        <v>x</v>
      </c>
      <c r="P149" s="249">
        <v>33670</v>
      </c>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c r="BZ149" s="243"/>
      <c r="CA149" s="243"/>
      <c r="CB149" s="243"/>
      <c r="CC149" s="243"/>
      <c r="CD149" s="243"/>
      <c r="CE149" s="243"/>
      <c r="CF149" s="243"/>
      <c r="CG149" s="243"/>
      <c r="CH149" s="243"/>
      <c r="CI149" s="243"/>
      <c r="CJ149" s="243"/>
      <c r="CK149" s="243"/>
      <c r="CL149" s="243"/>
      <c r="CM149" s="243"/>
      <c r="CN149" s="243"/>
      <c r="CO149" s="243"/>
      <c r="CP149" s="243"/>
      <c r="CQ149" s="243"/>
      <c r="CR149" s="243"/>
      <c r="CS149" s="243"/>
      <c r="CT149" s="243"/>
      <c r="CU149" s="243"/>
      <c r="CV149" s="243"/>
      <c r="CW149" s="243"/>
      <c r="CX149" s="243"/>
      <c r="CY149" s="243"/>
      <c r="CZ149" s="243"/>
      <c r="DA149" s="243"/>
      <c r="DB149" s="243"/>
      <c r="DC149" s="243"/>
      <c r="DD149" s="243"/>
      <c r="DE149" s="243"/>
      <c r="DF149" s="243"/>
      <c r="DG149" s="243"/>
      <c r="DH149" s="243"/>
      <c r="DI149" s="243"/>
      <c r="DJ149" s="243"/>
      <c r="DK149" s="243"/>
      <c r="DL149" s="243"/>
    </row>
    <row r="150" spans="1:116">
      <c r="A150" s="244" t="s">
        <v>7026</v>
      </c>
      <c r="B150" s="245" t="s">
        <v>7027</v>
      </c>
      <c r="C150" s="248">
        <v>0</v>
      </c>
      <c r="D150" s="248">
        <v>0.884060489</v>
      </c>
      <c r="E150" s="248">
        <v>0</v>
      </c>
      <c r="F150" s="248" t="s">
        <v>33</v>
      </c>
      <c r="G150" s="248">
        <v>4.0000000000000001E-3</v>
      </c>
      <c r="H150" s="248">
        <v>26.5</v>
      </c>
      <c r="I150" s="248">
        <v>1.6879999999999999</v>
      </c>
      <c r="J150" s="249" t="str">
        <f>IFERROR(VLOOKUP($B150,'Core Indicators'!$E$3:$EU$906,147,FALSE),"x")</f>
        <v>x</v>
      </c>
      <c r="K150" s="250">
        <v>1.9494549000000001</v>
      </c>
      <c r="L150" s="248" t="s">
        <v>33</v>
      </c>
      <c r="M150" s="249">
        <v>99</v>
      </c>
      <c r="N150" s="249">
        <v>81</v>
      </c>
      <c r="O150" s="249" t="str">
        <f>IFERROR(VLOOKUP(B150,'Core Indicators'!$E$3:$G$9906,3,FALSE),"x")</f>
        <v>x</v>
      </c>
      <c r="P150" s="249">
        <v>364270</v>
      </c>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c r="BZ150" s="243"/>
      <c r="CA150" s="243"/>
      <c r="CB150" s="243"/>
      <c r="CC150" s="243"/>
      <c r="CD150" s="243"/>
      <c r="CE150" s="243"/>
      <c r="CF150" s="243"/>
      <c r="CG150" s="243"/>
      <c r="CH150" s="243"/>
      <c r="CI150" s="243"/>
      <c r="CJ150" s="243"/>
      <c r="CK150" s="243"/>
      <c r="CL150" s="243"/>
      <c r="CM150" s="243"/>
      <c r="CN150" s="243"/>
      <c r="CO150" s="243"/>
      <c r="CP150" s="243"/>
      <c r="CQ150" s="243"/>
      <c r="CR150" s="243"/>
      <c r="CS150" s="243"/>
      <c r="CT150" s="243"/>
      <c r="CU150" s="243"/>
      <c r="CV150" s="243"/>
      <c r="CW150" s="243"/>
      <c r="CX150" s="243"/>
      <c r="CY150" s="243"/>
      <c r="CZ150" s="243"/>
      <c r="DA150" s="243"/>
      <c r="DB150" s="243"/>
      <c r="DC150" s="243"/>
      <c r="DD150" s="243"/>
      <c r="DE150" s="243"/>
      <c r="DF150" s="243"/>
      <c r="DG150" s="243"/>
      <c r="DH150" s="243"/>
      <c r="DI150" s="243"/>
      <c r="DJ150" s="243"/>
      <c r="DK150" s="243"/>
      <c r="DL150" s="243"/>
    </row>
    <row r="151" spans="1:116">
      <c r="A151" s="244" t="s">
        <v>7028</v>
      </c>
      <c r="B151" s="245" t="s">
        <v>7029</v>
      </c>
      <c r="C151" s="248">
        <v>0.76569999700000002</v>
      </c>
      <c r="D151" s="248">
        <v>0.71331257299999995</v>
      </c>
      <c r="E151" s="248">
        <v>0.5</v>
      </c>
      <c r="F151" s="248">
        <v>6.45</v>
      </c>
      <c r="G151" s="248">
        <v>0.48699999999999999</v>
      </c>
      <c r="H151" s="248">
        <v>30</v>
      </c>
      <c r="I151" s="248">
        <v>2.1429999999999998</v>
      </c>
      <c r="J151" s="249" t="str">
        <f>IFERROR(VLOOKUP($B151,'Core Indicators'!$E$3:$EU$906,147,FALSE),"x")</f>
        <v>x</v>
      </c>
      <c r="K151" s="250">
        <v>-0.30365340000000002</v>
      </c>
      <c r="L151" s="248">
        <v>5.75</v>
      </c>
      <c r="M151" s="249">
        <v>59</v>
      </c>
      <c r="N151" s="249">
        <v>34</v>
      </c>
      <c r="O151" s="249" t="str">
        <f>IFERROR(VLOOKUP(B151,'Core Indicators'!$E$3:$G$9906,3,FALSE),"x")</f>
        <v>x</v>
      </c>
      <c r="P151" s="249">
        <v>143350</v>
      </c>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c r="BZ151" s="243"/>
      <c r="CA151" s="243"/>
      <c r="CB151" s="243"/>
      <c r="CC151" s="243"/>
      <c r="CD151" s="243"/>
      <c r="CE151" s="243"/>
      <c r="CF151" s="243"/>
      <c r="CG151" s="243"/>
      <c r="CH151" s="243"/>
      <c r="CI151" s="243"/>
      <c r="CJ151" s="243"/>
      <c r="CK151" s="243"/>
      <c r="CL151" s="243"/>
      <c r="CM151" s="243"/>
      <c r="CN151" s="243"/>
      <c r="CO151" s="243"/>
      <c r="CP151" s="243"/>
      <c r="CQ151" s="243"/>
      <c r="CR151" s="243"/>
      <c r="CS151" s="243"/>
      <c r="CT151" s="243"/>
      <c r="CU151" s="243"/>
      <c r="CV151" s="243"/>
      <c r="CW151" s="243"/>
      <c r="CX151" s="243"/>
      <c r="CY151" s="243"/>
      <c r="CZ151" s="243"/>
      <c r="DA151" s="243"/>
      <c r="DB151" s="243"/>
      <c r="DC151" s="243"/>
      <c r="DD151" s="243"/>
      <c r="DE151" s="243"/>
      <c r="DF151" s="243"/>
      <c r="DG151" s="243"/>
      <c r="DH151" s="243"/>
      <c r="DI151" s="243"/>
      <c r="DJ151" s="243"/>
      <c r="DK151" s="243"/>
      <c r="DL151" s="243"/>
    </row>
    <row r="152" spans="1:116">
      <c r="A152" s="244" t="s">
        <v>7030</v>
      </c>
      <c r="B152" s="245" t="s">
        <v>7031</v>
      </c>
      <c r="C152" s="248">
        <v>0</v>
      </c>
      <c r="D152" s="248" t="s">
        <v>33</v>
      </c>
      <c r="E152" s="248">
        <v>0</v>
      </c>
      <c r="F152" s="248" t="s">
        <v>33</v>
      </c>
      <c r="G152" s="248" t="s">
        <v>33</v>
      </c>
      <c r="H152" s="248">
        <v>32.4</v>
      </c>
      <c r="I152" s="248" t="s">
        <v>33</v>
      </c>
      <c r="J152" s="249" t="str">
        <f>IFERROR(VLOOKUP($B152,'Core Indicators'!$E$3:$EU$906,147,FALSE),"x")</f>
        <v>x</v>
      </c>
      <c r="K152" s="250">
        <v>0.25181049999999999</v>
      </c>
      <c r="L152" s="248" t="s">
        <v>33</v>
      </c>
      <c r="M152" s="249">
        <v>75</v>
      </c>
      <c r="N152" s="249" t="s">
        <v>33</v>
      </c>
      <c r="O152" s="249" t="str">
        <f>IFERROR(VLOOKUP(B152,'Core Indicators'!$E$3:$G$9906,3,FALSE),"x")</f>
        <v>x</v>
      </c>
      <c r="P152" s="249">
        <v>20</v>
      </c>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c r="BZ152" s="243"/>
      <c r="CA152" s="243"/>
      <c r="CB152" s="243"/>
      <c r="CC152" s="243"/>
      <c r="CD152" s="243"/>
      <c r="CE152" s="243"/>
      <c r="CF152" s="243"/>
      <c r="CG152" s="243"/>
      <c r="CH152" s="243"/>
      <c r="CI152" s="243"/>
      <c r="CJ152" s="243"/>
      <c r="CK152" s="243"/>
      <c r="CL152" s="243"/>
      <c r="CM152" s="243"/>
      <c r="CN152" s="243"/>
      <c r="CO152" s="243"/>
      <c r="CP152" s="243"/>
      <c r="CQ152" s="243"/>
      <c r="CR152" s="243"/>
      <c r="CS152" s="243"/>
      <c r="CT152" s="243"/>
      <c r="CU152" s="243"/>
      <c r="CV152" s="243"/>
      <c r="CW152" s="243"/>
      <c r="CX152" s="243"/>
      <c r="CY152" s="243"/>
      <c r="CZ152" s="243"/>
      <c r="DA152" s="243"/>
      <c r="DB152" s="243"/>
      <c r="DC152" s="243"/>
      <c r="DD152" s="243"/>
      <c r="DE152" s="243"/>
      <c r="DF152" s="243"/>
      <c r="DG152" s="243"/>
      <c r="DH152" s="243"/>
      <c r="DI152" s="243"/>
      <c r="DJ152" s="243"/>
      <c r="DK152" s="243"/>
      <c r="DL152" s="243"/>
    </row>
    <row r="153" spans="1:116">
      <c r="A153" s="244" t="s">
        <v>7032</v>
      </c>
      <c r="B153" s="245" t="s">
        <v>7033</v>
      </c>
      <c r="C153" s="248">
        <v>0.50848300199999996</v>
      </c>
      <c r="D153" s="248">
        <v>0.88289637899999995</v>
      </c>
      <c r="E153" s="248">
        <v>9.1999999999999998E-2</v>
      </c>
      <c r="F153" s="248" t="s">
        <v>33</v>
      </c>
      <c r="G153" s="248">
        <v>8.2000000000000003E-2</v>
      </c>
      <c r="H153" s="248" t="s">
        <v>33</v>
      </c>
      <c r="I153" s="248">
        <v>1.343</v>
      </c>
      <c r="J153" s="249" t="str">
        <f>IFERROR(VLOOKUP($B153,'Core Indicators'!$E$3:$EU$906,147,FALSE),"x")</f>
        <v>x</v>
      </c>
      <c r="K153" s="250">
        <v>1.6674536</v>
      </c>
      <c r="L153" s="248" t="s">
        <v>33</v>
      </c>
      <c r="M153" s="249">
        <v>99</v>
      </c>
      <c r="N153" s="249">
        <v>81</v>
      </c>
      <c r="O153" s="249" t="str">
        <f>IFERROR(VLOOKUP(B153,'Core Indicators'!$E$3:$G$9906,3,FALSE),"x")</f>
        <v>x</v>
      </c>
      <c r="P153" s="249">
        <v>263310</v>
      </c>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c r="BZ153" s="243"/>
      <c r="CA153" s="243"/>
      <c r="CB153" s="243"/>
      <c r="CC153" s="243"/>
      <c r="CD153" s="243"/>
      <c r="CE153" s="243"/>
      <c r="CF153" s="243"/>
      <c r="CG153" s="243"/>
      <c r="CH153" s="243"/>
      <c r="CI153" s="243"/>
      <c r="CJ153" s="243"/>
      <c r="CK153" s="243"/>
      <c r="CL153" s="243"/>
      <c r="CM153" s="243"/>
      <c r="CN153" s="243"/>
      <c r="CO153" s="243"/>
      <c r="CP153" s="243"/>
      <c r="CQ153" s="243"/>
      <c r="CR153" s="243"/>
      <c r="CS153" s="243"/>
      <c r="CT153" s="243"/>
      <c r="CU153" s="243"/>
      <c r="CV153" s="243"/>
      <c r="CW153" s="243"/>
      <c r="CX153" s="243"/>
      <c r="CY153" s="243"/>
      <c r="CZ153" s="243"/>
      <c r="DA153" s="243"/>
      <c r="DB153" s="243"/>
      <c r="DC153" s="243"/>
      <c r="DD153" s="243"/>
      <c r="DE153" s="243"/>
      <c r="DF153" s="243"/>
      <c r="DG153" s="243"/>
      <c r="DH153" s="243"/>
      <c r="DI153" s="243"/>
      <c r="DJ153" s="243"/>
      <c r="DK153" s="243"/>
      <c r="DL153" s="243"/>
    </row>
    <row r="154" spans="1:116">
      <c r="A154" s="244" t="s">
        <v>7034</v>
      </c>
      <c r="B154" s="245" t="s">
        <v>7035</v>
      </c>
      <c r="C154" s="248">
        <v>0.452399985</v>
      </c>
      <c r="D154" s="248">
        <v>0.34933851100000002</v>
      </c>
      <c r="E154" s="248">
        <v>0</v>
      </c>
      <c r="F154" s="248">
        <v>2.85</v>
      </c>
      <c r="G154" s="248">
        <v>0.222</v>
      </c>
      <c r="H154" s="248" t="s">
        <v>33</v>
      </c>
      <c r="I154" s="248">
        <v>1.85</v>
      </c>
      <c r="J154" s="249" t="str">
        <f>IFERROR(VLOOKUP($B154,'Core Indicators'!$E$3:$EU$906,147,FALSE),"x")</f>
        <v>x</v>
      </c>
      <c r="K154" s="250">
        <v>0.44935829999999999</v>
      </c>
      <c r="L154" s="248">
        <v>1.75</v>
      </c>
      <c r="M154" s="249">
        <v>24</v>
      </c>
      <c r="N154" s="249">
        <v>52</v>
      </c>
      <c r="O154" s="249" t="str">
        <f>IFERROR(VLOOKUP(B154,'Core Indicators'!$E$3:$G$9906,3,FALSE),"x")</f>
        <v>x</v>
      </c>
      <c r="P154" s="249">
        <v>309500</v>
      </c>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c r="BZ154" s="243"/>
      <c r="CA154" s="243"/>
      <c r="CB154" s="243"/>
      <c r="CC154" s="243"/>
      <c r="CD154" s="243"/>
      <c r="CE154" s="243"/>
      <c r="CF154" s="243"/>
      <c r="CG154" s="243"/>
      <c r="CH154" s="243"/>
      <c r="CI154" s="243"/>
      <c r="CJ154" s="243"/>
      <c r="CK154" s="243"/>
      <c r="CL154" s="243"/>
      <c r="CM154" s="243"/>
      <c r="CN154" s="243"/>
      <c r="CO154" s="243"/>
      <c r="CP154" s="243"/>
      <c r="CQ154" s="243"/>
      <c r="CR154" s="243"/>
      <c r="CS154" s="243"/>
      <c r="CT154" s="243"/>
      <c r="CU154" s="243"/>
      <c r="CV154" s="243"/>
      <c r="CW154" s="243"/>
      <c r="CX154" s="243"/>
      <c r="CY154" s="243"/>
      <c r="CZ154" s="243"/>
      <c r="DA154" s="243"/>
      <c r="DB154" s="243"/>
      <c r="DC154" s="243"/>
      <c r="DD154" s="243"/>
      <c r="DE154" s="243"/>
      <c r="DF154" s="243"/>
      <c r="DG154" s="243"/>
      <c r="DH154" s="243"/>
      <c r="DI154" s="243"/>
      <c r="DJ154" s="243"/>
      <c r="DK154" s="243"/>
      <c r="DL154" s="243"/>
    </row>
    <row r="155" spans="1:116">
      <c r="A155" s="244" t="s">
        <v>1364</v>
      </c>
      <c r="B155" s="245" t="s">
        <v>7036</v>
      </c>
      <c r="C155" s="248">
        <v>0.63669099600000001</v>
      </c>
      <c r="D155" s="248">
        <v>0.50100039399999996</v>
      </c>
      <c r="E155" s="248">
        <v>0.13500000000000001</v>
      </c>
      <c r="F155" s="248">
        <v>3.25</v>
      </c>
      <c r="G155" s="248">
        <v>0.53600000000000003</v>
      </c>
      <c r="H155" s="248">
        <v>33.5</v>
      </c>
      <c r="I155" s="248">
        <v>2.919</v>
      </c>
      <c r="J155" s="249">
        <f>IFERROR(VLOOKUP($B155,'Core Indicators'!$E$3:$EU$906,147,FALSE),"x")</f>
        <v>2889</v>
      </c>
      <c r="K155" s="250">
        <v>-1.017096</v>
      </c>
      <c r="L155" s="248">
        <v>2.75</v>
      </c>
      <c r="M155" s="249">
        <v>32</v>
      </c>
      <c r="N155" s="249">
        <v>28</v>
      </c>
      <c r="O155" s="249">
        <f>IFERROR(VLOOKUP(B155,'Core Indicators'!$E$3:$G$9906,3,FALSE),"x")</f>
        <v>259300000</v>
      </c>
      <c r="P155" s="249">
        <v>770880</v>
      </c>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c r="BZ155" s="243"/>
      <c r="CA155" s="243"/>
      <c r="CB155" s="243"/>
      <c r="CC155" s="243"/>
      <c r="CD155" s="243"/>
      <c r="CE155" s="243"/>
      <c r="CF155" s="243"/>
      <c r="CG155" s="243"/>
      <c r="CH155" s="243"/>
      <c r="CI155" s="243"/>
      <c r="CJ155" s="243"/>
      <c r="CK155" s="243"/>
      <c r="CL155" s="243"/>
      <c r="CM155" s="243"/>
      <c r="CN155" s="243"/>
      <c r="CO155" s="243"/>
      <c r="CP155" s="243"/>
      <c r="CQ155" s="243"/>
      <c r="CR155" s="243"/>
      <c r="CS155" s="243"/>
      <c r="CT155" s="243"/>
      <c r="CU155" s="243"/>
      <c r="CV155" s="243"/>
      <c r="CW155" s="243"/>
      <c r="CX155" s="243"/>
      <c r="CY155" s="243"/>
      <c r="CZ155" s="243"/>
      <c r="DA155" s="243"/>
      <c r="DB155" s="243"/>
      <c r="DC155" s="243"/>
      <c r="DD155" s="243"/>
      <c r="DE155" s="243"/>
      <c r="DF155" s="243"/>
      <c r="DG155" s="243"/>
      <c r="DH155" s="243"/>
      <c r="DI155" s="243"/>
      <c r="DJ155" s="243"/>
      <c r="DK155" s="243"/>
      <c r="DL155" s="243"/>
    </row>
    <row r="156" spans="1:116">
      <c r="A156" s="244" t="s">
        <v>879</v>
      </c>
      <c r="B156" s="245" t="s">
        <v>7037</v>
      </c>
      <c r="C156" s="248">
        <v>0.46147503000000001</v>
      </c>
      <c r="D156" s="248">
        <v>0.78228978500000002</v>
      </c>
      <c r="E156" s="248">
        <v>0.28499999999999998</v>
      </c>
      <c r="F156" s="248">
        <v>6.35</v>
      </c>
      <c r="G156" s="248">
        <v>0.374</v>
      </c>
      <c r="H156" s="248">
        <v>49.7</v>
      </c>
      <c r="I156" s="248">
        <v>1.976</v>
      </c>
      <c r="J156" s="249">
        <f>IFERROR(VLOOKUP($B156,'Core Indicators'!$E$3:$EU$906,147,FALSE),"x")</f>
        <v>2</v>
      </c>
      <c r="K156" s="250">
        <v>-0.26342749999999998</v>
      </c>
      <c r="L156" s="248">
        <v>4.75</v>
      </c>
      <c r="M156" s="249">
        <v>82</v>
      </c>
      <c r="N156" s="249">
        <v>33</v>
      </c>
      <c r="O156" s="249">
        <f>IFERROR(VLOOKUP(B156,'Core Indicators'!$E$3:$G$9906,3,FALSE),"x")</f>
        <v>4600000</v>
      </c>
      <c r="P156" s="249">
        <v>74180</v>
      </c>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c r="BZ156" s="243"/>
      <c r="CA156" s="243"/>
      <c r="CB156" s="243"/>
      <c r="CC156" s="243"/>
      <c r="CD156" s="243"/>
      <c r="CE156" s="243"/>
      <c r="CF156" s="243"/>
      <c r="CG156" s="243"/>
      <c r="CH156" s="243"/>
      <c r="CI156" s="243"/>
      <c r="CJ156" s="243"/>
      <c r="CK156" s="243"/>
      <c r="CL156" s="243"/>
      <c r="CM156" s="243"/>
      <c r="CN156" s="243"/>
      <c r="CO156" s="243"/>
      <c r="CP156" s="243"/>
      <c r="CQ156" s="243"/>
      <c r="CR156" s="243"/>
      <c r="CS156" s="243"/>
      <c r="CT156" s="243"/>
      <c r="CU156" s="243"/>
      <c r="CV156" s="243"/>
      <c r="CW156" s="243"/>
      <c r="CX156" s="243"/>
      <c r="CY156" s="243"/>
      <c r="CZ156" s="243"/>
      <c r="DA156" s="243"/>
      <c r="DB156" s="243"/>
      <c r="DC156" s="243"/>
      <c r="DD156" s="243"/>
      <c r="DE156" s="243"/>
      <c r="DF156" s="243"/>
      <c r="DG156" s="243"/>
      <c r="DH156" s="243"/>
      <c r="DI156" s="243"/>
      <c r="DJ156" s="243"/>
      <c r="DK156" s="243"/>
      <c r="DL156" s="243"/>
    </row>
    <row r="157" spans="1:116">
      <c r="A157" s="244" t="s">
        <v>891</v>
      </c>
      <c r="B157" s="245" t="s">
        <v>7038</v>
      </c>
      <c r="C157" s="248">
        <v>0.50070998600000005</v>
      </c>
      <c r="D157" s="248">
        <v>0.74922742499999995</v>
      </c>
      <c r="E157" s="248">
        <v>0.29099999999999998</v>
      </c>
      <c r="F157" s="248">
        <v>5.85</v>
      </c>
      <c r="G157" s="248">
        <v>0.34</v>
      </c>
      <c r="H157" s="248">
        <v>40.1</v>
      </c>
      <c r="I157" s="248">
        <v>2.12</v>
      </c>
      <c r="J157" s="249">
        <f>IFERROR(VLOOKUP($B157,'Core Indicators'!$E$3:$EU$906,147,FALSE),"x")</f>
        <v>0</v>
      </c>
      <c r="K157" s="250">
        <v>-0.50577490000000003</v>
      </c>
      <c r="L157" s="248">
        <v>5.75</v>
      </c>
      <c r="M157" s="249">
        <v>66</v>
      </c>
      <c r="N157" s="249">
        <v>30</v>
      </c>
      <c r="O157" s="249">
        <f>IFERROR(VLOOKUP(B157,'Core Indicators'!$E$3:$G$9906,3,FALSE),"x")</f>
        <v>34600000</v>
      </c>
      <c r="P157" s="249">
        <v>1280000</v>
      </c>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c r="BZ157" s="243"/>
      <c r="CA157" s="243"/>
      <c r="CB157" s="243"/>
      <c r="CC157" s="243"/>
      <c r="CD157" s="243"/>
      <c r="CE157" s="243"/>
      <c r="CF157" s="243"/>
      <c r="CG157" s="243"/>
      <c r="CH157" s="243"/>
      <c r="CI157" s="243"/>
      <c r="CJ157" s="243"/>
      <c r="CK157" s="243"/>
      <c r="CL157" s="243"/>
      <c r="CM157" s="243"/>
      <c r="CN157" s="243"/>
      <c r="CO157" s="243"/>
      <c r="CP157" s="243"/>
      <c r="CQ157" s="243"/>
      <c r="CR157" s="243"/>
      <c r="CS157" s="243"/>
      <c r="CT157" s="243"/>
      <c r="CU157" s="243"/>
      <c r="CV157" s="243"/>
      <c r="CW157" s="243"/>
      <c r="CX157" s="243"/>
      <c r="CY157" s="243"/>
      <c r="CZ157" s="243"/>
      <c r="DA157" s="243"/>
      <c r="DB157" s="243"/>
      <c r="DC157" s="243"/>
      <c r="DD157" s="243"/>
      <c r="DE157" s="243"/>
      <c r="DF157" s="243"/>
      <c r="DG157" s="243"/>
      <c r="DH157" s="243"/>
      <c r="DI157" s="243"/>
      <c r="DJ157" s="243"/>
      <c r="DK157" s="243"/>
      <c r="DL157" s="243"/>
    </row>
    <row r="158" spans="1:116">
      <c r="A158" s="244" t="s">
        <v>1217</v>
      </c>
      <c r="B158" s="245" t="s">
        <v>7039</v>
      </c>
      <c r="C158" s="248">
        <v>0.253667953</v>
      </c>
      <c r="D158" s="248">
        <v>0.66865836199999995</v>
      </c>
      <c r="E158" s="248">
        <v>0.126</v>
      </c>
      <c r="F158" s="248">
        <v>5.25</v>
      </c>
      <c r="G158" s="248">
        <v>0.35099999999999998</v>
      </c>
      <c r="H158" s="248">
        <v>39.299999999999997</v>
      </c>
      <c r="I158" s="248">
        <v>2.0920000000000001</v>
      </c>
      <c r="J158" s="249">
        <f>IFERROR(VLOOKUP($B158,'Core Indicators'!$E$3:$EU$906,147,FALSE),"x")</f>
        <v>199</v>
      </c>
      <c r="K158" s="250">
        <v>-0.57396809999999998</v>
      </c>
      <c r="L158" s="248">
        <v>4.25</v>
      </c>
      <c r="M158" s="249">
        <v>58</v>
      </c>
      <c r="N158" s="249">
        <v>32</v>
      </c>
      <c r="O158" s="249">
        <f>IFERROR(VLOOKUP(B158,'Core Indicators'!$E$3:$G$9906,3,FALSE),"x")</f>
        <v>112729000</v>
      </c>
      <c r="P158" s="249">
        <v>298170</v>
      </c>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c r="BZ158" s="243"/>
      <c r="CA158" s="243"/>
      <c r="CB158" s="243"/>
      <c r="CC158" s="243"/>
      <c r="CD158" s="243"/>
      <c r="CE158" s="243"/>
      <c r="CF158" s="243"/>
      <c r="CG158" s="243"/>
      <c r="CH158" s="243"/>
      <c r="CI158" s="243"/>
      <c r="CJ158" s="243"/>
      <c r="CK158" s="243"/>
      <c r="CL158" s="243"/>
      <c r="CM158" s="243"/>
      <c r="CN158" s="243"/>
      <c r="CO158" s="243"/>
      <c r="CP158" s="243"/>
      <c r="CQ158" s="243"/>
      <c r="CR158" s="243"/>
      <c r="CS158" s="243"/>
      <c r="CT158" s="243"/>
      <c r="CU158" s="243"/>
      <c r="CV158" s="243"/>
      <c r="CW158" s="243"/>
      <c r="CX158" s="243"/>
      <c r="CY158" s="243"/>
      <c r="CZ158" s="243"/>
      <c r="DA158" s="243"/>
      <c r="DB158" s="243"/>
      <c r="DC158" s="243"/>
      <c r="DD158" s="243"/>
      <c r="DE158" s="243"/>
      <c r="DF158" s="243"/>
      <c r="DG158" s="243"/>
      <c r="DH158" s="243"/>
      <c r="DI158" s="243"/>
      <c r="DJ158" s="243"/>
      <c r="DK158" s="243"/>
      <c r="DL158" s="243"/>
    </row>
    <row r="159" spans="1:116">
      <c r="A159" s="244" t="s">
        <v>7040</v>
      </c>
      <c r="B159" s="245" t="s">
        <v>7041</v>
      </c>
      <c r="C159" s="248">
        <v>0</v>
      </c>
      <c r="D159" s="248" t="s">
        <v>33</v>
      </c>
      <c r="E159" s="248">
        <v>0</v>
      </c>
      <c r="F159" s="248" t="s">
        <v>33</v>
      </c>
      <c r="G159" s="248" t="s">
        <v>33</v>
      </c>
      <c r="H159" s="248" t="s">
        <v>33</v>
      </c>
      <c r="I159" s="248" t="s">
        <v>33</v>
      </c>
      <c r="J159" s="249" t="str">
        <f>IFERROR(VLOOKUP($B159,'Core Indicators'!$E$3:$EU$906,147,FALSE),"x")</f>
        <v>x</v>
      </c>
      <c r="K159" s="250">
        <v>1.1710347000000001</v>
      </c>
      <c r="L159" s="248" t="s">
        <v>33</v>
      </c>
      <c r="M159" s="249">
        <v>92</v>
      </c>
      <c r="N159" s="249" t="s">
        <v>33</v>
      </c>
      <c r="O159" s="249" t="str">
        <f>IFERROR(VLOOKUP(B159,'Core Indicators'!$E$3:$G$9906,3,FALSE),"x")</f>
        <v>x</v>
      </c>
      <c r="P159" s="249">
        <v>460</v>
      </c>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c r="BZ159" s="243"/>
      <c r="CA159" s="243"/>
      <c r="CB159" s="243"/>
      <c r="CC159" s="243"/>
      <c r="CD159" s="243"/>
      <c r="CE159" s="243"/>
      <c r="CF159" s="243"/>
      <c r="CG159" s="243"/>
      <c r="CH159" s="243"/>
      <c r="CI159" s="243"/>
      <c r="CJ159" s="243"/>
      <c r="CK159" s="243"/>
      <c r="CL159" s="243"/>
      <c r="CM159" s="243"/>
      <c r="CN159" s="243"/>
      <c r="CO159" s="243"/>
      <c r="CP159" s="243"/>
      <c r="CQ159" s="243"/>
      <c r="CR159" s="243"/>
      <c r="CS159" s="243"/>
      <c r="CT159" s="243"/>
      <c r="CU159" s="243"/>
      <c r="CV159" s="243"/>
      <c r="CW159" s="243"/>
      <c r="CX159" s="243"/>
      <c r="CY159" s="243"/>
      <c r="CZ159" s="243"/>
      <c r="DA159" s="243"/>
      <c r="DB159" s="243"/>
      <c r="DC159" s="243"/>
      <c r="DD159" s="243"/>
      <c r="DE159" s="243"/>
      <c r="DF159" s="243"/>
      <c r="DG159" s="243"/>
      <c r="DH159" s="243"/>
      <c r="DI159" s="243"/>
      <c r="DJ159" s="243"/>
      <c r="DK159" s="243"/>
      <c r="DL159" s="243"/>
    </row>
    <row r="160" spans="1:116">
      <c r="A160" s="244" t="s">
        <v>7042</v>
      </c>
      <c r="B160" s="245" t="s">
        <v>7043</v>
      </c>
      <c r="C160" s="248">
        <v>6.5687959000000004E-2</v>
      </c>
      <c r="D160" s="248">
        <v>0.74154418499999997</v>
      </c>
      <c r="E160" s="248">
        <v>3.4000000000000002E-2</v>
      </c>
      <c r="F160" s="248">
        <v>5.0199999999999996</v>
      </c>
      <c r="G160" s="248">
        <v>0.58399999999999996</v>
      </c>
      <c r="H160" s="248">
        <v>41.9</v>
      </c>
      <c r="I160" s="248">
        <v>2.0019999999999998</v>
      </c>
      <c r="J160" s="249" t="str">
        <f>IFERROR(VLOOKUP($B160,'Core Indicators'!$E$3:$EU$906,147,FALSE),"x")</f>
        <v>x</v>
      </c>
      <c r="K160" s="250">
        <v>-0.57133290000000003</v>
      </c>
      <c r="L160" s="248">
        <v>6</v>
      </c>
      <c r="M160" s="249">
        <v>61</v>
      </c>
      <c r="N160" s="249">
        <v>26</v>
      </c>
      <c r="O160" s="249" t="str">
        <f>IFERROR(VLOOKUP(B160,'Core Indicators'!$E$3:$G$9906,3,FALSE),"x")</f>
        <v>x</v>
      </c>
      <c r="P160" s="249">
        <v>452860</v>
      </c>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c r="BZ160" s="243"/>
      <c r="CA160" s="243"/>
      <c r="CB160" s="243"/>
      <c r="CC160" s="243"/>
      <c r="CD160" s="243"/>
      <c r="CE160" s="243"/>
      <c r="CF160" s="243"/>
      <c r="CG160" s="243"/>
      <c r="CH160" s="243"/>
      <c r="CI160" s="243"/>
      <c r="CJ160" s="243"/>
      <c r="CK160" s="243"/>
      <c r="CL160" s="243"/>
      <c r="CM160" s="243"/>
      <c r="CN160" s="243"/>
      <c r="CO160" s="243"/>
      <c r="CP160" s="243"/>
      <c r="CQ160" s="243"/>
      <c r="CR160" s="243"/>
      <c r="CS160" s="243"/>
      <c r="CT160" s="243"/>
      <c r="CU160" s="243"/>
      <c r="CV160" s="243"/>
      <c r="CW160" s="243"/>
      <c r="CX160" s="243"/>
      <c r="CY160" s="243"/>
      <c r="CZ160" s="243"/>
      <c r="DA160" s="243"/>
      <c r="DB160" s="243"/>
      <c r="DC160" s="243"/>
      <c r="DD160" s="243"/>
      <c r="DE160" s="243"/>
      <c r="DF160" s="243"/>
      <c r="DG160" s="243"/>
      <c r="DH160" s="243"/>
      <c r="DI160" s="243"/>
      <c r="DJ160" s="243"/>
      <c r="DK160" s="243"/>
      <c r="DL160" s="243"/>
    </row>
    <row r="161" spans="1:116">
      <c r="A161" s="244" t="s">
        <v>7044</v>
      </c>
      <c r="B161" s="245" t="s">
        <v>7045</v>
      </c>
      <c r="C161" s="248">
        <v>7.8200950000000005E-2</v>
      </c>
      <c r="D161" s="248">
        <v>0.86069702400000003</v>
      </c>
      <c r="E161" s="248">
        <v>1.4999999999999999E-2</v>
      </c>
      <c r="F161" s="248">
        <v>8.4</v>
      </c>
      <c r="G161" s="248">
        <v>8.1000000000000003E-2</v>
      </c>
      <c r="H161" s="248">
        <v>28.5</v>
      </c>
      <c r="I161" s="248">
        <v>1.615</v>
      </c>
      <c r="J161" s="249" t="str">
        <f>IFERROR(VLOOKUP($B161,'Core Indicators'!$E$3:$EU$906,147,FALSE),"x")</f>
        <v>x</v>
      </c>
      <c r="K161" s="250">
        <v>0.57691119999999996</v>
      </c>
      <c r="L161" s="248">
        <v>7.75</v>
      </c>
      <c r="M161" s="249">
        <v>82</v>
      </c>
      <c r="N161" s="249">
        <v>53</v>
      </c>
      <c r="O161" s="249" t="str">
        <f>IFERROR(VLOOKUP(B161,'Core Indicators'!$E$3:$G$9906,3,FALSE),"x")</f>
        <v>x</v>
      </c>
      <c r="P161" s="249">
        <v>306100</v>
      </c>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c r="BZ161" s="243"/>
      <c r="CA161" s="243"/>
      <c r="CB161" s="243"/>
      <c r="CC161" s="243"/>
      <c r="CD161" s="243"/>
      <c r="CE161" s="243"/>
      <c r="CF161" s="243"/>
      <c r="CG161" s="243"/>
      <c r="CH161" s="243"/>
      <c r="CI161" s="243"/>
      <c r="CJ161" s="243"/>
      <c r="CK161" s="243"/>
      <c r="CL161" s="243"/>
      <c r="CM161" s="243"/>
      <c r="CN161" s="243"/>
      <c r="CO161" s="243"/>
      <c r="CP161" s="243"/>
      <c r="CQ161" s="243"/>
      <c r="CR161" s="243"/>
      <c r="CS161" s="243"/>
      <c r="CT161" s="243"/>
      <c r="CU161" s="243"/>
      <c r="CV161" s="243"/>
      <c r="CW161" s="243"/>
      <c r="CX161" s="243"/>
      <c r="CY161" s="243"/>
      <c r="CZ161" s="243"/>
      <c r="DA161" s="243"/>
      <c r="DB161" s="243"/>
      <c r="DC161" s="243"/>
      <c r="DD161" s="243"/>
      <c r="DE161" s="243"/>
      <c r="DF161" s="243"/>
      <c r="DG161" s="243"/>
      <c r="DH161" s="243"/>
      <c r="DI161" s="243"/>
      <c r="DJ161" s="243"/>
      <c r="DK161" s="243"/>
      <c r="DL161" s="243"/>
    </row>
    <row r="162" spans="1:116">
      <c r="A162" s="244" t="s">
        <v>7046</v>
      </c>
      <c r="B162" s="245" t="s">
        <v>7047</v>
      </c>
      <c r="C162" s="248" t="s">
        <v>33</v>
      </c>
      <c r="D162" s="248" t="s">
        <v>33</v>
      </c>
      <c r="E162" s="248" t="s">
        <v>33</v>
      </c>
      <c r="F162" s="248" t="s">
        <v>33</v>
      </c>
      <c r="G162" s="248" t="s">
        <v>33</v>
      </c>
      <c r="H162" s="248" t="s">
        <v>33</v>
      </c>
      <c r="I162" s="248" t="s">
        <v>33</v>
      </c>
      <c r="J162" s="249" t="str">
        <f>IFERROR(VLOOKUP($B162,'Core Indicators'!$E$3:$EU$906,147,FALSE),"x")</f>
        <v>x</v>
      </c>
      <c r="K162" s="250">
        <v>0.54603699999999999</v>
      </c>
      <c r="L162" s="248" t="s">
        <v>33</v>
      </c>
      <c r="M162" s="249" t="s">
        <v>33</v>
      </c>
      <c r="N162" s="249" t="s">
        <v>33</v>
      </c>
      <c r="O162" s="249" t="str">
        <f>IFERROR(VLOOKUP(B162,'Core Indicators'!$E$3:$G$9906,3,FALSE),"x")</f>
        <v>x</v>
      </c>
      <c r="P162" s="249" t="s">
        <v>33</v>
      </c>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43"/>
      <c r="CB162" s="243"/>
      <c r="CC162" s="243"/>
      <c r="CD162" s="243"/>
      <c r="CE162" s="243"/>
      <c r="CF162" s="243"/>
      <c r="CG162" s="243"/>
      <c r="CH162" s="243"/>
      <c r="CI162" s="243"/>
      <c r="CJ162" s="243"/>
      <c r="CK162" s="243"/>
      <c r="CL162" s="243"/>
      <c r="CM162" s="243"/>
      <c r="CN162" s="243"/>
      <c r="CO162" s="243"/>
      <c r="CP162" s="243"/>
      <c r="CQ162" s="243"/>
      <c r="CR162" s="243"/>
      <c r="CS162" s="243"/>
      <c r="CT162" s="243"/>
      <c r="CU162" s="243"/>
      <c r="CV162" s="243"/>
      <c r="CW162" s="243"/>
      <c r="CX162" s="243"/>
      <c r="CY162" s="243"/>
      <c r="CZ162" s="243"/>
      <c r="DA162" s="243"/>
      <c r="DB162" s="243"/>
      <c r="DC162" s="243"/>
      <c r="DD162" s="243"/>
      <c r="DE162" s="243"/>
      <c r="DF162" s="243"/>
      <c r="DG162" s="243"/>
      <c r="DH162" s="243"/>
      <c r="DI162" s="243"/>
      <c r="DJ162" s="243"/>
      <c r="DK162" s="243"/>
      <c r="DL162" s="243"/>
    </row>
    <row r="163" spans="1:116">
      <c r="A163" s="244" t="s">
        <v>7048</v>
      </c>
      <c r="B163" s="245" t="s">
        <v>7049</v>
      </c>
      <c r="C163" s="248">
        <v>0</v>
      </c>
      <c r="D163" s="248">
        <v>4.0499502999999999E-2</v>
      </c>
      <c r="E163" s="248">
        <v>0</v>
      </c>
      <c r="F163" s="248">
        <v>2.6</v>
      </c>
      <c r="G163" s="248" t="s">
        <v>33</v>
      </c>
      <c r="H163" s="248" t="s">
        <v>33</v>
      </c>
      <c r="I163" s="248">
        <v>2.8450000000000002</v>
      </c>
      <c r="J163" s="249" t="str">
        <f>IFERROR(VLOOKUP($B163,'Core Indicators'!$E$3:$EU$906,147,FALSE),"x")</f>
        <v>x</v>
      </c>
      <c r="K163" s="250">
        <v>-1.5256661</v>
      </c>
      <c r="L163" s="248">
        <v>1.25</v>
      </c>
      <c r="M163" s="249">
        <v>3</v>
      </c>
      <c r="N163" s="249">
        <v>15</v>
      </c>
      <c r="O163" s="249" t="str">
        <f>IFERROR(VLOOKUP(B163,'Core Indicators'!$E$3:$G$9906,3,FALSE),"x")</f>
        <v>x</v>
      </c>
      <c r="P163" s="249">
        <v>120410</v>
      </c>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c r="CF163" s="243"/>
      <c r="CG163" s="243"/>
      <c r="CH163" s="243"/>
      <c r="CI163" s="243"/>
      <c r="CJ163" s="243"/>
      <c r="CK163" s="243"/>
      <c r="CL163" s="243"/>
      <c r="CM163" s="243"/>
      <c r="CN163" s="243"/>
      <c r="CO163" s="243"/>
      <c r="CP163" s="243"/>
      <c r="CQ163" s="243"/>
      <c r="CR163" s="243"/>
      <c r="CS163" s="243"/>
      <c r="CT163" s="243"/>
      <c r="CU163" s="243"/>
      <c r="CV163" s="243"/>
      <c r="CW163" s="243"/>
      <c r="CX163" s="243"/>
      <c r="CY163" s="243"/>
      <c r="CZ163" s="243"/>
      <c r="DA163" s="243"/>
      <c r="DB163" s="243"/>
      <c r="DC163" s="243"/>
      <c r="DD163" s="243"/>
      <c r="DE163" s="243"/>
      <c r="DF163" s="243"/>
      <c r="DG163" s="243"/>
      <c r="DH163" s="243"/>
      <c r="DI163" s="243"/>
      <c r="DJ163" s="243"/>
      <c r="DK163" s="243"/>
      <c r="DL163" s="243"/>
    </row>
    <row r="164" spans="1:116">
      <c r="A164" s="244" t="s">
        <v>7050</v>
      </c>
      <c r="B164" s="245" t="s">
        <v>7051</v>
      </c>
      <c r="C164" s="248">
        <v>0</v>
      </c>
      <c r="D164" s="248">
        <v>0.74576137799999997</v>
      </c>
      <c r="E164" s="248">
        <v>0</v>
      </c>
      <c r="F164" s="248" t="s">
        <v>33</v>
      </c>
      <c r="G164" s="248">
        <v>7.5999999999999998E-2</v>
      </c>
      <c r="H164" s="248">
        <v>33.9</v>
      </c>
      <c r="I164" s="248">
        <v>1.427</v>
      </c>
      <c r="J164" s="249" t="str">
        <f>IFERROR(VLOOKUP($B164,'Core Indicators'!$E$3:$EU$906,147,FALSE),"x")</f>
        <v>x</v>
      </c>
      <c r="K164" s="250">
        <v>1.0721547</v>
      </c>
      <c r="L164" s="248" t="s">
        <v>33</v>
      </c>
      <c r="M164" s="249">
        <v>96</v>
      </c>
      <c r="N164" s="249">
        <v>56</v>
      </c>
      <c r="O164" s="249" t="str">
        <f>IFERROR(VLOOKUP(B164,'Core Indicators'!$E$3:$G$9906,3,FALSE),"x")</f>
        <v>x</v>
      </c>
      <c r="P164" s="249">
        <v>91605.6</v>
      </c>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c r="CF164" s="243"/>
      <c r="CG164" s="243"/>
      <c r="CH164" s="243"/>
      <c r="CI164" s="243"/>
      <c r="CJ164" s="243"/>
      <c r="CK164" s="243"/>
      <c r="CL164" s="243"/>
      <c r="CM164" s="243"/>
      <c r="CN164" s="243"/>
      <c r="CO164" s="243"/>
      <c r="CP164" s="243"/>
      <c r="CQ164" s="243"/>
      <c r="CR164" s="243"/>
      <c r="CS164" s="243"/>
      <c r="CT164" s="243"/>
      <c r="CU164" s="243"/>
      <c r="CV164" s="243"/>
      <c r="CW164" s="243"/>
      <c r="CX164" s="243"/>
      <c r="CY164" s="243"/>
      <c r="CZ164" s="243"/>
      <c r="DA164" s="243"/>
      <c r="DB164" s="243"/>
      <c r="DC164" s="243"/>
      <c r="DD164" s="243"/>
      <c r="DE164" s="243"/>
      <c r="DF164" s="243"/>
      <c r="DG164" s="243"/>
      <c r="DH164" s="243"/>
      <c r="DI164" s="243"/>
      <c r="DJ164" s="243"/>
      <c r="DK164" s="243"/>
      <c r="DL164" s="243"/>
    </row>
    <row r="165" spans="1:116">
      <c r="A165" s="244" t="s">
        <v>7052</v>
      </c>
      <c r="B165" s="245" t="s">
        <v>7053</v>
      </c>
      <c r="C165" s="248">
        <v>0.106575013</v>
      </c>
      <c r="D165" s="248">
        <v>0.73066801000000003</v>
      </c>
      <c r="E165" s="248">
        <v>0.02</v>
      </c>
      <c r="F165" s="248">
        <v>6.5</v>
      </c>
      <c r="G165" s="248">
        <v>0.41199999999999998</v>
      </c>
      <c r="H165" s="248">
        <v>44.2</v>
      </c>
      <c r="I165" s="248">
        <v>1.8819999999999999</v>
      </c>
      <c r="J165" s="249" t="str">
        <f>IFERROR(VLOOKUP($B165,'Core Indicators'!$E$3:$EU$906,147,FALSE),"x")</f>
        <v>x</v>
      </c>
      <c r="K165" s="250">
        <v>-0.58358489999999996</v>
      </c>
      <c r="L165" s="248">
        <v>5.5</v>
      </c>
      <c r="M165" s="249">
        <v>63</v>
      </c>
      <c r="N165" s="249">
        <v>24</v>
      </c>
      <c r="O165" s="249" t="str">
        <f>IFERROR(VLOOKUP(B165,'Core Indicators'!$E$3:$G$9906,3,FALSE),"x")</f>
        <v>x</v>
      </c>
      <c r="P165" s="249">
        <v>397300</v>
      </c>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c r="BZ165" s="243"/>
      <c r="CA165" s="243"/>
      <c r="CB165" s="243"/>
      <c r="CC165" s="243"/>
      <c r="CD165" s="243"/>
      <c r="CE165" s="243"/>
      <c r="CF165" s="243"/>
      <c r="CG165" s="243"/>
      <c r="CH165" s="243"/>
      <c r="CI165" s="243"/>
      <c r="CJ165" s="243"/>
      <c r="CK165" s="243"/>
      <c r="CL165" s="243"/>
      <c r="CM165" s="243"/>
      <c r="CN165" s="243"/>
      <c r="CO165" s="243"/>
      <c r="CP165" s="243"/>
      <c r="CQ165" s="243"/>
      <c r="CR165" s="243"/>
      <c r="CS165" s="243"/>
      <c r="CT165" s="243"/>
      <c r="CU165" s="243"/>
      <c r="CV165" s="243"/>
      <c r="CW165" s="243"/>
      <c r="CX165" s="243"/>
      <c r="CY165" s="243"/>
      <c r="CZ165" s="243"/>
      <c r="DA165" s="243"/>
      <c r="DB165" s="243"/>
      <c r="DC165" s="243"/>
      <c r="DD165" s="243"/>
      <c r="DE165" s="243"/>
      <c r="DF165" s="243"/>
      <c r="DG165" s="243"/>
      <c r="DH165" s="243"/>
      <c r="DI165" s="243"/>
      <c r="DJ165" s="243"/>
      <c r="DK165" s="243"/>
      <c r="DL165" s="243"/>
    </row>
    <row r="166" spans="1:116">
      <c r="A166" s="244" t="s">
        <v>1228</v>
      </c>
      <c r="B166" s="245" t="s">
        <v>7054</v>
      </c>
      <c r="C166" s="248">
        <v>0</v>
      </c>
      <c r="D166" s="248">
        <v>0.437170687</v>
      </c>
      <c r="E166" s="248">
        <v>0</v>
      </c>
      <c r="F166" s="248" t="s">
        <v>33</v>
      </c>
      <c r="G166" s="248" t="s">
        <v>33</v>
      </c>
      <c r="H166" s="248">
        <v>36.4</v>
      </c>
      <c r="I166" s="248">
        <v>2.8769999999999998</v>
      </c>
      <c r="J166" s="249">
        <f>IFERROR(VLOOKUP($B166,'Core Indicators'!$E$3:$EU$906,147,FALSE),"x")</f>
        <v>1868</v>
      </c>
      <c r="K166" s="250">
        <v>-0.98939710000000003</v>
      </c>
      <c r="L166" s="248" t="s">
        <v>33</v>
      </c>
      <c r="M166" s="249">
        <v>11</v>
      </c>
      <c r="N166" s="249" t="s">
        <v>33</v>
      </c>
      <c r="O166" s="249">
        <f>IFERROR(VLOOKUP(B166,'Core Indicators'!$E$3:$G$9906,3,FALSE),"x")</f>
        <v>5565000</v>
      </c>
      <c r="P166" s="249">
        <v>6025</v>
      </c>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c r="BZ166" s="243"/>
      <c r="CA166" s="243"/>
      <c r="CB166" s="243"/>
      <c r="CC166" s="243"/>
      <c r="CD166" s="243"/>
      <c r="CE166" s="243"/>
      <c r="CF166" s="243"/>
      <c r="CG166" s="243"/>
      <c r="CH166" s="243"/>
      <c r="CI166" s="243"/>
      <c r="CJ166" s="243"/>
      <c r="CK166" s="243"/>
      <c r="CL166" s="243"/>
      <c r="CM166" s="243"/>
      <c r="CN166" s="243"/>
      <c r="CO166" s="243"/>
      <c r="CP166" s="243"/>
      <c r="CQ166" s="243"/>
      <c r="CR166" s="243"/>
      <c r="CS166" s="243"/>
      <c r="CT166" s="243"/>
      <c r="CU166" s="243"/>
      <c r="CV166" s="243"/>
      <c r="CW166" s="243"/>
      <c r="CX166" s="243"/>
      <c r="CY166" s="243"/>
      <c r="CZ166" s="243"/>
      <c r="DA166" s="243"/>
      <c r="DB166" s="243"/>
      <c r="DC166" s="243"/>
      <c r="DD166" s="243"/>
      <c r="DE166" s="243"/>
      <c r="DF166" s="243"/>
      <c r="DG166" s="243"/>
      <c r="DH166" s="243"/>
      <c r="DI166" s="243"/>
      <c r="DJ166" s="243"/>
      <c r="DK166" s="243"/>
      <c r="DL166" s="243"/>
    </row>
    <row r="167" spans="1:116">
      <c r="A167" s="244" t="s">
        <v>7055</v>
      </c>
      <c r="B167" s="245" t="s">
        <v>7056</v>
      </c>
      <c r="C167" s="248" t="s">
        <v>33</v>
      </c>
      <c r="D167" s="248" t="s">
        <v>33</v>
      </c>
      <c r="E167" s="248" t="s">
        <v>33</v>
      </c>
      <c r="F167" s="248" t="s">
        <v>33</v>
      </c>
      <c r="G167" s="248" t="s">
        <v>33</v>
      </c>
      <c r="H167" s="248" t="s">
        <v>33</v>
      </c>
      <c r="I167" s="248" t="s">
        <v>33</v>
      </c>
      <c r="J167" s="249" t="str">
        <f>IFERROR(VLOOKUP($B167,'Core Indicators'!$E$3:$EU$906,147,FALSE),"x")</f>
        <v>x</v>
      </c>
      <c r="K167" s="250">
        <v>1.0171948</v>
      </c>
      <c r="L167" s="248" t="s">
        <v>33</v>
      </c>
      <c r="M167" s="249" t="s">
        <v>33</v>
      </c>
      <c r="N167" s="249" t="s">
        <v>33</v>
      </c>
      <c r="O167" s="249" t="str">
        <f>IFERROR(VLOOKUP(B167,'Core Indicators'!$E$3:$G$9906,3,FALSE),"x")</f>
        <v>x</v>
      </c>
      <c r="P167" s="249" t="s">
        <v>33</v>
      </c>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c r="BZ167" s="243"/>
      <c r="CA167" s="243"/>
      <c r="CB167" s="243"/>
      <c r="CC167" s="243"/>
      <c r="CD167" s="243"/>
      <c r="CE167" s="243"/>
      <c r="CF167" s="243"/>
      <c r="CG167" s="243"/>
      <c r="CH167" s="243"/>
      <c r="CI167" s="243"/>
      <c r="CJ167" s="243"/>
      <c r="CK167" s="243"/>
      <c r="CL167" s="243"/>
      <c r="CM167" s="243"/>
      <c r="CN167" s="243"/>
      <c r="CO167" s="243"/>
      <c r="CP167" s="243"/>
      <c r="CQ167" s="243"/>
      <c r="CR167" s="243"/>
      <c r="CS167" s="243"/>
      <c r="CT167" s="243"/>
      <c r="CU167" s="243"/>
      <c r="CV167" s="243"/>
      <c r="CW167" s="243"/>
      <c r="CX167" s="243"/>
      <c r="CY167" s="243"/>
      <c r="CZ167" s="243"/>
      <c r="DA167" s="243"/>
      <c r="DB167" s="243"/>
      <c r="DC167" s="243"/>
      <c r="DD167" s="243"/>
      <c r="DE167" s="243"/>
      <c r="DF167" s="243"/>
      <c r="DG167" s="243"/>
      <c r="DH167" s="243"/>
      <c r="DI167" s="243"/>
      <c r="DJ167" s="243"/>
      <c r="DK167" s="243"/>
      <c r="DL167" s="243"/>
    </row>
    <row r="168" spans="1:116">
      <c r="A168" s="244" t="s">
        <v>7057</v>
      </c>
      <c r="B168" s="245" t="s">
        <v>7058</v>
      </c>
      <c r="C168" s="248">
        <v>0.98654400099999995</v>
      </c>
      <c r="D168" s="248">
        <v>0.217726373</v>
      </c>
      <c r="E168" s="248">
        <v>0</v>
      </c>
      <c r="F168" s="248">
        <v>3.75</v>
      </c>
      <c r="G168" s="248">
        <v>0.19500000000000001</v>
      </c>
      <c r="H168" s="248">
        <v>35.1</v>
      </c>
      <c r="I168" s="248">
        <v>1.6759999999999999</v>
      </c>
      <c r="J168" s="249" t="str">
        <f>IFERROR(VLOOKUP($B168,'Core Indicators'!$E$3:$EU$906,147,FALSE),"x")</f>
        <v>x</v>
      </c>
      <c r="K168" s="250">
        <v>0.58959300000000003</v>
      </c>
      <c r="L168" s="248">
        <v>3.75</v>
      </c>
      <c r="M168" s="249">
        <v>25</v>
      </c>
      <c r="N168" s="249">
        <v>58</v>
      </c>
      <c r="O168" s="249" t="str">
        <f>IFERROR(VLOOKUP(B168,'Core Indicators'!$E$3:$G$9906,3,FALSE),"x")</f>
        <v>x</v>
      </c>
      <c r="P168" s="249">
        <v>11490</v>
      </c>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c r="CF168" s="243"/>
      <c r="CG168" s="243"/>
      <c r="CH168" s="243"/>
      <c r="CI168" s="243"/>
      <c r="CJ168" s="243"/>
      <c r="CK168" s="243"/>
      <c r="CL168" s="243"/>
      <c r="CM168" s="243"/>
      <c r="CN168" s="243"/>
      <c r="CO168" s="243"/>
      <c r="CP168" s="243"/>
      <c r="CQ168" s="243"/>
      <c r="CR168" s="243"/>
      <c r="CS168" s="243"/>
      <c r="CT168" s="243"/>
      <c r="CU168" s="243"/>
      <c r="CV168" s="243"/>
      <c r="CW168" s="243"/>
      <c r="CX168" s="243"/>
      <c r="CY168" s="243"/>
      <c r="CZ168" s="243"/>
      <c r="DA168" s="243"/>
      <c r="DB168" s="243"/>
      <c r="DC168" s="243"/>
      <c r="DD168" s="243"/>
      <c r="DE168" s="243"/>
      <c r="DF168" s="243"/>
      <c r="DG168" s="243"/>
      <c r="DH168" s="243"/>
      <c r="DI168" s="243"/>
      <c r="DJ168" s="243"/>
      <c r="DK168" s="243"/>
      <c r="DL168" s="243"/>
    </row>
    <row r="169" spans="1:116">
      <c r="A169" s="244" t="s">
        <v>7059</v>
      </c>
      <c r="B169" s="245" t="s">
        <v>7060</v>
      </c>
      <c r="C169" s="248" t="s">
        <v>33</v>
      </c>
      <c r="D169" s="248" t="s">
        <v>33</v>
      </c>
      <c r="E169" s="248" t="s">
        <v>33</v>
      </c>
      <c r="F169" s="248" t="s">
        <v>33</v>
      </c>
      <c r="G169" s="248" t="s">
        <v>33</v>
      </c>
      <c r="H169" s="248" t="s">
        <v>33</v>
      </c>
      <c r="I169" s="248" t="s">
        <v>33</v>
      </c>
      <c r="J169" s="249" t="str">
        <f>IFERROR(VLOOKUP($B169,'Core Indicators'!$E$3:$EU$906,147,FALSE),"x")</f>
        <v>x</v>
      </c>
      <c r="K169" s="250">
        <v>0.63303229999999999</v>
      </c>
      <c r="L169" s="248" t="s">
        <v>33</v>
      </c>
      <c r="M169" s="249" t="s">
        <v>33</v>
      </c>
      <c r="N169" s="249" t="s">
        <v>33</v>
      </c>
      <c r="O169" s="249" t="str">
        <f>IFERROR(VLOOKUP(B169,'Core Indicators'!$E$3:$G$9906,3,FALSE),"x")</f>
        <v>x</v>
      </c>
      <c r="P169" s="249" t="s">
        <v>33</v>
      </c>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43"/>
      <c r="CB169" s="243"/>
      <c r="CC169" s="243"/>
      <c r="CD169" s="243"/>
      <c r="CE169" s="243"/>
      <c r="CF169" s="243"/>
      <c r="CG169" s="243"/>
      <c r="CH169" s="243"/>
      <c r="CI169" s="243"/>
      <c r="CJ169" s="243"/>
      <c r="CK169" s="243"/>
      <c r="CL169" s="243"/>
      <c r="CM169" s="243"/>
      <c r="CN169" s="243"/>
      <c r="CO169" s="243"/>
      <c r="CP169" s="243"/>
      <c r="CQ169" s="243"/>
      <c r="CR169" s="243"/>
      <c r="CS169" s="243"/>
      <c r="CT169" s="243"/>
      <c r="CU169" s="243"/>
      <c r="CV169" s="243"/>
      <c r="CW169" s="243"/>
      <c r="CX169" s="243"/>
      <c r="CY169" s="243"/>
      <c r="CZ169" s="243"/>
      <c r="DA169" s="243"/>
      <c r="DB169" s="243"/>
      <c r="DC169" s="243"/>
      <c r="DD169" s="243"/>
      <c r="DE169" s="243"/>
      <c r="DF169" s="243"/>
      <c r="DG169" s="243"/>
      <c r="DH169" s="243"/>
      <c r="DI169" s="243"/>
      <c r="DJ169" s="243"/>
      <c r="DK169" s="243"/>
      <c r="DL169" s="243"/>
    </row>
    <row r="170" spans="1:116">
      <c r="A170" s="244" t="s">
        <v>7061</v>
      </c>
      <c r="B170" s="245" t="s">
        <v>7062</v>
      </c>
      <c r="C170" s="248">
        <v>0.24308152499999999</v>
      </c>
      <c r="D170" s="248" t="s">
        <v>33</v>
      </c>
      <c r="E170" s="248" t="s">
        <v>33</v>
      </c>
      <c r="F170" s="248">
        <v>6.8</v>
      </c>
      <c r="G170" s="248" t="s">
        <v>33</v>
      </c>
      <c r="H170" s="248">
        <v>29</v>
      </c>
      <c r="I170" s="248" t="s">
        <v>33</v>
      </c>
      <c r="J170" s="249" t="str">
        <f>IFERROR(VLOOKUP($B170,'Core Indicators'!$E$3:$EU$906,147,FALSE),"x")</f>
        <v>x</v>
      </c>
      <c r="K170" s="250">
        <v>-0.366031259</v>
      </c>
      <c r="L170" s="248">
        <v>6.42</v>
      </c>
      <c r="M170" s="249">
        <v>60</v>
      </c>
      <c r="N170" s="249">
        <v>41</v>
      </c>
      <c r="O170" s="249" t="str">
        <f>IFERROR(VLOOKUP(B170,'Core Indicators'!$E$3:$G$9906,3,FALSE),"x")</f>
        <v>x</v>
      </c>
      <c r="P170" s="249" t="s">
        <v>33</v>
      </c>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43"/>
      <c r="CB170" s="243"/>
      <c r="CC170" s="243"/>
      <c r="CD170" s="243"/>
      <c r="CE170" s="243"/>
      <c r="CF170" s="243"/>
      <c r="CG170" s="243"/>
      <c r="CH170" s="243"/>
      <c r="CI170" s="243"/>
      <c r="CJ170" s="243"/>
      <c r="CK170" s="243"/>
      <c r="CL170" s="243"/>
      <c r="CM170" s="243"/>
      <c r="CN170" s="243"/>
      <c r="CO170" s="243"/>
      <c r="CP170" s="243"/>
      <c r="CQ170" s="243"/>
      <c r="CR170" s="243"/>
      <c r="CS170" s="243"/>
      <c r="CT170" s="243"/>
      <c r="CU170" s="243"/>
      <c r="CV170" s="243"/>
      <c r="CW170" s="243"/>
      <c r="CX170" s="243"/>
      <c r="CY170" s="243"/>
      <c r="CZ170" s="243"/>
      <c r="DA170" s="243"/>
      <c r="DB170" s="243"/>
      <c r="DC170" s="243"/>
      <c r="DD170" s="243"/>
      <c r="DE170" s="243"/>
      <c r="DF170" s="243"/>
      <c r="DG170" s="243"/>
      <c r="DH170" s="243"/>
      <c r="DI170" s="243"/>
      <c r="DJ170" s="243"/>
      <c r="DK170" s="243"/>
      <c r="DL170" s="243"/>
    </row>
    <row r="171" spans="1:116">
      <c r="A171" s="244" t="s">
        <v>7063</v>
      </c>
      <c r="B171" s="245" t="s">
        <v>7064</v>
      </c>
      <c r="C171" s="248">
        <v>0.298089035</v>
      </c>
      <c r="D171" s="248">
        <v>0.75220108699999999</v>
      </c>
      <c r="E171" s="248">
        <v>3.1E-2</v>
      </c>
      <c r="F171" s="248">
        <v>7.1</v>
      </c>
      <c r="G171" s="248">
        <v>0.22700000000000001</v>
      </c>
      <c r="H171" s="248">
        <v>29.8</v>
      </c>
      <c r="I171" s="248">
        <v>1.788</v>
      </c>
      <c r="J171" s="249" t="str">
        <f>IFERROR(VLOOKUP($B171,'Core Indicators'!$E$3:$EU$906,147,FALSE),"x")</f>
        <v>x</v>
      </c>
      <c r="K171" s="250">
        <v>0.37109950000000003</v>
      </c>
      <c r="L171" s="248">
        <v>6.75</v>
      </c>
      <c r="M171" s="249">
        <v>83</v>
      </c>
      <c r="N171" s="249">
        <v>45</v>
      </c>
      <c r="O171" s="249" t="str">
        <f>IFERROR(VLOOKUP(B171,'Core Indicators'!$E$3:$G$9906,3,FALSE),"x")</f>
        <v>x</v>
      </c>
      <c r="P171" s="249">
        <v>230080</v>
      </c>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c r="BZ171" s="243"/>
      <c r="CA171" s="243"/>
      <c r="CB171" s="243"/>
      <c r="CC171" s="243"/>
      <c r="CD171" s="243"/>
      <c r="CE171" s="243"/>
      <c r="CF171" s="243"/>
      <c r="CG171" s="243"/>
      <c r="CH171" s="243"/>
      <c r="CI171" s="243"/>
      <c r="CJ171" s="243"/>
      <c r="CK171" s="243"/>
      <c r="CL171" s="243"/>
      <c r="CM171" s="243"/>
      <c r="CN171" s="243"/>
      <c r="CO171" s="243"/>
      <c r="CP171" s="243"/>
      <c r="CQ171" s="243"/>
      <c r="CR171" s="243"/>
      <c r="CS171" s="243"/>
      <c r="CT171" s="243"/>
      <c r="CU171" s="243"/>
      <c r="CV171" s="243"/>
      <c r="CW171" s="243"/>
      <c r="CX171" s="243"/>
      <c r="CY171" s="243"/>
      <c r="CZ171" s="243"/>
      <c r="DA171" s="243"/>
      <c r="DB171" s="243"/>
      <c r="DC171" s="243"/>
      <c r="DD171" s="243"/>
      <c r="DE171" s="243"/>
      <c r="DF171" s="243"/>
      <c r="DG171" s="243"/>
      <c r="DH171" s="243"/>
      <c r="DI171" s="243"/>
      <c r="DJ171" s="243"/>
      <c r="DK171" s="243"/>
      <c r="DL171" s="243"/>
    </row>
    <row r="172" spans="1:116">
      <c r="A172" s="244" t="s">
        <v>7065</v>
      </c>
      <c r="B172" s="245" t="s">
        <v>7066</v>
      </c>
      <c r="C172" s="248">
        <v>0.34629133099999998</v>
      </c>
      <c r="D172" s="248">
        <v>0.34962967</v>
      </c>
      <c r="E172" s="248">
        <v>0.17130000000000001</v>
      </c>
      <c r="F172" s="248">
        <v>3.22</v>
      </c>
      <c r="G172" s="248">
        <v>0.16900000000000001</v>
      </c>
      <c r="H172" s="248">
        <v>33</v>
      </c>
      <c r="I172" s="248">
        <v>3.367</v>
      </c>
      <c r="J172" s="249" t="str">
        <f>IFERROR(VLOOKUP($B172,'Core Indicators'!$E$3:$EU$906,147,FALSE),"x")</f>
        <v>x</v>
      </c>
      <c r="K172" s="250">
        <v>-1.1565186000000001</v>
      </c>
      <c r="L172" s="248">
        <v>2.5</v>
      </c>
      <c r="M172" s="249">
        <v>12</v>
      </c>
      <c r="N172" s="249">
        <v>22</v>
      </c>
      <c r="O172" s="249" t="str">
        <f>IFERROR(VLOOKUP(B172,'Core Indicators'!$E$3:$G$9906,3,FALSE),"x")</f>
        <v>x</v>
      </c>
      <c r="P172" s="249">
        <v>16376870</v>
      </c>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c r="BZ172" s="243"/>
      <c r="CA172" s="243"/>
      <c r="CB172" s="243"/>
      <c r="CC172" s="243"/>
      <c r="CD172" s="243"/>
      <c r="CE172" s="243"/>
      <c r="CF172" s="243"/>
      <c r="CG172" s="243"/>
      <c r="CH172" s="243"/>
      <c r="CI172" s="243"/>
      <c r="CJ172" s="243"/>
      <c r="CK172" s="243"/>
      <c r="CL172" s="243"/>
      <c r="CM172" s="243"/>
      <c r="CN172" s="243"/>
      <c r="CO172" s="243"/>
      <c r="CP172" s="243"/>
      <c r="CQ172" s="243"/>
      <c r="CR172" s="243"/>
      <c r="CS172" s="243"/>
      <c r="CT172" s="243"/>
      <c r="CU172" s="243"/>
      <c r="CV172" s="243"/>
      <c r="CW172" s="243"/>
      <c r="CX172" s="243"/>
      <c r="CY172" s="243"/>
      <c r="CZ172" s="243"/>
      <c r="DA172" s="243"/>
      <c r="DB172" s="243"/>
      <c r="DC172" s="243"/>
      <c r="DD172" s="243"/>
      <c r="DE172" s="243"/>
      <c r="DF172" s="243"/>
      <c r="DG172" s="243"/>
      <c r="DH172" s="243"/>
      <c r="DI172" s="243"/>
      <c r="DJ172" s="243"/>
      <c r="DK172" s="243"/>
      <c r="DL172" s="243"/>
    </row>
    <row r="173" spans="1:116">
      <c r="A173" s="244" t="s">
        <v>7067</v>
      </c>
      <c r="B173" s="245" t="s">
        <v>7068</v>
      </c>
      <c r="C173" s="248">
        <v>0.27190004200000001</v>
      </c>
      <c r="D173" s="248">
        <v>0.350901081</v>
      </c>
      <c r="E173" s="248">
        <v>0.84</v>
      </c>
      <c r="F173" s="248">
        <v>3.73</v>
      </c>
      <c r="G173" s="248">
        <v>0.39400000000000002</v>
      </c>
      <c r="H173" s="248">
        <v>39.4</v>
      </c>
      <c r="I173" s="248">
        <v>2.2000000000000002</v>
      </c>
      <c r="J173" s="249" t="str">
        <f>IFERROR(VLOOKUP($B173,'Core Indicators'!$E$3:$EU$906,147,FALSE),"x")</f>
        <v>x</v>
      </c>
      <c r="K173" s="250">
        <v>0.1002757</v>
      </c>
      <c r="L173" s="248">
        <v>3.25</v>
      </c>
      <c r="M173" s="249">
        <v>21</v>
      </c>
      <c r="N173" s="249">
        <v>58</v>
      </c>
      <c r="O173" s="249" t="str">
        <f>IFERROR(VLOOKUP(B173,'Core Indicators'!$E$3:$G$9906,3,FALSE),"x")</f>
        <v>x</v>
      </c>
      <c r="P173" s="249">
        <v>24670</v>
      </c>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c r="BZ173" s="243"/>
      <c r="CA173" s="243"/>
      <c r="CB173" s="243"/>
      <c r="CC173" s="243"/>
      <c r="CD173" s="243"/>
      <c r="CE173" s="243"/>
      <c r="CF173" s="243"/>
      <c r="CG173" s="243"/>
      <c r="CH173" s="243"/>
      <c r="CI173" s="243"/>
      <c r="CJ173" s="243"/>
      <c r="CK173" s="243"/>
      <c r="CL173" s="243"/>
      <c r="CM173" s="243"/>
      <c r="CN173" s="243"/>
      <c r="CO173" s="243"/>
      <c r="CP173" s="243"/>
      <c r="CQ173" s="243"/>
      <c r="CR173" s="243"/>
      <c r="CS173" s="243"/>
      <c r="CT173" s="243"/>
      <c r="CU173" s="243"/>
      <c r="CV173" s="243"/>
      <c r="CW173" s="243"/>
      <c r="CX173" s="243"/>
      <c r="CY173" s="243"/>
      <c r="CZ173" s="243"/>
      <c r="DA173" s="243"/>
      <c r="DB173" s="243"/>
      <c r="DC173" s="243"/>
      <c r="DD173" s="243"/>
      <c r="DE173" s="243"/>
      <c r="DF173" s="243"/>
      <c r="DG173" s="243"/>
      <c r="DH173" s="243"/>
      <c r="DI173" s="243"/>
      <c r="DJ173" s="243"/>
      <c r="DK173" s="243"/>
      <c r="DL173" s="243"/>
    </row>
    <row r="174" spans="1:116">
      <c r="A174" s="244" t="s">
        <v>7069</v>
      </c>
      <c r="B174" s="245" t="s">
        <v>7070</v>
      </c>
      <c r="C174" s="248">
        <v>0.77989999300000001</v>
      </c>
      <c r="D174" s="248">
        <v>0.19431163200000001</v>
      </c>
      <c r="E174" s="248">
        <v>0.17</v>
      </c>
      <c r="F174" s="248">
        <v>2.78</v>
      </c>
      <c r="G174" s="248">
        <v>0.22800000000000001</v>
      </c>
      <c r="H174" s="248" t="s">
        <v>33</v>
      </c>
      <c r="I174" s="248">
        <v>2.0670000000000002</v>
      </c>
      <c r="J174" s="249" t="str">
        <f>IFERROR(VLOOKUP($B174,'Core Indicators'!$E$3:$EU$906,147,FALSE),"x")</f>
        <v>x</v>
      </c>
      <c r="K174" s="250">
        <v>0.21035490000000001</v>
      </c>
      <c r="L174" s="248">
        <v>2.25</v>
      </c>
      <c r="M174" s="249">
        <v>9</v>
      </c>
      <c r="N174" s="249">
        <v>57</v>
      </c>
      <c r="O174" s="249" t="str">
        <f>IFERROR(VLOOKUP(B174,'Core Indicators'!$E$3:$G$9906,3,FALSE),"x")</f>
        <v>x</v>
      </c>
      <c r="P174" s="249">
        <v>2149690</v>
      </c>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c r="BZ174" s="243"/>
      <c r="CA174" s="243"/>
      <c r="CB174" s="243"/>
      <c r="CC174" s="243"/>
      <c r="CD174" s="243"/>
      <c r="CE174" s="243"/>
      <c r="CF174" s="243"/>
      <c r="CG174" s="243"/>
      <c r="CH174" s="243"/>
      <c r="CI174" s="243"/>
      <c r="CJ174" s="243"/>
      <c r="CK174" s="243"/>
      <c r="CL174" s="243"/>
      <c r="CM174" s="243"/>
      <c r="CN174" s="243"/>
      <c r="CO174" s="243"/>
      <c r="CP174" s="243"/>
      <c r="CQ174" s="243"/>
      <c r="CR174" s="243"/>
      <c r="CS174" s="243"/>
      <c r="CT174" s="243"/>
      <c r="CU174" s="243"/>
      <c r="CV174" s="243"/>
      <c r="CW174" s="243"/>
      <c r="CX174" s="243"/>
      <c r="CY174" s="243"/>
      <c r="CZ174" s="243"/>
      <c r="DA174" s="243"/>
      <c r="DB174" s="243"/>
      <c r="DC174" s="243"/>
      <c r="DD174" s="243"/>
      <c r="DE174" s="243"/>
      <c r="DF174" s="243"/>
      <c r="DG174" s="243"/>
      <c r="DH174" s="243"/>
      <c r="DI174" s="243"/>
      <c r="DJ174" s="243"/>
      <c r="DK174" s="243"/>
      <c r="DL174" s="243"/>
    </row>
    <row r="175" spans="1:116">
      <c r="A175" s="244" t="s">
        <v>663</v>
      </c>
      <c r="B175" s="245" t="s">
        <v>7071</v>
      </c>
      <c r="C175" s="248">
        <v>0.79894100499999998</v>
      </c>
      <c r="D175" s="248">
        <v>0.25133677999999998</v>
      </c>
      <c r="E175" s="248">
        <v>0.753</v>
      </c>
      <c r="F175" s="248">
        <v>1.63</v>
      </c>
      <c r="G175" s="248">
        <v>0.58799999999999997</v>
      </c>
      <c r="H175" s="248">
        <v>34.200000000000003</v>
      </c>
      <c r="I175" s="248">
        <v>3.1949999999999998</v>
      </c>
      <c r="J175" s="249">
        <f>IFERROR(VLOOKUP($B175,'Core Indicators'!$E$3:$EU$906,147,FALSE),"x")</f>
        <v>5161</v>
      </c>
      <c r="K175" s="250">
        <v>-1.7733121999999999</v>
      </c>
      <c r="L175" s="248">
        <v>1</v>
      </c>
      <c r="M175" s="249">
        <v>1</v>
      </c>
      <c r="N175" s="249">
        <v>14</v>
      </c>
      <c r="O175" s="249">
        <f>IFERROR(VLOOKUP(B175,'Core Indicators'!$E$3:$G$9906,3,FALSE),"x")</f>
        <v>51700000</v>
      </c>
      <c r="P175" s="249">
        <v>1868000</v>
      </c>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c r="BZ175" s="243"/>
      <c r="CA175" s="243"/>
      <c r="CB175" s="243"/>
      <c r="CC175" s="243"/>
      <c r="CD175" s="243"/>
      <c r="CE175" s="243"/>
      <c r="CF175" s="243"/>
      <c r="CG175" s="243"/>
      <c r="CH175" s="243"/>
      <c r="CI175" s="243"/>
      <c r="CJ175" s="243"/>
      <c r="CK175" s="243"/>
      <c r="CL175" s="243"/>
      <c r="CM175" s="243"/>
      <c r="CN175" s="243"/>
      <c r="CO175" s="243"/>
      <c r="CP175" s="243"/>
      <c r="CQ175" s="243"/>
      <c r="CR175" s="243"/>
      <c r="CS175" s="243"/>
      <c r="CT175" s="243"/>
      <c r="CU175" s="243"/>
      <c r="CV175" s="243"/>
      <c r="CW175" s="243"/>
      <c r="CX175" s="243"/>
      <c r="CY175" s="243"/>
      <c r="CZ175" s="243"/>
      <c r="DA175" s="243"/>
      <c r="DB175" s="243"/>
      <c r="DC175" s="243"/>
      <c r="DD175" s="243"/>
      <c r="DE175" s="243"/>
      <c r="DF175" s="243"/>
      <c r="DG175" s="243"/>
      <c r="DH175" s="243"/>
      <c r="DI175" s="243"/>
      <c r="DJ175" s="243"/>
      <c r="DK175" s="243"/>
      <c r="DL175" s="243"/>
    </row>
    <row r="176" spans="1:116">
      <c r="A176" s="244" t="s">
        <v>7072</v>
      </c>
      <c r="B176" s="245" t="s">
        <v>7073</v>
      </c>
      <c r="C176" s="248">
        <v>0.72594999500000001</v>
      </c>
      <c r="D176" s="248">
        <v>0.77621377599999997</v>
      </c>
      <c r="E176" s="248">
        <v>0</v>
      </c>
      <c r="F176" s="248">
        <v>6.9</v>
      </c>
      <c r="G176" s="248">
        <v>0.49</v>
      </c>
      <c r="H176" s="248">
        <v>36.200000000000003</v>
      </c>
      <c r="I176" s="248">
        <v>1.9390000000000001</v>
      </c>
      <c r="J176" s="249" t="str">
        <f>IFERROR(VLOOKUP($B176,'Core Indicators'!$E$3:$EU$906,147,FALSE),"x")</f>
        <v>x</v>
      </c>
      <c r="K176" s="250">
        <v>-0.20467389999999999</v>
      </c>
      <c r="L176" s="248">
        <v>5.25</v>
      </c>
      <c r="M176" s="249">
        <v>70</v>
      </c>
      <c r="N176" s="249">
        <v>46</v>
      </c>
      <c r="O176" s="249" t="str">
        <f>IFERROR(VLOOKUP(B176,'Core Indicators'!$E$3:$G$9906,3,FALSE),"x")</f>
        <v>x</v>
      </c>
      <c r="P176" s="249">
        <v>192530</v>
      </c>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c r="BZ176" s="243"/>
      <c r="CA176" s="243"/>
      <c r="CB176" s="243"/>
      <c r="CC176" s="243"/>
      <c r="CD176" s="243"/>
      <c r="CE176" s="243"/>
      <c r="CF176" s="243"/>
      <c r="CG176" s="243"/>
      <c r="CH176" s="243"/>
      <c r="CI176" s="243"/>
      <c r="CJ176" s="243"/>
      <c r="CK176" s="243"/>
      <c r="CL176" s="243"/>
      <c r="CM176" s="243"/>
      <c r="CN176" s="243"/>
      <c r="CO176" s="243"/>
      <c r="CP176" s="243"/>
      <c r="CQ176" s="243"/>
      <c r="CR176" s="243"/>
      <c r="CS176" s="243"/>
      <c r="CT176" s="243"/>
      <c r="CU176" s="243"/>
      <c r="CV176" s="243"/>
      <c r="CW176" s="243"/>
      <c r="CX176" s="243"/>
      <c r="CY176" s="243"/>
      <c r="CZ176" s="243"/>
      <c r="DA176" s="243"/>
      <c r="DB176" s="243"/>
      <c r="DC176" s="243"/>
      <c r="DD176" s="243"/>
      <c r="DE176" s="243"/>
      <c r="DF176" s="243"/>
      <c r="DG176" s="243"/>
      <c r="DH176" s="243"/>
      <c r="DI176" s="243"/>
      <c r="DJ176" s="243"/>
      <c r="DK176" s="243"/>
      <c r="DL176" s="243"/>
    </row>
    <row r="177" spans="1:116">
      <c r="A177" s="244" t="s">
        <v>7074</v>
      </c>
      <c r="B177" s="245" t="s">
        <v>7075</v>
      </c>
      <c r="C177" s="248">
        <v>0.75837801100000002</v>
      </c>
      <c r="D177" s="248">
        <v>0.56137415099999999</v>
      </c>
      <c r="E177" s="248">
        <v>0</v>
      </c>
      <c r="F177" s="248">
        <v>5.47</v>
      </c>
      <c r="G177" s="248">
        <v>3.1E-2</v>
      </c>
      <c r="H177" s="248" t="s">
        <v>33</v>
      </c>
      <c r="I177" s="248">
        <v>1.4350000000000001</v>
      </c>
      <c r="J177" s="249" t="str">
        <f>IFERROR(VLOOKUP($B177,'Core Indicators'!$E$3:$EU$906,147,FALSE),"x")</f>
        <v>x</v>
      </c>
      <c r="K177" s="250">
        <v>1.4311756</v>
      </c>
      <c r="L177" s="248">
        <v>6</v>
      </c>
      <c r="M177" s="249">
        <v>48</v>
      </c>
      <c r="N177" s="249">
        <v>84</v>
      </c>
      <c r="O177" s="249" t="str">
        <f>IFERROR(VLOOKUP(B177,'Core Indicators'!$E$3:$G$9906,3,FALSE),"x")</f>
        <v>x</v>
      </c>
      <c r="P177" s="249">
        <v>718</v>
      </c>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c r="BZ177" s="243"/>
      <c r="CA177" s="243"/>
      <c r="CB177" s="243"/>
      <c r="CC177" s="243"/>
      <c r="CD177" s="243"/>
      <c r="CE177" s="243"/>
      <c r="CF177" s="243"/>
      <c r="CG177" s="243"/>
      <c r="CH177" s="243"/>
      <c r="CI177" s="243"/>
      <c r="CJ177" s="243"/>
      <c r="CK177" s="243"/>
      <c r="CL177" s="243"/>
      <c r="CM177" s="243"/>
      <c r="CN177" s="243"/>
      <c r="CO177" s="243"/>
      <c r="CP177" s="243"/>
      <c r="CQ177" s="243"/>
      <c r="CR177" s="243"/>
      <c r="CS177" s="243"/>
      <c r="CT177" s="243"/>
      <c r="CU177" s="243"/>
      <c r="CV177" s="243"/>
      <c r="CW177" s="243"/>
      <c r="CX177" s="243"/>
      <c r="CY177" s="243"/>
      <c r="CZ177" s="243"/>
      <c r="DA177" s="243"/>
      <c r="DB177" s="243"/>
      <c r="DC177" s="243"/>
      <c r="DD177" s="243"/>
      <c r="DE177" s="243"/>
      <c r="DF177" s="243"/>
      <c r="DG177" s="243"/>
      <c r="DH177" s="243"/>
      <c r="DI177" s="243"/>
      <c r="DJ177" s="243"/>
      <c r="DK177" s="243"/>
      <c r="DL177" s="243"/>
    </row>
    <row r="178" spans="1:116">
      <c r="A178" s="244" t="s">
        <v>7076</v>
      </c>
      <c r="B178" s="245" t="s">
        <v>7077</v>
      </c>
      <c r="C178" s="248">
        <v>0</v>
      </c>
      <c r="D178" s="248">
        <v>0.78695168599999998</v>
      </c>
      <c r="E178" s="248">
        <v>0</v>
      </c>
      <c r="F178" s="248" t="s">
        <v>33</v>
      </c>
      <c r="G178" s="248">
        <v>0.47799999999999998</v>
      </c>
      <c r="H178" s="248">
        <v>37.1</v>
      </c>
      <c r="I178" s="248" t="s">
        <v>33</v>
      </c>
      <c r="J178" s="249" t="str">
        <f>IFERROR(VLOOKUP($B178,'Core Indicators'!$E$3:$EU$906,147,FALSE),"x")</f>
        <v>x</v>
      </c>
      <c r="K178" s="250">
        <v>0.15335650000000001</v>
      </c>
      <c r="L178" s="248" t="s">
        <v>33</v>
      </c>
      <c r="M178" s="249">
        <v>74</v>
      </c>
      <c r="N178" s="249">
        <v>44</v>
      </c>
      <c r="O178" s="249" t="str">
        <f>IFERROR(VLOOKUP(B178,'Core Indicators'!$E$3:$G$9906,3,FALSE),"x")</f>
        <v>x</v>
      </c>
      <c r="P178" s="249">
        <v>27990</v>
      </c>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c r="BZ178" s="243"/>
      <c r="CA178" s="243"/>
      <c r="CB178" s="243"/>
      <c r="CC178" s="243"/>
      <c r="CD178" s="243"/>
      <c r="CE178" s="243"/>
      <c r="CF178" s="243"/>
      <c r="CG178" s="243"/>
      <c r="CH178" s="243"/>
      <c r="CI178" s="243"/>
      <c r="CJ178" s="243"/>
      <c r="CK178" s="243"/>
      <c r="CL178" s="243"/>
      <c r="CM178" s="243"/>
      <c r="CN178" s="243"/>
      <c r="CO178" s="243"/>
      <c r="CP178" s="243"/>
      <c r="CQ178" s="243"/>
      <c r="CR178" s="243"/>
      <c r="CS178" s="243"/>
      <c r="CT178" s="243"/>
      <c r="CU178" s="243"/>
      <c r="CV178" s="243"/>
      <c r="CW178" s="243"/>
      <c r="CX178" s="243"/>
      <c r="CY178" s="243"/>
      <c r="CZ178" s="243"/>
      <c r="DA178" s="243"/>
      <c r="DB178" s="243"/>
      <c r="DC178" s="243"/>
      <c r="DD178" s="243"/>
      <c r="DE178" s="243"/>
      <c r="DF178" s="243"/>
      <c r="DG178" s="243"/>
      <c r="DH178" s="243"/>
      <c r="DI178" s="243"/>
      <c r="DJ178" s="243"/>
      <c r="DK178" s="243"/>
      <c r="DL178" s="243"/>
    </row>
    <row r="179" spans="1:116">
      <c r="A179" s="244" t="s">
        <v>7078</v>
      </c>
      <c r="B179" s="245" t="s">
        <v>7079</v>
      </c>
      <c r="C179" s="248">
        <v>0.811099986</v>
      </c>
      <c r="D179" s="248">
        <v>0.75026155100000003</v>
      </c>
      <c r="E179" s="248">
        <v>0.37</v>
      </c>
      <c r="F179" s="248">
        <v>5.5</v>
      </c>
      <c r="G179" s="248">
        <v>0.56599999999999995</v>
      </c>
      <c r="H179" s="248">
        <v>35.700000000000003</v>
      </c>
      <c r="I179" s="248">
        <v>1.9370000000000001</v>
      </c>
      <c r="J179" s="249" t="str">
        <f>IFERROR(VLOOKUP($B179,'Core Indicators'!$E$3:$EU$906,147,FALSE),"x")</f>
        <v>x</v>
      </c>
      <c r="K179" s="250">
        <v>-0.83857559999999998</v>
      </c>
      <c r="L179" s="248">
        <v>4</v>
      </c>
      <c r="M179" s="249">
        <v>61</v>
      </c>
      <c r="N179" s="249">
        <v>34</v>
      </c>
      <c r="O179" s="249" t="str">
        <f>IFERROR(VLOOKUP(B179,'Core Indicators'!$E$3:$G$9906,3,FALSE),"x")</f>
        <v>x</v>
      </c>
      <c r="P179" s="249">
        <v>72180</v>
      </c>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c r="BZ179" s="243"/>
      <c r="CA179" s="243"/>
      <c r="CB179" s="243"/>
      <c r="CC179" s="243"/>
      <c r="CD179" s="243"/>
      <c r="CE179" s="243"/>
      <c r="CF179" s="243"/>
      <c r="CG179" s="243"/>
      <c r="CH179" s="243"/>
      <c r="CI179" s="243"/>
      <c r="CJ179" s="243"/>
      <c r="CK179" s="243"/>
      <c r="CL179" s="243"/>
      <c r="CM179" s="243"/>
      <c r="CN179" s="243"/>
      <c r="CO179" s="243"/>
      <c r="CP179" s="243"/>
      <c r="CQ179" s="243"/>
      <c r="CR179" s="243"/>
      <c r="CS179" s="243"/>
      <c r="CT179" s="243"/>
      <c r="CU179" s="243"/>
      <c r="CV179" s="243"/>
      <c r="CW179" s="243"/>
      <c r="CX179" s="243"/>
      <c r="CY179" s="243"/>
      <c r="CZ179" s="243"/>
      <c r="DA179" s="243"/>
      <c r="DB179" s="243"/>
      <c r="DC179" s="243"/>
      <c r="DD179" s="243"/>
      <c r="DE179" s="243"/>
      <c r="DF179" s="243"/>
      <c r="DG179" s="243"/>
      <c r="DH179" s="243"/>
      <c r="DI179" s="243"/>
      <c r="DJ179" s="243"/>
      <c r="DK179" s="243"/>
      <c r="DL179" s="243"/>
    </row>
    <row r="180" spans="1:116">
      <c r="A180" s="244" t="s">
        <v>65</v>
      </c>
      <c r="B180" s="245" t="s">
        <v>7080</v>
      </c>
      <c r="C180" s="248">
        <v>0.180000043</v>
      </c>
      <c r="D180" s="248">
        <v>0.59804118100000003</v>
      </c>
      <c r="E180" s="248">
        <v>0.1</v>
      </c>
      <c r="F180" s="248">
        <v>4.97</v>
      </c>
      <c r="G180" s="248">
        <v>0.36199999999999999</v>
      </c>
      <c r="H180" s="248">
        <v>39.799999999999997</v>
      </c>
      <c r="I180" s="248">
        <v>2.2639999999999998</v>
      </c>
      <c r="J180" s="249">
        <f>IFERROR(VLOOKUP($B180,'Core Indicators'!$E$3:$EU$906,147,FALSE),"x")</f>
        <v>6</v>
      </c>
      <c r="K180" s="250">
        <v>-0.71335919999999997</v>
      </c>
      <c r="L180" s="248">
        <v>3.25</v>
      </c>
      <c r="M180" s="249">
        <v>42</v>
      </c>
      <c r="N180" s="249">
        <v>32</v>
      </c>
      <c r="O180" s="249">
        <f>IFERROR(VLOOKUP(B180,'Core Indicators'!$E$3:$G$9906,3,FALSE),"x")</f>
        <v>6400000</v>
      </c>
      <c r="P180" s="249">
        <v>20720</v>
      </c>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c r="BZ180" s="243"/>
      <c r="CA180" s="243"/>
      <c r="CB180" s="243"/>
      <c r="CC180" s="243"/>
      <c r="CD180" s="243"/>
      <c r="CE180" s="243"/>
      <c r="CF180" s="243"/>
      <c r="CG180" s="243"/>
      <c r="CH180" s="243"/>
      <c r="CI180" s="243"/>
      <c r="CJ180" s="243"/>
      <c r="CK180" s="243"/>
      <c r="CL180" s="243"/>
      <c r="CM180" s="243"/>
      <c r="CN180" s="243"/>
      <c r="CO180" s="243"/>
      <c r="CP180" s="243"/>
      <c r="CQ180" s="243"/>
      <c r="CR180" s="243"/>
      <c r="CS180" s="243"/>
      <c r="CT180" s="243"/>
      <c r="CU180" s="243"/>
      <c r="CV180" s="243"/>
      <c r="CW180" s="243"/>
      <c r="CX180" s="243"/>
      <c r="CY180" s="243"/>
      <c r="CZ180" s="243"/>
      <c r="DA180" s="243"/>
      <c r="DB180" s="243"/>
      <c r="DC180" s="243"/>
      <c r="DD180" s="243"/>
      <c r="DE180" s="243"/>
      <c r="DF180" s="243"/>
      <c r="DG180" s="243"/>
      <c r="DH180" s="243"/>
      <c r="DI180" s="243"/>
      <c r="DJ180" s="243"/>
      <c r="DK180" s="243"/>
      <c r="DL180" s="243"/>
    </row>
    <row r="181" spans="1:116">
      <c r="A181" s="244" t="s">
        <v>7081</v>
      </c>
      <c r="B181" s="245" t="s">
        <v>7082</v>
      </c>
      <c r="C181" s="248" t="s">
        <v>33</v>
      </c>
      <c r="D181" s="248" t="s">
        <v>33</v>
      </c>
      <c r="E181" s="248" t="s">
        <v>33</v>
      </c>
      <c r="F181" s="248" t="s">
        <v>33</v>
      </c>
      <c r="G181" s="248" t="s">
        <v>33</v>
      </c>
      <c r="H181" s="248" t="s">
        <v>33</v>
      </c>
      <c r="I181" s="248" t="s">
        <v>33</v>
      </c>
      <c r="J181" s="249" t="str">
        <f>IFERROR(VLOOKUP($B181,'Core Indicators'!$E$3:$EU$906,147,FALSE),"x")</f>
        <v>x</v>
      </c>
      <c r="K181" s="250">
        <v>1.1578037000000001</v>
      </c>
      <c r="L181" s="248" t="s">
        <v>33</v>
      </c>
      <c r="M181" s="249">
        <v>97</v>
      </c>
      <c r="N181" s="249" t="s">
        <v>33</v>
      </c>
      <c r="O181" s="249" t="str">
        <f>IFERROR(VLOOKUP(B181,'Core Indicators'!$E$3:$G$9906,3,FALSE),"x")</f>
        <v>x</v>
      </c>
      <c r="P181" s="249" t="s">
        <v>33</v>
      </c>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c r="BZ181" s="243"/>
      <c r="CA181" s="243"/>
      <c r="CB181" s="243"/>
      <c r="CC181" s="243"/>
      <c r="CD181" s="243"/>
      <c r="CE181" s="243"/>
      <c r="CF181" s="243"/>
      <c r="CG181" s="243"/>
      <c r="CH181" s="243"/>
      <c r="CI181" s="243"/>
      <c r="CJ181" s="243"/>
      <c r="CK181" s="243"/>
      <c r="CL181" s="243"/>
      <c r="CM181" s="243"/>
      <c r="CN181" s="243"/>
      <c r="CO181" s="243"/>
      <c r="CP181" s="243"/>
      <c r="CQ181" s="243"/>
      <c r="CR181" s="243"/>
      <c r="CS181" s="243"/>
      <c r="CT181" s="243"/>
      <c r="CU181" s="243"/>
      <c r="CV181" s="243"/>
      <c r="CW181" s="243"/>
      <c r="CX181" s="243"/>
      <c r="CY181" s="243"/>
      <c r="CZ181" s="243"/>
      <c r="DA181" s="243"/>
      <c r="DB181" s="243"/>
      <c r="DC181" s="243"/>
      <c r="DD181" s="243"/>
      <c r="DE181" s="243"/>
      <c r="DF181" s="243"/>
      <c r="DG181" s="243"/>
      <c r="DH181" s="243"/>
      <c r="DI181" s="243"/>
      <c r="DJ181" s="243"/>
      <c r="DK181" s="243"/>
      <c r="DL181" s="243"/>
    </row>
    <row r="182" spans="1:116">
      <c r="A182" s="244" t="s">
        <v>42</v>
      </c>
      <c r="B182" s="245" t="s">
        <v>7083</v>
      </c>
      <c r="C182" s="248">
        <v>0</v>
      </c>
      <c r="D182" s="248">
        <v>0.42575170699999998</v>
      </c>
      <c r="E182" s="248">
        <v>0</v>
      </c>
      <c r="F182" s="248">
        <v>1.72</v>
      </c>
      <c r="G182" s="248">
        <v>0.67500000000000004</v>
      </c>
      <c r="H182" s="248">
        <v>36.799999999999997</v>
      </c>
      <c r="I182" s="248">
        <v>2.9729999999999999</v>
      </c>
      <c r="J182" s="249">
        <f>IFERROR(VLOOKUP($B182,'Core Indicators'!$E$3:$EU$906,147,FALSE),"x")</f>
        <v>3670</v>
      </c>
      <c r="K182" s="250">
        <v>-2.2054496000000001</v>
      </c>
      <c r="L182" s="248">
        <v>1</v>
      </c>
      <c r="M182" s="249">
        <v>8</v>
      </c>
      <c r="N182" s="249">
        <v>9</v>
      </c>
      <c r="O182" s="249">
        <f>IFERROR(VLOOKUP(B182,'Core Indicators'!$E$3:$G$9906,3,FALSE),"x")</f>
        <v>19442000</v>
      </c>
      <c r="P182" s="249">
        <v>627340</v>
      </c>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c r="BZ182" s="243"/>
      <c r="CA182" s="243"/>
      <c r="CB182" s="243"/>
      <c r="CC182" s="243"/>
      <c r="CD182" s="243"/>
      <c r="CE182" s="243"/>
      <c r="CF182" s="243"/>
      <c r="CG182" s="243"/>
      <c r="CH182" s="243"/>
      <c r="CI182" s="243"/>
      <c r="CJ182" s="243"/>
      <c r="CK182" s="243"/>
      <c r="CL182" s="243"/>
      <c r="CM182" s="243"/>
      <c r="CN182" s="243"/>
      <c r="CO182" s="243"/>
      <c r="CP182" s="243"/>
      <c r="CQ182" s="243"/>
      <c r="CR182" s="243"/>
      <c r="CS182" s="243"/>
      <c r="CT182" s="243"/>
      <c r="CU182" s="243"/>
      <c r="CV182" s="243"/>
      <c r="CW182" s="243"/>
      <c r="CX182" s="243"/>
      <c r="CY182" s="243"/>
      <c r="CZ182" s="243"/>
      <c r="DA182" s="243"/>
      <c r="DB182" s="243"/>
      <c r="DC182" s="243"/>
      <c r="DD182" s="243"/>
      <c r="DE182" s="243"/>
      <c r="DF182" s="243"/>
      <c r="DG182" s="243"/>
      <c r="DH182" s="243"/>
      <c r="DI182" s="243"/>
      <c r="DJ182" s="243"/>
      <c r="DK182" s="243"/>
      <c r="DL182" s="243"/>
    </row>
    <row r="183" spans="1:116">
      <c r="A183" s="244" t="s">
        <v>7084</v>
      </c>
      <c r="B183" s="245" t="s">
        <v>7085</v>
      </c>
      <c r="C183" s="248">
        <v>0.29580800000000002</v>
      </c>
      <c r="D183" s="248">
        <v>0.61723165199999996</v>
      </c>
      <c r="E183" s="248">
        <v>8.7999999999999995E-2</v>
      </c>
      <c r="F183" s="248">
        <v>5.18</v>
      </c>
      <c r="G183" s="248">
        <v>0.11700000000000001</v>
      </c>
      <c r="H183" s="248">
        <v>32.799999999999997</v>
      </c>
      <c r="I183" s="248">
        <v>1.919</v>
      </c>
      <c r="J183" s="249" t="str">
        <f>IFERROR(VLOOKUP($B183,'Core Indicators'!$E$3:$EU$906,147,FALSE),"x")</f>
        <v>x</v>
      </c>
      <c r="K183" s="250">
        <v>-0.2000778</v>
      </c>
      <c r="L183" s="248">
        <v>4.75</v>
      </c>
      <c r="M183" s="249">
        <v>53</v>
      </c>
      <c r="N183" s="249">
        <v>33</v>
      </c>
      <c r="O183" s="249" t="str">
        <f>IFERROR(VLOOKUP(B183,'Core Indicators'!$E$3:$G$9906,3,FALSE),"x")</f>
        <v>x</v>
      </c>
      <c r="P183" s="249">
        <v>84090</v>
      </c>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c r="BZ183" s="243"/>
      <c r="CA183" s="243"/>
      <c r="CB183" s="243"/>
      <c r="CC183" s="243"/>
      <c r="CD183" s="243"/>
      <c r="CE183" s="243"/>
      <c r="CF183" s="243"/>
      <c r="CG183" s="243"/>
      <c r="CH183" s="243"/>
      <c r="CI183" s="243"/>
      <c r="CJ183" s="243"/>
      <c r="CK183" s="243"/>
      <c r="CL183" s="243"/>
      <c r="CM183" s="243"/>
      <c r="CN183" s="243"/>
      <c r="CO183" s="243"/>
      <c r="CP183" s="243"/>
      <c r="CQ183" s="243"/>
      <c r="CR183" s="243"/>
      <c r="CS183" s="243"/>
      <c r="CT183" s="243"/>
      <c r="CU183" s="243"/>
      <c r="CV183" s="243"/>
      <c r="CW183" s="243"/>
      <c r="CX183" s="243"/>
      <c r="CY183" s="243"/>
      <c r="CZ183" s="243"/>
      <c r="DA183" s="243"/>
      <c r="DB183" s="243"/>
      <c r="DC183" s="243"/>
      <c r="DD183" s="243"/>
      <c r="DE183" s="243"/>
      <c r="DF183" s="243"/>
      <c r="DG183" s="243"/>
      <c r="DH183" s="243"/>
      <c r="DI183" s="243"/>
      <c r="DJ183" s="243"/>
      <c r="DK183" s="243"/>
      <c r="DL183" s="243"/>
    </row>
    <row r="184" spans="1:116">
      <c r="A184" s="244" t="s">
        <v>512</v>
      </c>
      <c r="B184" s="245" t="s">
        <v>7086</v>
      </c>
      <c r="C184" s="248">
        <v>0.77884999399999999</v>
      </c>
      <c r="D184" s="248">
        <v>0.28070525600000001</v>
      </c>
      <c r="E184" s="248">
        <v>0.32</v>
      </c>
      <c r="F184" s="248">
        <v>2.52</v>
      </c>
      <c r="G184" s="248" t="s">
        <v>33</v>
      </c>
      <c r="H184" s="248">
        <v>44</v>
      </c>
      <c r="I184" s="248">
        <v>3.1160000000000001</v>
      </c>
      <c r="J184" s="249">
        <f>IFERROR(VLOOKUP($B184,'Core Indicators'!$E$3:$EU$906,147,FALSE),"x")</f>
        <v>2032</v>
      </c>
      <c r="K184" s="250">
        <v>-1.9725303999999999</v>
      </c>
      <c r="L184" s="248">
        <v>2.25</v>
      </c>
      <c r="M184" s="249">
        <v>0</v>
      </c>
      <c r="N184" s="249">
        <v>9</v>
      </c>
      <c r="O184" s="249">
        <f>IFERROR(VLOOKUP(B184,'Core Indicators'!$E$3:$G$9906,3,FALSE),"x")</f>
        <v>14400000</v>
      </c>
      <c r="P184" s="249">
        <v>631930</v>
      </c>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c r="BZ184" s="243"/>
      <c r="CA184" s="243"/>
      <c r="CB184" s="243"/>
      <c r="CC184" s="243"/>
      <c r="CD184" s="243"/>
      <c r="CE184" s="243"/>
      <c r="CF184" s="243"/>
      <c r="CG184" s="243"/>
      <c r="CH184" s="243"/>
      <c r="CI184" s="243"/>
      <c r="CJ184" s="243"/>
      <c r="CK184" s="243"/>
      <c r="CL184" s="243"/>
      <c r="CM184" s="243"/>
      <c r="CN184" s="243"/>
      <c r="CO184" s="243"/>
      <c r="CP184" s="243"/>
      <c r="CQ184" s="243"/>
      <c r="CR184" s="243"/>
      <c r="CS184" s="243"/>
      <c r="CT184" s="243"/>
      <c r="CU184" s="243"/>
      <c r="CV184" s="243"/>
      <c r="CW184" s="243"/>
      <c r="CX184" s="243"/>
      <c r="CY184" s="243"/>
      <c r="CZ184" s="243"/>
      <c r="DA184" s="243"/>
      <c r="DB184" s="243"/>
      <c r="DC184" s="243"/>
      <c r="DD184" s="243"/>
      <c r="DE184" s="243"/>
      <c r="DF184" s="243"/>
      <c r="DG184" s="243"/>
      <c r="DH184" s="243"/>
      <c r="DI184" s="243"/>
      <c r="DJ184" s="243"/>
      <c r="DK184" s="243"/>
      <c r="DL184" s="243"/>
    </row>
    <row r="185" spans="1:116">
      <c r="A185" s="244" t="s">
        <v>7087</v>
      </c>
      <c r="B185" s="245" t="s">
        <v>7088</v>
      </c>
      <c r="C185" s="248">
        <v>0</v>
      </c>
      <c r="D185" s="248">
        <v>0.82154160200000004</v>
      </c>
      <c r="E185" s="248">
        <v>0</v>
      </c>
      <c r="F185" s="248" t="s">
        <v>33</v>
      </c>
      <c r="G185" s="248">
        <v>0.49199999999999999</v>
      </c>
      <c r="H185" s="248">
        <v>40.700000000000003</v>
      </c>
      <c r="I185" s="248" t="s">
        <v>33</v>
      </c>
      <c r="J185" s="249" t="str">
        <f>IFERROR(VLOOKUP($B185,'Core Indicators'!$E$3:$EU$906,147,FALSE),"x")</f>
        <v>x</v>
      </c>
      <c r="K185" s="250">
        <v>-0.3531666</v>
      </c>
      <c r="L185" s="248" t="s">
        <v>33</v>
      </c>
      <c r="M185" s="249">
        <v>84</v>
      </c>
      <c r="N185" s="249">
        <v>45</v>
      </c>
      <c r="O185" s="249" t="str">
        <f>IFERROR(VLOOKUP(B185,'Core Indicators'!$E$3:$G$9906,3,FALSE),"x")</f>
        <v>x</v>
      </c>
      <c r="P185" s="249">
        <v>960</v>
      </c>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c r="BZ185" s="243"/>
      <c r="CA185" s="243"/>
      <c r="CB185" s="243"/>
      <c r="CC185" s="243"/>
      <c r="CD185" s="243"/>
      <c r="CE185" s="243"/>
      <c r="CF185" s="243"/>
      <c r="CG185" s="243"/>
      <c r="CH185" s="243"/>
      <c r="CI185" s="243"/>
      <c r="CJ185" s="243"/>
      <c r="CK185" s="243"/>
      <c r="CL185" s="243"/>
      <c r="CM185" s="243"/>
      <c r="CN185" s="243"/>
      <c r="CO185" s="243"/>
      <c r="CP185" s="243"/>
      <c r="CQ185" s="243"/>
      <c r="CR185" s="243"/>
      <c r="CS185" s="243"/>
      <c r="CT185" s="243"/>
      <c r="CU185" s="243"/>
      <c r="CV185" s="243"/>
      <c r="CW185" s="243"/>
      <c r="CX185" s="243"/>
      <c r="CY185" s="243"/>
      <c r="CZ185" s="243"/>
      <c r="DA185" s="243"/>
      <c r="DB185" s="243"/>
      <c r="DC185" s="243"/>
      <c r="DD185" s="243"/>
      <c r="DE185" s="243"/>
      <c r="DF185" s="243"/>
      <c r="DG185" s="243"/>
      <c r="DH185" s="243"/>
      <c r="DI185" s="243"/>
      <c r="DJ185" s="243"/>
      <c r="DK185" s="243"/>
      <c r="DL185" s="243"/>
    </row>
    <row r="186" spans="1:116">
      <c r="A186" s="244" t="s">
        <v>7089</v>
      </c>
      <c r="B186" s="245" t="s">
        <v>7090</v>
      </c>
      <c r="C186" s="248">
        <v>0.77306485199999997</v>
      </c>
      <c r="D186" s="248">
        <v>0.85661295100000001</v>
      </c>
      <c r="E186" s="248">
        <v>0.19</v>
      </c>
      <c r="F186" s="248" t="s">
        <v>33</v>
      </c>
      <c r="G186" s="248">
        <v>0.39100000000000001</v>
      </c>
      <c r="H186" s="248">
        <v>39.200000000000003</v>
      </c>
      <c r="I186" s="248" t="s">
        <v>33</v>
      </c>
      <c r="J186" s="249" t="str">
        <f>IFERROR(VLOOKUP($B186,'Core Indicators'!$E$3:$EU$906,147,FALSE),"x")</f>
        <v>x</v>
      </c>
      <c r="K186" s="250">
        <v>-0.2085757</v>
      </c>
      <c r="L186" s="248" t="s">
        <v>33</v>
      </c>
      <c r="M186" s="249">
        <v>81</v>
      </c>
      <c r="N186" s="249">
        <v>38</v>
      </c>
      <c r="O186" s="249" t="str">
        <f>IFERROR(VLOOKUP(B186,'Core Indicators'!$E$3:$G$9906,3,FALSE),"x")</f>
        <v>x</v>
      </c>
      <c r="P186" s="249">
        <v>156000</v>
      </c>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c r="BZ186" s="243"/>
      <c r="CA186" s="243"/>
      <c r="CB186" s="243"/>
      <c r="CC186" s="243"/>
      <c r="CD186" s="243"/>
      <c r="CE186" s="243"/>
      <c r="CF186" s="243"/>
      <c r="CG186" s="243"/>
      <c r="CH186" s="243"/>
      <c r="CI186" s="243"/>
      <c r="CJ186" s="243"/>
      <c r="CK186" s="243"/>
      <c r="CL186" s="243"/>
      <c r="CM186" s="243"/>
      <c r="CN186" s="243"/>
      <c r="CO186" s="243"/>
      <c r="CP186" s="243"/>
      <c r="CQ186" s="243"/>
      <c r="CR186" s="243"/>
      <c r="CS186" s="243"/>
      <c r="CT186" s="243"/>
      <c r="CU186" s="243"/>
      <c r="CV186" s="243"/>
      <c r="CW186" s="243"/>
      <c r="CX186" s="243"/>
      <c r="CY186" s="243"/>
      <c r="CZ186" s="243"/>
      <c r="DA186" s="243"/>
      <c r="DB186" s="243"/>
      <c r="DC186" s="243"/>
      <c r="DD186" s="243"/>
      <c r="DE186" s="243"/>
      <c r="DF186" s="243"/>
      <c r="DG186" s="243"/>
      <c r="DH186" s="243"/>
      <c r="DI186" s="243"/>
      <c r="DJ186" s="243"/>
      <c r="DK186" s="243"/>
      <c r="DL186" s="243"/>
    </row>
    <row r="187" spans="1:116">
      <c r="A187" s="244" t="s">
        <v>7091</v>
      </c>
      <c r="B187" s="245" t="s">
        <v>7092</v>
      </c>
      <c r="C187" s="248">
        <v>0.34016300900000002</v>
      </c>
      <c r="D187" s="248">
        <v>0.81696909500000003</v>
      </c>
      <c r="E187" s="248">
        <v>0.10100000000000001</v>
      </c>
      <c r="F187" s="248">
        <v>8.1999999999999993</v>
      </c>
      <c r="G187" s="248">
        <v>0.17599999999999999</v>
      </c>
      <c r="H187" s="248">
        <v>23.8</v>
      </c>
      <c r="I187" s="248">
        <v>1.661</v>
      </c>
      <c r="J187" s="249" t="str">
        <f>IFERROR(VLOOKUP($B187,'Core Indicators'!$E$3:$EU$906,147,FALSE),"x")</f>
        <v>x</v>
      </c>
      <c r="K187" s="250">
        <v>0.56094350000000004</v>
      </c>
      <c r="L187" s="248">
        <v>7.25</v>
      </c>
      <c r="M187" s="249">
        <v>88</v>
      </c>
      <c r="N187" s="249">
        <v>48</v>
      </c>
      <c r="O187" s="249" t="str">
        <f>IFERROR(VLOOKUP(B187,'Core Indicators'!$E$3:$G$9906,3,FALSE),"x")</f>
        <v>x</v>
      </c>
      <c r="P187" s="249">
        <v>48080</v>
      </c>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c r="BZ187" s="243"/>
      <c r="CA187" s="243"/>
      <c r="CB187" s="243"/>
      <c r="CC187" s="243"/>
      <c r="CD187" s="243"/>
      <c r="CE187" s="243"/>
      <c r="CF187" s="243"/>
      <c r="CG187" s="243"/>
      <c r="CH187" s="243"/>
      <c r="CI187" s="243"/>
      <c r="CJ187" s="243"/>
      <c r="CK187" s="243"/>
      <c r="CL187" s="243"/>
      <c r="CM187" s="243"/>
      <c r="CN187" s="243"/>
      <c r="CO187" s="243"/>
      <c r="CP187" s="243"/>
      <c r="CQ187" s="243"/>
      <c r="CR187" s="243"/>
      <c r="CS187" s="243"/>
      <c r="CT187" s="243"/>
      <c r="CU187" s="243"/>
      <c r="CV187" s="243"/>
      <c r="CW187" s="243"/>
      <c r="CX187" s="243"/>
      <c r="CY187" s="243"/>
      <c r="CZ187" s="243"/>
      <c r="DA187" s="243"/>
      <c r="DB187" s="243"/>
      <c r="DC187" s="243"/>
      <c r="DD187" s="243"/>
      <c r="DE187" s="243"/>
      <c r="DF187" s="243"/>
      <c r="DG187" s="243"/>
      <c r="DH187" s="243"/>
      <c r="DI187" s="243"/>
      <c r="DJ187" s="243"/>
      <c r="DK187" s="243"/>
      <c r="DL187" s="243"/>
    </row>
    <row r="188" spans="1:116">
      <c r="A188" s="244" t="s">
        <v>7093</v>
      </c>
      <c r="B188" s="245" t="s">
        <v>7094</v>
      </c>
      <c r="C188" s="248">
        <v>0.3094266</v>
      </c>
      <c r="D188" s="248">
        <v>0.81036056199999995</v>
      </c>
      <c r="E188" s="248">
        <v>5.3E-3</v>
      </c>
      <c r="F188" s="248">
        <v>9.25</v>
      </c>
      <c r="G188" s="248">
        <v>4.2000000000000003E-2</v>
      </c>
      <c r="H188" s="248">
        <v>24.7</v>
      </c>
      <c r="I188" s="248">
        <v>1.369</v>
      </c>
      <c r="J188" s="249" t="str">
        <f>IFERROR(VLOOKUP($B188,'Core Indicators'!$E$3:$EU$906,147,FALSE),"x")</f>
        <v>x</v>
      </c>
      <c r="K188" s="250">
        <v>0.97866359999999997</v>
      </c>
      <c r="L188" s="248">
        <v>9.5</v>
      </c>
      <c r="M188" s="249">
        <v>97</v>
      </c>
      <c r="N188" s="249">
        <v>58</v>
      </c>
      <c r="O188" s="249" t="str">
        <f>IFERROR(VLOOKUP(B188,'Core Indicators'!$E$3:$G$9906,3,FALSE),"x")</f>
        <v>x</v>
      </c>
      <c r="P188" s="249">
        <v>20136.400000000001</v>
      </c>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c r="BZ188" s="243"/>
      <c r="CA188" s="243"/>
      <c r="CB188" s="243"/>
      <c r="CC188" s="243"/>
      <c r="CD188" s="243"/>
      <c r="CE188" s="243"/>
      <c r="CF188" s="243"/>
      <c r="CG188" s="243"/>
      <c r="CH188" s="243"/>
      <c r="CI188" s="243"/>
      <c r="CJ188" s="243"/>
      <c r="CK188" s="243"/>
      <c r="CL188" s="243"/>
      <c r="CM188" s="243"/>
      <c r="CN188" s="243"/>
      <c r="CO188" s="243"/>
      <c r="CP188" s="243"/>
      <c r="CQ188" s="243"/>
      <c r="CR188" s="243"/>
      <c r="CS188" s="243"/>
      <c r="CT188" s="243"/>
      <c r="CU188" s="243"/>
      <c r="CV188" s="243"/>
      <c r="CW188" s="243"/>
      <c r="CX188" s="243"/>
      <c r="CY188" s="243"/>
      <c r="CZ188" s="243"/>
      <c r="DA188" s="243"/>
      <c r="DB188" s="243"/>
      <c r="DC188" s="243"/>
      <c r="DD188" s="243"/>
      <c r="DE188" s="243"/>
      <c r="DF188" s="243"/>
      <c r="DG188" s="243"/>
      <c r="DH188" s="243"/>
      <c r="DI188" s="243"/>
      <c r="DJ188" s="243"/>
      <c r="DK188" s="243"/>
      <c r="DL188" s="243"/>
    </row>
    <row r="189" spans="1:116">
      <c r="A189" s="244" t="s">
        <v>7095</v>
      </c>
      <c r="B189" s="245" t="s">
        <v>7096</v>
      </c>
      <c r="C189" s="248">
        <v>0</v>
      </c>
      <c r="D189" s="248">
        <v>0.90847688999999998</v>
      </c>
      <c r="E189" s="248">
        <v>0</v>
      </c>
      <c r="F189" s="248" t="s">
        <v>33</v>
      </c>
      <c r="G189" s="248">
        <v>7.0000000000000001E-3</v>
      </c>
      <c r="H189" s="248">
        <v>29.3</v>
      </c>
      <c r="I189" s="248">
        <v>1.732</v>
      </c>
      <c r="J189" s="249" t="str">
        <f>IFERROR(VLOOKUP($B189,'Core Indicators'!$E$3:$EU$906,147,FALSE),"x")</f>
        <v>x</v>
      </c>
      <c r="K189" s="250">
        <v>1.7267013</v>
      </c>
      <c r="L189" s="248" t="s">
        <v>33</v>
      </c>
      <c r="M189" s="249">
        <v>99</v>
      </c>
      <c r="N189" s="249">
        <v>80</v>
      </c>
      <c r="O189" s="249" t="str">
        <f>IFERROR(VLOOKUP(B189,'Core Indicators'!$E$3:$G$9906,3,FALSE),"x")</f>
        <v>x</v>
      </c>
      <c r="P189" s="249">
        <v>407283.5</v>
      </c>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c r="BZ189" s="243"/>
      <c r="CA189" s="243"/>
      <c r="CB189" s="243"/>
      <c r="CC189" s="243"/>
      <c r="CD189" s="243"/>
      <c r="CE189" s="243"/>
      <c r="CF189" s="243"/>
      <c r="CG189" s="243"/>
      <c r="CH189" s="243"/>
      <c r="CI189" s="243"/>
      <c r="CJ189" s="243"/>
      <c r="CK189" s="243"/>
      <c r="CL189" s="243"/>
      <c r="CM189" s="243"/>
      <c r="CN189" s="243"/>
      <c r="CO189" s="243"/>
      <c r="CP189" s="243"/>
      <c r="CQ189" s="243"/>
      <c r="CR189" s="243"/>
      <c r="CS189" s="243"/>
      <c r="CT189" s="243"/>
      <c r="CU189" s="243"/>
      <c r="CV189" s="243"/>
      <c r="CW189" s="243"/>
      <c r="CX189" s="243"/>
      <c r="CY189" s="243"/>
      <c r="CZ189" s="243"/>
      <c r="DA189" s="243"/>
      <c r="DB189" s="243"/>
      <c r="DC189" s="243"/>
      <c r="DD189" s="243"/>
      <c r="DE189" s="243"/>
      <c r="DF189" s="243"/>
      <c r="DG189" s="243"/>
      <c r="DH189" s="243"/>
      <c r="DI189" s="243"/>
      <c r="DJ189" s="243"/>
      <c r="DK189" s="243"/>
      <c r="DL189" s="243"/>
    </row>
    <row r="190" spans="1:116">
      <c r="A190" s="244" t="s">
        <v>7097</v>
      </c>
      <c r="B190" s="245" t="s">
        <v>7098</v>
      </c>
      <c r="C190" s="248">
        <v>0</v>
      </c>
      <c r="D190" s="248">
        <v>0.34374058499999999</v>
      </c>
      <c r="E190" s="248">
        <v>0</v>
      </c>
      <c r="F190" s="248">
        <v>3.43</v>
      </c>
      <c r="G190" s="248">
        <v>0.48399999999999999</v>
      </c>
      <c r="H190" s="248">
        <v>54.6</v>
      </c>
      <c r="I190" s="248">
        <v>2.0950000000000002</v>
      </c>
      <c r="J190" s="249" t="str">
        <f>IFERROR(VLOOKUP($B190,'Core Indicators'!$E$3:$EU$906,147,FALSE),"x")</f>
        <v>x</v>
      </c>
      <c r="K190" s="250">
        <v>-0.85987709999999995</v>
      </c>
      <c r="L190" s="248">
        <v>2.25</v>
      </c>
      <c r="M190" s="249">
        <v>17</v>
      </c>
      <c r="N190" s="249">
        <v>23</v>
      </c>
      <c r="O190" s="249" t="str">
        <f>IFERROR(VLOOKUP(B190,'Core Indicators'!$E$3:$G$9906,3,FALSE),"x")</f>
        <v>x</v>
      </c>
      <c r="P190" s="249">
        <v>17200</v>
      </c>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c r="BZ190" s="243"/>
      <c r="CA190" s="243"/>
      <c r="CB190" s="243"/>
      <c r="CC190" s="243"/>
      <c r="CD190" s="243"/>
      <c r="CE190" s="243"/>
      <c r="CF190" s="243"/>
      <c r="CG190" s="243"/>
      <c r="CH190" s="243"/>
      <c r="CI190" s="243"/>
      <c r="CJ190" s="243"/>
      <c r="CK190" s="243"/>
      <c r="CL190" s="243"/>
      <c r="CM190" s="243"/>
      <c r="CN190" s="243"/>
      <c r="CO190" s="243"/>
      <c r="CP190" s="243"/>
      <c r="CQ190" s="243"/>
      <c r="CR190" s="243"/>
      <c r="CS190" s="243"/>
      <c r="CT190" s="243"/>
      <c r="CU190" s="243"/>
      <c r="CV190" s="243"/>
      <c r="CW190" s="243"/>
      <c r="CX190" s="243"/>
      <c r="CY190" s="243"/>
      <c r="CZ190" s="243"/>
      <c r="DA190" s="243"/>
      <c r="DB190" s="243"/>
      <c r="DC190" s="243"/>
      <c r="DD190" s="243"/>
      <c r="DE190" s="243"/>
      <c r="DF190" s="243"/>
      <c r="DG190" s="243"/>
      <c r="DH190" s="243"/>
      <c r="DI190" s="243"/>
      <c r="DJ190" s="243"/>
      <c r="DK190" s="243"/>
      <c r="DL190" s="243"/>
    </row>
    <row r="191" spans="1:116">
      <c r="A191" s="244" t="s">
        <v>7099</v>
      </c>
      <c r="B191" s="245" t="s">
        <v>7100</v>
      </c>
      <c r="C191" s="248">
        <v>0</v>
      </c>
      <c r="D191" s="248">
        <v>0.84811110099999998</v>
      </c>
      <c r="E191" s="248">
        <v>0</v>
      </c>
      <c r="F191" s="248" t="s">
        <v>33</v>
      </c>
      <c r="G191" s="248" t="s">
        <v>33</v>
      </c>
      <c r="H191" s="248">
        <v>32.1</v>
      </c>
      <c r="I191" s="248" t="s">
        <v>33</v>
      </c>
      <c r="J191" s="249" t="str">
        <f>IFERROR(VLOOKUP($B191,'Core Indicators'!$E$3:$EU$906,147,FALSE),"x")</f>
        <v>x</v>
      </c>
      <c r="K191" s="250">
        <v>0.5968987</v>
      </c>
      <c r="L191" s="248" t="s">
        <v>33</v>
      </c>
      <c r="M191" s="249">
        <v>81</v>
      </c>
      <c r="N191" s="249">
        <v>68</v>
      </c>
      <c r="O191" s="249" t="str">
        <f>IFERROR(VLOOKUP(B191,'Core Indicators'!$E$3:$G$9906,3,FALSE),"x")</f>
        <v>x</v>
      </c>
      <c r="P191" s="249">
        <v>460</v>
      </c>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c r="BZ191" s="243"/>
      <c r="CA191" s="243"/>
      <c r="CB191" s="243"/>
      <c r="CC191" s="243"/>
      <c r="CD191" s="243"/>
      <c r="CE191" s="243"/>
      <c r="CF191" s="243"/>
      <c r="CG191" s="243"/>
      <c r="CH191" s="243"/>
      <c r="CI191" s="243"/>
      <c r="CJ191" s="243"/>
      <c r="CK191" s="243"/>
      <c r="CL191" s="243"/>
      <c r="CM191" s="243"/>
      <c r="CN191" s="243"/>
      <c r="CO191" s="243"/>
      <c r="CP191" s="243"/>
      <c r="CQ191" s="243"/>
      <c r="CR191" s="243"/>
      <c r="CS191" s="243"/>
      <c r="CT191" s="243"/>
      <c r="CU191" s="243"/>
      <c r="CV191" s="243"/>
      <c r="CW191" s="243"/>
      <c r="CX191" s="243"/>
      <c r="CY191" s="243"/>
      <c r="CZ191" s="243"/>
      <c r="DA191" s="243"/>
      <c r="DB191" s="243"/>
      <c r="DC191" s="243"/>
      <c r="DD191" s="243"/>
      <c r="DE191" s="243"/>
      <c r="DF191" s="243"/>
      <c r="DG191" s="243"/>
      <c r="DH191" s="243"/>
      <c r="DI191" s="243"/>
      <c r="DJ191" s="243"/>
      <c r="DK191" s="243"/>
      <c r="DL191" s="243"/>
    </row>
    <row r="192" spans="1:116">
      <c r="A192" s="244" t="s">
        <v>903</v>
      </c>
      <c r="B192" s="245" t="s">
        <v>7101</v>
      </c>
      <c r="C192" s="248">
        <v>0.54330003299999996</v>
      </c>
      <c r="D192" s="248">
        <v>0.33114866999999998</v>
      </c>
      <c r="E192" s="248">
        <v>0.86</v>
      </c>
      <c r="F192" s="248">
        <v>2.87</v>
      </c>
      <c r="G192" s="248">
        <v>0.49</v>
      </c>
      <c r="H192" s="248">
        <v>26.4</v>
      </c>
      <c r="I192" s="248">
        <v>3.0670000000000002</v>
      </c>
      <c r="J192" s="249">
        <f>IFERROR(VLOOKUP($B192,'Core Indicators'!$E$3:$EU$906,147,FALSE),"x")</f>
        <v>1236</v>
      </c>
      <c r="K192" s="250">
        <v>-1.8135559999999999</v>
      </c>
      <c r="L192" s="248">
        <v>2</v>
      </c>
      <c r="M192" s="249">
        <v>10</v>
      </c>
      <c r="N192" s="249">
        <v>15</v>
      </c>
      <c r="O192" s="249">
        <f>IFERROR(VLOOKUP(B192,'Core Indicators'!$E$3:$G$9906,3,FALSE),"x")</f>
        <v>26616000</v>
      </c>
      <c r="P192" s="249">
        <v>183630</v>
      </c>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c r="BZ192" s="243"/>
      <c r="CA192" s="243"/>
      <c r="CB192" s="243"/>
      <c r="CC192" s="243"/>
      <c r="CD192" s="243"/>
      <c r="CE192" s="243"/>
      <c r="CF192" s="243"/>
      <c r="CG192" s="243"/>
      <c r="CH192" s="243"/>
      <c r="CI192" s="243"/>
      <c r="CJ192" s="243"/>
      <c r="CK192" s="243"/>
      <c r="CL192" s="243"/>
      <c r="CM192" s="243"/>
      <c r="CN192" s="243"/>
      <c r="CO192" s="243"/>
      <c r="CP192" s="243"/>
      <c r="CQ192" s="243"/>
      <c r="CR192" s="243"/>
      <c r="CS192" s="243"/>
      <c r="CT192" s="243"/>
      <c r="CU192" s="243"/>
      <c r="CV192" s="243"/>
      <c r="CW192" s="243"/>
      <c r="CX192" s="243"/>
      <c r="CY192" s="243"/>
      <c r="CZ192" s="243"/>
      <c r="DA192" s="243"/>
      <c r="DB192" s="243"/>
      <c r="DC192" s="243"/>
      <c r="DD192" s="243"/>
      <c r="DE192" s="243"/>
      <c r="DF192" s="243"/>
      <c r="DG192" s="243"/>
      <c r="DH192" s="243"/>
      <c r="DI192" s="243"/>
      <c r="DJ192" s="243"/>
      <c r="DK192" s="243"/>
      <c r="DL192" s="243"/>
    </row>
    <row r="193" spans="1:116">
      <c r="A193" s="244" t="s">
        <v>1259</v>
      </c>
      <c r="B193" s="245" t="s">
        <v>7102</v>
      </c>
      <c r="C193" s="248">
        <v>0.89948399300000004</v>
      </c>
      <c r="D193" s="248">
        <v>0.42564326899999999</v>
      </c>
      <c r="E193" s="248">
        <v>0.35</v>
      </c>
      <c r="F193" s="248">
        <v>2.4700000000000002</v>
      </c>
      <c r="G193" s="248">
        <v>0.67</v>
      </c>
      <c r="H193" s="248">
        <v>37.4</v>
      </c>
      <c r="I193" s="248">
        <v>2.7690000000000001</v>
      </c>
      <c r="J193" s="249">
        <f>IFERROR(VLOOKUP($B193,'Core Indicators'!$E$3:$EU$906,147,FALSE),"x")</f>
        <v>304</v>
      </c>
      <c r="K193" s="250">
        <v>-1.4446512</v>
      </c>
      <c r="L193" s="248">
        <v>1.5</v>
      </c>
      <c r="M193" s="249">
        <v>15</v>
      </c>
      <c r="N193" s="249">
        <v>22</v>
      </c>
      <c r="O193" s="249">
        <f>IFERROR(VLOOKUP(B193,'Core Indicators'!$E$3:$G$9906,3,FALSE),"x")</f>
        <v>21258000</v>
      </c>
      <c r="P193" s="249">
        <v>1259200</v>
      </c>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c r="BZ193" s="243"/>
      <c r="CA193" s="243"/>
      <c r="CB193" s="243"/>
      <c r="CC193" s="243"/>
      <c r="CD193" s="243"/>
      <c r="CE193" s="243"/>
      <c r="CF193" s="243"/>
      <c r="CG193" s="243"/>
      <c r="CH193" s="243"/>
      <c r="CI193" s="243"/>
      <c r="CJ193" s="243"/>
      <c r="CK193" s="243"/>
      <c r="CL193" s="243"/>
      <c r="CM193" s="243"/>
      <c r="CN193" s="243"/>
      <c r="CO193" s="243"/>
      <c r="CP193" s="243"/>
      <c r="CQ193" s="243"/>
      <c r="CR193" s="243"/>
      <c r="CS193" s="243"/>
      <c r="CT193" s="243"/>
      <c r="CU193" s="243"/>
      <c r="CV193" s="243"/>
      <c r="CW193" s="243"/>
      <c r="CX193" s="243"/>
      <c r="CY193" s="243"/>
      <c r="CZ193" s="243"/>
      <c r="DA193" s="243"/>
      <c r="DB193" s="243"/>
      <c r="DC193" s="243"/>
      <c r="DD193" s="243"/>
      <c r="DE193" s="243"/>
      <c r="DF193" s="243"/>
      <c r="DG193" s="243"/>
      <c r="DH193" s="243"/>
      <c r="DI193" s="243"/>
      <c r="DJ193" s="243"/>
      <c r="DK193" s="243"/>
      <c r="DL193" s="243"/>
    </row>
    <row r="194" spans="1:116">
      <c r="A194" s="244" t="s">
        <v>1280</v>
      </c>
      <c r="B194" s="245" t="s">
        <v>7103</v>
      </c>
      <c r="C194" s="248">
        <v>0.73349999600000004</v>
      </c>
      <c r="D194" s="248">
        <v>0.65269033300000001</v>
      </c>
      <c r="E194" s="248">
        <v>0.44</v>
      </c>
      <c r="F194" s="248">
        <v>4.4000000000000004</v>
      </c>
      <c r="G194" s="248">
        <v>0.56399999999999995</v>
      </c>
      <c r="H194" s="248">
        <v>37.9</v>
      </c>
      <c r="I194" s="248">
        <v>2.2509999999999999</v>
      </c>
      <c r="J194" s="249">
        <f>IFERROR(VLOOKUP($B194,'Core Indicators'!$E$3:$EU$906,147,FALSE),"x")</f>
        <v>20</v>
      </c>
      <c r="K194" s="250">
        <v>-0.63286100000000001</v>
      </c>
      <c r="L194" s="248">
        <v>3.5</v>
      </c>
      <c r="M194" s="249">
        <v>37</v>
      </c>
      <c r="N194" s="249">
        <v>32</v>
      </c>
      <c r="O194" s="249">
        <f>IFERROR(VLOOKUP(B194,'Core Indicators'!$E$3:$G$9906,3,FALSE),"x")</f>
        <v>9931000</v>
      </c>
      <c r="P194" s="249">
        <v>54390</v>
      </c>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c r="BZ194" s="243"/>
      <c r="CA194" s="243"/>
      <c r="CB194" s="243"/>
      <c r="CC194" s="243"/>
      <c r="CD194" s="243"/>
      <c r="CE194" s="243"/>
      <c r="CF194" s="243"/>
      <c r="CG194" s="243"/>
      <c r="CH194" s="243"/>
      <c r="CI194" s="243"/>
      <c r="CJ194" s="243"/>
      <c r="CK194" s="243"/>
      <c r="CL194" s="243"/>
      <c r="CM194" s="243"/>
      <c r="CN194" s="243"/>
      <c r="CO194" s="243"/>
      <c r="CP194" s="243"/>
      <c r="CQ194" s="243"/>
      <c r="CR194" s="243"/>
      <c r="CS194" s="243"/>
      <c r="CT194" s="243"/>
      <c r="CU194" s="243"/>
      <c r="CV194" s="243"/>
      <c r="CW194" s="243"/>
      <c r="CX194" s="243"/>
      <c r="CY194" s="243"/>
      <c r="CZ194" s="243"/>
      <c r="DA194" s="243"/>
      <c r="DB194" s="243"/>
      <c r="DC194" s="243"/>
      <c r="DD194" s="243"/>
      <c r="DE194" s="243"/>
      <c r="DF194" s="243"/>
      <c r="DG194" s="243"/>
      <c r="DH194" s="243"/>
      <c r="DI194" s="243"/>
      <c r="DJ194" s="243"/>
      <c r="DK194" s="243"/>
      <c r="DL194" s="243"/>
    </row>
    <row r="195" spans="1:116">
      <c r="A195" s="244" t="s">
        <v>534</v>
      </c>
      <c r="B195" s="245" t="s">
        <v>7104</v>
      </c>
      <c r="C195" s="248">
        <v>0.31875000399999998</v>
      </c>
      <c r="D195" s="248">
        <v>0.53073279799999995</v>
      </c>
      <c r="E195" s="248">
        <v>6.5000000000000002E-2</v>
      </c>
      <c r="F195" s="248">
        <v>3.92</v>
      </c>
      <c r="G195" s="248">
        <v>0.28799999999999998</v>
      </c>
      <c r="H195" s="248">
        <v>33.299999999999997</v>
      </c>
      <c r="I195" s="248">
        <v>2.089</v>
      </c>
      <c r="J195" s="249">
        <f>IFERROR(VLOOKUP($B195,'Core Indicators'!$E$3:$EU$906,147,FALSE),"x")</f>
        <v>0</v>
      </c>
      <c r="K195" s="250">
        <v>-0.2155096</v>
      </c>
      <c r="L195" s="248">
        <v>2.75</v>
      </c>
      <c r="M195" s="249">
        <v>33</v>
      </c>
      <c r="N195" s="249">
        <v>33</v>
      </c>
      <c r="O195" s="249">
        <f>IFERROR(VLOOKUP(B195,'Core Indicators'!$E$3:$G$9906,3,FALSE),"x")</f>
        <v>71600000</v>
      </c>
      <c r="P195" s="249">
        <v>510890</v>
      </c>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c r="BZ195" s="243"/>
      <c r="CA195" s="243"/>
      <c r="CB195" s="243"/>
      <c r="CC195" s="243"/>
      <c r="CD195" s="243"/>
      <c r="CE195" s="243"/>
      <c r="CF195" s="243"/>
      <c r="CG195" s="243"/>
      <c r="CH195" s="243"/>
      <c r="CI195" s="243"/>
      <c r="CJ195" s="243"/>
      <c r="CK195" s="243"/>
      <c r="CL195" s="243"/>
      <c r="CM195" s="243"/>
      <c r="CN195" s="243"/>
      <c r="CO195" s="243"/>
      <c r="CP195" s="243"/>
      <c r="CQ195" s="243"/>
      <c r="CR195" s="243"/>
      <c r="CS195" s="243"/>
      <c r="CT195" s="243"/>
      <c r="CU195" s="243"/>
      <c r="CV195" s="243"/>
      <c r="CW195" s="243"/>
      <c r="CX195" s="243"/>
      <c r="CY195" s="243"/>
      <c r="CZ195" s="243"/>
      <c r="DA195" s="243"/>
      <c r="DB195" s="243"/>
      <c r="DC195" s="243"/>
      <c r="DD195" s="243"/>
      <c r="DE195" s="243"/>
      <c r="DF195" s="243"/>
      <c r="DG195" s="243"/>
      <c r="DH195" s="243"/>
      <c r="DI195" s="243"/>
      <c r="DJ195" s="243"/>
      <c r="DK195" s="243"/>
      <c r="DL195" s="243"/>
    </row>
    <row r="196" spans="1:116">
      <c r="A196" s="244" t="s">
        <v>7105</v>
      </c>
      <c r="B196" s="245" t="s">
        <v>7106</v>
      </c>
      <c r="C196" s="248">
        <v>0.31050103299999998</v>
      </c>
      <c r="D196" s="248">
        <v>0.32263976900000002</v>
      </c>
      <c r="E196" s="248">
        <v>0.157</v>
      </c>
      <c r="F196" s="248">
        <v>2.87</v>
      </c>
      <c r="G196" s="248">
        <v>0.25800000000000001</v>
      </c>
      <c r="H196" s="248">
        <v>36.1</v>
      </c>
      <c r="I196" s="248">
        <v>1.7989999999999999</v>
      </c>
      <c r="J196" s="249" t="str">
        <f>IFERROR(VLOOKUP($B196,'Core Indicators'!$E$3:$EU$906,147,FALSE),"x")</f>
        <v>x</v>
      </c>
      <c r="K196" s="250">
        <v>-1.1837340000000001</v>
      </c>
      <c r="L196" s="248">
        <v>2</v>
      </c>
      <c r="M196" s="249">
        <v>5</v>
      </c>
      <c r="N196" s="249">
        <v>19</v>
      </c>
      <c r="O196" s="249" t="str">
        <f>IFERROR(VLOOKUP(B196,'Core Indicators'!$E$3:$G$9906,3,FALSE),"x")</f>
        <v>x</v>
      </c>
      <c r="P196" s="249">
        <v>138790</v>
      </c>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c r="BZ196" s="243"/>
      <c r="CA196" s="243"/>
      <c r="CB196" s="243"/>
      <c r="CC196" s="243"/>
      <c r="CD196" s="243"/>
      <c r="CE196" s="243"/>
      <c r="CF196" s="243"/>
      <c r="CG196" s="243"/>
      <c r="CH196" s="243"/>
      <c r="CI196" s="243"/>
      <c r="CJ196" s="243"/>
      <c r="CK196" s="243"/>
      <c r="CL196" s="243"/>
      <c r="CM196" s="243"/>
      <c r="CN196" s="243"/>
      <c r="CO196" s="243"/>
      <c r="CP196" s="243"/>
      <c r="CQ196" s="243"/>
      <c r="CR196" s="243"/>
      <c r="CS196" s="243"/>
      <c r="CT196" s="243"/>
      <c r="CU196" s="243"/>
      <c r="CV196" s="243"/>
      <c r="CW196" s="243"/>
      <c r="CX196" s="243"/>
      <c r="CY196" s="243"/>
      <c r="CZ196" s="243"/>
      <c r="DA196" s="243"/>
      <c r="DB196" s="243"/>
      <c r="DC196" s="243"/>
      <c r="DD196" s="243"/>
      <c r="DE196" s="243"/>
      <c r="DF196" s="243"/>
      <c r="DG196" s="243"/>
      <c r="DH196" s="243"/>
      <c r="DI196" s="243"/>
      <c r="DJ196" s="243"/>
      <c r="DK196" s="243"/>
      <c r="DL196" s="243"/>
    </row>
    <row r="197" spans="1:116">
      <c r="A197" s="244" t="s">
        <v>7107</v>
      </c>
      <c r="B197" s="245" t="s">
        <v>7108</v>
      </c>
      <c r="C197" s="248">
        <v>0.27369995899999999</v>
      </c>
      <c r="D197" s="248">
        <v>0.16397850899999999</v>
      </c>
      <c r="E197" s="248">
        <v>0.1</v>
      </c>
      <c r="F197" s="248">
        <v>2.7</v>
      </c>
      <c r="G197" s="248" t="s">
        <v>33</v>
      </c>
      <c r="H197" s="248">
        <v>40.799999999999997</v>
      </c>
      <c r="I197" s="248">
        <v>1.903</v>
      </c>
      <c r="J197" s="249" t="str">
        <f>IFERROR(VLOOKUP($B197,'Core Indicators'!$E$3:$EU$906,147,FALSE),"x")</f>
        <v>x</v>
      </c>
      <c r="K197" s="250">
        <v>-1.4131746999999999</v>
      </c>
      <c r="L197" s="248">
        <v>1.75</v>
      </c>
      <c r="M197" s="249">
        <v>1</v>
      </c>
      <c r="N197" s="249">
        <v>17</v>
      </c>
      <c r="O197" s="249" t="str">
        <f>IFERROR(VLOOKUP(B197,'Core Indicators'!$E$3:$G$9906,3,FALSE),"x")</f>
        <v>x</v>
      </c>
      <c r="P197" s="249">
        <v>469930</v>
      </c>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c r="BZ197" s="243"/>
      <c r="CA197" s="243"/>
      <c r="CB197" s="243"/>
      <c r="CC197" s="243"/>
      <c r="CD197" s="243"/>
      <c r="CE197" s="243"/>
      <c r="CF197" s="243"/>
      <c r="CG197" s="243"/>
      <c r="CH197" s="243"/>
      <c r="CI197" s="243"/>
      <c r="CJ197" s="243"/>
      <c r="CK197" s="243"/>
      <c r="CL197" s="243"/>
      <c r="CM197" s="243"/>
      <c r="CN197" s="243"/>
      <c r="CO197" s="243"/>
      <c r="CP197" s="243"/>
      <c r="CQ197" s="243"/>
      <c r="CR197" s="243"/>
      <c r="CS197" s="243"/>
      <c r="CT197" s="243"/>
      <c r="CU197" s="243"/>
      <c r="CV197" s="243"/>
      <c r="CW197" s="243"/>
      <c r="CX197" s="243"/>
      <c r="CY197" s="243"/>
      <c r="CZ197" s="243"/>
      <c r="DA197" s="243"/>
      <c r="DB197" s="243"/>
      <c r="DC197" s="243"/>
      <c r="DD197" s="243"/>
      <c r="DE197" s="243"/>
      <c r="DF197" s="243"/>
      <c r="DG197" s="243"/>
      <c r="DH197" s="243"/>
      <c r="DI197" s="243"/>
      <c r="DJ197" s="243"/>
      <c r="DK197" s="243"/>
      <c r="DL197" s="243"/>
    </row>
    <row r="198" spans="1:116">
      <c r="A198" s="244" t="s">
        <v>7109</v>
      </c>
      <c r="B198" s="245" t="s">
        <v>7110</v>
      </c>
      <c r="C198" s="248">
        <v>0</v>
      </c>
      <c r="D198" s="248">
        <v>0.80486596300000002</v>
      </c>
      <c r="E198" s="248">
        <v>0</v>
      </c>
      <c r="F198" s="248">
        <v>7.85</v>
      </c>
      <c r="G198" s="248">
        <v>0.39400000000000002</v>
      </c>
      <c r="H198" s="248">
        <v>28.7</v>
      </c>
      <c r="I198" s="248">
        <v>1.681</v>
      </c>
      <c r="J198" s="249" t="str">
        <f>IFERROR(VLOOKUP($B198,'Core Indicators'!$E$3:$EU$906,147,FALSE),"x")</f>
        <v>x</v>
      </c>
      <c r="K198" s="250">
        <v>-0.62567620000000002</v>
      </c>
      <c r="L198" s="248">
        <v>7</v>
      </c>
      <c r="M198" s="249">
        <v>73</v>
      </c>
      <c r="N198" s="249">
        <v>44</v>
      </c>
      <c r="O198" s="249" t="str">
        <f>IFERROR(VLOOKUP(B198,'Core Indicators'!$E$3:$G$9906,3,FALSE),"x")</f>
        <v>x</v>
      </c>
      <c r="P198" s="249">
        <v>14870</v>
      </c>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c r="BZ198" s="243"/>
      <c r="CA198" s="243"/>
      <c r="CB198" s="243"/>
      <c r="CC198" s="243"/>
      <c r="CD198" s="243"/>
      <c r="CE198" s="243"/>
      <c r="CF198" s="243"/>
      <c r="CG198" s="243"/>
      <c r="CH198" s="243"/>
      <c r="CI198" s="243"/>
      <c r="CJ198" s="243"/>
      <c r="CK198" s="243"/>
      <c r="CL198" s="243"/>
      <c r="CM198" s="243"/>
      <c r="CN198" s="243"/>
      <c r="CO198" s="243"/>
      <c r="CP198" s="243"/>
      <c r="CQ198" s="243"/>
      <c r="CR198" s="243"/>
      <c r="CS198" s="243"/>
      <c r="CT198" s="243"/>
      <c r="CU198" s="243"/>
      <c r="CV198" s="243"/>
      <c r="CW198" s="243"/>
      <c r="CX198" s="243"/>
      <c r="CY198" s="243"/>
      <c r="CZ198" s="243"/>
      <c r="DA198" s="243"/>
      <c r="DB198" s="243"/>
      <c r="DC198" s="243"/>
      <c r="DD198" s="243"/>
      <c r="DE198" s="243"/>
      <c r="DF198" s="243"/>
      <c r="DG198" s="243"/>
      <c r="DH198" s="243"/>
      <c r="DI198" s="243"/>
      <c r="DJ198" s="243"/>
      <c r="DK198" s="243"/>
      <c r="DL198" s="243"/>
    </row>
    <row r="199" spans="1:116">
      <c r="A199" s="244" t="s">
        <v>7111</v>
      </c>
      <c r="B199" s="245" t="s">
        <v>7112</v>
      </c>
      <c r="C199" s="248">
        <v>0</v>
      </c>
      <c r="D199" s="248" t="s">
        <v>33</v>
      </c>
      <c r="E199" s="248">
        <v>0</v>
      </c>
      <c r="F199" s="248" t="s">
        <v>33</v>
      </c>
      <c r="G199" s="248">
        <v>0.44400000000000001</v>
      </c>
      <c r="H199" s="248">
        <v>27.1</v>
      </c>
      <c r="I199" s="248" t="s">
        <v>33</v>
      </c>
      <c r="J199" s="249" t="str">
        <f>IFERROR(VLOOKUP($B199,'Core Indicators'!$E$3:$EU$906,147,FALSE),"x")</f>
        <v>x</v>
      </c>
      <c r="K199" s="250">
        <v>0.69426639999999995</v>
      </c>
      <c r="L199" s="248" t="s">
        <v>33</v>
      </c>
      <c r="M199" s="249">
        <v>79</v>
      </c>
      <c r="N199" s="249" t="s">
        <v>33</v>
      </c>
      <c r="O199" s="249" t="str">
        <f>IFERROR(VLOOKUP(B199,'Core Indicators'!$E$3:$G$9906,3,FALSE),"x")</f>
        <v>x</v>
      </c>
      <c r="P199" s="249">
        <v>720</v>
      </c>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c r="BZ199" s="243"/>
      <c r="CA199" s="243"/>
      <c r="CB199" s="243"/>
      <c r="CC199" s="243"/>
      <c r="CD199" s="243"/>
      <c r="CE199" s="243"/>
      <c r="CF199" s="243"/>
      <c r="CG199" s="243"/>
      <c r="CH199" s="243"/>
      <c r="CI199" s="243"/>
      <c r="CJ199" s="243"/>
      <c r="CK199" s="243"/>
      <c r="CL199" s="243"/>
      <c r="CM199" s="243"/>
      <c r="CN199" s="243"/>
      <c r="CO199" s="243"/>
      <c r="CP199" s="243"/>
      <c r="CQ199" s="243"/>
      <c r="CR199" s="243"/>
      <c r="CS199" s="243"/>
      <c r="CT199" s="243"/>
      <c r="CU199" s="243"/>
      <c r="CV199" s="243"/>
      <c r="CW199" s="243"/>
      <c r="CX199" s="243"/>
      <c r="CY199" s="243"/>
      <c r="CZ199" s="243"/>
      <c r="DA199" s="243"/>
      <c r="DB199" s="243"/>
      <c r="DC199" s="243"/>
      <c r="DD199" s="243"/>
      <c r="DE199" s="243"/>
      <c r="DF199" s="243"/>
      <c r="DG199" s="243"/>
      <c r="DH199" s="243"/>
      <c r="DI199" s="243"/>
      <c r="DJ199" s="243"/>
      <c r="DK199" s="243"/>
      <c r="DL199" s="243"/>
    </row>
    <row r="200" spans="1:116">
      <c r="A200" s="244" t="s">
        <v>915</v>
      </c>
      <c r="B200" s="245" t="s">
        <v>7113</v>
      </c>
      <c r="C200" s="248">
        <v>0.75771999300000004</v>
      </c>
      <c r="D200" s="248">
        <v>0.82406529699999997</v>
      </c>
      <c r="E200" s="248">
        <v>0.40300000000000002</v>
      </c>
      <c r="F200" s="248">
        <v>8.1999999999999993</v>
      </c>
      <c r="G200" s="248">
        <v>0.26200000000000001</v>
      </c>
      <c r="H200" s="248">
        <v>40.299999999999997</v>
      </c>
      <c r="I200" s="248">
        <v>1.9590000000000001</v>
      </c>
      <c r="J200" s="249">
        <f>IFERROR(VLOOKUP($B200,'Core Indicators'!$E$3:$EU$906,147,FALSE),"x")</f>
        <v>0</v>
      </c>
      <c r="K200" s="250">
        <v>-0.371533</v>
      </c>
      <c r="L200" s="248">
        <v>6.75</v>
      </c>
      <c r="M200" s="249">
        <v>83</v>
      </c>
      <c r="N200" s="249">
        <v>41</v>
      </c>
      <c r="O200" s="249">
        <f>IFERROR(VLOOKUP(B200,'Core Indicators'!$E$3:$G$9906,3,FALSE),"x")</f>
        <v>1500000</v>
      </c>
      <c r="P200" s="249">
        <v>5130</v>
      </c>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c r="BZ200" s="243"/>
      <c r="CA200" s="243"/>
      <c r="CB200" s="243"/>
      <c r="CC200" s="243"/>
      <c r="CD200" s="243"/>
      <c r="CE200" s="243"/>
      <c r="CF200" s="243"/>
      <c r="CG200" s="243"/>
      <c r="CH200" s="243"/>
      <c r="CI200" s="243"/>
      <c r="CJ200" s="243"/>
      <c r="CK200" s="243"/>
      <c r="CL200" s="243"/>
      <c r="CM200" s="243"/>
      <c r="CN200" s="243"/>
      <c r="CO200" s="243"/>
      <c r="CP200" s="243"/>
      <c r="CQ200" s="243"/>
      <c r="CR200" s="243"/>
      <c r="CS200" s="243"/>
      <c r="CT200" s="243"/>
      <c r="CU200" s="243"/>
      <c r="CV200" s="243"/>
      <c r="CW200" s="243"/>
      <c r="CX200" s="243"/>
      <c r="CY200" s="243"/>
      <c r="CZ200" s="243"/>
      <c r="DA200" s="243"/>
      <c r="DB200" s="243"/>
      <c r="DC200" s="243"/>
      <c r="DD200" s="243"/>
      <c r="DE200" s="243"/>
      <c r="DF200" s="243"/>
      <c r="DG200" s="243"/>
      <c r="DH200" s="243"/>
      <c r="DI200" s="243"/>
      <c r="DJ200" s="243"/>
      <c r="DK200" s="243"/>
      <c r="DL200" s="243"/>
    </row>
    <row r="201" spans="1:116">
      <c r="A201" s="244" t="s">
        <v>432</v>
      </c>
      <c r="B201" s="245" t="s">
        <v>7114</v>
      </c>
      <c r="C201" s="248">
        <v>3.9599963000000002E-2</v>
      </c>
      <c r="D201" s="248">
        <v>0.62512925900000005</v>
      </c>
      <c r="E201" s="248">
        <v>0</v>
      </c>
      <c r="F201" s="248">
        <v>4.33</v>
      </c>
      <c r="G201" s="248">
        <v>0.23799999999999999</v>
      </c>
      <c r="H201" s="248">
        <v>33.700000000000003</v>
      </c>
      <c r="I201" s="248">
        <v>1.9470000000000001</v>
      </c>
      <c r="J201" s="249">
        <f>IFERROR(VLOOKUP($B201,'Core Indicators'!$E$3:$EU$906,147,FALSE),"x")</f>
        <v>865</v>
      </c>
      <c r="K201" s="250">
        <v>-0.36449419999999999</v>
      </c>
      <c r="L201" s="248">
        <v>3.5</v>
      </c>
      <c r="M201" s="249">
        <v>42</v>
      </c>
      <c r="N201" s="249">
        <v>39</v>
      </c>
      <c r="O201" s="249">
        <f>IFERROR(VLOOKUP(B201,'Core Indicators'!$E$3:$G$9906,3,FALSE),"x")</f>
        <v>12415000</v>
      </c>
      <c r="P201" s="249">
        <v>155360</v>
      </c>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c r="BZ201" s="243"/>
      <c r="CA201" s="243"/>
      <c r="CB201" s="243"/>
      <c r="CC201" s="243"/>
      <c r="CD201" s="243"/>
      <c r="CE201" s="243"/>
      <c r="CF201" s="243"/>
      <c r="CG201" s="243"/>
      <c r="CH201" s="243"/>
      <c r="CI201" s="243"/>
      <c r="CJ201" s="243"/>
      <c r="CK201" s="243"/>
      <c r="CL201" s="243"/>
      <c r="CM201" s="243"/>
      <c r="CN201" s="243"/>
      <c r="CO201" s="243"/>
      <c r="CP201" s="243"/>
      <c r="CQ201" s="243"/>
      <c r="CR201" s="243"/>
      <c r="CS201" s="243"/>
      <c r="CT201" s="243"/>
      <c r="CU201" s="243"/>
      <c r="CV201" s="243"/>
      <c r="CW201" s="243"/>
      <c r="CX201" s="243"/>
      <c r="CY201" s="243"/>
      <c r="CZ201" s="243"/>
      <c r="DA201" s="243"/>
      <c r="DB201" s="243"/>
      <c r="DC201" s="243"/>
      <c r="DD201" s="243"/>
      <c r="DE201" s="243"/>
      <c r="DF201" s="243"/>
      <c r="DG201" s="243"/>
      <c r="DH201" s="243"/>
      <c r="DI201" s="243"/>
      <c r="DJ201" s="243"/>
      <c r="DK201" s="243"/>
      <c r="DL201" s="243"/>
    </row>
    <row r="202" spans="1:116">
      <c r="A202" s="244" t="s">
        <v>1291</v>
      </c>
      <c r="B202" s="245" t="s">
        <v>7115</v>
      </c>
      <c r="C202" s="248">
        <v>0.40505643699999999</v>
      </c>
      <c r="D202" s="248">
        <v>0.46509397099999999</v>
      </c>
      <c r="E202" s="248">
        <v>0.18659999999999999</v>
      </c>
      <c r="F202" s="248">
        <v>4.18</v>
      </c>
      <c r="G202" s="248">
        <v>0.22700000000000001</v>
      </c>
      <c r="H202" s="248">
        <v>43.7</v>
      </c>
      <c r="I202" s="248">
        <v>2.605</v>
      </c>
      <c r="J202" s="249">
        <f>IFERROR(VLOOKUP($B202,'Core Indicators'!$E$3:$EU$906,147,FALSE),"x")</f>
        <v>47</v>
      </c>
      <c r="K202" s="250">
        <v>-0.84341489999999997</v>
      </c>
      <c r="L202" s="248">
        <v>3</v>
      </c>
      <c r="M202" s="249">
        <v>32</v>
      </c>
      <c r="N202" s="249">
        <v>31</v>
      </c>
      <c r="O202" s="249">
        <f>IFERROR(VLOOKUP(B202,'Core Indicators'!$E$3:$G$9906,3,FALSE),"x")</f>
        <v>88344000</v>
      </c>
      <c r="P202" s="249">
        <v>769630</v>
      </c>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c r="BZ202" s="243"/>
      <c r="CA202" s="243"/>
      <c r="CB202" s="243"/>
      <c r="CC202" s="243"/>
      <c r="CD202" s="243"/>
      <c r="CE202" s="243"/>
      <c r="CF202" s="243"/>
      <c r="CG202" s="243"/>
      <c r="CH202" s="243"/>
      <c r="CI202" s="243"/>
      <c r="CJ202" s="243"/>
      <c r="CK202" s="243"/>
      <c r="CL202" s="243"/>
      <c r="CM202" s="243"/>
      <c r="CN202" s="243"/>
      <c r="CO202" s="243"/>
      <c r="CP202" s="243"/>
      <c r="CQ202" s="243"/>
      <c r="CR202" s="243"/>
      <c r="CS202" s="243"/>
      <c r="CT202" s="243"/>
      <c r="CU202" s="243"/>
      <c r="CV202" s="243"/>
      <c r="CW202" s="243"/>
      <c r="CX202" s="243"/>
      <c r="CY202" s="243"/>
      <c r="CZ202" s="243"/>
      <c r="DA202" s="243"/>
      <c r="DB202" s="243"/>
      <c r="DC202" s="243"/>
      <c r="DD202" s="243"/>
      <c r="DE202" s="243"/>
      <c r="DF202" s="243"/>
      <c r="DG202" s="243"/>
      <c r="DH202" s="243"/>
      <c r="DI202" s="243"/>
      <c r="DJ202" s="243"/>
      <c r="DK202" s="243"/>
      <c r="DL202" s="243"/>
    </row>
    <row r="203" spans="1:116">
      <c r="A203" s="244" t="s">
        <v>7116</v>
      </c>
      <c r="B203" s="245" t="s">
        <v>7117</v>
      </c>
      <c r="C203" s="248">
        <v>0</v>
      </c>
      <c r="D203" s="248" t="s">
        <v>33</v>
      </c>
      <c r="E203" s="248">
        <v>0</v>
      </c>
      <c r="F203" s="248" t="s">
        <v>33</v>
      </c>
      <c r="G203" s="248" t="s">
        <v>33</v>
      </c>
      <c r="H203" s="248">
        <v>39.1</v>
      </c>
      <c r="I203" s="248" t="s">
        <v>33</v>
      </c>
      <c r="J203" s="249" t="str">
        <f>IFERROR(VLOOKUP($B203,'Core Indicators'!$E$3:$EU$906,147,FALSE),"x")</f>
        <v>x</v>
      </c>
      <c r="K203" s="250">
        <v>1.2213563999999999</v>
      </c>
      <c r="L203" s="248" t="s">
        <v>33</v>
      </c>
      <c r="M203" s="249">
        <v>93</v>
      </c>
      <c r="N203" s="249" t="s">
        <v>33</v>
      </c>
      <c r="O203" s="249" t="str">
        <f>IFERROR(VLOOKUP(B203,'Core Indicators'!$E$3:$G$9906,3,FALSE),"x")</f>
        <v>x</v>
      </c>
      <c r="P203" s="249">
        <v>30</v>
      </c>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c r="BZ203" s="243"/>
      <c r="CA203" s="243"/>
      <c r="CB203" s="243"/>
      <c r="CC203" s="243"/>
      <c r="CD203" s="243"/>
      <c r="CE203" s="243"/>
      <c r="CF203" s="243"/>
      <c r="CG203" s="243"/>
      <c r="CH203" s="243"/>
      <c r="CI203" s="243"/>
      <c r="CJ203" s="243"/>
      <c r="CK203" s="243"/>
      <c r="CL203" s="243"/>
      <c r="CM203" s="243"/>
      <c r="CN203" s="243"/>
      <c r="CO203" s="243"/>
      <c r="CP203" s="243"/>
      <c r="CQ203" s="243"/>
      <c r="CR203" s="243"/>
      <c r="CS203" s="243"/>
      <c r="CT203" s="243"/>
      <c r="CU203" s="243"/>
      <c r="CV203" s="243"/>
      <c r="CW203" s="243"/>
      <c r="CX203" s="243"/>
      <c r="CY203" s="243"/>
      <c r="CZ203" s="243"/>
      <c r="DA203" s="243"/>
      <c r="DB203" s="243"/>
      <c r="DC203" s="243"/>
      <c r="DD203" s="243"/>
      <c r="DE203" s="243"/>
      <c r="DF203" s="243"/>
      <c r="DG203" s="243"/>
      <c r="DH203" s="243"/>
      <c r="DI203" s="243"/>
      <c r="DJ203" s="243"/>
      <c r="DK203" s="243"/>
      <c r="DL203" s="243"/>
    </row>
    <row r="204" spans="1:116">
      <c r="A204" s="244" t="s">
        <v>7118</v>
      </c>
      <c r="B204" s="245" t="s">
        <v>7119</v>
      </c>
      <c r="C204" s="248">
        <v>0.27440004299999998</v>
      </c>
      <c r="D204" s="248">
        <v>0.87015064200000003</v>
      </c>
      <c r="E204" s="248">
        <v>0.02</v>
      </c>
      <c r="F204" s="248">
        <v>9.6</v>
      </c>
      <c r="G204" s="248" t="s">
        <v>33</v>
      </c>
      <c r="H204" s="248" t="s">
        <v>33</v>
      </c>
      <c r="I204" s="248">
        <v>1.7509999999999999</v>
      </c>
      <c r="J204" s="249" t="str">
        <f>IFERROR(VLOOKUP($B204,'Core Indicators'!$E$3:$EU$906,147,FALSE),"x")</f>
        <v>x</v>
      </c>
      <c r="K204" s="250">
        <v>1.2880802</v>
      </c>
      <c r="L204" s="248">
        <v>10</v>
      </c>
      <c r="M204" s="249">
        <v>93</v>
      </c>
      <c r="N204" s="249">
        <v>68</v>
      </c>
      <c r="O204" s="249" t="str">
        <f>IFERROR(VLOOKUP(B204,'Core Indicators'!$E$3:$G$9906,3,FALSE),"x")</f>
        <v>x</v>
      </c>
      <c r="P204" s="249" t="s">
        <v>33</v>
      </c>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c r="BZ204" s="243"/>
      <c r="CA204" s="243"/>
      <c r="CB204" s="243"/>
      <c r="CC204" s="243"/>
      <c r="CD204" s="243"/>
      <c r="CE204" s="243"/>
      <c r="CF204" s="243"/>
      <c r="CG204" s="243"/>
      <c r="CH204" s="243"/>
      <c r="CI204" s="243"/>
      <c r="CJ204" s="243"/>
      <c r="CK204" s="243"/>
      <c r="CL204" s="243"/>
      <c r="CM204" s="243"/>
      <c r="CN204" s="243"/>
      <c r="CO204" s="243"/>
      <c r="CP204" s="243"/>
      <c r="CQ204" s="243"/>
      <c r="CR204" s="243"/>
      <c r="CS204" s="243"/>
      <c r="CT204" s="243"/>
      <c r="CU204" s="243"/>
      <c r="CV204" s="243"/>
      <c r="CW204" s="243"/>
      <c r="CX204" s="243"/>
      <c r="CY204" s="243"/>
      <c r="CZ204" s="243"/>
      <c r="DA204" s="243"/>
      <c r="DB204" s="243"/>
      <c r="DC204" s="243"/>
      <c r="DD204" s="243"/>
      <c r="DE204" s="243"/>
      <c r="DF204" s="243"/>
      <c r="DG204" s="243"/>
      <c r="DH204" s="243"/>
      <c r="DI204" s="243"/>
      <c r="DJ204" s="243"/>
      <c r="DK204" s="243"/>
      <c r="DL204" s="243"/>
    </row>
    <row r="205" spans="1:116">
      <c r="A205" s="244" t="s">
        <v>593</v>
      </c>
      <c r="B205" s="245" t="s">
        <v>7120</v>
      </c>
      <c r="C205" s="248">
        <v>0.50555201699999996</v>
      </c>
      <c r="D205" s="248">
        <v>0.624474682</v>
      </c>
      <c r="E205" s="248">
        <v>3.5999999999999997E-2</v>
      </c>
      <c r="F205" s="248">
        <v>4.75</v>
      </c>
      <c r="G205" s="248">
        <v>0.504</v>
      </c>
      <c r="H205" s="248">
        <v>40.5</v>
      </c>
      <c r="I205" s="248">
        <v>2.08</v>
      </c>
      <c r="J205" s="249" t="str">
        <f>IFERROR(VLOOKUP($B205,'Core Indicators'!$E$3:$EU$906,147,FALSE),"x")</f>
        <v>x</v>
      </c>
      <c r="K205" s="250">
        <v>-0.51942279999999996</v>
      </c>
      <c r="L205" s="248">
        <v>4</v>
      </c>
      <c r="M205" s="249">
        <v>28</v>
      </c>
      <c r="N205" s="249">
        <v>40</v>
      </c>
      <c r="O205" s="249">
        <f>IFERROR(VLOOKUP(B205,'Core Indicators'!$E$3:$G$9906,3,FALSE),"x")</f>
        <v>72564000</v>
      </c>
      <c r="P205" s="249">
        <v>885800</v>
      </c>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c r="BZ205" s="243"/>
      <c r="CA205" s="243"/>
      <c r="CB205" s="243"/>
      <c r="CC205" s="243"/>
      <c r="CD205" s="243"/>
      <c r="CE205" s="243"/>
      <c r="CF205" s="243"/>
      <c r="CG205" s="243"/>
      <c r="CH205" s="243"/>
      <c r="CI205" s="243"/>
      <c r="CJ205" s="243"/>
      <c r="CK205" s="243"/>
      <c r="CL205" s="243"/>
      <c r="CM205" s="243"/>
      <c r="CN205" s="243"/>
      <c r="CO205" s="243"/>
      <c r="CP205" s="243"/>
      <c r="CQ205" s="243"/>
      <c r="CR205" s="243"/>
      <c r="CS205" s="243"/>
      <c r="CT205" s="243"/>
      <c r="CU205" s="243"/>
      <c r="CV205" s="243"/>
      <c r="CW205" s="243"/>
      <c r="CX205" s="243"/>
      <c r="CY205" s="243"/>
      <c r="CZ205" s="243"/>
      <c r="DA205" s="243"/>
      <c r="DB205" s="243"/>
      <c r="DC205" s="243"/>
      <c r="DD205" s="243"/>
      <c r="DE205" s="243"/>
      <c r="DF205" s="243"/>
      <c r="DG205" s="243"/>
      <c r="DH205" s="243"/>
      <c r="DI205" s="243"/>
      <c r="DJ205" s="243"/>
      <c r="DK205" s="243"/>
      <c r="DL205" s="243"/>
    </row>
    <row r="206" spans="1:116">
      <c r="A206" s="244" t="s">
        <v>546</v>
      </c>
      <c r="B206" s="245" t="s">
        <v>7121</v>
      </c>
      <c r="C206" s="248">
        <v>0.92157199999999995</v>
      </c>
      <c r="D206" s="248">
        <v>0.43579606900000001</v>
      </c>
      <c r="E206" s="248">
        <v>0.23899999999999999</v>
      </c>
      <c r="F206" s="248">
        <v>4.4800000000000004</v>
      </c>
      <c r="G206" s="248">
        <v>0.52400000000000002</v>
      </c>
      <c r="H206" s="248">
        <v>42.7</v>
      </c>
      <c r="I206" s="248">
        <v>2.42</v>
      </c>
      <c r="J206" s="249" t="str">
        <f>IFERROR(VLOOKUP($B206,'Core Indicators'!$E$3:$EU$906,147,FALSE),"x")</f>
        <v>x</v>
      </c>
      <c r="K206" s="250">
        <v>-0.73852430000000002</v>
      </c>
      <c r="L206" s="248">
        <v>4</v>
      </c>
      <c r="M206" s="249">
        <v>33</v>
      </c>
      <c r="N206" s="249">
        <v>25</v>
      </c>
      <c r="O206" s="249">
        <f>IFERROR(VLOOKUP(B206,'Core Indicators'!$E$3:$G$9906,3,FALSE),"x")</f>
        <v>47937000</v>
      </c>
      <c r="P206" s="249">
        <v>200520</v>
      </c>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c r="BZ206" s="243"/>
      <c r="CA206" s="243"/>
      <c r="CB206" s="243"/>
      <c r="CC206" s="243"/>
      <c r="CD206" s="243"/>
      <c r="CE206" s="243"/>
      <c r="CF206" s="243"/>
      <c r="CG206" s="243"/>
      <c r="CH206" s="243"/>
      <c r="CI206" s="243"/>
      <c r="CJ206" s="243"/>
      <c r="CK206" s="243"/>
      <c r="CL206" s="243"/>
      <c r="CM206" s="243"/>
      <c r="CN206" s="243"/>
      <c r="CO206" s="243"/>
      <c r="CP206" s="243"/>
      <c r="CQ206" s="243"/>
      <c r="CR206" s="243"/>
      <c r="CS206" s="243"/>
      <c r="CT206" s="243"/>
      <c r="CU206" s="243"/>
      <c r="CV206" s="243"/>
      <c r="CW206" s="243"/>
      <c r="CX206" s="243"/>
      <c r="CY206" s="243"/>
      <c r="CZ206" s="243"/>
      <c r="DA206" s="243"/>
      <c r="DB206" s="243"/>
      <c r="DC206" s="243"/>
      <c r="DD206" s="243"/>
      <c r="DE206" s="243"/>
      <c r="DF206" s="243"/>
      <c r="DG206" s="243"/>
      <c r="DH206" s="243"/>
      <c r="DI206" s="243"/>
      <c r="DJ206" s="243"/>
      <c r="DK206" s="243"/>
      <c r="DL206" s="243"/>
    </row>
    <row r="207" spans="1:116">
      <c r="A207" s="244" t="s">
        <v>627</v>
      </c>
      <c r="B207" s="245" t="s">
        <v>7122</v>
      </c>
      <c r="C207" s="248">
        <v>0.32836996899999998</v>
      </c>
      <c r="D207" s="248">
        <v>0.53035498000000003</v>
      </c>
      <c r="E207" s="248">
        <v>0.16020000000000001</v>
      </c>
      <c r="F207" s="248">
        <v>6.85</v>
      </c>
      <c r="G207" s="248" t="s">
        <v>33</v>
      </c>
      <c r="H207" s="248">
        <v>25.6</v>
      </c>
      <c r="I207" s="248">
        <v>3.1840000000000002</v>
      </c>
      <c r="J207" s="249">
        <f>IFERROR(VLOOKUP($B207,'Core Indicators'!$E$3:$EU$906,147,FALSE),"x")</f>
        <v>1396</v>
      </c>
      <c r="K207" s="250">
        <v>-0.72019900000000003</v>
      </c>
      <c r="L207" s="248">
        <v>5.5</v>
      </c>
      <c r="M207" s="249">
        <v>51</v>
      </c>
      <c r="N207" s="249">
        <v>36</v>
      </c>
      <c r="O207" s="249">
        <f>IFERROR(VLOOKUP(B207,'Core Indicators'!$E$3:$G$9906,3,FALSE),"x")</f>
        <v>39483000</v>
      </c>
      <c r="P207" s="249">
        <v>579400</v>
      </c>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c r="BZ207" s="243"/>
      <c r="CA207" s="243"/>
      <c r="CB207" s="243"/>
      <c r="CC207" s="243"/>
      <c r="CD207" s="243"/>
      <c r="CE207" s="243"/>
      <c r="CF207" s="243"/>
      <c r="CG207" s="243"/>
      <c r="CH207" s="243"/>
      <c r="CI207" s="243"/>
      <c r="CJ207" s="243"/>
      <c r="CK207" s="243"/>
      <c r="CL207" s="243"/>
      <c r="CM207" s="243"/>
      <c r="CN207" s="243"/>
      <c r="CO207" s="243"/>
      <c r="CP207" s="243"/>
      <c r="CQ207" s="243"/>
      <c r="CR207" s="243"/>
      <c r="CS207" s="243"/>
      <c r="CT207" s="243"/>
      <c r="CU207" s="243"/>
      <c r="CV207" s="243"/>
      <c r="CW207" s="243"/>
      <c r="CX207" s="243"/>
      <c r="CY207" s="243"/>
      <c r="CZ207" s="243"/>
      <c r="DA207" s="243"/>
      <c r="DB207" s="243"/>
      <c r="DC207" s="243"/>
      <c r="DD207" s="243"/>
      <c r="DE207" s="243"/>
      <c r="DF207" s="243"/>
      <c r="DG207" s="243"/>
      <c r="DH207" s="243"/>
      <c r="DI207" s="243"/>
      <c r="DJ207" s="243"/>
      <c r="DK207" s="243"/>
      <c r="DL207" s="243"/>
    </row>
    <row r="208" spans="1:116">
      <c r="A208" s="244" t="s">
        <v>7123</v>
      </c>
      <c r="B208" s="245" t="s">
        <v>7124</v>
      </c>
      <c r="C208" s="248">
        <v>0.16945201400000001</v>
      </c>
      <c r="D208" s="248">
        <v>0.87274423599999995</v>
      </c>
      <c r="E208" s="248">
        <v>7.8E-2</v>
      </c>
      <c r="F208" s="248">
        <v>9.9</v>
      </c>
      <c r="G208" s="248">
        <v>0.218</v>
      </c>
      <c r="H208" s="248">
        <v>40</v>
      </c>
      <c r="I208" s="248">
        <v>1.754</v>
      </c>
      <c r="J208" s="249" t="str">
        <f>IFERROR(VLOOKUP($B208,'Core Indicators'!$E$3:$EU$906,147,FALSE),"x")</f>
        <v>x</v>
      </c>
      <c r="K208" s="250">
        <v>0.95056379999999996</v>
      </c>
      <c r="L208" s="248">
        <v>10</v>
      </c>
      <c r="M208" s="249">
        <v>97</v>
      </c>
      <c r="N208" s="249">
        <v>73</v>
      </c>
      <c r="O208" s="249" t="str">
        <f>IFERROR(VLOOKUP(B208,'Core Indicators'!$E$3:$G$9906,3,FALSE),"x")</f>
        <v>x</v>
      </c>
      <c r="P208" s="249">
        <v>175020</v>
      </c>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c r="BZ208" s="243"/>
      <c r="CA208" s="243"/>
      <c r="CB208" s="243"/>
      <c r="CC208" s="243"/>
      <c r="CD208" s="243"/>
      <c r="CE208" s="243"/>
      <c r="CF208" s="243"/>
      <c r="CG208" s="243"/>
      <c r="CH208" s="243"/>
      <c r="CI208" s="243"/>
      <c r="CJ208" s="243"/>
      <c r="CK208" s="243"/>
      <c r="CL208" s="243"/>
      <c r="CM208" s="243"/>
      <c r="CN208" s="243"/>
      <c r="CO208" s="243"/>
      <c r="CP208" s="243"/>
      <c r="CQ208" s="243"/>
      <c r="CR208" s="243"/>
      <c r="CS208" s="243"/>
      <c r="CT208" s="243"/>
      <c r="CU208" s="243"/>
      <c r="CV208" s="243"/>
      <c r="CW208" s="243"/>
      <c r="CX208" s="243"/>
      <c r="CY208" s="243"/>
      <c r="CZ208" s="243"/>
      <c r="DA208" s="243"/>
      <c r="DB208" s="243"/>
      <c r="DC208" s="243"/>
      <c r="DD208" s="243"/>
      <c r="DE208" s="243"/>
      <c r="DF208" s="243"/>
      <c r="DG208" s="243"/>
      <c r="DH208" s="243"/>
      <c r="DI208" s="243"/>
      <c r="DJ208" s="243"/>
      <c r="DK208" s="243"/>
      <c r="DL208" s="243"/>
    </row>
    <row r="209" spans="1:116">
      <c r="A209" s="244" t="s">
        <v>7125</v>
      </c>
      <c r="B209" s="245" t="s">
        <v>7126</v>
      </c>
      <c r="C209" s="248">
        <v>0.58414396999999996</v>
      </c>
      <c r="D209" s="248">
        <v>0.78111588899999995</v>
      </c>
      <c r="E209" s="248">
        <v>0.39600000000000002</v>
      </c>
      <c r="F209" s="248" t="s">
        <v>33</v>
      </c>
      <c r="G209" s="248">
        <v>0.16900000000000001</v>
      </c>
      <c r="H209" s="248">
        <v>41.8</v>
      </c>
      <c r="I209" s="248">
        <v>2.5350000000000001</v>
      </c>
      <c r="J209" s="249" t="str">
        <f>IFERROR(VLOOKUP($B209,'Core Indicators'!$E$3:$EU$906,147,FALSE),"x")</f>
        <v>x</v>
      </c>
      <c r="K209" s="250">
        <v>0.96178960000000002</v>
      </c>
      <c r="L209" s="248" t="s">
        <v>33</v>
      </c>
      <c r="M209" s="249">
        <v>81</v>
      </c>
      <c r="N209" s="249">
        <v>64</v>
      </c>
      <c r="O209" s="249" t="str">
        <f>IFERROR(VLOOKUP(B209,'Core Indicators'!$E$3:$G$9906,3,FALSE),"x")</f>
        <v>x</v>
      </c>
      <c r="P209" s="249">
        <v>9147420</v>
      </c>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c r="BZ209" s="243"/>
      <c r="CA209" s="243"/>
      <c r="CB209" s="243"/>
      <c r="CC209" s="243"/>
      <c r="CD209" s="243"/>
      <c r="CE209" s="243"/>
      <c r="CF209" s="243"/>
      <c r="CG209" s="243"/>
      <c r="CH209" s="243"/>
      <c r="CI209" s="243"/>
      <c r="CJ209" s="243"/>
      <c r="CK209" s="243"/>
      <c r="CL209" s="243"/>
      <c r="CM209" s="243"/>
      <c r="CN209" s="243"/>
      <c r="CO209" s="243"/>
      <c r="CP209" s="243"/>
      <c r="CQ209" s="243"/>
      <c r="CR209" s="243"/>
      <c r="CS209" s="243"/>
      <c r="CT209" s="243"/>
      <c r="CU209" s="243"/>
      <c r="CV209" s="243"/>
      <c r="CW209" s="243"/>
      <c r="CX209" s="243"/>
      <c r="CY209" s="243"/>
      <c r="CZ209" s="243"/>
      <c r="DA209" s="243"/>
      <c r="DB209" s="243"/>
      <c r="DC209" s="243"/>
      <c r="DD209" s="243"/>
      <c r="DE209" s="243"/>
      <c r="DF209" s="243"/>
      <c r="DG209" s="243"/>
      <c r="DH209" s="243"/>
      <c r="DI209" s="243"/>
      <c r="DJ209" s="243"/>
      <c r="DK209" s="243"/>
      <c r="DL209" s="243"/>
    </row>
    <row r="210" spans="1:116">
      <c r="A210" s="244" t="s">
        <v>7127</v>
      </c>
      <c r="B210" s="245" t="s">
        <v>7128</v>
      </c>
      <c r="C210" s="248">
        <v>0.35384998099999998</v>
      </c>
      <c r="D210" s="248">
        <v>0.34046504900000002</v>
      </c>
      <c r="E210" s="248">
        <v>0.13</v>
      </c>
      <c r="F210" s="248">
        <v>3.75</v>
      </c>
      <c r="G210" s="248">
        <v>0.29099999999999998</v>
      </c>
      <c r="H210" s="248">
        <v>32.700000000000003</v>
      </c>
      <c r="I210" s="248">
        <v>1.726</v>
      </c>
      <c r="J210" s="249" t="str">
        <f>IFERROR(VLOOKUP($B210,'Core Indicators'!$E$3:$EU$906,147,FALSE),"x")</f>
        <v>x</v>
      </c>
      <c r="K210" s="250">
        <v>-0.65620719999999999</v>
      </c>
      <c r="L210" s="248">
        <v>3.75</v>
      </c>
      <c r="M210" s="249">
        <v>12</v>
      </c>
      <c r="N210" s="249">
        <v>31</v>
      </c>
      <c r="O210" s="249" t="str">
        <f>IFERROR(VLOOKUP(B210,'Core Indicators'!$E$3:$G$9906,3,FALSE),"x")</f>
        <v>x</v>
      </c>
      <c r="P210" s="249">
        <v>440653</v>
      </c>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c r="BZ210" s="243"/>
      <c r="CA210" s="243"/>
      <c r="CB210" s="243"/>
      <c r="CC210" s="243"/>
      <c r="CD210" s="243"/>
      <c r="CE210" s="243"/>
      <c r="CF210" s="243"/>
      <c r="CG210" s="243"/>
      <c r="CH210" s="243"/>
      <c r="CI210" s="243"/>
      <c r="CJ210" s="243"/>
      <c r="CK210" s="243"/>
      <c r="CL210" s="243"/>
      <c r="CM210" s="243"/>
      <c r="CN210" s="243"/>
      <c r="CO210" s="243"/>
      <c r="CP210" s="243"/>
      <c r="CQ210" s="243"/>
      <c r="CR210" s="243"/>
      <c r="CS210" s="243"/>
      <c r="CT210" s="243"/>
      <c r="CU210" s="243"/>
      <c r="CV210" s="243"/>
      <c r="CW210" s="243"/>
      <c r="CX210" s="243"/>
      <c r="CY210" s="243"/>
      <c r="CZ210" s="243"/>
      <c r="DA210" s="243"/>
      <c r="DB210" s="243"/>
      <c r="DC210" s="243"/>
      <c r="DD210" s="243"/>
      <c r="DE210" s="243"/>
      <c r="DF210" s="243"/>
      <c r="DG210" s="243"/>
      <c r="DH210" s="243"/>
      <c r="DI210" s="243"/>
      <c r="DJ210" s="243"/>
      <c r="DK210" s="243"/>
      <c r="DL210" s="243"/>
    </row>
    <row r="211" spans="1:116">
      <c r="A211" s="244" t="s">
        <v>7129</v>
      </c>
      <c r="B211" s="245" t="s">
        <v>7130</v>
      </c>
      <c r="C211" s="248">
        <v>0</v>
      </c>
      <c r="D211" s="248" t="s">
        <v>33</v>
      </c>
      <c r="E211" s="248">
        <v>0</v>
      </c>
      <c r="F211" s="248" t="s">
        <v>33</v>
      </c>
      <c r="G211" s="248" t="s">
        <v>33</v>
      </c>
      <c r="H211" s="248" t="s">
        <v>33</v>
      </c>
      <c r="I211" s="248" t="s">
        <v>33</v>
      </c>
      <c r="J211" s="249" t="str">
        <f>IFERROR(VLOOKUP($B211,'Core Indicators'!$E$3:$EU$906,147,FALSE),"x")</f>
        <v>x</v>
      </c>
      <c r="K211" s="250">
        <v>0.50178780000000001</v>
      </c>
      <c r="L211" s="248" t="s">
        <v>33</v>
      </c>
      <c r="M211" s="249">
        <v>90</v>
      </c>
      <c r="N211" s="249">
        <v>63</v>
      </c>
      <c r="O211" s="249" t="str">
        <f>IFERROR(VLOOKUP(B211,'Core Indicators'!$E$3:$G$9906,3,FALSE),"x")</f>
        <v>x</v>
      </c>
      <c r="P211" s="249">
        <v>390</v>
      </c>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c r="BZ211" s="243"/>
      <c r="CA211" s="243"/>
      <c r="CB211" s="243"/>
      <c r="CC211" s="243"/>
      <c r="CD211" s="243"/>
      <c r="CE211" s="243"/>
      <c r="CF211" s="243"/>
      <c r="CG211" s="243"/>
      <c r="CH211" s="243"/>
      <c r="CI211" s="243"/>
      <c r="CJ211" s="243"/>
      <c r="CK211" s="243"/>
      <c r="CL211" s="243"/>
      <c r="CM211" s="243"/>
      <c r="CN211" s="243"/>
      <c r="CO211" s="243"/>
      <c r="CP211" s="243"/>
      <c r="CQ211" s="243"/>
      <c r="CR211" s="243"/>
      <c r="CS211" s="243"/>
      <c r="CT211" s="243"/>
      <c r="CU211" s="243"/>
      <c r="CV211" s="243"/>
      <c r="CW211" s="243"/>
      <c r="CX211" s="243"/>
      <c r="CY211" s="243"/>
      <c r="CZ211" s="243"/>
      <c r="DA211" s="243"/>
      <c r="DB211" s="243"/>
      <c r="DC211" s="243"/>
      <c r="DD211" s="243"/>
      <c r="DE211" s="243"/>
      <c r="DF211" s="243"/>
      <c r="DG211" s="243"/>
      <c r="DH211" s="243"/>
      <c r="DI211" s="243"/>
      <c r="DJ211" s="243"/>
      <c r="DK211" s="243"/>
      <c r="DL211" s="243"/>
    </row>
    <row r="212" spans="1:116">
      <c r="A212" s="244" t="s">
        <v>927</v>
      </c>
      <c r="B212" s="245" t="s">
        <v>7131</v>
      </c>
      <c r="C212" s="248">
        <v>0.26454201700000002</v>
      </c>
      <c r="D212" s="248">
        <v>0.452008723</v>
      </c>
      <c r="E212" s="248">
        <v>0.152</v>
      </c>
      <c r="F212" s="248">
        <v>3.07</v>
      </c>
      <c r="G212" s="248">
        <v>0.51200000000000001</v>
      </c>
      <c r="H212" s="248">
        <v>44.7</v>
      </c>
      <c r="I212" s="248">
        <v>2.516</v>
      </c>
      <c r="J212" s="249">
        <f>IFERROR(VLOOKUP($B212,'Core Indicators'!$E$3:$EU$906,147,FALSE),"x")</f>
        <v>5676</v>
      </c>
      <c r="K212" s="250">
        <v>-2.2042741000000001</v>
      </c>
      <c r="L212" s="248">
        <v>1.75</v>
      </c>
      <c r="M212" s="249">
        <v>13</v>
      </c>
      <c r="N212" s="249">
        <v>10</v>
      </c>
      <c r="O212" s="249">
        <f>IFERROR(VLOOKUP(B212,'Core Indicators'!$E$3:$G$9906,3,FALSE),"x")</f>
        <v>28500000</v>
      </c>
      <c r="P212" s="249">
        <v>882050</v>
      </c>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c r="BZ212" s="243"/>
      <c r="CA212" s="243"/>
      <c r="CB212" s="243"/>
      <c r="CC212" s="243"/>
      <c r="CD212" s="243"/>
      <c r="CE212" s="243"/>
      <c r="CF212" s="243"/>
      <c r="CG212" s="243"/>
      <c r="CH212" s="243"/>
      <c r="CI212" s="243"/>
      <c r="CJ212" s="243"/>
      <c r="CK212" s="243"/>
      <c r="CL212" s="243"/>
      <c r="CM212" s="243"/>
      <c r="CN212" s="243"/>
      <c r="CO212" s="243"/>
      <c r="CP212" s="243"/>
      <c r="CQ212" s="243"/>
      <c r="CR212" s="243"/>
      <c r="CS212" s="243"/>
      <c r="CT212" s="243"/>
      <c r="CU212" s="243"/>
      <c r="CV212" s="243"/>
      <c r="CW212" s="243"/>
      <c r="CX212" s="243"/>
      <c r="CY212" s="243"/>
      <c r="CZ212" s="243"/>
      <c r="DA212" s="243"/>
      <c r="DB212" s="243"/>
      <c r="DC212" s="243"/>
      <c r="DD212" s="243"/>
      <c r="DE212" s="243"/>
      <c r="DF212" s="243"/>
      <c r="DG212" s="243"/>
      <c r="DH212" s="243"/>
      <c r="DI212" s="243"/>
      <c r="DJ212" s="243"/>
      <c r="DK212" s="243"/>
      <c r="DL212" s="243"/>
    </row>
    <row r="213" spans="1:116">
      <c r="A213" s="244" t="s">
        <v>7132</v>
      </c>
      <c r="B213" s="245" t="s">
        <v>7133</v>
      </c>
      <c r="C213" s="248" t="s">
        <v>33</v>
      </c>
      <c r="D213" s="248" t="s">
        <v>33</v>
      </c>
      <c r="E213" s="248" t="s">
        <v>33</v>
      </c>
      <c r="F213" s="248" t="s">
        <v>33</v>
      </c>
      <c r="G213" s="248" t="s">
        <v>33</v>
      </c>
      <c r="H213" s="248" t="s">
        <v>33</v>
      </c>
      <c r="I213" s="248" t="s">
        <v>33</v>
      </c>
      <c r="J213" s="249" t="str">
        <f>IFERROR(VLOOKUP($B213,'Core Indicators'!$E$3:$EU$906,147,FALSE),"x")</f>
        <v>x</v>
      </c>
      <c r="K213" s="250">
        <v>0.5793123</v>
      </c>
      <c r="L213" s="248" t="s">
        <v>33</v>
      </c>
      <c r="M213" s="249" t="s">
        <v>33</v>
      </c>
      <c r="N213" s="249" t="s">
        <v>33</v>
      </c>
      <c r="O213" s="249" t="str">
        <f>IFERROR(VLOOKUP(B213,'Core Indicators'!$E$3:$G$9906,3,FALSE),"x")</f>
        <v>x</v>
      </c>
      <c r="P213" s="249" t="s">
        <v>33</v>
      </c>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c r="BZ213" s="243"/>
      <c r="CA213" s="243"/>
      <c r="CB213" s="243"/>
      <c r="CC213" s="243"/>
      <c r="CD213" s="243"/>
      <c r="CE213" s="243"/>
      <c r="CF213" s="243"/>
      <c r="CG213" s="243"/>
      <c r="CH213" s="243"/>
      <c r="CI213" s="243"/>
      <c r="CJ213" s="243"/>
      <c r="CK213" s="243"/>
      <c r="CL213" s="243"/>
      <c r="CM213" s="243"/>
      <c r="CN213" s="243"/>
      <c r="CO213" s="243"/>
      <c r="CP213" s="243"/>
      <c r="CQ213" s="243"/>
      <c r="CR213" s="243"/>
      <c r="CS213" s="243"/>
      <c r="CT213" s="243"/>
      <c r="CU213" s="243"/>
      <c r="CV213" s="243"/>
      <c r="CW213" s="243"/>
      <c r="CX213" s="243"/>
      <c r="CY213" s="243"/>
      <c r="CZ213" s="243"/>
      <c r="DA213" s="243"/>
      <c r="DB213" s="243"/>
      <c r="DC213" s="243"/>
      <c r="DD213" s="243"/>
      <c r="DE213" s="243"/>
      <c r="DF213" s="243"/>
      <c r="DG213" s="243"/>
      <c r="DH213" s="243"/>
      <c r="DI213" s="243"/>
      <c r="DJ213" s="243"/>
      <c r="DK213" s="243"/>
      <c r="DL213" s="243"/>
    </row>
    <row r="214" spans="1:116">
      <c r="A214" s="244" t="s">
        <v>7134</v>
      </c>
      <c r="B214" s="245" t="s">
        <v>7135</v>
      </c>
      <c r="C214" s="248">
        <v>0.27606595900000003</v>
      </c>
      <c r="D214" s="248">
        <v>0.39379519800000001</v>
      </c>
      <c r="E214" s="248">
        <v>0.106</v>
      </c>
      <c r="F214" s="248">
        <v>3.58</v>
      </c>
      <c r="G214" s="248">
        <v>0.29899999999999999</v>
      </c>
      <c r="H214" s="248">
        <v>36.1</v>
      </c>
      <c r="I214" s="248">
        <v>1.738</v>
      </c>
      <c r="J214" s="249" t="str">
        <f>IFERROR(VLOOKUP($B214,'Core Indicators'!$E$3:$EU$906,147,FALSE),"x")</f>
        <v>x</v>
      </c>
      <c r="K214" s="250">
        <v>-0.3139343</v>
      </c>
      <c r="L214" s="248">
        <v>2.75</v>
      </c>
      <c r="M214" s="249">
        <v>20</v>
      </c>
      <c r="N214" s="249">
        <v>41</v>
      </c>
      <c r="O214" s="249" t="str">
        <f>IFERROR(VLOOKUP(B214,'Core Indicators'!$E$3:$G$9906,3,FALSE),"x")</f>
        <v>x</v>
      </c>
      <c r="P214" s="249">
        <v>313429</v>
      </c>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c r="BZ214" s="243"/>
      <c r="CA214" s="243"/>
      <c r="CB214" s="243"/>
      <c r="CC214" s="243"/>
      <c r="CD214" s="243"/>
      <c r="CE214" s="243"/>
      <c r="CF214" s="243"/>
      <c r="CG214" s="243"/>
      <c r="CH214" s="243"/>
      <c r="CI214" s="243"/>
      <c r="CJ214" s="243"/>
      <c r="CK214" s="243"/>
      <c r="CL214" s="243"/>
      <c r="CM214" s="243"/>
      <c r="CN214" s="243"/>
      <c r="CO214" s="243"/>
      <c r="CP214" s="243"/>
      <c r="CQ214" s="243"/>
      <c r="CR214" s="243"/>
      <c r="CS214" s="243"/>
      <c r="CT214" s="243"/>
      <c r="CU214" s="243"/>
      <c r="CV214" s="243"/>
      <c r="CW214" s="243"/>
      <c r="CX214" s="243"/>
      <c r="CY214" s="243"/>
      <c r="CZ214" s="243"/>
      <c r="DA214" s="243"/>
      <c r="DB214" s="243"/>
      <c r="DC214" s="243"/>
      <c r="DD214" s="243"/>
      <c r="DE214" s="243"/>
      <c r="DF214" s="243"/>
      <c r="DG214" s="243"/>
      <c r="DH214" s="243"/>
      <c r="DI214" s="243"/>
      <c r="DJ214" s="243"/>
      <c r="DK214" s="243"/>
      <c r="DL214" s="243"/>
    </row>
    <row r="215" spans="1:116">
      <c r="A215" s="244" t="s">
        <v>7136</v>
      </c>
      <c r="B215" s="245" t="s">
        <v>7137</v>
      </c>
      <c r="C215" s="248">
        <v>0</v>
      </c>
      <c r="D215" s="248">
        <v>0.80376610500000001</v>
      </c>
      <c r="E215" s="248">
        <v>0</v>
      </c>
      <c r="F215" s="248" t="s">
        <v>33</v>
      </c>
      <c r="G215" s="248">
        <v>0.55600000000000005</v>
      </c>
      <c r="H215" s="248">
        <v>32.299999999999997</v>
      </c>
      <c r="I215" s="248" t="s">
        <v>33</v>
      </c>
      <c r="J215" s="249" t="str">
        <f>IFERROR(VLOOKUP($B215,'Core Indicators'!$E$3:$EU$906,147,FALSE),"x")</f>
        <v>x</v>
      </c>
      <c r="K215" s="250">
        <v>0.42156139999999998</v>
      </c>
      <c r="L215" s="248" t="s">
        <v>33</v>
      </c>
      <c r="M215" s="249">
        <v>82</v>
      </c>
      <c r="N215" s="249">
        <v>47</v>
      </c>
      <c r="O215" s="249" t="str">
        <f>IFERROR(VLOOKUP(B215,'Core Indicators'!$E$3:$G$9906,3,FALSE),"x")</f>
        <v>x</v>
      </c>
      <c r="P215" s="249">
        <v>12190</v>
      </c>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c r="BZ215" s="243"/>
      <c r="CA215" s="243"/>
      <c r="CB215" s="243"/>
      <c r="CC215" s="243"/>
      <c r="CD215" s="243"/>
      <c r="CE215" s="243"/>
      <c r="CF215" s="243"/>
      <c r="CG215" s="243"/>
      <c r="CH215" s="243"/>
      <c r="CI215" s="243"/>
      <c r="CJ215" s="243"/>
      <c r="CK215" s="243"/>
      <c r="CL215" s="243"/>
      <c r="CM215" s="243"/>
      <c r="CN215" s="243"/>
      <c r="CO215" s="243"/>
      <c r="CP215" s="243"/>
      <c r="CQ215" s="243"/>
      <c r="CR215" s="243"/>
      <c r="CS215" s="243"/>
      <c r="CT215" s="243"/>
      <c r="CU215" s="243"/>
      <c r="CV215" s="243"/>
      <c r="CW215" s="243"/>
      <c r="CX215" s="243"/>
      <c r="CY215" s="243"/>
      <c r="CZ215" s="243"/>
      <c r="DA215" s="243"/>
      <c r="DB215" s="243"/>
      <c r="DC215" s="243"/>
      <c r="DD215" s="243"/>
      <c r="DE215" s="243"/>
      <c r="DF215" s="243"/>
      <c r="DG215" s="243"/>
      <c r="DH215" s="243"/>
      <c r="DI215" s="243"/>
      <c r="DJ215" s="243"/>
      <c r="DK215" s="243"/>
      <c r="DL215" s="243"/>
    </row>
    <row r="216" spans="1:116">
      <c r="A216" s="244" t="s">
        <v>7138</v>
      </c>
      <c r="B216" s="245" t="s">
        <v>7139</v>
      </c>
      <c r="C216" s="248">
        <v>0</v>
      </c>
      <c r="D216" s="248" t="s">
        <v>33</v>
      </c>
      <c r="E216" s="248">
        <v>0</v>
      </c>
      <c r="F216" s="248" t="s">
        <v>33</v>
      </c>
      <c r="G216" s="248">
        <v>0.41599999999999998</v>
      </c>
      <c r="H216" s="248">
        <v>38.700000000000003</v>
      </c>
      <c r="I216" s="248" t="s">
        <v>33</v>
      </c>
      <c r="J216" s="249" t="str">
        <f>IFERROR(VLOOKUP($B216,'Core Indicators'!$E$3:$EU$906,147,FALSE),"x")</f>
        <v>x</v>
      </c>
      <c r="K216" s="250">
        <v>1.0529651</v>
      </c>
      <c r="L216" s="248" t="s">
        <v>33</v>
      </c>
      <c r="M216" s="249">
        <v>84</v>
      </c>
      <c r="N216" s="249" t="s">
        <v>33</v>
      </c>
      <c r="O216" s="249" t="str">
        <f>IFERROR(VLOOKUP(B216,'Core Indicators'!$E$3:$G$9906,3,FALSE),"x")</f>
        <v>x</v>
      </c>
      <c r="P216" s="249">
        <v>2780</v>
      </c>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c r="BZ216" s="243"/>
      <c r="CA216" s="243"/>
      <c r="CB216" s="243"/>
      <c r="CC216" s="243"/>
      <c r="CD216" s="243"/>
      <c r="CE216" s="243"/>
      <c r="CF216" s="243"/>
      <c r="CG216" s="243"/>
      <c r="CH216" s="243"/>
      <c r="CI216" s="243"/>
      <c r="CJ216" s="243"/>
      <c r="CK216" s="243"/>
      <c r="CL216" s="243"/>
      <c r="CM216" s="243"/>
      <c r="CN216" s="243"/>
      <c r="CO216" s="243"/>
      <c r="CP216" s="243"/>
      <c r="CQ216" s="243"/>
      <c r="CR216" s="243"/>
      <c r="CS216" s="243"/>
      <c r="CT216" s="243"/>
      <c r="CU216" s="243"/>
      <c r="CV216" s="243"/>
      <c r="CW216" s="243"/>
      <c r="CX216" s="243"/>
      <c r="CY216" s="243"/>
      <c r="CZ216" s="243"/>
      <c r="DA216" s="243"/>
      <c r="DB216" s="243"/>
      <c r="DC216" s="243"/>
      <c r="DD216" s="243"/>
      <c r="DE216" s="243"/>
      <c r="DF216" s="243"/>
      <c r="DG216" s="243"/>
      <c r="DH216" s="243"/>
      <c r="DI216" s="243"/>
      <c r="DJ216" s="243"/>
      <c r="DK216" s="243"/>
      <c r="DL216" s="243"/>
    </row>
    <row r="217" spans="1:116">
      <c r="A217" s="244" t="s">
        <v>1322</v>
      </c>
      <c r="B217" s="245" t="s">
        <v>7140</v>
      </c>
      <c r="C217" s="248">
        <v>0.624999992</v>
      </c>
      <c r="D217" s="248">
        <v>0.24233706099999999</v>
      </c>
      <c r="E217" s="248">
        <v>0.5</v>
      </c>
      <c r="F217" s="248">
        <v>1.5</v>
      </c>
      <c r="G217" s="248">
        <v>0.83799999999999997</v>
      </c>
      <c r="H217" s="248">
        <v>36.700000000000003</v>
      </c>
      <c r="I217" s="248">
        <v>3.081</v>
      </c>
      <c r="J217" s="249">
        <f>IFERROR(VLOOKUP($B217,'Core Indicators'!$E$3:$EU$906,147,FALSE),"x")</f>
        <v>1053</v>
      </c>
      <c r="K217" s="250">
        <v>-1.9015896000000001</v>
      </c>
      <c r="L217" s="248">
        <v>1.25</v>
      </c>
      <c r="M217" s="249">
        <v>10</v>
      </c>
      <c r="N217" s="249">
        <v>13</v>
      </c>
      <c r="O217" s="249">
        <f>IFERROR(VLOOKUP(B217,'Core Indicators'!$E$3:$G$9906,3,FALSE),"x")</f>
        <v>35313000</v>
      </c>
      <c r="P217" s="249">
        <v>527970</v>
      </c>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c r="BZ217" s="243"/>
      <c r="CA217" s="243"/>
      <c r="CB217" s="243"/>
      <c r="CC217" s="243"/>
      <c r="CD217" s="243"/>
      <c r="CE217" s="243"/>
      <c r="CF217" s="243"/>
      <c r="CG217" s="243"/>
      <c r="CH217" s="243"/>
      <c r="CI217" s="243"/>
      <c r="CJ217" s="243"/>
      <c r="CK217" s="243"/>
      <c r="CL217" s="243"/>
      <c r="CM217" s="243"/>
      <c r="CN217" s="243"/>
      <c r="CO217" s="243"/>
      <c r="CP217" s="243"/>
      <c r="CQ217" s="243"/>
      <c r="CR217" s="243"/>
      <c r="CS217" s="243"/>
      <c r="CT217" s="243"/>
      <c r="CU217" s="243"/>
      <c r="CV217" s="243"/>
      <c r="CW217" s="243"/>
      <c r="CX217" s="243"/>
      <c r="CY217" s="243"/>
      <c r="CZ217" s="243"/>
      <c r="DA217" s="243"/>
      <c r="DB217" s="243"/>
      <c r="DC217" s="243"/>
      <c r="DD217" s="243"/>
      <c r="DE217" s="243"/>
      <c r="DF217" s="243"/>
      <c r="DG217" s="243"/>
      <c r="DH217" s="243"/>
      <c r="DI217" s="243"/>
      <c r="DJ217" s="243"/>
      <c r="DK217" s="243"/>
      <c r="DL217" s="243"/>
    </row>
    <row r="218" spans="1:116">
      <c r="A218" s="244" t="s">
        <v>7141</v>
      </c>
      <c r="B218" s="245" t="s">
        <v>7142</v>
      </c>
      <c r="C218" s="248">
        <v>0.875724956</v>
      </c>
      <c r="D218" s="248">
        <v>0.81999111499999999</v>
      </c>
      <c r="E218" s="248">
        <v>2.0000000000000001E-4</v>
      </c>
      <c r="F218" s="248">
        <v>7.1</v>
      </c>
      <c r="G218" s="248">
        <v>0.38800000000000001</v>
      </c>
      <c r="H218" s="248">
        <v>54.1</v>
      </c>
      <c r="I218" s="248">
        <v>2.3079999999999998</v>
      </c>
      <c r="J218" s="249" t="str">
        <f>IFERROR(VLOOKUP($B218,'Core Indicators'!$E$3:$EU$906,147,FALSE),"x")</f>
        <v>x</v>
      </c>
      <c r="K218" s="250">
        <v>1.7703E-2</v>
      </c>
      <c r="L218" s="248">
        <v>7.25</v>
      </c>
      <c r="M218" s="249">
        <v>81</v>
      </c>
      <c r="N218" s="249">
        <v>41</v>
      </c>
      <c r="O218" s="249" t="str">
        <f>IFERROR(VLOOKUP(B218,'Core Indicators'!$E$3:$G$9906,3,FALSE),"x")</f>
        <v>x</v>
      </c>
      <c r="P218" s="249">
        <v>1213090</v>
      </c>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c r="BZ218" s="243"/>
      <c r="CA218" s="243"/>
      <c r="CB218" s="243"/>
      <c r="CC218" s="243"/>
      <c r="CD218" s="243"/>
      <c r="CE218" s="243"/>
      <c r="CF218" s="243"/>
      <c r="CG218" s="243"/>
      <c r="CH218" s="243"/>
      <c r="CI218" s="243"/>
      <c r="CJ218" s="243"/>
      <c r="CK218" s="243"/>
      <c r="CL218" s="243"/>
      <c r="CM218" s="243"/>
      <c r="CN218" s="243"/>
      <c r="CO218" s="243"/>
      <c r="CP218" s="243"/>
      <c r="CQ218" s="243"/>
      <c r="CR218" s="243"/>
      <c r="CS218" s="243"/>
      <c r="CT218" s="243"/>
      <c r="CU218" s="243"/>
      <c r="CV218" s="243"/>
      <c r="CW218" s="243"/>
      <c r="CX218" s="243"/>
      <c r="CY218" s="243"/>
      <c r="CZ218" s="243"/>
      <c r="DA218" s="243"/>
      <c r="DB218" s="243"/>
      <c r="DC218" s="243"/>
      <c r="DD218" s="243"/>
      <c r="DE218" s="243"/>
      <c r="DF218" s="243"/>
      <c r="DG218" s="243"/>
      <c r="DH218" s="243"/>
      <c r="DI218" s="243"/>
      <c r="DJ218" s="243"/>
      <c r="DK218" s="243"/>
      <c r="DL218" s="243"/>
    </row>
    <row r="219" spans="1:116">
      <c r="A219" s="244" t="s">
        <v>7143</v>
      </c>
      <c r="B219" s="245" t="s">
        <v>7144</v>
      </c>
      <c r="C219" s="248">
        <v>0.70259998800000001</v>
      </c>
      <c r="D219" s="248">
        <v>0.71503134599999996</v>
      </c>
      <c r="E219" s="248">
        <v>0.12</v>
      </c>
      <c r="F219" s="248">
        <v>6.1</v>
      </c>
      <c r="G219" s="248">
        <v>0.52400000000000002</v>
      </c>
      <c r="H219" s="248">
        <v>51.5</v>
      </c>
      <c r="I219" s="248">
        <v>1.992</v>
      </c>
      <c r="J219" s="249" t="str">
        <f>IFERROR(VLOOKUP($B219,'Core Indicators'!$E$3:$EU$906,147,FALSE),"x")</f>
        <v>x</v>
      </c>
      <c r="K219" s="250">
        <v>-0.56117709999999998</v>
      </c>
      <c r="L219" s="248">
        <v>4.5</v>
      </c>
      <c r="M219" s="249">
        <v>53</v>
      </c>
      <c r="N219" s="249">
        <v>37</v>
      </c>
      <c r="O219" s="249" t="str">
        <f>IFERROR(VLOOKUP(B219,'Core Indicators'!$E$3:$G$9906,3,FALSE),"x")</f>
        <v>x</v>
      </c>
      <c r="P219" s="249">
        <v>743390</v>
      </c>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c r="BZ219" s="243"/>
      <c r="CA219" s="243"/>
      <c r="CB219" s="243"/>
      <c r="CC219" s="243"/>
      <c r="CD219" s="243"/>
      <c r="CE219" s="243"/>
      <c r="CF219" s="243"/>
      <c r="CG219" s="243"/>
      <c r="CH219" s="243"/>
      <c r="CI219" s="243"/>
      <c r="CJ219" s="243"/>
      <c r="CK219" s="243"/>
      <c r="CL219" s="243"/>
      <c r="CM219" s="243"/>
      <c r="CN219" s="243"/>
      <c r="CO219" s="243"/>
      <c r="CP219" s="243"/>
      <c r="CQ219" s="243"/>
      <c r="CR219" s="243"/>
      <c r="CS219" s="243"/>
      <c r="CT219" s="243"/>
      <c r="CU219" s="243"/>
      <c r="CV219" s="243"/>
      <c r="CW219" s="243"/>
      <c r="CX219" s="243"/>
      <c r="CY219" s="243"/>
      <c r="CZ219" s="243"/>
      <c r="DA219" s="243"/>
      <c r="DB219" s="243"/>
      <c r="DC219" s="243"/>
      <c r="DD219" s="243"/>
      <c r="DE219" s="243"/>
      <c r="DF219" s="243"/>
      <c r="DG219" s="243"/>
      <c r="DH219" s="243"/>
      <c r="DI219" s="243"/>
      <c r="DJ219" s="243"/>
      <c r="DK219" s="243"/>
      <c r="DL219" s="243"/>
    </row>
    <row r="220" spans="1:116">
      <c r="A220" s="244" t="s">
        <v>7145</v>
      </c>
      <c r="B220" s="245" t="s">
        <v>7146</v>
      </c>
      <c r="C220" s="248">
        <v>0.30790001099999997</v>
      </c>
      <c r="D220" s="248">
        <v>0.56303748799999997</v>
      </c>
      <c r="E220" s="248">
        <v>0.01</v>
      </c>
      <c r="F220" s="248">
        <v>3.85</v>
      </c>
      <c r="G220" s="248">
        <v>0.51900000000000002</v>
      </c>
      <c r="H220" s="248">
        <v>50.3</v>
      </c>
      <c r="I220" s="248">
        <v>2.0510000000000002</v>
      </c>
      <c r="J220" s="249" t="str">
        <f>IFERROR(VLOOKUP($B220,'Core Indicators'!$E$3:$EU$906,147,FALSE),"x")</f>
        <v>x</v>
      </c>
      <c r="K220" s="250">
        <v>-1.2109411999999999</v>
      </c>
      <c r="L220" s="248">
        <v>2.75</v>
      </c>
      <c r="M220" s="249">
        <v>25</v>
      </c>
      <c r="N220" s="249">
        <v>22</v>
      </c>
      <c r="O220" s="249" t="str">
        <f>IFERROR(VLOOKUP(B220,'Core Indicators'!$E$3:$G$9906,3,FALSE),"x")</f>
        <v>x</v>
      </c>
      <c r="P220" s="249">
        <v>386850</v>
      </c>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c r="BZ220" s="243"/>
      <c r="CA220" s="243"/>
      <c r="CB220" s="243"/>
      <c r="CC220" s="243"/>
      <c r="CD220" s="243"/>
      <c r="CE220" s="243"/>
      <c r="CF220" s="243"/>
      <c r="CG220" s="243"/>
      <c r="CH220" s="243"/>
      <c r="CI220" s="243"/>
      <c r="CJ220" s="243"/>
      <c r="CK220" s="243"/>
      <c r="CL220" s="243"/>
      <c r="CM220" s="243"/>
      <c r="CN220" s="243"/>
      <c r="CO220" s="243"/>
      <c r="CP220" s="243"/>
      <c r="CQ220" s="243"/>
      <c r="CR220" s="243"/>
      <c r="CS220" s="243"/>
      <c r="CT220" s="243"/>
      <c r="CU220" s="243"/>
      <c r="CV220" s="243"/>
      <c r="CW220" s="243"/>
      <c r="CX220" s="243"/>
      <c r="CY220" s="243"/>
      <c r="CZ220" s="243"/>
      <c r="DA220" s="243"/>
      <c r="DB220" s="243"/>
      <c r="DC220" s="243"/>
      <c r="DD220" s="243"/>
      <c r="DE220" s="243"/>
      <c r="DF220" s="243"/>
      <c r="DG220" s="243"/>
      <c r="DH220" s="243"/>
      <c r="DI220" s="243"/>
      <c r="DJ220" s="243"/>
      <c r="DK220" s="243"/>
      <c r="DL220" s="243"/>
    </row>
    <row r="221" spans="1:116">
      <c r="A221" s="243"/>
      <c r="B221" s="243"/>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c r="BZ221" s="243"/>
      <c r="CA221" s="243"/>
      <c r="CB221" s="243"/>
      <c r="CC221" s="243"/>
      <c r="CD221" s="243"/>
      <c r="CE221" s="243"/>
      <c r="CF221" s="243"/>
      <c r="CG221" s="243"/>
      <c r="CH221" s="243"/>
      <c r="CI221" s="243"/>
      <c r="CJ221" s="243"/>
      <c r="CK221" s="243"/>
      <c r="CL221" s="243"/>
      <c r="CM221" s="243"/>
      <c r="CN221" s="243"/>
      <c r="CO221" s="243"/>
      <c r="CP221" s="243"/>
      <c r="CQ221" s="243"/>
      <c r="CR221" s="243"/>
      <c r="CS221" s="243"/>
      <c r="CT221" s="243"/>
      <c r="CU221" s="243"/>
      <c r="CV221" s="243"/>
      <c r="CW221" s="243"/>
      <c r="CX221" s="243"/>
      <c r="CY221" s="243"/>
      <c r="CZ221" s="243"/>
      <c r="DA221" s="243"/>
      <c r="DB221" s="243"/>
      <c r="DC221" s="243"/>
      <c r="DD221" s="243"/>
      <c r="DE221" s="243"/>
      <c r="DF221" s="243"/>
      <c r="DG221" s="243"/>
      <c r="DH221" s="243"/>
      <c r="DI221" s="243"/>
      <c r="DJ221" s="243"/>
      <c r="DK221" s="243"/>
      <c r="DL221" s="243"/>
    </row>
    <row r="222" spans="1:116">
      <c r="A222" s="243"/>
      <c r="B222" s="243"/>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43"/>
      <c r="AZ222" s="243"/>
      <c r="BA222" s="243"/>
      <c r="BB222" s="243"/>
      <c r="BC222" s="243"/>
      <c r="BD222" s="243"/>
      <c r="BE222" s="243"/>
      <c r="BF222" s="243"/>
      <c r="BG222" s="243"/>
      <c r="BH222" s="243"/>
      <c r="BI222" s="243"/>
      <c r="BJ222" s="243"/>
      <c r="BK222" s="243"/>
      <c r="BL222" s="243"/>
      <c r="BM222" s="243"/>
      <c r="BN222" s="243"/>
      <c r="BO222" s="243"/>
      <c r="BP222" s="243"/>
      <c r="BQ222" s="243"/>
      <c r="BR222" s="243"/>
      <c r="BS222" s="243"/>
      <c r="BT222" s="243"/>
      <c r="BU222" s="243"/>
      <c r="BV222" s="243"/>
      <c r="BW222" s="243"/>
      <c r="BX222" s="243"/>
      <c r="BY222" s="243"/>
      <c r="BZ222" s="243"/>
      <c r="CA222" s="243"/>
      <c r="CB222" s="243"/>
      <c r="CC222" s="243"/>
      <c r="CD222" s="243"/>
      <c r="CE222" s="243"/>
      <c r="CF222" s="243"/>
      <c r="CG222" s="243"/>
      <c r="CH222" s="243"/>
      <c r="CI222" s="243"/>
      <c r="CJ222" s="243"/>
      <c r="CK222" s="243"/>
      <c r="CL222" s="243"/>
      <c r="CM222" s="243"/>
      <c r="CN222" s="243"/>
      <c r="CO222" s="243"/>
      <c r="CP222" s="243"/>
      <c r="CQ222" s="243"/>
      <c r="CR222" s="243"/>
      <c r="CS222" s="243"/>
      <c r="CT222" s="243"/>
      <c r="CU222" s="243"/>
      <c r="CV222" s="243"/>
      <c r="CW222" s="243"/>
      <c r="CX222" s="243"/>
      <c r="CY222" s="243"/>
      <c r="CZ222" s="243"/>
      <c r="DA222" s="243"/>
      <c r="DB222" s="243"/>
      <c r="DC222" s="243"/>
      <c r="DD222" s="243"/>
      <c r="DE222" s="243"/>
      <c r="DF222" s="243"/>
      <c r="DG222" s="243"/>
      <c r="DH222" s="243"/>
      <c r="DI222" s="243"/>
      <c r="DJ222" s="243"/>
      <c r="DK222" s="243"/>
      <c r="DL222" s="243"/>
    </row>
    <row r="223" spans="1:116">
      <c r="A223" s="243"/>
      <c r="B223" s="243"/>
      <c r="C223" s="243"/>
      <c r="D223" s="243"/>
      <c r="E223" s="243"/>
      <c r="F223" s="243"/>
      <c r="G223" s="243"/>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43"/>
      <c r="AZ223" s="243"/>
      <c r="BA223" s="243"/>
      <c r="BB223" s="243"/>
      <c r="BC223" s="243"/>
      <c r="BD223" s="243"/>
      <c r="BE223" s="243"/>
      <c r="BF223" s="243"/>
      <c r="BG223" s="243"/>
      <c r="BH223" s="243"/>
      <c r="BI223" s="243"/>
      <c r="BJ223" s="243"/>
      <c r="BK223" s="243"/>
      <c r="BL223" s="243"/>
      <c r="BM223" s="243"/>
      <c r="BN223" s="243"/>
      <c r="BO223" s="243"/>
      <c r="BP223" s="243"/>
      <c r="BQ223" s="243"/>
      <c r="BR223" s="243"/>
      <c r="BS223" s="243"/>
      <c r="BT223" s="243"/>
      <c r="BU223" s="243"/>
      <c r="BV223" s="243"/>
      <c r="BW223" s="243"/>
      <c r="BX223" s="243"/>
      <c r="BY223" s="243"/>
      <c r="BZ223" s="243"/>
      <c r="CA223" s="243"/>
      <c r="CB223" s="243"/>
      <c r="CC223" s="243"/>
      <c r="CD223" s="243"/>
      <c r="CE223" s="243"/>
      <c r="CF223" s="243"/>
      <c r="CG223" s="243"/>
      <c r="CH223" s="243"/>
      <c r="CI223" s="243"/>
      <c r="CJ223" s="243"/>
      <c r="CK223" s="243"/>
      <c r="CL223" s="243"/>
      <c r="CM223" s="243"/>
      <c r="CN223" s="243"/>
      <c r="CO223" s="243"/>
      <c r="CP223" s="243"/>
      <c r="CQ223" s="243"/>
      <c r="CR223" s="243"/>
      <c r="CS223" s="243"/>
      <c r="CT223" s="243"/>
      <c r="CU223" s="243"/>
      <c r="CV223" s="243"/>
      <c r="CW223" s="243"/>
      <c r="CX223" s="243"/>
      <c r="CY223" s="243"/>
      <c r="CZ223" s="243"/>
      <c r="DA223" s="243"/>
      <c r="DB223" s="243"/>
      <c r="DC223" s="243"/>
      <c r="DD223" s="243"/>
      <c r="DE223" s="243"/>
      <c r="DF223" s="243"/>
      <c r="DG223" s="243"/>
      <c r="DH223" s="243"/>
      <c r="DI223" s="243"/>
      <c r="DJ223" s="243"/>
      <c r="DK223" s="243"/>
      <c r="DL223" s="243"/>
    </row>
    <row r="224" spans="1:116">
      <c r="A224" s="243"/>
      <c r="B224" s="243"/>
      <c r="C224" s="243"/>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43"/>
      <c r="AZ224" s="243"/>
      <c r="BA224" s="243"/>
      <c r="BB224" s="243"/>
      <c r="BC224" s="243"/>
      <c r="BD224" s="243"/>
      <c r="BE224" s="243"/>
      <c r="BF224" s="243"/>
      <c r="BG224" s="243"/>
      <c r="BH224" s="243"/>
      <c r="BI224" s="243"/>
      <c r="BJ224" s="243"/>
      <c r="BK224" s="243"/>
      <c r="BL224" s="243"/>
      <c r="BM224" s="243"/>
      <c r="BN224" s="243"/>
      <c r="BO224" s="243"/>
      <c r="BP224" s="243"/>
      <c r="BQ224" s="243"/>
      <c r="BR224" s="243"/>
      <c r="BS224" s="243"/>
      <c r="BT224" s="243"/>
      <c r="BU224" s="243"/>
      <c r="BV224" s="243"/>
      <c r="BW224" s="243"/>
      <c r="BX224" s="243"/>
      <c r="BY224" s="243"/>
      <c r="BZ224" s="243"/>
      <c r="CA224" s="243"/>
      <c r="CB224" s="243"/>
      <c r="CC224" s="243"/>
      <c r="CD224" s="243"/>
      <c r="CE224" s="243"/>
      <c r="CF224" s="243"/>
      <c r="CG224" s="243"/>
      <c r="CH224" s="243"/>
      <c r="CI224" s="243"/>
      <c r="CJ224" s="243"/>
      <c r="CK224" s="243"/>
      <c r="CL224" s="243"/>
      <c r="CM224" s="243"/>
      <c r="CN224" s="243"/>
      <c r="CO224" s="243"/>
      <c r="CP224" s="243"/>
      <c r="CQ224" s="243"/>
      <c r="CR224" s="243"/>
      <c r="CS224" s="243"/>
      <c r="CT224" s="243"/>
      <c r="CU224" s="243"/>
      <c r="CV224" s="243"/>
      <c r="CW224" s="243"/>
      <c r="CX224" s="243"/>
      <c r="CY224" s="243"/>
      <c r="CZ224" s="243"/>
      <c r="DA224" s="243"/>
      <c r="DB224" s="243"/>
      <c r="DC224" s="243"/>
      <c r="DD224" s="243"/>
      <c r="DE224" s="243"/>
      <c r="DF224" s="243"/>
      <c r="DG224" s="243"/>
      <c r="DH224" s="243"/>
      <c r="DI224" s="243"/>
      <c r="DJ224" s="243"/>
      <c r="DK224" s="243"/>
      <c r="DL224" s="243"/>
    </row>
    <row r="225" spans="1:116">
      <c r="A225" s="243"/>
      <c r="B225" s="243"/>
      <c r="C225" s="243"/>
      <c r="D225" s="243"/>
      <c r="E225" s="243"/>
      <c r="F225" s="243"/>
      <c r="G225" s="243"/>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3"/>
      <c r="AZ225" s="243"/>
      <c r="BA225" s="243"/>
      <c r="BB225" s="243"/>
      <c r="BC225" s="243"/>
      <c r="BD225" s="243"/>
      <c r="BE225" s="243"/>
      <c r="BF225" s="243"/>
      <c r="BG225" s="243"/>
      <c r="BH225" s="243"/>
      <c r="BI225" s="243"/>
      <c r="BJ225" s="243"/>
      <c r="BK225" s="243"/>
      <c r="BL225" s="243"/>
      <c r="BM225" s="243"/>
      <c r="BN225" s="243"/>
      <c r="BO225" s="243"/>
      <c r="BP225" s="243"/>
      <c r="BQ225" s="243"/>
      <c r="BR225" s="243"/>
      <c r="BS225" s="243"/>
      <c r="BT225" s="243"/>
      <c r="BU225" s="243"/>
      <c r="BV225" s="243"/>
      <c r="BW225" s="243"/>
      <c r="BX225" s="243"/>
      <c r="BY225" s="243"/>
      <c r="BZ225" s="243"/>
      <c r="CA225" s="243"/>
      <c r="CB225" s="243"/>
      <c r="CC225" s="243"/>
      <c r="CD225" s="243"/>
      <c r="CE225" s="243"/>
      <c r="CF225" s="243"/>
      <c r="CG225" s="243"/>
      <c r="CH225" s="243"/>
      <c r="CI225" s="243"/>
      <c r="CJ225" s="243"/>
      <c r="CK225" s="243"/>
      <c r="CL225" s="243"/>
      <c r="CM225" s="243"/>
      <c r="CN225" s="243"/>
      <c r="CO225" s="243"/>
      <c r="CP225" s="243"/>
      <c r="CQ225" s="243"/>
      <c r="CR225" s="243"/>
      <c r="CS225" s="243"/>
      <c r="CT225" s="243"/>
      <c r="CU225" s="243"/>
      <c r="CV225" s="243"/>
      <c r="CW225" s="243"/>
      <c r="CX225" s="243"/>
      <c r="CY225" s="243"/>
      <c r="CZ225" s="243"/>
      <c r="DA225" s="243"/>
      <c r="DB225" s="243"/>
      <c r="DC225" s="243"/>
      <c r="DD225" s="243"/>
      <c r="DE225" s="243"/>
      <c r="DF225" s="243"/>
      <c r="DG225" s="243"/>
      <c r="DH225" s="243"/>
      <c r="DI225" s="243"/>
      <c r="DJ225" s="243"/>
      <c r="DK225" s="243"/>
      <c r="DL225" s="243"/>
    </row>
    <row r="226" spans="1:116">
      <c r="A226" s="243"/>
      <c r="B226" s="243"/>
      <c r="C226" s="243"/>
      <c r="D226" s="243"/>
      <c r="E226" s="243"/>
      <c r="F226" s="243"/>
      <c r="G226" s="243"/>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3"/>
      <c r="AZ226" s="243"/>
      <c r="BA226" s="243"/>
      <c r="BB226" s="243"/>
      <c r="BC226" s="243"/>
      <c r="BD226" s="243"/>
      <c r="BE226" s="243"/>
      <c r="BF226" s="243"/>
      <c r="BG226" s="243"/>
      <c r="BH226" s="243"/>
      <c r="BI226" s="243"/>
      <c r="BJ226" s="243"/>
      <c r="BK226" s="243"/>
      <c r="BL226" s="243"/>
      <c r="BM226" s="243"/>
      <c r="BN226" s="243"/>
      <c r="BO226" s="243"/>
      <c r="BP226" s="243"/>
      <c r="BQ226" s="243"/>
      <c r="BR226" s="243"/>
      <c r="BS226" s="243"/>
      <c r="BT226" s="243"/>
      <c r="BU226" s="243"/>
      <c r="BV226" s="243"/>
      <c r="BW226" s="243"/>
      <c r="BX226" s="243"/>
      <c r="BY226" s="243"/>
      <c r="BZ226" s="243"/>
      <c r="CA226" s="243"/>
      <c r="CB226" s="243"/>
      <c r="CC226" s="243"/>
      <c r="CD226" s="243"/>
      <c r="CE226" s="243"/>
      <c r="CF226" s="243"/>
      <c r="CG226" s="243"/>
      <c r="CH226" s="243"/>
      <c r="CI226" s="243"/>
      <c r="CJ226" s="243"/>
      <c r="CK226" s="243"/>
      <c r="CL226" s="243"/>
      <c r="CM226" s="243"/>
      <c r="CN226" s="243"/>
      <c r="CO226" s="243"/>
      <c r="CP226" s="243"/>
      <c r="CQ226" s="243"/>
      <c r="CR226" s="243"/>
      <c r="CS226" s="243"/>
      <c r="CT226" s="243"/>
      <c r="CU226" s="243"/>
      <c r="CV226" s="243"/>
      <c r="CW226" s="243"/>
      <c r="CX226" s="243"/>
      <c r="CY226" s="243"/>
      <c r="CZ226" s="243"/>
      <c r="DA226" s="243"/>
      <c r="DB226" s="243"/>
      <c r="DC226" s="243"/>
      <c r="DD226" s="243"/>
      <c r="DE226" s="243"/>
      <c r="DF226" s="243"/>
      <c r="DG226" s="243"/>
      <c r="DH226" s="243"/>
      <c r="DI226" s="243"/>
      <c r="DJ226" s="243"/>
      <c r="DK226" s="243"/>
      <c r="DL226" s="243"/>
    </row>
    <row r="227" spans="1:116">
      <c r="A227" s="243"/>
      <c r="B227" s="243"/>
      <c r="C227" s="243"/>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3"/>
      <c r="AZ227" s="243"/>
      <c r="BA227" s="243"/>
      <c r="BB227" s="243"/>
      <c r="BC227" s="243"/>
      <c r="BD227" s="243"/>
      <c r="BE227" s="243"/>
      <c r="BF227" s="243"/>
      <c r="BG227" s="243"/>
      <c r="BH227" s="243"/>
      <c r="BI227" s="243"/>
      <c r="BJ227" s="243"/>
      <c r="BK227" s="243"/>
      <c r="BL227" s="243"/>
      <c r="BM227" s="243"/>
      <c r="BN227" s="243"/>
      <c r="BO227" s="243"/>
      <c r="BP227" s="243"/>
      <c r="BQ227" s="243"/>
      <c r="BR227" s="243"/>
      <c r="BS227" s="243"/>
      <c r="BT227" s="243"/>
      <c r="BU227" s="243"/>
      <c r="BV227" s="243"/>
      <c r="BW227" s="243"/>
      <c r="BX227" s="243"/>
      <c r="BY227" s="243"/>
      <c r="BZ227" s="243"/>
      <c r="CA227" s="243"/>
      <c r="CB227" s="243"/>
      <c r="CC227" s="243"/>
      <c r="CD227" s="243"/>
      <c r="CE227" s="243"/>
      <c r="CF227" s="243"/>
      <c r="CG227" s="243"/>
      <c r="CH227" s="243"/>
      <c r="CI227" s="243"/>
      <c r="CJ227" s="243"/>
      <c r="CK227" s="243"/>
      <c r="CL227" s="243"/>
      <c r="CM227" s="243"/>
      <c r="CN227" s="243"/>
      <c r="CO227" s="243"/>
      <c r="CP227" s="243"/>
      <c r="CQ227" s="243"/>
      <c r="CR227" s="243"/>
      <c r="CS227" s="243"/>
      <c r="CT227" s="243"/>
      <c r="CU227" s="243"/>
      <c r="CV227" s="243"/>
      <c r="CW227" s="243"/>
      <c r="CX227" s="243"/>
      <c r="CY227" s="243"/>
      <c r="CZ227" s="243"/>
      <c r="DA227" s="243"/>
      <c r="DB227" s="243"/>
      <c r="DC227" s="243"/>
      <c r="DD227" s="243"/>
      <c r="DE227" s="243"/>
      <c r="DF227" s="243"/>
      <c r="DG227" s="243"/>
      <c r="DH227" s="243"/>
      <c r="DI227" s="243"/>
      <c r="DJ227" s="243"/>
      <c r="DK227" s="243"/>
      <c r="DL227" s="243"/>
    </row>
    <row r="228" spans="1:116">
      <c r="A228" s="243"/>
      <c r="B228" s="243"/>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43"/>
      <c r="AZ228" s="243"/>
      <c r="BA228" s="243"/>
      <c r="BB228" s="243"/>
      <c r="BC228" s="243"/>
      <c r="BD228" s="243"/>
      <c r="BE228" s="243"/>
      <c r="BF228" s="243"/>
      <c r="BG228" s="243"/>
      <c r="BH228" s="243"/>
      <c r="BI228" s="243"/>
      <c r="BJ228" s="243"/>
      <c r="BK228" s="243"/>
      <c r="BL228" s="243"/>
      <c r="BM228" s="243"/>
      <c r="BN228" s="243"/>
      <c r="BO228" s="243"/>
      <c r="BP228" s="243"/>
      <c r="BQ228" s="243"/>
      <c r="BR228" s="243"/>
      <c r="BS228" s="243"/>
      <c r="BT228" s="243"/>
      <c r="BU228" s="243"/>
      <c r="BV228" s="243"/>
      <c r="BW228" s="243"/>
      <c r="BX228" s="243"/>
      <c r="BY228" s="243"/>
      <c r="BZ228" s="243"/>
      <c r="CA228" s="243"/>
      <c r="CB228" s="243"/>
      <c r="CC228" s="243"/>
      <c r="CD228" s="243"/>
      <c r="CE228" s="243"/>
      <c r="CF228" s="243"/>
      <c r="CG228" s="243"/>
      <c r="CH228" s="243"/>
      <c r="CI228" s="243"/>
      <c r="CJ228" s="243"/>
      <c r="CK228" s="243"/>
      <c r="CL228" s="243"/>
      <c r="CM228" s="243"/>
      <c r="CN228" s="243"/>
      <c r="CO228" s="243"/>
      <c r="CP228" s="243"/>
      <c r="CQ228" s="243"/>
      <c r="CR228" s="243"/>
      <c r="CS228" s="243"/>
      <c r="CT228" s="243"/>
      <c r="CU228" s="243"/>
      <c r="CV228" s="243"/>
      <c r="CW228" s="243"/>
      <c r="CX228" s="243"/>
      <c r="CY228" s="243"/>
      <c r="CZ228" s="243"/>
      <c r="DA228" s="243"/>
      <c r="DB228" s="243"/>
      <c r="DC228" s="243"/>
      <c r="DD228" s="243"/>
      <c r="DE228" s="243"/>
      <c r="DF228" s="243"/>
      <c r="DG228" s="243"/>
      <c r="DH228" s="243"/>
      <c r="DI228" s="243"/>
      <c r="DJ228" s="243"/>
      <c r="DK228" s="243"/>
      <c r="DL228" s="243"/>
    </row>
    <row r="229" spans="1:116">
      <c r="A229" s="243"/>
      <c r="B229" s="243"/>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43"/>
      <c r="AZ229" s="243"/>
      <c r="BA229" s="243"/>
      <c r="BB229" s="243"/>
      <c r="BC229" s="243"/>
      <c r="BD229" s="243"/>
      <c r="BE229" s="243"/>
      <c r="BF229" s="243"/>
      <c r="BG229" s="243"/>
      <c r="BH229" s="243"/>
      <c r="BI229" s="243"/>
      <c r="BJ229" s="243"/>
      <c r="BK229" s="243"/>
      <c r="BL229" s="243"/>
      <c r="BM229" s="243"/>
      <c r="BN229" s="243"/>
      <c r="BO229" s="243"/>
      <c r="BP229" s="243"/>
      <c r="BQ229" s="243"/>
      <c r="BR229" s="243"/>
      <c r="BS229" s="243"/>
      <c r="BT229" s="243"/>
      <c r="BU229" s="243"/>
      <c r="BV229" s="243"/>
      <c r="BW229" s="243"/>
      <c r="BX229" s="243"/>
      <c r="BY229" s="243"/>
      <c r="BZ229" s="243"/>
      <c r="CA229" s="243"/>
      <c r="CB229" s="243"/>
      <c r="CC229" s="243"/>
      <c r="CD229" s="243"/>
      <c r="CE229" s="243"/>
      <c r="CF229" s="243"/>
      <c r="CG229" s="243"/>
      <c r="CH229" s="243"/>
      <c r="CI229" s="243"/>
      <c r="CJ229" s="243"/>
      <c r="CK229" s="243"/>
      <c r="CL229" s="243"/>
      <c r="CM229" s="243"/>
      <c r="CN229" s="243"/>
      <c r="CO229" s="243"/>
      <c r="CP229" s="243"/>
      <c r="CQ229" s="243"/>
      <c r="CR229" s="243"/>
      <c r="CS229" s="243"/>
      <c r="CT229" s="243"/>
      <c r="CU229" s="243"/>
      <c r="CV229" s="243"/>
      <c r="CW229" s="243"/>
      <c r="CX229" s="243"/>
      <c r="CY229" s="243"/>
      <c r="CZ229" s="243"/>
      <c r="DA229" s="243"/>
      <c r="DB229" s="243"/>
      <c r="DC229" s="243"/>
      <c r="DD229" s="243"/>
      <c r="DE229" s="243"/>
      <c r="DF229" s="243"/>
      <c r="DG229" s="243"/>
      <c r="DH229" s="243"/>
      <c r="DI229" s="243"/>
      <c r="DJ229" s="243"/>
      <c r="DK229" s="243"/>
      <c r="DL229" s="243"/>
    </row>
    <row r="230" spans="1:116">
      <c r="A230" s="243"/>
      <c r="B230" s="243"/>
      <c r="C230" s="243"/>
      <c r="D230" s="243"/>
      <c r="E230" s="243"/>
      <c r="F230" s="243"/>
      <c r="G230" s="243"/>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43"/>
      <c r="AV230" s="243"/>
      <c r="AW230" s="243"/>
      <c r="AX230" s="243"/>
      <c r="AY230" s="243"/>
      <c r="AZ230" s="243"/>
      <c r="BA230" s="243"/>
      <c r="BB230" s="243"/>
      <c r="BC230" s="243"/>
      <c r="BD230" s="243"/>
      <c r="BE230" s="243"/>
      <c r="BF230" s="243"/>
      <c r="BG230" s="243"/>
      <c r="BH230" s="243"/>
      <c r="BI230" s="243"/>
      <c r="BJ230" s="243"/>
      <c r="BK230" s="243"/>
      <c r="BL230" s="243"/>
      <c r="BM230" s="243"/>
      <c r="BN230" s="243"/>
      <c r="BO230" s="243"/>
      <c r="BP230" s="243"/>
      <c r="BQ230" s="243"/>
      <c r="BR230" s="243"/>
      <c r="BS230" s="243"/>
      <c r="BT230" s="243"/>
      <c r="BU230" s="243"/>
      <c r="BV230" s="243"/>
      <c r="BW230" s="243"/>
      <c r="BX230" s="243"/>
      <c r="BY230" s="243"/>
      <c r="BZ230" s="243"/>
      <c r="CA230" s="243"/>
      <c r="CB230" s="243"/>
      <c r="CC230" s="243"/>
      <c r="CD230" s="243"/>
      <c r="CE230" s="243"/>
      <c r="CF230" s="243"/>
      <c r="CG230" s="243"/>
      <c r="CH230" s="243"/>
      <c r="CI230" s="243"/>
      <c r="CJ230" s="243"/>
      <c r="CK230" s="243"/>
      <c r="CL230" s="243"/>
      <c r="CM230" s="243"/>
      <c r="CN230" s="243"/>
      <c r="CO230" s="243"/>
      <c r="CP230" s="243"/>
      <c r="CQ230" s="243"/>
      <c r="CR230" s="243"/>
      <c r="CS230" s="243"/>
      <c r="CT230" s="243"/>
      <c r="CU230" s="243"/>
      <c r="CV230" s="243"/>
      <c r="CW230" s="243"/>
      <c r="CX230" s="243"/>
      <c r="CY230" s="243"/>
      <c r="CZ230" s="243"/>
      <c r="DA230" s="243"/>
      <c r="DB230" s="243"/>
      <c r="DC230" s="243"/>
      <c r="DD230" s="243"/>
      <c r="DE230" s="243"/>
      <c r="DF230" s="243"/>
      <c r="DG230" s="243"/>
      <c r="DH230" s="243"/>
      <c r="DI230" s="243"/>
      <c r="DJ230" s="243"/>
      <c r="DK230" s="243"/>
      <c r="DL230" s="243"/>
    </row>
    <row r="231" spans="1:116">
      <c r="A231" s="243"/>
      <c r="B231" s="243"/>
      <c r="C231" s="243"/>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43"/>
      <c r="AZ231" s="243"/>
      <c r="BA231" s="243"/>
      <c r="BB231" s="243"/>
      <c r="BC231" s="243"/>
      <c r="BD231" s="243"/>
      <c r="BE231" s="243"/>
      <c r="BF231" s="243"/>
      <c r="BG231" s="243"/>
      <c r="BH231" s="243"/>
      <c r="BI231" s="243"/>
      <c r="BJ231" s="243"/>
      <c r="BK231" s="243"/>
      <c r="BL231" s="243"/>
      <c r="BM231" s="243"/>
      <c r="BN231" s="243"/>
      <c r="BO231" s="243"/>
      <c r="BP231" s="243"/>
      <c r="BQ231" s="243"/>
      <c r="BR231" s="243"/>
      <c r="BS231" s="243"/>
      <c r="BT231" s="243"/>
      <c r="BU231" s="243"/>
      <c r="BV231" s="243"/>
      <c r="BW231" s="243"/>
      <c r="BX231" s="243"/>
      <c r="BY231" s="243"/>
      <c r="BZ231" s="243"/>
      <c r="CA231" s="243"/>
      <c r="CB231" s="243"/>
      <c r="CC231" s="243"/>
      <c r="CD231" s="243"/>
      <c r="CE231" s="243"/>
      <c r="CF231" s="243"/>
      <c r="CG231" s="243"/>
      <c r="CH231" s="243"/>
      <c r="CI231" s="243"/>
      <c r="CJ231" s="243"/>
      <c r="CK231" s="243"/>
      <c r="CL231" s="243"/>
      <c r="CM231" s="243"/>
      <c r="CN231" s="243"/>
      <c r="CO231" s="243"/>
      <c r="CP231" s="243"/>
      <c r="CQ231" s="243"/>
      <c r="CR231" s="243"/>
      <c r="CS231" s="243"/>
      <c r="CT231" s="243"/>
      <c r="CU231" s="243"/>
      <c r="CV231" s="243"/>
      <c r="CW231" s="243"/>
      <c r="CX231" s="243"/>
      <c r="CY231" s="243"/>
      <c r="CZ231" s="243"/>
      <c r="DA231" s="243"/>
      <c r="DB231" s="243"/>
      <c r="DC231" s="243"/>
      <c r="DD231" s="243"/>
      <c r="DE231" s="243"/>
      <c r="DF231" s="243"/>
      <c r="DG231" s="243"/>
      <c r="DH231" s="243"/>
      <c r="DI231" s="243"/>
      <c r="DJ231" s="243"/>
      <c r="DK231" s="243"/>
      <c r="DL231" s="243"/>
    </row>
    <row r="232" spans="1:116">
      <c r="A232" s="243"/>
      <c r="B232" s="243"/>
      <c r="C232" s="243"/>
      <c r="D232" s="243"/>
      <c r="E232" s="243"/>
      <c r="F232" s="243"/>
      <c r="G232" s="243"/>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43"/>
      <c r="AZ232" s="243"/>
      <c r="BA232" s="243"/>
      <c r="BB232" s="243"/>
      <c r="BC232" s="243"/>
      <c r="BD232" s="243"/>
      <c r="BE232" s="243"/>
      <c r="BF232" s="243"/>
      <c r="BG232" s="243"/>
      <c r="BH232" s="243"/>
      <c r="BI232" s="243"/>
      <c r="BJ232" s="243"/>
      <c r="BK232" s="243"/>
      <c r="BL232" s="243"/>
      <c r="BM232" s="243"/>
      <c r="BN232" s="243"/>
      <c r="BO232" s="243"/>
      <c r="BP232" s="243"/>
      <c r="BQ232" s="243"/>
      <c r="BR232" s="243"/>
      <c r="BS232" s="243"/>
      <c r="BT232" s="243"/>
      <c r="BU232" s="243"/>
      <c r="BV232" s="243"/>
      <c r="BW232" s="243"/>
      <c r="BX232" s="243"/>
      <c r="BY232" s="243"/>
      <c r="BZ232" s="243"/>
      <c r="CA232" s="243"/>
      <c r="CB232" s="243"/>
      <c r="CC232" s="243"/>
      <c r="CD232" s="243"/>
      <c r="CE232" s="243"/>
      <c r="CF232" s="243"/>
      <c r="CG232" s="243"/>
      <c r="CH232" s="243"/>
      <c r="CI232" s="243"/>
      <c r="CJ232" s="243"/>
      <c r="CK232" s="243"/>
      <c r="CL232" s="243"/>
      <c r="CM232" s="243"/>
      <c r="CN232" s="243"/>
      <c r="CO232" s="243"/>
      <c r="CP232" s="243"/>
      <c r="CQ232" s="243"/>
      <c r="CR232" s="243"/>
      <c r="CS232" s="243"/>
      <c r="CT232" s="243"/>
      <c r="CU232" s="243"/>
      <c r="CV232" s="243"/>
      <c r="CW232" s="243"/>
      <c r="CX232" s="243"/>
      <c r="CY232" s="243"/>
      <c r="CZ232" s="243"/>
      <c r="DA232" s="243"/>
      <c r="DB232" s="243"/>
      <c r="DC232" s="243"/>
      <c r="DD232" s="243"/>
      <c r="DE232" s="243"/>
      <c r="DF232" s="243"/>
      <c r="DG232" s="243"/>
      <c r="DH232" s="243"/>
      <c r="DI232" s="243"/>
      <c r="DJ232" s="243"/>
      <c r="DK232" s="243"/>
      <c r="DL232" s="243"/>
    </row>
    <row r="233" spans="1:116">
      <c r="A233" s="243"/>
      <c r="B233" s="243"/>
      <c r="C233" s="243"/>
      <c r="D233" s="243"/>
      <c r="E233" s="243"/>
      <c r="F233" s="243"/>
      <c r="G233" s="243"/>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43"/>
      <c r="AZ233" s="243"/>
      <c r="BA233" s="243"/>
      <c r="BB233" s="243"/>
      <c r="BC233" s="243"/>
      <c r="BD233" s="243"/>
      <c r="BE233" s="243"/>
      <c r="BF233" s="243"/>
      <c r="BG233" s="243"/>
      <c r="BH233" s="243"/>
      <c r="BI233" s="243"/>
      <c r="BJ233" s="243"/>
      <c r="BK233" s="243"/>
      <c r="BL233" s="243"/>
      <c r="BM233" s="243"/>
      <c r="BN233" s="243"/>
      <c r="BO233" s="243"/>
      <c r="BP233" s="243"/>
      <c r="BQ233" s="243"/>
      <c r="BR233" s="243"/>
      <c r="BS233" s="243"/>
      <c r="BT233" s="243"/>
      <c r="BU233" s="243"/>
      <c r="BV233" s="243"/>
      <c r="BW233" s="243"/>
      <c r="BX233" s="243"/>
      <c r="BY233" s="243"/>
      <c r="BZ233" s="243"/>
      <c r="CA233" s="243"/>
      <c r="CB233" s="243"/>
      <c r="CC233" s="243"/>
      <c r="CD233" s="243"/>
      <c r="CE233" s="243"/>
      <c r="CF233" s="243"/>
      <c r="CG233" s="243"/>
      <c r="CH233" s="243"/>
      <c r="CI233" s="243"/>
      <c r="CJ233" s="243"/>
      <c r="CK233" s="243"/>
      <c r="CL233" s="243"/>
      <c r="CM233" s="243"/>
      <c r="CN233" s="243"/>
      <c r="CO233" s="243"/>
      <c r="CP233" s="243"/>
      <c r="CQ233" s="243"/>
      <c r="CR233" s="243"/>
      <c r="CS233" s="243"/>
      <c r="CT233" s="243"/>
      <c r="CU233" s="243"/>
      <c r="CV233" s="243"/>
      <c r="CW233" s="243"/>
      <c r="CX233" s="243"/>
      <c r="CY233" s="243"/>
      <c r="CZ233" s="243"/>
      <c r="DA233" s="243"/>
      <c r="DB233" s="243"/>
      <c r="DC233" s="243"/>
      <c r="DD233" s="243"/>
      <c r="DE233" s="243"/>
      <c r="DF233" s="243"/>
      <c r="DG233" s="243"/>
      <c r="DH233" s="243"/>
      <c r="DI233" s="243"/>
      <c r="DJ233" s="243"/>
      <c r="DK233" s="243"/>
      <c r="DL233" s="243"/>
    </row>
    <row r="234" spans="1:116">
      <c r="A234" s="243"/>
      <c r="B234" s="243"/>
      <c r="C234" s="243"/>
      <c r="D234" s="243"/>
      <c r="E234" s="243"/>
      <c r="F234" s="243"/>
      <c r="G234" s="243"/>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43"/>
      <c r="AZ234" s="243"/>
      <c r="BA234" s="243"/>
      <c r="BB234" s="243"/>
      <c r="BC234" s="243"/>
      <c r="BD234" s="243"/>
      <c r="BE234" s="243"/>
      <c r="BF234" s="243"/>
      <c r="BG234" s="243"/>
      <c r="BH234" s="243"/>
      <c r="BI234" s="243"/>
      <c r="BJ234" s="243"/>
      <c r="BK234" s="243"/>
      <c r="BL234" s="243"/>
      <c r="BM234" s="243"/>
      <c r="BN234" s="243"/>
      <c r="BO234" s="243"/>
      <c r="BP234" s="243"/>
      <c r="BQ234" s="243"/>
      <c r="BR234" s="243"/>
      <c r="BS234" s="243"/>
      <c r="BT234" s="243"/>
      <c r="BU234" s="243"/>
      <c r="BV234" s="243"/>
      <c r="BW234" s="243"/>
      <c r="BX234" s="243"/>
      <c r="BY234" s="243"/>
      <c r="BZ234" s="243"/>
      <c r="CA234" s="243"/>
      <c r="CB234" s="243"/>
      <c r="CC234" s="243"/>
      <c r="CD234" s="243"/>
      <c r="CE234" s="243"/>
      <c r="CF234" s="243"/>
      <c r="CG234" s="243"/>
      <c r="CH234" s="243"/>
      <c r="CI234" s="243"/>
      <c r="CJ234" s="243"/>
      <c r="CK234" s="243"/>
      <c r="CL234" s="243"/>
      <c r="CM234" s="243"/>
      <c r="CN234" s="243"/>
      <c r="CO234" s="243"/>
      <c r="CP234" s="243"/>
      <c r="CQ234" s="243"/>
      <c r="CR234" s="243"/>
      <c r="CS234" s="243"/>
      <c r="CT234" s="243"/>
      <c r="CU234" s="243"/>
      <c r="CV234" s="243"/>
      <c r="CW234" s="243"/>
      <c r="CX234" s="243"/>
      <c r="CY234" s="243"/>
      <c r="CZ234" s="243"/>
      <c r="DA234" s="243"/>
      <c r="DB234" s="243"/>
      <c r="DC234" s="243"/>
      <c r="DD234" s="243"/>
      <c r="DE234" s="243"/>
      <c r="DF234" s="243"/>
      <c r="DG234" s="243"/>
      <c r="DH234" s="243"/>
      <c r="DI234" s="243"/>
      <c r="DJ234" s="243"/>
      <c r="DK234" s="243"/>
      <c r="DL234" s="243"/>
    </row>
    <row r="235" spans="1:116">
      <c r="A235" s="243"/>
      <c r="B235" s="243"/>
      <c r="C235" s="243"/>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43"/>
      <c r="AV235" s="243"/>
      <c r="AW235" s="243"/>
      <c r="AX235" s="243"/>
      <c r="AY235" s="243"/>
      <c r="AZ235" s="243"/>
      <c r="BA235" s="243"/>
      <c r="BB235" s="243"/>
      <c r="BC235" s="243"/>
      <c r="BD235" s="243"/>
      <c r="BE235" s="243"/>
      <c r="BF235" s="243"/>
      <c r="BG235" s="243"/>
      <c r="BH235" s="243"/>
      <c r="BI235" s="243"/>
      <c r="BJ235" s="243"/>
      <c r="BK235" s="243"/>
      <c r="BL235" s="243"/>
      <c r="BM235" s="243"/>
      <c r="BN235" s="243"/>
      <c r="BO235" s="243"/>
      <c r="BP235" s="243"/>
      <c r="BQ235" s="243"/>
      <c r="BR235" s="243"/>
      <c r="BS235" s="243"/>
      <c r="BT235" s="243"/>
      <c r="BU235" s="243"/>
      <c r="BV235" s="243"/>
      <c r="BW235" s="243"/>
      <c r="BX235" s="243"/>
      <c r="BY235" s="243"/>
      <c r="BZ235" s="243"/>
      <c r="CA235" s="243"/>
      <c r="CB235" s="243"/>
      <c r="CC235" s="243"/>
      <c r="CD235" s="243"/>
      <c r="CE235" s="243"/>
      <c r="CF235" s="243"/>
      <c r="CG235" s="243"/>
      <c r="CH235" s="243"/>
      <c r="CI235" s="243"/>
      <c r="CJ235" s="243"/>
      <c r="CK235" s="243"/>
      <c r="CL235" s="243"/>
      <c r="CM235" s="243"/>
      <c r="CN235" s="243"/>
      <c r="CO235" s="243"/>
      <c r="CP235" s="243"/>
      <c r="CQ235" s="243"/>
      <c r="CR235" s="243"/>
      <c r="CS235" s="243"/>
      <c r="CT235" s="243"/>
      <c r="CU235" s="243"/>
      <c r="CV235" s="243"/>
      <c r="CW235" s="243"/>
      <c r="CX235" s="243"/>
      <c r="CY235" s="243"/>
      <c r="CZ235" s="243"/>
      <c r="DA235" s="243"/>
      <c r="DB235" s="243"/>
      <c r="DC235" s="243"/>
      <c r="DD235" s="243"/>
      <c r="DE235" s="243"/>
      <c r="DF235" s="243"/>
      <c r="DG235" s="243"/>
      <c r="DH235" s="243"/>
      <c r="DI235" s="243"/>
      <c r="DJ235" s="243"/>
      <c r="DK235" s="243"/>
      <c r="DL235" s="243"/>
    </row>
    <row r="236" spans="1:116">
      <c r="A236" s="243"/>
      <c r="B236" s="243"/>
      <c r="C236" s="243"/>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43"/>
      <c r="AZ236" s="243"/>
      <c r="BA236" s="243"/>
      <c r="BB236" s="243"/>
      <c r="BC236" s="243"/>
      <c r="BD236" s="243"/>
      <c r="BE236" s="243"/>
      <c r="BF236" s="243"/>
      <c r="BG236" s="243"/>
      <c r="BH236" s="243"/>
      <c r="BI236" s="243"/>
      <c r="BJ236" s="243"/>
      <c r="BK236" s="243"/>
      <c r="BL236" s="243"/>
      <c r="BM236" s="243"/>
      <c r="BN236" s="243"/>
      <c r="BO236" s="243"/>
      <c r="BP236" s="243"/>
      <c r="BQ236" s="243"/>
      <c r="BR236" s="243"/>
      <c r="BS236" s="243"/>
      <c r="BT236" s="243"/>
      <c r="BU236" s="243"/>
      <c r="BV236" s="243"/>
      <c r="BW236" s="243"/>
      <c r="BX236" s="243"/>
      <c r="BY236" s="243"/>
      <c r="BZ236" s="243"/>
      <c r="CA236" s="243"/>
      <c r="CB236" s="243"/>
      <c r="CC236" s="243"/>
      <c r="CD236" s="243"/>
      <c r="CE236" s="243"/>
      <c r="CF236" s="243"/>
      <c r="CG236" s="243"/>
      <c r="CH236" s="243"/>
      <c r="CI236" s="243"/>
      <c r="CJ236" s="243"/>
      <c r="CK236" s="243"/>
      <c r="CL236" s="243"/>
      <c r="CM236" s="243"/>
      <c r="CN236" s="243"/>
      <c r="CO236" s="243"/>
      <c r="CP236" s="243"/>
      <c r="CQ236" s="243"/>
      <c r="CR236" s="243"/>
      <c r="CS236" s="243"/>
      <c r="CT236" s="243"/>
      <c r="CU236" s="243"/>
      <c r="CV236" s="243"/>
      <c r="CW236" s="243"/>
      <c r="CX236" s="243"/>
      <c r="CY236" s="243"/>
      <c r="CZ236" s="243"/>
      <c r="DA236" s="243"/>
      <c r="DB236" s="243"/>
      <c r="DC236" s="243"/>
      <c r="DD236" s="243"/>
      <c r="DE236" s="243"/>
      <c r="DF236" s="243"/>
      <c r="DG236" s="243"/>
      <c r="DH236" s="243"/>
      <c r="DI236" s="243"/>
      <c r="DJ236" s="243"/>
      <c r="DK236" s="243"/>
      <c r="DL236" s="243"/>
    </row>
    <row r="237" spans="1:116">
      <c r="A237" s="243"/>
      <c r="B237" s="243"/>
      <c r="C237" s="243"/>
      <c r="D237" s="243"/>
      <c r="E237" s="243"/>
      <c r="F237" s="243"/>
      <c r="G237" s="243"/>
      <c r="H237" s="243"/>
      <c r="I237" s="243"/>
      <c r="J237" s="243"/>
      <c r="K237" s="243"/>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43"/>
      <c r="AZ237" s="243"/>
      <c r="BA237" s="243"/>
      <c r="BB237" s="243"/>
      <c r="BC237" s="243"/>
      <c r="BD237" s="243"/>
      <c r="BE237" s="243"/>
      <c r="BF237" s="243"/>
      <c r="BG237" s="243"/>
      <c r="BH237" s="243"/>
      <c r="BI237" s="243"/>
      <c r="BJ237" s="243"/>
      <c r="BK237" s="243"/>
      <c r="BL237" s="243"/>
      <c r="BM237" s="243"/>
      <c r="BN237" s="243"/>
      <c r="BO237" s="243"/>
      <c r="BP237" s="243"/>
      <c r="BQ237" s="243"/>
      <c r="BR237" s="243"/>
      <c r="BS237" s="243"/>
      <c r="BT237" s="243"/>
      <c r="BU237" s="243"/>
      <c r="BV237" s="243"/>
      <c r="BW237" s="243"/>
      <c r="BX237" s="243"/>
      <c r="BY237" s="243"/>
      <c r="BZ237" s="243"/>
      <c r="CA237" s="243"/>
      <c r="CB237" s="243"/>
      <c r="CC237" s="243"/>
      <c r="CD237" s="243"/>
      <c r="CE237" s="243"/>
      <c r="CF237" s="243"/>
      <c r="CG237" s="243"/>
      <c r="CH237" s="243"/>
      <c r="CI237" s="243"/>
      <c r="CJ237" s="243"/>
      <c r="CK237" s="243"/>
      <c r="CL237" s="243"/>
      <c r="CM237" s="243"/>
      <c r="CN237" s="243"/>
      <c r="CO237" s="243"/>
      <c r="CP237" s="243"/>
      <c r="CQ237" s="243"/>
      <c r="CR237" s="243"/>
      <c r="CS237" s="243"/>
      <c r="CT237" s="243"/>
      <c r="CU237" s="243"/>
      <c r="CV237" s="243"/>
      <c r="CW237" s="243"/>
      <c r="CX237" s="243"/>
      <c r="CY237" s="243"/>
      <c r="CZ237" s="243"/>
      <c r="DA237" s="243"/>
      <c r="DB237" s="243"/>
      <c r="DC237" s="243"/>
      <c r="DD237" s="243"/>
      <c r="DE237" s="243"/>
      <c r="DF237" s="243"/>
      <c r="DG237" s="243"/>
      <c r="DH237" s="243"/>
      <c r="DI237" s="243"/>
      <c r="DJ237" s="243"/>
      <c r="DK237" s="243"/>
      <c r="DL237" s="243"/>
    </row>
    <row r="238" spans="1:116">
      <c r="A238" s="243"/>
      <c r="B238" s="243"/>
      <c r="C238" s="24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43"/>
      <c r="AZ238" s="243"/>
      <c r="BA238" s="243"/>
      <c r="BB238" s="243"/>
      <c r="BC238" s="243"/>
      <c r="BD238" s="243"/>
      <c r="BE238" s="243"/>
      <c r="BF238" s="243"/>
      <c r="BG238" s="243"/>
      <c r="BH238" s="243"/>
      <c r="BI238" s="243"/>
      <c r="BJ238" s="243"/>
      <c r="BK238" s="243"/>
      <c r="BL238" s="243"/>
      <c r="BM238" s="243"/>
      <c r="BN238" s="243"/>
      <c r="BO238" s="243"/>
      <c r="BP238" s="243"/>
      <c r="BQ238" s="243"/>
      <c r="BR238" s="243"/>
      <c r="BS238" s="243"/>
      <c r="BT238" s="243"/>
      <c r="BU238" s="243"/>
      <c r="BV238" s="243"/>
      <c r="BW238" s="243"/>
      <c r="BX238" s="243"/>
      <c r="BY238" s="243"/>
      <c r="BZ238" s="243"/>
      <c r="CA238" s="243"/>
      <c r="CB238" s="243"/>
      <c r="CC238" s="243"/>
      <c r="CD238" s="243"/>
      <c r="CE238" s="243"/>
      <c r="CF238" s="243"/>
      <c r="CG238" s="243"/>
      <c r="CH238" s="243"/>
      <c r="CI238" s="243"/>
      <c r="CJ238" s="243"/>
      <c r="CK238" s="243"/>
      <c r="CL238" s="243"/>
      <c r="CM238" s="243"/>
      <c r="CN238" s="243"/>
      <c r="CO238" s="243"/>
      <c r="CP238" s="243"/>
      <c r="CQ238" s="243"/>
      <c r="CR238" s="243"/>
      <c r="CS238" s="243"/>
      <c r="CT238" s="243"/>
      <c r="CU238" s="243"/>
      <c r="CV238" s="243"/>
      <c r="CW238" s="243"/>
      <c r="CX238" s="243"/>
      <c r="CY238" s="243"/>
      <c r="CZ238" s="243"/>
      <c r="DA238" s="243"/>
      <c r="DB238" s="243"/>
      <c r="DC238" s="243"/>
      <c r="DD238" s="243"/>
      <c r="DE238" s="243"/>
      <c r="DF238" s="243"/>
      <c r="DG238" s="243"/>
      <c r="DH238" s="243"/>
      <c r="DI238" s="243"/>
      <c r="DJ238" s="243"/>
      <c r="DK238" s="243"/>
      <c r="DL238" s="243"/>
    </row>
    <row r="239" spans="1:116">
      <c r="A239" s="243"/>
      <c r="B239" s="243"/>
      <c r="C239" s="243"/>
      <c r="D239" s="243"/>
      <c r="E239" s="243"/>
      <c r="F239" s="243"/>
      <c r="G239" s="243"/>
      <c r="H239" s="24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43"/>
      <c r="AZ239" s="243"/>
      <c r="BA239" s="243"/>
      <c r="BB239" s="243"/>
      <c r="BC239" s="243"/>
      <c r="BD239" s="243"/>
      <c r="BE239" s="243"/>
      <c r="BF239" s="243"/>
      <c r="BG239" s="243"/>
      <c r="BH239" s="243"/>
      <c r="BI239" s="243"/>
      <c r="BJ239" s="243"/>
      <c r="BK239" s="243"/>
      <c r="BL239" s="243"/>
      <c r="BM239" s="243"/>
      <c r="BN239" s="243"/>
      <c r="BO239" s="243"/>
      <c r="BP239" s="243"/>
      <c r="BQ239" s="243"/>
      <c r="BR239" s="243"/>
      <c r="BS239" s="243"/>
      <c r="BT239" s="243"/>
      <c r="BU239" s="243"/>
      <c r="BV239" s="243"/>
      <c r="BW239" s="243"/>
      <c r="BX239" s="243"/>
      <c r="BY239" s="243"/>
      <c r="BZ239" s="243"/>
      <c r="CA239" s="243"/>
      <c r="CB239" s="243"/>
      <c r="CC239" s="243"/>
      <c r="CD239" s="243"/>
      <c r="CE239" s="243"/>
      <c r="CF239" s="243"/>
      <c r="CG239" s="243"/>
      <c r="CH239" s="243"/>
      <c r="CI239" s="243"/>
      <c r="CJ239" s="243"/>
      <c r="CK239" s="243"/>
      <c r="CL239" s="243"/>
      <c r="CM239" s="243"/>
      <c r="CN239" s="243"/>
      <c r="CO239" s="243"/>
      <c r="CP239" s="243"/>
      <c r="CQ239" s="243"/>
      <c r="CR239" s="243"/>
      <c r="CS239" s="243"/>
      <c r="CT239" s="243"/>
      <c r="CU239" s="243"/>
      <c r="CV239" s="243"/>
      <c r="CW239" s="243"/>
      <c r="CX239" s="243"/>
      <c r="CY239" s="243"/>
      <c r="CZ239" s="243"/>
      <c r="DA239" s="243"/>
      <c r="DB239" s="243"/>
      <c r="DC239" s="243"/>
      <c r="DD239" s="243"/>
      <c r="DE239" s="243"/>
      <c r="DF239" s="243"/>
      <c r="DG239" s="243"/>
      <c r="DH239" s="243"/>
      <c r="DI239" s="243"/>
      <c r="DJ239" s="243"/>
      <c r="DK239" s="243"/>
      <c r="DL239" s="243"/>
    </row>
    <row r="240" spans="1:116">
      <c r="A240" s="243"/>
      <c r="B240" s="243"/>
      <c r="C240" s="243"/>
      <c r="D240" s="243"/>
      <c r="E240" s="243"/>
      <c r="F240" s="243"/>
      <c r="G240" s="243"/>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43"/>
      <c r="AZ240" s="243"/>
      <c r="BA240" s="243"/>
      <c r="BB240" s="243"/>
      <c r="BC240" s="243"/>
      <c r="BD240" s="243"/>
      <c r="BE240" s="243"/>
      <c r="BF240" s="243"/>
      <c r="BG240" s="243"/>
      <c r="BH240" s="243"/>
      <c r="BI240" s="243"/>
      <c r="BJ240" s="243"/>
      <c r="BK240" s="243"/>
      <c r="BL240" s="243"/>
      <c r="BM240" s="243"/>
      <c r="BN240" s="243"/>
      <c r="BO240" s="243"/>
      <c r="BP240" s="243"/>
      <c r="BQ240" s="243"/>
      <c r="BR240" s="243"/>
      <c r="BS240" s="243"/>
      <c r="BT240" s="243"/>
      <c r="BU240" s="243"/>
      <c r="BV240" s="243"/>
      <c r="BW240" s="243"/>
      <c r="BX240" s="243"/>
      <c r="BY240" s="243"/>
      <c r="BZ240" s="243"/>
      <c r="CA240" s="243"/>
      <c r="CB240" s="243"/>
      <c r="CC240" s="243"/>
      <c r="CD240" s="243"/>
      <c r="CE240" s="243"/>
      <c r="CF240" s="243"/>
      <c r="CG240" s="243"/>
      <c r="CH240" s="243"/>
      <c r="CI240" s="243"/>
      <c r="CJ240" s="243"/>
      <c r="CK240" s="243"/>
      <c r="CL240" s="243"/>
      <c r="CM240" s="243"/>
      <c r="CN240" s="243"/>
      <c r="CO240" s="243"/>
      <c r="CP240" s="243"/>
      <c r="CQ240" s="243"/>
      <c r="CR240" s="243"/>
      <c r="CS240" s="243"/>
      <c r="CT240" s="243"/>
      <c r="CU240" s="243"/>
      <c r="CV240" s="243"/>
      <c r="CW240" s="243"/>
      <c r="CX240" s="243"/>
      <c r="CY240" s="243"/>
      <c r="CZ240" s="243"/>
      <c r="DA240" s="243"/>
      <c r="DB240" s="243"/>
      <c r="DC240" s="243"/>
      <c r="DD240" s="243"/>
      <c r="DE240" s="243"/>
      <c r="DF240" s="243"/>
      <c r="DG240" s="243"/>
      <c r="DH240" s="243"/>
      <c r="DI240" s="243"/>
      <c r="DJ240" s="243"/>
      <c r="DK240" s="243"/>
      <c r="DL240" s="243"/>
    </row>
    <row r="241" spans="1:116">
      <c r="A241" s="243"/>
      <c r="B241" s="243"/>
      <c r="C241" s="243"/>
      <c r="D241" s="243"/>
      <c r="E241" s="243"/>
      <c r="F241" s="243"/>
      <c r="G241" s="243"/>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43"/>
      <c r="AV241" s="243"/>
      <c r="AW241" s="243"/>
      <c r="AX241" s="243"/>
      <c r="AY241" s="243"/>
      <c r="AZ241" s="243"/>
      <c r="BA241" s="243"/>
      <c r="BB241" s="243"/>
      <c r="BC241" s="243"/>
      <c r="BD241" s="243"/>
      <c r="BE241" s="243"/>
      <c r="BF241" s="243"/>
      <c r="BG241" s="243"/>
      <c r="BH241" s="243"/>
      <c r="BI241" s="243"/>
      <c r="BJ241" s="243"/>
      <c r="BK241" s="243"/>
      <c r="BL241" s="243"/>
      <c r="BM241" s="243"/>
      <c r="BN241" s="243"/>
      <c r="BO241" s="243"/>
      <c r="BP241" s="243"/>
      <c r="BQ241" s="243"/>
      <c r="BR241" s="243"/>
      <c r="BS241" s="243"/>
      <c r="BT241" s="243"/>
      <c r="BU241" s="243"/>
      <c r="BV241" s="243"/>
      <c r="BW241" s="243"/>
      <c r="BX241" s="243"/>
      <c r="BY241" s="243"/>
      <c r="BZ241" s="243"/>
      <c r="CA241" s="243"/>
      <c r="CB241" s="243"/>
      <c r="CC241" s="243"/>
      <c r="CD241" s="243"/>
      <c r="CE241" s="243"/>
      <c r="CF241" s="243"/>
      <c r="CG241" s="243"/>
      <c r="CH241" s="243"/>
      <c r="CI241" s="243"/>
      <c r="CJ241" s="243"/>
      <c r="CK241" s="243"/>
      <c r="CL241" s="243"/>
      <c r="CM241" s="243"/>
      <c r="CN241" s="243"/>
      <c r="CO241" s="243"/>
      <c r="CP241" s="243"/>
      <c r="CQ241" s="243"/>
      <c r="CR241" s="243"/>
      <c r="CS241" s="243"/>
      <c r="CT241" s="243"/>
      <c r="CU241" s="243"/>
      <c r="CV241" s="243"/>
      <c r="CW241" s="243"/>
      <c r="CX241" s="243"/>
      <c r="CY241" s="243"/>
      <c r="CZ241" s="243"/>
      <c r="DA241" s="243"/>
      <c r="DB241" s="243"/>
      <c r="DC241" s="243"/>
      <c r="DD241" s="243"/>
      <c r="DE241" s="243"/>
      <c r="DF241" s="243"/>
      <c r="DG241" s="243"/>
      <c r="DH241" s="243"/>
      <c r="DI241" s="243"/>
      <c r="DJ241" s="243"/>
      <c r="DK241" s="243"/>
      <c r="DL241" s="243"/>
    </row>
    <row r="242" spans="1:116">
      <c r="A242" s="243"/>
      <c r="B242" s="243"/>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43"/>
      <c r="AZ242" s="243"/>
      <c r="BA242" s="243"/>
      <c r="BB242" s="243"/>
      <c r="BC242" s="243"/>
      <c r="BD242" s="243"/>
      <c r="BE242" s="243"/>
      <c r="BF242" s="243"/>
      <c r="BG242" s="243"/>
      <c r="BH242" s="243"/>
      <c r="BI242" s="243"/>
      <c r="BJ242" s="243"/>
      <c r="BK242" s="243"/>
      <c r="BL242" s="243"/>
      <c r="BM242" s="243"/>
      <c r="BN242" s="243"/>
      <c r="BO242" s="243"/>
      <c r="BP242" s="243"/>
      <c r="BQ242" s="243"/>
      <c r="BR242" s="243"/>
      <c r="BS242" s="243"/>
      <c r="BT242" s="243"/>
      <c r="BU242" s="243"/>
      <c r="BV242" s="243"/>
      <c r="BW242" s="243"/>
      <c r="BX242" s="243"/>
      <c r="BY242" s="243"/>
      <c r="BZ242" s="243"/>
      <c r="CA242" s="243"/>
      <c r="CB242" s="243"/>
      <c r="CC242" s="243"/>
      <c r="CD242" s="243"/>
      <c r="CE242" s="243"/>
      <c r="CF242" s="243"/>
      <c r="CG242" s="243"/>
      <c r="CH242" s="243"/>
      <c r="CI242" s="243"/>
      <c r="CJ242" s="243"/>
      <c r="CK242" s="243"/>
      <c r="CL242" s="243"/>
      <c r="CM242" s="243"/>
      <c r="CN242" s="243"/>
      <c r="CO242" s="243"/>
      <c r="CP242" s="243"/>
      <c r="CQ242" s="243"/>
      <c r="CR242" s="243"/>
      <c r="CS242" s="243"/>
      <c r="CT242" s="243"/>
      <c r="CU242" s="243"/>
      <c r="CV242" s="243"/>
      <c r="CW242" s="243"/>
      <c r="CX242" s="243"/>
      <c r="CY242" s="243"/>
      <c r="CZ242" s="243"/>
      <c r="DA242" s="243"/>
      <c r="DB242" s="243"/>
      <c r="DC242" s="243"/>
      <c r="DD242" s="243"/>
      <c r="DE242" s="243"/>
      <c r="DF242" s="243"/>
      <c r="DG242" s="243"/>
      <c r="DH242" s="243"/>
      <c r="DI242" s="243"/>
      <c r="DJ242" s="243"/>
      <c r="DK242" s="243"/>
      <c r="DL242" s="243"/>
    </row>
    <row r="243" spans="1:116">
      <c r="A243" s="243"/>
      <c r="B243" s="243"/>
      <c r="C243" s="243"/>
      <c r="D243" s="243"/>
      <c r="E243" s="243"/>
      <c r="F243" s="243"/>
      <c r="G243" s="243"/>
      <c r="H243" s="243"/>
      <c r="I243" s="243"/>
      <c r="J243" s="243"/>
      <c r="K243" s="243"/>
      <c r="L243" s="243"/>
      <c r="M243" s="243"/>
      <c r="N243" s="243"/>
      <c r="O243" s="243"/>
      <c r="P243" s="243"/>
      <c r="Q243" s="243"/>
      <c r="R243" s="243"/>
      <c r="S243" s="243"/>
      <c r="T243" s="243"/>
      <c r="U243" s="243"/>
      <c r="V243" s="243"/>
      <c r="W243" s="243"/>
      <c r="X243" s="243"/>
      <c r="Y243" s="243"/>
      <c r="Z243" s="243"/>
      <c r="AA243" s="243"/>
      <c r="AB243" s="243"/>
      <c r="AC243" s="243"/>
      <c r="AD243" s="243"/>
      <c r="AE243" s="243"/>
      <c r="AF243" s="243"/>
      <c r="AG243" s="243"/>
      <c r="AH243" s="243"/>
      <c r="AI243" s="243"/>
      <c r="AJ243" s="243"/>
      <c r="AK243" s="243"/>
      <c r="AL243" s="243"/>
      <c r="AM243" s="243"/>
      <c r="AN243" s="243"/>
      <c r="AO243" s="243"/>
      <c r="AP243" s="243"/>
      <c r="AQ243" s="243"/>
      <c r="AR243" s="243"/>
      <c r="AS243" s="243"/>
      <c r="AT243" s="243"/>
      <c r="AU243" s="243"/>
      <c r="AV243" s="243"/>
      <c r="AW243" s="243"/>
      <c r="AX243" s="243"/>
      <c r="AY243" s="243"/>
      <c r="AZ243" s="243"/>
      <c r="BA243" s="243"/>
      <c r="BB243" s="243"/>
      <c r="BC243" s="243"/>
      <c r="BD243" s="243"/>
      <c r="BE243" s="243"/>
      <c r="BF243" s="243"/>
      <c r="BG243" s="243"/>
      <c r="BH243" s="243"/>
      <c r="BI243" s="243"/>
      <c r="BJ243" s="243"/>
      <c r="BK243" s="243"/>
      <c r="BL243" s="243"/>
      <c r="BM243" s="243"/>
      <c r="BN243" s="243"/>
      <c r="BO243" s="243"/>
      <c r="BP243" s="243"/>
      <c r="BQ243" s="243"/>
      <c r="BR243" s="243"/>
      <c r="BS243" s="243"/>
      <c r="BT243" s="243"/>
      <c r="BU243" s="243"/>
      <c r="BV243" s="243"/>
      <c r="BW243" s="243"/>
      <c r="BX243" s="243"/>
      <c r="BY243" s="243"/>
      <c r="BZ243" s="243"/>
      <c r="CA243" s="243"/>
      <c r="CB243" s="243"/>
      <c r="CC243" s="243"/>
      <c r="CD243" s="243"/>
      <c r="CE243" s="243"/>
      <c r="CF243" s="243"/>
      <c r="CG243" s="243"/>
      <c r="CH243" s="243"/>
      <c r="CI243" s="243"/>
      <c r="CJ243" s="243"/>
      <c r="CK243" s="243"/>
      <c r="CL243" s="243"/>
      <c r="CM243" s="243"/>
      <c r="CN243" s="243"/>
      <c r="CO243" s="243"/>
      <c r="CP243" s="243"/>
      <c r="CQ243" s="243"/>
      <c r="CR243" s="243"/>
      <c r="CS243" s="243"/>
      <c r="CT243" s="243"/>
      <c r="CU243" s="243"/>
      <c r="CV243" s="243"/>
      <c r="CW243" s="243"/>
      <c r="CX243" s="243"/>
      <c r="CY243" s="243"/>
      <c r="CZ243" s="243"/>
      <c r="DA243" s="243"/>
      <c r="DB243" s="243"/>
      <c r="DC243" s="243"/>
      <c r="DD243" s="243"/>
      <c r="DE243" s="243"/>
      <c r="DF243" s="243"/>
      <c r="DG243" s="243"/>
      <c r="DH243" s="243"/>
      <c r="DI243" s="243"/>
      <c r="DJ243" s="243"/>
      <c r="DK243" s="243"/>
      <c r="DL243" s="243"/>
    </row>
    <row r="244" spans="1:116">
      <c r="A244" s="243"/>
      <c r="B244" s="243"/>
      <c r="C244" s="243"/>
      <c r="D244" s="243"/>
      <c r="E244" s="243"/>
      <c r="F244" s="243"/>
      <c r="G244" s="243"/>
      <c r="H244" s="243"/>
      <c r="I244" s="243"/>
      <c r="J244" s="243"/>
      <c r="K244" s="243"/>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43"/>
      <c r="AZ244" s="243"/>
      <c r="BA244" s="243"/>
      <c r="BB244" s="243"/>
      <c r="BC244" s="243"/>
      <c r="BD244" s="243"/>
      <c r="BE244" s="243"/>
      <c r="BF244" s="243"/>
      <c r="BG244" s="243"/>
      <c r="BH244" s="243"/>
      <c r="BI244" s="243"/>
      <c r="BJ244" s="243"/>
      <c r="BK244" s="243"/>
      <c r="BL244" s="243"/>
      <c r="BM244" s="243"/>
      <c r="BN244" s="243"/>
      <c r="BO244" s="243"/>
      <c r="BP244" s="243"/>
      <c r="BQ244" s="243"/>
      <c r="BR244" s="243"/>
      <c r="BS244" s="243"/>
      <c r="BT244" s="243"/>
      <c r="BU244" s="243"/>
      <c r="BV244" s="243"/>
      <c r="BW244" s="243"/>
      <c r="BX244" s="243"/>
      <c r="BY244" s="243"/>
      <c r="BZ244" s="243"/>
      <c r="CA244" s="243"/>
      <c r="CB244" s="243"/>
      <c r="CC244" s="243"/>
      <c r="CD244" s="243"/>
      <c r="CE244" s="243"/>
      <c r="CF244" s="243"/>
      <c r="CG244" s="243"/>
      <c r="CH244" s="243"/>
      <c r="CI244" s="243"/>
      <c r="CJ244" s="243"/>
      <c r="CK244" s="243"/>
      <c r="CL244" s="243"/>
      <c r="CM244" s="243"/>
      <c r="CN244" s="243"/>
      <c r="CO244" s="243"/>
      <c r="CP244" s="243"/>
      <c r="CQ244" s="243"/>
      <c r="CR244" s="243"/>
      <c r="CS244" s="243"/>
      <c r="CT244" s="243"/>
      <c r="CU244" s="243"/>
      <c r="CV244" s="243"/>
      <c r="CW244" s="243"/>
      <c r="CX244" s="243"/>
      <c r="CY244" s="243"/>
      <c r="CZ244" s="243"/>
      <c r="DA244" s="243"/>
      <c r="DB244" s="243"/>
      <c r="DC244" s="243"/>
      <c r="DD244" s="243"/>
      <c r="DE244" s="243"/>
      <c r="DF244" s="243"/>
      <c r="DG244" s="243"/>
      <c r="DH244" s="243"/>
      <c r="DI244" s="243"/>
      <c r="DJ244" s="243"/>
      <c r="DK244" s="243"/>
      <c r="DL244" s="243"/>
    </row>
    <row r="245" spans="1:116">
      <c r="A245" s="243"/>
      <c r="B245" s="243"/>
      <c r="C245" s="243"/>
      <c r="D245" s="243"/>
      <c r="E245" s="243"/>
      <c r="F245" s="243"/>
      <c r="G245" s="243"/>
      <c r="H245" s="243"/>
      <c r="I245" s="243"/>
      <c r="J245" s="243"/>
      <c r="K245" s="243"/>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43"/>
      <c r="AZ245" s="243"/>
      <c r="BA245" s="243"/>
      <c r="BB245" s="243"/>
      <c r="BC245" s="243"/>
      <c r="BD245" s="243"/>
      <c r="BE245" s="243"/>
      <c r="BF245" s="243"/>
      <c r="BG245" s="243"/>
      <c r="BH245" s="243"/>
      <c r="BI245" s="243"/>
      <c r="BJ245" s="243"/>
      <c r="BK245" s="243"/>
      <c r="BL245" s="243"/>
      <c r="BM245" s="243"/>
      <c r="BN245" s="243"/>
      <c r="BO245" s="243"/>
      <c r="BP245" s="243"/>
      <c r="BQ245" s="243"/>
      <c r="BR245" s="243"/>
      <c r="BS245" s="243"/>
      <c r="BT245" s="243"/>
      <c r="BU245" s="243"/>
      <c r="BV245" s="243"/>
      <c r="BW245" s="243"/>
      <c r="BX245" s="243"/>
      <c r="BY245" s="243"/>
      <c r="BZ245" s="243"/>
      <c r="CA245" s="243"/>
      <c r="CB245" s="243"/>
      <c r="CC245" s="243"/>
      <c r="CD245" s="243"/>
      <c r="CE245" s="243"/>
      <c r="CF245" s="243"/>
      <c r="CG245" s="243"/>
      <c r="CH245" s="243"/>
      <c r="CI245" s="243"/>
      <c r="CJ245" s="243"/>
      <c r="CK245" s="243"/>
      <c r="CL245" s="243"/>
      <c r="CM245" s="243"/>
      <c r="CN245" s="243"/>
      <c r="CO245" s="243"/>
      <c r="CP245" s="243"/>
      <c r="CQ245" s="243"/>
      <c r="CR245" s="243"/>
      <c r="CS245" s="243"/>
      <c r="CT245" s="243"/>
      <c r="CU245" s="243"/>
      <c r="CV245" s="243"/>
      <c r="CW245" s="243"/>
      <c r="CX245" s="243"/>
      <c r="CY245" s="243"/>
      <c r="CZ245" s="243"/>
      <c r="DA245" s="243"/>
      <c r="DB245" s="243"/>
      <c r="DC245" s="243"/>
      <c r="DD245" s="243"/>
      <c r="DE245" s="243"/>
      <c r="DF245" s="243"/>
      <c r="DG245" s="243"/>
      <c r="DH245" s="243"/>
      <c r="DI245" s="243"/>
      <c r="DJ245" s="243"/>
      <c r="DK245" s="243"/>
      <c r="DL245" s="243"/>
    </row>
    <row r="246" spans="1:116">
      <c r="A246" s="243"/>
      <c r="B246" s="243"/>
      <c r="C246" s="243"/>
      <c r="D246" s="243"/>
      <c r="E246" s="243"/>
      <c r="F246" s="243"/>
      <c r="G246" s="243"/>
      <c r="H246" s="243"/>
      <c r="I246" s="243"/>
      <c r="J246" s="243"/>
      <c r="K246" s="243"/>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43"/>
      <c r="AZ246" s="243"/>
      <c r="BA246" s="243"/>
      <c r="BB246" s="243"/>
      <c r="BC246" s="243"/>
      <c r="BD246" s="243"/>
      <c r="BE246" s="243"/>
      <c r="BF246" s="243"/>
      <c r="BG246" s="243"/>
      <c r="BH246" s="243"/>
      <c r="BI246" s="243"/>
      <c r="BJ246" s="243"/>
      <c r="BK246" s="243"/>
      <c r="BL246" s="243"/>
      <c r="BM246" s="243"/>
      <c r="BN246" s="243"/>
      <c r="BO246" s="243"/>
      <c r="BP246" s="243"/>
      <c r="BQ246" s="243"/>
      <c r="BR246" s="243"/>
      <c r="BS246" s="243"/>
      <c r="BT246" s="243"/>
      <c r="BU246" s="243"/>
      <c r="BV246" s="243"/>
      <c r="BW246" s="243"/>
      <c r="BX246" s="243"/>
      <c r="BY246" s="243"/>
      <c r="BZ246" s="243"/>
      <c r="CA246" s="243"/>
      <c r="CB246" s="243"/>
      <c r="CC246" s="243"/>
      <c r="CD246" s="243"/>
      <c r="CE246" s="243"/>
      <c r="CF246" s="243"/>
      <c r="CG246" s="243"/>
      <c r="CH246" s="243"/>
      <c r="CI246" s="243"/>
      <c r="CJ246" s="243"/>
      <c r="CK246" s="243"/>
      <c r="CL246" s="243"/>
      <c r="CM246" s="243"/>
      <c r="CN246" s="243"/>
      <c r="CO246" s="243"/>
      <c r="CP246" s="243"/>
      <c r="CQ246" s="243"/>
      <c r="CR246" s="243"/>
      <c r="CS246" s="243"/>
      <c r="CT246" s="243"/>
      <c r="CU246" s="243"/>
      <c r="CV246" s="243"/>
      <c r="CW246" s="243"/>
      <c r="CX246" s="243"/>
      <c r="CY246" s="243"/>
      <c r="CZ246" s="243"/>
      <c r="DA246" s="243"/>
      <c r="DB246" s="243"/>
      <c r="DC246" s="243"/>
      <c r="DD246" s="243"/>
      <c r="DE246" s="243"/>
      <c r="DF246" s="243"/>
      <c r="DG246" s="243"/>
      <c r="DH246" s="243"/>
      <c r="DI246" s="243"/>
      <c r="DJ246" s="243"/>
      <c r="DK246" s="243"/>
      <c r="DL246" s="243"/>
    </row>
    <row r="247" spans="1:116">
      <c r="A247" s="243"/>
      <c r="B247" s="243"/>
      <c r="C247" s="243"/>
      <c r="D247" s="243"/>
      <c r="E247" s="243"/>
      <c r="F247" s="243"/>
      <c r="G247" s="243"/>
      <c r="H247" s="243"/>
      <c r="I247" s="243"/>
      <c r="J247" s="243"/>
      <c r="K247" s="243"/>
      <c r="L247" s="243"/>
      <c r="M247" s="243"/>
      <c r="N247" s="243"/>
      <c r="O247" s="243"/>
      <c r="P247" s="243"/>
      <c r="Q247" s="243"/>
      <c r="R247" s="243"/>
      <c r="S247" s="243"/>
      <c r="T247" s="243"/>
      <c r="U247" s="243"/>
      <c r="V247" s="243"/>
      <c r="W247" s="243"/>
      <c r="X247" s="243"/>
      <c r="Y247" s="243"/>
      <c r="Z247" s="243"/>
      <c r="AA247" s="243"/>
      <c r="AB247" s="243"/>
      <c r="AC247" s="243"/>
      <c r="AD247" s="243"/>
      <c r="AE247" s="243"/>
      <c r="AF247" s="243"/>
      <c r="AG247" s="243"/>
      <c r="AH247" s="243"/>
      <c r="AI247" s="243"/>
      <c r="AJ247" s="243"/>
      <c r="AK247" s="243"/>
      <c r="AL247" s="243"/>
      <c r="AM247" s="243"/>
      <c r="AN247" s="243"/>
      <c r="AO247" s="243"/>
      <c r="AP247" s="243"/>
      <c r="AQ247" s="243"/>
      <c r="AR247" s="243"/>
      <c r="AS247" s="243"/>
      <c r="AT247" s="243"/>
      <c r="AU247" s="243"/>
      <c r="AV247" s="243"/>
      <c r="AW247" s="243"/>
      <c r="AX247" s="243"/>
      <c r="AY247" s="243"/>
      <c r="AZ247" s="243"/>
      <c r="BA247" s="243"/>
      <c r="BB247" s="243"/>
      <c r="BC247" s="243"/>
      <c r="BD247" s="243"/>
      <c r="BE247" s="243"/>
      <c r="BF247" s="243"/>
      <c r="BG247" s="243"/>
      <c r="BH247" s="243"/>
      <c r="BI247" s="243"/>
      <c r="BJ247" s="243"/>
      <c r="BK247" s="243"/>
      <c r="BL247" s="243"/>
      <c r="BM247" s="243"/>
      <c r="BN247" s="243"/>
      <c r="BO247" s="243"/>
      <c r="BP247" s="243"/>
      <c r="BQ247" s="243"/>
      <c r="BR247" s="243"/>
      <c r="BS247" s="243"/>
      <c r="BT247" s="243"/>
      <c r="BU247" s="243"/>
      <c r="BV247" s="243"/>
      <c r="BW247" s="243"/>
      <c r="BX247" s="243"/>
      <c r="BY247" s="243"/>
      <c r="BZ247" s="243"/>
      <c r="CA247" s="243"/>
      <c r="CB247" s="243"/>
      <c r="CC247" s="243"/>
      <c r="CD247" s="243"/>
      <c r="CE247" s="243"/>
      <c r="CF247" s="243"/>
      <c r="CG247" s="243"/>
      <c r="CH247" s="243"/>
      <c r="CI247" s="243"/>
      <c r="CJ247" s="243"/>
      <c r="CK247" s="243"/>
      <c r="CL247" s="243"/>
      <c r="CM247" s="243"/>
      <c r="CN247" s="243"/>
      <c r="CO247" s="243"/>
      <c r="CP247" s="243"/>
      <c r="CQ247" s="243"/>
      <c r="CR247" s="243"/>
      <c r="CS247" s="243"/>
      <c r="CT247" s="243"/>
      <c r="CU247" s="243"/>
      <c r="CV247" s="243"/>
      <c r="CW247" s="243"/>
      <c r="CX247" s="243"/>
      <c r="CY247" s="243"/>
      <c r="CZ247" s="243"/>
      <c r="DA247" s="243"/>
      <c r="DB247" s="243"/>
      <c r="DC247" s="243"/>
      <c r="DD247" s="243"/>
      <c r="DE247" s="243"/>
      <c r="DF247" s="243"/>
      <c r="DG247" s="243"/>
      <c r="DH247" s="243"/>
      <c r="DI247" s="243"/>
      <c r="DJ247" s="243"/>
      <c r="DK247" s="243"/>
      <c r="DL247" s="243"/>
    </row>
    <row r="248" spans="1:116">
      <c r="A248" s="243"/>
      <c r="B248" s="243"/>
      <c r="C248" s="243"/>
      <c r="D248" s="243"/>
      <c r="E248" s="243"/>
      <c r="F248" s="243"/>
      <c r="G248" s="243"/>
      <c r="H248" s="243"/>
      <c r="I248" s="243"/>
      <c r="J248" s="243"/>
      <c r="K248" s="243"/>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43"/>
      <c r="AZ248" s="243"/>
      <c r="BA248" s="243"/>
      <c r="BB248" s="243"/>
      <c r="BC248" s="243"/>
      <c r="BD248" s="243"/>
      <c r="BE248" s="243"/>
      <c r="BF248" s="243"/>
      <c r="BG248" s="243"/>
      <c r="BH248" s="243"/>
      <c r="BI248" s="243"/>
      <c r="BJ248" s="243"/>
      <c r="BK248" s="243"/>
      <c r="BL248" s="243"/>
      <c r="BM248" s="243"/>
      <c r="BN248" s="243"/>
      <c r="BO248" s="243"/>
      <c r="BP248" s="243"/>
      <c r="BQ248" s="243"/>
      <c r="BR248" s="243"/>
      <c r="BS248" s="243"/>
      <c r="BT248" s="243"/>
      <c r="BU248" s="243"/>
      <c r="BV248" s="243"/>
      <c r="BW248" s="243"/>
      <c r="BX248" s="243"/>
      <c r="BY248" s="243"/>
      <c r="BZ248" s="243"/>
      <c r="CA248" s="243"/>
      <c r="CB248" s="243"/>
      <c r="CC248" s="243"/>
      <c r="CD248" s="243"/>
      <c r="CE248" s="243"/>
      <c r="CF248" s="243"/>
      <c r="CG248" s="243"/>
      <c r="CH248" s="243"/>
      <c r="CI248" s="243"/>
      <c r="CJ248" s="243"/>
      <c r="CK248" s="243"/>
      <c r="CL248" s="243"/>
      <c r="CM248" s="243"/>
      <c r="CN248" s="243"/>
      <c r="CO248" s="243"/>
      <c r="CP248" s="243"/>
      <c r="CQ248" s="243"/>
      <c r="CR248" s="243"/>
      <c r="CS248" s="243"/>
      <c r="CT248" s="243"/>
      <c r="CU248" s="243"/>
      <c r="CV248" s="243"/>
      <c r="CW248" s="243"/>
      <c r="CX248" s="243"/>
      <c r="CY248" s="243"/>
      <c r="CZ248" s="243"/>
      <c r="DA248" s="243"/>
      <c r="DB248" s="243"/>
      <c r="DC248" s="243"/>
      <c r="DD248" s="243"/>
      <c r="DE248" s="243"/>
      <c r="DF248" s="243"/>
      <c r="DG248" s="243"/>
      <c r="DH248" s="243"/>
      <c r="DI248" s="243"/>
      <c r="DJ248" s="243"/>
      <c r="DK248" s="243"/>
      <c r="DL248" s="243"/>
    </row>
    <row r="249" spans="1:116">
      <c r="A249" s="243"/>
      <c r="B249" s="243"/>
      <c r="C249" s="243"/>
      <c r="D249" s="243"/>
      <c r="E249" s="243"/>
      <c r="F249" s="243"/>
      <c r="G249" s="243"/>
      <c r="H249" s="243"/>
      <c r="I249" s="243"/>
      <c r="J249" s="243"/>
      <c r="K249" s="243"/>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43"/>
      <c r="AZ249" s="243"/>
      <c r="BA249" s="243"/>
      <c r="BB249" s="243"/>
      <c r="BC249" s="243"/>
      <c r="BD249" s="243"/>
      <c r="BE249" s="243"/>
      <c r="BF249" s="243"/>
      <c r="BG249" s="243"/>
      <c r="BH249" s="243"/>
      <c r="BI249" s="243"/>
      <c r="BJ249" s="243"/>
      <c r="BK249" s="243"/>
      <c r="BL249" s="243"/>
      <c r="BM249" s="243"/>
      <c r="BN249" s="243"/>
      <c r="BO249" s="243"/>
      <c r="BP249" s="243"/>
      <c r="BQ249" s="243"/>
      <c r="BR249" s="243"/>
      <c r="BS249" s="243"/>
      <c r="BT249" s="243"/>
      <c r="BU249" s="243"/>
      <c r="BV249" s="243"/>
      <c r="BW249" s="243"/>
      <c r="BX249" s="243"/>
      <c r="BY249" s="243"/>
      <c r="BZ249" s="243"/>
      <c r="CA249" s="243"/>
      <c r="CB249" s="243"/>
      <c r="CC249" s="243"/>
      <c r="CD249" s="243"/>
      <c r="CE249" s="243"/>
      <c r="CF249" s="243"/>
      <c r="CG249" s="243"/>
      <c r="CH249" s="243"/>
      <c r="CI249" s="243"/>
      <c r="CJ249" s="243"/>
      <c r="CK249" s="243"/>
      <c r="CL249" s="243"/>
      <c r="CM249" s="243"/>
      <c r="CN249" s="243"/>
      <c r="CO249" s="243"/>
      <c r="CP249" s="243"/>
      <c r="CQ249" s="243"/>
      <c r="CR249" s="243"/>
      <c r="CS249" s="243"/>
      <c r="CT249" s="243"/>
      <c r="CU249" s="243"/>
      <c r="CV249" s="243"/>
      <c r="CW249" s="243"/>
      <c r="CX249" s="243"/>
      <c r="CY249" s="243"/>
      <c r="CZ249" s="243"/>
      <c r="DA249" s="243"/>
      <c r="DB249" s="243"/>
      <c r="DC249" s="243"/>
      <c r="DD249" s="243"/>
      <c r="DE249" s="243"/>
      <c r="DF249" s="243"/>
      <c r="DG249" s="243"/>
      <c r="DH249" s="243"/>
      <c r="DI249" s="243"/>
      <c r="DJ249" s="243"/>
      <c r="DK249" s="243"/>
      <c r="DL249" s="243"/>
    </row>
    <row r="250" spans="1:116">
      <c r="A250" s="243"/>
      <c r="B250" s="243"/>
      <c r="C250" s="243"/>
      <c r="D250" s="243"/>
      <c r="E250" s="243"/>
      <c r="F250" s="243"/>
      <c r="G250" s="243"/>
      <c r="H250" s="243"/>
      <c r="I250" s="243"/>
      <c r="J250" s="243"/>
      <c r="K250" s="243"/>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43"/>
      <c r="AZ250" s="243"/>
      <c r="BA250" s="243"/>
      <c r="BB250" s="243"/>
      <c r="BC250" s="243"/>
      <c r="BD250" s="243"/>
      <c r="BE250" s="243"/>
      <c r="BF250" s="243"/>
      <c r="BG250" s="243"/>
      <c r="BH250" s="243"/>
      <c r="BI250" s="243"/>
      <c r="BJ250" s="243"/>
      <c r="BK250" s="243"/>
      <c r="BL250" s="243"/>
      <c r="BM250" s="243"/>
      <c r="BN250" s="243"/>
      <c r="BO250" s="243"/>
      <c r="BP250" s="243"/>
      <c r="BQ250" s="243"/>
      <c r="BR250" s="243"/>
      <c r="BS250" s="243"/>
      <c r="BT250" s="243"/>
      <c r="BU250" s="243"/>
      <c r="BV250" s="243"/>
      <c r="BW250" s="243"/>
      <c r="BX250" s="243"/>
      <c r="BY250" s="243"/>
      <c r="BZ250" s="243"/>
      <c r="CA250" s="243"/>
      <c r="CB250" s="243"/>
      <c r="CC250" s="243"/>
      <c r="CD250" s="243"/>
      <c r="CE250" s="243"/>
      <c r="CF250" s="243"/>
      <c r="CG250" s="243"/>
      <c r="CH250" s="243"/>
      <c r="CI250" s="243"/>
      <c r="CJ250" s="243"/>
      <c r="CK250" s="243"/>
      <c r="CL250" s="243"/>
      <c r="CM250" s="243"/>
      <c r="CN250" s="243"/>
      <c r="CO250" s="243"/>
      <c r="CP250" s="243"/>
      <c r="CQ250" s="243"/>
      <c r="CR250" s="243"/>
      <c r="CS250" s="243"/>
      <c r="CT250" s="243"/>
      <c r="CU250" s="243"/>
      <c r="CV250" s="243"/>
      <c r="CW250" s="243"/>
      <c r="CX250" s="243"/>
      <c r="CY250" s="243"/>
      <c r="CZ250" s="243"/>
      <c r="DA250" s="243"/>
      <c r="DB250" s="243"/>
      <c r="DC250" s="243"/>
      <c r="DD250" s="243"/>
      <c r="DE250" s="243"/>
      <c r="DF250" s="243"/>
      <c r="DG250" s="243"/>
      <c r="DH250" s="243"/>
      <c r="DI250" s="243"/>
      <c r="DJ250" s="243"/>
      <c r="DK250" s="243"/>
      <c r="DL250" s="243"/>
    </row>
    <row r="251" spans="1:116">
      <c r="A251" s="243"/>
      <c r="B251" s="243"/>
      <c r="C251" s="243"/>
      <c r="D251" s="243"/>
      <c r="E251" s="243"/>
      <c r="F251" s="243"/>
      <c r="G251" s="243"/>
      <c r="H251" s="243"/>
      <c r="I251" s="243"/>
      <c r="J251" s="243"/>
      <c r="K251" s="243"/>
      <c r="L251" s="243"/>
      <c r="M251" s="243"/>
      <c r="N251" s="243"/>
      <c r="O251" s="243"/>
      <c r="P251" s="243"/>
      <c r="Q251" s="243"/>
      <c r="R251" s="243"/>
      <c r="S251" s="243"/>
      <c r="T251" s="243"/>
      <c r="U251" s="243"/>
      <c r="V251" s="243"/>
      <c r="W251" s="243"/>
      <c r="X251" s="243"/>
      <c r="Y251" s="243"/>
      <c r="Z251" s="243"/>
      <c r="AA251" s="243"/>
      <c r="AB251" s="243"/>
      <c r="AC251" s="243"/>
      <c r="AD251" s="243"/>
      <c r="AE251" s="243"/>
      <c r="AF251" s="243"/>
      <c r="AG251" s="243"/>
      <c r="AH251" s="243"/>
      <c r="AI251" s="243"/>
      <c r="AJ251" s="243"/>
      <c r="AK251" s="243"/>
      <c r="AL251" s="243"/>
      <c r="AM251" s="243"/>
      <c r="AN251" s="243"/>
      <c r="AO251" s="243"/>
      <c r="AP251" s="243"/>
      <c r="AQ251" s="243"/>
      <c r="AR251" s="243"/>
      <c r="AS251" s="243"/>
      <c r="AT251" s="243"/>
      <c r="AU251" s="243"/>
      <c r="AV251" s="243"/>
      <c r="AW251" s="243"/>
      <c r="AX251" s="243"/>
      <c r="AY251" s="243"/>
      <c r="AZ251" s="243"/>
      <c r="BA251" s="243"/>
      <c r="BB251" s="243"/>
      <c r="BC251" s="243"/>
      <c r="BD251" s="243"/>
      <c r="BE251" s="243"/>
      <c r="BF251" s="243"/>
      <c r="BG251" s="243"/>
      <c r="BH251" s="243"/>
      <c r="BI251" s="243"/>
      <c r="BJ251" s="243"/>
      <c r="BK251" s="243"/>
      <c r="BL251" s="243"/>
      <c r="BM251" s="243"/>
      <c r="BN251" s="243"/>
      <c r="BO251" s="243"/>
      <c r="BP251" s="243"/>
      <c r="BQ251" s="243"/>
      <c r="BR251" s="243"/>
      <c r="BS251" s="243"/>
      <c r="BT251" s="243"/>
      <c r="BU251" s="243"/>
      <c r="BV251" s="243"/>
      <c r="BW251" s="243"/>
      <c r="BX251" s="243"/>
      <c r="BY251" s="243"/>
      <c r="BZ251" s="243"/>
      <c r="CA251" s="243"/>
      <c r="CB251" s="243"/>
      <c r="CC251" s="243"/>
      <c r="CD251" s="243"/>
      <c r="CE251" s="243"/>
      <c r="CF251" s="243"/>
      <c r="CG251" s="243"/>
      <c r="CH251" s="243"/>
      <c r="CI251" s="243"/>
      <c r="CJ251" s="243"/>
      <c r="CK251" s="243"/>
      <c r="CL251" s="243"/>
      <c r="CM251" s="243"/>
      <c r="CN251" s="243"/>
      <c r="CO251" s="243"/>
      <c r="CP251" s="243"/>
      <c r="CQ251" s="243"/>
      <c r="CR251" s="243"/>
      <c r="CS251" s="243"/>
      <c r="CT251" s="243"/>
      <c r="CU251" s="243"/>
      <c r="CV251" s="243"/>
      <c r="CW251" s="243"/>
      <c r="CX251" s="243"/>
      <c r="CY251" s="243"/>
      <c r="CZ251" s="243"/>
      <c r="DA251" s="243"/>
      <c r="DB251" s="243"/>
      <c r="DC251" s="243"/>
      <c r="DD251" s="243"/>
      <c r="DE251" s="243"/>
      <c r="DF251" s="243"/>
      <c r="DG251" s="243"/>
      <c r="DH251" s="243"/>
      <c r="DI251" s="243"/>
      <c r="DJ251" s="243"/>
      <c r="DK251" s="243"/>
      <c r="DL251" s="243"/>
    </row>
    <row r="252" spans="1:116">
      <c r="A252" s="243"/>
      <c r="B252" s="243"/>
      <c r="C252" s="243"/>
      <c r="D252" s="243"/>
      <c r="E252" s="243"/>
      <c r="F252" s="243"/>
      <c r="G252" s="243"/>
      <c r="H252" s="243"/>
      <c r="I252" s="243"/>
      <c r="J252" s="243"/>
      <c r="K252" s="243"/>
      <c r="L252" s="243"/>
      <c r="M252" s="243"/>
      <c r="N252" s="243"/>
      <c r="O252" s="243"/>
      <c r="P252" s="243"/>
      <c r="Q252" s="243"/>
      <c r="R252" s="243"/>
      <c r="S252" s="243"/>
      <c r="T252" s="243"/>
      <c r="U252" s="243"/>
      <c r="V252" s="243"/>
      <c r="W252" s="243"/>
      <c r="X252" s="243"/>
      <c r="Y252" s="243"/>
      <c r="Z252" s="243"/>
      <c r="AA252" s="243"/>
      <c r="AB252" s="243"/>
      <c r="AC252" s="243"/>
      <c r="AD252" s="243"/>
      <c r="AE252" s="243"/>
      <c r="AF252" s="243"/>
      <c r="AG252" s="243"/>
      <c r="AH252" s="243"/>
      <c r="AI252" s="243"/>
      <c r="AJ252" s="243"/>
      <c r="AK252" s="243"/>
      <c r="AL252" s="243"/>
      <c r="AM252" s="243"/>
      <c r="AN252" s="243"/>
      <c r="AO252" s="243"/>
      <c r="AP252" s="243"/>
      <c r="AQ252" s="243"/>
      <c r="AR252" s="243"/>
      <c r="AS252" s="243"/>
      <c r="AT252" s="243"/>
      <c r="AU252" s="243"/>
      <c r="AV252" s="243"/>
      <c r="AW252" s="243"/>
      <c r="AX252" s="243"/>
      <c r="AY252" s="243"/>
      <c r="AZ252" s="243"/>
      <c r="BA252" s="243"/>
      <c r="BB252" s="243"/>
      <c r="BC252" s="243"/>
      <c r="BD252" s="243"/>
      <c r="BE252" s="243"/>
      <c r="BF252" s="243"/>
      <c r="BG252" s="243"/>
      <c r="BH252" s="243"/>
      <c r="BI252" s="243"/>
      <c r="BJ252" s="243"/>
      <c r="BK252" s="243"/>
      <c r="BL252" s="243"/>
      <c r="BM252" s="243"/>
      <c r="BN252" s="243"/>
      <c r="BO252" s="243"/>
      <c r="BP252" s="243"/>
      <c r="BQ252" s="243"/>
      <c r="BR252" s="243"/>
      <c r="BS252" s="243"/>
      <c r="BT252" s="243"/>
      <c r="BU252" s="243"/>
      <c r="BV252" s="243"/>
      <c r="BW252" s="243"/>
      <c r="BX252" s="243"/>
      <c r="BY252" s="243"/>
      <c r="BZ252" s="243"/>
      <c r="CA252" s="243"/>
      <c r="CB252" s="243"/>
      <c r="CC252" s="243"/>
      <c r="CD252" s="243"/>
      <c r="CE252" s="243"/>
      <c r="CF252" s="243"/>
      <c r="CG252" s="243"/>
      <c r="CH252" s="243"/>
      <c r="CI252" s="243"/>
      <c r="CJ252" s="243"/>
      <c r="CK252" s="243"/>
      <c r="CL252" s="243"/>
      <c r="CM252" s="243"/>
      <c r="CN252" s="243"/>
      <c r="CO252" s="243"/>
      <c r="CP252" s="243"/>
      <c r="CQ252" s="243"/>
      <c r="CR252" s="243"/>
      <c r="CS252" s="243"/>
      <c r="CT252" s="243"/>
      <c r="CU252" s="243"/>
      <c r="CV252" s="243"/>
      <c r="CW252" s="243"/>
      <c r="CX252" s="243"/>
      <c r="CY252" s="243"/>
      <c r="CZ252" s="243"/>
      <c r="DA252" s="243"/>
      <c r="DB252" s="243"/>
      <c r="DC252" s="243"/>
      <c r="DD252" s="243"/>
      <c r="DE252" s="243"/>
      <c r="DF252" s="243"/>
      <c r="DG252" s="243"/>
      <c r="DH252" s="243"/>
      <c r="DI252" s="243"/>
      <c r="DJ252" s="243"/>
      <c r="DK252" s="243"/>
      <c r="DL252" s="243"/>
    </row>
    <row r="253" spans="1:116">
      <c r="A253" s="243"/>
      <c r="B253" s="243"/>
      <c r="C253" s="243"/>
      <c r="D253" s="243"/>
      <c r="E253" s="243"/>
      <c r="F253" s="243"/>
      <c r="G253" s="243"/>
      <c r="H253" s="243"/>
      <c r="I253" s="243"/>
      <c r="J253" s="243"/>
      <c r="K253" s="243"/>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43"/>
      <c r="AZ253" s="243"/>
      <c r="BA253" s="243"/>
      <c r="BB253" s="243"/>
      <c r="BC253" s="243"/>
      <c r="BD253" s="243"/>
      <c r="BE253" s="243"/>
      <c r="BF253" s="243"/>
      <c r="BG253" s="243"/>
      <c r="BH253" s="243"/>
      <c r="BI253" s="243"/>
      <c r="BJ253" s="243"/>
      <c r="BK253" s="243"/>
      <c r="BL253" s="243"/>
      <c r="BM253" s="243"/>
      <c r="BN253" s="243"/>
      <c r="BO253" s="243"/>
      <c r="BP253" s="243"/>
      <c r="BQ253" s="243"/>
      <c r="BR253" s="243"/>
      <c r="BS253" s="243"/>
      <c r="BT253" s="243"/>
      <c r="BU253" s="243"/>
      <c r="BV253" s="243"/>
      <c r="BW253" s="243"/>
      <c r="BX253" s="243"/>
      <c r="BY253" s="243"/>
      <c r="BZ253" s="243"/>
      <c r="CA253" s="243"/>
      <c r="CB253" s="243"/>
      <c r="CC253" s="243"/>
      <c r="CD253" s="243"/>
      <c r="CE253" s="243"/>
      <c r="CF253" s="243"/>
      <c r="CG253" s="243"/>
      <c r="CH253" s="243"/>
      <c r="CI253" s="243"/>
      <c r="CJ253" s="243"/>
      <c r="CK253" s="243"/>
      <c r="CL253" s="243"/>
      <c r="CM253" s="243"/>
      <c r="CN253" s="243"/>
      <c r="CO253" s="243"/>
      <c r="CP253" s="243"/>
      <c r="CQ253" s="243"/>
      <c r="CR253" s="243"/>
      <c r="CS253" s="243"/>
      <c r="CT253" s="243"/>
      <c r="CU253" s="243"/>
      <c r="CV253" s="243"/>
      <c r="CW253" s="243"/>
      <c r="CX253" s="243"/>
      <c r="CY253" s="243"/>
      <c r="CZ253" s="243"/>
      <c r="DA253" s="243"/>
      <c r="DB253" s="243"/>
      <c r="DC253" s="243"/>
      <c r="DD253" s="243"/>
      <c r="DE253" s="243"/>
      <c r="DF253" s="243"/>
      <c r="DG253" s="243"/>
      <c r="DH253" s="243"/>
      <c r="DI253" s="243"/>
      <c r="DJ253" s="243"/>
      <c r="DK253" s="243"/>
      <c r="DL253" s="243"/>
    </row>
    <row r="254" spans="1:116">
      <c r="A254" s="243"/>
      <c r="B254" s="243"/>
      <c r="C254" s="243"/>
      <c r="D254" s="243"/>
      <c r="E254" s="243"/>
      <c r="F254" s="243"/>
      <c r="G254" s="243"/>
      <c r="H254" s="243"/>
      <c r="I254" s="243"/>
      <c r="J254" s="243"/>
      <c r="K254" s="243"/>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43"/>
      <c r="AZ254" s="243"/>
      <c r="BA254" s="243"/>
      <c r="BB254" s="243"/>
      <c r="BC254" s="243"/>
      <c r="BD254" s="243"/>
      <c r="BE254" s="243"/>
      <c r="BF254" s="243"/>
      <c r="BG254" s="243"/>
      <c r="BH254" s="243"/>
      <c r="BI254" s="243"/>
      <c r="BJ254" s="243"/>
      <c r="BK254" s="243"/>
      <c r="BL254" s="243"/>
      <c r="BM254" s="243"/>
      <c r="BN254" s="243"/>
      <c r="BO254" s="243"/>
      <c r="BP254" s="243"/>
      <c r="BQ254" s="243"/>
      <c r="BR254" s="243"/>
      <c r="BS254" s="243"/>
      <c r="BT254" s="243"/>
      <c r="BU254" s="243"/>
      <c r="BV254" s="243"/>
      <c r="BW254" s="243"/>
      <c r="BX254" s="243"/>
      <c r="BY254" s="243"/>
      <c r="BZ254" s="243"/>
      <c r="CA254" s="243"/>
      <c r="CB254" s="243"/>
      <c r="CC254" s="243"/>
      <c r="CD254" s="243"/>
      <c r="CE254" s="243"/>
      <c r="CF254" s="243"/>
      <c r="CG254" s="243"/>
      <c r="CH254" s="243"/>
      <c r="CI254" s="243"/>
      <c r="CJ254" s="243"/>
      <c r="CK254" s="243"/>
      <c r="CL254" s="243"/>
      <c r="CM254" s="243"/>
      <c r="CN254" s="243"/>
      <c r="CO254" s="243"/>
      <c r="CP254" s="243"/>
      <c r="CQ254" s="243"/>
      <c r="CR254" s="243"/>
      <c r="CS254" s="243"/>
      <c r="CT254" s="243"/>
      <c r="CU254" s="243"/>
      <c r="CV254" s="243"/>
      <c r="CW254" s="243"/>
      <c r="CX254" s="243"/>
      <c r="CY254" s="243"/>
      <c r="CZ254" s="243"/>
      <c r="DA254" s="243"/>
      <c r="DB254" s="243"/>
      <c r="DC254" s="243"/>
      <c r="DD254" s="243"/>
      <c r="DE254" s="243"/>
      <c r="DF254" s="243"/>
      <c r="DG254" s="243"/>
      <c r="DH254" s="243"/>
      <c r="DI254" s="243"/>
      <c r="DJ254" s="243"/>
      <c r="DK254" s="243"/>
      <c r="DL254" s="243"/>
    </row>
    <row r="255" spans="1:116">
      <c r="A255" s="243"/>
      <c r="B255" s="243"/>
      <c r="C255" s="243"/>
      <c r="D255" s="243"/>
      <c r="E255" s="243"/>
      <c r="F255" s="243"/>
      <c r="G255" s="243"/>
      <c r="H255" s="243"/>
      <c r="I255" s="243"/>
      <c r="J255" s="243"/>
      <c r="K255" s="243"/>
      <c r="L255" s="243"/>
      <c r="M255" s="243"/>
      <c r="N255" s="243"/>
      <c r="O255" s="243"/>
      <c r="P255" s="243"/>
      <c r="Q255" s="243"/>
      <c r="R255" s="243"/>
      <c r="S255" s="243"/>
      <c r="T255" s="243"/>
      <c r="U255" s="243"/>
      <c r="V255" s="243"/>
      <c r="W255" s="243"/>
      <c r="X255" s="243"/>
      <c r="Y255" s="243"/>
      <c r="Z255" s="243"/>
      <c r="AA255" s="243"/>
      <c r="AB255" s="243"/>
      <c r="AC255" s="243"/>
      <c r="AD255" s="243"/>
      <c r="AE255" s="243"/>
      <c r="AF255" s="243"/>
      <c r="AG255" s="243"/>
      <c r="AH255" s="243"/>
      <c r="AI255" s="243"/>
      <c r="AJ255" s="243"/>
      <c r="AK255" s="243"/>
      <c r="AL255" s="243"/>
      <c r="AM255" s="243"/>
      <c r="AN255" s="243"/>
      <c r="AO255" s="243"/>
      <c r="AP255" s="243"/>
      <c r="AQ255" s="243"/>
      <c r="AR255" s="243"/>
      <c r="AS255" s="243"/>
      <c r="AT255" s="243"/>
      <c r="AU255" s="243"/>
      <c r="AV255" s="243"/>
      <c r="AW255" s="243"/>
      <c r="AX255" s="243"/>
      <c r="AY255" s="243"/>
      <c r="AZ255" s="243"/>
      <c r="BA255" s="243"/>
      <c r="BB255" s="243"/>
      <c r="BC255" s="243"/>
      <c r="BD255" s="243"/>
      <c r="BE255" s="243"/>
      <c r="BF255" s="243"/>
      <c r="BG255" s="243"/>
      <c r="BH255" s="243"/>
      <c r="BI255" s="243"/>
      <c r="BJ255" s="243"/>
      <c r="BK255" s="243"/>
      <c r="BL255" s="243"/>
      <c r="BM255" s="243"/>
      <c r="BN255" s="243"/>
      <c r="BO255" s="243"/>
      <c r="BP255" s="243"/>
      <c r="BQ255" s="243"/>
      <c r="BR255" s="243"/>
      <c r="BS255" s="243"/>
      <c r="BT255" s="243"/>
      <c r="BU255" s="243"/>
      <c r="BV255" s="243"/>
      <c r="BW255" s="243"/>
      <c r="BX255" s="243"/>
      <c r="BY255" s="243"/>
      <c r="BZ255" s="243"/>
      <c r="CA255" s="243"/>
      <c r="CB255" s="243"/>
      <c r="CC255" s="243"/>
      <c r="CD255" s="243"/>
      <c r="CE255" s="243"/>
      <c r="CF255" s="243"/>
      <c r="CG255" s="243"/>
      <c r="CH255" s="243"/>
      <c r="CI255" s="243"/>
      <c r="CJ255" s="243"/>
      <c r="CK255" s="243"/>
      <c r="CL255" s="243"/>
      <c r="CM255" s="243"/>
      <c r="CN255" s="243"/>
      <c r="CO255" s="243"/>
      <c r="CP255" s="243"/>
      <c r="CQ255" s="243"/>
      <c r="CR255" s="243"/>
      <c r="CS255" s="243"/>
      <c r="CT255" s="243"/>
      <c r="CU255" s="243"/>
      <c r="CV255" s="243"/>
      <c r="CW255" s="243"/>
      <c r="CX255" s="243"/>
      <c r="CY255" s="243"/>
      <c r="CZ255" s="243"/>
      <c r="DA255" s="243"/>
      <c r="DB255" s="243"/>
      <c r="DC255" s="243"/>
      <c r="DD255" s="243"/>
      <c r="DE255" s="243"/>
      <c r="DF255" s="243"/>
      <c r="DG255" s="243"/>
      <c r="DH255" s="243"/>
      <c r="DI255" s="243"/>
      <c r="DJ255" s="243"/>
      <c r="DK255" s="243"/>
      <c r="DL255" s="243"/>
    </row>
    <row r="256" spans="1:116">
      <c r="A256" s="243"/>
      <c r="B256" s="243"/>
      <c r="C256" s="243"/>
      <c r="D256" s="243"/>
      <c r="E256" s="243"/>
      <c r="F256" s="243"/>
      <c r="G256" s="243"/>
      <c r="H256" s="243"/>
      <c r="I256" s="243"/>
      <c r="J256" s="243"/>
      <c r="K256" s="243"/>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43"/>
      <c r="AZ256" s="243"/>
      <c r="BA256" s="243"/>
      <c r="BB256" s="243"/>
      <c r="BC256" s="243"/>
      <c r="BD256" s="243"/>
      <c r="BE256" s="243"/>
      <c r="BF256" s="243"/>
      <c r="BG256" s="243"/>
      <c r="BH256" s="243"/>
      <c r="BI256" s="243"/>
      <c r="BJ256" s="243"/>
      <c r="BK256" s="243"/>
      <c r="BL256" s="243"/>
      <c r="BM256" s="243"/>
      <c r="BN256" s="243"/>
      <c r="BO256" s="243"/>
      <c r="BP256" s="243"/>
      <c r="BQ256" s="243"/>
      <c r="BR256" s="243"/>
      <c r="BS256" s="243"/>
      <c r="BT256" s="243"/>
      <c r="BU256" s="243"/>
      <c r="BV256" s="243"/>
      <c r="BW256" s="243"/>
      <c r="BX256" s="243"/>
      <c r="BY256" s="243"/>
      <c r="BZ256" s="243"/>
      <c r="CA256" s="243"/>
      <c r="CB256" s="243"/>
      <c r="CC256" s="243"/>
      <c r="CD256" s="243"/>
      <c r="CE256" s="243"/>
      <c r="CF256" s="243"/>
      <c r="CG256" s="243"/>
      <c r="CH256" s="243"/>
      <c r="CI256" s="243"/>
      <c r="CJ256" s="243"/>
      <c r="CK256" s="243"/>
      <c r="CL256" s="243"/>
      <c r="CM256" s="243"/>
      <c r="CN256" s="243"/>
      <c r="CO256" s="243"/>
      <c r="CP256" s="243"/>
      <c r="CQ256" s="243"/>
      <c r="CR256" s="243"/>
      <c r="CS256" s="243"/>
      <c r="CT256" s="243"/>
      <c r="CU256" s="243"/>
      <c r="CV256" s="243"/>
      <c r="CW256" s="243"/>
      <c r="CX256" s="243"/>
      <c r="CY256" s="243"/>
      <c r="CZ256" s="243"/>
      <c r="DA256" s="243"/>
      <c r="DB256" s="243"/>
      <c r="DC256" s="243"/>
      <c r="DD256" s="243"/>
      <c r="DE256" s="243"/>
      <c r="DF256" s="243"/>
      <c r="DG256" s="243"/>
      <c r="DH256" s="243"/>
      <c r="DI256" s="243"/>
      <c r="DJ256" s="243"/>
      <c r="DK256" s="243"/>
      <c r="DL256" s="243"/>
    </row>
    <row r="257" spans="1:116">
      <c r="A257" s="243"/>
      <c r="B257" s="243"/>
      <c r="C257" s="243"/>
      <c r="D257" s="243"/>
      <c r="E257" s="243"/>
      <c r="F257" s="243"/>
      <c r="G257" s="243"/>
      <c r="H257" s="243"/>
      <c r="I257" s="243"/>
      <c r="J257" s="243"/>
      <c r="K257" s="243"/>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43"/>
      <c r="AZ257" s="243"/>
      <c r="BA257" s="243"/>
      <c r="BB257" s="243"/>
      <c r="BC257" s="243"/>
      <c r="BD257" s="243"/>
      <c r="BE257" s="243"/>
      <c r="BF257" s="243"/>
      <c r="BG257" s="243"/>
      <c r="BH257" s="243"/>
      <c r="BI257" s="243"/>
      <c r="BJ257" s="243"/>
      <c r="BK257" s="243"/>
      <c r="BL257" s="243"/>
      <c r="BM257" s="243"/>
      <c r="BN257" s="243"/>
      <c r="BO257" s="243"/>
      <c r="BP257" s="243"/>
      <c r="BQ257" s="243"/>
      <c r="BR257" s="243"/>
      <c r="BS257" s="243"/>
      <c r="BT257" s="243"/>
      <c r="BU257" s="243"/>
      <c r="BV257" s="243"/>
      <c r="BW257" s="243"/>
      <c r="BX257" s="243"/>
      <c r="BY257" s="243"/>
      <c r="BZ257" s="243"/>
      <c r="CA257" s="243"/>
      <c r="CB257" s="243"/>
      <c r="CC257" s="243"/>
      <c r="CD257" s="243"/>
      <c r="CE257" s="243"/>
      <c r="CF257" s="243"/>
      <c r="CG257" s="243"/>
      <c r="CH257" s="243"/>
      <c r="CI257" s="243"/>
      <c r="CJ257" s="243"/>
      <c r="CK257" s="243"/>
      <c r="CL257" s="243"/>
      <c r="CM257" s="243"/>
      <c r="CN257" s="243"/>
      <c r="CO257" s="243"/>
      <c r="CP257" s="243"/>
      <c r="CQ257" s="243"/>
      <c r="CR257" s="243"/>
      <c r="CS257" s="243"/>
      <c r="CT257" s="243"/>
      <c r="CU257" s="243"/>
      <c r="CV257" s="243"/>
      <c r="CW257" s="243"/>
      <c r="CX257" s="243"/>
      <c r="CY257" s="243"/>
      <c r="CZ257" s="243"/>
      <c r="DA257" s="243"/>
      <c r="DB257" s="243"/>
      <c r="DC257" s="243"/>
      <c r="DD257" s="243"/>
      <c r="DE257" s="243"/>
      <c r="DF257" s="243"/>
      <c r="DG257" s="243"/>
      <c r="DH257" s="243"/>
      <c r="DI257" s="243"/>
      <c r="DJ257" s="243"/>
      <c r="DK257" s="243"/>
      <c r="DL257" s="243"/>
    </row>
    <row r="258" spans="1:116">
      <c r="A258" s="243"/>
      <c r="B258" s="243"/>
      <c r="C258" s="243"/>
      <c r="D258" s="243"/>
      <c r="E258" s="243"/>
      <c r="F258" s="243"/>
      <c r="G258" s="243"/>
      <c r="H258" s="243"/>
      <c r="I258" s="243"/>
      <c r="J258" s="243"/>
      <c r="K258" s="243"/>
      <c r="L258" s="243"/>
      <c r="M258" s="243"/>
      <c r="N258" s="243"/>
      <c r="O258" s="243"/>
      <c r="P258" s="243"/>
      <c r="Q258" s="243"/>
      <c r="R258" s="243"/>
      <c r="S258" s="243"/>
      <c r="T258" s="243"/>
      <c r="U258" s="243"/>
      <c r="V258" s="243"/>
      <c r="W258" s="243"/>
      <c r="X258" s="243"/>
      <c r="Y258" s="243"/>
      <c r="Z258" s="243"/>
      <c r="AA258" s="243"/>
      <c r="AB258" s="243"/>
      <c r="AC258" s="243"/>
      <c r="AD258" s="243"/>
      <c r="AE258" s="243"/>
      <c r="AF258" s="243"/>
      <c r="AG258" s="243"/>
      <c r="AH258" s="243"/>
      <c r="AI258" s="243"/>
      <c r="AJ258" s="243"/>
      <c r="AK258" s="243"/>
      <c r="AL258" s="243"/>
      <c r="AM258" s="243"/>
      <c r="AN258" s="243"/>
      <c r="AO258" s="243"/>
      <c r="AP258" s="243"/>
      <c r="AQ258" s="243"/>
      <c r="AR258" s="243"/>
      <c r="AS258" s="243"/>
      <c r="AT258" s="243"/>
      <c r="AU258" s="243"/>
      <c r="AV258" s="243"/>
      <c r="AW258" s="243"/>
      <c r="AX258" s="243"/>
      <c r="AY258" s="243"/>
      <c r="AZ258" s="243"/>
      <c r="BA258" s="243"/>
      <c r="BB258" s="243"/>
      <c r="BC258" s="243"/>
      <c r="BD258" s="243"/>
      <c r="BE258" s="243"/>
      <c r="BF258" s="243"/>
      <c r="BG258" s="243"/>
      <c r="BH258" s="243"/>
      <c r="BI258" s="243"/>
      <c r="BJ258" s="243"/>
      <c r="BK258" s="243"/>
      <c r="BL258" s="243"/>
      <c r="BM258" s="243"/>
      <c r="BN258" s="243"/>
      <c r="BO258" s="243"/>
      <c r="BP258" s="243"/>
      <c r="BQ258" s="243"/>
      <c r="BR258" s="243"/>
      <c r="BS258" s="243"/>
      <c r="BT258" s="243"/>
      <c r="BU258" s="243"/>
      <c r="BV258" s="243"/>
      <c r="BW258" s="243"/>
      <c r="BX258" s="243"/>
      <c r="BY258" s="243"/>
      <c r="BZ258" s="243"/>
      <c r="CA258" s="243"/>
      <c r="CB258" s="243"/>
      <c r="CC258" s="243"/>
      <c r="CD258" s="243"/>
      <c r="CE258" s="243"/>
      <c r="CF258" s="243"/>
      <c r="CG258" s="243"/>
      <c r="CH258" s="243"/>
      <c r="CI258" s="243"/>
      <c r="CJ258" s="243"/>
      <c r="CK258" s="243"/>
      <c r="CL258" s="243"/>
      <c r="CM258" s="243"/>
      <c r="CN258" s="243"/>
      <c r="CO258" s="243"/>
      <c r="CP258" s="243"/>
      <c r="CQ258" s="243"/>
      <c r="CR258" s="243"/>
      <c r="CS258" s="243"/>
      <c r="CT258" s="243"/>
      <c r="CU258" s="243"/>
      <c r="CV258" s="243"/>
      <c r="CW258" s="243"/>
      <c r="CX258" s="243"/>
      <c r="CY258" s="243"/>
      <c r="CZ258" s="243"/>
      <c r="DA258" s="243"/>
      <c r="DB258" s="243"/>
      <c r="DC258" s="243"/>
      <c r="DD258" s="243"/>
      <c r="DE258" s="243"/>
      <c r="DF258" s="243"/>
      <c r="DG258" s="243"/>
      <c r="DH258" s="243"/>
      <c r="DI258" s="243"/>
      <c r="DJ258" s="243"/>
      <c r="DK258" s="243"/>
      <c r="DL258" s="243"/>
    </row>
    <row r="259" spans="1:116">
      <c r="A259" s="243"/>
      <c r="B259" s="243"/>
      <c r="C259" s="243"/>
      <c r="D259" s="243"/>
      <c r="E259" s="243"/>
      <c r="F259" s="243"/>
      <c r="G259" s="243"/>
      <c r="H259" s="243"/>
      <c r="I259" s="243"/>
      <c r="J259" s="243"/>
      <c r="K259" s="243"/>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43"/>
      <c r="AZ259" s="243"/>
      <c r="BA259" s="243"/>
      <c r="BB259" s="243"/>
      <c r="BC259" s="243"/>
      <c r="BD259" s="243"/>
      <c r="BE259" s="243"/>
      <c r="BF259" s="243"/>
      <c r="BG259" s="243"/>
      <c r="BH259" s="243"/>
      <c r="BI259" s="243"/>
      <c r="BJ259" s="243"/>
      <c r="BK259" s="243"/>
      <c r="BL259" s="243"/>
      <c r="BM259" s="243"/>
      <c r="BN259" s="243"/>
      <c r="BO259" s="243"/>
      <c r="BP259" s="243"/>
      <c r="BQ259" s="243"/>
      <c r="BR259" s="243"/>
      <c r="BS259" s="243"/>
      <c r="BT259" s="243"/>
      <c r="BU259" s="243"/>
      <c r="BV259" s="243"/>
      <c r="BW259" s="243"/>
      <c r="BX259" s="243"/>
      <c r="BY259" s="243"/>
      <c r="BZ259" s="243"/>
      <c r="CA259" s="243"/>
      <c r="CB259" s="243"/>
      <c r="CC259" s="243"/>
      <c r="CD259" s="243"/>
      <c r="CE259" s="243"/>
      <c r="CF259" s="243"/>
      <c r="CG259" s="243"/>
      <c r="CH259" s="243"/>
      <c r="CI259" s="243"/>
      <c r="CJ259" s="243"/>
      <c r="CK259" s="243"/>
      <c r="CL259" s="243"/>
      <c r="CM259" s="243"/>
      <c r="CN259" s="243"/>
      <c r="CO259" s="243"/>
      <c r="CP259" s="243"/>
      <c r="CQ259" s="243"/>
      <c r="CR259" s="243"/>
      <c r="CS259" s="243"/>
      <c r="CT259" s="243"/>
      <c r="CU259" s="243"/>
      <c r="CV259" s="243"/>
      <c r="CW259" s="243"/>
      <c r="CX259" s="243"/>
      <c r="CY259" s="243"/>
      <c r="CZ259" s="243"/>
      <c r="DA259" s="243"/>
      <c r="DB259" s="243"/>
      <c r="DC259" s="243"/>
      <c r="DD259" s="243"/>
      <c r="DE259" s="243"/>
      <c r="DF259" s="243"/>
      <c r="DG259" s="243"/>
      <c r="DH259" s="243"/>
      <c r="DI259" s="243"/>
      <c r="DJ259" s="243"/>
      <c r="DK259" s="243"/>
      <c r="DL259" s="243"/>
    </row>
    <row r="260" spans="1:116">
      <c r="A260" s="243"/>
      <c r="B260" s="243"/>
      <c r="C260" s="243"/>
      <c r="D260" s="243"/>
      <c r="E260" s="243"/>
      <c r="F260" s="243"/>
      <c r="G260" s="243"/>
      <c r="H260" s="243"/>
      <c r="I260" s="243"/>
      <c r="J260" s="243"/>
      <c r="K260" s="243"/>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43"/>
      <c r="AZ260" s="243"/>
      <c r="BA260" s="243"/>
      <c r="BB260" s="243"/>
      <c r="BC260" s="243"/>
      <c r="BD260" s="243"/>
      <c r="BE260" s="243"/>
      <c r="BF260" s="243"/>
      <c r="BG260" s="243"/>
      <c r="BH260" s="243"/>
      <c r="BI260" s="243"/>
      <c r="BJ260" s="243"/>
      <c r="BK260" s="243"/>
      <c r="BL260" s="243"/>
      <c r="BM260" s="243"/>
      <c r="BN260" s="243"/>
      <c r="BO260" s="243"/>
      <c r="BP260" s="243"/>
      <c r="BQ260" s="243"/>
      <c r="BR260" s="243"/>
      <c r="BS260" s="243"/>
      <c r="BT260" s="243"/>
      <c r="BU260" s="243"/>
      <c r="BV260" s="243"/>
      <c r="BW260" s="243"/>
      <c r="BX260" s="243"/>
      <c r="BY260" s="243"/>
      <c r="BZ260" s="243"/>
      <c r="CA260" s="243"/>
      <c r="CB260" s="243"/>
      <c r="CC260" s="243"/>
      <c r="CD260" s="243"/>
      <c r="CE260" s="243"/>
      <c r="CF260" s="243"/>
      <c r="CG260" s="243"/>
      <c r="CH260" s="243"/>
      <c r="CI260" s="243"/>
      <c r="CJ260" s="243"/>
      <c r="CK260" s="243"/>
      <c r="CL260" s="243"/>
      <c r="CM260" s="243"/>
      <c r="CN260" s="243"/>
      <c r="CO260" s="243"/>
      <c r="CP260" s="243"/>
      <c r="CQ260" s="243"/>
      <c r="CR260" s="243"/>
      <c r="CS260" s="243"/>
      <c r="CT260" s="243"/>
      <c r="CU260" s="243"/>
      <c r="CV260" s="243"/>
      <c r="CW260" s="243"/>
      <c r="CX260" s="243"/>
      <c r="CY260" s="243"/>
      <c r="CZ260" s="243"/>
      <c r="DA260" s="243"/>
      <c r="DB260" s="243"/>
      <c r="DC260" s="243"/>
      <c r="DD260" s="243"/>
      <c r="DE260" s="243"/>
      <c r="DF260" s="243"/>
      <c r="DG260" s="243"/>
      <c r="DH260" s="243"/>
      <c r="DI260" s="243"/>
      <c r="DJ260" s="243"/>
      <c r="DK260" s="243"/>
      <c r="DL260" s="243"/>
    </row>
    <row r="261" spans="1:116">
      <c r="A261" s="243"/>
      <c r="B261" s="243"/>
      <c r="C261" s="243"/>
      <c r="D261" s="243"/>
      <c r="E261" s="243"/>
      <c r="F261" s="243"/>
      <c r="G261" s="243"/>
      <c r="H261" s="243"/>
      <c r="I261" s="243"/>
      <c r="J261" s="243"/>
      <c r="K261" s="243"/>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43"/>
      <c r="AZ261" s="243"/>
      <c r="BA261" s="243"/>
      <c r="BB261" s="243"/>
      <c r="BC261" s="243"/>
      <c r="BD261" s="243"/>
      <c r="BE261" s="243"/>
      <c r="BF261" s="243"/>
      <c r="BG261" s="243"/>
      <c r="BH261" s="243"/>
      <c r="BI261" s="243"/>
      <c r="BJ261" s="243"/>
      <c r="BK261" s="243"/>
      <c r="BL261" s="243"/>
      <c r="BM261" s="243"/>
      <c r="BN261" s="243"/>
      <c r="BO261" s="243"/>
      <c r="BP261" s="243"/>
      <c r="BQ261" s="243"/>
      <c r="BR261" s="243"/>
      <c r="BS261" s="243"/>
      <c r="BT261" s="243"/>
      <c r="BU261" s="243"/>
      <c r="BV261" s="243"/>
      <c r="BW261" s="243"/>
      <c r="BX261" s="243"/>
      <c r="BY261" s="243"/>
      <c r="BZ261" s="243"/>
      <c r="CA261" s="243"/>
      <c r="CB261" s="243"/>
      <c r="CC261" s="243"/>
      <c r="CD261" s="243"/>
      <c r="CE261" s="243"/>
      <c r="CF261" s="243"/>
      <c r="CG261" s="243"/>
      <c r="CH261" s="243"/>
      <c r="CI261" s="243"/>
      <c r="CJ261" s="243"/>
      <c r="CK261" s="243"/>
      <c r="CL261" s="243"/>
      <c r="CM261" s="243"/>
      <c r="CN261" s="243"/>
      <c r="CO261" s="243"/>
      <c r="CP261" s="243"/>
      <c r="CQ261" s="243"/>
      <c r="CR261" s="243"/>
      <c r="CS261" s="243"/>
      <c r="CT261" s="243"/>
      <c r="CU261" s="243"/>
      <c r="CV261" s="243"/>
      <c r="CW261" s="243"/>
      <c r="CX261" s="243"/>
      <c r="CY261" s="243"/>
      <c r="CZ261" s="243"/>
      <c r="DA261" s="243"/>
      <c r="DB261" s="243"/>
      <c r="DC261" s="243"/>
      <c r="DD261" s="243"/>
      <c r="DE261" s="243"/>
      <c r="DF261" s="243"/>
      <c r="DG261" s="243"/>
      <c r="DH261" s="243"/>
      <c r="DI261" s="243"/>
      <c r="DJ261" s="243"/>
      <c r="DK261" s="243"/>
      <c r="DL261" s="243"/>
    </row>
    <row r="262" spans="1:116">
      <c r="A262" s="243"/>
      <c r="B262" s="243"/>
      <c r="C262" s="243"/>
      <c r="D262" s="243"/>
      <c r="E262" s="243"/>
      <c r="F262" s="243"/>
      <c r="G262" s="243"/>
      <c r="H262" s="243"/>
      <c r="I262" s="243"/>
      <c r="J262" s="243"/>
      <c r="K262" s="243"/>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43"/>
      <c r="AZ262" s="243"/>
      <c r="BA262" s="243"/>
      <c r="BB262" s="243"/>
      <c r="BC262" s="243"/>
      <c r="BD262" s="243"/>
      <c r="BE262" s="243"/>
      <c r="BF262" s="243"/>
      <c r="BG262" s="243"/>
      <c r="BH262" s="243"/>
      <c r="BI262" s="243"/>
      <c r="BJ262" s="243"/>
      <c r="BK262" s="243"/>
      <c r="BL262" s="243"/>
      <c r="BM262" s="243"/>
      <c r="BN262" s="243"/>
      <c r="BO262" s="243"/>
      <c r="BP262" s="243"/>
      <c r="BQ262" s="243"/>
      <c r="BR262" s="243"/>
      <c r="BS262" s="243"/>
      <c r="BT262" s="243"/>
      <c r="BU262" s="243"/>
      <c r="BV262" s="243"/>
      <c r="BW262" s="243"/>
      <c r="BX262" s="243"/>
      <c r="BY262" s="243"/>
      <c r="BZ262" s="243"/>
      <c r="CA262" s="243"/>
      <c r="CB262" s="243"/>
      <c r="CC262" s="243"/>
      <c r="CD262" s="243"/>
      <c r="CE262" s="243"/>
      <c r="CF262" s="243"/>
      <c r="CG262" s="243"/>
      <c r="CH262" s="243"/>
      <c r="CI262" s="243"/>
      <c r="CJ262" s="243"/>
      <c r="CK262" s="243"/>
      <c r="CL262" s="243"/>
      <c r="CM262" s="243"/>
      <c r="CN262" s="243"/>
      <c r="CO262" s="243"/>
      <c r="CP262" s="243"/>
      <c r="CQ262" s="243"/>
      <c r="CR262" s="243"/>
      <c r="CS262" s="243"/>
      <c r="CT262" s="243"/>
      <c r="CU262" s="243"/>
      <c r="CV262" s="243"/>
      <c r="CW262" s="243"/>
      <c r="CX262" s="243"/>
      <c r="CY262" s="243"/>
      <c r="CZ262" s="243"/>
      <c r="DA262" s="243"/>
      <c r="DB262" s="243"/>
      <c r="DC262" s="243"/>
      <c r="DD262" s="243"/>
      <c r="DE262" s="243"/>
      <c r="DF262" s="243"/>
      <c r="DG262" s="243"/>
      <c r="DH262" s="243"/>
      <c r="DI262" s="243"/>
      <c r="DJ262" s="243"/>
      <c r="DK262" s="243"/>
      <c r="DL262" s="243"/>
    </row>
    <row r="263" spans="1:116">
      <c r="A263" s="243"/>
      <c r="B263" s="243"/>
      <c r="C263" s="243"/>
      <c r="D263" s="243"/>
      <c r="E263" s="243"/>
      <c r="F263" s="243"/>
      <c r="G263" s="243"/>
      <c r="H263" s="243"/>
      <c r="I263" s="243"/>
      <c r="J263" s="243"/>
      <c r="K263" s="243"/>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43"/>
      <c r="AZ263" s="243"/>
      <c r="BA263" s="243"/>
      <c r="BB263" s="243"/>
      <c r="BC263" s="243"/>
      <c r="BD263" s="243"/>
      <c r="BE263" s="243"/>
      <c r="BF263" s="243"/>
      <c r="BG263" s="243"/>
      <c r="BH263" s="243"/>
      <c r="BI263" s="243"/>
      <c r="BJ263" s="243"/>
      <c r="BK263" s="243"/>
      <c r="BL263" s="243"/>
      <c r="BM263" s="243"/>
      <c r="BN263" s="243"/>
      <c r="BO263" s="243"/>
      <c r="BP263" s="243"/>
      <c r="BQ263" s="243"/>
      <c r="BR263" s="243"/>
      <c r="BS263" s="243"/>
      <c r="BT263" s="243"/>
      <c r="BU263" s="243"/>
      <c r="BV263" s="243"/>
      <c r="BW263" s="243"/>
      <c r="BX263" s="243"/>
      <c r="BY263" s="243"/>
      <c r="BZ263" s="243"/>
      <c r="CA263" s="243"/>
      <c r="CB263" s="243"/>
      <c r="CC263" s="243"/>
      <c r="CD263" s="243"/>
      <c r="CE263" s="243"/>
      <c r="CF263" s="243"/>
      <c r="CG263" s="243"/>
      <c r="CH263" s="243"/>
      <c r="CI263" s="243"/>
      <c r="CJ263" s="243"/>
      <c r="CK263" s="243"/>
      <c r="CL263" s="243"/>
      <c r="CM263" s="243"/>
      <c r="CN263" s="243"/>
      <c r="CO263" s="243"/>
      <c r="CP263" s="243"/>
      <c r="CQ263" s="243"/>
      <c r="CR263" s="243"/>
      <c r="CS263" s="243"/>
      <c r="CT263" s="243"/>
      <c r="CU263" s="243"/>
      <c r="CV263" s="243"/>
      <c r="CW263" s="243"/>
      <c r="CX263" s="243"/>
      <c r="CY263" s="243"/>
      <c r="CZ263" s="243"/>
      <c r="DA263" s="243"/>
      <c r="DB263" s="243"/>
      <c r="DC263" s="243"/>
      <c r="DD263" s="243"/>
      <c r="DE263" s="243"/>
      <c r="DF263" s="243"/>
      <c r="DG263" s="243"/>
      <c r="DH263" s="243"/>
      <c r="DI263" s="243"/>
      <c r="DJ263" s="243"/>
      <c r="DK263" s="243"/>
      <c r="DL263" s="243"/>
    </row>
    <row r="264" spans="1:116">
      <c r="A264" s="243"/>
      <c r="B264" s="243"/>
      <c r="C264" s="243"/>
      <c r="D264" s="243"/>
      <c r="E264" s="243"/>
      <c r="F264" s="243"/>
      <c r="G264" s="243"/>
      <c r="H264" s="243"/>
      <c r="I264" s="243"/>
      <c r="J264" s="243"/>
      <c r="K264" s="243"/>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43"/>
      <c r="AZ264" s="243"/>
      <c r="BA264" s="243"/>
      <c r="BB264" s="243"/>
      <c r="BC264" s="243"/>
      <c r="BD264" s="243"/>
      <c r="BE264" s="243"/>
      <c r="BF264" s="243"/>
      <c r="BG264" s="243"/>
      <c r="BH264" s="243"/>
      <c r="BI264" s="243"/>
      <c r="BJ264" s="243"/>
      <c r="BK264" s="243"/>
      <c r="BL264" s="243"/>
      <c r="BM264" s="243"/>
      <c r="BN264" s="243"/>
      <c r="BO264" s="243"/>
      <c r="BP264" s="243"/>
      <c r="BQ264" s="243"/>
      <c r="BR264" s="243"/>
      <c r="BS264" s="243"/>
      <c r="BT264" s="243"/>
      <c r="BU264" s="243"/>
      <c r="BV264" s="243"/>
      <c r="BW264" s="243"/>
      <c r="BX264" s="243"/>
      <c r="BY264" s="243"/>
      <c r="BZ264" s="243"/>
      <c r="CA264" s="243"/>
      <c r="CB264" s="243"/>
      <c r="CC264" s="243"/>
      <c r="CD264" s="243"/>
      <c r="CE264" s="243"/>
      <c r="CF264" s="243"/>
      <c r="CG264" s="243"/>
      <c r="CH264" s="243"/>
      <c r="CI264" s="243"/>
      <c r="CJ264" s="243"/>
      <c r="CK264" s="243"/>
      <c r="CL264" s="243"/>
      <c r="CM264" s="243"/>
      <c r="CN264" s="243"/>
      <c r="CO264" s="243"/>
      <c r="CP264" s="243"/>
      <c r="CQ264" s="243"/>
      <c r="CR264" s="243"/>
      <c r="CS264" s="243"/>
      <c r="CT264" s="243"/>
      <c r="CU264" s="243"/>
      <c r="CV264" s="243"/>
      <c r="CW264" s="243"/>
      <c r="CX264" s="243"/>
      <c r="CY264" s="243"/>
      <c r="CZ264" s="243"/>
      <c r="DA264" s="243"/>
      <c r="DB264" s="243"/>
      <c r="DC264" s="243"/>
      <c r="DD264" s="243"/>
      <c r="DE264" s="243"/>
      <c r="DF264" s="243"/>
      <c r="DG264" s="243"/>
      <c r="DH264" s="243"/>
      <c r="DI264" s="243"/>
      <c r="DJ264" s="243"/>
      <c r="DK264" s="243"/>
      <c r="DL264" s="243"/>
    </row>
    <row r="265" spans="1:116">
      <c r="A265" s="243"/>
      <c r="B265" s="243"/>
      <c r="C265" s="243"/>
      <c r="D265" s="243"/>
      <c r="E265" s="243"/>
      <c r="F265" s="243"/>
      <c r="G265" s="243"/>
      <c r="H265" s="243"/>
      <c r="I265" s="243"/>
      <c r="J265" s="243"/>
      <c r="K265" s="243"/>
      <c r="L265" s="243"/>
      <c r="M265" s="243"/>
      <c r="N265" s="243"/>
      <c r="O265" s="243"/>
      <c r="P265" s="243"/>
      <c r="Q265" s="243"/>
      <c r="R265" s="243"/>
      <c r="S265" s="243"/>
      <c r="T265" s="243"/>
      <c r="U265" s="243"/>
      <c r="V265" s="243"/>
      <c r="W265" s="243"/>
      <c r="X265" s="243"/>
      <c r="Y265" s="243"/>
      <c r="Z265" s="243"/>
      <c r="AA265" s="243"/>
      <c r="AB265" s="243"/>
      <c r="AC265" s="243"/>
      <c r="AD265" s="243"/>
      <c r="AE265" s="243"/>
      <c r="AF265" s="243"/>
      <c r="AG265" s="243"/>
      <c r="AH265" s="243"/>
      <c r="AI265" s="243"/>
      <c r="AJ265" s="243"/>
      <c r="AK265" s="243"/>
      <c r="AL265" s="243"/>
      <c r="AM265" s="243"/>
      <c r="AN265" s="243"/>
      <c r="AO265" s="243"/>
      <c r="AP265" s="243"/>
      <c r="AQ265" s="243"/>
      <c r="AR265" s="243"/>
      <c r="AS265" s="243"/>
      <c r="AT265" s="243"/>
      <c r="AU265" s="243"/>
      <c r="AV265" s="243"/>
      <c r="AW265" s="243"/>
      <c r="AX265" s="243"/>
      <c r="AY265" s="243"/>
      <c r="AZ265" s="243"/>
      <c r="BA265" s="243"/>
      <c r="BB265" s="243"/>
      <c r="BC265" s="243"/>
      <c r="BD265" s="243"/>
      <c r="BE265" s="243"/>
      <c r="BF265" s="243"/>
      <c r="BG265" s="243"/>
      <c r="BH265" s="243"/>
      <c r="BI265" s="243"/>
      <c r="BJ265" s="243"/>
      <c r="BK265" s="243"/>
      <c r="BL265" s="243"/>
      <c r="BM265" s="243"/>
      <c r="BN265" s="243"/>
      <c r="BO265" s="243"/>
      <c r="BP265" s="243"/>
      <c r="BQ265" s="243"/>
      <c r="BR265" s="243"/>
      <c r="BS265" s="243"/>
      <c r="BT265" s="243"/>
      <c r="BU265" s="243"/>
      <c r="BV265" s="243"/>
      <c r="BW265" s="243"/>
      <c r="BX265" s="243"/>
      <c r="BY265" s="243"/>
      <c r="BZ265" s="243"/>
      <c r="CA265" s="243"/>
      <c r="CB265" s="243"/>
      <c r="CC265" s="243"/>
      <c r="CD265" s="243"/>
      <c r="CE265" s="243"/>
      <c r="CF265" s="243"/>
      <c r="CG265" s="243"/>
      <c r="CH265" s="243"/>
      <c r="CI265" s="243"/>
      <c r="CJ265" s="243"/>
      <c r="CK265" s="243"/>
      <c r="CL265" s="243"/>
      <c r="CM265" s="243"/>
      <c r="CN265" s="243"/>
      <c r="CO265" s="243"/>
      <c r="CP265" s="243"/>
      <c r="CQ265" s="243"/>
      <c r="CR265" s="243"/>
      <c r="CS265" s="243"/>
      <c r="CT265" s="243"/>
      <c r="CU265" s="243"/>
      <c r="CV265" s="243"/>
      <c r="CW265" s="243"/>
      <c r="CX265" s="243"/>
      <c r="CY265" s="243"/>
      <c r="CZ265" s="243"/>
      <c r="DA265" s="243"/>
      <c r="DB265" s="243"/>
      <c r="DC265" s="243"/>
      <c r="DD265" s="243"/>
      <c r="DE265" s="243"/>
      <c r="DF265" s="243"/>
      <c r="DG265" s="243"/>
      <c r="DH265" s="243"/>
      <c r="DI265" s="243"/>
      <c r="DJ265" s="243"/>
      <c r="DK265" s="243"/>
      <c r="DL265" s="243"/>
    </row>
    <row r="266" spans="1:116">
      <c r="A266" s="243"/>
      <c r="B266" s="243"/>
      <c r="C266" s="243"/>
      <c r="D266" s="243"/>
      <c r="E266" s="243"/>
      <c r="F266" s="243"/>
      <c r="G266" s="243"/>
      <c r="H266" s="243"/>
      <c r="I266" s="243"/>
      <c r="J266" s="243"/>
      <c r="K266" s="243"/>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43"/>
      <c r="AZ266" s="243"/>
      <c r="BA266" s="243"/>
      <c r="BB266" s="243"/>
      <c r="BC266" s="243"/>
      <c r="BD266" s="243"/>
      <c r="BE266" s="243"/>
      <c r="BF266" s="243"/>
      <c r="BG266" s="243"/>
      <c r="BH266" s="243"/>
      <c r="BI266" s="243"/>
      <c r="BJ266" s="243"/>
      <c r="BK266" s="243"/>
      <c r="BL266" s="243"/>
      <c r="BM266" s="243"/>
      <c r="BN266" s="243"/>
      <c r="BO266" s="243"/>
      <c r="BP266" s="243"/>
      <c r="BQ266" s="243"/>
      <c r="BR266" s="243"/>
      <c r="BS266" s="243"/>
      <c r="BT266" s="243"/>
      <c r="BU266" s="243"/>
      <c r="BV266" s="243"/>
      <c r="BW266" s="243"/>
      <c r="BX266" s="243"/>
      <c r="BY266" s="243"/>
      <c r="BZ266" s="243"/>
      <c r="CA266" s="243"/>
      <c r="CB266" s="243"/>
      <c r="CC266" s="243"/>
      <c r="CD266" s="243"/>
      <c r="CE266" s="243"/>
      <c r="CF266" s="243"/>
      <c r="CG266" s="243"/>
      <c r="CH266" s="243"/>
      <c r="CI266" s="243"/>
      <c r="CJ266" s="243"/>
      <c r="CK266" s="243"/>
      <c r="CL266" s="243"/>
      <c r="CM266" s="243"/>
      <c r="CN266" s="243"/>
      <c r="CO266" s="243"/>
      <c r="CP266" s="243"/>
      <c r="CQ266" s="243"/>
      <c r="CR266" s="243"/>
      <c r="CS266" s="243"/>
      <c r="CT266" s="243"/>
      <c r="CU266" s="243"/>
      <c r="CV266" s="243"/>
      <c r="CW266" s="243"/>
      <c r="CX266" s="243"/>
      <c r="CY266" s="243"/>
      <c r="CZ266" s="243"/>
      <c r="DA266" s="243"/>
      <c r="DB266" s="243"/>
      <c r="DC266" s="243"/>
      <c r="DD266" s="243"/>
      <c r="DE266" s="243"/>
      <c r="DF266" s="243"/>
      <c r="DG266" s="243"/>
      <c r="DH266" s="243"/>
      <c r="DI266" s="243"/>
      <c r="DJ266" s="243"/>
      <c r="DK266" s="243"/>
      <c r="DL266" s="243"/>
    </row>
    <row r="267" spans="1:116">
      <c r="A267" s="243"/>
      <c r="B267" s="243"/>
      <c r="C267" s="243"/>
      <c r="D267" s="243"/>
      <c r="E267" s="243"/>
      <c r="F267" s="243"/>
      <c r="G267" s="243"/>
      <c r="H267" s="243"/>
      <c r="I267" s="243"/>
      <c r="J267" s="243"/>
      <c r="K267" s="243"/>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43"/>
      <c r="AZ267" s="243"/>
      <c r="BA267" s="243"/>
      <c r="BB267" s="243"/>
      <c r="BC267" s="243"/>
      <c r="BD267" s="243"/>
      <c r="BE267" s="243"/>
      <c r="BF267" s="243"/>
      <c r="BG267" s="243"/>
      <c r="BH267" s="243"/>
      <c r="BI267" s="243"/>
      <c r="BJ267" s="243"/>
      <c r="BK267" s="243"/>
      <c r="BL267" s="243"/>
      <c r="BM267" s="243"/>
      <c r="BN267" s="243"/>
      <c r="BO267" s="243"/>
      <c r="BP267" s="243"/>
      <c r="BQ267" s="243"/>
      <c r="BR267" s="243"/>
      <c r="BS267" s="243"/>
      <c r="BT267" s="243"/>
      <c r="BU267" s="243"/>
      <c r="BV267" s="243"/>
      <c r="BW267" s="243"/>
      <c r="BX267" s="243"/>
      <c r="BY267" s="243"/>
      <c r="BZ267" s="243"/>
      <c r="CA267" s="243"/>
      <c r="CB267" s="243"/>
      <c r="CC267" s="243"/>
      <c r="CD267" s="243"/>
      <c r="CE267" s="243"/>
      <c r="CF267" s="243"/>
      <c r="CG267" s="243"/>
      <c r="CH267" s="243"/>
      <c r="CI267" s="243"/>
      <c r="CJ267" s="243"/>
      <c r="CK267" s="243"/>
      <c r="CL267" s="243"/>
      <c r="CM267" s="243"/>
      <c r="CN267" s="243"/>
      <c r="CO267" s="243"/>
      <c r="CP267" s="243"/>
      <c r="CQ267" s="243"/>
      <c r="CR267" s="243"/>
      <c r="CS267" s="243"/>
      <c r="CT267" s="243"/>
      <c r="CU267" s="243"/>
      <c r="CV267" s="243"/>
      <c r="CW267" s="243"/>
      <c r="CX267" s="243"/>
      <c r="CY267" s="243"/>
      <c r="CZ267" s="243"/>
      <c r="DA267" s="243"/>
      <c r="DB267" s="243"/>
      <c r="DC267" s="243"/>
      <c r="DD267" s="243"/>
      <c r="DE267" s="243"/>
      <c r="DF267" s="243"/>
      <c r="DG267" s="243"/>
      <c r="DH267" s="243"/>
      <c r="DI267" s="243"/>
      <c r="DJ267" s="243"/>
      <c r="DK267" s="243"/>
      <c r="DL267" s="243"/>
    </row>
    <row r="268" spans="1:116">
      <c r="A268" s="243"/>
      <c r="B268" s="243"/>
      <c r="C268" s="243"/>
      <c r="D268" s="243"/>
      <c r="E268" s="243"/>
      <c r="F268" s="243"/>
      <c r="G268" s="243"/>
      <c r="H268" s="243"/>
      <c r="I268" s="243"/>
      <c r="J268" s="243"/>
      <c r="K268" s="243"/>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43"/>
      <c r="AZ268" s="243"/>
      <c r="BA268" s="243"/>
      <c r="BB268" s="243"/>
      <c r="BC268" s="243"/>
      <c r="BD268" s="243"/>
      <c r="BE268" s="243"/>
      <c r="BF268" s="243"/>
      <c r="BG268" s="243"/>
      <c r="BH268" s="243"/>
      <c r="BI268" s="243"/>
      <c r="BJ268" s="243"/>
      <c r="BK268" s="243"/>
      <c r="BL268" s="243"/>
      <c r="BM268" s="243"/>
      <c r="BN268" s="243"/>
      <c r="BO268" s="243"/>
      <c r="BP268" s="243"/>
      <c r="BQ268" s="243"/>
      <c r="BR268" s="243"/>
      <c r="BS268" s="243"/>
      <c r="BT268" s="243"/>
      <c r="BU268" s="243"/>
      <c r="BV268" s="243"/>
      <c r="BW268" s="243"/>
      <c r="BX268" s="243"/>
      <c r="BY268" s="243"/>
      <c r="BZ268" s="243"/>
      <c r="CA268" s="243"/>
      <c r="CB268" s="243"/>
      <c r="CC268" s="243"/>
      <c r="CD268" s="243"/>
      <c r="CE268" s="243"/>
      <c r="CF268" s="243"/>
      <c r="CG268" s="243"/>
      <c r="CH268" s="243"/>
      <c r="CI268" s="243"/>
      <c r="CJ268" s="243"/>
      <c r="CK268" s="243"/>
      <c r="CL268" s="243"/>
      <c r="CM268" s="243"/>
      <c r="CN268" s="243"/>
      <c r="CO268" s="243"/>
      <c r="CP268" s="243"/>
      <c r="CQ268" s="243"/>
      <c r="CR268" s="243"/>
      <c r="CS268" s="243"/>
      <c r="CT268" s="243"/>
      <c r="CU268" s="243"/>
      <c r="CV268" s="243"/>
      <c r="CW268" s="243"/>
      <c r="CX268" s="243"/>
      <c r="CY268" s="243"/>
      <c r="CZ268" s="243"/>
      <c r="DA268" s="243"/>
      <c r="DB268" s="243"/>
      <c r="DC268" s="243"/>
      <c r="DD268" s="243"/>
      <c r="DE268" s="243"/>
      <c r="DF268" s="243"/>
      <c r="DG268" s="243"/>
      <c r="DH268" s="243"/>
      <c r="DI268" s="243"/>
      <c r="DJ268" s="243"/>
      <c r="DK268" s="243"/>
      <c r="DL268" s="243"/>
    </row>
    <row r="269" spans="1:116">
      <c r="A269" s="243"/>
      <c r="B269" s="243"/>
      <c r="C269" s="243"/>
      <c r="D269" s="243"/>
      <c r="E269" s="243"/>
      <c r="F269" s="243"/>
      <c r="G269" s="243"/>
      <c r="H269" s="243"/>
      <c r="I269" s="243"/>
      <c r="J269" s="243"/>
      <c r="K269" s="243"/>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43"/>
      <c r="AZ269" s="243"/>
      <c r="BA269" s="243"/>
      <c r="BB269" s="243"/>
      <c r="BC269" s="243"/>
      <c r="BD269" s="243"/>
      <c r="BE269" s="243"/>
      <c r="BF269" s="243"/>
      <c r="BG269" s="243"/>
      <c r="BH269" s="243"/>
      <c r="BI269" s="243"/>
      <c r="BJ269" s="243"/>
      <c r="BK269" s="243"/>
      <c r="BL269" s="243"/>
      <c r="BM269" s="243"/>
      <c r="BN269" s="243"/>
      <c r="BO269" s="243"/>
      <c r="BP269" s="243"/>
      <c r="BQ269" s="243"/>
      <c r="BR269" s="243"/>
      <c r="BS269" s="243"/>
      <c r="BT269" s="243"/>
      <c r="BU269" s="243"/>
      <c r="BV269" s="243"/>
      <c r="BW269" s="243"/>
      <c r="BX269" s="243"/>
      <c r="BY269" s="243"/>
      <c r="BZ269" s="243"/>
      <c r="CA269" s="243"/>
      <c r="CB269" s="243"/>
      <c r="CC269" s="243"/>
      <c r="CD269" s="243"/>
      <c r="CE269" s="243"/>
      <c r="CF269" s="243"/>
      <c r="CG269" s="243"/>
      <c r="CH269" s="243"/>
      <c r="CI269" s="243"/>
      <c r="CJ269" s="243"/>
      <c r="CK269" s="243"/>
      <c r="CL269" s="243"/>
      <c r="CM269" s="243"/>
      <c r="CN269" s="243"/>
      <c r="CO269" s="243"/>
      <c r="CP269" s="243"/>
      <c r="CQ269" s="243"/>
      <c r="CR269" s="243"/>
      <c r="CS269" s="243"/>
      <c r="CT269" s="243"/>
      <c r="CU269" s="243"/>
      <c r="CV269" s="243"/>
      <c r="CW269" s="243"/>
      <c r="CX269" s="243"/>
      <c r="CY269" s="243"/>
      <c r="CZ269" s="243"/>
      <c r="DA269" s="243"/>
      <c r="DB269" s="243"/>
      <c r="DC269" s="243"/>
      <c r="DD269" s="243"/>
      <c r="DE269" s="243"/>
      <c r="DF269" s="243"/>
      <c r="DG269" s="243"/>
      <c r="DH269" s="243"/>
      <c r="DI269" s="243"/>
      <c r="DJ269" s="243"/>
      <c r="DK269" s="243"/>
      <c r="DL269" s="243"/>
    </row>
    <row r="270" spans="1:116">
      <c r="A270" s="243"/>
      <c r="B270" s="243"/>
      <c r="C270" s="243"/>
      <c r="D270" s="243"/>
      <c r="E270" s="243"/>
      <c r="F270" s="243"/>
      <c r="G270" s="243"/>
      <c r="H270" s="243"/>
      <c r="I270" s="243"/>
      <c r="J270" s="243"/>
      <c r="K270" s="243"/>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43"/>
      <c r="AZ270" s="243"/>
      <c r="BA270" s="243"/>
      <c r="BB270" s="243"/>
      <c r="BC270" s="243"/>
      <c r="BD270" s="243"/>
      <c r="BE270" s="243"/>
      <c r="BF270" s="243"/>
      <c r="BG270" s="243"/>
      <c r="BH270" s="243"/>
      <c r="BI270" s="243"/>
      <c r="BJ270" s="243"/>
      <c r="BK270" s="243"/>
      <c r="BL270" s="243"/>
      <c r="BM270" s="243"/>
      <c r="BN270" s="243"/>
      <c r="BO270" s="243"/>
      <c r="BP270" s="243"/>
      <c r="BQ270" s="243"/>
      <c r="BR270" s="243"/>
      <c r="BS270" s="243"/>
      <c r="BT270" s="243"/>
      <c r="BU270" s="243"/>
      <c r="BV270" s="243"/>
      <c r="BW270" s="243"/>
      <c r="BX270" s="243"/>
      <c r="BY270" s="243"/>
      <c r="BZ270" s="243"/>
      <c r="CA270" s="243"/>
      <c r="CB270" s="243"/>
      <c r="CC270" s="243"/>
      <c r="CD270" s="243"/>
      <c r="CE270" s="243"/>
      <c r="CF270" s="243"/>
      <c r="CG270" s="243"/>
      <c r="CH270" s="243"/>
      <c r="CI270" s="243"/>
      <c r="CJ270" s="243"/>
      <c r="CK270" s="243"/>
      <c r="CL270" s="243"/>
      <c r="CM270" s="243"/>
      <c r="CN270" s="243"/>
      <c r="CO270" s="243"/>
      <c r="CP270" s="243"/>
      <c r="CQ270" s="243"/>
      <c r="CR270" s="243"/>
      <c r="CS270" s="243"/>
      <c r="CT270" s="243"/>
      <c r="CU270" s="243"/>
      <c r="CV270" s="243"/>
      <c r="CW270" s="243"/>
      <c r="CX270" s="243"/>
      <c r="CY270" s="243"/>
      <c r="CZ270" s="243"/>
      <c r="DA270" s="243"/>
      <c r="DB270" s="243"/>
      <c r="DC270" s="243"/>
      <c r="DD270" s="243"/>
      <c r="DE270" s="243"/>
      <c r="DF270" s="243"/>
      <c r="DG270" s="243"/>
      <c r="DH270" s="243"/>
      <c r="DI270" s="243"/>
      <c r="DJ270" s="243"/>
      <c r="DK270" s="243"/>
      <c r="DL270" s="243"/>
    </row>
    <row r="271" spans="1:116">
      <c r="A271" s="243"/>
      <c r="B271" s="243"/>
      <c r="C271" s="243"/>
      <c r="D271" s="243"/>
      <c r="E271" s="243"/>
      <c r="F271" s="243"/>
      <c r="G271" s="243"/>
      <c r="H271" s="243"/>
      <c r="I271" s="243"/>
      <c r="J271" s="243"/>
      <c r="K271" s="243"/>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43"/>
      <c r="AZ271" s="243"/>
      <c r="BA271" s="243"/>
      <c r="BB271" s="243"/>
      <c r="BC271" s="243"/>
      <c r="BD271" s="243"/>
      <c r="BE271" s="243"/>
      <c r="BF271" s="243"/>
      <c r="BG271" s="243"/>
      <c r="BH271" s="243"/>
      <c r="BI271" s="243"/>
      <c r="BJ271" s="243"/>
      <c r="BK271" s="243"/>
      <c r="BL271" s="243"/>
      <c r="BM271" s="243"/>
      <c r="BN271" s="243"/>
      <c r="BO271" s="243"/>
      <c r="BP271" s="243"/>
      <c r="BQ271" s="243"/>
      <c r="BR271" s="243"/>
      <c r="BS271" s="243"/>
      <c r="BT271" s="243"/>
      <c r="BU271" s="243"/>
      <c r="BV271" s="243"/>
      <c r="BW271" s="243"/>
      <c r="BX271" s="243"/>
      <c r="BY271" s="243"/>
      <c r="BZ271" s="243"/>
      <c r="CA271" s="243"/>
      <c r="CB271" s="243"/>
      <c r="CC271" s="243"/>
      <c r="CD271" s="243"/>
      <c r="CE271" s="243"/>
      <c r="CF271" s="243"/>
      <c r="CG271" s="243"/>
      <c r="CH271" s="243"/>
      <c r="CI271" s="243"/>
      <c r="CJ271" s="243"/>
      <c r="CK271" s="243"/>
      <c r="CL271" s="243"/>
      <c r="CM271" s="243"/>
      <c r="CN271" s="243"/>
      <c r="CO271" s="243"/>
      <c r="CP271" s="243"/>
      <c r="CQ271" s="243"/>
      <c r="CR271" s="243"/>
      <c r="CS271" s="243"/>
      <c r="CT271" s="243"/>
      <c r="CU271" s="243"/>
      <c r="CV271" s="243"/>
      <c r="CW271" s="243"/>
      <c r="CX271" s="243"/>
      <c r="CY271" s="243"/>
      <c r="CZ271" s="243"/>
      <c r="DA271" s="243"/>
      <c r="DB271" s="243"/>
      <c r="DC271" s="243"/>
      <c r="DD271" s="243"/>
      <c r="DE271" s="243"/>
      <c r="DF271" s="243"/>
      <c r="DG271" s="243"/>
      <c r="DH271" s="243"/>
      <c r="DI271" s="243"/>
      <c r="DJ271" s="243"/>
      <c r="DK271" s="243"/>
      <c r="DL271" s="243"/>
    </row>
    <row r="272" spans="1:116">
      <c r="A272" s="243"/>
      <c r="B272" s="243"/>
      <c r="C272" s="243"/>
      <c r="D272" s="243"/>
      <c r="E272" s="243"/>
      <c r="F272" s="243"/>
      <c r="G272" s="243"/>
      <c r="H272" s="243"/>
      <c r="I272" s="243"/>
      <c r="J272" s="243"/>
      <c r="K272" s="243"/>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43"/>
      <c r="AZ272" s="243"/>
      <c r="BA272" s="243"/>
      <c r="BB272" s="243"/>
      <c r="BC272" s="243"/>
      <c r="BD272" s="243"/>
      <c r="BE272" s="243"/>
      <c r="BF272" s="243"/>
      <c r="BG272" s="243"/>
      <c r="BH272" s="243"/>
      <c r="BI272" s="243"/>
      <c r="BJ272" s="243"/>
      <c r="BK272" s="243"/>
      <c r="BL272" s="243"/>
      <c r="BM272" s="243"/>
      <c r="BN272" s="243"/>
      <c r="BO272" s="243"/>
      <c r="BP272" s="243"/>
      <c r="BQ272" s="243"/>
      <c r="BR272" s="243"/>
      <c r="BS272" s="243"/>
      <c r="BT272" s="243"/>
      <c r="BU272" s="243"/>
      <c r="BV272" s="243"/>
      <c r="BW272" s="243"/>
      <c r="BX272" s="243"/>
      <c r="BY272" s="243"/>
      <c r="BZ272" s="243"/>
      <c r="CA272" s="243"/>
      <c r="CB272" s="243"/>
      <c r="CC272" s="243"/>
      <c r="CD272" s="243"/>
      <c r="CE272" s="243"/>
      <c r="CF272" s="243"/>
      <c r="CG272" s="243"/>
      <c r="CH272" s="243"/>
      <c r="CI272" s="243"/>
      <c r="CJ272" s="243"/>
      <c r="CK272" s="243"/>
      <c r="CL272" s="243"/>
      <c r="CM272" s="243"/>
      <c r="CN272" s="243"/>
      <c r="CO272" s="243"/>
      <c r="CP272" s="243"/>
      <c r="CQ272" s="243"/>
      <c r="CR272" s="243"/>
      <c r="CS272" s="243"/>
      <c r="CT272" s="243"/>
      <c r="CU272" s="243"/>
      <c r="CV272" s="243"/>
      <c r="CW272" s="243"/>
      <c r="CX272" s="243"/>
      <c r="CY272" s="243"/>
      <c r="CZ272" s="243"/>
      <c r="DA272" s="243"/>
      <c r="DB272" s="243"/>
      <c r="DC272" s="243"/>
      <c r="DD272" s="243"/>
      <c r="DE272" s="243"/>
      <c r="DF272" s="243"/>
      <c r="DG272" s="243"/>
      <c r="DH272" s="243"/>
      <c r="DI272" s="243"/>
      <c r="DJ272" s="243"/>
      <c r="DK272" s="243"/>
      <c r="DL272" s="243"/>
    </row>
    <row r="273" spans="1:116">
      <c r="A273" s="243"/>
      <c r="B273" s="243"/>
      <c r="C273" s="243"/>
      <c r="D273" s="243"/>
      <c r="E273" s="243"/>
      <c r="F273" s="243"/>
      <c r="G273" s="243"/>
      <c r="H273" s="243"/>
      <c r="I273" s="243"/>
      <c r="J273" s="243"/>
      <c r="K273" s="243"/>
      <c r="L273" s="243"/>
      <c r="M273" s="243"/>
      <c r="N273" s="243"/>
      <c r="O273" s="243"/>
      <c r="P273" s="243"/>
      <c r="Q273" s="243"/>
      <c r="R273" s="243"/>
      <c r="S273" s="243"/>
      <c r="T273" s="243"/>
      <c r="U273" s="243"/>
      <c r="V273" s="243"/>
      <c r="W273" s="243"/>
      <c r="X273" s="243"/>
      <c r="Y273" s="243"/>
      <c r="Z273" s="243"/>
      <c r="AA273" s="243"/>
      <c r="AB273" s="243"/>
      <c r="AC273" s="243"/>
      <c r="AD273" s="243"/>
      <c r="AE273" s="243"/>
      <c r="AF273" s="243"/>
      <c r="AG273" s="243"/>
      <c r="AH273" s="243"/>
      <c r="AI273" s="243"/>
      <c r="AJ273" s="243"/>
      <c r="AK273" s="243"/>
      <c r="AL273" s="243"/>
      <c r="AM273" s="243"/>
      <c r="AN273" s="243"/>
      <c r="AO273" s="243"/>
      <c r="AP273" s="243"/>
      <c r="AQ273" s="243"/>
      <c r="AR273" s="243"/>
      <c r="AS273" s="243"/>
      <c r="AT273" s="243"/>
      <c r="AU273" s="243"/>
      <c r="AV273" s="243"/>
      <c r="AW273" s="243"/>
      <c r="AX273" s="243"/>
      <c r="AY273" s="243"/>
      <c r="AZ273" s="243"/>
      <c r="BA273" s="243"/>
      <c r="BB273" s="243"/>
      <c r="BC273" s="243"/>
      <c r="BD273" s="243"/>
      <c r="BE273" s="243"/>
      <c r="BF273" s="243"/>
      <c r="BG273" s="243"/>
      <c r="BH273" s="243"/>
      <c r="BI273" s="243"/>
      <c r="BJ273" s="243"/>
      <c r="BK273" s="243"/>
      <c r="BL273" s="243"/>
      <c r="BM273" s="243"/>
      <c r="BN273" s="243"/>
      <c r="BO273" s="243"/>
      <c r="BP273" s="243"/>
      <c r="BQ273" s="243"/>
      <c r="BR273" s="243"/>
      <c r="BS273" s="243"/>
      <c r="BT273" s="243"/>
      <c r="BU273" s="243"/>
      <c r="BV273" s="243"/>
      <c r="BW273" s="243"/>
      <c r="BX273" s="243"/>
      <c r="BY273" s="243"/>
      <c r="BZ273" s="243"/>
      <c r="CA273" s="243"/>
      <c r="CB273" s="243"/>
      <c r="CC273" s="243"/>
      <c r="CD273" s="243"/>
      <c r="CE273" s="243"/>
      <c r="CF273" s="243"/>
      <c r="CG273" s="243"/>
      <c r="CH273" s="243"/>
      <c r="CI273" s="243"/>
      <c r="CJ273" s="243"/>
      <c r="CK273" s="243"/>
      <c r="CL273" s="243"/>
      <c r="CM273" s="243"/>
      <c r="CN273" s="243"/>
      <c r="CO273" s="243"/>
      <c r="CP273" s="243"/>
      <c r="CQ273" s="243"/>
      <c r="CR273" s="243"/>
      <c r="CS273" s="243"/>
      <c r="CT273" s="243"/>
      <c r="CU273" s="243"/>
      <c r="CV273" s="243"/>
      <c r="CW273" s="243"/>
      <c r="CX273" s="243"/>
      <c r="CY273" s="243"/>
      <c r="CZ273" s="243"/>
      <c r="DA273" s="243"/>
      <c r="DB273" s="243"/>
      <c r="DC273" s="243"/>
      <c r="DD273" s="243"/>
      <c r="DE273" s="243"/>
      <c r="DF273" s="243"/>
      <c r="DG273" s="243"/>
      <c r="DH273" s="243"/>
      <c r="DI273" s="243"/>
      <c r="DJ273" s="243"/>
      <c r="DK273" s="243"/>
      <c r="DL273" s="243"/>
    </row>
    <row r="274" spans="1:116">
      <c r="A274" s="243"/>
      <c r="B274" s="243"/>
      <c r="C274" s="243"/>
      <c r="D274" s="243"/>
      <c r="E274" s="243"/>
      <c r="F274" s="243"/>
      <c r="G274" s="243"/>
      <c r="H274" s="243"/>
      <c r="I274" s="243"/>
      <c r="J274" s="243"/>
      <c r="K274" s="243"/>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43"/>
      <c r="AZ274" s="243"/>
      <c r="BA274" s="243"/>
      <c r="BB274" s="243"/>
      <c r="BC274" s="243"/>
      <c r="BD274" s="243"/>
      <c r="BE274" s="243"/>
      <c r="BF274" s="243"/>
      <c r="BG274" s="243"/>
      <c r="BH274" s="243"/>
      <c r="BI274" s="243"/>
      <c r="BJ274" s="243"/>
      <c r="BK274" s="243"/>
      <c r="BL274" s="243"/>
      <c r="BM274" s="243"/>
      <c r="BN274" s="243"/>
      <c r="BO274" s="243"/>
      <c r="BP274" s="243"/>
      <c r="BQ274" s="243"/>
      <c r="BR274" s="243"/>
      <c r="BS274" s="243"/>
      <c r="BT274" s="243"/>
      <c r="BU274" s="243"/>
      <c r="BV274" s="243"/>
      <c r="BW274" s="243"/>
      <c r="BX274" s="243"/>
      <c r="BY274" s="243"/>
      <c r="BZ274" s="243"/>
      <c r="CA274" s="243"/>
      <c r="CB274" s="243"/>
      <c r="CC274" s="243"/>
      <c r="CD274" s="243"/>
      <c r="CE274" s="243"/>
      <c r="CF274" s="243"/>
      <c r="CG274" s="243"/>
      <c r="CH274" s="243"/>
      <c r="CI274" s="243"/>
      <c r="CJ274" s="243"/>
      <c r="CK274" s="243"/>
      <c r="CL274" s="243"/>
      <c r="CM274" s="243"/>
      <c r="CN274" s="243"/>
      <c r="CO274" s="243"/>
      <c r="CP274" s="243"/>
      <c r="CQ274" s="243"/>
      <c r="CR274" s="243"/>
      <c r="CS274" s="243"/>
      <c r="CT274" s="243"/>
      <c r="CU274" s="243"/>
      <c r="CV274" s="243"/>
      <c r="CW274" s="243"/>
      <c r="CX274" s="243"/>
      <c r="CY274" s="243"/>
      <c r="CZ274" s="243"/>
      <c r="DA274" s="243"/>
      <c r="DB274" s="243"/>
      <c r="DC274" s="243"/>
      <c r="DD274" s="243"/>
      <c r="DE274" s="243"/>
      <c r="DF274" s="243"/>
      <c r="DG274" s="243"/>
      <c r="DH274" s="243"/>
      <c r="DI274" s="243"/>
      <c r="DJ274" s="243"/>
      <c r="DK274" s="243"/>
      <c r="DL274" s="243"/>
    </row>
    <row r="275" spans="1:116">
      <c r="A275" s="243"/>
      <c r="B275" s="243"/>
      <c r="C275" s="243"/>
      <c r="D275" s="243"/>
      <c r="E275" s="243"/>
      <c r="F275" s="243"/>
      <c r="G275" s="243"/>
      <c r="H275" s="243"/>
      <c r="I275" s="243"/>
      <c r="J275" s="243"/>
      <c r="K275" s="243"/>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43"/>
      <c r="AZ275" s="243"/>
      <c r="BA275" s="243"/>
      <c r="BB275" s="243"/>
      <c r="BC275" s="243"/>
      <c r="BD275" s="243"/>
      <c r="BE275" s="243"/>
      <c r="BF275" s="243"/>
      <c r="BG275" s="243"/>
      <c r="BH275" s="243"/>
      <c r="BI275" s="243"/>
      <c r="BJ275" s="243"/>
      <c r="BK275" s="243"/>
      <c r="BL275" s="243"/>
      <c r="BM275" s="243"/>
      <c r="BN275" s="243"/>
      <c r="BO275" s="243"/>
      <c r="BP275" s="243"/>
      <c r="BQ275" s="243"/>
      <c r="BR275" s="243"/>
      <c r="BS275" s="243"/>
      <c r="BT275" s="243"/>
      <c r="BU275" s="243"/>
      <c r="BV275" s="243"/>
      <c r="BW275" s="243"/>
      <c r="BX275" s="243"/>
      <c r="BY275" s="243"/>
      <c r="BZ275" s="243"/>
      <c r="CA275" s="243"/>
      <c r="CB275" s="243"/>
      <c r="CC275" s="243"/>
      <c r="CD275" s="243"/>
      <c r="CE275" s="243"/>
      <c r="CF275" s="243"/>
      <c r="CG275" s="243"/>
      <c r="CH275" s="243"/>
      <c r="CI275" s="243"/>
      <c r="CJ275" s="243"/>
      <c r="CK275" s="243"/>
      <c r="CL275" s="243"/>
      <c r="CM275" s="243"/>
      <c r="CN275" s="243"/>
      <c r="CO275" s="243"/>
      <c r="CP275" s="243"/>
      <c r="CQ275" s="243"/>
      <c r="CR275" s="243"/>
      <c r="CS275" s="243"/>
      <c r="CT275" s="243"/>
      <c r="CU275" s="243"/>
      <c r="CV275" s="243"/>
      <c r="CW275" s="243"/>
      <c r="CX275" s="243"/>
      <c r="CY275" s="243"/>
      <c r="CZ275" s="243"/>
      <c r="DA275" s="243"/>
      <c r="DB275" s="243"/>
      <c r="DC275" s="243"/>
      <c r="DD275" s="243"/>
      <c r="DE275" s="243"/>
      <c r="DF275" s="243"/>
      <c r="DG275" s="243"/>
      <c r="DH275" s="243"/>
      <c r="DI275" s="243"/>
      <c r="DJ275" s="243"/>
      <c r="DK275" s="243"/>
      <c r="DL275" s="243"/>
    </row>
    <row r="276" spans="1:116">
      <c r="A276" s="243"/>
      <c r="B276" s="243"/>
      <c r="C276" s="243"/>
      <c r="D276" s="243"/>
      <c r="E276" s="243"/>
      <c r="F276" s="243"/>
      <c r="G276" s="243"/>
      <c r="H276" s="243"/>
      <c r="I276" s="243"/>
      <c r="J276" s="243"/>
      <c r="K276" s="243"/>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43"/>
      <c r="AZ276" s="243"/>
      <c r="BA276" s="243"/>
      <c r="BB276" s="243"/>
      <c r="BC276" s="243"/>
      <c r="BD276" s="243"/>
      <c r="BE276" s="243"/>
      <c r="BF276" s="243"/>
      <c r="BG276" s="243"/>
      <c r="BH276" s="243"/>
      <c r="BI276" s="243"/>
      <c r="BJ276" s="243"/>
      <c r="BK276" s="243"/>
      <c r="BL276" s="243"/>
      <c r="BM276" s="243"/>
      <c r="BN276" s="243"/>
      <c r="BO276" s="243"/>
      <c r="BP276" s="243"/>
      <c r="BQ276" s="243"/>
      <c r="BR276" s="243"/>
      <c r="BS276" s="243"/>
      <c r="BT276" s="243"/>
      <c r="BU276" s="243"/>
      <c r="BV276" s="243"/>
      <c r="BW276" s="243"/>
      <c r="BX276" s="243"/>
      <c r="BY276" s="243"/>
      <c r="BZ276" s="243"/>
      <c r="CA276" s="243"/>
      <c r="CB276" s="243"/>
      <c r="CC276" s="243"/>
      <c r="CD276" s="243"/>
      <c r="CE276" s="243"/>
      <c r="CF276" s="243"/>
      <c r="CG276" s="243"/>
      <c r="CH276" s="243"/>
      <c r="CI276" s="243"/>
      <c r="CJ276" s="243"/>
      <c r="CK276" s="243"/>
      <c r="CL276" s="243"/>
      <c r="CM276" s="243"/>
      <c r="CN276" s="243"/>
      <c r="CO276" s="243"/>
      <c r="CP276" s="243"/>
      <c r="CQ276" s="243"/>
      <c r="CR276" s="243"/>
      <c r="CS276" s="243"/>
      <c r="CT276" s="243"/>
      <c r="CU276" s="243"/>
      <c r="CV276" s="243"/>
      <c r="CW276" s="243"/>
      <c r="CX276" s="243"/>
      <c r="CY276" s="243"/>
      <c r="CZ276" s="243"/>
      <c r="DA276" s="243"/>
      <c r="DB276" s="243"/>
      <c r="DC276" s="243"/>
      <c r="DD276" s="243"/>
      <c r="DE276" s="243"/>
      <c r="DF276" s="243"/>
      <c r="DG276" s="243"/>
      <c r="DH276" s="243"/>
      <c r="DI276" s="243"/>
      <c r="DJ276" s="243"/>
      <c r="DK276" s="243"/>
      <c r="DL276" s="243"/>
    </row>
    <row r="277" spans="1:116">
      <c r="A277" s="243"/>
      <c r="B277" s="243"/>
      <c r="C277" s="243"/>
      <c r="D277" s="243"/>
      <c r="E277" s="243"/>
      <c r="F277" s="243"/>
      <c r="G277" s="243"/>
      <c r="H277" s="243"/>
      <c r="I277" s="243"/>
      <c r="J277" s="243"/>
      <c r="K277" s="243"/>
      <c r="L277" s="243"/>
      <c r="M277" s="243"/>
      <c r="N277" s="243"/>
      <c r="O277" s="243"/>
      <c r="P277" s="243"/>
      <c r="Q277" s="243"/>
      <c r="R277" s="243"/>
      <c r="S277" s="243"/>
      <c r="T277" s="243"/>
      <c r="U277" s="243"/>
      <c r="V277" s="243"/>
      <c r="W277" s="243"/>
      <c r="X277" s="243"/>
      <c r="Y277" s="243"/>
      <c r="Z277" s="243"/>
      <c r="AA277" s="243"/>
      <c r="AB277" s="243"/>
      <c r="AC277" s="243"/>
      <c r="AD277" s="243"/>
      <c r="AE277" s="243"/>
      <c r="AF277" s="243"/>
      <c r="AG277" s="243"/>
      <c r="AH277" s="243"/>
      <c r="AI277" s="243"/>
      <c r="AJ277" s="243"/>
      <c r="AK277" s="243"/>
      <c r="AL277" s="243"/>
      <c r="AM277" s="243"/>
      <c r="AN277" s="243"/>
      <c r="AO277" s="243"/>
      <c r="AP277" s="243"/>
      <c r="AQ277" s="243"/>
      <c r="AR277" s="243"/>
      <c r="AS277" s="243"/>
      <c r="AT277" s="243"/>
      <c r="AU277" s="243"/>
      <c r="AV277" s="243"/>
      <c r="AW277" s="243"/>
      <c r="AX277" s="243"/>
      <c r="AY277" s="243"/>
      <c r="AZ277" s="243"/>
      <c r="BA277" s="243"/>
      <c r="BB277" s="243"/>
      <c r="BC277" s="243"/>
      <c r="BD277" s="243"/>
      <c r="BE277" s="243"/>
      <c r="BF277" s="243"/>
      <c r="BG277" s="243"/>
      <c r="BH277" s="243"/>
      <c r="BI277" s="243"/>
      <c r="BJ277" s="243"/>
      <c r="BK277" s="243"/>
      <c r="BL277" s="243"/>
      <c r="BM277" s="243"/>
      <c r="BN277" s="243"/>
      <c r="BO277" s="243"/>
      <c r="BP277" s="243"/>
      <c r="BQ277" s="243"/>
      <c r="BR277" s="243"/>
      <c r="BS277" s="243"/>
      <c r="BT277" s="243"/>
      <c r="BU277" s="243"/>
      <c r="BV277" s="243"/>
      <c r="BW277" s="243"/>
      <c r="BX277" s="243"/>
      <c r="BY277" s="243"/>
      <c r="BZ277" s="243"/>
      <c r="CA277" s="243"/>
      <c r="CB277" s="243"/>
      <c r="CC277" s="243"/>
      <c r="CD277" s="243"/>
      <c r="CE277" s="243"/>
      <c r="CF277" s="243"/>
      <c r="CG277" s="243"/>
      <c r="CH277" s="243"/>
      <c r="CI277" s="243"/>
      <c r="CJ277" s="243"/>
      <c r="CK277" s="243"/>
      <c r="CL277" s="243"/>
      <c r="CM277" s="243"/>
      <c r="CN277" s="243"/>
      <c r="CO277" s="243"/>
      <c r="CP277" s="243"/>
      <c r="CQ277" s="243"/>
      <c r="CR277" s="243"/>
      <c r="CS277" s="243"/>
      <c r="CT277" s="243"/>
      <c r="CU277" s="243"/>
      <c r="CV277" s="243"/>
      <c r="CW277" s="243"/>
      <c r="CX277" s="243"/>
      <c r="CY277" s="243"/>
      <c r="CZ277" s="243"/>
      <c r="DA277" s="243"/>
      <c r="DB277" s="243"/>
      <c r="DC277" s="243"/>
      <c r="DD277" s="243"/>
      <c r="DE277" s="243"/>
      <c r="DF277" s="243"/>
      <c r="DG277" s="243"/>
      <c r="DH277" s="243"/>
      <c r="DI277" s="243"/>
      <c r="DJ277" s="243"/>
      <c r="DK277" s="243"/>
      <c r="DL277" s="243"/>
    </row>
    <row r="278" spans="1:116">
      <c r="A278" s="243"/>
      <c r="B278" s="243"/>
      <c r="C278" s="243"/>
      <c r="D278" s="243"/>
      <c r="E278" s="243"/>
      <c r="F278" s="243"/>
      <c r="G278" s="243"/>
      <c r="H278" s="243"/>
      <c r="I278" s="243"/>
      <c r="J278" s="243"/>
      <c r="K278" s="243"/>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43"/>
      <c r="AZ278" s="243"/>
      <c r="BA278" s="243"/>
      <c r="BB278" s="243"/>
      <c r="BC278" s="243"/>
      <c r="BD278" s="243"/>
      <c r="BE278" s="243"/>
      <c r="BF278" s="243"/>
      <c r="BG278" s="243"/>
      <c r="BH278" s="243"/>
      <c r="BI278" s="243"/>
      <c r="BJ278" s="243"/>
      <c r="BK278" s="243"/>
      <c r="BL278" s="243"/>
      <c r="BM278" s="243"/>
      <c r="BN278" s="243"/>
      <c r="BO278" s="243"/>
      <c r="BP278" s="243"/>
      <c r="BQ278" s="243"/>
      <c r="BR278" s="243"/>
      <c r="BS278" s="243"/>
      <c r="BT278" s="243"/>
      <c r="BU278" s="243"/>
      <c r="BV278" s="243"/>
      <c r="BW278" s="243"/>
      <c r="BX278" s="243"/>
      <c r="BY278" s="243"/>
      <c r="BZ278" s="243"/>
      <c r="CA278" s="243"/>
      <c r="CB278" s="243"/>
      <c r="CC278" s="243"/>
      <c r="CD278" s="243"/>
      <c r="CE278" s="243"/>
      <c r="CF278" s="243"/>
      <c r="CG278" s="243"/>
      <c r="CH278" s="243"/>
      <c r="CI278" s="243"/>
      <c r="CJ278" s="243"/>
      <c r="CK278" s="243"/>
      <c r="CL278" s="243"/>
      <c r="CM278" s="243"/>
      <c r="CN278" s="243"/>
      <c r="CO278" s="243"/>
      <c r="CP278" s="243"/>
      <c r="CQ278" s="243"/>
      <c r="CR278" s="243"/>
      <c r="CS278" s="243"/>
      <c r="CT278" s="243"/>
      <c r="CU278" s="243"/>
      <c r="CV278" s="243"/>
      <c r="CW278" s="243"/>
      <c r="CX278" s="243"/>
      <c r="CY278" s="243"/>
      <c r="CZ278" s="243"/>
      <c r="DA278" s="243"/>
      <c r="DB278" s="243"/>
      <c r="DC278" s="243"/>
      <c r="DD278" s="243"/>
      <c r="DE278" s="243"/>
      <c r="DF278" s="243"/>
      <c r="DG278" s="243"/>
      <c r="DH278" s="243"/>
      <c r="DI278" s="243"/>
      <c r="DJ278" s="243"/>
      <c r="DK278" s="243"/>
      <c r="DL278" s="243"/>
    </row>
    <row r="279" spans="1:116">
      <c r="A279" s="243"/>
      <c r="B279" s="243"/>
      <c r="C279" s="243"/>
      <c r="D279" s="243"/>
      <c r="E279" s="243"/>
      <c r="F279" s="243"/>
      <c r="G279" s="243"/>
      <c r="H279" s="243"/>
      <c r="I279" s="243"/>
      <c r="J279" s="243"/>
      <c r="K279" s="243"/>
      <c r="L279" s="243"/>
      <c r="M279" s="243"/>
      <c r="N279" s="243"/>
      <c r="O279" s="243"/>
      <c r="P279" s="243"/>
      <c r="Q279" s="243"/>
      <c r="R279" s="243"/>
      <c r="S279" s="243"/>
      <c r="T279" s="243"/>
      <c r="U279" s="243"/>
      <c r="V279" s="243"/>
      <c r="W279" s="243"/>
      <c r="X279" s="243"/>
      <c r="Y279" s="243"/>
      <c r="Z279" s="243"/>
      <c r="AA279" s="243"/>
      <c r="AB279" s="243"/>
      <c r="AC279" s="243"/>
      <c r="AD279" s="243"/>
      <c r="AE279" s="243"/>
      <c r="AF279" s="243"/>
      <c r="AG279" s="243"/>
      <c r="AH279" s="243"/>
      <c r="AI279" s="243"/>
      <c r="AJ279" s="243"/>
      <c r="AK279" s="243"/>
      <c r="AL279" s="243"/>
      <c r="AM279" s="243"/>
      <c r="AN279" s="243"/>
      <c r="AO279" s="243"/>
      <c r="AP279" s="243"/>
      <c r="AQ279" s="243"/>
      <c r="AR279" s="243"/>
      <c r="AS279" s="243"/>
      <c r="AT279" s="243"/>
      <c r="AU279" s="243"/>
      <c r="AV279" s="243"/>
      <c r="AW279" s="243"/>
      <c r="AX279" s="243"/>
      <c r="AY279" s="243"/>
      <c r="AZ279" s="243"/>
      <c r="BA279" s="243"/>
      <c r="BB279" s="243"/>
      <c r="BC279" s="243"/>
      <c r="BD279" s="243"/>
      <c r="BE279" s="243"/>
      <c r="BF279" s="243"/>
      <c r="BG279" s="243"/>
      <c r="BH279" s="243"/>
      <c r="BI279" s="243"/>
      <c r="BJ279" s="243"/>
      <c r="BK279" s="243"/>
      <c r="BL279" s="243"/>
      <c r="BM279" s="243"/>
      <c r="BN279" s="243"/>
      <c r="BO279" s="243"/>
      <c r="BP279" s="243"/>
      <c r="BQ279" s="243"/>
      <c r="BR279" s="243"/>
      <c r="BS279" s="243"/>
      <c r="BT279" s="243"/>
      <c r="BU279" s="243"/>
      <c r="BV279" s="243"/>
      <c r="BW279" s="243"/>
      <c r="BX279" s="243"/>
      <c r="BY279" s="243"/>
      <c r="BZ279" s="243"/>
      <c r="CA279" s="243"/>
      <c r="CB279" s="243"/>
      <c r="CC279" s="243"/>
      <c r="CD279" s="243"/>
      <c r="CE279" s="243"/>
      <c r="CF279" s="243"/>
      <c r="CG279" s="243"/>
      <c r="CH279" s="243"/>
      <c r="CI279" s="243"/>
      <c r="CJ279" s="243"/>
      <c r="CK279" s="243"/>
      <c r="CL279" s="243"/>
      <c r="CM279" s="243"/>
      <c r="CN279" s="243"/>
      <c r="CO279" s="243"/>
      <c r="CP279" s="243"/>
      <c r="CQ279" s="243"/>
      <c r="CR279" s="243"/>
      <c r="CS279" s="243"/>
      <c r="CT279" s="243"/>
      <c r="CU279" s="243"/>
      <c r="CV279" s="243"/>
      <c r="CW279" s="243"/>
      <c r="CX279" s="243"/>
      <c r="CY279" s="243"/>
      <c r="CZ279" s="243"/>
      <c r="DA279" s="243"/>
      <c r="DB279" s="243"/>
      <c r="DC279" s="243"/>
      <c r="DD279" s="243"/>
      <c r="DE279" s="243"/>
      <c r="DF279" s="243"/>
      <c r="DG279" s="243"/>
      <c r="DH279" s="243"/>
      <c r="DI279" s="243"/>
      <c r="DJ279" s="243"/>
      <c r="DK279" s="243"/>
      <c r="DL279" s="243"/>
    </row>
    <row r="280" spans="1:116">
      <c r="A280" s="243"/>
      <c r="B280" s="243"/>
      <c r="C280" s="243"/>
      <c r="D280" s="243"/>
      <c r="E280" s="243"/>
      <c r="F280" s="243"/>
      <c r="G280" s="243"/>
      <c r="H280" s="243"/>
      <c r="I280" s="243"/>
      <c r="J280" s="243"/>
      <c r="K280" s="243"/>
      <c r="L280" s="243"/>
      <c r="M280" s="243"/>
      <c r="N280" s="243"/>
      <c r="O280" s="243"/>
      <c r="P280" s="243"/>
      <c r="Q280" s="243"/>
      <c r="R280" s="243"/>
      <c r="S280" s="243"/>
      <c r="T280" s="243"/>
      <c r="U280" s="243"/>
      <c r="V280" s="243"/>
      <c r="W280" s="243"/>
      <c r="X280" s="243"/>
      <c r="Y280" s="243"/>
      <c r="Z280" s="243"/>
      <c r="AA280" s="243"/>
      <c r="AB280" s="243"/>
      <c r="AC280" s="243"/>
      <c r="AD280" s="243"/>
      <c r="AE280" s="243"/>
      <c r="AF280" s="243"/>
      <c r="AG280" s="243"/>
      <c r="AH280" s="243"/>
      <c r="AI280" s="243"/>
      <c r="AJ280" s="243"/>
      <c r="AK280" s="243"/>
      <c r="AL280" s="243"/>
      <c r="AM280" s="243"/>
      <c r="AN280" s="243"/>
      <c r="AO280" s="243"/>
      <c r="AP280" s="243"/>
      <c r="AQ280" s="243"/>
      <c r="AR280" s="243"/>
      <c r="AS280" s="243"/>
      <c r="AT280" s="243"/>
      <c r="AU280" s="243"/>
      <c r="AV280" s="243"/>
      <c r="AW280" s="243"/>
      <c r="AX280" s="243"/>
      <c r="AY280" s="243"/>
      <c r="AZ280" s="243"/>
      <c r="BA280" s="243"/>
      <c r="BB280" s="243"/>
      <c r="BC280" s="243"/>
      <c r="BD280" s="243"/>
      <c r="BE280" s="243"/>
      <c r="BF280" s="243"/>
      <c r="BG280" s="243"/>
      <c r="BH280" s="243"/>
      <c r="BI280" s="243"/>
      <c r="BJ280" s="243"/>
      <c r="BK280" s="243"/>
      <c r="BL280" s="243"/>
      <c r="BM280" s="243"/>
      <c r="BN280" s="243"/>
      <c r="BO280" s="243"/>
      <c r="BP280" s="243"/>
      <c r="BQ280" s="243"/>
      <c r="BR280" s="243"/>
      <c r="BS280" s="243"/>
      <c r="BT280" s="243"/>
      <c r="BU280" s="243"/>
      <c r="BV280" s="243"/>
      <c r="BW280" s="243"/>
      <c r="BX280" s="243"/>
      <c r="BY280" s="243"/>
      <c r="BZ280" s="243"/>
      <c r="CA280" s="243"/>
      <c r="CB280" s="243"/>
      <c r="CC280" s="243"/>
      <c r="CD280" s="243"/>
      <c r="CE280" s="243"/>
      <c r="CF280" s="243"/>
      <c r="CG280" s="243"/>
      <c r="CH280" s="243"/>
      <c r="CI280" s="243"/>
      <c r="CJ280" s="243"/>
      <c r="CK280" s="243"/>
      <c r="CL280" s="243"/>
      <c r="CM280" s="243"/>
      <c r="CN280" s="243"/>
      <c r="CO280" s="243"/>
      <c r="CP280" s="243"/>
      <c r="CQ280" s="243"/>
      <c r="CR280" s="243"/>
      <c r="CS280" s="243"/>
      <c r="CT280" s="243"/>
      <c r="CU280" s="243"/>
      <c r="CV280" s="243"/>
      <c r="CW280" s="243"/>
      <c r="CX280" s="243"/>
      <c r="CY280" s="243"/>
      <c r="CZ280" s="243"/>
      <c r="DA280" s="243"/>
      <c r="DB280" s="243"/>
      <c r="DC280" s="243"/>
      <c r="DD280" s="243"/>
      <c r="DE280" s="243"/>
      <c r="DF280" s="243"/>
      <c r="DG280" s="243"/>
      <c r="DH280" s="243"/>
      <c r="DI280" s="243"/>
      <c r="DJ280" s="243"/>
      <c r="DK280" s="243"/>
      <c r="DL280" s="243"/>
    </row>
    <row r="281" spans="1:116">
      <c r="A281" s="243"/>
      <c r="B281" s="243"/>
      <c r="C281" s="243"/>
      <c r="D281" s="243"/>
      <c r="E281" s="243"/>
      <c r="F281" s="243"/>
      <c r="G281" s="243"/>
      <c r="H281" s="243"/>
      <c r="I281" s="243"/>
      <c r="J281" s="243"/>
      <c r="K281" s="243"/>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43"/>
      <c r="AZ281" s="243"/>
      <c r="BA281" s="243"/>
      <c r="BB281" s="243"/>
      <c r="BC281" s="243"/>
      <c r="BD281" s="243"/>
      <c r="BE281" s="243"/>
      <c r="BF281" s="243"/>
      <c r="BG281" s="243"/>
      <c r="BH281" s="243"/>
      <c r="BI281" s="243"/>
      <c r="BJ281" s="243"/>
      <c r="BK281" s="243"/>
      <c r="BL281" s="243"/>
      <c r="BM281" s="243"/>
      <c r="BN281" s="243"/>
      <c r="BO281" s="243"/>
      <c r="BP281" s="243"/>
      <c r="BQ281" s="243"/>
      <c r="BR281" s="243"/>
      <c r="BS281" s="243"/>
      <c r="BT281" s="243"/>
      <c r="BU281" s="243"/>
      <c r="BV281" s="243"/>
      <c r="BW281" s="243"/>
      <c r="BX281" s="243"/>
      <c r="BY281" s="243"/>
      <c r="BZ281" s="243"/>
      <c r="CA281" s="243"/>
      <c r="CB281" s="243"/>
      <c r="CC281" s="243"/>
      <c r="CD281" s="243"/>
      <c r="CE281" s="243"/>
      <c r="CF281" s="243"/>
      <c r="CG281" s="243"/>
      <c r="CH281" s="243"/>
      <c r="CI281" s="243"/>
      <c r="CJ281" s="243"/>
      <c r="CK281" s="243"/>
      <c r="CL281" s="243"/>
      <c r="CM281" s="243"/>
      <c r="CN281" s="243"/>
      <c r="CO281" s="243"/>
      <c r="CP281" s="243"/>
      <c r="CQ281" s="243"/>
      <c r="CR281" s="243"/>
      <c r="CS281" s="243"/>
      <c r="CT281" s="243"/>
      <c r="CU281" s="243"/>
      <c r="CV281" s="243"/>
      <c r="CW281" s="243"/>
      <c r="CX281" s="243"/>
      <c r="CY281" s="243"/>
      <c r="CZ281" s="243"/>
      <c r="DA281" s="243"/>
      <c r="DB281" s="243"/>
      <c r="DC281" s="243"/>
      <c r="DD281" s="243"/>
      <c r="DE281" s="243"/>
      <c r="DF281" s="243"/>
      <c r="DG281" s="243"/>
      <c r="DH281" s="243"/>
      <c r="DI281" s="243"/>
      <c r="DJ281" s="243"/>
      <c r="DK281" s="243"/>
      <c r="DL281" s="243"/>
    </row>
    <row r="282" spans="1:116">
      <c r="A282" s="243"/>
      <c r="B282" s="243"/>
      <c r="C282" s="243"/>
      <c r="D282" s="243"/>
      <c r="E282" s="243"/>
      <c r="F282" s="243"/>
      <c r="G282" s="243"/>
      <c r="H282" s="243"/>
      <c r="I282" s="243"/>
      <c r="J282" s="243"/>
      <c r="K282" s="243"/>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43"/>
      <c r="AZ282" s="243"/>
      <c r="BA282" s="243"/>
      <c r="BB282" s="243"/>
      <c r="BC282" s="243"/>
      <c r="BD282" s="243"/>
      <c r="BE282" s="243"/>
      <c r="BF282" s="243"/>
      <c r="BG282" s="243"/>
      <c r="BH282" s="243"/>
      <c r="BI282" s="243"/>
      <c r="BJ282" s="243"/>
      <c r="BK282" s="243"/>
      <c r="BL282" s="243"/>
      <c r="BM282" s="243"/>
      <c r="BN282" s="243"/>
      <c r="BO282" s="243"/>
      <c r="BP282" s="243"/>
      <c r="BQ282" s="243"/>
      <c r="BR282" s="243"/>
      <c r="BS282" s="243"/>
      <c r="BT282" s="243"/>
      <c r="BU282" s="243"/>
      <c r="BV282" s="243"/>
      <c r="BW282" s="243"/>
      <c r="BX282" s="243"/>
      <c r="BY282" s="243"/>
      <c r="BZ282" s="243"/>
      <c r="CA282" s="243"/>
      <c r="CB282" s="243"/>
      <c r="CC282" s="243"/>
      <c r="CD282" s="243"/>
      <c r="CE282" s="243"/>
      <c r="CF282" s="243"/>
      <c r="CG282" s="243"/>
      <c r="CH282" s="243"/>
      <c r="CI282" s="243"/>
      <c r="CJ282" s="243"/>
      <c r="CK282" s="243"/>
      <c r="CL282" s="243"/>
      <c r="CM282" s="243"/>
      <c r="CN282" s="243"/>
      <c r="CO282" s="243"/>
      <c r="CP282" s="243"/>
      <c r="CQ282" s="243"/>
      <c r="CR282" s="243"/>
      <c r="CS282" s="243"/>
      <c r="CT282" s="243"/>
      <c r="CU282" s="243"/>
      <c r="CV282" s="243"/>
      <c r="CW282" s="243"/>
      <c r="CX282" s="243"/>
      <c r="CY282" s="243"/>
      <c r="CZ282" s="243"/>
      <c r="DA282" s="243"/>
      <c r="DB282" s="243"/>
      <c r="DC282" s="243"/>
      <c r="DD282" s="243"/>
      <c r="DE282" s="243"/>
      <c r="DF282" s="243"/>
      <c r="DG282" s="243"/>
      <c r="DH282" s="243"/>
      <c r="DI282" s="243"/>
      <c r="DJ282" s="243"/>
      <c r="DK282" s="243"/>
      <c r="DL282" s="243"/>
    </row>
    <row r="283" spans="1:116">
      <c r="A283" s="243"/>
      <c r="B283" s="243"/>
      <c r="C283" s="243"/>
      <c r="D283" s="243"/>
      <c r="E283" s="243"/>
      <c r="F283" s="243"/>
      <c r="G283" s="243"/>
      <c r="H283" s="243"/>
      <c r="I283" s="243"/>
      <c r="J283" s="243"/>
      <c r="K283" s="243"/>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43"/>
      <c r="AZ283" s="243"/>
      <c r="BA283" s="243"/>
      <c r="BB283" s="243"/>
      <c r="BC283" s="243"/>
      <c r="BD283" s="243"/>
      <c r="BE283" s="243"/>
      <c r="BF283" s="243"/>
      <c r="BG283" s="243"/>
      <c r="BH283" s="243"/>
      <c r="BI283" s="243"/>
      <c r="BJ283" s="243"/>
      <c r="BK283" s="243"/>
      <c r="BL283" s="243"/>
      <c r="BM283" s="243"/>
      <c r="BN283" s="243"/>
      <c r="BO283" s="243"/>
      <c r="BP283" s="243"/>
      <c r="BQ283" s="243"/>
      <c r="BR283" s="243"/>
      <c r="BS283" s="243"/>
      <c r="BT283" s="243"/>
      <c r="BU283" s="243"/>
      <c r="BV283" s="243"/>
      <c r="BW283" s="243"/>
      <c r="BX283" s="243"/>
      <c r="BY283" s="243"/>
      <c r="BZ283" s="243"/>
      <c r="CA283" s="243"/>
      <c r="CB283" s="243"/>
      <c r="CC283" s="243"/>
      <c r="CD283" s="243"/>
      <c r="CE283" s="243"/>
      <c r="CF283" s="243"/>
      <c r="CG283" s="243"/>
      <c r="CH283" s="243"/>
      <c r="CI283" s="243"/>
      <c r="CJ283" s="243"/>
      <c r="CK283" s="243"/>
      <c r="CL283" s="243"/>
      <c r="CM283" s="243"/>
      <c r="CN283" s="243"/>
      <c r="CO283" s="243"/>
      <c r="CP283" s="243"/>
      <c r="CQ283" s="243"/>
      <c r="CR283" s="243"/>
      <c r="CS283" s="243"/>
      <c r="CT283" s="243"/>
      <c r="CU283" s="243"/>
      <c r="CV283" s="243"/>
      <c r="CW283" s="243"/>
      <c r="CX283" s="243"/>
      <c r="CY283" s="243"/>
      <c r="CZ283" s="243"/>
      <c r="DA283" s="243"/>
      <c r="DB283" s="243"/>
      <c r="DC283" s="243"/>
      <c r="DD283" s="243"/>
      <c r="DE283" s="243"/>
      <c r="DF283" s="243"/>
      <c r="DG283" s="243"/>
      <c r="DH283" s="243"/>
      <c r="DI283" s="243"/>
      <c r="DJ283" s="243"/>
      <c r="DK283" s="243"/>
      <c r="DL283" s="243"/>
    </row>
    <row r="284" spans="1:116">
      <c r="A284" s="243"/>
      <c r="B284" s="243"/>
      <c r="C284" s="243"/>
      <c r="D284" s="243"/>
      <c r="E284" s="243"/>
      <c r="F284" s="243"/>
      <c r="G284" s="243"/>
      <c r="H284" s="243"/>
      <c r="I284" s="243"/>
      <c r="J284" s="243"/>
      <c r="K284" s="243"/>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43"/>
      <c r="AZ284" s="243"/>
      <c r="BA284" s="243"/>
      <c r="BB284" s="243"/>
      <c r="BC284" s="243"/>
      <c r="BD284" s="243"/>
      <c r="BE284" s="243"/>
      <c r="BF284" s="243"/>
      <c r="BG284" s="243"/>
      <c r="BH284" s="243"/>
      <c r="BI284" s="243"/>
      <c r="BJ284" s="243"/>
      <c r="BK284" s="243"/>
      <c r="BL284" s="243"/>
      <c r="BM284" s="243"/>
      <c r="BN284" s="243"/>
      <c r="BO284" s="243"/>
      <c r="BP284" s="243"/>
      <c r="BQ284" s="243"/>
      <c r="BR284" s="243"/>
      <c r="BS284" s="243"/>
      <c r="BT284" s="243"/>
      <c r="BU284" s="243"/>
      <c r="BV284" s="243"/>
      <c r="BW284" s="243"/>
      <c r="BX284" s="243"/>
      <c r="BY284" s="243"/>
      <c r="BZ284" s="243"/>
      <c r="CA284" s="243"/>
      <c r="CB284" s="243"/>
      <c r="CC284" s="243"/>
      <c r="CD284" s="243"/>
      <c r="CE284" s="243"/>
      <c r="CF284" s="243"/>
      <c r="CG284" s="243"/>
      <c r="CH284" s="243"/>
      <c r="CI284" s="243"/>
      <c r="CJ284" s="243"/>
      <c r="CK284" s="243"/>
      <c r="CL284" s="243"/>
      <c r="CM284" s="243"/>
      <c r="CN284" s="243"/>
      <c r="CO284" s="243"/>
      <c r="CP284" s="243"/>
      <c r="CQ284" s="243"/>
      <c r="CR284" s="243"/>
      <c r="CS284" s="243"/>
      <c r="CT284" s="243"/>
      <c r="CU284" s="243"/>
      <c r="CV284" s="243"/>
      <c r="CW284" s="243"/>
      <c r="CX284" s="243"/>
      <c r="CY284" s="243"/>
      <c r="CZ284" s="243"/>
      <c r="DA284" s="243"/>
      <c r="DB284" s="243"/>
      <c r="DC284" s="243"/>
      <c r="DD284" s="243"/>
      <c r="DE284" s="243"/>
      <c r="DF284" s="243"/>
      <c r="DG284" s="243"/>
      <c r="DH284" s="243"/>
      <c r="DI284" s="243"/>
      <c r="DJ284" s="243"/>
      <c r="DK284" s="243"/>
      <c r="DL284" s="243"/>
    </row>
    <row r="285" spans="1:116">
      <c r="A285" s="243"/>
      <c r="B285" s="243"/>
      <c r="C285" s="243"/>
      <c r="D285" s="243"/>
      <c r="E285" s="243"/>
      <c r="F285" s="243"/>
      <c r="G285" s="243"/>
      <c r="H285" s="243"/>
      <c r="I285" s="243"/>
      <c r="J285" s="243"/>
      <c r="K285" s="243"/>
      <c r="L285" s="243"/>
      <c r="M285" s="243"/>
      <c r="N285" s="243"/>
      <c r="O285" s="243"/>
      <c r="P285" s="243"/>
      <c r="Q285" s="243"/>
      <c r="R285" s="243"/>
      <c r="S285" s="243"/>
      <c r="T285" s="243"/>
      <c r="U285" s="243"/>
      <c r="V285" s="243"/>
      <c r="W285" s="243"/>
      <c r="X285" s="243"/>
      <c r="Y285" s="243"/>
      <c r="Z285" s="243"/>
      <c r="AA285" s="243"/>
      <c r="AB285" s="243"/>
      <c r="AC285" s="243"/>
      <c r="AD285" s="243"/>
      <c r="AE285" s="243"/>
      <c r="AF285" s="243"/>
      <c r="AG285" s="243"/>
      <c r="AH285" s="243"/>
      <c r="AI285" s="243"/>
      <c r="AJ285" s="243"/>
      <c r="AK285" s="243"/>
      <c r="AL285" s="243"/>
      <c r="AM285" s="243"/>
      <c r="AN285" s="243"/>
      <c r="AO285" s="243"/>
      <c r="AP285" s="243"/>
      <c r="AQ285" s="243"/>
      <c r="AR285" s="243"/>
      <c r="AS285" s="243"/>
      <c r="AT285" s="243"/>
      <c r="AU285" s="243"/>
      <c r="AV285" s="243"/>
      <c r="AW285" s="243"/>
      <c r="AX285" s="243"/>
      <c r="AY285" s="243"/>
      <c r="AZ285" s="243"/>
      <c r="BA285" s="243"/>
      <c r="BB285" s="243"/>
      <c r="BC285" s="243"/>
      <c r="BD285" s="243"/>
      <c r="BE285" s="243"/>
      <c r="BF285" s="243"/>
      <c r="BG285" s="243"/>
      <c r="BH285" s="243"/>
      <c r="BI285" s="243"/>
      <c r="BJ285" s="243"/>
      <c r="BK285" s="243"/>
      <c r="BL285" s="243"/>
      <c r="BM285" s="243"/>
      <c r="BN285" s="243"/>
      <c r="BO285" s="243"/>
      <c r="BP285" s="243"/>
      <c r="BQ285" s="243"/>
      <c r="BR285" s="243"/>
      <c r="BS285" s="243"/>
      <c r="BT285" s="243"/>
      <c r="BU285" s="243"/>
      <c r="BV285" s="243"/>
      <c r="BW285" s="243"/>
      <c r="BX285" s="243"/>
      <c r="BY285" s="243"/>
      <c r="BZ285" s="243"/>
      <c r="CA285" s="243"/>
      <c r="CB285" s="243"/>
      <c r="CC285" s="243"/>
      <c r="CD285" s="243"/>
      <c r="CE285" s="243"/>
      <c r="CF285" s="243"/>
      <c r="CG285" s="243"/>
      <c r="CH285" s="243"/>
      <c r="CI285" s="243"/>
      <c r="CJ285" s="243"/>
      <c r="CK285" s="243"/>
      <c r="CL285" s="243"/>
      <c r="CM285" s="243"/>
      <c r="CN285" s="243"/>
      <c r="CO285" s="243"/>
      <c r="CP285" s="243"/>
      <c r="CQ285" s="243"/>
      <c r="CR285" s="243"/>
      <c r="CS285" s="243"/>
      <c r="CT285" s="243"/>
      <c r="CU285" s="243"/>
      <c r="CV285" s="243"/>
      <c r="CW285" s="243"/>
      <c r="CX285" s="243"/>
      <c r="CY285" s="243"/>
      <c r="CZ285" s="243"/>
      <c r="DA285" s="243"/>
      <c r="DB285" s="243"/>
      <c r="DC285" s="243"/>
      <c r="DD285" s="243"/>
      <c r="DE285" s="243"/>
      <c r="DF285" s="243"/>
      <c r="DG285" s="243"/>
      <c r="DH285" s="243"/>
      <c r="DI285" s="243"/>
      <c r="DJ285" s="243"/>
      <c r="DK285" s="243"/>
      <c r="DL285" s="243"/>
    </row>
    <row r="286" spans="1:116">
      <c r="A286" s="243"/>
      <c r="B286" s="243"/>
      <c r="C286" s="243"/>
      <c r="D286" s="243"/>
      <c r="E286" s="243"/>
      <c r="F286" s="243"/>
      <c r="G286" s="243"/>
      <c r="H286" s="243"/>
      <c r="I286" s="243"/>
      <c r="J286" s="243"/>
      <c r="K286" s="243"/>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43"/>
      <c r="AZ286" s="243"/>
      <c r="BA286" s="243"/>
      <c r="BB286" s="243"/>
      <c r="BC286" s="243"/>
      <c r="BD286" s="243"/>
      <c r="BE286" s="243"/>
      <c r="BF286" s="243"/>
      <c r="BG286" s="243"/>
      <c r="BH286" s="243"/>
      <c r="BI286" s="243"/>
      <c r="BJ286" s="243"/>
      <c r="BK286" s="243"/>
      <c r="BL286" s="243"/>
      <c r="BM286" s="243"/>
      <c r="BN286" s="243"/>
      <c r="BO286" s="243"/>
      <c r="BP286" s="243"/>
      <c r="BQ286" s="243"/>
      <c r="BR286" s="243"/>
      <c r="BS286" s="243"/>
      <c r="BT286" s="243"/>
      <c r="BU286" s="243"/>
      <c r="BV286" s="243"/>
      <c r="BW286" s="243"/>
      <c r="BX286" s="243"/>
      <c r="BY286" s="243"/>
      <c r="BZ286" s="243"/>
      <c r="CA286" s="243"/>
      <c r="CB286" s="243"/>
      <c r="CC286" s="243"/>
      <c r="CD286" s="243"/>
      <c r="CE286" s="243"/>
      <c r="CF286" s="243"/>
      <c r="CG286" s="243"/>
      <c r="CH286" s="243"/>
      <c r="CI286" s="243"/>
      <c r="CJ286" s="243"/>
      <c r="CK286" s="243"/>
      <c r="CL286" s="243"/>
      <c r="CM286" s="243"/>
      <c r="CN286" s="243"/>
      <c r="CO286" s="243"/>
      <c r="CP286" s="243"/>
      <c r="CQ286" s="243"/>
      <c r="CR286" s="243"/>
      <c r="CS286" s="243"/>
      <c r="CT286" s="243"/>
      <c r="CU286" s="243"/>
      <c r="CV286" s="243"/>
      <c r="CW286" s="243"/>
      <c r="CX286" s="243"/>
      <c r="CY286" s="243"/>
      <c r="CZ286" s="243"/>
      <c r="DA286" s="243"/>
      <c r="DB286" s="243"/>
      <c r="DC286" s="243"/>
      <c r="DD286" s="243"/>
      <c r="DE286" s="243"/>
      <c r="DF286" s="243"/>
      <c r="DG286" s="243"/>
      <c r="DH286" s="243"/>
      <c r="DI286" s="243"/>
      <c r="DJ286" s="243"/>
      <c r="DK286" s="243"/>
      <c r="DL286" s="243"/>
    </row>
    <row r="287" spans="1:116">
      <c r="A287" s="243"/>
      <c r="B287" s="243"/>
      <c r="C287" s="243"/>
      <c r="D287" s="243"/>
      <c r="E287" s="243"/>
      <c r="F287" s="243"/>
      <c r="G287" s="243"/>
      <c r="H287" s="243"/>
      <c r="I287" s="243"/>
      <c r="J287" s="243"/>
      <c r="K287" s="243"/>
      <c r="L287" s="243"/>
      <c r="M287" s="243"/>
      <c r="N287" s="243"/>
      <c r="O287" s="243"/>
      <c r="P287" s="243"/>
      <c r="Q287" s="243"/>
      <c r="R287" s="243"/>
      <c r="S287" s="243"/>
      <c r="T287" s="243"/>
      <c r="U287" s="243"/>
      <c r="V287" s="243"/>
      <c r="W287" s="243"/>
      <c r="X287" s="243"/>
      <c r="Y287" s="243"/>
      <c r="Z287" s="243"/>
      <c r="AA287" s="243"/>
      <c r="AB287" s="243"/>
      <c r="AC287" s="243"/>
      <c r="AD287" s="243"/>
      <c r="AE287" s="243"/>
      <c r="AF287" s="243"/>
      <c r="AG287" s="243"/>
      <c r="AH287" s="243"/>
      <c r="AI287" s="243"/>
      <c r="AJ287" s="243"/>
      <c r="AK287" s="243"/>
      <c r="AL287" s="243"/>
      <c r="AM287" s="243"/>
      <c r="AN287" s="243"/>
      <c r="AO287" s="243"/>
      <c r="AP287" s="243"/>
      <c r="AQ287" s="243"/>
      <c r="AR287" s="243"/>
      <c r="AS287" s="243"/>
      <c r="AT287" s="243"/>
      <c r="AU287" s="243"/>
      <c r="AV287" s="243"/>
      <c r="AW287" s="243"/>
      <c r="AX287" s="243"/>
      <c r="AY287" s="243"/>
      <c r="AZ287" s="243"/>
      <c r="BA287" s="243"/>
      <c r="BB287" s="243"/>
      <c r="BC287" s="243"/>
      <c r="BD287" s="243"/>
      <c r="BE287" s="243"/>
      <c r="BF287" s="243"/>
      <c r="BG287" s="243"/>
      <c r="BH287" s="243"/>
      <c r="BI287" s="243"/>
      <c r="BJ287" s="243"/>
      <c r="BK287" s="243"/>
      <c r="BL287" s="243"/>
      <c r="BM287" s="243"/>
      <c r="BN287" s="243"/>
      <c r="BO287" s="243"/>
      <c r="BP287" s="243"/>
      <c r="BQ287" s="243"/>
      <c r="BR287" s="243"/>
      <c r="BS287" s="243"/>
      <c r="BT287" s="243"/>
      <c r="BU287" s="243"/>
      <c r="BV287" s="243"/>
      <c r="BW287" s="243"/>
      <c r="BX287" s="243"/>
      <c r="BY287" s="243"/>
      <c r="BZ287" s="243"/>
      <c r="CA287" s="243"/>
      <c r="CB287" s="243"/>
      <c r="CC287" s="243"/>
      <c r="CD287" s="243"/>
      <c r="CE287" s="243"/>
      <c r="CF287" s="243"/>
      <c r="CG287" s="243"/>
      <c r="CH287" s="243"/>
      <c r="CI287" s="243"/>
      <c r="CJ287" s="243"/>
      <c r="CK287" s="243"/>
      <c r="CL287" s="243"/>
      <c r="CM287" s="243"/>
      <c r="CN287" s="243"/>
      <c r="CO287" s="243"/>
      <c r="CP287" s="243"/>
      <c r="CQ287" s="243"/>
      <c r="CR287" s="243"/>
      <c r="CS287" s="243"/>
      <c r="CT287" s="243"/>
      <c r="CU287" s="243"/>
      <c r="CV287" s="243"/>
      <c r="CW287" s="243"/>
      <c r="CX287" s="243"/>
      <c r="CY287" s="243"/>
      <c r="CZ287" s="243"/>
      <c r="DA287" s="243"/>
      <c r="DB287" s="243"/>
      <c r="DC287" s="243"/>
      <c r="DD287" s="243"/>
      <c r="DE287" s="243"/>
      <c r="DF287" s="243"/>
      <c r="DG287" s="243"/>
      <c r="DH287" s="243"/>
      <c r="DI287" s="243"/>
      <c r="DJ287" s="243"/>
      <c r="DK287" s="243"/>
      <c r="DL287" s="243"/>
    </row>
    <row r="288" spans="1:116">
      <c r="A288" s="243"/>
      <c r="B288" s="243"/>
      <c r="C288" s="243"/>
      <c r="D288" s="243"/>
      <c r="E288" s="243"/>
      <c r="F288" s="243"/>
      <c r="G288" s="243"/>
      <c r="H288" s="243"/>
      <c r="I288" s="243"/>
      <c r="J288" s="243"/>
      <c r="K288" s="243"/>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43"/>
      <c r="AZ288" s="243"/>
      <c r="BA288" s="243"/>
      <c r="BB288" s="243"/>
      <c r="BC288" s="243"/>
      <c r="BD288" s="243"/>
      <c r="BE288" s="243"/>
      <c r="BF288" s="243"/>
      <c r="BG288" s="243"/>
      <c r="BH288" s="243"/>
      <c r="BI288" s="243"/>
      <c r="BJ288" s="243"/>
      <c r="BK288" s="243"/>
      <c r="BL288" s="243"/>
      <c r="BM288" s="243"/>
      <c r="BN288" s="243"/>
      <c r="BO288" s="243"/>
      <c r="BP288" s="243"/>
      <c r="BQ288" s="243"/>
      <c r="BR288" s="243"/>
      <c r="BS288" s="243"/>
      <c r="BT288" s="243"/>
      <c r="BU288" s="243"/>
      <c r="BV288" s="243"/>
      <c r="BW288" s="243"/>
      <c r="BX288" s="243"/>
      <c r="BY288" s="243"/>
      <c r="BZ288" s="243"/>
      <c r="CA288" s="243"/>
      <c r="CB288" s="243"/>
      <c r="CC288" s="243"/>
      <c r="CD288" s="243"/>
      <c r="CE288" s="243"/>
      <c r="CF288" s="243"/>
      <c r="CG288" s="243"/>
      <c r="CH288" s="243"/>
      <c r="CI288" s="243"/>
      <c r="CJ288" s="243"/>
      <c r="CK288" s="243"/>
      <c r="CL288" s="243"/>
      <c r="CM288" s="243"/>
      <c r="CN288" s="243"/>
      <c r="CO288" s="243"/>
      <c r="CP288" s="243"/>
      <c r="CQ288" s="243"/>
      <c r="CR288" s="243"/>
      <c r="CS288" s="243"/>
      <c r="CT288" s="243"/>
      <c r="CU288" s="243"/>
      <c r="CV288" s="243"/>
      <c r="CW288" s="243"/>
      <c r="CX288" s="243"/>
      <c r="CY288" s="243"/>
      <c r="CZ288" s="243"/>
      <c r="DA288" s="243"/>
      <c r="DB288" s="243"/>
      <c r="DC288" s="243"/>
      <c r="DD288" s="243"/>
      <c r="DE288" s="243"/>
      <c r="DF288" s="243"/>
      <c r="DG288" s="243"/>
      <c r="DH288" s="243"/>
      <c r="DI288" s="243"/>
      <c r="DJ288" s="243"/>
      <c r="DK288" s="243"/>
      <c r="DL288" s="243"/>
    </row>
    <row r="289" spans="1:116">
      <c r="A289" s="243"/>
      <c r="B289" s="243"/>
      <c r="C289" s="243"/>
      <c r="D289" s="243"/>
      <c r="E289" s="243"/>
      <c r="F289" s="243"/>
      <c r="G289" s="243"/>
      <c r="H289" s="243"/>
      <c r="I289" s="243"/>
      <c r="J289" s="243"/>
      <c r="K289" s="243"/>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43"/>
      <c r="AZ289" s="243"/>
      <c r="BA289" s="243"/>
      <c r="BB289" s="243"/>
      <c r="BC289" s="243"/>
      <c r="BD289" s="243"/>
      <c r="BE289" s="243"/>
      <c r="BF289" s="243"/>
      <c r="BG289" s="243"/>
      <c r="BH289" s="243"/>
      <c r="BI289" s="243"/>
      <c r="BJ289" s="243"/>
      <c r="BK289" s="243"/>
      <c r="BL289" s="243"/>
      <c r="BM289" s="243"/>
      <c r="BN289" s="243"/>
      <c r="BO289" s="243"/>
      <c r="BP289" s="243"/>
      <c r="BQ289" s="243"/>
      <c r="BR289" s="243"/>
      <c r="BS289" s="243"/>
      <c r="BT289" s="243"/>
      <c r="BU289" s="243"/>
      <c r="BV289" s="243"/>
      <c r="BW289" s="243"/>
      <c r="BX289" s="243"/>
      <c r="BY289" s="243"/>
      <c r="BZ289" s="243"/>
      <c r="CA289" s="243"/>
      <c r="CB289" s="243"/>
      <c r="CC289" s="243"/>
      <c r="CD289" s="243"/>
      <c r="CE289" s="243"/>
      <c r="CF289" s="243"/>
      <c r="CG289" s="243"/>
      <c r="CH289" s="243"/>
      <c r="CI289" s="243"/>
      <c r="CJ289" s="243"/>
      <c r="CK289" s="243"/>
      <c r="CL289" s="243"/>
      <c r="CM289" s="243"/>
      <c r="CN289" s="243"/>
      <c r="CO289" s="243"/>
      <c r="CP289" s="243"/>
      <c r="CQ289" s="243"/>
      <c r="CR289" s="243"/>
      <c r="CS289" s="243"/>
      <c r="CT289" s="243"/>
      <c r="CU289" s="243"/>
      <c r="CV289" s="243"/>
      <c r="CW289" s="243"/>
      <c r="CX289" s="243"/>
      <c r="CY289" s="243"/>
      <c r="CZ289" s="243"/>
      <c r="DA289" s="243"/>
      <c r="DB289" s="243"/>
      <c r="DC289" s="243"/>
      <c r="DD289" s="243"/>
      <c r="DE289" s="243"/>
      <c r="DF289" s="243"/>
      <c r="DG289" s="243"/>
      <c r="DH289" s="243"/>
      <c r="DI289" s="243"/>
      <c r="DJ289" s="243"/>
      <c r="DK289" s="243"/>
      <c r="DL289" s="243"/>
    </row>
    <row r="290" spans="1:116">
      <c r="A290" s="243"/>
      <c r="B290" s="243"/>
      <c r="C290" s="243"/>
      <c r="D290" s="243"/>
      <c r="E290" s="243"/>
      <c r="F290" s="243"/>
      <c r="G290" s="243"/>
      <c r="H290" s="243"/>
      <c r="I290" s="243"/>
      <c r="J290" s="243"/>
      <c r="K290" s="243"/>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43"/>
      <c r="AZ290" s="243"/>
      <c r="BA290" s="243"/>
      <c r="BB290" s="243"/>
      <c r="BC290" s="243"/>
      <c r="BD290" s="243"/>
      <c r="BE290" s="243"/>
      <c r="BF290" s="243"/>
      <c r="BG290" s="243"/>
      <c r="BH290" s="243"/>
      <c r="BI290" s="243"/>
      <c r="BJ290" s="243"/>
      <c r="BK290" s="243"/>
      <c r="BL290" s="243"/>
      <c r="BM290" s="243"/>
      <c r="BN290" s="243"/>
      <c r="BO290" s="243"/>
      <c r="BP290" s="243"/>
      <c r="BQ290" s="243"/>
      <c r="BR290" s="243"/>
      <c r="BS290" s="243"/>
      <c r="BT290" s="243"/>
      <c r="BU290" s="243"/>
      <c r="BV290" s="243"/>
      <c r="BW290" s="243"/>
      <c r="BX290" s="243"/>
      <c r="BY290" s="243"/>
      <c r="BZ290" s="243"/>
      <c r="CA290" s="243"/>
      <c r="CB290" s="243"/>
      <c r="CC290" s="243"/>
      <c r="CD290" s="243"/>
      <c r="CE290" s="243"/>
      <c r="CF290" s="243"/>
      <c r="CG290" s="243"/>
      <c r="CH290" s="243"/>
      <c r="CI290" s="243"/>
      <c r="CJ290" s="243"/>
      <c r="CK290" s="243"/>
      <c r="CL290" s="243"/>
      <c r="CM290" s="243"/>
      <c r="CN290" s="243"/>
      <c r="CO290" s="243"/>
      <c r="CP290" s="243"/>
      <c r="CQ290" s="243"/>
      <c r="CR290" s="243"/>
      <c r="CS290" s="243"/>
      <c r="CT290" s="243"/>
      <c r="CU290" s="243"/>
      <c r="CV290" s="243"/>
      <c r="CW290" s="243"/>
      <c r="CX290" s="243"/>
      <c r="CY290" s="243"/>
      <c r="CZ290" s="243"/>
      <c r="DA290" s="243"/>
      <c r="DB290" s="243"/>
      <c r="DC290" s="243"/>
      <c r="DD290" s="243"/>
      <c r="DE290" s="243"/>
      <c r="DF290" s="243"/>
      <c r="DG290" s="243"/>
      <c r="DH290" s="243"/>
      <c r="DI290" s="243"/>
      <c r="DJ290" s="243"/>
      <c r="DK290" s="243"/>
      <c r="DL290" s="243"/>
    </row>
    <row r="291" spans="1:116">
      <c r="A291" s="243"/>
      <c r="B291" s="243"/>
      <c r="C291" s="243"/>
      <c r="D291" s="243"/>
      <c r="E291" s="243"/>
      <c r="F291" s="243"/>
      <c r="G291" s="243"/>
      <c r="H291" s="243"/>
      <c r="I291" s="243"/>
      <c r="J291" s="243"/>
      <c r="K291" s="243"/>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43"/>
      <c r="AZ291" s="243"/>
      <c r="BA291" s="243"/>
      <c r="BB291" s="243"/>
      <c r="BC291" s="243"/>
      <c r="BD291" s="243"/>
      <c r="BE291" s="243"/>
      <c r="BF291" s="243"/>
      <c r="BG291" s="243"/>
      <c r="BH291" s="243"/>
      <c r="BI291" s="243"/>
      <c r="BJ291" s="243"/>
      <c r="BK291" s="243"/>
      <c r="BL291" s="243"/>
      <c r="BM291" s="243"/>
      <c r="BN291" s="243"/>
      <c r="BO291" s="243"/>
      <c r="BP291" s="243"/>
      <c r="BQ291" s="243"/>
      <c r="BR291" s="243"/>
      <c r="BS291" s="243"/>
      <c r="BT291" s="243"/>
      <c r="BU291" s="243"/>
      <c r="BV291" s="243"/>
      <c r="BW291" s="243"/>
      <c r="BX291" s="243"/>
      <c r="BY291" s="243"/>
      <c r="BZ291" s="243"/>
      <c r="CA291" s="243"/>
      <c r="CB291" s="243"/>
      <c r="CC291" s="243"/>
      <c r="CD291" s="243"/>
      <c r="CE291" s="243"/>
      <c r="CF291" s="243"/>
      <c r="CG291" s="243"/>
      <c r="CH291" s="243"/>
      <c r="CI291" s="243"/>
      <c r="CJ291" s="243"/>
      <c r="CK291" s="243"/>
      <c r="CL291" s="243"/>
      <c r="CM291" s="243"/>
      <c r="CN291" s="243"/>
      <c r="CO291" s="243"/>
      <c r="CP291" s="243"/>
      <c r="CQ291" s="243"/>
      <c r="CR291" s="243"/>
      <c r="CS291" s="243"/>
      <c r="CT291" s="243"/>
      <c r="CU291" s="243"/>
      <c r="CV291" s="243"/>
      <c r="CW291" s="243"/>
      <c r="CX291" s="243"/>
      <c r="CY291" s="243"/>
      <c r="CZ291" s="243"/>
      <c r="DA291" s="243"/>
      <c r="DB291" s="243"/>
      <c r="DC291" s="243"/>
      <c r="DD291" s="243"/>
      <c r="DE291" s="243"/>
      <c r="DF291" s="243"/>
      <c r="DG291" s="243"/>
      <c r="DH291" s="243"/>
      <c r="DI291" s="243"/>
      <c r="DJ291" s="243"/>
      <c r="DK291" s="243"/>
      <c r="DL291" s="243"/>
    </row>
    <row r="292" spans="1:116">
      <c r="A292" s="243"/>
      <c r="B292" s="243"/>
      <c r="C292" s="243"/>
      <c r="D292" s="243"/>
      <c r="E292" s="243"/>
      <c r="F292" s="243"/>
      <c r="G292" s="243"/>
      <c r="H292" s="243"/>
      <c r="I292" s="243"/>
      <c r="J292" s="243"/>
      <c r="K292" s="243"/>
      <c r="L292" s="243"/>
      <c r="M292" s="243"/>
      <c r="N292" s="243"/>
      <c r="O292" s="243"/>
      <c r="P292" s="243"/>
      <c r="Q292" s="243"/>
      <c r="R292" s="243"/>
      <c r="S292" s="243"/>
      <c r="T292" s="243"/>
      <c r="U292" s="243"/>
      <c r="V292" s="243"/>
      <c r="W292" s="243"/>
      <c r="X292" s="243"/>
      <c r="Y292" s="243"/>
      <c r="Z292" s="243"/>
      <c r="AA292" s="243"/>
      <c r="AB292" s="243"/>
      <c r="AC292" s="243"/>
      <c r="AD292" s="243"/>
      <c r="AE292" s="243"/>
      <c r="AF292" s="243"/>
      <c r="AG292" s="243"/>
      <c r="AH292" s="243"/>
      <c r="AI292" s="243"/>
      <c r="AJ292" s="243"/>
      <c r="AK292" s="243"/>
      <c r="AL292" s="243"/>
      <c r="AM292" s="243"/>
      <c r="AN292" s="243"/>
      <c r="AO292" s="243"/>
      <c r="AP292" s="243"/>
      <c r="AQ292" s="243"/>
      <c r="AR292" s="243"/>
      <c r="AS292" s="243"/>
      <c r="AT292" s="243"/>
      <c r="AU292" s="243"/>
      <c r="AV292" s="243"/>
      <c r="AW292" s="243"/>
      <c r="AX292" s="243"/>
      <c r="AY292" s="243"/>
      <c r="AZ292" s="243"/>
      <c r="BA292" s="243"/>
      <c r="BB292" s="243"/>
      <c r="BC292" s="243"/>
      <c r="BD292" s="243"/>
      <c r="BE292" s="243"/>
      <c r="BF292" s="243"/>
      <c r="BG292" s="243"/>
      <c r="BH292" s="243"/>
      <c r="BI292" s="243"/>
      <c r="BJ292" s="243"/>
      <c r="BK292" s="243"/>
      <c r="BL292" s="243"/>
      <c r="BM292" s="243"/>
      <c r="BN292" s="243"/>
      <c r="BO292" s="243"/>
      <c r="BP292" s="243"/>
      <c r="BQ292" s="243"/>
      <c r="BR292" s="243"/>
      <c r="BS292" s="243"/>
      <c r="BT292" s="243"/>
      <c r="BU292" s="243"/>
      <c r="BV292" s="243"/>
      <c r="BW292" s="243"/>
      <c r="BX292" s="243"/>
      <c r="BY292" s="243"/>
      <c r="BZ292" s="243"/>
      <c r="CA292" s="243"/>
      <c r="CB292" s="243"/>
      <c r="CC292" s="243"/>
      <c r="CD292" s="243"/>
      <c r="CE292" s="243"/>
      <c r="CF292" s="243"/>
      <c r="CG292" s="243"/>
      <c r="CH292" s="243"/>
      <c r="CI292" s="243"/>
      <c r="CJ292" s="243"/>
      <c r="CK292" s="243"/>
      <c r="CL292" s="243"/>
      <c r="CM292" s="243"/>
      <c r="CN292" s="243"/>
      <c r="CO292" s="243"/>
      <c r="CP292" s="243"/>
      <c r="CQ292" s="243"/>
      <c r="CR292" s="243"/>
      <c r="CS292" s="243"/>
      <c r="CT292" s="243"/>
      <c r="CU292" s="243"/>
      <c r="CV292" s="243"/>
      <c r="CW292" s="243"/>
      <c r="CX292" s="243"/>
      <c r="CY292" s="243"/>
      <c r="CZ292" s="243"/>
      <c r="DA292" s="243"/>
      <c r="DB292" s="243"/>
      <c r="DC292" s="243"/>
      <c r="DD292" s="243"/>
      <c r="DE292" s="243"/>
      <c r="DF292" s="243"/>
      <c r="DG292" s="243"/>
      <c r="DH292" s="243"/>
      <c r="DI292" s="243"/>
      <c r="DJ292" s="243"/>
      <c r="DK292" s="243"/>
      <c r="DL292" s="243"/>
    </row>
    <row r="293" spans="1:116">
      <c r="A293" s="243"/>
      <c r="B293" s="243"/>
      <c r="C293" s="243"/>
      <c r="D293" s="243"/>
      <c r="E293" s="243"/>
      <c r="F293" s="243"/>
      <c r="G293" s="243"/>
      <c r="H293" s="243"/>
      <c r="I293" s="243"/>
      <c r="J293" s="243"/>
      <c r="K293" s="243"/>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43"/>
      <c r="AZ293" s="243"/>
      <c r="BA293" s="243"/>
      <c r="BB293" s="243"/>
      <c r="BC293" s="243"/>
      <c r="BD293" s="243"/>
      <c r="BE293" s="243"/>
      <c r="BF293" s="243"/>
      <c r="BG293" s="243"/>
      <c r="BH293" s="243"/>
      <c r="BI293" s="243"/>
      <c r="BJ293" s="243"/>
      <c r="BK293" s="243"/>
      <c r="BL293" s="243"/>
      <c r="BM293" s="243"/>
      <c r="BN293" s="243"/>
      <c r="BO293" s="243"/>
      <c r="BP293" s="243"/>
      <c r="BQ293" s="243"/>
      <c r="BR293" s="243"/>
      <c r="BS293" s="243"/>
      <c r="BT293" s="243"/>
      <c r="BU293" s="243"/>
      <c r="BV293" s="243"/>
      <c r="BW293" s="243"/>
      <c r="BX293" s="243"/>
      <c r="BY293" s="243"/>
      <c r="BZ293" s="243"/>
      <c r="CA293" s="243"/>
      <c r="CB293" s="243"/>
      <c r="CC293" s="243"/>
      <c r="CD293" s="243"/>
      <c r="CE293" s="243"/>
      <c r="CF293" s="243"/>
      <c r="CG293" s="243"/>
      <c r="CH293" s="243"/>
      <c r="CI293" s="243"/>
      <c r="CJ293" s="243"/>
      <c r="CK293" s="243"/>
      <c r="CL293" s="243"/>
      <c r="CM293" s="243"/>
      <c r="CN293" s="243"/>
      <c r="CO293" s="243"/>
      <c r="CP293" s="243"/>
      <c r="CQ293" s="243"/>
      <c r="CR293" s="243"/>
      <c r="CS293" s="243"/>
      <c r="CT293" s="243"/>
      <c r="CU293" s="243"/>
      <c r="CV293" s="243"/>
      <c r="CW293" s="243"/>
      <c r="CX293" s="243"/>
      <c r="CY293" s="243"/>
      <c r="CZ293" s="243"/>
      <c r="DA293" s="243"/>
      <c r="DB293" s="243"/>
      <c r="DC293" s="243"/>
      <c r="DD293" s="243"/>
      <c r="DE293" s="243"/>
      <c r="DF293" s="243"/>
      <c r="DG293" s="243"/>
      <c r="DH293" s="243"/>
      <c r="DI293" s="243"/>
      <c r="DJ293" s="243"/>
      <c r="DK293" s="243"/>
      <c r="DL293" s="243"/>
    </row>
    <row r="294" spans="1:116">
      <c r="A294" s="243"/>
      <c r="B294" s="243"/>
      <c r="C294" s="243"/>
      <c r="D294" s="243"/>
      <c r="E294" s="243"/>
      <c r="F294" s="243"/>
      <c r="G294" s="243"/>
      <c r="H294" s="243"/>
      <c r="I294" s="243"/>
      <c r="J294" s="243"/>
      <c r="K294" s="243"/>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43"/>
      <c r="AZ294" s="243"/>
      <c r="BA294" s="243"/>
      <c r="BB294" s="243"/>
      <c r="BC294" s="243"/>
      <c r="BD294" s="243"/>
      <c r="BE294" s="243"/>
      <c r="BF294" s="243"/>
      <c r="BG294" s="243"/>
      <c r="BH294" s="243"/>
      <c r="BI294" s="243"/>
      <c r="BJ294" s="243"/>
      <c r="BK294" s="243"/>
      <c r="BL294" s="243"/>
      <c r="BM294" s="243"/>
      <c r="BN294" s="243"/>
      <c r="BO294" s="243"/>
      <c r="BP294" s="243"/>
      <c r="BQ294" s="243"/>
      <c r="BR294" s="243"/>
      <c r="BS294" s="243"/>
      <c r="BT294" s="243"/>
      <c r="BU294" s="243"/>
      <c r="BV294" s="243"/>
      <c r="BW294" s="243"/>
      <c r="BX294" s="243"/>
      <c r="BY294" s="243"/>
      <c r="BZ294" s="243"/>
      <c r="CA294" s="243"/>
      <c r="CB294" s="243"/>
      <c r="CC294" s="243"/>
      <c r="CD294" s="243"/>
      <c r="CE294" s="243"/>
      <c r="CF294" s="243"/>
      <c r="CG294" s="243"/>
      <c r="CH294" s="243"/>
      <c r="CI294" s="243"/>
      <c r="CJ294" s="243"/>
      <c r="CK294" s="243"/>
      <c r="CL294" s="243"/>
      <c r="CM294" s="243"/>
      <c r="CN294" s="243"/>
      <c r="CO294" s="243"/>
      <c r="CP294" s="243"/>
      <c r="CQ294" s="243"/>
      <c r="CR294" s="243"/>
      <c r="CS294" s="243"/>
      <c r="CT294" s="243"/>
      <c r="CU294" s="243"/>
      <c r="CV294" s="243"/>
      <c r="CW294" s="243"/>
      <c r="CX294" s="243"/>
      <c r="CY294" s="243"/>
      <c r="CZ294" s="243"/>
      <c r="DA294" s="243"/>
      <c r="DB294" s="243"/>
      <c r="DC294" s="243"/>
      <c r="DD294" s="243"/>
      <c r="DE294" s="243"/>
      <c r="DF294" s="243"/>
      <c r="DG294" s="243"/>
      <c r="DH294" s="243"/>
      <c r="DI294" s="243"/>
      <c r="DJ294" s="243"/>
      <c r="DK294" s="243"/>
      <c r="DL294" s="243"/>
    </row>
    <row r="295" spans="1:116">
      <c r="A295" s="243"/>
      <c r="B295" s="243"/>
      <c r="C295" s="243"/>
      <c r="D295" s="243"/>
      <c r="E295" s="243"/>
      <c r="F295" s="243"/>
      <c r="G295" s="243"/>
      <c r="H295" s="243"/>
      <c r="I295" s="243"/>
      <c r="J295" s="243"/>
      <c r="K295" s="243"/>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43"/>
      <c r="AZ295" s="243"/>
      <c r="BA295" s="243"/>
      <c r="BB295" s="243"/>
      <c r="BC295" s="243"/>
      <c r="BD295" s="243"/>
      <c r="BE295" s="243"/>
      <c r="BF295" s="243"/>
      <c r="BG295" s="243"/>
      <c r="BH295" s="243"/>
      <c r="BI295" s="243"/>
      <c r="BJ295" s="243"/>
      <c r="BK295" s="243"/>
      <c r="BL295" s="243"/>
      <c r="BM295" s="243"/>
      <c r="BN295" s="243"/>
      <c r="BO295" s="243"/>
      <c r="BP295" s="243"/>
      <c r="BQ295" s="243"/>
      <c r="BR295" s="243"/>
      <c r="BS295" s="243"/>
      <c r="BT295" s="243"/>
      <c r="BU295" s="243"/>
      <c r="BV295" s="243"/>
      <c r="BW295" s="243"/>
      <c r="BX295" s="243"/>
      <c r="BY295" s="243"/>
      <c r="BZ295" s="243"/>
      <c r="CA295" s="243"/>
      <c r="CB295" s="243"/>
      <c r="CC295" s="243"/>
      <c r="CD295" s="243"/>
      <c r="CE295" s="243"/>
      <c r="CF295" s="243"/>
      <c r="CG295" s="243"/>
      <c r="CH295" s="243"/>
      <c r="CI295" s="243"/>
      <c r="CJ295" s="243"/>
      <c r="CK295" s="243"/>
      <c r="CL295" s="243"/>
      <c r="CM295" s="243"/>
      <c r="CN295" s="243"/>
      <c r="CO295" s="243"/>
      <c r="CP295" s="243"/>
      <c r="CQ295" s="243"/>
      <c r="CR295" s="243"/>
      <c r="CS295" s="243"/>
      <c r="CT295" s="243"/>
      <c r="CU295" s="243"/>
      <c r="CV295" s="243"/>
      <c r="CW295" s="243"/>
      <c r="CX295" s="243"/>
      <c r="CY295" s="243"/>
      <c r="CZ295" s="243"/>
      <c r="DA295" s="243"/>
      <c r="DB295" s="243"/>
      <c r="DC295" s="243"/>
      <c r="DD295" s="243"/>
      <c r="DE295" s="243"/>
      <c r="DF295" s="243"/>
      <c r="DG295" s="243"/>
      <c r="DH295" s="243"/>
      <c r="DI295" s="243"/>
      <c r="DJ295" s="243"/>
      <c r="DK295" s="243"/>
      <c r="DL295" s="243"/>
    </row>
    <row r="296" spans="1:116">
      <c r="A296" s="243"/>
      <c r="B296" s="243"/>
      <c r="C296" s="243"/>
      <c r="D296" s="243"/>
      <c r="E296" s="243"/>
      <c r="F296" s="243"/>
      <c r="G296" s="243"/>
      <c r="H296" s="243"/>
      <c r="I296" s="243"/>
      <c r="J296" s="243"/>
      <c r="K296" s="243"/>
      <c r="L296" s="243"/>
      <c r="M296" s="243"/>
      <c r="N296" s="243"/>
      <c r="O296" s="243"/>
      <c r="P296" s="243"/>
      <c r="Q296" s="243"/>
      <c r="R296" s="243"/>
      <c r="S296" s="243"/>
      <c r="T296" s="243"/>
      <c r="U296" s="243"/>
      <c r="V296" s="243"/>
      <c r="W296" s="243"/>
      <c r="X296" s="243"/>
      <c r="Y296" s="243"/>
      <c r="Z296" s="243"/>
      <c r="AA296" s="243"/>
      <c r="AB296" s="243"/>
      <c r="AC296" s="243"/>
      <c r="AD296" s="243"/>
      <c r="AE296" s="243"/>
      <c r="AF296" s="243"/>
      <c r="AG296" s="243"/>
      <c r="AH296" s="243"/>
      <c r="AI296" s="243"/>
      <c r="AJ296" s="243"/>
      <c r="AK296" s="243"/>
      <c r="AL296" s="243"/>
      <c r="AM296" s="243"/>
      <c r="AN296" s="243"/>
      <c r="AO296" s="243"/>
      <c r="AP296" s="243"/>
      <c r="AQ296" s="243"/>
      <c r="AR296" s="243"/>
      <c r="AS296" s="243"/>
      <c r="AT296" s="243"/>
      <c r="AU296" s="243"/>
      <c r="AV296" s="243"/>
      <c r="AW296" s="243"/>
      <c r="AX296" s="243"/>
      <c r="AY296" s="243"/>
      <c r="AZ296" s="243"/>
      <c r="BA296" s="243"/>
      <c r="BB296" s="243"/>
      <c r="BC296" s="243"/>
      <c r="BD296" s="243"/>
      <c r="BE296" s="243"/>
      <c r="BF296" s="243"/>
      <c r="BG296" s="243"/>
      <c r="BH296" s="243"/>
      <c r="BI296" s="243"/>
      <c r="BJ296" s="243"/>
      <c r="BK296" s="243"/>
      <c r="BL296" s="243"/>
      <c r="BM296" s="243"/>
      <c r="BN296" s="243"/>
      <c r="BO296" s="243"/>
      <c r="BP296" s="243"/>
      <c r="BQ296" s="243"/>
      <c r="BR296" s="243"/>
      <c r="BS296" s="243"/>
      <c r="BT296" s="243"/>
      <c r="BU296" s="243"/>
      <c r="BV296" s="243"/>
      <c r="BW296" s="243"/>
      <c r="BX296" s="243"/>
      <c r="BY296" s="243"/>
      <c r="BZ296" s="243"/>
      <c r="CA296" s="243"/>
      <c r="CB296" s="243"/>
      <c r="CC296" s="243"/>
      <c r="CD296" s="243"/>
      <c r="CE296" s="243"/>
      <c r="CF296" s="243"/>
      <c r="CG296" s="243"/>
      <c r="CH296" s="243"/>
      <c r="CI296" s="243"/>
      <c r="CJ296" s="243"/>
      <c r="CK296" s="243"/>
      <c r="CL296" s="243"/>
      <c r="CM296" s="243"/>
      <c r="CN296" s="243"/>
      <c r="CO296" s="243"/>
      <c r="CP296" s="243"/>
      <c r="CQ296" s="243"/>
      <c r="CR296" s="243"/>
      <c r="CS296" s="243"/>
      <c r="CT296" s="243"/>
      <c r="CU296" s="243"/>
      <c r="CV296" s="243"/>
      <c r="CW296" s="243"/>
      <c r="CX296" s="243"/>
      <c r="CY296" s="243"/>
      <c r="CZ296" s="243"/>
      <c r="DA296" s="243"/>
      <c r="DB296" s="243"/>
      <c r="DC296" s="243"/>
      <c r="DD296" s="243"/>
      <c r="DE296" s="243"/>
      <c r="DF296" s="243"/>
      <c r="DG296" s="243"/>
      <c r="DH296" s="243"/>
      <c r="DI296" s="243"/>
      <c r="DJ296" s="243"/>
      <c r="DK296" s="243"/>
      <c r="DL296" s="243"/>
    </row>
    <row r="297" spans="1:116">
      <c r="A297" s="243"/>
      <c r="B297" s="243"/>
      <c r="C297" s="243"/>
      <c r="D297" s="243"/>
      <c r="E297" s="243"/>
      <c r="F297" s="243"/>
      <c r="G297" s="243"/>
      <c r="H297" s="243"/>
      <c r="I297" s="243"/>
      <c r="J297" s="243"/>
      <c r="K297" s="243"/>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43"/>
      <c r="AZ297" s="243"/>
      <c r="BA297" s="243"/>
      <c r="BB297" s="243"/>
      <c r="BC297" s="243"/>
      <c r="BD297" s="243"/>
      <c r="BE297" s="243"/>
      <c r="BF297" s="243"/>
      <c r="BG297" s="243"/>
      <c r="BH297" s="243"/>
      <c r="BI297" s="243"/>
      <c r="BJ297" s="243"/>
      <c r="BK297" s="243"/>
      <c r="BL297" s="243"/>
      <c r="BM297" s="243"/>
      <c r="BN297" s="243"/>
      <c r="BO297" s="243"/>
      <c r="BP297" s="243"/>
      <c r="BQ297" s="243"/>
      <c r="BR297" s="243"/>
      <c r="BS297" s="243"/>
      <c r="BT297" s="243"/>
      <c r="BU297" s="243"/>
      <c r="BV297" s="243"/>
      <c r="BW297" s="243"/>
      <c r="BX297" s="243"/>
      <c r="BY297" s="243"/>
      <c r="BZ297" s="243"/>
      <c r="CA297" s="243"/>
      <c r="CB297" s="243"/>
      <c r="CC297" s="243"/>
      <c r="CD297" s="243"/>
      <c r="CE297" s="243"/>
      <c r="CF297" s="243"/>
      <c r="CG297" s="243"/>
      <c r="CH297" s="243"/>
      <c r="CI297" s="243"/>
      <c r="CJ297" s="243"/>
      <c r="CK297" s="243"/>
      <c r="CL297" s="243"/>
      <c r="CM297" s="243"/>
      <c r="CN297" s="243"/>
      <c r="CO297" s="243"/>
      <c r="CP297" s="243"/>
      <c r="CQ297" s="243"/>
      <c r="CR297" s="243"/>
      <c r="CS297" s="243"/>
      <c r="CT297" s="243"/>
      <c r="CU297" s="243"/>
      <c r="CV297" s="243"/>
      <c r="CW297" s="243"/>
      <c r="CX297" s="243"/>
      <c r="CY297" s="243"/>
      <c r="CZ297" s="243"/>
      <c r="DA297" s="243"/>
      <c r="DB297" s="243"/>
      <c r="DC297" s="243"/>
      <c r="DD297" s="243"/>
      <c r="DE297" s="243"/>
      <c r="DF297" s="243"/>
      <c r="DG297" s="243"/>
      <c r="DH297" s="243"/>
      <c r="DI297" s="243"/>
      <c r="DJ297" s="243"/>
      <c r="DK297" s="243"/>
      <c r="DL297" s="243"/>
    </row>
    <row r="298" spans="1:116">
      <c r="A298" s="243"/>
      <c r="B298" s="243"/>
      <c r="C298" s="243"/>
      <c r="D298" s="243"/>
      <c r="E298" s="243"/>
      <c r="F298" s="243"/>
      <c r="G298" s="243"/>
      <c r="H298" s="243"/>
      <c r="I298" s="243"/>
      <c r="J298" s="243"/>
      <c r="K298" s="243"/>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43"/>
      <c r="AZ298" s="243"/>
      <c r="BA298" s="243"/>
      <c r="BB298" s="243"/>
      <c r="BC298" s="243"/>
      <c r="BD298" s="243"/>
      <c r="BE298" s="243"/>
      <c r="BF298" s="243"/>
      <c r="BG298" s="243"/>
      <c r="BH298" s="243"/>
      <c r="BI298" s="243"/>
      <c r="BJ298" s="243"/>
      <c r="BK298" s="243"/>
      <c r="BL298" s="243"/>
      <c r="BM298" s="243"/>
      <c r="BN298" s="243"/>
      <c r="BO298" s="243"/>
      <c r="BP298" s="243"/>
      <c r="BQ298" s="243"/>
      <c r="BR298" s="243"/>
      <c r="BS298" s="243"/>
      <c r="BT298" s="243"/>
      <c r="BU298" s="243"/>
      <c r="BV298" s="243"/>
      <c r="BW298" s="243"/>
      <c r="BX298" s="243"/>
      <c r="BY298" s="243"/>
      <c r="BZ298" s="243"/>
      <c r="CA298" s="243"/>
      <c r="CB298" s="243"/>
      <c r="CC298" s="243"/>
      <c r="CD298" s="243"/>
      <c r="CE298" s="243"/>
      <c r="CF298" s="243"/>
      <c r="CG298" s="243"/>
      <c r="CH298" s="243"/>
      <c r="CI298" s="243"/>
      <c r="CJ298" s="243"/>
      <c r="CK298" s="243"/>
      <c r="CL298" s="243"/>
      <c r="CM298" s="243"/>
      <c r="CN298" s="243"/>
      <c r="CO298" s="243"/>
      <c r="CP298" s="243"/>
      <c r="CQ298" s="243"/>
      <c r="CR298" s="243"/>
      <c r="CS298" s="243"/>
      <c r="CT298" s="243"/>
      <c r="CU298" s="243"/>
      <c r="CV298" s="243"/>
      <c r="CW298" s="243"/>
      <c r="CX298" s="243"/>
      <c r="CY298" s="243"/>
      <c r="CZ298" s="243"/>
      <c r="DA298" s="243"/>
      <c r="DB298" s="243"/>
      <c r="DC298" s="243"/>
      <c r="DD298" s="243"/>
      <c r="DE298" s="243"/>
      <c r="DF298" s="243"/>
      <c r="DG298" s="243"/>
      <c r="DH298" s="243"/>
      <c r="DI298" s="243"/>
      <c r="DJ298" s="243"/>
      <c r="DK298" s="243"/>
      <c r="DL298" s="243"/>
    </row>
    <row r="299" spans="1:116">
      <c r="A299" s="243"/>
      <c r="B299" s="243"/>
      <c r="C299" s="243"/>
      <c r="D299" s="243"/>
      <c r="E299" s="243"/>
      <c r="F299" s="243"/>
      <c r="G299" s="243"/>
      <c r="H299" s="243"/>
      <c r="I299" s="243"/>
      <c r="J299" s="243"/>
      <c r="K299" s="243"/>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43"/>
      <c r="AZ299" s="243"/>
      <c r="BA299" s="243"/>
      <c r="BB299" s="243"/>
      <c r="BC299" s="243"/>
      <c r="BD299" s="243"/>
      <c r="BE299" s="243"/>
      <c r="BF299" s="243"/>
      <c r="BG299" s="243"/>
      <c r="BH299" s="243"/>
      <c r="BI299" s="243"/>
      <c r="BJ299" s="243"/>
      <c r="BK299" s="243"/>
      <c r="BL299" s="243"/>
      <c r="BM299" s="243"/>
      <c r="BN299" s="243"/>
      <c r="BO299" s="243"/>
      <c r="BP299" s="243"/>
      <c r="BQ299" s="243"/>
      <c r="BR299" s="243"/>
      <c r="BS299" s="243"/>
      <c r="BT299" s="243"/>
      <c r="BU299" s="243"/>
      <c r="BV299" s="243"/>
      <c r="BW299" s="243"/>
      <c r="BX299" s="243"/>
      <c r="BY299" s="243"/>
      <c r="BZ299" s="243"/>
      <c r="CA299" s="243"/>
      <c r="CB299" s="243"/>
      <c r="CC299" s="243"/>
      <c r="CD299" s="243"/>
      <c r="CE299" s="243"/>
      <c r="CF299" s="243"/>
      <c r="CG299" s="243"/>
      <c r="CH299" s="243"/>
      <c r="CI299" s="243"/>
      <c r="CJ299" s="243"/>
      <c r="CK299" s="243"/>
      <c r="CL299" s="243"/>
      <c r="CM299" s="243"/>
      <c r="CN299" s="243"/>
      <c r="CO299" s="243"/>
      <c r="CP299" s="243"/>
      <c r="CQ299" s="243"/>
      <c r="CR299" s="243"/>
      <c r="CS299" s="243"/>
      <c r="CT299" s="243"/>
      <c r="CU299" s="243"/>
      <c r="CV299" s="243"/>
      <c r="CW299" s="243"/>
      <c r="CX299" s="243"/>
      <c r="CY299" s="243"/>
      <c r="CZ299" s="243"/>
      <c r="DA299" s="243"/>
      <c r="DB299" s="243"/>
      <c r="DC299" s="243"/>
      <c r="DD299" s="243"/>
      <c r="DE299" s="243"/>
      <c r="DF299" s="243"/>
      <c r="DG299" s="243"/>
      <c r="DH299" s="243"/>
      <c r="DI299" s="243"/>
      <c r="DJ299" s="243"/>
      <c r="DK299" s="243"/>
      <c r="DL299" s="243"/>
    </row>
    <row r="300" spans="1:116">
      <c r="A300" s="243"/>
      <c r="B300" s="243"/>
      <c r="C300" s="243"/>
      <c r="D300" s="243"/>
      <c r="E300" s="243"/>
      <c r="F300" s="243"/>
      <c r="G300" s="243"/>
      <c r="H300" s="243"/>
      <c r="I300" s="243"/>
      <c r="J300" s="243"/>
      <c r="K300" s="243"/>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43"/>
      <c r="AZ300" s="243"/>
      <c r="BA300" s="243"/>
      <c r="BB300" s="243"/>
      <c r="BC300" s="243"/>
      <c r="BD300" s="243"/>
      <c r="BE300" s="243"/>
      <c r="BF300" s="243"/>
      <c r="BG300" s="243"/>
      <c r="BH300" s="243"/>
      <c r="BI300" s="243"/>
      <c r="BJ300" s="243"/>
      <c r="BK300" s="243"/>
      <c r="BL300" s="243"/>
      <c r="BM300" s="243"/>
      <c r="BN300" s="243"/>
      <c r="BO300" s="243"/>
      <c r="BP300" s="243"/>
      <c r="BQ300" s="243"/>
      <c r="BR300" s="243"/>
      <c r="BS300" s="243"/>
      <c r="BT300" s="243"/>
      <c r="BU300" s="243"/>
      <c r="BV300" s="243"/>
      <c r="BW300" s="243"/>
      <c r="BX300" s="243"/>
      <c r="BY300" s="243"/>
      <c r="BZ300" s="243"/>
      <c r="CA300" s="243"/>
      <c r="CB300" s="243"/>
      <c r="CC300" s="243"/>
      <c r="CD300" s="243"/>
      <c r="CE300" s="243"/>
      <c r="CF300" s="243"/>
      <c r="CG300" s="243"/>
      <c r="CH300" s="243"/>
      <c r="CI300" s="243"/>
      <c r="CJ300" s="243"/>
      <c r="CK300" s="243"/>
      <c r="CL300" s="243"/>
      <c r="CM300" s="243"/>
      <c r="CN300" s="243"/>
      <c r="CO300" s="243"/>
      <c r="CP300" s="243"/>
      <c r="CQ300" s="243"/>
      <c r="CR300" s="243"/>
      <c r="CS300" s="243"/>
      <c r="CT300" s="243"/>
      <c r="CU300" s="243"/>
      <c r="CV300" s="243"/>
      <c r="CW300" s="243"/>
      <c r="CX300" s="243"/>
      <c r="CY300" s="243"/>
      <c r="CZ300" s="243"/>
      <c r="DA300" s="243"/>
      <c r="DB300" s="243"/>
      <c r="DC300" s="243"/>
      <c r="DD300" s="243"/>
      <c r="DE300" s="243"/>
      <c r="DF300" s="243"/>
      <c r="DG300" s="243"/>
      <c r="DH300" s="243"/>
      <c r="DI300" s="243"/>
      <c r="DJ300" s="243"/>
      <c r="DK300" s="243"/>
      <c r="DL300" s="243"/>
    </row>
    <row r="301" spans="1:116">
      <c r="A301" s="243"/>
      <c r="B301" s="243"/>
      <c r="C301" s="243"/>
      <c r="D301" s="243"/>
      <c r="E301" s="243"/>
      <c r="F301" s="243"/>
      <c r="G301" s="243"/>
      <c r="H301" s="243"/>
      <c r="I301" s="243"/>
      <c r="J301" s="243"/>
      <c r="K301" s="243"/>
      <c r="L301" s="243"/>
      <c r="M301" s="243"/>
      <c r="N301" s="243"/>
      <c r="O301" s="243"/>
      <c r="P301" s="243"/>
      <c r="Q301" s="243"/>
      <c r="R301" s="243"/>
      <c r="S301" s="243"/>
      <c r="T301" s="243"/>
      <c r="U301" s="243"/>
      <c r="V301" s="243"/>
      <c r="W301" s="243"/>
      <c r="X301" s="243"/>
      <c r="Y301" s="243"/>
      <c r="Z301" s="243"/>
      <c r="AA301" s="243"/>
      <c r="AB301" s="243"/>
      <c r="AC301" s="243"/>
      <c r="AD301" s="243"/>
      <c r="AE301" s="243"/>
      <c r="AF301" s="243"/>
      <c r="AG301" s="243"/>
      <c r="AH301" s="243"/>
      <c r="AI301" s="243"/>
      <c r="AJ301" s="243"/>
      <c r="AK301" s="243"/>
      <c r="AL301" s="243"/>
      <c r="AM301" s="243"/>
      <c r="AN301" s="243"/>
      <c r="AO301" s="243"/>
      <c r="AP301" s="243"/>
      <c r="AQ301" s="243"/>
      <c r="AR301" s="243"/>
      <c r="AS301" s="243"/>
      <c r="AT301" s="243"/>
      <c r="AU301" s="243"/>
      <c r="AV301" s="243"/>
      <c r="AW301" s="243"/>
      <c r="AX301" s="243"/>
      <c r="AY301" s="243"/>
      <c r="AZ301" s="243"/>
      <c r="BA301" s="243"/>
      <c r="BB301" s="243"/>
      <c r="BC301" s="243"/>
      <c r="BD301" s="243"/>
      <c r="BE301" s="243"/>
      <c r="BF301" s="243"/>
      <c r="BG301" s="243"/>
      <c r="BH301" s="243"/>
      <c r="BI301" s="243"/>
      <c r="BJ301" s="243"/>
      <c r="BK301" s="243"/>
      <c r="BL301" s="243"/>
      <c r="BM301" s="243"/>
      <c r="BN301" s="243"/>
      <c r="BO301" s="243"/>
      <c r="BP301" s="243"/>
      <c r="BQ301" s="243"/>
      <c r="BR301" s="243"/>
      <c r="BS301" s="243"/>
      <c r="BT301" s="243"/>
      <c r="BU301" s="243"/>
      <c r="BV301" s="243"/>
      <c r="BW301" s="243"/>
      <c r="BX301" s="243"/>
      <c r="BY301" s="243"/>
      <c r="BZ301" s="243"/>
      <c r="CA301" s="243"/>
      <c r="CB301" s="243"/>
      <c r="CC301" s="243"/>
      <c r="CD301" s="243"/>
      <c r="CE301" s="243"/>
      <c r="CF301" s="243"/>
      <c r="CG301" s="243"/>
      <c r="CH301" s="243"/>
      <c r="CI301" s="243"/>
      <c r="CJ301" s="243"/>
      <c r="CK301" s="243"/>
      <c r="CL301" s="243"/>
      <c r="CM301" s="243"/>
      <c r="CN301" s="243"/>
      <c r="CO301" s="243"/>
      <c r="CP301" s="243"/>
      <c r="CQ301" s="243"/>
      <c r="CR301" s="243"/>
      <c r="CS301" s="243"/>
      <c r="CT301" s="243"/>
      <c r="CU301" s="243"/>
      <c r="CV301" s="243"/>
      <c r="CW301" s="243"/>
      <c r="CX301" s="243"/>
      <c r="CY301" s="243"/>
      <c r="CZ301" s="243"/>
      <c r="DA301" s="243"/>
      <c r="DB301" s="243"/>
      <c r="DC301" s="243"/>
      <c r="DD301" s="243"/>
      <c r="DE301" s="243"/>
      <c r="DF301" s="243"/>
      <c r="DG301" s="243"/>
      <c r="DH301" s="243"/>
      <c r="DI301" s="243"/>
      <c r="DJ301" s="243"/>
      <c r="DK301" s="243"/>
      <c r="DL301" s="243"/>
    </row>
    <row r="302" spans="1:116">
      <c r="A302" s="243"/>
      <c r="B302" s="243"/>
      <c r="C302" s="243"/>
      <c r="D302" s="243"/>
      <c r="E302" s="243"/>
      <c r="F302" s="243"/>
      <c r="G302" s="243"/>
      <c r="H302" s="243"/>
      <c r="I302" s="243"/>
      <c r="J302" s="243"/>
      <c r="K302" s="243"/>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43"/>
      <c r="AZ302" s="243"/>
      <c r="BA302" s="243"/>
      <c r="BB302" s="243"/>
      <c r="BC302" s="243"/>
      <c r="BD302" s="243"/>
      <c r="BE302" s="243"/>
      <c r="BF302" s="243"/>
      <c r="BG302" s="243"/>
      <c r="BH302" s="243"/>
      <c r="BI302" s="243"/>
      <c r="BJ302" s="243"/>
      <c r="BK302" s="243"/>
      <c r="BL302" s="243"/>
      <c r="BM302" s="243"/>
      <c r="BN302" s="243"/>
      <c r="BO302" s="243"/>
      <c r="BP302" s="243"/>
      <c r="BQ302" s="243"/>
      <c r="BR302" s="243"/>
      <c r="BS302" s="243"/>
      <c r="BT302" s="243"/>
      <c r="BU302" s="243"/>
      <c r="BV302" s="243"/>
      <c r="BW302" s="243"/>
      <c r="BX302" s="243"/>
      <c r="BY302" s="243"/>
      <c r="BZ302" s="243"/>
      <c r="CA302" s="243"/>
      <c r="CB302" s="243"/>
      <c r="CC302" s="243"/>
      <c r="CD302" s="243"/>
      <c r="CE302" s="243"/>
      <c r="CF302" s="243"/>
      <c r="CG302" s="243"/>
      <c r="CH302" s="243"/>
      <c r="CI302" s="243"/>
      <c r="CJ302" s="243"/>
      <c r="CK302" s="243"/>
      <c r="CL302" s="243"/>
      <c r="CM302" s="243"/>
      <c r="CN302" s="243"/>
      <c r="CO302" s="243"/>
      <c r="CP302" s="243"/>
      <c r="CQ302" s="243"/>
      <c r="CR302" s="243"/>
      <c r="CS302" s="243"/>
      <c r="CT302" s="243"/>
      <c r="CU302" s="243"/>
      <c r="CV302" s="243"/>
      <c r="CW302" s="243"/>
      <c r="CX302" s="243"/>
      <c r="CY302" s="243"/>
      <c r="CZ302" s="243"/>
      <c r="DA302" s="243"/>
      <c r="DB302" s="243"/>
      <c r="DC302" s="243"/>
      <c r="DD302" s="243"/>
      <c r="DE302" s="243"/>
      <c r="DF302" s="243"/>
      <c r="DG302" s="243"/>
      <c r="DH302" s="243"/>
      <c r="DI302" s="243"/>
      <c r="DJ302" s="243"/>
      <c r="DK302" s="243"/>
      <c r="DL302" s="243"/>
    </row>
    <row r="303" spans="1:116">
      <c r="A303" s="243"/>
      <c r="B303" s="243"/>
      <c r="C303" s="243"/>
      <c r="D303" s="243"/>
      <c r="E303" s="243"/>
      <c r="F303" s="243"/>
      <c r="G303" s="243"/>
      <c r="H303" s="243"/>
      <c r="I303" s="243"/>
      <c r="J303" s="243"/>
      <c r="K303" s="243"/>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43"/>
      <c r="AZ303" s="243"/>
      <c r="BA303" s="243"/>
      <c r="BB303" s="243"/>
      <c r="BC303" s="243"/>
      <c r="BD303" s="243"/>
      <c r="BE303" s="243"/>
      <c r="BF303" s="243"/>
      <c r="BG303" s="243"/>
      <c r="BH303" s="243"/>
      <c r="BI303" s="243"/>
      <c r="BJ303" s="243"/>
      <c r="BK303" s="243"/>
      <c r="BL303" s="243"/>
      <c r="BM303" s="243"/>
      <c r="BN303" s="243"/>
      <c r="BO303" s="243"/>
      <c r="BP303" s="243"/>
      <c r="BQ303" s="243"/>
      <c r="BR303" s="243"/>
      <c r="BS303" s="243"/>
      <c r="BT303" s="243"/>
      <c r="BU303" s="243"/>
      <c r="BV303" s="243"/>
      <c r="BW303" s="243"/>
      <c r="BX303" s="243"/>
      <c r="BY303" s="243"/>
      <c r="BZ303" s="243"/>
      <c r="CA303" s="243"/>
      <c r="CB303" s="243"/>
      <c r="CC303" s="243"/>
      <c r="CD303" s="243"/>
      <c r="CE303" s="243"/>
      <c r="CF303" s="243"/>
      <c r="CG303" s="243"/>
      <c r="CH303" s="243"/>
      <c r="CI303" s="243"/>
      <c r="CJ303" s="243"/>
      <c r="CK303" s="243"/>
      <c r="CL303" s="243"/>
      <c r="CM303" s="243"/>
      <c r="CN303" s="243"/>
      <c r="CO303" s="243"/>
      <c r="CP303" s="243"/>
      <c r="CQ303" s="243"/>
      <c r="CR303" s="243"/>
      <c r="CS303" s="243"/>
      <c r="CT303" s="243"/>
      <c r="CU303" s="243"/>
      <c r="CV303" s="243"/>
      <c r="CW303" s="243"/>
      <c r="CX303" s="243"/>
      <c r="CY303" s="243"/>
      <c r="CZ303" s="243"/>
      <c r="DA303" s="243"/>
      <c r="DB303" s="243"/>
      <c r="DC303" s="243"/>
      <c r="DD303" s="243"/>
      <c r="DE303" s="243"/>
      <c r="DF303" s="243"/>
      <c r="DG303" s="243"/>
      <c r="DH303" s="243"/>
      <c r="DI303" s="243"/>
      <c r="DJ303" s="243"/>
      <c r="DK303" s="243"/>
      <c r="DL303" s="243"/>
    </row>
    <row r="304" spans="1:116">
      <c r="A304" s="243"/>
      <c r="B304" s="243"/>
      <c r="C304" s="243"/>
      <c r="D304" s="243"/>
      <c r="E304" s="243"/>
      <c r="F304" s="243"/>
      <c r="G304" s="243"/>
      <c r="H304" s="243"/>
      <c r="I304" s="243"/>
      <c r="J304" s="243"/>
      <c r="K304" s="243"/>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43"/>
      <c r="AZ304" s="243"/>
      <c r="BA304" s="243"/>
      <c r="BB304" s="243"/>
      <c r="BC304" s="243"/>
      <c r="BD304" s="243"/>
      <c r="BE304" s="243"/>
      <c r="BF304" s="243"/>
      <c r="BG304" s="243"/>
      <c r="BH304" s="243"/>
      <c r="BI304" s="243"/>
      <c r="BJ304" s="243"/>
      <c r="BK304" s="243"/>
      <c r="BL304" s="243"/>
      <c r="BM304" s="243"/>
      <c r="BN304" s="243"/>
      <c r="BO304" s="243"/>
      <c r="BP304" s="243"/>
      <c r="BQ304" s="243"/>
      <c r="BR304" s="243"/>
      <c r="BS304" s="243"/>
      <c r="BT304" s="243"/>
      <c r="BU304" s="243"/>
      <c r="BV304" s="243"/>
      <c r="BW304" s="243"/>
      <c r="BX304" s="243"/>
      <c r="BY304" s="243"/>
      <c r="BZ304" s="243"/>
      <c r="CA304" s="243"/>
      <c r="CB304" s="243"/>
      <c r="CC304" s="243"/>
      <c r="CD304" s="243"/>
      <c r="CE304" s="243"/>
      <c r="CF304" s="243"/>
      <c r="CG304" s="243"/>
      <c r="CH304" s="243"/>
      <c r="CI304" s="243"/>
      <c r="CJ304" s="243"/>
      <c r="CK304" s="243"/>
      <c r="CL304" s="243"/>
      <c r="CM304" s="243"/>
      <c r="CN304" s="243"/>
      <c r="CO304" s="243"/>
      <c r="CP304" s="243"/>
      <c r="CQ304" s="243"/>
      <c r="CR304" s="243"/>
      <c r="CS304" s="243"/>
      <c r="CT304" s="243"/>
      <c r="CU304" s="243"/>
      <c r="CV304" s="243"/>
      <c r="CW304" s="243"/>
      <c r="CX304" s="243"/>
      <c r="CY304" s="243"/>
      <c r="CZ304" s="243"/>
      <c r="DA304" s="243"/>
      <c r="DB304" s="243"/>
      <c r="DC304" s="243"/>
      <c r="DD304" s="243"/>
      <c r="DE304" s="243"/>
      <c r="DF304" s="243"/>
      <c r="DG304" s="243"/>
      <c r="DH304" s="243"/>
      <c r="DI304" s="243"/>
      <c r="DJ304" s="243"/>
      <c r="DK304" s="243"/>
      <c r="DL304" s="243"/>
    </row>
    <row r="305" spans="1:116">
      <c r="A305" s="243"/>
      <c r="B305" s="243"/>
      <c r="C305" s="243"/>
      <c r="D305" s="243"/>
      <c r="E305" s="243"/>
      <c r="F305" s="243"/>
      <c r="G305" s="243"/>
      <c r="H305" s="243"/>
      <c r="I305" s="243"/>
      <c r="J305" s="243"/>
      <c r="K305" s="243"/>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43"/>
      <c r="AZ305" s="243"/>
      <c r="BA305" s="243"/>
      <c r="BB305" s="243"/>
      <c r="BC305" s="243"/>
      <c r="BD305" s="243"/>
      <c r="BE305" s="243"/>
      <c r="BF305" s="243"/>
      <c r="BG305" s="243"/>
      <c r="BH305" s="243"/>
      <c r="BI305" s="243"/>
      <c r="BJ305" s="243"/>
      <c r="BK305" s="243"/>
      <c r="BL305" s="243"/>
      <c r="BM305" s="243"/>
      <c r="BN305" s="243"/>
      <c r="BO305" s="243"/>
      <c r="BP305" s="243"/>
      <c r="BQ305" s="243"/>
      <c r="BR305" s="243"/>
      <c r="BS305" s="243"/>
      <c r="BT305" s="243"/>
      <c r="BU305" s="243"/>
      <c r="BV305" s="243"/>
      <c r="BW305" s="243"/>
      <c r="BX305" s="243"/>
      <c r="BY305" s="243"/>
      <c r="BZ305" s="243"/>
      <c r="CA305" s="243"/>
      <c r="CB305" s="243"/>
      <c r="CC305" s="243"/>
      <c r="CD305" s="243"/>
      <c r="CE305" s="243"/>
      <c r="CF305" s="243"/>
      <c r="CG305" s="243"/>
      <c r="CH305" s="243"/>
      <c r="CI305" s="243"/>
      <c r="CJ305" s="243"/>
      <c r="CK305" s="243"/>
      <c r="CL305" s="243"/>
      <c r="CM305" s="243"/>
      <c r="CN305" s="243"/>
      <c r="CO305" s="243"/>
      <c r="CP305" s="243"/>
      <c r="CQ305" s="243"/>
      <c r="CR305" s="243"/>
      <c r="CS305" s="243"/>
      <c r="CT305" s="243"/>
      <c r="CU305" s="243"/>
      <c r="CV305" s="243"/>
      <c r="CW305" s="243"/>
      <c r="CX305" s="243"/>
      <c r="CY305" s="243"/>
      <c r="CZ305" s="243"/>
      <c r="DA305" s="243"/>
      <c r="DB305" s="243"/>
      <c r="DC305" s="243"/>
      <c r="DD305" s="243"/>
      <c r="DE305" s="243"/>
      <c r="DF305" s="243"/>
      <c r="DG305" s="243"/>
      <c r="DH305" s="243"/>
      <c r="DI305" s="243"/>
      <c r="DJ305" s="243"/>
      <c r="DK305" s="243"/>
      <c r="DL305" s="243"/>
    </row>
    <row r="306" spans="1:116">
      <c r="A306" s="243"/>
      <c r="B306" s="243"/>
      <c r="C306" s="243"/>
      <c r="D306" s="243"/>
      <c r="E306" s="243"/>
      <c r="F306" s="243"/>
      <c r="G306" s="243"/>
      <c r="H306" s="243"/>
      <c r="I306" s="243"/>
      <c r="J306" s="243"/>
      <c r="K306" s="243"/>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43"/>
      <c r="AZ306" s="243"/>
      <c r="BA306" s="243"/>
      <c r="BB306" s="243"/>
      <c r="BC306" s="243"/>
      <c r="BD306" s="243"/>
      <c r="BE306" s="243"/>
      <c r="BF306" s="243"/>
      <c r="BG306" s="243"/>
      <c r="BH306" s="243"/>
      <c r="BI306" s="243"/>
      <c r="BJ306" s="243"/>
      <c r="BK306" s="243"/>
      <c r="BL306" s="243"/>
      <c r="BM306" s="243"/>
      <c r="BN306" s="243"/>
      <c r="BO306" s="243"/>
      <c r="BP306" s="243"/>
      <c r="BQ306" s="243"/>
      <c r="BR306" s="243"/>
      <c r="BS306" s="243"/>
      <c r="BT306" s="243"/>
      <c r="BU306" s="243"/>
      <c r="BV306" s="243"/>
      <c r="BW306" s="243"/>
      <c r="BX306" s="243"/>
      <c r="BY306" s="243"/>
      <c r="BZ306" s="243"/>
      <c r="CA306" s="243"/>
      <c r="CB306" s="243"/>
      <c r="CC306" s="243"/>
      <c r="CD306" s="243"/>
      <c r="CE306" s="243"/>
      <c r="CF306" s="243"/>
      <c r="CG306" s="243"/>
      <c r="CH306" s="243"/>
      <c r="CI306" s="243"/>
      <c r="CJ306" s="243"/>
      <c r="CK306" s="243"/>
      <c r="CL306" s="243"/>
      <c r="CM306" s="243"/>
      <c r="CN306" s="243"/>
      <c r="CO306" s="243"/>
      <c r="CP306" s="243"/>
      <c r="CQ306" s="243"/>
      <c r="CR306" s="243"/>
      <c r="CS306" s="243"/>
      <c r="CT306" s="243"/>
      <c r="CU306" s="243"/>
      <c r="CV306" s="243"/>
      <c r="CW306" s="243"/>
      <c r="CX306" s="243"/>
      <c r="CY306" s="243"/>
      <c r="CZ306" s="243"/>
      <c r="DA306" s="243"/>
      <c r="DB306" s="243"/>
      <c r="DC306" s="243"/>
      <c r="DD306" s="243"/>
      <c r="DE306" s="243"/>
      <c r="DF306" s="243"/>
      <c r="DG306" s="243"/>
      <c r="DH306" s="243"/>
      <c r="DI306" s="243"/>
      <c r="DJ306" s="243"/>
      <c r="DK306" s="243"/>
      <c r="DL306" s="243"/>
    </row>
    <row r="307" spans="1:116">
      <c r="A307" s="243"/>
      <c r="B307" s="243"/>
      <c r="C307" s="243"/>
      <c r="D307" s="243"/>
      <c r="E307" s="243"/>
      <c r="F307" s="243"/>
      <c r="G307" s="243"/>
      <c r="H307" s="243"/>
      <c r="I307" s="243"/>
      <c r="J307" s="243"/>
      <c r="K307" s="243"/>
      <c r="L307" s="243"/>
      <c r="M307" s="243"/>
      <c r="N307" s="243"/>
      <c r="O307" s="243"/>
      <c r="P307" s="243"/>
      <c r="Q307" s="243"/>
      <c r="R307" s="243"/>
      <c r="S307" s="243"/>
      <c r="T307" s="243"/>
      <c r="U307" s="243"/>
      <c r="V307" s="243"/>
      <c r="W307" s="243"/>
      <c r="X307" s="243"/>
      <c r="Y307" s="243"/>
      <c r="Z307" s="243"/>
      <c r="AA307" s="243"/>
      <c r="AB307" s="243"/>
      <c r="AC307" s="243"/>
      <c r="AD307" s="243"/>
      <c r="AE307" s="243"/>
      <c r="AF307" s="243"/>
      <c r="AG307" s="243"/>
      <c r="AH307" s="243"/>
      <c r="AI307" s="243"/>
      <c r="AJ307" s="243"/>
      <c r="AK307" s="243"/>
      <c r="AL307" s="243"/>
      <c r="AM307" s="243"/>
      <c r="AN307" s="243"/>
      <c r="AO307" s="243"/>
      <c r="AP307" s="243"/>
      <c r="AQ307" s="243"/>
      <c r="AR307" s="243"/>
      <c r="AS307" s="243"/>
      <c r="AT307" s="243"/>
      <c r="AU307" s="243"/>
      <c r="AV307" s="243"/>
      <c r="AW307" s="243"/>
      <c r="AX307" s="243"/>
      <c r="AY307" s="243"/>
      <c r="AZ307" s="243"/>
      <c r="BA307" s="243"/>
      <c r="BB307" s="243"/>
      <c r="BC307" s="243"/>
      <c r="BD307" s="243"/>
      <c r="BE307" s="243"/>
      <c r="BF307" s="243"/>
      <c r="BG307" s="243"/>
      <c r="BH307" s="243"/>
      <c r="BI307" s="243"/>
      <c r="BJ307" s="243"/>
      <c r="BK307" s="243"/>
      <c r="BL307" s="243"/>
      <c r="BM307" s="243"/>
      <c r="BN307" s="243"/>
      <c r="BO307" s="243"/>
      <c r="BP307" s="243"/>
      <c r="BQ307" s="243"/>
      <c r="BR307" s="243"/>
      <c r="BS307" s="243"/>
      <c r="BT307" s="243"/>
      <c r="BU307" s="243"/>
      <c r="BV307" s="243"/>
      <c r="BW307" s="243"/>
      <c r="BX307" s="243"/>
      <c r="BY307" s="243"/>
      <c r="BZ307" s="243"/>
      <c r="CA307" s="243"/>
      <c r="CB307" s="243"/>
      <c r="CC307" s="243"/>
      <c r="CD307" s="243"/>
      <c r="CE307" s="243"/>
      <c r="CF307" s="243"/>
      <c r="CG307" s="243"/>
      <c r="CH307" s="243"/>
      <c r="CI307" s="243"/>
      <c r="CJ307" s="243"/>
      <c r="CK307" s="243"/>
      <c r="CL307" s="243"/>
      <c r="CM307" s="243"/>
      <c r="CN307" s="243"/>
      <c r="CO307" s="243"/>
      <c r="CP307" s="243"/>
      <c r="CQ307" s="243"/>
      <c r="CR307" s="243"/>
      <c r="CS307" s="243"/>
      <c r="CT307" s="243"/>
      <c r="CU307" s="243"/>
      <c r="CV307" s="243"/>
      <c r="CW307" s="243"/>
      <c r="CX307" s="243"/>
      <c r="CY307" s="243"/>
      <c r="CZ307" s="243"/>
      <c r="DA307" s="243"/>
      <c r="DB307" s="243"/>
      <c r="DC307" s="243"/>
      <c r="DD307" s="243"/>
      <c r="DE307" s="243"/>
      <c r="DF307" s="243"/>
      <c r="DG307" s="243"/>
      <c r="DH307" s="243"/>
      <c r="DI307" s="243"/>
      <c r="DJ307" s="243"/>
      <c r="DK307" s="243"/>
      <c r="DL307" s="243"/>
    </row>
    <row r="308" spans="1:116">
      <c r="A308" s="243"/>
      <c r="B308" s="243"/>
      <c r="C308" s="243"/>
      <c r="D308" s="243"/>
      <c r="E308" s="243"/>
      <c r="F308" s="243"/>
      <c r="G308" s="243"/>
      <c r="H308" s="243"/>
      <c r="I308" s="243"/>
      <c r="J308" s="243"/>
      <c r="K308" s="243"/>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43"/>
      <c r="AZ308" s="243"/>
      <c r="BA308" s="243"/>
      <c r="BB308" s="243"/>
      <c r="BC308" s="243"/>
      <c r="BD308" s="243"/>
      <c r="BE308" s="243"/>
      <c r="BF308" s="243"/>
      <c r="BG308" s="243"/>
      <c r="BH308" s="243"/>
      <c r="BI308" s="243"/>
      <c r="BJ308" s="243"/>
      <c r="BK308" s="243"/>
      <c r="BL308" s="243"/>
      <c r="BM308" s="243"/>
      <c r="BN308" s="243"/>
      <c r="BO308" s="243"/>
      <c r="BP308" s="243"/>
      <c r="BQ308" s="243"/>
      <c r="BR308" s="243"/>
      <c r="BS308" s="243"/>
      <c r="BT308" s="243"/>
      <c r="BU308" s="243"/>
      <c r="BV308" s="243"/>
      <c r="BW308" s="243"/>
      <c r="BX308" s="243"/>
      <c r="BY308" s="243"/>
      <c r="BZ308" s="243"/>
      <c r="CA308" s="243"/>
      <c r="CB308" s="243"/>
      <c r="CC308" s="243"/>
      <c r="CD308" s="243"/>
      <c r="CE308" s="243"/>
      <c r="CF308" s="243"/>
      <c r="CG308" s="243"/>
      <c r="CH308" s="243"/>
      <c r="CI308" s="243"/>
      <c r="CJ308" s="243"/>
      <c r="CK308" s="243"/>
      <c r="CL308" s="243"/>
      <c r="CM308" s="243"/>
      <c r="CN308" s="243"/>
      <c r="CO308" s="243"/>
      <c r="CP308" s="243"/>
      <c r="CQ308" s="243"/>
      <c r="CR308" s="243"/>
      <c r="CS308" s="243"/>
      <c r="CT308" s="243"/>
      <c r="CU308" s="243"/>
      <c r="CV308" s="243"/>
      <c r="CW308" s="243"/>
      <c r="CX308" s="243"/>
      <c r="CY308" s="243"/>
      <c r="CZ308" s="243"/>
      <c r="DA308" s="243"/>
      <c r="DB308" s="243"/>
      <c r="DC308" s="243"/>
      <c r="DD308" s="243"/>
      <c r="DE308" s="243"/>
      <c r="DF308" s="243"/>
      <c r="DG308" s="243"/>
      <c r="DH308" s="243"/>
      <c r="DI308" s="243"/>
      <c r="DJ308" s="243"/>
      <c r="DK308" s="243"/>
      <c r="DL308" s="243"/>
    </row>
    <row r="309" spans="1:116">
      <c r="A309" s="243"/>
      <c r="B309" s="243"/>
      <c r="C309" s="243"/>
      <c r="D309" s="243"/>
      <c r="E309" s="243"/>
      <c r="F309" s="243"/>
      <c r="G309" s="243"/>
      <c r="H309" s="243"/>
      <c r="I309" s="243"/>
      <c r="J309" s="243"/>
      <c r="K309" s="243"/>
      <c r="L309" s="243"/>
      <c r="M309" s="243"/>
      <c r="N309" s="243"/>
      <c r="O309" s="243"/>
      <c r="P309" s="243"/>
      <c r="Q309" s="243"/>
      <c r="R309" s="243"/>
      <c r="S309" s="243"/>
      <c r="T309" s="243"/>
      <c r="U309" s="243"/>
      <c r="V309" s="243"/>
      <c r="W309" s="243"/>
      <c r="X309" s="243"/>
      <c r="Y309" s="243"/>
      <c r="Z309" s="243"/>
      <c r="AA309" s="243"/>
      <c r="AB309" s="243"/>
      <c r="AC309" s="243"/>
      <c r="AD309" s="243"/>
      <c r="AE309" s="243"/>
      <c r="AF309" s="243"/>
      <c r="AG309" s="243"/>
      <c r="AH309" s="243"/>
      <c r="AI309" s="243"/>
      <c r="AJ309" s="243"/>
      <c r="AK309" s="243"/>
      <c r="AL309" s="243"/>
      <c r="AM309" s="243"/>
      <c r="AN309" s="243"/>
      <c r="AO309" s="243"/>
      <c r="AP309" s="243"/>
      <c r="AQ309" s="243"/>
      <c r="AR309" s="243"/>
      <c r="AS309" s="243"/>
      <c r="AT309" s="243"/>
      <c r="AU309" s="243"/>
      <c r="AV309" s="243"/>
      <c r="AW309" s="243"/>
      <c r="AX309" s="243"/>
      <c r="AY309" s="243"/>
      <c r="AZ309" s="243"/>
      <c r="BA309" s="243"/>
      <c r="BB309" s="243"/>
      <c r="BC309" s="243"/>
      <c r="BD309" s="243"/>
      <c r="BE309" s="243"/>
      <c r="BF309" s="243"/>
      <c r="BG309" s="243"/>
      <c r="BH309" s="243"/>
      <c r="BI309" s="243"/>
      <c r="BJ309" s="243"/>
      <c r="BK309" s="243"/>
      <c r="BL309" s="243"/>
      <c r="BM309" s="243"/>
      <c r="BN309" s="243"/>
      <c r="BO309" s="243"/>
      <c r="BP309" s="243"/>
      <c r="BQ309" s="243"/>
      <c r="BR309" s="243"/>
      <c r="BS309" s="243"/>
      <c r="BT309" s="243"/>
      <c r="BU309" s="243"/>
      <c r="BV309" s="243"/>
      <c r="BW309" s="243"/>
      <c r="BX309" s="243"/>
      <c r="BY309" s="243"/>
      <c r="BZ309" s="243"/>
      <c r="CA309" s="243"/>
      <c r="CB309" s="243"/>
      <c r="CC309" s="243"/>
      <c r="CD309" s="243"/>
      <c r="CE309" s="243"/>
      <c r="CF309" s="243"/>
      <c r="CG309" s="243"/>
      <c r="CH309" s="243"/>
      <c r="CI309" s="243"/>
      <c r="CJ309" s="243"/>
      <c r="CK309" s="243"/>
      <c r="CL309" s="243"/>
      <c r="CM309" s="243"/>
      <c r="CN309" s="243"/>
      <c r="CO309" s="243"/>
      <c r="CP309" s="243"/>
      <c r="CQ309" s="243"/>
      <c r="CR309" s="243"/>
      <c r="CS309" s="243"/>
      <c r="CT309" s="243"/>
      <c r="CU309" s="243"/>
      <c r="CV309" s="243"/>
      <c r="CW309" s="243"/>
      <c r="CX309" s="243"/>
      <c r="CY309" s="243"/>
      <c r="CZ309" s="243"/>
      <c r="DA309" s="243"/>
      <c r="DB309" s="243"/>
      <c r="DC309" s="243"/>
      <c r="DD309" s="243"/>
      <c r="DE309" s="243"/>
      <c r="DF309" s="243"/>
      <c r="DG309" s="243"/>
      <c r="DH309" s="243"/>
      <c r="DI309" s="243"/>
      <c r="DJ309" s="243"/>
      <c r="DK309" s="243"/>
      <c r="DL309" s="243"/>
    </row>
    <row r="310" spans="1:116">
      <c r="A310" s="243"/>
      <c r="B310" s="243"/>
      <c r="C310" s="243"/>
      <c r="D310" s="243"/>
      <c r="E310" s="243"/>
      <c r="F310" s="243"/>
      <c r="G310" s="243"/>
      <c r="H310" s="243"/>
      <c r="I310" s="243"/>
      <c r="J310" s="243"/>
      <c r="K310" s="243"/>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43"/>
      <c r="AZ310" s="243"/>
      <c r="BA310" s="243"/>
      <c r="BB310" s="243"/>
      <c r="BC310" s="243"/>
      <c r="BD310" s="243"/>
      <c r="BE310" s="243"/>
      <c r="BF310" s="243"/>
      <c r="BG310" s="243"/>
      <c r="BH310" s="243"/>
      <c r="BI310" s="243"/>
      <c r="BJ310" s="243"/>
      <c r="BK310" s="243"/>
      <c r="BL310" s="243"/>
      <c r="BM310" s="243"/>
      <c r="BN310" s="243"/>
      <c r="BO310" s="243"/>
      <c r="BP310" s="243"/>
      <c r="BQ310" s="243"/>
      <c r="BR310" s="243"/>
      <c r="BS310" s="243"/>
      <c r="BT310" s="243"/>
      <c r="BU310" s="243"/>
      <c r="BV310" s="243"/>
      <c r="BW310" s="243"/>
      <c r="BX310" s="243"/>
      <c r="BY310" s="243"/>
      <c r="BZ310" s="243"/>
      <c r="CA310" s="243"/>
      <c r="CB310" s="243"/>
      <c r="CC310" s="243"/>
      <c r="CD310" s="243"/>
      <c r="CE310" s="243"/>
      <c r="CF310" s="243"/>
      <c r="CG310" s="243"/>
      <c r="CH310" s="243"/>
      <c r="CI310" s="243"/>
      <c r="CJ310" s="243"/>
      <c r="CK310" s="243"/>
      <c r="CL310" s="243"/>
      <c r="CM310" s="243"/>
      <c r="CN310" s="243"/>
      <c r="CO310" s="243"/>
      <c r="CP310" s="243"/>
      <c r="CQ310" s="243"/>
      <c r="CR310" s="243"/>
      <c r="CS310" s="243"/>
      <c r="CT310" s="243"/>
      <c r="CU310" s="243"/>
      <c r="CV310" s="243"/>
      <c r="CW310" s="243"/>
      <c r="CX310" s="243"/>
      <c r="CY310" s="243"/>
      <c r="CZ310" s="243"/>
      <c r="DA310" s="243"/>
      <c r="DB310" s="243"/>
      <c r="DC310" s="243"/>
      <c r="DD310" s="243"/>
      <c r="DE310" s="243"/>
      <c r="DF310" s="243"/>
      <c r="DG310" s="243"/>
      <c r="DH310" s="243"/>
      <c r="DI310" s="243"/>
      <c r="DJ310" s="243"/>
      <c r="DK310" s="243"/>
      <c r="DL310" s="243"/>
    </row>
    <row r="311" spans="1:116">
      <c r="A311" s="243"/>
      <c r="B311" s="243"/>
      <c r="C311" s="243"/>
      <c r="D311" s="243"/>
      <c r="E311" s="243"/>
      <c r="F311" s="243"/>
      <c r="G311" s="243"/>
      <c r="H311" s="243"/>
      <c r="I311" s="243"/>
      <c r="J311" s="243"/>
      <c r="K311" s="243"/>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43"/>
      <c r="AZ311" s="243"/>
      <c r="BA311" s="243"/>
      <c r="BB311" s="243"/>
      <c r="BC311" s="243"/>
      <c r="BD311" s="243"/>
      <c r="BE311" s="243"/>
      <c r="BF311" s="243"/>
      <c r="BG311" s="243"/>
      <c r="BH311" s="243"/>
      <c r="BI311" s="243"/>
      <c r="BJ311" s="243"/>
      <c r="BK311" s="243"/>
      <c r="BL311" s="243"/>
      <c r="BM311" s="243"/>
      <c r="BN311" s="243"/>
      <c r="BO311" s="243"/>
      <c r="BP311" s="243"/>
      <c r="BQ311" s="243"/>
      <c r="BR311" s="243"/>
      <c r="BS311" s="243"/>
      <c r="BT311" s="243"/>
      <c r="BU311" s="243"/>
      <c r="BV311" s="243"/>
      <c r="BW311" s="243"/>
      <c r="BX311" s="243"/>
      <c r="BY311" s="243"/>
      <c r="BZ311" s="243"/>
      <c r="CA311" s="243"/>
      <c r="CB311" s="243"/>
      <c r="CC311" s="243"/>
      <c r="CD311" s="243"/>
      <c r="CE311" s="243"/>
      <c r="CF311" s="243"/>
      <c r="CG311" s="243"/>
      <c r="CH311" s="243"/>
      <c r="CI311" s="243"/>
      <c r="CJ311" s="243"/>
      <c r="CK311" s="243"/>
      <c r="CL311" s="243"/>
      <c r="CM311" s="243"/>
      <c r="CN311" s="243"/>
      <c r="CO311" s="243"/>
      <c r="CP311" s="243"/>
      <c r="CQ311" s="243"/>
      <c r="CR311" s="243"/>
      <c r="CS311" s="243"/>
      <c r="CT311" s="243"/>
      <c r="CU311" s="243"/>
      <c r="CV311" s="243"/>
      <c r="CW311" s="243"/>
      <c r="CX311" s="243"/>
      <c r="CY311" s="243"/>
      <c r="CZ311" s="243"/>
      <c r="DA311" s="243"/>
      <c r="DB311" s="243"/>
      <c r="DC311" s="243"/>
      <c r="DD311" s="243"/>
      <c r="DE311" s="243"/>
      <c r="DF311" s="243"/>
      <c r="DG311" s="243"/>
      <c r="DH311" s="243"/>
      <c r="DI311" s="243"/>
      <c r="DJ311" s="243"/>
      <c r="DK311" s="243"/>
      <c r="DL311" s="243"/>
    </row>
    <row r="312" spans="1:116">
      <c r="A312" s="243"/>
      <c r="B312" s="243"/>
      <c r="C312" s="243"/>
      <c r="D312" s="243"/>
      <c r="E312" s="243"/>
      <c r="F312" s="243"/>
      <c r="G312" s="243"/>
      <c r="H312" s="243"/>
      <c r="I312" s="243"/>
      <c r="J312" s="243"/>
      <c r="K312" s="243"/>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43"/>
      <c r="AZ312" s="243"/>
      <c r="BA312" s="243"/>
      <c r="BB312" s="243"/>
      <c r="BC312" s="243"/>
      <c r="BD312" s="243"/>
      <c r="BE312" s="243"/>
      <c r="BF312" s="243"/>
      <c r="BG312" s="243"/>
      <c r="BH312" s="243"/>
      <c r="BI312" s="243"/>
      <c r="BJ312" s="243"/>
      <c r="BK312" s="243"/>
      <c r="BL312" s="243"/>
      <c r="BM312" s="243"/>
      <c r="BN312" s="243"/>
      <c r="BO312" s="243"/>
      <c r="BP312" s="243"/>
      <c r="BQ312" s="243"/>
      <c r="BR312" s="243"/>
      <c r="BS312" s="243"/>
      <c r="BT312" s="243"/>
      <c r="BU312" s="243"/>
      <c r="BV312" s="243"/>
      <c r="BW312" s="243"/>
      <c r="BX312" s="243"/>
      <c r="BY312" s="243"/>
      <c r="BZ312" s="243"/>
      <c r="CA312" s="243"/>
      <c r="CB312" s="243"/>
      <c r="CC312" s="243"/>
      <c r="CD312" s="243"/>
      <c r="CE312" s="243"/>
      <c r="CF312" s="243"/>
      <c r="CG312" s="243"/>
      <c r="CH312" s="243"/>
      <c r="CI312" s="243"/>
      <c r="CJ312" s="243"/>
      <c r="CK312" s="243"/>
      <c r="CL312" s="243"/>
      <c r="CM312" s="243"/>
      <c r="CN312" s="243"/>
      <c r="CO312" s="243"/>
      <c r="CP312" s="243"/>
      <c r="CQ312" s="243"/>
      <c r="CR312" s="243"/>
      <c r="CS312" s="243"/>
      <c r="CT312" s="243"/>
      <c r="CU312" s="243"/>
      <c r="CV312" s="243"/>
      <c r="CW312" s="243"/>
      <c r="CX312" s="243"/>
      <c r="CY312" s="243"/>
      <c r="CZ312" s="243"/>
      <c r="DA312" s="243"/>
      <c r="DB312" s="243"/>
      <c r="DC312" s="243"/>
      <c r="DD312" s="243"/>
      <c r="DE312" s="243"/>
      <c r="DF312" s="243"/>
      <c r="DG312" s="243"/>
      <c r="DH312" s="243"/>
      <c r="DI312" s="243"/>
      <c r="DJ312" s="243"/>
      <c r="DK312" s="243"/>
      <c r="DL312" s="243"/>
    </row>
    <row r="313" spans="1:116">
      <c r="A313" s="243"/>
      <c r="B313" s="243"/>
      <c r="C313" s="243"/>
      <c r="D313" s="243"/>
      <c r="E313" s="243"/>
      <c r="F313" s="243"/>
      <c r="G313" s="243"/>
      <c r="H313" s="243"/>
      <c r="I313" s="243"/>
      <c r="J313" s="243"/>
      <c r="K313" s="243"/>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43"/>
      <c r="AZ313" s="243"/>
      <c r="BA313" s="243"/>
      <c r="BB313" s="243"/>
      <c r="BC313" s="243"/>
      <c r="BD313" s="243"/>
      <c r="BE313" s="243"/>
      <c r="BF313" s="243"/>
      <c r="BG313" s="243"/>
      <c r="BH313" s="243"/>
      <c r="BI313" s="243"/>
      <c r="BJ313" s="243"/>
      <c r="BK313" s="243"/>
      <c r="BL313" s="243"/>
      <c r="BM313" s="243"/>
      <c r="BN313" s="243"/>
      <c r="BO313" s="243"/>
      <c r="BP313" s="243"/>
      <c r="BQ313" s="243"/>
      <c r="BR313" s="243"/>
      <c r="BS313" s="243"/>
      <c r="BT313" s="243"/>
      <c r="BU313" s="243"/>
      <c r="BV313" s="243"/>
      <c r="BW313" s="243"/>
      <c r="BX313" s="243"/>
      <c r="BY313" s="243"/>
      <c r="BZ313" s="243"/>
      <c r="CA313" s="243"/>
      <c r="CB313" s="243"/>
      <c r="CC313" s="243"/>
      <c r="CD313" s="243"/>
      <c r="CE313" s="243"/>
      <c r="CF313" s="243"/>
      <c r="CG313" s="243"/>
      <c r="CH313" s="243"/>
      <c r="CI313" s="243"/>
      <c r="CJ313" s="243"/>
      <c r="CK313" s="243"/>
      <c r="CL313" s="243"/>
      <c r="CM313" s="243"/>
      <c r="CN313" s="243"/>
      <c r="CO313" s="243"/>
      <c r="CP313" s="243"/>
      <c r="CQ313" s="243"/>
      <c r="CR313" s="243"/>
      <c r="CS313" s="243"/>
      <c r="CT313" s="243"/>
      <c r="CU313" s="243"/>
      <c r="CV313" s="243"/>
      <c r="CW313" s="243"/>
      <c r="CX313" s="243"/>
      <c r="CY313" s="243"/>
      <c r="CZ313" s="243"/>
      <c r="DA313" s="243"/>
      <c r="DB313" s="243"/>
      <c r="DC313" s="243"/>
      <c r="DD313" s="243"/>
      <c r="DE313" s="243"/>
      <c r="DF313" s="243"/>
      <c r="DG313" s="243"/>
      <c r="DH313" s="243"/>
      <c r="DI313" s="243"/>
      <c r="DJ313" s="243"/>
      <c r="DK313" s="243"/>
      <c r="DL313" s="243"/>
    </row>
    <row r="314" spans="1:116">
      <c r="A314" s="243"/>
      <c r="B314" s="243"/>
      <c r="C314" s="243"/>
      <c r="D314" s="243"/>
      <c r="E314" s="243"/>
      <c r="F314" s="243"/>
      <c r="G314" s="243"/>
      <c r="H314" s="243"/>
      <c r="I314" s="243"/>
      <c r="J314" s="243"/>
      <c r="K314" s="243"/>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43"/>
      <c r="AZ314" s="243"/>
      <c r="BA314" s="243"/>
      <c r="BB314" s="243"/>
      <c r="BC314" s="243"/>
      <c r="BD314" s="243"/>
      <c r="BE314" s="243"/>
      <c r="BF314" s="243"/>
      <c r="BG314" s="243"/>
      <c r="BH314" s="243"/>
      <c r="BI314" s="243"/>
      <c r="BJ314" s="243"/>
      <c r="BK314" s="243"/>
      <c r="BL314" s="243"/>
      <c r="BM314" s="243"/>
      <c r="BN314" s="243"/>
      <c r="BO314" s="243"/>
      <c r="BP314" s="243"/>
      <c r="BQ314" s="243"/>
      <c r="BR314" s="243"/>
      <c r="BS314" s="243"/>
      <c r="BT314" s="243"/>
      <c r="BU314" s="243"/>
      <c r="BV314" s="243"/>
      <c r="BW314" s="243"/>
      <c r="BX314" s="243"/>
      <c r="BY314" s="243"/>
      <c r="BZ314" s="243"/>
      <c r="CA314" s="243"/>
      <c r="CB314" s="243"/>
      <c r="CC314" s="243"/>
      <c r="CD314" s="243"/>
      <c r="CE314" s="243"/>
      <c r="CF314" s="243"/>
      <c r="CG314" s="243"/>
      <c r="CH314" s="243"/>
      <c r="CI314" s="243"/>
      <c r="CJ314" s="243"/>
      <c r="CK314" s="243"/>
      <c r="CL314" s="243"/>
      <c r="CM314" s="243"/>
      <c r="CN314" s="243"/>
      <c r="CO314" s="243"/>
      <c r="CP314" s="243"/>
      <c r="CQ314" s="243"/>
      <c r="CR314" s="243"/>
      <c r="CS314" s="243"/>
      <c r="CT314" s="243"/>
      <c r="CU314" s="243"/>
      <c r="CV314" s="243"/>
      <c r="CW314" s="243"/>
      <c r="CX314" s="243"/>
      <c r="CY314" s="243"/>
      <c r="CZ314" s="243"/>
      <c r="DA314" s="243"/>
      <c r="DB314" s="243"/>
      <c r="DC314" s="243"/>
      <c r="DD314" s="243"/>
      <c r="DE314" s="243"/>
      <c r="DF314" s="243"/>
      <c r="DG314" s="243"/>
      <c r="DH314" s="243"/>
      <c r="DI314" s="243"/>
      <c r="DJ314" s="243"/>
      <c r="DK314" s="243"/>
      <c r="DL314" s="243"/>
    </row>
    <row r="315" spans="1:116">
      <c r="A315" s="243"/>
      <c r="B315" s="243"/>
      <c r="C315" s="243"/>
      <c r="D315" s="243"/>
      <c r="E315" s="243"/>
      <c r="F315" s="243"/>
      <c r="G315" s="243"/>
      <c r="H315" s="243"/>
      <c r="I315" s="243"/>
      <c r="J315" s="243"/>
      <c r="K315" s="243"/>
      <c r="L315" s="243"/>
      <c r="M315" s="243"/>
      <c r="N315" s="243"/>
      <c r="O315" s="243"/>
      <c r="P315" s="243"/>
      <c r="Q315" s="243"/>
      <c r="R315" s="243"/>
      <c r="S315" s="243"/>
      <c r="T315" s="243"/>
      <c r="U315" s="243"/>
      <c r="V315" s="243"/>
      <c r="W315" s="243"/>
      <c r="X315" s="243"/>
      <c r="Y315" s="243"/>
      <c r="Z315" s="243"/>
      <c r="AA315" s="243"/>
      <c r="AB315" s="243"/>
      <c r="AC315" s="243"/>
      <c r="AD315" s="243"/>
      <c r="AE315" s="243"/>
      <c r="AF315" s="243"/>
      <c r="AG315" s="243"/>
      <c r="AH315" s="243"/>
      <c r="AI315" s="243"/>
      <c r="AJ315" s="243"/>
      <c r="AK315" s="243"/>
      <c r="AL315" s="243"/>
      <c r="AM315" s="243"/>
      <c r="AN315" s="243"/>
      <c r="AO315" s="243"/>
      <c r="AP315" s="243"/>
      <c r="AQ315" s="243"/>
      <c r="AR315" s="243"/>
      <c r="AS315" s="243"/>
      <c r="AT315" s="243"/>
      <c r="AU315" s="243"/>
      <c r="AV315" s="243"/>
      <c r="AW315" s="243"/>
      <c r="AX315" s="243"/>
      <c r="AY315" s="243"/>
      <c r="AZ315" s="243"/>
      <c r="BA315" s="243"/>
      <c r="BB315" s="243"/>
      <c r="BC315" s="243"/>
      <c r="BD315" s="243"/>
      <c r="BE315" s="243"/>
      <c r="BF315" s="243"/>
      <c r="BG315" s="243"/>
      <c r="BH315" s="243"/>
      <c r="BI315" s="243"/>
      <c r="BJ315" s="243"/>
      <c r="BK315" s="243"/>
      <c r="BL315" s="243"/>
      <c r="BM315" s="243"/>
      <c r="BN315" s="243"/>
      <c r="BO315" s="243"/>
      <c r="BP315" s="243"/>
      <c r="BQ315" s="243"/>
      <c r="BR315" s="243"/>
      <c r="BS315" s="243"/>
      <c r="BT315" s="243"/>
      <c r="BU315" s="243"/>
      <c r="BV315" s="243"/>
      <c r="BW315" s="243"/>
      <c r="BX315" s="243"/>
      <c r="BY315" s="243"/>
      <c r="BZ315" s="243"/>
      <c r="CA315" s="243"/>
      <c r="CB315" s="243"/>
      <c r="CC315" s="243"/>
      <c r="CD315" s="243"/>
      <c r="CE315" s="243"/>
      <c r="CF315" s="243"/>
      <c r="CG315" s="243"/>
      <c r="CH315" s="243"/>
      <c r="CI315" s="243"/>
      <c r="CJ315" s="243"/>
      <c r="CK315" s="243"/>
      <c r="CL315" s="243"/>
      <c r="CM315" s="243"/>
      <c r="CN315" s="243"/>
      <c r="CO315" s="243"/>
      <c r="CP315" s="243"/>
      <c r="CQ315" s="243"/>
      <c r="CR315" s="243"/>
      <c r="CS315" s="243"/>
      <c r="CT315" s="243"/>
      <c r="CU315" s="243"/>
      <c r="CV315" s="243"/>
      <c r="CW315" s="243"/>
      <c r="CX315" s="243"/>
      <c r="CY315" s="243"/>
      <c r="CZ315" s="243"/>
      <c r="DA315" s="243"/>
      <c r="DB315" s="243"/>
      <c r="DC315" s="243"/>
      <c r="DD315" s="243"/>
      <c r="DE315" s="243"/>
      <c r="DF315" s="243"/>
      <c r="DG315" s="243"/>
      <c r="DH315" s="243"/>
      <c r="DI315" s="243"/>
      <c r="DJ315" s="243"/>
      <c r="DK315" s="243"/>
      <c r="DL315" s="243"/>
    </row>
    <row r="316" spans="1:116">
      <c r="A316" s="243"/>
      <c r="B316" s="243"/>
      <c r="C316" s="243"/>
      <c r="D316" s="243"/>
      <c r="E316" s="243"/>
      <c r="F316" s="243"/>
      <c r="G316" s="243"/>
      <c r="H316" s="243"/>
      <c r="I316" s="243"/>
      <c r="J316" s="243"/>
      <c r="K316" s="243"/>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43"/>
      <c r="AZ316" s="243"/>
      <c r="BA316" s="243"/>
      <c r="BB316" s="243"/>
      <c r="BC316" s="243"/>
      <c r="BD316" s="243"/>
      <c r="BE316" s="243"/>
      <c r="BF316" s="243"/>
      <c r="BG316" s="243"/>
      <c r="BH316" s="243"/>
      <c r="BI316" s="243"/>
      <c r="BJ316" s="243"/>
      <c r="BK316" s="243"/>
      <c r="BL316" s="243"/>
      <c r="BM316" s="243"/>
      <c r="BN316" s="243"/>
      <c r="BO316" s="243"/>
      <c r="BP316" s="243"/>
      <c r="BQ316" s="243"/>
      <c r="BR316" s="243"/>
      <c r="BS316" s="243"/>
      <c r="BT316" s="243"/>
      <c r="BU316" s="243"/>
      <c r="BV316" s="243"/>
      <c r="BW316" s="243"/>
      <c r="BX316" s="243"/>
      <c r="BY316" s="243"/>
      <c r="BZ316" s="243"/>
      <c r="CA316" s="243"/>
      <c r="CB316" s="243"/>
      <c r="CC316" s="243"/>
      <c r="CD316" s="243"/>
      <c r="CE316" s="243"/>
      <c r="CF316" s="243"/>
      <c r="CG316" s="243"/>
      <c r="CH316" s="243"/>
      <c r="CI316" s="243"/>
      <c r="CJ316" s="243"/>
      <c r="CK316" s="243"/>
      <c r="CL316" s="243"/>
      <c r="CM316" s="243"/>
      <c r="CN316" s="243"/>
      <c r="CO316" s="243"/>
      <c r="CP316" s="243"/>
      <c r="CQ316" s="243"/>
      <c r="CR316" s="243"/>
      <c r="CS316" s="243"/>
      <c r="CT316" s="243"/>
      <c r="CU316" s="243"/>
      <c r="CV316" s="243"/>
      <c r="CW316" s="243"/>
      <c r="CX316" s="243"/>
      <c r="CY316" s="243"/>
      <c r="CZ316" s="243"/>
      <c r="DA316" s="243"/>
      <c r="DB316" s="243"/>
      <c r="DC316" s="243"/>
      <c r="DD316" s="243"/>
      <c r="DE316" s="243"/>
      <c r="DF316" s="243"/>
      <c r="DG316" s="243"/>
      <c r="DH316" s="243"/>
      <c r="DI316" s="243"/>
      <c r="DJ316" s="243"/>
      <c r="DK316" s="243"/>
      <c r="DL316" s="243"/>
    </row>
    <row r="317" spans="1:116">
      <c r="A317" s="243"/>
      <c r="B317" s="243"/>
      <c r="C317" s="243"/>
      <c r="D317" s="243"/>
      <c r="E317" s="243"/>
      <c r="F317" s="243"/>
      <c r="G317" s="243"/>
      <c r="H317" s="243"/>
      <c r="I317" s="243"/>
      <c r="J317" s="243"/>
      <c r="K317" s="243"/>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43"/>
      <c r="AZ317" s="243"/>
      <c r="BA317" s="243"/>
      <c r="BB317" s="243"/>
      <c r="BC317" s="243"/>
      <c r="BD317" s="243"/>
      <c r="BE317" s="243"/>
      <c r="BF317" s="243"/>
      <c r="BG317" s="243"/>
      <c r="BH317" s="243"/>
      <c r="BI317" s="243"/>
      <c r="BJ317" s="243"/>
      <c r="BK317" s="243"/>
      <c r="BL317" s="243"/>
      <c r="BM317" s="243"/>
      <c r="BN317" s="243"/>
      <c r="BO317" s="243"/>
      <c r="BP317" s="243"/>
      <c r="BQ317" s="243"/>
      <c r="BR317" s="243"/>
      <c r="BS317" s="243"/>
      <c r="BT317" s="243"/>
      <c r="BU317" s="243"/>
      <c r="BV317" s="243"/>
      <c r="BW317" s="243"/>
      <c r="BX317" s="243"/>
      <c r="BY317" s="243"/>
      <c r="BZ317" s="243"/>
      <c r="CA317" s="243"/>
      <c r="CB317" s="243"/>
      <c r="CC317" s="243"/>
      <c r="CD317" s="243"/>
      <c r="CE317" s="243"/>
      <c r="CF317" s="243"/>
      <c r="CG317" s="243"/>
      <c r="CH317" s="243"/>
      <c r="CI317" s="243"/>
      <c r="CJ317" s="243"/>
      <c r="CK317" s="243"/>
      <c r="CL317" s="243"/>
      <c r="CM317" s="243"/>
      <c r="CN317" s="243"/>
      <c r="CO317" s="243"/>
      <c r="CP317" s="243"/>
      <c r="CQ317" s="243"/>
      <c r="CR317" s="243"/>
      <c r="CS317" s="243"/>
      <c r="CT317" s="243"/>
      <c r="CU317" s="243"/>
      <c r="CV317" s="243"/>
      <c r="CW317" s="243"/>
      <c r="CX317" s="243"/>
      <c r="CY317" s="243"/>
      <c r="CZ317" s="243"/>
      <c r="DA317" s="243"/>
      <c r="DB317" s="243"/>
      <c r="DC317" s="243"/>
      <c r="DD317" s="243"/>
      <c r="DE317" s="243"/>
      <c r="DF317" s="243"/>
      <c r="DG317" s="243"/>
      <c r="DH317" s="243"/>
      <c r="DI317" s="243"/>
      <c r="DJ317" s="243"/>
      <c r="DK317" s="243"/>
      <c r="DL317" s="243"/>
    </row>
    <row r="318" spans="1:116">
      <c r="A318" s="243"/>
      <c r="B318" s="243"/>
      <c r="C318" s="243"/>
      <c r="D318" s="243"/>
      <c r="E318" s="243"/>
      <c r="F318" s="243"/>
      <c r="G318" s="243"/>
      <c r="H318" s="243"/>
      <c r="I318" s="243"/>
      <c r="J318" s="243"/>
      <c r="K318" s="243"/>
      <c r="L318" s="243"/>
      <c r="M318" s="243"/>
      <c r="N318" s="243"/>
      <c r="O318" s="243"/>
      <c r="P318" s="243"/>
      <c r="Q318" s="243"/>
      <c r="R318" s="243"/>
      <c r="S318" s="243"/>
      <c r="T318" s="243"/>
      <c r="U318" s="243"/>
      <c r="V318" s="243"/>
      <c r="W318" s="243"/>
      <c r="X318" s="243"/>
      <c r="Y318" s="243"/>
      <c r="Z318" s="243"/>
      <c r="AA318" s="243"/>
      <c r="AB318" s="243"/>
      <c r="AC318" s="243"/>
      <c r="AD318" s="243"/>
      <c r="AE318" s="243"/>
      <c r="AF318" s="243"/>
      <c r="AG318" s="243"/>
      <c r="AH318" s="243"/>
      <c r="AI318" s="243"/>
      <c r="AJ318" s="243"/>
      <c r="AK318" s="243"/>
      <c r="AL318" s="243"/>
      <c r="AM318" s="243"/>
      <c r="AN318" s="243"/>
      <c r="AO318" s="243"/>
      <c r="AP318" s="243"/>
      <c r="AQ318" s="243"/>
      <c r="AR318" s="243"/>
      <c r="AS318" s="243"/>
      <c r="AT318" s="243"/>
      <c r="AU318" s="243"/>
      <c r="AV318" s="243"/>
      <c r="AW318" s="243"/>
      <c r="AX318" s="243"/>
      <c r="AY318" s="243"/>
      <c r="AZ318" s="243"/>
      <c r="BA318" s="243"/>
      <c r="BB318" s="243"/>
      <c r="BC318" s="243"/>
      <c r="BD318" s="243"/>
      <c r="BE318" s="243"/>
      <c r="BF318" s="243"/>
      <c r="BG318" s="243"/>
      <c r="BH318" s="243"/>
      <c r="BI318" s="243"/>
      <c r="BJ318" s="243"/>
      <c r="BK318" s="243"/>
      <c r="BL318" s="243"/>
      <c r="BM318" s="243"/>
      <c r="BN318" s="243"/>
      <c r="BO318" s="243"/>
      <c r="BP318" s="243"/>
      <c r="BQ318" s="243"/>
      <c r="BR318" s="243"/>
      <c r="BS318" s="243"/>
      <c r="BT318" s="243"/>
      <c r="BU318" s="243"/>
      <c r="BV318" s="243"/>
      <c r="BW318" s="243"/>
      <c r="BX318" s="243"/>
      <c r="BY318" s="243"/>
      <c r="BZ318" s="243"/>
      <c r="CA318" s="243"/>
      <c r="CB318" s="243"/>
      <c r="CC318" s="243"/>
      <c r="CD318" s="243"/>
      <c r="CE318" s="243"/>
      <c r="CF318" s="243"/>
      <c r="CG318" s="243"/>
      <c r="CH318" s="243"/>
      <c r="CI318" s="243"/>
      <c r="CJ318" s="243"/>
      <c r="CK318" s="243"/>
      <c r="CL318" s="243"/>
      <c r="CM318" s="243"/>
      <c r="CN318" s="243"/>
      <c r="CO318" s="243"/>
      <c r="CP318" s="243"/>
      <c r="CQ318" s="243"/>
      <c r="CR318" s="243"/>
      <c r="CS318" s="243"/>
      <c r="CT318" s="243"/>
      <c r="CU318" s="243"/>
      <c r="CV318" s="243"/>
      <c r="CW318" s="243"/>
      <c r="CX318" s="243"/>
      <c r="CY318" s="243"/>
      <c r="CZ318" s="243"/>
      <c r="DA318" s="243"/>
      <c r="DB318" s="243"/>
      <c r="DC318" s="243"/>
      <c r="DD318" s="243"/>
      <c r="DE318" s="243"/>
      <c r="DF318" s="243"/>
      <c r="DG318" s="243"/>
      <c r="DH318" s="243"/>
      <c r="DI318" s="243"/>
      <c r="DJ318" s="243"/>
      <c r="DK318" s="243"/>
      <c r="DL318" s="243"/>
    </row>
    <row r="319" spans="1:116">
      <c r="A319" s="243"/>
      <c r="B319" s="243"/>
      <c r="C319" s="243"/>
      <c r="D319" s="243"/>
      <c r="E319" s="243"/>
      <c r="F319" s="243"/>
      <c r="G319" s="243"/>
      <c r="H319" s="243"/>
      <c r="I319" s="243"/>
      <c r="J319" s="243"/>
      <c r="K319" s="243"/>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43"/>
      <c r="AZ319" s="243"/>
      <c r="BA319" s="243"/>
      <c r="BB319" s="243"/>
      <c r="BC319" s="243"/>
      <c r="BD319" s="243"/>
      <c r="BE319" s="243"/>
      <c r="BF319" s="243"/>
      <c r="BG319" s="243"/>
      <c r="BH319" s="243"/>
      <c r="BI319" s="243"/>
      <c r="BJ319" s="243"/>
      <c r="BK319" s="243"/>
      <c r="BL319" s="243"/>
      <c r="BM319" s="243"/>
      <c r="BN319" s="243"/>
      <c r="BO319" s="243"/>
      <c r="BP319" s="243"/>
      <c r="BQ319" s="243"/>
      <c r="BR319" s="243"/>
      <c r="BS319" s="243"/>
      <c r="BT319" s="243"/>
      <c r="BU319" s="243"/>
      <c r="BV319" s="243"/>
      <c r="BW319" s="243"/>
      <c r="BX319" s="243"/>
      <c r="BY319" s="243"/>
      <c r="BZ319" s="243"/>
      <c r="CA319" s="243"/>
      <c r="CB319" s="243"/>
      <c r="CC319" s="243"/>
      <c r="CD319" s="243"/>
      <c r="CE319" s="243"/>
      <c r="CF319" s="243"/>
      <c r="CG319" s="243"/>
      <c r="CH319" s="243"/>
      <c r="CI319" s="243"/>
      <c r="CJ319" s="243"/>
      <c r="CK319" s="243"/>
      <c r="CL319" s="243"/>
      <c r="CM319" s="243"/>
      <c r="CN319" s="243"/>
      <c r="CO319" s="243"/>
      <c r="CP319" s="243"/>
      <c r="CQ319" s="243"/>
      <c r="CR319" s="243"/>
      <c r="CS319" s="243"/>
      <c r="CT319" s="243"/>
      <c r="CU319" s="243"/>
      <c r="CV319" s="243"/>
      <c r="CW319" s="243"/>
      <c r="CX319" s="243"/>
      <c r="CY319" s="243"/>
      <c r="CZ319" s="243"/>
      <c r="DA319" s="243"/>
      <c r="DB319" s="243"/>
      <c r="DC319" s="243"/>
      <c r="DD319" s="243"/>
      <c r="DE319" s="243"/>
      <c r="DF319" s="243"/>
      <c r="DG319" s="243"/>
      <c r="DH319" s="243"/>
      <c r="DI319" s="243"/>
      <c r="DJ319" s="243"/>
      <c r="DK319" s="243"/>
      <c r="DL319" s="243"/>
    </row>
    <row r="320" spans="1:116">
      <c r="A320" s="243"/>
      <c r="B320" s="243"/>
      <c r="C320" s="243"/>
      <c r="D320" s="243"/>
      <c r="E320" s="243"/>
      <c r="F320" s="243"/>
      <c r="G320" s="243"/>
      <c r="H320" s="243"/>
      <c r="I320" s="243"/>
      <c r="J320" s="243"/>
      <c r="K320" s="243"/>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43"/>
      <c r="AZ320" s="243"/>
      <c r="BA320" s="243"/>
      <c r="BB320" s="243"/>
      <c r="BC320" s="243"/>
      <c r="BD320" s="243"/>
      <c r="BE320" s="243"/>
      <c r="BF320" s="243"/>
      <c r="BG320" s="243"/>
      <c r="BH320" s="243"/>
      <c r="BI320" s="243"/>
      <c r="BJ320" s="243"/>
      <c r="BK320" s="243"/>
      <c r="BL320" s="243"/>
      <c r="BM320" s="243"/>
      <c r="BN320" s="243"/>
      <c r="BO320" s="243"/>
      <c r="BP320" s="243"/>
      <c r="BQ320" s="243"/>
      <c r="BR320" s="243"/>
      <c r="BS320" s="243"/>
      <c r="BT320" s="243"/>
      <c r="BU320" s="243"/>
      <c r="BV320" s="243"/>
      <c r="BW320" s="243"/>
      <c r="BX320" s="243"/>
      <c r="BY320" s="243"/>
      <c r="BZ320" s="243"/>
      <c r="CA320" s="243"/>
      <c r="CB320" s="243"/>
      <c r="CC320" s="243"/>
      <c r="CD320" s="243"/>
      <c r="CE320" s="243"/>
      <c r="CF320" s="243"/>
      <c r="CG320" s="243"/>
      <c r="CH320" s="243"/>
      <c r="CI320" s="243"/>
      <c r="CJ320" s="243"/>
      <c r="CK320" s="243"/>
      <c r="CL320" s="243"/>
      <c r="CM320" s="243"/>
      <c r="CN320" s="243"/>
      <c r="CO320" s="243"/>
      <c r="CP320" s="243"/>
      <c r="CQ320" s="243"/>
      <c r="CR320" s="243"/>
      <c r="CS320" s="243"/>
      <c r="CT320" s="243"/>
      <c r="CU320" s="243"/>
      <c r="CV320" s="243"/>
      <c r="CW320" s="243"/>
      <c r="CX320" s="243"/>
      <c r="CY320" s="243"/>
      <c r="CZ320" s="243"/>
      <c r="DA320" s="243"/>
      <c r="DB320" s="243"/>
      <c r="DC320" s="243"/>
      <c r="DD320" s="243"/>
      <c r="DE320" s="243"/>
      <c r="DF320" s="243"/>
      <c r="DG320" s="243"/>
      <c r="DH320" s="243"/>
      <c r="DI320" s="243"/>
      <c r="DJ320" s="243"/>
      <c r="DK320" s="243"/>
      <c r="DL320" s="243"/>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808080"/>
  </sheetPr>
  <dimension ref="A1:R26"/>
  <sheetViews>
    <sheetView workbookViewId="0"/>
  </sheetViews>
  <sheetFormatPr baseColWidth="10" defaultColWidth="8.83203125" defaultRowHeight="15"/>
  <cols>
    <col min="1" max="1" width="25" customWidth="1"/>
    <col min="2" max="2" width="12" customWidth="1"/>
    <col min="3" max="4" width="15" customWidth="1"/>
    <col min="5" max="5" width="12" customWidth="1"/>
    <col min="6" max="6" width="16" customWidth="1"/>
    <col min="7" max="7" width="10" customWidth="1"/>
    <col min="8" max="11" width="6" customWidth="1"/>
    <col min="12" max="12" width="8" customWidth="1"/>
    <col min="13" max="16" width="6" customWidth="1"/>
    <col min="17" max="18" width="8" customWidth="1"/>
  </cols>
  <sheetData>
    <row r="1" spans="1:18" ht="90" customHeight="1">
      <c r="A1" s="251" t="s">
        <v>6610</v>
      </c>
      <c r="B1" s="251" t="s">
        <v>6612</v>
      </c>
      <c r="C1" s="251" t="s">
        <v>6613</v>
      </c>
      <c r="D1" s="252" t="s">
        <v>6659</v>
      </c>
      <c r="E1" s="253" t="s">
        <v>7147</v>
      </c>
      <c r="F1" s="253" t="s">
        <v>86</v>
      </c>
      <c r="G1" s="253" t="s">
        <v>6759</v>
      </c>
      <c r="H1" s="253" t="s">
        <v>6760</v>
      </c>
      <c r="I1" s="253" t="s">
        <v>6674</v>
      </c>
      <c r="J1" s="253" t="s">
        <v>6671</v>
      </c>
      <c r="K1" s="253" t="s">
        <v>6761</v>
      </c>
      <c r="L1" s="253" t="s">
        <v>6677</v>
      </c>
      <c r="M1" s="253" t="s">
        <v>6762</v>
      </c>
      <c r="N1" s="253" t="s">
        <v>6763</v>
      </c>
      <c r="O1" s="253" t="s">
        <v>6684</v>
      </c>
      <c r="P1" s="253" t="s">
        <v>6685</v>
      </c>
      <c r="Q1" s="253" t="s">
        <v>6764</v>
      </c>
      <c r="R1" s="253" t="s">
        <v>6765</v>
      </c>
    </row>
    <row r="2" spans="1:18">
      <c r="A2" s="254"/>
      <c r="B2" s="254"/>
      <c r="C2" s="254"/>
      <c r="D2" s="255"/>
      <c r="E2" s="256" t="s">
        <v>6778</v>
      </c>
      <c r="F2" s="256" t="s">
        <v>6778</v>
      </c>
      <c r="G2" s="256" t="s">
        <v>6779</v>
      </c>
      <c r="H2" s="256" t="s">
        <v>6778</v>
      </c>
      <c r="I2" s="256" t="s">
        <v>6778</v>
      </c>
      <c r="J2" s="256" t="s">
        <v>6778</v>
      </c>
      <c r="K2" s="256" t="s">
        <v>6778</v>
      </c>
      <c r="L2" s="256" t="s">
        <v>6751</v>
      </c>
      <c r="M2" s="256" t="s">
        <v>6778</v>
      </c>
      <c r="N2" s="256" t="s">
        <v>6778</v>
      </c>
      <c r="O2" s="256" t="s">
        <v>6778</v>
      </c>
      <c r="P2" s="256" t="s">
        <v>6778</v>
      </c>
      <c r="Q2" s="256" t="s">
        <v>6751</v>
      </c>
      <c r="R2" s="256" t="s">
        <v>6750</v>
      </c>
    </row>
    <row r="3" spans="1:18">
      <c r="A3" s="257"/>
      <c r="B3" s="257"/>
      <c r="C3" s="257"/>
      <c r="D3" s="258"/>
    </row>
    <row r="4" spans="1:18">
      <c r="A4" s="257"/>
      <c r="B4" s="257"/>
      <c r="C4" s="257"/>
      <c r="D4" s="259"/>
    </row>
    <row r="5" spans="1:18">
      <c r="A5" s="257"/>
      <c r="B5" s="257"/>
      <c r="C5" s="257"/>
      <c r="D5" s="259"/>
    </row>
    <row r="6" spans="1:18">
      <c r="A6" s="257"/>
      <c r="B6" s="257"/>
      <c r="C6" s="257"/>
      <c r="D6" s="259"/>
    </row>
    <row r="7" spans="1:18">
      <c r="A7" s="257"/>
      <c r="B7" s="257"/>
      <c r="C7" s="257"/>
      <c r="D7" s="259"/>
    </row>
    <row r="8" spans="1:18">
      <c r="A8" s="257"/>
      <c r="B8" s="257"/>
      <c r="C8" s="257"/>
      <c r="D8" s="259"/>
    </row>
    <row r="9" spans="1:18">
      <c r="A9" s="257"/>
      <c r="B9" s="257"/>
      <c r="C9" s="257"/>
      <c r="D9" s="259"/>
    </row>
    <row r="10" spans="1:18">
      <c r="A10" s="257"/>
      <c r="B10" s="257"/>
      <c r="C10" s="257"/>
      <c r="D10" s="259"/>
    </row>
    <row r="11" spans="1:18">
      <c r="A11" s="257"/>
      <c r="B11" s="257"/>
      <c r="C11" s="257"/>
      <c r="D11" s="259"/>
    </row>
    <row r="12" spans="1:18">
      <c r="A12" s="257"/>
      <c r="B12" s="257"/>
      <c r="C12" s="257"/>
      <c r="D12" s="259"/>
    </row>
    <row r="13" spans="1:18">
      <c r="A13" s="257"/>
      <c r="B13" s="257"/>
      <c r="C13" s="257"/>
      <c r="D13" s="259"/>
    </row>
    <row r="14" spans="1:18">
      <c r="A14" s="257"/>
      <c r="B14" s="257"/>
      <c r="C14" s="257"/>
      <c r="D14" s="259"/>
    </row>
    <row r="15" spans="1:18">
      <c r="A15" s="257"/>
      <c r="B15" s="257"/>
      <c r="C15" s="257"/>
      <c r="D15" s="259"/>
    </row>
    <row r="16" spans="1:18">
      <c r="A16" s="257"/>
      <c r="B16" s="257"/>
      <c r="C16" s="257"/>
      <c r="D16" s="259"/>
    </row>
    <row r="17" spans="1:4">
      <c r="A17" s="257"/>
      <c r="B17" s="257"/>
      <c r="C17" s="257"/>
      <c r="D17" s="259"/>
    </row>
    <row r="18" spans="1:4">
      <c r="A18" s="257"/>
      <c r="B18" s="257"/>
      <c r="C18" s="257"/>
      <c r="D18" s="259"/>
    </row>
    <row r="19" spans="1:4">
      <c r="A19" s="257"/>
      <c r="B19" s="257"/>
      <c r="C19" s="257"/>
      <c r="D19" s="259"/>
    </row>
    <row r="20" spans="1:4">
      <c r="A20" s="257"/>
      <c r="B20" s="257"/>
      <c r="C20" s="257"/>
      <c r="D20" s="259"/>
    </row>
    <row r="21" spans="1:4">
      <c r="A21" s="257"/>
      <c r="B21" s="257"/>
      <c r="C21" s="257"/>
      <c r="D21" s="259"/>
    </row>
    <row r="22" spans="1:4">
      <c r="A22" s="257"/>
      <c r="B22" s="257"/>
      <c r="C22" s="257"/>
      <c r="D22" s="259"/>
    </row>
    <row r="23" spans="1:4">
      <c r="A23" s="257"/>
      <c r="B23" s="257"/>
      <c r="C23" s="257"/>
      <c r="D23" s="259"/>
    </row>
    <row r="24" spans="1:4">
      <c r="A24" s="257"/>
      <c r="B24" s="257"/>
      <c r="C24" s="257"/>
      <c r="D24" s="259"/>
    </row>
    <row r="25" spans="1:4">
      <c r="A25" s="257"/>
      <c r="B25" s="257"/>
      <c r="C25" s="257"/>
      <c r="D25" s="259"/>
    </row>
    <row r="26" spans="1:4">
      <c r="A26" s="257"/>
      <c r="B26" s="257"/>
      <c r="C26" s="257"/>
      <c r="D26" s="259"/>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617283"/>
  </sheetPr>
  <dimension ref="A1:AN115"/>
  <sheetViews>
    <sheetView workbookViewId="0">
      <selection activeCell="A3" sqref="A3"/>
    </sheetView>
  </sheetViews>
  <sheetFormatPr baseColWidth="10" defaultColWidth="8.5" defaultRowHeight="15"/>
  <cols>
    <col min="1" max="1" width="14.5" customWidth="1"/>
    <col min="2" max="2" width="7" customWidth="1"/>
  </cols>
  <sheetData>
    <row r="1" spans="1:40">
      <c r="A1" s="287"/>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row>
    <row r="2" spans="1:40" ht="147" customHeight="1">
      <c r="A2" s="196" t="s">
        <v>7148</v>
      </c>
      <c r="B2" s="197" t="s">
        <v>6754</v>
      </c>
      <c r="C2" s="197" t="s">
        <v>6758</v>
      </c>
      <c r="D2" s="129" t="s">
        <v>6619</v>
      </c>
      <c r="E2" s="102" t="s">
        <v>6641</v>
      </c>
      <c r="F2" s="102" t="s">
        <v>6645</v>
      </c>
      <c r="G2" s="103" t="s">
        <v>6636</v>
      </c>
      <c r="H2" s="104" t="s">
        <v>103</v>
      </c>
      <c r="I2" s="102" t="s">
        <v>108</v>
      </c>
      <c r="J2" s="102" t="s">
        <v>6655</v>
      </c>
      <c r="K2" s="105" t="s">
        <v>6656</v>
      </c>
      <c r="L2" s="103" t="s">
        <v>6637</v>
      </c>
      <c r="M2" s="106" t="s">
        <v>6622</v>
      </c>
      <c r="N2" s="107" t="s">
        <v>7149</v>
      </c>
      <c r="O2" s="107" t="s">
        <v>7150</v>
      </c>
      <c r="P2" s="107" t="s">
        <v>7151</v>
      </c>
      <c r="Q2" s="107" t="s">
        <v>7152</v>
      </c>
      <c r="R2" s="107" t="s">
        <v>7153</v>
      </c>
      <c r="S2" s="106" t="s">
        <v>6625</v>
      </c>
      <c r="T2" s="108" t="s">
        <v>6626</v>
      </c>
      <c r="U2" s="109" t="s">
        <v>6679</v>
      </c>
      <c r="V2" s="110" t="s">
        <v>6680</v>
      </c>
      <c r="W2" s="110" t="s">
        <v>6681</v>
      </c>
      <c r="X2" s="109" t="s">
        <v>6682</v>
      </c>
      <c r="Y2" s="109" t="s">
        <v>6687</v>
      </c>
      <c r="Z2" s="108" t="s">
        <v>6627</v>
      </c>
      <c r="AA2" s="110" t="s">
        <v>6689</v>
      </c>
      <c r="AB2" s="111" t="s">
        <v>7154</v>
      </c>
      <c r="AC2" s="110" t="s">
        <v>70</v>
      </c>
      <c r="AD2" s="110" t="s">
        <v>82</v>
      </c>
      <c r="AE2" s="110" t="s">
        <v>72</v>
      </c>
      <c r="AF2" s="110" t="s">
        <v>84</v>
      </c>
      <c r="AG2" s="110" t="s">
        <v>6690</v>
      </c>
      <c r="AH2" s="110" t="s">
        <v>66</v>
      </c>
      <c r="AI2" s="110" t="s">
        <v>80</v>
      </c>
      <c r="AJ2" s="110" t="s">
        <v>6691</v>
      </c>
      <c r="AK2" s="110" t="s">
        <v>74</v>
      </c>
      <c r="AL2" s="110" t="s">
        <v>6692</v>
      </c>
      <c r="AM2" s="110" t="s">
        <v>76</v>
      </c>
      <c r="AN2" s="110" t="s">
        <v>6693</v>
      </c>
    </row>
    <row r="3" spans="1:40">
      <c r="A3" s="198" t="str">
        <f>Lists!C:C</f>
        <v>AFG001</v>
      </c>
      <c r="B3" s="157">
        <f t="shared" ref="B3:B34" si="0">IF(OR(M3="x",D3="x"),"x",(5-GEOMEAN(((5-D3)/5*4+1),((5-M3)/5*4+1),((5-M3)/5*4+1)))/4*3.5+S3*0.3)</f>
        <v>1.9563749880558197</v>
      </c>
      <c r="C3" s="158">
        <f t="shared" ref="C3:C34" si="1">COUNTIF(E3:F3,"x")+COUNTIF(H3:I3,"x")+COUNTIF(J3:J3,"x")+COUNTIF(M3,"x")+COUNTIF(U3:W3,"x")+COUNTIF(Y3:AB3,"x")</f>
        <v>0</v>
      </c>
      <c r="D3" s="199">
        <f t="shared" ref="D3:D34" si="2">IF(OR(L3="x",G3="x"),"x",(5-GEOMEAN(((5-L3)/5*4+1),((5-L3)/5*4+1),((5-G3)/5*4+1)))/4*5)</f>
        <v>1.8435047902953339</v>
      </c>
      <c r="E3" s="198">
        <f>'Core Indicators'!R3</f>
        <v>1</v>
      </c>
      <c r="F3" s="198">
        <f>'Core Indicators'!Z3</f>
        <v>2</v>
      </c>
      <c r="G3" s="158">
        <f t="shared" ref="G3:G34" si="3">IF(AND(F3="x",E3="x"),"x",IF(OR(F3="x",E3="x"),AVERAGE(E3,F3),(10-GEOMEAN(((10-E3)/10*9+1),((10-F3)/10*9+1)))/9*10))</f>
        <v>1.5130145920025719</v>
      </c>
      <c r="H3" s="198">
        <f>'Core Indicators'!AH3</f>
        <v>2</v>
      </c>
      <c r="I3" s="198">
        <f>'Core Indicators'!AP3</f>
        <v>2</v>
      </c>
      <c r="J3" s="198">
        <f>'Core Indicators'!BN3</f>
        <v>2</v>
      </c>
      <c r="K3" s="234">
        <f t="shared" ref="K3:K34" si="4">IF(AND(J3="x",I3="x"),"x",IF(OR(J3="x",I3="x"),AVERAGE(I3,J3),(10-GEOMEAN(((10-I3)/10*9+1),((10-J3)/10*9+1)))/9*10))</f>
        <v>2.0000000000000009</v>
      </c>
      <c r="L3" s="157">
        <f t="shared" ref="L3:L34" si="5">IF(AND(H3="x",K3="x"),"x",IF(OR(H3="x",K3="x"),AVERAGE(H3,K3),(10-GEOMEAN(((10-H3)/10*9+1),((10-K3)/10*9+1)))/9*10))</f>
        <v>2.0000000000000009</v>
      </c>
      <c r="M3" s="199">
        <f t="shared" ref="M3:M34" si="6">IF(N3="x","x",AVERAGE(N3:R3))</f>
        <v>2.4</v>
      </c>
      <c r="N3" s="200">
        <f>'Core Indicators'!DJ3</f>
        <v>2</v>
      </c>
      <c r="O3" s="200">
        <f>'Core Indicators'!DR3</f>
        <v>2</v>
      </c>
      <c r="P3" s="200">
        <f>'Core Indicators'!DZ3</f>
        <v>2</v>
      </c>
      <c r="Q3" s="200">
        <f>'Core Indicators'!EH3</f>
        <v>3</v>
      </c>
      <c r="R3" s="200">
        <f>'Core Indicators'!EP3</f>
        <v>3</v>
      </c>
      <c r="S3" s="158">
        <f t="shared" ref="S3:S34" si="7">IF(OR(Z3="x",T3="x"),T3,(10-GEOMEAN(((10-T3)/10*9+1),((10-Z3)/10*9+1)))/9*10)</f>
        <v>1.3347538910711658</v>
      </c>
      <c r="T3" s="158">
        <f t="shared" ref="T3:T34" si="8">AVERAGE(U3,X3,Y3)</f>
        <v>1.1666666666666667</v>
      </c>
      <c r="U3" s="198">
        <v>1</v>
      </c>
      <c r="V3" s="198">
        <v>1</v>
      </c>
      <c r="W3" s="198">
        <f>'Core Indicators'!EX3</f>
        <v>2</v>
      </c>
      <c r="X3" s="158">
        <f t="shared" ref="X3:X34" si="9">AVERAGE(V3:W3)</f>
        <v>1.5</v>
      </c>
      <c r="Y3" s="198">
        <v>1</v>
      </c>
      <c r="Z3" s="158">
        <f t="shared" ref="Z3:Z34" si="10">IF(AND(AA3="x",AB3="x"),"x",AVERAGE(AA3:AB3))</f>
        <v>1.5</v>
      </c>
      <c r="AA3" s="198">
        <f>'Core Indicators'!FF3</f>
        <v>1</v>
      </c>
      <c r="AB3" s="198">
        <f t="shared" ref="AB3:AB34" si="11">IF(AND(AJ3="x",AN3="x",AG3="x"),"x",(AVERAGE(AJ3,AN3,AG3)))</f>
        <v>2</v>
      </c>
      <c r="AC3" s="11">
        <f>'Core Indicators'!GD3</f>
        <v>2</v>
      </c>
      <c r="AD3" s="11">
        <f>'Core Indicators'!GL3</f>
        <v>2</v>
      </c>
      <c r="AE3" s="11">
        <f>'Core Indicators'!GT3</f>
        <v>2</v>
      </c>
      <c r="AF3" s="11">
        <f>'Core Indicators'!HB3</f>
        <v>2</v>
      </c>
      <c r="AG3" s="11">
        <f t="shared" ref="AG3:AG34" si="12">IF(AND(AC3="x",AD3="x",AE3="x",AF3="x"),"x",AVERAGE(AC3:AF3))</f>
        <v>2</v>
      </c>
      <c r="AH3" s="11">
        <f>'Core Indicators'!HJ3</f>
        <v>2</v>
      </c>
      <c r="AI3" s="11">
        <f>'Core Indicators'!HR3</f>
        <v>2</v>
      </c>
      <c r="AJ3" s="11">
        <f t="shared" ref="AJ3:AJ34" si="13">IF(AND(AH3="x",AI3="x"),"x",AVERAGE(AH3:AI3))</f>
        <v>2</v>
      </c>
      <c r="AK3" s="11">
        <f>'Core Indicators'!HZ3</f>
        <v>2</v>
      </c>
      <c r="AL3" s="11">
        <f>'Core Indicators'!IH3</f>
        <v>2</v>
      </c>
      <c r="AM3" s="11">
        <f>'Core Indicators'!IP3</f>
        <v>2</v>
      </c>
      <c r="AN3" s="11">
        <f t="shared" ref="AN3:AN34" si="14">IF(AND(AK3="x",AL3="x",AM3="x"),"x",AVERAGE(AK3:AM3))</f>
        <v>2</v>
      </c>
    </row>
    <row r="4" spans="1:40">
      <c r="A4" s="198" t="str">
        <f>Lists!C:C</f>
        <v>BDI004</v>
      </c>
      <c r="B4" s="157">
        <f t="shared" si="0"/>
        <v>1.9901505987504375</v>
      </c>
      <c r="C4" s="158">
        <f t="shared" si="1"/>
        <v>0</v>
      </c>
      <c r="D4" s="199">
        <f t="shared" si="2"/>
        <v>2.0000000000000009</v>
      </c>
      <c r="E4" s="198">
        <f>'Core Indicators'!R4</f>
        <v>2</v>
      </c>
      <c r="F4" s="198">
        <f>'Core Indicators'!Z4</f>
        <v>2</v>
      </c>
      <c r="G4" s="158">
        <f t="shared" si="3"/>
        <v>2.0000000000000009</v>
      </c>
      <c r="H4" s="198">
        <f>'Core Indicators'!AH4</f>
        <v>2</v>
      </c>
      <c r="I4" s="198">
        <f>'Core Indicators'!AP4</f>
        <v>2</v>
      </c>
      <c r="J4" s="198">
        <f>'Core Indicators'!BN4</f>
        <v>2</v>
      </c>
      <c r="K4" s="234">
        <f t="shared" si="4"/>
        <v>2.0000000000000009</v>
      </c>
      <c r="L4" s="157">
        <f t="shared" si="5"/>
        <v>2.0000000000000009</v>
      </c>
      <c r="M4" s="199">
        <f t="shared" si="6"/>
        <v>2.4</v>
      </c>
      <c r="N4" s="200">
        <f>'Core Indicators'!DJ4</f>
        <v>2</v>
      </c>
      <c r="O4" s="200">
        <f>'Core Indicators'!DR4</f>
        <v>2</v>
      </c>
      <c r="P4" s="200">
        <f>'Core Indicators'!DZ4</f>
        <v>2</v>
      </c>
      <c r="Q4" s="200">
        <f>'Core Indicators'!EH4</f>
        <v>3</v>
      </c>
      <c r="R4" s="200">
        <f>'Core Indicators'!EP4</f>
        <v>3</v>
      </c>
      <c r="S4" s="158">
        <f t="shared" si="7"/>
        <v>1.3347538910711658</v>
      </c>
      <c r="T4" s="158">
        <f t="shared" si="8"/>
        <v>1.1666666666666667</v>
      </c>
      <c r="U4" s="198">
        <v>1</v>
      </c>
      <c r="V4" s="198">
        <v>1</v>
      </c>
      <c r="W4" s="198">
        <f>'Core Indicators'!EX4</f>
        <v>2</v>
      </c>
      <c r="X4" s="158">
        <f t="shared" si="9"/>
        <v>1.5</v>
      </c>
      <c r="Y4" s="198">
        <v>1</v>
      </c>
      <c r="Z4" s="158">
        <f t="shared" si="10"/>
        <v>1.5</v>
      </c>
      <c r="AA4" s="198">
        <f>'Core Indicators'!FF4</f>
        <v>1</v>
      </c>
      <c r="AB4" s="198">
        <f t="shared" si="11"/>
        <v>2</v>
      </c>
      <c r="AC4" s="11">
        <f>'Core Indicators'!GD4</f>
        <v>2</v>
      </c>
      <c r="AD4" s="11">
        <f>'Core Indicators'!GL4</f>
        <v>2</v>
      </c>
      <c r="AE4" s="11">
        <f>'Core Indicators'!GT4</f>
        <v>2</v>
      </c>
      <c r="AF4" s="11">
        <f>'Core Indicators'!HB4</f>
        <v>2</v>
      </c>
      <c r="AG4" s="11">
        <f t="shared" si="12"/>
        <v>2</v>
      </c>
      <c r="AH4" s="11">
        <f>'Core Indicators'!HJ4</f>
        <v>2</v>
      </c>
      <c r="AI4" s="11">
        <f>'Core Indicators'!HR4</f>
        <v>2</v>
      </c>
      <c r="AJ4" s="11">
        <f t="shared" si="13"/>
        <v>2</v>
      </c>
      <c r="AK4" s="11">
        <f>'Core Indicators'!HZ4</f>
        <v>2</v>
      </c>
      <c r="AL4" s="11">
        <f>'Core Indicators'!IH4</f>
        <v>2</v>
      </c>
      <c r="AM4" s="11">
        <f>'Core Indicators'!IP4</f>
        <v>2</v>
      </c>
      <c r="AN4" s="11">
        <f t="shared" si="14"/>
        <v>2</v>
      </c>
    </row>
    <row r="5" spans="1:40">
      <c r="A5" s="198" t="str">
        <f>Lists!C:C</f>
        <v>BEN002</v>
      </c>
      <c r="B5" s="157">
        <f t="shared" si="0"/>
        <v>2.4387559181447771</v>
      </c>
      <c r="C5" s="158">
        <f t="shared" si="1"/>
        <v>0</v>
      </c>
      <c r="D5" s="199">
        <f t="shared" si="2"/>
        <v>2.3672500811408188</v>
      </c>
      <c r="E5" s="198">
        <f>'Core Indicators'!R5</f>
        <v>1</v>
      </c>
      <c r="F5" s="198">
        <f>'Core Indicators'!Z5</f>
        <v>3</v>
      </c>
      <c r="G5" s="158">
        <f t="shared" si="3"/>
        <v>2.0550443225426682</v>
      </c>
      <c r="H5" s="198">
        <f>'Core Indicators'!AH5</f>
        <v>3</v>
      </c>
      <c r="I5" s="198">
        <f>'Core Indicators'!AP5</f>
        <v>2</v>
      </c>
      <c r="J5" s="198">
        <f>'Core Indicators'!BN5</f>
        <v>2</v>
      </c>
      <c r="K5" s="234">
        <f t="shared" si="4"/>
        <v>2.0000000000000009</v>
      </c>
      <c r="L5" s="157">
        <f t="shared" si="5"/>
        <v>2.5145283849401343</v>
      </c>
      <c r="M5" s="199">
        <f t="shared" si="6"/>
        <v>3</v>
      </c>
      <c r="N5" s="200">
        <f>'Core Indicators'!DJ5</f>
        <v>3</v>
      </c>
      <c r="O5" s="200">
        <f>'Core Indicators'!DR5</f>
        <v>3</v>
      </c>
      <c r="P5" s="200">
        <f>'Core Indicators'!DZ5</f>
        <v>3</v>
      </c>
      <c r="Q5" s="200">
        <f>'Core Indicators'!EH5</f>
        <v>3</v>
      </c>
      <c r="R5" s="200">
        <f>'Core Indicators'!EP5</f>
        <v>3</v>
      </c>
      <c r="S5" s="158">
        <f t="shared" si="7"/>
        <v>1.5924484806989505</v>
      </c>
      <c r="T5" s="158">
        <f t="shared" si="8"/>
        <v>1.1666666666666667</v>
      </c>
      <c r="U5" s="198">
        <v>1</v>
      </c>
      <c r="V5" s="198">
        <v>1</v>
      </c>
      <c r="W5" s="198">
        <f>'Core Indicators'!EX5</f>
        <v>2</v>
      </c>
      <c r="X5" s="158">
        <f t="shared" si="9"/>
        <v>1.5</v>
      </c>
      <c r="Y5" s="198">
        <v>1</v>
      </c>
      <c r="Z5" s="158">
        <f t="shared" si="10"/>
        <v>2</v>
      </c>
      <c r="AA5" s="198">
        <f>'Core Indicators'!FF5</f>
        <v>2</v>
      </c>
      <c r="AB5" s="198">
        <f t="shared" si="11"/>
        <v>2</v>
      </c>
      <c r="AC5" s="11">
        <f>'Core Indicators'!GD5</f>
        <v>2</v>
      </c>
      <c r="AD5" s="11">
        <f>'Core Indicators'!GL5</f>
        <v>2</v>
      </c>
      <c r="AE5" s="11">
        <f>'Core Indicators'!GT5</f>
        <v>2</v>
      </c>
      <c r="AF5" s="11">
        <f>'Core Indicators'!HB5</f>
        <v>2</v>
      </c>
      <c r="AG5" s="11">
        <f t="shared" si="12"/>
        <v>2</v>
      </c>
      <c r="AH5" s="11">
        <f>'Core Indicators'!HJ5</f>
        <v>2</v>
      </c>
      <c r="AI5" s="11">
        <f>'Core Indicators'!HR5</f>
        <v>2</v>
      </c>
      <c r="AJ5" s="11">
        <f t="shared" si="13"/>
        <v>2</v>
      </c>
      <c r="AK5" s="11">
        <f>'Core Indicators'!HZ5</f>
        <v>2</v>
      </c>
      <c r="AL5" s="11">
        <f>'Core Indicators'!IH5</f>
        <v>2</v>
      </c>
      <c r="AM5" s="11">
        <f>'Core Indicators'!IP5</f>
        <v>2</v>
      </c>
      <c r="AN5" s="11">
        <f t="shared" si="14"/>
        <v>2</v>
      </c>
    </row>
    <row r="6" spans="1:40">
      <c r="A6" s="198" t="str">
        <f>Lists!C:C</f>
        <v>BFA002</v>
      </c>
      <c r="B6" s="157">
        <f t="shared" si="0"/>
        <v>2.3699749139718409</v>
      </c>
      <c r="C6" s="158">
        <f t="shared" si="1"/>
        <v>0</v>
      </c>
      <c r="D6" s="199">
        <f t="shared" si="2"/>
        <v>2.0258125360374097</v>
      </c>
      <c r="E6" s="198">
        <f>'Core Indicators'!R6</f>
        <v>1</v>
      </c>
      <c r="F6" s="198">
        <f>'Core Indicators'!Z6</f>
        <v>2</v>
      </c>
      <c r="G6" s="158">
        <f t="shared" si="3"/>
        <v>1.5130145920025719</v>
      </c>
      <c r="H6" s="198">
        <f>'Core Indicators'!AH6</f>
        <v>2</v>
      </c>
      <c r="I6" s="198">
        <f>'Core Indicators'!AP6</f>
        <v>3</v>
      </c>
      <c r="J6" s="198">
        <f>'Core Indicators'!BN6</f>
        <v>2</v>
      </c>
      <c r="K6" s="234">
        <f t="shared" si="4"/>
        <v>2.5145283849401343</v>
      </c>
      <c r="L6" s="157">
        <f t="shared" si="5"/>
        <v>2.261002614939879</v>
      </c>
      <c r="M6" s="199">
        <f t="shared" si="6"/>
        <v>3</v>
      </c>
      <c r="N6" s="200">
        <f>'Core Indicators'!DJ6</f>
        <v>3</v>
      </c>
      <c r="O6" s="200">
        <f>'Core Indicators'!DR6</f>
        <v>3</v>
      </c>
      <c r="P6" s="200">
        <f>'Core Indicators'!DZ6</f>
        <v>3</v>
      </c>
      <c r="Q6" s="200">
        <f>'Core Indicators'!EH6</f>
        <v>3</v>
      </c>
      <c r="R6" s="200">
        <f>'Core Indicators'!EP6</f>
        <v>3</v>
      </c>
      <c r="S6" s="158">
        <f t="shared" si="7"/>
        <v>1.5924484806989505</v>
      </c>
      <c r="T6" s="158">
        <f t="shared" si="8"/>
        <v>1.1666666666666667</v>
      </c>
      <c r="U6" s="198">
        <v>1</v>
      </c>
      <c r="V6" s="198">
        <v>1</v>
      </c>
      <c r="W6" s="198">
        <f>'Core Indicators'!EX6</f>
        <v>2</v>
      </c>
      <c r="X6" s="158">
        <f t="shared" si="9"/>
        <v>1.5</v>
      </c>
      <c r="Y6" s="198">
        <v>1</v>
      </c>
      <c r="Z6" s="158">
        <f t="shared" si="10"/>
        <v>2</v>
      </c>
      <c r="AA6" s="198">
        <f>'Core Indicators'!FF6</f>
        <v>2</v>
      </c>
      <c r="AB6" s="198">
        <f t="shared" si="11"/>
        <v>2</v>
      </c>
      <c r="AC6" s="11">
        <f>'Core Indicators'!GD6</f>
        <v>2</v>
      </c>
      <c r="AD6" s="11">
        <f>'Core Indicators'!GL6</f>
        <v>2</v>
      </c>
      <c r="AE6" s="11">
        <f>'Core Indicators'!GT6</f>
        <v>2</v>
      </c>
      <c r="AF6" s="11">
        <f>'Core Indicators'!HB6</f>
        <v>2</v>
      </c>
      <c r="AG6" s="11">
        <f t="shared" si="12"/>
        <v>2</v>
      </c>
      <c r="AH6" s="11">
        <f>'Core Indicators'!HJ6</f>
        <v>2</v>
      </c>
      <c r="AI6" s="11">
        <f>'Core Indicators'!HR6</f>
        <v>2</v>
      </c>
      <c r="AJ6" s="11">
        <f t="shared" si="13"/>
        <v>2</v>
      </c>
      <c r="AK6" s="11">
        <f>'Core Indicators'!HZ6</f>
        <v>2</v>
      </c>
      <c r="AL6" s="11">
        <f>'Core Indicators'!IH6</f>
        <v>2</v>
      </c>
      <c r="AM6" s="11">
        <f>'Core Indicators'!IP6</f>
        <v>2</v>
      </c>
      <c r="AN6" s="11">
        <f t="shared" si="14"/>
        <v>2</v>
      </c>
    </row>
    <row r="7" spans="1:40">
      <c r="A7" s="198" t="str">
        <f>Lists!C:C</f>
        <v>BGD001</v>
      </c>
      <c r="B7" s="157">
        <f t="shared" si="0"/>
        <v>2.0834820781765888</v>
      </c>
      <c r="C7" s="158">
        <f t="shared" si="1"/>
        <v>0</v>
      </c>
      <c r="D7" s="199">
        <f t="shared" si="2"/>
        <v>1.8625779932213138</v>
      </c>
      <c r="E7" s="198">
        <f>'Core Indicators'!R7</f>
        <v>1</v>
      </c>
      <c r="F7" s="198">
        <f>'Core Indicators'!Z7</f>
        <v>2</v>
      </c>
      <c r="G7" s="158">
        <f t="shared" si="3"/>
        <v>1.5130145920025719</v>
      </c>
      <c r="H7" s="198">
        <f>'Core Indicators'!AH7</f>
        <v>2</v>
      </c>
      <c r="I7" s="198">
        <f>'Core Indicators'!AP7</f>
        <v>1</v>
      </c>
      <c r="J7" s="198">
        <f>'Core Indicators'!BN7</f>
        <v>3</v>
      </c>
      <c r="K7" s="234">
        <f t="shared" si="4"/>
        <v>2.0550443225426682</v>
      </c>
      <c r="L7" s="157">
        <f t="shared" si="5"/>
        <v>2.0275638557548508</v>
      </c>
      <c r="M7" s="199">
        <f t="shared" si="6"/>
        <v>2.6</v>
      </c>
      <c r="N7" s="200">
        <f>'Core Indicators'!DJ7</f>
        <v>2</v>
      </c>
      <c r="O7" s="200">
        <f>'Core Indicators'!DR7</f>
        <v>2</v>
      </c>
      <c r="P7" s="200">
        <f>'Core Indicators'!DZ7</f>
        <v>3</v>
      </c>
      <c r="Q7" s="200">
        <f>'Core Indicators'!EH7</f>
        <v>3</v>
      </c>
      <c r="R7" s="200">
        <f>'Core Indicators'!EP7</f>
        <v>3</v>
      </c>
      <c r="S7" s="158">
        <f t="shared" si="7"/>
        <v>1.4170248394723415</v>
      </c>
      <c r="T7" s="158">
        <f t="shared" si="8"/>
        <v>1.3333333333333333</v>
      </c>
      <c r="U7" s="198">
        <v>1</v>
      </c>
      <c r="V7" s="198">
        <v>1</v>
      </c>
      <c r="W7" s="198">
        <f>'Core Indicators'!EX7</f>
        <v>3</v>
      </c>
      <c r="X7" s="158">
        <f t="shared" si="9"/>
        <v>2</v>
      </c>
      <c r="Y7" s="198">
        <v>1</v>
      </c>
      <c r="Z7" s="158">
        <f t="shared" si="10"/>
        <v>1.5</v>
      </c>
      <c r="AA7" s="198">
        <f>'Core Indicators'!FF7</f>
        <v>1</v>
      </c>
      <c r="AB7" s="198">
        <f t="shared" si="11"/>
        <v>2</v>
      </c>
      <c r="AC7" s="11">
        <f>'Core Indicators'!GD7</f>
        <v>2</v>
      </c>
      <c r="AD7" s="11">
        <f>'Core Indicators'!GL7</f>
        <v>2</v>
      </c>
      <c r="AE7" s="11">
        <f>'Core Indicators'!GT7</f>
        <v>2</v>
      </c>
      <c r="AF7" s="11">
        <f>'Core Indicators'!HB7</f>
        <v>2</v>
      </c>
      <c r="AG7" s="11">
        <f t="shared" si="12"/>
        <v>2</v>
      </c>
      <c r="AH7" s="11">
        <f>'Core Indicators'!HJ7</f>
        <v>2</v>
      </c>
      <c r="AI7" s="11">
        <f>'Core Indicators'!HR7</f>
        <v>2</v>
      </c>
      <c r="AJ7" s="11">
        <f t="shared" si="13"/>
        <v>2</v>
      </c>
      <c r="AK7" s="11">
        <f>'Core Indicators'!HZ7</f>
        <v>2</v>
      </c>
      <c r="AL7" s="11">
        <f>'Core Indicators'!IH7</f>
        <v>2</v>
      </c>
      <c r="AM7" s="11">
        <f>'Core Indicators'!IP7</f>
        <v>2</v>
      </c>
      <c r="AN7" s="11">
        <f t="shared" si="14"/>
        <v>2</v>
      </c>
    </row>
    <row r="8" spans="1:40">
      <c r="A8" s="198" t="str">
        <f>Lists!C:C</f>
        <v>BGD002</v>
      </c>
      <c r="B8" s="157">
        <f t="shared" si="0"/>
        <v>2.0090190831385724</v>
      </c>
      <c r="C8" s="158">
        <f t="shared" si="1"/>
        <v>0</v>
      </c>
      <c r="D8" s="199">
        <f t="shared" si="2"/>
        <v>2.385292817677569</v>
      </c>
      <c r="E8" s="198">
        <f>'Core Indicators'!R8</f>
        <v>1</v>
      </c>
      <c r="F8" s="198">
        <f>'Core Indicators'!Z8</f>
        <v>3</v>
      </c>
      <c r="G8" s="158">
        <f t="shared" si="3"/>
        <v>2.0550443225426682</v>
      </c>
      <c r="H8" s="198">
        <f>'Core Indicators'!AH8</f>
        <v>3</v>
      </c>
      <c r="I8" s="198">
        <f>'Core Indicators'!AP8</f>
        <v>1</v>
      </c>
      <c r="J8" s="198">
        <f>'Core Indicators'!BN8</f>
        <v>3</v>
      </c>
      <c r="K8" s="234">
        <f t="shared" si="4"/>
        <v>2.0550443225426682</v>
      </c>
      <c r="L8" s="157">
        <f t="shared" si="5"/>
        <v>2.5405356373332961</v>
      </c>
      <c r="M8" s="199">
        <f t="shared" si="6"/>
        <v>2.2000000000000002</v>
      </c>
      <c r="N8" s="200">
        <f>'Core Indicators'!DJ8</f>
        <v>1</v>
      </c>
      <c r="O8" s="200">
        <f>'Core Indicators'!DR8</f>
        <v>1</v>
      </c>
      <c r="P8" s="200">
        <f>'Core Indicators'!DZ8</f>
        <v>3</v>
      </c>
      <c r="Q8" s="200">
        <f>'Core Indicators'!EH8</f>
        <v>3</v>
      </c>
      <c r="R8" s="200">
        <f>'Core Indicators'!EP8</f>
        <v>3</v>
      </c>
      <c r="S8" s="158">
        <f t="shared" si="7"/>
        <v>1.4170248394723415</v>
      </c>
      <c r="T8" s="158">
        <f t="shared" si="8"/>
        <v>1.3333333333333333</v>
      </c>
      <c r="U8" s="198">
        <v>1</v>
      </c>
      <c r="V8" s="198">
        <v>1</v>
      </c>
      <c r="W8" s="198">
        <f>'Core Indicators'!EX8</f>
        <v>3</v>
      </c>
      <c r="X8" s="158">
        <f t="shared" si="9"/>
        <v>2</v>
      </c>
      <c r="Y8" s="198">
        <v>1</v>
      </c>
      <c r="Z8" s="158">
        <f t="shared" si="10"/>
        <v>1.5</v>
      </c>
      <c r="AA8" s="198">
        <f>'Core Indicators'!FF8</f>
        <v>1</v>
      </c>
      <c r="AB8" s="198">
        <f t="shared" si="11"/>
        <v>2</v>
      </c>
      <c r="AC8" s="11">
        <f>'Core Indicators'!GD8</f>
        <v>2</v>
      </c>
      <c r="AD8" s="11">
        <f>'Core Indicators'!GL8</f>
        <v>2</v>
      </c>
      <c r="AE8" s="11">
        <f>'Core Indicators'!GT8</f>
        <v>2</v>
      </c>
      <c r="AF8" s="11">
        <f>'Core Indicators'!HB8</f>
        <v>2</v>
      </c>
      <c r="AG8" s="11">
        <f t="shared" si="12"/>
        <v>2</v>
      </c>
      <c r="AH8" s="11">
        <f>'Core Indicators'!HJ8</f>
        <v>2</v>
      </c>
      <c r="AI8" s="11">
        <f>'Core Indicators'!HR8</f>
        <v>2</v>
      </c>
      <c r="AJ8" s="11">
        <f t="shared" si="13"/>
        <v>2</v>
      </c>
      <c r="AK8" s="11">
        <f>'Core Indicators'!HZ8</f>
        <v>2</v>
      </c>
      <c r="AL8" s="11">
        <f>'Core Indicators'!IH8</f>
        <v>2</v>
      </c>
      <c r="AM8" s="11">
        <f>'Core Indicators'!IP8</f>
        <v>2</v>
      </c>
      <c r="AN8" s="11">
        <f t="shared" si="14"/>
        <v>2</v>
      </c>
    </row>
    <row r="9" spans="1:40">
      <c r="A9" s="198" t="str">
        <f>Lists!C:C</f>
        <v>BGD012</v>
      </c>
      <c r="B9" s="157">
        <f t="shared" si="0"/>
        <v>2.3910530517969661</v>
      </c>
      <c r="C9" s="158">
        <f t="shared" si="1"/>
        <v>2</v>
      </c>
      <c r="D9" s="199">
        <f t="shared" si="2"/>
        <v>1.8435047902953339</v>
      </c>
      <c r="E9" s="198">
        <f>'Core Indicators'!R9</f>
        <v>1</v>
      </c>
      <c r="F9" s="198">
        <f>'Core Indicators'!Z9</f>
        <v>2</v>
      </c>
      <c r="G9" s="158">
        <f t="shared" si="3"/>
        <v>1.5130145920025719</v>
      </c>
      <c r="H9" s="198">
        <f>'Core Indicators'!AH9</f>
        <v>2</v>
      </c>
      <c r="I9" s="198" t="str">
        <f>'Core Indicators'!AP9</f>
        <v>x</v>
      </c>
      <c r="J9" s="198" t="str">
        <f>'Core Indicators'!BN9</f>
        <v>x</v>
      </c>
      <c r="K9" s="234" t="str">
        <f t="shared" si="4"/>
        <v>x</v>
      </c>
      <c r="L9" s="157">
        <f t="shared" si="5"/>
        <v>2</v>
      </c>
      <c r="M9" s="199">
        <f t="shared" si="6"/>
        <v>3</v>
      </c>
      <c r="N9" s="200">
        <f>'Core Indicators'!DJ9</f>
        <v>3</v>
      </c>
      <c r="O9" s="200">
        <f>'Core Indicators'!DR9</f>
        <v>3</v>
      </c>
      <c r="P9" s="200">
        <f>'Core Indicators'!DZ9</f>
        <v>3</v>
      </c>
      <c r="Q9" s="200">
        <f>'Core Indicators'!EH9</f>
        <v>3</v>
      </c>
      <c r="R9" s="200">
        <f>'Core Indicators'!EP9</f>
        <v>3</v>
      </c>
      <c r="S9" s="158">
        <f t="shared" si="7"/>
        <v>1.7800928797192186</v>
      </c>
      <c r="T9" s="158">
        <f t="shared" si="8"/>
        <v>1</v>
      </c>
      <c r="U9" s="198">
        <v>1</v>
      </c>
      <c r="V9" s="198">
        <v>1</v>
      </c>
      <c r="W9" s="198">
        <f>'Core Indicators'!EX9</f>
        <v>1</v>
      </c>
      <c r="X9" s="158">
        <f t="shared" si="9"/>
        <v>1</v>
      </c>
      <c r="Y9" s="198">
        <v>1</v>
      </c>
      <c r="Z9" s="158">
        <f t="shared" si="10"/>
        <v>2.5</v>
      </c>
      <c r="AA9" s="198">
        <f>'Core Indicators'!FF9</f>
        <v>3</v>
      </c>
      <c r="AB9" s="198">
        <f t="shared" si="11"/>
        <v>2</v>
      </c>
      <c r="AC9" s="11">
        <f>'Core Indicators'!GD9</f>
        <v>2</v>
      </c>
      <c r="AD9" s="11">
        <f>'Core Indicators'!GL9</f>
        <v>2</v>
      </c>
      <c r="AE9" s="11">
        <f>'Core Indicators'!GT9</f>
        <v>2</v>
      </c>
      <c r="AF9" s="11">
        <f>'Core Indicators'!HB9</f>
        <v>2</v>
      </c>
      <c r="AG9" s="11">
        <f t="shared" si="12"/>
        <v>2</v>
      </c>
      <c r="AH9" s="11">
        <f>'Core Indicators'!HJ9</f>
        <v>2</v>
      </c>
      <c r="AI9" s="11">
        <f>'Core Indicators'!HR9</f>
        <v>2</v>
      </c>
      <c r="AJ9" s="11">
        <f t="shared" si="13"/>
        <v>2</v>
      </c>
      <c r="AK9" s="11">
        <f>'Core Indicators'!HZ9</f>
        <v>2</v>
      </c>
      <c r="AL9" s="11">
        <f>'Core Indicators'!IH9</f>
        <v>2</v>
      </c>
      <c r="AM9" s="11">
        <f>'Core Indicators'!IP9</f>
        <v>2</v>
      </c>
      <c r="AN9" s="11">
        <f t="shared" si="14"/>
        <v>2</v>
      </c>
    </row>
    <row r="10" spans="1:40">
      <c r="A10" s="198" t="str">
        <f>Lists!C:C</f>
        <v>BRA002</v>
      </c>
      <c r="B10" s="157">
        <f t="shared" si="0"/>
        <v>2.0943051000630191</v>
      </c>
      <c r="C10" s="158">
        <f t="shared" si="1"/>
        <v>2</v>
      </c>
      <c r="D10" s="199">
        <f t="shared" si="2"/>
        <v>2.3635441333537432</v>
      </c>
      <c r="E10" s="198">
        <f>'Core Indicators'!R10</f>
        <v>3</v>
      </c>
      <c r="F10" s="198">
        <f>'Core Indicators'!Z10</f>
        <v>3</v>
      </c>
      <c r="G10" s="158">
        <f t="shared" si="3"/>
        <v>3.0000000000000004</v>
      </c>
      <c r="H10" s="198">
        <f>'Core Indicators'!AH10</f>
        <v>2</v>
      </c>
      <c r="I10" s="198">
        <f>'Core Indicators'!AP10</f>
        <v>2</v>
      </c>
      <c r="J10" s="198" t="str">
        <f>'Core Indicators'!BN10</f>
        <v>x</v>
      </c>
      <c r="K10" s="234">
        <f t="shared" si="4"/>
        <v>2</v>
      </c>
      <c r="L10" s="157">
        <f t="shared" si="5"/>
        <v>2.0000000000000009</v>
      </c>
      <c r="M10" s="199">
        <f t="shared" si="6"/>
        <v>2.3333333333333335</v>
      </c>
      <c r="N10" s="200">
        <f>'Core Indicators'!DJ10</f>
        <v>2</v>
      </c>
      <c r="O10" s="200">
        <f>'Core Indicators'!DR10</f>
        <v>2</v>
      </c>
      <c r="P10" s="200">
        <f>'Core Indicators'!DZ10</f>
        <v>3</v>
      </c>
      <c r="Q10" s="200" t="str">
        <f>'Core Indicators'!EH10</f>
        <v>x</v>
      </c>
      <c r="R10" s="200" t="str">
        <f>'Core Indicators'!EP10</f>
        <v>x</v>
      </c>
      <c r="S10" s="158">
        <f t="shared" si="7"/>
        <v>1.5130145920025719</v>
      </c>
      <c r="T10" s="158">
        <f t="shared" si="8"/>
        <v>1</v>
      </c>
      <c r="U10" s="198">
        <v>1</v>
      </c>
      <c r="V10" s="198">
        <v>1</v>
      </c>
      <c r="W10" s="198" t="str">
        <f>'Core Indicators'!EX10</f>
        <v>x</v>
      </c>
      <c r="X10" s="158">
        <f t="shared" si="9"/>
        <v>1</v>
      </c>
      <c r="Y10" s="198">
        <v>1</v>
      </c>
      <c r="Z10" s="158">
        <f t="shared" si="10"/>
        <v>2</v>
      </c>
      <c r="AA10" s="198">
        <f>'Core Indicators'!FF10</f>
        <v>2</v>
      </c>
      <c r="AB10" s="198">
        <f t="shared" si="11"/>
        <v>2</v>
      </c>
      <c r="AC10" s="11">
        <f>'Core Indicators'!GD10</f>
        <v>2</v>
      </c>
      <c r="AD10" s="11">
        <f>'Core Indicators'!GL10</f>
        <v>2</v>
      </c>
      <c r="AE10" s="11">
        <f>'Core Indicators'!GT10</f>
        <v>2</v>
      </c>
      <c r="AF10" s="11">
        <f>'Core Indicators'!HB10</f>
        <v>2</v>
      </c>
      <c r="AG10" s="11">
        <f t="shared" si="12"/>
        <v>2</v>
      </c>
      <c r="AH10" s="11">
        <f>'Core Indicators'!HJ10</f>
        <v>2</v>
      </c>
      <c r="AI10" s="11">
        <f>'Core Indicators'!HR10</f>
        <v>2</v>
      </c>
      <c r="AJ10" s="11">
        <f t="shared" si="13"/>
        <v>2</v>
      </c>
      <c r="AK10" s="11">
        <f>'Core Indicators'!HZ10</f>
        <v>2</v>
      </c>
      <c r="AL10" s="11">
        <f>'Core Indicators'!IH10</f>
        <v>2</v>
      </c>
      <c r="AM10" s="11">
        <f>'Core Indicators'!IP10</f>
        <v>2</v>
      </c>
      <c r="AN10" s="11">
        <f t="shared" si="14"/>
        <v>2</v>
      </c>
    </row>
    <row r="11" spans="1:40">
      <c r="A11" s="198" t="str">
        <f>Lists!C:C</f>
        <v>CAF001</v>
      </c>
      <c r="B11" s="157">
        <f t="shared" si="0"/>
        <v>2.3347597320908857</v>
      </c>
      <c r="C11" s="158">
        <f t="shared" si="1"/>
        <v>0</v>
      </c>
      <c r="D11" s="199">
        <f t="shared" si="2"/>
        <v>1.8435047902953339</v>
      </c>
      <c r="E11" s="198">
        <f>'Core Indicators'!R11</f>
        <v>1</v>
      </c>
      <c r="F11" s="198">
        <f>'Core Indicators'!Z11</f>
        <v>2</v>
      </c>
      <c r="G11" s="158">
        <f t="shared" si="3"/>
        <v>1.5130145920025719</v>
      </c>
      <c r="H11" s="198">
        <f>'Core Indicators'!AH11</f>
        <v>2</v>
      </c>
      <c r="I11" s="198">
        <f>'Core Indicators'!AP11</f>
        <v>2</v>
      </c>
      <c r="J11" s="198">
        <f>'Core Indicators'!BN11</f>
        <v>2</v>
      </c>
      <c r="K11" s="234">
        <f t="shared" si="4"/>
        <v>2.0000000000000009</v>
      </c>
      <c r="L11" s="157">
        <f t="shared" si="5"/>
        <v>2.0000000000000009</v>
      </c>
      <c r="M11" s="199">
        <f t="shared" si="6"/>
        <v>3</v>
      </c>
      <c r="N11" s="200">
        <f>'Core Indicators'!DJ11</f>
        <v>3</v>
      </c>
      <c r="O11" s="200">
        <f>'Core Indicators'!DR11</f>
        <v>3</v>
      </c>
      <c r="P11" s="200">
        <f>'Core Indicators'!DZ11</f>
        <v>3</v>
      </c>
      <c r="Q11" s="200">
        <f>'Core Indicators'!EH11</f>
        <v>3</v>
      </c>
      <c r="R11" s="200">
        <f>'Core Indicators'!EP11</f>
        <v>3</v>
      </c>
      <c r="S11" s="158">
        <f t="shared" si="7"/>
        <v>1.5924484806989505</v>
      </c>
      <c r="T11" s="158">
        <f t="shared" si="8"/>
        <v>1.1666666666666667</v>
      </c>
      <c r="U11" s="198">
        <v>1</v>
      </c>
      <c r="V11" s="198">
        <v>1</v>
      </c>
      <c r="W11" s="198">
        <f>'Core Indicators'!EX11</f>
        <v>2</v>
      </c>
      <c r="X11" s="158">
        <f t="shared" si="9"/>
        <v>1.5</v>
      </c>
      <c r="Y11" s="198">
        <v>1</v>
      </c>
      <c r="Z11" s="158">
        <f t="shared" si="10"/>
        <v>2</v>
      </c>
      <c r="AA11" s="198">
        <f>'Core Indicators'!FF11</f>
        <v>2</v>
      </c>
      <c r="AB11" s="198">
        <f t="shared" si="11"/>
        <v>2</v>
      </c>
      <c r="AC11" s="11">
        <f>'Core Indicators'!GD11</f>
        <v>2</v>
      </c>
      <c r="AD11" s="11">
        <f>'Core Indicators'!GL11</f>
        <v>2</v>
      </c>
      <c r="AE11" s="11">
        <f>'Core Indicators'!GT11</f>
        <v>2</v>
      </c>
      <c r="AF11" s="11">
        <f>'Core Indicators'!HB11</f>
        <v>2</v>
      </c>
      <c r="AG11" s="11">
        <f t="shared" si="12"/>
        <v>2</v>
      </c>
      <c r="AH11" s="11">
        <f>'Core Indicators'!HJ11</f>
        <v>2</v>
      </c>
      <c r="AI11" s="11">
        <f>'Core Indicators'!HR11</f>
        <v>2</v>
      </c>
      <c r="AJ11" s="11">
        <f t="shared" si="13"/>
        <v>2</v>
      </c>
      <c r="AK11" s="11">
        <f>'Core Indicators'!HZ11</f>
        <v>2</v>
      </c>
      <c r="AL11" s="11">
        <f>'Core Indicators'!IH11</f>
        <v>2</v>
      </c>
      <c r="AM11" s="11">
        <f>'Core Indicators'!IP11</f>
        <v>2</v>
      </c>
      <c r="AN11" s="11">
        <f t="shared" si="14"/>
        <v>2</v>
      </c>
    </row>
    <row r="12" spans="1:40">
      <c r="A12" s="198" t="str">
        <f>Lists!C:C</f>
        <v>CHL002</v>
      </c>
      <c r="B12" s="157">
        <f t="shared" si="0"/>
        <v>2.103752961529993</v>
      </c>
      <c r="C12" s="158">
        <f t="shared" si="1"/>
        <v>0</v>
      </c>
      <c r="D12" s="199">
        <f t="shared" si="2"/>
        <v>2.5243365486986886</v>
      </c>
      <c r="E12" s="198">
        <f>'Core Indicators'!R12</f>
        <v>3</v>
      </c>
      <c r="F12" s="198">
        <f>'Core Indicators'!Z12</f>
        <v>3</v>
      </c>
      <c r="G12" s="158">
        <f t="shared" si="3"/>
        <v>3.0000000000000004</v>
      </c>
      <c r="H12" s="198">
        <f>'Core Indicators'!AH12</f>
        <v>2</v>
      </c>
      <c r="I12" s="198">
        <f>'Core Indicators'!AP12</f>
        <v>2</v>
      </c>
      <c r="J12" s="198">
        <f>'Core Indicators'!BN12</f>
        <v>3</v>
      </c>
      <c r="K12" s="234">
        <f t="shared" si="4"/>
        <v>2.5145283849401343</v>
      </c>
      <c r="L12" s="157">
        <f t="shared" si="5"/>
        <v>2.261002614939879</v>
      </c>
      <c r="M12" s="199">
        <f t="shared" si="6"/>
        <v>2.3333333333333335</v>
      </c>
      <c r="N12" s="200">
        <f>'Core Indicators'!DJ12</f>
        <v>2</v>
      </c>
      <c r="O12" s="200">
        <f>'Core Indicators'!DR12</f>
        <v>2</v>
      </c>
      <c r="P12" s="200">
        <f>'Core Indicators'!DZ12</f>
        <v>3</v>
      </c>
      <c r="Q12" s="200" t="str">
        <f>'Core Indicators'!EH12</f>
        <v>x</v>
      </c>
      <c r="R12" s="200" t="str">
        <f>'Core Indicators'!EP12</f>
        <v>x</v>
      </c>
      <c r="S12" s="158">
        <f t="shared" si="7"/>
        <v>1.4170248394723415</v>
      </c>
      <c r="T12" s="158">
        <f t="shared" si="8"/>
        <v>1.3333333333333333</v>
      </c>
      <c r="U12" s="198">
        <v>1</v>
      </c>
      <c r="V12" s="198">
        <v>1</v>
      </c>
      <c r="W12" s="198">
        <f>'Core Indicators'!EX12</f>
        <v>3</v>
      </c>
      <c r="X12" s="158">
        <f t="shared" si="9"/>
        <v>2</v>
      </c>
      <c r="Y12" s="198">
        <v>1</v>
      </c>
      <c r="Z12" s="158">
        <f t="shared" si="10"/>
        <v>1.5</v>
      </c>
      <c r="AA12" s="198">
        <f>'Core Indicators'!FF12</f>
        <v>1</v>
      </c>
      <c r="AB12" s="198">
        <f t="shared" si="11"/>
        <v>2</v>
      </c>
      <c r="AC12" s="11">
        <f>'Core Indicators'!GD12</f>
        <v>2</v>
      </c>
      <c r="AD12" s="11">
        <f>'Core Indicators'!GL12</f>
        <v>2</v>
      </c>
      <c r="AE12" s="11">
        <f>'Core Indicators'!GT12</f>
        <v>2</v>
      </c>
      <c r="AF12" s="11">
        <f>'Core Indicators'!HB12</f>
        <v>2</v>
      </c>
      <c r="AG12" s="11">
        <f t="shared" si="12"/>
        <v>2</v>
      </c>
      <c r="AH12" s="11">
        <f>'Core Indicators'!HJ12</f>
        <v>2</v>
      </c>
      <c r="AI12" s="11">
        <f>'Core Indicators'!HR12</f>
        <v>2</v>
      </c>
      <c r="AJ12" s="11">
        <f t="shared" si="13"/>
        <v>2</v>
      </c>
      <c r="AK12" s="11">
        <f>'Core Indicators'!HZ12</f>
        <v>2</v>
      </c>
      <c r="AL12" s="11">
        <f>'Core Indicators'!IH12</f>
        <v>2</v>
      </c>
      <c r="AM12" s="11">
        <f>'Core Indicators'!IP12</f>
        <v>2</v>
      </c>
      <c r="AN12" s="11">
        <f t="shared" si="14"/>
        <v>2</v>
      </c>
    </row>
    <row r="13" spans="1:40">
      <c r="A13" s="198" t="str">
        <f>Lists!C:C</f>
        <v>CIV002</v>
      </c>
      <c r="B13" s="157">
        <f t="shared" si="0"/>
        <v>2.3765143790065015</v>
      </c>
      <c r="C13" s="158">
        <f t="shared" si="1"/>
        <v>2</v>
      </c>
      <c r="D13" s="199">
        <f t="shared" si="2"/>
        <v>2.1789375272899889</v>
      </c>
      <c r="E13" s="198">
        <f>'Core Indicators'!R13</f>
        <v>2</v>
      </c>
      <c r="F13" s="198">
        <f>'Core Indicators'!Z13</f>
        <v>3</v>
      </c>
      <c r="G13" s="158">
        <f t="shared" si="3"/>
        <v>2.5145283849401343</v>
      </c>
      <c r="H13" s="198">
        <f>'Core Indicators'!AH13</f>
        <v>2</v>
      </c>
      <c r="I13" s="198">
        <f>'Core Indicators'!AP13</f>
        <v>2</v>
      </c>
      <c r="J13" s="198" t="str">
        <f>'Core Indicators'!BN13</f>
        <v>x</v>
      </c>
      <c r="K13" s="234">
        <f t="shared" si="4"/>
        <v>2</v>
      </c>
      <c r="L13" s="157">
        <f t="shared" si="5"/>
        <v>2.0000000000000009</v>
      </c>
      <c r="M13" s="199">
        <f t="shared" si="6"/>
        <v>3</v>
      </c>
      <c r="N13" s="200">
        <f>'Core Indicators'!DJ13</f>
        <v>3</v>
      </c>
      <c r="O13" s="200">
        <f>'Core Indicators'!DR13</f>
        <v>3</v>
      </c>
      <c r="P13" s="200">
        <f>'Core Indicators'!DZ13</f>
        <v>3</v>
      </c>
      <c r="Q13" s="200" t="str">
        <f>'Core Indicators'!EH13</f>
        <v>x</v>
      </c>
      <c r="R13" s="200" t="str">
        <f>'Core Indicators'!EP13</f>
        <v>x</v>
      </c>
      <c r="S13" s="158">
        <f t="shared" si="7"/>
        <v>1.5130145920025719</v>
      </c>
      <c r="T13" s="158">
        <f t="shared" si="8"/>
        <v>1</v>
      </c>
      <c r="U13" s="198">
        <v>1</v>
      </c>
      <c r="V13" s="198">
        <v>1</v>
      </c>
      <c r="W13" s="198" t="str">
        <f>'Core Indicators'!EX13</f>
        <v>x</v>
      </c>
      <c r="X13" s="158">
        <f t="shared" si="9"/>
        <v>1</v>
      </c>
      <c r="Y13" s="198">
        <v>1</v>
      </c>
      <c r="Z13" s="158">
        <f t="shared" si="10"/>
        <v>2</v>
      </c>
      <c r="AA13" s="198">
        <f>'Core Indicators'!FF13</f>
        <v>2</v>
      </c>
      <c r="AB13" s="198">
        <f t="shared" si="11"/>
        <v>2</v>
      </c>
      <c r="AC13" s="11">
        <f>'Core Indicators'!GD13</f>
        <v>2</v>
      </c>
      <c r="AD13" s="11">
        <f>'Core Indicators'!GL13</f>
        <v>2</v>
      </c>
      <c r="AE13" s="11">
        <f>'Core Indicators'!GT13</f>
        <v>2</v>
      </c>
      <c r="AF13" s="11">
        <f>'Core Indicators'!HB13</f>
        <v>2</v>
      </c>
      <c r="AG13" s="11">
        <f t="shared" si="12"/>
        <v>2</v>
      </c>
      <c r="AH13" s="11">
        <f>'Core Indicators'!HJ13</f>
        <v>2</v>
      </c>
      <c r="AI13" s="11">
        <f>'Core Indicators'!HR13</f>
        <v>2</v>
      </c>
      <c r="AJ13" s="11">
        <f t="shared" si="13"/>
        <v>2</v>
      </c>
      <c r="AK13" s="11">
        <f>'Core Indicators'!HZ13</f>
        <v>2</v>
      </c>
      <c r="AL13" s="11">
        <f>'Core Indicators'!IH13</f>
        <v>2</v>
      </c>
      <c r="AM13" s="11">
        <f>'Core Indicators'!IP13</f>
        <v>2</v>
      </c>
      <c r="AN13" s="11">
        <f t="shared" si="14"/>
        <v>2</v>
      </c>
    </row>
    <row r="14" spans="1:40">
      <c r="A14" s="198" t="str">
        <f>Lists!C:C</f>
        <v>CMR005</v>
      </c>
      <c r="B14" s="157">
        <f t="shared" si="0"/>
        <v>2.5055159626482402</v>
      </c>
      <c r="C14" s="158">
        <f t="shared" si="1"/>
        <v>0</v>
      </c>
      <c r="D14" s="199">
        <f t="shared" si="2"/>
        <v>2.6805626665280533</v>
      </c>
      <c r="E14" s="198">
        <f>'Core Indicators'!R14</f>
        <v>2</v>
      </c>
      <c r="F14" s="198">
        <f>'Core Indicators'!Z14</f>
        <v>3</v>
      </c>
      <c r="G14" s="158">
        <f t="shared" si="3"/>
        <v>2.5145283849401343</v>
      </c>
      <c r="H14" s="198">
        <f>'Core Indicators'!AH14</f>
        <v>3</v>
      </c>
      <c r="I14" s="198">
        <f>'Core Indicators'!AP14</f>
        <v>3</v>
      </c>
      <c r="J14" s="198">
        <f>'Core Indicators'!BN14</f>
        <v>2</v>
      </c>
      <c r="K14" s="234">
        <f t="shared" si="4"/>
        <v>2.5145283849401343</v>
      </c>
      <c r="L14" s="157">
        <f t="shared" si="5"/>
        <v>2.7607914963998721</v>
      </c>
      <c r="M14" s="199">
        <f t="shared" si="6"/>
        <v>3</v>
      </c>
      <c r="N14" s="200">
        <f>'Core Indicators'!DJ14</f>
        <v>3</v>
      </c>
      <c r="O14" s="200">
        <f>'Core Indicators'!DR14</f>
        <v>3</v>
      </c>
      <c r="P14" s="200">
        <f>'Core Indicators'!DZ14</f>
        <v>3</v>
      </c>
      <c r="Q14" s="200">
        <f>'Core Indicators'!EH14</f>
        <v>3</v>
      </c>
      <c r="R14" s="200">
        <f>'Core Indicators'!EP14</f>
        <v>3</v>
      </c>
      <c r="S14" s="158">
        <f t="shared" si="7"/>
        <v>1.5924484806989505</v>
      </c>
      <c r="T14" s="158">
        <f t="shared" si="8"/>
        <v>1.1666666666666667</v>
      </c>
      <c r="U14" s="198">
        <v>1</v>
      </c>
      <c r="V14" s="198">
        <v>1</v>
      </c>
      <c r="W14" s="198">
        <f>'Core Indicators'!EX14</f>
        <v>2</v>
      </c>
      <c r="X14" s="158">
        <f t="shared" si="9"/>
        <v>1.5</v>
      </c>
      <c r="Y14" s="198">
        <v>1</v>
      </c>
      <c r="Z14" s="158">
        <f t="shared" si="10"/>
        <v>2</v>
      </c>
      <c r="AA14" s="198">
        <f>'Core Indicators'!FF14</f>
        <v>2</v>
      </c>
      <c r="AB14" s="198">
        <f t="shared" si="11"/>
        <v>2</v>
      </c>
      <c r="AC14" s="11">
        <f>'Core Indicators'!GD14</f>
        <v>2</v>
      </c>
      <c r="AD14" s="11">
        <f>'Core Indicators'!GL14</f>
        <v>2</v>
      </c>
      <c r="AE14" s="11">
        <f>'Core Indicators'!GT14</f>
        <v>2</v>
      </c>
      <c r="AF14" s="11">
        <f>'Core Indicators'!HB14</f>
        <v>2</v>
      </c>
      <c r="AG14" s="11">
        <f t="shared" si="12"/>
        <v>2</v>
      </c>
      <c r="AH14" s="11">
        <f>'Core Indicators'!HJ14</f>
        <v>2</v>
      </c>
      <c r="AI14" s="11">
        <f>'Core Indicators'!HR14</f>
        <v>2</v>
      </c>
      <c r="AJ14" s="11">
        <f t="shared" si="13"/>
        <v>2</v>
      </c>
      <c r="AK14" s="11">
        <f>'Core Indicators'!HZ14</f>
        <v>2</v>
      </c>
      <c r="AL14" s="11">
        <f>'Core Indicators'!IH14</f>
        <v>2</v>
      </c>
      <c r="AM14" s="11">
        <f>'Core Indicators'!IP14</f>
        <v>2</v>
      </c>
      <c r="AN14" s="11">
        <f t="shared" si="14"/>
        <v>2</v>
      </c>
    </row>
    <row r="15" spans="1:40">
      <c r="A15" s="198" t="str">
        <f>Lists!C:C</f>
        <v>COD001</v>
      </c>
      <c r="B15" s="157">
        <f t="shared" si="0"/>
        <v>2.1321782483202543</v>
      </c>
      <c r="C15" s="158">
        <f t="shared" si="1"/>
        <v>0</v>
      </c>
      <c r="D15" s="199">
        <f t="shared" si="2"/>
        <v>1.8435047902953339</v>
      </c>
      <c r="E15" s="198">
        <f>'Core Indicators'!R15</f>
        <v>1</v>
      </c>
      <c r="F15" s="198">
        <f>'Core Indicators'!Z15</f>
        <v>2</v>
      </c>
      <c r="G15" s="158">
        <f t="shared" si="3"/>
        <v>1.5130145920025719</v>
      </c>
      <c r="H15" s="198">
        <f>'Core Indicators'!AH15</f>
        <v>2</v>
      </c>
      <c r="I15" s="198">
        <f>'Core Indicators'!AP15</f>
        <v>2</v>
      </c>
      <c r="J15" s="198">
        <f>'Core Indicators'!BN15</f>
        <v>2</v>
      </c>
      <c r="K15" s="234">
        <f t="shared" si="4"/>
        <v>2.0000000000000009</v>
      </c>
      <c r="L15" s="157">
        <f t="shared" si="5"/>
        <v>2.0000000000000009</v>
      </c>
      <c r="M15" s="199">
        <f t="shared" si="6"/>
        <v>2.6</v>
      </c>
      <c r="N15" s="200">
        <f>'Core Indicators'!DJ15</f>
        <v>2</v>
      </c>
      <c r="O15" s="200">
        <f>'Core Indicators'!DR15</f>
        <v>2</v>
      </c>
      <c r="P15" s="200">
        <f>'Core Indicators'!DZ15</f>
        <v>3</v>
      </c>
      <c r="Q15" s="200">
        <f>'Core Indicators'!EH15</f>
        <v>3</v>
      </c>
      <c r="R15" s="200">
        <f>'Core Indicators'!EP15</f>
        <v>3</v>
      </c>
      <c r="S15" s="158">
        <f t="shared" si="7"/>
        <v>1.5924484806989505</v>
      </c>
      <c r="T15" s="158">
        <f t="shared" si="8"/>
        <v>1.1666666666666667</v>
      </c>
      <c r="U15" s="198">
        <v>1</v>
      </c>
      <c r="V15" s="198">
        <v>1</v>
      </c>
      <c r="W15" s="198">
        <f>'Core Indicators'!EX15</f>
        <v>2</v>
      </c>
      <c r="X15" s="158">
        <f t="shared" si="9"/>
        <v>1.5</v>
      </c>
      <c r="Y15" s="198">
        <v>1</v>
      </c>
      <c r="Z15" s="158">
        <f t="shared" si="10"/>
        <v>2</v>
      </c>
      <c r="AA15" s="198">
        <f>'Core Indicators'!FF15</f>
        <v>2</v>
      </c>
      <c r="AB15" s="198">
        <f t="shared" si="11"/>
        <v>2</v>
      </c>
      <c r="AC15" s="11">
        <f>'Core Indicators'!GD15</f>
        <v>2</v>
      </c>
      <c r="AD15" s="11">
        <f>'Core Indicators'!GL15</f>
        <v>2</v>
      </c>
      <c r="AE15" s="11">
        <f>'Core Indicators'!GT15</f>
        <v>2</v>
      </c>
      <c r="AF15" s="11">
        <f>'Core Indicators'!HB15</f>
        <v>2</v>
      </c>
      <c r="AG15" s="11">
        <f t="shared" si="12"/>
        <v>2</v>
      </c>
      <c r="AH15" s="11">
        <f>'Core Indicators'!HJ15</f>
        <v>2</v>
      </c>
      <c r="AI15" s="11">
        <f>'Core Indicators'!HR15</f>
        <v>2</v>
      </c>
      <c r="AJ15" s="11">
        <f t="shared" si="13"/>
        <v>2</v>
      </c>
      <c r="AK15" s="11">
        <f>'Core Indicators'!HZ15</f>
        <v>2</v>
      </c>
      <c r="AL15" s="11">
        <f>'Core Indicators'!IH15</f>
        <v>2</v>
      </c>
      <c r="AM15" s="11">
        <f>'Core Indicators'!IP15</f>
        <v>2</v>
      </c>
      <c r="AN15" s="11">
        <f t="shared" si="14"/>
        <v>2</v>
      </c>
    </row>
    <row r="16" spans="1:40">
      <c r="A16" s="198" t="str">
        <f>Lists!C:C</f>
        <v>COL001</v>
      </c>
      <c r="B16" s="157">
        <f t="shared" si="0"/>
        <v>2.39972134899083</v>
      </c>
      <c r="C16" s="158">
        <f t="shared" si="1"/>
        <v>0</v>
      </c>
      <c r="D16" s="199">
        <f t="shared" si="2"/>
        <v>2.1758331468731482</v>
      </c>
      <c r="E16" s="198">
        <f>'Core Indicators'!R16</f>
        <v>2</v>
      </c>
      <c r="F16" s="198">
        <f>'Core Indicators'!Z16</f>
        <v>2</v>
      </c>
      <c r="G16" s="158">
        <f t="shared" si="3"/>
        <v>2.0000000000000009</v>
      </c>
      <c r="H16" s="198">
        <f>'Core Indicators'!AH16</f>
        <v>2</v>
      </c>
      <c r="I16" s="198">
        <f>'Core Indicators'!AP16</f>
        <v>3</v>
      </c>
      <c r="J16" s="198">
        <f>'Core Indicators'!BN16</f>
        <v>2</v>
      </c>
      <c r="K16" s="234">
        <f t="shared" si="4"/>
        <v>2.5145283849401343</v>
      </c>
      <c r="L16" s="157">
        <f t="shared" si="5"/>
        <v>2.261002614939879</v>
      </c>
      <c r="M16" s="199">
        <f t="shared" si="6"/>
        <v>3</v>
      </c>
      <c r="N16" s="200">
        <f>'Core Indicators'!DJ16</f>
        <v>3</v>
      </c>
      <c r="O16" s="200">
        <f>'Core Indicators'!DR16</f>
        <v>3</v>
      </c>
      <c r="P16" s="200">
        <f>'Core Indicators'!DZ16</f>
        <v>3</v>
      </c>
      <c r="Q16" s="200">
        <f>'Core Indicators'!EH16</f>
        <v>3</v>
      </c>
      <c r="R16" s="200">
        <f>'Core Indicators'!EP16</f>
        <v>3</v>
      </c>
      <c r="S16" s="158">
        <f t="shared" si="7"/>
        <v>1.5924484806989505</v>
      </c>
      <c r="T16" s="158">
        <f t="shared" si="8"/>
        <v>1.1666666666666667</v>
      </c>
      <c r="U16" s="198">
        <v>1</v>
      </c>
      <c r="V16" s="198">
        <v>1</v>
      </c>
      <c r="W16" s="198">
        <f>'Core Indicators'!EX16</f>
        <v>2</v>
      </c>
      <c r="X16" s="158">
        <f t="shared" si="9"/>
        <v>1.5</v>
      </c>
      <c r="Y16" s="198">
        <v>1</v>
      </c>
      <c r="Z16" s="158">
        <f t="shared" si="10"/>
        <v>2</v>
      </c>
      <c r="AA16" s="198">
        <f>'Core Indicators'!FF16</f>
        <v>2</v>
      </c>
      <c r="AB16" s="198">
        <f t="shared" si="11"/>
        <v>2</v>
      </c>
      <c r="AC16" s="11">
        <f>'Core Indicators'!GD16</f>
        <v>2</v>
      </c>
      <c r="AD16" s="11">
        <f>'Core Indicators'!GL16</f>
        <v>2</v>
      </c>
      <c r="AE16" s="11">
        <f>'Core Indicators'!GT16</f>
        <v>2</v>
      </c>
      <c r="AF16" s="11">
        <f>'Core Indicators'!HB16</f>
        <v>2</v>
      </c>
      <c r="AG16" s="11">
        <f t="shared" si="12"/>
        <v>2</v>
      </c>
      <c r="AH16" s="11">
        <f>'Core Indicators'!HJ16</f>
        <v>2</v>
      </c>
      <c r="AI16" s="11">
        <f>'Core Indicators'!HR16</f>
        <v>2</v>
      </c>
      <c r="AJ16" s="11">
        <f t="shared" si="13"/>
        <v>2</v>
      </c>
      <c r="AK16" s="11">
        <f>'Core Indicators'!HZ16</f>
        <v>2</v>
      </c>
      <c r="AL16" s="11">
        <f>'Core Indicators'!IH16</f>
        <v>2</v>
      </c>
      <c r="AM16" s="11">
        <f>'Core Indicators'!IP16</f>
        <v>2</v>
      </c>
      <c r="AN16" s="11">
        <f t="shared" si="14"/>
        <v>2</v>
      </c>
    </row>
    <row r="17" spans="1:40">
      <c r="A17" s="198" t="str">
        <f>Lists!C:C</f>
        <v>COL002</v>
      </c>
      <c r="B17" s="157">
        <f t="shared" si="0"/>
        <v>2.2802003461118967</v>
      </c>
      <c r="C17" s="158">
        <f t="shared" si="1"/>
        <v>0</v>
      </c>
      <c r="D17" s="199">
        <f t="shared" si="2"/>
        <v>2.5243365486986886</v>
      </c>
      <c r="E17" s="198">
        <f>'Core Indicators'!R17</f>
        <v>3</v>
      </c>
      <c r="F17" s="198">
        <f>'Core Indicators'!Z17</f>
        <v>3</v>
      </c>
      <c r="G17" s="158">
        <f t="shared" si="3"/>
        <v>3.0000000000000004</v>
      </c>
      <c r="H17" s="198">
        <f>'Core Indicators'!AH17</f>
        <v>2</v>
      </c>
      <c r="I17" s="198">
        <f>'Core Indicators'!AP17</f>
        <v>2</v>
      </c>
      <c r="J17" s="198">
        <f>'Core Indicators'!BN17</f>
        <v>3</v>
      </c>
      <c r="K17" s="234">
        <f t="shared" si="4"/>
        <v>2.5145283849401343</v>
      </c>
      <c r="L17" s="157">
        <f t="shared" si="5"/>
        <v>2.261002614939879</v>
      </c>
      <c r="M17" s="199">
        <f t="shared" si="6"/>
        <v>2.6</v>
      </c>
      <c r="N17" s="200">
        <f>'Core Indicators'!DJ17</f>
        <v>3</v>
      </c>
      <c r="O17" s="200">
        <f>'Core Indicators'!DR17</f>
        <v>2</v>
      </c>
      <c r="P17" s="200">
        <f>'Core Indicators'!DZ17</f>
        <v>2</v>
      </c>
      <c r="Q17" s="200">
        <f>'Core Indicators'!EH17</f>
        <v>3</v>
      </c>
      <c r="R17" s="200">
        <f>'Core Indicators'!EP17</f>
        <v>3</v>
      </c>
      <c r="S17" s="158">
        <f t="shared" si="7"/>
        <v>1.5924484806989505</v>
      </c>
      <c r="T17" s="158">
        <f t="shared" si="8"/>
        <v>1.1666666666666667</v>
      </c>
      <c r="U17" s="198">
        <v>1</v>
      </c>
      <c r="V17" s="198">
        <v>1</v>
      </c>
      <c r="W17" s="198">
        <f>'Core Indicators'!EX17</f>
        <v>2</v>
      </c>
      <c r="X17" s="158">
        <f t="shared" si="9"/>
        <v>1.5</v>
      </c>
      <c r="Y17" s="198">
        <v>1</v>
      </c>
      <c r="Z17" s="158">
        <f t="shared" si="10"/>
        <v>2</v>
      </c>
      <c r="AA17" s="198">
        <f>'Core Indicators'!FF17</f>
        <v>2</v>
      </c>
      <c r="AB17" s="198">
        <f t="shared" si="11"/>
        <v>2</v>
      </c>
      <c r="AC17" s="11">
        <f>'Core Indicators'!GD17</f>
        <v>2</v>
      </c>
      <c r="AD17" s="11">
        <f>'Core Indicators'!GL17</f>
        <v>2</v>
      </c>
      <c r="AE17" s="11">
        <f>'Core Indicators'!GT17</f>
        <v>2</v>
      </c>
      <c r="AF17" s="11">
        <f>'Core Indicators'!HB17</f>
        <v>2</v>
      </c>
      <c r="AG17" s="11">
        <f t="shared" si="12"/>
        <v>2</v>
      </c>
      <c r="AH17" s="11">
        <f>'Core Indicators'!HJ17</f>
        <v>2</v>
      </c>
      <c r="AI17" s="11">
        <f>'Core Indicators'!HR17</f>
        <v>2</v>
      </c>
      <c r="AJ17" s="11">
        <f t="shared" si="13"/>
        <v>2</v>
      </c>
      <c r="AK17" s="11">
        <f>'Core Indicators'!HZ17</f>
        <v>2</v>
      </c>
      <c r="AL17" s="11">
        <f>'Core Indicators'!IH17</f>
        <v>2</v>
      </c>
      <c r="AM17" s="11">
        <f>'Core Indicators'!IP17</f>
        <v>2</v>
      </c>
      <c r="AN17" s="11">
        <f t="shared" si="14"/>
        <v>2</v>
      </c>
    </row>
    <row r="18" spans="1:40">
      <c r="A18" s="198" t="str">
        <f>Lists!C:C</f>
        <v>COL004</v>
      </c>
      <c r="B18" s="157">
        <f t="shared" si="0"/>
        <v>2.202366295872479</v>
      </c>
      <c r="C18" s="158">
        <f t="shared" si="1"/>
        <v>0</v>
      </c>
      <c r="D18" s="199">
        <f t="shared" si="2"/>
        <v>2.1758331468731482</v>
      </c>
      <c r="E18" s="198">
        <f>'Core Indicators'!R18</f>
        <v>2</v>
      </c>
      <c r="F18" s="198">
        <f>'Core Indicators'!Z18</f>
        <v>2</v>
      </c>
      <c r="G18" s="158">
        <f t="shared" si="3"/>
        <v>2.0000000000000009</v>
      </c>
      <c r="H18" s="198">
        <f>'Core Indicators'!AH18</f>
        <v>2</v>
      </c>
      <c r="I18" s="198">
        <f>'Core Indicators'!AP18</f>
        <v>3</v>
      </c>
      <c r="J18" s="198">
        <f>'Core Indicators'!BN18</f>
        <v>2</v>
      </c>
      <c r="K18" s="234">
        <f t="shared" si="4"/>
        <v>2.5145283849401343</v>
      </c>
      <c r="L18" s="157">
        <f t="shared" si="5"/>
        <v>2.261002614939879</v>
      </c>
      <c r="M18" s="199">
        <f t="shared" si="6"/>
        <v>2.6</v>
      </c>
      <c r="N18" s="200">
        <f>'Core Indicators'!DJ18</f>
        <v>2</v>
      </c>
      <c r="O18" s="200">
        <f>'Core Indicators'!DR18</f>
        <v>2</v>
      </c>
      <c r="P18" s="200">
        <f>'Core Indicators'!DZ18</f>
        <v>3</v>
      </c>
      <c r="Q18" s="200">
        <f>'Core Indicators'!EH18</f>
        <v>3</v>
      </c>
      <c r="R18" s="200">
        <f>'Core Indicators'!EP18</f>
        <v>3</v>
      </c>
      <c r="S18" s="158">
        <f t="shared" si="7"/>
        <v>1.5924484806989505</v>
      </c>
      <c r="T18" s="158">
        <f t="shared" si="8"/>
        <v>1.1666666666666667</v>
      </c>
      <c r="U18" s="198">
        <v>1</v>
      </c>
      <c r="V18" s="198">
        <v>1</v>
      </c>
      <c r="W18" s="198">
        <f>'Core Indicators'!EX18</f>
        <v>2</v>
      </c>
      <c r="X18" s="158">
        <f t="shared" si="9"/>
        <v>1.5</v>
      </c>
      <c r="Y18" s="198">
        <v>1</v>
      </c>
      <c r="Z18" s="158">
        <f t="shared" si="10"/>
        <v>2</v>
      </c>
      <c r="AA18" s="198">
        <f>'Core Indicators'!FF18</f>
        <v>2</v>
      </c>
      <c r="AB18" s="198">
        <f t="shared" si="11"/>
        <v>2</v>
      </c>
      <c r="AC18" s="11">
        <f>'Core Indicators'!GD18</f>
        <v>2</v>
      </c>
      <c r="AD18" s="11">
        <f>'Core Indicators'!GL18</f>
        <v>2</v>
      </c>
      <c r="AE18" s="11">
        <f>'Core Indicators'!GT18</f>
        <v>2</v>
      </c>
      <c r="AF18" s="11">
        <f>'Core Indicators'!HB18</f>
        <v>2</v>
      </c>
      <c r="AG18" s="11">
        <f t="shared" si="12"/>
        <v>2</v>
      </c>
      <c r="AH18" s="11">
        <f>'Core Indicators'!HJ18</f>
        <v>2</v>
      </c>
      <c r="AI18" s="11">
        <f>'Core Indicators'!HR18</f>
        <v>2</v>
      </c>
      <c r="AJ18" s="11">
        <f t="shared" si="13"/>
        <v>2</v>
      </c>
      <c r="AK18" s="11">
        <f>'Core Indicators'!HZ18</f>
        <v>2</v>
      </c>
      <c r="AL18" s="11">
        <f>'Core Indicators'!IH18</f>
        <v>2</v>
      </c>
      <c r="AM18" s="11">
        <f>'Core Indicators'!IP18</f>
        <v>2</v>
      </c>
      <c r="AN18" s="11">
        <f t="shared" si="14"/>
        <v>2</v>
      </c>
    </row>
    <row r="19" spans="1:40">
      <c r="A19" s="198" t="str">
        <f>Lists!C:C</f>
        <v>CRI001</v>
      </c>
      <c r="B19" s="157">
        <f t="shared" si="0"/>
        <v>2.6017652557872943</v>
      </c>
      <c r="C19" s="158">
        <f t="shared" si="1"/>
        <v>0</v>
      </c>
      <c r="D19" s="199">
        <f t="shared" si="2"/>
        <v>3.0000000000000004</v>
      </c>
      <c r="E19" s="198">
        <f>'Core Indicators'!R19</f>
        <v>3</v>
      </c>
      <c r="F19" s="198">
        <f>'Core Indicators'!Z19</f>
        <v>3</v>
      </c>
      <c r="G19" s="158">
        <f t="shared" si="3"/>
        <v>3.0000000000000004</v>
      </c>
      <c r="H19" s="198">
        <f>'Core Indicators'!AH19</f>
        <v>3</v>
      </c>
      <c r="I19" s="198">
        <f>'Core Indicators'!AP19</f>
        <v>3</v>
      </c>
      <c r="J19" s="198">
        <f>'Core Indicators'!BN19</f>
        <v>3</v>
      </c>
      <c r="K19" s="234">
        <f t="shared" si="4"/>
        <v>3.0000000000000004</v>
      </c>
      <c r="L19" s="157">
        <f t="shared" si="5"/>
        <v>3.0000000000000004</v>
      </c>
      <c r="M19" s="199">
        <f t="shared" si="6"/>
        <v>3</v>
      </c>
      <c r="N19" s="200">
        <f>'Core Indicators'!DJ19</f>
        <v>3</v>
      </c>
      <c r="O19" s="200">
        <f>'Core Indicators'!DR19</f>
        <v>3</v>
      </c>
      <c r="P19" s="200">
        <f>'Core Indicators'!DZ19</f>
        <v>3</v>
      </c>
      <c r="Q19" s="200" t="str">
        <f>'Core Indicators'!EH19</f>
        <v>x</v>
      </c>
      <c r="R19" s="200" t="str">
        <f>'Core Indicators'!EP19</f>
        <v>x</v>
      </c>
      <c r="S19" s="158">
        <f t="shared" si="7"/>
        <v>1.6725508526243122</v>
      </c>
      <c r="T19" s="158">
        <f t="shared" si="8"/>
        <v>1.3333333333333333</v>
      </c>
      <c r="U19" s="198">
        <v>1</v>
      </c>
      <c r="V19" s="198">
        <v>1</v>
      </c>
      <c r="W19" s="198">
        <f>'Core Indicators'!EX19</f>
        <v>3</v>
      </c>
      <c r="X19" s="158">
        <f t="shared" si="9"/>
        <v>2</v>
      </c>
      <c r="Y19" s="198">
        <v>1</v>
      </c>
      <c r="Z19" s="158">
        <f t="shared" si="10"/>
        <v>2</v>
      </c>
      <c r="AA19" s="198">
        <f>'Core Indicators'!FF19</f>
        <v>2</v>
      </c>
      <c r="AB19" s="198">
        <f t="shared" si="11"/>
        <v>2</v>
      </c>
      <c r="AC19" s="11">
        <f>'Core Indicators'!GD19</f>
        <v>2</v>
      </c>
      <c r="AD19" s="11">
        <f>'Core Indicators'!GL19</f>
        <v>2</v>
      </c>
      <c r="AE19" s="11">
        <f>'Core Indicators'!GT19</f>
        <v>2</v>
      </c>
      <c r="AF19" s="11">
        <f>'Core Indicators'!HB19</f>
        <v>2</v>
      </c>
      <c r="AG19" s="11">
        <f t="shared" si="12"/>
        <v>2</v>
      </c>
      <c r="AH19" s="11">
        <f>'Core Indicators'!HJ19</f>
        <v>2</v>
      </c>
      <c r="AI19" s="11">
        <f>'Core Indicators'!HR19</f>
        <v>2</v>
      </c>
      <c r="AJ19" s="11">
        <f t="shared" si="13"/>
        <v>2</v>
      </c>
      <c r="AK19" s="11">
        <f>'Core Indicators'!HZ19</f>
        <v>2</v>
      </c>
      <c r="AL19" s="11">
        <f>'Core Indicators'!IH19</f>
        <v>2</v>
      </c>
      <c r="AM19" s="11">
        <f>'Core Indicators'!IP19</f>
        <v>2</v>
      </c>
      <c r="AN19" s="11">
        <f t="shared" si="14"/>
        <v>2</v>
      </c>
    </row>
    <row r="20" spans="1:40">
      <c r="A20" s="198" t="str">
        <f>Lists!C:C</f>
        <v>CRI002</v>
      </c>
      <c r="B20" s="157">
        <f t="shared" si="0"/>
        <v>2.6805569570583234</v>
      </c>
      <c r="C20" s="158">
        <f t="shared" si="1"/>
        <v>0</v>
      </c>
      <c r="D20" s="199">
        <f t="shared" si="2"/>
        <v>3.0000000000000004</v>
      </c>
      <c r="E20" s="198">
        <f>'Core Indicators'!R20</f>
        <v>3</v>
      </c>
      <c r="F20" s="198">
        <f>'Core Indicators'!Z20</f>
        <v>3</v>
      </c>
      <c r="G20" s="158">
        <f t="shared" si="3"/>
        <v>3.0000000000000004</v>
      </c>
      <c r="H20" s="198">
        <f>'Core Indicators'!AH20</f>
        <v>3</v>
      </c>
      <c r="I20" s="198">
        <f>'Core Indicators'!AP20</f>
        <v>3</v>
      </c>
      <c r="J20" s="198">
        <f>'Core Indicators'!BN20</f>
        <v>3</v>
      </c>
      <c r="K20" s="234">
        <f t="shared" si="4"/>
        <v>3.0000000000000004</v>
      </c>
      <c r="L20" s="157">
        <f t="shared" si="5"/>
        <v>3.0000000000000004</v>
      </c>
      <c r="M20" s="199">
        <f t="shared" si="6"/>
        <v>3</v>
      </c>
      <c r="N20" s="200">
        <f>'Core Indicators'!DJ20</f>
        <v>3</v>
      </c>
      <c r="O20" s="200">
        <f>'Core Indicators'!DR20</f>
        <v>3</v>
      </c>
      <c r="P20" s="200">
        <f>'Core Indicators'!DZ20</f>
        <v>3</v>
      </c>
      <c r="Q20" s="200">
        <f>'Core Indicators'!EH20</f>
        <v>3</v>
      </c>
      <c r="R20" s="200">
        <f>'Core Indicators'!EP20</f>
        <v>3</v>
      </c>
      <c r="S20" s="158">
        <f t="shared" si="7"/>
        <v>1.9351898568610773</v>
      </c>
      <c r="T20" s="158">
        <f t="shared" si="8"/>
        <v>1.3333333333333333</v>
      </c>
      <c r="U20" s="198">
        <v>1</v>
      </c>
      <c r="V20" s="198">
        <v>1</v>
      </c>
      <c r="W20" s="198">
        <f>'Core Indicators'!EX20</f>
        <v>3</v>
      </c>
      <c r="X20" s="158">
        <f t="shared" si="9"/>
        <v>2</v>
      </c>
      <c r="Y20" s="198">
        <v>1</v>
      </c>
      <c r="Z20" s="158">
        <f t="shared" si="10"/>
        <v>2.5</v>
      </c>
      <c r="AA20" s="198">
        <f>'Core Indicators'!FF20</f>
        <v>3</v>
      </c>
      <c r="AB20" s="198">
        <f t="shared" si="11"/>
        <v>2</v>
      </c>
      <c r="AC20" s="11">
        <f>'Core Indicators'!GD20</f>
        <v>2</v>
      </c>
      <c r="AD20" s="11">
        <f>'Core Indicators'!GL20</f>
        <v>2</v>
      </c>
      <c r="AE20" s="11">
        <f>'Core Indicators'!GT20</f>
        <v>2</v>
      </c>
      <c r="AF20" s="11">
        <f>'Core Indicators'!HB20</f>
        <v>2</v>
      </c>
      <c r="AG20" s="11">
        <f t="shared" si="12"/>
        <v>2</v>
      </c>
      <c r="AH20" s="11">
        <f>'Core Indicators'!HJ20</f>
        <v>2</v>
      </c>
      <c r="AI20" s="11">
        <f>'Core Indicators'!HR20</f>
        <v>2</v>
      </c>
      <c r="AJ20" s="11">
        <f t="shared" si="13"/>
        <v>2</v>
      </c>
      <c r="AK20" s="11">
        <f>'Core Indicators'!HZ20</f>
        <v>2</v>
      </c>
      <c r="AL20" s="11">
        <f>'Core Indicators'!IH20</f>
        <v>2</v>
      </c>
      <c r="AM20" s="11">
        <f>'Core Indicators'!IP20</f>
        <v>2</v>
      </c>
      <c r="AN20" s="11">
        <f t="shared" si="14"/>
        <v>2</v>
      </c>
    </row>
    <row r="21" spans="1:40">
      <c r="A21" s="198" t="str">
        <f>Lists!C:C</f>
        <v>CRI003</v>
      </c>
      <c r="B21" s="157">
        <f t="shared" si="0"/>
        <v>1.9851320094734044</v>
      </c>
      <c r="C21" s="158">
        <f t="shared" si="1"/>
        <v>0</v>
      </c>
      <c r="D21" s="199">
        <f t="shared" si="2"/>
        <v>2.3473675803944078</v>
      </c>
      <c r="E21" s="198">
        <f>'Core Indicators'!R21</f>
        <v>3</v>
      </c>
      <c r="F21" s="198">
        <f>'Core Indicators'!Z21</f>
        <v>2</v>
      </c>
      <c r="G21" s="158">
        <f t="shared" si="3"/>
        <v>2.5145283849401343</v>
      </c>
      <c r="H21" s="198">
        <f>'Core Indicators'!AH21</f>
        <v>2</v>
      </c>
      <c r="I21" s="198">
        <f>'Core Indicators'!AP21</f>
        <v>2</v>
      </c>
      <c r="J21" s="198">
        <f>'Core Indicators'!BN21</f>
        <v>3</v>
      </c>
      <c r="K21" s="234">
        <f t="shared" si="4"/>
        <v>2.5145283849401343</v>
      </c>
      <c r="L21" s="157">
        <f t="shared" si="5"/>
        <v>2.261002614939879</v>
      </c>
      <c r="M21" s="199">
        <f t="shared" si="6"/>
        <v>2</v>
      </c>
      <c r="N21" s="200">
        <f>'Core Indicators'!DJ21</f>
        <v>2</v>
      </c>
      <c r="O21" s="200">
        <f>'Core Indicators'!DR21</f>
        <v>2</v>
      </c>
      <c r="P21" s="200">
        <f>'Core Indicators'!DZ21</f>
        <v>2</v>
      </c>
      <c r="Q21" s="200" t="str">
        <f>'Core Indicators'!EH21</f>
        <v>x</v>
      </c>
      <c r="R21" s="200" t="str">
        <f>'Core Indicators'!EP21</f>
        <v>x</v>
      </c>
      <c r="S21" s="158">
        <f t="shared" si="7"/>
        <v>1.6725508526243122</v>
      </c>
      <c r="T21" s="158">
        <f t="shared" si="8"/>
        <v>1.3333333333333333</v>
      </c>
      <c r="U21" s="198">
        <v>1</v>
      </c>
      <c r="V21" s="198">
        <v>1</v>
      </c>
      <c r="W21" s="198">
        <f>'Core Indicators'!EX21</f>
        <v>3</v>
      </c>
      <c r="X21" s="158">
        <f t="shared" si="9"/>
        <v>2</v>
      </c>
      <c r="Y21" s="198">
        <v>1</v>
      </c>
      <c r="Z21" s="158">
        <f t="shared" si="10"/>
        <v>2</v>
      </c>
      <c r="AA21" s="198">
        <f>'Core Indicators'!FF21</f>
        <v>2</v>
      </c>
      <c r="AB21" s="198">
        <f t="shared" si="11"/>
        <v>2</v>
      </c>
      <c r="AC21" s="11">
        <f>'Core Indicators'!GD21</f>
        <v>2</v>
      </c>
      <c r="AD21" s="11">
        <f>'Core Indicators'!GL21</f>
        <v>2</v>
      </c>
      <c r="AE21" s="11">
        <f>'Core Indicators'!GT21</f>
        <v>2</v>
      </c>
      <c r="AF21" s="11">
        <f>'Core Indicators'!HB21</f>
        <v>2</v>
      </c>
      <c r="AG21" s="11">
        <f t="shared" si="12"/>
        <v>2</v>
      </c>
      <c r="AH21" s="11">
        <f>'Core Indicators'!HJ21</f>
        <v>2</v>
      </c>
      <c r="AI21" s="11">
        <f>'Core Indicators'!HR21</f>
        <v>2</v>
      </c>
      <c r="AJ21" s="11">
        <f t="shared" si="13"/>
        <v>2</v>
      </c>
      <c r="AK21" s="11">
        <f>'Core Indicators'!HZ21</f>
        <v>2</v>
      </c>
      <c r="AL21" s="11">
        <f>'Core Indicators'!IH21</f>
        <v>2</v>
      </c>
      <c r="AM21" s="11">
        <f>'Core Indicators'!IP21</f>
        <v>2</v>
      </c>
      <c r="AN21" s="11">
        <f t="shared" si="14"/>
        <v>2</v>
      </c>
    </row>
    <row r="22" spans="1:40">
      <c r="A22" s="198" t="str">
        <f>Lists!C:C</f>
        <v>CUB004</v>
      </c>
      <c r="B22" s="157">
        <f t="shared" si="0"/>
        <v>2.6117250385455941</v>
      </c>
      <c r="C22" s="158">
        <f t="shared" si="1"/>
        <v>0</v>
      </c>
      <c r="D22" s="199">
        <f t="shared" si="2"/>
        <v>2.6959907756731507</v>
      </c>
      <c r="E22" s="198">
        <f>'Core Indicators'!R22</f>
        <v>2</v>
      </c>
      <c r="F22" s="198">
        <f>'Core Indicators'!Z22</f>
        <v>2</v>
      </c>
      <c r="G22" s="158">
        <f t="shared" si="3"/>
        <v>2.0000000000000009</v>
      </c>
      <c r="H22" s="198">
        <f>'Core Indicators'!AH22</f>
        <v>3</v>
      </c>
      <c r="I22" s="198">
        <f>'Core Indicators'!AP22</f>
        <v>3</v>
      </c>
      <c r="J22" s="198">
        <f>'Core Indicators'!BN22</f>
        <v>3</v>
      </c>
      <c r="K22" s="234">
        <f t="shared" si="4"/>
        <v>3.0000000000000004</v>
      </c>
      <c r="L22" s="157">
        <f t="shared" si="5"/>
        <v>3.0000000000000004</v>
      </c>
      <c r="M22" s="199">
        <f t="shared" si="6"/>
        <v>3</v>
      </c>
      <c r="N22" s="200">
        <f>'Core Indicators'!DJ22</f>
        <v>3</v>
      </c>
      <c r="O22" s="200">
        <f>'Core Indicators'!DR22</f>
        <v>3</v>
      </c>
      <c r="P22" s="200">
        <f>'Core Indicators'!DZ22</f>
        <v>3</v>
      </c>
      <c r="Q22" s="200" t="str">
        <f>'Core Indicators'!EH22</f>
        <v>x</v>
      </c>
      <c r="R22" s="200" t="str">
        <f>'Core Indicators'!EP22</f>
        <v>x</v>
      </c>
      <c r="S22" s="158">
        <f t="shared" si="7"/>
        <v>1.9351898568610773</v>
      </c>
      <c r="T22" s="158">
        <f t="shared" si="8"/>
        <v>1.3333333333333333</v>
      </c>
      <c r="U22" s="198">
        <v>1</v>
      </c>
      <c r="V22" s="198">
        <v>1</v>
      </c>
      <c r="W22" s="198">
        <f>'Core Indicators'!EX22</f>
        <v>3</v>
      </c>
      <c r="X22" s="158">
        <f t="shared" si="9"/>
        <v>2</v>
      </c>
      <c r="Y22" s="198">
        <v>1</v>
      </c>
      <c r="Z22" s="158">
        <f t="shared" si="10"/>
        <v>2.5</v>
      </c>
      <c r="AA22" s="198">
        <f>'Core Indicators'!FF22</f>
        <v>3</v>
      </c>
      <c r="AB22" s="198">
        <f t="shared" si="11"/>
        <v>2</v>
      </c>
      <c r="AC22" s="11">
        <f>'Core Indicators'!GD22</f>
        <v>2</v>
      </c>
      <c r="AD22" s="11">
        <f>'Core Indicators'!GL22</f>
        <v>2</v>
      </c>
      <c r="AE22" s="11">
        <f>'Core Indicators'!GT22</f>
        <v>2</v>
      </c>
      <c r="AF22" s="11">
        <f>'Core Indicators'!HB22</f>
        <v>2</v>
      </c>
      <c r="AG22" s="11">
        <f t="shared" si="12"/>
        <v>2</v>
      </c>
      <c r="AH22" s="11">
        <f>'Core Indicators'!HJ22</f>
        <v>2</v>
      </c>
      <c r="AI22" s="11">
        <f>'Core Indicators'!HR22</f>
        <v>2</v>
      </c>
      <c r="AJ22" s="11">
        <f t="shared" si="13"/>
        <v>2</v>
      </c>
      <c r="AK22" s="11">
        <f>'Core Indicators'!HZ22</f>
        <v>2</v>
      </c>
      <c r="AL22" s="11">
        <f>'Core Indicators'!IH22</f>
        <v>2</v>
      </c>
      <c r="AM22" s="11">
        <f>'Core Indicators'!IP22</f>
        <v>2</v>
      </c>
      <c r="AN22" s="11">
        <f t="shared" si="14"/>
        <v>2</v>
      </c>
    </row>
    <row r="23" spans="1:40">
      <c r="A23" s="198" t="str">
        <f>Lists!C:C</f>
        <v>DJI001</v>
      </c>
      <c r="B23" s="157">
        <f t="shared" si="0"/>
        <v>1.938005760877197</v>
      </c>
      <c r="C23" s="158">
        <f t="shared" si="1"/>
        <v>2</v>
      </c>
      <c r="D23" s="199">
        <f t="shared" si="2"/>
        <v>2.3503412572452347</v>
      </c>
      <c r="E23" s="198">
        <f>'Core Indicators'!R23</f>
        <v>2</v>
      </c>
      <c r="F23" s="198">
        <f>'Core Indicators'!Z23</f>
        <v>2</v>
      </c>
      <c r="G23" s="158">
        <f t="shared" si="3"/>
        <v>2.0000000000000009</v>
      </c>
      <c r="H23" s="198">
        <f>'Core Indicators'!AH23</f>
        <v>2</v>
      </c>
      <c r="I23" s="198">
        <f>'Core Indicators'!AP23</f>
        <v>3</v>
      </c>
      <c r="J23" s="198" t="str">
        <f>'Core Indicators'!BN23</f>
        <v>x</v>
      </c>
      <c r="K23" s="234">
        <f t="shared" si="4"/>
        <v>3</v>
      </c>
      <c r="L23" s="157">
        <f t="shared" si="5"/>
        <v>2.5145283849401343</v>
      </c>
      <c r="M23" s="199">
        <f t="shared" si="6"/>
        <v>2</v>
      </c>
      <c r="N23" s="200">
        <f>'Core Indicators'!DJ23</f>
        <v>2</v>
      </c>
      <c r="O23" s="200">
        <f>'Core Indicators'!DR23</f>
        <v>2</v>
      </c>
      <c r="P23" s="200">
        <f>'Core Indicators'!DZ23</f>
        <v>2</v>
      </c>
      <c r="Q23" s="200">
        <f>'Core Indicators'!EH23</f>
        <v>2</v>
      </c>
      <c r="R23" s="200">
        <f>'Core Indicators'!EP23</f>
        <v>2</v>
      </c>
      <c r="S23" s="158">
        <f t="shared" si="7"/>
        <v>1.5130145920025719</v>
      </c>
      <c r="T23" s="158">
        <f t="shared" si="8"/>
        <v>1</v>
      </c>
      <c r="U23" s="198">
        <v>1</v>
      </c>
      <c r="V23" s="198">
        <v>1</v>
      </c>
      <c r="W23" s="198" t="str">
        <f>'Core Indicators'!EX23</f>
        <v>x</v>
      </c>
      <c r="X23" s="158">
        <f t="shared" si="9"/>
        <v>1</v>
      </c>
      <c r="Y23" s="198">
        <v>1</v>
      </c>
      <c r="Z23" s="158">
        <f t="shared" si="10"/>
        <v>2</v>
      </c>
      <c r="AA23" s="198">
        <f>'Core Indicators'!FF23</f>
        <v>2</v>
      </c>
      <c r="AB23" s="198">
        <f t="shared" si="11"/>
        <v>2</v>
      </c>
      <c r="AC23" s="11">
        <f>'Core Indicators'!GD23</f>
        <v>2</v>
      </c>
      <c r="AD23" s="11">
        <f>'Core Indicators'!GL23</f>
        <v>2</v>
      </c>
      <c r="AE23" s="11">
        <f>'Core Indicators'!GT23</f>
        <v>2</v>
      </c>
      <c r="AF23" s="11">
        <f>'Core Indicators'!HB23</f>
        <v>2</v>
      </c>
      <c r="AG23" s="11">
        <f t="shared" si="12"/>
        <v>2</v>
      </c>
      <c r="AH23" s="11">
        <f>'Core Indicators'!HJ23</f>
        <v>2</v>
      </c>
      <c r="AI23" s="11">
        <f>'Core Indicators'!HR23</f>
        <v>2</v>
      </c>
      <c r="AJ23" s="11">
        <f t="shared" si="13"/>
        <v>2</v>
      </c>
      <c r="AK23" s="11">
        <f>'Core Indicators'!HZ23</f>
        <v>2</v>
      </c>
      <c r="AL23" s="11">
        <f>'Core Indicators'!IH23</f>
        <v>2</v>
      </c>
      <c r="AM23" s="11">
        <f>'Core Indicators'!IP23</f>
        <v>2</v>
      </c>
      <c r="AN23" s="11">
        <f t="shared" si="14"/>
        <v>2</v>
      </c>
    </row>
    <row r="24" spans="1:40">
      <c r="A24" s="198" t="str">
        <f>Lists!C:C</f>
        <v>DJI002</v>
      </c>
      <c r="B24" s="157">
        <f t="shared" si="0"/>
        <v>1.8962565322649849</v>
      </c>
      <c r="C24" s="158">
        <f t="shared" si="1"/>
        <v>2</v>
      </c>
      <c r="D24" s="199">
        <f t="shared" si="2"/>
        <v>2.1789375272899889</v>
      </c>
      <c r="E24" s="198">
        <f>'Core Indicators'!R24</f>
        <v>3</v>
      </c>
      <c r="F24" s="198">
        <f>'Core Indicators'!Z24</f>
        <v>2</v>
      </c>
      <c r="G24" s="158">
        <f t="shared" si="3"/>
        <v>2.5145283849401343</v>
      </c>
      <c r="H24" s="198">
        <f>'Core Indicators'!AH24</f>
        <v>2</v>
      </c>
      <c r="I24" s="198">
        <f>'Core Indicators'!AP24</f>
        <v>2</v>
      </c>
      <c r="J24" s="198" t="str">
        <f>'Core Indicators'!BN24</f>
        <v>x</v>
      </c>
      <c r="K24" s="234">
        <f t="shared" si="4"/>
        <v>2</v>
      </c>
      <c r="L24" s="157">
        <f t="shared" si="5"/>
        <v>2.0000000000000009</v>
      </c>
      <c r="M24" s="199">
        <f t="shared" si="6"/>
        <v>2</v>
      </c>
      <c r="N24" s="200">
        <f>'Core Indicators'!DJ24</f>
        <v>2</v>
      </c>
      <c r="O24" s="200">
        <f>'Core Indicators'!DR24</f>
        <v>2</v>
      </c>
      <c r="P24" s="200">
        <f>'Core Indicators'!DZ24</f>
        <v>2</v>
      </c>
      <c r="Q24" s="200">
        <f>'Core Indicators'!EH24</f>
        <v>2</v>
      </c>
      <c r="R24" s="200">
        <f>'Core Indicators'!EP24</f>
        <v>2</v>
      </c>
      <c r="S24" s="158">
        <f t="shared" si="7"/>
        <v>1.5130145920025719</v>
      </c>
      <c r="T24" s="158">
        <f t="shared" si="8"/>
        <v>1</v>
      </c>
      <c r="U24" s="198">
        <v>1</v>
      </c>
      <c r="V24" s="198">
        <v>1</v>
      </c>
      <c r="W24" s="198" t="str">
        <f>'Core Indicators'!EX24</f>
        <v>x</v>
      </c>
      <c r="X24" s="158">
        <f t="shared" si="9"/>
        <v>1</v>
      </c>
      <c r="Y24" s="198">
        <v>1</v>
      </c>
      <c r="Z24" s="158">
        <f t="shared" si="10"/>
        <v>2</v>
      </c>
      <c r="AA24" s="198">
        <f>'Core Indicators'!FF24</f>
        <v>2</v>
      </c>
      <c r="AB24" s="198">
        <f t="shared" si="11"/>
        <v>2</v>
      </c>
      <c r="AC24" s="11">
        <f>'Core Indicators'!GD24</f>
        <v>2</v>
      </c>
      <c r="AD24" s="11">
        <f>'Core Indicators'!GL24</f>
        <v>2</v>
      </c>
      <c r="AE24" s="11">
        <f>'Core Indicators'!GT24</f>
        <v>2</v>
      </c>
      <c r="AF24" s="11">
        <f>'Core Indicators'!HB24</f>
        <v>2</v>
      </c>
      <c r="AG24" s="11">
        <f t="shared" si="12"/>
        <v>2</v>
      </c>
      <c r="AH24" s="11">
        <f>'Core Indicators'!HJ24</f>
        <v>2</v>
      </c>
      <c r="AI24" s="11">
        <f>'Core Indicators'!HR24</f>
        <v>2</v>
      </c>
      <c r="AJ24" s="11">
        <f t="shared" si="13"/>
        <v>2</v>
      </c>
      <c r="AK24" s="11">
        <f>'Core Indicators'!HZ24</f>
        <v>2</v>
      </c>
      <c r="AL24" s="11">
        <f>'Core Indicators'!IH24</f>
        <v>2</v>
      </c>
      <c r="AM24" s="11">
        <f>'Core Indicators'!IP24</f>
        <v>2</v>
      </c>
      <c r="AN24" s="11">
        <f t="shared" si="14"/>
        <v>2</v>
      </c>
    </row>
    <row r="25" spans="1:40">
      <c r="A25" s="198" t="str">
        <f>Lists!C:C</f>
        <v>DJI003</v>
      </c>
      <c r="B25" s="157">
        <f t="shared" si="0"/>
        <v>1.938005760877197</v>
      </c>
      <c r="C25" s="158">
        <f t="shared" si="1"/>
        <v>2</v>
      </c>
      <c r="D25" s="199">
        <f t="shared" si="2"/>
        <v>2.3503412572452347</v>
      </c>
      <c r="E25" s="198">
        <f>'Core Indicators'!R25</f>
        <v>2</v>
      </c>
      <c r="F25" s="198">
        <f>'Core Indicators'!Z25</f>
        <v>2</v>
      </c>
      <c r="G25" s="158">
        <f t="shared" si="3"/>
        <v>2.0000000000000009</v>
      </c>
      <c r="H25" s="198">
        <f>'Core Indicators'!AH25</f>
        <v>2</v>
      </c>
      <c r="I25" s="198">
        <f>'Core Indicators'!AP25</f>
        <v>3</v>
      </c>
      <c r="J25" s="198" t="str">
        <f>'Core Indicators'!BN25</f>
        <v>x</v>
      </c>
      <c r="K25" s="234">
        <f t="shared" si="4"/>
        <v>3</v>
      </c>
      <c r="L25" s="157">
        <f t="shared" si="5"/>
        <v>2.5145283849401343</v>
      </c>
      <c r="M25" s="199">
        <f t="shared" si="6"/>
        <v>2</v>
      </c>
      <c r="N25" s="200">
        <f>'Core Indicators'!DJ25</f>
        <v>2</v>
      </c>
      <c r="O25" s="200">
        <f>'Core Indicators'!DR25</f>
        <v>2</v>
      </c>
      <c r="P25" s="200">
        <f>'Core Indicators'!DZ25</f>
        <v>2</v>
      </c>
      <c r="Q25" s="200">
        <f>'Core Indicators'!EH25</f>
        <v>2</v>
      </c>
      <c r="R25" s="200">
        <f>'Core Indicators'!EP25</f>
        <v>2</v>
      </c>
      <c r="S25" s="158">
        <f t="shared" si="7"/>
        <v>1.5130145920025719</v>
      </c>
      <c r="T25" s="158">
        <f t="shared" si="8"/>
        <v>1</v>
      </c>
      <c r="U25" s="198">
        <v>1</v>
      </c>
      <c r="V25" s="198">
        <v>1</v>
      </c>
      <c r="W25" s="198" t="str">
        <f>'Core Indicators'!EX25</f>
        <v>x</v>
      </c>
      <c r="X25" s="158">
        <f t="shared" si="9"/>
        <v>1</v>
      </c>
      <c r="Y25" s="198">
        <v>1</v>
      </c>
      <c r="Z25" s="158">
        <f t="shared" si="10"/>
        <v>2</v>
      </c>
      <c r="AA25" s="198">
        <f>'Core Indicators'!FF25</f>
        <v>2</v>
      </c>
      <c r="AB25" s="198">
        <f t="shared" si="11"/>
        <v>2</v>
      </c>
      <c r="AC25" s="11">
        <f>'Core Indicators'!GD25</f>
        <v>2</v>
      </c>
      <c r="AD25" s="11">
        <f>'Core Indicators'!GL25</f>
        <v>2</v>
      </c>
      <c r="AE25" s="11">
        <f>'Core Indicators'!GT25</f>
        <v>2</v>
      </c>
      <c r="AF25" s="11">
        <f>'Core Indicators'!HB25</f>
        <v>2</v>
      </c>
      <c r="AG25" s="11">
        <f t="shared" si="12"/>
        <v>2</v>
      </c>
      <c r="AH25" s="11">
        <f>'Core Indicators'!HJ25</f>
        <v>2</v>
      </c>
      <c r="AI25" s="11">
        <f>'Core Indicators'!HR25</f>
        <v>2</v>
      </c>
      <c r="AJ25" s="11">
        <f t="shared" si="13"/>
        <v>2</v>
      </c>
      <c r="AK25" s="11">
        <f>'Core Indicators'!HZ25</f>
        <v>2</v>
      </c>
      <c r="AL25" s="11">
        <f>'Core Indicators'!IH25</f>
        <v>2</v>
      </c>
      <c r="AM25" s="11">
        <f>'Core Indicators'!IP25</f>
        <v>2</v>
      </c>
      <c r="AN25" s="11">
        <f t="shared" si="14"/>
        <v>2</v>
      </c>
    </row>
    <row r="26" spans="1:40">
      <c r="A26" s="198" t="str">
        <f>Lists!C:C</f>
        <v>DOM002</v>
      </c>
      <c r="B26" s="157">
        <f t="shared" si="0"/>
        <v>2.2198816453019048</v>
      </c>
      <c r="C26" s="158">
        <f t="shared" si="1"/>
        <v>2</v>
      </c>
      <c r="D26" s="199">
        <f t="shared" si="2"/>
        <v>2.3635441333537432</v>
      </c>
      <c r="E26" s="198">
        <f>'Core Indicators'!R26</f>
        <v>3</v>
      </c>
      <c r="F26" s="198">
        <f>'Core Indicators'!Z26</f>
        <v>3</v>
      </c>
      <c r="G26" s="158">
        <f t="shared" si="3"/>
        <v>3.0000000000000004</v>
      </c>
      <c r="H26" s="198">
        <f>'Core Indicators'!AH26</f>
        <v>2</v>
      </c>
      <c r="I26" s="198">
        <f>'Core Indicators'!AP26</f>
        <v>2</v>
      </c>
      <c r="J26" s="198" t="str">
        <f>'Core Indicators'!BN26</f>
        <v>x</v>
      </c>
      <c r="K26" s="234">
        <f t="shared" si="4"/>
        <v>2</v>
      </c>
      <c r="L26" s="157">
        <f t="shared" si="5"/>
        <v>2.0000000000000009</v>
      </c>
      <c r="M26" s="199">
        <f t="shared" si="6"/>
        <v>2.6</v>
      </c>
      <c r="N26" s="200">
        <f>'Core Indicators'!DJ26</f>
        <v>2</v>
      </c>
      <c r="O26" s="200">
        <f>'Core Indicators'!DR26</f>
        <v>2</v>
      </c>
      <c r="P26" s="200">
        <f>'Core Indicators'!DZ26</f>
        <v>3</v>
      </c>
      <c r="Q26" s="200">
        <f>'Core Indicators'!EH26</f>
        <v>3</v>
      </c>
      <c r="R26" s="200">
        <f>'Core Indicators'!EP26</f>
        <v>3</v>
      </c>
      <c r="S26" s="158">
        <f t="shared" si="7"/>
        <v>1.5130145920025719</v>
      </c>
      <c r="T26" s="158">
        <f t="shared" si="8"/>
        <v>1</v>
      </c>
      <c r="U26" s="198">
        <v>1</v>
      </c>
      <c r="V26" s="198">
        <v>1</v>
      </c>
      <c r="W26" s="198" t="str">
        <f>'Core Indicators'!EX26</f>
        <v>x</v>
      </c>
      <c r="X26" s="158">
        <f t="shared" si="9"/>
        <v>1</v>
      </c>
      <c r="Y26" s="198">
        <v>1</v>
      </c>
      <c r="Z26" s="158">
        <f t="shared" si="10"/>
        <v>2</v>
      </c>
      <c r="AA26" s="198">
        <f>'Core Indicators'!FF26</f>
        <v>2</v>
      </c>
      <c r="AB26" s="198">
        <f t="shared" si="11"/>
        <v>2</v>
      </c>
      <c r="AC26" s="11">
        <f>'Core Indicators'!GD26</f>
        <v>2</v>
      </c>
      <c r="AD26" s="11">
        <f>'Core Indicators'!GL26</f>
        <v>2</v>
      </c>
      <c r="AE26" s="11">
        <f>'Core Indicators'!GT26</f>
        <v>2</v>
      </c>
      <c r="AF26" s="11">
        <f>'Core Indicators'!HB26</f>
        <v>2</v>
      </c>
      <c r="AG26" s="11">
        <f t="shared" si="12"/>
        <v>2</v>
      </c>
      <c r="AH26" s="11">
        <f>'Core Indicators'!HJ26</f>
        <v>2</v>
      </c>
      <c r="AI26" s="11">
        <f>'Core Indicators'!HR26</f>
        <v>2</v>
      </c>
      <c r="AJ26" s="11">
        <f t="shared" si="13"/>
        <v>2</v>
      </c>
      <c r="AK26" s="11">
        <f>'Core Indicators'!HZ26</f>
        <v>2</v>
      </c>
      <c r="AL26" s="11">
        <f>'Core Indicators'!IH26</f>
        <v>2</v>
      </c>
      <c r="AM26" s="11">
        <f>'Core Indicators'!IP26</f>
        <v>2</v>
      </c>
      <c r="AN26" s="11">
        <f t="shared" si="14"/>
        <v>2</v>
      </c>
    </row>
    <row r="27" spans="1:40">
      <c r="A27" s="198" t="str">
        <f>Lists!C:C</f>
        <v>DZA002</v>
      </c>
      <c r="B27" s="157">
        <f t="shared" si="0"/>
        <v>2.4804801761172466</v>
      </c>
      <c r="C27" s="158">
        <f t="shared" si="1"/>
        <v>0</v>
      </c>
      <c r="D27" s="199">
        <f t="shared" si="2"/>
        <v>2.5651236182958916</v>
      </c>
      <c r="E27" s="198">
        <f>'Core Indicators'!R27</f>
        <v>1</v>
      </c>
      <c r="F27" s="198">
        <f>'Core Indicators'!Z27</f>
        <v>2</v>
      </c>
      <c r="G27" s="158">
        <f t="shared" si="3"/>
        <v>1.5130145920025719</v>
      </c>
      <c r="H27" s="198">
        <f>'Core Indicators'!AH27</f>
        <v>3</v>
      </c>
      <c r="I27" s="198">
        <f>'Core Indicators'!AP27</f>
        <v>3</v>
      </c>
      <c r="J27" s="198">
        <f>'Core Indicators'!BN27</f>
        <v>3</v>
      </c>
      <c r="K27" s="234">
        <f t="shared" si="4"/>
        <v>3.0000000000000004</v>
      </c>
      <c r="L27" s="157">
        <f t="shared" si="5"/>
        <v>3.0000000000000004</v>
      </c>
      <c r="M27" s="199">
        <f t="shared" si="6"/>
        <v>3</v>
      </c>
      <c r="N27" s="200">
        <f>'Core Indicators'!DJ27</f>
        <v>3</v>
      </c>
      <c r="O27" s="200">
        <f>'Core Indicators'!DR27</f>
        <v>3</v>
      </c>
      <c r="P27" s="200">
        <f>'Core Indicators'!DZ27</f>
        <v>3</v>
      </c>
      <c r="Q27" s="200" t="str">
        <f>'Core Indicators'!EH27</f>
        <v>x</v>
      </c>
      <c r="R27" s="200" t="str">
        <f>'Core Indicators'!EP27</f>
        <v>x</v>
      </c>
      <c r="S27" s="158">
        <f t="shared" si="7"/>
        <v>1.5924484806989505</v>
      </c>
      <c r="T27" s="158">
        <f t="shared" si="8"/>
        <v>1.1666666666666667</v>
      </c>
      <c r="U27" s="198">
        <v>1</v>
      </c>
      <c r="V27" s="198">
        <v>1</v>
      </c>
      <c r="W27" s="198">
        <f>'Core Indicators'!EX27</f>
        <v>2</v>
      </c>
      <c r="X27" s="158">
        <f t="shared" si="9"/>
        <v>1.5</v>
      </c>
      <c r="Y27" s="198">
        <v>1</v>
      </c>
      <c r="Z27" s="158">
        <f t="shared" si="10"/>
        <v>2</v>
      </c>
      <c r="AA27" s="198">
        <f>'Core Indicators'!FF27</f>
        <v>2</v>
      </c>
      <c r="AB27" s="198">
        <f t="shared" si="11"/>
        <v>2</v>
      </c>
      <c r="AC27" s="11">
        <f>'Core Indicators'!GD27</f>
        <v>2</v>
      </c>
      <c r="AD27" s="11">
        <f>'Core Indicators'!GL27</f>
        <v>2</v>
      </c>
      <c r="AE27" s="11">
        <f>'Core Indicators'!GT27</f>
        <v>2</v>
      </c>
      <c r="AF27" s="11">
        <f>'Core Indicators'!HB27</f>
        <v>2</v>
      </c>
      <c r="AG27" s="11">
        <f t="shared" si="12"/>
        <v>2</v>
      </c>
      <c r="AH27" s="11">
        <f>'Core Indicators'!HJ27</f>
        <v>2</v>
      </c>
      <c r="AI27" s="11">
        <f>'Core Indicators'!HR27</f>
        <v>2</v>
      </c>
      <c r="AJ27" s="11">
        <f t="shared" si="13"/>
        <v>2</v>
      </c>
      <c r="AK27" s="11">
        <f>'Core Indicators'!HZ27</f>
        <v>2</v>
      </c>
      <c r="AL27" s="11">
        <f>'Core Indicators'!IH27</f>
        <v>2</v>
      </c>
      <c r="AM27" s="11">
        <f>'Core Indicators'!IP27</f>
        <v>2</v>
      </c>
      <c r="AN27" s="11">
        <f t="shared" si="14"/>
        <v>2</v>
      </c>
    </row>
    <row r="28" spans="1:40">
      <c r="A28" s="198" t="str">
        <f>Lists!C:C</f>
        <v>DZA003</v>
      </c>
      <c r="B28" s="157">
        <f t="shared" si="0"/>
        <v>2.4750648218064906</v>
      </c>
      <c r="C28" s="158">
        <f t="shared" si="1"/>
        <v>0</v>
      </c>
      <c r="D28" s="199">
        <f t="shared" si="2"/>
        <v>2.5398305903231928</v>
      </c>
      <c r="E28" s="198">
        <f>'Core Indicators'!R28</f>
        <v>1</v>
      </c>
      <c r="F28" s="198">
        <f>'Core Indicators'!Z28</f>
        <v>3</v>
      </c>
      <c r="G28" s="158">
        <f t="shared" si="3"/>
        <v>2.0550443225426682</v>
      </c>
      <c r="H28" s="198">
        <f>'Core Indicators'!AH28</f>
        <v>3</v>
      </c>
      <c r="I28" s="198">
        <f>'Core Indicators'!AP28</f>
        <v>3</v>
      </c>
      <c r="J28" s="198">
        <f>'Core Indicators'!BN28</f>
        <v>2</v>
      </c>
      <c r="K28" s="234">
        <f t="shared" si="4"/>
        <v>2.5145283849401343</v>
      </c>
      <c r="L28" s="157">
        <f t="shared" si="5"/>
        <v>2.7607914963998721</v>
      </c>
      <c r="M28" s="199">
        <f t="shared" si="6"/>
        <v>3</v>
      </c>
      <c r="N28" s="200">
        <f>'Core Indicators'!DJ28</f>
        <v>3</v>
      </c>
      <c r="O28" s="200">
        <f>'Core Indicators'!DR28</f>
        <v>3</v>
      </c>
      <c r="P28" s="200">
        <f>'Core Indicators'!DZ28</f>
        <v>3</v>
      </c>
      <c r="Q28" s="200">
        <f>'Core Indicators'!EH28</f>
        <v>3</v>
      </c>
      <c r="R28" s="200" t="str">
        <f>'Core Indicators'!EP28</f>
        <v>x</v>
      </c>
      <c r="S28" s="158">
        <f t="shared" si="7"/>
        <v>1.5924484806989505</v>
      </c>
      <c r="T28" s="158">
        <f t="shared" si="8"/>
        <v>1.1666666666666667</v>
      </c>
      <c r="U28" s="198">
        <v>1</v>
      </c>
      <c r="V28" s="198">
        <v>1</v>
      </c>
      <c r="W28" s="198">
        <f>'Core Indicators'!EX28</f>
        <v>2</v>
      </c>
      <c r="X28" s="158">
        <f t="shared" si="9"/>
        <v>1.5</v>
      </c>
      <c r="Y28" s="198">
        <v>1</v>
      </c>
      <c r="Z28" s="158">
        <f t="shared" si="10"/>
        <v>2</v>
      </c>
      <c r="AA28" s="198">
        <f>'Core Indicators'!FF28</f>
        <v>2</v>
      </c>
      <c r="AB28" s="198">
        <f t="shared" si="11"/>
        <v>2</v>
      </c>
      <c r="AC28" s="11">
        <f>'Core Indicators'!GD28</f>
        <v>2</v>
      </c>
      <c r="AD28" s="11">
        <f>'Core Indicators'!GL28</f>
        <v>2</v>
      </c>
      <c r="AE28" s="11">
        <f>'Core Indicators'!GT28</f>
        <v>2</v>
      </c>
      <c r="AF28" s="11">
        <f>'Core Indicators'!HB28</f>
        <v>2</v>
      </c>
      <c r="AG28" s="11">
        <f t="shared" si="12"/>
        <v>2</v>
      </c>
      <c r="AH28" s="11">
        <f>'Core Indicators'!HJ28</f>
        <v>2</v>
      </c>
      <c r="AI28" s="11">
        <f>'Core Indicators'!HR28</f>
        <v>2</v>
      </c>
      <c r="AJ28" s="11">
        <f t="shared" si="13"/>
        <v>2</v>
      </c>
      <c r="AK28" s="11">
        <f>'Core Indicators'!HZ28</f>
        <v>2</v>
      </c>
      <c r="AL28" s="11">
        <f>'Core Indicators'!IH28</f>
        <v>2</v>
      </c>
      <c r="AM28" s="11">
        <f>'Core Indicators'!IP28</f>
        <v>2</v>
      </c>
      <c r="AN28" s="11">
        <f t="shared" si="14"/>
        <v>2</v>
      </c>
    </row>
    <row r="29" spans="1:40">
      <c r="A29" s="198" t="str">
        <f>Lists!C:C</f>
        <v>DZA004</v>
      </c>
      <c r="B29" s="157">
        <f t="shared" si="0"/>
        <v>2.4750648218064906</v>
      </c>
      <c r="C29" s="158">
        <f t="shared" si="1"/>
        <v>0</v>
      </c>
      <c r="D29" s="199">
        <f t="shared" si="2"/>
        <v>2.5398305903231928</v>
      </c>
      <c r="E29" s="198">
        <f>'Core Indicators'!R29</f>
        <v>1</v>
      </c>
      <c r="F29" s="198">
        <f>'Core Indicators'!Z29</f>
        <v>3</v>
      </c>
      <c r="G29" s="158">
        <f t="shared" si="3"/>
        <v>2.0550443225426682</v>
      </c>
      <c r="H29" s="198">
        <f>'Core Indicators'!AH29</f>
        <v>3</v>
      </c>
      <c r="I29" s="198">
        <f>'Core Indicators'!AP29</f>
        <v>3</v>
      </c>
      <c r="J29" s="198">
        <f>'Core Indicators'!BN29</f>
        <v>2</v>
      </c>
      <c r="K29" s="234">
        <f t="shared" si="4"/>
        <v>2.5145283849401343</v>
      </c>
      <c r="L29" s="157">
        <f t="shared" si="5"/>
        <v>2.7607914963998721</v>
      </c>
      <c r="M29" s="199">
        <f t="shared" si="6"/>
        <v>3</v>
      </c>
      <c r="N29" s="200">
        <f>'Core Indicators'!DJ29</f>
        <v>3</v>
      </c>
      <c r="O29" s="200">
        <f>'Core Indicators'!DR29</f>
        <v>3</v>
      </c>
      <c r="P29" s="200">
        <f>'Core Indicators'!DZ29</f>
        <v>3</v>
      </c>
      <c r="Q29" s="200">
        <f>'Core Indicators'!EH29</f>
        <v>3</v>
      </c>
      <c r="R29" s="200" t="str">
        <f>'Core Indicators'!EP29</f>
        <v>x</v>
      </c>
      <c r="S29" s="158">
        <f t="shared" si="7"/>
        <v>1.5924484806989505</v>
      </c>
      <c r="T29" s="158">
        <f t="shared" si="8"/>
        <v>1.1666666666666667</v>
      </c>
      <c r="U29" s="198">
        <v>1</v>
      </c>
      <c r="V29" s="198">
        <v>1</v>
      </c>
      <c r="W29" s="198">
        <f>'Core Indicators'!EX29</f>
        <v>2</v>
      </c>
      <c r="X29" s="158">
        <f t="shared" si="9"/>
        <v>1.5</v>
      </c>
      <c r="Y29" s="198">
        <v>1</v>
      </c>
      <c r="Z29" s="158">
        <f t="shared" si="10"/>
        <v>2</v>
      </c>
      <c r="AA29" s="198">
        <f>'Core Indicators'!FF29</f>
        <v>2</v>
      </c>
      <c r="AB29" s="198">
        <f t="shared" si="11"/>
        <v>2</v>
      </c>
      <c r="AC29" s="11">
        <f>'Core Indicators'!GD29</f>
        <v>2</v>
      </c>
      <c r="AD29" s="11">
        <f>'Core Indicators'!GL29</f>
        <v>2</v>
      </c>
      <c r="AE29" s="11">
        <f>'Core Indicators'!GT29</f>
        <v>2</v>
      </c>
      <c r="AF29" s="11">
        <f>'Core Indicators'!HB29</f>
        <v>2</v>
      </c>
      <c r="AG29" s="11">
        <f t="shared" si="12"/>
        <v>2</v>
      </c>
      <c r="AH29" s="11">
        <f>'Core Indicators'!HJ29</f>
        <v>2</v>
      </c>
      <c r="AI29" s="11">
        <f>'Core Indicators'!HR29</f>
        <v>2</v>
      </c>
      <c r="AJ29" s="11">
        <f t="shared" si="13"/>
        <v>2</v>
      </c>
      <c r="AK29" s="11">
        <f>'Core Indicators'!HZ29</f>
        <v>2</v>
      </c>
      <c r="AL29" s="11">
        <f>'Core Indicators'!IH29</f>
        <v>2</v>
      </c>
      <c r="AM29" s="11">
        <f>'Core Indicators'!IP29</f>
        <v>2</v>
      </c>
      <c r="AN29" s="11">
        <f t="shared" si="14"/>
        <v>2</v>
      </c>
    </row>
    <row r="30" spans="1:40">
      <c r="A30" s="198" t="str">
        <f>Lists!C:C</f>
        <v>ECU001</v>
      </c>
      <c r="B30" s="157">
        <f t="shared" si="0"/>
        <v>2.3364293193137273</v>
      </c>
      <c r="C30" s="158">
        <f t="shared" si="1"/>
        <v>0</v>
      </c>
      <c r="D30" s="199">
        <f t="shared" si="2"/>
        <v>2.3473675803944078</v>
      </c>
      <c r="E30" s="198">
        <f>'Core Indicators'!R30</f>
        <v>2</v>
      </c>
      <c r="F30" s="198">
        <f>'Core Indicators'!Z30</f>
        <v>3</v>
      </c>
      <c r="G30" s="158">
        <f t="shared" si="3"/>
        <v>2.5145283849401343</v>
      </c>
      <c r="H30" s="198">
        <f>'Core Indicators'!AH30</f>
        <v>2</v>
      </c>
      <c r="I30" s="198">
        <f>'Core Indicators'!AP30</f>
        <v>3</v>
      </c>
      <c r="J30" s="198">
        <f>'Core Indicators'!BN30</f>
        <v>2</v>
      </c>
      <c r="K30" s="234">
        <f t="shared" si="4"/>
        <v>2.5145283849401343</v>
      </c>
      <c r="L30" s="157">
        <f t="shared" si="5"/>
        <v>2.261002614939879</v>
      </c>
      <c r="M30" s="199">
        <f t="shared" si="6"/>
        <v>2.8</v>
      </c>
      <c r="N30" s="200">
        <f>'Core Indicators'!DJ30</f>
        <v>2</v>
      </c>
      <c r="O30" s="200">
        <f>'Core Indicators'!DR30</f>
        <v>3</v>
      </c>
      <c r="P30" s="200">
        <f>'Core Indicators'!DZ30</f>
        <v>3</v>
      </c>
      <c r="Q30" s="200">
        <f>'Core Indicators'!EH30</f>
        <v>3</v>
      </c>
      <c r="R30" s="200">
        <f>'Core Indicators'!EP30</f>
        <v>3</v>
      </c>
      <c r="S30" s="158">
        <f t="shared" si="7"/>
        <v>1.5924484806989505</v>
      </c>
      <c r="T30" s="158">
        <f t="shared" si="8"/>
        <v>1.1666666666666667</v>
      </c>
      <c r="U30" s="198">
        <v>1</v>
      </c>
      <c r="V30" s="198">
        <v>1</v>
      </c>
      <c r="W30" s="198">
        <f>'Core Indicators'!EX30</f>
        <v>2</v>
      </c>
      <c r="X30" s="158">
        <f t="shared" si="9"/>
        <v>1.5</v>
      </c>
      <c r="Y30" s="198">
        <v>1</v>
      </c>
      <c r="Z30" s="158">
        <f t="shared" si="10"/>
        <v>2</v>
      </c>
      <c r="AA30" s="198">
        <f>'Core Indicators'!FF30</f>
        <v>2</v>
      </c>
      <c r="AB30" s="198">
        <f t="shared" si="11"/>
        <v>2</v>
      </c>
      <c r="AC30" s="11">
        <f>'Core Indicators'!GD30</f>
        <v>2</v>
      </c>
      <c r="AD30" s="11">
        <f>'Core Indicators'!GL30</f>
        <v>2</v>
      </c>
      <c r="AE30" s="11">
        <f>'Core Indicators'!GT30</f>
        <v>2</v>
      </c>
      <c r="AF30" s="11">
        <f>'Core Indicators'!HB30</f>
        <v>2</v>
      </c>
      <c r="AG30" s="11">
        <f t="shared" si="12"/>
        <v>2</v>
      </c>
      <c r="AH30" s="11">
        <f>'Core Indicators'!HJ30</f>
        <v>2</v>
      </c>
      <c r="AI30" s="11">
        <f>'Core Indicators'!HR30</f>
        <v>2</v>
      </c>
      <c r="AJ30" s="11">
        <f t="shared" si="13"/>
        <v>2</v>
      </c>
      <c r="AK30" s="11">
        <f>'Core Indicators'!HZ30</f>
        <v>2</v>
      </c>
      <c r="AL30" s="11">
        <f>'Core Indicators'!IH30</f>
        <v>2</v>
      </c>
      <c r="AM30" s="11">
        <f>'Core Indicators'!IP30</f>
        <v>2</v>
      </c>
      <c r="AN30" s="11">
        <f t="shared" si="14"/>
        <v>2</v>
      </c>
    </row>
    <row r="31" spans="1:40">
      <c r="A31" s="198" t="str">
        <f>Lists!C:C</f>
        <v>ECU002</v>
      </c>
      <c r="B31" s="157">
        <f t="shared" si="0"/>
        <v>2.5512200063041206</v>
      </c>
      <c r="C31" s="158">
        <f t="shared" si="1"/>
        <v>0</v>
      </c>
      <c r="D31" s="199">
        <f t="shared" si="2"/>
        <v>2.5243365486986886</v>
      </c>
      <c r="E31" s="198">
        <f>'Core Indicators'!R31</f>
        <v>3</v>
      </c>
      <c r="F31" s="198">
        <f>'Core Indicators'!Z31</f>
        <v>3</v>
      </c>
      <c r="G31" s="158">
        <f t="shared" si="3"/>
        <v>3.0000000000000004</v>
      </c>
      <c r="H31" s="198">
        <f>'Core Indicators'!AH31</f>
        <v>2</v>
      </c>
      <c r="I31" s="198">
        <f>'Core Indicators'!AP31</f>
        <v>2</v>
      </c>
      <c r="J31" s="198">
        <f>'Core Indicators'!BN31</f>
        <v>3</v>
      </c>
      <c r="K31" s="234">
        <f t="shared" si="4"/>
        <v>2.5145283849401343</v>
      </c>
      <c r="L31" s="157">
        <f t="shared" si="5"/>
        <v>2.261002614939879</v>
      </c>
      <c r="M31" s="199">
        <f t="shared" si="6"/>
        <v>3</v>
      </c>
      <c r="N31" s="200">
        <f>'Core Indicators'!DJ31</f>
        <v>3</v>
      </c>
      <c r="O31" s="200">
        <f>'Core Indicators'!DR31</f>
        <v>3</v>
      </c>
      <c r="P31" s="200">
        <f>'Core Indicators'!DZ31</f>
        <v>3</v>
      </c>
      <c r="Q31" s="200">
        <f>'Core Indicators'!EH31</f>
        <v>3</v>
      </c>
      <c r="R31" s="200">
        <f>'Core Indicators'!EP31</f>
        <v>3</v>
      </c>
      <c r="S31" s="158">
        <f t="shared" si="7"/>
        <v>1.8573164273404195</v>
      </c>
      <c r="T31" s="158">
        <f t="shared" si="8"/>
        <v>1.1666666666666667</v>
      </c>
      <c r="U31" s="198">
        <v>1</v>
      </c>
      <c r="V31" s="198">
        <v>1</v>
      </c>
      <c r="W31" s="198">
        <f>'Core Indicators'!EX31</f>
        <v>2</v>
      </c>
      <c r="X31" s="158">
        <f t="shared" si="9"/>
        <v>1.5</v>
      </c>
      <c r="Y31" s="198">
        <v>1</v>
      </c>
      <c r="Z31" s="158">
        <f t="shared" si="10"/>
        <v>2.5</v>
      </c>
      <c r="AA31" s="198">
        <f>'Core Indicators'!FF31</f>
        <v>3</v>
      </c>
      <c r="AB31" s="198">
        <f t="shared" si="11"/>
        <v>2</v>
      </c>
      <c r="AC31" s="11">
        <f>'Core Indicators'!GD31</f>
        <v>2</v>
      </c>
      <c r="AD31" s="11">
        <f>'Core Indicators'!GL31</f>
        <v>2</v>
      </c>
      <c r="AE31" s="11">
        <f>'Core Indicators'!GT31</f>
        <v>2</v>
      </c>
      <c r="AF31" s="11">
        <f>'Core Indicators'!HB31</f>
        <v>2</v>
      </c>
      <c r="AG31" s="11">
        <f t="shared" si="12"/>
        <v>2</v>
      </c>
      <c r="AH31" s="11">
        <f>'Core Indicators'!HJ31</f>
        <v>2</v>
      </c>
      <c r="AI31" s="11">
        <f>'Core Indicators'!HR31</f>
        <v>2</v>
      </c>
      <c r="AJ31" s="11">
        <f t="shared" si="13"/>
        <v>2</v>
      </c>
      <c r="AK31" s="11">
        <f>'Core Indicators'!HZ31</f>
        <v>2</v>
      </c>
      <c r="AL31" s="11">
        <f>'Core Indicators'!IH31</f>
        <v>2</v>
      </c>
      <c r="AM31" s="11">
        <f>'Core Indicators'!IP31</f>
        <v>2</v>
      </c>
      <c r="AN31" s="11">
        <f t="shared" si="14"/>
        <v>2</v>
      </c>
    </row>
    <row r="32" spans="1:40">
      <c r="A32" s="198" t="str">
        <f>Lists!C:C</f>
        <v>ECU005</v>
      </c>
      <c r="B32" s="157">
        <f t="shared" si="0"/>
        <v>2.0121067908486845</v>
      </c>
      <c r="C32" s="158">
        <f t="shared" si="1"/>
        <v>0</v>
      </c>
      <c r="D32" s="199">
        <f t="shared" si="2"/>
        <v>2.1758331468731482</v>
      </c>
      <c r="E32" s="198">
        <f>'Core Indicators'!R32</f>
        <v>2</v>
      </c>
      <c r="F32" s="198">
        <f>'Core Indicators'!Z32</f>
        <v>2</v>
      </c>
      <c r="G32" s="158">
        <f t="shared" si="3"/>
        <v>2.0000000000000009</v>
      </c>
      <c r="H32" s="198">
        <f>'Core Indicators'!AH32</f>
        <v>2</v>
      </c>
      <c r="I32" s="198">
        <f>'Core Indicators'!AP32</f>
        <v>3</v>
      </c>
      <c r="J32" s="198">
        <f>'Core Indicators'!BN32</f>
        <v>2</v>
      </c>
      <c r="K32" s="234">
        <f t="shared" si="4"/>
        <v>2.5145283849401343</v>
      </c>
      <c r="L32" s="157">
        <f t="shared" si="5"/>
        <v>2.261002614939879</v>
      </c>
      <c r="M32" s="199">
        <f t="shared" si="6"/>
        <v>2.2000000000000002</v>
      </c>
      <c r="N32" s="200">
        <f>'Core Indicators'!DJ32</f>
        <v>2</v>
      </c>
      <c r="O32" s="200">
        <f>'Core Indicators'!DR32</f>
        <v>3</v>
      </c>
      <c r="P32" s="200">
        <f>'Core Indicators'!DZ32</f>
        <v>2</v>
      </c>
      <c r="Q32" s="200">
        <f>'Core Indicators'!EH32</f>
        <v>2</v>
      </c>
      <c r="R32" s="200">
        <f>'Core Indicators'!EP32</f>
        <v>2</v>
      </c>
      <c r="S32" s="158">
        <f t="shared" si="7"/>
        <v>1.5924484806989505</v>
      </c>
      <c r="T32" s="158">
        <f t="shared" si="8"/>
        <v>1.1666666666666667</v>
      </c>
      <c r="U32" s="198">
        <v>1</v>
      </c>
      <c r="V32" s="198">
        <v>1</v>
      </c>
      <c r="W32" s="198">
        <f>'Core Indicators'!EX32</f>
        <v>2</v>
      </c>
      <c r="X32" s="158">
        <f t="shared" si="9"/>
        <v>1.5</v>
      </c>
      <c r="Y32" s="198">
        <v>1</v>
      </c>
      <c r="Z32" s="158">
        <f t="shared" si="10"/>
        <v>2</v>
      </c>
      <c r="AA32" s="198">
        <f>'Core Indicators'!FF32</f>
        <v>2</v>
      </c>
      <c r="AB32" s="198">
        <f t="shared" si="11"/>
        <v>2</v>
      </c>
      <c r="AC32" s="11">
        <f>'Core Indicators'!GD32</f>
        <v>2</v>
      </c>
      <c r="AD32" s="11">
        <f>'Core Indicators'!GL32</f>
        <v>2</v>
      </c>
      <c r="AE32" s="11">
        <f>'Core Indicators'!GT32</f>
        <v>2</v>
      </c>
      <c r="AF32" s="11">
        <f>'Core Indicators'!HB32</f>
        <v>2</v>
      </c>
      <c r="AG32" s="11">
        <f t="shared" si="12"/>
        <v>2</v>
      </c>
      <c r="AH32" s="11">
        <f>'Core Indicators'!HJ32</f>
        <v>2</v>
      </c>
      <c r="AI32" s="11">
        <f>'Core Indicators'!HR32</f>
        <v>2</v>
      </c>
      <c r="AJ32" s="11">
        <f t="shared" si="13"/>
        <v>2</v>
      </c>
      <c r="AK32" s="11">
        <f>'Core Indicators'!HZ32</f>
        <v>2</v>
      </c>
      <c r="AL32" s="11">
        <f>'Core Indicators'!IH32</f>
        <v>2</v>
      </c>
      <c r="AM32" s="11">
        <f>'Core Indicators'!IP32</f>
        <v>2</v>
      </c>
      <c r="AN32" s="11">
        <f t="shared" si="14"/>
        <v>2</v>
      </c>
    </row>
    <row r="33" spans="1:40">
      <c r="A33" s="198" t="str">
        <f>Lists!C:C</f>
        <v>EGY004</v>
      </c>
      <c r="B33" s="157">
        <f t="shared" si="0"/>
        <v>2.0416963627596227</v>
      </c>
      <c r="C33" s="158">
        <f t="shared" si="1"/>
        <v>0</v>
      </c>
      <c r="D33" s="199">
        <f t="shared" si="2"/>
        <v>2.3672500811408188</v>
      </c>
      <c r="E33" s="198">
        <f>'Core Indicators'!R33</f>
        <v>1</v>
      </c>
      <c r="F33" s="198">
        <f>'Core Indicators'!Z33</f>
        <v>3</v>
      </c>
      <c r="G33" s="158">
        <f t="shared" si="3"/>
        <v>2.0550443225426682</v>
      </c>
      <c r="H33" s="198">
        <f>'Core Indicators'!AH33</f>
        <v>3</v>
      </c>
      <c r="I33" s="198">
        <f>'Core Indicators'!AP33</f>
        <v>2</v>
      </c>
      <c r="J33" s="198">
        <f>'Core Indicators'!BN33</f>
        <v>2</v>
      </c>
      <c r="K33" s="234">
        <f t="shared" si="4"/>
        <v>2.0000000000000009</v>
      </c>
      <c r="L33" s="157">
        <f t="shared" si="5"/>
        <v>2.5145283849401343</v>
      </c>
      <c r="M33" s="199">
        <f t="shared" si="6"/>
        <v>2.3333333333333335</v>
      </c>
      <c r="N33" s="200">
        <f>'Core Indicators'!DJ33</f>
        <v>3</v>
      </c>
      <c r="O33" s="200">
        <f>'Core Indicators'!DR33</f>
        <v>2</v>
      </c>
      <c r="P33" s="200">
        <f>'Core Indicators'!DZ33</f>
        <v>2</v>
      </c>
      <c r="Q33" s="200" t="str">
        <f>'Core Indicators'!EH33</f>
        <v>x</v>
      </c>
      <c r="R33" s="200" t="str">
        <f>'Core Indicators'!EP33</f>
        <v>x</v>
      </c>
      <c r="S33" s="158">
        <f t="shared" si="7"/>
        <v>1.3347538910711658</v>
      </c>
      <c r="T33" s="158">
        <f t="shared" si="8"/>
        <v>1.1666666666666667</v>
      </c>
      <c r="U33" s="198">
        <v>1</v>
      </c>
      <c r="V33" s="198">
        <v>1</v>
      </c>
      <c r="W33" s="198">
        <f>'Core Indicators'!EX33</f>
        <v>2</v>
      </c>
      <c r="X33" s="158">
        <f t="shared" si="9"/>
        <v>1.5</v>
      </c>
      <c r="Y33" s="198">
        <v>1</v>
      </c>
      <c r="Z33" s="158">
        <f t="shared" si="10"/>
        <v>1.5</v>
      </c>
      <c r="AA33" s="198">
        <f>'Core Indicators'!FF33</f>
        <v>1</v>
      </c>
      <c r="AB33" s="198">
        <f t="shared" si="11"/>
        <v>2</v>
      </c>
      <c r="AC33" s="11">
        <f>'Core Indicators'!GD33</f>
        <v>2</v>
      </c>
      <c r="AD33" s="11">
        <f>'Core Indicators'!GL33</f>
        <v>2</v>
      </c>
      <c r="AE33" s="11">
        <f>'Core Indicators'!GT33</f>
        <v>2</v>
      </c>
      <c r="AF33" s="11">
        <f>'Core Indicators'!HB33</f>
        <v>2</v>
      </c>
      <c r="AG33" s="11">
        <f t="shared" si="12"/>
        <v>2</v>
      </c>
      <c r="AH33" s="11">
        <f>'Core Indicators'!HJ33</f>
        <v>2</v>
      </c>
      <c r="AI33" s="11">
        <f>'Core Indicators'!HR33</f>
        <v>2</v>
      </c>
      <c r="AJ33" s="11">
        <f t="shared" si="13"/>
        <v>2</v>
      </c>
      <c r="AK33" s="11">
        <f>'Core Indicators'!HZ33</f>
        <v>2</v>
      </c>
      <c r="AL33" s="11">
        <f>'Core Indicators'!IH33</f>
        <v>2</v>
      </c>
      <c r="AM33" s="11">
        <f>'Core Indicators'!IP33</f>
        <v>2</v>
      </c>
      <c r="AN33" s="11">
        <f t="shared" si="14"/>
        <v>2</v>
      </c>
    </row>
    <row r="34" spans="1:40">
      <c r="A34" s="198" t="str">
        <f>Lists!C:C</f>
        <v>ERI001</v>
      </c>
      <c r="B34" s="157">
        <f t="shared" si="0"/>
        <v>2.5663001715333111</v>
      </c>
      <c r="C34" s="158">
        <f t="shared" si="1"/>
        <v>0</v>
      </c>
      <c r="D34" s="199">
        <f t="shared" si="2"/>
        <v>2.8456250398065288</v>
      </c>
      <c r="E34" s="198">
        <f>'Core Indicators'!R34</f>
        <v>2</v>
      </c>
      <c r="F34" s="198">
        <f>'Core Indicators'!Z34</f>
        <v>3</v>
      </c>
      <c r="G34" s="158">
        <f t="shared" si="3"/>
        <v>2.5145283849401343</v>
      </c>
      <c r="H34" s="198">
        <f>'Core Indicators'!AH34</f>
        <v>3</v>
      </c>
      <c r="I34" s="198">
        <f>'Core Indicators'!AP34</f>
        <v>3</v>
      </c>
      <c r="J34" s="198">
        <f>'Core Indicators'!BN34</f>
        <v>3</v>
      </c>
      <c r="K34" s="234">
        <f t="shared" si="4"/>
        <v>3.0000000000000004</v>
      </c>
      <c r="L34" s="157">
        <f t="shared" si="5"/>
        <v>3.0000000000000004</v>
      </c>
      <c r="M34" s="199">
        <f t="shared" si="6"/>
        <v>3</v>
      </c>
      <c r="N34" s="200">
        <f>'Core Indicators'!DJ34</f>
        <v>3</v>
      </c>
      <c r="O34" s="200">
        <f>'Core Indicators'!DR34</f>
        <v>3</v>
      </c>
      <c r="P34" s="200">
        <f>'Core Indicators'!DZ34</f>
        <v>3</v>
      </c>
      <c r="Q34" s="200" t="str">
        <f>'Core Indicators'!EH34</f>
        <v>x</v>
      </c>
      <c r="R34" s="200" t="str">
        <f>'Core Indicators'!EP34</f>
        <v>x</v>
      </c>
      <c r="S34" s="158">
        <f t="shared" si="7"/>
        <v>1.6725508526243122</v>
      </c>
      <c r="T34" s="158">
        <f t="shared" si="8"/>
        <v>1.3333333333333333</v>
      </c>
      <c r="U34" s="198">
        <v>1</v>
      </c>
      <c r="V34" s="198">
        <v>1</v>
      </c>
      <c r="W34" s="198">
        <f>'Core Indicators'!EX34</f>
        <v>3</v>
      </c>
      <c r="X34" s="158">
        <f t="shared" si="9"/>
        <v>2</v>
      </c>
      <c r="Y34" s="198">
        <v>1</v>
      </c>
      <c r="Z34" s="158">
        <f t="shared" si="10"/>
        <v>2</v>
      </c>
      <c r="AA34" s="198">
        <f>'Core Indicators'!FF34</f>
        <v>2</v>
      </c>
      <c r="AB34" s="198">
        <f t="shared" si="11"/>
        <v>2</v>
      </c>
      <c r="AC34" s="11">
        <f>'Core Indicators'!GD34</f>
        <v>2</v>
      </c>
      <c r="AD34" s="11">
        <f>'Core Indicators'!GL34</f>
        <v>2</v>
      </c>
      <c r="AE34" s="11">
        <f>'Core Indicators'!GT34</f>
        <v>2</v>
      </c>
      <c r="AF34" s="11">
        <f>'Core Indicators'!HB34</f>
        <v>2</v>
      </c>
      <c r="AG34" s="11">
        <f t="shared" si="12"/>
        <v>2</v>
      </c>
      <c r="AH34" s="11">
        <f>'Core Indicators'!HJ34</f>
        <v>2</v>
      </c>
      <c r="AI34" s="11">
        <f>'Core Indicators'!HR34</f>
        <v>2</v>
      </c>
      <c r="AJ34" s="11">
        <f t="shared" si="13"/>
        <v>2</v>
      </c>
      <c r="AK34" s="11">
        <f>'Core Indicators'!HZ34</f>
        <v>2</v>
      </c>
      <c r="AL34" s="11">
        <f>'Core Indicators'!IH34</f>
        <v>2</v>
      </c>
      <c r="AM34" s="11">
        <f>'Core Indicators'!IP34</f>
        <v>2</v>
      </c>
      <c r="AN34" s="11">
        <f t="shared" si="14"/>
        <v>2</v>
      </c>
    </row>
    <row r="35" spans="1:40">
      <c r="A35" s="198" t="str">
        <f>Lists!C:C</f>
        <v>ESP002</v>
      </c>
      <c r="B35" s="157">
        <f t="shared" ref="B35:B66" si="15">IF(OR(M35="x",D35="x"),"x",(5-GEOMEAN(((5-D35)/5*4+1),((5-M35)/5*4+1),((5-M35)/5*4+1)))/4*3.5+S35*0.3)</f>
        <v>1.9078004156610286</v>
      </c>
      <c r="C35" s="158">
        <f t="shared" ref="C35:C66" si="16">COUNTIF(E35:F35,"x")+COUNTIF(H35:I35,"x")+COUNTIF(J35:J35,"x")+COUNTIF(M35,"x")+COUNTIF(U35:W35,"x")+COUNTIF(Y35:AB35,"x")</f>
        <v>0</v>
      </c>
      <c r="D35" s="199">
        <f t="shared" ref="D35:D66" si="17">IF(OR(L35="x",G35="x"),"x",(5-GEOMEAN(((5-L35)/5*4+1),((5-L35)/5*4+1),((5-G35)/5*4+1)))/4*5)</f>
        <v>2.0258125360374097</v>
      </c>
      <c r="E35" s="198">
        <f>'Core Indicators'!R35</f>
        <v>1</v>
      </c>
      <c r="F35" s="198">
        <f>'Core Indicators'!Z35</f>
        <v>2</v>
      </c>
      <c r="G35" s="158">
        <f t="shared" ref="G35:G66" si="18">IF(AND(F35="x",E35="x"),"x",IF(OR(F35="x",E35="x"),AVERAGE(E35,F35),(10-GEOMEAN(((10-E35)/10*9+1),((10-F35)/10*9+1)))/9*10))</f>
        <v>1.5130145920025719</v>
      </c>
      <c r="H35" s="198">
        <f>'Core Indicators'!AH35</f>
        <v>2</v>
      </c>
      <c r="I35" s="198">
        <f>'Core Indicators'!AP35</f>
        <v>2</v>
      </c>
      <c r="J35" s="198">
        <f>'Core Indicators'!BN35</f>
        <v>3</v>
      </c>
      <c r="K35" s="234">
        <f t="shared" ref="K35:K66" si="19">IF(AND(J35="x",I35="x"),"x",IF(OR(J35="x",I35="x"),AVERAGE(I35,J35),(10-GEOMEAN(((10-I35)/10*9+1),((10-J35)/10*9+1)))/9*10))</f>
        <v>2.5145283849401343</v>
      </c>
      <c r="L35" s="157">
        <f t="shared" ref="L35:L66" si="20">IF(AND(H35="x",K35="x"),"x",IF(OR(H35="x",K35="x"),AVERAGE(H35,K35),(10-GEOMEAN(((10-H35)/10*9+1),((10-K35)/10*9+1)))/9*10))</f>
        <v>2.261002614939879</v>
      </c>
      <c r="M35" s="199">
        <f t="shared" ref="M35:M66" si="21">IF(N35="x","x",AVERAGE(N35:R35))</f>
        <v>2</v>
      </c>
      <c r="N35" s="200">
        <f>'Core Indicators'!DJ35</f>
        <v>2</v>
      </c>
      <c r="O35" s="200">
        <f>'Core Indicators'!DR35</f>
        <v>2</v>
      </c>
      <c r="P35" s="200">
        <f>'Core Indicators'!DZ35</f>
        <v>2</v>
      </c>
      <c r="Q35" s="200" t="str">
        <f>'Core Indicators'!EH35</f>
        <v>x</v>
      </c>
      <c r="R35" s="200" t="str">
        <f>'Core Indicators'!EP35</f>
        <v>x</v>
      </c>
      <c r="S35" s="158">
        <f t="shared" ref="S35:S66" si="22">IF(OR(Z35="x",T35="x"),T35,(10-GEOMEAN(((10-T35)/10*9+1),((10-Z35)/10*9+1)))/9*10)</f>
        <v>1.6725508526243122</v>
      </c>
      <c r="T35" s="158">
        <f t="shared" ref="T35:T66" si="23">AVERAGE(U35,X35,Y35)</f>
        <v>1.3333333333333333</v>
      </c>
      <c r="U35" s="198">
        <v>1</v>
      </c>
      <c r="V35" s="198">
        <v>1</v>
      </c>
      <c r="W35" s="198">
        <f>'Core Indicators'!EX35</f>
        <v>3</v>
      </c>
      <c r="X35" s="158">
        <f t="shared" ref="X35:X66" si="24">AVERAGE(V35:W35)</f>
        <v>2</v>
      </c>
      <c r="Y35" s="198">
        <v>1</v>
      </c>
      <c r="Z35" s="158">
        <f t="shared" ref="Z35:Z66" si="25">IF(AND(AA35="x",AB35="x"),"x",AVERAGE(AA35:AB35))</f>
        <v>2</v>
      </c>
      <c r="AA35" s="198">
        <f>'Core Indicators'!FF35</f>
        <v>2</v>
      </c>
      <c r="AB35" s="198">
        <f t="shared" ref="AB35:AB66" si="26">IF(AND(AJ35="x",AN35="x",AG35="x"),"x",(AVERAGE(AJ35,AN35,AG35)))</f>
        <v>2</v>
      </c>
      <c r="AC35" s="11">
        <f>'Core Indicators'!GD35</f>
        <v>2</v>
      </c>
      <c r="AD35" s="11">
        <f>'Core Indicators'!GL35</f>
        <v>2</v>
      </c>
      <c r="AE35" s="11">
        <f>'Core Indicators'!GT35</f>
        <v>2</v>
      </c>
      <c r="AF35" s="11">
        <f>'Core Indicators'!HB35</f>
        <v>2</v>
      </c>
      <c r="AG35" s="11">
        <f t="shared" ref="AG35:AG66" si="27">IF(AND(AC35="x",AD35="x",AE35="x",AF35="x"),"x",AVERAGE(AC35:AF35))</f>
        <v>2</v>
      </c>
      <c r="AH35" s="11">
        <f>'Core Indicators'!HJ35</f>
        <v>2</v>
      </c>
      <c r="AI35" s="11">
        <f>'Core Indicators'!HR35</f>
        <v>2</v>
      </c>
      <c r="AJ35" s="11">
        <f t="shared" ref="AJ35:AJ66" si="28">IF(AND(AH35="x",AI35="x"),"x",AVERAGE(AH35:AI35))</f>
        <v>2</v>
      </c>
      <c r="AK35" s="11">
        <f>'Core Indicators'!HZ35</f>
        <v>2</v>
      </c>
      <c r="AL35" s="11">
        <f>'Core Indicators'!IH35</f>
        <v>2</v>
      </c>
      <c r="AM35" s="11">
        <f>'Core Indicators'!IP35</f>
        <v>2</v>
      </c>
      <c r="AN35" s="11">
        <f t="shared" ref="AN35:AN66" si="29">IF(AND(AK35="x",AL35="x",AM35="x"),"x",AVERAGE(AK35:AM35))</f>
        <v>2</v>
      </c>
    </row>
    <row r="36" spans="1:40">
      <c r="A36" s="198" t="str">
        <f>Lists!C:C</f>
        <v>ETH001</v>
      </c>
      <c r="B36" s="157">
        <f t="shared" si="15"/>
        <v>2.5055159626482402</v>
      </c>
      <c r="C36" s="158">
        <f t="shared" si="16"/>
        <v>0</v>
      </c>
      <c r="D36" s="199">
        <f t="shared" si="17"/>
        <v>2.6805626665280533</v>
      </c>
      <c r="E36" s="198">
        <f>'Core Indicators'!R36</f>
        <v>2</v>
      </c>
      <c r="F36" s="198">
        <f>'Core Indicators'!Z36</f>
        <v>3</v>
      </c>
      <c r="G36" s="158">
        <f t="shared" si="18"/>
        <v>2.5145283849401343</v>
      </c>
      <c r="H36" s="198">
        <f>'Core Indicators'!AH36</f>
        <v>3</v>
      </c>
      <c r="I36" s="198">
        <f>'Core Indicators'!AP36</f>
        <v>3</v>
      </c>
      <c r="J36" s="198">
        <f>'Core Indicators'!BN36</f>
        <v>2</v>
      </c>
      <c r="K36" s="234">
        <f t="shared" si="19"/>
        <v>2.5145283849401343</v>
      </c>
      <c r="L36" s="157">
        <f t="shared" si="20"/>
        <v>2.7607914963998721</v>
      </c>
      <c r="M36" s="199">
        <f t="shared" si="21"/>
        <v>3</v>
      </c>
      <c r="N36" s="200">
        <f>'Core Indicators'!DJ36</f>
        <v>3</v>
      </c>
      <c r="O36" s="200">
        <f>'Core Indicators'!DR36</f>
        <v>3</v>
      </c>
      <c r="P36" s="200">
        <f>'Core Indicators'!DZ36</f>
        <v>3</v>
      </c>
      <c r="Q36" s="200">
        <f>'Core Indicators'!EH36</f>
        <v>3</v>
      </c>
      <c r="R36" s="200">
        <f>'Core Indicators'!EP36</f>
        <v>3</v>
      </c>
      <c r="S36" s="158">
        <f t="shared" si="22"/>
        <v>1.5924484806989505</v>
      </c>
      <c r="T36" s="158">
        <f t="shared" si="23"/>
        <v>1.1666666666666667</v>
      </c>
      <c r="U36" s="198">
        <v>1</v>
      </c>
      <c r="V36" s="198">
        <v>1</v>
      </c>
      <c r="W36" s="198">
        <f>'Core Indicators'!EX36</f>
        <v>2</v>
      </c>
      <c r="X36" s="158">
        <f t="shared" si="24"/>
        <v>1.5</v>
      </c>
      <c r="Y36" s="198">
        <v>1</v>
      </c>
      <c r="Z36" s="158">
        <f t="shared" si="25"/>
        <v>2</v>
      </c>
      <c r="AA36" s="198">
        <f>'Core Indicators'!FF36</f>
        <v>2</v>
      </c>
      <c r="AB36" s="198">
        <f t="shared" si="26"/>
        <v>2</v>
      </c>
      <c r="AC36" s="11">
        <f>'Core Indicators'!GD36</f>
        <v>2</v>
      </c>
      <c r="AD36" s="11">
        <f>'Core Indicators'!GL36</f>
        <v>2</v>
      </c>
      <c r="AE36" s="11">
        <f>'Core Indicators'!GT36</f>
        <v>2</v>
      </c>
      <c r="AF36" s="11">
        <f>'Core Indicators'!HB36</f>
        <v>2</v>
      </c>
      <c r="AG36" s="11">
        <f t="shared" si="27"/>
        <v>2</v>
      </c>
      <c r="AH36" s="11">
        <f>'Core Indicators'!HJ36</f>
        <v>2</v>
      </c>
      <c r="AI36" s="11">
        <f>'Core Indicators'!HR36</f>
        <v>2</v>
      </c>
      <c r="AJ36" s="11">
        <f t="shared" si="28"/>
        <v>2</v>
      </c>
      <c r="AK36" s="11">
        <f>'Core Indicators'!HZ36</f>
        <v>2</v>
      </c>
      <c r="AL36" s="11">
        <f>'Core Indicators'!IH36</f>
        <v>2</v>
      </c>
      <c r="AM36" s="11">
        <f>'Core Indicators'!IP36</f>
        <v>2</v>
      </c>
      <c r="AN36" s="11">
        <f t="shared" si="29"/>
        <v>2</v>
      </c>
    </row>
    <row r="37" spans="1:40">
      <c r="A37" s="198" t="str">
        <f>Lists!C:C</f>
        <v>ETH003</v>
      </c>
      <c r="B37" s="157">
        <f t="shared" si="15"/>
        <v>2.5055159626482402</v>
      </c>
      <c r="C37" s="158">
        <f t="shared" si="16"/>
        <v>0</v>
      </c>
      <c r="D37" s="199">
        <f t="shared" si="17"/>
        <v>2.6805626665280533</v>
      </c>
      <c r="E37" s="198">
        <f>'Core Indicators'!R37</f>
        <v>2</v>
      </c>
      <c r="F37" s="198">
        <f>'Core Indicators'!Z37</f>
        <v>3</v>
      </c>
      <c r="G37" s="158">
        <f t="shared" si="18"/>
        <v>2.5145283849401343</v>
      </c>
      <c r="H37" s="198">
        <f>'Core Indicators'!AH37</f>
        <v>3</v>
      </c>
      <c r="I37" s="198">
        <f>'Core Indicators'!AP37</f>
        <v>3</v>
      </c>
      <c r="J37" s="198">
        <f>'Core Indicators'!BN37</f>
        <v>2</v>
      </c>
      <c r="K37" s="234">
        <f t="shared" si="19"/>
        <v>2.5145283849401343</v>
      </c>
      <c r="L37" s="157">
        <f t="shared" si="20"/>
        <v>2.7607914963998721</v>
      </c>
      <c r="M37" s="199">
        <f t="shared" si="21"/>
        <v>3</v>
      </c>
      <c r="N37" s="200">
        <f>'Core Indicators'!DJ37</f>
        <v>3</v>
      </c>
      <c r="O37" s="200">
        <f>'Core Indicators'!DR37</f>
        <v>3</v>
      </c>
      <c r="P37" s="200">
        <f>'Core Indicators'!DZ37</f>
        <v>3</v>
      </c>
      <c r="Q37" s="200">
        <f>'Core Indicators'!EH37</f>
        <v>3</v>
      </c>
      <c r="R37" s="200">
        <f>'Core Indicators'!EP37</f>
        <v>3</v>
      </c>
      <c r="S37" s="158">
        <f t="shared" si="22"/>
        <v>1.5924484806989505</v>
      </c>
      <c r="T37" s="158">
        <f t="shared" si="23"/>
        <v>1.1666666666666667</v>
      </c>
      <c r="U37" s="198">
        <v>1</v>
      </c>
      <c r="V37" s="198">
        <v>1</v>
      </c>
      <c r="W37" s="198">
        <f>'Core Indicators'!EX37</f>
        <v>2</v>
      </c>
      <c r="X37" s="158">
        <f t="shared" si="24"/>
        <v>1.5</v>
      </c>
      <c r="Y37" s="198">
        <v>1</v>
      </c>
      <c r="Z37" s="158">
        <f t="shared" si="25"/>
        <v>2</v>
      </c>
      <c r="AA37" s="198">
        <f>'Core Indicators'!FF37</f>
        <v>2</v>
      </c>
      <c r="AB37" s="198">
        <f t="shared" si="26"/>
        <v>2</v>
      </c>
      <c r="AC37" s="11">
        <f>'Core Indicators'!GD37</f>
        <v>2</v>
      </c>
      <c r="AD37" s="11">
        <f>'Core Indicators'!GL37</f>
        <v>2</v>
      </c>
      <c r="AE37" s="11">
        <f>'Core Indicators'!GT37</f>
        <v>2</v>
      </c>
      <c r="AF37" s="11">
        <f>'Core Indicators'!HB37</f>
        <v>2</v>
      </c>
      <c r="AG37" s="11">
        <f t="shared" si="27"/>
        <v>2</v>
      </c>
      <c r="AH37" s="11">
        <f>'Core Indicators'!HJ37</f>
        <v>2</v>
      </c>
      <c r="AI37" s="11">
        <f>'Core Indicators'!HR37</f>
        <v>2</v>
      </c>
      <c r="AJ37" s="11">
        <f t="shared" si="28"/>
        <v>2</v>
      </c>
      <c r="AK37" s="11">
        <f>'Core Indicators'!HZ37</f>
        <v>2</v>
      </c>
      <c r="AL37" s="11">
        <f>'Core Indicators'!IH37</f>
        <v>2</v>
      </c>
      <c r="AM37" s="11">
        <f>'Core Indicators'!IP37</f>
        <v>2</v>
      </c>
      <c r="AN37" s="11">
        <f t="shared" si="29"/>
        <v>2</v>
      </c>
    </row>
    <row r="38" spans="1:40">
      <c r="A38" s="198" t="str">
        <f>Lists!C:C</f>
        <v>ETH006</v>
      </c>
      <c r="B38" s="157">
        <f t="shared" si="15"/>
        <v>2.5055159626482402</v>
      </c>
      <c r="C38" s="158">
        <f t="shared" si="16"/>
        <v>0</v>
      </c>
      <c r="D38" s="199">
        <f t="shared" si="17"/>
        <v>2.6805626665280533</v>
      </c>
      <c r="E38" s="198">
        <f>'Core Indicators'!R38</f>
        <v>2</v>
      </c>
      <c r="F38" s="198">
        <f>'Core Indicators'!Z38</f>
        <v>3</v>
      </c>
      <c r="G38" s="158">
        <f t="shared" si="18"/>
        <v>2.5145283849401343</v>
      </c>
      <c r="H38" s="198">
        <f>'Core Indicators'!AH38</f>
        <v>3</v>
      </c>
      <c r="I38" s="198">
        <f>'Core Indicators'!AP38</f>
        <v>3</v>
      </c>
      <c r="J38" s="198">
        <f>'Core Indicators'!BN38</f>
        <v>2</v>
      </c>
      <c r="K38" s="234">
        <f t="shared" si="19"/>
        <v>2.5145283849401343</v>
      </c>
      <c r="L38" s="157">
        <f t="shared" si="20"/>
        <v>2.7607914963998721</v>
      </c>
      <c r="M38" s="199">
        <f t="shared" si="21"/>
        <v>3</v>
      </c>
      <c r="N38" s="200">
        <f>'Core Indicators'!DJ38</f>
        <v>3</v>
      </c>
      <c r="O38" s="200">
        <f>'Core Indicators'!DR38</f>
        <v>3</v>
      </c>
      <c r="P38" s="200">
        <f>'Core Indicators'!DZ38</f>
        <v>3</v>
      </c>
      <c r="Q38" s="200">
        <f>'Core Indicators'!EH38</f>
        <v>3</v>
      </c>
      <c r="R38" s="200">
        <f>'Core Indicators'!EP38</f>
        <v>3</v>
      </c>
      <c r="S38" s="158">
        <f t="shared" si="22"/>
        <v>1.5924484806989505</v>
      </c>
      <c r="T38" s="158">
        <f t="shared" si="23"/>
        <v>1.1666666666666667</v>
      </c>
      <c r="U38" s="198">
        <v>1</v>
      </c>
      <c r="V38" s="198">
        <v>1</v>
      </c>
      <c r="W38" s="198">
        <f>'Core Indicators'!EX38</f>
        <v>2</v>
      </c>
      <c r="X38" s="158">
        <f t="shared" si="24"/>
        <v>1.5</v>
      </c>
      <c r="Y38" s="198">
        <v>1</v>
      </c>
      <c r="Z38" s="158">
        <f t="shared" si="25"/>
        <v>2</v>
      </c>
      <c r="AA38" s="198">
        <f>'Core Indicators'!FF38</f>
        <v>2</v>
      </c>
      <c r="AB38" s="198">
        <f t="shared" si="26"/>
        <v>2</v>
      </c>
      <c r="AC38" s="11">
        <f>'Core Indicators'!GD38</f>
        <v>2</v>
      </c>
      <c r="AD38" s="11">
        <f>'Core Indicators'!GL38</f>
        <v>2</v>
      </c>
      <c r="AE38" s="11">
        <f>'Core Indicators'!GT38</f>
        <v>2</v>
      </c>
      <c r="AF38" s="11">
        <f>'Core Indicators'!HB38</f>
        <v>2</v>
      </c>
      <c r="AG38" s="11">
        <f t="shared" si="27"/>
        <v>2</v>
      </c>
      <c r="AH38" s="11">
        <f>'Core Indicators'!HJ38</f>
        <v>2</v>
      </c>
      <c r="AI38" s="11">
        <f>'Core Indicators'!HR38</f>
        <v>2</v>
      </c>
      <c r="AJ38" s="11">
        <f t="shared" si="28"/>
        <v>2</v>
      </c>
      <c r="AK38" s="11">
        <f>'Core Indicators'!HZ38</f>
        <v>2</v>
      </c>
      <c r="AL38" s="11">
        <f>'Core Indicators'!IH38</f>
        <v>2</v>
      </c>
      <c r="AM38" s="11">
        <f>'Core Indicators'!IP38</f>
        <v>2</v>
      </c>
      <c r="AN38" s="11">
        <f t="shared" si="29"/>
        <v>2</v>
      </c>
    </row>
    <row r="39" spans="1:40">
      <c r="A39" s="198" t="str">
        <f>Lists!C:C</f>
        <v>GRC002</v>
      </c>
      <c r="B39" s="157">
        <f t="shared" si="15"/>
        <v>1.8667143676820099</v>
      </c>
      <c r="C39" s="158">
        <f t="shared" si="16"/>
        <v>0</v>
      </c>
      <c r="D39" s="199">
        <f t="shared" si="17"/>
        <v>2.1758331468731482</v>
      </c>
      <c r="E39" s="198">
        <f>'Core Indicators'!R39</f>
        <v>2</v>
      </c>
      <c r="F39" s="198">
        <f>'Core Indicators'!Z39</f>
        <v>2</v>
      </c>
      <c r="G39" s="158">
        <f t="shared" si="18"/>
        <v>2.0000000000000009</v>
      </c>
      <c r="H39" s="198">
        <f>'Core Indicators'!AH39</f>
        <v>2</v>
      </c>
      <c r="I39" s="198">
        <f>'Core Indicators'!AP39</f>
        <v>2</v>
      </c>
      <c r="J39" s="198">
        <f>'Core Indicators'!BN39</f>
        <v>3</v>
      </c>
      <c r="K39" s="234">
        <f t="shared" si="19"/>
        <v>2.5145283849401343</v>
      </c>
      <c r="L39" s="157">
        <f t="shared" si="20"/>
        <v>2.261002614939879</v>
      </c>
      <c r="M39" s="199">
        <f t="shared" si="21"/>
        <v>2</v>
      </c>
      <c r="N39" s="200">
        <f>'Core Indicators'!DJ39</f>
        <v>2</v>
      </c>
      <c r="O39" s="200">
        <f>'Core Indicators'!DR39</f>
        <v>2</v>
      </c>
      <c r="P39" s="200">
        <f>'Core Indicators'!DZ39</f>
        <v>2</v>
      </c>
      <c r="Q39" s="200" t="str">
        <f>'Core Indicators'!EH39</f>
        <v>x</v>
      </c>
      <c r="R39" s="200" t="str">
        <f>'Core Indicators'!EP39</f>
        <v>x</v>
      </c>
      <c r="S39" s="158">
        <f t="shared" si="22"/>
        <v>1.4170248394723415</v>
      </c>
      <c r="T39" s="158">
        <f t="shared" si="23"/>
        <v>1.3333333333333333</v>
      </c>
      <c r="U39" s="198">
        <v>1</v>
      </c>
      <c r="V39" s="198">
        <v>1</v>
      </c>
      <c r="W39" s="198">
        <f>'Core Indicators'!EX39</f>
        <v>3</v>
      </c>
      <c r="X39" s="158">
        <f t="shared" si="24"/>
        <v>2</v>
      </c>
      <c r="Y39" s="198">
        <v>1</v>
      </c>
      <c r="Z39" s="158">
        <f t="shared" si="25"/>
        <v>1.5</v>
      </c>
      <c r="AA39" s="198">
        <f>'Core Indicators'!FF39</f>
        <v>1</v>
      </c>
      <c r="AB39" s="198">
        <f t="shared" si="26"/>
        <v>2</v>
      </c>
      <c r="AC39" s="11">
        <f>'Core Indicators'!GD39</f>
        <v>2</v>
      </c>
      <c r="AD39" s="11">
        <f>'Core Indicators'!GL39</f>
        <v>2</v>
      </c>
      <c r="AE39" s="11">
        <f>'Core Indicators'!GT39</f>
        <v>2</v>
      </c>
      <c r="AF39" s="11">
        <f>'Core Indicators'!HB39</f>
        <v>2</v>
      </c>
      <c r="AG39" s="11">
        <f t="shared" si="27"/>
        <v>2</v>
      </c>
      <c r="AH39" s="11">
        <f>'Core Indicators'!HJ39</f>
        <v>2</v>
      </c>
      <c r="AI39" s="11">
        <f>'Core Indicators'!HR39</f>
        <v>2</v>
      </c>
      <c r="AJ39" s="11">
        <f t="shared" si="28"/>
        <v>2</v>
      </c>
      <c r="AK39" s="11">
        <f>'Core Indicators'!HZ39</f>
        <v>2</v>
      </c>
      <c r="AL39" s="11">
        <f>'Core Indicators'!IH39</f>
        <v>2</v>
      </c>
      <c r="AM39" s="11">
        <f>'Core Indicators'!IP39</f>
        <v>2</v>
      </c>
      <c r="AN39" s="11">
        <f t="shared" si="29"/>
        <v>2</v>
      </c>
    </row>
    <row r="40" spans="1:40">
      <c r="A40" s="198" t="str">
        <f>Lists!C:C</f>
        <v>GTM001</v>
      </c>
      <c r="B40" s="157">
        <f t="shared" si="15"/>
        <v>2.0121067908486845</v>
      </c>
      <c r="C40" s="158">
        <f t="shared" si="16"/>
        <v>0</v>
      </c>
      <c r="D40" s="199">
        <f t="shared" si="17"/>
        <v>2.1758331468731482</v>
      </c>
      <c r="E40" s="198">
        <f>'Core Indicators'!R40</f>
        <v>2</v>
      </c>
      <c r="F40" s="198">
        <f>'Core Indicators'!Z40</f>
        <v>2</v>
      </c>
      <c r="G40" s="158">
        <f t="shared" si="18"/>
        <v>2.0000000000000009</v>
      </c>
      <c r="H40" s="198">
        <f>'Core Indicators'!AH40</f>
        <v>2</v>
      </c>
      <c r="I40" s="198">
        <f>'Core Indicators'!AP40</f>
        <v>3</v>
      </c>
      <c r="J40" s="198">
        <f>'Core Indicators'!BN40</f>
        <v>2</v>
      </c>
      <c r="K40" s="234">
        <f t="shared" si="19"/>
        <v>2.5145283849401343</v>
      </c>
      <c r="L40" s="157">
        <f t="shared" si="20"/>
        <v>2.261002614939879</v>
      </c>
      <c r="M40" s="199">
        <f t="shared" si="21"/>
        <v>2.2000000000000002</v>
      </c>
      <c r="N40" s="200">
        <f>'Core Indicators'!DJ40</f>
        <v>3</v>
      </c>
      <c r="O40" s="200">
        <f>'Core Indicators'!DR40</f>
        <v>2</v>
      </c>
      <c r="P40" s="200">
        <f>'Core Indicators'!DZ40</f>
        <v>2</v>
      </c>
      <c r="Q40" s="200">
        <f>'Core Indicators'!EH40</f>
        <v>2</v>
      </c>
      <c r="R40" s="200">
        <f>'Core Indicators'!EP40</f>
        <v>2</v>
      </c>
      <c r="S40" s="158">
        <f t="shared" si="22"/>
        <v>1.5924484806989505</v>
      </c>
      <c r="T40" s="158">
        <f t="shared" si="23"/>
        <v>1.1666666666666667</v>
      </c>
      <c r="U40" s="198">
        <v>1</v>
      </c>
      <c r="V40" s="198">
        <v>1</v>
      </c>
      <c r="W40" s="198">
        <f>'Core Indicators'!EX40</f>
        <v>2</v>
      </c>
      <c r="X40" s="158">
        <f t="shared" si="24"/>
        <v>1.5</v>
      </c>
      <c r="Y40" s="198">
        <v>1</v>
      </c>
      <c r="Z40" s="158">
        <f t="shared" si="25"/>
        <v>2</v>
      </c>
      <c r="AA40" s="198">
        <f>'Core Indicators'!FF40</f>
        <v>2</v>
      </c>
      <c r="AB40" s="198">
        <f t="shared" si="26"/>
        <v>2</v>
      </c>
      <c r="AC40" s="11">
        <f>'Core Indicators'!GD40</f>
        <v>2</v>
      </c>
      <c r="AD40" s="11">
        <f>'Core Indicators'!GL40</f>
        <v>2</v>
      </c>
      <c r="AE40" s="11">
        <f>'Core Indicators'!GT40</f>
        <v>2</v>
      </c>
      <c r="AF40" s="11">
        <f>'Core Indicators'!HB40</f>
        <v>2</v>
      </c>
      <c r="AG40" s="11">
        <f t="shared" si="27"/>
        <v>2</v>
      </c>
      <c r="AH40" s="11">
        <f>'Core Indicators'!HJ40</f>
        <v>2</v>
      </c>
      <c r="AI40" s="11">
        <f>'Core Indicators'!HR40</f>
        <v>2</v>
      </c>
      <c r="AJ40" s="11">
        <f t="shared" si="28"/>
        <v>2</v>
      </c>
      <c r="AK40" s="11">
        <f>'Core Indicators'!HZ40</f>
        <v>2</v>
      </c>
      <c r="AL40" s="11">
        <f>'Core Indicators'!IH40</f>
        <v>2</v>
      </c>
      <c r="AM40" s="11">
        <f>'Core Indicators'!IP40</f>
        <v>2</v>
      </c>
      <c r="AN40" s="11">
        <f t="shared" si="29"/>
        <v>2</v>
      </c>
    </row>
    <row r="41" spans="1:40">
      <c r="A41" s="198" t="str">
        <f>Lists!C:C</f>
        <v>HND001</v>
      </c>
      <c r="B41" s="157">
        <f t="shared" si="15"/>
        <v>2.4627866297223857</v>
      </c>
      <c r="C41" s="158">
        <f t="shared" si="16"/>
        <v>0</v>
      </c>
      <c r="D41" s="199">
        <f t="shared" si="17"/>
        <v>2.3672500811408188</v>
      </c>
      <c r="E41" s="198">
        <f>'Core Indicators'!R41</f>
        <v>1</v>
      </c>
      <c r="F41" s="198">
        <f>'Core Indicators'!Z41</f>
        <v>3</v>
      </c>
      <c r="G41" s="158">
        <f t="shared" si="18"/>
        <v>2.0550443225426682</v>
      </c>
      <c r="H41" s="198">
        <f>'Core Indicators'!AH41</f>
        <v>2</v>
      </c>
      <c r="I41" s="198">
        <f>'Core Indicators'!AP41</f>
        <v>3</v>
      </c>
      <c r="J41" s="198">
        <f>'Core Indicators'!BN41</f>
        <v>3</v>
      </c>
      <c r="K41" s="234">
        <f t="shared" si="19"/>
        <v>3.0000000000000004</v>
      </c>
      <c r="L41" s="157">
        <f t="shared" si="20"/>
        <v>2.5145283849401343</v>
      </c>
      <c r="M41" s="199">
        <f t="shared" si="21"/>
        <v>3</v>
      </c>
      <c r="N41" s="200">
        <f>'Core Indicators'!DJ41</f>
        <v>3</v>
      </c>
      <c r="O41" s="200">
        <f>'Core Indicators'!DR41</f>
        <v>3</v>
      </c>
      <c r="P41" s="200">
        <f>'Core Indicators'!DZ41</f>
        <v>3</v>
      </c>
      <c r="Q41" s="200">
        <f>'Core Indicators'!EH41</f>
        <v>3</v>
      </c>
      <c r="R41" s="200">
        <f>'Core Indicators'!EP41</f>
        <v>3</v>
      </c>
      <c r="S41" s="158">
        <f t="shared" si="22"/>
        <v>1.6725508526243122</v>
      </c>
      <c r="T41" s="158">
        <f t="shared" si="23"/>
        <v>1.3333333333333333</v>
      </c>
      <c r="U41" s="198">
        <v>1</v>
      </c>
      <c r="V41" s="198">
        <v>1</v>
      </c>
      <c r="W41" s="198">
        <f>'Core Indicators'!EX41</f>
        <v>3</v>
      </c>
      <c r="X41" s="158">
        <f t="shared" si="24"/>
        <v>2</v>
      </c>
      <c r="Y41" s="198">
        <v>1</v>
      </c>
      <c r="Z41" s="158">
        <f t="shared" si="25"/>
        <v>2</v>
      </c>
      <c r="AA41" s="198">
        <f>'Core Indicators'!FF41</f>
        <v>2</v>
      </c>
      <c r="AB41" s="198">
        <f t="shared" si="26"/>
        <v>2</v>
      </c>
      <c r="AC41" s="11">
        <f>'Core Indicators'!GD41</f>
        <v>2</v>
      </c>
      <c r="AD41" s="11">
        <f>'Core Indicators'!GL41</f>
        <v>2</v>
      </c>
      <c r="AE41" s="11">
        <f>'Core Indicators'!GT41</f>
        <v>2</v>
      </c>
      <c r="AF41" s="11">
        <f>'Core Indicators'!HB41</f>
        <v>2</v>
      </c>
      <c r="AG41" s="11">
        <f t="shared" si="27"/>
        <v>2</v>
      </c>
      <c r="AH41" s="11">
        <f>'Core Indicators'!HJ41</f>
        <v>2</v>
      </c>
      <c r="AI41" s="11">
        <f>'Core Indicators'!HR41</f>
        <v>2</v>
      </c>
      <c r="AJ41" s="11">
        <f t="shared" si="28"/>
        <v>2</v>
      </c>
      <c r="AK41" s="11">
        <f>'Core Indicators'!HZ41</f>
        <v>2</v>
      </c>
      <c r="AL41" s="11">
        <f>'Core Indicators'!IH41</f>
        <v>2</v>
      </c>
      <c r="AM41" s="11">
        <f>'Core Indicators'!IP41</f>
        <v>2</v>
      </c>
      <c r="AN41" s="11">
        <f t="shared" si="29"/>
        <v>2</v>
      </c>
    </row>
    <row r="42" spans="1:40">
      <c r="A42" s="198" t="str">
        <f>Lists!C:C</f>
        <v>HTI001</v>
      </c>
      <c r="B42" s="157">
        <f t="shared" si="15"/>
        <v>1.8311426117154375</v>
      </c>
      <c r="C42" s="158">
        <f t="shared" si="16"/>
        <v>0</v>
      </c>
      <c r="D42" s="199">
        <f t="shared" si="17"/>
        <v>2.0258125360374097</v>
      </c>
      <c r="E42" s="198">
        <f>'Core Indicators'!R42</f>
        <v>1</v>
      </c>
      <c r="F42" s="198">
        <f>'Core Indicators'!Z42</f>
        <v>2</v>
      </c>
      <c r="G42" s="158">
        <f t="shared" si="18"/>
        <v>1.5130145920025719</v>
      </c>
      <c r="H42" s="198">
        <f>'Core Indicators'!AH42</f>
        <v>2</v>
      </c>
      <c r="I42" s="198">
        <f>'Core Indicators'!AP42</f>
        <v>2</v>
      </c>
      <c r="J42" s="198">
        <f>'Core Indicators'!BN42</f>
        <v>3</v>
      </c>
      <c r="K42" s="234">
        <f t="shared" si="19"/>
        <v>2.5145283849401343</v>
      </c>
      <c r="L42" s="157">
        <f t="shared" si="20"/>
        <v>2.261002614939879</v>
      </c>
      <c r="M42" s="199">
        <f t="shared" si="21"/>
        <v>2</v>
      </c>
      <c r="N42" s="200">
        <f>'Core Indicators'!DJ42</f>
        <v>1</v>
      </c>
      <c r="O42" s="200">
        <f>'Core Indicators'!DR42</f>
        <v>2</v>
      </c>
      <c r="P42" s="200">
        <f>'Core Indicators'!DZ42</f>
        <v>2</v>
      </c>
      <c r="Q42" s="200">
        <f>'Core Indicators'!EH42</f>
        <v>2</v>
      </c>
      <c r="R42" s="200">
        <f>'Core Indicators'!EP42</f>
        <v>3</v>
      </c>
      <c r="S42" s="158">
        <f t="shared" si="22"/>
        <v>1.4170248394723415</v>
      </c>
      <c r="T42" s="158">
        <f t="shared" si="23"/>
        <v>1.3333333333333333</v>
      </c>
      <c r="U42" s="198">
        <v>1</v>
      </c>
      <c r="V42" s="198">
        <v>1</v>
      </c>
      <c r="W42" s="198">
        <f>'Core Indicators'!EX42</f>
        <v>3</v>
      </c>
      <c r="X42" s="158">
        <f t="shared" si="24"/>
        <v>2</v>
      </c>
      <c r="Y42" s="198">
        <v>1</v>
      </c>
      <c r="Z42" s="158">
        <f t="shared" si="25"/>
        <v>1.5</v>
      </c>
      <c r="AA42" s="198">
        <f>'Core Indicators'!FF42</f>
        <v>1</v>
      </c>
      <c r="AB42" s="198">
        <f t="shared" si="26"/>
        <v>2</v>
      </c>
      <c r="AC42" s="11">
        <f>'Core Indicators'!GD42</f>
        <v>2</v>
      </c>
      <c r="AD42" s="11">
        <f>'Core Indicators'!GL42</f>
        <v>2</v>
      </c>
      <c r="AE42" s="11">
        <f>'Core Indicators'!GT42</f>
        <v>2</v>
      </c>
      <c r="AF42" s="11">
        <f>'Core Indicators'!HB42</f>
        <v>2</v>
      </c>
      <c r="AG42" s="11">
        <f t="shared" si="27"/>
        <v>2</v>
      </c>
      <c r="AH42" s="11">
        <f>'Core Indicators'!HJ42</f>
        <v>2</v>
      </c>
      <c r="AI42" s="11">
        <f>'Core Indicators'!HR42</f>
        <v>2</v>
      </c>
      <c r="AJ42" s="11">
        <f t="shared" si="28"/>
        <v>2</v>
      </c>
      <c r="AK42" s="11">
        <f>'Core Indicators'!HZ42</f>
        <v>2</v>
      </c>
      <c r="AL42" s="11">
        <f>'Core Indicators'!IH42</f>
        <v>2</v>
      </c>
      <c r="AM42" s="11">
        <f>'Core Indicators'!IP42</f>
        <v>2</v>
      </c>
      <c r="AN42" s="11">
        <f t="shared" si="29"/>
        <v>2</v>
      </c>
    </row>
    <row r="43" spans="1:40">
      <c r="A43" s="198" t="str">
        <f>Lists!C:C</f>
        <v>IDN002</v>
      </c>
      <c r="B43" s="157">
        <f t="shared" si="15"/>
        <v>2.1918268297270869</v>
      </c>
      <c r="C43" s="158">
        <f t="shared" si="16"/>
        <v>0</v>
      </c>
      <c r="D43" s="199">
        <f t="shared" si="17"/>
        <v>2.0258125360374097</v>
      </c>
      <c r="E43" s="198">
        <f>'Core Indicators'!R43</f>
        <v>1</v>
      </c>
      <c r="F43" s="198">
        <f>'Core Indicators'!Z43</f>
        <v>2</v>
      </c>
      <c r="G43" s="158">
        <f t="shared" si="18"/>
        <v>1.5130145920025719</v>
      </c>
      <c r="H43" s="198">
        <f>'Core Indicators'!AH43</f>
        <v>2</v>
      </c>
      <c r="I43" s="198">
        <f>'Core Indicators'!AP43</f>
        <v>3</v>
      </c>
      <c r="J43" s="198">
        <f>'Core Indicators'!BN43</f>
        <v>2</v>
      </c>
      <c r="K43" s="234">
        <f t="shared" si="19"/>
        <v>2.5145283849401343</v>
      </c>
      <c r="L43" s="157">
        <f t="shared" si="20"/>
        <v>2.261002614939879</v>
      </c>
      <c r="M43" s="199">
        <f t="shared" si="21"/>
        <v>2.8</v>
      </c>
      <c r="N43" s="200">
        <f>'Core Indicators'!DJ43</f>
        <v>3</v>
      </c>
      <c r="O43" s="200">
        <f>'Core Indicators'!DR43</f>
        <v>2</v>
      </c>
      <c r="P43" s="200">
        <f>'Core Indicators'!DZ43</f>
        <v>3</v>
      </c>
      <c r="Q43" s="200">
        <f>'Core Indicators'!EH43</f>
        <v>3</v>
      </c>
      <c r="R43" s="200">
        <f>'Core Indicators'!EP43</f>
        <v>3</v>
      </c>
      <c r="S43" s="158">
        <f t="shared" si="22"/>
        <v>1.3347538910711658</v>
      </c>
      <c r="T43" s="158">
        <f t="shared" si="23"/>
        <v>1.1666666666666667</v>
      </c>
      <c r="U43" s="198">
        <v>1</v>
      </c>
      <c r="V43" s="198">
        <v>1</v>
      </c>
      <c r="W43" s="198">
        <f>'Core Indicators'!EX43</f>
        <v>2</v>
      </c>
      <c r="X43" s="158">
        <f t="shared" si="24"/>
        <v>1.5</v>
      </c>
      <c r="Y43" s="198">
        <v>1</v>
      </c>
      <c r="Z43" s="158">
        <f t="shared" si="25"/>
        <v>1.5</v>
      </c>
      <c r="AA43" s="198">
        <f>'Core Indicators'!FF43</f>
        <v>1</v>
      </c>
      <c r="AB43" s="198">
        <f t="shared" si="26"/>
        <v>2</v>
      </c>
      <c r="AC43" s="11">
        <f>'Core Indicators'!GD43</f>
        <v>2</v>
      </c>
      <c r="AD43" s="11">
        <f>'Core Indicators'!GL43</f>
        <v>2</v>
      </c>
      <c r="AE43" s="11">
        <f>'Core Indicators'!GT43</f>
        <v>2</v>
      </c>
      <c r="AF43" s="11">
        <f>'Core Indicators'!HB43</f>
        <v>2</v>
      </c>
      <c r="AG43" s="11">
        <f t="shared" si="27"/>
        <v>2</v>
      </c>
      <c r="AH43" s="11">
        <f>'Core Indicators'!HJ43</f>
        <v>2</v>
      </c>
      <c r="AI43" s="11">
        <f>'Core Indicators'!HR43</f>
        <v>2</v>
      </c>
      <c r="AJ43" s="11">
        <f t="shared" si="28"/>
        <v>2</v>
      </c>
      <c r="AK43" s="11">
        <f>'Core Indicators'!HZ43</f>
        <v>2</v>
      </c>
      <c r="AL43" s="11">
        <f>'Core Indicators'!IH43</f>
        <v>2</v>
      </c>
      <c r="AM43" s="11">
        <f>'Core Indicators'!IP43</f>
        <v>2</v>
      </c>
      <c r="AN43" s="11">
        <f t="shared" si="29"/>
        <v>2</v>
      </c>
    </row>
    <row r="44" spans="1:40">
      <c r="A44" s="198" t="str">
        <f>Lists!C:C</f>
        <v>IRN001</v>
      </c>
      <c r="B44" s="157">
        <f t="shared" si="15"/>
        <v>2.6117250385455941</v>
      </c>
      <c r="C44" s="158">
        <f t="shared" si="16"/>
        <v>0</v>
      </c>
      <c r="D44" s="199">
        <f t="shared" si="17"/>
        <v>2.6959907756731507</v>
      </c>
      <c r="E44" s="198">
        <f>'Core Indicators'!R44</f>
        <v>2</v>
      </c>
      <c r="F44" s="198">
        <f>'Core Indicators'!Z44</f>
        <v>2</v>
      </c>
      <c r="G44" s="158">
        <f t="shared" si="18"/>
        <v>2.0000000000000009</v>
      </c>
      <c r="H44" s="198">
        <f>'Core Indicators'!AH44</f>
        <v>3</v>
      </c>
      <c r="I44" s="198">
        <f>'Core Indicators'!AP44</f>
        <v>3</v>
      </c>
      <c r="J44" s="198">
        <f>'Core Indicators'!BN44</f>
        <v>3</v>
      </c>
      <c r="K44" s="234">
        <f t="shared" si="19"/>
        <v>3.0000000000000004</v>
      </c>
      <c r="L44" s="157">
        <f t="shared" si="20"/>
        <v>3.0000000000000004</v>
      </c>
      <c r="M44" s="199">
        <f t="shared" si="21"/>
        <v>3</v>
      </c>
      <c r="N44" s="200">
        <f>'Core Indicators'!DJ44</f>
        <v>3</v>
      </c>
      <c r="O44" s="200">
        <f>'Core Indicators'!DR44</f>
        <v>3</v>
      </c>
      <c r="P44" s="200">
        <f>'Core Indicators'!DZ44</f>
        <v>3</v>
      </c>
      <c r="Q44" s="200">
        <f>'Core Indicators'!EH44</f>
        <v>3</v>
      </c>
      <c r="R44" s="200" t="str">
        <f>'Core Indicators'!EP44</f>
        <v>x</v>
      </c>
      <c r="S44" s="158">
        <f t="shared" si="22"/>
        <v>1.9351898568610773</v>
      </c>
      <c r="T44" s="158">
        <f t="shared" si="23"/>
        <v>1.3333333333333333</v>
      </c>
      <c r="U44" s="198">
        <v>1</v>
      </c>
      <c r="V44" s="198">
        <v>1</v>
      </c>
      <c r="W44" s="198">
        <f>'Core Indicators'!EX44</f>
        <v>3</v>
      </c>
      <c r="X44" s="158">
        <f t="shared" si="24"/>
        <v>2</v>
      </c>
      <c r="Y44" s="198">
        <v>1</v>
      </c>
      <c r="Z44" s="158">
        <f t="shared" si="25"/>
        <v>2.5</v>
      </c>
      <c r="AA44" s="198">
        <f>'Core Indicators'!FF44</f>
        <v>3</v>
      </c>
      <c r="AB44" s="198">
        <f t="shared" si="26"/>
        <v>2</v>
      </c>
      <c r="AC44" s="11">
        <f>'Core Indicators'!GD44</f>
        <v>2</v>
      </c>
      <c r="AD44" s="11">
        <f>'Core Indicators'!GL44</f>
        <v>2</v>
      </c>
      <c r="AE44" s="11">
        <f>'Core Indicators'!GT44</f>
        <v>2</v>
      </c>
      <c r="AF44" s="11">
        <f>'Core Indicators'!HB44</f>
        <v>2</v>
      </c>
      <c r="AG44" s="11">
        <f t="shared" si="27"/>
        <v>2</v>
      </c>
      <c r="AH44" s="11">
        <f>'Core Indicators'!HJ44</f>
        <v>2</v>
      </c>
      <c r="AI44" s="11">
        <f>'Core Indicators'!HR44</f>
        <v>2</v>
      </c>
      <c r="AJ44" s="11">
        <f t="shared" si="28"/>
        <v>2</v>
      </c>
      <c r="AK44" s="11">
        <f>'Core Indicators'!HZ44</f>
        <v>2</v>
      </c>
      <c r="AL44" s="11">
        <f>'Core Indicators'!IH44</f>
        <v>2</v>
      </c>
      <c r="AM44" s="11">
        <f>'Core Indicators'!IP44</f>
        <v>2</v>
      </c>
      <c r="AN44" s="11">
        <f t="shared" si="29"/>
        <v>2</v>
      </c>
    </row>
    <row r="45" spans="1:40">
      <c r="A45" s="198" t="str">
        <f>Lists!C:C</f>
        <v>IRN004</v>
      </c>
      <c r="B45" s="157">
        <f t="shared" si="15"/>
        <v>2.5539043776007722</v>
      </c>
      <c r="C45" s="158">
        <f t="shared" si="16"/>
        <v>2</v>
      </c>
      <c r="D45" s="199">
        <f t="shared" si="17"/>
        <v>3.0000000000000004</v>
      </c>
      <c r="E45" s="198">
        <f>'Core Indicators'!R45</f>
        <v>3</v>
      </c>
      <c r="F45" s="198">
        <f>'Core Indicators'!Z45</f>
        <v>3</v>
      </c>
      <c r="G45" s="158">
        <f t="shared" si="18"/>
        <v>3.0000000000000004</v>
      </c>
      <c r="H45" s="198">
        <f>'Core Indicators'!AH45</f>
        <v>3</v>
      </c>
      <c r="I45" s="198">
        <f>'Core Indicators'!AP45</f>
        <v>3</v>
      </c>
      <c r="J45" s="198" t="str">
        <f>'Core Indicators'!BN45</f>
        <v>x</v>
      </c>
      <c r="K45" s="234">
        <f t="shared" si="19"/>
        <v>3</v>
      </c>
      <c r="L45" s="157">
        <f t="shared" si="20"/>
        <v>3.0000000000000004</v>
      </c>
      <c r="M45" s="199">
        <f t="shared" si="21"/>
        <v>3</v>
      </c>
      <c r="N45" s="200">
        <f>'Core Indicators'!DJ45</f>
        <v>3</v>
      </c>
      <c r="O45" s="200">
        <f>'Core Indicators'!DR45</f>
        <v>3</v>
      </c>
      <c r="P45" s="200">
        <f>'Core Indicators'!DZ45</f>
        <v>3</v>
      </c>
      <c r="Q45" s="200">
        <f>'Core Indicators'!EH45</f>
        <v>3</v>
      </c>
      <c r="R45" s="200">
        <f>'Core Indicators'!EP45</f>
        <v>3</v>
      </c>
      <c r="S45" s="158">
        <f t="shared" si="22"/>
        <v>1.5130145920025719</v>
      </c>
      <c r="T45" s="158">
        <f t="shared" si="23"/>
        <v>1</v>
      </c>
      <c r="U45" s="198">
        <v>1</v>
      </c>
      <c r="V45" s="198">
        <v>1</v>
      </c>
      <c r="W45" s="198" t="str">
        <f>'Core Indicators'!EX45</f>
        <v>x</v>
      </c>
      <c r="X45" s="158">
        <f t="shared" si="24"/>
        <v>1</v>
      </c>
      <c r="Y45" s="198">
        <v>1</v>
      </c>
      <c r="Z45" s="158">
        <f t="shared" si="25"/>
        <v>2</v>
      </c>
      <c r="AA45" s="198">
        <f>'Core Indicators'!FF45</f>
        <v>2</v>
      </c>
      <c r="AB45" s="198">
        <f t="shared" si="26"/>
        <v>2</v>
      </c>
      <c r="AC45" s="11">
        <f>'Core Indicators'!GD45</f>
        <v>2</v>
      </c>
      <c r="AD45" s="11">
        <f>'Core Indicators'!GL45</f>
        <v>2</v>
      </c>
      <c r="AE45" s="11">
        <f>'Core Indicators'!GT45</f>
        <v>2</v>
      </c>
      <c r="AF45" s="11">
        <f>'Core Indicators'!HB45</f>
        <v>2</v>
      </c>
      <c r="AG45" s="11">
        <f t="shared" si="27"/>
        <v>2</v>
      </c>
      <c r="AH45" s="11">
        <f>'Core Indicators'!HJ45</f>
        <v>2</v>
      </c>
      <c r="AI45" s="11">
        <f>'Core Indicators'!HR45</f>
        <v>2</v>
      </c>
      <c r="AJ45" s="11">
        <f t="shared" si="28"/>
        <v>2</v>
      </c>
      <c r="AK45" s="11">
        <f>'Core Indicators'!HZ45</f>
        <v>2</v>
      </c>
      <c r="AL45" s="11">
        <f>'Core Indicators'!IH45</f>
        <v>2</v>
      </c>
      <c r="AM45" s="11">
        <f>'Core Indicators'!IP45</f>
        <v>2</v>
      </c>
      <c r="AN45" s="11">
        <f t="shared" si="29"/>
        <v>2</v>
      </c>
    </row>
    <row r="46" spans="1:40">
      <c r="A46" s="198" t="str">
        <f>Lists!C:C</f>
        <v>IRN005</v>
      </c>
      <c r="B46" s="157">
        <f t="shared" si="15"/>
        <v>2.6117250385455941</v>
      </c>
      <c r="C46" s="158">
        <f t="shared" si="16"/>
        <v>0</v>
      </c>
      <c r="D46" s="199">
        <f t="shared" si="17"/>
        <v>2.6959907756731507</v>
      </c>
      <c r="E46" s="198">
        <f>'Core Indicators'!R46</f>
        <v>2</v>
      </c>
      <c r="F46" s="198">
        <f>'Core Indicators'!Z46</f>
        <v>2</v>
      </c>
      <c r="G46" s="158">
        <f t="shared" si="18"/>
        <v>2.0000000000000009</v>
      </c>
      <c r="H46" s="198">
        <f>'Core Indicators'!AH46</f>
        <v>3</v>
      </c>
      <c r="I46" s="198">
        <f>'Core Indicators'!AP46</f>
        <v>3</v>
      </c>
      <c r="J46" s="198">
        <f>'Core Indicators'!BN46</f>
        <v>3</v>
      </c>
      <c r="K46" s="234">
        <f t="shared" si="19"/>
        <v>3.0000000000000004</v>
      </c>
      <c r="L46" s="157">
        <f t="shared" si="20"/>
        <v>3.0000000000000004</v>
      </c>
      <c r="M46" s="199">
        <f t="shared" si="21"/>
        <v>3</v>
      </c>
      <c r="N46" s="200">
        <f>'Core Indicators'!DJ46</f>
        <v>3</v>
      </c>
      <c r="O46" s="200">
        <f>'Core Indicators'!DR46</f>
        <v>3</v>
      </c>
      <c r="P46" s="200">
        <f>'Core Indicators'!DZ46</f>
        <v>3</v>
      </c>
      <c r="Q46" s="200" t="str">
        <f>'Core Indicators'!EH46</f>
        <v>x</v>
      </c>
      <c r="R46" s="200" t="str">
        <f>'Core Indicators'!EP46</f>
        <v>x</v>
      </c>
      <c r="S46" s="158">
        <f t="shared" si="22"/>
        <v>1.9351898568610773</v>
      </c>
      <c r="T46" s="158">
        <f t="shared" si="23"/>
        <v>1.3333333333333333</v>
      </c>
      <c r="U46" s="198">
        <v>1</v>
      </c>
      <c r="V46" s="198">
        <v>1</v>
      </c>
      <c r="W46" s="198">
        <f>'Core Indicators'!EX46</f>
        <v>3</v>
      </c>
      <c r="X46" s="158">
        <f t="shared" si="24"/>
        <v>2</v>
      </c>
      <c r="Y46" s="198">
        <v>1</v>
      </c>
      <c r="Z46" s="158">
        <f t="shared" si="25"/>
        <v>2.5</v>
      </c>
      <c r="AA46" s="198">
        <f>'Core Indicators'!FF46</f>
        <v>3</v>
      </c>
      <c r="AB46" s="198">
        <f t="shared" si="26"/>
        <v>2</v>
      </c>
      <c r="AC46" s="11">
        <f>'Core Indicators'!GD46</f>
        <v>2</v>
      </c>
      <c r="AD46" s="11">
        <f>'Core Indicators'!GL46</f>
        <v>2</v>
      </c>
      <c r="AE46" s="11">
        <f>'Core Indicators'!GT46</f>
        <v>2</v>
      </c>
      <c r="AF46" s="11">
        <f>'Core Indicators'!HB46</f>
        <v>2</v>
      </c>
      <c r="AG46" s="11">
        <f t="shared" si="27"/>
        <v>2</v>
      </c>
      <c r="AH46" s="11">
        <f>'Core Indicators'!HJ46</f>
        <v>2</v>
      </c>
      <c r="AI46" s="11">
        <f>'Core Indicators'!HR46</f>
        <v>2</v>
      </c>
      <c r="AJ46" s="11">
        <f t="shared" si="28"/>
        <v>2</v>
      </c>
      <c r="AK46" s="11">
        <f>'Core Indicators'!HZ46</f>
        <v>2</v>
      </c>
      <c r="AL46" s="11">
        <f>'Core Indicators'!IH46</f>
        <v>2</v>
      </c>
      <c r="AM46" s="11">
        <f>'Core Indicators'!IP46</f>
        <v>2</v>
      </c>
      <c r="AN46" s="11">
        <f t="shared" si="29"/>
        <v>2</v>
      </c>
    </row>
    <row r="47" spans="1:40">
      <c r="A47" s="198" t="str">
        <f>Lists!C:C</f>
        <v>IRQ002</v>
      </c>
      <c r="B47" s="157">
        <f t="shared" si="15"/>
        <v>2.4716183487376204</v>
      </c>
      <c r="C47" s="158">
        <f t="shared" si="16"/>
        <v>0</v>
      </c>
      <c r="D47" s="199">
        <f t="shared" si="17"/>
        <v>2.5236733300097498</v>
      </c>
      <c r="E47" s="198">
        <f>'Core Indicators'!R47</f>
        <v>2</v>
      </c>
      <c r="F47" s="198">
        <f>'Core Indicators'!Z47</f>
        <v>2</v>
      </c>
      <c r="G47" s="158">
        <f t="shared" si="18"/>
        <v>2.0000000000000009</v>
      </c>
      <c r="H47" s="198">
        <f>'Core Indicators'!AH47</f>
        <v>3</v>
      </c>
      <c r="I47" s="198">
        <f>'Core Indicators'!AP47</f>
        <v>3</v>
      </c>
      <c r="J47" s="198">
        <f>'Core Indicators'!BN47</f>
        <v>2</v>
      </c>
      <c r="K47" s="234">
        <f t="shared" si="19"/>
        <v>2.5145283849401343</v>
      </c>
      <c r="L47" s="157">
        <f t="shared" si="20"/>
        <v>2.7607914963998721</v>
      </c>
      <c r="M47" s="199">
        <f t="shared" si="21"/>
        <v>3</v>
      </c>
      <c r="N47" s="200">
        <f>'Core Indicators'!DJ47</f>
        <v>3</v>
      </c>
      <c r="O47" s="200">
        <f>'Core Indicators'!DR47</f>
        <v>3</v>
      </c>
      <c r="P47" s="200">
        <f>'Core Indicators'!DZ47</f>
        <v>3</v>
      </c>
      <c r="Q47" s="200">
        <f>'Core Indicators'!EH47</f>
        <v>3</v>
      </c>
      <c r="R47" s="200">
        <f>'Core Indicators'!EP47</f>
        <v>3</v>
      </c>
      <c r="S47" s="158">
        <f t="shared" si="22"/>
        <v>1.5924484806989505</v>
      </c>
      <c r="T47" s="158">
        <f t="shared" si="23"/>
        <v>1.1666666666666667</v>
      </c>
      <c r="U47" s="198">
        <v>1</v>
      </c>
      <c r="V47" s="198">
        <v>1</v>
      </c>
      <c r="W47" s="198">
        <f>'Core Indicators'!EX47</f>
        <v>2</v>
      </c>
      <c r="X47" s="158">
        <f t="shared" si="24"/>
        <v>1.5</v>
      </c>
      <c r="Y47" s="198">
        <v>1</v>
      </c>
      <c r="Z47" s="158">
        <f t="shared" si="25"/>
        <v>2</v>
      </c>
      <c r="AA47" s="198">
        <f>'Core Indicators'!FF47</f>
        <v>2</v>
      </c>
      <c r="AB47" s="198">
        <f t="shared" si="26"/>
        <v>2</v>
      </c>
      <c r="AC47" s="11">
        <f>'Core Indicators'!GD47</f>
        <v>2</v>
      </c>
      <c r="AD47" s="11">
        <f>'Core Indicators'!GL47</f>
        <v>2</v>
      </c>
      <c r="AE47" s="11">
        <f>'Core Indicators'!GT47</f>
        <v>2</v>
      </c>
      <c r="AF47" s="11">
        <f>'Core Indicators'!HB47</f>
        <v>2</v>
      </c>
      <c r="AG47" s="11">
        <f t="shared" si="27"/>
        <v>2</v>
      </c>
      <c r="AH47" s="11">
        <f>'Core Indicators'!HJ47</f>
        <v>2</v>
      </c>
      <c r="AI47" s="11">
        <f>'Core Indicators'!HR47</f>
        <v>2</v>
      </c>
      <c r="AJ47" s="11">
        <f t="shared" si="28"/>
        <v>2</v>
      </c>
      <c r="AK47" s="11">
        <f>'Core Indicators'!HZ47</f>
        <v>2</v>
      </c>
      <c r="AL47" s="11">
        <f>'Core Indicators'!IH47</f>
        <v>2</v>
      </c>
      <c r="AM47" s="11">
        <f>'Core Indicators'!IP47</f>
        <v>2</v>
      </c>
      <c r="AN47" s="11">
        <f t="shared" si="29"/>
        <v>2</v>
      </c>
    </row>
    <row r="48" spans="1:40">
      <c r="A48" s="198" t="str">
        <f>Lists!C:C</f>
        <v>ITA002</v>
      </c>
      <c r="B48" s="157">
        <f t="shared" si="15"/>
        <v>1.8311426117154375</v>
      </c>
      <c r="C48" s="158">
        <f t="shared" si="16"/>
        <v>0</v>
      </c>
      <c r="D48" s="199">
        <f t="shared" si="17"/>
        <v>2.0258125360374097</v>
      </c>
      <c r="E48" s="198">
        <f>'Core Indicators'!R48</f>
        <v>1</v>
      </c>
      <c r="F48" s="198">
        <f>'Core Indicators'!Z48</f>
        <v>2</v>
      </c>
      <c r="G48" s="158">
        <f t="shared" si="18"/>
        <v>1.5130145920025719</v>
      </c>
      <c r="H48" s="198">
        <f>'Core Indicators'!AH48</f>
        <v>2</v>
      </c>
      <c r="I48" s="198">
        <f>'Core Indicators'!AP48</f>
        <v>2</v>
      </c>
      <c r="J48" s="198">
        <f>'Core Indicators'!BN48</f>
        <v>3</v>
      </c>
      <c r="K48" s="234">
        <f t="shared" si="19"/>
        <v>2.5145283849401343</v>
      </c>
      <c r="L48" s="157">
        <f t="shared" si="20"/>
        <v>2.261002614939879</v>
      </c>
      <c r="M48" s="199">
        <f t="shared" si="21"/>
        <v>2</v>
      </c>
      <c r="N48" s="200">
        <f>'Core Indicators'!DJ48</f>
        <v>2</v>
      </c>
      <c r="O48" s="200">
        <f>'Core Indicators'!DR48</f>
        <v>2</v>
      </c>
      <c r="P48" s="200">
        <f>'Core Indicators'!DZ48</f>
        <v>2</v>
      </c>
      <c r="Q48" s="200" t="str">
        <f>'Core Indicators'!EH48</f>
        <v>x</v>
      </c>
      <c r="R48" s="200" t="str">
        <f>'Core Indicators'!EP48</f>
        <v>x</v>
      </c>
      <c r="S48" s="158">
        <f t="shared" si="22"/>
        <v>1.4170248394723415</v>
      </c>
      <c r="T48" s="158">
        <f t="shared" si="23"/>
        <v>1.3333333333333333</v>
      </c>
      <c r="U48" s="198">
        <v>1</v>
      </c>
      <c r="V48" s="198">
        <v>1</v>
      </c>
      <c r="W48" s="198">
        <f>'Core Indicators'!EX48</f>
        <v>3</v>
      </c>
      <c r="X48" s="158">
        <f t="shared" si="24"/>
        <v>2</v>
      </c>
      <c r="Y48" s="198">
        <v>1</v>
      </c>
      <c r="Z48" s="158">
        <f t="shared" si="25"/>
        <v>1.5</v>
      </c>
      <c r="AA48" s="198">
        <f>'Core Indicators'!FF48</f>
        <v>1</v>
      </c>
      <c r="AB48" s="198">
        <f t="shared" si="26"/>
        <v>2</v>
      </c>
      <c r="AC48" s="11">
        <f>'Core Indicators'!GD48</f>
        <v>2</v>
      </c>
      <c r="AD48" s="11">
        <f>'Core Indicators'!GL48</f>
        <v>2</v>
      </c>
      <c r="AE48" s="11">
        <f>'Core Indicators'!GT48</f>
        <v>2</v>
      </c>
      <c r="AF48" s="11">
        <f>'Core Indicators'!HB48</f>
        <v>2</v>
      </c>
      <c r="AG48" s="11">
        <f t="shared" si="27"/>
        <v>2</v>
      </c>
      <c r="AH48" s="11">
        <f>'Core Indicators'!HJ48</f>
        <v>2</v>
      </c>
      <c r="AI48" s="11">
        <f>'Core Indicators'!HR48</f>
        <v>2</v>
      </c>
      <c r="AJ48" s="11">
        <f t="shared" si="28"/>
        <v>2</v>
      </c>
      <c r="AK48" s="11">
        <f>'Core Indicators'!HZ48</f>
        <v>2</v>
      </c>
      <c r="AL48" s="11">
        <f>'Core Indicators'!IH48</f>
        <v>2</v>
      </c>
      <c r="AM48" s="11">
        <f>'Core Indicators'!IP48</f>
        <v>2</v>
      </c>
      <c r="AN48" s="11">
        <f t="shared" si="29"/>
        <v>2</v>
      </c>
    </row>
    <row r="49" spans="1:40">
      <c r="A49" s="198" t="str">
        <f>Lists!C:C</f>
        <v>JOR002</v>
      </c>
      <c r="B49" s="157">
        <f t="shared" si="15"/>
        <v>2.2285179252767295</v>
      </c>
      <c r="C49" s="158">
        <f t="shared" si="16"/>
        <v>0</v>
      </c>
      <c r="D49" s="199">
        <f t="shared" si="17"/>
        <v>1.6898507762745236</v>
      </c>
      <c r="E49" s="198">
        <f>'Core Indicators'!R49</f>
        <v>1</v>
      </c>
      <c r="F49" s="198">
        <f>'Core Indicators'!Z49</f>
        <v>1</v>
      </c>
      <c r="G49" s="158">
        <f t="shared" si="18"/>
        <v>1.0000000000000004</v>
      </c>
      <c r="H49" s="198">
        <f>'Core Indicators'!AH49</f>
        <v>2</v>
      </c>
      <c r="I49" s="198">
        <f>'Core Indicators'!AP49</f>
        <v>2</v>
      </c>
      <c r="J49" s="198">
        <f>'Core Indicators'!BN49</f>
        <v>2</v>
      </c>
      <c r="K49" s="234">
        <f t="shared" si="19"/>
        <v>2.0000000000000009</v>
      </c>
      <c r="L49" s="157">
        <f t="shared" si="20"/>
        <v>2.0000000000000009</v>
      </c>
      <c r="M49" s="199">
        <f t="shared" si="21"/>
        <v>3</v>
      </c>
      <c r="N49" s="200">
        <f>'Core Indicators'!DJ49</f>
        <v>3</v>
      </c>
      <c r="O49" s="200">
        <f>'Core Indicators'!DR49</f>
        <v>3</v>
      </c>
      <c r="P49" s="200">
        <f>'Core Indicators'!DZ49</f>
        <v>3</v>
      </c>
      <c r="Q49" s="200">
        <f>'Core Indicators'!EH49</f>
        <v>3</v>
      </c>
      <c r="R49" s="200">
        <f>'Core Indicators'!EP49</f>
        <v>3</v>
      </c>
      <c r="S49" s="158">
        <f t="shared" si="22"/>
        <v>1.3347538910711658</v>
      </c>
      <c r="T49" s="158">
        <f t="shared" si="23"/>
        <v>1.1666666666666667</v>
      </c>
      <c r="U49" s="198">
        <v>1</v>
      </c>
      <c r="V49" s="198">
        <v>1</v>
      </c>
      <c r="W49" s="198">
        <f>'Core Indicators'!EX49</f>
        <v>2</v>
      </c>
      <c r="X49" s="158">
        <f t="shared" si="24"/>
        <v>1.5</v>
      </c>
      <c r="Y49" s="198">
        <v>1</v>
      </c>
      <c r="Z49" s="158">
        <f t="shared" si="25"/>
        <v>1.5</v>
      </c>
      <c r="AA49" s="198">
        <f>'Core Indicators'!FF49</f>
        <v>1</v>
      </c>
      <c r="AB49" s="198">
        <f t="shared" si="26"/>
        <v>2</v>
      </c>
      <c r="AC49" s="11">
        <f>'Core Indicators'!GD49</f>
        <v>2</v>
      </c>
      <c r="AD49" s="11">
        <f>'Core Indicators'!GL49</f>
        <v>2</v>
      </c>
      <c r="AE49" s="11">
        <f>'Core Indicators'!GT49</f>
        <v>2</v>
      </c>
      <c r="AF49" s="11">
        <f>'Core Indicators'!HB49</f>
        <v>2</v>
      </c>
      <c r="AG49" s="11">
        <f t="shared" si="27"/>
        <v>2</v>
      </c>
      <c r="AH49" s="11">
        <f>'Core Indicators'!HJ49</f>
        <v>2</v>
      </c>
      <c r="AI49" s="11">
        <f>'Core Indicators'!HR49</f>
        <v>2</v>
      </c>
      <c r="AJ49" s="11">
        <f t="shared" si="28"/>
        <v>2</v>
      </c>
      <c r="AK49" s="11">
        <f>'Core Indicators'!HZ49</f>
        <v>2</v>
      </c>
      <c r="AL49" s="11">
        <f>'Core Indicators'!IH49</f>
        <v>2</v>
      </c>
      <c r="AM49" s="11">
        <f>'Core Indicators'!IP49</f>
        <v>2</v>
      </c>
      <c r="AN49" s="11">
        <f t="shared" si="29"/>
        <v>2</v>
      </c>
    </row>
    <row r="50" spans="1:40">
      <c r="A50" s="198" t="str">
        <f>Lists!C:C</f>
        <v>KEN001</v>
      </c>
      <c r="B50" s="157">
        <f t="shared" si="15"/>
        <v>1.9029493135590732</v>
      </c>
      <c r="C50" s="158">
        <f t="shared" si="16"/>
        <v>2</v>
      </c>
      <c r="D50" s="199">
        <f t="shared" si="17"/>
        <v>2.2067464542513422</v>
      </c>
      <c r="E50" s="198">
        <f>'Core Indicators'!R50</f>
        <v>1</v>
      </c>
      <c r="F50" s="198">
        <f>'Core Indicators'!Z50</f>
        <v>2</v>
      </c>
      <c r="G50" s="158">
        <f t="shared" si="18"/>
        <v>1.5130145920025719</v>
      </c>
      <c r="H50" s="198">
        <f>'Core Indicators'!AH50</f>
        <v>2</v>
      </c>
      <c r="I50" s="198">
        <f>'Core Indicators'!AP50</f>
        <v>3</v>
      </c>
      <c r="J50" s="198" t="str">
        <f>'Core Indicators'!BN50</f>
        <v>x</v>
      </c>
      <c r="K50" s="234">
        <f t="shared" si="19"/>
        <v>3</v>
      </c>
      <c r="L50" s="157">
        <f t="shared" si="20"/>
        <v>2.5145283849401343</v>
      </c>
      <c r="M50" s="199">
        <f t="shared" si="21"/>
        <v>2</v>
      </c>
      <c r="N50" s="200">
        <f>'Core Indicators'!DJ50</f>
        <v>2</v>
      </c>
      <c r="O50" s="200">
        <f>'Core Indicators'!DR50</f>
        <v>2</v>
      </c>
      <c r="P50" s="200">
        <f>'Core Indicators'!DZ50</f>
        <v>2</v>
      </c>
      <c r="Q50" s="200">
        <f>'Core Indicators'!EH50</f>
        <v>2</v>
      </c>
      <c r="R50" s="200">
        <f>'Core Indicators'!EP50</f>
        <v>2</v>
      </c>
      <c r="S50" s="158">
        <f t="shared" si="22"/>
        <v>1.5130145920025719</v>
      </c>
      <c r="T50" s="158">
        <f t="shared" si="23"/>
        <v>1</v>
      </c>
      <c r="U50" s="198">
        <v>1</v>
      </c>
      <c r="V50" s="198">
        <v>1</v>
      </c>
      <c r="W50" s="198" t="str">
        <f>'Core Indicators'!EX50</f>
        <v>x</v>
      </c>
      <c r="X50" s="158">
        <f t="shared" si="24"/>
        <v>1</v>
      </c>
      <c r="Y50" s="198">
        <v>1</v>
      </c>
      <c r="Z50" s="158">
        <f t="shared" si="25"/>
        <v>2</v>
      </c>
      <c r="AA50" s="198">
        <f>'Core Indicators'!FF50</f>
        <v>2</v>
      </c>
      <c r="AB50" s="198">
        <f t="shared" si="26"/>
        <v>2</v>
      </c>
      <c r="AC50" s="11">
        <f>'Core Indicators'!GD50</f>
        <v>2</v>
      </c>
      <c r="AD50" s="11">
        <f>'Core Indicators'!GL50</f>
        <v>2</v>
      </c>
      <c r="AE50" s="11">
        <f>'Core Indicators'!GT50</f>
        <v>2</v>
      </c>
      <c r="AF50" s="11">
        <f>'Core Indicators'!HB50</f>
        <v>2</v>
      </c>
      <c r="AG50" s="11">
        <f t="shared" si="27"/>
        <v>2</v>
      </c>
      <c r="AH50" s="11">
        <f>'Core Indicators'!HJ50</f>
        <v>2</v>
      </c>
      <c r="AI50" s="11">
        <f>'Core Indicators'!HR50</f>
        <v>2</v>
      </c>
      <c r="AJ50" s="11">
        <f t="shared" si="28"/>
        <v>2</v>
      </c>
      <c r="AK50" s="11">
        <f>'Core Indicators'!HZ50</f>
        <v>2</v>
      </c>
      <c r="AL50" s="11">
        <f>'Core Indicators'!IH50</f>
        <v>2</v>
      </c>
      <c r="AM50" s="11">
        <f>'Core Indicators'!IP50</f>
        <v>2</v>
      </c>
      <c r="AN50" s="11">
        <f t="shared" si="29"/>
        <v>2</v>
      </c>
    </row>
    <row r="51" spans="1:40">
      <c r="A51" s="198" t="str">
        <f>Lists!C:C</f>
        <v>KEN002</v>
      </c>
      <c r="B51" s="157">
        <f t="shared" si="15"/>
        <v>1.682076755814675</v>
      </c>
      <c r="C51" s="158">
        <f t="shared" si="16"/>
        <v>1</v>
      </c>
      <c r="D51" s="199">
        <f t="shared" si="17"/>
        <v>1.3570680134955126</v>
      </c>
      <c r="E51" s="198">
        <f>'Core Indicators'!R51</f>
        <v>2</v>
      </c>
      <c r="F51" s="198">
        <f>'Core Indicators'!Z51</f>
        <v>2</v>
      </c>
      <c r="G51" s="158">
        <f t="shared" si="18"/>
        <v>2.0000000000000009</v>
      </c>
      <c r="H51" s="198">
        <f>'Core Indicators'!AH51</f>
        <v>1</v>
      </c>
      <c r="I51" s="198">
        <f>'Core Indicators'!AP51</f>
        <v>1</v>
      </c>
      <c r="J51" s="198" t="str">
        <f>'Core Indicators'!BN51</f>
        <v>x</v>
      </c>
      <c r="K51" s="234">
        <f t="shared" si="19"/>
        <v>1</v>
      </c>
      <c r="L51" s="157">
        <f t="shared" si="20"/>
        <v>1.0000000000000004</v>
      </c>
      <c r="M51" s="199">
        <f t="shared" si="21"/>
        <v>2</v>
      </c>
      <c r="N51" s="200">
        <f>'Core Indicators'!DJ51</f>
        <v>2</v>
      </c>
      <c r="O51" s="200">
        <f>'Core Indicators'!DR51</f>
        <v>2</v>
      </c>
      <c r="P51" s="200">
        <f>'Core Indicators'!DZ51</f>
        <v>2</v>
      </c>
      <c r="Q51" s="200">
        <f>'Core Indicators'!EH51</f>
        <v>2</v>
      </c>
      <c r="R51" s="200">
        <f>'Core Indicators'!EP51</f>
        <v>2</v>
      </c>
      <c r="S51" s="158">
        <f t="shared" si="22"/>
        <v>1.4170248394723415</v>
      </c>
      <c r="T51" s="158">
        <f t="shared" si="23"/>
        <v>1.3333333333333333</v>
      </c>
      <c r="U51" s="198">
        <v>1</v>
      </c>
      <c r="V51" s="198">
        <v>1</v>
      </c>
      <c r="W51" s="198">
        <f>'Core Indicators'!EX51</f>
        <v>3</v>
      </c>
      <c r="X51" s="158">
        <f t="shared" si="24"/>
        <v>2</v>
      </c>
      <c r="Y51" s="198">
        <v>1</v>
      </c>
      <c r="Z51" s="158">
        <f t="shared" si="25"/>
        <v>1.5</v>
      </c>
      <c r="AA51" s="198">
        <f>'Core Indicators'!FF51</f>
        <v>1</v>
      </c>
      <c r="AB51" s="198">
        <f t="shared" si="26"/>
        <v>2</v>
      </c>
      <c r="AC51" s="11">
        <f>'Core Indicators'!GD51</f>
        <v>2</v>
      </c>
      <c r="AD51" s="11">
        <f>'Core Indicators'!GL51</f>
        <v>2</v>
      </c>
      <c r="AE51" s="11">
        <f>'Core Indicators'!GT51</f>
        <v>2</v>
      </c>
      <c r="AF51" s="11">
        <f>'Core Indicators'!HB51</f>
        <v>2</v>
      </c>
      <c r="AG51" s="11">
        <f t="shared" si="27"/>
        <v>2</v>
      </c>
      <c r="AH51" s="11">
        <f>'Core Indicators'!HJ51</f>
        <v>2</v>
      </c>
      <c r="AI51" s="11">
        <f>'Core Indicators'!HR51</f>
        <v>2</v>
      </c>
      <c r="AJ51" s="11">
        <f t="shared" si="28"/>
        <v>2</v>
      </c>
      <c r="AK51" s="11">
        <f>'Core Indicators'!HZ51</f>
        <v>2</v>
      </c>
      <c r="AL51" s="11">
        <f>'Core Indicators'!IH51</f>
        <v>2</v>
      </c>
      <c r="AM51" s="11">
        <f>'Core Indicators'!IP51</f>
        <v>2</v>
      </c>
      <c r="AN51" s="11">
        <f t="shared" si="29"/>
        <v>2</v>
      </c>
    </row>
    <row r="52" spans="1:40">
      <c r="A52" s="198" t="str">
        <f>Lists!C:C</f>
        <v>KEN003</v>
      </c>
      <c r="B52" s="157">
        <f t="shared" si="15"/>
        <v>1.9017652557872942</v>
      </c>
      <c r="C52" s="158">
        <f t="shared" si="16"/>
        <v>2</v>
      </c>
      <c r="D52" s="199">
        <f t="shared" si="17"/>
        <v>2.0000000000000009</v>
      </c>
      <c r="E52" s="198">
        <f>'Core Indicators'!R52</f>
        <v>2</v>
      </c>
      <c r="F52" s="198">
        <f>'Core Indicators'!Z52</f>
        <v>2</v>
      </c>
      <c r="G52" s="158">
        <f t="shared" si="18"/>
        <v>2.0000000000000009</v>
      </c>
      <c r="H52" s="198">
        <f>'Core Indicators'!AH52</f>
        <v>2</v>
      </c>
      <c r="I52" s="198" t="str">
        <f>'Core Indicators'!AP52</f>
        <v>x</v>
      </c>
      <c r="J52" s="198" t="str">
        <f>'Core Indicators'!BN52</f>
        <v>x</v>
      </c>
      <c r="K52" s="234" t="str">
        <f t="shared" si="19"/>
        <v>x</v>
      </c>
      <c r="L52" s="157">
        <f t="shared" si="20"/>
        <v>2</v>
      </c>
      <c r="M52" s="199">
        <f t="shared" si="21"/>
        <v>2</v>
      </c>
      <c r="N52" s="200">
        <f>'Core Indicators'!DJ52</f>
        <v>2</v>
      </c>
      <c r="O52" s="200">
        <f>'Core Indicators'!DR52</f>
        <v>2</v>
      </c>
      <c r="P52" s="200">
        <f>'Core Indicators'!DZ52</f>
        <v>2</v>
      </c>
      <c r="Q52" s="200">
        <f>'Core Indicators'!EH52</f>
        <v>2</v>
      </c>
      <c r="R52" s="200">
        <f>'Core Indicators'!EP52</f>
        <v>2</v>
      </c>
      <c r="S52" s="158">
        <f t="shared" si="22"/>
        <v>1.6725508526243122</v>
      </c>
      <c r="T52" s="158">
        <f t="shared" si="23"/>
        <v>1.3333333333333333</v>
      </c>
      <c r="U52" s="198">
        <v>1</v>
      </c>
      <c r="V52" s="198">
        <v>1</v>
      </c>
      <c r="W52" s="198">
        <f>'Core Indicators'!EX52</f>
        <v>3</v>
      </c>
      <c r="X52" s="158">
        <f t="shared" si="24"/>
        <v>2</v>
      </c>
      <c r="Y52" s="198">
        <v>1</v>
      </c>
      <c r="Z52" s="158">
        <f t="shared" si="25"/>
        <v>2</v>
      </c>
      <c r="AA52" s="198">
        <f>'Core Indicators'!FF52</f>
        <v>2</v>
      </c>
      <c r="AB52" s="198">
        <f t="shared" si="26"/>
        <v>2</v>
      </c>
      <c r="AC52" s="11">
        <f>'Core Indicators'!GD52</f>
        <v>2</v>
      </c>
      <c r="AD52" s="11">
        <f>'Core Indicators'!GL52</f>
        <v>2</v>
      </c>
      <c r="AE52" s="11">
        <f>'Core Indicators'!GT52</f>
        <v>2</v>
      </c>
      <c r="AF52" s="11">
        <f>'Core Indicators'!HB52</f>
        <v>2</v>
      </c>
      <c r="AG52" s="11">
        <f t="shared" si="27"/>
        <v>2</v>
      </c>
      <c r="AH52" s="11">
        <f>'Core Indicators'!HJ52</f>
        <v>2</v>
      </c>
      <c r="AI52" s="11">
        <f>'Core Indicators'!HR52</f>
        <v>2</v>
      </c>
      <c r="AJ52" s="11">
        <f t="shared" si="28"/>
        <v>2</v>
      </c>
      <c r="AK52" s="11">
        <f>'Core Indicators'!HZ52</f>
        <v>2</v>
      </c>
      <c r="AL52" s="11">
        <f>'Core Indicators'!IH52</f>
        <v>2</v>
      </c>
      <c r="AM52" s="11">
        <f>'Core Indicators'!IP52</f>
        <v>2</v>
      </c>
      <c r="AN52" s="11">
        <f t="shared" si="29"/>
        <v>2</v>
      </c>
    </row>
    <row r="53" spans="1:40">
      <c r="A53" s="198" t="str">
        <f>Lists!C:C</f>
        <v>LBN002</v>
      </c>
      <c r="B53" s="157">
        <f t="shared" si="15"/>
        <v>1.8496540585493262</v>
      </c>
      <c r="C53" s="158">
        <f t="shared" si="16"/>
        <v>0</v>
      </c>
      <c r="D53" s="199">
        <f t="shared" si="17"/>
        <v>1.8785155735024746</v>
      </c>
      <c r="E53" s="198">
        <f>'Core Indicators'!R53</f>
        <v>1</v>
      </c>
      <c r="F53" s="198">
        <f>'Core Indicators'!Z53</f>
        <v>1</v>
      </c>
      <c r="G53" s="158">
        <f t="shared" si="18"/>
        <v>1.0000000000000004</v>
      </c>
      <c r="H53" s="198">
        <f>'Core Indicators'!AH53</f>
        <v>2</v>
      </c>
      <c r="I53" s="198">
        <f>'Core Indicators'!AP53</f>
        <v>3</v>
      </c>
      <c r="J53" s="198">
        <f>'Core Indicators'!BN53</f>
        <v>2</v>
      </c>
      <c r="K53" s="234">
        <f t="shared" si="19"/>
        <v>2.5145283849401343</v>
      </c>
      <c r="L53" s="157">
        <f t="shared" si="20"/>
        <v>2.261002614939879</v>
      </c>
      <c r="M53" s="199">
        <f t="shared" si="21"/>
        <v>2</v>
      </c>
      <c r="N53" s="200">
        <f>'Core Indicators'!DJ53</f>
        <v>2</v>
      </c>
      <c r="O53" s="200">
        <f>'Core Indicators'!DR53</f>
        <v>2</v>
      </c>
      <c r="P53" s="200">
        <f>'Core Indicators'!DZ53</f>
        <v>2</v>
      </c>
      <c r="Q53" s="200">
        <f>'Core Indicators'!EH53</f>
        <v>2</v>
      </c>
      <c r="R53" s="200">
        <f>'Core Indicators'!EP53</f>
        <v>2</v>
      </c>
      <c r="S53" s="158">
        <f t="shared" si="22"/>
        <v>1.5924484806989505</v>
      </c>
      <c r="T53" s="158">
        <f t="shared" si="23"/>
        <v>1.1666666666666667</v>
      </c>
      <c r="U53" s="198">
        <v>1</v>
      </c>
      <c r="V53" s="198">
        <v>1</v>
      </c>
      <c r="W53" s="198">
        <f>'Core Indicators'!EX53</f>
        <v>2</v>
      </c>
      <c r="X53" s="158">
        <f t="shared" si="24"/>
        <v>1.5</v>
      </c>
      <c r="Y53" s="198">
        <v>1</v>
      </c>
      <c r="Z53" s="158">
        <f t="shared" si="25"/>
        <v>2</v>
      </c>
      <c r="AA53" s="198">
        <f>'Core Indicators'!FF53</f>
        <v>2</v>
      </c>
      <c r="AB53" s="198">
        <f t="shared" si="26"/>
        <v>2</v>
      </c>
      <c r="AC53" s="11">
        <f>'Core Indicators'!GD53</f>
        <v>2</v>
      </c>
      <c r="AD53" s="11">
        <f>'Core Indicators'!GL53</f>
        <v>2</v>
      </c>
      <c r="AE53" s="11">
        <f>'Core Indicators'!GT53</f>
        <v>2</v>
      </c>
      <c r="AF53" s="11">
        <f>'Core Indicators'!HB53</f>
        <v>2</v>
      </c>
      <c r="AG53" s="11">
        <f t="shared" si="27"/>
        <v>2</v>
      </c>
      <c r="AH53" s="11">
        <f>'Core Indicators'!HJ53</f>
        <v>2</v>
      </c>
      <c r="AI53" s="11">
        <f>'Core Indicators'!HR53</f>
        <v>2</v>
      </c>
      <c r="AJ53" s="11">
        <f t="shared" si="28"/>
        <v>2</v>
      </c>
      <c r="AK53" s="11">
        <f>'Core Indicators'!HZ53</f>
        <v>2</v>
      </c>
      <c r="AL53" s="11">
        <f>'Core Indicators'!IH53</f>
        <v>2</v>
      </c>
      <c r="AM53" s="11">
        <f>'Core Indicators'!IP53</f>
        <v>2</v>
      </c>
      <c r="AN53" s="11">
        <f t="shared" si="29"/>
        <v>2</v>
      </c>
    </row>
    <row r="54" spans="1:40">
      <c r="A54" s="198" t="str">
        <f>Lists!C:C</f>
        <v>LBN006</v>
      </c>
      <c r="B54" s="157">
        <f t="shared" si="15"/>
        <v>1.9936751710380132</v>
      </c>
      <c r="C54" s="158">
        <f t="shared" si="16"/>
        <v>0</v>
      </c>
      <c r="D54" s="199">
        <f t="shared" si="17"/>
        <v>1.5394143164637453</v>
      </c>
      <c r="E54" s="198">
        <f>'Core Indicators'!R54</f>
        <v>1</v>
      </c>
      <c r="F54" s="198">
        <f>'Core Indicators'!Z54</f>
        <v>1</v>
      </c>
      <c r="G54" s="158">
        <f t="shared" si="18"/>
        <v>1.0000000000000004</v>
      </c>
      <c r="H54" s="198">
        <f>'Core Indicators'!AH54</f>
        <v>1</v>
      </c>
      <c r="I54" s="198">
        <f>'Core Indicators'!AP54</f>
        <v>3</v>
      </c>
      <c r="J54" s="198">
        <f>'Core Indicators'!BN54</f>
        <v>2</v>
      </c>
      <c r="K54" s="234">
        <f t="shared" si="19"/>
        <v>2.5145283849401343</v>
      </c>
      <c r="L54" s="157">
        <f t="shared" si="20"/>
        <v>1.7879676969951832</v>
      </c>
      <c r="M54" s="199">
        <f t="shared" si="21"/>
        <v>2.6</v>
      </c>
      <c r="N54" s="200">
        <f>'Core Indicators'!DJ54</f>
        <v>2</v>
      </c>
      <c r="O54" s="200">
        <f>'Core Indicators'!DR54</f>
        <v>2</v>
      </c>
      <c r="P54" s="200">
        <f>'Core Indicators'!DZ54</f>
        <v>3</v>
      </c>
      <c r="Q54" s="200">
        <f>'Core Indicators'!EH54</f>
        <v>3</v>
      </c>
      <c r="R54" s="200">
        <f>'Core Indicators'!EP54</f>
        <v>3</v>
      </c>
      <c r="S54" s="158">
        <f t="shared" si="22"/>
        <v>1.3347538910711658</v>
      </c>
      <c r="T54" s="158">
        <f t="shared" si="23"/>
        <v>1.1666666666666667</v>
      </c>
      <c r="U54" s="198">
        <v>1</v>
      </c>
      <c r="V54" s="198">
        <v>1</v>
      </c>
      <c r="W54" s="198">
        <f>'Core Indicators'!EX54</f>
        <v>2</v>
      </c>
      <c r="X54" s="158">
        <f t="shared" si="24"/>
        <v>1.5</v>
      </c>
      <c r="Y54" s="198">
        <v>1</v>
      </c>
      <c r="Z54" s="158">
        <f t="shared" si="25"/>
        <v>1.5</v>
      </c>
      <c r="AA54" s="198">
        <f>'Core Indicators'!FF54</f>
        <v>1</v>
      </c>
      <c r="AB54" s="198">
        <f t="shared" si="26"/>
        <v>2</v>
      </c>
      <c r="AC54" s="11">
        <f>'Core Indicators'!GD54</f>
        <v>2</v>
      </c>
      <c r="AD54" s="11">
        <f>'Core Indicators'!GL54</f>
        <v>2</v>
      </c>
      <c r="AE54" s="11">
        <f>'Core Indicators'!GT54</f>
        <v>2</v>
      </c>
      <c r="AF54" s="11">
        <f>'Core Indicators'!HB54</f>
        <v>2</v>
      </c>
      <c r="AG54" s="11">
        <f t="shared" si="27"/>
        <v>2</v>
      </c>
      <c r="AH54" s="11">
        <f>'Core Indicators'!HJ54</f>
        <v>2</v>
      </c>
      <c r="AI54" s="11">
        <f>'Core Indicators'!HR54</f>
        <v>2</v>
      </c>
      <c r="AJ54" s="11">
        <f t="shared" si="28"/>
        <v>2</v>
      </c>
      <c r="AK54" s="11">
        <f>'Core Indicators'!HZ54</f>
        <v>2</v>
      </c>
      <c r="AL54" s="11">
        <f>'Core Indicators'!IH54</f>
        <v>2</v>
      </c>
      <c r="AM54" s="11">
        <f>'Core Indicators'!IP54</f>
        <v>2</v>
      </c>
      <c r="AN54" s="11">
        <f t="shared" si="29"/>
        <v>2</v>
      </c>
    </row>
    <row r="55" spans="1:40">
      <c r="A55" s="198" t="str">
        <f>Lists!C:C</f>
        <v>LBY002</v>
      </c>
      <c r="B55" s="157">
        <f t="shared" si="15"/>
        <v>1.8667143676820099</v>
      </c>
      <c r="C55" s="158">
        <f t="shared" si="16"/>
        <v>0</v>
      </c>
      <c r="D55" s="199">
        <f t="shared" si="17"/>
        <v>2.1758331468731482</v>
      </c>
      <c r="E55" s="198">
        <f>'Core Indicators'!R55</f>
        <v>2</v>
      </c>
      <c r="F55" s="198">
        <f>'Core Indicators'!Z55</f>
        <v>2</v>
      </c>
      <c r="G55" s="158">
        <f t="shared" si="18"/>
        <v>2.0000000000000009</v>
      </c>
      <c r="H55" s="198">
        <f>'Core Indicators'!AH55</f>
        <v>2</v>
      </c>
      <c r="I55" s="198">
        <f>'Core Indicators'!AP55</f>
        <v>2</v>
      </c>
      <c r="J55" s="198">
        <f>'Core Indicators'!BN55</f>
        <v>3</v>
      </c>
      <c r="K55" s="234">
        <f t="shared" si="19"/>
        <v>2.5145283849401343</v>
      </c>
      <c r="L55" s="157">
        <f t="shared" si="20"/>
        <v>2.261002614939879</v>
      </c>
      <c r="M55" s="199">
        <f t="shared" si="21"/>
        <v>2</v>
      </c>
      <c r="N55" s="200">
        <f>'Core Indicators'!DJ55</f>
        <v>2</v>
      </c>
      <c r="O55" s="200">
        <f>'Core Indicators'!DR55</f>
        <v>2</v>
      </c>
      <c r="P55" s="200">
        <f>'Core Indicators'!DZ55</f>
        <v>2</v>
      </c>
      <c r="Q55" s="200" t="str">
        <f>'Core Indicators'!EH55</f>
        <v>x</v>
      </c>
      <c r="R55" s="200" t="str">
        <f>'Core Indicators'!EP55</f>
        <v>x</v>
      </c>
      <c r="S55" s="158">
        <f t="shared" si="22"/>
        <v>1.4170248394723415</v>
      </c>
      <c r="T55" s="158">
        <f t="shared" si="23"/>
        <v>1.3333333333333333</v>
      </c>
      <c r="U55" s="198">
        <v>1</v>
      </c>
      <c r="V55" s="198">
        <v>1</v>
      </c>
      <c r="W55" s="198">
        <f>'Core Indicators'!EX55</f>
        <v>3</v>
      </c>
      <c r="X55" s="158">
        <f t="shared" si="24"/>
        <v>2</v>
      </c>
      <c r="Y55" s="198">
        <v>1</v>
      </c>
      <c r="Z55" s="158">
        <f t="shared" si="25"/>
        <v>1.5</v>
      </c>
      <c r="AA55" s="198">
        <f>'Core Indicators'!FF55</f>
        <v>1</v>
      </c>
      <c r="AB55" s="198">
        <f t="shared" si="26"/>
        <v>2</v>
      </c>
      <c r="AC55" s="11">
        <f>'Core Indicators'!GD55</f>
        <v>2</v>
      </c>
      <c r="AD55" s="11">
        <f>'Core Indicators'!GL55</f>
        <v>2</v>
      </c>
      <c r="AE55" s="11">
        <f>'Core Indicators'!GT55</f>
        <v>2</v>
      </c>
      <c r="AF55" s="11">
        <f>'Core Indicators'!HB55</f>
        <v>2</v>
      </c>
      <c r="AG55" s="11">
        <f t="shared" si="27"/>
        <v>2</v>
      </c>
      <c r="AH55" s="11">
        <f>'Core Indicators'!HJ55</f>
        <v>2</v>
      </c>
      <c r="AI55" s="11">
        <f>'Core Indicators'!HR55</f>
        <v>2</v>
      </c>
      <c r="AJ55" s="11">
        <f t="shared" si="28"/>
        <v>2</v>
      </c>
      <c r="AK55" s="11">
        <f>'Core Indicators'!HZ55</f>
        <v>2</v>
      </c>
      <c r="AL55" s="11">
        <f>'Core Indicators'!IH55</f>
        <v>2</v>
      </c>
      <c r="AM55" s="11">
        <f>'Core Indicators'!IP55</f>
        <v>2</v>
      </c>
      <c r="AN55" s="11">
        <f t="shared" si="29"/>
        <v>2</v>
      </c>
    </row>
    <row r="56" spans="1:40">
      <c r="A56" s="198" t="str">
        <f>Lists!C:C</f>
        <v>LBY004</v>
      </c>
      <c r="B56" s="157">
        <f t="shared" si="15"/>
        <v>2.0300848079131182</v>
      </c>
      <c r="C56" s="158">
        <f t="shared" si="16"/>
        <v>0</v>
      </c>
      <c r="D56" s="199">
        <f t="shared" si="17"/>
        <v>1.8435047902953339</v>
      </c>
      <c r="E56" s="198">
        <f>'Core Indicators'!R56</f>
        <v>1</v>
      </c>
      <c r="F56" s="198">
        <f>'Core Indicators'!Z56</f>
        <v>2</v>
      </c>
      <c r="G56" s="158">
        <f t="shared" si="18"/>
        <v>1.5130145920025719</v>
      </c>
      <c r="H56" s="198">
        <f>'Core Indicators'!AH56</f>
        <v>2</v>
      </c>
      <c r="I56" s="198">
        <f>'Core Indicators'!AP56</f>
        <v>2</v>
      </c>
      <c r="J56" s="198">
        <f>'Core Indicators'!BN56</f>
        <v>2</v>
      </c>
      <c r="K56" s="234">
        <f t="shared" si="19"/>
        <v>2.0000000000000009</v>
      </c>
      <c r="L56" s="157">
        <f t="shared" si="20"/>
        <v>2.0000000000000009</v>
      </c>
      <c r="M56" s="199">
        <f t="shared" si="21"/>
        <v>2.5</v>
      </c>
      <c r="N56" s="200">
        <f>'Core Indicators'!DJ56</f>
        <v>2</v>
      </c>
      <c r="O56" s="200">
        <f>'Core Indicators'!DR56</f>
        <v>2</v>
      </c>
      <c r="P56" s="200">
        <f>'Core Indicators'!DZ56</f>
        <v>3</v>
      </c>
      <c r="Q56" s="200">
        <f>'Core Indicators'!EH56</f>
        <v>3</v>
      </c>
      <c r="R56" s="200" t="str">
        <f>'Core Indicators'!EP56</f>
        <v>x</v>
      </c>
      <c r="S56" s="158">
        <f t="shared" si="22"/>
        <v>1.4170248394723415</v>
      </c>
      <c r="T56" s="158">
        <f t="shared" si="23"/>
        <v>1.3333333333333333</v>
      </c>
      <c r="U56" s="198">
        <v>1</v>
      </c>
      <c r="V56" s="198">
        <v>1</v>
      </c>
      <c r="W56" s="198">
        <f>'Core Indicators'!EX56</f>
        <v>3</v>
      </c>
      <c r="X56" s="158">
        <f t="shared" si="24"/>
        <v>2</v>
      </c>
      <c r="Y56" s="198">
        <v>1</v>
      </c>
      <c r="Z56" s="158">
        <f t="shared" si="25"/>
        <v>1.5</v>
      </c>
      <c r="AA56" s="198">
        <f>'Core Indicators'!FF56</f>
        <v>1</v>
      </c>
      <c r="AB56" s="198">
        <f t="shared" si="26"/>
        <v>2</v>
      </c>
      <c r="AC56" s="11">
        <f>'Core Indicators'!GD56</f>
        <v>2</v>
      </c>
      <c r="AD56" s="11">
        <f>'Core Indicators'!GL56</f>
        <v>2</v>
      </c>
      <c r="AE56" s="11">
        <f>'Core Indicators'!GT56</f>
        <v>2</v>
      </c>
      <c r="AF56" s="11">
        <f>'Core Indicators'!HB56</f>
        <v>2</v>
      </c>
      <c r="AG56" s="11">
        <f t="shared" si="27"/>
        <v>2</v>
      </c>
      <c r="AH56" s="11">
        <f>'Core Indicators'!HJ56</f>
        <v>2</v>
      </c>
      <c r="AI56" s="11">
        <f>'Core Indicators'!HR56</f>
        <v>2</v>
      </c>
      <c r="AJ56" s="11">
        <f t="shared" si="28"/>
        <v>2</v>
      </c>
      <c r="AK56" s="11">
        <f>'Core Indicators'!HZ56</f>
        <v>2</v>
      </c>
      <c r="AL56" s="11">
        <f>'Core Indicators'!IH56</f>
        <v>2</v>
      </c>
      <c r="AM56" s="11">
        <f>'Core Indicators'!IP56</f>
        <v>2</v>
      </c>
      <c r="AN56" s="11">
        <f t="shared" si="29"/>
        <v>2</v>
      </c>
    </row>
    <row r="57" spans="1:40">
      <c r="A57" s="198" t="str">
        <f>Lists!C:C</f>
        <v>LBY005</v>
      </c>
      <c r="B57" s="157">
        <f t="shared" si="15"/>
        <v>2.0688250092649438</v>
      </c>
      <c r="C57" s="158">
        <f t="shared" si="16"/>
        <v>0</v>
      </c>
      <c r="D57" s="199">
        <f t="shared" si="17"/>
        <v>2.0258125360374097</v>
      </c>
      <c r="E57" s="198">
        <f>'Core Indicators'!R57</f>
        <v>1</v>
      </c>
      <c r="F57" s="198">
        <f>'Core Indicators'!Z57</f>
        <v>2</v>
      </c>
      <c r="G57" s="158">
        <f t="shared" si="18"/>
        <v>1.5130145920025719</v>
      </c>
      <c r="H57" s="198">
        <f>'Core Indicators'!AH57</f>
        <v>2</v>
      </c>
      <c r="I57" s="198">
        <f>'Core Indicators'!AP57</f>
        <v>2</v>
      </c>
      <c r="J57" s="198">
        <f>'Core Indicators'!BN57</f>
        <v>3</v>
      </c>
      <c r="K57" s="234">
        <f t="shared" si="19"/>
        <v>2.5145283849401343</v>
      </c>
      <c r="L57" s="157">
        <f t="shared" si="20"/>
        <v>2.261002614939879</v>
      </c>
      <c r="M57" s="199">
        <f t="shared" si="21"/>
        <v>2.5</v>
      </c>
      <c r="N57" s="200">
        <f>'Core Indicators'!DJ57</f>
        <v>2</v>
      </c>
      <c r="O57" s="200">
        <f>'Core Indicators'!DR57</f>
        <v>2</v>
      </c>
      <c r="P57" s="200">
        <f>'Core Indicators'!DZ57</f>
        <v>3</v>
      </c>
      <c r="Q57" s="200">
        <f>'Core Indicators'!EH57</f>
        <v>3</v>
      </c>
      <c r="R57" s="200" t="str">
        <f>'Core Indicators'!EP57</f>
        <v>x</v>
      </c>
      <c r="S57" s="158">
        <f t="shared" si="22"/>
        <v>1.4170248394723415</v>
      </c>
      <c r="T57" s="158">
        <f t="shared" si="23"/>
        <v>1.3333333333333333</v>
      </c>
      <c r="U57" s="198">
        <v>1</v>
      </c>
      <c r="V57" s="198">
        <v>1</v>
      </c>
      <c r="W57" s="198">
        <f>'Core Indicators'!EX57</f>
        <v>3</v>
      </c>
      <c r="X57" s="158">
        <f t="shared" si="24"/>
        <v>2</v>
      </c>
      <c r="Y57" s="198">
        <v>1</v>
      </c>
      <c r="Z57" s="158">
        <f t="shared" si="25"/>
        <v>1.5</v>
      </c>
      <c r="AA57" s="198">
        <f>'Core Indicators'!FF57</f>
        <v>1</v>
      </c>
      <c r="AB57" s="198">
        <f t="shared" si="26"/>
        <v>2</v>
      </c>
      <c r="AC57" s="11">
        <f>'Core Indicators'!GD57</f>
        <v>2</v>
      </c>
      <c r="AD57" s="11">
        <f>'Core Indicators'!GL57</f>
        <v>2</v>
      </c>
      <c r="AE57" s="11">
        <f>'Core Indicators'!GT57</f>
        <v>2</v>
      </c>
      <c r="AF57" s="11">
        <f>'Core Indicators'!HB57</f>
        <v>2</v>
      </c>
      <c r="AG57" s="11">
        <f t="shared" si="27"/>
        <v>2</v>
      </c>
      <c r="AH57" s="11">
        <f>'Core Indicators'!HJ57</f>
        <v>2</v>
      </c>
      <c r="AI57" s="11">
        <f>'Core Indicators'!HR57</f>
        <v>2</v>
      </c>
      <c r="AJ57" s="11">
        <f t="shared" si="28"/>
        <v>2</v>
      </c>
      <c r="AK57" s="11">
        <f>'Core Indicators'!HZ57</f>
        <v>2</v>
      </c>
      <c r="AL57" s="11">
        <f>'Core Indicators'!IH57</f>
        <v>2</v>
      </c>
      <c r="AM57" s="11">
        <f>'Core Indicators'!IP57</f>
        <v>2</v>
      </c>
      <c r="AN57" s="11">
        <f t="shared" si="29"/>
        <v>2</v>
      </c>
    </row>
    <row r="58" spans="1:40">
      <c r="A58" s="198" t="str">
        <f>Lists!C:C</f>
        <v>MAR002</v>
      </c>
      <c r="B58" s="157">
        <f t="shared" si="15"/>
        <v>2.3901166794536528</v>
      </c>
      <c r="C58" s="158">
        <f t="shared" si="16"/>
        <v>0</v>
      </c>
      <c r="D58" s="199">
        <f t="shared" si="17"/>
        <v>2.386461030327816</v>
      </c>
      <c r="E58" s="198">
        <f>'Core Indicators'!R58</f>
        <v>1</v>
      </c>
      <c r="F58" s="198">
        <f>'Core Indicators'!Z58</f>
        <v>2</v>
      </c>
      <c r="G58" s="158">
        <f t="shared" si="18"/>
        <v>1.5130145920025719</v>
      </c>
      <c r="H58" s="198">
        <f>'Core Indicators'!AH58</f>
        <v>3</v>
      </c>
      <c r="I58" s="198">
        <f>'Core Indicators'!AP58</f>
        <v>2</v>
      </c>
      <c r="J58" s="198">
        <f>'Core Indicators'!BN58</f>
        <v>3</v>
      </c>
      <c r="K58" s="234">
        <f t="shared" si="19"/>
        <v>2.5145283849401343</v>
      </c>
      <c r="L58" s="157">
        <f t="shared" si="20"/>
        <v>2.7607914963998721</v>
      </c>
      <c r="M58" s="199">
        <f t="shared" si="21"/>
        <v>3</v>
      </c>
      <c r="N58" s="200">
        <f>'Core Indicators'!DJ58</f>
        <v>3</v>
      </c>
      <c r="O58" s="200">
        <f>'Core Indicators'!DR58</f>
        <v>3</v>
      </c>
      <c r="P58" s="200">
        <f>'Core Indicators'!DZ58</f>
        <v>3</v>
      </c>
      <c r="Q58" s="200" t="str">
        <f>'Core Indicators'!EH58</f>
        <v>x</v>
      </c>
      <c r="R58" s="200" t="str">
        <f>'Core Indicators'!EP58</f>
        <v>x</v>
      </c>
      <c r="S58" s="158">
        <f t="shared" si="22"/>
        <v>1.4170248394723415</v>
      </c>
      <c r="T58" s="158">
        <f t="shared" si="23"/>
        <v>1.3333333333333333</v>
      </c>
      <c r="U58" s="198">
        <v>1</v>
      </c>
      <c r="V58" s="198">
        <v>1</v>
      </c>
      <c r="W58" s="198">
        <f>'Core Indicators'!EX58</f>
        <v>3</v>
      </c>
      <c r="X58" s="158">
        <f t="shared" si="24"/>
        <v>2</v>
      </c>
      <c r="Y58" s="198">
        <v>1</v>
      </c>
      <c r="Z58" s="158">
        <f t="shared" si="25"/>
        <v>1.5</v>
      </c>
      <c r="AA58" s="198">
        <f>'Core Indicators'!FF58</f>
        <v>1</v>
      </c>
      <c r="AB58" s="198">
        <f t="shared" si="26"/>
        <v>2</v>
      </c>
      <c r="AC58" s="11">
        <f>'Core Indicators'!GD58</f>
        <v>2</v>
      </c>
      <c r="AD58" s="11">
        <f>'Core Indicators'!GL58</f>
        <v>2</v>
      </c>
      <c r="AE58" s="11">
        <f>'Core Indicators'!GT58</f>
        <v>2</v>
      </c>
      <c r="AF58" s="11">
        <f>'Core Indicators'!HB58</f>
        <v>2</v>
      </c>
      <c r="AG58" s="11">
        <f t="shared" si="27"/>
        <v>2</v>
      </c>
      <c r="AH58" s="11">
        <f>'Core Indicators'!HJ58</f>
        <v>2</v>
      </c>
      <c r="AI58" s="11">
        <f>'Core Indicators'!HR58</f>
        <v>2</v>
      </c>
      <c r="AJ58" s="11">
        <f t="shared" si="28"/>
        <v>2</v>
      </c>
      <c r="AK58" s="11">
        <f>'Core Indicators'!HZ58</f>
        <v>2</v>
      </c>
      <c r="AL58" s="11">
        <f>'Core Indicators'!IH58</f>
        <v>2</v>
      </c>
      <c r="AM58" s="11">
        <f>'Core Indicators'!IP58</f>
        <v>2</v>
      </c>
      <c r="AN58" s="11">
        <f t="shared" si="29"/>
        <v>2</v>
      </c>
    </row>
    <row r="59" spans="1:40">
      <c r="A59" s="198" t="str">
        <f>Lists!C:C</f>
        <v>MDG001</v>
      </c>
      <c r="B59" s="157">
        <f t="shared" si="15"/>
        <v>1.9193414600499927</v>
      </c>
      <c r="C59" s="158">
        <f t="shared" si="16"/>
        <v>0</v>
      </c>
      <c r="D59" s="199">
        <f t="shared" si="17"/>
        <v>2.1758331468731482</v>
      </c>
      <c r="E59" s="198">
        <f>'Core Indicators'!R59</f>
        <v>2</v>
      </c>
      <c r="F59" s="198">
        <f>'Core Indicators'!Z59</f>
        <v>2</v>
      </c>
      <c r="G59" s="158">
        <f t="shared" si="18"/>
        <v>2.0000000000000009</v>
      </c>
      <c r="H59" s="198">
        <f>'Core Indicators'!AH59</f>
        <v>2</v>
      </c>
      <c r="I59" s="198">
        <f>'Core Indicators'!AP59</f>
        <v>3</v>
      </c>
      <c r="J59" s="198">
        <f>'Core Indicators'!BN59</f>
        <v>2</v>
      </c>
      <c r="K59" s="234">
        <f t="shared" si="19"/>
        <v>2.5145283849401343</v>
      </c>
      <c r="L59" s="157">
        <f t="shared" si="20"/>
        <v>2.261002614939879</v>
      </c>
      <c r="M59" s="199">
        <f t="shared" si="21"/>
        <v>2</v>
      </c>
      <c r="N59" s="200">
        <f>'Core Indicators'!DJ59</f>
        <v>2</v>
      </c>
      <c r="O59" s="200">
        <f>'Core Indicators'!DR59</f>
        <v>2</v>
      </c>
      <c r="P59" s="200">
        <f>'Core Indicators'!DZ59</f>
        <v>2</v>
      </c>
      <c r="Q59" s="200">
        <f>'Core Indicators'!EH59</f>
        <v>2</v>
      </c>
      <c r="R59" s="200">
        <f>'Core Indicators'!EP59</f>
        <v>2</v>
      </c>
      <c r="S59" s="158">
        <f t="shared" si="22"/>
        <v>1.5924484806989505</v>
      </c>
      <c r="T59" s="158">
        <f t="shared" si="23"/>
        <v>1.1666666666666667</v>
      </c>
      <c r="U59" s="198">
        <v>1</v>
      </c>
      <c r="V59" s="198">
        <v>1</v>
      </c>
      <c r="W59" s="198">
        <f>'Core Indicators'!EX59</f>
        <v>2</v>
      </c>
      <c r="X59" s="158">
        <f t="shared" si="24"/>
        <v>1.5</v>
      </c>
      <c r="Y59" s="198">
        <v>1</v>
      </c>
      <c r="Z59" s="158">
        <f t="shared" si="25"/>
        <v>2</v>
      </c>
      <c r="AA59" s="198">
        <f>'Core Indicators'!FF59</f>
        <v>2</v>
      </c>
      <c r="AB59" s="198">
        <f t="shared" si="26"/>
        <v>2</v>
      </c>
      <c r="AC59" s="11">
        <f>'Core Indicators'!GD59</f>
        <v>2</v>
      </c>
      <c r="AD59" s="11">
        <f>'Core Indicators'!GL59</f>
        <v>2</v>
      </c>
      <c r="AE59" s="11">
        <f>'Core Indicators'!GT59</f>
        <v>2</v>
      </c>
      <c r="AF59" s="11">
        <f>'Core Indicators'!HB59</f>
        <v>2</v>
      </c>
      <c r="AG59" s="11">
        <f t="shared" si="27"/>
        <v>2</v>
      </c>
      <c r="AH59" s="11">
        <f>'Core Indicators'!HJ59</f>
        <v>2</v>
      </c>
      <c r="AI59" s="11">
        <f>'Core Indicators'!HR59</f>
        <v>2</v>
      </c>
      <c r="AJ59" s="11">
        <f t="shared" si="28"/>
        <v>2</v>
      </c>
      <c r="AK59" s="11">
        <f>'Core Indicators'!HZ59</f>
        <v>2</v>
      </c>
      <c r="AL59" s="11">
        <f>'Core Indicators'!IH59</f>
        <v>2</v>
      </c>
      <c r="AM59" s="11">
        <f>'Core Indicators'!IP59</f>
        <v>2</v>
      </c>
      <c r="AN59" s="11">
        <f t="shared" si="29"/>
        <v>2</v>
      </c>
    </row>
    <row r="60" spans="1:40">
      <c r="A60" s="198" t="str">
        <f>Lists!C:C</f>
        <v>MDG002</v>
      </c>
      <c r="B60" s="157">
        <f t="shared" si="15"/>
        <v>1.938005760877197</v>
      </c>
      <c r="C60" s="158">
        <f t="shared" si="16"/>
        <v>2</v>
      </c>
      <c r="D60" s="199">
        <f t="shared" si="17"/>
        <v>2.3503412572452347</v>
      </c>
      <c r="E60" s="198">
        <f>'Core Indicators'!R60</f>
        <v>2</v>
      </c>
      <c r="F60" s="198">
        <f>'Core Indicators'!Z60</f>
        <v>2</v>
      </c>
      <c r="G60" s="158">
        <f t="shared" si="18"/>
        <v>2.0000000000000009</v>
      </c>
      <c r="H60" s="198">
        <f>'Core Indicators'!AH60</f>
        <v>2</v>
      </c>
      <c r="I60" s="198">
        <f>'Core Indicators'!AP60</f>
        <v>3</v>
      </c>
      <c r="J60" s="198" t="str">
        <f>'Core Indicators'!BN60</f>
        <v>x</v>
      </c>
      <c r="K60" s="234">
        <f t="shared" si="19"/>
        <v>3</v>
      </c>
      <c r="L60" s="157">
        <f t="shared" si="20"/>
        <v>2.5145283849401343</v>
      </c>
      <c r="M60" s="199">
        <f t="shared" si="21"/>
        <v>2</v>
      </c>
      <c r="N60" s="200">
        <f>'Core Indicators'!DJ60</f>
        <v>2</v>
      </c>
      <c r="O60" s="200">
        <f>'Core Indicators'!DR60</f>
        <v>2</v>
      </c>
      <c r="P60" s="200">
        <f>'Core Indicators'!DZ60</f>
        <v>2</v>
      </c>
      <c r="Q60" s="200">
        <f>'Core Indicators'!EH60</f>
        <v>2</v>
      </c>
      <c r="R60" s="200">
        <f>'Core Indicators'!EP60</f>
        <v>2</v>
      </c>
      <c r="S60" s="158">
        <f t="shared" si="22"/>
        <v>1.5130145920025719</v>
      </c>
      <c r="T60" s="158">
        <f t="shared" si="23"/>
        <v>1</v>
      </c>
      <c r="U60" s="198">
        <v>1</v>
      </c>
      <c r="V60" s="198">
        <v>1</v>
      </c>
      <c r="W60" s="198" t="str">
        <f>'Core Indicators'!EX60</f>
        <v>x</v>
      </c>
      <c r="X60" s="158">
        <f t="shared" si="24"/>
        <v>1</v>
      </c>
      <c r="Y60" s="198">
        <v>1</v>
      </c>
      <c r="Z60" s="158">
        <f t="shared" si="25"/>
        <v>2</v>
      </c>
      <c r="AA60" s="198">
        <f>'Core Indicators'!FF60</f>
        <v>2</v>
      </c>
      <c r="AB60" s="198">
        <f t="shared" si="26"/>
        <v>2</v>
      </c>
      <c r="AC60" s="11">
        <f>'Core Indicators'!GD60</f>
        <v>2</v>
      </c>
      <c r="AD60" s="11">
        <f>'Core Indicators'!GL60</f>
        <v>2</v>
      </c>
      <c r="AE60" s="11">
        <f>'Core Indicators'!GT60</f>
        <v>2</v>
      </c>
      <c r="AF60" s="11">
        <f>'Core Indicators'!HB60</f>
        <v>2</v>
      </c>
      <c r="AG60" s="11">
        <f t="shared" si="27"/>
        <v>2</v>
      </c>
      <c r="AH60" s="11">
        <f>'Core Indicators'!HJ60</f>
        <v>2</v>
      </c>
      <c r="AI60" s="11">
        <f>'Core Indicators'!HR60</f>
        <v>2</v>
      </c>
      <c r="AJ60" s="11">
        <f t="shared" si="28"/>
        <v>2</v>
      </c>
      <c r="AK60" s="11">
        <f>'Core Indicators'!HZ60</f>
        <v>2</v>
      </c>
      <c r="AL60" s="11">
        <f>'Core Indicators'!IH60</f>
        <v>2</v>
      </c>
      <c r="AM60" s="11">
        <f>'Core Indicators'!IP60</f>
        <v>2</v>
      </c>
      <c r="AN60" s="11">
        <f t="shared" si="29"/>
        <v>2</v>
      </c>
    </row>
    <row r="61" spans="1:40">
      <c r="A61" s="198" t="str">
        <f>Lists!C:C</f>
        <v>MEX003</v>
      </c>
      <c r="B61" s="157">
        <f t="shared" si="15"/>
        <v>2.5275460498550184</v>
      </c>
      <c r="C61" s="158">
        <f t="shared" si="16"/>
        <v>0</v>
      </c>
      <c r="D61" s="199">
        <f t="shared" si="17"/>
        <v>3.0000000000000004</v>
      </c>
      <c r="E61" s="198">
        <f>'Core Indicators'!R61</f>
        <v>3</v>
      </c>
      <c r="F61" s="198">
        <f>'Core Indicators'!Z61</f>
        <v>3</v>
      </c>
      <c r="G61" s="158">
        <f t="shared" si="18"/>
        <v>3.0000000000000004</v>
      </c>
      <c r="H61" s="198">
        <f>'Core Indicators'!AH61</f>
        <v>3</v>
      </c>
      <c r="I61" s="198">
        <f>'Core Indicators'!AP61</f>
        <v>3</v>
      </c>
      <c r="J61" s="198">
        <f>'Core Indicators'!BN61</f>
        <v>3</v>
      </c>
      <c r="K61" s="234">
        <f t="shared" si="19"/>
        <v>3.0000000000000004</v>
      </c>
      <c r="L61" s="157">
        <f t="shared" si="20"/>
        <v>3.0000000000000004</v>
      </c>
      <c r="M61" s="199">
        <f t="shared" si="21"/>
        <v>2.6666666666666665</v>
      </c>
      <c r="N61" s="200">
        <f>'Core Indicators'!DJ61</f>
        <v>3</v>
      </c>
      <c r="O61" s="200">
        <f>'Core Indicators'!DR61</f>
        <v>2</v>
      </c>
      <c r="P61" s="200">
        <f>'Core Indicators'!DZ61</f>
        <v>3</v>
      </c>
      <c r="Q61" s="200" t="str">
        <f>'Core Indicators'!EH61</f>
        <v>x</v>
      </c>
      <c r="R61" s="200" t="str">
        <f>'Core Indicators'!EP61</f>
        <v>x</v>
      </c>
      <c r="S61" s="158">
        <f t="shared" si="22"/>
        <v>1.9351898568610773</v>
      </c>
      <c r="T61" s="158">
        <f t="shared" si="23"/>
        <v>1.3333333333333333</v>
      </c>
      <c r="U61" s="198">
        <v>1</v>
      </c>
      <c r="V61" s="198">
        <v>1</v>
      </c>
      <c r="W61" s="198">
        <f>'Core Indicators'!EX61</f>
        <v>3</v>
      </c>
      <c r="X61" s="158">
        <f t="shared" si="24"/>
        <v>2</v>
      </c>
      <c r="Y61" s="198">
        <v>1</v>
      </c>
      <c r="Z61" s="158">
        <f t="shared" si="25"/>
        <v>2.5</v>
      </c>
      <c r="AA61" s="198">
        <f>'Core Indicators'!FF61</f>
        <v>3</v>
      </c>
      <c r="AB61" s="198">
        <f t="shared" si="26"/>
        <v>2</v>
      </c>
      <c r="AC61" s="11">
        <f>'Core Indicators'!GD61</f>
        <v>2</v>
      </c>
      <c r="AD61" s="11">
        <f>'Core Indicators'!GL61</f>
        <v>2</v>
      </c>
      <c r="AE61" s="11">
        <f>'Core Indicators'!GT61</f>
        <v>2</v>
      </c>
      <c r="AF61" s="11">
        <f>'Core Indicators'!HB61</f>
        <v>2</v>
      </c>
      <c r="AG61" s="11">
        <f t="shared" si="27"/>
        <v>2</v>
      </c>
      <c r="AH61" s="11">
        <f>'Core Indicators'!HJ61</f>
        <v>2</v>
      </c>
      <c r="AI61" s="11">
        <f>'Core Indicators'!HR61</f>
        <v>2</v>
      </c>
      <c r="AJ61" s="11">
        <f t="shared" si="28"/>
        <v>2</v>
      </c>
      <c r="AK61" s="11">
        <f>'Core Indicators'!HZ61</f>
        <v>2</v>
      </c>
      <c r="AL61" s="11">
        <f>'Core Indicators'!IH61</f>
        <v>2</v>
      </c>
      <c r="AM61" s="11">
        <f>'Core Indicators'!IP61</f>
        <v>2</v>
      </c>
      <c r="AN61" s="11">
        <f t="shared" si="29"/>
        <v>2</v>
      </c>
    </row>
    <row r="62" spans="1:40">
      <c r="A62" s="198" t="str">
        <f>Lists!C:C</f>
        <v>MLI001</v>
      </c>
      <c r="B62" s="157">
        <f t="shared" si="15"/>
        <v>2.2264840391035721</v>
      </c>
      <c r="C62" s="158">
        <f t="shared" si="16"/>
        <v>0</v>
      </c>
      <c r="D62" s="199">
        <f t="shared" si="17"/>
        <v>1.6789172457201778</v>
      </c>
      <c r="E62" s="198">
        <f>'Core Indicators'!R62</f>
        <v>1</v>
      </c>
      <c r="F62" s="198">
        <f>'Core Indicators'!Z62</f>
        <v>2</v>
      </c>
      <c r="G62" s="158">
        <f t="shared" si="18"/>
        <v>1.5130145920025719</v>
      </c>
      <c r="H62" s="198">
        <f>'Core Indicators'!AH62</f>
        <v>2</v>
      </c>
      <c r="I62" s="198">
        <f>'Core Indicators'!AP62</f>
        <v>1</v>
      </c>
      <c r="J62" s="198">
        <f>'Core Indicators'!BN62</f>
        <v>2</v>
      </c>
      <c r="K62" s="234">
        <f t="shared" si="19"/>
        <v>1.5130145920025719</v>
      </c>
      <c r="L62" s="157">
        <f t="shared" si="20"/>
        <v>1.7596767911382294</v>
      </c>
      <c r="M62" s="199">
        <f t="shared" si="21"/>
        <v>3</v>
      </c>
      <c r="N62" s="200">
        <f>'Core Indicators'!DJ62</f>
        <v>3</v>
      </c>
      <c r="O62" s="200">
        <f>'Core Indicators'!DR62</f>
        <v>3</v>
      </c>
      <c r="P62" s="200">
        <f>'Core Indicators'!DZ62</f>
        <v>3</v>
      </c>
      <c r="Q62" s="200">
        <f>'Core Indicators'!EH62</f>
        <v>3</v>
      </c>
      <c r="R62" s="200">
        <f>'Core Indicators'!EP62</f>
        <v>3</v>
      </c>
      <c r="S62" s="158">
        <f t="shared" si="22"/>
        <v>1.3347538910711658</v>
      </c>
      <c r="T62" s="158">
        <f t="shared" si="23"/>
        <v>1.1666666666666667</v>
      </c>
      <c r="U62" s="198">
        <v>1</v>
      </c>
      <c r="V62" s="198">
        <v>1</v>
      </c>
      <c r="W62" s="198">
        <f>'Core Indicators'!EX62</f>
        <v>2</v>
      </c>
      <c r="X62" s="158">
        <f t="shared" si="24"/>
        <v>1.5</v>
      </c>
      <c r="Y62" s="198">
        <v>1</v>
      </c>
      <c r="Z62" s="158">
        <f t="shared" si="25"/>
        <v>1.5</v>
      </c>
      <c r="AA62" s="198">
        <f>'Core Indicators'!FF62</f>
        <v>1</v>
      </c>
      <c r="AB62" s="198">
        <f t="shared" si="26"/>
        <v>2</v>
      </c>
      <c r="AC62" s="11">
        <f>'Core Indicators'!GD62</f>
        <v>2</v>
      </c>
      <c r="AD62" s="11">
        <f>'Core Indicators'!GL62</f>
        <v>2</v>
      </c>
      <c r="AE62" s="11">
        <f>'Core Indicators'!GT62</f>
        <v>2</v>
      </c>
      <c r="AF62" s="11">
        <f>'Core Indicators'!HB62</f>
        <v>2</v>
      </c>
      <c r="AG62" s="11">
        <f t="shared" si="27"/>
        <v>2</v>
      </c>
      <c r="AH62" s="11">
        <f>'Core Indicators'!HJ62</f>
        <v>2</v>
      </c>
      <c r="AI62" s="11">
        <f>'Core Indicators'!HR62</f>
        <v>2</v>
      </c>
      <c r="AJ62" s="11">
        <f t="shared" si="28"/>
        <v>2</v>
      </c>
      <c r="AK62" s="11">
        <f>'Core Indicators'!HZ62</f>
        <v>2</v>
      </c>
      <c r="AL62" s="11">
        <f>'Core Indicators'!IH62</f>
        <v>2</v>
      </c>
      <c r="AM62" s="11">
        <f>'Core Indicators'!IP62</f>
        <v>2</v>
      </c>
      <c r="AN62" s="11">
        <f t="shared" si="29"/>
        <v>2</v>
      </c>
    </row>
    <row r="63" spans="1:40">
      <c r="A63" s="198" t="str">
        <f>Lists!C:C</f>
        <v>MMR008</v>
      </c>
      <c r="B63" s="157">
        <f t="shared" si="15"/>
        <v>1.9936751710380132</v>
      </c>
      <c r="C63" s="158">
        <f t="shared" si="16"/>
        <v>0</v>
      </c>
      <c r="D63" s="199">
        <f t="shared" si="17"/>
        <v>1.5394143164637453</v>
      </c>
      <c r="E63" s="198">
        <f>'Core Indicators'!R63</f>
        <v>1</v>
      </c>
      <c r="F63" s="198">
        <f>'Core Indicators'!Z63</f>
        <v>1</v>
      </c>
      <c r="G63" s="158">
        <f t="shared" si="18"/>
        <v>1.0000000000000004</v>
      </c>
      <c r="H63" s="198">
        <f>'Core Indicators'!AH63</f>
        <v>1</v>
      </c>
      <c r="I63" s="198">
        <f>'Core Indicators'!AP63</f>
        <v>3</v>
      </c>
      <c r="J63" s="198">
        <f>'Core Indicators'!BN63</f>
        <v>2</v>
      </c>
      <c r="K63" s="234">
        <f t="shared" si="19"/>
        <v>2.5145283849401343</v>
      </c>
      <c r="L63" s="157">
        <f t="shared" si="20"/>
        <v>1.7879676969951832</v>
      </c>
      <c r="M63" s="199">
        <f t="shared" si="21"/>
        <v>2.6</v>
      </c>
      <c r="N63" s="200">
        <f>'Core Indicators'!DJ63</f>
        <v>2</v>
      </c>
      <c r="O63" s="200">
        <f>'Core Indicators'!DR63</f>
        <v>2</v>
      </c>
      <c r="P63" s="200">
        <f>'Core Indicators'!DZ63</f>
        <v>3</v>
      </c>
      <c r="Q63" s="200">
        <f>'Core Indicators'!EH63</f>
        <v>3</v>
      </c>
      <c r="R63" s="200">
        <f>'Core Indicators'!EP63</f>
        <v>3</v>
      </c>
      <c r="S63" s="158">
        <f t="shared" si="22"/>
        <v>1.3347538910711658</v>
      </c>
      <c r="T63" s="158">
        <f t="shared" si="23"/>
        <v>1.1666666666666667</v>
      </c>
      <c r="U63" s="198">
        <v>1</v>
      </c>
      <c r="V63" s="198">
        <v>1</v>
      </c>
      <c r="W63" s="198">
        <f>'Core Indicators'!EX63</f>
        <v>2</v>
      </c>
      <c r="X63" s="158">
        <f t="shared" si="24"/>
        <v>1.5</v>
      </c>
      <c r="Y63" s="198">
        <v>1</v>
      </c>
      <c r="Z63" s="158">
        <f t="shared" si="25"/>
        <v>1.5</v>
      </c>
      <c r="AA63" s="198">
        <f>'Core Indicators'!FF63</f>
        <v>1</v>
      </c>
      <c r="AB63" s="198">
        <f t="shared" si="26"/>
        <v>2</v>
      </c>
      <c r="AC63" s="11">
        <f>'Core Indicators'!GD63</f>
        <v>2</v>
      </c>
      <c r="AD63" s="11">
        <f>'Core Indicators'!GL63</f>
        <v>2</v>
      </c>
      <c r="AE63" s="11">
        <f>'Core Indicators'!GT63</f>
        <v>2</v>
      </c>
      <c r="AF63" s="11">
        <f>'Core Indicators'!HB63</f>
        <v>2</v>
      </c>
      <c r="AG63" s="11">
        <f t="shared" si="27"/>
        <v>2</v>
      </c>
      <c r="AH63" s="11">
        <f>'Core Indicators'!HJ63</f>
        <v>2</v>
      </c>
      <c r="AI63" s="11">
        <f>'Core Indicators'!HR63</f>
        <v>2</v>
      </c>
      <c r="AJ63" s="11">
        <f t="shared" si="28"/>
        <v>2</v>
      </c>
      <c r="AK63" s="11">
        <f>'Core Indicators'!HZ63</f>
        <v>2</v>
      </c>
      <c r="AL63" s="11">
        <f>'Core Indicators'!IH63</f>
        <v>2</v>
      </c>
      <c r="AM63" s="11">
        <f>'Core Indicators'!IP63</f>
        <v>2</v>
      </c>
      <c r="AN63" s="11">
        <f t="shared" si="29"/>
        <v>2</v>
      </c>
    </row>
    <row r="64" spans="1:40">
      <c r="A64" s="198" t="str">
        <f>Lists!C:C</f>
        <v>MOZ001</v>
      </c>
      <c r="B64" s="157">
        <f t="shared" si="15"/>
        <v>1.8777345442096856</v>
      </c>
      <c r="C64" s="158">
        <f t="shared" si="16"/>
        <v>0</v>
      </c>
      <c r="D64" s="199">
        <f t="shared" si="17"/>
        <v>2.0000000000000009</v>
      </c>
      <c r="E64" s="198">
        <f>'Core Indicators'!R64</f>
        <v>2</v>
      </c>
      <c r="F64" s="198">
        <f>'Core Indicators'!Z64</f>
        <v>2</v>
      </c>
      <c r="G64" s="158">
        <f t="shared" si="18"/>
        <v>2.0000000000000009</v>
      </c>
      <c r="H64" s="198">
        <f>'Core Indicators'!AH64</f>
        <v>2</v>
      </c>
      <c r="I64" s="198">
        <f>'Core Indicators'!AP64</f>
        <v>2</v>
      </c>
      <c r="J64" s="198">
        <f>'Core Indicators'!BN64</f>
        <v>2</v>
      </c>
      <c r="K64" s="234">
        <f t="shared" si="19"/>
        <v>2.0000000000000009</v>
      </c>
      <c r="L64" s="157">
        <f t="shared" si="20"/>
        <v>2.0000000000000009</v>
      </c>
      <c r="M64" s="199">
        <f t="shared" si="21"/>
        <v>2</v>
      </c>
      <c r="N64" s="200">
        <f>'Core Indicators'!DJ64</f>
        <v>2</v>
      </c>
      <c r="O64" s="200">
        <f>'Core Indicators'!DR64</f>
        <v>2</v>
      </c>
      <c r="P64" s="200">
        <f>'Core Indicators'!DZ64</f>
        <v>2</v>
      </c>
      <c r="Q64" s="200">
        <f>'Core Indicators'!EH64</f>
        <v>2</v>
      </c>
      <c r="R64" s="200">
        <f>'Core Indicators'!EP64</f>
        <v>2</v>
      </c>
      <c r="S64" s="158">
        <f t="shared" si="22"/>
        <v>1.5924484806989505</v>
      </c>
      <c r="T64" s="158">
        <f t="shared" si="23"/>
        <v>1.1666666666666667</v>
      </c>
      <c r="U64" s="198">
        <v>1</v>
      </c>
      <c r="V64" s="198">
        <v>1</v>
      </c>
      <c r="W64" s="198">
        <f>'Core Indicators'!EX64</f>
        <v>2</v>
      </c>
      <c r="X64" s="158">
        <f t="shared" si="24"/>
        <v>1.5</v>
      </c>
      <c r="Y64" s="198">
        <v>1</v>
      </c>
      <c r="Z64" s="158">
        <f t="shared" si="25"/>
        <v>2</v>
      </c>
      <c r="AA64" s="198">
        <f>'Core Indicators'!FF64</f>
        <v>2</v>
      </c>
      <c r="AB64" s="198">
        <f t="shared" si="26"/>
        <v>2</v>
      </c>
      <c r="AC64" s="11">
        <f>'Core Indicators'!GD64</f>
        <v>2</v>
      </c>
      <c r="AD64" s="11">
        <f>'Core Indicators'!GL64</f>
        <v>2</v>
      </c>
      <c r="AE64" s="11">
        <f>'Core Indicators'!GT64</f>
        <v>2</v>
      </c>
      <c r="AF64" s="11">
        <f>'Core Indicators'!HB64</f>
        <v>2</v>
      </c>
      <c r="AG64" s="11">
        <f t="shared" si="27"/>
        <v>2</v>
      </c>
      <c r="AH64" s="11">
        <f>'Core Indicators'!HJ64</f>
        <v>2</v>
      </c>
      <c r="AI64" s="11">
        <f>'Core Indicators'!HR64</f>
        <v>2</v>
      </c>
      <c r="AJ64" s="11">
        <f t="shared" si="28"/>
        <v>2</v>
      </c>
      <c r="AK64" s="11">
        <f>'Core Indicators'!HZ64</f>
        <v>2</v>
      </c>
      <c r="AL64" s="11">
        <f>'Core Indicators'!IH64</f>
        <v>2</v>
      </c>
      <c r="AM64" s="11">
        <f>'Core Indicators'!IP64</f>
        <v>2</v>
      </c>
      <c r="AN64" s="11">
        <f t="shared" si="29"/>
        <v>2</v>
      </c>
    </row>
    <row r="65" spans="1:40">
      <c r="A65" s="198" t="str">
        <f>Lists!C:C</f>
        <v>MOZ004</v>
      </c>
      <c r="B65" s="157">
        <f t="shared" si="15"/>
        <v>1.9193414600499927</v>
      </c>
      <c r="C65" s="158">
        <f t="shared" si="16"/>
        <v>0</v>
      </c>
      <c r="D65" s="199">
        <f t="shared" si="17"/>
        <v>2.1758331468731482</v>
      </c>
      <c r="E65" s="198">
        <f>'Core Indicators'!R65</f>
        <v>2</v>
      </c>
      <c r="F65" s="198">
        <f>'Core Indicators'!Z65</f>
        <v>2</v>
      </c>
      <c r="G65" s="158">
        <f t="shared" si="18"/>
        <v>2.0000000000000009</v>
      </c>
      <c r="H65" s="198">
        <f>'Core Indicators'!AH65</f>
        <v>2</v>
      </c>
      <c r="I65" s="198">
        <f>'Core Indicators'!AP65</f>
        <v>3</v>
      </c>
      <c r="J65" s="198">
        <f>'Core Indicators'!BN65</f>
        <v>2</v>
      </c>
      <c r="K65" s="234">
        <f t="shared" si="19"/>
        <v>2.5145283849401343</v>
      </c>
      <c r="L65" s="157">
        <f t="shared" si="20"/>
        <v>2.261002614939879</v>
      </c>
      <c r="M65" s="199">
        <f t="shared" si="21"/>
        <v>2</v>
      </c>
      <c r="N65" s="200">
        <f>'Core Indicators'!DJ65</f>
        <v>2</v>
      </c>
      <c r="O65" s="200">
        <f>'Core Indicators'!DR65</f>
        <v>2</v>
      </c>
      <c r="P65" s="200">
        <f>'Core Indicators'!DZ65</f>
        <v>2</v>
      </c>
      <c r="Q65" s="200">
        <f>'Core Indicators'!EH65</f>
        <v>2</v>
      </c>
      <c r="R65" s="200">
        <f>'Core Indicators'!EP65</f>
        <v>2</v>
      </c>
      <c r="S65" s="158">
        <f t="shared" si="22"/>
        <v>1.5924484806989505</v>
      </c>
      <c r="T65" s="158">
        <f t="shared" si="23"/>
        <v>1.1666666666666667</v>
      </c>
      <c r="U65" s="198">
        <v>1</v>
      </c>
      <c r="V65" s="198">
        <v>1</v>
      </c>
      <c r="W65" s="198">
        <f>'Core Indicators'!EX65</f>
        <v>2</v>
      </c>
      <c r="X65" s="158">
        <f t="shared" si="24"/>
        <v>1.5</v>
      </c>
      <c r="Y65" s="198">
        <v>1</v>
      </c>
      <c r="Z65" s="158">
        <f t="shared" si="25"/>
        <v>2</v>
      </c>
      <c r="AA65" s="198">
        <f>'Core Indicators'!FF65</f>
        <v>2</v>
      </c>
      <c r="AB65" s="198">
        <f t="shared" si="26"/>
        <v>2</v>
      </c>
      <c r="AC65" s="11">
        <f>'Core Indicators'!GD65</f>
        <v>2</v>
      </c>
      <c r="AD65" s="11">
        <f>'Core Indicators'!GL65</f>
        <v>2</v>
      </c>
      <c r="AE65" s="11">
        <f>'Core Indicators'!GT65</f>
        <v>2</v>
      </c>
      <c r="AF65" s="11">
        <f>'Core Indicators'!HB65</f>
        <v>2</v>
      </c>
      <c r="AG65" s="11">
        <f t="shared" si="27"/>
        <v>2</v>
      </c>
      <c r="AH65" s="11">
        <f>'Core Indicators'!HJ65</f>
        <v>2</v>
      </c>
      <c r="AI65" s="11">
        <f>'Core Indicators'!HR65</f>
        <v>2</v>
      </c>
      <c r="AJ65" s="11">
        <f t="shared" si="28"/>
        <v>2</v>
      </c>
      <c r="AK65" s="11">
        <f>'Core Indicators'!HZ65</f>
        <v>2</v>
      </c>
      <c r="AL65" s="11">
        <f>'Core Indicators'!IH65</f>
        <v>2</v>
      </c>
      <c r="AM65" s="11">
        <f>'Core Indicators'!IP65</f>
        <v>2</v>
      </c>
      <c r="AN65" s="11">
        <f t="shared" si="29"/>
        <v>2</v>
      </c>
    </row>
    <row r="66" spans="1:40">
      <c r="A66" s="198" t="str">
        <f>Lists!C:C</f>
        <v>MOZ014</v>
      </c>
      <c r="B66" s="157">
        <f t="shared" si="15"/>
        <v>2.4757040750195469</v>
      </c>
      <c r="C66" s="158">
        <f t="shared" si="16"/>
        <v>0</v>
      </c>
      <c r="D66" s="199">
        <f t="shared" si="17"/>
        <v>2.5145283849401343</v>
      </c>
      <c r="E66" s="198">
        <f>'Core Indicators'!R66</f>
        <v>2</v>
      </c>
      <c r="F66" s="198">
        <f>'Core Indicators'!Z66</f>
        <v>3</v>
      </c>
      <c r="G66" s="158">
        <f t="shared" si="18"/>
        <v>2.5145283849401343</v>
      </c>
      <c r="H66" s="198">
        <f>'Core Indicators'!AH66</f>
        <v>2</v>
      </c>
      <c r="I66" s="198">
        <f>'Core Indicators'!AP66</f>
        <v>3</v>
      </c>
      <c r="J66" s="198">
        <f>'Core Indicators'!BN66</f>
        <v>3</v>
      </c>
      <c r="K66" s="234">
        <f t="shared" si="19"/>
        <v>3.0000000000000004</v>
      </c>
      <c r="L66" s="157">
        <f t="shared" si="20"/>
        <v>2.5145283849401343</v>
      </c>
      <c r="M66" s="199">
        <f t="shared" si="21"/>
        <v>2.8</v>
      </c>
      <c r="N66" s="200">
        <f>'Core Indicators'!DJ66</f>
        <v>3</v>
      </c>
      <c r="O66" s="200">
        <f>'Core Indicators'!DR66</f>
        <v>3</v>
      </c>
      <c r="P66" s="200">
        <f>'Core Indicators'!DZ66</f>
        <v>2</v>
      </c>
      <c r="Q66" s="200">
        <f>'Core Indicators'!EH66</f>
        <v>3</v>
      </c>
      <c r="R66" s="200">
        <f>'Core Indicators'!EP66</f>
        <v>3</v>
      </c>
      <c r="S66" s="158">
        <f t="shared" si="22"/>
        <v>1.9351898568610773</v>
      </c>
      <c r="T66" s="158">
        <f t="shared" si="23"/>
        <v>1.3333333333333333</v>
      </c>
      <c r="U66" s="198">
        <v>1</v>
      </c>
      <c r="V66" s="198">
        <v>1</v>
      </c>
      <c r="W66" s="198">
        <f>'Core Indicators'!EX66</f>
        <v>3</v>
      </c>
      <c r="X66" s="158">
        <f t="shared" si="24"/>
        <v>2</v>
      </c>
      <c r="Y66" s="198">
        <v>1</v>
      </c>
      <c r="Z66" s="158">
        <f t="shared" si="25"/>
        <v>2.5</v>
      </c>
      <c r="AA66" s="198">
        <f>'Core Indicators'!FF66</f>
        <v>3</v>
      </c>
      <c r="AB66" s="198">
        <f t="shared" si="26"/>
        <v>2</v>
      </c>
      <c r="AC66" s="11">
        <f>'Core Indicators'!GD66</f>
        <v>2</v>
      </c>
      <c r="AD66" s="11">
        <f>'Core Indicators'!GL66</f>
        <v>2</v>
      </c>
      <c r="AE66" s="11">
        <f>'Core Indicators'!GT66</f>
        <v>2</v>
      </c>
      <c r="AF66" s="11">
        <f>'Core Indicators'!HB66</f>
        <v>2</v>
      </c>
      <c r="AG66" s="11">
        <f t="shared" si="27"/>
        <v>2</v>
      </c>
      <c r="AH66" s="11">
        <f>'Core Indicators'!HJ66</f>
        <v>2</v>
      </c>
      <c r="AI66" s="11">
        <f>'Core Indicators'!HR66</f>
        <v>2</v>
      </c>
      <c r="AJ66" s="11">
        <f t="shared" si="28"/>
        <v>2</v>
      </c>
      <c r="AK66" s="11">
        <f>'Core Indicators'!HZ66</f>
        <v>2</v>
      </c>
      <c r="AL66" s="11">
        <f>'Core Indicators'!IH66</f>
        <v>2</v>
      </c>
      <c r="AM66" s="11">
        <f>'Core Indicators'!IP66</f>
        <v>2</v>
      </c>
      <c r="AN66" s="11">
        <f t="shared" si="29"/>
        <v>2</v>
      </c>
    </row>
    <row r="67" spans="1:40">
      <c r="A67" s="198" t="str">
        <f>Lists!C:C</f>
        <v>MRT002</v>
      </c>
      <c r="B67" s="157">
        <f t="shared" ref="B67:B98" si="30">IF(OR(M67="x",D67="x"),"x",(5-GEOMEAN(((5-D67)/5*4+1),((5-M67)/5*4+1),((5-M67)/5*4+1)))/4*3.5+S67*0.3)</f>
        <v>2.3654353949333</v>
      </c>
      <c r="C67" s="158">
        <f t="shared" ref="C67:C98" si="31">COUNTIF(E67:F67,"x")+COUNTIF(H67:I67,"x")+COUNTIF(J67:J67,"x")+COUNTIF(M67,"x")+COUNTIF(U67:W67,"x")+COUNTIF(Y67:AB67,"x")</f>
        <v>0</v>
      </c>
      <c r="D67" s="199">
        <f t="shared" ref="D67:D98" si="32">IF(OR(L67="x",G67="x"),"x",(5-GEOMEAN(((5-L67)/5*4+1),((5-L67)/5*4+1),((5-G67)/5*4+1)))/4*5)</f>
        <v>2.386461030327816</v>
      </c>
      <c r="E67" s="198">
        <f>'Core Indicators'!R67</f>
        <v>1</v>
      </c>
      <c r="F67" s="198">
        <f>'Core Indicators'!Z67</f>
        <v>2</v>
      </c>
      <c r="G67" s="158">
        <f t="shared" ref="G67:G98" si="33">IF(AND(F67="x",E67="x"),"x",IF(OR(F67="x",E67="x"),AVERAGE(E67,F67),(10-GEOMEAN(((10-E67)/10*9+1),((10-F67)/10*9+1)))/9*10))</f>
        <v>1.5130145920025719</v>
      </c>
      <c r="H67" s="198">
        <f>'Core Indicators'!AH67</f>
        <v>3</v>
      </c>
      <c r="I67" s="198">
        <f>'Core Indicators'!AP67</f>
        <v>3</v>
      </c>
      <c r="J67" s="198">
        <f>'Core Indicators'!BN67</f>
        <v>2</v>
      </c>
      <c r="K67" s="234">
        <f t="shared" ref="K67:K98" si="34">IF(AND(J67="x",I67="x"),"x",IF(OR(J67="x",I67="x"),AVERAGE(I67,J67),(10-GEOMEAN(((10-I67)/10*9+1),((10-J67)/10*9+1)))/9*10))</f>
        <v>2.5145283849401343</v>
      </c>
      <c r="L67" s="157">
        <f t="shared" ref="L67:L98" si="35">IF(AND(H67="x",K67="x"),"x",IF(OR(H67="x",K67="x"),AVERAGE(H67,K67),(10-GEOMEAN(((10-H67)/10*9+1),((10-K67)/10*9+1)))/9*10))</f>
        <v>2.7607914963998721</v>
      </c>
      <c r="M67" s="199">
        <f t="shared" ref="M67:M98" si="36">IF(N67="x","x",AVERAGE(N67:R67))</f>
        <v>3</v>
      </c>
      <c r="N67" s="200">
        <f>'Core Indicators'!DJ67</f>
        <v>3</v>
      </c>
      <c r="O67" s="200">
        <f>'Core Indicators'!DR67</f>
        <v>3</v>
      </c>
      <c r="P67" s="200">
        <f>'Core Indicators'!DZ67</f>
        <v>3</v>
      </c>
      <c r="Q67" s="200">
        <f>'Core Indicators'!EH67</f>
        <v>3</v>
      </c>
      <c r="R67" s="200">
        <f>'Core Indicators'!EP67</f>
        <v>3</v>
      </c>
      <c r="S67" s="158">
        <f t="shared" ref="S67:S98" si="37">IF(OR(Z67="x",T67="x"),T67,(10-GEOMEAN(((10-T67)/10*9+1),((10-Z67)/10*9+1)))/9*10)</f>
        <v>1.3347538910711658</v>
      </c>
      <c r="T67" s="158">
        <f t="shared" ref="T67:T98" si="38">AVERAGE(U67,X67,Y67)</f>
        <v>1.1666666666666667</v>
      </c>
      <c r="U67" s="198">
        <v>1</v>
      </c>
      <c r="V67" s="198">
        <v>1</v>
      </c>
      <c r="W67" s="198">
        <f>'Core Indicators'!EX67</f>
        <v>2</v>
      </c>
      <c r="X67" s="158">
        <f t="shared" ref="X67:X98" si="39">AVERAGE(V67:W67)</f>
        <v>1.5</v>
      </c>
      <c r="Y67" s="198">
        <v>1</v>
      </c>
      <c r="Z67" s="158">
        <f t="shared" ref="Z67:Z98" si="40">IF(AND(AA67="x",AB67="x"),"x",AVERAGE(AA67:AB67))</f>
        <v>1.5</v>
      </c>
      <c r="AA67" s="198">
        <f>'Core Indicators'!FF67</f>
        <v>1</v>
      </c>
      <c r="AB67" s="198">
        <f t="shared" ref="AB67:AB98" si="41">IF(AND(AJ67="x",AN67="x",AG67="x"),"x",(AVERAGE(AJ67,AN67,AG67)))</f>
        <v>2</v>
      </c>
      <c r="AC67" s="11">
        <f>'Core Indicators'!GD67</f>
        <v>2</v>
      </c>
      <c r="AD67" s="11">
        <f>'Core Indicators'!GL67</f>
        <v>2</v>
      </c>
      <c r="AE67" s="11">
        <f>'Core Indicators'!GT67</f>
        <v>2</v>
      </c>
      <c r="AF67" s="11">
        <f>'Core Indicators'!HB67</f>
        <v>2</v>
      </c>
      <c r="AG67" s="11">
        <f t="shared" ref="AG67:AG98" si="42">IF(AND(AC67="x",AD67="x",AE67="x",AF67="x"),"x",AVERAGE(AC67:AF67))</f>
        <v>2</v>
      </c>
      <c r="AH67" s="11">
        <f>'Core Indicators'!HJ67</f>
        <v>2</v>
      </c>
      <c r="AI67" s="11">
        <f>'Core Indicators'!HR67</f>
        <v>2</v>
      </c>
      <c r="AJ67" s="11">
        <f t="shared" ref="AJ67:AJ98" si="43">IF(AND(AH67="x",AI67="x"),"x",AVERAGE(AH67:AI67))</f>
        <v>2</v>
      </c>
      <c r="AK67" s="11">
        <f>'Core Indicators'!HZ67</f>
        <v>2</v>
      </c>
      <c r="AL67" s="11">
        <f>'Core Indicators'!IH67</f>
        <v>2</v>
      </c>
      <c r="AM67" s="11">
        <f>'Core Indicators'!IP67</f>
        <v>2</v>
      </c>
      <c r="AN67" s="11">
        <f t="shared" ref="AN67:AN98" si="44">IF(AND(AK67="x",AL67="x",AM67="x"),"x",AVERAGE(AK67:AM67))</f>
        <v>2</v>
      </c>
    </row>
    <row r="68" spans="1:40">
      <c r="A68" s="198" t="str">
        <f>Lists!C:C</f>
        <v>MRT003</v>
      </c>
      <c r="B68" s="157">
        <f t="shared" si="30"/>
        <v>2.3013293639699617</v>
      </c>
      <c r="C68" s="158">
        <f t="shared" si="31"/>
        <v>0</v>
      </c>
      <c r="D68" s="199">
        <f t="shared" si="32"/>
        <v>2.0698754465401832</v>
      </c>
      <c r="E68" s="198">
        <f>'Core Indicators'!R68</f>
        <v>1</v>
      </c>
      <c r="F68" s="198">
        <f>'Core Indicators'!Z68</f>
        <v>3</v>
      </c>
      <c r="G68" s="158">
        <f t="shared" si="33"/>
        <v>2.0550443225426682</v>
      </c>
      <c r="H68" s="198">
        <f>'Core Indicators'!AH68</f>
        <v>3</v>
      </c>
      <c r="I68" s="198">
        <f>'Core Indicators'!AP68</f>
        <v>0</v>
      </c>
      <c r="J68" s="198">
        <f>'Core Indicators'!BN68</f>
        <v>2</v>
      </c>
      <c r="K68" s="234">
        <f t="shared" si="34"/>
        <v>1.0495720687362029</v>
      </c>
      <c r="L68" s="157">
        <f t="shared" si="35"/>
        <v>2.0772713338355944</v>
      </c>
      <c r="M68" s="199">
        <f t="shared" si="36"/>
        <v>3</v>
      </c>
      <c r="N68" s="200">
        <f>'Core Indicators'!DJ68</f>
        <v>3</v>
      </c>
      <c r="O68" s="200">
        <f>'Core Indicators'!DR68</f>
        <v>3</v>
      </c>
      <c r="P68" s="200">
        <f>'Core Indicators'!DZ68</f>
        <v>3</v>
      </c>
      <c r="Q68" s="200">
        <f>'Core Indicators'!EH68</f>
        <v>3</v>
      </c>
      <c r="R68" s="200">
        <f>'Core Indicators'!EP68</f>
        <v>3</v>
      </c>
      <c r="S68" s="158">
        <f t="shared" si="37"/>
        <v>1.3347538910711658</v>
      </c>
      <c r="T68" s="158">
        <f t="shared" si="38"/>
        <v>1.1666666666666667</v>
      </c>
      <c r="U68" s="198">
        <v>1</v>
      </c>
      <c r="V68" s="198">
        <v>1</v>
      </c>
      <c r="W68" s="198">
        <f>'Core Indicators'!EX68</f>
        <v>2</v>
      </c>
      <c r="X68" s="158">
        <f t="shared" si="39"/>
        <v>1.5</v>
      </c>
      <c r="Y68" s="198">
        <v>1</v>
      </c>
      <c r="Z68" s="158">
        <f t="shared" si="40"/>
        <v>1.5</v>
      </c>
      <c r="AA68" s="198">
        <f>'Core Indicators'!FF68</f>
        <v>1</v>
      </c>
      <c r="AB68" s="198">
        <f t="shared" si="41"/>
        <v>2</v>
      </c>
      <c r="AC68" s="11">
        <f>'Core Indicators'!GD68</f>
        <v>2</v>
      </c>
      <c r="AD68" s="11">
        <f>'Core Indicators'!GL68</f>
        <v>2</v>
      </c>
      <c r="AE68" s="11">
        <f>'Core Indicators'!GT68</f>
        <v>2</v>
      </c>
      <c r="AF68" s="11">
        <f>'Core Indicators'!HB68</f>
        <v>2</v>
      </c>
      <c r="AG68" s="11">
        <f t="shared" si="42"/>
        <v>2</v>
      </c>
      <c r="AH68" s="11">
        <f>'Core Indicators'!HJ68</f>
        <v>2</v>
      </c>
      <c r="AI68" s="11">
        <f>'Core Indicators'!HR68</f>
        <v>2</v>
      </c>
      <c r="AJ68" s="11">
        <f t="shared" si="43"/>
        <v>2</v>
      </c>
      <c r="AK68" s="11">
        <f>'Core Indicators'!HZ68</f>
        <v>2</v>
      </c>
      <c r="AL68" s="11">
        <f>'Core Indicators'!IH68</f>
        <v>2</v>
      </c>
      <c r="AM68" s="11">
        <f>'Core Indicators'!IP68</f>
        <v>2</v>
      </c>
      <c r="AN68" s="11">
        <f t="shared" si="44"/>
        <v>2</v>
      </c>
    </row>
    <row r="69" spans="1:40">
      <c r="A69" s="198" t="str">
        <f>Lists!C:C</f>
        <v>MRT004</v>
      </c>
      <c r="B69" s="157">
        <f t="shared" si="30"/>
        <v>2.3654353949333</v>
      </c>
      <c r="C69" s="158">
        <f t="shared" si="31"/>
        <v>0</v>
      </c>
      <c r="D69" s="199">
        <f t="shared" si="32"/>
        <v>2.386461030327816</v>
      </c>
      <c r="E69" s="198">
        <f>'Core Indicators'!R69</f>
        <v>1</v>
      </c>
      <c r="F69" s="198">
        <f>'Core Indicators'!Z69</f>
        <v>2</v>
      </c>
      <c r="G69" s="158">
        <f t="shared" si="33"/>
        <v>1.5130145920025719</v>
      </c>
      <c r="H69" s="198">
        <f>'Core Indicators'!AH69</f>
        <v>3</v>
      </c>
      <c r="I69" s="198">
        <f>'Core Indicators'!AP69</f>
        <v>3</v>
      </c>
      <c r="J69" s="198">
        <f>'Core Indicators'!BN69</f>
        <v>2</v>
      </c>
      <c r="K69" s="234">
        <f t="shared" si="34"/>
        <v>2.5145283849401343</v>
      </c>
      <c r="L69" s="157">
        <f t="shared" si="35"/>
        <v>2.7607914963998721</v>
      </c>
      <c r="M69" s="199">
        <f t="shared" si="36"/>
        <v>3</v>
      </c>
      <c r="N69" s="200">
        <f>'Core Indicators'!DJ69</f>
        <v>3</v>
      </c>
      <c r="O69" s="200">
        <f>'Core Indicators'!DR69</f>
        <v>3</v>
      </c>
      <c r="P69" s="200">
        <f>'Core Indicators'!DZ69</f>
        <v>3</v>
      </c>
      <c r="Q69" s="200">
        <f>'Core Indicators'!EH69</f>
        <v>3</v>
      </c>
      <c r="R69" s="200">
        <f>'Core Indicators'!EP69</f>
        <v>3</v>
      </c>
      <c r="S69" s="158">
        <f t="shared" si="37"/>
        <v>1.3347538910711658</v>
      </c>
      <c r="T69" s="158">
        <f t="shared" si="38"/>
        <v>1.1666666666666667</v>
      </c>
      <c r="U69" s="198">
        <v>1</v>
      </c>
      <c r="V69" s="198">
        <v>1</v>
      </c>
      <c r="W69" s="198">
        <f>'Core Indicators'!EX69</f>
        <v>2</v>
      </c>
      <c r="X69" s="158">
        <f t="shared" si="39"/>
        <v>1.5</v>
      </c>
      <c r="Y69" s="198">
        <v>1</v>
      </c>
      <c r="Z69" s="158">
        <f t="shared" si="40"/>
        <v>1.5</v>
      </c>
      <c r="AA69" s="198">
        <f>'Core Indicators'!FF69</f>
        <v>1</v>
      </c>
      <c r="AB69" s="198">
        <f t="shared" si="41"/>
        <v>2</v>
      </c>
      <c r="AC69" s="11">
        <f>'Core Indicators'!GD69</f>
        <v>2</v>
      </c>
      <c r="AD69" s="11">
        <f>'Core Indicators'!GL69</f>
        <v>2</v>
      </c>
      <c r="AE69" s="11">
        <f>'Core Indicators'!GT69</f>
        <v>2</v>
      </c>
      <c r="AF69" s="11">
        <f>'Core Indicators'!HB69</f>
        <v>2</v>
      </c>
      <c r="AG69" s="11">
        <f t="shared" si="42"/>
        <v>2</v>
      </c>
      <c r="AH69" s="11">
        <f>'Core Indicators'!HJ69</f>
        <v>2</v>
      </c>
      <c r="AI69" s="11">
        <f>'Core Indicators'!HR69</f>
        <v>2</v>
      </c>
      <c r="AJ69" s="11">
        <f t="shared" si="43"/>
        <v>2</v>
      </c>
      <c r="AK69" s="11">
        <f>'Core Indicators'!HZ69</f>
        <v>2</v>
      </c>
      <c r="AL69" s="11">
        <f>'Core Indicators'!IH69</f>
        <v>2</v>
      </c>
      <c r="AM69" s="11">
        <f>'Core Indicators'!IP69</f>
        <v>2</v>
      </c>
      <c r="AN69" s="11">
        <f t="shared" si="44"/>
        <v>2</v>
      </c>
    </row>
    <row r="70" spans="1:40">
      <c r="A70" s="198" t="str">
        <f>Lists!C:C</f>
        <v>MWI002</v>
      </c>
      <c r="B70" s="157">
        <f t="shared" si="30"/>
        <v>2.4915501344029858</v>
      </c>
      <c r="C70" s="158">
        <f t="shared" si="31"/>
        <v>2</v>
      </c>
      <c r="D70" s="199">
        <f t="shared" si="32"/>
        <v>2.3503412572452347</v>
      </c>
      <c r="E70" s="198">
        <f>'Core Indicators'!R70</f>
        <v>2</v>
      </c>
      <c r="F70" s="198">
        <f>'Core Indicators'!Z70</f>
        <v>2</v>
      </c>
      <c r="G70" s="158">
        <f t="shared" si="33"/>
        <v>2.0000000000000009</v>
      </c>
      <c r="H70" s="198">
        <f>'Core Indicators'!AH70</f>
        <v>3</v>
      </c>
      <c r="I70" s="198">
        <f>'Core Indicators'!AP70</f>
        <v>2</v>
      </c>
      <c r="J70" s="198" t="str">
        <f>'Core Indicators'!BN70</f>
        <v>x</v>
      </c>
      <c r="K70" s="234">
        <f t="shared" si="34"/>
        <v>2</v>
      </c>
      <c r="L70" s="157">
        <f t="shared" si="35"/>
        <v>2.5145283849401343</v>
      </c>
      <c r="M70" s="199">
        <f t="shared" si="36"/>
        <v>3</v>
      </c>
      <c r="N70" s="200">
        <f>'Core Indicators'!DJ70</f>
        <v>3</v>
      </c>
      <c r="O70" s="200">
        <f>'Core Indicators'!DR70</f>
        <v>3</v>
      </c>
      <c r="P70" s="200">
        <f>'Core Indicators'!DZ70</f>
        <v>3</v>
      </c>
      <c r="Q70" s="200">
        <f>'Core Indicators'!EH70</f>
        <v>3</v>
      </c>
      <c r="R70" s="200">
        <f>'Core Indicators'!EP70</f>
        <v>3</v>
      </c>
      <c r="S70" s="158">
        <f t="shared" si="37"/>
        <v>1.7800928797192186</v>
      </c>
      <c r="T70" s="158">
        <f t="shared" si="38"/>
        <v>1</v>
      </c>
      <c r="U70" s="198">
        <v>1</v>
      </c>
      <c r="V70" s="198">
        <v>1</v>
      </c>
      <c r="W70" s="198" t="str">
        <f>'Core Indicators'!EX70</f>
        <v>x</v>
      </c>
      <c r="X70" s="158">
        <f t="shared" si="39"/>
        <v>1</v>
      </c>
      <c r="Y70" s="198">
        <v>1</v>
      </c>
      <c r="Z70" s="158">
        <f t="shared" si="40"/>
        <v>2.5</v>
      </c>
      <c r="AA70" s="198">
        <f>'Core Indicators'!FF70</f>
        <v>3</v>
      </c>
      <c r="AB70" s="198">
        <f t="shared" si="41"/>
        <v>2</v>
      </c>
      <c r="AC70" s="11">
        <f>'Core Indicators'!GD70</f>
        <v>2</v>
      </c>
      <c r="AD70" s="11">
        <f>'Core Indicators'!GL70</f>
        <v>2</v>
      </c>
      <c r="AE70" s="11">
        <f>'Core Indicators'!GT70</f>
        <v>2</v>
      </c>
      <c r="AF70" s="11">
        <f>'Core Indicators'!HB70</f>
        <v>2</v>
      </c>
      <c r="AG70" s="11">
        <f t="shared" si="42"/>
        <v>2</v>
      </c>
      <c r="AH70" s="11">
        <f>'Core Indicators'!HJ70</f>
        <v>2</v>
      </c>
      <c r="AI70" s="11">
        <f>'Core Indicators'!HR70</f>
        <v>2</v>
      </c>
      <c r="AJ70" s="11">
        <f t="shared" si="43"/>
        <v>2</v>
      </c>
      <c r="AK70" s="11">
        <f>'Core Indicators'!HZ70</f>
        <v>2</v>
      </c>
      <c r="AL70" s="11">
        <f>'Core Indicators'!IH70</f>
        <v>2</v>
      </c>
      <c r="AM70" s="11">
        <f>'Core Indicators'!IP70</f>
        <v>2</v>
      </c>
      <c r="AN70" s="11">
        <f t="shared" si="44"/>
        <v>2</v>
      </c>
    </row>
    <row r="71" spans="1:40">
      <c r="A71" s="198" t="str">
        <f>Lists!C:C</f>
        <v>MYS001</v>
      </c>
      <c r="B71" s="157">
        <f t="shared" si="30"/>
        <v>1.9056281358258422</v>
      </c>
      <c r="C71" s="158">
        <f t="shared" si="31"/>
        <v>0</v>
      </c>
      <c r="D71" s="199">
        <f t="shared" si="32"/>
        <v>2.5318867344603206</v>
      </c>
      <c r="E71" s="198">
        <f>'Core Indicators'!R71</f>
        <v>3</v>
      </c>
      <c r="F71" s="198">
        <f>'Core Indicators'!Z71</f>
        <v>2</v>
      </c>
      <c r="G71" s="158">
        <f t="shared" si="33"/>
        <v>2.5145283849401343</v>
      </c>
      <c r="H71" s="198">
        <f>'Core Indicators'!AH71</f>
        <v>3</v>
      </c>
      <c r="I71" s="198">
        <f>'Core Indicators'!AP71</f>
        <v>3</v>
      </c>
      <c r="J71" s="198">
        <f>'Core Indicators'!BN71</f>
        <v>1</v>
      </c>
      <c r="K71" s="234">
        <f t="shared" si="34"/>
        <v>2.0550443225426682</v>
      </c>
      <c r="L71" s="157">
        <f t="shared" si="35"/>
        <v>2.5405356373332961</v>
      </c>
      <c r="M71" s="199">
        <f t="shared" si="36"/>
        <v>2</v>
      </c>
      <c r="N71" s="200">
        <f>'Core Indicators'!DJ71</f>
        <v>2</v>
      </c>
      <c r="O71" s="200">
        <f>'Core Indicators'!DR71</f>
        <v>2</v>
      </c>
      <c r="P71" s="200">
        <f>'Core Indicators'!DZ71</f>
        <v>2</v>
      </c>
      <c r="Q71" s="200" t="str">
        <f>'Core Indicators'!EH71</f>
        <v>x</v>
      </c>
      <c r="R71" s="200" t="str">
        <f>'Core Indicators'!EP71</f>
        <v>x</v>
      </c>
      <c r="S71" s="158">
        <f t="shared" si="37"/>
        <v>1.2531695234530162</v>
      </c>
      <c r="T71" s="158">
        <f t="shared" si="38"/>
        <v>1</v>
      </c>
      <c r="U71" s="198">
        <v>1</v>
      </c>
      <c r="V71" s="198">
        <v>1</v>
      </c>
      <c r="W71" s="198">
        <f>'Core Indicators'!EX71</f>
        <v>1</v>
      </c>
      <c r="X71" s="158">
        <f t="shared" si="39"/>
        <v>1</v>
      </c>
      <c r="Y71" s="198">
        <v>1</v>
      </c>
      <c r="Z71" s="158">
        <f t="shared" si="40"/>
        <v>1.5</v>
      </c>
      <c r="AA71" s="198">
        <f>'Core Indicators'!FF71</f>
        <v>1</v>
      </c>
      <c r="AB71" s="198">
        <f t="shared" si="41"/>
        <v>2</v>
      </c>
      <c r="AC71" s="11">
        <f>'Core Indicators'!GD71</f>
        <v>2</v>
      </c>
      <c r="AD71" s="11">
        <f>'Core Indicators'!GL71</f>
        <v>2</v>
      </c>
      <c r="AE71" s="11">
        <f>'Core Indicators'!GT71</f>
        <v>2</v>
      </c>
      <c r="AF71" s="11">
        <f>'Core Indicators'!HB71</f>
        <v>2</v>
      </c>
      <c r="AG71" s="11">
        <f t="shared" si="42"/>
        <v>2</v>
      </c>
      <c r="AH71" s="11">
        <f>'Core Indicators'!HJ71</f>
        <v>2</v>
      </c>
      <c r="AI71" s="11">
        <f>'Core Indicators'!HR71</f>
        <v>2</v>
      </c>
      <c r="AJ71" s="11">
        <f t="shared" si="43"/>
        <v>2</v>
      </c>
      <c r="AK71" s="11">
        <f>'Core Indicators'!HZ71</f>
        <v>2</v>
      </c>
      <c r="AL71" s="11">
        <f>'Core Indicators'!IH71</f>
        <v>2</v>
      </c>
      <c r="AM71" s="11">
        <f>'Core Indicators'!IP71</f>
        <v>2</v>
      </c>
      <c r="AN71" s="11">
        <f t="shared" si="44"/>
        <v>2</v>
      </c>
    </row>
    <row r="72" spans="1:40">
      <c r="A72" s="198" t="str">
        <f>Lists!C:C</f>
        <v>NAM002</v>
      </c>
      <c r="B72" s="157">
        <f t="shared" si="30"/>
        <v>2.518439293346789</v>
      </c>
      <c r="C72" s="158">
        <f t="shared" si="31"/>
        <v>2</v>
      </c>
      <c r="D72" s="199">
        <f t="shared" si="32"/>
        <v>2.8456250398065288</v>
      </c>
      <c r="E72" s="198">
        <f>'Core Indicators'!R72</f>
        <v>2</v>
      </c>
      <c r="F72" s="198">
        <f>'Core Indicators'!Z72</f>
        <v>3</v>
      </c>
      <c r="G72" s="158">
        <f t="shared" si="33"/>
        <v>2.5145283849401343</v>
      </c>
      <c r="H72" s="198">
        <f>'Core Indicators'!AH72</f>
        <v>3</v>
      </c>
      <c r="I72" s="198">
        <f>'Core Indicators'!AP72</f>
        <v>3</v>
      </c>
      <c r="J72" s="198" t="str">
        <f>'Core Indicators'!BN72</f>
        <v>x</v>
      </c>
      <c r="K72" s="234">
        <f t="shared" si="34"/>
        <v>3</v>
      </c>
      <c r="L72" s="157">
        <f t="shared" si="35"/>
        <v>3.0000000000000004</v>
      </c>
      <c r="M72" s="199">
        <f t="shared" si="36"/>
        <v>3</v>
      </c>
      <c r="N72" s="200">
        <f>'Core Indicators'!DJ72</f>
        <v>3</v>
      </c>
      <c r="O72" s="200">
        <f>'Core Indicators'!DR72</f>
        <v>3</v>
      </c>
      <c r="P72" s="200">
        <f>'Core Indicators'!DZ72</f>
        <v>3</v>
      </c>
      <c r="Q72" s="200">
        <f>'Core Indicators'!EH72</f>
        <v>3</v>
      </c>
      <c r="R72" s="200">
        <f>'Core Indicators'!EP72</f>
        <v>3</v>
      </c>
      <c r="S72" s="158">
        <f t="shared" si="37"/>
        <v>1.5130145920025719</v>
      </c>
      <c r="T72" s="158">
        <f t="shared" si="38"/>
        <v>1</v>
      </c>
      <c r="U72" s="198">
        <v>1</v>
      </c>
      <c r="V72" s="198">
        <v>1</v>
      </c>
      <c r="W72" s="198" t="str">
        <f>'Core Indicators'!EX72</f>
        <v>x</v>
      </c>
      <c r="X72" s="158">
        <f t="shared" si="39"/>
        <v>1</v>
      </c>
      <c r="Y72" s="198">
        <v>1</v>
      </c>
      <c r="Z72" s="158">
        <f t="shared" si="40"/>
        <v>2</v>
      </c>
      <c r="AA72" s="198">
        <f>'Core Indicators'!FF72</f>
        <v>2</v>
      </c>
      <c r="AB72" s="198">
        <f t="shared" si="41"/>
        <v>2</v>
      </c>
      <c r="AC72" s="11">
        <f>'Core Indicators'!GD72</f>
        <v>2</v>
      </c>
      <c r="AD72" s="11">
        <f>'Core Indicators'!GL72</f>
        <v>2</v>
      </c>
      <c r="AE72" s="11">
        <f>'Core Indicators'!GT72</f>
        <v>2</v>
      </c>
      <c r="AF72" s="11">
        <f>'Core Indicators'!HB72</f>
        <v>2</v>
      </c>
      <c r="AG72" s="11">
        <f t="shared" si="42"/>
        <v>2</v>
      </c>
      <c r="AH72" s="11">
        <f>'Core Indicators'!HJ72</f>
        <v>2</v>
      </c>
      <c r="AI72" s="11">
        <f>'Core Indicators'!HR72</f>
        <v>2</v>
      </c>
      <c r="AJ72" s="11">
        <f t="shared" si="43"/>
        <v>2</v>
      </c>
      <c r="AK72" s="11">
        <f>'Core Indicators'!HZ72</f>
        <v>2</v>
      </c>
      <c r="AL72" s="11">
        <f>'Core Indicators'!IH72</f>
        <v>2</v>
      </c>
      <c r="AM72" s="11">
        <f>'Core Indicators'!IP72</f>
        <v>2</v>
      </c>
      <c r="AN72" s="11">
        <f t="shared" si="44"/>
        <v>2</v>
      </c>
    </row>
    <row r="73" spans="1:40">
      <c r="A73" s="198" t="str">
        <f>Lists!C:C</f>
        <v>NER006</v>
      </c>
      <c r="B73" s="157">
        <f t="shared" si="30"/>
        <v>2.3649280871808904</v>
      </c>
      <c r="C73" s="158">
        <f t="shared" si="31"/>
        <v>0</v>
      </c>
      <c r="D73" s="199">
        <f t="shared" si="32"/>
        <v>2.0000000000000009</v>
      </c>
      <c r="E73" s="198">
        <f>'Core Indicators'!R73</f>
        <v>2</v>
      </c>
      <c r="F73" s="198">
        <f>'Core Indicators'!Z73</f>
        <v>2</v>
      </c>
      <c r="G73" s="158">
        <f t="shared" si="33"/>
        <v>2.0000000000000009</v>
      </c>
      <c r="H73" s="198">
        <f>'Core Indicators'!AH73</f>
        <v>2</v>
      </c>
      <c r="I73" s="198">
        <f>'Core Indicators'!AP73</f>
        <v>2</v>
      </c>
      <c r="J73" s="198">
        <f>'Core Indicators'!BN73</f>
        <v>2</v>
      </c>
      <c r="K73" s="234">
        <f t="shared" si="34"/>
        <v>2.0000000000000009</v>
      </c>
      <c r="L73" s="157">
        <f t="shared" si="35"/>
        <v>2.0000000000000009</v>
      </c>
      <c r="M73" s="199">
        <f t="shared" si="36"/>
        <v>3</v>
      </c>
      <c r="N73" s="200">
        <f>'Core Indicators'!DJ73</f>
        <v>3</v>
      </c>
      <c r="O73" s="200">
        <f>'Core Indicators'!DR73</f>
        <v>3</v>
      </c>
      <c r="P73" s="200">
        <f>'Core Indicators'!DZ73</f>
        <v>3</v>
      </c>
      <c r="Q73" s="200">
        <f>'Core Indicators'!EH73</f>
        <v>3</v>
      </c>
      <c r="R73" s="200">
        <f>'Core Indicators'!EP73</f>
        <v>3</v>
      </c>
      <c r="S73" s="158">
        <f t="shared" si="37"/>
        <v>1.5924484806989505</v>
      </c>
      <c r="T73" s="158">
        <f t="shared" si="38"/>
        <v>1.1666666666666667</v>
      </c>
      <c r="U73" s="198">
        <v>1</v>
      </c>
      <c r="V73" s="198">
        <v>1</v>
      </c>
      <c r="W73" s="198">
        <f>'Core Indicators'!EX73</f>
        <v>2</v>
      </c>
      <c r="X73" s="158">
        <f t="shared" si="39"/>
        <v>1.5</v>
      </c>
      <c r="Y73" s="198">
        <v>1</v>
      </c>
      <c r="Z73" s="158">
        <f t="shared" si="40"/>
        <v>2</v>
      </c>
      <c r="AA73" s="198">
        <f>'Core Indicators'!FF73</f>
        <v>2</v>
      </c>
      <c r="AB73" s="198">
        <f t="shared" si="41"/>
        <v>2</v>
      </c>
      <c r="AC73" s="11">
        <f>'Core Indicators'!GD73</f>
        <v>2</v>
      </c>
      <c r="AD73" s="11">
        <f>'Core Indicators'!GL73</f>
        <v>2</v>
      </c>
      <c r="AE73" s="11">
        <f>'Core Indicators'!GT73</f>
        <v>2</v>
      </c>
      <c r="AF73" s="11">
        <f>'Core Indicators'!HB73</f>
        <v>2</v>
      </c>
      <c r="AG73" s="11">
        <f t="shared" si="42"/>
        <v>2</v>
      </c>
      <c r="AH73" s="11">
        <f>'Core Indicators'!HJ73</f>
        <v>2</v>
      </c>
      <c r="AI73" s="11">
        <f>'Core Indicators'!HR73</f>
        <v>2</v>
      </c>
      <c r="AJ73" s="11">
        <f t="shared" si="43"/>
        <v>2</v>
      </c>
      <c r="AK73" s="11">
        <f>'Core Indicators'!HZ73</f>
        <v>2</v>
      </c>
      <c r="AL73" s="11">
        <f>'Core Indicators'!IH73</f>
        <v>2</v>
      </c>
      <c r="AM73" s="11">
        <f>'Core Indicators'!IP73</f>
        <v>2</v>
      </c>
      <c r="AN73" s="11">
        <f t="shared" si="44"/>
        <v>2</v>
      </c>
    </row>
    <row r="74" spans="1:40">
      <c r="A74" s="198" t="str">
        <f>Lists!C:C</f>
        <v>NGA004</v>
      </c>
      <c r="B74" s="157">
        <f t="shared" si="30"/>
        <v>2.5055159626482402</v>
      </c>
      <c r="C74" s="158">
        <f t="shared" si="31"/>
        <v>0</v>
      </c>
      <c r="D74" s="199">
        <f t="shared" si="32"/>
        <v>2.6805626665280533</v>
      </c>
      <c r="E74" s="198">
        <f>'Core Indicators'!R74</f>
        <v>2</v>
      </c>
      <c r="F74" s="198">
        <f>'Core Indicators'!Z74</f>
        <v>3</v>
      </c>
      <c r="G74" s="158">
        <f t="shared" si="33"/>
        <v>2.5145283849401343</v>
      </c>
      <c r="H74" s="198">
        <f>'Core Indicators'!AH74</f>
        <v>3</v>
      </c>
      <c r="I74" s="198">
        <f>'Core Indicators'!AP74</f>
        <v>2</v>
      </c>
      <c r="J74" s="198">
        <f>'Core Indicators'!BN74</f>
        <v>3</v>
      </c>
      <c r="K74" s="234">
        <f t="shared" si="34"/>
        <v>2.5145283849401343</v>
      </c>
      <c r="L74" s="157">
        <f t="shared" si="35"/>
        <v>2.7607914963998721</v>
      </c>
      <c r="M74" s="199">
        <f t="shared" si="36"/>
        <v>3</v>
      </c>
      <c r="N74" s="200">
        <f>'Core Indicators'!DJ74</f>
        <v>3</v>
      </c>
      <c r="O74" s="200">
        <f>'Core Indicators'!DR74</f>
        <v>3</v>
      </c>
      <c r="P74" s="200">
        <f>'Core Indicators'!DZ74</f>
        <v>3</v>
      </c>
      <c r="Q74" s="200">
        <f>'Core Indicators'!EH74</f>
        <v>3</v>
      </c>
      <c r="R74" s="200">
        <f>'Core Indicators'!EP74</f>
        <v>3</v>
      </c>
      <c r="S74" s="158">
        <f t="shared" si="37"/>
        <v>1.5924484806989505</v>
      </c>
      <c r="T74" s="158">
        <f t="shared" si="38"/>
        <v>1.1666666666666667</v>
      </c>
      <c r="U74" s="198">
        <v>1</v>
      </c>
      <c r="V74" s="198">
        <v>1</v>
      </c>
      <c r="W74" s="198">
        <f>'Core Indicators'!EX74</f>
        <v>2</v>
      </c>
      <c r="X74" s="158">
        <f t="shared" si="39"/>
        <v>1.5</v>
      </c>
      <c r="Y74" s="198">
        <v>1</v>
      </c>
      <c r="Z74" s="158">
        <f t="shared" si="40"/>
        <v>2</v>
      </c>
      <c r="AA74" s="198">
        <f>'Core Indicators'!FF74</f>
        <v>2</v>
      </c>
      <c r="AB74" s="198">
        <f t="shared" si="41"/>
        <v>2</v>
      </c>
      <c r="AC74" s="11">
        <f>'Core Indicators'!GD74</f>
        <v>2</v>
      </c>
      <c r="AD74" s="11">
        <f>'Core Indicators'!GL74</f>
        <v>2</v>
      </c>
      <c r="AE74" s="11">
        <f>'Core Indicators'!GT74</f>
        <v>2</v>
      </c>
      <c r="AF74" s="11">
        <f>'Core Indicators'!HB74</f>
        <v>2</v>
      </c>
      <c r="AG74" s="11">
        <f t="shared" si="42"/>
        <v>2</v>
      </c>
      <c r="AH74" s="11">
        <f>'Core Indicators'!HJ74</f>
        <v>2</v>
      </c>
      <c r="AI74" s="11">
        <f>'Core Indicators'!HR74</f>
        <v>2</v>
      </c>
      <c r="AJ74" s="11">
        <f t="shared" si="43"/>
        <v>2</v>
      </c>
      <c r="AK74" s="11">
        <f>'Core Indicators'!HZ74</f>
        <v>2</v>
      </c>
      <c r="AL74" s="11">
        <f>'Core Indicators'!IH74</f>
        <v>2</v>
      </c>
      <c r="AM74" s="11">
        <f>'Core Indicators'!IP74</f>
        <v>2</v>
      </c>
      <c r="AN74" s="11">
        <f t="shared" si="44"/>
        <v>2</v>
      </c>
    </row>
    <row r="75" spans="1:40">
      <c r="A75" s="198" t="str">
        <f>Lists!C:C</f>
        <v>NGA007</v>
      </c>
      <c r="B75" s="157">
        <f t="shared" si="30"/>
        <v>2.5295466742258488</v>
      </c>
      <c r="C75" s="158">
        <f t="shared" si="31"/>
        <v>0</v>
      </c>
      <c r="D75" s="199">
        <f t="shared" si="32"/>
        <v>2.6805626665280533</v>
      </c>
      <c r="E75" s="198">
        <f>'Core Indicators'!R75</f>
        <v>2</v>
      </c>
      <c r="F75" s="198">
        <f>'Core Indicators'!Z75</f>
        <v>3</v>
      </c>
      <c r="G75" s="158">
        <f t="shared" si="33"/>
        <v>2.5145283849401343</v>
      </c>
      <c r="H75" s="198">
        <f>'Core Indicators'!AH75</f>
        <v>3</v>
      </c>
      <c r="I75" s="198">
        <f>'Core Indicators'!AP75</f>
        <v>2</v>
      </c>
      <c r="J75" s="198">
        <f>'Core Indicators'!BN75</f>
        <v>3</v>
      </c>
      <c r="K75" s="234">
        <f t="shared" si="34"/>
        <v>2.5145283849401343</v>
      </c>
      <c r="L75" s="157">
        <f t="shared" si="35"/>
        <v>2.7607914963998721</v>
      </c>
      <c r="M75" s="199">
        <f t="shared" si="36"/>
        <v>3</v>
      </c>
      <c r="N75" s="200">
        <f>'Core Indicators'!DJ75</f>
        <v>3</v>
      </c>
      <c r="O75" s="200">
        <f>'Core Indicators'!DR75</f>
        <v>3</v>
      </c>
      <c r="P75" s="200">
        <f>'Core Indicators'!DZ75</f>
        <v>3</v>
      </c>
      <c r="Q75" s="200">
        <f>'Core Indicators'!EH75</f>
        <v>3</v>
      </c>
      <c r="R75" s="200">
        <f>'Core Indicators'!EP75</f>
        <v>3</v>
      </c>
      <c r="S75" s="158">
        <f t="shared" si="37"/>
        <v>1.6725508526243122</v>
      </c>
      <c r="T75" s="158">
        <f t="shared" si="38"/>
        <v>1.3333333333333333</v>
      </c>
      <c r="U75" s="198">
        <v>1</v>
      </c>
      <c r="V75" s="198">
        <v>1</v>
      </c>
      <c r="W75" s="198">
        <f>'Core Indicators'!EX75</f>
        <v>3</v>
      </c>
      <c r="X75" s="158">
        <f t="shared" si="39"/>
        <v>2</v>
      </c>
      <c r="Y75" s="198">
        <v>1</v>
      </c>
      <c r="Z75" s="158">
        <f t="shared" si="40"/>
        <v>2</v>
      </c>
      <c r="AA75" s="198">
        <f>'Core Indicators'!FF75</f>
        <v>2</v>
      </c>
      <c r="AB75" s="198">
        <f t="shared" si="41"/>
        <v>2</v>
      </c>
      <c r="AC75" s="11">
        <f>'Core Indicators'!GD75</f>
        <v>2</v>
      </c>
      <c r="AD75" s="11">
        <f>'Core Indicators'!GL75</f>
        <v>2</v>
      </c>
      <c r="AE75" s="11">
        <f>'Core Indicators'!GT75</f>
        <v>2</v>
      </c>
      <c r="AF75" s="11">
        <f>'Core Indicators'!HB75</f>
        <v>2</v>
      </c>
      <c r="AG75" s="11">
        <f t="shared" si="42"/>
        <v>2</v>
      </c>
      <c r="AH75" s="11">
        <f>'Core Indicators'!HJ75</f>
        <v>2</v>
      </c>
      <c r="AI75" s="11">
        <f>'Core Indicators'!HR75</f>
        <v>2</v>
      </c>
      <c r="AJ75" s="11">
        <f t="shared" si="43"/>
        <v>2</v>
      </c>
      <c r="AK75" s="11">
        <f>'Core Indicators'!HZ75</f>
        <v>2</v>
      </c>
      <c r="AL75" s="11">
        <f>'Core Indicators'!IH75</f>
        <v>2</v>
      </c>
      <c r="AM75" s="11">
        <f>'Core Indicators'!IP75</f>
        <v>2</v>
      </c>
      <c r="AN75" s="11">
        <f t="shared" si="44"/>
        <v>2</v>
      </c>
    </row>
    <row r="76" spans="1:40">
      <c r="A76" s="198" t="str">
        <f>Lists!C:C</f>
        <v>NGA008</v>
      </c>
      <c r="B76" s="157">
        <f t="shared" si="30"/>
        <v>2.0755054672087434</v>
      </c>
      <c r="C76" s="158">
        <f t="shared" si="31"/>
        <v>1</v>
      </c>
      <c r="D76" s="199">
        <f t="shared" si="32"/>
        <v>2.1789375272899889</v>
      </c>
      <c r="E76" s="198">
        <f>'Core Indicators'!R76</f>
        <v>2</v>
      </c>
      <c r="F76" s="198">
        <f>'Core Indicators'!Z76</f>
        <v>3</v>
      </c>
      <c r="G76" s="158">
        <f t="shared" si="33"/>
        <v>2.5145283849401343</v>
      </c>
      <c r="H76" s="198">
        <f>'Core Indicators'!AH76</f>
        <v>2</v>
      </c>
      <c r="I76" s="198">
        <f>'Core Indicators'!AP76</f>
        <v>2</v>
      </c>
      <c r="J76" s="198" t="str">
        <f>'Core Indicators'!BN76</f>
        <v>x</v>
      </c>
      <c r="K76" s="234">
        <f t="shared" si="34"/>
        <v>2</v>
      </c>
      <c r="L76" s="157">
        <f t="shared" si="35"/>
        <v>2.0000000000000009</v>
      </c>
      <c r="M76" s="199">
        <f t="shared" si="36"/>
        <v>2.3333333333333335</v>
      </c>
      <c r="N76" s="200">
        <f>'Core Indicators'!DJ76</f>
        <v>2</v>
      </c>
      <c r="O76" s="200">
        <f>'Core Indicators'!DR76</f>
        <v>2</v>
      </c>
      <c r="P76" s="200">
        <f>'Core Indicators'!DZ76</f>
        <v>3</v>
      </c>
      <c r="Q76" s="200" t="str">
        <f>'Core Indicators'!EH76</f>
        <v>x</v>
      </c>
      <c r="R76" s="200" t="str">
        <f>'Core Indicators'!EP76</f>
        <v>x</v>
      </c>
      <c r="S76" s="158">
        <f t="shared" si="37"/>
        <v>1.5924484806989505</v>
      </c>
      <c r="T76" s="158">
        <f t="shared" si="38"/>
        <v>1.1666666666666667</v>
      </c>
      <c r="U76" s="198">
        <v>1</v>
      </c>
      <c r="V76" s="198">
        <v>1</v>
      </c>
      <c r="W76" s="198">
        <f>'Core Indicators'!EX76</f>
        <v>2</v>
      </c>
      <c r="X76" s="158">
        <f t="shared" si="39"/>
        <v>1.5</v>
      </c>
      <c r="Y76" s="198">
        <v>1</v>
      </c>
      <c r="Z76" s="158">
        <f t="shared" si="40"/>
        <v>2</v>
      </c>
      <c r="AA76" s="198">
        <f>'Core Indicators'!FF76</f>
        <v>2</v>
      </c>
      <c r="AB76" s="198">
        <f t="shared" si="41"/>
        <v>2</v>
      </c>
      <c r="AC76" s="11">
        <f>'Core Indicators'!GD76</f>
        <v>2</v>
      </c>
      <c r="AD76" s="11">
        <f>'Core Indicators'!GL76</f>
        <v>2</v>
      </c>
      <c r="AE76" s="11">
        <f>'Core Indicators'!GT76</f>
        <v>2</v>
      </c>
      <c r="AF76" s="11">
        <f>'Core Indicators'!HB76</f>
        <v>2</v>
      </c>
      <c r="AG76" s="11">
        <f t="shared" si="42"/>
        <v>2</v>
      </c>
      <c r="AH76" s="11">
        <f>'Core Indicators'!HJ76</f>
        <v>2</v>
      </c>
      <c r="AI76" s="11">
        <f>'Core Indicators'!HR76</f>
        <v>2</v>
      </c>
      <c r="AJ76" s="11">
        <f t="shared" si="43"/>
        <v>2</v>
      </c>
      <c r="AK76" s="11">
        <f>'Core Indicators'!HZ76</f>
        <v>2</v>
      </c>
      <c r="AL76" s="11">
        <f>'Core Indicators'!IH76</f>
        <v>2</v>
      </c>
      <c r="AM76" s="11">
        <f>'Core Indicators'!IP76</f>
        <v>2</v>
      </c>
      <c r="AN76" s="11">
        <f t="shared" si="44"/>
        <v>2</v>
      </c>
    </row>
    <row r="77" spans="1:40">
      <c r="A77" s="198" t="str">
        <f>Lists!C:C</f>
        <v>NGA009</v>
      </c>
      <c r="B77" s="157">
        <f t="shared" si="30"/>
        <v>1.9571949282021261</v>
      </c>
      <c r="C77" s="158">
        <f t="shared" si="31"/>
        <v>0</v>
      </c>
      <c r="D77" s="199">
        <f t="shared" si="32"/>
        <v>2.0000000000000009</v>
      </c>
      <c r="E77" s="198">
        <f>'Core Indicators'!R77</f>
        <v>2</v>
      </c>
      <c r="F77" s="198">
        <f>'Core Indicators'!Z77</f>
        <v>2</v>
      </c>
      <c r="G77" s="158">
        <f t="shared" si="33"/>
        <v>2.0000000000000009</v>
      </c>
      <c r="H77" s="198">
        <f>'Core Indicators'!AH77</f>
        <v>2</v>
      </c>
      <c r="I77" s="198">
        <f>'Core Indicators'!AP77</f>
        <v>2</v>
      </c>
      <c r="J77" s="198">
        <f>'Core Indicators'!BN77</f>
        <v>2</v>
      </c>
      <c r="K77" s="234">
        <f t="shared" si="34"/>
        <v>2.0000000000000009</v>
      </c>
      <c r="L77" s="157">
        <f t="shared" si="35"/>
        <v>2.0000000000000009</v>
      </c>
      <c r="M77" s="199">
        <f t="shared" si="36"/>
        <v>2</v>
      </c>
      <c r="N77" s="200">
        <f>'Core Indicators'!DJ77</f>
        <v>2</v>
      </c>
      <c r="O77" s="200">
        <f>'Core Indicators'!DR77</f>
        <v>2</v>
      </c>
      <c r="P77" s="200">
        <f>'Core Indicators'!DZ77</f>
        <v>2</v>
      </c>
      <c r="Q77" s="200">
        <f>'Core Indicators'!EH77</f>
        <v>2</v>
      </c>
      <c r="R77" s="200">
        <f>'Core Indicators'!EP77</f>
        <v>2</v>
      </c>
      <c r="S77" s="158">
        <f t="shared" si="37"/>
        <v>1.8573164273404195</v>
      </c>
      <c r="T77" s="158">
        <f t="shared" si="38"/>
        <v>1.1666666666666667</v>
      </c>
      <c r="U77" s="198">
        <v>1</v>
      </c>
      <c r="V77" s="198">
        <v>1</v>
      </c>
      <c r="W77" s="198">
        <f>'Core Indicators'!EX77</f>
        <v>2</v>
      </c>
      <c r="X77" s="158">
        <f t="shared" si="39"/>
        <v>1.5</v>
      </c>
      <c r="Y77" s="198">
        <v>1</v>
      </c>
      <c r="Z77" s="158">
        <f t="shared" si="40"/>
        <v>2.5</v>
      </c>
      <c r="AA77" s="198">
        <f>'Core Indicators'!FF77</f>
        <v>3</v>
      </c>
      <c r="AB77" s="198">
        <f t="shared" si="41"/>
        <v>2</v>
      </c>
      <c r="AC77" s="11">
        <f>'Core Indicators'!GD77</f>
        <v>2</v>
      </c>
      <c r="AD77" s="11">
        <f>'Core Indicators'!GL77</f>
        <v>2</v>
      </c>
      <c r="AE77" s="11">
        <f>'Core Indicators'!GT77</f>
        <v>2</v>
      </c>
      <c r="AF77" s="11">
        <f>'Core Indicators'!HB77</f>
        <v>2</v>
      </c>
      <c r="AG77" s="11">
        <f t="shared" si="42"/>
        <v>2</v>
      </c>
      <c r="AH77" s="11">
        <f>'Core Indicators'!HJ77</f>
        <v>2</v>
      </c>
      <c r="AI77" s="11">
        <f>'Core Indicators'!HR77</f>
        <v>2</v>
      </c>
      <c r="AJ77" s="11">
        <f t="shared" si="43"/>
        <v>2</v>
      </c>
      <c r="AK77" s="11">
        <f>'Core Indicators'!HZ77</f>
        <v>2</v>
      </c>
      <c r="AL77" s="11">
        <f>'Core Indicators'!IH77</f>
        <v>2</v>
      </c>
      <c r="AM77" s="11">
        <f>'Core Indicators'!IP77</f>
        <v>2</v>
      </c>
      <c r="AN77" s="11">
        <f t="shared" si="44"/>
        <v>2</v>
      </c>
    </row>
    <row r="78" spans="1:40">
      <c r="A78" s="198" t="str">
        <f>Lists!C:C</f>
        <v>NGA010</v>
      </c>
      <c r="B78" s="157">
        <f t="shared" si="30"/>
        <v>2.4696720720742551</v>
      </c>
      <c r="C78" s="158">
        <f t="shared" si="31"/>
        <v>0</v>
      </c>
      <c r="D78" s="199">
        <f t="shared" si="32"/>
        <v>2.5145283849401343</v>
      </c>
      <c r="E78" s="198">
        <f>'Core Indicators'!R78</f>
        <v>2</v>
      </c>
      <c r="F78" s="198">
        <f>'Core Indicators'!Z78</f>
        <v>3</v>
      </c>
      <c r="G78" s="158">
        <f t="shared" si="33"/>
        <v>2.5145283849401343</v>
      </c>
      <c r="H78" s="198">
        <f>'Core Indicators'!AH78</f>
        <v>3</v>
      </c>
      <c r="I78" s="198">
        <f>'Core Indicators'!AP78</f>
        <v>2</v>
      </c>
      <c r="J78" s="198">
        <f>'Core Indicators'!BN78</f>
        <v>2</v>
      </c>
      <c r="K78" s="234">
        <f t="shared" si="34"/>
        <v>2.0000000000000009</v>
      </c>
      <c r="L78" s="157">
        <f t="shared" si="35"/>
        <v>2.5145283849401343</v>
      </c>
      <c r="M78" s="199">
        <f t="shared" si="36"/>
        <v>3</v>
      </c>
      <c r="N78" s="200">
        <f>'Core Indicators'!DJ78</f>
        <v>3</v>
      </c>
      <c r="O78" s="200">
        <f>'Core Indicators'!DR78</f>
        <v>3</v>
      </c>
      <c r="P78" s="200">
        <f>'Core Indicators'!DZ78</f>
        <v>3</v>
      </c>
      <c r="Q78" s="200">
        <f>'Core Indicators'!EH78</f>
        <v>3</v>
      </c>
      <c r="R78" s="200">
        <f>'Core Indicators'!EP78</f>
        <v>3</v>
      </c>
      <c r="S78" s="158">
        <f t="shared" si="37"/>
        <v>1.5924484806989505</v>
      </c>
      <c r="T78" s="158">
        <f t="shared" si="38"/>
        <v>1.1666666666666667</v>
      </c>
      <c r="U78" s="198">
        <v>1</v>
      </c>
      <c r="V78" s="198">
        <v>1</v>
      </c>
      <c r="W78" s="198">
        <f>'Core Indicators'!EX78</f>
        <v>2</v>
      </c>
      <c r="X78" s="158">
        <f t="shared" si="39"/>
        <v>1.5</v>
      </c>
      <c r="Y78" s="198">
        <v>1</v>
      </c>
      <c r="Z78" s="158">
        <f t="shared" si="40"/>
        <v>2</v>
      </c>
      <c r="AA78" s="198">
        <f>'Core Indicators'!FF78</f>
        <v>2</v>
      </c>
      <c r="AB78" s="198">
        <f t="shared" si="41"/>
        <v>2</v>
      </c>
      <c r="AC78" s="11">
        <f>'Core Indicators'!GD78</f>
        <v>2</v>
      </c>
      <c r="AD78" s="11">
        <f>'Core Indicators'!GL78</f>
        <v>2</v>
      </c>
      <c r="AE78" s="11">
        <f>'Core Indicators'!GT78</f>
        <v>2</v>
      </c>
      <c r="AF78" s="11">
        <f>'Core Indicators'!HB78</f>
        <v>2</v>
      </c>
      <c r="AG78" s="11">
        <f t="shared" si="42"/>
        <v>2</v>
      </c>
      <c r="AH78" s="11">
        <f>'Core Indicators'!HJ78</f>
        <v>2</v>
      </c>
      <c r="AI78" s="11">
        <f>'Core Indicators'!HR78</f>
        <v>2</v>
      </c>
      <c r="AJ78" s="11">
        <f t="shared" si="43"/>
        <v>2</v>
      </c>
      <c r="AK78" s="11">
        <f>'Core Indicators'!HZ78</f>
        <v>2</v>
      </c>
      <c r="AL78" s="11">
        <f>'Core Indicators'!IH78</f>
        <v>2</v>
      </c>
      <c r="AM78" s="11">
        <f>'Core Indicators'!IP78</f>
        <v>2</v>
      </c>
      <c r="AN78" s="11">
        <f t="shared" si="44"/>
        <v>2</v>
      </c>
    </row>
    <row r="79" spans="1:40">
      <c r="A79" s="198" t="str">
        <f>Lists!C:C</f>
        <v>PAK006</v>
      </c>
      <c r="B79" s="157">
        <f t="shared" si="30"/>
        <v>2.3922011755856629</v>
      </c>
      <c r="C79" s="158">
        <f t="shared" si="31"/>
        <v>0</v>
      </c>
      <c r="D79" s="199">
        <f t="shared" si="32"/>
        <v>2.3964775436534822</v>
      </c>
      <c r="E79" s="198">
        <f>'Core Indicators'!R79</f>
        <v>2</v>
      </c>
      <c r="F79" s="198">
        <f>'Core Indicators'!Z79</f>
        <v>3</v>
      </c>
      <c r="G79" s="158">
        <f t="shared" si="33"/>
        <v>2.5145283849401343</v>
      </c>
      <c r="H79" s="198">
        <f>'Core Indicators'!AH79</f>
        <v>3</v>
      </c>
      <c r="I79" s="198">
        <f>'Core Indicators'!AP79</f>
        <v>0</v>
      </c>
      <c r="J79" s="198">
        <f>'Core Indicators'!BN79</f>
        <v>3</v>
      </c>
      <c r="K79" s="234">
        <f t="shared" si="34"/>
        <v>1.6177736163138552</v>
      </c>
      <c r="L79" s="157">
        <f t="shared" si="35"/>
        <v>2.3360603855837789</v>
      </c>
      <c r="M79" s="199">
        <f t="shared" si="36"/>
        <v>3</v>
      </c>
      <c r="N79" s="200">
        <f>'Core Indicators'!DJ79</f>
        <v>3</v>
      </c>
      <c r="O79" s="200">
        <f>'Core Indicators'!DR79</f>
        <v>3</v>
      </c>
      <c r="P79" s="200">
        <f>'Core Indicators'!DZ79</f>
        <v>3</v>
      </c>
      <c r="Q79" s="200">
        <f>'Core Indicators'!EH79</f>
        <v>3</v>
      </c>
      <c r="R79" s="200">
        <f>'Core Indicators'!EP79</f>
        <v>3</v>
      </c>
      <c r="S79" s="158">
        <f t="shared" si="37"/>
        <v>1.4170248394723415</v>
      </c>
      <c r="T79" s="158">
        <f t="shared" si="38"/>
        <v>1.3333333333333333</v>
      </c>
      <c r="U79" s="198">
        <v>1</v>
      </c>
      <c r="V79" s="198">
        <v>1</v>
      </c>
      <c r="W79" s="198">
        <f>'Core Indicators'!EX79</f>
        <v>3</v>
      </c>
      <c r="X79" s="158">
        <f t="shared" si="39"/>
        <v>2</v>
      </c>
      <c r="Y79" s="198">
        <v>1</v>
      </c>
      <c r="Z79" s="158">
        <f t="shared" si="40"/>
        <v>1.5</v>
      </c>
      <c r="AA79" s="198">
        <f>'Core Indicators'!FF79</f>
        <v>1</v>
      </c>
      <c r="AB79" s="198">
        <f t="shared" si="41"/>
        <v>2</v>
      </c>
      <c r="AC79" s="11">
        <f>'Core Indicators'!GD79</f>
        <v>2</v>
      </c>
      <c r="AD79" s="11">
        <f>'Core Indicators'!GL79</f>
        <v>2</v>
      </c>
      <c r="AE79" s="11">
        <f>'Core Indicators'!GT79</f>
        <v>2</v>
      </c>
      <c r="AF79" s="11">
        <f>'Core Indicators'!HB79</f>
        <v>2</v>
      </c>
      <c r="AG79" s="11">
        <f t="shared" si="42"/>
        <v>2</v>
      </c>
      <c r="AH79" s="11">
        <f>'Core Indicators'!HJ79</f>
        <v>2</v>
      </c>
      <c r="AI79" s="11">
        <f>'Core Indicators'!HR79</f>
        <v>2</v>
      </c>
      <c r="AJ79" s="11">
        <f t="shared" si="43"/>
        <v>2</v>
      </c>
      <c r="AK79" s="11">
        <f>'Core Indicators'!HZ79</f>
        <v>2</v>
      </c>
      <c r="AL79" s="11">
        <f>'Core Indicators'!IH79</f>
        <v>2</v>
      </c>
      <c r="AM79" s="11">
        <f>'Core Indicators'!IP79</f>
        <v>2</v>
      </c>
      <c r="AN79" s="11">
        <f t="shared" si="44"/>
        <v>2</v>
      </c>
    </row>
    <row r="80" spans="1:40">
      <c r="A80" s="198" t="str">
        <f>Lists!C:C</f>
        <v>PAK007</v>
      </c>
      <c r="B80" s="157">
        <f t="shared" si="30"/>
        <v>2.5031669584640532</v>
      </c>
      <c r="C80" s="158">
        <f t="shared" si="31"/>
        <v>1</v>
      </c>
      <c r="D80" s="199">
        <f t="shared" si="32"/>
        <v>2.1789375272899889</v>
      </c>
      <c r="E80" s="198">
        <f>'Core Indicators'!R80</f>
        <v>2</v>
      </c>
      <c r="F80" s="198">
        <f>'Core Indicators'!Z80</f>
        <v>3</v>
      </c>
      <c r="G80" s="158">
        <f t="shared" si="33"/>
        <v>2.5145283849401343</v>
      </c>
      <c r="H80" s="198">
        <f>'Core Indicators'!AH80</f>
        <v>2</v>
      </c>
      <c r="I80" s="198">
        <f>'Core Indicators'!AP80</f>
        <v>2</v>
      </c>
      <c r="J80" s="198" t="str">
        <f>'Core Indicators'!BN80</f>
        <v>x</v>
      </c>
      <c r="K80" s="234">
        <f t="shared" si="34"/>
        <v>2</v>
      </c>
      <c r="L80" s="157">
        <f t="shared" si="35"/>
        <v>2.0000000000000009</v>
      </c>
      <c r="M80" s="199">
        <f t="shared" si="36"/>
        <v>3</v>
      </c>
      <c r="N80" s="200">
        <f>'Core Indicators'!DJ80</f>
        <v>3</v>
      </c>
      <c r="O80" s="200">
        <f>'Core Indicators'!DR80</f>
        <v>3</v>
      </c>
      <c r="P80" s="200">
        <f>'Core Indicators'!DZ80</f>
        <v>3</v>
      </c>
      <c r="Q80" s="200">
        <f>'Core Indicators'!EH80</f>
        <v>3</v>
      </c>
      <c r="R80" s="200">
        <f>'Core Indicators'!EP80</f>
        <v>3</v>
      </c>
      <c r="S80" s="158">
        <f t="shared" si="37"/>
        <v>1.9351898568610773</v>
      </c>
      <c r="T80" s="158">
        <f t="shared" si="38"/>
        <v>1.3333333333333333</v>
      </c>
      <c r="U80" s="198">
        <v>1</v>
      </c>
      <c r="V80" s="198">
        <v>1</v>
      </c>
      <c r="W80" s="198">
        <f>'Core Indicators'!EX80</f>
        <v>3</v>
      </c>
      <c r="X80" s="158">
        <f t="shared" si="39"/>
        <v>2</v>
      </c>
      <c r="Y80" s="198">
        <v>1</v>
      </c>
      <c r="Z80" s="158">
        <f t="shared" si="40"/>
        <v>2.5</v>
      </c>
      <c r="AA80" s="198">
        <f>'Core Indicators'!FF80</f>
        <v>3</v>
      </c>
      <c r="AB80" s="198">
        <f t="shared" si="41"/>
        <v>2</v>
      </c>
      <c r="AC80" s="11">
        <f>'Core Indicators'!GD80</f>
        <v>2</v>
      </c>
      <c r="AD80" s="11">
        <f>'Core Indicators'!GL80</f>
        <v>2</v>
      </c>
      <c r="AE80" s="11">
        <f>'Core Indicators'!GT80</f>
        <v>2</v>
      </c>
      <c r="AF80" s="11">
        <f>'Core Indicators'!HB80</f>
        <v>2</v>
      </c>
      <c r="AG80" s="11">
        <f t="shared" si="42"/>
        <v>2</v>
      </c>
      <c r="AH80" s="11">
        <f>'Core Indicators'!HJ80</f>
        <v>2</v>
      </c>
      <c r="AI80" s="11">
        <f>'Core Indicators'!HR80</f>
        <v>2</v>
      </c>
      <c r="AJ80" s="11">
        <f t="shared" si="43"/>
        <v>2</v>
      </c>
      <c r="AK80" s="11">
        <f>'Core Indicators'!HZ80</f>
        <v>2</v>
      </c>
      <c r="AL80" s="11">
        <f>'Core Indicators'!IH80</f>
        <v>2</v>
      </c>
      <c r="AM80" s="11">
        <f>'Core Indicators'!IP80</f>
        <v>2</v>
      </c>
      <c r="AN80" s="11">
        <f t="shared" si="44"/>
        <v>2</v>
      </c>
    </row>
    <row r="81" spans="1:40">
      <c r="A81" s="198" t="str">
        <f>Lists!C:C</f>
        <v>PAK008</v>
      </c>
      <c r="B81" s="157">
        <f t="shared" si="30"/>
        <v>2.6450918728043407</v>
      </c>
      <c r="C81" s="158">
        <f t="shared" si="31"/>
        <v>0</v>
      </c>
      <c r="D81" s="199">
        <f t="shared" si="32"/>
        <v>2.8456250398065288</v>
      </c>
      <c r="E81" s="198">
        <f>'Core Indicators'!R81</f>
        <v>2</v>
      </c>
      <c r="F81" s="198">
        <f>'Core Indicators'!Z81</f>
        <v>3</v>
      </c>
      <c r="G81" s="158">
        <f t="shared" si="33"/>
        <v>2.5145283849401343</v>
      </c>
      <c r="H81" s="198">
        <f>'Core Indicators'!AH81</f>
        <v>3</v>
      </c>
      <c r="I81" s="198">
        <f>'Core Indicators'!AP81</f>
        <v>3</v>
      </c>
      <c r="J81" s="198">
        <f>'Core Indicators'!BN81</f>
        <v>3</v>
      </c>
      <c r="K81" s="234">
        <f t="shared" si="34"/>
        <v>3.0000000000000004</v>
      </c>
      <c r="L81" s="157">
        <f t="shared" si="35"/>
        <v>3.0000000000000004</v>
      </c>
      <c r="M81" s="199">
        <f t="shared" si="36"/>
        <v>3</v>
      </c>
      <c r="N81" s="200">
        <f>'Core Indicators'!DJ81</f>
        <v>3</v>
      </c>
      <c r="O81" s="200">
        <f>'Core Indicators'!DR81</f>
        <v>3</v>
      </c>
      <c r="P81" s="200">
        <f>'Core Indicators'!DZ81</f>
        <v>3</v>
      </c>
      <c r="Q81" s="200">
        <f>'Core Indicators'!EH81</f>
        <v>3</v>
      </c>
      <c r="R81" s="200">
        <f>'Core Indicators'!EP81</f>
        <v>3</v>
      </c>
      <c r="S81" s="158">
        <f t="shared" si="37"/>
        <v>1.9351898568610773</v>
      </c>
      <c r="T81" s="158">
        <f t="shared" si="38"/>
        <v>1.3333333333333333</v>
      </c>
      <c r="U81" s="198">
        <v>1</v>
      </c>
      <c r="V81" s="198">
        <v>1</v>
      </c>
      <c r="W81" s="198">
        <f>'Core Indicators'!EX81</f>
        <v>3</v>
      </c>
      <c r="X81" s="158">
        <f t="shared" si="39"/>
        <v>2</v>
      </c>
      <c r="Y81" s="198">
        <v>1</v>
      </c>
      <c r="Z81" s="158">
        <f t="shared" si="40"/>
        <v>2.5</v>
      </c>
      <c r="AA81" s="198">
        <f>'Core Indicators'!FF81</f>
        <v>3</v>
      </c>
      <c r="AB81" s="198">
        <f t="shared" si="41"/>
        <v>2</v>
      </c>
      <c r="AC81" s="11">
        <f>'Core Indicators'!GD81</f>
        <v>2</v>
      </c>
      <c r="AD81" s="11">
        <f>'Core Indicators'!GL81</f>
        <v>2</v>
      </c>
      <c r="AE81" s="11">
        <f>'Core Indicators'!GT81</f>
        <v>2</v>
      </c>
      <c r="AF81" s="11">
        <f>'Core Indicators'!HB81</f>
        <v>2</v>
      </c>
      <c r="AG81" s="11">
        <f t="shared" si="42"/>
        <v>2</v>
      </c>
      <c r="AH81" s="11">
        <f>'Core Indicators'!HJ81</f>
        <v>2</v>
      </c>
      <c r="AI81" s="11">
        <f>'Core Indicators'!HR81</f>
        <v>2</v>
      </c>
      <c r="AJ81" s="11">
        <f t="shared" si="43"/>
        <v>2</v>
      </c>
      <c r="AK81" s="11">
        <f>'Core Indicators'!HZ81</f>
        <v>2</v>
      </c>
      <c r="AL81" s="11">
        <f>'Core Indicators'!IH81</f>
        <v>2</v>
      </c>
      <c r="AM81" s="11">
        <f>'Core Indicators'!IP81</f>
        <v>2</v>
      </c>
      <c r="AN81" s="11">
        <f t="shared" si="44"/>
        <v>2</v>
      </c>
    </row>
    <row r="82" spans="1:40">
      <c r="A82" s="198" t="str">
        <f>Lists!C:C</f>
        <v>PAN002</v>
      </c>
      <c r="B82" s="157">
        <f t="shared" si="30"/>
        <v>2.0988304346806106</v>
      </c>
      <c r="C82" s="158">
        <f t="shared" si="31"/>
        <v>0</v>
      </c>
      <c r="D82" s="199">
        <f t="shared" si="32"/>
        <v>2.1758331468731482</v>
      </c>
      <c r="E82" s="198">
        <f>'Core Indicators'!R82</f>
        <v>2</v>
      </c>
      <c r="F82" s="198">
        <f>'Core Indicators'!Z82</f>
        <v>2</v>
      </c>
      <c r="G82" s="158">
        <f t="shared" si="33"/>
        <v>2.0000000000000009</v>
      </c>
      <c r="H82" s="198">
        <f>'Core Indicators'!AH82</f>
        <v>2</v>
      </c>
      <c r="I82" s="198">
        <f>'Core Indicators'!AP82</f>
        <v>2</v>
      </c>
      <c r="J82" s="198">
        <f>'Core Indicators'!BN82</f>
        <v>3</v>
      </c>
      <c r="K82" s="234">
        <f t="shared" si="34"/>
        <v>2.5145283849401343</v>
      </c>
      <c r="L82" s="157">
        <f t="shared" si="35"/>
        <v>2.261002614939879</v>
      </c>
      <c r="M82" s="199">
        <f t="shared" si="36"/>
        <v>2.3333333333333335</v>
      </c>
      <c r="N82" s="200">
        <f>'Core Indicators'!DJ82</f>
        <v>2</v>
      </c>
      <c r="O82" s="200">
        <f>'Core Indicators'!DR82</f>
        <v>2</v>
      </c>
      <c r="P82" s="200">
        <f>'Core Indicators'!DZ82</f>
        <v>3</v>
      </c>
      <c r="Q82" s="200" t="str">
        <f>'Core Indicators'!EH82</f>
        <v>x</v>
      </c>
      <c r="R82" s="200" t="str">
        <f>'Core Indicators'!EP82</f>
        <v>x</v>
      </c>
      <c r="S82" s="158">
        <f t="shared" si="37"/>
        <v>1.6725508526243122</v>
      </c>
      <c r="T82" s="158">
        <f t="shared" si="38"/>
        <v>1.3333333333333333</v>
      </c>
      <c r="U82" s="198">
        <v>1</v>
      </c>
      <c r="V82" s="198">
        <v>1</v>
      </c>
      <c r="W82" s="198">
        <f>'Core Indicators'!EX82</f>
        <v>3</v>
      </c>
      <c r="X82" s="158">
        <f t="shared" si="39"/>
        <v>2</v>
      </c>
      <c r="Y82" s="198">
        <v>1</v>
      </c>
      <c r="Z82" s="158">
        <f t="shared" si="40"/>
        <v>2</v>
      </c>
      <c r="AA82" s="198">
        <f>'Core Indicators'!FF82</f>
        <v>2</v>
      </c>
      <c r="AB82" s="198">
        <f t="shared" si="41"/>
        <v>2</v>
      </c>
      <c r="AC82" s="11">
        <f>'Core Indicators'!GD82</f>
        <v>2</v>
      </c>
      <c r="AD82" s="11">
        <f>'Core Indicators'!GL82</f>
        <v>2</v>
      </c>
      <c r="AE82" s="11">
        <f>'Core Indicators'!GT82</f>
        <v>2</v>
      </c>
      <c r="AF82" s="11">
        <f>'Core Indicators'!HB82</f>
        <v>2</v>
      </c>
      <c r="AG82" s="11">
        <f t="shared" si="42"/>
        <v>2</v>
      </c>
      <c r="AH82" s="11">
        <f>'Core Indicators'!HJ82</f>
        <v>2</v>
      </c>
      <c r="AI82" s="11">
        <f>'Core Indicators'!HR82</f>
        <v>2</v>
      </c>
      <c r="AJ82" s="11">
        <f t="shared" si="43"/>
        <v>2</v>
      </c>
      <c r="AK82" s="11">
        <f>'Core Indicators'!HZ82</f>
        <v>2</v>
      </c>
      <c r="AL82" s="11">
        <f>'Core Indicators'!IH82</f>
        <v>2</v>
      </c>
      <c r="AM82" s="11">
        <f>'Core Indicators'!IP82</f>
        <v>2</v>
      </c>
      <c r="AN82" s="11">
        <f t="shared" si="44"/>
        <v>2</v>
      </c>
    </row>
    <row r="83" spans="1:40">
      <c r="A83" s="198" t="str">
        <f>Lists!C:C</f>
        <v>PER002</v>
      </c>
      <c r="B83" s="157">
        <f t="shared" si="30"/>
        <v>1.908474205527813</v>
      </c>
      <c r="C83" s="158">
        <f t="shared" si="31"/>
        <v>0</v>
      </c>
      <c r="D83" s="199">
        <f t="shared" si="32"/>
        <v>2.3473675803944078</v>
      </c>
      <c r="E83" s="198">
        <f>'Core Indicators'!R83</f>
        <v>2</v>
      </c>
      <c r="F83" s="198">
        <f>'Core Indicators'!Z83</f>
        <v>3</v>
      </c>
      <c r="G83" s="158">
        <f t="shared" si="33"/>
        <v>2.5145283849401343</v>
      </c>
      <c r="H83" s="198">
        <f>'Core Indicators'!AH83</f>
        <v>2</v>
      </c>
      <c r="I83" s="198">
        <f>'Core Indicators'!AP83</f>
        <v>2</v>
      </c>
      <c r="J83" s="198">
        <f>'Core Indicators'!BN83</f>
        <v>3</v>
      </c>
      <c r="K83" s="234">
        <f t="shared" si="34"/>
        <v>2.5145283849401343</v>
      </c>
      <c r="L83" s="157">
        <f t="shared" si="35"/>
        <v>2.261002614939879</v>
      </c>
      <c r="M83" s="199">
        <f t="shared" si="36"/>
        <v>2</v>
      </c>
      <c r="N83" s="200">
        <f>'Core Indicators'!DJ83</f>
        <v>2</v>
      </c>
      <c r="O83" s="200">
        <f>'Core Indicators'!DR83</f>
        <v>2</v>
      </c>
      <c r="P83" s="200">
        <f>'Core Indicators'!DZ83</f>
        <v>2</v>
      </c>
      <c r="Q83" s="200" t="str">
        <f>'Core Indicators'!EH83</f>
        <v>x</v>
      </c>
      <c r="R83" s="200" t="str">
        <f>'Core Indicators'!EP83</f>
        <v>x</v>
      </c>
      <c r="S83" s="158">
        <f t="shared" si="37"/>
        <v>1.4170248394723415</v>
      </c>
      <c r="T83" s="158">
        <f t="shared" si="38"/>
        <v>1.3333333333333333</v>
      </c>
      <c r="U83" s="198">
        <v>1</v>
      </c>
      <c r="V83" s="198">
        <v>1</v>
      </c>
      <c r="W83" s="198">
        <f>'Core Indicators'!EX83</f>
        <v>3</v>
      </c>
      <c r="X83" s="158">
        <f t="shared" si="39"/>
        <v>2</v>
      </c>
      <c r="Y83" s="198">
        <v>1</v>
      </c>
      <c r="Z83" s="158">
        <f t="shared" si="40"/>
        <v>1.5</v>
      </c>
      <c r="AA83" s="198">
        <f>'Core Indicators'!FF83</f>
        <v>1</v>
      </c>
      <c r="AB83" s="198">
        <f t="shared" si="41"/>
        <v>2</v>
      </c>
      <c r="AC83" s="11">
        <f>'Core Indicators'!GD83</f>
        <v>2</v>
      </c>
      <c r="AD83" s="11">
        <f>'Core Indicators'!GL83</f>
        <v>2</v>
      </c>
      <c r="AE83" s="11">
        <f>'Core Indicators'!GT83</f>
        <v>2</v>
      </c>
      <c r="AF83" s="11">
        <f>'Core Indicators'!HB83</f>
        <v>2</v>
      </c>
      <c r="AG83" s="11">
        <f t="shared" si="42"/>
        <v>2</v>
      </c>
      <c r="AH83" s="11">
        <f>'Core Indicators'!HJ83</f>
        <v>2</v>
      </c>
      <c r="AI83" s="11">
        <f>'Core Indicators'!HR83</f>
        <v>2</v>
      </c>
      <c r="AJ83" s="11">
        <f t="shared" si="43"/>
        <v>2</v>
      </c>
      <c r="AK83" s="11">
        <f>'Core Indicators'!HZ83</f>
        <v>2</v>
      </c>
      <c r="AL83" s="11">
        <f>'Core Indicators'!IH83</f>
        <v>2</v>
      </c>
      <c r="AM83" s="11">
        <f>'Core Indicators'!IP83</f>
        <v>2</v>
      </c>
      <c r="AN83" s="11">
        <f t="shared" si="44"/>
        <v>2</v>
      </c>
    </row>
    <row r="84" spans="1:40">
      <c r="A84" s="198" t="str">
        <f>Lists!C:C</f>
        <v>PHL001</v>
      </c>
      <c r="B84" s="157">
        <f t="shared" si="30"/>
        <v>1.7643498655900842</v>
      </c>
      <c r="C84" s="158">
        <f t="shared" si="31"/>
        <v>0</v>
      </c>
      <c r="D84" s="199">
        <f t="shared" si="32"/>
        <v>1.8435047902953339</v>
      </c>
      <c r="E84" s="198">
        <f>'Core Indicators'!R84</f>
        <v>1</v>
      </c>
      <c r="F84" s="198">
        <f>'Core Indicators'!Z84</f>
        <v>2</v>
      </c>
      <c r="G84" s="158">
        <f t="shared" si="33"/>
        <v>1.5130145920025719</v>
      </c>
      <c r="H84" s="198">
        <f>'Core Indicators'!AH84</f>
        <v>2</v>
      </c>
      <c r="I84" s="198">
        <f>'Core Indicators'!AP84</f>
        <v>2</v>
      </c>
      <c r="J84" s="198">
        <f>'Core Indicators'!BN84</f>
        <v>2</v>
      </c>
      <c r="K84" s="234">
        <f t="shared" si="34"/>
        <v>2.0000000000000009</v>
      </c>
      <c r="L84" s="157">
        <f t="shared" si="35"/>
        <v>2.0000000000000009</v>
      </c>
      <c r="M84" s="199">
        <f t="shared" si="36"/>
        <v>2</v>
      </c>
      <c r="N84" s="200">
        <f>'Core Indicators'!DJ84</f>
        <v>2</v>
      </c>
      <c r="O84" s="200">
        <f>'Core Indicators'!DR84</f>
        <v>2</v>
      </c>
      <c r="P84" s="200">
        <f>'Core Indicators'!DZ84</f>
        <v>2</v>
      </c>
      <c r="Q84" s="200" t="str">
        <f>'Core Indicators'!EH84</f>
        <v>x</v>
      </c>
      <c r="R84" s="200">
        <f>'Core Indicators'!EP84</f>
        <v>2</v>
      </c>
      <c r="S84" s="158">
        <f t="shared" si="37"/>
        <v>1.3347538910711658</v>
      </c>
      <c r="T84" s="158">
        <f t="shared" si="38"/>
        <v>1.1666666666666667</v>
      </c>
      <c r="U84" s="198">
        <v>1</v>
      </c>
      <c r="V84" s="198">
        <v>1</v>
      </c>
      <c r="W84" s="198">
        <f>'Core Indicators'!EX84</f>
        <v>2</v>
      </c>
      <c r="X84" s="158">
        <f t="shared" si="39"/>
        <v>1.5</v>
      </c>
      <c r="Y84" s="198">
        <v>1</v>
      </c>
      <c r="Z84" s="158">
        <f t="shared" si="40"/>
        <v>1.5</v>
      </c>
      <c r="AA84" s="198">
        <f>'Core Indicators'!FF84</f>
        <v>1</v>
      </c>
      <c r="AB84" s="198">
        <f t="shared" si="41"/>
        <v>2</v>
      </c>
      <c r="AC84" s="11">
        <f>'Core Indicators'!GD84</f>
        <v>2</v>
      </c>
      <c r="AD84" s="11">
        <f>'Core Indicators'!GL84</f>
        <v>2</v>
      </c>
      <c r="AE84" s="11">
        <f>'Core Indicators'!GT84</f>
        <v>2</v>
      </c>
      <c r="AF84" s="11">
        <f>'Core Indicators'!HB84</f>
        <v>2</v>
      </c>
      <c r="AG84" s="11">
        <f t="shared" si="42"/>
        <v>2</v>
      </c>
      <c r="AH84" s="11">
        <f>'Core Indicators'!HJ84</f>
        <v>2</v>
      </c>
      <c r="AI84" s="11">
        <f>'Core Indicators'!HR84</f>
        <v>2</v>
      </c>
      <c r="AJ84" s="11">
        <f t="shared" si="43"/>
        <v>2</v>
      </c>
      <c r="AK84" s="11">
        <f>'Core Indicators'!HZ84</f>
        <v>2</v>
      </c>
      <c r="AL84" s="11">
        <f>'Core Indicators'!IH84</f>
        <v>2</v>
      </c>
      <c r="AM84" s="11">
        <f>'Core Indicators'!IP84</f>
        <v>2</v>
      </c>
      <c r="AN84" s="11">
        <f t="shared" si="44"/>
        <v>2</v>
      </c>
    </row>
    <row r="85" spans="1:40">
      <c r="A85" s="198" t="str">
        <f>Lists!C:C</f>
        <v>PHL003</v>
      </c>
      <c r="B85" s="157">
        <f t="shared" si="30"/>
        <v>1.7643498655900842</v>
      </c>
      <c r="C85" s="158">
        <f t="shared" si="31"/>
        <v>0</v>
      </c>
      <c r="D85" s="199">
        <f t="shared" si="32"/>
        <v>1.8435047902953339</v>
      </c>
      <c r="E85" s="198">
        <f>'Core Indicators'!R85</f>
        <v>1</v>
      </c>
      <c r="F85" s="198">
        <f>'Core Indicators'!Z85</f>
        <v>2</v>
      </c>
      <c r="G85" s="158">
        <f t="shared" si="33"/>
        <v>1.5130145920025719</v>
      </c>
      <c r="H85" s="198">
        <f>'Core Indicators'!AH85</f>
        <v>2</v>
      </c>
      <c r="I85" s="198">
        <f>'Core Indicators'!AP85</f>
        <v>2</v>
      </c>
      <c r="J85" s="198">
        <f>'Core Indicators'!BN85</f>
        <v>2</v>
      </c>
      <c r="K85" s="234">
        <f t="shared" si="34"/>
        <v>2.0000000000000009</v>
      </c>
      <c r="L85" s="157">
        <f t="shared" si="35"/>
        <v>2.0000000000000009</v>
      </c>
      <c r="M85" s="199">
        <f t="shared" si="36"/>
        <v>2</v>
      </c>
      <c r="N85" s="200">
        <f>'Core Indicators'!DJ85</f>
        <v>2</v>
      </c>
      <c r="O85" s="200">
        <f>'Core Indicators'!DR85</f>
        <v>2</v>
      </c>
      <c r="P85" s="200">
        <f>'Core Indicators'!DZ85</f>
        <v>2</v>
      </c>
      <c r="Q85" s="200" t="str">
        <f>'Core Indicators'!EH85</f>
        <v>x</v>
      </c>
      <c r="R85" s="200">
        <f>'Core Indicators'!EP85</f>
        <v>2</v>
      </c>
      <c r="S85" s="158">
        <f t="shared" si="37"/>
        <v>1.3347538910711658</v>
      </c>
      <c r="T85" s="158">
        <f t="shared" si="38"/>
        <v>1.1666666666666667</v>
      </c>
      <c r="U85" s="198">
        <v>1</v>
      </c>
      <c r="V85" s="198">
        <v>1</v>
      </c>
      <c r="W85" s="198">
        <f>'Core Indicators'!EX85</f>
        <v>2</v>
      </c>
      <c r="X85" s="158">
        <f t="shared" si="39"/>
        <v>1.5</v>
      </c>
      <c r="Y85" s="198">
        <v>1</v>
      </c>
      <c r="Z85" s="158">
        <f t="shared" si="40"/>
        <v>1.5</v>
      </c>
      <c r="AA85" s="198">
        <f>'Core Indicators'!FF85</f>
        <v>1</v>
      </c>
      <c r="AB85" s="198">
        <f t="shared" si="41"/>
        <v>2</v>
      </c>
      <c r="AC85" s="11">
        <f>'Core Indicators'!GD85</f>
        <v>2</v>
      </c>
      <c r="AD85" s="11">
        <f>'Core Indicators'!GL85</f>
        <v>2</v>
      </c>
      <c r="AE85" s="11">
        <f>'Core Indicators'!GT85</f>
        <v>2</v>
      </c>
      <c r="AF85" s="11">
        <f>'Core Indicators'!HB85</f>
        <v>2</v>
      </c>
      <c r="AG85" s="11">
        <f t="shared" si="42"/>
        <v>2</v>
      </c>
      <c r="AH85" s="11">
        <f>'Core Indicators'!HJ85</f>
        <v>2</v>
      </c>
      <c r="AI85" s="11">
        <f>'Core Indicators'!HR85</f>
        <v>2</v>
      </c>
      <c r="AJ85" s="11">
        <f t="shared" si="43"/>
        <v>2</v>
      </c>
      <c r="AK85" s="11">
        <f>'Core Indicators'!HZ85</f>
        <v>2</v>
      </c>
      <c r="AL85" s="11">
        <f>'Core Indicators'!IH85</f>
        <v>2</v>
      </c>
      <c r="AM85" s="11">
        <f>'Core Indicators'!IP85</f>
        <v>2</v>
      </c>
      <c r="AN85" s="11">
        <f t="shared" si="44"/>
        <v>2</v>
      </c>
    </row>
    <row r="86" spans="1:40">
      <c r="A86" s="198" t="str">
        <f>Lists!C:C</f>
        <v>PHL020</v>
      </c>
      <c r="B86" s="157">
        <f t="shared" si="30"/>
        <v>1.7643498655900842</v>
      </c>
      <c r="C86" s="158">
        <f t="shared" si="31"/>
        <v>0</v>
      </c>
      <c r="D86" s="199">
        <f t="shared" si="32"/>
        <v>1.8435047902953339</v>
      </c>
      <c r="E86" s="198">
        <f>'Core Indicators'!R86</f>
        <v>1</v>
      </c>
      <c r="F86" s="198">
        <f>'Core Indicators'!Z86</f>
        <v>2</v>
      </c>
      <c r="G86" s="158">
        <f t="shared" si="33"/>
        <v>1.5130145920025719</v>
      </c>
      <c r="H86" s="198">
        <f>'Core Indicators'!AH86</f>
        <v>2</v>
      </c>
      <c r="I86" s="198">
        <f>'Core Indicators'!AP86</f>
        <v>2</v>
      </c>
      <c r="J86" s="198">
        <f>'Core Indicators'!BN86</f>
        <v>2</v>
      </c>
      <c r="K86" s="234">
        <f t="shared" si="34"/>
        <v>2.0000000000000009</v>
      </c>
      <c r="L86" s="157">
        <f t="shared" si="35"/>
        <v>2.0000000000000009</v>
      </c>
      <c r="M86" s="199">
        <f t="shared" si="36"/>
        <v>2</v>
      </c>
      <c r="N86" s="200">
        <f>'Core Indicators'!DJ86</f>
        <v>2</v>
      </c>
      <c r="O86" s="200">
        <f>'Core Indicators'!DR86</f>
        <v>2</v>
      </c>
      <c r="P86" s="200">
        <f>'Core Indicators'!DZ86</f>
        <v>2</v>
      </c>
      <c r="Q86" s="200" t="str">
        <f>'Core Indicators'!EH86</f>
        <v>x</v>
      </c>
      <c r="R86" s="200" t="str">
        <f>'Core Indicators'!EP86</f>
        <v>x</v>
      </c>
      <c r="S86" s="158">
        <f t="shared" si="37"/>
        <v>1.3347538910711658</v>
      </c>
      <c r="T86" s="158">
        <f t="shared" si="38"/>
        <v>1.1666666666666667</v>
      </c>
      <c r="U86" s="198">
        <v>1</v>
      </c>
      <c r="V86" s="198">
        <v>1</v>
      </c>
      <c r="W86" s="198">
        <f>'Core Indicators'!EX86</f>
        <v>2</v>
      </c>
      <c r="X86" s="158">
        <f t="shared" si="39"/>
        <v>1.5</v>
      </c>
      <c r="Y86" s="198">
        <v>1</v>
      </c>
      <c r="Z86" s="158">
        <f t="shared" si="40"/>
        <v>1.5</v>
      </c>
      <c r="AA86" s="198">
        <f>'Core Indicators'!FF86</f>
        <v>1</v>
      </c>
      <c r="AB86" s="198">
        <f t="shared" si="41"/>
        <v>2</v>
      </c>
      <c r="AC86" s="11">
        <f>'Core Indicators'!GD86</f>
        <v>2</v>
      </c>
      <c r="AD86" s="11">
        <f>'Core Indicators'!GL86</f>
        <v>2</v>
      </c>
      <c r="AE86" s="11">
        <f>'Core Indicators'!GT86</f>
        <v>2</v>
      </c>
      <c r="AF86" s="11">
        <f>'Core Indicators'!HB86</f>
        <v>2</v>
      </c>
      <c r="AG86" s="11">
        <f t="shared" si="42"/>
        <v>2</v>
      </c>
      <c r="AH86" s="11">
        <f>'Core Indicators'!HJ86</f>
        <v>2</v>
      </c>
      <c r="AI86" s="11">
        <f>'Core Indicators'!HR86</f>
        <v>2</v>
      </c>
      <c r="AJ86" s="11">
        <f t="shared" si="43"/>
        <v>2</v>
      </c>
      <c r="AK86" s="11">
        <f>'Core Indicators'!HZ86</f>
        <v>2</v>
      </c>
      <c r="AL86" s="11">
        <f>'Core Indicators'!IH86</f>
        <v>2</v>
      </c>
      <c r="AM86" s="11">
        <f>'Core Indicators'!IP86</f>
        <v>2</v>
      </c>
      <c r="AN86" s="11">
        <f t="shared" si="44"/>
        <v>2</v>
      </c>
    </row>
    <row r="87" spans="1:40">
      <c r="A87" s="198" t="str">
        <f>Lists!C:C</f>
        <v>PSE002</v>
      </c>
      <c r="B87" s="157">
        <f t="shared" si="30"/>
        <v>2.6805569570583234</v>
      </c>
      <c r="C87" s="158">
        <f t="shared" si="31"/>
        <v>0</v>
      </c>
      <c r="D87" s="199">
        <f t="shared" si="32"/>
        <v>3.0000000000000004</v>
      </c>
      <c r="E87" s="198">
        <f>'Core Indicators'!R87</f>
        <v>3</v>
      </c>
      <c r="F87" s="198">
        <f>'Core Indicators'!Z87</f>
        <v>3</v>
      </c>
      <c r="G87" s="158">
        <f t="shared" si="33"/>
        <v>3.0000000000000004</v>
      </c>
      <c r="H87" s="198">
        <f>'Core Indicators'!AH87</f>
        <v>3</v>
      </c>
      <c r="I87" s="198">
        <f>'Core Indicators'!AP87</f>
        <v>3</v>
      </c>
      <c r="J87" s="198">
        <f>'Core Indicators'!BN87</f>
        <v>3</v>
      </c>
      <c r="K87" s="234">
        <f t="shared" si="34"/>
        <v>3.0000000000000004</v>
      </c>
      <c r="L87" s="157">
        <f t="shared" si="35"/>
        <v>3.0000000000000004</v>
      </c>
      <c r="M87" s="199">
        <f t="shared" si="36"/>
        <v>3</v>
      </c>
      <c r="N87" s="200">
        <f>'Core Indicators'!DJ87</f>
        <v>3</v>
      </c>
      <c r="O87" s="200">
        <f>'Core Indicators'!DR87</f>
        <v>3</v>
      </c>
      <c r="P87" s="200">
        <f>'Core Indicators'!DZ87</f>
        <v>3</v>
      </c>
      <c r="Q87" s="200">
        <f>'Core Indicators'!EH87</f>
        <v>3</v>
      </c>
      <c r="R87" s="200">
        <f>'Core Indicators'!EP87</f>
        <v>3</v>
      </c>
      <c r="S87" s="158">
        <f t="shared" si="37"/>
        <v>1.9351898568610773</v>
      </c>
      <c r="T87" s="158">
        <f t="shared" si="38"/>
        <v>1.3333333333333333</v>
      </c>
      <c r="U87" s="198">
        <v>1</v>
      </c>
      <c r="V87" s="198">
        <v>1</v>
      </c>
      <c r="W87" s="198">
        <f>'Core Indicators'!EX87</f>
        <v>3</v>
      </c>
      <c r="X87" s="158">
        <f t="shared" si="39"/>
        <v>2</v>
      </c>
      <c r="Y87" s="198">
        <v>1</v>
      </c>
      <c r="Z87" s="158">
        <f t="shared" si="40"/>
        <v>2.5</v>
      </c>
      <c r="AA87" s="198">
        <f>'Core Indicators'!FF87</f>
        <v>3</v>
      </c>
      <c r="AB87" s="198">
        <f t="shared" si="41"/>
        <v>2</v>
      </c>
      <c r="AC87" s="11">
        <f>'Core Indicators'!GD87</f>
        <v>2</v>
      </c>
      <c r="AD87" s="11">
        <f>'Core Indicators'!GL87</f>
        <v>2</v>
      </c>
      <c r="AE87" s="11">
        <f>'Core Indicators'!GT87</f>
        <v>2</v>
      </c>
      <c r="AF87" s="11">
        <f>'Core Indicators'!HB87</f>
        <v>2</v>
      </c>
      <c r="AG87" s="11">
        <f t="shared" si="42"/>
        <v>2</v>
      </c>
      <c r="AH87" s="11">
        <f>'Core Indicators'!HJ87</f>
        <v>2</v>
      </c>
      <c r="AI87" s="11">
        <f>'Core Indicators'!HR87</f>
        <v>2</v>
      </c>
      <c r="AJ87" s="11">
        <f t="shared" si="43"/>
        <v>2</v>
      </c>
      <c r="AK87" s="11">
        <f>'Core Indicators'!HZ87</f>
        <v>2</v>
      </c>
      <c r="AL87" s="11">
        <f>'Core Indicators'!IH87</f>
        <v>2</v>
      </c>
      <c r="AM87" s="11">
        <f>'Core Indicators'!IP87</f>
        <v>2</v>
      </c>
      <c r="AN87" s="11">
        <f t="shared" si="44"/>
        <v>2</v>
      </c>
    </row>
    <row r="88" spans="1:40">
      <c r="A88" s="198" t="str">
        <f>Lists!C:C</f>
        <v>PSE003</v>
      </c>
      <c r="B88" s="157">
        <f t="shared" si="30"/>
        <v>2.6805569570583234</v>
      </c>
      <c r="C88" s="158">
        <f t="shared" si="31"/>
        <v>0</v>
      </c>
      <c r="D88" s="199">
        <f t="shared" si="32"/>
        <v>3.0000000000000004</v>
      </c>
      <c r="E88" s="198">
        <f>'Core Indicators'!R88</f>
        <v>3</v>
      </c>
      <c r="F88" s="198">
        <f>'Core Indicators'!Z88</f>
        <v>3</v>
      </c>
      <c r="G88" s="158">
        <f t="shared" si="33"/>
        <v>3.0000000000000004</v>
      </c>
      <c r="H88" s="198">
        <f>'Core Indicators'!AH88</f>
        <v>3</v>
      </c>
      <c r="I88" s="198">
        <f>'Core Indicators'!AP88</f>
        <v>3</v>
      </c>
      <c r="J88" s="198">
        <f>'Core Indicators'!BN88</f>
        <v>3</v>
      </c>
      <c r="K88" s="234">
        <f t="shared" si="34"/>
        <v>3.0000000000000004</v>
      </c>
      <c r="L88" s="157">
        <f t="shared" si="35"/>
        <v>3.0000000000000004</v>
      </c>
      <c r="M88" s="199">
        <f t="shared" si="36"/>
        <v>3</v>
      </c>
      <c r="N88" s="200">
        <f>'Core Indicators'!DJ88</f>
        <v>3</v>
      </c>
      <c r="O88" s="200">
        <f>'Core Indicators'!DR88</f>
        <v>3</v>
      </c>
      <c r="P88" s="200">
        <f>'Core Indicators'!DZ88</f>
        <v>3</v>
      </c>
      <c r="Q88" s="200" t="str">
        <f>'Core Indicators'!EH88</f>
        <v>x</v>
      </c>
      <c r="R88" s="200" t="str">
        <f>'Core Indicators'!EP88</f>
        <v>x</v>
      </c>
      <c r="S88" s="158">
        <f t="shared" si="37"/>
        <v>1.9351898568610773</v>
      </c>
      <c r="T88" s="158">
        <f t="shared" si="38"/>
        <v>1.3333333333333333</v>
      </c>
      <c r="U88" s="198">
        <v>1</v>
      </c>
      <c r="V88" s="198">
        <v>1</v>
      </c>
      <c r="W88" s="198">
        <f>'Core Indicators'!EX88</f>
        <v>3</v>
      </c>
      <c r="X88" s="158">
        <f t="shared" si="39"/>
        <v>2</v>
      </c>
      <c r="Y88" s="198">
        <v>1</v>
      </c>
      <c r="Z88" s="158">
        <f t="shared" si="40"/>
        <v>2.5</v>
      </c>
      <c r="AA88" s="198">
        <f>'Core Indicators'!FF88</f>
        <v>3</v>
      </c>
      <c r="AB88" s="198">
        <f t="shared" si="41"/>
        <v>2</v>
      </c>
      <c r="AC88" s="11">
        <f>'Core Indicators'!GD88</f>
        <v>2</v>
      </c>
      <c r="AD88" s="11">
        <f>'Core Indicators'!GL88</f>
        <v>2</v>
      </c>
      <c r="AE88" s="11">
        <f>'Core Indicators'!GT88</f>
        <v>2</v>
      </c>
      <c r="AF88" s="11">
        <f>'Core Indicators'!HB88</f>
        <v>2</v>
      </c>
      <c r="AG88" s="11">
        <f t="shared" si="42"/>
        <v>2</v>
      </c>
      <c r="AH88" s="11">
        <f>'Core Indicators'!HJ88</f>
        <v>2</v>
      </c>
      <c r="AI88" s="11">
        <f>'Core Indicators'!HR88</f>
        <v>2</v>
      </c>
      <c r="AJ88" s="11">
        <f t="shared" si="43"/>
        <v>2</v>
      </c>
      <c r="AK88" s="11">
        <f>'Core Indicators'!HZ88</f>
        <v>2</v>
      </c>
      <c r="AL88" s="11">
        <f>'Core Indicators'!IH88</f>
        <v>2</v>
      </c>
      <c r="AM88" s="11">
        <f>'Core Indicators'!IP88</f>
        <v>2</v>
      </c>
      <c r="AN88" s="11">
        <f t="shared" si="44"/>
        <v>2</v>
      </c>
    </row>
    <row r="89" spans="1:40">
      <c r="A89" s="198" t="str">
        <f>Lists!C:C</f>
        <v>PSE004</v>
      </c>
      <c r="B89" s="157">
        <f t="shared" si="30"/>
        <v>2.6805569570583234</v>
      </c>
      <c r="C89" s="158">
        <f t="shared" si="31"/>
        <v>0</v>
      </c>
      <c r="D89" s="199">
        <f t="shared" si="32"/>
        <v>3.0000000000000004</v>
      </c>
      <c r="E89" s="198">
        <f>'Core Indicators'!R89</f>
        <v>3</v>
      </c>
      <c r="F89" s="198">
        <f>'Core Indicators'!Z89</f>
        <v>3</v>
      </c>
      <c r="G89" s="158">
        <f t="shared" si="33"/>
        <v>3.0000000000000004</v>
      </c>
      <c r="H89" s="198">
        <f>'Core Indicators'!AH89</f>
        <v>3</v>
      </c>
      <c r="I89" s="198">
        <f>'Core Indicators'!AP89</f>
        <v>3</v>
      </c>
      <c r="J89" s="198">
        <f>'Core Indicators'!BN89</f>
        <v>3</v>
      </c>
      <c r="K89" s="234">
        <f t="shared" si="34"/>
        <v>3.0000000000000004</v>
      </c>
      <c r="L89" s="157">
        <f t="shared" si="35"/>
        <v>3.0000000000000004</v>
      </c>
      <c r="M89" s="199">
        <f t="shared" si="36"/>
        <v>3</v>
      </c>
      <c r="N89" s="200">
        <f>'Core Indicators'!DJ89</f>
        <v>3</v>
      </c>
      <c r="O89" s="200">
        <f>'Core Indicators'!DR89</f>
        <v>3</v>
      </c>
      <c r="P89" s="200">
        <f>'Core Indicators'!DZ89</f>
        <v>3</v>
      </c>
      <c r="Q89" s="200">
        <f>'Core Indicators'!EH89</f>
        <v>3</v>
      </c>
      <c r="R89" s="200">
        <f>'Core Indicators'!EP89</f>
        <v>3</v>
      </c>
      <c r="S89" s="158">
        <f t="shared" si="37"/>
        <v>1.9351898568610773</v>
      </c>
      <c r="T89" s="158">
        <f t="shared" si="38"/>
        <v>1.3333333333333333</v>
      </c>
      <c r="U89" s="198">
        <v>1</v>
      </c>
      <c r="V89" s="198">
        <v>1</v>
      </c>
      <c r="W89" s="198">
        <f>'Core Indicators'!EX89</f>
        <v>3</v>
      </c>
      <c r="X89" s="158">
        <f t="shared" si="39"/>
        <v>2</v>
      </c>
      <c r="Y89" s="198">
        <v>1</v>
      </c>
      <c r="Z89" s="158">
        <f t="shared" si="40"/>
        <v>2.5</v>
      </c>
      <c r="AA89" s="198">
        <f>'Core Indicators'!FF89</f>
        <v>3</v>
      </c>
      <c r="AB89" s="198">
        <f t="shared" si="41"/>
        <v>2</v>
      </c>
      <c r="AC89" s="11">
        <f>'Core Indicators'!GD89</f>
        <v>2</v>
      </c>
      <c r="AD89" s="11">
        <f>'Core Indicators'!GL89</f>
        <v>2</v>
      </c>
      <c r="AE89" s="11">
        <f>'Core Indicators'!GT89</f>
        <v>2</v>
      </c>
      <c r="AF89" s="11">
        <f>'Core Indicators'!HB89</f>
        <v>2</v>
      </c>
      <c r="AG89" s="11">
        <f t="shared" si="42"/>
        <v>2</v>
      </c>
      <c r="AH89" s="11">
        <f>'Core Indicators'!HJ89</f>
        <v>2</v>
      </c>
      <c r="AI89" s="11">
        <f>'Core Indicators'!HR89</f>
        <v>2</v>
      </c>
      <c r="AJ89" s="11">
        <f t="shared" si="43"/>
        <v>2</v>
      </c>
      <c r="AK89" s="11">
        <f>'Core Indicators'!HZ89</f>
        <v>2</v>
      </c>
      <c r="AL89" s="11">
        <f>'Core Indicators'!IH89</f>
        <v>2</v>
      </c>
      <c r="AM89" s="11">
        <f>'Core Indicators'!IP89</f>
        <v>2</v>
      </c>
      <c r="AN89" s="11">
        <f t="shared" si="44"/>
        <v>2</v>
      </c>
    </row>
    <row r="90" spans="1:40">
      <c r="A90" s="198" t="str">
        <f>Lists!C:C</f>
        <v>SDN001</v>
      </c>
      <c r="B90" s="157">
        <f t="shared" si="30"/>
        <v>2.5778872346551287</v>
      </c>
      <c r="C90" s="158">
        <f t="shared" si="31"/>
        <v>0</v>
      </c>
      <c r="D90" s="199">
        <f t="shared" si="32"/>
        <v>2.5398305903231928</v>
      </c>
      <c r="E90" s="198">
        <f>'Core Indicators'!R90</f>
        <v>1</v>
      </c>
      <c r="F90" s="198">
        <f>'Core Indicators'!Z90</f>
        <v>3</v>
      </c>
      <c r="G90" s="158">
        <f t="shared" si="33"/>
        <v>2.0550443225426682</v>
      </c>
      <c r="H90" s="198">
        <f>'Core Indicators'!AH90</f>
        <v>3</v>
      </c>
      <c r="I90" s="198">
        <f>'Core Indicators'!AP90</f>
        <v>2</v>
      </c>
      <c r="J90" s="198">
        <f>'Core Indicators'!BN90</f>
        <v>3</v>
      </c>
      <c r="K90" s="234">
        <f t="shared" si="34"/>
        <v>2.5145283849401343</v>
      </c>
      <c r="L90" s="157">
        <f t="shared" si="35"/>
        <v>2.7607914963998721</v>
      </c>
      <c r="M90" s="199">
        <f t="shared" si="36"/>
        <v>3</v>
      </c>
      <c r="N90" s="200">
        <f>'Core Indicators'!DJ90</f>
        <v>3</v>
      </c>
      <c r="O90" s="200">
        <f>'Core Indicators'!DR90</f>
        <v>3</v>
      </c>
      <c r="P90" s="200">
        <f>'Core Indicators'!DZ90</f>
        <v>3</v>
      </c>
      <c r="Q90" s="200">
        <f>'Core Indicators'!EH90</f>
        <v>3</v>
      </c>
      <c r="R90" s="200">
        <f>'Core Indicators'!EP90</f>
        <v>3</v>
      </c>
      <c r="S90" s="158">
        <f t="shared" si="37"/>
        <v>1.9351898568610773</v>
      </c>
      <c r="T90" s="158">
        <f t="shared" si="38"/>
        <v>1.3333333333333333</v>
      </c>
      <c r="U90" s="198">
        <v>1</v>
      </c>
      <c r="V90" s="198">
        <v>1</v>
      </c>
      <c r="W90" s="198">
        <f>'Core Indicators'!EX90</f>
        <v>3</v>
      </c>
      <c r="X90" s="158">
        <f t="shared" si="39"/>
        <v>2</v>
      </c>
      <c r="Y90" s="198">
        <v>1</v>
      </c>
      <c r="Z90" s="158">
        <f t="shared" si="40"/>
        <v>2.5</v>
      </c>
      <c r="AA90" s="198">
        <f>'Core Indicators'!FF90</f>
        <v>3</v>
      </c>
      <c r="AB90" s="198">
        <f t="shared" si="41"/>
        <v>2</v>
      </c>
      <c r="AC90" s="11">
        <f>'Core Indicators'!GD90</f>
        <v>2</v>
      </c>
      <c r="AD90" s="11">
        <f>'Core Indicators'!GL90</f>
        <v>2</v>
      </c>
      <c r="AE90" s="11">
        <f>'Core Indicators'!GT90</f>
        <v>2</v>
      </c>
      <c r="AF90" s="11">
        <f>'Core Indicators'!HB90</f>
        <v>2</v>
      </c>
      <c r="AG90" s="11">
        <f t="shared" si="42"/>
        <v>2</v>
      </c>
      <c r="AH90" s="11">
        <f>'Core Indicators'!HJ90</f>
        <v>2</v>
      </c>
      <c r="AI90" s="11">
        <f>'Core Indicators'!HR90</f>
        <v>2</v>
      </c>
      <c r="AJ90" s="11">
        <f t="shared" si="43"/>
        <v>2</v>
      </c>
      <c r="AK90" s="11">
        <f>'Core Indicators'!HZ90</f>
        <v>2</v>
      </c>
      <c r="AL90" s="11">
        <f>'Core Indicators'!IH90</f>
        <v>2</v>
      </c>
      <c r="AM90" s="11">
        <f>'Core Indicators'!IP90</f>
        <v>2</v>
      </c>
      <c r="AN90" s="11">
        <f t="shared" si="44"/>
        <v>2</v>
      </c>
    </row>
    <row r="91" spans="1:40">
      <c r="A91" s="198" t="str">
        <f>Lists!C:C</f>
        <v>SLV001</v>
      </c>
      <c r="B91" s="157">
        <f t="shared" si="30"/>
        <v>2.164773772303147</v>
      </c>
      <c r="C91" s="158">
        <f t="shared" si="31"/>
        <v>0</v>
      </c>
      <c r="D91" s="199">
        <f t="shared" si="32"/>
        <v>2.0000000000000009</v>
      </c>
      <c r="E91" s="198">
        <f>'Core Indicators'!R91</f>
        <v>2</v>
      </c>
      <c r="F91" s="198">
        <f>'Core Indicators'!Z91</f>
        <v>2</v>
      </c>
      <c r="G91" s="158">
        <f t="shared" si="33"/>
        <v>2.0000000000000009</v>
      </c>
      <c r="H91" s="198">
        <f>'Core Indicators'!AH91</f>
        <v>2</v>
      </c>
      <c r="I91" s="198">
        <f>'Core Indicators'!AP91</f>
        <v>2</v>
      </c>
      <c r="J91" s="198">
        <f>'Core Indicators'!BN91</f>
        <v>2</v>
      </c>
      <c r="K91" s="234">
        <f t="shared" si="34"/>
        <v>2.0000000000000009</v>
      </c>
      <c r="L91" s="157">
        <f t="shared" si="35"/>
        <v>2.0000000000000009</v>
      </c>
      <c r="M91" s="199">
        <f t="shared" si="36"/>
        <v>2.6</v>
      </c>
      <c r="N91" s="200">
        <f>'Core Indicators'!DJ91</f>
        <v>2</v>
      </c>
      <c r="O91" s="200">
        <f>'Core Indicators'!DR91</f>
        <v>2</v>
      </c>
      <c r="P91" s="200">
        <f>'Core Indicators'!DZ91</f>
        <v>3</v>
      </c>
      <c r="Q91" s="200">
        <f>'Core Indicators'!EH91</f>
        <v>3</v>
      </c>
      <c r="R91" s="200">
        <f>'Core Indicators'!EP91</f>
        <v>3</v>
      </c>
      <c r="S91" s="158">
        <f t="shared" si="37"/>
        <v>1.5924484806989505</v>
      </c>
      <c r="T91" s="158">
        <f t="shared" si="38"/>
        <v>1.1666666666666667</v>
      </c>
      <c r="U91" s="198">
        <v>1</v>
      </c>
      <c r="V91" s="198">
        <v>1</v>
      </c>
      <c r="W91" s="198">
        <f>'Core Indicators'!EX91</f>
        <v>2</v>
      </c>
      <c r="X91" s="158">
        <f t="shared" si="39"/>
        <v>1.5</v>
      </c>
      <c r="Y91" s="198">
        <v>1</v>
      </c>
      <c r="Z91" s="158">
        <f t="shared" si="40"/>
        <v>2</v>
      </c>
      <c r="AA91" s="198">
        <f>'Core Indicators'!FF91</f>
        <v>2</v>
      </c>
      <c r="AB91" s="198">
        <f t="shared" si="41"/>
        <v>2</v>
      </c>
      <c r="AC91" s="11">
        <f>'Core Indicators'!GD91</f>
        <v>2</v>
      </c>
      <c r="AD91" s="11">
        <f>'Core Indicators'!GL91</f>
        <v>2</v>
      </c>
      <c r="AE91" s="11">
        <f>'Core Indicators'!GT91</f>
        <v>2</v>
      </c>
      <c r="AF91" s="11">
        <f>'Core Indicators'!HB91</f>
        <v>2</v>
      </c>
      <c r="AG91" s="11">
        <f t="shared" si="42"/>
        <v>2</v>
      </c>
      <c r="AH91" s="11">
        <f>'Core Indicators'!HJ91</f>
        <v>2</v>
      </c>
      <c r="AI91" s="11">
        <f>'Core Indicators'!HR91</f>
        <v>2</v>
      </c>
      <c r="AJ91" s="11">
        <f t="shared" si="43"/>
        <v>2</v>
      </c>
      <c r="AK91" s="11">
        <f>'Core Indicators'!HZ91</f>
        <v>2</v>
      </c>
      <c r="AL91" s="11">
        <f>'Core Indicators'!IH91</f>
        <v>2</v>
      </c>
      <c r="AM91" s="11">
        <f>'Core Indicators'!IP91</f>
        <v>2</v>
      </c>
      <c r="AN91" s="11">
        <f t="shared" si="44"/>
        <v>2</v>
      </c>
    </row>
    <row r="92" spans="1:40">
      <c r="A92" s="198" t="str">
        <f>Lists!C:C</f>
        <v>SOM001</v>
      </c>
      <c r="B92" s="157">
        <f t="shared" si="30"/>
        <v>1.8416582424784196</v>
      </c>
      <c r="C92" s="158">
        <f t="shared" si="31"/>
        <v>0</v>
      </c>
      <c r="D92" s="199">
        <f t="shared" si="32"/>
        <v>1.8435047902953339</v>
      </c>
      <c r="E92" s="198">
        <f>'Core Indicators'!R92</f>
        <v>1</v>
      </c>
      <c r="F92" s="198">
        <f>'Core Indicators'!Z92</f>
        <v>2</v>
      </c>
      <c r="G92" s="158">
        <f t="shared" si="33"/>
        <v>1.5130145920025719</v>
      </c>
      <c r="H92" s="198">
        <f>'Core Indicators'!AH92</f>
        <v>2</v>
      </c>
      <c r="I92" s="198">
        <f>'Core Indicators'!AP92</f>
        <v>2</v>
      </c>
      <c r="J92" s="198">
        <f>'Core Indicators'!BN92</f>
        <v>2</v>
      </c>
      <c r="K92" s="234">
        <f t="shared" si="34"/>
        <v>2.0000000000000009</v>
      </c>
      <c r="L92" s="157">
        <f t="shared" si="35"/>
        <v>2.0000000000000009</v>
      </c>
      <c r="M92" s="199">
        <f t="shared" si="36"/>
        <v>2</v>
      </c>
      <c r="N92" s="200">
        <f>'Core Indicators'!DJ92</f>
        <v>2</v>
      </c>
      <c r="O92" s="200">
        <f>'Core Indicators'!DR92</f>
        <v>2</v>
      </c>
      <c r="P92" s="200">
        <f>'Core Indicators'!DZ92</f>
        <v>2</v>
      </c>
      <c r="Q92" s="200">
        <f>'Core Indicators'!EH92</f>
        <v>2</v>
      </c>
      <c r="R92" s="200">
        <f>'Core Indicators'!EP92</f>
        <v>2</v>
      </c>
      <c r="S92" s="158">
        <f t="shared" si="37"/>
        <v>1.5924484806989505</v>
      </c>
      <c r="T92" s="158">
        <f t="shared" si="38"/>
        <v>1.1666666666666667</v>
      </c>
      <c r="U92" s="198">
        <v>1</v>
      </c>
      <c r="V92" s="198">
        <v>1</v>
      </c>
      <c r="W92" s="198">
        <f>'Core Indicators'!EX92</f>
        <v>2</v>
      </c>
      <c r="X92" s="158">
        <f t="shared" si="39"/>
        <v>1.5</v>
      </c>
      <c r="Y92" s="198">
        <v>1</v>
      </c>
      <c r="Z92" s="158">
        <f t="shared" si="40"/>
        <v>2</v>
      </c>
      <c r="AA92" s="198">
        <f>'Core Indicators'!FF92</f>
        <v>2</v>
      </c>
      <c r="AB92" s="198">
        <f t="shared" si="41"/>
        <v>2</v>
      </c>
      <c r="AC92" s="11">
        <f>'Core Indicators'!GD92</f>
        <v>2</v>
      </c>
      <c r="AD92" s="11">
        <f>'Core Indicators'!GL92</f>
        <v>2</v>
      </c>
      <c r="AE92" s="11">
        <f>'Core Indicators'!GT92</f>
        <v>2</v>
      </c>
      <c r="AF92" s="11">
        <f>'Core Indicators'!HB92</f>
        <v>2</v>
      </c>
      <c r="AG92" s="11">
        <f t="shared" si="42"/>
        <v>2</v>
      </c>
      <c r="AH92" s="11">
        <f>'Core Indicators'!HJ92</f>
        <v>2</v>
      </c>
      <c r="AI92" s="11">
        <f>'Core Indicators'!HR92</f>
        <v>2</v>
      </c>
      <c r="AJ92" s="11">
        <f t="shared" si="43"/>
        <v>2</v>
      </c>
      <c r="AK92" s="11">
        <f>'Core Indicators'!HZ92</f>
        <v>2</v>
      </c>
      <c r="AL92" s="11">
        <f>'Core Indicators'!IH92</f>
        <v>2</v>
      </c>
      <c r="AM92" s="11">
        <f>'Core Indicators'!IP92</f>
        <v>2</v>
      </c>
      <c r="AN92" s="11">
        <f t="shared" si="44"/>
        <v>2</v>
      </c>
    </row>
    <row r="93" spans="1:40">
      <c r="A93" s="198" t="str">
        <f>Lists!C:C</f>
        <v>SOM002</v>
      </c>
      <c r="B93" s="157">
        <f t="shared" si="30"/>
        <v>1.9193414600499927</v>
      </c>
      <c r="C93" s="158">
        <f t="shared" si="31"/>
        <v>0</v>
      </c>
      <c r="D93" s="199">
        <f t="shared" si="32"/>
        <v>2.1758331468731482</v>
      </c>
      <c r="E93" s="198">
        <f>'Core Indicators'!R93</f>
        <v>2</v>
      </c>
      <c r="F93" s="198">
        <f>'Core Indicators'!Z93</f>
        <v>2</v>
      </c>
      <c r="G93" s="158">
        <f t="shared" si="33"/>
        <v>2.0000000000000009</v>
      </c>
      <c r="H93" s="198">
        <f>'Core Indicators'!AH93</f>
        <v>2</v>
      </c>
      <c r="I93" s="198">
        <f>'Core Indicators'!AP93</f>
        <v>2</v>
      </c>
      <c r="J93" s="198">
        <f>'Core Indicators'!BN93</f>
        <v>3</v>
      </c>
      <c r="K93" s="234">
        <f t="shared" si="34"/>
        <v>2.5145283849401343</v>
      </c>
      <c r="L93" s="157">
        <f t="shared" si="35"/>
        <v>2.261002614939879</v>
      </c>
      <c r="M93" s="199">
        <f t="shared" si="36"/>
        <v>2</v>
      </c>
      <c r="N93" s="200">
        <f>'Core Indicators'!DJ93</f>
        <v>2</v>
      </c>
      <c r="O93" s="200">
        <f>'Core Indicators'!DR93</f>
        <v>2</v>
      </c>
      <c r="P93" s="200">
        <f>'Core Indicators'!DZ93</f>
        <v>2</v>
      </c>
      <c r="Q93" s="200" t="str">
        <f>'Core Indicators'!EH93</f>
        <v>x</v>
      </c>
      <c r="R93" s="200" t="str">
        <f>'Core Indicators'!EP93</f>
        <v>x</v>
      </c>
      <c r="S93" s="158">
        <f t="shared" si="37"/>
        <v>1.5924484806989505</v>
      </c>
      <c r="T93" s="158">
        <f t="shared" si="38"/>
        <v>1.1666666666666667</v>
      </c>
      <c r="U93" s="198">
        <v>1</v>
      </c>
      <c r="V93" s="198">
        <v>1</v>
      </c>
      <c r="W93" s="198">
        <f>'Core Indicators'!EX93</f>
        <v>2</v>
      </c>
      <c r="X93" s="158">
        <f t="shared" si="39"/>
        <v>1.5</v>
      </c>
      <c r="Y93" s="198">
        <v>1</v>
      </c>
      <c r="Z93" s="158">
        <f t="shared" si="40"/>
        <v>2</v>
      </c>
      <c r="AA93" s="198">
        <f>'Core Indicators'!FF93</f>
        <v>2</v>
      </c>
      <c r="AB93" s="198">
        <f t="shared" si="41"/>
        <v>2</v>
      </c>
      <c r="AC93" s="11">
        <f>'Core Indicators'!GD93</f>
        <v>2</v>
      </c>
      <c r="AD93" s="11">
        <f>'Core Indicators'!GL93</f>
        <v>2</v>
      </c>
      <c r="AE93" s="11">
        <f>'Core Indicators'!GT93</f>
        <v>2</v>
      </c>
      <c r="AF93" s="11">
        <f>'Core Indicators'!HB93</f>
        <v>2</v>
      </c>
      <c r="AG93" s="11">
        <f t="shared" si="42"/>
        <v>2</v>
      </c>
      <c r="AH93" s="11">
        <f>'Core Indicators'!HJ93</f>
        <v>2</v>
      </c>
      <c r="AI93" s="11">
        <f>'Core Indicators'!HR93</f>
        <v>2</v>
      </c>
      <c r="AJ93" s="11">
        <f t="shared" si="43"/>
        <v>2</v>
      </c>
      <c r="AK93" s="11">
        <f>'Core Indicators'!HZ93</f>
        <v>2</v>
      </c>
      <c r="AL93" s="11">
        <f>'Core Indicators'!IH93</f>
        <v>2</v>
      </c>
      <c r="AM93" s="11">
        <f>'Core Indicators'!IP93</f>
        <v>2</v>
      </c>
      <c r="AN93" s="11">
        <f t="shared" si="44"/>
        <v>2</v>
      </c>
    </row>
    <row r="94" spans="1:40">
      <c r="A94" s="198" t="str">
        <f>Lists!C:C</f>
        <v>SSD001</v>
      </c>
      <c r="B94" s="157">
        <f t="shared" si="30"/>
        <v>2.4586732014885273</v>
      </c>
      <c r="C94" s="158">
        <f t="shared" si="31"/>
        <v>0</v>
      </c>
      <c r="D94" s="199">
        <f t="shared" si="32"/>
        <v>2.3473675803944078</v>
      </c>
      <c r="E94" s="198">
        <f>'Core Indicators'!R94</f>
        <v>3</v>
      </c>
      <c r="F94" s="198">
        <f>'Core Indicators'!Z94</f>
        <v>2</v>
      </c>
      <c r="G94" s="158">
        <f t="shared" si="33"/>
        <v>2.5145283849401343</v>
      </c>
      <c r="H94" s="198">
        <f>'Core Indicators'!AH94</f>
        <v>2</v>
      </c>
      <c r="I94" s="198">
        <f>'Core Indicators'!AP94</f>
        <v>2</v>
      </c>
      <c r="J94" s="198">
        <f>'Core Indicators'!BN94</f>
        <v>3</v>
      </c>
      <c r="K94" s="234">
        <f t="shared" si="34"/>
        <v>2.5145283849401343</v>
      </c>
      <c r="L94" s="157">
        <f t="shared" si="35"/>
        <v>2.261002614939879</v>
      </c>
      <c r="M94" s="199">
        <f t="shared" si="36"/>
        <v>3</v>
      </c>
      <c r="N94" s="200">
        <f>'Core Indicators'!DJ94</f>
        <v>3</v>
      </c>
      <c r="O94" s="200">
        <f>'Core Indicators'!DR94</f>
        <v>3</v>
      </c>
      <c r="P94" s="200">
        <f>'Core Indicators'!DZ94</f>
        <v>3</v>
      </c>
      <c r="Q94" s="200">
        <f>'Core Indicators'!EH94</f>
        <v>3</v>
      </c>
      <c r="R94" s="200">
        <f>'Core Indicators'!EP94</f>
        <v>3</v>
      </c>
      <c r="S94" s="158">
        <f t="shared" si="37"/>
        <v>1.6725508526243122</v>
      </c>
      <c r="T94" s="158">
        <f t="shared" si="38"/>
        <v>1.3333333333333333</v>
      </c>
      <c r="U94" s="198">
        <v>1</v>
      </c>
      <c r="V94" s="198">
        <v>1</v>
      </c>
      <c r="W94" s="198">
        <f>'Core Indicators'!EX94</f>
        <v>3</v>
      </c>
      <c r="X94" s="158">
        <f t="shared" si="39"/>
        <v>2</v>
      </c>
      <c r="Y94" s="198">
        <v>1</v>
      </c>
      <c r="Z94" s="158">
        <f t="shared" si="40"/>
        <v>2</v>
      </c>
      <c r="AA94" s="198">
        <f>'Core Indicators'!FF94</f>
        <v>2</v>
      </c>
      <c r="AB94" s="198">
        <f t="shared" si="41"/>
        <v>2</v>
      </c>
      <c r="AC94" s="11">
        <f>'Core Indicators'!GD94</f>
        <v>2</v>
      </c>
      <c r="AD94" s="11">
        <f>'Core Indicators'!GL94</f>
        <v>2</v>
      </c>
      <c r="AE94" s="11">
        <f>'Core Indicators'!GT94</f>
        <v>2</v>
      </c>
      <c r="AF94" s="11">
        <f>'Core Indicators'!HB94</f>
        <v>2</v>
      </c>
      <c r="AG94" s="11">
        <f t="shared" si="42"/>
        <v>2</v>
      </c>
      <c r="AH94" s="11">
        <f>'Core Indicators'!HJ94</f>
        <v>2</v>
      </c>
      <c r="AI94" s="11">
        <f>'Core Indicators'!HR94</f>
        <v>2</v>
      </c>
      <c r="AJ94" s="11">
        <f t="shared" si="43"/>
        <v>2</v>
      </c>
      <c r="AK94" s="11">
        <f>'Core Indicators'!HZ94</f>
        <v>2</v>
      </c>
      <c r="AL94" s="11">
        <f>'Core Indicators'!IH94</f>
        <v>2</v>
      </c>
      <c r="AM94" s="11">
        <f>'Core Indicators'!IP94</f>
        <v>2</v>
      </c>
      <c r="AN94" s="11">
        <f t="shared" si="44"/>
        <v>2</v>
      </c>
    </row>
    <row r="95" spans="1:40">
      <c r="A95" s="198" t="str">
        <f>Lists!C:C</f>
        <v>SSD004</v>
      </c>
      <c r="B95" s="157">
        <f t="shared" si="30"/>
        <v>2.0577140765217639</v>
      </c>
      <c r="C95" s="158">
        <f t="shared" si="31"/>
        <v>1</v>
      </c>
      <c r="D95" s="199">
        <f t="shared" si="32"/>
        <v>1.8435047902953339</v>
      </c>
      <c r="E95" s="198">
        <f>'Core Indicators'!R95</f>
        <v>1</v>
      </c>
      <c r="F95" s="198">
        <f>'Core Indicators'!Z95</f>
        <v>2</v>
      </c>
      <c r="G95" s="158">
        <f t="shared" si="33"/>
        <v>1.5130145920025719</v>
      </c>
      <c r="H95" s="198">
        <f>'Core Indicators'!AH95</f>
        <v>2</v>
      </c>
      <c r="I95" s="198">
        <f>'Core Indicators'!AP95</f>
        <v>2</v>
      </c>
      <c r="J95" s="198" t="str">
        <f>'Core Indicators'!BN95</f>
        <v>x</v>
      </c>
      <c r="K95" s="234">
        <f t="shared" si="34"/>
        <v>2</v>
      </c>
      <c r="L95" s="157">
        <f t="shared" si="35"/>
        <v>2.0000000000000009</v>
      </c>
      <c r="M95" s="199">
        <f t="shared" si="36"/>
        <v>2.4</v>
      </c>
      <c r="N95" s="200">
        <f>'Core Indicators'!DJ95</f>
        <v>2</v>
      </c>
      <c r="O95" s="200">
        <f>'Core Indicators'!DR95</f>
        <v>2</v>
      </c>
      <c r="P95" s="200">
        <f>'Core Indicators'!DZ95</f>
        <v>2</v>
      </c>
      <c r="Q95" s="200">
        <f>'Core Indicators'!EH95</f>
        <v>3</v>
      </c>
      <c r="R95" s="200">
        <f>'Core Indicators'!EP95</f>
        <v>3</v>
      </c>
      <c r="S95" s="158">
        <f t="shared" si="37"/>
        <v>1.6725508526243122</v>
      </c>
      <c r="T95" s="158">
        <f t="shared" si="38"/>
        <v>1.3333333333333333</v>
      </c>
      <c r="U95" s="198">
        <v>1</v>
      </c>
      <c r="V95" s="198">
        <v>1</v>
      </c>
      <c r="W95" s="198">
        <f>'Core Indicators'!EX95</f>
        <v>3</v>
      </c>
      <c r="X95" s="158">
        <f t="shared" si="39"/>
        <v>2</v>
      </c>
      <c r="Y95" s="198">
        <v>1</v>
      </c>
      <c r="Z95" s="158">
        <f t="shared" si="40"/>
        <v>2</v>
      </c>
      <c r="AA95" s="198">
        <f>'Core Indicators'!FF95</f>
        <v>2</v>
      </c>
      <c r="AB95" s="198">
        <f t="shared" si="41"/>
        <v>2</v>
      </c>
      <c r="AC95" s="11">
        <f>'Core Indicators'!GD95</f>
        <v>2</v>
      </c>
      <c r="AD95" s="11">
        <f>'Core Indicators'!GL95</f>
        <v>2</v>
      </c>
      <c r="AE95" s="11">
        <f>'Core Indicators'!GT95</f>
        <v>2</v>
      </c>
      <c r="AF95" s="11">
        <f>'Core Indicators'!HB95</f>
        <v>2</v>
      </c>
      <c r="AG95" s="11">
        <f t="shared" si="42"/>
        <v>2</v>
      </c>
      <c r="AH95" s="11">
        <f>'Core Indicators'!HJ95</f>
        <v>2</v>
      </c>
      <c r="AI95" s="11">
        <f>'Core Indicators'!HR95</f>
        <v>2</v>
      </c>
      <c r="AJ95" s="11">
        <f t="shared" si="43"/>
        <v>2</v>
      </c>
      <c r="AK95" s="11">
        <f>'Core Indicators'!HZ95</f>
        <v>2</v>
      </c>
      <c r="AL95" s="11">
        <f>'Core Indicators'!IH95</f>
        <v>2</v>
      </c>
      <c r="AM95" s="11">
        <f>'Core Indicators'!IP95</f>
        <v>2</v>
      </c>
      <c r="AN95" s="11">
        <f t="shared" si="44"/>
        <v>2</v>
      </c>
    </row>
    <row r="96" spans="1:40">
      <c r="A96" s="198" t="str">
        <f>Lists!C:C</f>
        <v>SYR003</v>
      </c>
      <c r="B96" s="157">
        <f t="shared" si="30"/>
        <v>1.7643498655900842</v>
      </c>
      <c r="C96" s="158">
        <f t="shared" si="31"/>
        <v>0</v>
      </c>
      <c r="D96" s="199">
        <f t="shared" si="32"/>
        <v>1.8435047902953339</v>
      </c>
      <c r="E96" s="198">
        <f>'Core Indicators'!R96</f>
        <v>1</v>
      </c>
      <c r="F96" s="198">
        <f>'Core Indicators'!Z96</f>
        <v>2</v>
      </c>
      <c r="G96" s="158">
        <f t="shared" si="33"/>
        <v>1.5130145920025719</v>
      </c>
      <c r="H96" s="198">
        <f>'Core Indicators'!AH96</f>
        <v>2</v>
      </c>
      <c r="I96" s="198">
        <f>'Core Indicators'!AP96</f>
        <v>2</v>
      </c>
      <c r="J96" s="198">
        <f>'Core Indicators'!BN96</f>
        <v>2</v>
      </c>
      <c r="K96" s="234">
        <f t="shared" si="34"/>
        <v>2.0000000000000009</v>
      </c>
      <c r="L96" s="157">
        <f t="shared" si="35"/>
        <v>2.0000000000000009</v>
      </c>
      <c r="M96" s="199">
        <f t="shared" si="36"/>
        <v>2</v>
      </c>
      <c r="N96" s="200">
        <f>'Core Indicators'!DJ96</f>
        <v>2</v>
      </c>
      <c r="O96" s="200">
        <f>'Core Indicators'!DR96</f>
        <v>2</v>
      </c>
      <c r="P96" s="200">
        <f>'Core Indicators'!DZ96</f>
        <v>2</v>
      </c>
      <c r="Q96" s="200">
        <f>'Core Indicators'!EH96</f>
        <v>2</v>
      </c>
      <c r="R96" s="200">
        <f>'Core Indicators'!EP96</f>
        <v>2</v>
      </c>
      <c r="S96" s="158">
        <f t="shared" si="37"/>
        <v>1.3347538910711658</v>
      </c>
      <c r="T96" s="158">
        <f t="shared" si="38"/>
        <v>1.1666666666666667</v>
      </c>
      <c r="U96" s="198">
        <v>1</v>
      </c>
      <c r="V96" s="198">
        <v>1</v>
      </c>
      <c r="W96" s="198">
        <f>'Core Indicators'!EX96</f>
        <v>2</v>
      </c>
      <c r="X96" s="158">
        <f t="shared" si="39"/>
        <v>1.5</v>
      </c>
      <c r="Y96" s="198">
        <v>1</v>
      </c>
      <c r="Z96" s="158">
        <f t="shared" si="40"/>
        <v>1.5</v>
      </c>
      <c r="AA96" s="198">
        <f>'Core Indicators'!FF96</f>
        <v>1</v>
      </c>
      <c r="AB96" s="198">
        <f t="shared" si="41"/>
        <v>2</v>
      </c>
      <c r="AC96" s="11">
        <f>'Core Indicators'!GD96</f>
        <v>2</v>
      </c>
      <c r="AD96" s="11">
        <f>'Core Indicators'!GL96</f>
        <v>2</v>
      </c>
      <c r="AE96" s="11">
        <f>'Core Indicators'!GT96</f>
        <v>2</v>
      </c>
      <c r="AF96" s="11">
        <f>'Core Indicators'!HB96</f>
        <v>2</v>
      </c>
      <c r="AG96" s="11">
        <f t="shared" si="42"/>
        <v>2</v>
      </c>
      <c r="AH96" s="11">
        <f>'Core Indicators'!HJ96</f>
        <v>2</v>
      </c>
      <c r="AI96" s="11">
        <f>'Core Indicators'!HR96</f>
        <v>2</v>
      </c>
      <c r="AJ96" s="11">
        <f t="shared" si="43"/>
        <v>2</v>
      </c>
      <c r="AK96" s="11">
        <f>'Core Indicators'!HZ96</f>
        <v>2</v>
      </c>
      <c r="AL96" s="11">
        <f>'Core Indicators'!IH96</f>
        <v>2</v>
      </c>
      <c r="AM96" s="11">
        <f>'Core Indicators'!IP96</f>
        <v>2</v>
      </c>
      <c r="AN96" s="11">
        <f t="shared" si="44"/>
        <v>2</v>
      </c>
    </row>
    <row r="97" spans="1:40">
      <c r="A97" s="198" t="str">
        <f>Lists!C:C</f>
        <v>TCD001</v>
      </c>
      <c r="B97" s="157">
        <f t="shared" si="30"/>
        <v>1.8416582424784196</v>
      </c>
      <c r="C97" s="158">
        <f t="shared" si="31"/>
        <v>0</v>
      </c>
      <c r="D97" s="199">
        <f t="shared" si="32"/>
        <v>1.8435047902953339</v>
      </c>
      <c r="E97" s="198">
        <f>'Core Indicators'!R97</f>
        <v>1</v>
      </c>
      <c r="F97" s="198">
        <f>'Core Indicators'!Z97</f>
        <v>2</v>
      </c>
      <c r="G97" s="158">
        <f t="shared" si="33"/>
        <v>1.5130145920025719</v>
      </c>
      <c r="H97" s="198">
        <f>'Core Indicators'!AH97</f>
        <v>2</v>
      </c>
      <c r="I97" s="198">
        <f>'Core Indicators'!AP97</f>
        <v>2</v>
      </c>
      <c r="J97" s="198">
        <f>'Core Indicators'!BN97</f>
        <v>2</v>
      </c>
      <c r="K97" s="234">
        <f t="shared" si="34"/>
        <v>2.0000000000000009</v>
      </c>
      <c r="L97" s="157">
        <f t="shared" si="35"/>
        <v>2.0000000000000009</v>
      </c>
      <c r="M97" s="199">
        <f t="shared" si="36"/>
        <v>2</v>
      </c>
      <c r="N97" s="200">
        <f>'Core Indicators'!DJ97</f>
        <v>2</v>
      </c>
      <c r="O97" s="200">
        <f>'Core Indicators'!DR97</f>
        <v>2</v>
      </c>
      <c r="P97" s="200">
        <f>'Core Indicators'!DZ97</f>
        <v>2</v>
      </c>
      <c r="Q97" s="200">
        <f>'Core Indicators'!EH97</f>
        <v>2</v>
      </c>
      <c r="R97" s="200">
        <f>'Core Indicators'!EP97</f>
        <v>2</v>
      </c>
      <c r="S97" s="158">
        <f t="shared" si="37"/>
        <v>1.5924484806989505</v>
      </c>
      <c r="T97" s="158">
        <f t="shared" si="38"/>
        <v>1.1666666666666667</v>
      </c>
      <c r="U97" s="198">
        <v>1</v>
      </c>
      <c r="V97" s="198">
        <v>1</v>
      </c>
      <c r="W97" s="198">
        <f>'Core Indicators'!EX97</f>
        <v>2</v>
      </c>
      <c r="X97" s="158">
        <f t="shared" si="39"/>
        <v>1.5</v>
      </c>
      <c r="Y97" s="198">
        <v>1</v>
      </c>
      <c r="Z97" s="158">
        <f t="shared" si="40"/>
        <v>2</v>
      </c>
      <c r="AA97" s="198">
        <f>'Core Indicators'!FF97</f>
        <v>2</v>
      </c>
      <c r="AB97" s="198">
        <f t="shared" si="41"/>
        <v>2</v>
      </c>
      <c r="AC97" s="11">
        <f>'Core Indicators'!GD97</f>
        <v>2</v>
      </c>
      <c r="AD97" s="11">
        <f>'Core Indicators'!GL97</f>
        <v>2</v>
      </c>
      <c r="AE97" s="11">
        <f>'Core Indicators'!GT97</f>
        <v>2</v>
      </c>
      <c r="AF97" s="11">
        <f>'Core Indicators'!HB97</f>
        <v>2</v>
      </c>
      <c r="AG97" s="11">
        <f t="shared" si="42"/>
        <v>2</v>
      </c>
      <c r="AH97" s="11">
        <f>'Core Indicators'!HJ97</f>
        <v>2</v>
      </c>
      <c r="AI97" s="11">
        <f>'Core Indicators'!HR97</f>
        <v>2</v>
      </c>
      <c r="AJ97" s="11">
        <f t="shared" si="43"/>
        <v>2</v>
      </c>
      <c r="AK97" s="11">
        <f>'Core Indicators'!HZ97</f>
        <v>2</v>
      </c>
      <c r="AL97" s="11">
        <f>'Core Indicators'!IH97</f>
        <v>2</v>
      </c>
      <c r="AM97" s="11">
        <f>'Core Indicators'!IP97</f>
        <v>2</v>
      </c>
      <c r="AN97" s="11">
        <f t="shared" si="44"/>
        <v>2</v>
      </c>
    </row>
    <row r="98" spans="1:40">
      <c r="A98" s="198" t="str">
        <f>Lists!C:C</f>
        <v>TCD005</v>
      </c>
      <c r="B98" s="157">
        <f t="shared" si="30"/>
        <v>1.8777345442096856</v>
      </c>
      <c r="C98" s="158">
        <f t="shared" si="31"/>
        <v>0</v>
      </c>
      <c r="D98" s="199">
        <f t="shared" si="32"/>
        <v>2.0000000000000009</v>
      </c>
      <c r="E98" s="198">
        <f>'Core Indicators'!R98</f>
        <v>2</v>
      </c>
      <c r="F98" s="198">
        <f>'Core Indicators'!Z98</f>
        <v>2</v>
      </c>
      <c r="G98" s="158">
        <f t="shared" si="33"/>
        <v>2.0000000000000009</v>
      </c>
      <c r="H98" s="198">
        <f>'Core Indicators'!AH98</f>
        <v>2</v>
      </c>
      <c r="I98" s="198">
        <f>'Core Indicators'!AP98</f>
        <v>2</v>
      </c>
      <c r="J98" s="198">
        <f>'Core Indicators'!BN98</f>
        <v>2</v>
      </c>
      <c r="K98" s="234">
        <f t="shared" si="34"/>
        <v>2.0000000000000009</v>
      </c>
      <c r="L98" s="157">
        <f t="shared" si="35"/>
        <v>2.0000000000000009</v>
      </c>
      <c r="M98" s="199">
        <f t="shared" si="36"/>
        <v>2</v>
      </c>
      <c r="N98" s="200">
        <f>'Core Indicators'!DJ98</f>
        <v>2</v>
      </c>
      <c r="O98" s="200">
        <f>'Core Indicators'!DR98</f>
        <v>2</v>
      </c>
      <c r="P98" s="200">
        <f>'Core Indicators'!DZ98</f>
        <v>2</v>
      </c>
      <c r="Q98" s="200">
        <f>'Core Indicators'!EH98</f>
        <v>2</v>
      </c>
      <c r="R98" s="200">
        <f>'Core Indicators'!EP98</f>
        <v>2</v>
      </c>
      <c r="S98" s="158">
        <f t="shared" si="37"/>
        <v>1.5924484806989505</v>
      </c>
      <c r="T98" s="158">
        <f t="shared" si="38"/>
        <v>1.1666666666666667</v>
      </c>
      <c r="U98" s="198">
        <v>1</v>
      </c>
      <c r="V98" s="198">
        <v>1</v>
      </c>
      <c r="W98" s="198">
        <f>'Core Indicators'!EX98</f>
        <v>2</v>
      </c>
      <c r="X98" s="158">
        <f t="shared" si="39"/>
        <v>1.5</v>
      </c>
      <c r="Y98" s="198">
        <v>1</v>
      </c>
      <c r="Z98" s="158">
        <f t="shared" si="40"/>
        <v>2</v>
      </c>
      <c r="AA98" s="198">
        <f>'Core Indicators'!FF98</f>
        <v>2</v>
      </c>
      <c r="AB98" s="198">
        <f t="shared" si="41"/>
        <v>2</v>
      </c>
      <c r="AC98" s="11">
        <f>'Core Indicators'!GD98</f>
        <v>2</v>
      </c>
      <c r="AD98" s="11">
        <f>'Core Indicators'!GL98</f>
        <v>2</v>
      </c>
      <c r="AE98" s="11">
        <f>'Core Indicators'!GT98</f>
        <v>2</v>
      </c>
      <c r="AF98" s="11">
        <f>'Core Indicators'!HB98</f>
        <v>2</v>
      </c>
      <c r="AG98" s="11">
        <f t="shared" si="42"/>
        <v>2</v>
      </c>
      <c r="AH98" s="11">
        <f>'Core Indicators'!HJ98</f>
        <v>2</v>
      </c>
      <c r="AI98" s="11">
        <f>'Core Indicators'!HR98</f>
        <v>2</v>
      </c>
      <c r="AJ98" s="11">
        <f t="shared" si="43"/>
        <v>2</v>
      </c>
      <c r="AK98" s="11">
        <f>'Core Indicators'!HZ98</f>
        <v>2</v>
      </c>
      <c r="AL98" s="11">
        <f>'Core Indicators'!IH98</f>
        <v>2</v>
      </c>
      <c r="AM98" s="11">
        <f>'Core Indicators'!IP98</f>
        <v>2</v>
      </c>
      <c r="AN98" s="11">
        <f t="shared" si="44"/>
        <v>2</v>
      </c>
    </row>
    <row r="99" spans="1:40">
      <c r="A99" s="198" t="str">
        <f>Lists!C:C</f>
        <v>TGO002</v>
      </c>
      <c r="B99" s="157">
        <f t="shared" ref="B99:B115" si="45">IF(OR(M99="x",D99="x"),"x",(5-GEOMEAN(((5-D99)/5*4+1),((5-M99)/5*4+1),((5-M99)/5*4+1)))/4*3.5+S99*0.3)</f>
        <v>2.5055159626482402</v>
      </c>
      <c r="C99" s="158">
        <f t="shared" ref="C99:C115" si="46">COUNTIF(E99:F99,"x")+COUNTIF(H99:I99,"x")+COUNTIF(J99:J99,"x")+COUNTIF(M99,"x")+COUNTIF(U99:W99,"x")+COUNTIF(Y99:AB99,"x")</f>
        <v>0</v>
      </c>
      <c r="D99" s="199">
        <f t="shared" ref="D99:D115" si="47">IF(OR(L99="x",G99="x"),"x",(5-GEOMEAN(((5-L99)/5*4+1),((5-L99)/5*4+1),((5-G99)/5*4+1)))/4*5)</f>
        <v>2.6805626665280533</v>
      </c>
      <c r="E99" s="198">
        <f>'Core Indicators'!R99</f>
        <v>2</v>
      </c>
      <c r="F99" s="198">
        <f>'Core Indicators'!Z99</f>
        <v>3</v>
      </c>
      <c r="G99" s="158">
        <f t="shared" ref="G99:G115" si="48">IF(AND(F99="x",E99="x"),"x",IF(OR(F99="x",E99="x"),AVERAGE(E99,F99),(10-GEOMEAN(((10-E99)/10*9+1),((10-F99)/10*9+1)))/9*10))</f>
        <v>2.5145283849401343</v>
      </c>
      <c r="H99" s="198">
        <f>'Core Indicators'!AH99</f>
        <v>3</v>
      </c>
      <c r="I99" s="198">
        <f>'Core Indicators'!AP99</f>
        <v>3</v>
      </c>
      <c r="J99" s="198">
        <f>'Core Indicators'!BN99</f>
        <v>2</v>
      </c>
      <c r="K99" s="234">
        <f t="shared" ref="K99:K115" si="49">IF(AND(J99="x",I99="x"),"x",IF(OR(J99="x",I99="x"),AVERAGE(I99,J99),(10-GEOMEAN(((10-I99)/10*9+1),((10-J99)/10*9+1)))/9*10))</f>
        <v>2.5145283849401343</v>
      </c>
      <c r="L99" s="157">
        <f t="shared" ref="L99:L115" si="50">IF(AND(H99="x",K99="x"),"x",IF(OR(H99="x",K99="x"),AVERAGE(H99,K99),(10-GEOMEAN(((10-H99)/10*9+1),((10-K99)/10*9+1)))/9*10))</f>
        <v>2.7607914963998721</v>
      </c>
      <c r="M99" s="199">
        <f t="shared" ref="M99:M115" si="51">IF(N99="x","x",AVERAGE(N99:R99))</f>
        <v>3</v>
      </c>
      <c r="N99" s="200">
        <f>'Core Indicators'!DJ99</f>
        <v>3</v>
      </c>
      <c r="O99" s="200">
        <f>'Core Indicators'!DR99</f>
        <v>3</v>
      </c>
      <c r="P99" s="200">
        <f>'Core Indicators'!DZ99</f>
        <v>3</v>
      </c>
      <c r="Q99" s="200">
        <f>'Core Indicators'!EH99</f>
        <v>3</v>
      </c>
      <c r="R99" s="200">
        <f>'Core Indicators'!EP99</f>
        <v>3</v>
      </c>
      <c r="S99" s="158">
        <f t="shared" ref="S99:S115" si="52">IF(OR(Z99="x",T99="x"),T99,(10-GEOMEAN(((10-T99)/10*9+1),((10-Z99)/10*9+1)))/9*10)</f>
        <v>1.5924484806989505</v>
      </c>
      <c r="T99" s="158">
        <f t="shared" ref="T99:T115" si="53">AVERAGE(U99,X99,Y99)</f>
        <v>1.1666666666666667</v>
      </c>
      <c r="U99" s="198">
        <v>1</v>
      </c>
      <c r="V99" s="198">
        <v>1</v>
      </c>
      <c r="W99" s="198">
        <f>'Core Indicators'!EX99</f>
        <v>2</v>
      </c>
      <c r="X99" s="158">
        <f t="shared" ref="X99:X115" si="54">AVERAGE(V99:W99)</f>
        <v>1.5</v>
      </c>
      <c r="Y99" s="198">
        <v>1</v>
      </c>
      <c r="Z99" s="158">
        <f t="shared" ref="Z99:Z115" si="55">IF(AND(AA99="x",AB99="x"),"x",AVERAGE(AA99:AB99))</f>
        <v>2</v>
      </c>
      <c r="AA99" s="198">
        <f>'Core Indicators'!FF99</f>
        <v>2</v>
      </c>
      <c r="AB99" s="198">
        <f t="shared" ref="AB99:AB115" si="56">IF(AND(AJ99="x",AN99="x",AG99="x"),"x",(AVERAGE(AJ99,AN99,AG99)))</f>
        <v>2</v>
      </c>
      <c r="AC99" s="11">
        <f>'Core Indicators'!GD99</f>
        <v>2</v>
      </c>
      <c r="AD99" s="11">
        <f>'Core Indicators'!GL99</f>
        <v>2</v>
      </c>
      <c r="AE99" s="11">
        <f>'Core Indicators'!GT99</f>
        <v>2</v>
      </c>
      <c r="AF99" s="11">
        <f>'Core Indicators'!HB99</f>
        <v>2</v>
      </c>
      <c r="AG99" s="11">
        <f t="shared" ref="AG99:AG115" si="57">IF(AND(AC99="x",AD99="x",AE99="x",AF99="x"),"x",AVERAGE(AC99:AF99))</f>
        <v>2</v>
      </c>
      <c r="AH99" s="11">
        <f>'Core Indicators'!HJ99</f>
        <v>2</v>
      </c>
      <c r="AI99" s="11">
        <f>'Core Indicators'!HR99</f>
        <v>2</v>
      </c>
      <c r="AJ99" s="11">
        <f t="shared" ref="AJ99:AJ115" si="58">IF(AND(AH99="x",AI99="x"),"x",AVERAGE(AH99:AI99))</f>
        <v>2</v>
      </c>
      <c r="AK99" s="11">
        <f>'Core Indicators'!HZ99</f>
        <v>2</v>
      </c>
      <c r="AL99" s="11">
        <f>'Core Indicators'!IH99</f>
        <v>2</v>
      </c>
      <c r="AM99" s="11">
        <f>'Core Indicators'!IP99</f>
        <v>2</v>
      </c>
      <c r="AN99" s="11">
        <f t="shared" ref="AN99:AN115" si="59">IF(AND(AK99="x",AL99="x",AM99="x"),"x",AVERAGE(AK99:AM99))</f>
        <v>2</v>
      </c>
    </row>
    <row r="100" spans="1:40">
      <c r="A100" s="198" t="str">
        <f>Lists!C:C</f>
        <v>THA003</v>
      </c>
      <c r="B100" s="157">
        <f t="shared" si="45"/>
        <v>2.0221638728986306</v>
      </c>
      <c r="C100" s="158">
        <f t="shared" si="46"/>
        <v>0</v>
      </c>
      <c r="D100" s="199">
        <f t="shared" si="47"/>
        <v>2.1758331468731482</v>
      </c>
      <c r="E100" s="198">
        <f>'Core Indicators'!R100</f>
        <v>2</v>
      </c>
      <c r="F100" s="198">
        <f>'Core Indicators'!Z100</f>
        <v>2</v>
      </c>
      <c r="G100" s="158">
        <f t="shared" si="48"/>
        <v>2.0000000000000009</v>
      </c>
      <c r="H100" s="198">
        <f>'Core Indicators'!AH100</f>
        <v>2</v>
      </c>
      <c r="I100" s="198">
        <f>'Core Indicators'!AP100</f>
        <v>2</v>
      </c>
      <c r="J100" s="198">
        <f>'Core Indicators'!BN100</f>
        <v>3</v>
      </c>
      <c r="K100" s="234">
        <f t="shared" si="49"/>
        <v>2.5145283849401343</v>
      </c>
      <c r="L100" s="157">
        <f t="shared" si="50"/>
        <v>2.261002614939879</v>
      </c>
      <c r="M100" s="199">
        <f t="shared" si="51"/>
        <v>2</v>
      </c>
      <c r="N100" s="200">
        <f>'Core Indicators'!DJ100</f>
        <v>2</v>
      </c>
      <c r="O100" s="200">
        <f>'Core Indicators'!DR100</f>
        <v>2</v>
      </c>
      <c r="P100" s="200">
        <f>'Core Indicators'!DZ100</f>
        <v>2</v>
      </c>
      <c r="Q100" s="200">
        <f>'Core Indicators'!EH100</f>
        <v>2</v>
      </c>
      <c r="R100" s="200">
        <f>'Core Indicators'!EP100</f>
        <v>2</v>
      </c>
      <c r="S100" s="158">
        <f t="shared" si="52"/>
        <v>1.9351898568610773</v>
      </c>
      <c r="T100" s="158">
        <f t="shared" si="53"/>
        <v>1.3333333333333333</v>
      </c>
      <c r="U100" s="198">
        <v>1</v>
      </c>
      <c r="V100" s="198">
        <v>1</v>
      </c>
      <c r="W100" s="198">
        <f>'Core Indicators'!EX100</f>
        <v>3</v>
      </c>
      <c r="X100" s="158">
        <f t="shared" si="54"/>
        <v>2</v>
      </c>
      <c r="Y100" s="198">
        <v>1</v>
      </c>
      <c r="Z100" s="158">
        <f t="shared" si="55"/>
        <v>2.5</v>
      </c>
      <c r="AA100" s="198">
        <f>'Core Indicators'!FF100</f>
        <v>3</v>
      </c>
      <c r="AB100" s="198">
        <f t="shared" si="56"/>
        <v>2</v>
      </c>
      <c r="AC100" s="11">
        <f>'Core Indicators'!GD100</f>
        <v>2</v>
      </c>
      <c r="AD100" s="11">
        <f>'Core Indicators'!GL100</f>
        <v>2</v>
      </c>
      <c r="AE100" s="11">
        <f>'Core Indicators'!GT100</f>
        <v>2</v>
      </c>
      <c r="AF100" s="11">
        <f>'Core Indicators'!HB100</f>
        <v>2</v>
      </c>
      <c r="AG100" s="11">
        <f t="shared" si="57"/>
        <v>2</v>
      </c>
      <c r="AH100" s="11">
        <f>'Core Indicators'!HJ100</f>
        <v>2</v>
      </c>
      <c r="AI100" s="11">
        <f>'Core Indicators'!HR100</f>
        <v>2</v>
      </c>
      <c r="AJ100" s="11">
        <f t="shared" si="58"/>
        <v>2</v>
      </c>
      <c r="AK100" s="11">
        <f>'Core Indicators'!HZ100</f>
        <v>2</v>
      </c>
      <c r="AL100" s="11">
        <f>'Core Indicators'!IH100</f>
        <v>2</v>
      </c>
      <c r="AM100" s="11">
        <f>'Core Indicators'!IP100</f>
        <v>2</v>
      </c>
      <c r="AN100" s="11">
        <f t="shared" si="59"/>
        <v>2</v>
      </c>
    </row>
    <row r="101" spans="1:40">
      <c r="A101" s="198" t="str">
        <f>Lists!C:C</f>
        <v>TTO002</v>
      </c>
      <c r="B101" s="157">
        <f t="shared" si="45"/>
        <v>2.259202466746614</v>
      </c>
      <c r="C101" s="158">
        <f t="shared" si="46"/>
        <v>0</v>
      </c>
      <c r="D101" s="199">
        <f t="shared" si="47"/>
        <v>2.5243365486986886</v>
      </c>
      <c r="E101" s="198">
        <f>'Core Indicators'!R101</f>
        <v>3</v>
      </c>
      <c r="F101" s="198">
        <f>'Core Indicators'!Z101</f>
        <v>3</v>
      </c>
      <c r="G101" s="158">
        <f t="shared" si="48"/>
        <v>3.0000000000000004</v>
      </c>
      <c r="H101" s="198">
        <f>'Core Indicators'!AH101</f>
        <v>2</v>
      </c>
      <c r="I101" s="198">
        <f>'Core Indicators'!AP101</f>
        <v>2</v>
      </c>
      <c r="J101" s="198">
        <f>'Core Indicators'!BN101</f>
        <v>3</v>
      </c>
      <c r="K101" s="234">
        <f t="shared" si="49"/>
        <v>2.5145283849401343</v>
      </c>
      <c r="L101" s="157">
        <f t="shared" si="50"/>
        <v>2.261002614939879</v>
      </c>
      <c r="M101" s="199">
        <f t="shared" si="51"/>
        <v>2.3333333333333335</v>
      </c>
      <c r="N101" s="200">
        <f>'Core Indicators'!DJ101</f>
        <v>2</v>
      </c>
      <c r="O101" s="200">
        <f>'Core Indicators'!DR101</f>
        <v>2</v>
      </c>
      <c r="P101" s="200">
        <f>'Core Indicators'!DZ101</f>
        <v>3</v>
      </c>
      <c r="Q101" s="200" t="str">
        <f>'Core Indicators'!EH101</f>
        <v>x</v>
      </c>
      <c r="R101" s="200" t="str">
        <f>'Core Indicators'!EP101</f>
        <v>x</v>
      </c>
      <c r="S101" s="158">
        <f t="shared" si="52"/>
        <v>1.9351898568610773</v>
      </c>
      <c r="T101" s="158">
        <f t="shared" si="53"/>
        <v>1.3333333333333333</v>
      </c>
      <c r="U101" s="198">
        <v>1</v>
      </c>
      <c r="V101" s="198">
        <v>1</v>
      </c>
      <c r="W101" s="198">
        <f>'Core Indicators'!EX101</f>
        <v>3</v>
      </c>
      <c r="X101" s="158">
        <f t="shared" si="54"/>
        <v>2</v>
      </c>
      <c r="Y101" s="198">
        <v>1</v>
      </c>
      <c r="Z101" s="158">
        <f t="shared" si="55"/>
        <v>2.5</v>
      </c>
      <c r="AA101" s="198">
        <f>'Core Indicators'!FF101</f>
        <v>3</v>
      </c>
      <c r="AB101" s="198">
        <f t="shared" si="56"/>
        <v>2</v>
      </c>
      <c r="AC101" s="11">
        <f>'Core Indicators'!GD101</f>
        <v>2</v>
      </c>
      <c r="AD101" s="11">
        <f>'Core Indicators'!GL101</f>
        <v>2</v>
      </c>
      <c r="AE101" s="11">
        <f>'Core Indicators'!GT101</f>
        <v>2</v>
      </c>
      <c r="AF101" s="11">
        <f>'Core Indicators'!HB101</f>
        <v>2</v>
      </c>
      <c r="AG101" s="11">
        <f t="shared" si="57"/>
        <v>2</v>
      </c>
      <c r="AH101" s="11">
        <f>'Core Indicators'!HJ101</f>
        <v>2</v>
      </c>
      <c r="AI101" s="11">
        <f>'Core Indicators'!HR101</f>
        <v>2</v>
      </c>
      <c r="AJ101" s="11">
        <f t="shared" si="58"/>
        <v>2</v>
      </c>
      <c r="AK101" s="11">
        <f>'Core Indicators'!HZ101</f>
        <v>2</v>
      </c>
      <c r="AL101" s="11">
        <f>'Core Indicators'!IH101</f>
        <v>2</v>
      </c>
      <c r="AM101" s="11">
        <f>'Core Indicators'!IP101</f>
        <v>2</v>
      </c>
      <c r="AN101" s="11">
        <f t="shared" si="59"/>
        <v>2</v>
      </c>
    </row>
    <row r="102" spans="1:40">
      <c r="A102" s="198" t="str">
        <f>Lists!C:C</f>
        <v>TUN002</v>
      </c>
      <c r="B102" s="157">
        <f t="shared" si="45"/>
        <v>2.4896423675877197</v>
      </c>
      <c r="C102" s="158">
        <f t="shared" si="46"/>
        <v>0</v>
      </c>
      <c r="D102" s="199">
        <f t="shared" si="47"/>
        <v>2.8456250398065288</v>
      </c>
      <c r="E102" s="198">
        <f>'Core Indicators'!R102</f>
        <v>2</v>
      </c>
      <c r="F102" s="198">
        <f>'Core Indicators'!Z102</f>
        <v>3</v>
      </c>
      <c r="G102" s="158">
        <f t="shared" si="48"/>
        <v>2.5145283849401343</v>
      </c>
      <c r="H102" s="198">
        <f>'Core Indicators'!AH102</f>
        <v>3</v>
      </c>
      <c r="I102" s="198">
        <f>'Core Indicators'!AP102</f>
        <v>3</v>
      </c>
      <c r="J102" s="198">
        <f>'Core Indicators'!BN102</f>
        <v>3</v>
      </c>
      <c r="K102" s="234">
        <f t="shared" si="49"/>
        <v>3.0000000000000004</v>
      </c>
      <c r="L102" s="157">
        <f t="shared" si="50"/>
        <v>3.0000000000000004</v>
      </c>
      <c r="M102" s="199">
        <f t="shared" si="51"/>
        <v>3</v>
      </c>
      <c r="N102" s="200">
        <f>'Core Indicators'!DJ102</f>
        <v>3</v>
      </c>
      <c r="O102" s="200">
        <f>'Core Indicators'!DR102</f>
        <v>3</v>
      </c>
      <c r="P102" s="200">
        <f>'Core Indicators'!DZ102</f>
        <v>3</v>
      </c>
      <c r="Q102" s="200" t="str">
        <f>'Core Indicators'!EH102</f>
        <v>x</v>
      </c>
      <c r="R102" s="200" t="str">
        <f>'Core Indicators'!EP102</f>
        <v>x</v>
      </c>
      <c r="S102" s="158">
        <f t="shared" si="52"/>
        <v>1.4170248394723415</v>
      </c>
      <c r="T102" s="158">
        <f t="shared" si="53"/>
        <v>1.3333333333333333</v>
      </c>
      <c r="U102" s="198">
        <v>1</v>
      </c>
      <c r="V102" s="198">
        <v>1</v>
      </c>
      <c r="W102" s="198">
        <f>'Core Indicators'!EX102</f>
        <v>3</v>
      </c>
      <c r="X102" s="158">
        <f t="shared" si="54"/>
        <v>2</v>
      </c>
      <c r="Y102" s="198">
        <v>1</v>
      </c>
      <c r="Z102" s="158">
        <f t="shared" si="55"/>
        <v>1.5</v>
      </c>
      <c r="AA102" s="198">
        <f>'Core Indicators'!FF102</f>
        <v>1</v>
      </c>
      <c r="AB102" s="198">
        <f t="shared" si="56"/>
        <v>2</v>
      </c>
      <c r="AC102" s="11">
        <f>'Core Indicators'!GD102</f>
        <v>2</v>
      </c>
      <c r="AD102" s="11">
        <f>'Core Indicators'!GL102</f>
        <v>2</v>
      </c>
      <c r="AE102" s="11">
        <f>'Core Indicators'!GT102</f>
        <v>2</v>
      </c>
      <c r="AF102" s="11">
        <f>'Core Indicators'!HB102</f>
        <v>2</v>
      </c>
      <c r="AG102" s="11">
        <f t="shared" si="57"/>
        <v>2</v>
      </c>
      <c r="AH102" s="11">
        <f>'Core Indicators'!HJ102</f>
        <v>2</v>
      </c>
      <c r="AI102" s="11">
        <f>'Core Indicators'!HR102</f>
        <v>2</v>
      </c>
      <c r="AJ102" s="11">
        <f t="shared" si="58"/>
        <v>2</v>
      </c>
      <c r="AK102" s="11">
        <f>'Core Indicators'!HZ102</f>
        <v>2</v>
      </c>
      <c r="AL102" s="11">
        <f>'Core Indicators'!IH102</f>
        <v>2</v>
      </c>
      <c r="AM102" s="11">
        <f>'Core Indicators'!IP102</f>
        <v>2</v>
      </c>
      <c r="AN102" s="11">
        <f t="shared" si="59"/>
        <v>2</v>
      </c>
    </row>
    <row r="103" spans="1:40">
      <c r="A103" s="198" t="str">
        <f>Lists!C:C</f>
        <v>TUR001</v>
      </c>
      <c r="B103" s="157">
        <f t="shared" si="45"/>
        <v>1.5579040269973563</v>
      </c>
      <c r="C103" s="158">
        <f t="shared" si="46"/>
        <v>0</v>
      </c>
      <c r="D103" s="199">
        <f t="shared" si="47"/>
        <v>2.0258125360374097</v>
      </c>
      <c r="E103" s="198">
        <f>'Core Indicators'!R103</f>
        <v>1</v>
      </c>
      <c r="F103" s="198">
        <f>'Core Indicators'!Z103</f>
        <v>2</v>
      </c>
      <c r="G103" s="158">
        <f t="shared" si="48"/>
        <v>1.5130145920025719</v>
      </c>
      <c r="H103" s="198">
        <f>'Core Indicators'!AH103</f>
        <v>2</v>
      </c>
      <c r="I103" s="198">
        <f>'Core Indicators'!AP103</f>
        <v>2</v>
      </c>
      <c r="J103" s="198">
        <f>'Core Indicators'!BN103</f>
        <v>3</v>
      </c>
      <c r="K103" s="234">
        <f t="shared" si="49"/>
        <v>2.5145283849401343</v>
      </c>
      <c r="L103" s="157">
        <f t="shared" si="50"/>
        <v>2.261002614939879</v>
      </c>
      <c r="M103" s="199">
        <f t="shared" si="51"/>
        <v>1.4</v>
      </c>
      <c r="N103" s="200">
        <f>'Core Indicators'!DJ103</f>
        <v>2</v>
      </c>
      <c r="O103" s="200">
        <f>'Core Indicators'!DR103</f>
        <v>2</v>
      </c>
      <c r="P103" s="200">
        <f>'Core Indicators'!DZ103</f>
        <v>3</v>
      </c>
      <c r="Q103" s="200">
        <f>'Core Indicators'!EH103</f>
        <v>0</v>
      </c>
      <c r="R103" s="200">
        <f>'Core Indicators'!EP103</f>
        <v>0</v>
      </c>
      <c r="S103" s="158">
        <f t="shared" si="52"/>
        <v>1.4170248394723415</v>
      </c>
      <c r="T103" s="158">
        <f t="shared" si="53"/>
        <v>1.3333333333333333</v>
      </c>
      <c r="U103" s="198">
        <v>1</v>
      </c>
      <c r="V103" s="198">
        <v>1</v>
      </c>
      <c r="W103" s="198">
        <f>'Core Indicators'!EX103</f>
        <v>3</v>
      </c>
      <c r="X103" s="158">
        <f t="shared" si="54"/>
        <v>2</v>
      </c>
      <c r="Y103" s="198">
        <v>1</v>
      </c>
      <c r="Z103" s="158">
        <f t="shared" si="55"/>
        <v>1.5</v>
      </c>
      <c r="AA103" s="198">
        <f>'Core Indicators'!FF103</f>
        <v>1</v>
      </c>
      <c r="AB103" s="198">
        <f t="shared" si="56"/>
        <v>2</v>
      </c>
      <c r="AC103" s="11">
        <f>'Core Indicators'!GD103</f>
        <v>2</v>
      </c>
      <c r="AD103" s="11">
        <f>'Core Indicators'!GL103</f>
        <v>2</v>
      </c>
      <c r="AE103" s="11">
        <f>'Core Indicators'!GT103</f>
        <v>2</v>
      </c>
      <c r="AF103" s="11">
        <f>'Core Indicators'!HB103</f>
        <v>2</v>
      </c>
      <c r="AG103" s="11">
        <f t="shared" si="57"/>
        <v>2</v>
      </c>
      <c r="AH103" s="11">
        <f>'Core Indicators'!HJ103</f>
        <v>2</v>
      </c>
      <c r="AI103" s="11">
        <f>'Core Indicators'!HR103</f>
        <v>2</v>
      </c>
      <c r="AJ103" s="11">
        <f t="shared" si="58"/>
        <v>2</v>
      </c>
      <c r="AK103" s="11">
        <f>'Core Indicators'!HZ103</f>
        <v>2</v>
      </c>
      <c r="AL103" s="11">
        <f>'Core Indicators'!IH103</f>
        <v>2</v>
      </c>
      <c r="AM103" s="11">
        <f>'Core Indicators'!IP103</f>
        <v>2</v>
      </c>
      <c r="AN103" s="11">
        <f t="shared" si="59"/>
        <v>2</v>
      </c>
    </row>
    <row r="104" spans="1:40">
      <c r="A104" s="198" t="str">
        <f>Lists!C:C</f>
        <v>TUR002</v>
      </c>
      <c r="B104" s="157">
        <f t="shared" si="45"/>
        <v>1.5579040269973563</v>
      </c>
      <c r="C104" s="158">
        <f t="shared" si="46"/>
        <v>0</v>
      </c>
      <c r="D104" s="199">
        <f t="shared" si="47"/>
        <v>2.0258125360374097</v>
      </c>
      <c r="E104" s="198">
        <f>'Core Indicators'!R104</f>
        <v>1</v>
      </c>
      <c r="F104" s="198">
        <f>'Core Indicators'!Z104</f>
        <v>2</v>
      </c>
      <c r="G104" s="158">
        <f t="shared" si="48"/>
        <v>1.5130145920025719</v>
      </c>
      <c r="H104" s="198">
        <f>'Core Indicators'!AH104</f>
        <v>2</v>
      </c>
      <c r="I104" s="198">
        <f>'Core Indicators'!AP104</f>
        <v>2</v>
      </c>
      <c r="J104" s="198">
        <f>'Core Indicators'!BN104</f>
        <v>3</v>
      </c>
      <c r="K104" s="234">
        <f t="shared" si="49"/>
        <v>2.5145283849401343</v>
      </c>
      <c r="L104" s="157">
        <f t="shared" si="50"/>
        <v>2.261002614939879</v>
      </c>
      <c r="M104" s="199">
        <f t="shared" si="51"/>
        <v>1.4</v>
      </c>
      <c r="N104" s="200">
        <f>'Core Indicators'!DJ104</f>
        <v>2</v>
      </c>
      <c r="O104" s="200">
        <f>'Core Indicators'!DR104</f>
        <v>2</v>
      </c>
      <c r="P104" s="200">
        <f>'Core Indicators'!DZ104</f>
        <v>3</v>
      </c>
      <c r="Q104" s="200">
        <f>'Core Indicators'!EH104</f>
        <v>0</v>
      </c>
      <c r="R104" s="200">
        <f>'Core Indicators'!EP104</f>
        <v>0</v>
      </c>
      <c r="S104" s="158">
        <f t="shared" si="52"/>
        <v>1.4170248394723415</v>
      </c>
      <c r="T104" s="158">
        <f t="shared" si="53"/>
        <v>1.3333333333333333</v>
      </c>
      <c r="U104" s="198">
        <v>1</v>
      </c>
      <c r="V104" s="198">
        <v>1</v>
      </c>
      <c r="W104" s="198">
        <f>'Core Indicators'!EX104</f>
        <v>3</v>
      </c>
      <c r="X104" s="158">
        <f t="shared" si="54"/>
        <v>2</v>
      </c>
      <c r="Y104" s="198">
        <v>1</v>
      </c>
      <c r="Z104" s="158">
        <f t="shared" si="55"/>
        <v>1.5</v>
      </c>
      <c r="AA104" s="198">
        <f>'Core Indicators'!FF104</f>
        <v>1</v>
      </c>
      <c r="AB104" s="198">
        <f t="shared" si="56"/>
        <v>2</v>
      </c>
      <c r="AC104" s="11">
        <f>'Core Indicators'!GD104</f>
        <v>2</v>
      </c>
      <c r="AD104" s="11">
        <f>'Core Indicators'!GL104</f>
        <v>2</v>
      </c>
      <c r="AE104" s="11">
        <f>'Core Indicators'!GT104</f>
        <v>2</v>
      </c>
      <c r="AF104" s="11">
        <f>'Core Indicators'!HB104</f>
        <v>2</v>
      </c>
      <c r="AG104" s="11">
        <f t="shared" si="57"/>
        <v>2</v>
      </c>
      <c r="AH104" s="11">
        <f>'Core Indicators'!HJ104</f>
        <v>2</v>
      </c>
      <c r="AI104" s="11">
        <f>'Core Indicators'!HR104</f>
        <v>2</v>
      </c>
      <c r="AJ104" s="11">
        <f t="shared" si="58"/>
        <v>2</v>
      </c>
      <c r="AK104" s="11">
        <f>'Core Indicators'!HZ104</f>
        <v>2</v>
      </c>
      <c r="AL104" s="11">
        <f>'Core Indicators'!IH104</f>
        <v>2</v>
      </c>
      <c r="AM104" s="11">
        <f>'Core Indicators'!IP104</f>
        <v>2</v>
      </c>
      <c r="AN104" s="11">
        <f t="shared" si="59"/>
        <v>2</v>
      </c>
    </row>
    <row r="105" spans="1:40">
      <c r="A105" s="198" t="str">
        <f>Lists!C:C</f>
        <v>TUR003</v>
      </c>
      <c r="B105" s="157">
        <f t="shared" si="45"/>
        <v>1.4693729183922064</v>
      </c>
      <c r="C105" s="158">
        <f t="shared" si="46"/>
        <v>0</v>
      </c>
      <c r="D105" s="199">
        <f t="shared" si="47"/>
        <v>2.0258125360374097</v>
      </c>
      <c r="E105" s="198">
        <f>'Core Indicators'!R105</f>
        <v>1</v>
      </c>
      <c r="F105" s="198">
        <f>'Core Indicators'!Z105</f>
        <v>2</v>
      </c>
      <c r="G105" s="158">
        <f t="shared" si="48"/>
        <v>1.5130145920025719</v>
      </c>
      <c r="H105" s="198">
        <f>'Core Indicators'!AH105</f>
        <v>2</v>
      </c>
      <c r="I105" s="198">
        <f>'Core Indicators'!AP105</f>
        <v>2</v>
      </c>
      <c r="J105" s="198">
        <f>'Core Indicators'!BN105</f>
        <v>3</v>
      </c>
      <c r="K105" s="234">
        <f t="shared" si="49"/>
        <v>2.5145283849401343</v>
      </c>
      <c r="L105" s="157">
        <f t="shared" si="50"/>
        <v>2.261002614939879</v>
      </c>
      <c r="M105" s="199">
        <f t="shared" si="51"/>
        <v>1.2</v>
      </c>
      <c r="N105" s="200">
        <f>'Core Indicators'!DJ105</f>
        <v>2</v>
      </c>
      <c r="O105" s="200">
        <f>'Core Indicators'!DR105</f>
        <v>2</v>
      </c>
      <c r="P105" s="200">
        <f>'Core Indicators'!DZ105</f>
        <v>2</v>
      </c>
      <c r="Q105" s="200">
        <f>'Core Indicators'!EH105</f>
        <v>0</v>
      </c>
      <c r="R105" s="200">
        <f>'Core Indicators'!EP105</f>
        <v>0</v>
      </c>
      <c r="S105" s="158">
        <f t="shared" si="52"/>
        <v>1.4170248394723415</v>
      </c>
      <c r="T105" s="158">
        <f t="shared" si="53"/>
        <v>1.3333333333333333</v>
      </c>
      <c r="U105" s="198">
        <v>1</v>
      </c>
      <c r="V105" s="198">
        <v>1</v>
      </c>
      <c r="W105" s="198">
        <f>'Core Indicators'!EX105</f>
        <v>3</v>
      </c>
      <c r="X105" s="158">
        <f t="shared" si="54"/>
        <v>2</v>
      </c>
      <c r="Y105" s="198">
        <v>1</v>
      </c>
      <c r="Z105" s="158">
        <f t="shared" si="55"/>
        <v>1.5</v>
      </c>
      <c r="AA105" s="198">
        <f>'Core Indicators'!FF105</f>
        <v>1</v>
      </c>
      <c r="AB105" s="198">
        <f t="shared" si="56"/>
        <v>2</v>
      </c>
      <c r="AC105" s="11">
        <f>'Core Indicators'!GD105</f>
        <v>2</v>
      </c>
      <c r="AD105" s="11">
        <f>'Core Indicators'!GL105</f>
        <v>2</v>
      </c>
      <c r="AE105" s="11">
        <f>'Core Indicators'!GT105</f>
        <v>2</v>
      </c>
      <c r="AF105" s="11">
        <f>'Core Indicators'!HB105</f>
        <v>2</v>
      </c>
      <c r="AG105" s="11">
        <f t="shared" si="57"/>
        <v>2</v>
      </c>
      <c r="AH105" s="11">
        <f>'Core Indicators'!HJ105</f>
        <v>2</v>
      </c>
      <c r="AI105" s="11">
        <f>'Core Indicators'!HR105</f>
        <v>2</v>
      </c>
      <c r="AJ105" s="11">
        <f t="shared" si="58"/>
        <v>2</v>
      </c>
      <c r="AK105" s="11">
        <f>'Core Indicators'!HZ105</f>
        <v>2</v>
      </c>
      <c r="AL105" s="11">
        <f>'Core Indicators'!IH105</f>
        <v>2</v>
      </c>
      <c r="AM105" s="11">
        <f>'Core Indicators'!IP105</f>
        <v>2</v>
      </c>
      <c r="AN105" s="11">
        <f t="shared" si="59"/>
        <v>2</v>
      </c>
    </row>
    <row r="106" spans="1:40">
      <c r="A106" s="198" t="str">
        <f>Lists!C:C</f>
        <v>TZA001</v>
      </c>
      <c r="B106" s="157">
        <f t="shared" si="45"/>
        <v>1.938005760877197</v>
      </c>
      <c r="C106" s="158">
        <f t="shared" si="46"/>
        <v>2</v>
      </c>
      <c r="D106" s="199">
        <f t="shared" si="47"/>
        <v>2.3503412572452347</v>
      </c>
      <c r="E106" s="198">
        <f>'Core Indicators'!R106</f>
        <v>2</v>
      </c>
      <c r="F106" s="198">
        <f>'Core Indicators'!Z106</f>
        <v>2</v>
      </c>
      <c r="G106" s="158">
        <f t="shared" si="48"/>
        <v>2.0000000000000009</v>
      </c>
      <c r="H106" s="198">
        <f>'Core Indicators'!AH106</f>
        <v>2</v>
      </c>
      <c r="I106" s="198">
        <f>'Core Indicators'!AP106</f>
        <v>3</v>
      </c>
      <c r="J106" s="198" t="str">
        <f>'Core Indicators'!BN106</f>
        <v>x</v>
      </c>
      <c r="K106" s="234">
        <f t="shared" si="49"/>
        <v>3</v>
      </c>
      <c r="L106" s="157">
        <f t="shared" si="50"/>
        <v>2.5145283849401343</v>
      </c>
      <c r="M106" s="199">
        <f t="shared" si="51"/>
        <v>2</v>
      </c>
      <c r="N106" s="200">
        <f>'Core Indicators'!DJ106</f>
        <v>2</v>
      </c>
      <c r="O106" s="200">
        <f>'Core Indicators'!DR106</f>
        <v>2</v>
      </c>
      <c r="P106" s="200">
        <f>'Core Indicators'!DZ106</f>
        <v>2</v>
      </c>
      <c r="Q106" s="200">
        <f>'Core Indicators'!EH106</f>
        <v>2</v>
      </c>
      <c r="R106" s="200">
        <f>'Core Indicators'!EP106</f>
        <v>2</v>
      </c>
      <c r="S106" s="158">
        <f t="shared" si="52"/>
        <v>1.5130145920025719</v>
      </c>
      <c r="T106" s="158">
        <f t="shared" si="53"/>
        <v>1</v>
      </c>
      <c r="U106" s="198">
        <v>1</v>
      </c>
      <c r="V106" s="198">
        <v>1</v>
      </c>
      <c r="W106" s="198" t="str">
        <f>'Core Indicators'!EX106</f>
        <v>x</v>
      </c>
      <c r="X106" s="158">
        <f t="shared" si="54"/>
        <v>1</v>
      </c>
      <c r="Y106" s="198">
        <v>1</v>
      </c>
      <c r="Z106" s="158">
        <f t="shared" si="55"/>
        <v>2</v>
      </c>
      <c r="AA106" s="198">
        <f>'Core Indicators'!FF106</f>
        <v>2</v>
      </c>
      <c r="AB106" s="198">
        <f t="shared" si="56"/>
        <v>2</v>
      </c>
      <c r="AC106" s="11">
        <f>'Core Indicators'!GD106</f>
        <v>2</v>
      </c>
      <c r="AD106" s="11">
        <f>'Core Indicators'!GL106</f>
        <v>2</v>
      </c>
      <c r="AE106" s="11">
        <f>'Core Indicators'!GT106</f>
        <v>2</v>
      </c>
      <c r="AF106" s="11">
        <f>'Core Indicators'!HB106</f>
        <v>2</v>
      </c>
      <c r="AG106" s="11">
        <f t="shared" si="57"/>
        <v>2</v>
      </c>
      <c r="AH106" s="11">
        <f>'Core Indicators'!HJ106</f>
        <v>2</v>
      </c>
      <c r="AI106" s="11">
        <f>'Core Indicators'!HR106</f>
        <v>2</v>
      </c>
      <c r="AJ106" s="11">
        <f t="shared" si="58"/>
        <v>2</v>
      </c>
      <c r="AK106" s="11">
        <f>'Core Indicators'!HZ106</f>
        <v>2</v>
      </c>
      <c r="AL106" s="11">
        <f>'Core Indicators'!IH106</f>
        <v>2</v>
      </c>
      <c r="AM106" s="11">
        <f>'Core Indicators'!IP106</f>
        <v>2</v>
      </c>
      <c r="AN106" s="11">
        <f t="shared" si="59"/>
        <v>2</v>
      </c>
    </row>
    <row r="107" spans="1:40">
      <c r="A107" s="198" t="str">
        <f>Lists!C:C</f>
        <v>TZA002</v>
      </c>
      <c r="B107" s="157">
        <f t="shared" si="45"/>
        <v>1.853904377600772</v>
      </c>
      <c r="C107" s="158">
        <f t="shared" si="46"/>
        <v>2</v>
      </c>
      <c r="D107" s="199">
        <f t="shared" si="47"/>
        <v>2.0000000000000009</v>
      </c>
      <c r="E107" s="198">
        <f>'Core Indicators'!R107</f>
        <v>2</v>
      </c>
      <c r="F107" s="198">
        <f>'Core Indicators'!Z107</f>
        <v>2</v>
      </c>
      <c r="G107" s="158">
        <f t="shared" si="48"/>
        <v>2.0000000000000009</v>
      </c>
      <c r="H107" s="198">
        <f>'Core Indicators'!AH107</f>
        <v>2</v>
      </c>
      <c r="I107" s="198">
        <f>'Core Indicators'!AP107</f>
        <v>2</v>
      </c>
      <c r="J107" s="198" t="str">
        <f>'Core Indicators'!BN107</f>
        <v>x</v>
      </c>
      <c r="K107" s="234">
        <f t="shared" si="49"/>
        <v>2</v>
      </c>
      <c r="L107" s="157">
        <f t="shared" si="50"/>
        <v>2.0000000000000009</v>
      </c>
      <c r="M107" s="199">
        <f t="shared" si="51"/>
        <v>2</v>
      </c>
      <c r="N107" s="200">
        <f>'Core Indicators'!DJ107</f>
        <v>2</v>
      </c>
      <c r="O107" s="200">
        <f>'Core Indicators'!DR107</f>
        <v>2</v>
      </c>
      <c r="P107" s="200">
        <f>'Core Indicators'!DZ107</f>
        <v>2</v>
      </c>
      <c r="Q107" s="200" t="str">
        <f>'Core Indicators'!EH107</f>
        <v>x</v>
      </c>
      <c r="R107" s="200">
        <f>'Core Indicators'!EP107</f>
        <v>2</v>
      </c>
      <c r="S107" s="158">
        <f t="shared" si="52"/>
        <v>1.5130145920025719</v>
      </c>
      <c r="T107" s="158">
        <f t="shared" si="53"/>
        <v>1</v>
      </c>
      <c r="U107" s="198">
        <v>1</v>
      </c>
      <c r="V107" s="198">
        <v>1</v>
      </c>
      <c r="W107" s="198" t="str">
        <f>'Core Indicators'!EX107</f>
        <v>x</v>
      </c>
      <c r="X107" s="158">
        <f t="shared" si="54"/>
        <v>1</v>
      </c>
      <c r="Y107" s="198">
        <v>1</v>
      </c>
      <c r="Z107" s="158">
        <f t="shared" si="55"/>
        <v>2</v>
      </c>
      <c r="AA107" s="198">
        <f>'Core Indicators'!FF107</f>
        <v>2</v>
      </c>
      <c r="AB107" s="198">
        <f t="shared" si="56"/>
        <v>2</v>
      </c>
      <c r="AC107" s="11">
        <f>'Core Indicators'!GD107</f>
        <v>2</v>
      </c>
      <c r="AD107" s="11">
        <f>'Core Indicators'!GL107</f>
        <v>2</v>
      </c>
      <c r="AE107" s="11">
        <f>'Core Indicators'!GT107</f>
        <v>2</v>
      </c>
      <c r="AF107" s="11">
        <f>'Core Indicators'!HB107</f>
        <v>2</v>
      </c>
      <c r="AG107" s="11">
        <f t="shared" si="57"/>
        <v>2</v>
      </c>
      <c r="AH107" s="11">
        <f>'Core Indicators'!HJ107</f>
        <v>2</v>
      </c>
      <c r="AI107" s="11">
        <f>'Core Indicators'!HR107</f>
        <v>2</v>
      </c>
      <c r="AJ107" s="11">
        <f t="shared" si="58"/>
        <v>2</v>
      </c>
      <c r="AK107" s="11">
        <f>'Core Indicators'!HZ107</f>
        <v>2</v>
      </c>
      <c r="AL107" s="11">
        <f>'Core Indicators'!IH107</f>
        <v>2</v>
      </c>
      <c r="AM107" s="11">
        <f>'Core Indicators'!IP107</f>
        <v>2</v>
      </c>
      <c r="AN107" s="11">
        <f t="shared" si="59"/>
        <v>2</v>
      </c>
    </row>
    <row r="108" spans="1:40">
      <c r="A108" s="198" t="str">
        <f>Lists!C:C</f>
        <v>TZA003</v>
      </c>
      <c r="B108" s="157">
        <f t="shared" si="45"/>
        <v>1.938005760877197</v>
      </c>
      <c r="C108" s="158">
        <f t="shared" si="46"/>
        <v>2</v>
      </c>
      <c r="D108" s="199">
        <f t="shared" si="47"/>
        <v>2.3503412572452347</v>
      </c>
      <c r="E108" s="198">
        <f>'Core Indicators'!R108</f>
        <v>2</v>
      </c>
      <c r="F108" s="198">
        <f>'Core Indicators'!Z108</f>
        <v>2</v>
      </c>
      <c r="G108" s="158">
        <f t="shared" si="48"/>
        <v>2.0000000000000009</v>
      </c>
      <c r="H108" s="198">
        <f>'Core Indicators'!AH108</f>
        <v>2</v>
      </c>
      <c r="I108" s="198">
        <f>'Core Indicators'!AP108</f>
        <v>3</v>
      </c>
      <c r="J108" s="198" t="str">
        <f>'Core Indicators'!BN108</f>
        <v>x</v>
      </c>
      <c r="K108" s="234">
        <f t="shared" si="49"/>
        <v>3</v>
      </c>
      <c r="L108" s="157">
        <f t="shared" si="50"/>
        <v>2.5145283849401343</v>
      </c>
      <c r="M108" s="199">
        <f t="shared" si="51"/>
        <v>2</v>
      </c>
      <c r="N108" s="200">
        <f>'Core Indicators'!DJ108</f>
        <v>2</v>
      </c>
      <c r="O108" s="200">
        <f>'Core Indicators'!DR108</f>
        <v>2</v>
      </c>
      <c r="P108" s="200">
        <f>'Core Indicators'!DZ108</f>
        <v>2</v>
      </c>
      <c r="Q108" s="200">
        <f>'Core Indicators'!EH108</f>
        <v>2</v>
      </c>
      <c r="R108" s="200">
        <f>'Core Indicators'!EP108</f>
        <v>2</v>
      </c>
      <c r="S108" s="158">
        <f t="shared" si="52"/>
        <v>1.5130145920025719</v>
      </c>
      <c r="T108" s="158">
        <f t="shared" si="53"/>
        <v>1</v>
      </c>
      <c r="U108" s="198">
        <v>1</v>
      </c>
      <c r="V108" s="198">
        <v>1</v>
      </c>
      <c r="W108" s="198" t="str">
        <f>'Core Indicators'!EX108</f>
        <v>x</v>
      </c>
      <c r="X108" s="158">
        <f t="shared" si="54"/>
        <v>1</v>
      </c>
      <c r="Y108" s="198">
        <v>1</v>
      </c>
      <c r="Z108" s="158">
        <f t="shared" si="55"/>
        <v>2</v>
      </c>
      <c r="AA108" s="198">
        <f>'Core Indicators'!FF108</f>
        <v>2</v>
      </c>
      <c r="AB108" s="198">
        <f t="shared" si="56"/>
        <v>2</v>
      </c>
      <c r="AC108" s="11">
        <f>'Core Indicators'!GD108</f>
        <v>2</v>
      </c>
      <c r="AD108" s="11">
        <f>'Core Indicators'!GL108</f>
        <v>2</v>
      </c>
      <c r="AE108" s="11">
        <f>'Core Indicators'!GT108</f>
        <v>2</v>
      </c>
      <c r="AF108" s="11">
        <f>'Core Indicators'!HB108</f>
        <v>2</v>
      </c>
      <c r="AG108" s="11">
        <f t="shared" si="57"/>
        <v>2</v>
      </c>
      <c r="AH108" s="11">
        <f>'Core Indicators'!HJ108</f>
        <v>2</v>
      </c>
      <c r="AI108" s="11">
        <f>'Core Indicators'!HR108</f>
        <v>2</v>
      </c>
      <c r="AJ108" s="11">
        <f t="shared" si="58"/>
        <v>2</v>
      </c>
      <c r="AK108" s="11">
        <f>'Core Indicators'!HZ108</f>
        <v>2</v>
      </c>
      <c r="AL108" s="11">
        <f>'Core Indicators'!IH108</f>
        <v>2</v>
      </c>
      <c r="AM108" s="11">
        <f>'Core Indicators'!IP108</f>
        <v>2</v>
      </c>
      <c r="AN108" s="11">
        <f t="shared" si="59"/>
        <v>2</v>
      </c>
    </row>
    <row r="109" spans="1:40">
      <c r="A109" s="198" t="str">
        <f>Lists!C:C</f>
        <v>UGA005</v>
      </c>
      <c r="B109" s="157">
        <f t="shared" si="45"/>
        <v>2.3410979205719769</v>
      </c>
      <c r="C109" s="158">
        <f t="shared" si="46"/>
        <v>2</v>
      </c>
      <c r="D109" s="199">
        <f t="shared" si="47"/>
        <v>2.0000000000000009</v>
      </c>
      <c r="E109" s="198">
        <f>'Core Indicators'!R109</f>
        <v>2</v>
      </c>
      <c r="F109" s="198">
        <f>'Core Indicators'!Z109</f>
        <v>2</v>
      </c>
      <c r="G109" s="158">
        <f t="shared" si="48"/>
        <v>2.0000000000000009</v>
      </c>
      <c r="H109" s="198">
        <f>'Core Indicators'!AH109</f>
        <v>2</v>
      </c>
      <c r="I109" s="198">
        <f>'Core Indicators'!AP109</f>
        <v>2</v>
      </c>
      <c r="J109" s="198" t="str">
        <f>'Core Indicators'!BN109</f>
        <v>x</v>
      </c>
      <c r="K109" s="234">
        <f t="shared" si="49"/>
        <v>2</v>
      </c>
      <c r="L109" s="157">
        <f t="shared" si="50"/>
        <v>2.0000000000000009</v>
      </c>
      <c r="M109" s="199">
        <f t="shared" si="51"/>
        <v>3</v>
      </c>
      <c r="N109" s="200">
        <f>'Core Indicators'!DJ109</f>
        <v>3</v>
      </c>
      <c r="O109" s="200">
        <f>'Core Indicators'!DR109</f>
        <v>3</v>
      </c>
      <c r="P109" s="200">
        <f>'Core Indicators'!DZ109</f>
        <v>3</v>
      </c>
      <c r="Q109" s="200">
        <f>'Core Indicators'!EH109</f>
        <v>3</v>
      </c>
      <c r="R109" s="200">
        <f>'Core Indicators'!EP109</f>
        <v>3</v>
      </c>
      <c r="S109" s="158">
        <f t="shared" si="52"/>
        <v>1.5130145920025719</v>
      </c>
      <c r="T109" s="158">
        <f t="shared" si="53"/>
        <v>1</v>
      </c>
      <c r="U109" s="198">
        <v>1</v>
      </c>
      <c r="V109" s="198">
        <v>1</v>
      </c>
      <c r="W109" s="198" t="str">
        <f>'Core Indicators'!EX109</f>
        <v>x</v>
      </c>
      <c r="X109" s="158">
        <f t="shared" si="54"/>
        <v>1</v>
      </c>
      <c r="Y109" s="198">
        <v>1</v>
      </c>
      <c r="Z109" s="158">
        <f t="shared" si="55"/>
        <v>2</v>
      </c>
      <c r="AA109" s="198">
        <f>'Core Indicators'!FF109</f>
        <v>2</v>
      </c>
      <c r="AB109" s="198">
        <f t="shared" si="56"/>
        <v>2</v>
      </c>
      <c r="AC109" s="11">
        <f>'Core Indicators'!GD109</f>
        <v>2</v>
      </c>
      <c r="AD109" s="11">
        <f>'Core Indicators'!GL109</f>
        <v>2</v>
      </c>
      <c r="AE109" s="11">
        <f>'Core Indicators'!GT109</f>
        <v>2</v>
      </c>
      <c r="AF109" s="11">
        <f>'Core Indicators'!HB109</f>
        <v>2</v>
      </c>
      <c r="AG109" s="11">
        <f t="shared" si="57"/>
        <v>2</v>
      </c>
      <c r="AH109" s="11">
        <f>'Core Indicators'!HJ109</f>
        <v>2</v>
      </c>
      <c r="AI109" s="11">
        <f>'Core Indicators'!HR109</f>
        <v>2</v>
      </c>
      <c r="AJ109" s="11">
        <f t="shared" si="58"/>
        <v>2</v>
      </c>
      <c r="AK109" s="11">
        <f>'Core Indicators'!HZ109</f>
        <v>2</v>
      </c>
      <c r="AL109" s="11">
        <f>'Core Indicators'!IH109</f>
        <v>2</v>
      </c>
      <c r="AM109" s="11">
        <f>'Core Indicators'!IP109</f>
        <v>2</v>
      </c>
      <c r="AN109" s="11">
        <f t="shared" si="59"/>
        <v>2</v>
      </c>
    </row>
    <row r="110" spans="1:40">
      <c r="A110" s="198" t="str">
        <f>Lists!C:C</f>
        <v>UKR002</v>
      </c>
      <c r="B110" s="157">
        <f t="shared" si="45"/>
        <v>1.7643498655900842</v>
      </c>
      <c r="C110" s="158">
        <f t="shared" si="46"/>
        <v>0</v>
      </c>
      <c r="D110" s="199">
        <f t="shared" si="47"/>
        <v>1.8435047902953339</v>
      </c>
      <c r="E110" s="198">
        <f>'Core Indicators'!R110</f>
        <v>1</v>
      </c>
      <c r="F110" s="198">
        <f>'Core Indicators'!Z110</f>
        <v>2</v>
      </c>
      <c r="G110" s="158">
        <f t="shared" si="48"/>
        <v>1.5130145920025719</v>
      </c>
      <c r="H110" s="198">
        <f>'Core Indicators'!AH110</f>
        <v>2</v>
      </c>
      <c r="I110" s="198">
        <f>'Core Indicators'!AP110</f>
        <v>2</v>
      </c>
      <c r="J110" s="198">
        <f>'Core Indicators'!BN110</f>
        <v>2</v>
      </c>
      <c r="K110" s="234">
        <f t="shared" si="49"/>
        <v>2.0000000000000009</v>
      </c>
      <c r="L110" s="157">
        <f t="shared" si="50"/>
        <v>2.0000000000000009</v>
      </c>
      <c r="M110" s="199">
        <f t="shared" si="51"/>
        <v>2</v>
      </c>
      <c r="N110" s="200">
        <f>'Core Indicators'!DJ110</f>
        <v>2</v>
      </c>
      <c r="O110" s="200">
        <f>'Core Indicators'!DR110</f>
        <v>2</v>
      </c>
      <c r="P110" s="200">
        <f>'Core Indicators'!DZ110</f>
        <v>2</v>
      </c>
      <c r="Q110" s="200">
        <f>'Core Indicators'!EH110</f>
        <v>2</v>
      </c>
      <c r="R110" s="200">
        <f>'Core Indicators'!EP110</f>
        <v>2</v>
      </c>
      <c r="S110" s="158">
        <f t="shared" si="52"/>
        <v>1.3347538910711658</v>
      </c>
      <c r="T110" s="158">
        <f t="shared" si="53"/>
        <v>1.1666666666666667</v>
      </c>
      <c r="U110" s="198">
        <v>1</v>
      </c>
      <c r="V110" s="198">
        <v>1</v>
      </c>
      <c r="W110" s="198">
        <f>'Core Indicators'!EX110</f>
        <v>2</v>
      </c>
      <c r="X110" s="158">
        <f t="shared" si="54"/>
        <v>1.5</v>
      </c>
      <c r="Y110" s="198">
        <v>1</v>
      </c>
      <c r="Z110" s="158">
        <f t="shared" si="55"/>
        <v>1.5</v>
      </c>
      <c r="AA110" s="198">
        <f>'Core Indicators'!FF110</f>
        <v>1</v>
      </c>
      <c r="AB110" s="198">
        <f t="shared" si="56"/>
        <v>2</v>
      </c>
      <c r="AC110" s="11">
        <f>'Core Indicators'!GD110</f>
        <v>2</v>
      </c>
      <c r="AD110" s="11">
        <f>'Core Indicators'!GL110</f>
        <v>2</v>
      </c>
      <c r="AE110" s="11">
        <f>'Core Indicators'!GT110</f>
        <v>2</v>
      </c>
      <c r="AF110" s="11">
        <f>'Core Indicators'!HB110</f>
        <v>2</v>
      </c>
      <c r="AG110" s="11">
        <f t="shared" si="57"/>
        <v>2</v>
      </c>
      <c r="AH110" s="11">
        <f>'Core Indicators'!HJ110</f>
        <v>2</v>
      </c>
      <c r="AI110" s="11">
        <f>'Core Indicators'!HR110</f>
        <v>2</v>
      </c>
      <c r="AJ110" s="11">
        <f t="shared" si="58"/>
        <v>2</v>
      </c>
      <c r="AK110" s="11">
        <f>'Core Indicators'!HZ110</f>
        <v>2</v>
      </c>
      <c r="AL110" s="11">
        <f>'Core Indicators'!IH110</f>
        <v>2</v>
      </c>
      <c r="AM110" s="11">
        <f>'Core Indicators'!IP110</f>
        <v>2</v>
      </c>
      <c r="AN110" s="11">
        <f t="shared" si="59"/>
        <v>2</v>
      </c>
    </row>
    <row r="111" spans="1:40">
      <c r="A111" s="198" t="str">
        <f>Lists!C:C</f>
        <v>VEN001</v>
      </c>
      <c r="B111" s="157">
        <f t="shared" si="45"/>
        <v>2.5455661846702737</v>
      </c>
      <c r="C111" s="158">
        <f t="shared" si="46"/>
        <v>0</v>
      </c>
      <c r="D111" s="199">
        <f t="shared" si="47"/>
        <v>2.386461030327816</v>
      </c>
      <c r="E111" s="198">
        <f>'Core Indicators'!R111</f>
        <v>1</v>
      </c>
      <c r="F111" s="198">
        <f>'Core Indicators'!Z111</f>
        <v>2</v>
      </c>
      <c r="G111" s="158">
        <f t="shared" si="48"/>
        <v>1.5130145920025719</v>
      </c>
      <c r="H111" s="198">
        <f>'Core Indicators'!AH111</f>
        <v>3</v>
      </c>
      <c r="I111" s="198">
        <f>'Core Indicators'!AP111</f>
        <v>2</v>
      </c>
      <c r="J111" s="198">
        <f>'Core Indicators'!BN111</f>
        <v>3</v>
      </c>
      <c r="K111" s="234">
        <f t="shared" si="49"/>
        <v>2.5145283849401343</v>
      </c>
      <c r="L111" s="157">
        <f t="shared" si="50"/>
        <v>2.7607914963998721</v>
      </c>
      <c r="M111" s="199">
        <f t="shared" si="51"/>
        <v>3</v>
      </c>
      <c r="N111" s="200">
        <f>'Core Indicators'!DJ111</f>
        <v>3</v>
      </c>
      <c r="O111" s="200">
        <f>'Core Indicators'!DR111</f>
        <v>3</v>
      </c>
      <c r="P111" s="200">
        <f>'Core Indicators'!DZ111</f>
        <v>3</v>
      </c>
      <c r="Q111" s="200">
        <f>'Core Indicators'!EH111</f>
        <v>3</v>
      </c>
      <c r="R111" s="200">
        <f>'Core Indicators'!EP111</f>
        <v>3</v>
      </c>
      <c r="S111" s="158">
        <f t="shared" si="52"/>
        <v>1.9351898568610773</v>
      </c>
      <c r="T111" s="158">
        <f t="shared" si="53"/>
        <v>1.3333333333333333</v>
      </c>
      <c r="U111" s="198">
        <v>1</v>
      </c>
      <c r="V111" s="198">
        <v>1</v>
      </c>
      <c r="W111" s="198">
        <f>'Core Indicators'!EX111</f>
        <v>3</v>
      </c>
      <c r="X111" s="158">
        <f t="shared" si="54"/>
        <v>2</v>
      </c>
      <c r="Y111" s="198">
        <v>1</v>
      </c>
      <c r="Z111" s="158">
        <f t="shared" si="55"/>
        <v>2.5</v>
      </c>
      <c r="AA111" s="198">
        <f>'Core Indicators'!FF111</f>
        <v>3</v>
      </c>
      <c r="AB111" s="198">
        <f t="shared" si="56"/>
        <v>2</v>
      </c>
      <c r="AC111" s="11">
        <f>'Core Indicators'!GD111</f>
        <v>2</v>
      </c>
      <c r="AD111" s="11">
        <f>'Core Indicators'!GL111</f>
        <v>2</v>
      </c>
      <c r="AE111" s="11">
        <f>'Core Indicators'!GT111</f>
        <v>2</v>
      </c>
      <c r="AF111" s="11">
        <f>'Core Indicators'!HB111</f>
        <v>2</v>
      </c>
      <c r="AG111" s="11">
        <f t="shared" si="57"/>
        <v>2</v>
      </c>
      <c r="AH111" s="11">
        <f>'Core Indicators'!HJ111</f>
        <v>2</v>
      </c>
      <c r="AI111" s="11">
        <f>'Core Indicators'!HR111</f>
        <v>2</v>
      </c>
      <c r="AJ111" s="11">
        <f t="shared" si="58"/>
        <v>2</v>
      </c>
      <c r="AK111" s="11">
        <f>'Core Indicators'!HZ111</f>
        <v>2</v>
      </c>
      <c r="AL111" s="11">
        <f>'Core Indicators'!IH111</f>
        <v>2</v>
      </c>
      <c r="AM111" s="11">
        <f>'Core Indicators'!IP111</f>
        <v>2</v>
      </c>
      <c r="AN111" s="11">
        <f t="shared" si="59"/>
        <v>2</v>
      </c>
    </row>
    <row r="112" spans="1:40">
      <c r="A112" s="198" t="str">
        <f>Lists!C:C</f>
        <v>VEN002</v>
      </c>
      <c r="B112" s="157">
        <f t="shared" si="45"/>
        <v>2.532933337274565</v>
      </c>
      <c r="C112" s="158">
        <f t="shared" si="46"/>
        <v>0</v>
      </c>
      <c r="D112" s="199">
        <f t="shared" si="47"/>
        <v>2.6959907756731507</v>
      </c>
      <c r="E112" s="198">
        <f>'Core Indicators'!R112</f>
        <v>2</v>
      </c>
      <c r="F112" s="198">
        <f>'Core Indicators'!Z112</f>
        <v>2</v>
      </c>
      <c r="G112" s="158">
        <f t="shared" si="48"/>
        <v>2.0000000000000009</v>
      </c>
      <c r="H112" s="198">
        <f>'Core Indicators'!AH112</f>
        <v>3</v>
      </c>
      <c r="I112" s="198">
        <f>'Core Indicators'!AP112</f>
        <v>3</v>
      </c>
      <c r="J112" s="198">
        <f>'Core Indicators'!BN112</f>
        <v>3</v>
      </c>
      <c r="K112" s="234">
        <f t="shared" si="49"/>
        <v>3.0000000000000004</v>
      </c>
      <c r="L112" s="157">
        <f t="shared" si="50"/>
        <v>3.0000000000000004</v>
      </c>
      <c r="M112" s="199">
        <f t="shared" si="51"/>
        <v>3</v>
      </c>
      <c r="N112" s="200">
        <f>'Core Indicators'!DJ112</f>
        <v>3</v>
      </c>
      <c r="O112" s="200">
        <f>'Core Indicators'!DR112</f>
        <v>3</v>
      </c>
      <c r="P112" s="200">
        <f>'Core Indicators'!DZ112</f>
        <v>3</v>
      </c>
      <c r="Q112" s="200">
        <f>'Core Indicators'!EH112</f>
        <v>3</v>
      </c>
      <c r="R112" s="200">
        <f>'Core Indicators'!EP112</f>
        <v>3</v>
      </c>
      <c r="S112" s="158">
        <f t="shared" si="52"/>
        <v>1.6725508526243122</v>
      </c>
      <c r="T112" s="158">
        <f t="shared" si="53"/>
        <v>1.3333333333333333</v>
      </c>
      <c r="U112" s="198">
        <v>1</v>
      </c>
      <c r="V112" s="198">
        <v>1</v>
      </c>
      <c r="W112" s="198">
        <f>'Core Indicators'!EX112</f>
        <v>3</v>
      </c>
      <c r="X112" s="158">
        <f t="shared" si="54"/>
        <v>2</v>
      </c>
      <c r="Y112" s="198">
        <v>1</v>
      </c>
      <c r="Z112" s="158">
        <f t="shared" si="55"/>
        <v>2</v>
      </c>
      <c r="AA112" s="198">
        <f>'Core Indicators'!FF112</f>
        <v>2</v>
      </c>
      <c r="AB112" s="198">
        <f t="shared" si="56"/>
        <v>2</v>
      </c>
      <c r="AC112" s="11">
        <f>'Core Indicators'!GD112</f>
        <v>2</v>
      </c>
      <c r="AD112" s="11">
        <f>'Core Indicators'!GL112</f>
        <v>2</v>
      </c>
      <c r="AE112" s="11">
        <f>'Core Indicators'!GT112</f>
        <v>2</v>
      </c>
      <c r="AF112" s="11">
        <f>'Core Indicators'!HB112</f>
        <v>2</v>
      </c>
      <c r="AG112" s="11">
        <f t="shared" si="57"/>
        <v>2</v>
      </c>
      <c r="AH112" s="11">
        <f>'Core Indicators'!HJ112</f>
        <v>2</v>
      </c>
      <c r="AI112" s="11">
        <f>'Core Indicators'!HR112</f>
        <v>2</v>
      </c>
      <c r="AJ112" s="11">
        <f t="shared" si="58"/>
        <v>2</v>
      </c>
      <c r="AK112" s="11">
        <f>'Core Indicators'!HZ112</f>
        <v>2</v>
      </c>
      <c r="AL112" s="11">
        <f>'Core Indicators'!IH112</f>
        <v>2</v>
      </c>
      <c r="AM112" s="11">
        <f>'Core Indicators'!IP112</f>
        <v>2</v>
      </c>
      <c r="AN112" s="11">
        <f t="shared" si="59"/>
        <v>2</v>
      </c>
    </row>
    <row r="113" spans="1:40">
      <c r="A113" s="198" t="str">
        <f>Lists!C:C</f>
        <v>VEN003</v>
      </c>
      <c r="B113" s="157">
        <f t="shared" si="45"/>
        <v>2.5045108876948552</v>
      </c>
      <c r="C113" s="158">
        <f t="shared" si="46"/>
        <v>0</v>
      </c>
      <c r="D113" s="199">
        <f t="shared" si="47"/>
        <v>2.5651236182958916</v>
      </c>
      <c r="E113" s="198">
        <f>'Core Indicators'!R113</f>
        <v>1</v>
      </c>
      <c r="F113" s="198">
        <f>'Core Indicators'!Z113</f>
        <v>2</v>
      </c>
      <c r="G113" s="158">
        <f t="shared" si="48"/>
        <v>1.5130145920025719</v>
      </c>
      <c r="H113" s="198">
        <f>'Core Indicators'!AH113</f>
        <v>3</v>
      </c>
      <c r="I113" s="198">
        <f>'Core Indicators'!AP113</f>
        <v>3</v>
      </c>
      <c r="J113" s="198">
        <f>'Core Indicators'!BN113</f>
        <v>3</v>
      </c>
      <c r="K113" s="234">
        <f t="shared" si="49"/>
        <v>3.0000000000000004</v>
      </c>
      <c r="L113" s="157">
        <f t="shared" si="50"/>
        <v>3.0000000000000004</v>
      </c>
      <c r="M113" s="199">
        <f t="shared" si="51"/>
        <v>3</v>
      </c>
      <c r="N113" s="200">
        <f>'Core Indicators'!DJ113</f>
        <v>3</v>
      </c>
      <c r="O113" s="200">
        <f>'Core Indicators'!DR113</f>
        <v>3</v>
      </c>
      <c r="P113" s="200">
        <f>'Core Indicators'!DZ113</f>
        <v>3</v>
      </c>
      <c r="Q113" s="200">
        <f>'Core Indicators'!EH113</f>
        <v>3</v>
      </c>
      <c r="R113" s="200">
        <f>'Core Indicators'!EP113</f>
        <v>3</v>
      </c>
      <c r="S113" s="158">
        <f t="shared" si="52"/>
        <v>1.6725508526243122</v>
      </c>
      <c r="T113" s="158">
        <f t="shared" si="53"/>
        <v>1.3333333333333333</v>
      </c>
      <c r="U113" s="198">
        <v>1</v>
      </c>
      <c r="V113" s="198">
        <v>1</v>
      </c>
      <c r="W113" s="198">
        <f>'Core Indicators'!EX113</f>
        <v>3</v>
      </c>
      <c r="X113" s="158">
        <f t="shared" si="54"/>
        <v>2</v>
      </c>
      <c r="Y113" s="198">
        <v>1</v>
      </c>
      <c r="Z113" s="158">
        <f t="shared" si="55"/>
        <v>2</v>
      </c>
      <c r="AA113" s="198">
        <f>'Core Indicators'!FF113</f>
        <v>2</v>
      </c>
      <c r="AB113" s="198">
        <f t="shared" si="56"/>
        <v>2</v>
      </c>
      <c r="AC113" s="11">
        <f>'Core Indicators'!GD113</f>
        <v>2</v>
      </c>
      <c r="AD113" s="11">
        <f>'Core Indicators'!GL113</f>
        <v>2</v>
      </c>
      <c r="AE113" s="11">
        <f>'Core Indicators'!GT113</f>
        <v>2</v>
      </c>
      <c r="AF113" s="11">
        <f>'Core Indicators'!HB113</f>
        <v>2</v>
      </c>
      <c r="AG113" s="11">
        <f t="shared" si="57"/>
        <v>2</v>
      </c>
      <c r="AH113" s="11">
        <f>'Core Indicators'!HJ113</f>
        <v>2</v>
      </c>
      <c r="AI113" s="11">
        <f>'Core Indicators'!HR113</f>
        <v>2</v>
      </c>
      <c r="AJ113" s="11">
        <f t="shared" si="58"/>
        <v>2</v>
      </c>
      <c r="AK113" s="11">
        <f>'Core Indicators'!HZ113</f>
        <v>2</v>
      </c>
      <c r="AL113" s="11">
        <f>'Core Indicators'!IH113</f>
        <v>2</v>
      </c>
      <c r="AM113" s="11">
        <f>'Core Indicators'!IP113</f>
        <v>2</v>
      </c>
      <c r="AN113" s="11">
        <f t="shared" si="59"/>
        <v>2</v>
      </c>
    </row>
    <row r="114" spans="1:40">
      <c r="A114" s="198" t="str">
        <f>Lists!C:C</f>
        <v>YEM001</v>
      </c>
      <c r="B114" s="157">
        <f t="shared" si="45"/>
        <v>2.2165081142474397</v>
      </c>
      <c r="C114" s="158">
        <f t="shared" si="46"/>
        <v>0</v>
      </c>
      <c r="D114" s="199">
        <f t="shared" si="47"/>
        <v>2.0258125360374097</v>
      </c>
      <c r="E114" s="198">
        <f>'Core Indicators'!R114</f>
        <v>1</v>
      </c>
      <c r="F114" s="198">
        <f>'Core Indicators'!Z114</f>
        <v>2</v>
      </c>
      <c r="G114" s="158">
        <f t="shared" si="48"/>
        <v>1.5130145920025719</v>
      </c>
      <c r="H114" s="198">
        <f>'Core Indicators'!AH114</f>
        <v>2</v>
      </c>
      <c r="I114" s="198">
        <f>'Core Indicators'!AP114</f>
        <v>2</v>
      </c>
      <c r="J114" s="198">
        <f>'Core Indicators'!BN114</f>
        <v>3</v>
      </c>
      <c r="K114" s="234">
        <f t="shared" si="49"/>
        <v>2.5145283849401343</v>
      </c>
      <c r="L114" s="157">
        <f t="shared" si="50"/>
        <v>2.261002614939879</v>
      </c>
      <c r="M114" s="199">
        <f t="shared" si="51"/>
        <v>2.8</v>
      </c>
      <c r="N114" s="200">
        <f>'Core Indicators'!DJ114</f>
        <v>2</v>
      </c>
      <c r="O114" s="200">
        <f>'Core Indicators'!DR114</f>
        <v>3</v>
      </c>
      <c r="P114" s="200">
        <f>'Core Indicators'!DZ114</f>
        <v>3</v>
      </c>
      <c r="Q114" s="200">
        <f>'Core Indicators'!EH114</f>
        <v>3</v>
      </c>
      <c r="R114" s="200">
        <f>'Core Indicators'!EP114</f>
        <v>3</v>
      </c>
      <c r="S114" s="158">
        <f t="shared" si="52"/>
        <v>1.4170248394723415</v>
      </c>
      <c r="T114" s="158">
        <f t="shared" si="53"/>
        <v>1.3333333333333333</v>
      </c>
      <c r="U114" s="198">
        <v>1</v>
      </c>
      <c r="V114" s="198">
        <v>1</v>
      </c>
      <c r="W114" s="198">
        <f>'Core Indicators'!EX114</f>
        <v>3</v>
      </c>
      <c r="X114" s="158">
        <f t="shared" si="54"/>
        <v>2</v>
      </c>
      <c r="Y114" s="198">
        <v>1</v>
      </c>
      <c r="Z114" s="158">
        <f t="shared" si="55"/>
        <v>1.5</v>
      </c>
      <c r="AA114" s="198">
        <f>'Core Indicators'!FF114</f>
        <v>1</v>
      </c>
      <c r="AB114" s="198">
        <f t="shared" si="56"/>
        <v>2</v>
      </c>
      <c r="AC114" s="11">
        <f>'Core Indicators'!GD114</f>
        <v>2</v>
      </c>
      <c r="AD114" s="11">
        <f>'Core Indicators'!GL114</f>
        <v>2</v>
      </c>
      <c r="AE114" s="11">
        <f>'Core Indicators'!GT114</f>
        <v>2</v>
      </c>
      <c r="AF114" s="11">
        <f>'Core Indicators'!HB114</f>
        <v>2</v>
      </c>
      <c r="AG114" s="11">
        <f t="shared" si="57"/>
        <v>2</v>
      </c>
      <c r="AH114" s="11">
        <f>'Core Indicators'!HJ114</f>
        <v>2</v>
      </c>
      <c r="AI114" s="11">
        <f>'Core Indicators'!HR114</f>
        <v>2</v>
      </c>
      <c r="AJ114" s="11">
        <f t="shared" si="58"/>
        <v>2</v>
      </c>
      <c r="AK114" s="11">
        <f>'Core Indicators'!HZ114</f>
        <v>2</v>
      </c>
      <c r="AL114" s="11">
        <f>'Core Indicators'!IH114</f>
        <v>2</v>
      </c>
      <c r="AM114" s="11">
        <f>'Core Indicators'!IP114</f>
        <v>2</v>
      </c>
      <c r="AN114" s="11">
        <f t="shared" si="59"/>
        <v>2</v>
      </c>
    </row>
    <row r="115" spans="1:40">
      <c r="A115" s="198" t="str">
        <f>Lists!C:C</f>
        <v>YEM002</v>
      </c>
      <c r="B115" s="157">
        <f t="shared" si="45"/>
        <v>1.3444324331915727</v>
      </c>
      <c r="C115" s="158">
        <f t="shared" si="46"/>
        <v>0</v>
      </c>
      <c r="D115" s="199">
        <f t="shared" si="47"/>
        <v>1.5323925120668891</v>
      </c>
      <c r="E115" s="198">
        <f>'Core Indicators'!R115</f>
        <v>1</v>
      </c>
      <c r="F115" s="198">
        <f>'Core Indicators'!Z115</f>
        <v>2</v>
      </c>
      <c r="G115" s="158">
        <f t="shared" si="48"/>
        <v>1.5130145920025719</v>
      </c>
      <c r="H115" s="198">
        <f>'Core Indicators'!AH115</f>
        <v>1</v>
      </c>
      <c r="I115" s="198">
        <f>'Core Indicators'!AP115</f>
        <v>1</v>
      </c>
      <c r="J115" s="198">
        <f>'Core Indicators'!BN115</f>
        <v>3</v>
      </c>
      <c r="K115" s="234">
        <f t="shared" si="49"/>
        <v>2.0550443225426682</v>
      </c>
      <c r="L115" s="157">
        <f t="shared" si="50"/>
        <v>1.5420517253167729</v>
      </c>
      <c r="M115" s="199">
        <f t="shared" si="51"/>
        <v>1.2</v>
      </c>
      <c r="N115" s="200">
        <f>'Core Indicators'!DJ115</f>
        <v>2</v>
      </c>
      <c r="O115" s="200">
        <f>'Core Indicators'!DR115</f>
        <v>1</v>
      </c>
      <c r="P115" s="200">
        <f>'Core Indicators'!DZ115</f>
        <v>1</v>
      </c>
      <c r="Q115" s="200">
        <f>'Core Indicators'!EH115</f>
        <v>1</v>
      </c>
      <c r="R115" s="200">
        <f>'Core Indicators'!EP115</f>
        <v>1</v>
      </c>
      <c r="S115" s="158">
        <f t="shared" si="52"/>
        <v>1.4170248394723415</v>
      </c>
      <c r="T115" s="158">
        <f t="shared" si="53"/>
        <v>1.3333333333333333</v>
      </c>
      <c r="U115" s="198">
        <v>1</v>
      </c>
      <c r="V115" s="198">
        <v>1</v>
      </c>
      <c r="W115" s="198">
        <f>'Core Indicators'!EX115</f>
        <v>3</v>
      </c>
      <c r="X115" s="158">
        <f t="shared" si="54"/>
        <v>2</v>
      </c>
      <c r="Y115" s="198">
        <v>1</v>
      </c>
      <c r="Z115" s="158">
        <f t="shared" si="55"/>
        <v>1.5</v>
      </c>
      <c r="AA115" s="198">
        <f>'Core Indicators'!FF115</f>
        <v>1</v>
      </c>
      <c r="AB115" s="198">
        <f t="shared" si="56"/>
        <v>2</v>
      </c>
      <c r="AC115" s="11">
        <f>'Core Indicators'!GD115</f>
        <v>2</v>
      </c>
      <c r="AD115" s="11">
        <f>'Core Indicators'!GL115</f>
        <v>2</v>
      </c>
      <c r="AE115" s="11">
        <f>'Core Indicators'!GT115</f>
        <v>2</v>
      </c>
      <c r="AF115" s="11">
        <f>'Core Indicators'!HB115</f>
        <v>2</v>
      </c>
      <c r="AG115" s="11">
        <f t="shared" si="57"/>
        <v>2</v>
      </c>
      <c r="AH115" s="11">
        <f>'Core Indicators'!HJ115</f>
        <v>2</v>
      </c>
      <c r="AI115" s="11">
        <f>'Core Indicators'!HR115</f>
        <v>2</v>
      </c>
      <c r="AJ115" s="11">
        <f t="shared" si="58"/>
        <v>2</v>
      </c>
      <c r="AK115" s="11">
        <f>'Core Indicators'!HZ115</f>
        <v>2</v>
      </c>
      <c r="AL115" s="11">
        <f>'Core Indicators'!IH115</f>
        <v>2</v>
      </c>
      <c r="AM115" s="11">
        <f>'Core Indicators'!IP115</f>
        <v>2</v>
      </c>
      <c r="AN115" s="11">
        <f t="shared" si="59"/>
        <v>2</v>
      </c>
    </row>
  </sheetData>
  <mergeCells count="1">
    <mergeCell ref="A1:AN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617283"/>
  </sheetPr>
  <dimension ref="A1:X118"/>
  <sheetViews>
    <sheetView workbookViewId="0">
      <selection sqref="A1:V1"/>
    </sheetView>
  </sheetViews>
  <sheetFormatPr baseColWidth="10" defaultColWidth="8.83203125" defaultRowHeight="15"/>
  <cols>
    <col min="2" max="2" width="10.5" bestFit="1" customWidth="1"/>
    <col min="3" max="3" width="9.5" customWidth="1"/>
  </cols>
  <sheetData>
    <row r="1" spans="1:22">
      <c r="A1" s="289"/>
      <c r="B1" s="271"/>
      <c r="C1" s="271"/>
      <c r="D1" s="271"/>
      <c r="E1" s="271"/>
      <c r="F1" s="271"/>
      <c r="G1" s="271"/>
      <c r="H1" s="271"/>
      <c r="I1" s="271"/>
      <c r="J1" s="271"/>
      <c r="K1" s="271"/>
      <c r="L1" s="271"/>
      <c r="M1" s="271"/>
      <c r="N1" s="271"/>
      <c r="O1" s="271"/>
      <c r="P1" s="271"/>
      <c r="Q1" s="271"/>
      <c r="R1" s="271"/>
      <c r="S1" s="271"/>
      <c r="T1" s="271"/>
      <c r="U1" s="271"/>
      <c r="V1" s="271"/>
    </row>
    <row r="2" spans="1:22">
      <c r="A2" s="201" t="s">
        <v>17</v>
      </c>
      <c r="B2" s="202" t="s">
        <v>7155</v>
      </c>
      <c r="C2" s="202" t="s">
        <v>6732</v>
      </c>
      <c r="D2" s="202" t="s">
        <v>6733</v>
      </c>
      <c r="E2" s="202" t="s">
        <v>6734</v>
      </c>
      <c r="F2" s="202" t="s">
        <v>6737</v>
      </c>
      <c r="G2" s="202" t="s">
        <v>6742</v>
      </c>
      <c r="H2" s="202" t="s">
        <v>6743</v>
      </c>
      <c r="I2" s="202" t="s">
        <v>6744</v>
      </c>
      <c r="J2" s="202" t="s">
        <v>6745</v>
      </c>
      <c r="K2" s="202" t="s">
        <v>6746</v>
      </c>
      <c r="L2" s="202" t="s">
        <v>6688</v>
      </c>
      <c r="M2" s="202" t="s">
        <v>70</v>
      </c>
      <c r="N2" s="202" t="s">
        <v>82</v>
      </c>
      <c r="O2" s="202" t="s">
        <v>72</v>
      </c>
      <c r="P2" s="202" t="s">
        <v>84</v>
      </c>
      <c r="Q2" s="202" t="s">
        <v>66</v>
      </c>
      <c r="R2" s="202" t="s">
        <v>80</v>
      </c>
      <c r="S2" s="202" t="s">
        <v>74</v>
      </c>
      <c r="T2" s="202" t="s">
        <v>6692</v>
      </c>
      <c r="U2" s="202" t="s">
        <v>76</v>
      </c>
      <c r="V2" s="202" t="s">
        <v>7156</v>
      </c>
    </row>
    <row r="3" spans="1:22">
      <c r="A3" s="202" t="str">
        <f>Lists!C:C</f>
        <v>AFG001</v>
      </c>
      <c r="B3" s="203">
        <f>_xlfn.DAYS(About!$A$3,'Core Indicators'!U3)</f>
        <v>0</v>
      </c>
      <c r="C3" s="203">
        <f>_xlfn.DAYS(About!$A$3,'Core Indicators'!AC3)</f>
        <v>0</v>
      </c>
      <c r="D3" s="203">
        <f>_xlfn.DAYS(About!$A$3,'Core Indicators'!AK3)</f>
        <v>0</v>
      </c>
      <c r="E3" s="203">
        <f>_xlfn.DAYS(About!$A$3,'Core Indicators'!AS3)</f>
        <v>0</v>
      </c>
      <c r="F3" s="203">
        <f>_xlfn.DAYS(About!$A$3,'Core Indicators'!BQ3)</f>
        <v>0</v>
      </c>
      <c r="G3" s="203">
        <f>_xlfn.DAYS(About!$A$3,'Core Indicators'!DM3)</f>
        <v>0</v>
      </c>
      <c r="H3" s="203">
        <f>_xlfn.DAYS(About!$A$3,'Core Indicators'!DU3)</f>
        <v>0</v>
      </c>
      <c r="I3" s="203">
        <f>_xlfn.DAYS(About!$A$3,'Core Indicators'!EC3)</f>
        <v>0</v>
      </c>
      <c r="J3" s="203">
        <f>_xlfn.DAYS(About!$A$3,'Core Indicators'!EK3)</f>
        <v>0</v>
      </c>
      <c r="K3" s="203">
        <f>_xlfn.DAYS(About!$A$3,'Core Indicators'!ES3)</f>
        <v>0</v>
      </c>
      <c r="L3" s="203">
        <f>_xlfn.DAYS(About!$A$3,'Core Indicators'!FI3)</f>
        <v>0</v>
      </c>
      <c r="M3" s="203">
        <f>_xlfn.DAYS(About!$A$3,'Core Indicators'!GG3)</f>
        <v>54</v>
      </c>
      <c r="N3" s="203">
        <f>_xlfn.DAYS(About!$A$3,'Core Indicators'!GO3)</f>
        <v>54</v>
      </c>
      <c r="O3" s="203">
        <f>_xlfn.DAYS(About!$A$3,'Core Indicators'!GW3)</f>
        <v>54</v>
      </c>
      <c r="P3" s="203">
        <f>_xlfn.DAYS(About!$A$3,'Core Indicators'!HE3)</f>
        <v>54</v>
      </c>
      <c r="Q3" s="203">
        <f>_xlfn.DAYS(About!$A$3,'Core Indicators'!HM3)</f>
        <v>54</v>
      </c>
      <c r="R3" s="203">
        <f>_xlfn.DAYS(About!$A$3,'Core Indicators'!HU3)</f>
        <v>54</v>
      </c>
      <c r="S3" s="203">
        <f>_xlfn.DAYS(About!$A$3,'Core Indicators'!IC3)</f>
        <v>54</v>
      </c>
      <c r="T3" s="203">
        <f>_xlfn.DAYS(About!$A$3,'Core Indicators'!IK3)</f>
        <v>54</v>
      </c>
      <c r="U3" s="203">
        <f>_xlfn.DAYS(About!$A$3,'Core Indicators'!IS3)</f>
        <v>54</v>
      </c>
      <c r="V3" s="203">
        <f t="shared" ref="V3:V34" si="0">AVERAGE(D3:M3)</f>
        <v>5.4</v>
      </c>
    </row>
    <row r="4" spans="1:22">
      <c r="A4" s="202" t="str">
        <f>Lists!C:C</f>
        <v>BDI004</v>
      </c>
      <c r="B4" s="203">
        <f>_xlfn.DAYS(About!$A$3,'Core Indicators'!U4)</f>
        <v>0</v>
      </c>
      <c r="C4" s="203">
        <f>_xlfn.DAYS(About!$A$3,'Core Indicators'!AC4)</f>
        <v>0</v>
      </c>
      <c r="D4" s="203">
        <f>_xlfn.DAYS(About!$A$3,'Core Indicators'!AK4)</f>
        <v>0</v>
      </c>
      <c r="E4" s="203">
        <f>_xlfn.DAYS(About!$A$3,'Core Indicators'!AS4)</f>
        <v>0</v>
      </c>
      <c r="F4" s="203">
        <f>_xlfn.DAYS(About!$A$3,'Core Indicators'!BQ4)</f>
        <v>0</v>
      </c>
      <c r="G4" s="203">
        <f>_xlfn.DAYS(About!$A$3,'Core Indicators'!DM4)</f>
        <v>0</v>
      </c>
      <c r="H4" s="203">
        <f>_xlfn.DAYS(About!$A$3,'Core Indicators'!DU4)</f>
        <v>0</v>
      </c>
      <c r="I4" s="203">
        <f>_xlfn.DAYS(About!$A$3,'Core Indicators'!EC4)</f>
        <v>0</v>
      </c>
      <c r="J4" s="203">
        <f>_xlfn.DAYS(About!$A$3,'Core Indicators'!EK4)</f>
        <v>0</v>
      </c>
      <c r="K4" s="203">
        <f>_xlfn.DAYS(About!$A$3,'Core Indicators'!ES4)</f>
        <v>0</v>
      </c>
      <c r="L4" s="203">
        <f>_xlfn.DAYS(About!$A$3,'Core Indicators'!FI4)</f>
        <v>0</v>
      </c>
      <c r="M4" s="203">
        <f>_xlfn.DAYS(About!$A$3,'Core Indicators'!GG4)</f>
        <v>58</v>
      </c>
      <c r="N4" s="203">
        <f>_xlfn.DAYS(About!$A$3,'Core Indicators'!GO4)</f>
        <v>58</v>
      </c>
      <c r="O4" s="203">
        <f>_xlfn.DAYS(About!$A$3,'Core Indicators'!GW4)</f>
        <v>58</v>
      </c>
      <c r="P4" s="203">
        <f>_xlfn.DAYS(About!$A$3,'Core Indicators'!HE4)</f>
        <v>58</v>
      </c>
      <c r="Q4" s="203">
        <f>_xlfn.DAYS(About!$A$3,'Core Indicators'!HM4)</f>
        <v>58</v>
      </c>
      <c r="R4" s="203">
        <f>_xlfn.DAYS(About!$A$3,'Core Indicators'!HU4)</f>
        <v>58</v>
      </c>
      <c r="S4" s="203">
        <f>_xlfn.DAYS(About!$A$3,'Core Indicators'!IC4)</f>
        <v>58</v>
      </c>
      <c r="T4" s="203">
        <f>_xlfn.DAYS(About!$A$3,'Core Indicators'!IK4)</f>
        <v>58</v>
      </c>
      <c r="U4" s="203">
        <f>_xlfn.DAYS(About!$A$3,'Core Indicators'!IS4)</f>
        <v>58</v>
      </c>
      <c r="V4" s="203">
        <f t="shared" si="0"/>
        <v>5.8</v>
      </c>
    </row>
    <row r="5" spans="1:22">
      <c r="A5" s="202" t="str">
        <f>Lists!C:C</f>
        <v>BEN002</v>
      </c>
      <c r="B5" s="203">
        <f>_xlfn.DAYS(About!$A$3,'Core Indicators'!U5)</f>
        <v>0</v>
      </c>
      <c r="C5" s="203">
        <f>_xlfn.DAYS(About!$A$3,'Core Indicators'!AC5)</f>
        <v>0</v>
      </c>
      <c r="D5" s="203">
        <f>_xlfn.DAYS(About!$A$3,'Core Indicators'!AK5)</f>
        <v>0</v>
      </c>
      <c r="E5" s="203">
        <f>_xlfn.DAYS(About!$A$3,'Core Indicators'!AS5)</f>
        <v>0</v>
      </c>
      <c r="F5" s="203">
        <f>_xlfn.DAYS(About!$A$3,'Core Indicators'!BQ5)</f>
        <v>0</v>
      </c>
      <c r="G5" s="203">
        <f>_xlfn.DAYS(About!$A$3,'Core Indicators'!DM5)</f>
        <v>0</v>
      </c>
      <c r="H5" s="203">
        <f>_xlfn.DAYS(About!$A$3,'Core Indicators'!DU5)</f>
        <v>0</v>
      </c>
      <c r="I5" s="203">
        <f>_xlfn.DAYS(About!$A$3,'Core Indicators'!EC5)</f>
        <v>0</v>
      </c>
      <c r="J5" s="203">
        <f>_xlfn.DAYS(About!$A$3,'Core Indicators'!EK5)</f>
        <v>0</v>
      </c>
      <c r="K5" s="203">
        <f>_xlfn.DAYS(About!$A$3,'Core Indicators'!ES5)</f>
        <v>0</v>
      </c>
      <c r="L5" s="203">
        <f>_xlfn.DAYS(About!$A$3,'Core Indicators'!FI5)</f>
        <v>0</v>
      </c>
      <c r="M5" s="203">
        <f>_xlfn.DAYS(About!$A$3,'Core Indicators'!GG5)</f>
        <v>52</v>
      </c>
      <c r="N5" s="203">
        <f>_xlfn.DAYS(About!$A$3,'Core Indicators'!GO5)</f>
        <v>52</v>
      </c>
      <c r="O5" s="203">
        <f>_xlfn.DAYS(About!$A$3,'Core Indicators'!GW5)</f>
        <v>52</v>
      </c>
      <c r="P5" s="203">
        <f>_xlfn.DAYS(About!$A$3,'Core Indicators'!HE5)</f>
        <v>52</v>
      </c>
      <c r="Q5" s="203">
        <f>_xlfn.DAYS(About!$A$3,'Core Indicators'!HM5)</f>
        <v>51</v>
      </c>
      <c r="R5" s="203">
        <f>_xlfn.DAYS(About!$A$3,'Core Indicators'!HU5)</f>
        <v>52</v>
      </c>
      <c r="S5" s="203">
        <f>_xlfn.DAYS(About!$A$3,'Core Indicators'!IC5)</f>
        <v>52</v>
      </c>
      <c r="T5" s="203">
        <f>_xlfn.DAYS(About!$A$3,'Core Indicators'!IK5)</f>
        <v>52</v>
      </c>
      <c r="U5" s="203">
        <f>_xlfn.DAYS(About!$A$3,'Core Indicators'!IS5)</f>
        <v>52</v>
      </c>
      <c r="V5" s="203">
        <f t="shared" si="0"/>
        <v>5.2</v>
      </c>
    </row>
    <row r="6" spans="1:22">
      <c r="A6" s="202" t="str">
        <f>Lists!C:C</f>
        <v>BFA002</v>
      </c>
      <c r="B6" s="203">
        <f>_xlfn.DAYS(About!$A$3,'Core Indicators'!U6)</f>
        <v>0</v>
      </c>
      <c r="C6" s="203">
        <f>_xlfn.DAYS(About!$A$3,'Core Indicators'!AC6)</f>
        <v>0</v>
      </c>
      <c r="D6" s="203">
        <f>_xlfn.DAYS(About!$A$3,'Core Indicators'!AK6)</f>
        <v>0</v>
      </c>
      <c r="E6" s="203">
        <f>_xlfn.DAYS(About!$A$3,'Core Indicators'!AS6)</f>
        <v>0</v>
      </c>
      <c r="F6" s="203">
        <f>_xlfn.DAYS(About!$A$3,'Core Indicators'!BQ6)</f>
        <v>0</v>
      </c>
      <c r="G6" s="203">
        <f>_xlfn.DAYS(About!$A$3,'Core Indicators'!DM6)</f>
        <v>0</v>
      </c>
      <c r="H6" s="203">
        <f>_xlfn.DAYS(About!$A$3,'Core Indicators'!DU6)</f>
        <v>0</v>
      </c>
      <c r="I6" s="203">
        <f>_xlfn.DAYS(About!$A$3,'Core Indicators'!EC6)</f>
        <v>0</v>
      </c>
      <c r="J6" s="203">
        <f>_xlfn.DAYS(About!$A$3,'Core Indicators'!EK6)</f>
        <v>0</v>
      </c>
      <c r="K6" s="203">
        <f>_xlfn.DAYS(About!$A$3,'Core Indicators'!ES6)</f>
        <v>0</v>
      </c>
      <c r="L6" s="203">
        <f>_xlfn.DAYS(About!$A$3,'Core Indicators'!FI6)</f>
        <v>0</v>
      </c>
      <c r="M6" s="203">
        <f>_xlfn.DAYS(About!$A$3,'Core Indicators'!GG6)</f>
        <v>52</v>
      </c>
      <c r="N6" s="203">
        <f>_xlfn.DAYS(About!$A$3,'Core Indicators'!GO6)</f>
        <v>52</v>
      </c>
      <c r="O6" s="203">
        <f>_xlfn.DAYS(About!$A$3,'Core Indicators'!GW6)</f>
        <v>52</v>
      </c>
      <c r="P6" s="203">
        <f>_xlfn.DAYS(About!$A$3,'Core Indicators'!HE6)</f>
        <v>52</v>
      </c>
      <c r="Q6" s="203">
        <f>_xlfn.DAYS(About!$A$3,'Core Indicators'!HM6)</f>
        <v>51</v>
      </c>
      <c r="R6" s="203">
        <f>_xlfn.DAYS(About!$A$3,'Core Indicators'!HU6)</f>
        <v>52</v>
      </c>
      <c r="S6" s="203">
        <f>_xlfn.DAYS(About!$A$3,'Core Indicators'!IC6)</f>
        <v>52</v>
      </c>
      <c r="T6" s="203">
        <f>_xlfn.DAYS(About!$A$3,'Core Indicators'!IK6)</f>
        <v>52</v>
      </c>
      <c r="U6" s="203">
        <f>_xlfn.DAYS(About!$A$3,'Core Indicators'!IS6)</f>
        <v>52</v>
      </c>
      <c r="V6" s="203">
        <f t="shared" si="0"/>
        <v>5.2</v>
      </c>
    </row>
    <row r="7" spans="1:22">
      <c r="A7" s="202" t="str">
        <f>Lists!C:C</f>
        <v>BGD001</v>
      </c>
      <c r="B7" s="203">
        <f>_xlfn.DAYS(About!$A$3,'Core Indicators'!U7)</f>
        <v>0</v>
      </c>
      <c r="C7" s="203">
        <f>_xlfn.DAYS(About!$A$3,'Core Indicators'!AC7)</f>
        <v>0</v>
      </c>
      <c r="D7" s="203">
        <f>_xlfn.DAYS(About!$A$3,'Core Indicators'!AK7)</f>
        <v>0</v>
      </c>
      <c r="E7" s="203">
        <f>_xlfn.DAYS(About!$A$3,'Core Indicators'!AS7)</f>
        <v>0</v>
      </c>
      <c r="F7" s="203">
        <f>_xlfn.DAYS(About!$A$3,'Core Indicators'!BQ7)</f>
        <v>0</v>
      </c>
      <c r="G7" s="203">
        <f>_xlfn.DAYS(About!$A$3,'Core Indicators'!DM7)</f>
        <v>0</v>
      </c>
      <c r="H7" s="203">
        <f>_xlfn.DAYS(About!$A$3,'Core Indicators'!DU7)</f>
        <v>0</v>
      </c>
      <c r="I7" s="203">
        <f>_xlfn.DAYS(About!$A$3,'Core Indicators'!EC7)</f>
        <v>0</v>
      </c>
      <c r="J7" s="203">
        <f>_xlfn.DAYS(About!$A$3,'Core Indicators'!EK7)</f>
        <v>0</v>
      </c>
      <c r="K7" s="203">
        <f>_xlfn.DAYS(About!$A$3,'Core Indicators'!ES7)</f>
        <v>0</v>
      </c>
      <c r="L7" s="203">
        <f>_xlfn.DAYS(About!$A$3,'Core Indicators'!FI7)</f>
        <v>0</v>
      </c>
      <c r="M7" s="203">
        <f>_xlfn.DAYS(About!$A$3,'Core Indicators'!GG7)</f>
        <v>53</v>
      </c>
      <c r="N7" s="203">
        <f>_xlfn.DAYS(About!$A$3,'Core Indicators'!GO7)</f>
        <v>53</v>
      </c>
      <c r="O7" s="203">
        <f>_xlfn.DAYS(About!$A$3,'Core Indicators'!GW7)</f>
        <v>53</v>
      </c>
      <c r="P7" s="203">
        <f>_xlfn.DAYS(About!$A$3,'Core Indicators'!HE7)</f>
        <v>53</v>
      </c>
      <c r="Q7" s="203">
        <f>_xlfn.DAYS(About!$A$3,'Core Indicators'!HM7)</f>
        <v>53</v>
      </c>
      <c r="R7" s="203">
        <f>_xlfn.DAYS(About!$A$3,'Core Indicators'!HU7)</f>
        <v>53</v>
      </c>
      <c r="S7" s="203">
        <f>_xlfn.DAYS(About!$A$3,'Core Indicators'!IC7)</f>
        <v>53</v>
      </c>
      <c r="T7" s="203">
        <f>_xlfn.DAYS(About!$A$3,'Core Indicators'!IK7)</f>
        <v>53</v>
      </c>
      <c r="U7" s="203">
        <f>_xlfn.DAYS(About!$A$3,'Core Indicators'!IS7)</f>
        <v>53</v>
      </c>
      <c r="V7" s="203">
        <f t="shared" si="0"/>
        <v>5.3</v>
      </c>
    </row>
    <row r="8" spans="1:22">
      <c r="A8" s="202" t="str">
        <f>Lists!C:C</f>
        <v>BGD002</v>
      </c>
      <c r="B8" s="203">
        <f>_xlfn.DAYS(About!$A$3,'Core Indicators'!U8)</f>
        <v>0</v>
      </c>
      <c r="C8" s="203">
        <f>_xlfn.DAYS(About!$A$3,'Core Indicators'!AC8)</f>
        <v>0</v>
      </c>
      <c r="D8" s="203">
        <f>_xlfn.DAYS(About!$A$3,'Core Indicators'!AK8)</f>
        <v>0</v>
      </c>
      <c r="E8" s="203">
        <f>_xlfn.DAYS(About!$A$3,'Core Indicators'!AS8)</f>
        <v>0</v>
      </c>
      <c r="F8" s="203">
        <f>_xlfn.DAYS(About!$A$3,'Core Indicators'!BQ8)</f>
        <v>0</v>
      </c>
      <c r="G8" s="203">
        <f>_xlfn.DAYS(About!$A$3,'Core Indicators'!DM8)</f>
        <v>0</v>
      </c>
      <c r="H8" s="203">
        <f>_xlfn.DAYS(About!$A$3,'Core Indicators'!DU8)</f>
        <v>0</v>
      </c>
      <c r="I8" s="203">
        <f>_xlfn.DAYS(About!$A$3,'Core Indicators'!EC8)</f>
        <v>0</v>
      </c>
      <c r="J8" s="203">
        <f>_xlfn.DAYS(About!$A$3,'Core Indicators'!EK8)</f>
        <v>0</v>
      </c>
      <c r="K8" s="203">
        <f>_xlfn.DAYS(About!$A$3,'Core Indicators'!ES8)</f>
        <v>0</v>
      </c>
      <c r="L8" s="203">
        <f>_xlfn.DAYS(About!$A$3,'Core Indicators'!FI8)</f>
        <v>0</v>
      </c>
      <c r="M8" s="203">
        <f>_xlfn.DAYS(About!$A$3,'Core Indicators'!GG8)</f>
        <v>53</v>
      </c>
      <c r="N8" s="203">
        <f>_xlfn.DAYS(About!$A$3,'Core Indicators'!GO8)</f>
        <v>53</v>
      </c>
      <c r="O8" s="203">
        <f>_xlfn.DAYS(About!$A$3,'Core Indicators'!GW8)</f>
        <v>53</v>
      </c>
      <c r="P8" s="203">
        <f>_xlfn.DAYS(About!$A$3,'Core Indicators'!HE8)</f>
        <v>53</v>
      </c>
      <c r="Q8" s="203">
        <f>_xlfn.DAYS(About!$A$3,'Core Indicators'!HM8)</f>
        <v>53</v>
      </c>
      <c r="R8" s="203">
        <f>_xlfn.DAYS(About!$A$3,'Core Indicators'!HU8)</f>
        <v>53</v>
      </c>
      <c r="S8" s="203">
        <f>_xlfn.DAYS(About!$A$3,'Core Indicators'!IC8)</f>
        <v>53</v>
      </c>
      <c r="T8" s="203">
        <f>_xlfn.DAYS(About!$A$3,'Core Indicators'!IK8)</f>
        <v>53</v>
      </c>
      <c r="U8" s="203">
        <f>_xlfn.DAYS(About!$A$3,'Core Indicators'!IS8)</f>
        <v>53</v>
      </c>
      <c r="V8" s="203">
        <f t="shared" si="0"/>
        <v>5.3</v>
      </c>
    </row>
    <row r="9" spans="1:22">
      <c r="A9" s="202" t="str">
        <f>Lists!C:C</f>
        <v>BGD012</v>
      </c>
      <c r="B9" s="203">
        <f>_xlfn.DAYS(About!$A$3,'Core Indicators'!U9)</f>
        <v>0</v>
      </c>
      <c r="C9" s="203">
        <f>_xlfn.DAYS(About!$A$3,'Core Indicators'!AC9)</f>
        <v>0</v>
      </c>
      <c r="D9" s="203">
        <f>_xlfn.DAYS(About!$A$3,'Core Indicators'!AK9)</f>
        <v>0</v>
      </c>
      <c r="E9" s="203">
        <f>_xlfn.DAYS(About!$A$3,'Core Indicators'!AS9)</f>
        <v>0</v>
      </c>
      <c r="F9" s="203">
        <f>_xlfn.DAYS(About!$A$3,'Core Indicators'!BQ9)</f>
        <v>0</v>
      </c>
      <c r="G9" s="203">
        <f>_xlfn.DAYS(About!$A$3,'Core Indicators'!DM9)</f>
        <v>0</v>
      </c>
      <c r="H9" s="203">
        <f>_xlfn.DAYS(About!$A$3,'Core Indicators'!DU9)</f>
        <v>0</v>
      </c>
      <c r="I9" s="203">
        <f>_xlfn.DAYS(About!$A$3,'Core Indicators'!EC9)</f>
        <v>0</v>
      </c>
      <c r="J9" s="203">
        <f>_xlfn.DAYS(About!$A$3,'Core Indicators'!EK9)</f>
        <v>0</v>
      </c>
      <c r="K9" s="203">
        <f>_xlfn.DAYS(About!$A$3,'Core Indicators'!ES9)</f>
        <v>0</v>
      </c>
      <c r="L9" s="203">
        <f>_xlfn.DAYS(About!$A$3,'Core Indicators'!FI9)</f>
        <v>0</v>
      </c>
      <c r="M9" s="203">
        <f>_xlfn.DAYS(About!$A$3,'Core Indicators'!GG9)</f>
        <v>53</v>
      </c>
      <c r="N9" s="203">
        <f>_xlfn.DAYS(About!$A$3,'Core Indicators'!GO9)</f>
        <v>53</v>
      </c>
      <c r="O9" s="203">
        <f>_xlfn.DAYS(About!$A$3,'Core Indicators'!GW9)</f>
        <v>53</v>
      </c>
      <c r="P9" s="203">
        <f>_xlfn.DAYS(About!$A$3,'Core Indicators'!HE9)</f>
        <v>53</v>
      </c>
      <c r="Q9" s="203">
        <f>_xlfn.DAYS(About!$A$3,'Core Indicators'!HM9)</f>
        <v>53</v>
      </c>
      <c r="R9" s="203">
        <f>_xlfn.DAYS(About!$A$3,'Core Indicators'!HU9)</f>
        <v>53</v>
      </c>
      <c r="S9" s="203">
        <f>_xlfn.DAYS(About!$A$3,'Core Indicators'!IC9)</f>
        <v>53</v>
      </c>
      <c r="T9" s="203">
        <f>_xlfn.DAYS(About!$A$3,'Core Indicators'!IK9)</f>
        <v>53</v>
      </c>
      <c r="U9" s="203">
        <f>_xlfn.DAYS(About!$A$3,'Core Indicators'!IS9)</f>
        <v>46</v>
      </c>
      <c r="V9" s="203">
        <f t="shared" si="0"/>
        <v>5.3</v>
      </c>
    </row>
    <row r="10" spans="1:22">
      <c r="A10" s="202" t="str">
        <f>Lists!C:C</f>
        <v>BRA002</v>
      </c>
      <c r="B10" s="203">
        <f>_xlfn.DAYS(About!$A$3,'Core Indicators'!U10)</f>
        <v>0</v>
      </c>
      <c r="C10" s="203">
        <f>_xlfn.DAYS(About!$A$3,'Core Indicators'!AC10)</f>
        <v>0</v>
      </c>
      <c r="D10" s="203">
        <f>_xlfn.DAYS(About!$A$3,'Core Indicators'!AK10)</f>
        <v>0</v>
      </c>
      <c r="E10" s="203">
        <f>_xlfn.DAYS(About!$A$3,'Core Indicators'!AS10)</f>
        <v>0</v>
      </c>
      <c r="F10" s="203">
        <f>_xlfn.DAYS(About!$A$3,'Core Indicators'!BQ10)</f>
        <v>0</v>
      </c>
      <c r="G10" s="203">
        <f>_xlfn.DAYS(About!$A$3,'Core Indicators'!DM10)</f>
        <v>0</v>
      </c>
      <c r="H10" s="203">
        <f>_xlfn.DAYS(About!$A$3,'Core Indicators'!DU10)</f>
        <v>0</v>
      </c>
      <c r="I10" s="203">
        <f>_xlfn.DAYS(About!$A$3,'Core Indicators'!EC10)</f>
        <v>0</v>
      </c>
      <c r="J10" s="203">
        <f>_xlfn.DAYS(About!$A$3,'Core Indicators'!EK10)</f>
        <v>0</v>
      </c>
      <c r="K10" s="203">
        <f>_xlfn.DAYS(About!$A$3,'Core Indicators'!ES10)</f>
        <v>0</v>
      </c>
      <c r="L10" s="203">
        <f>_xlfn.DAYS(About!$A$3,'Core Indicators'!FI10)</f>
        <v>0</v>
      </c>
      <c r="M10" s="203">
        <f>_xlfn.DAYS(About!$A$3,'Core Indicators'!GG10)</f>
        <v>53</v>
      </c>
      <c r="N10" s="203">
        <f>_xlfn.DAYS(About!$A$3,'Core Indicators'!GO10)</f>
        <v>53</v>
      </c>
      <c r="O10" s="203">
        <f>_xlfn.DAYS(About!$A$3,'Core Indicators'!GW10)</f>
        <v>53</v>
      </c>
      <c r="P10" s="203">
        <f>_xlfn.DAYS(About!$A$3,'Core Indicators'!HE10)</f>
        <v>53</v>
      </c>
      <c r="Q10" s="203">
        <f>_xlfn.DAYS(About!$A$3,'Core Indicators'!HM10)</f>
        <v>53</v>
      </c>
      <c r="R10" s="203">
        <f>_xlfn.DAYS(About!$A$3,'Core Indicators'!HU10)</f>
        <v>53</v>
      </c>
      <c r="S10" s="203">
        <f>_xlfn.DAYS(About!$A$3,'Core Indicators'!IC10)</f>
        <v>53</v>
      </c>
      <c r="T10" s="203">
        <f>_xlfn.DAYS(About!$A$3,'Core Indicators'!IK10)</f>
        <v>53</v>
      </c>
      <c r="U10" s="203">
        <f>_xlfn.DAYS(About!$A$3,'Core Indicators'!IS10)</f>
        <v>53</v>
      </c>
      <c r="V10" s="203">
        <f t="shared" si="0"/>
        <v>5.3</v>
      </c>
    </row>
    <row r="11" spans="1:22">
      <c r="A11" s="202" t="str">
        <f>Lists!C:C</f>
        <v>CAF001</v>
      </c>
      <c r="B11" s="203">
        <f>_xlfn.DAYS(About!$A$3,'Core Indicators'!U11)</f>
        <v>0</v>
      </c>
      <c r="C11" s="203">
        <f>_xlfn.DAYS(About!$A$3,'Core Indicators'!AC11)</f>
        <v>0</v>
      </c>
      <c r="D11" s="203">
        <f>_xlfn.DAYS(About!$A$3,'Core Indicators'!AK11)</f>
        <v>0</v>
      </c>
      <c r="E11" s="203">
        <f>_xlfn.DAYS(About!$A$3,'Core Indicators'!AS11)</f>
        <v>0</v>
      </c>
      <c r="F11" s="203">
        <f>_xlfn.DAYS(About!$A$3,'Core Indicators'!BQ11)</f>
        <v>0</v>
      </c>
      <c r="G11" s="203">
        <f>_xlfn.DAYS(About!$A$3,'Core Indicators'!DM11)</f>
        <v>0</v>
      </c>
      <c r="H11" s="203">
        <f>_xlfn.DAYS(About!$A$3,'Core Indicators'!DU11)</f>
        <v>0</v>
      </c>
      <c r="I11" s="203">
        <f>_xlfn.DAYS(About!$A$3,'Core Indicators'!EC11)</f>
        <v>0</v>
      </c>
      <c r="J11" s="203">
        <f>_xlfn.DAYS(About!$A$3,'Core Indicators'!EK11)</f>
        <v>0</v>
      </c>
      <c r="K11" s="203">
        <f>_xlfn.DAYS(About!$A$3,'Core Indicators'!ES11)</f>
        <v>0</v>
      </c>
      <c r="L11" s="203">
        <f>_xlfn.DAYS(About!$A$3,'Core Indicators'!FI11)</f>
        <v>0</v>
      </c>
      <c r="M11" s="203">
        <f>_xlfn.DAYS(About!$A$3,'Core Indicators'!GG11)</f>
        <v>52</v>
      </c>
      <c r="N11" s="203">
        <f>_xlfn.DAYS(About!$A$3,'Core Indicators'!GO11)</f>
        <v>52</v>
      </c>
      <c r="O11" s="203">
        <f>_xlfn.DAYS(About!$A$3,'Core Indicators'!GW11)</f>
        <v>52</v>
      </c>
      <c r="P11" s="203">
        <f>_xlfn.DAYS(About!$A$3,'Core Indicators'!HE11)</f>
        <v>52</v>
      </c>
      <c r="Q11" s="203">
        <f>_xlfn.DAYS(About!$A$3,'Core Indicators'!HM11)</f>
        <v>51</v>
      </c>
      <c r="R11" s="203">
        <f>_xlfn.DAYS(About!$A$3,'Core Indicators'!HU11)</f>
        <v>52</v>
      </c>
      <c r="S11" s="203">
        <f>_xlfn.DAYS(About!$A$3,'Core Indicators'!IC11)</f>
        <v>52</v>
      </c>
      <c r="T11" s="203">
        <f>_xlfn.DAYS(About!$A$3,'Core Indicators'!IK11)</f>
        <v>52</v>
      </c>
      <c r="U11" s="203">
        <f>_xlfn.DAYS(About!$A$3,'Core Indicators'!IS11)</f>
        <v>52</v>
      </c>
      <c r="V11" s="203">
        <f t="shared" si="0"/>
        <v>5.2</v>
      </c>
    </row>
    <row r="12" spans="1:22">
      <c r="A12" s="202" t="str">
        <f>Lists!C:C</f>
        <v>CHL002</v>
      </c>
      <c r="B12" s="203">
        <f>_xlfn.DAYS(About!$A$3,'Core Indicators'!U12)</f>
        <v>0</v>
      </c>
      <c r="C12" s="203">
        <f>_xlfn.DAYS(About!$A$3,'Core Indicators'!AC12)</f>
        <v>0</v>
      </c>
      <c r="D12" s="203">
        <f>_xlfn.DAYS(About!$A$3,'Core Indicators'!AK12)</f>
        <v>0</v>
      </c>
      <c r="E12" s="203">
        <f>_xlfn.DAYS(About!$A$3,'Core Indicators'!AS12)</f>
        <v>0</v>
      </c>
      <c r="F12" s="203">
        <f>_xlfn.DAYS(About!$A$3,'Core Indicators'!BQ12)</f>
        <v>0</v>
      </c>
      <c r="G12" s="203">
        <f>_xlfn.DAYS(About!$A$3,'Core Indicators'!DM12)</f>
        <v>0</v>
      </c>
      <c r="H12" s="203">
        <f>_xlfn.DAYS(About!$A$3,'Core Indicators'!DU12)</f>
        <v>0</v>
      </c>
      <c r="I12" s="203">
        <f>_xlfn.DAYS(About!$A$3,'Core Indicators'!EC12)</f>
        <v>0</v>
      </c>
      <c r="J12" s="203">
        <f>_xlfn.DAYS(About!$A$3,'Core Indicators'!EK12)</f>
        <v>0</v>
      </c>
      <c r="K12" s="203">
        <f>_xlfn.DAYS(About!$A$3,'Core Indicators'!ES12)</f>
        <v>0</v>
      </c>
      <c r="L12" s="203">
        <f>_xlfn.DAYS(About!$A$3,'Core Indicators'!FI12)</f>
        <v>0</v>
      </c>
      <c r="M12" s="203">
        <f>_xlfn.DAYS(About!$A$3,'Core Indicators'!GG12)</f>
        <v>53</v>
      </c>
      <c r="N12" s="203">
        <f>_xlfn.DAYS(About!$A$3,'Core Indicators'!GO12)</f>
        <v>53</v>
      </c>
      <c r="O12" s="203">
        <f>_xlfn.DAYS(About!$A$3,'Core Indicators'!GW12)</f>
        <v>53</v>
      </c>
      <c r="P12" s="203">
        <f>_xlfn.DAYS(About!$A$3,'Core Indicators'!HE12)</f>
        <v>53</v>
      </c>
      <c r="Q12" s="203">
        <f>_xlfn.DAYS(About!$A$3,'Core Indicators'!HM12)</f>
        <v>53</v>
      </c>
      <c r="R12" s="203">
        <f>_xlfn.DAYS(About!$A$3,'Core Indicators'!HU12)</f>
        <v>53</v>
      </c>
      <c r="S12" s="203">
        <f>_xlfn.DAYS(About!$A$3,'Core Indicators'!IC12)</f>
        <v>53</v>
      </c>
      <c r="T12" s="203">
        <f>_xlfn.DAYS(About!$A$3,'Core Indicators'!IK12)</f>
        <v>53</v>
      </c>
      <c r="U12" s="203">
        <f>_xlfn.DAYS(About!$A$3,'Core Indicators'!IS12)</f>
        <v>53</v>
      </c>
      <c r="V12" s="203">
        <f t="shared" si="0"/>
        <v>5.3</v>
      </c>
    </row>
    <row r="13" spans="1:22">
      <c r="A13" s="202" t="str">
        <f>Lists!C:C</f>
        <v>CIV002</v>
      </c>
      <c r="B13" s="203">
        <f>_xlfn.DAYS(About!$A$3,'Core Indicators'!U13)</f>
        <v>0</v>
      </c>
      <c r="C13" s="203">
        <f>_xlfn.DAYS(About!$A$3,'Core Indicators'!AC13)</f>
        <v>0</v>
      </c>
      <c r="D13" s="203">
        <f>_xlfn.DAYS(About!$A$3,'Core Indicators'!AK13)</f>
        <v>0</v>
      </c>
      <c r="E13" s="203">
        <f>_xlfn.DAYS(About!$A$3,'Core Indicators'!AS13)</f>
        <v>0</v>
      </c>
      <c r="F13" s="203">
        <f>_xlfn.DAYS(About!$A$3,'Core Indicators'!BQ13)</f>
        <v>0</v>
      </c>
      <c r="G13" s="203">
        <f>_xlfn.DAYS(About!$A$3,'Core Indicators'!DM13)</f>
        <v>0</v>
      </c>
      <c r="H13" s="203">
        <f>_xlfn.DAYS(About!$A$3,'Core Indicators'!DU13)</f>
        <v>0</v>
      </c>
      <c r="I13" s="203">
        <f>_xlfn.DAYS(About!$A$3,'Core Indicators'!EC13)</f>
        <v>0</v>
      </c>
      <c r="J13" s="203">
        <f>_xlfn.DAYS(About!$A$3,'Core Indicators'!EK13)</f>
        <v>0</v>
      </c>
      <c r="K13" s="203">
        <f>_xlfn.DAYS(About!$A$3,'Core Indicators'!ES13)</f>
        <v>0</v>
      </c>
      <c r="L13" s="203">
        <f>_xlfn.DAYS(About!$A$3,'Core Indicators'!FI13)</f>
        <v>0</v>
      </c>
      <c r="M13" s="203">
        <f>_xlfn.DAYS(About!$A$3,'Core Indicators'!GG13)</f>
        <v>58</v>
      </c>
      <c r="N13" s="203">
        <f>_xlfn.DAYS(About!$A$3,'Core Indicators'!GO13)</f>
        <v>58</v>
      </c>
      <c r="O13" s="203">
        <f>_xlfn.DAYS(About!$A$3,'Core Indicators'!GW13)</f>
        <v>58</v>
      </c>
      <c r="P13" s="203">
        <f>_xlfn.DAYS(About!$A$3,'Core Indicators'!HE13)</f>
        <v>58</v>
      </c>
      <c r="Q13" s="203">
        <f>_xlfn.DAYS(About!$A$3,'Core Indicators'!HM13)</f>
        <v>58</v>
      </c>
      <c r="R13" s="203">
        <f>_xlfn.DAYS(About!$A$3,'Core Indicators'!HU13)</f>
        <v>58</v>
      </c>
      <c r="S13" s="203">
        <f>_xlfn.DAYS(About!$A$3,'Core Indicators'!IC13)</f>
        <v>58</v>
      </c>
      <c r="T13" s="203">
        <f>_xlfn.DAYS(About!$A$3,'Core Indicators'!IK13)</f>
        <v>58</v>
      </c>
      <c r="U13" s="203">
        <f>_xlfn.DAYS(About!$A$3,'Core Indicators'!IS13)</f>
        <v>58</v>
      </c>
      <c r="V13" s="203">
        <f t="shared" si="0"/>
        <v>5.8</v>
      </c>
    </row>
    <row r="14" spans="1:22">
      <c r="A14" s="202" t="str">
        <f>Lists!C:C</f>
        <v>CMR005</v>
      </c>
      <c r="B14" s="203">
        <f>_xlfn.DAYS(About!$A$3,'Core Indicators'!U14)</f>
        <v>0</v>
      </c>
      <c r="C14" s="203">
        <f>_xlfn.DAYS(About!$A$3,'Core Indicators'!AC14)</f>
        <v>0</v>
      </c>
      <c r="D14" s="203">
        <f>_xlfn.DAYS(About!$A$3,'Core Indicators'!AK14)</f>
        <v>0</v>
      </c>
      <c r="E14" s="203">
        <f>_xlfn.DAYS(About!$A$3,'Core Indicators'!AS14)</f>
        <v>0</v>
      </c>
      <c r="F14" s="203">
        <f>_xlfn.DAYS(About!$A$3,'Core Indicators'!BQ14)</f>
        <v>0</v>
      </c>
      <c r="G14" s="203">
        <f>_xlfn.DAYS(About!$A$3,'Core Indicators'!DM14)</f>
        <v>0</v>
      </c>
      <c r="H14" s="203">
        <f>_xlfn.DAYS(About!$A$3,'Core Indicators'!DU14)</f>
        <v>0</v>
      </c>
      <c r="I14" s="203">
        <f>_xlfn.DAYS(About!$A$3,'Core Indicators'!EC14)</f>
        <v>0</v>
      </c>
      <c r="J14" s="203">
        <f>_xlfn.DAYS(About!$A$3,'Core Indicators'!EK14)</f>
        <v>0</v>
      </c>
      <c r="K14" s="203">
        <f>_xlfn.DAYS(About!$A$3,'Core Indicators'!ES14)</f>
        <v>0</v>
      </c>
      <c r="L14" s="203">
        <f>_xlfn.DAYS(About!$A$3,'Core Indicators'!FI14)</f>
        <v>0</v>
      </c>
      <c r="M14" s="203">
        <f>_xlfn.DAYS(About!$A$3,'Core Indicators'!GG14)</f>
        <v>58</v>
      </c>
      <c r="N14" s="203">
        <f>_xlfn.DAYS(About!$A$3,'Core Indicators'!GO14)</f>
        <v>58</v>
      </c>
      <c r="O14" s="203">
        <f>_xlfn.DAYS(About!$A$3,'Core Indicators'!GW14)</f>
        <v>58</v>
      </c>
      <c r="P14" s="203">
        <f>_xlfn.DAYS(About!$A$3,'Core Indicators'!HE14)</f>
        <v>58</v>
      </c>
      <c r="Q14" s="203">
        <f>_xlfn.DAYS(About!$A$3,'Core Indicators'!HM14)</f>
        <v>58</v>
      </c>
      <c r="R14" s="203">
        <f>_xlfn.DAYS(About!$A$3,'Core Indicators'!HU14)</f>
        <v>58</v>
      </c>
      <c r="S14" s="203">
        <f>_xlfn.DAYS(About!$A$3,'Core Indicators'!IC14)</f>
        <v>58</v>
      </c>
      <c r="T14" s="203">
        <f>_xlfn.DAYS(About!$A$3,'Core Indicators'!IK14)</f>
        <v>58</v>
      </c>
      <c r="U14" s="203">
        <f>_xlfn.DAYS(About!$A$3,'Core Indicators'!IS14)</f>
        <v>58</v>
      </c>
      <c r="V14" s="203">
        <f t="shared" si="0"/>
        <v>5.8</v>
      </c>
    </row>
    <row r="15" spans="1:22">
      <c r="A15" s="202" t="str">
        <f>Lists!C:C</f>
        <v>COD001</v>
      </c>
      <c r="B15" s="203">
        <f>_xlfn.DAYS(About!$A$3,'Core Indicators'!U15)</f>
        <v>0</v>
      </c>
      <c r="C15" s="203">
        <f>_xlfn.DAYS(About!$A$3,'Core Indicators'!AC15)</f>
        <v>0</v>
      </c>
      <c r="D15" s="203">
        <f>_xlfn.DAYS(About!$A$3,'Core Indicators'!AK15)</f>
        <v>0</v>
      </c>
      <c r="E15" s="203">
        <f>_xlfn.DAYS(About!$A$3,'Core Indicators'!AS15)</f>
        <v>0</v>
      </c>
      <c r="F15" s="203">
        <f>_xlfn.DAYS(About!$A$3,'Core Indicators'!BQ15)</f>
        <v>0</v>
      </c>
      <c r="G15" s="203">
        <f>_xlfn.DAYS(About!$A$3,'Core Indicators'!DM15)</f>
        <v>0</v>
      </c>
      <c r="H15" s="203">
        <f>_xlfn.DAYS(About!$A$3,'Core Indicators'!DU15)</f>
        <v>0</v>
      </c>
      <c r="I15" s="203">
        <f>_xlfn.DAYS(About!$A$3,'Core Indicators'!EC15)</f>
        <v>0</v>
      </c>
      <c r="J15" s="203">
        <f>_xlfn.DAYS(About!$A$3,'Core Indicators'!EK15)</f>
        <v>0</v>
      </c>
      <c r="K15" s="203">
        <f>_xlfn.DAYS(About!$A$3,'Core Indicators'!ES15)</f>
        <v>0</v>
      </c>
      <c r="L15" s="203">
        <f>_xlfn.DAYS(About!$A$3,'Core Indicators'!FI15)</f>
        <v>0</v>
      </c>
      <c r="M15" s="203">
        <f>_xlfn.DAYS(About!$A$3,'Core Indicators'!GG15)</f>
        <v>52</v>
      </c>
      <c r="N15" s="203">
        <f>_xlfn.DAYS(About!$A$3,'Core Indicators'!GO15)</f>
        <v>52</v>
      </c>
      <c r="O15" s="203">
        <f>_xlfn.DAYS(About!$A$3,'Core Indicators'!GW15)</f>
        <v>52</v>
      </c>
      <c r="P15" s="203">
        <f>_xlfn.DAYS(About!$A$3,'Core Indicators'!HE15)</f>
        <v>52</v>
      </c>
      <c r="Q15" s="203">
        <f>_xlfn.DAYS(About!$A$3,'Core Indicators'!HM15)</f>
        <v>51</v>
      </c>
      <c r="R15" s="203">
        <f>_xlfn.DAYS(About!$A$3,'Core Indicators'!HU15)</f>
        <v>52</v>
      </c>
      <c r="S15" s="203">
        <f>_xlfn.DAYS(About!$A$3,'Core Indicators'!IC15)</f>
        <v>52</v>
      </c>
      <c r="T15" s="203">
        <f>_xlfn.DAYS(About!$A$3,'Core Indicators'!IK15)</f>
        <v>52</v>
      </c>
      <c r="U15" s="203">
        <f>_xlfn.DAYS(About!$A$3,'Core Indicators'!IS15)</f>
        <v>52</v>
      </c>
      <c r="V15" s="203">
        <f t="shared" si="0"/>
        <v>5.2</v>
      </c>
    </row>
    <row r="16" spans="1:22">
      <c r="A16" s="202" t="str">
        <f>Lists!C:C</f>
        <v>COL001</v>
      </c>
      <c r="B16" s="203">
        <f>_xlfn.DAYS(About!$A$3,'Core Indicators'!U16)</f>
        <v>0</v>
      </c>
      <c r="C16" s="203">
        <f>_xlfn.DAYS(About!$A$3,'Core Indicators'!AC16)</f>
        <v>0</v>
      </c>
      <c r="D16" s="203">
        <f>_xlfn.DAYS(About!$A$3,'Core Indicators'!AK16)</f>
        <v>0</v>
      </c>
      <c r="E16" s="203">
        <f>_xlfn.DAYS(About!$A$3,'Core Indicators'!AS16)</f>
        <v>0</v>
      </c>
      <c r="F16" s="203">
        <f>_xlfn.DAYS(About!$A$3,'Core Indicators'!BQ16)</f>
        <v>0</v>
      </c>
      <c r="G16" s="203">
        <f>_xlfn.DAYS(About!$A$3,'Core Indicators'!DM16)</f>
        <v>0</v>
      </c>
      <c r="H16" s="203">
        <f>_xlfn.DAYS(About!$A$3,'Core Indicators'!DU16)</f>
        <v>0</v>
      </c>
      <c r="I16" s="203">
        <f>_xlfn.DAYS(About!$A$3,'Core Indicators'!EC16)</f>
        <v>0</v>
      </c>
      <c r="J16" s="203">
        <f>_xlfn.DAYS(About!$A$3,'Core Indicators'!EK16)</f>
        <v>0</v>
      </c>
      <c r="K16" s="203">
        <f>_xlfn.DAYS(About!$A$3,'Core Indicators'!ES16)</f>
        <v>0</v>
      </c>
      <c r="L16" s="203">
        <f>_xlfn.DAYS(About!$A$3,'Core Indicators'!FI16)</f>
        <v>0</v>
      </c>
      <c r="M16" s="203">
        <f>_xlfn.DAYS(About!$A$3,'Core Indicators'!GG16)</f>
        <v>52</v>
      </c>
      <c r="N16" s="203">
        <f>_xlfn.DAYS(About!$A$3,'Core Indicators'!GO16)</f>
        <v>52</v>
      </c>
      <c r="O16" s="203">
        <f>_xlfn.DAYS(About!$A$3,'Core Indicators'!GW16)</f>
        <v>52</v>
      </c>
      <c r="P16" s="203">
        <f>_xlfn.DAYS(About!$A$3,'Core Indicators'!HE16)</f>
        <v>52</v>
      </c>
      <c r="Q16" s="203">
        <f>_xlfn.DAYS(About!$A$3,'Core Indicators'!HM16)</f>
        <v>52</v>
      </c>
      <c r="R16" s="203">
        <f>_xlfn.DAYS(About!$A$3,'Core Indicators'!HU16)</f>
        <v>52</v>
      </c>
      <c r="S16" s="203">
        <f>_xlfn.DAYS(About!$A$3,'Core Indicators'!IC16)</f>
        <v>52</v>
      </c>
      <c r="T16" s="203">
        <f>_xlfn.DAYS(About!$A$3,'Core Indicators'!IK16)</f>
        <v>52</v>
      </c>
      <c r="U16" s="203">
        <f>_xlfn.DAYS(About!$A$3,'Core Indicators'!IS16)</f>
        <v>52</v>
      </c>
      <c r="V16" s="203">
        <f t="shared" si="0"/>
        <v>5.2</v>
      </c>
    </row>
    <row r="17" spans="1:22">
      <c r="A17" s="202" t="str">
        <f>Lists!C:C</f>
        <v>COL002</v>
      </c>
      <c r="B17" s="203">
        <f>_xlfn.DAYS(About!$A$3,'Core Indicators'!U17)</f>
        <v>0</v>
      </c>
      <c r="C17" s="203">
        <f>_xlfn.DAYS(About!$A$3,'Core Indicators'!AC17)</f>
        <v>0</v>
      </c>
      <c r="D17" s="203">
        <f>_xlfn.DAYS(About!$A$3,'Core Indicators'!AK17)</f>
        <v>0</v>
      </c>
      <c r="E17" s="203">
        <f>_xlfn.DAYS(About!$A$3,'Core Indicators'!AS17)</f>
        <v>0</v>
      </c>
      <c r="F17" s="203">
        <f>_xlfn.DAYS(About!$A$3,'Core Indicators'!BQ17)</f>
        <v>0</v>
      </c>
      <c r="G17" s="203">
        <f>_xlfn.DAYS(About!$A$3,'Core Indicators'!DM17)</f>
        <v>0</v>
      </c>
      <c r="H17" s="203">
        <f>_xlfn.DAYS(About!$A$3,'Core Indicators'!DU17)</f>
        <v>0</v>
      </c>
      <c r="I17" s="203">
        <f>_xlfn.DAYS(About!$A$3,'Core Indicators'!EC17)</f>
        <v>0</v>
      </c>
      <c r="J17" s="203">
        <f>_xlfn.DAYS(About!$A$3,'Core Indicators'!EK17)</f>
        <v>0</v>
      </c>
      <c r="K17" s="203">
        <f>_xlfn.DAYS(About!$A$3,'Core Indicators'!ES17)</f>
        <v>0</v>
      </c>
      <c r="L17" s="203">
        <f>_xlfn.DAYS(About!$A$3,'Core Indicators'!FI17)</f>
        <v>0</v>
      </c>
      <c r="M17" s="203">
        <f>_xlfn.DAYS(About!$A$3,'Core Indicators'!GG17)</f>
        <v>52</v>
      </c>
      <c r="N17" s="203">
        <f>_xlfn.DAYS(About!$A$3,'Core Indicators'!GO17)</f>
        <v>52</v>
      </c>
      <c r="O17" s="203">
        <f>_xlfn.DAYS(About!$A$3,'Core Indicators'!GW17)</f>
        <v>52</v>
      </c>
      <c r="P17" s="203">
        <f>_xlfn.DAYS(About!$A$3,'Core Indicators'!HE17)</f>
        <v>52</v>
      </c>
      <c r="Q17" s="203">
        <f>_xlfn.DAYS(About!$A$3,'Core Indicators'!HM17)</f>
        <v>52</v>
      </c>
      <c r="R17" s="203">
        <f>_xlfn.DAYS(About!$A$3,'Core Indicators'!HU17)</f>
        <v>52</v>
      </c>
      <c r="S17" s="203">
        <f>_xlfn.DAYS(About!$A$3,'Core Indicators'!IC17)</f>
        <v>52</v>
      </c>
      <c r="T17" s="203">
        <f>_xlfn.DAYS(About!$A$3,'Core Indicators'!IK17)</f>
        <v>52</v>
      </c>
      <c r="U17" s="203">
        <f>_xlfn.DAYS(About!$A$3,'Core Indicators'!IS17)</f>
        <v>52</v>
      </c>
      <c r="V17" s="203">
        <f t="shared" si="0"/>
        <v>5.2</v>
      </c>
    </row>
    <row r="18" spans="1:22">
      <c r="A18" s="202" t="str">
        <f>Lists!C:C</f>
        <v>COL004</v>
      </c>
      <c r="B18" s="203">
        <f>_xlfn.DAYS(About!$A$3,'Core Indicators'!U18)</f>
        <v>0</v>
      </c>
      <c r="C18" s="203">
        <f>_xlfn.DAYS(About!$A$3,'Core Indicators'!AC18)</f>
        <v>0</v>
      </c>
      <c r="D18" s="203">
        <f>_xlfn.DAYS(About!$A$3,'Core Indicators'!AK18)</f>
        <v>0</v>
      </c>
      <c r="E18" s="203">
        <f>_xlfn.DAYS(About!$A$3,'Core Indicators'!AS18)</f>
        <v>0</v>
      </c>
      <c r="F18" s="203">
        <f>_xlfn.DAYS(About!$A$3,'Core Indicators'!BQ18)</f>
        <v>0</v>
      </c>
      <c r="G18" s="203">
        <f>_xlfn.DAYS(About!$A$3,'Core Indicators'!DM18)</f>
        <v>0</v>
      </c>
      <c r="H18" s="203">
        <f>_xlfn.DAYS(About!$A$3,'Core Indicators'!DU18)</f>
        <v>0</v>
      </c>
      <c r="I18" s="203">
        <f>_xlfn.DAYS(About!$A$3,'Core Indicators'!EC18)</f>
        <v>0</v>
      </c>
      <c r="J18" s="203">
        <f>_xlfn.DAYS(About!$A$3,'Core Indicators'!EK18)</f>
        <v>0</v>
      </c>
      <c r="K18" s="203">
        <f>_xlfn.DAYS(About!$A$3,'Core Indicators'!ES18)</f>
        <v>0</v>
      </c>
      <c r="L18" s="203">
        <f>_xlfn.DAYS(About!$A$3,'Core Indicators'!FI18)</f>
        <v>0</v>
      </c>
      <c r="M18" s="203">
        <f>_xlfn.DAYS(About!$A$3,'Core Indicators'!GG18)</f>
        <v>52</v>
      </c>
      <c r="N18" s="203">
        <f>_xlfn.DAYS(About!$A$3,'Core Indicators'!GO18)</f>
        <v>52</v>
      </c>
      <c r="O18" s="203">
        <f>_xlfn.DAYS(About!$A$3,'Core Indicators'!GW18)</f>
        <v>52</v>
      </c>
      <c r="P18" s="203">
        <f>_xlfn.DAYS(About!$A$3,'Core Indicators'!HE18)</f>
        <v>52</v>
      </c>
      <c r="Q18" s="203">
        <f>_xlfn.DAYS(About!$A$3,'Core Indicators'!HM18)</f>
        <v>52</v>
      </c>
      <c r="R18" s="203">
        <f>_xlfn.DAYS(About!$A$3,'Core Indicators'!HU18)</f>
        <v>52</v>
      </c>
      <c r="S18" s="203">
        <f>_xlfn.DAYS(About!$A$3,'Core Indicators'!IC18)</f>
        <v>52</v>
      </c>
      <c r="T18" s="203">
        <f>_xlfn.DAYS(About!$A$3,'Core Indicators'!IK18)</f>
        <v>52</v>
      </c>
      <c r="U18" s="203">
        <f>_xlfn.DAYS(About!$A$3,'Core Indicators'!IS18)</f>
        <v>52</v>
      </c>
      <c r="V18" s="203">
        <f t="shared" si="0"/>
        <v>5.2</v>
      </c>
    </row>
    <row r="19" spans="1:22">
      <c r="A19" s="202" t="str">
        <f>Lists!C:C</f>
        <v>CRI001</v>
      </c>
      <c r="B19" s="203">
        <f>_xlfn.DAYS(About!$A$3,'Core Indicators'!U19)</f>
        <v>0</v>
      </c>
      <c r="C19" s="203">
        <f>_xlfn.DAYS(About!$A$3,'Core Indicators'!AC19)</f>
        <v>0</v>
      </c>
      <c r="D19" s="203">
        <f>_xlfn.DAYS(About!$A$3,'Core Indicators'!AK19)</f>
        <v>0</v>
      </c>
      <c r="E19" s="203">
        <f>_xlfn.DAYS(About!$A$3,'Core Indicators'!AS19)</f>
        <v>0</v>
      </c>
      <c r="F19" s="203">
        <f>_xlfn.DAYS(About!$A$3,'Core Indicators'!BQ19)</f>
        <v>0</v>
      </c>
      <c r="G19" s="203">
        <f>_xlfn.DAYS(About!$A$3,'Core Indicators'!DM19)</f>
        <v>0</v>
      </c>
      <c r="H19" s="203">
        <f>_xlfn.DAYS(About!$A$3,'Core Indicators'!DU19)</f>
        <v>0</v>
      </c>
      <c r="I19" s="203">
        <f>_xlfn.DAYS(About!$A$3,'Core Indicators'!EC19)</f>
        <v>0</v>
      </c>
      <c r="J19" s="203">
        <f>_xlfn.DAYS(About!$A$3,'Core Indicators'!EK19)</f>
        <v>0</v>
      </c>
      <c r="K19" s="203">
        <f>_xlfn.DAYS(About!$A$3,'Core Indicators'!ES19)</f>
        <v>0</v>
      </c>
      <c r="L19" s="203">
        <f>_xlfn.DAYS(About!$A$3,'Core Indicators'!FI19)</f>
        <v>0</v>
      </c>
      <c r="M19" s="203">
        <f>_xlfn.DAYS(About!$A$3,'Core Indicators'!GG19)</f>
        <v>53</v>
      </c>
      <c r="N19" s="203">
        <f>_xlfn.DAYS(About!$A$3,'Core Indicators'!GO19)</f>
        <v>53</v>
      </c>
      <c r="O19" s="203">
        <f>_xlfn.DAYS(About!$A$3,'Core Indicators'!GW19)</f>
        <v>53</v>
      </c>
      <c r="P19" s="203">
        <f>_xlfn.DAYS(About!$A$3,'Core Indicators'!HE19)</f>
        <v>53</v>
      </c>
      <c r="Q19" s="203">
        <f>_xlfn.DAYS(About!$A$3,'Core Indicators'!HM19)</f>
        <v>53</v>
      </c>
      <c r="R19" s="203">
        <f>_xlfn.DAYS(About!$A$3,'Core Indicators'!HU19)</f>
        <v>53</v>
      </c>
      <c r="S19" s="203">
        <f>_xlfn.DAYS(About!$A$3,'Core Indicators'!IC19)</f>
        <v>53</v>
      </c>
      <c r="T19" s="203">
        <f>_xlfn.DAYS(About!$A$3,'Core Indicators'!IK19)</f>
        <v>53</v>
      </c>
      <c r="U19" s="203">
        <f>_xlfn.DAYS(About!$A$3,'Core Indicators'!IS19)</f>
        <v>53</v>
      </c>
      <c r="V19" s="203">
        <f t="shared" si="0"/>
        <v>5.3</v>
      </c>
    </row>
    <row r="20" spans="1:22">
      <c r="A20" s="202" t="str">
        <f>Lists!C:C</f>
        <v>CRI002</v>
      </c>
      <c r="B20" s="203">
        <f>_xlfn.DAYS(About!$A$3,'Core Indicators'!U20)</f>
        <v>0</v>
      </c>
      <c r="C20" s="203">
        <f>_xlfn.DAYS(About!$A$3,'Core Indicators'!AC20)</f>
        <v>0</v>
      </c>
      <c r="D20" s="203">
        <f>_xlfn.DAYS(About!$A$3,'Core Indicators'!AK20)</f>
        <v>0</v>
      </c>
      <c r="E20" s="203">
        <f>_xlfn.DAYS(About!$A$3,'Core Indicators'!AS20)</f>
        <v>0</v>
      </c>
      <c r="F20" s="203">
        <f>_xlfn.DAYS(About!$A$3,'Core Indicators'!BQ20)</f>
        <v>0</v>
      </c>
      <c r="G20" s="203">
        <f>_xlfn.DAYS(About!$A$3,'Core Indicators'!DM20)</f>
        <v>0</v>
      </c>
      <c r="H20" s="203">
        <f>_xlfn.DAYS(About!$A$3,'Core Indicators'!DU20)</f>
        <v>0</v>
      </c>
      <c r="I20" s="203">
        <f>_xlfn.DAYS(About!$A$3,'Core Indicators'!EC20)</f>
        <v>0</v>
      </c>
      <c r="J20" s="203">
        <f>_xlfn.DAYS(About!$A$3,'Core Indicators'!EK20)</f>
        <v>0</v>
      </c>
      <c r="K20" s="203">
        <f>_xlfn.DAYS(About!$A$3,'Core Indicators'!ES20)</f>
        <v>0</v>
      </c>
      <c r="L20" s="203">
        <f>_xlfn.DAYS(About!$A$3,'Core Indicators'!FI20)</f>
        <v>0</v>
      </c>
      <c r="M20" s="203">
        <f>_xlfn.DAYS(About!$A$3,'Core Indicators'!GG20)</f>
        <v>53</v>
      </c>
      <c r="N20" s="203">
        <f>_xlfn.DAYS(About!$A$3,'Core Indicators'!GO20)</f>
        <v>53</v>
      </c>
      <c r="O20" s="203">
        <f>_xlfn.DAYS(About!$A$3,'Core Indicators'!GW20)</f>
        <v>53</v>
      </c>
      <c r="P20" s="203">
        <f>_xlfn.DAYS(About!$A$3,'Core Indicators'!HE20)</f>
        <v>53</v>
      </c>
      <c r="Q20" s="203">
        <f>_xlfn.DAYS(About!$A$3,'Core Indicators'!HM20)</f>
        <v>53</v>
      </c>
      <c r="R20" s="203">
        <f>_xlfn.DAYS(About!$A$3,'Core Indicators'!HU20)</f>
        <v>53</v>
      </c>
      <c r="S20" s="203">
        <f>_xlfn.DAYS(About!$A$3,'Core Indicators'!IC20)</f>
        <v>53</v>
      </c>
      <c r="T20" s="203">
        <f>_xlfn.DAYS(About!$A$3,'Core Indicators'!IK20)</f>
        <v>53</v>
      </c>
      <c r="U20" s="203">
        <f>_xlfn.DAYS(About!$A$3,'Core Indicators'!IS20)</f>
        <v>53</v>
      </c>
      <c r="V20" s="203">
        <f t="shared" si="0"/>
        <v>5.3</v>
      </c>
    </row>
    <row r="21" spans="1:22">
      <c r="A21" s="202" t="str">
        <f>Lists!C:C</f>
        <v>CRI003</v>
      </c>
      <c r="B21" s="203">
        <f>_xlfn.DAYS(About!$A$3,'Core Indicators'!U21)</f>
        <v>0</v>
      </c>
      <c r="C21" s="203">
        <f>_xlfn.DAYS(About!$A$3,'Core Indicators'!AC21)</f>
        <v>0</v>
      </c>
      <c r="D21" s="203">
        <f>_xlfn.DAYS(About!$A$3,'Core Indicators'!AK21)</f>
        <v>0</v>
      </c>
      <c r="E21" s="203">
        <f>_xlfn.DAYS(About!$A$3,'Core Indicators'!AS21)</f>
        <v>0</v>
      </c>
      <c r="F21" s="203">
        <f>_xlfn.DAYS(About!$A$3,'Core Indicators'!BQ21)</f>
        <v>0</v>
      </c>
      <c r="G21" s="203">
        <f>_xlfn.DAYS(About!$A$3,'Core Indicators'!DM21)</f>
        <v>0</v>
      </c>
      <c r="H21" s="203">
        <f>_xlfn.DAYS(About!$A$3,'Core Indicators'!DU21)</f>
        <v>0</v>
      </c>
      <c r="I21" s="203">
        <f>_xlfn.DAYS(About!$A$3,'Core Indicators'!EC21)</f>
        <v>0</v>
      </c>
      <c r="J21" s="203">
        <f>_xlfn.DAYS(About!$A$3,'Core Indicators'!EK21)</f>
        <v>0</v>
      </c>
      <c r="K21" s="203">
        <f>_xlfn.DAYS(About!$A$3,'Core Indicators'!ES21)</f>
        <v>0</v>
      </c>
      <c r="L21" s="203">
        <f>_xlfn.DAYS(About!$A$3,'Core Indicators'!FI21)</f>
        <v>0</v>
      </c>
      <c r="M21" s="203">
        <f>_xlfn.DAYS(About!$A$3,'Core Indicators'!GG21)</f>
        <v>53</v>
      </c>
      <c r="N21" s="203">
        <f>_xlfn.DAYS(About!$A$3,'Core Indicators'!GO21)</f>
        <v>53</v>
      </c>
      <c r="O21" s="203">
        <f>_xlfn.DAYS(About!$A$3,'Core Indicators'!GW21)</f>
        <v>53</v>
      </c>
      <c r="P21" s="203">
        <f>_xlfn.DAYS(About!$A$3,'Core Indicators'!HE21)</f>
        <v>53</v>
      </c>
      <c r="Q21" s="203">
        <f>_xlfn.DAYS(About!$A$3,'Core Indicators'!HM21)</f>
        <v>53</v>
      </c>
      <c r="R21" s="203">
        <f>_xlfn.DAYS(About!$A$3,'Core Indicators'!HU21)</f>
        <v>53</v>
      </c>
      <c r="S21" s="203">
        <f>_xlfn.DAYS(About!$A$3,'Core Indicators'!IC21)</f>
        <v>53</v>
      </c>
      <c r="T21" s="203">
        <f>_xlfn.DAYS(About!$A$3,'Core Indicators'!IK21)</f>
        <v>53</v>
      </c>
      <c r="U21" s="203">
        <f>_xlfn.DAYS(About!$A$3,'Core Indicators'!IS21)</f>
        <v>53</v>
      </c>
      <c r="V21" s="203">
        <f t="shared" si="0"/>
        <v>5.3</v>
      </c>
    </row>
    <row r="22" spans="1:22">
      <c r="A22" s="202" t="str">
        <f>Lists!C:C</f>
        <v>CUB004</v>
      </c>
      <c r="B22" s="203">
        <f>_xlfn.DAYS(About!$A$3,'Core Indicators'!U22)</f>
        <v>0</v>
      </c>
      <c r="C22" s="203">
        <f>_xlfn.DAYS(About!$A$3,'Core Indicators'!AC22)</f>
        <v>0</v>
      </c>
      <c r="D22" s="203">
        <f>_xlfn.DAYS(About!$A$3,'Core Indicators'!AK22)</f>
        <v>0</v>
      </c>
      <c r="E22" s="203">
        <f>_xlfn.DAYS(About!$A$3,'Core Indicators'!AS22)</f>
        <v>0</v>
      </c>
      <c r="F22" s="203">
        <f>_xlfn.DAYS(About!$A$3,'Core Indicators'!BQ22)</f>
        <v>0</v>
      </c>
      <c r="G22" s="203">
        <f>_xlfn.DAYS(About!$A$3,'Core Indicators'!DM22)</f>
        <v>0</v>
      </c>
      <c r="H22" s="203">
        <f>_xlfn.DAYS(About!$A$3,'Core Indicators'!DU22)</f>
        <v>0</v>
      </c>
      <c r="I22" s="203">
        <f>_xlfn.DAYS(About!$A$3,'Core Indicators'!EC22)</f>
        <v>0</v>
      </c>
      <c r="J22" s="203">
        <f>_xlfn.DAYS(About!$A$3,'Core Indicators'!EK22)</f>
        <v>0</v>
      </c>
      <c r="K22" s="203">
        <f>_xlfn.DAYS(About!$A$3,'Core Indicators'!ES22)</f>
        <v>0</v>
      </c>
      <c r="L22" s="203">
        <f>_xlfn.DAYS(About!$A$3,'Core Indicators'!FI22)</f>
        <v>0</v>
      </c>
      <c r="M22" s="203">
        <f>_xlfn.DAYS(About!$A$3,'Core Indicators'!GG22)</f>
        <v>52</v>
      </c>
      <c r="N22" s="203">
        <f>_xlfn.DAYS(About!$A$3,'Core Indicators'!GO22)</f>
        <v>52</v>
      </c>
      <c r="O22" s="203">
        <f>_xlfn.DAYS(About!$A$3,'Core Indicators'!GW22)</f>
        <v>52</v>
      </c>
      <c r="P22" s="203">
        <f>_xlfn.DAYS(About!$A$3,'Core Indicators'!HE22)</f>
        <v>52</v>
      </c>
      <c r="Q22" s="203">
        <f>_xlfn.DAYS(About!$A$3,'Core Indicators'!HM22)</f>
        <v>52</v>
      </c>
      <c r="R22" s="203">
        <f>_xlfn.DAYS(About!$A$3,'Core Indicators'!HU22)</f>
        <v>52</v>
      </c>
      <c r="S22" s="203">
        <f>_xlfn.DAYS(About!$A$3,'Core Indicators'!IC22)</f>
        <v>52</v>
      </c>
      <c r="T22" s="203">
        <f>_xlfn.DAYS(About!$A$3,'Core Indicators'!IK22)</f>
        <v>52</v>
      </c>
      <c r="U22" s="203">
        <f>_xlfn.DAYS(About!$A$3,'Core Indicators'!IS22)</f>
        <v>52</v>
      </c>
      <c r="V22" s="203">
        <f t="shared" si="0"/>
        <v>5.2</v>
      </c>
    </row>
    <row r="23" spans="1:22">
      <c r="A23" s="202" t="str">
        <f>Lists!C:C</f>
        <v>DJI001</v>
      </c>
      <c r="B23" s="203">
        <f>_xlfn.DAYS(About!$A$3,'Core Indicators'!U23)</f>
        <v>0</v>
      </c>
      <c r="C23" s="203">
        <f>_xlfn.DAYS(About!$A$3,'Core Indicators'!AC23)</f>
        <v>0</v>
      </c>
      <c r="D23" s="203">
        <f>_xlfn.DAYS(About!$A$3,'Core Indicators'!AK23)</f>
        <v>0</v>
      </c>
      <c r="E23" s="203">
        <f>_xlfn.DAYS(About!$A$3,'Core Indicators'!AS23)</f>
        <v>0</v>
      </c>
      <c r="F23" s="203">
        <f>_xlfn.DAYS(About!$A$3,'Core Indicators'!BQ23)</f>
        <v>0</v>
      </c>
      <c r="G23" s="203">
        <f>_xlfn.DAYS(About!$A$3,'Core Indicators'!DM23)</f>
        <v>0</v>
      </c>
      <c r="H23" s="203">
        <f>_xlfn.DAYS(About!$A$3,'Core Indicators'!DU23)</f>
        <v>0</v>
      </c>
      <c r="I23" s="203">
        <f>_xlfn.DAYS(About!$A$3,'Core Indicators'!EC23)</f>
        <v>0</v>
      </c>
      <c r="J23" s="203">
        <f>_xlfn.DAYS(About!$A$3,'Core Indicators'!EK23)</f>
        <v>0</v>
      </c>
      <c r="K23" s="203">
        <f>_xlfn.DAYS(About!$A$3,'Core Indicators'!ES23)</f>
        <v>0</v>
      </c>
      <c r="L23" s="203">
        <f>_xlfn.DAYS(About!$A$3,'Core Indicators'!FI23)</f>
        <v>0</v>
      </c>
      <c r="M23" s="203">
        <f>_xlfn.DAYS(About!$A$3,'Core Indicators'!GG23)</f>
        <v>58</v>
      </c>
      <c r="N23" s="203">
        <f>_xlfn.DAYS(About!$A$3,'Core Indicators'!GO23)</f>
        <v>58</v>
      </c>
      <c r="O23" s="203">
        <f>_xlfn.DAYS(About!$A$3,'Core Indicators'!GW23)</f>
        <v>58</v>
      </c>
      <c r="P23" s="203">
        <f>_xlfn.DAYS(About!$A$3,'Core Indicators'!HE23)</f>
        <v>58</v>
      </c>
      <c r="Q23" s="203">
        <f>_xlfn.DAYS(About!$A$3,'Core Indicators'!HM23)</f>
        <v>58</v>
      </c>
      <c r="R23" s="203">
        <f>_xlfn.DAYS(About!$A$3,'Core Indicators'!HU23)</f>
        <v>58</v>
      </c>
      <c r="S23" s="203">
        <f>_xlfn.DAYS(About!$A$3,'Core Indicators'!IC23)</f>
        <v>58</v>
      </c>
      <c r="T23" s="203">
        <f>_xlfn.DAYS(About!$A$3,'Core Indicators'!IK23)</f>
        <v>58</v>
      </c>
      <c r="U23" s="203">
        <f>_xlfn.DAYS(About!$A$3,'Core Indicators'!IS23)</f>
        <v>58</v>
      </c>
      <c r="V23" s="203">
        <f t="shared" si="0"/>
        <v>5.8</v>
      </c>
    </row>
    <row r="24" spans="1:22">
      <c r="A24" s="202" t="str">
        <f>Lists!C:C</f>
        <v>DJI002</v>
      </c>
      <c r="B24" s="203">
        <f>_xlfn.DAYS(About!$A$3,'Core Indicators'!U24)</f>
        <v>0</v>
      </c>
      <c r="C24" s="203">
        <f>_xlfn.DAYS(About!$A$3,'Core Indicators'!AC24)</f>
        <v>0</v>
      </c>
      <c r="D24" s="203">
        <f>_xlfn.DAYS(About!$A$3,'Core Indicators'!AK24)</f>
        <v>0</v>
      </c>
      <c r="E24" s="203">
        <f>_xlfn.DAYS(About!$A$3,'Core Indicators'!AS24)</f>
        <v>0</v>
      </c>
      <c r="F24" s="203">
        <f>_xlfn.DAYS(About!$A$3,'Core Indicators'!BQ24)</f>
        <v>0</v>
      </c>
      <c r="G24" s="203">
        <f>_xlfn.DAYS(About!$A$3,'Core Indicators'!DM24)</f>
        <v>0</v>
      </c>
      <c r="H24" s="203">
        <f>_xlfn.DAYS(About!$A$3,'Core Indicators'!DU24)</f>
        <v>0</v>
      </c>
      <c r="I24" s="203">
        <f>_xlfn.DAYS(About!$A$3,'Core Indicators'!EC24)</f>
        <v>0</v>
      </c>
      <c r="J24" s="203">
        <f>_xlfn.DAYS(About!$A$3,'Core Indicators'!EK24)</f>
        <v>0</v>
      </c>
      <c r="K24" s="203">
        <f>_xlfn.DAYS(About!$A$3,'Core Indicators'!ES24)</f>
        <v>0</v>
      </c>
      <c r="L24" s="203">
        <f>_xlfn.DAYS(About!$A$3,'Core Indicators'!FI24)</f>
        <v>0</v>
      </c>
      <c r="M24" s="203">
        <f>_xlfn.DAYS(About!$A$3,'Core Indicators'!GG24)</f>
        <v>58</v>
      </c>
      <c r="N24" s="203">
        <f>_xlfn.DAYS(About!$A$3,'Core Indicators'!GO24)</f>
        <v>58</v>
      </c>
      <c r="O24" s="203">
        <f>_xlfn.DAYS(About!$A$3,'Core Indicators'!GW24)</f>
        <v>58</v>
      </c>
      <c r="P24" s="203">
        <f>_xlfn.DAYS(About!$A$3,'Core Indicators'!HE24)</f>
        <v>58</v>
      </c>
      <c r="Q24" s="203">
        <f>_xlfn.DAYS(About!$A$3,'Core Indicators'!HM24)</f>
        <v>58</v>
      </c>
      <c r="R24" s="203">
        <f>_xlfn.DAYS(About!$A$3,'Core Indicators'!HU24)</f>
        <v>58</v>
      </c>
      <c r="S24" s="203">
        <f>_xlfn.DAYS(About!$A$3,'Core Indicators'!IC24)</f>
        <v>58</v>
      </c>
      <c r="T24" s="203">
        <f>_xlfn.DAYS(About!$A$3,'Core Indicators'!IK24)</f>
        <v>58</v>
      </c>
      <c r="U24" s="203">
        <f>_xlfn.DAYS(About!$A$3,'Core Indicators'!IS24)</f>
        <v>58</v>
      </c>
      <c r="V24" s="203">
        <f t="shared" si="0"/>
        <v>5.8</v>
      </c>
    </row>
    <row r="25" spans="1:22">
      <c r="A25" s="202" t="str">
        <f>Lists!C:C</f>
        <v>DJI003</v>
      </c>
      <c r="B25" s="203">
        <f>_xlfn.DAYS(About!$A$3,'Core Indicators'!U25)</f>
        <v>0</v>
      </c>
      <c r="C25" s="203">
        <f>_xlfn.DAYS(About!$A$3,'Core Indicators'!AC25)</f>
        <v>0</v>
      </c>
      <c r="D25" s="203">
        <f>_xlfn.DAYS(About!$A$3,'Core Indicators'!AK25)</f>
        <v>0</v>
      </c>
      <c r="E25" s="203">
        <f>_xlfn.DAYS(About!$A$3,'Core Indicators'!AS25)</f>
        <v>0</v>
      </c>
      <c r="F25" s="203">
        <f>_xlfn.DAYS(About!$A$3,'Core Indicators'!BQ25)</f>
        <v>0</v>
      </c>
      <c r="G25" s="203">
        <f>_xlfn.DAYS(About!$A$3,'Core Indicators'!DM25)</f>
        <v>0</v>
      </c>
      <c r="H25" s="203">
        <f>_xlfn.DAYS(About!$A$3,'Core Indicators'!DU25)</f>
        <v>0</v>
      </c>
      <c r="I25" s="203">
        <f>_xlfn.DAYS(About!$A$3,'Core Indicators'!EC25)</f>
        <v>0</v>
      </c>
      <c r="J25" s="203">
        <f>_xlfn.DAYS(About!$A$3,'Core Indicators'!EK25)</f>
        <v>0</v>
      </c>
      <c r="K25" s="203">
        <f>_xlfn.DAYS(About!$A$3,'Core Indicators'!ES25)</f>
        <v>0</v>
      </c>
      <c r="L25" s="203">
        <f>_xlfn.DAYS(About!$A$3,'Core Indicators'!FI25)</f>
        <v>0</v>
      </c>
      <c r="M25" s="203">
        <f>_xlfn.DAYS(About!$A$3,'Core Indicators'!GG25)</f>
        <v>58</v>
      </c>
      <c r="N25" s="203">
        <f>_xlfn.DAYS(About!$A$3,'Core Indicators'!GO25)</f>
        <v>58</v>
      </c>
      <c r="O25" s="203">
        <f>_xlfn.DAYS(About!$A$3,'Core Indicators'!GW25)</f>
        <v>58</v>
      </c>
      <c r="P25" s="203">
        <f>_xlfn.DAYS(About!$A$3,'Core Indicators'!HE25)</f>
        <v>58</v>
      </c>
      <c r="Q25" s="203">
        <f>_xlfn.DAYS(About!$A$3,'Core Indicators'!HM25)</f>
        <v>58</v>
      </c>
      <c r="R25" s="203">
        <f>_xlfn.DAYS(About!$A$3,'Core Indicators'!HU25)</f>
        <v>58</v>
      </c>
      <c r="S25" s="203">
        <f>_xlfn.DAYS(About!$A$3,'Core Indicators'!IC25)</f>
        <v>58</v>
      </c>
      <c r="T25" s="203">
        <f>_xlfn.DAYS(About!$A$3,'Core Indicators'!IK25)</f>
        <v>58</v>
      </c>
      <c r="U25" s="203">
        <f>_xlfn.DAYS(About!$A$3,'Core Indicators'!IS25)</f>
        <v>58</v>
      </c>
      <c r="V25" s="203">
        <f t="shared" si="0"/>
        <v>5.8</v>
      </c>
    </row>
    <row r="26" spans="1:22">
      <c r="A26" s="202" t="str">
        <f>Lists!C:C</f>
        <v>DOM002</v>
      </c>
      <c r="B26" s="203">
        <f>_xlfn.DAYS(About!$A$3,'Core Indicators'!U26)</f>
        <v>0</v>
      </c>
      <c r="C26" s="203">
        <f>_xlfn.DAYS(About!$A$3,'Core Indicators'!AC26)</f>
        <v>0</v>
      </c>
      <c r="D26" s="203">
        <f>_xlfn.DAYS(About!$A$3,'Core Indicators'!AK26)</f>
        <v>0</v>
      </c>
      <c r="E26" s="203">
        <f>_xlfn.DAYS(About!$A$3,'Core Indicators'!AS26)</f>
        <v>0</v>
      </c>
      <c r="F26" s="203">
        <f>_xlfn.DAYS(About!$A$3,'Core Indicators'!BQ26)</f>
        <v>0</v>
      </c>
      <c r="G26" s="203">
        <f>_xlfn.DAYS(About!$A$3,'Core Indicators'!DM26)</f>
        <v>0</v>
      </c>
      <c r="H26" s="203">
        <f>_xlfn.DAYS(About!$A$3,'Core Indicators'!DU26)</f>
        <v>0</v>
      </c>
      <c r="I26" s="203">
        <f>_xlfn.DAYS(About!$A$3,'Core Indicators'!EC26)</f>
        <v>0</v>
      </c>
      <c r="J26" s="203">
        <f>_xlfn.DAYS(About!$A$3,'Core Indicators'!EK26)</f>
        <v>0</v>
      </c>
      <c r="K26" s="203">
        <f>_xlfn.DAYS(About!$A$3,'Core Indicators'!ES26)</f>
        <v>0</v>
      </c>
      <c r="L26" s="203">
        <f>_xlfn.DAYS(About!$A$3,'Core Indicators'!FI26)</f>
        <v>0</v>
      </c>
      <c r="M26" s="203">
        <f>_xlfn.DAYS(About!$A$3,'Core Indicators'!GG26)</f>
        <v>53</v>
      </c>
      <c r="N26" s="203">
        <f>_xlfn.DAYS(About!$A$3,'Core Indicators'!GO26)</f>
        <v>53</v>
      </c>
      <c r="O26" s="203">
        <f>_xlfn.DAYS(About!$A$3,'Core Indicators'!GW26)</f>
        <v>53</v>
      </c>
      <c r="P26" s="203">
        <f>_xlfn.DAYS(About!$A$3,'Core Indicators'!HE26)</f>
        <v>53</v>
      </c>
      <c r="Q26" s="203">
        <f>_xlfn.DAYS(About!$A$3,'Core Indicators'!HM26)</f>
        <v>53</v>
      </c>
      <c r="R26" s="203">
        <f>_xlfn.DAYS(About!$A$3,'Core Indicators'!HU26)</f>
        <v>53</v>
      </c>
      <c r="S26" s="203">
        <f>_xlfn.DAYS(About!$A$3,'Core Indicators'!IC26)</f>
        <v>53</v>
      </c>
      <c r="T26" s="203">
        <f>_xlfn.DAYS(About!$A$3,'Core Indicators'!IK26)</f>
        <v>53</v>
      </c>
      <c r="U26" s="203">
        <f>_xlfn.DAYS(About!$A$3,'Core Indicators'!IS26)</f>
        <v>53</v>
      </c>
      <c r="V26" s="203">
        <f t="shared" si="0"/>
        <v>5.3</v>
      </c>
    </row>
    <row r="27" spans="1:22">
      <c r="A27" s="202" t="str">
        <f>Lists!C:C</f>
        <v>DZA002</v>
      </c>
      <c r="B27" s="203">
        <f>_xlfn.DAYS(About!$A$3,'Core Indicators'!U27)</f>
        <v>0</v>
      </c>
      <c r="C27" s="203">
        <f>_xlfn.DAYS(About!$A$3,'Core Indicators'!AC27)</f>
        <v>0</v>
      </c>
      <c r="D27" s="203">
        <f>_xlfn.DAYS(About!$A$3,'Core Indicators'!AK27)</f>
        <v>0</v>
      </c>
      <c r="E27" s="203">
        <f>_xlfn.DAYS(About!$A$3,'Core Indicators'!AS27)</f>
        <v>0</v>
      </c>
      <c r="F27" s="203">
        <f>_xlfn.DAYS(About!$A$3,'Core Indicators'!BQ27)</f>
        <v>0</v>
      </c>
      <c r="G27" s="203">
        <f>_xlfn.DAYS(About!$A$3,'Core Indicators'!DM27)</f>
        <v>0</v>
      </c>
      <c r="H27" s="203">
        <f>_xlfn.DAYS(About!$A$3,'Core Indicators'!DU27)</f>
        <v>0</v>
      </c>
      <c r="I27" s="203">
        <f>_xlfn.DAYS(About!$A$3,'Core Indicators'!EC27)</f>
        <v>0</v>
      </c>
      <c r="J27" s="203">
        <f>_xlfn.DAYS(About!$A$3,'Core Indicators'!EK27)</f>
        <v>0</v>
      </c>
      <c r="K27" s="203">
        <f>_xlfn.DAYS(About!$A$3,'Core Indicators'!ES27)</f>
        <v>0</v>
      </c>
      <c r="L27" s="203">
        <f>_xlfn.DAYS(About!$A$3,'Core Indicators'!FI27)</f>
        <v>0</v>
      </c>
      <c r="M27" s="203">
        <f>_xlfn.DAYS(About!$A$3,'Core Indicators'!GG27)</f>
        <v>52</v>
      </c>
      <c r="N27" s="203">
        <f>_xlfn.DAYS(About!$A$3,'Core Indicators'!GO27)</f>
        <v>52</v>
      </c>
      <c r="O27" s="203">
        <f>_xlfn.DAYS(About!$A$3,'Core Indicators'!GW27)</f>
        <v>52</v>
      </c>
      <c r="P27" s="203">
        <f>_xlfn.DAYS(About!$A$3,'Core Indicators'!HE27)</f>
        <v>52</v>
      </c>
      <c r="Q27" s="203">
        <f>_xlfn.DAYS(About!$A$3,'Core Indicators'!HM27)</f>
        <v>51</v>
      </c>
      <c r="R27" s="203">
        <f>_xlfn.DAYS(About!$A$3,'Core Indicators'!HU27)</f>
        <v>52</v>
      </c>
      <c r="S27" s="203">
        <f>_xlfn.DAYS(About!$A$3,'Core Indicators'!IC27)</f>
        <v>52</v>
      </c>
      <c r="T27" s="203">
        <f>_xlfn.DAYS(About!$A$3,'Core Indicators'!IK27)</f>
        <v>52</v>
      </c>
      <c r="U27" s="203">
        <f>_xlfn.DAYS(About!$A$3,'Core Indicators'!IS27)</f>
        <v>52</v>
      </c>
      <c r="V27" s="203">
        <f t="shared" si="0"/>
        <v>5.2</v>
      </c>
    </row>
    <row r="28" spans="1:22">
      <c r="A28" s="202" t="str">
        <f>Lists!C:C</f>
        <v>DZA003</v>
      </c>
      <c r="B28" s="203">
        <f>_xlfn.DAYS(About!$A$3,'Core Indicators'!U28)</f>
        <v>0</v>
      </c>
      <c r="C28" s="203">
        <f>_xlfn.DAYS(About!$A$3,'Core Indicators'!AC28)</f>
        <v>0</v>
      </c>
      <c r="D28" s="203">
        <f>_xlfn.DAYS(About!$A$3,'Core Indicators'!AK28)</f>
        <v>0</v>
      </c>
      <c r="E28" s="203">
        <f>_xlfn.DAYS(About!$A$3,'Core Indicators'!AS28)</f>
        <v>0</v>
      </c>
      <c r="F28" s="203">
        <f>_xlfn.DAYS(About!$A$3,'Core Indicators'!BQ28)</f>
        <v>0</v>
      </c>
      <c r="G28" s="203">
        <f>_xlfn.DAYS(About!$A$3,'Core Indicators'!DM28)</f>
        <v>0</v>
      </c>
      <c r="H28" s="203">
        <f>_xlfn.DAYS(About!$A$3,'Core Indicators'!DU28)</f>
        <v>0</v>
      </c>
      <c r="I28" s="203">
        <f>_xlfn.DAYS(About!$A$3,'Core Indicators'!EC28)</f>
        <v>0</v>
      </c>
      <c r="J28" s="203">
        <f>_xlfn.DAYS(About!$A$3,'Core Indicators'!EK28)</f>
        <v>0</v>
      </c>
      <c r="K28" s="203">
        <f>_xlfn.DAYS(About!$A$3,'Core Indicators'!ES28)</f>
        <v>0</v>
      </c>
      <c r="L28" s="203">
        <f>_xlfn.DAYS(About!$A$3,'Core Indicators'!FI28)</f>
        <v>0</v>
      </c>
      <c r="M28" s="203">
        <f>_xlfn.DAYS(About!$A$3,'Core Indicators'!GG28)</f>
        <v>52</v>
      </c>
      <c r="N28" s="203">
        <f>_xlfn.DAYS(About!$A$3,'Core Indicators'!GO28)</f>
        <v>52</v>
      </c>
      <c r="O28" s="203">
        <f>_xlfn.DAYS(About!$A$3,'Core Indicators'!GW28)</f>
        <v>52</v>
      </c>
      <c r="P28" s="203">
        <f>_xlfn.DAYS(About!$A$3,'Core Indicators'!HE28)</f>
        <v>52</v>
      </c>
      <c r="Q28" s="203">
        <f>_xlfn.DAYS(About!$A$3,'Core Indicators'!HM28)</f>
        <v>51</v>
      </c>
      <c r="R28" s="203">
        <f>_xlfn.DAYS(About!$A$3,'Core Indicators'!HU28)</f>
        <v>52</v>
      </c>
      <c r="S28" s="203">
        <f>_xlfn.DAYS(About!$A$3,'Core Indicators'!IC28)</f>
        <v>52</v>
      </c>
      <c r="T28" s="203">
        <f>_xlfn.DAYS(About!$A$3,'Core Indicators'!IK28)</f>
        <v>52</v>
      </c>
      <c r="U28" s="203">
        <f>_xlfn.DAYS(About!$A$3,'Core Indicators'!IS28)</f>
        <v>52</v>
      </c>
      <c r="V28" s="203">
        <f t="shared" si="0"/>
        <v>5.2</v>
      </c>
    </row>
    <row r="29" spans="1:22">
      <c r="A29" s="202" t="str">
        <f>Lists!C:C</f>
        <v>DZA004</v>
      </c>
      <c r="B29" s="203">
        <f>_xlfn.DAYS(About!$A$3,'Core Indicators'!U29)</f>
        <v>0</v>
      </c>
      <c r="C29" s="203">
        <f>_xlfn.DAYS(About!$A$3,'Core Indicators'!AC29)</f>
        <v>0</v>
      </c>
      <c r="D29" s="203">
        <f>_xlfn.DAYS(About!$A$3,'Core Indicators'!AK29)</f>
        <v>0</v>
      </c>
      <c r="E29" s="203">
        <f>_xlfn.DAYS(About!$A$3,'Core Indicators'!AS29)</f>
        <v>0</v>
      </c>
      <c r="F29" s="203">
        <f>_xlfn.DAYS(About!$A$3,'Core Indicators'!BQ29)</f>
        <v>0</v>
      </c>
      <c r="G29" s="203">
        <f>_xlfn.DAYS(About!$A$3,'Core Indicators'!DM29)</f>
        <v>0</v>
      </c>
      <c r="H29" s="203">
        <f>_xlfn.DAYS(About!$A$3,'Core Indicators'!DU29)</f>
        <v>0</v>
      </c>
      <c r="I29" s="203">
        <f>_xlfn.DAYS(About!$A$3,'Core Indicators'!EC29)</f>
        <v>0</v>
      </c>
      <c r="J29" s="203">
        <f>_xlfn.DAYS(About!$A$3,'Core Indicators'!EK29)</f>
        <v>0</v>
      </c>
      <c r="K29" s="203">
        <f>_xlfn.DAYS(About!$A$3,'Core Indicators'!ES29)</f>
        <v>0</v>
      </c>
      <c r="L29" s="203">
        <f>_xlfn.DAYS(About!$A$3,'Core Indicators'!FI29)</f>
        <v>0</v>
      </c>
      <c r="M29" s="203">
        <f>_xlfn.DAYS(About!$A$3,'Core Indicators'!GG29)</f>
        <v>52</v>
      </c>
      <c r="N29" s="203">
        <f>_xlfn.DAYS(About!$A$3,'Core Indicators'!GO29)</f>
        <v>52</v>
      </c>
      <c r="O29" s="203">
        <f>_xlfn.DAYS(About!$A$3,'Core Indicators'!GW29)</f>
        <v>52</v>
      </c>
      <c r="P29" s="203">
        <f>_xlfn.DAYS(About!$A$3,'Core Indicators'!HE29)</f>
        <v>52</v>
      </c>
      <c r="Q29" s="203">
        <f>_xlfn.DAYS(About!$A$3,'Core Indicators'!HM29)</f>
        <v>51</v>
      </c>
      <c r="R29" s="203">
        <f>_xlfn.DAYS(About!$A$3,'Core Indicators'!HU29)</f>
        <v>52</v>
      </c>
      <c r="S29" s="203">
        <f>_xlfn.DAYS(About!$A$3,'Core Indicators'!IC29)</f>
        <v>52</v>
      </c>
      <c r="T29" s="203">
        <f>_xlfn.DAYS(About!$A$3,'Core Indicators'!IK29)</f>
        <v>52</v>
      </c>
      <c r="U29" s="203">
        <f>_xlfn.DAYS(About!$A$3,'Core Indicators'!IS29)</f>
        <v>52</v>
      </c>
      <c r="V29" s="203">
        <f t="shared" si="0"/>
        <v>5.2</v>
      </c>
    </row>
    <row r="30" spans="1:22">
      <c r="A30" s="202" t="str">
        <f>Lists!C:C</f>
        <v>ECU001</v>
      </c>
      <c r="B30" s="203">
        <f>_xlfn.DAYS(About!$A$3,'Core Indicators'!U30)</f>
        <v>0</v>
      </c>
      <c r="C30" s="203">
        <f>_xlfn.DAYS(About!$A$3,'Core Indicators'!AC30)</f>
        <v>0</v>
      </c>
      <c r="D30" s="203">
        <f>_xlfn.DAYS(About!$A$3,'Core Indicators'!AK30)</f>
        <v>0</v>
      </c>
      <c r="E30" s="203">
        <f>_xlfn.DAYS(About!$A$3,'Core Indicators'!AS30)</f>
        <v>0</v>
      </c>
      <c r="F30" s="203">
        <f>_xlfn.DAYS(About!$A$3,'Core Indicators'!BQ30)</f>
        <v>0</v>
      </c>
      <c r="G30" s="203">
        <f>_xlfn.DAYS(About!$A$3,'Core Indicators'!DM30)</f>
        <v>0</v>
      </c>
      <c r="H30" s="203">
        <f>_xlfn.DAYS(About!$A$3,'Core Indicators'!DU30)</f>
        <v>0</v>
      </c>
      <c r="I30" s="203">
        <f>_xlfn.DAYS(About!$A$3,'Core Indicators'!EC30)</f>
        <v>0</v>
      </c>
      <c r="J30" s="203">
        <f>_xlfn.DAYS(About!$A$3,'Core Indicators'!EK30)</f>
        <v>0</v>
      </c>
      <c r="K30" s="203">
        <f>_xlfn.DAYS(About!$A$3,'Core Indicators'!ES30)</f>
        <v>0</v>
      </c>
      <c r="L30" s="203">
        <f>_xlfn.DAYS(About!$A$3,'Core Indicators'!FI30)</f>
        <v>0</v>
      </c>
      <c r="M30" s="203">
        <f>_xlfn.DAYS(About!$A$3,'Core Indicators'!GG30)</f>
        <v>52</v>
      </c>
      <c r="N30" s="203">
        <f>_xlfn.DAYS(About!$A$3,'Core Indicators'!GO30)</f>
        <v>52</v>
      </c>
      <c r="O30" s="203">
        <f>_xlfn.DAYS(About!$A$3,'Core Indicators'!GW30)</f>
        <v>52</v>
      </c>
      <c r="P30" s="203">
        <f>_xlfn.DAYS(About!$A$3,'Core Indicators'!HE30)</f>
        <v>52</v>
      </c>
      <c r="Q30" s="203">
        <f>_xlfn.DAYS(About!$A$3,'Core Indicators'!HM30)</f>
        <v>52</v>
      </c>
      <c r="R30" s="203">
        <f>_xlfn.DAYS(About!$A$3,'Core Indicators'!HU30)</f>
        <v>52</v>
      </c>
      <c r="S30" s="203">
        <f>_xlfn.DAYS(About!$A$3,'Core Indicators'!IC30)</f>
        <v>52</v>
      </c>
      <c r="T30" s="203">
        <f>_xlfn.DAYS(About!$A$3,'Core Indicators'!IK30)</f>
        <v>52</v>
      </c>
      <c r="U30" s="203">
        <f>_xlfn.DAYS(About!$A$3,'Core Indicators'!IS30)</f>
        <v>52</v>
      </c>
      <c r="V30" s="203">
        <f t="shared" si="0"/>
        <v>5.2</v>
      </c>
    </row>
    <row r="31" spans="1:22">
      <c r="A31" s="202" t="str">
        <f>Lists!C:C</f>
        <v>ECU002</v>
      </c>
      <c r="B31" s="203">
        <f>_xlfn.DAYS(About!$A$3,'Core Indicators'!U31)</f>
        <v>0</v>
      </c>
      <c r="C31" s="203">
        <f>_xlfn.DAYS(About!$A$3,'Core Indicators'!AC31)</f>
        <v>0</v>
      </c>
      <c r="D31" s="203">
        <f>_xlfn.DAYS(About!$A$3,'Core Indicators'!AK31)</f>
        <v>0</v>
      </c>
      <c r="E31" s="203">
        <f>_xlfn.DAYS(About!$A$3,'Core Indicators'!AS31)</f>
        <v>0</v>
      </c>
      <c r="F31" s="203">
        <f>_xlfn.DAYS(About!$A$3,'Core Indicators'!BQ31)</f>
        <v>0</v>
      </c>
      <c r="G31" s="203">
        <f>_xlfn.DAYS(About!$A$3,'Core Indicators'!DM31)</f>
        <v>0</v>
      </c>
      <c r="H31" s="203">
        <f>_xlfn.DAYS(About!$A$3,'Core Indicators'!DU31)</f>
        <v>0</v>
      </c>
      <c r="I31" s="203">
        <f>_xlfn.DAYS(About!$A$3,'Core Indicators'!EC31)</f>
        <v>0</v>
      </c>
      <c r="J31" s="203">
        <f>_xlfn.DAYS(About!$A$3,'Core Indicators'!EK31)</f>
        <v>0</v>
      </c>
      <c r="K31" s="203">
        <f>_xlfn.DAYS(About!$A$3,'Core Indicators'!ES31)</f>
        <v>0</v>
      </c>
      <c r="L31" s="203">
        <f>_xlfn.DAYS(About!$A$3,'Core Indicators'!FI31)</f>
        <v>0</v>
      </c>
      <c r="M31" s="203">
        <f>_xlfn.DAYS(About!$A$3,'Core Indicators'!GG31)</f>
        <v>52</v>
      </c>
      <c r="N31" s="203">
        <f>_xlfn.DAYS(About!$A$3,'Core Indicators'!GO31)</f>
        <v>52</v>
      </c>
      <c r="O31" s="203">
        <f>_xlfn.DAYS(About!$A$3,'Core Indicators'!GW31)</f>
        <v>52</v>
      </c>
      <c r="P31" s="203">
        <f>_xlfn.DAYS(About!$A$3,'Core Indicators'!HE31)</f>
        <v>52</v>
      </c>
      <c r="Q31" s="203">
        <f>_xlfn.DAYS(About!$A$3,'Core Indicators'!HM31)</f>
        <v>52</v>
      </c>
      <c r="R31" s="203">
        <f>_xlfn.DAYS(About!$A$3,'Core Indicators'!HU31)</f>
        <v>52</v>
      </c>
      <c r="S31" s="203">
        <f>_xlfn.DAYS(About!$A$3,'Core Indicators'!IC31)</f>
        <v>52</v>
      </c>
      <c r="T31" s="203">
        <f>_xlfn.DAYS(About!$A$3,'Core Indicators'!IK31)</f>
        <v>52</v>
      </c>
      <c r="U31" s="203">
        <f>_xlfn.DAYS(About!$A$3,'Core Indicators'!IS31)</f>
        <v>52</v>
      </c>
      <c r="V31" s="203">
        <f t="shared" si="0"/>
        <v>5.2</v>
      </c>
    </row>
    <row r="32" spans="1:22">
      <c r="A32" s="202" t="str">
        <f>Lists!C:C</f>
        <v>ECU005</v>
      </c>
      <c r="B32" s="203">
        <f>_xlfn.DAYS(About!$A$3,'Core Indicators'!U32)</f>
        <v>0</v>
      </c>
      <c r="C32" s="203">
        <f>_xlfn.DAYS(About!$A$3,'Core Indicators'!AC32)</f>
        <v>0</v>
      </c>
      <c r="D32" s="203">
        <f>_xlfn.DAYS(About!$A$3,'Core Indicators'!AK32)</f>
        <v>0</v>
      </c>
      <c r="E32" s="203">
        <f>_xlfn.DAYS(About!$A$3,'Core Indicators'!AS32)</f>
        <v>0</v>
      </c>
      <c r="F32" s="203">
        <f>_xlfn.DAYS(About!$A$3,'Core Indicators'!BQ32)</f>
        <v>0</v>
      </c>
      <c r="G32" s="203">
        <f>_xlfn.DAYS(About!$A$3,'Core Indicators'!DM32)</f>
        <v>0</v>
      </c>
      <c r="H32" s="203">
        <f>_xlfn.DAYS(About!$A$3,'Core Indicators'!DU32)</f>
        <v>0</v>
      </c>
      <c r="I32" s="203">
        <f>_xlfn.DAYS(About!$A$3,'Core Indicators'!EC32)</f>
        <v>0</v>
      </c>
      <c r="J32" s="203">
        <f>_xlfn.DAYS(About!$A$3,'Core Indicators'!EK32)</f>
        <v>0</v>
      </c>
      <c r="K32" s="203">
        <f>_xlfn.DAYS(About!$A$3,'Core Indicators'!ES32)</f>
        <v>0</v>
      </c>
      <c r="L32" s="203">
        <f>_xlfn.DAYS(About!$A$3,'Core Indicators'!FI32)</f>
        <v>0</v>
      </c>
      <c r="M32" s="203">
        <f>_xlfn.DAYS(About!$A$3,'Core Indicators'!GG32)</f>
        <v>62</v>
      </c>
      <c r="N32" s="203">
        <f>_xlfn.DAYS(About!$A$3,'Core Indicators'!GO32)</f>
        <v>62</v>
      </c>
      <c r="O32" s="203">
        <f>_xlfn.DAYS(About!$A$3,'Core Indicators'!GW32)</f>
        <v>62</v>
      </c>
      <c r="P32" s="203">
        <f>_xlfn.DAYS(About!$A$3,'Core Indicators'!HE32)</f>
        <v>62</v>
      </c>
      <c r="Q32" s="203">
        <f>_xlfn.DAYS(About!$A$3,'Core Indicators'!HM32)</f>
        <v>46</v>
      </c>
      <c r="R32" s="203">
        <f>_xlfn.DAYS(About!$A$3,'Core Indicators'!HU32)</f>
        <v>62</v>
      </c>
      <c r="S32" s="203">
        <f>_xlfn.DAYS(About!$A$3,'Core Indicators'!IC32)</f>
        <v>62</v>
      </c>
      <c r="T32" s="203">
        <f>_xlfn.DAYS(About!$A$3,'Core Indicators'!IK32)</f>
        <v>62</v>
      </c>
      <c r="U32" s="203">
        <f>_xlfn.DAYS(About!$A$3,'Core Indicators'!IS32)</f>
        <v>62</v>
      </c>
      <c r="V32" s="203">
        <f t="shared" si="0"/>
        <v>6.2</v>
      </c>
    </row>
    <row r="33" spans="1:22">
      <c r="A33" s="202" t="str">
        <f>Lists!C:C</f>
        <v>EGY004</v>
      </c>
      <c r="B33" s="203">
        <f>_xlfn.DAYS(About!$A$3,'Core Indicators'!U33)</f>
        <v>0</v>
      </c>
      <c r="C33" s="203">
        <f>_xlfn.DAYS(About!$A$3,'Core Indicators'!AC33)</f>
        <v>0</v>
      </c>
      <c r="D33" s="203">
        <f>_xlfn.DAYS(About!$A$3,'Core Indicators'!AK33)</f>
        <v>0</v>
      </c>
      <c r="E33" s="203">
        <f>_xlfn.DAYS(About!$A$3,'Core Indicators'!AS33)</f>
        <v>0</v>
      </c>
      <c r="F33" s="203">
        <f>_xlfn.DAYS(About!$A$3,'Core Indicators'!BQ33)</f>
        <v>0</v>
      </c>
      <c r="G33" s="203">
        <f>_xlfn.DAYS(About!$A$3,'Core Indicators'!DM33)</f>
        <v>0</v>
      </c>
      <c r="H33" s="203">
        <f>_xlfn.DAYS(About!$A$3,'Core Indicators'!DU33)</f>
        <v>0</v>
      </c>
      <c r="I33" s="203">
        <f>_xlfn.DAYS(About!$A$3,'Core Indicators'!EC33)</f>
        <v>0</v>
      </c>
      <c r="J33" s="203">
        <f>_xlfn.DAYS(About!$A$3,'Core Indicators'!EK33)</f>
        <v>0</v>
      </c>
      <c r="K33" s="203">
        <f>_xlfn.DAYS(About!$A$3,'Core Indicators'!ES33)</f>
        <v>0</v>
      </c>
      <c r="L33" s="203">
        <f>_xlfn.DAYS(About!$A$3,'Core Indicators'!FI33)</f>
        <v>0</v>
      </c>
      <c r="M33" s="203">
        <f>_xlfn.DAYS(About!$A$3,'Core Indicators'!GG33)</f>
        <v>58</v>
      </c>
      <c r="N33" s="203">
        <f>_xlfn.DAYS(About!$A$3,'Core Indicators'!GO33)</f>
        <v>58</v>
      </c>
      <c r="O33" s="203">
        <f>_xlfn.DAYS(About!$A$3,'Core Indicators'!GW33)</f>
        <v>58</v>
      </c>
      <c r="P33" s="203">
        <f>_xlfn.DAYS(About!$A$3,'Core Indicators'!HE33)</f>
        <v>58</v>
      </c>
      <c r="Q33" s="203">
        <f>_xlfn.DAYS(About!$A$3,'Core Indicators'!HM33)</f>
        <v>58</v>
      </c>
      <c r="R33" s="203">
        <f>_xlfn.DAYS(About!$A$3,'Core Indicators'!HU33)</f>
        <v>58</v>
      </c>
      <c r="S33" s="203">
        <f>_xlfn.DAYS(About!$A$3,'Core Indicators'!IC33)</f>
        <v>58</v>
      </c>
      <c r="T33" s="203">
        <f>_xlfn.DAYS(About!$A$3,'Core Indicators'!IK33)</f>
        <v>58</v>
      </c>
      <c r="U33" s="203">
        <f>_xlfn.DAYS(About!$A$3,'Core Indicators'!IS33)</f>
        <v>58</v>
      </c>
      <c r="V33" s="203">
        <f t="shared" si="0"/>
        <v>5.8</v>
      </c>
    </row>
    <row r="34" spans="1:22">
      <c r="A34" s="202" t="str">
        <f>Lists!C:C</f>
        <v>ERI001</v>
      </c>
      <c r="B34" s="203">
        <f>_xlfn.DAYS(About!$A$3,'Core Indicators'!U34)</f>
        <v>0</v>
      </c>
      <c r="C34" s="203">
        <f>_xlfn.DAYS(About!$A$3,'Core Indicators'!AC34)</f>
        <v>0</v>
      </c>
      <c r="D34" s="203">
        <f>_xlfn.DAYS(About!$A$3,'Core Indicators'!AK34)</f>
        <v>0</v>
      </c>
      <c r="E34" s="203">
        <f>_xlfn.DAYS(About!$A$3,'Core Indicators'!AS34)</f>
        <v>0</v>
      </c>
      <c r="F34" s="203">
        <f>_xlfn.DAYS(About!$A$3,'Core Indicators'!BQ34)</f>
        <v>0</v>
      </c>
      <c r="G34" s="203">
        <f>_xlfn.DAYS(About!$A$3,'Core Indicators'!DM34)</f>
        <v>0</v>
      </c>
      <c r="H34" s="203">
        <f>_xlfn.DAYS(About!$A$3,'Core Indicators'!DU34)</f>
        <v>0</v>
      </c>
      <c r="I34" s="203">
        <f>_xlfn.DAYS(About!$A$3,'Core Indicators'!EC34)</f>
        <v>0</v>
      </c>
      <c r="J34" s="203">
        <f>_xlfn.DAYS(About!$A$3,'Core Indicators'!EK34)</f>
        <v>0</v>
      </c>
      <c r="K34" s="203">
        <f>_xlfn.DAYS(About!$A$3,'Core Indicators'!ES34)</f>
        <v>0</v>
      </c>
      <c r="L34" s="203">
        <f>_xlfn.DAYS(About!$A$3,'Core Indicators'!FI34)</f>
        <v>0</v>
      </c>
      <c r="M34" s="203">
        <f>_xlfn.DAYS(About!$A$3,'Core Indicators'!GG34)</f>
        <v>58</v>
      </c>
      <c r="N34" s="203">
        <f>_xlfn.DAYS(About!$A$3,'Core Indicators'!GO34)</f>
        <v>58</v>
      </c>
      <c r="O34" s="203">
        <f>_xlfn.DAYS(About!$A$3,'Core Indicators'!GW34)</f>
        <v>58</v>
      </c>
      <c r="P34" s="203">
        <f>_xlfn.DAYS(About!$A$3,'Core Indicators'!HE34)</f>
        <v>58</v>
      </c>
      <c r="Q34" s="203">
        <f>_xlfn.DAYS(About!$A$3,'Core Indicators'!HM34)</f>
        <v>58</v>
      </c>
      <c r="R34" s="203">
        <f>_xlfn.DAYS(About!$A$3,'Core Indicators'!HU34)</f>
        <v>58</v>
      </c>
      <c r="S34" s="203">
        <f>_xlfn.DAYS(About!$A$3,'Core Indicators'!IC34)</f>
        <v>58</v>
      </c>
      <c r="T34" s="203">
        <f>_xlfn.DAYS(About!$A$3,'Core Indicators'!IK34)</f>
        <v>58</v>
      </c>
      <c r="U34" s="203">
        <f>_xlfn.DAYS(About!$A$3,'Core Indicators'!IS34)</f>
        <v>58</v>
      </c>
      <c r="V34" s="203">
        <f t="shared" si="0"/>
        <v>5.8</v>
      </c>
    </row>
    <row r="35" spans="1:22">
      <c r="A35" s="202" t="str">
        <f>Lists!C:C</f>
        <v>ESP002</v>
      </c>
      <c r="B35" s="203">
        <f>_xlfn.DAYS(About!$A$3,'Core Indicators'!U35)</f>
        <v>0</v>
      </c>
      <c r="C35" s="203">
        <f>_xlfn.DAYS(About!$A$3,'Core Indicators'!AC35)</f>
        <v>0</v>
      </c>
      <c r="D35" s="203">
        <f>_xlfn.DAYS(About!$A$3,'Core Indicators'!AK35)</f>
        <v>0</v>
      </c>
      <c r="E35" s="203">
        <f>_xlfn.DAYS(About!$A$3,'Core Indicators'!AS35)</f>
        <v>0</v>
      </c>
      <c r="F35" s="203">
        <f>_xlfn.DAYS(About!$A$3,'Core Indicators'!BQ35)</f>
        <v>0</v>
      </c>
      <c r="G35" s="203">
        <f>_xlfn.DAYS(About!$A$3,'Core Indicators'!DM35)</f>
        <v>0</v>
      </c>
      <c r="H35" s="203">
        <f>_xlfn.DAYS(About!$A$3,'Core Indicators'!DU35)</f>
        <v>0</v>
      </c>
      <c r="I35" s="203">
        <f>_xlfn.DAYS(About!$A$3,'Core Indicators'!EC35)</f>
        <v>0</v>
      </c>
      <c r="J35" s="203">
        <f>_xlfn.DAYS(About!$A$3,'Core Indicators'!EK35)</f>
        <v>0</v>
      </c>
      <c r="K35" s="203">
        <f>_xlfn.DAYS(About!$A$3,'Core Indicators'!ES35)</f>
        <v>0</v>
      </c>
      <c r="L35" s="203">
        <f>_xlfn.DAYS(About!$A$3,'Core Indicators'!FI35)</f>
        <v>0</v>
      </c>
      <c r="M35" s="203">
        <f>_xlfn.DAYS(About!$A$3,'Core Indicators'!GG35)</f>
        <v>57</v>
      </c>
      <c r="N35" s="203">
        <f>_xlfn.DAYS(About!$A$3,'Core Indicators'!GO35)</f>
        <v>57</v>
      </c>
      <c r="O35" s="203">
        <f>_xlfn.DAYS(About!$A$3,'Core Indicators'!GW35)</f>
        <v>57</v>
      </c>
      <c r="P35" s="203">
        <f>_xlfn.DAYS(About!$A$3,'Core Indicators'!HE35)</f>
        <v>57</v>
      </c>
      <c r="Q35" s="203">
        <f>_xlfn.DAYS(About!$A$3,'Core Indicators'!HM35)</f>
        <v>57</v>
      </c>
      <c r="R35" s="203">
        <f>_xlfn.DAYS(About!$A$3,'Core Indicators'!HU35)</f>
        <v>57</v>
      </c>
      <c r="S35" s="203">
        <f>_xlfn.DAYS(About!$A$3,'Core Indicators'!IC35)</f>
        <v>57</v>
      </c>
      <c r="T35" s="203">
        <f>_xlfn.DAYS(About!$A$3,'Core Indicators'!IK35)</f>
        <v>57</v>
      </c>
      <c r="U35" s="203">
        <f>_xlfn.DAYS(About!$A$3,'Core Indicators'!IS35)</f>
        <v>57</v>
      </c>
      <c r="V35" s="203">
        <f t="shared" ref="V35:V66" si="1">AVERAGE(D35:M35)</f>
        <v>5.7</v>
      </c>
    </row>
    <row r="36" spans="1:22">
      <c r="A36" s="202" t="str">
        <f>Lists!C:C</f>
        <v>ETH001</v>
      </c>
      <c r="B36" s="203">
        <f>_xlfn.DAYS(About!$A$3,'Core Indicators'!U36)</f>
        <v>0</v>
      </c>
      <c r="C36" s="203">
        <f>_xlfn.DAYS(About!$A$3,'Core Indicators'!AC36)</f>
        <v>0</v>
      </c>
      <c r="D36" s="203">
        <f>_xlfn.DAYS(About!$A$3,'Core Indicators'!AK36)</f>
        <v>0</v>
      </c>
      <c r="E36" s="203">
        <f>_xlfn.DAYS(About!$A$3,'Core Indicators'!AS36)</f>
        <v>0</v>
      </c>
      <c r="F36" s="203">
        <f>_xlfn.DAYS(About!$A$3,'Core Indicators'!BQ36)</f>
        <v>0</v>
      </c>
      <c r="G36" s="203">
        <f>_xlfn.DAYS(About!$A$3,'Core Indicators'!DM36)</f>
        <v>0</v>
      </c>
      <c r="H36" s="203">
        <f>_xlfn.DAYS(About!$A$3,'Core Indicators'!DU36)</f>
        <v>0</v>
      </c>
      <c r="I36" s="203">
        <f>_xlfn.DAYS(About!$A$3,'Core Indicators'!EC36)</f>
        <v>0</v>
      </c>
      <c r="J36" s="203">
        <f>_xlfn.DAYS(About!$A$3,'Core Indicators'!EK36)</f>
        <v>0</v>
      </c>
      <c r="K36" s="203">
        <f>_xlfn.DAYS(About!$A$3,'Core Indicators'!ES36)</f>
        <v>0</v>
      </c>
      <c r="L36" s="203">
        <f>_xlfn.DAYS(About!$A$3,'Core Indicators'!FI36)</f>
        <v>0</v>
      </c>
      <c r="M36" s="203">
        <f>_xlfn.DAYS(About!$A$3,'Core Indicators'!GG36)</f>
        <v>58</v>
      </c>
      <c r="N36" s="203">
        <f>_xlfn.DAYS(About!$A$3,'Core Indicators'!GO36)</f>
        <v>58</v>
      </c>
      <c r="O36" s="203">
        <f>_xlfn.DAYS(About!$A$3,'Core Indicators'!GW36)</f>
        <v>58</v>
      </c>
      <c r="P36" s="203">
        <f>_xlfn.DAYS(About!$A$3,'Core Indicators'!HE36)</f>
        <v>58</v>
      </c>
      <c r="Q36" s="203">
        <f>_xlfn.DAYS(About!$A$3,'Core Indicators'!HM36)</f>
        <v>58</v>
      </c>
      <c r="R36" s="203">
        <f>_xlfn.DAYS(About!$A$3,'Core Indicators'!HU36)</f>
        <v>58</v>
      </c>
      <c r="S36" s="203">
        <f>_xlfn.DAYS(About!$A$3,'Core Indicators'!IC36)</f>
        <v>58</v>
      </c>
      <c r="T36" s="203">
        <f>_xlfn.DAYS(About!$A$3,'Core Indicators'!IK36)</f>
        <v>58</v>
      </c>
      <c r="U36" s="203">
        <f>_xlfn.DAYS(About!$A$3,'Core Indicators'!IS36)</f>
        <v>58</v>
      </c>
      <c r="V36" s="203">
        <f t="shared" si="1"/>
        <v>5.8</v>
      </c>
    </row>
    <row r="37" spans="1:22">
      <c r="A37" s="202" t="str">
        <f>Lists!C:C</f>
        <v>ETH003</v>
      </c>
      <c r="B37" s="203">
        <f>_xlfn.DAYS(About!$A$3,'Core Indicators'!U37)</f>
        <v>0</v>
      </c>
      <c r="C37" s="203">
        <f>_xlfn.DAYS(About!$A$3,'Core Indicators'!AC37)</f>
        <v>0</v>
      </c>
      <c r="D37" s="203">
        <f>_xlfn.DAYS(About!$A$3,'Core Indicators'!AK37)</f>
        <v>0</v>
      </c>
      <c r="E37" s="203">
        <f>_xlfn.DAYS(About!$A$3,'Core Indicators'!AS37)</f>
        <v>0</v>
      </c>
      <c r="F37" s="203">
        <f>_xlfn.DAYS(About!$A$3,'Core Indicators'!BQ37)</f>
        <v>0</v>
      </c>
      <c r="G37" s="203">
        <f>_xlfn.DAYS(About!$A$3,'Core Indicators'!DM37)</f>
        <v>0</v>
      </c>
      <c r="H37" s="203">
        <f>_xlfn.DAYS(About!$A$3,'Core Indicators'!DU37)</f>
        <v>0</v>
      </c>
      <c r="I37" s="203">
        <f>_xlfn.DAYS(About!$A$3,'Core Indicators'!EC37)</f>
        <v>0</v>
      </c>
      <c r="J37" s="203">
        <f>_xlfn.DAYS(About!$A$3,'Core Indicators'!EK37)</f>
        <v>0</v>
      </c>
      <c r="K37" s="203">
        <f>_xlfn.DAYS(About!$A$3,'Core Indicators'!ES37)</f>
        <v>0</v>
      </c>
      <c r="L37" s="203">
        <f>_xlfn.DAYS(About!$A$3,'Core Indicators'!FI37)</f>
        <v>0</v>
      </c>
      <c r="M37" s="203">
        <f>_xlfn.DAYS(About!$A$3,'Core Indicators'!GG37)</f>
        <v>58</v>
      </c>
      <c r="N37" s="203">
        <f>_xlfn.DAYS(About!$A$3,'Core Indicators'!GO37)</f>
        <v>58</v>
      </c>
      <c r="O37" s="203">
        <f>_xlfn.DAYS(About!$A$3,'Core Indicators'!GW37)</f>
        <v>58</v>
      </c>
      <c r="P37" s="203">
        <f>_xlfn.DAYS(About!$A$3,'Core Indicators'!HE37)</f>
        <v>58</v>
      </c>
      <c r="Q37" s="203">
        <f>_xlfn.DAYS(About!$A$3,'Core Indicators'!HM37)</f>
        <v>58</v>
      </c>
      <c r="R37" s="203">
        <f>_xlfn.DAYS(About!$A$3,'Core Indicators'!HU37)</f>
        <v>58</v>
      </c>
      <c r="S37" s="203">
        <f>_xlfn.DAYS(About!$A$3,'Core Indicators'!IC37)</f>
        <v>58</v>
      </c>
      <c r="T37" s="203">
        <f>_xlfn.DAYS(About!$A$3,'Core Indicators'!IK37)</f>
        <v>58</v>
      </c>
      <c r="U37" s="203">
        <f>_xlfn.DAYS(About!$A$3,'Core Indicators'!IS37)</f>
        <v>58</v>
      </c>
      <c r="V37" s="203">
        <f t="shared" si="1"/>
        <v>5.8</v>
      </c>
    </row>
    <row r="38" spans="1:22">
      <c r="A38" s="202" t="str">
        <f>Lists!C:C</f>
        <v>ETH006</v>
      </c>
      <c r="B38" s="203">
        <f>_xlfn.DAYS(About!$A$3,'Core Indicators'!U38)</f>
        <v>0</v>
      </c>
      <c r="C38" s="203">
        <f>_xlfn.DAYS(About!$A$3,'Core Indicators'!AC38)</f>
        <v>0</v>
      </c>
      <c r="D38" s="203">
        <f>_xlfn.DAYS(About!$A$3,'Core Indicators'!AK38)</f>
        <v>0</v>
      </c>
      <c r="E38" s="203">
        <f>_xlfn.DAYS(About!$A$3,'Core Indicators'!AS38)</f>
        <v>0</v>
      </c>
      <c r="F38" s="203">
        <f>_xlfn.DAYS(About!$A$3,'Core Indicators'!BQ38)</f>
        <v>0</v>
      </c>
      <c r="G38" s="203">
        <f>_xlfn.DAYS(About!$A$3,'Core Indicators'!DM38)</f>
        <v>0</v>
      </c>
      <c r="H38" s="203">
        <f>_xlfn.DAYS(About!$A$3,'Core Indicators'!DU38)</f>
        <v>0</v>
      </c>
      <c r="I38" s="203">
        <f>_xlfn.DAYS(About!$A$3,'Core Indicators'!EC38)</f>
        <v>0</v>
      </c>
      <c r="J38" s="203">
        <f>_xlfn.DAYS(About!$A$3,'Core Indicators'!EK38)</f>
        <v>0</v>
      </c>
      <c r="K38" s="203">
        <f>_xlfn.DAYS(About!$A$3,'Core Indicators'!ES38)</f>
        <v>0</v>
      </c>
      <c r="L38" s="203">
        <f>_xlfn.DAYS(About!$A$3,'Core Indicators'!FI38)</f>
        <v>0</v>
      </c>
      <c r="M38" s="203">
        <f>_xlfn.DAYS(About!$A$3,'Core Indicators'!GG38)</f>
        <v>58</v>
      </c>
      <c r="N38" s="203">
        <f>_xlfn.DAYS(About!$A$3,'Core Indicators'!GO38)</f>
        <v>58</v>
      </c>
      <c r="O38" s="203">
        <f>_xlfn.DAYS(About!$A$3,'Core Indicators'!GW38)</f>
        <v>58</v>
      </c>
      <c r="P38" s="203">
        <f>_xlfn.DAYS(About!$A$3,'Core Indicators'!HE38)</f>
        <v>58</v>
      </c>
      <c r="Q38" s="203">
        <f>_xlfn.DAYS(About!$A$3,'Core Indicators'!HM38)</f>
        <v>58</v>
      </c>
      <c r="R38" s="203">
        <f>_xlfn.DAYS(About!$A$3,'Core Indicators'!HU38)</f>
        <v>58</v>
      </c>
      <c r="S38" s="203">
        <f>_xlfn.DAYS(About!$A$3,'Core Indicators'!IC38)</f>
        <v>58</v>
      </c>
      <c r="T38" s="203">
        <f>_xlfn.DAYS(About!$A$3,'Core Indicators'!IK38)</f>
        <v>58</v>
      </c>
      <c r="U38" s="203">
        <f>_xlfn.DAYS(About!$A$3,'Core Indicators'!IS38)</f>
        <v>58</v>
      </c>
      <c r="V38" s="203">
        <f t="shared" si="1"/>
        <v>5.8</v>
      </c>
    </row>
    <row r="39" spans="1:22">
      <c r="A39" s="202" t="str">
        <f>Lists!C:C</f>
        <v>GRC002</v>
      </c>
      <c r="B39" s="203">
        <f>_xlfn.DAYS(About!$A$3,'Core Indicators'!U39)</f>
        <v>0</v>
      </c>
      <c r="C39" s="203">
        <f>_xlfn.DAYS(About!$A$3,'Core Indicators'!AC39)</f>
        <v>0</v>
      </c>
      <c r="D39" s="203">
        <f>_xlfn.DAYS(About!$A$3,'Core Indicators'!AK39)</f>
        <v>0</v>
      </c>
      <c r="E39" s="203">
        <f>_xlfn.DAYS(About!$A$3,'Core Indicators'!AS39)</f>
        <v>0</v>
      </c>
      <c r="F39" s="203">
        <f>_xlfn.DAYS(About!$A$3,'Core Indicators'!BQ39)</f>
        <v>0</v>
      </c>
      <c r="G39" s="203">
        <f>_xlfn.DAYS(About!$A$3,'Core Indicators'!DM39)</f>
        <v>0</v>
      </c>
      <c r="H39" s="203">
        <f>_xlfn.DAYS(About!$A$3,'Core Indicators'!DU39)</f>
        <v>0</v>
      </c>
      <c r="I39" s="203">
        <f>_xlfn.DAYS(About!$A$3,'Core Indicators'!EC39)</f>
        <v>0</v>
      </c>
      <c r="J39" s="203">
        <f>_xlfn.DAYS(About!$A$3,'Core Indicators'!EK39)</f>
        <v>0</v>
      </c>
      <c r="K39" s="203">
        <f>_xlfn.DAYS(About!$A$3,'Core Indicators'!ES39)</f>
        <v>0</v>
      </c>
      <c r="L39" s="203">
        <f>_xlfn.DAYS(About!$A$3,'Core Indicators'!FI39)</f>
        <v>0</v>
      </c>
      <c r="M39" s="203">
        <f>_xlfn.DAYS(About!$A$3,'Core Indicators'!GG39)</f>
        <v>57</v>
      </c>
      <c r="N39" s="203">
        <f>_xlfn.DAYS(About!$A$3,'Core Indicators'!GO39)</f>
        <v>57</v>
      </c>
      <c r="O39" s="203">
        <f>_xlfn.DAYS(About!$A$3,'Core Indicators'!GW39)</f>
        <v>57</v>
      </c>
      <c r="P39" s="203">
        <f>_xlfn.DAYS(About!$A$3,'Core Indicators'!HE39)</f>
        <v>57</v>
      </c>
      <c r="Q39" s="203">
        <f>_xlfn.DAYS(About!$A$3,'Core Indicators'!HM39)</f>
        <v>57</v>
      </c>
      <c r="R39" s="203">
        <f>_xlfn.DAYS(About!$A$3,'Core Indicators'!HU39)</f>
        <v>57</v>
      </c>
      <c r="S39" s="203">
        <f>_xlfn.DAYS(About!$A$3,'Core Indicators'!IC39)</f>
        <v>57</v>
      </c>
      <c r="T39" s="203">
        <f>_xlfn.DAYS(About!$A$3,'Core Indicators'!IK39)</f>
        <v>57</v>
      </c>
      <c r="U39" s="203">
        <f>_xlfn.DAYS(About!$A$3,'Core Indicators'!IS39)</f>
        <v>57</v>
      </c>
      <c r="V39" s="203">
        <f t="shared" si="1"/>
        <v>5.7</v>
      </c>
    </row>
    <row r="40" spans="1:22">
      <c r="A40" s="202" t="str">
        <f>Lists!C:C</f>
        <v>GTM001</v>
      </c>
      <c r="B40" s="203">
        <f>_xlfn.DAYS(About!$A$3,'Core Indicators'!U40)</f>
        <v>0</v>
      </c>
      <c r="C40" s="203">
        <f>_xlfn.DAYS(About!$A$3,'Core Indicators'!AC40)</f>
        <v>0</v>
      </c>
      <c r="D40" s="203">
        <f>_xlfn.DAYS(About!$A$3,'Core Indicators'!AK40)</f>
        <v>0</v>
      </c>
      <c r="E40" s="203">
        <f>_xlfn.DAYS(About!$A$3,'Core Indicators'!AS40)</f>
        <v>0</v>
      </c>
      <c r="F40" s="203">
        <f>_xlfn.DAYS(About!$A$3,'Core Indicators'!BQ40)</f>
        <v>0</v>
      </c>
      <c r="G40" s="203">
        <f>_xlfn.DAYS(About!$A$3,'Core Indicators'!DM40)</f>
        <v>0</v>
      </c>
      <c r="H40" s="203">
        <f>_xlfn.DAYS(About!$A$3,'Core Indicators'!DU40)</f>
        <v>0</v>
      </c>
      <c r="I40" s="203">
        <f>_xlfn.DAYS(About!$A$3,'Core Indicators'!EC40)</f>
        <v>0</v>
      </c>
      <c r="J40" s="203">
        <f>_xlfn.DAYS(About!$A$3,'Core Indicators'!EK40)</f>
        <v>0</v>
      </c>
      <c r="K40" s="203">
        <f>_xlfn.DAYS(About!$A$3,'Core Indicators'!ES40)</f>
        <v>0</v>
      </c>
      <c r="L40" s="203">
        <f>_xlfn.DAYS(About!$A$3,'Core Indicators'!FI40)</f>
        <v>0</v>
      </c>
      <c r="M40" s="203">
        <f>_xlfn.DAYS(About!$A$3,'Core Indicators'!GG40)</f>
        <v>53</v>
      </c>
      <c r="N40" s="203">
        <f>_xlfn.DAYS(About!$A$3,'Core Indicators'!GO40)</f>
        <v>53</v>
      </c>
      <c r="O40" s="203">
        <f>_xlfn.DAYS(About!$A$3,'Core Indicators'!GW40)</f>
        <v>53</v>
      </c>
      <c r="P40" s="203">
        <f>_xlfn.DAYS(About!$A$3,'Core Indicators'!HE40)</f>
        <v>53</v>
      </c>
      <c r="Q40" s="203">
        <f>_xlfn.DAYS(About!$A$3,'Core Indicators'!HM40)</f>
        <v>53</v>
      </c>
      <c r="R40" s="203">
        <f>_xlfn.DAYS(About!$A$3,'Core Indicators'!HU40)</f>
        <v>53</v>
      </c>
      <c r="S40" s="203">
        <f>_xlfn.DAYS(About!$A$3,'Core Indicators'!IC40)</f>
        <v>53</v>
      </c>
      <c r="T40" s="203">
        <f>_xlfn.DAYS(About!$A$3,'Core Indicators'!IK40)</f>
        <v>53</v>
      </c>
      <c r="U40" s="203">
        <f>_xlfn.DAYS(About!$A$3,'Core Indicators'!IS40)</f>
        <v>53</v>
      </c>
      <c r="V40" s="203">
        <f t="shared" si="1"/>
        <v>5.3</v>
      </c>
    </row>
    <row r="41" spans="1:22">
      <c r="A41" s="202" t="str">
        <f>Lists!C:C</f>
        <v>HND001</v>
      </c>
      <c r="B41" s="203">
        <f>_xlfn.DAYS(About!$A$3,'Core Indicators'!U41)</f>
        <v>0</v>
      </c>
      <c r="C41" s="203">
        <f>_xlfn.DAYS(About!$A$3,'Core Indicators'!AC41)</f>
        <v>0</v>
      </c>
      <c r="D41" s="203">
        <f>_xlfn.DAYS(About!$A$3,'Core Indicators'!AK41)</f>
        <v>0</v>
      </c>
      <c r="E41" s="203">
        <f>_xlfn.DAYS(About!$A$3,'Core Indicators'!AS41)</f>
        <v>0</v>
      </c>
      <c r="F41" s="203">
        <f>_xlfn.DAYS(About!$A$3,'Core Indicators'!BQ41)</f>
        <v>0</v>
      </c>
      <c r="G41" s="203">
        <f>_xlfn.DAYS(About!$A$3,'Core Indicators'!DM41)</f>
        <v>0</v>
      </c>
      <c r="H41" s="203">
        <f>_xlfn.DAYS(About!$A$3,'Core Indicators'!DU41)</f>
        <v>0</v>
      </c>
      <c r="I41" s="203">
        <f>_xlfn.DAYS(About!$A$3,'Core Indicators'!EC41)</f>
        <v>0</v>
      </c>
      <c r="J41" s="203">
        <f>_xlfn.DAYS(About!$A$3,'Core Indicators'!EK41)</f>
        <v>0</v>
      </c>
      <c r="K41" s="203">
        <f>_xlfn.DAYS(About!$A$3,'Core Indicators'!ES41)</f>
        <v>0</v>
      </c>
      <c r="L41" s="203">
        <f>_xlfn.DAYS(About!$A$3,'Core Indicators'!FI41)</f>
        <v>0</v>
      </c>
      <c r="M41" s="203">
        <f>_xlfn.DAYS(About!$A$3,'Core Indicators'!GG41)</f>
        <v>53</v>
      </c>
      <c r="N41" s="203">
        <f>_xlfn.DAYS(About!$A$3,'Core Indicators'!GO41)</f>
        <v>53</v>
      </c>
      <c r="O41" s="203">
        <f>_xlfn.DAYS(About!$A$3,'Core Indicators'!GW41)</f>
        <v>53</v>
      </c>
      <c r="P41" s="203">
        <f>_xlfn.DAYS(About!$A$3,'Core Indicators'!HE41)</f>
        <v>53</v>
      </c>
      <c r="Q41" s="203">
        <f>_xlfn.DAYS(About!$A$3,'Core Indicators'!HM41)</f>
        <v>53</v>
      </c>
      <c r="R41" s="203">
        <f>_xlfn.DAYS(About!$A$3,'Core Indicators'!HU41)</f>
        <v>53</v>
      </c>
      <c r="S41" s="203">
        <f>_xlfn.DAYS(About!$A$3,'Core Indicators'!IC41)</f>
        <v>53</v>
      </c>
      <c r="T41" s="203">
        <f>_xlfn.DAYS(About!$A$3,'Core Indicators'!IK41)</f>
        <v>53</v>
      </c>
      <c r="U41" s="203">
        <f>_xlfn.DAYS(About!$A$3,'Core Indicators'!IS41)</f>
        <v>53</v>
      </c>
      <c r="V41" s="203">
        <f t="shared" si="1"/>
        <v>5.3</v>
      </c>
    </row>
    <row r="42" spans="1:22">
      <c r="A42" s="202" t="str">
        <f>Lists!C:C</f>
        <v>HTI001</v>
      </c>
      <c r="B42" s="203">
        <f>_xlfn.DAYS(About!$A$3,'Core Indicators'!U42)</f>
        <v>0</v>
      </c>
      <c r="C42" s="203">
        <f>_xlfn.DAYS(About!$A$3,'Core Indicators'!AC42)</f>
        <v>0</v>
      </c>
      <c r="D42" s="203">
        <f>_xlfn.DAYS(About!$A$3,'Core Indicators'!AK42)</f>
        <v>0</v>
      </c>
      <c r="E42" s="203">
        <f>_xlfn.DAYS(About!$A$3,'Core Indicators'!AS42)</f>
        <v>0</v>
      </c>
      <c r="F42" s="203">
        <f>_xlfn.DAYS(About!$A$3,'Core Indicators'!BQ42)</f>
        <v>0</v>
      </c>
      <c r="G42" s="203">
        <f>_xlfn.DAYS(About!$A$3,'Core Indicators'!DM42)</f>
        <v>0</v>
      </c>
      <c r="H42" s="203">
        <f>_xlfn.DAYS(About!$A$3,'Core Indicators'!DU42)</f>
        <v>0</v>
      </c>
      <c r="I42" s="203">
        <f>_xlfn.DAYS(About!$A$3,'Core Indicators'!EC42)</f>
        <v>0</v>
      </c>
      <c r="J42" s="203">
        <f>_xlfn.DAYS(About!$A$3,'Core Indicators'!EK42)</f>
        <v>0</v>
      </c>
      <c r="K42" s="203">
        <f>_xlfn.DAYS(About!$A$3,'Core Indicators'!ES42)</f>
        <v>0</v>
      </c>
      <c r="L42" s="203">
        <f>_xlfn.DAYS(About!$A$3,'Core Indicators'!FI42)</f>
        <v>0</v>
      </c>
      <c r="M42" s="203">
        <f>_xlfn.DAYS(About!$A$3,'Core Indicators'!GG42)</f>
        <v>53</v>
      </c>
      <c r="N42" s="203">
        <f>_xlfn.DAYS(About!$A$3,'Core Indicators'!GO42)</f>
        <v>53</v>
      </c>
      <c r="O42" s="203">
        <f>_xlfn.DAYS(About!$A$3,'Core Indicators'!GW42)</f>
        <v>53</v>
      </c>
      <c r="P42" s="203">
        <f>_xlfn.DAYS(About!$A$3,'Core Indicators'!HE42)</f>
        <v>53</v>
      </c>
      <c r="Q42" s="203">
        <f>_xlfn.DAYS(About!$A$3,'Core Indicators'!HM42)</f>
        <v>53</v>
      </c>
      <c r="R42" s="203">
        <f>_xlfn.DAYS(About!$A$3,'Core Indicators'!HU42)</f>
        <v>53</v>
      </c>
      <c r="S42" s="203">
        <f>_xlfn.DAYS(About!$A$3,'Core Indicators'!IC42)</f>
        <v>53</v>
      </c>
      <c r="T42" s="203">
        <f>_xlfn.DAYS(About!$A$3,'Core Indicators'!IK42)</f>
        <v>53</v>
      </c>
      <c r="U42" s="203">
        <f>_xlfn.DAYS(About!$A$3,'Core Indicators'!IS42)</f>
        <v>53</v>
      </c>
      <c r="V42" s="203">
        <f t="shared" si="1"/>
        <v>5.3</v>
      </c>
    </row>
    <row r="43" spans="1:22">
      <c r="A43" s="202" t="str">
        <f>Lists!C:C</f>
        <v>IDN002</v>
      </c>
      <c r="B43" s="203">
        <f>_xlfn.DAYS(About!$A$3,'Core Indicators'!U43)</f>
        <v>0</v>
      </c>
      <c r="C43" s="203">
        <f>_xlfn.DAYS(About!$A$3,'Core Indicators'!AC43)</f>
        <v>0</v>
      </c>
      <c r="D43" s="203">
        <f>_xlfn.DAYS(About!$A$3,'Core Indicators'!AK43)</f>
        <v>0</v>
      </c>
      <c r="E43" s="203">
        <f>_xlfn.DAYS(About!$A$3,'Core Indicators'!AS43)</f>
        <v>0</v>
      </c>
      <c r="F43" s="203">
        <f>_xlfn.DAYS(About!$A$3,'Core Indicators'!BQ43)</f>
        <v>0</v>
      </c>
      <c r="G43" s="203">
        <f>_xlfn.DAYS(About!$A$3,'Core Indicators'!DM43)</f>
        <v>0</v>
      </c>
      <c r="H43" s="203">
        <f>_xlfn.DAYS(About!$A$3,'Core Indicators'!DU43)</f>
        <v>0</v>
      </c>
      <c r="I43" s="203">
        <f>_xlfn.DAYS(About!$A$3,'Core Indicators'!EC43)</f>
        <v>0</v>
      </c>
      <c r="J43" s="203">
        <f>_xlfn.DAYS(About!$A$3,'Core Indicators'!EK43)</f>
        <v>0</v>
      </c>
      <c r="K43" s="203">
        <f>_xlfn.DAYS(About!$A$3,'Core Indicators'!ES43)</f>
        <v>0</v>
      </c>
      <c r="L43" s="203">
        <f>_xlfn.DAYS(About!$A$3,'Core Indicators'!FI43)</f>
        <v>0</v>
      </c>
      <c r="M43" s="203">
        <f>_xlfn.DAYS(About!$A$3,'Core Indicators'!GG43)</f>
        <v>52</v>
      </c>
      <c r="N43" s="203">
        <f>_xlfn.DAYS(About!$A$3,'Core Indicators'!GO43)</f>
        <v>52</v>
      </c>
      <c r="O43" s="203">
        <f>_xlfn.DAYS(About!$A$3,'Core Indicators'!GW43)</f>
        <v>52</v>
      </c>
      <c r="P43" s="203">
        <f>_xlfn.DAYS(About!$A$3,'Core Indicators'!HE43)</f>
        <v>52</v>
      </c>
      <c r="Q43" s="203">
        <f>_xlfn.DAYS(About!$A$3,'Core Indicators'!HM43)</f>
        <v>46</v>
      </c>
      <c r="R43" s="203">
        <f>_xlfn.DAYS(About!$A$3,'Core Indicators'!HU43)</f>
        <v>52</v>
      </c>
      <c r="S43" s="203">
        <f>_xlfn.DAYS(About!$A$3,'Core Indicators'!IC43)</f>
        <v>52</v>
      </c>
      <c r="T43" s="203">
        <f>_xlfn.DAYS(About!$A$3,'Core Indicators'!IK43)</f>
        <v>52</v>
      </c>
      <c r="U43" s="203">
        <f>_xlfn.DAYS(About!$A$3,'Core Indicators'!IS43)</f>
        <v>52</v>
      </c>
      <c r="V43" s="203">
        <f t="shared" si="1"/>
        <v>5.2</v>
      </c>
    </row>
    <row r="44" spans="1:22">
      <c r="A44" s="202" t="str">
        <f>Lists!C:C</f>
        <v>IRN001</v>
      </c>
      <c r="B44" s="203">
        <f>_xlfn.DAYS(About!$A$3,'Core Indicators'!U44)</f>
        <v>0</v>
      </c>
      <c r="C44" s="203">
        <f>_xlfn.DAYS(About!$A$3,'Core Indicators'!AC44)</f>
        <v>0</v>
      </c>
      <c r="D44" s="203">
        <f>_xlfn.DAYS(About!$A$3,'Core Indicators'!AK44)</f>
        <v>0</v>
      </c>
      <c r="E44" s="203">
        <f>_xlfn.DAYS(About!$A$3,'Core Indicators'!AS44)</f>
        <v>0</v>
      </c>
      <c r="F44" s="203">
        <f>_xlfn.DAYS(About!$A$3,'Core Indicators'!BQ44)</f>
        <v>0</v>
      </c>
      <c r="G44" s="203">
        <f>_xlfn.DAYS(About!$A$3,'Core Indicators'!DM44)</f>
        <v>0</v>
      </c>
      <c r="H44" s="203">
        <f>_xlfn.DAYS(About!$A$3,'Core Indicators'!DU44)</f>
        <v>0</v>
      </c>
      <c r="I44" s="203">
        <f>_xlfn.DAYS(About!$A$3,'Core Indicators'!EC44)</f>
        <v>0</v>
      </c>
      <c r="J44" s="203">
        <f>_xlfn.DAYS(About!$A$3,'Core Indicators'!EK44)</f>
        <v>0</v>
      </c>
      <c r="K44" s="203">
        <f>_xlfn.DAYS(About!$A$3,'Core Indicators'!ES44)</f>
        <v>0</v>
      </c>
      <c r="L44" s="203">
        <f>_xlfn.DAYS(About!$A$3,'Core Indicators'!FI44)</f>
        <v>0</v>
      </c>
      <c r="M44" s="203">
        <f>_xlfn.DAYS(About!$A$3,'Core Indicators'!GG44)</f>
        <v>59</v>
      </c>
      <c r="N44" s="203">
        <f>_xlfn.DAYS(About!$A$3,'Core Indicators'!GO44)</f>
        <v>59</v>
      </c>
      <c r="O44" s="203">
        <f>_xlfn.DAYS(About!$A$3,'Core Indicators'!GW44)</f>
        <v>59</v>
      </c>
      <c r="P44" s="203">
        <f>_xlfn.DAYS(About!$A$3,'Core Indicators'!HE44)</f>
        <v>59</v>
      </c>
      <c r="Q44" s="203">
        <f>_xlfn.DAYS(About!$A$3,'Core Indicators'!HM44)</f>
        <v>51</v>
      </c>
      <c r="R44" s="203">
        <f>_xlfn.DAYS(About!$A$3,'Core Indicators'!HU44)</f>
        <v>59</v>
      </c>
      <c r="S44" s="203">
        <f>_xlfn.DAYS(About!$A$3,'Core Indicators'!IC44)</f>
        <v>59</v>
      </c>
      <c r="T44" s="203">
        <f>_xlfn.DAYS(About!$A$3,'Core Indicators'!IK44)</f>
        <v>59</v>
      </c>
      <c r="U44" s="203">
        <f>_xlfn.DAYS(About!$A$3,'Core Indicators'!IS44)</f>
        <v>59</v>
      </c>
      <c r="V44" s="203">
        <f t="shared" si="1"/>
        <v>5.9</v>
      </c>
    </row>
    <row r="45" spans="1:22">
      <c r="A45" s="202" t="str">
        <f>Lists!C:C</f>
        <v>IRN004</v>
      </c>
      <c r="B45" s="203">
        <f>_xlfn.DAYS(About!$A$3,'Core Indicators'!U45)</f>
        <v>0</v>
      </c>
      <c r="C45" s="203">
        <f>_xlfn.DAYS(About!$A$3,'Core Indicators'!AC45)</f>
        <v>0</v>
      </c>
      <c r="D45" s="203">
        <f>_xlfn.DAYS(About!$A$3,'Core Indicators'!AK45)</f>
        <v>0</v>
      </c>
      <c r="E45" s="203">
        <f>_xlfn.DAYS(About!$A$3,'Core Indicators'!AS45)</f>
        <v>0</v>
      </c>
      <c r="F45" s="203">
        <f>_xlfn.DAYS(About!$A$3,'Core Indicators'!BQ45)</f>
        <v>0</v>
      </c>
      <c r="G45" s="203">
        <f>_xlfn.DAYS(About!$A$3,'Core Indicators'!DM45)</f>
        <v>0</v>
      </c>
      <c r="H45" s="203">
        <f>_xlfn.DAYS(About!$A$3,'Core Indicators'!DU45)</f>
        <v>0</v>
      </c>
      <c r="I45" s="203">
        <f>_xlfn.DAYS(About!$A$3,'Core Indicators'!EC45)</f>
        <v>0</v>
      </c>
      <c r="J45" s="203">
        <f>_xlfn.DAYS(About!$A$3,'Core Indicators'!EK45)</f>
        <v>0</v>
      </c>
      <c r="K45" s="203">
        <f>_xlfn.DAYS(About!$A$3,'Core Indicators'!ES45)</f>
        <v>0</v>
      </c>
      <c r="L45" s="203">
        <f>_xlfn.DAYS(About!$A$3,'Core Indicators'!FI45)</f>
        <v>0</v>
      </c>
      <c r="M45" s="203">
        <f>_xlfn.DAYS(About!$A$3,'Core Indicators'!GG45)</f>
        <v>59</v>
      </c>
      <c r="N45" s="203">
        <f>_xlfn.DAYS(About!$A$3,'Core Indicators'!GO45)</f>
        <v>59</v>
      </c>
      <c r="O45" s="203">
        <f>_xlfn.DAYS(About!$A$3,'Core Indicators'!GW45)</f>
        <v>59</v>
      </c>
      <c r="P45" s="203">
        <f>_xlfn.DAYS(About!$A$3,'Core Indicators'!HE45)</f>
        <v>59</v>
      </c>
      <c r="Q45" s="203">
        <f>_xlfn.DAYS(About!$A$3,'Core Indicators'!HM45)</f>
        <v>51</v>
      </c>
      <c r="R45" s="203">
        <f>_xlfn.DAYS(About!$A$3,'Core Indicators'!HU45)</f>
        <v>59</v>
      </c>
      <c r="S45" s="203">
        <f>_xlfn.DAYS(About!$A$3,'Core Indicators'!IC45)</f>
        <v>59</v>
      </c>
      <c r="T45" s="203">
        <f>_xlfn.DAYS(About!$A$3,'Core Indicators'!IK45)</f>
        <v>59</v>
      </c>
      <c r="U45" s="203">
        <f>_xlfn.DAYS(About!$A$3,'Core Indicators'!IS45)</f>
        <v>59</v>
      </c>
      <c r="V45" s="203">
        <f t="shared" si="1"/>
        <v>5.9</v>
      </c>
    </row>
    <row r="46" spans="1:22">
      <c r="A46" s="202" t="str">
        <f>Lists!C:C</f>
        <v>IRN005</v>
      </c>
      <c r="B46" s="203">
        <f>_xlfn.DAYS(About!$A$3,'Core Indicators'!U46)</f>
        <v>0</v>
      </c>
      <c r="C46" s="203">
        <f>_xlfn.DAYS(About!$A$3,'Core Indicators'!AC46)</f>
        <v>0</v>
      </c>
      <c r="D46" s="203">
        <f>_xlfn.DAYS(About!$A$3,'Core Indicators'!AK46)</f>
        <v>0</v>
      </c>
      <c r="E46" s="203">
        <f>_xlfn.DAYS(About!$A$3,'Core Indicators'!AS46)</f>
        <v>0</v>
      </c>
      <c r="F46" s="203">
        <f>_xlfn.DAYS(About!$A$3,'Core Indicators'!BQ46)</f>
        <v>0</v>
      </c>
      <c r="G46" s="203">
        <f>_xlfn.DAYS(About!$A$3,'Core Indicators'!DM46)</f>
        <v>0</v>
      </c>
      <c r="H46" s="203">
        <f>_xlfn.DAYS(About!$A$3,'Core Indicators'!DU46)</f>
        <v>0</v>
      </c>
      <c r="I46" s="203">
        <f>_xlfn.DAYS(About!$A$3,'Core Indicators'!EC46)</f>
        <v>0</v>
      </c>
      <c r="J46" s="203">
        <f>_xlfn.DAYS(About!$A$3,'Core Indicators'!EK46)</f>
        <v>0</v>
      </c>
      <c r="K46" s="203">
        <f>_xlfn.DAYS(About!$A$3,'Core Indicators'!ES46)</f>
        <v>0</v>
      </c>
      <c r="L46" s="203">
        <f>_xlfn.DAYS(About!$A$3,'Core Indicators'!FI46)</f>
        <v>0</v>
      </c>
      <c r="M46" s="203">
        <f>_xlfn.DAYS(About!$A$3,'Core Indicators'!GG46)</f>
        <v>59</v>
      </c>
      <c r="N46" s="203">
        <f>_xlfn.DAYS(About!$A$3,'Core Indicators'!GO46)</f>
        <v>59</v>
      </c>
      <c r="O46" s="203">
        <f>_xlfn.DAYS(About!$A$3,'Core Indicators'!GW46)</f>
        <v>59</v>
      </c>
      <c r="P46" s="203">
        <f>_xlfn.DAYS(About!$A$3,'Core Indicators'!HE46)</f>
        <v>59</v>
      </c>
      <c r="Q46" s="203">
        <f>_xlfn.DAYS(About!$A$3,'Core Indicators'!HM46)</f>
        <v>51</v>
      </c>
      <c r="R46" s="203">
        <f>_xlfn.DAYS(About!$A$3,'Core Indicators'!HU46)</f>
        <v>59</v>
      </c>
      <c r="S46" s="203">
        <f>_xlfn.DAYS(About!$A$3,'Core Indicators'!IC46)</f>
        <v>59</v>
      </c>
      <c r="T46" s="203">
        <f>_xlfn.DAYS(About!$A$3,'Core Indicators'!IK46)</f>
        <v>59</v>
      </c>
      <c r="U46" s="203">
        <f>_xlfn.DAYS(About!$A$3,'Core Indicators'!IS46)</f>
        <v>59</v>
      </c>
      <c r="V46" s="203">
        <f t="shared" si="1"/>
        <v>5.9</v>
      </c>
    </row>
    <row r="47" spans="1:22">
      <c r="A47" s="202" t="str">
        <f>Lists!C:C</f>
        <v>IRQ002</v>
      </c>
      <c r="B47" s="203">
        <f>_xlfn.DAYS(About!$A$3,'Core Indicators'!U47)</f>
        <v>0</v>
      </c>
      <c r="C47" s="203">
        <f>_xlfn.DAYS(About!$A$3,'Core Indicators'!AC47)</f>
        <v>0</v>
      </c>
      <c r="D47" s="203">
        <f>_xlfn.DAYS(About!$A$3,'Core Indicators'!AK47)</f>
        <v>0</v>
      </c>
      <c r="E47" s="203">
        <f>_xlfn.DAYS(About!$A$3,'Core Indicators'!AS47)</f>
        <v>0</v>
      </c>
      <c r="F47" s="203">
        <f>_xlfn.DAYS(About!$A$3,'Core Indicators'!BQ47)</f>
        <v>0</v>
      </c>
      <c r="G47" s="203">
        <f>_xlfn.DAYS(About!$A$3,'Core Indicators'!DM47)</f>
        <v>0</v>
      </c>
      <c r="H47" s="203">
        <f>_xlfn.DAYS(About!$A$3,'Core Indicators'!DU47)</f>
        <v>0</v>
      </c>
      <c r="I47" s="203">
        <f>_xlfn.DAYS(About!$A$3,'Core Indicators'!EC47)</f>
        <v>0</v>
      </c>
      <c r="J47" s="203">
        <f>_xlfn.DAYS(About!$A$3,'Core Indicators'!EK47)</f>
        <v>0</v>
      </c>
      <c r="K47" s="203">
        <f>_xlfn.DAYS(About!$A$3,'Core Indicators'!ES47)</f>
        <v>0</v>
      </c>
      <c r="L47" s="203">
        <f>_xlfn.DAYS(About!$A$3,'Core Indicators'!FI47)</f>
        <v>0</v>
      </c>
      <c r="M47" s="203">
        <f>_xlfn.DAYS(About!$A$3,'Core Indicators'!GG47)</f>
        <v>58</v>
      </c>
      <c r="N47" s="203">
        <f>_xlfn.DAYS(About!$A$3,'Core Indicators'!GO47)</f>
        <v>58</v>
      </c>
      <c r="O47" s="203">
        <f>_xlfn.DAYS(About!$A$3,'Core Indicators'!GW47)</f>
        <v>58</v>
      </c>
      <c r="P47" s="203">
        <f>_xlfn.DAYS(About!$A$3,'Core Indicators'!HE47)</f>
        <v>58</v>
      </c>
      <c r="Q47" s="203">
        <f>_xlfn.DAYS(About!$A$3,'Core Indicators'!HM47)</f>
        <v>58</v>
      </c>
      <c r="R47" s="203">
        <f>_xlfn.DAYS(About!$A$3,'Core Indicators'!HU47)</f>
        <v>58</v>
      </c>
      <c r="S47" s="203">
        <f>_xlfn.DAYS(About!$A$3,'Core Indicators'!IC47)</f>
        <v>58</v>
      </c>
      <c r="T47" s="203">
        <f>_xlfn.DAYS(About!$A$3,'Core Indicators'!IK47)</f>
        <v>58</v>
      </c>
      <c r="U47" s="203">
        <f>_xlfn.DAYS(About!$A$3,'Core Indicators'!IS47)</f>
        <v>58</v>
      </c>
      <c r="V47" s="203">
        <f t="shared" si="1"/>
        <v>5.8</v>
      </c>
    </row>
    <row r="48" spans="1:22">
      <c r="A48" s="202" t="str">
        <f>Lists!C:C</f>
        <v>ITA002</v>
      </c>
      <c r="B48" s="203">
        <f>_xlfn.DAYS(About!$A$3,'Core Indicators'!U48)</f>
        <v>0</v>
      </c>
      <c r="C48" s="203">
        <f>_xlfn.DAYS(About!$A$3,'Core Indicators'!AC48)</f>
        <v>0</v>
      </c>
      <c r="D48" s="203">
        <f>_xlfn.DAYS(About!$A$3,'Core Indicators'!AK48)</f>
        <v>0</v>
      </c>
      <c r="E48" s="203">
        <f>_xlfn.DAYS(About!$A$3,'Core Indicators'!AS48)</f>
        <v>0</v>
      </c>
      <c r="F48" s="203">
        <f>_xlfn.DAYS(About!$A$3,'Core Indicators'!BQ48)</f>
        <v>0</v>
      </c>
      <c r="G48" s="203">
        <f>_xlfn.DAYS(About!$A$3,'Core Indicators'!DM48)</f>
        <v>0</v>
      </c>
      <c r="H48" s="203">
        <f>_xlfn.DAYS(About!$A$3,'Core Indicators'!DU48)</f>
        <v>0</v>
      </c>
      <c r="I48" s="203">
        <f>_xlfn.DAYS(About!$A$3,'Core Indicators'!EC48)</f>
        <v>0</v>
      </c>
      <c r="J48" s="203">
        <f>_xlfn.DAYS(About!$A$3,'Core Indicators'!EK48)</f>
        <v>0</v>
      </c>
      <c r="K48" s="203">
        <f>_xlfn.DAYS(About!$A$3,'Core Indicators'!ES48)</f>
        <v>0</v>
      </c>
      <c r="L48" s="203">
        <f>_xlfn.DAYS(About!$A$3,'Core Indicators'!FI48)</f>
        <v>0</v>
      </c>
      <c r="M48" s="203">
        <f>_xlfn.DAYS(About!$A$3,'Core Indicators'!GG48)</f>
        <v>57</v>
      </c>
      <c r="N48" s="203">
        <f>_xlfn.DAYS(About!$A$3,'Core Indicators'!GO48)</f>
        <v>57</v>
      </c>
      <c r="O48" s="203">
        <f>_xlfn.DAYS(About!$A$3,'Core Indicators'!GW48)</f>
        <v>57</v>
      </c>
      <c r="P48" s="203">
        <f>_xlfn.DAYS(About!$A$3,'Core Indicators'!HE48)</f>
        <v>57</v>
      </c>
      <c r="Q48" s="203">
        <f>_xlfn.DAYS(About!$A$3,'Core Indicators'!HM48)</f>
        <v>57</v>
      </c>
      <c r="R48" s="203">
        <f>_xlfn.DAYS(About!$A$3,'Core Indicators'!HU48)</f>
        <v>57</v>
      </c>
      <c r="S48" s="203">
        <f>_xlfn.DAYS(About!$A$3,'Core Indicators'!IC48)</f>
        <v>57</v>
      </c>
      <c r="T48" s="203">
        <f>_xlfn.DAYS(About!$A$3,'Core Indicators'!IK48)</f>
        <v>57</v>
      </c>
      <c r="U48" s="203">
        <f>_xlfn.DAYS(About!$A$3,'Core Indicators'!IS48)</f>
        <v>57</v>
      </c>
      <c r="V48" s="203">
        <f t="shared" si="1"/>
        <v>5.7</v>
      </c>
    </row>
    <row r="49" spans="1:22">
      <c r="A49" s="202" t="str">
        <f>Lists!C:C</f>
        <v>JOR002</v>
      </c>
      <c r="B49" s="203">
        <f>_xlfn.DAYS(About!$A$3,'Core Indicators'!U49)</f>
        <v>0</v>
      </c>
      <c r="C49" s="203">
        <f>_xlfn.DAYS(About!$A$3,'Core Indicators'!AC49)</f>
        <v>0</v>
      </c>
      <c r="D49" s="203">
        <f>_xlfn.DAYS(About!$A$3,'Core Indicators'!AK49)</f>
        <v>0</v>
      </c>
      <c r="E49" s="203">
        <f>_xlfn.DAYS(About!$A$3,'Core Indicators'!AS49)</f>
        <v>0</v>
      </c>
      <c r="F49" s="203">
        <f>_xlfn.DAYS(About!$A$3,'Core Indicators'!BQ49)</f>
        <v>0</v>
      </c>
      <c r="G49" s="203">
        <f>_xlfn.DAYS(About!$A$3,'Core Indicators'!DM49)</f>
        <v>0</v>
      </c>
      <c r="H49" s="203">
        <f>_xlfn.DAYS(About!$A$3,'Core Indicators'!DU49)</f>
        <v>0</v>
      </c>
      <c r="I49" s="203">
        <f>_xlfn.DAYS(About!$A$3,'Core Indicators'!EC49)</f>
        <v>0</v>
      </c>
      <c r="J49" s="203">
        <f>_xlfn.DAYS(About!$A$3,'Core Indicators'!EK49)</f>
        <v>0</v>
      </c>
      <c r="K49" s="203">
        <f>_xlfn.DAYS(About!$A$3,'Core Indicators'!ES49)</f>
        <v>0</v>
      </c>
      <c r="L49" s="203">
        <f>_xlfn.DAYS(About!$A$3,'Core Indicators'!FI49)</f>
        <v>0</v>
      </c>
      <c r="M49" s="203">
        <f>_xlfn.DAYS(About!$A$3,'Core Indicators'!GG49)</f>
        <v>52</v>
      </c>
      <c r="N49" s="203">
        <f>_xlfn.DAYS(About!$A$3,'Core Indicators'!GO49)</f>
        <v>52</v>
      </c>
      <c r="O49" s="203">
        <f>_xlfn.DAYS(About!$A$3,'Core Indicators'!GW49)</f>
        <v>52</v>
      </c>
      <c r="P49" s="203">
        <f>_xlfn.DAYS(About!$A$3,'Core Indicators'!HE49)</f>
        <v>52</v>
      </c>
      <c r="Q49" s="203">
        <f>_xlfn.DAYS(About!$A$3,'Core Indicators'!HM49)</f>
        <v>51</v>
      </c>
      <c r="R49" s="203">
        <f>_xlfn.DAYS(About!$A$3,'Core Indicators'!HU49)</f>
        <v>52</v>
      </c>
      <c r="S49" s="203">
        <f>_xlfn.DAYS(About!$A$3,'Core Indicators'!IC49)</f>
        <v>52</v>
      </c>
      <c r="T49" s="203">
        <f>_xlfn.DAYS(About!$A$3,'Core Indicators'!IK49)</f>
        <v>52</v>
      </c>
      <c r="U49" s="203">
        <f>_xlfn.DAYS(About!$A$3,'Core Indicators'!IS49)</f>
        <v>52</v>
      </c>
      <c r="V49" s="203">
        <f t="shared" si="1"/>
        <v>5.2</v>
      </c>
    </row>
    <row r="50" spans="1:22">
      <c r="A50" s="202" t="str">
        <f>Lists!C:C</f>
        <v>KEN001</v>
      </c>
      <c r="B50" s="203">
        <f>_xlfn.DAYS(About!$A$3,'Core Indicators'!U50)</f>
        <v>0</v>
      </c>
      <c r="C50" s="203">
        <f>_xlfn.DAYS(About!$A$3,'Core Indicators'!AC50)</f>
        <v>0</v>
      </c>
      <c r="D50" s="203">
        <f>_xlfn.DAYS(About!$A$3,'Core Indicators'!AK50)</f>
        <v>0</v>
      </c>
      <c r="E50" s="203">
        <f>_xlfn.DAYS(About!$A$3,'Core Indicators'!AS50)</f>
        <v>0</v>
      </c>
      <c r="F50" s="203">
        <f>_xlfn.DAYS(About!$A$3,'Core Indicators'!BQ50)</f>
        <v>0</v>
      </c>
      <c r="G50" s="203">
        <f>_xlfn.DAYS(About!$A$3,'Core Indicators'!DM50)</f>
        <v>0</v>
      </c>
      <c r="H50" s="203">
        <f>_xlfn.DAYS(About!$A$3,'Core Indicators'!DU50)</f>
        <v>0</v>
      </c>
      <c r="I50" s="203">
        <f>_xlfn.DAYS(About!$A$3,'Core Indicators'!EC50)</f>
        <v>0</v>
      </c>
      <c r="J50" s="203">
        <f>_xlfn.DAYS(About!$A$3,'Core Indicators'!EK50)</f>
        <v>0</v>
      </c>
      <c r="K50" s="203">
        <f>_xlfn.DAYS(About!$A$3,'Core Indicators'!ES50)</f>
        <v>0</v>
      </c>
      <c r="L50" s="203">
        <f>_xlfn.DAYS(About!$A$3,'Core Indicators'!FI50)</f>
        <v>0</v>
      </c>
      <c r="M50" s="203">
        <f>_xlfn.DAYS(About!$A$3,'Core Indicators'!GG50)</f>
        <v>58</v>
      </c>
      <c r="N50" s="203">
        <f>_xlfn.DAYS(About!$A$3,'Core Indicators'!GO50)</f>
        <v>58</v>
      </c>
      <c r="O50" s="203">
        <f>_xlfn.DAYS(About!$A$3,'Core Indicators'!GW50)</f>
        <v>58</v>
      </c>
      <c r="P50" s="203">
        <f>_xlfn.DAYS(About!$A$3,'Core Indicators'!HE50)</f>
        <v>58</v>
      </c>
      <c r="Q50" s="203">
        <f>_xlfn.DAYS(About!$A$3,'Core Indicators'!HM50)</f>
        <v>58</v>
      </c>
      <c r="R50" s="203">
        <f>_xlfn.DAYS(About!$A$3,'Core Indicators'!HU50)</f>
        <v>58</v>
      </c>
      <c r="S50" s="203">
        <f>_xlfn.DAYS(About!$A$3,'Core Indicators'!IC50)</f>
        <v>58</v>
      </c>
      <c r="T50" s="203">
        <f>_xlfn.DAYS(About!$A$3,'Core Indicators'!IK50)</f>
        <v>58</v>
      </c>
      <c r="U50" s="203">
        <f>_xlfn.DAYS(About!$A$3,'Core Indicators'!IS50)</f>
        <v>58</v>
      </c>
      <c r="V50" s="203">
        <f t="shared" si="1"/>
        <v>5.8</v>
      </c>
    </row>
    <row r="51" spans="1:22">
      <c r="A51" s="202" t="str">
        <f>Lists!C:C</f>
        <v>KEN002</v>
      </c>
      <c r="B51" s="203">
        <f>_xlfn.DAYS(About!$A$3,'Core Indicators'!U51)</f>
        <v>0</v>
      </c>
      <c r="C51" s="203">
        <f>_xlfn.DAYS(About!$A$3,'Core Indicators'!AC51)</f>
        <v>0</v>
      </c>
      <c r="D51" s="203">
        <f>_xlfn.DAYS(About!$A$3,'Core Indicators'!AK51)</f>
        <v>0</v>
      </c>
      <c r="E51" s="203">
        <f>_xlfn.DAYS(About!$A$3,'Core Indicators'!AS51)</f>
        <v>0</v>
      </c>
      <c r="F51" s="203">
        <f>_xlfn.DAYS(About!$A$3,'Core Indicators'!BQ51)</f>
        <v>0</v>
      </c>
      <c r="G51" s="203">
        <f>_xlfn.DAYS(About!$A$3,'Core Indicators'!DM51)</f>
        <v>0</v>
      </c>
      <c r="H51" s="203">
        <f>_xlfn.DAYS(About!$A$3,'Core Indicators'!DU51)</f>
        <v>0</v>
      </c>
      <c r="I51" s="203">
        <f>_xlfn.DAYS(About!$A$3,'Core Indicators'!EC51)</f>
        <v>0</v>
      </c>
      <c r="J51" s="203">
        <f>_xlfn.DAYS(About!$A$3,'Core Indicators'!EK51)</f>
        <v>0</v>
      </c>
      <c r="K51" s="203">
        <f>_xlfn.DAYS(About!$A$3,'Core Indicators'!ES51)</f>
        <v>0</v>
      </c>
      <c r="L51" s="203">
        <f>_xlfn.DAYS(About!$A$3,'Core Indicators'!FI51)</f>
        <v>0</v>
      </c>
      <c r="M51" s="203">
        <f>_xlfn.DAYS(About!$A$3,'Core Indicators'!GG51)</f>
        <v>58</v>
      </c>
      <c r="N51" s="203">
        <f>_xlfn.DAYS(About!$A$3,'Core Indicators'!GO51)</f>
        <v>58</v>
      </c>
      <c r="O51" s="203">
        <f>_xlfn.DAYS(About!$A$3,'Core Indicators'!GW51)</f>
        <v>58</v>
      </c>
      <c r="P51" s="203">
        <f>_xlfn.DAYS(About!$A$3,'Core Indicators'!HE51)</f>
        <v>58</v>
      </c>
      <c r="Q51" s="203">
        <f>_xlfn.DAYS(About!$A$3,'Core Indicators'!HM51)</f>
        <v>58</v>
      </c>
      <c r="R51" s="203">
        <f>_xlfn.DAYS(About!$A$3,'Core Indicators'!HU51)</f>
        <v>58</v>
      </c>
      <c r="S51" s="203">
        <f>_xlfn.DAYS(About!$A$3,'Core Indicators'!IC51)</f>
        <v>58</v>
      </c>
      <c r="T51" s="203">
        <f>_xlfn.DAYS(About!$A$3,'Core Indicators'!IK51)</f>
        <v>58</v>
      </c>
      <c r="U51" s="203">
        <f>_xlfn.DAYS(About!$A$3,'Core Indicators'!IS51)</f>
        <v>58</v>
      </c>
      <c r="V51" s="203">
        <f t="shared" si="1"/>
        <v>5.8</v>
      </c>
    </row>
    <row r="52" spans="1:22">
      <c r="A52" s="202" t="str">
        <f>Lists!C:C</f>
        <v>KEN003</v>
      </c>
      <c r="B52" s="203">
        <f>_xlfn.DAYS(About!$A$3,'Core Indicators'!U52)</f>
        <v>0</v>
      </c>
      <c r="C52" s="203">
        <f>_xlfn.DAYS(About!$A$3,'Core Indicators'!AC52)</f>
        <v>0</v>
      </c>
      <c r="D52" s="203">
        <f>_xlfn.DAYS(About!$A$3,'Core Indicators'!AK52)</f>
        <v>0</v>
      </c>
      <c r="E52" s="203">
        <f>_xlfn.DAYS(About!$A$3,'Core Indicators'!AS52)</f>
        <v>0</v>
      </c>
      <c r="F52" s="203">
        <f>_xlfn.DAYS(About!$A$3,'Core Indicators'!BQ52)</f>
        <v>0</v>
      </c>
      <c r="G52" s="203">
        <f>_xlfn.DAYS(About!$A$3,'Core Indicators'!DM52)</f>
        <v>0</v>
      </c>
      <c r="H52" s="203">
        <f>_xlfn.DAYS(About!$A$3,'Core Indicators'!DU52)</f>
        <v>0</v>
      </c>
      <c r="I52" s="203">
        <f>_xlfn.DAYS(About!$A$3,'Core Indicators'!EC52)</f>
        <v>0</v>
      </c>
      <c r="J52" s="203">
        <f>_xlfn.DAYS(About!$A$3,'Core Indicators'!EK52)</f>
        <v>0</v>
      </c>
      <c r="K52" s="203">
        <f>_xlfn.DAYS(About!$A$3,'Core Indicators'!ES52)</f>
        <v>0</v>
      </c>
      <c r="L52" s="203">
        <f>_xlfn.DAYS(About!$A$3,'Core Indicators'!FI52)</f>
        <v>0</v>
      </c>
      <c r="M52" s="203">
        <f>_xlfn.DAYS(About!$A$3,'Core Indicators'!GG52)</f>
        <v>58</v>
      </c>
      <c r="N52" s="203">
        <f>_xlfn.DAYS(About!$A$3,'Core Indicators'!GO52)</f>
        <v>58</v>
      </c>
      <c r="O52" s="203">
        <f>_xlfn.DAYS(About!$A$3,'Core Indicators'!GW52)</f>
        <v>58</v>
      </c>
      <c r="P52" s="203">
        <f>_xlfn.DAYS(About!$A$3,'Core Indicators'!HE52)</f>
        <v>58</v>
      </c>
      <c r="Q52" s="203">
        <f>_xlfn.DAYS(About!$A$3,'Core Indicators'!HM52)</f>
        <v>58</v>
      </c>
      <c r="R52" s="203">
        <f>_xlfn.DAYS(About!$A$3,'Core Indicators'!HU52)</f>
        <v>58</v>
      </c>
      <c r="S52" s="203">
        <f>_xlfn.DAYS(About!$A$3,'Core Indicators'!IC52)</f>
        <v>58</v>
      </c>
      <c r="T52" s="203">
        <f>_xlfn.DAYS(About!$A$3,'Core Indicators'!IK52)</f>
        <v>58</v>
      </c>
      <c r="U52" s="203">
        <f>_xlfn.DAYS(About!$A$3,'Core Indicators'!IS52)</f>
        <v>58</v>
      </c>
      <c r="V52" s="203">
        <f t="shared" si="1"/>
        <v>5.8</v>
      </c>
    </row>
    <row r="53" spans="1:22">
      <c r="A53" s="202" t="str">
        <f>Lists!C:C</f>
        <v>LBN002</v>
      </c>
      <c r="B53" s="203">
        <f>_xlfn.DAYS(About!$A$3,'Core Indicators'!U53)</f>
        <v>0</v>
      </c>
      <c r="C53" s="203">
        <f>_xlfn.DAYS(About!$A$3,'Core Indicators'!AC53)</f>
        <v>0</v>
      </c>
      <c r="D53" s="203">
        <f>_xlfn.DAYS(About!$A$3,'Core Indicators'!AK53)</f>
        <v>0</v>
      </c>
      <c r="E53" s="203">
        <f>_xlfn.DAYS(About!$A$3,'Core Indicators'!AS53)</f>
        <v>0</v>
      </c>
      <c r="F53" s="203">
        <f>_xlfn.DAYS(About!$A$3,'Core Indicators'!BQ53)</f>
        <v>0</v>
      </c>
      <c r="G53" s="203">
        <f>_xlfn.DAYS(About!$A$3,'Core Indicators'!DM53)</f>
        <v>0</v>
      </c>
      <c r="H53" s="203">
        <f>_xlfn.DAYS(About!$A$3,'Core Indicators'!DU53)</f>
        <v>0</v>
      </c>
      <c r="I53" s="203">
        <f>_xlfn.DAYS(About!$A$3,'Core Indicators'!EC53)</f>
        <v>0</v>
      </c>
      <c r="J53" s="203">
        <f>_xlfn.DAYS(About!$A$3,'Core Indicators'!EK53)</f>
        <v>0</v>
      </c>
      <c r="K53" s="203">
        <f>_xlfn.DAYS(About!$A$3,'Core Indicators'!ES53)</f>
        <v>0</v>
      </c>
      <c r="L53" s="203">
        <f>_xlfn.DAYS(About!$A$3,'Core Indicators'!FI53)</f>
        <v>0</v>
      </c>
      <c r="M53" s="203">
        <f>_xlfn.DAYS(About!$A$3,'Core Indicators'!GG53)</f>
        <v>52</v>
      </c>
      <c r="N53" s="203">
        <f>_xlfn.DAYS(About!$A$3,'Core Indicators'!GO53)</f>
        <v>52</v>
      </c>
      <c r="O53" s="203">
        <f>_xlfn.DAYS(About!$A$3,'Core Indicators'!GW53)</f>
        <v>52</v>
      </c>
      <c r="P53" s="203">
        <f>_xlfn.DAYS(About!$A$3,'Core Indicators'!HE53)</f>
        <v>52</v>
      </c>
      <c r="Q53" s="203">
        <f>_xlfn.DAYS(About!$A$3,'Core Indicators'!HM53)</f>
        <v>51</v>
      </c>
      <c r="R53" s="203">
        <f>_xlfn.DAYS(About!$A$3,'Core Indicators'!HU53)</f>
        <v>52</v>
      </c>
      <c r="S53" s="203">
        <f>_xlfn.DAYS(About!$A$3,'Core Indicators'!IC53)</f>
        <v>52</v>
      </c>
      <c r="T53" s="203">
        <f>_xlfn.DAYS(About!$A$3,'Core Indicators'!IK53)</f>
        <v>52</v>
      </c>
      <c r="U53" s="203">
        <f>_xlfn.DAYS(About!$A$3,'Core Indicators'!IS53)</f>
        <v>52</v>
      </c>
      <c r="V53" s="203">
        <f t="shared" si="1"/>
        <v>5.2</v>
      </c>
    </row>
    <row r="54" spans="1:22">
      <c r="A54" s="202" t="str">
        <f>Lists!C:C</f>
        <v>LBN006</v>
      </c>
      <c r="B54" s="203">
        <f>_xlfn.DAYS(About!$A$3,'Core Indicators'!U54)</f>
        <v>0</v>
      </c>
      <c r="C54" s="203">
        <f>_xlfn.DAYS(About!$A$3,'Core Indicators'!AC54)</f>
        <v>0</v>
      </c>
      <c r="D54" s="203">
        <f>_xlfn.DAYS(About!$A$3,'Core Indicators'!AK54)</f>
        <v>0</v>
      </c>
      <c r="E54" s="203">
        <f>_xlfn.DAYS(About!$A$3,'Core Indicators'!AS54)</f>
        <v>0</v>
      </c>
      <c r="F54" s="203">
        <f>_xlfn.DAYS(About!$A$3,'Core Indicators'!BQ54)</f>
        <v>0</v>
      </c>
      <c r="G54" s="203">
        <f>_xlfn.DAYS(About!$A$3,'Core Indicators'!DM54)</f>
        <v>0</v>
      </c>
      <c r="H54" s="203">
        <f>_xlfn.DAYS(About!$A$3,'Core Indicators'!DU54)</f>
        <v>0</v>
      </c>
      <c r="I54" s="203">
        <f>_xlfn.DAYS(About!$A$3,'Core Indicators'!EC54)</f>
        <v>0</v>
      </c>
      <c r="J54" s="203">
        <f>_xlfn.DAYS(About!$A$3,'Core Indicators'!EK54)</f>
        <v>0</v>
      </c>
      <c r="K54" s="203">
        <f>_xlfn.DAYS(About!$A$3,'Core Indicators'!ES54)</f>
        <v>0</v>
      </c>
      <c r="L54" s="203">
        <f>_xlfn.DAYS(About!$A$3,'Core Indicators'!FI54)</f>
        <v>0</v>
      </c>
      <c r="M54" s="203">
        <f>_xlfn.DAYS(About!$A$3,'Core Indicators'!GG54)</f>
        <v>52</v>
      </c>
      <c r="N54" s="203">
        <f>_xlfn.DAYS(About!$A$3,'Core Indicators'!GO54)</f>
        <v>52</v>
      </c>
      <c r="O54" s="203">
        <f>_xlfn.DAYS(About!$A$3,'Core Indicators'!GW54)</f>
        <v>52</v>
      </c>
      <c r="P54" s="203">
        <f>_xlfn.DAYS(About!$A$3,'Core Indicators'!HE54)</f>
        <v>52</v>
      </c>
      <c r="Q54" s="203">
        <f>_xlfn.DAYS(About!$A$3,'Core Indicators'!HM54)</f>
        <v>51</v>
      </c>
      <c r="R54" s="203">
        <f>_xlfn.DAYS(About!$A$3,'Core Indicators'!HU54)</f>
        <v>52</v>
      </c>
      <c r="S54" s="203">
        <f>_xlfn.DAYS(About!$A$3,'Core Indicators'!IC54)</f>
        <v>52</v>
      </c>
      <c r="T54" s="203">
        <f>_xlfn.DAYS(About!$A$3,'Core Indicators'!IK54)</f>
        <v>52</v>
      </c>
      <c r="U54" s="203">
        <f>_xlfn.DAYS(About!$A$3,'Core Indicators'!IS54)</f>
        <v>52</v>
      </c>
      <c r="V54" s="203">
        <f t="shared" si="1"/>
        <v>5.2</v>
      </c>
    </row>
    <row r="55" spans="1:22">
      <c r="A55" s="202" t="str">
        <f>Lists!C:C</f>
        <v>LBY002</v>
      </c>
      <c r="B55" s="203">
        <f>_xlfn.DAYS(About!$A$3,'Core Indicators'!U55)</f>
        <v>0</v>
      </c>
      <c r="C55" s="203">
        <f>_xlfn.DAYS(About!$A$3,'Core Indicators'!AC55)</f>
        <v>0</v>
      </c>
      <c r="D55" s="203">
        <f>_xlfn.DAYS(About!$A$3,'Core Indicators'!AK55)</f>
        <v>0</v>
      </c>
      <c r="E55" s="203">
        <f>_xlfn.DAYS(About!$A$3,'Core Indicators'!AS55)</f>
        <v>0</v>
      </c>
      <c r="F55" s="203">
        <f>_xlfn.DAYS(About!$A$3,'Core Indicators'!BQ55)</f>
        <v>0</v>
      </c>
      <c r="G55" s="203">
        <f>_xlfn.DAYS(About!$A$3,'Core Indicators'!DM55)</f>
        <v>0</v>
      </c>
      <c r="H55" s="203">
        <f>_xlfn.DAYS(About!$A$3,'Core Indicators'!DU55)</f>
        <v>0</v>
      </c>
      <c r="I55" s="203">
        <f>_xlfn.DAYS(About!$A$3,'Core Indicators'!EC55)</f>
        <v>0</v>
      </c>
      <c r="J55" s="203">
        <f>_xlfn.DAYS(About!$A$3,'Core Indicators'!EK55)</f>
        <v>0</v>
      </c>
      <c r="K55" s="203">
        <f>_xlfn.DAYS(About!$A$3,'Core Indicators'!ES55)</f>
        <v>0</v>
      </c>
      <c r="L55" s="203">
        <f>_xlfn.DAYS(About!$A$3,'Core Indicators'!FI55)</f>
        <v>0</v>
      </c>
      <c r="M55" s="203">
        <f>_xlfn.DAYS(About!$A$3,'Core Indicators'!GG55)</f>
        <v>52</v>
      </c>
      <c r="N55" s="203">
        <f>_xlfn.DAYS(About!$A$3,'Core Indicators'!GO55)</f>
        <v>52</v>
      </c>
      <c r="O55" s="203">
        <f>_xlfn.DAYS(About!$A$3,'Core Indicators'!GW55)</f>
        <v>52</v>
      </c>
      <c r="P55" s="203">
        <f>_xlfn.DAYS(About!$A$3,'Core Indicators'!HE55)</f>
        <v>52</v>
      </c>
      <c r="Q55" s="203">
        <f>_xlfn.DAYS(About!$A$3,'Core Indicators'!HM55)</f>
        <v>51</v>
      </c>
      <c r="R55" s="203">
        <f>_xlfn.DAYS(About!$A$3,'Core Indicators'!HU55)</f>
        <v>52</v>
      </c>
      <c r="S55" s="203">
        <f>_xlfn.DAYS(About!$A$3,'Core Indicators'!IC55)</f>
        <v>52</v>
      </c>
      <c r="T55" s="203">
        <f>_xlfn.DAYS(About!$A$3,'Core Indicators'!IK55)</f>
        <v>52</v>
      </c>
      <c r="U55" s="203">
        <f>_xlfn.DAYS(About!$A$3,'Core Indicators'!IS55)</f>
        <v>52</v>
      </c>
      <c r="V55" s="203">
        <f t="shared" si="1"/>
        <v>5.2</v>
      </c>
    </row>
    <row r="56" spans="1:22">
      <c r="A56" s="202" t="str">
        <f>Lists!C:C</f>
        <v>LBY004</v>
      </c>
      <c r="B56" s="203">
        <f>_xlfn.DAYS(About!$A$3,'Core Indicators'!U56)</f>
        <v>0</v>
      </c>
      <c r="C56" s="203">
        <f>_xlfn.DAYS(About!$A$3,'Core Indicators'!AC56)</f>
        <v>0</v>
      </c>
      <c r="D56" s="203">
        <f>_xlfn.DAYS(About!$A$3,'Core Indicators'!AK56)</f>
        <v>0</v>
      </c>
      <c r="E56" s="203">
        <f>_xlfn.DAYS(About!$A$3,'Core Indicators'!AS56)</f>
        <v>0</v>
      </c>
      <c r="F56" s="203">
        <f>_xlfn.DAYS(About!$A$3,'Core Indicators'!BQ56)</f>
        <v>0</v>
      </c>
      <c r="G56" s="203">
        <f>_xlfn.DAYS(About!$A$3,'Core Indicators'!DM56)</f>
        <v>0</v>
      </c>
      <c r="H56" s="203">
        <f>_xlfn.DAYS(About!$A$3,'Core Indicators'!DU56)</f>
        <v>0</v>
      </c>
      <c r="I56" s="203">
        <f>_xlfn.DAYS(About!$A$3,'Core Indicators'!EC56)</f>
        <v>0</v>
      </c>
      <c r="J56" s="203">
        <f>_xlfn.DAYS(About!$A$3,'Core Indicators'!EK56)</f>
        <v>0</v>
      </c>
      <c r="K56" s="203">
        <f>_xlfn.DAYS(About!$A$3,'Core Indicators'!ES56)</f>
        <v>0</v>
      </c>
      <c r="L56" s="203">
        <f>_xlfn.DAYS(About!$A$3,'Core Indicators'!FI56)</f>
        <v>0</v>
      </c>
      <c r="M56" s="203">
        <f>_xlfn.DAYS(About!$A$3,'Core Indicators'!GG56)</f>
        <v>52</v>
      </c>
      <c r="N56" s="203">
        <f>_xlfn.DAYS(About!$A$3,'Core Indicators'!GO56)</f>
        <v>52</v>
      </c>
      <c r="O56" s="203">
        <f>_xlfn.DAYS(About!$A$3,'Core Indicators'!GW56)</f>
        <v>52</v>
      </c>
      <c r="P56" s="203">
        <f>_xlfn.DAYS(About!$A$3,'Core Indicators'!HE56)</f>
        <v>52</v>
      </c>
      <c r="Q56" s="203">
        <f>_xlfn.DAYS(About!$A$3,'Core Indicators'!HM56)</f>
        <v>51</v>
      </c>
      <c r="R56" s="203">
        <f>_xlfn.DAYS(About!$A$3,'Core Indicators'!HU56)</f>
        <v>52</v>
      </c>
      <c r="S56" s="203">
        <f>_xlfn.DAYS(About!$A$3,'Core Indicators'!IC56)</f>
        <v>52</v>
      </c>
      <c r="T56" s="203">
        <f>_xlfn.DAYS(About!$A$3,'Core Indicators'!IK56)</f>
        <v>52</v>
      </c>
      <c r="U56" s="203">
        <f>_xlfn.DAYS(About!$A$3,'Core Indicators'!IS56)</f>
        <v>52</v>
      </c>
      <c r="V56" s="203">
        <f t="shared" si="1"/>
        <v>5.2</v>
      </c>
    </row>
    <row r="57" spans="1:22">
      <c r="A57" s="202" t="str">
        <f>Lists!C:C</f>
        <v>LBY005</v>
      </c>
      <c r="B57" s="203">
        <f>_xlfn.DAYS(About!$A$3,'Core Indicators'!U57)</f>
        <v>0</v>
      </c>
      <c r="C57" s="203">
        <f>_xlfn.DAYS(About!$A$3,'Core Indicators'!AC57)</f>
        <v>0</v>
      </c>
      <c r="D57" s="203">
        <f>_xlfn.DAYS(About!$A$3,'Core Indicators'!AK57)</f>
        <v>0</v>
      </c>
      <c r="E57" s="203">
        <f>_xlfn.DAYS(About!$A$3,'Core Indicators'!AS57)</f>
        <v>0</v>
      </c>
      <c r="F57" s="203">
        <f>_xlfn.DAYS(About!$A$3,'Core Indicators'!BQ57)</f>
        <v>0</v>
      </c>
      <c r="G57" s="203">
        <f>_xlfn.DAYS(About!$A$3,'Core Indicators'!DM57)</f>
        <v>0</v>
      </c>
      <c r="H57" s="203">
        <f>_xlfn.DAYS(About!$A$3,'Core Indicators'!DU57)</f>
        <v>0</v>
      </c>
      <c r="I57" s="203">
        <f>_xlfn.DAYS(About!$A$3,'Core Indicators'!EC57)</f>
        <v>0</v>
      </c>
      <c r="J57" s="203">
        <f>_xlfn.DAYS(About!$A$3,'Core Indicators'!EK57)</f>
        <v>0</v>
      </c>
      <c r="K57" s="203">
        <f>_xlfn.DAYS(About!$A$3,'Core Indicators'!ES57)</f>
        <v>0</v>
      </c>
      <c r="L57" s="203">
        <f>_xlfn.DAYS(About!$A$3,'Core Indicators'!FI57)</f>
        <v>0</v>
      </c>
      <c r="M57" s="203">
        <f>_xlfn.DAYS(About!$A$3,'Core Indicators'!GG57)</f>
        <v>52</v>
      </c>
      <c r="N57" s="203">
        <f>_xlfn.DAYS(About!$A$3,'Core Indicators'!GO57)</f>
        <v>52</v>
      </c>
      <c r="O57" s="203">
        <f>_xlfn.DAYS(About!$A$3,'Core Indicators'!GW57)</f>
        <v>52</v>
      </c>
      <c r="P57" s="203">
        <f>_xlfn.DAYS(About!$A$3,'Core Indicators'!HE57)</f>
        <v>52</v>
      </c>
      <c r="Q57" s="203">
        <f>_xlfn.DAYS(About!$A$3,'Core Indicators'!HM57)</f>
        <v>51</v>
      </c>
      <c r="R57" s="203">
        <f>_xlfn.DAYS(About!$A$3,'Core Indicators'!HU57)</f>
        <v>52</v>
      </c>
      <c r="S57" s="203">
        <f>_xlfn.DAYS(About!$A$3,'Core Indicators'!IC57)</f>
        <v>52</v>
      </c>
      <c r="T57" s="203">
        <f>_xlfn.DAYS(About!$A$3,'Core Indicators'!IK57)</f>
        <v>52</v>
      </c>
      <c r="U57" s="203">
        <f>_xlfn.DAYS(About!$A$3,'Core Indicators'!IS57)</f>
        <v>52</v>
      </c>
      <c r="V57" s="203">
        <f t="shared" si="1"/>
        <v>5.2</v>
      </c>
    </row>
    <row r="58" spans="1:22">
      <c r="A58" s="202" t="str">
        <f>Lists!C:C</f>
        <v>MAR002</v>
      </c>
      <c r="B58" s="203">
        <f>_xlfn.DAYS(About!$A$3,'Core Indicators'!U58)</f>
        <v>0</v>
      </c>
      <c r="C58" s="203">
        <f>_xlfn.DAYS(About!$A$3,'Core Indicators'!AC58)</f>
        <v>0</v>
      </c>
      <c r="D58" s="203">
        <f>_xlfn.DAYS(About!$A$3,'Core Indicators'!AK58)</f>
        <v>0</v>
      </c>
      <c r="E58" s="203">
        <f>_xlfn.DAYS(About!$A$3,'Core Indicators'!AS58)</f>
        <v>0</v>
      </c>
      <c r="F58" s="203">
        <f>_xlfn.DAYS(About!$A$3,'Core Indicators'!BQ58)</f>
        <v>0</v>
      </c>
      <c r="G58" s="203">
        <f>_xlfn.DAYS(About!$A$3,'Core Indicators'!DM58)</f>
        <v>0</v>
      </c>
      <c r="H58" s="203">
        <f>_xlfn.DAYS(About!$A$3,'Core Indicators'!DU58)</f>
        <v>0</v>
      </c>
      <c r="I58" s="203">
        <f>_xlfn.DAYS(About!$A$3,'Core Indicators'!EC58)</f>
        <v>0</v>
      </c>
      <c r="J58" s="203">
        <f>_xlfn.DAYS(About!$A$3,'Core Indicators'!EK58)</f>
        <v>0</v>
      </c>
      <c r="K58" s="203">
        <f>_xlfn.DAYS(About!$A$3,'Core Indicators'!ES58)</f>
        <v>0</v>
      </c>
      <c r="L58" s="203">
        <f>_xlfn.DAYS(About!$A$3,'Core Indicators'!FI58)</f>
        <v>0</v>
      </c>
      <c r="M58" s="203">
        <f>_xlfn.DAYS(About!$A$3,'Core Indicators'!GG58)</f>
        <v>57</v>
      </c>
      <c r="N58" s="203">
        <f>_xlfn.DAYS(About!$A$3,'Core Indicators'!GO58)</f>
        <v>57</v>
      </c>
      <c r="O58" s="203">
        <f>_xlfn.DAYS(About!$A$3,'Core Indicators'!GW58)</f>
        <v>57</v>
      </c>
      <c r="P58" s="203">
        <f>_xlfn.DAYS(About!$A$3,'Core Indicators'!HE58)</f>
        <v>57</v>
      </c>
      <c r="Q58" s="203">
        <f>_xlfn.DAYS(About!$A$3,'Core Indicators'!HM58)</f>
        <v>57</v>
      </c>
      <c r="R58" s="203">
        <f>_xlfn.DAYS(About!$A$3,'Core Indicators'!HU58)</f>
        <v>57</v>
      </c>
      <c r="S58" s="203">
        <f>_xlfn.DAYS(About!$A$3,'Core Indicators'!IC58)</f>
        <v>57</v>
      </c>
      <c r="T58" s="203">
        <f>_xlfn.DAYS(About!$A$3,'Core Indicators'!IK58)</f>
        <v>57</v>
      </c>
      <c r="U58" s="203">
        <f>_xlfn.DAYS(About!$A$3,'Core Indicators'!IS58)</f>
        <v>57</v>
      </c>
      <c r="V58" s="203">
        <f t="shared" si="1"/>
        <v>5.7</v>
      </c>
    </row>
    <row r="59" spans="1:22">
      <c r="A59" s="202" t="str">
        <f>Lists!C:C</f>
        <v>MDG001</v>
      </c>
      <c r="B59" s="203">
        <f>_xlfn.DAYS(About!$A$3,'Core Indicators'!U59)</f>
        <v>31</v>
      </c>
      <c r="C59" s="203">
        <f>_xlfn.DAYS(About!$A$3,'Core Indicators'!AC59)</f>
        <v>31</v>
      </c>
      <c r="D59" s="203">
        <f>_xlfn.DAYS(About!$A$3,'Core Indicators'!AK59)</f>
        <v>31</v>
      </c>
      <c r="E59" s="203">
        <f>_xlfn.DAYS(About!$A$3,'Core Indicators'!AS59)</f>
        <v>31</v>
      </c>
      <c r="F59" s="203">
        <f>_xlfn.DAYS(About!$A$3,'Core Indicators'!BQ59)</f>
        <v>31</v>
      </c>
      <c r="G59" s="203">
        <f>_xlfn.DAYS(About!$A$3,'Core Indicators'!DM59)</f>
        <v>31</v>
      </c>
      <c r="H59" s="203">
        <f>_xlfn.DAYS(About!$A$3,'Core Indicators'!DU59)</f>
        <v>31</v>
      </c>
      <c r="I59" s="203">
        <f>_xlfn.DAYS(About!$A$3,'Core Indicators'!EC59)</f>
        <v>31</v>
      </c>
      <c r="J59" s="203">
        <f>_xlfn.DAYS(About!$A$3,'Core Indicators'!EK59)</f>
        <v>31</v>
      </c>
      <c r="K59" s="203">
        <f>_xlfn.DAYS(About!$A$3,'Core Indicators'!ES59)</f>
        <v>31</v>
      </c>
      <c r="L59" s="203">
        <f>_xlfn.DAYS(About!$A$3,'Core Indicators'!FI59)</f>
        <v>31</v>
      </c>
      <c r="M59" s="203">
        <f>_xlfn.DAYS(About!$A$3,'Core Indicators'!GG59)</f>
        <v>56</v>
      </c>
      <c r="N59" s="203">
        <f>_xlfn.DAYS(About!$A$3,'Core Indicators'!GO59)</f>
        <v>56</v>
      </c>
      <c r="O59" s="203">
        <f>_xlfn.DAYS(About!$A$3,'Core Indicators'!GW59)</f>
        <v>56</v>
      </c>
      <c r="P59" s="203">
        <f>_xlfn.DAYS(About!$A$3,'Core Indicators'!HE59)</f>
        <v>56</v>
      </c>
      <c r="Q59" s="203">
        <f>_xlfn.DAYS(About!$A$3,'Core Indicators'!HM59)</f>
        <v>56</v>
      </c>
      <c r="R59" s="203">
        <f>_xlfn.DAYS(About!$A$3,'Core Indicators'!HU59)</f>
        <v>56</v>
      </c>
      <c r="S59" s="203">
        <f>_xlfn.DAYS(About!$A$3,'Core Indicators'!IC59)</f>
        <v>56</v>
      </c>
      <c r="T59" s="203">
        <f>_xlfn.DAYS(About!$A$3,'Core Indicators'!IK59)</f>
        <v>56</v>
      </c>
      <c r="U59" s="203">
        <f>_xlfn.DAYS(About!$A$3,'Core Indicators'!IS59)</f>
        <v>56</v>
      </c>
      <c r="V59" s="203">
        <f t="shared" si="1"/>
        <v>33.5</v>
      </c>
    </row>
    <row r="60" spans="1:22">
      <c r="A60" s="202" t="str">
        <f>Lists!C:C</f>
        <v>MDG002</v>
      </c>
      <c r="B60" s="203">
        <f>_xlfn.DAYS(About!$A$3,'Core Indicators'!U60)</f>
        <v>0</v>
      </c>
      <c r="C60" s="203">
        <f>_xlfn.DAYS(About!$A$3,'Core Indicators'!AC60)</f>
        <v>0</v>
      </c>
      <c r="D60" s="203">
        <f>_xlfn.DAYS(About!$A$3,'Core Indicators'!AK60)</f>
        <v>0</v>
      </c>
      <c r="E60" s="203">
        <f>_xlfn.DAYS(About!$A$3,'Core Indicators'!AS60)</f>
        <v>0</v>
      </c>
      <c r="F60" s="203">
        <f>_xlfn.DAYS(About!$A$3,'Core Indicators'!BQ60)</f>
        <v>0</v>
      </c>
      <c r="G60" s="203">
        <f>_xlfn.DAYS(About!$A$3,'Core Indicators'!DM60)</f>
        <v>0</v>
      </c>
      <c r="H60" s="203">
        <f>_xlfn.DAYS(About!$A$3,'Core Indicators'!DU60)</f>
        <v>0</v>
      </c>
      <c r="I60" s="203">
        <f>_xlfn.DAYS(About!$A$3,'Core Indicators'!EC60)</f>
        <v>0</v>
      </c>
      <c r="J60" s="203">
        <f>_xlfn.DAYS(About!$A$3,'Core Indicators'!EK60)</f>
        <v>0</v>
      </c>
      <c r="K60" s="203">
        <f>_xlfn.DAYS(About!$A$3,'Core Indicators'!ES60)</f>
        <v>0</v>
      </c>
      <c r="L60" s="203">
        <f>_xlfn.DAYS(About!$A$3,'Core Indicators'!FI60)</f>
        <v>0</v>
      </c>
      <c r="M60" s="203">
        <f>_xlfn.DAYS(About!$A$3,'Core Indicators'!GG60)</f>
        <v>56</v>
      </c>
      <c r="N60" s="203">
        <f>_xlfn.DAYS(About!$A$3,'Core Indicators'!GO60)</f>
        <v>56</v>
      </c>
      <c r="O60" s="203">
        <f>_xlfn.DAYS(About!$A$3,'Core Indicators'!GW60)</f>
        <v>56</v>
      </c>
      <c r="P60" s="203">
        <f>_xlfn.DAYS(About!$A$3,'Core Indicators'!HE60)</f>
        <v>56</v>
      </c>
      <c r="Q60" s="203">
        <f>_xlfn.DAYS(About!$A$3,'Core Indicators'!HM60)</f>
        <v>56</v>
      </c>
      <c r="R60" s="203">
        <f>_xlfn.DAYS(About!$A$3,'Core Indicators'!HU60)</f>
        <v>56</v>
      </c>
      <c r="S60" s="203">
        <f>_xlfn.DAYS(About!$A$3,'Core Indicators'!IC60)</f>
        <v>56</v>
      </c>
      <c r="T60" s="203">
        <f>_xlfn.DAYS(About!$A$3,'Core Indicators'!IK60)</f>
        <v>56</v>
      </c>
      <c r="U60" s="203">
        <f>_xlfn.DAYS(About!$A$3,'Core Indicators'!IS60)</f>
        <v>56</v>
      </c>
      <c r="V60" s="203">
        <f t="shared" si="1"/>
        <v>5.6</v>
      </c>
    </row>
    <row r="61" spans="1:22">
      <c r="A61" s="202" t="str">
        <f>Lists!C:C</f>
        <v>MEX003</v>
      </c>
      <c r="B61" s="203">
        <f>_xlfn.DAYS(About!$A$3,'Core Indicators'!U61)</f>
        <v>0</v>
      </c>
      <c r="C61" s="203">
        <f>_xlfn.DAYS(About!$A$3,'Core Indicators'!AC61)</f>
        <v>0</v>
      </c>
      <c r="D61" s="203">
        <f>_xlfn.DAYS(About!$A$3,'Core Indicators'!AK61)</f>
        <v>0</v>
      </c>
      <c r="E61" s="203">
        <f>_xlfn.DAYS(About!$A$3,'Core Indicators'!AS61)</f>
        <v>0</v>
      </c>
      <c r="F61" s="203">
        <f>_xlfn.DAYS(About!$A$3,'Core Indicators'!BQ61)</f>
        <v>0</v>
      </c>
      <c r="G61" s="203">
        <f>_xlfn.DAYS(About!$A$3,'Core Indicators'!DM61)</f>
        <v>0</v>
      </c>
      <c r="H61" s="203">
        <f>_xlfn.DAYS(About!$A$3,'Core Indicators'!DU61)</f>
        <v>0</v>
      </c>
      <c r="I61" s="203">
        <f>_xlfn.DAYS(About!$A$3,'Core Indicators'!EC61)</f>
        <v>0</v>
      </c>
      <c r="J61" s="203">
        <f>_xlfn.DAYS(About!$A$3,'Core Indicators'!EK61)</f>
        <v>0</v>
      </c>
      <c r="K61" s="203">
        <f>_xlfn.DAYS(About!$A$3,'Core Indicators'!ES61)</f>
        <v>0</v>
      </c>
      <c r="L61" s="203">
        <f>_xlfn.DAYS(About!$A$3,'Core Indicators'!FI61)</f>
        <v>0</v>
      </c>
      <c r="M61" s="203">
        <f>_xlfn.DAYS(About!$A$3,'Core Indicators'!GG61)</f>
        <v>53</v>
      </c>
      <c r="N61" s="203">
        <f>_xlfn.DAYS(About!$A$3,'Core Indicators'!GO61)</f>
        <v>53</v>
      </c>
      <c r="O61" s="203">
        <f>_xlfn.DAYS(About!$A$3,'Core Indicators'!GW61)</f>
        <v>53</v>
      </c>
      <c r="P61" s="203">
        <f>_xlfn.DAYS(About!$A$3,'Core Indicators'!HE61)</f>
        <v>53</v>
      </c>
      <c r="Q61" s="203">
        <f>_xlfn.DAYS(About!$A$3,'Core Indicators'!HM61)</f>
        <v>53</v>
      </c>
      <c r="R61" s="203">
        <f>_xlfn.DAYS(About!$A$3,'Core Indicators'!HU61)</f>
        <v>53</v>
      </c>
      <c r="S61" s="203">
        <f>_xlfn.DAYS(About!$A$3,'Core Indicators'!IC61)</f>
        <v>53</v>
      </c>
      <c r="T61" s="203">
        <f>_xlfn.DAYS(About!$A$3,'Core Indicators'!IK61)</f>
        <v>53</v>
      </c>
      <c r="U61" s="203">
        <f>_xlfn.DAYS(About!$A$3,'Core Indicators'!IS61)</f>
        <v>53</v>
      </c>
      <c r="V61" s="203">
        <f t="shared" si="1"/>
        <v>5.3</v>
      </c>
    </row>
    <row r="62" spans="1:22">
      <c r="A62" s="202" t="str">
        <f>Lists!C:C</f>
        <v>MLI001</v>
      </c>
      <c r="B62" s="203">
        <f>_xlfn.DAYS(About!$A$3,'Core Indicators'!U62)</f>
        <v>0</v>
      </c>
      <c r="C62" s="203">
        <f>_xlfn.DAYS(About!$A$3,'Core Indicators'!AC62)</f>
        <v>0</v>
      </c>
      <c r="D62" s="203">
        <f>_xlfn.DAYS(About!$A$3,'Core Indicators'!AK62)</f>
        <v>0</v>
      </c>
      <c r="E62" s="203">
        <f>_xlfn.DAYS(About!$A$3,'Core Indicators'!AS62)</f>
        <v>0</v>
      </c>
      <c r="F62" s="203">
        <f>_xlfn.DAYS(About!$A$3,'Core Indicators'!BQ62)</f>
        <v>0</v>
      </c>
      <c r="G62" s="203">
        <f>_xlfn.DAYS(About!$A$3,'Core Indicators'!DM62)</f>
        <v>0</v>
      </c>
      <c r="H62" s="203">
        <f>_xlfn.DAYS(About!$A$3,'Core Indicators'!DU62)</f>
        <v>0</v>
      </c>
      <c r="I62" s="203">
        <f>_xlfn.DAYS(About!$A$3,'Core Indicators'!EC62)</f>
        <v>0</v>
      </c>
      <c r="J62" s="203">
        <f>_xlfn.DAYS(About!$A$3,'Core Indicators'!EK62)</f>
        <v>0</v>
      </c>
      <c r="K62" s="203">
        <f>_xlfn.DAYS(About!$A$3,'Core Indicators'!ES62)</f>
        <v>0</v>
      </c>
      <c r="L62" s="203">
        <f>_xlfn.DAYS(About!$A$3,'Core Indicators'!FI62)</f>
        <v>0</v>
      </c>
      <c r="M62" s="203">
        <f>_xlfn.DAYS(About!$A$3,'Core Indicators'!GG62)</f>
        <v>52</v>
      </c>
      <c r="N62" s="203">
        <f>_xlfn.DAYS(About!$A$3,'Core Indicators'!GO62)</f>
        <v>52</v>
      </c>
      <c r="O62" s="203">
        <f>_xlfn.DAYS(About!$A$3,'Core Indicators'!GW62)</f>
        <v>52</v>
      </c>
      <c r="P62" s="203">
        <f>_xlfn.DAYS(About!$A$3,'Core Indicators'!HE62)</f>
        <v>52</v>
      </c>
      <c r="Q62" s="203">
        <f>_xlfn.DAYS(About!$A$3,'Core Indicators'!HM62)</f>
        <v>51</v>
      </c>
      <c r="R62" s="203">
        <f>_xlfn.DAYS(About!$A$3,'Core Indicators'!HU62)</f>
        <v>52</v>
      </c>
      <c r="S62" s="203">
        <f>_xlfn.DAYS(About!$A$3,'Core Indicators'!IC62)</f>
        <v>52</v>
      </c>
      <c r="T62" s="203">
        <f>_xlfn.DAYS(About!$A$3,'Core Indicators'!IK62)</f>
        <v>52</v>
      </c>
      <c r="U62" s="203">
        <f>_xlfn.DAYS(About!$A$3,'Core Indicators'!IS62)</f>
        <v>52</v>
      </c>
      <c r="V62" s="203">
        <f t="shared" si="1"/>
        <v>5.2</v>
      </c>
    </row>
    <row r="63" spans="1:22">
      <c r="A63" s="202" t="str">
        <f>Lists!C:C</f>
        <v>MMR008</v>
      </c>
      <c r="B63" s="203">
        <f>_xlfn.DAYS(About!$A$3,'Core Indicators'!U63)</f>
        <v>0</v>
      </c>
      <c r="C63" s="203">
        <f>_xlfn.DAYS(About!$A$3,'Core Indicators'!AC63)</f>
        <v>0</v>
      </c>
      <c r="D63" s="203">
        <f>_xlfn.DAYS(About!$A$3,'Core Indicators'!AK63)</f>
        <v>0</v>
      </c>
      <c r="E63" s="203">
        <f>_xlfn.DAYS(About!$A$3,'Core Indicators'!AS63)</f>
        <v>0</v>
      </c>
      <c r="F63" s="203">
        <f>_xlfn.DAYS(About!$A$3,'Core Indicators'!BQ63)</f>
        <v>0</v>
      </c>
      <c r="G63" s="203">
        <f>_xlfn.DAYS(About!$A$3,'Core Indicators'!DM63)</f>
        <v>0</v>
      </c>
      <c r="H63" s="203">
        <f>_xlfn.DAYS(About!$A$3,'Core Indicators'!DU63)</f>
        <v>0</v>
      </c>
      <c r="I63" s="203">
        <f>_xlfn.DAYS(About!$A$3,'Core Indicators'!EC63)</f>
        <v>0</v>
      </c>
      <c r="J63" s="203">
        <f>_xlfn.DAYS(About!$A$3,'Core Indicators'!EK63)</f>
        <v>0</v>
      </c>
      <c r="K63" s="203">
        <f>_xlfn.DAYS(About!$A$3,'Core Indicators'!ES63)</f>
        <v>0</v>
      </c>
      <c r="L63" s="203">
        <f>_xlfn.DAYS(About!$A$3,'Core Indicators'!FI63)</f>
        <v>0</v>
      </c>
      <c r="M63" s="203">
        <f>_xlfn.DAYS(About!$A$3,'Core Indicators'!GG63)</f>
        <v>54</v>
      </c>
      <c r="N63" s="203">
        <f>_xlfn.DAYS(About!$A$3,'Core Indicators'!GO63)</f>
        <v>54</v>
      </c>
      <c r="O63" s="203">
        <f>_xlfn.DAYS(About!$A$3,'Core Indicators'!GW63)</f>
        <v>54</v>
      </c>
      <c r="P63" s="203">
        <f>_xlfn.DAYS(About!$A$3,'Core Indicators'!HE63)</f>
        <v>54</v>
      </c>
      <c r="Q63" s="203">
        <f>_xlfn.DAYS(About!$A$3,'Core Indicators'!HM63)</f>
        <v>54</v>
      </c>
      <c r="R63" s="203">
        <f>_xlfn.DAYS(About!$A$3,'Core Indicators'!HU63)</f>
        <v>54</v>
      </c>
      <c r="S63" s="203">
        <f>_xlfn.DAYS(About!$A$3,'Core Indicators'!IC63)</f>
        <v>54</v>
      </c>
      <c r="T63" s="203">
        <f>_xlfn.DAYS(About!$A$3,'Core Indicators'!IK63)</f>
        <v>54</v>
      </c>
      <c r="U63" s="203">
        <f>_xlfn.DAYS(About!$A$3,'Core Indicators'!IS63)</f>
        <v>54</v>
      </c>
      <c r="V63" s="203">
        <f t="shared" si="1"/>
        <v>5.4</v>
      </c>
    </row>
    <row r="64" spans="1:22">
      <c r="A64" s="202" t="str">
        <f>Lists!C:C</f>
        <v>MOZ001</v>
      </c>
      <c r="B64" s="203">
        <f>_xlfn.DAYS(About!$A$3,'Core Indicators'!U64)</f>
        <v>0</v>
      </c>
      <c r="C64" s="203">
        <f>_xlfn.DAYS(About!$A$3,'Core Indicators'!AC64)</f>
        <v>0</v>
      </c>
      <c r="D64" s="203">
        <f>_xlfn.DAYS(About!$A$3,'Core Indicators'!AK64)</f>
        <v>0</v>
      </c>
      <c r="E64" s="203">
        <f>_xlfn.DAYS(About!$A$3,'Core Indicators'!AS64)</f>
        <v>0</v>
      </c>
      <c r="F64" s="203">
        <f>_xlfn.DAYS(About!$A$3,'Core Indicators'!BQ64)</f>
        <v>0</v>
      </c>
      <c r="G64" s="203">
        <f>_xlfn.DAYS(About!$A$3,'Core Indicators'!DM64)</f>
        <v>0</v>
      </c>
      <c r="H64" s="203">
        <f>_xlfn.DAYS(About!$A$3,'Core Indicators'!DU64)</f>
        <v>0</v>
      </c>
      <c r="I64" s="203">
        <f>_xlfn.DAYS(About!$A$3,'Core Indicators'!EC64)</f>
        <v>0</v>
      </c>
      <c r="J64" s="203">
        <f>_xlfn.DAYS(About!$A$3,'Core Indicators'!EK64)</f>
        <v>0</v>
      </c>
      <c r="K64" s="203">
        <f>_xlfn.DAYS(About!$A$3,'Core Indicators'!ES64)</f>
        <v>0</v>
      </c>
      <c r="L64" s="203">
        <f>_xlfn.DAYS(About!$A$3,'Core Indicators'!FI64)</f>
        <v>0</v>
      </c>
      <c r="M64" s="203">
        <f>_xlfn.DAYS(About!$A$3,'Core Indicators'!GG64)</f>
        <v>58</v>
      </c>
      <c r="N64" s="203">
        <f>_xlfn.DAYS(About!$A$3,'Core Indicators'!GO64)</f>
        <v>58</v>
      </c>
      <c r="O64" s="203">
        <f>_xlfn.DAYS(About!$A$3,'Core Indicators'!GW64)</f>
        <v>58</v>
      </c>
      <c r="P64" s="203">
        <f>_xlfn.DAYS(About!$A$3,'Core Indicators'!HE64)</f>
        <v>58</v>
      </c>
      <c r="Q64" s="203">
        <f>_xlfn.DAYS(About!$A$3,'Core Indicators'!HM64)</f>
        <v>58</v>
      </c>
      <c r="R64" s="203">
        <f>_xlfn.DAYS(About!$A$3,'Core Indicators'!HU64)</f>
        <v>58</v>
      </c>
      <c r="S64" s="203">
        <f>_xlfn.DAYS(About!$A$3,'Core Indicators'!IC64)</f>
        <v>58</v>
      </c>
      <c r="T64" s="203">
        <f>_xlfn.DAYS(About!$A$3,'Core Indicators'!IK64)</f>
        <v>58</v>
      </c>
      <c r="U64" s="203">
        <f>_xlfn.DAYS(About!$A$3,'Core Indicators'!IS64)</f>
        <v>58</v>
      </c>
      <c r="V64" s="203">
        <f t="shared" si="1"/>
        <v>5.8</v>
      </c>
    </row>
    <row r="65" spans="1:22">
      <c r="A65" s="202" t="str">
        <f>Lists!C:C</f>
        <v>MOZ004</v>
      </c>
      <c r="B65" s="203">
        <f>_xlfn.DAYS(About!$A$3,'Core Indicators'!U65)</f>
        <v>0</v>
      </c>
      <c r="C65" s="203">
        <f>_xlfn.DAYS(About!$A$3,'Core Indicators'!AC65)</f>
        <v>0</v>
      </c>
      <c r="D65" s="203">
        <f>_xlfn.DAYS(About!$A$3,'Core Indicators'!AK65)</f>
        <v>0</v>
      </c>
      <c r="E65" s="203">
        <f>_xlfn.DAYS(About!$A$3,'Core Indicators'!AS65)</f>
        <v>0</v>
      </c>
      <c r="F65" s="203">
        <f>_xlfn.DAYS(About!$A$3,'Core Indicators'!BQ65)</f>
        <v>0</v>
      </c>
      <c r="G65" s="203">
        <f>_xlfn.DAYS(About!$A$3,'Core Indicators'!DM65)</f>
        <v>0</v>
      </c>
      <c r="H65" s="203">
        <f>_xlfn.DAYS(About!$A$3,'Core Indicators'!DU65)</f>
        <v>0</v>
      </c>
      <c r="I65" s="203">
        <f>_xlfn.DAYS(About!$A$3,'Core Indicators'!EC65)</f>
        <v>0</v>
      </c>
      <c r="J65" s="203">
        <f>_xlfn.DAYS(About!$A$3,'Core Indicators'!EK65)</f>
        <v>0</v>
      </c>
      <c r="K65" s="203">
        <f>_xlfn.DAYS(About!$A$3,'Core Indicators'!ES65)</f>
        <v>0</v>
      </c>
      <c r="L65" s="203">
        <f>_xlfn.DAYS(About!$A$3,'Core Indicators'!FI65)</f>
        <v>0</v>
      </c>
      <c r="M65" s="203">
        <f>_xlfn.DAYS(About!$A$3,'Core Indicators'!GG65)</f>
        <v>58</v>
      </c>
      <c r="N65" s="203">
        <f>_xlfn.DAYS(About!$A$3,'Core Indicators'!GO65)</f>
        <v>58</v>
      </c>
      <c r="O65" s="203">
        <f>_xlfn.DAYS(About!$A$3,'Core Indicators'!GW65)</f>
        <v>58</v>
      </c>
      <c r="P65" s="203">
        <f>_xlfn.DAYS(About!$A$3,'Core Indicators'!HE65)</f>
        <v>58</v>
      </c>
      <c r="Q65" s="203">
        <f>_xlfn.DAYS(About!$A$3,'Core Indicators'!HM65)</f>
        <v>58</v>
      </c>
      <c r="R65" s="203">
        <f>_xlfn.DAYS(About!$A$3,'Core Indicators'!HU65)</f>
        <v>58</v>
      </c>
      <c r="S65" s="203">
        <f>_xlfn.DAYS(About!$A$3,'Core Indicators'!IC65)</f>
        <v>58</v>
      </c>
      <c r="T65" s="203">
        <f>_xlfn.DAYS(About!$A$3,'Core Indicators'!IK65)</f>
        <v>58</v>
      </c>
      <c r="U65" s="203">
        <f>_xlfn.DAYS(About!$A$3,'Core Indicators'!IS65)</f>
        <v>58</v>
      </c>
      <c r="V65" s="203">
        <f t="shared" si="1"/>
        <v>5.8</v>
      </c>
    </row>
    <row r="66" spans="1:22">
      <c r="A66" s="202" t="str">
        <f>Lists!C:C</f>
        <v>MOZ014</v>
      </c>
      <c r="B66" s="203">
        <f>_xlfn.DAYS(About!$A$3,'Core Indicators'!U66)</f>
        <v>0</v>
      </c>
      <c r="C66" s="203">
        <f>_xlfn.DAYS(About!$A$3,'Core Indicators'!AC66)</f>
        <v>0</v>
      </c>
      <c r="D66" s="203">
        <f>_xlfn.DAYS(About!$A$3,'Core Indicators'!AK66)</f>
        <v>0</v>
      </c>
      <c r="E66" s="203">
        <f>_xlfn.DAYS(About!$A$3,'Core Indicators'!AS66)</f>
        <v>0</v>
      </c>
      <c r="F66" s="203">
        <f>_xlfn.DAYS(About!$A$3,'Core Indicators'!BQ66)</f>
        <v>0</v>
      </c>
      <c r="G66" s="203">
        <f>_xlfn.DAYS(About!$A$3,'Core Indicators'!DM66)</f>
        <v>0</v>
      </c>
      <c r="H66" s="203">
        <f>_xlfn.DAYS(About!$A$3,'Core Indicators'!DU66)</f>
        <v>0</v>
      </c>
      <c r="I66" s="203">
        <f>_xlfn.DAYS(About!$A$3,'Core Indicators'!EC66)</f>
        <v>0</v>
      </c>
      <c r="J66" s="203">
        <f>_xlfn.DAYS(About!$A$3,'Core Indicators'!EK66)</f>
        <v>0</v>
      </c>
      <c r="K66" s="203">
        <f>_xlfn.DAYS(About!$A$3,'Core Indicators'!ES66)</f>
        <v>0</v>
      </c>
      <c r="L66" s="203">
        <f>_xlfn.DAYS(About!$A$3,'Core Indicators'!FI66)</f>
        <v>0</v>
      </c>
      <c r="M66" s="203">
        <f>_xlfn.DAYS(About!$A$3,'Core Indicators'!GG66)</f>
        <v>58</v>
      </c>
      <c r="N66" s="203">
        <f>_xlfn.DAYS(About!$A$3,'Core Indicators'!GO66)</f>
        <v>58</v>
      </c>
      <c r="O66" s="203">
        <f>_xlfn.DAYS(About!$A$3,'Core Indicators'!GW66)</f>
        <v>58</v>
      </c>
      <c r="P66" s="203">
        <f>_xlfn.DAYS(About!$A$3,'Core Indicators'!HE66)</f>
        <v>58</v>
      </c>
      <c r="Q66" s="203">
        <f>_xlfn.DAYS(About!$A$3,'Core Indicators'!HM66)</f>
        <v>58</v>
      </c>
      <c r="R66" s="203">
        <f>_xlfn.DAYS(About!$A$3,'Core Indicators'!HU66)</f>
        <v>58</v>
      </c>
      <c r="S66" s="203">
        <f>_xlfn.DAYS(About!$A$3,'Core Indicators'!IC66)</f>
        <v>58</v>
      </c>
      <c r="T66" s="203">
        <f>_xlfn.DAYS(About!$A$3,'Core Indicators'!IK66)</f>
        <v>58</v>
      </c>
      <c r="U66" s="203">
        <f>_xlfn.DAYS(About!$A$3,'Core Indicators'!IS66)</f>
        <v>58</v>
      </c>
      <c r="V66" s="203">
        <f t="shared" si="1"/>
        <v>5.8</v>
      </c>
    </row>
    <row r="67" spans="1:22">
      <c r="A67" s="202" t="str">
        <f>Lists!C:C</f>
        <v>MRT002</v>
      </c>
      <c r="B67" s="203">
        <f>_xlfn.DAYS(About!$A$3,'Core Indicators'!U67)</f>
        <v>0</v>
      </c>
      <c r="C67" s="203">
        <f>_xlfn.DAYS(About!$A$3,'Core Indicators'!AC67)</f>
        <v>0</v>
      </c>
      <c r="D67" s="203">
        <f>_xlfn.DAYS(About!$A$3,'Core Indicators'!AK67)</f>
        <v>0</v>
      </c>
      <c r="E67" s="203">
        <f>_xlfn.DAYS(About!$A$3,'Core Indicators'!AS67)</f>
        <v>0</v>
      </c>
      <c r="F67" s="203">
        <f>_xlfn.DAYS(About!$A$3,'Core Indicators'!BQ67)</f>
        <v>0</v>
      </c>
      <c r="G67" s="203">
        <f>_xlfn.DAYS(About!$A$3,'Core Indicators'!DM67)</f>
        <v>0</v>
      </c>
      <c r="H67" s="203">
        <f>_xlfn.DAYS(About!$A$3,'Core Indicators'!DU67)</f>
        <v>0</v>
      </c>
      <c r="I67" s="203">
        <f>_xlfn.DAYS(About!$A$3,'Core Indicators'!EC67)</f>
        <v>0</v>
      </c>
      <c r="J67" s="203">
        <f>_xlfn.DAYS(About!$A$3,'Core Indicators'!EK67)</f>
        <v>0</v>
      </c>
      <c r="K67" s="203">
        <f>_xlfn.DAYS(About!$A$3,'Core Indicators'!ES67)</f>
        <v>0</v>
      </c>
      <c r="L67" s="203">
        <f>_xlfn.DAYS(About!$A$3,'Core Indicators'!FI67)</f>
        <v>0</v>
      </c>
      <c r="M67" s="203">
        <f>_xlfn.DAYS(About!$A$3,'Core Indicators'!GG67)</f>
        <v>52</v>
      </c>
      <c r="N67" s="203">
        <f>_xlfn.DAYS(About!$A$3,'Core Indicators'!GO67)</f>
        <v>52</v>
      </c>
      <c r="O67" s="203">
        <f>_xlfn.DAYS(About!$A$3,'Core Indicators'!GW67)</f>
        <v>52</v>
      </c>
      <c r="P67" s="203">
        <f>_xlfn.DAYS(About!$A$3,'Core Indicators'!HE67)</f>
        <v>52</v>
      </c>
      <c r="Q67" s="203">
        <f>_xlfn.DAYS(About!$A$3,'Core Indicators'!HM67)</f>
        <v>51</v>
      </c>
      <c r="R67" s="203">
        <f>_xlfn.DAYS(About!$A$3,'Core Indicators'!HU67)</f>
        <v>52</v>
      </c>
      <c r="S67" s="203">
        <f>_xlfn.DAYS(About!$A$3,'Core Indicators'!IC67)</f>
        <v>52</v>
      </c>
      <c r="T67" s="203">
        <f>_xlfn.DAYS(About!$A$3,'Core Indicators'!IK67)</f>
        <v>52</v>
      </c>
      <c r="U67" s="203">
        <f>_xlfn.DAYS(About!$A$3,'Core Indicators'!IS67)</f>
        <v>52</v>
      </c>
      <c r="V67" s="203">
        <f t="shared" ref="V67:V98" si="2">AVERAGE(D67:M67)</f>
        <v>5.2</v>
      </c>
    </row>
    <row r="68" spans="1:22">
      <c r="A68" s="202" t="str">
        <f>Lists!C:C</f>
        <v>MRT003</v>
      </c>
      <c r="B68" s="203">
        <f>_xlfn.DAYS(About!$A$3,'Core Indicators'!U68)</f>
        <v>0</v>
      </c>
      <c r="C68" s="203">
        <f>_xlfn.DAYS(About!$A$3,'Core Indicators'!AC68)</f>
        <v>0</v>
      </c>
      <c r="D68" s="203">
        <f>_xlfn.DAYS(About!$A$3,'Core Indicators'!AK68)</f>
        <v>0</v>
      </c>
      <c r="E68" s="203">
        <f>_xlfn.DAYS(About!$A$3,'Core Indicators'!AS68)</f>
        <v>0</v>
      </c>
      <c r="F68" s="203">
        <f>_xlfn.DAYS(About!$A$3,'Core Indicators'!BQ68)</f>
        <v>0</v>
      </c>
      <c r="G68" s="203">
        <f>_xlfn.DAYS(About!$A$3,'Core Indicators'!DM68)</f>
        <v>0</v>
      </c>
      <c r="H68" s="203">
        <f>_xlfn.DAYS(About!$A$3,'Core Indicators'!DU68)</f>
        <v>0</v>
      </c>
      <c r="I68" s="203">
        <f>_xlfn.DAYS(About!$A$3,'Core Indicators'!EC68)</f>
        <v>0</v>
      </c>
      <c r="J68" s="203">
        <f>_xlfn.DAYS(About!$A$3,'Core Indicators'!EK68)</f>
        <v>0</v>
      </c>
      <c r="K68" s="203">
        <f>_xlfn.DAYS(About!$A$3,'Core Indicators'!ES68)</f>
        <v>0</v>
      </c>
      <c r="L68" s="203">
        <f>_xlfn.DAYS(About!$A$3,'Core Indicators'!FI68)</f>
        <v>0</v>
      </c>
      <c r="M68" s="203">
        <f>_xlfn.DAYS(About!$A$3,'Core Indicators'!GG68)</f>
        <v>52</v>
      </c>
      <c r="N68" s="203">
        <f>_xlfn.DAYS(About!$A$3,'Core Indicators'!GO68)</f>
        <v>52</v>
      </c>
      <c r="O68" s="203">
        <f>_xlfn.DAYS(About!$A$3,'Core Indicators'!GW68)</f>
        <v>52</v>
      </c>
      <c r="P68" s="203">
        <f>_xlfn.DAYS(About!$A$3,'Core Indicators'!HE68)</f>
        <v>52</v>
      </c>
      <c r="Q68" s="203">
        <f>_xlfn.DAYS(About!$A$3,'Core Indicators'!HM68)</f>
        <v>51</v>
      </c>
      <c r="R68" s="203">
        <f>_xlfn.DAYS(About!$A$3,'Core Indicators'!HU68)</f>
        <v>52</v>
      </c>
      <c r="S68" s="203">
        <f>_xlfn.DAYS(About!$A$3,'Core Indicators'!IC68)</f>
        <v>52</v>
      </c>
      <c r="T68" s="203">
        <f>_xlfn.DAYS(About!$A$3,'Core Indicators'!IK68)</f>
        <v>52</v>
      </c>
      <c r="U68" s="203">
        <f>_xlfn.DAYS(About!$A$3,'Core Indicators'!IS68)</f>
        <v>52</v>
      </c>
      <c r="V68" s="203">
        <f t="shared" si="2"/>
        <v>5.2</v>
      </c>
    </row>
    <row r="69" spans="1:22">
      <c r="A69" s="202" t="str">
        <f>Lists!C:C</f>
        <v>MRT004</v>
      </c>
      <c r="B69" s="203">
        <f>_xlfn.DAYS(About!$A$3,'Core Indicators'!U69)</f>
        <v>0</v>
      </c>
      <c r="C69" s="203">
        <f>_xlfn.DAYS(About!$A$3,'Core Indicators'!AC69)</f>
        <v>0</v>
      </c>
      <c r="D69" s="203">
        <f>_xlfn.DAYS(About!$A$3,'Core Indicators'!AK69)</f>
        <v>0</v>
      </c>
      <c r="E69" s="203">
        <f>_xlfn.DAYS(About!$A$3,'Core Indicators'!AS69)</f>
        <v>0</v>
      </c>
      <c r="F69" s="203">
        <f>_xlfn.DAYS(About!$A$3,'Core Indicators'!BQ69)</f>
        <v>0</v>
      </c>
      <c r="G69" s="203">
        <f>_xlfn.DAYS(About!$A$3,'Core Indicators'!DM69)</f>
        <v>0</v>
      </c>
      <c r="H69" s="203">
        <f>_xlfn.DAYS(About!$A$3,'Core Indicators'!DU69)</f>
        <v>0</v>
      </c>
      <c r="I69" s="203">
        <f>_xlfn.DAYS(About!$A$3,'Core Indicators'!EC69)</f>
        <v>0</v>
      </c>
      <c r="J69" s="203">
        <f>_xlfn.DAYS(About!$A$3,'Core Indicators'!EK69)</f>
        <v>0</v>
      </c>
      <c r="K69" s="203">
        <f>_xlfn.DAYS(About!$A$3,'Core Indicators'!ES69)</f>
        <v>0</v>
      </c>
      <c r="L69" s="203">
        <f>_xlfn.DAYS(About!$A$3,'Core Indicators'!FI69)</f>
        <v>0</v>
      </c>
      <c r="M69" s="203">
        <f>_xlfn.DAYS(About!$A$3,'Core Indicators'!GG69)</f>
        <v>52</v>
      </c>
      <c r="N69" s="203">
        <f>_xlfn.DAYS(About!$A$3,'Core Indicators'!GO69)</f>
        <v>52</v>
      </c>
      <c r="O69" s="203">
        <f>_xlfn.DAYS(About!$A$3,'Core Indicators'!GW69)</f>
        <v>52</v>
      </c>
      <c r="P69" s="203">
        <f>_xlfn.DAYS(About!$A$3,'Core Indicators'!HE69)</f>
        <v>52</v>
      </c>
      <c r="Q69" s="203">
        <f>_xlfn.DAYS(About!$A$3,'Core Indicators'!HM69)</f>
        <v>51</v>
      </c>
      <c r="R69" s="203">
        <f>_xlfn.DAYS(About!$A$3,'Core Indicators'!HU69)</f>
        <v>52</v>
      </c>
      <c r="S69" s="203">
        <f>_xlfn.DAYS(About!$A$3,'Core Indicators'!IC69)</f>
        <v>52</v>
      </c>
      <c r="T69" s="203">
        <f>_xlfn.DAYS(About!$A$3,'Core Indicators'!IK69)</f>
        <v>52</v>
      </c>
      <c r="U69" s="203">
        <f>_xlfn.DAYS(About!$A$3,'Core Indicators'!IS69)</f>
        <v>52</v>
      </c>
      <c r="V69" s="203">
        <f t="shared" si="2"/>
        <v>5.2</v>
      </c>
    </row>
    <row r="70" spans="1:22">
      <c r="A70" s="202" t="str">
        <f>Lists!C:C</f>
        <v>MWI002</v>
      </c>
      <c r="B70" s="203">
        <f>_xlfn.DAYS(About!$A$3,'Core Indicators'!U70)</f>
        <v>0</v>
      </c>
      <c r="C70" s="203">
        <f>_xlfn.DAYS(About!$A$3,'Core Indicators'!AC70)</f>
        <v>0</v>
      </c>
      <c r="D70" s="203">
        <f>_xlfn.DAYS(About!$A$3,'Core Indicators'!AK70)</f>
        <v>0</v>
      </c>
      <c r="E70" s="203">
        <f>_xlfn.DAYS(About!$A$3,'Core Indicators'!AS70)</f>
        <v>0</v>
      </c>
      <c r="F70" s="203">
        <f>_xlfn.DAYS(About!$A$3,'Core Indicators'!BQ70)</f>
        <v>0</v>
      </c>
      <c r="G70" s="203">
        <f>_xlfn.DAYS(About!$A$3,'Core Indicators'!DM70)</f>
        <v>0</v>
      </c>
      <c r="H70" s="203">
        <f>_xlfn.DAYS(About!$A$3,'Core Indicators'!DU70)</f>
        <v>0</v>
      </c>
      <c r="I70" s="203">
        <f>_xlfn.DAYS(About!$A$3,'Core Indicators'!EC70)</f>
        <v>0</v>
      </c>
      <c r="J70" s="203">
        <f>_xlfn.DAYS(About!$A$3,'Core Indicators'!EK70)</f>
        <v>0</v>
      </c>
      <c r="K70" s="203">
        <f>_xlfn.DAYS(About!$A$3,'Core Indicators'!ES70)</f>
        <v>0</v>
      </c>
      <c r="L70" s="203">
        <f>_xlfn.DAYS(About!$A$3,'Core Indicators'!FI70)</f>
        <v>0</v>
      </c>
      <c r="M70" s="203">
        <f>_xlfn.DAYS(About!$A$3,'Core Indicators'!GG70)</f>
        <v>58</v>
      </c>
      <c r="N70" s="203">
        <f>_xlfn.DAYS(About!$A$3,'Core Indicators'!GO70)</f>
        <v>58</v>
      </c>
      <c r="O70" s="203">
        <f>_xlfn.DAYS(About!$A$3,'Core Indicators'!GW70)</f>
        <v>58</v>
      </c>
      <c r="P70" s="203">
        <f>_xlfn.DAYS(About!$A$3,'Core Indicators'!HE70)</f>
        <v>58</v>
      </c>
      <c r="Q70" s="203">
        <f>_xlfn.DAYS(About!$A$3,'Core Indicators'!HM70)</f>
        <v>50</v>
      </c>
      <c r="R70" s="203">
        <f>_xlfn.DAYS(About!$A$3,'Core Indicators'!HU70)</f>
        <v>58</v>
      </c>
      <c r="S70" s="203">
        <f>_xlfn.DAYS(About!$A$3,'Core Indicators'!IC70)</f>
        <v>58</v>
      </c>
      <c r="T70" s="203">
        <f>_xlfn.DAYS(About!$A$3,'Core Indicators'!IK70)</f>
        <v>58</v>
      </c>
      <c r="U70" s="203">
        <f>_xlfn.DAYS(About!$A$3,'Core Indicators'!IS70)</f>
        <v>58</v>
      </c>
      <c r="V70" s="203">
        <f t="shared" si="2"/>
        <v>5.8</v>
      </c>
    </row>
    <row r="71" spans="1:22">
      <c r="A71" s="202" t="str">
        <f>Lists!C:C</f>
        <v>MYS001</v>
      </c>
      <c r="B71" s="203">
        <f>_xlfn.DAYS(About!$A$3,'Core Indicators'!U71)</f>
        <v>0</v>
      </c>
      <c r="C71" s="203">
        <f>_xlfn.DAYS(About!$A$3,'Core Indicators'!AC71)</f>
        <v>0</v>
      </c>
      <c r="D71" s="203">
        <f>_xlfn.DAYS(About!$A$3,'Core Indicators'!AK71)</f>
        <v>0</v>
      </c>
      <c r="E71" s="203">
        <f>_xlfn.DAYS(About!$A$3,'Core Indicators'!AS71)</f>
        <v>0</v>
      </c>
      <c r="F71" s="203">
        <f>_xlfn.DAYS(About!$A$3,'Core Indicators'!BQ71)</f>
        <v>0</v>
      </c>
      <c r="G71" s="203">
        <f>_xlfn.DAYS(About!$A$3,'Core Indicators'!DM71)</f>
        <v>0</v>
      </c>
      <c r="H71" s="203">
        <f>_xlfn.DAYS(About!$A$3,'Core Indicators'!DU71)</f>
        <v>0</v>
      </c>
      <c r="I71" s="203">
        <f>_xlfn.DAYS(About!$A$3,'Core Indicators'!EC71)</f>
        <v>0</v>
      </c>
      <c r="J71" s="203">
        <f>_xlfn.DAYS(About!$A$3,'Core Indicators'!EK71)</f>
        <v>0</v>
      </c>
      <c r="K71" s="203">
        <f>_xlfn.DAYS(About!$A$3,'Core Indicators'!ES71)</f>
        <v>0</v>
      </c>
      <c r="L71" s="203">
        <f>_xlfn.DAYS(About!$A$3,'Core Indicators'!FI71)</f>
        <v>0</v>
      </c>
      <c r="M71" s="203">
        <f>_xlfn.DAYS(About!$A$3,'Core Indicators'!GG71)</f>
        <v>52</v>
      </c>
      <c r="N71" s="203">
        <f>_xlfn.DAYS(About!$A$3,'Core Indicators'!GO71)</f>
        <v>52</v>
      </c>
      <c r="O71" s="203">
        <f>_xlfn.DAYS(About!$A$3,'Core Indicators'!GW71)</f>
        <v>52</v>
      </c>
      <c r="P71" s="203">
        <f>_xlfn.DAYS(About!$A$3,'Core Indicators'!HE71)</f>
        <v>52</v>
      </c>
      <c r="Q71" s="203">
        <f>_xlfn.DAYS(About!$A$3,'Core Indicators'!HM71)</f>
        <v>46</v>
      </c>
      <c r="R71" s="203">
        <f>_xlfn.DAYS(About!$A$3,'Core Indicators'!HU71)</f>
        <v>52</v>
      </c>
      <c r="S71" s="203">
        <f>_xlfn.DAYS(About!$A$3,'Core Indicators'!IC71)</f>
        <v>52</v>
      </c>
      <c r="T71" s="203">
        <f>_xlfn.DAYS(About!$A$3,'Core Indicators'!IK71)</f>
        <v>52</v>
      </c>
      <c r="U71" s="203">
        <f>_xlfn.DAYS(About!$A$3,'Core Indicators'!IS71)</f>
        <v>52</v>
      </c>
      <c r="V71" s="203">
        <f t="shared" si="2"/>
        <v>5.2</v>
      </c>
    </row>
    <row r="72" spans="1:22">
      <c r="A72" s="202" t="str">
        <f>Lists!C:C</f>
        <v>NAM002</v>
      </c>
      <c r="B72" s="203">
        <f>_xlfn.DAYS(About!$A$3,'Core Indicators'!U72)</f>
        <v>0</v>
      </c>
      <c r="C72" s="203">
        <f>_xlfn.DAYS(About!$A$3,'Core Indicators'!AC72)</f>
        <v>0</v>
      </c>
      <c r="D72" s="203">
        <f>_xlfn.DAYS(About!$A$3,'Core Indicators'!AK72)</f>
        <v>0</v>
      </c>
      <c r="E72" s="203">
        <f>_xlfn.DAYS(About!$A$3,'Core Indicators'!AS72)</f>
        <v>0</v>
      </c>
      <c r="F72" s="203">
        <f>_xlfn.DAYS(About!$A$3,'Core Indicators'!BQ72)</f>
        <v>0</v>
      </c>
      <c r="G72" s="203">
        <f>_xlfn.DAYS(About!$A$3,'Core Indicators'!DM72)</f>
        <v>0</v>
      </c>
      <c r="H72" s="203">
        <f>_xlfn.DAYS(About!$A$3,'Core Indicators'!DU72)</f>
        <v>0</v>
      </c>
      <c r="I72" s="203">
        <f>_xlfn.DAYS(About!$A$3,'Core Indicators'!EC72)</f>
        <v>0</v>
      </c>
      <c r="J72" s="203">
        <f>_xlfn.DAYS(About!$A$3,'Core Indicators'!EK72)</f>
        <v>0</v>
      </c>
      <c r="K72" s="203">
        <f>_xlfn.DAYS(About!$A$3,'Core Indicators'!ES72)</f>
        <v>0</v>
      </c>
      <c r="L72" s="203">
        <f>_xlfn.DAYS(About!$A$3,'Core Indicators'!FI72)</f>
        <v>0</v>
      </c>
      <c r="M72" s="203">
        <f>_xlfn.DAYS(About!$A$3,'Core Indicators'!GG72)</f>
        <v>56</v>
      </c>
      <c r="N72" s="203">
        <f>_xlfn.DAYS(About!$A$3,'Core Indicators'!GO72)</f>
        <v>56</v>
      </c>
      <c r="O72" s="203">
        <f>_xlfn.DAYS(About!$A$3,'Core Indicators'!GW72)</f>
        <v>56</v>
      </c>
      <c r="P72" s="203">
        <f>_xlfn.DAYS(About!$A$3,'Core Indicators'!HE72)</f>
        <v>56</v>
      </c>
      <c r="Q72" s="203">
        <f>_xlfn.DAYS(About!$A$3,'Core Indicators'!HM72)</f>
        <v>56</v>
      </c>
      <c r="R72" s="203">
        <f>_xlfn.DAYS(About!$A$3,'Core Indicators'!HU72)</f>
        <v>56</v>
      </c>
      <c r="S72" s="203">
        <f>_xlfn.DAYS(About!$A$3,'Core Indicators'!IC72)</f>
        <v>56</v>
      </c>
      <c r="T72" s="203">
        <f>_xlfn.DAYS(About!$A$3,'Core Indicators'!IK72)</f>
        <v>56</v>
      </c>
      <c r="U72" s="203">
        <f>_xlfn.DAYS(About!$A$3,'Core Indicators'!IS72)</f>
        <v>56</v>
      </c>
      <c r="V72" s="203">
        <f t="shared" si="2"/>
        <v>5.6</v>
      </c>
    </row>
    <row r="73" spans="1:22">
      <c r="A73" s="202" t="str">
        <f>Lists!C:C</f>
        <v>NER006</v>
      </c>
      <c r="B73" s="203">
        <f>_xlfn.DAYS(About!$A$3,'Core Indicators'!U73)</f>
        <v>0</v>
      </c>
      <c r="C73" s="203">
        <f>_xlfn.DAYS(About!$A$3,'Core Indicators'!AC73)</f>
        <v>0</v>
      </c>
      <c r="D73" s="203">
        <f>_xlfn.DAYS(About!$A$3,'Core Indicators'!AK73)</f>
        <v>0</v>
      </c>
      <c r="E73" s="203">
        <f>_xlfn.DAYS(About!$A$3,'Core Indicators'!AS73)</f>
        <v>0</v>
      </c>
      <c r="F73" s="203">
        <f>_xlfn.DAYS(About!$A$3,'Core Indicators'!BQ73)</f>
        <v>0</v>
      </c>
      <c r="G73" s="203">
        <f>_xlfn.DAYS(About!$A$3,'Core Indicators'!DM73)</f>
        <v>0</v>
      </c>
      <c r="H73" s="203">
        <f>_xlfn.DAYS(About!$A$3,'Core Indicators'!DU73)</f>
        <v>0</v>
      </c>
      <c r="I73" s="203">
        <f>_xlfn.DAYS(About!$A$3,'Core Indicators'!EC73)</f>
        <v>0</v>
      </c>
      <c r="J73" s="203">
        <f>_xlfn.DAYS(About!$A$3,'Core Indicators'!EK73)</f>
        <v>0</v>
      </c>
      <c r="K73" s="203">
        <f>_xlfn.DAYS(About!$A$3,'Core Indicators'!ES73)</f>
        <v>0</v>
      </c>
      <c r="L73" s="203">
        <f>_xlfn.DAYS(About!$A$3,'Core Indicators'!FI73)</f>
        <v>0</v>
      </c>
      <c r="M73" s="203">
        <f>_xlfn.DAYS(About!$A$3,'Core Indicators'!GG73)</f>
        <v>52</v>
      </c>
      <c r="N73" s="203">
        <f>_xlfn.DAYS(About!$A$3,'Core Indicators'!GO73)</f>
        <v>52</v>
      </c>
      <c r="O73" s="203">
        <f>_xlfn.DAYS(About!$A$3,'Core Indicators'!GW73)</f>
        <v>52</v>
      </c>
      <c r="P73" s="203">
        <f>_xlfn.DAYS(About!$A$3,'Core Indicators'!HE73)</f>
        <v>52</v>
      </c>
      <c r="Q73" s="203">
        <f>_xlfn.DAYS(About!$A$3,'Core Indicators'!HM73)</f>
        <v>51</v>
      </c>
      <c r="R73" s="203">
        <f>_xlfn.DAYS(About!$A$3,'Core Indicators'!HU73)</f>
        <v>52</v>
      </c>
      <c r="S73" s="203">
        <f>_xlfn.DAYS(About!$A$3,'Core Indicators'!IC73)</f>
        <v>52</v>
      </c>
      <c r="T73" s="203">
        <f>_xlfn.DAYS(About!$A$3,'Core Indicators'!IK73)</f>
        <v>52</v>
      </c>
      <c r="U73" s="203">
        <f>_xlfn.DAYS(About!$A$3,'Core Indicators'!IS73)</f>
        <v>52</v>
      </c>
      <c r="V73" s="203">
        <f t="shared" si="2"/>
        <v>5.2</v>
      </c>
    </row>
    <row r="74" spans="1:22">
      <c r="A74" s="202" t="str">
        <f>Lists!C:C</f>
        <v>NGA004</v>
      </c>
      <c r="B74" s="203">
        <f>_xlfn.DAYS(About!$A$3,'Core Indicators'!U74)</f>
        <v>0</v>
      </c>
      <c r="C74" s="203">
        <f>_xlfn.DAYS(About!$A$3,'Core Indicators'!AC74)</f>
        <v>0</v>
      </c>
      <c r="D74" s="203">
        <f>_xlfn.DAYS(About!$A$3,'Core Indicators'!AK74)</f>
        <v>0</v>
      </c>
      <c r="E74" s="203">
        <f>_xlfn.DAYS(About!$A$3,'Core Indicators'!AS74)</f>
        <v>0</v>
      </c>
      <c r="F74" s="203">
        <f>_xlfn.DAYS(About!$A$3,'Core Indicators'!BQ74)</f>
        <v>0</v>
      </c>
      <c r="G74" s="203">
        <f>_xlfn.DAYS(About!$A$3,'Core Indicators'!DM74)</f>
        <v>0</v>
      </c>
      <c r="H74" s="203">
        <f>_xlfn.DAYS(About!$A$3,'Core Indicators'!DU74)</f>
        <v>0</v>
      </c>
      <c r="I74" s="203">
        <f>_xlfn.DAYS(About!$A$3,'Core Indicators'!EC74)</f>
        <v>0</v>
      </c>
      <c r="J74" s="203">
        <f>_xlfn.DAYS(About!$A$3,'Core Indicators'!EK74)</f>
        <v>0</v>
      </c>
      <c r="K74" s="203">
        <f>_xlfn.DAYS(About!$A$3,'Core Indicators'!ES74)</f>
        <v>0</v>
      </c>
      <c r="L74" s="203">
        <f>_xlfn.DAYS(About!$A$3,'Core Indicators'!FI74)</f>
        <v>0</v>
      </c>
      <c r="M74" s="203">
        <f>_xlfn.DAYS(About!$A$3,'Core Indicators'!GG74)</f>
        <v>53</v>
      </c>
      <c r="N74" s="203">
        <f>_xlfn.DAYS(About!$A$3,'Core Indicators'!GO74)</f>
        <v>53</v>
      </c>
      <c r="O74" s="203">
        <f>_xlfn.DAYS(About!$A$3,'Core Indicators'!GW74)</f>
        <v>53</v>
      </c>
      <c r="P74" s="203">
        <f>_xlfn.DAYS(About!$A$3,'Core Indicators'!HE74)</f>
        <v>53</v>
      </c>
      <c r="Q74" s="203">
        <f>_xlfn.DAYS(About!$A$3,'Core Indicators'!HM74)</f>
        <v>53</v>
      </c>
      <c r="R74" s="203">
        <f>_xlfn.DAYS(About!$A$3,'Core Indicators'!HU74)</f>
        <v>53</v>
      </c>
      <c r="S74" s="203">
        <f>_xlfn.DAYS(About!$A$3,'Core Indicators'!IC74)</f>
        <v>53</v>
      </c>
      <c r="T74" s="203">
        <f>_xlfn.DAYS(About!$A$3,'Core Indicators'!IK74)</f>
        <v>53</v>
      </c>
      <c r="U74" s="203">
        <f>_xlfn.DAYS(About!$A$3,'Core Indicators'!IS74)</f>
        <v>53</v>
      </c>
      <c r="V74" s="203">
        <f t="shared" si="2"/>
        <v>5.3</v>
      </c>
    </row>
    <row r="75" spans="1:22">
      <c r="A75" s="202" t="str">
        <f>Lists!C:C</f>
        <v>NGA007</v>
      </c>
      <c r="B75" s="203">
        <f>_xlfn.DAYS(About!$A$3,'Core Indicators'!U75)</f>
        <v>0</v>
      </c>
      <c r="C75" s="203">
        <f>_xlfn.DAYS(About!$A$3,'Core Indicators'!AC75)</f>
        <v>0</v>
      </c>
      <c r="D75" s="203">
        <f>_xlfn.DAYS(About!$A$3,'Core Indicators'!AK75)</f>
        <v>0</v>
      </c>
      <c r="E75" s="203">
        <f>_xlfn.DAYS(About!$A$3,'Core Indicators'!AS75)</f>
        <v>0</v>
      </c>
      <c r="F75" s="203">
        <f>_xlfn.DAYS(About!$A$3,'Core Indicators'!BQ75)</f>
        <v>0</v>
      </c>
      <c r="G75" s="203">
        <f>_xlfn.DAYS(About!$A$3,'Core Indicators'!DM75)</f>
        <v>0</v>
      </c>
      <c r="H75" s="203">
        <f>_xlfn.DAYS(About!$A$3,'Core Indicators'!DU75)</f>
        <v>0</v>
      </c>
      <c r="I75" s="203">
        <f>_xlfn.DAYS(About!$A$3,'Core Indicators'!EC75)</f>
        <v>0</v>
      </c>
      <c r="J75" s="203">
        <f>_xlfn.DAYS(About!$A$3,'Core Indicators'!EK75)</f>
        <v>0</v>
      </c>
      <c r="K75" s="203">
        <f>_xlfn.DAYS(About!$A$3,'Core Indicators'!ES75)</f>
        <v>0</v>
      </c>
      <c r="L75" s="203">
        <f>_xlfn.DAYS(About!$A$3,'Core Indicators'!FI75)</f>
        <v>0</v>
      </c>
      <c r="M75" s="203">
        <f>_xlfn.DAYS(About!$A$3,'Core Indicators'!GG75)</f>
        <v>53</v>
      </c>
      <c r="N75" s="203">
        <f>_xlfn.DAYS(About!$A$3,'Core Indicators'!GO75)</f>
        <v>53</v>
      </c>
      <c r="O75" s="203">
        <f>_xlfn.DAYS(About!$A$3,'Core Indicators'!GW75)</f>
        <v>53</v>
      </c>
      <c r="P75" s="203">
        <f>_xlfn.DAYS(About!$A$3,'Core Indicators'!HE75)</f>
        <v>53</v>
      </c>
      <c r="Q75" s="203">
        <f>_xlfn.DAYS(About!$A$3,'Core Indicators'!HM75)</f>
        <v>53</v>
      </c>
      <c r="R75" s="203">
        <f>_xlfn.DAYS(About!$A$3,'Core Indicators'!HU75)</f>
        <v>53</v>
      </c>
      <c r="S75" s="203">
        <f>_xlfn.DAYS(About!$A$3,'Core Indicators'!IC75)</f>
        <v>53</v>
      </c>
      <c r="T75" s="203">
        <f>_xlfn.DAYS(About!$A$3,'Core Indicators'!IK75)</f>
        <v>53</v>
      </c>
      <c r="U75" s="203">
        <f>_xlfn.DAYS(About!$A$3,'Core Indicators'!IS75)</f>
        <v>53</v>
      </c>
      <c r="V75" s="203">
        <f t="shared" si="2"/>
        <v>5.3</v>
      </c>
    </row>
    <row r="76" spans="1:22">
      <c r="A76" s="202" t="str">
        <f>Lists!C:C</f>
        <v>NGA008</v>
      </c>
      <c r="B76" s="203">
        <f>_xlfn.DAYS(About!$A$3,'Core Indicators'!U76)</f>
        <v>0</v>
      </c>
      <c r="C76" s="203">
        <f>_xlfn.DAYS(About!$A$3,'Core Indicators'!AC76)</f>
        <v>0</v>
      </c>
      <c r="D76" s="203">
        <f>_xlfn.DAYS(About!$A$3,'Core Indicators'!AK76)</f>
        <v>0</v>
      </c>
      <c r="E76" s="203">
        <f>_xlfn.DAYS(About!$A$3,'Core Indicators'!AS76)</f>
        <v>0</v>
      </c>
      <c r="F76" s="203">
        <f>_xlfn.DAYS(About!$A$3,'Core Indicators'!BQ76)</f>
        <v>0</v>
      </c>
      <c r="G76" s="203">
        <f>_xlfn.DAYS(About!$A$3,'Core Indicators'!DM76)</f>
        <v>0</v>
      </c>
      <c r="H76" s="203">
        <f>_xlfn.DAYS(About!$A$3,'Core Indicators'!DU76)</f>
        <v>0</v>
      </c>
      <c r="I76" s="203">
        <f>_xlfn.DAYS(About!$A$3,'Core Indicators'!EC76)</f>
        <v>0</v>
      </c>
      <c r="J76" s="203">
        <f>_xlfn.DAYS(About!$A$3,'Core Indicators'!EK76)</f>
        <v>0</v>
      </c>
      <c r="K76" s="203">
        <f>_xlfn.DAYS(About!$A$3,'Core Indicators'!ES76)</f>
        <v>0</v>
      </c>
      <c r="L76" s="203">
        <f>_xlfn.DAYS(About!$A$3,'Core Indicators'!FI76)</f>
        <v>0</v>
      </c>
      <c r="M76" s="203">
        <f>_xlfn.DAYS(About!$A$3,'Core Indicators'!GG76)</f>
        <v>53</v>
      </c>
      <c r="N76" s="203">
        <f>_xlfn.DAYS(About!$A$3,'Core Indicators'!GO76)</f>
        <v>53</v>
      </c>
      <c r="O76" s="203">
        <f>_xlfn.DAYS(About!$A$3,'Core Indicators'!GW76)</f>
        <v>53</v>
      </c>
      <c r="P76" s="203">
        <f>_xlfn.DAYS(About!$A$3,'Core Indicators'!HE76)</f>
        <v>53</v>
      </c>
      <c r="Q76" s="203">
        <f>_xlfn.DAYS(About!$A$3,'Core Indicators'!HM76)</f>
        <v>53</v>
      </c>
      <c r="R76" s="203">
        <f>_xlfn.DAYS(About!$A$3,'Core Indicators'!HU76)</f>
        <v>53</v>
      </c>
      <c r="S76" s="203">
        <f>_xlfn.DAYS(About!$A$3,'Core Indicators'!IC76)</f>
        <v>53</v>
      </c>
      <c r="T76" s="203">
        <f>_xlfn.DAYS(About!$A$3,'Core Indicators'!IK76)</f>
        <v>53</v>
      </c>
      <c r="U76" s="203">
        <f>_xlfn.DAYS(About!$A$3,'Core Indicators'!IS76)</f>
        <v>53</v>
      </c>
      <c r="V76" s="203">
        <f t="shared" si="2"/>
        <v>5.3</v>
      </c>
    </row>
    <row r="77" spans="1:22">
      <c r="A77" s="202" t="str">
        <f>Lists!C:C</f>
        <v>NGA009</v>
      </c>
      <c r="B77" s="203">
        <f>_xlfn.DAYS(About!$A$3,'Core Indicators'!U77)</f>
        <v>31</v>
      </c>
      <c r="C77" s="203">
        <f>_xlfn.DAYS(About!$A$3,'Core Indicators'!AC77)</f>
        <v>31</v>
      </c>
      <c r="D77" s="203">
        <f>_xlfn.DAYS(About!$A$3,'Core Indicators'!AK77)</f>
        <v>31</v>
      </c>
      <c r="E77" s="203">
        <f>_xlfn.DAYS(About!$A$3,'Core Indicators'!AS77)</f>
        <v>31</v>
      </c>
      <c r="F77" s="203">
        <f>_xlfn.DAYS(About!$A$3,'Core Indicators'!BQ77)</f>
        <v>31</v>
      </c>
      <c r="G77" s="203">
        <f>_xlfn.DAYS(About!$A$3,'Core Indicators'!DM77)</f>
        <v>31</v>
      </c>
      <c r="H77" s="203">
        <f>_xlfn.DAYS(About!$A$3,'Core Indicators'!DU77)</f>
        <v>31</v>
      </c>
      <c r="I77" s="203">
        <f>_xlfn.DAYS(About!$A$3,'Core Indicators'!EC77)</f>
        <v>31</v>
      </c>
      <c r="J77" s="203">
        <f>_xlfn.DAYS(About!$A$3,'Core Indicators'!EK77)</f>
        <v>31</v>
      </c>
      <c r="K77" s="203">
        <f>_xlfn.DAYS(About!$A$3,'Core Indicators'!ES77)</f>
        <v>31</v>
      </c>
      <c r="L77" s="203">
        <f>_xlfn.DAYS(About!$A$3,'Core Indicators'!FI77)</f>
        <v>31</v>
      </c>
      <c r="M77" s="203">
        <f>_xlfn.DAYS(About!$A$3,'Core Indicators'!GG77)</f>
        <v>53</v>
      </c>
      <c r="N77" s="203">
        <f>_xlfn.DAYS(About!$A$3,'Core Indicators'!GO77)</f>
        <v>53</v>
      </c>
      <c r="O77" s="203">
        <f>_xlfn.DAYS(About!$A$3,'Core Indicators'!GW77)</f>
        <v>53</v>
      </c>
      <c r="P77" s="203">
        <f>_xlfn.DAYS(About!$A$3,'Core Indicators'!HE77)</f>
        <v>53</v>
      </c>
      <c r="Q77" s="203">
        <f>_xlfn.DAYS(About!$A$3,'Core Indicators'!HM77)</f>
        <v>53</v>
      </c>
      <c r="R77" s="203">
        <f>_xlfn.DAYS(About!$A$3,'Core Indicators'!HU77)</f>
        <v>53</v>
      </c>
      <c r="S77" s="203">
        <f>_xlfn.DAYS(About!$A$3,'Core Indicators'!IC77)</f>
        <v>53</v>
      </c>
      <c r="T77" s="203">
        <f>_xlfn.DAYS(About!$A$3,'Core Indicators'!IK77)</f>
        <v>53</v>
      </c>
      <c r="U77" s="203">
        <f>_xlfn.DAYS(About!$A$3,'Core Indicators'!IS77)</f>
        <v>53</v>
      </c>
      <c r="V77" s="203">
        <f t="shared" si="2"/>
        <v>33.200000000000003</v>
      </c>
    </row>
    <row r="78" spans="1:22">
      <c r="A78" s="202" t="str">
        <f>Lists!C:C</f>
        <v>NGA010</v>
      </c>
      <c r="B78" s="203">
        <f>_xlfn.DAYS(About!$A$3,'Core Indicators'!U78)</f>
        <v>0</v>
      </c>
      <c r="C78" s="203">
        <f>_xlfn.DAYS(About!$A$3,'Core Indicators'!AC78)</f>
        <v>0</v>
      </c>
      <c r="D78" s="203">
        <f>_xlfn.DAYS(About!$A$3,'Core Indicators'!AK78)</f>
        <v>0</v>
      </c>
      <c r="E78" s="203">
        <f>_xlfn.DAYS(About!$A$3,'Core Indicators'!AS78)</f>
        <v>0</v>
      </c>
      <c r="F78" s="203">
        <f>_xlfn.DAYS(About!$A$3,'Core Indicators'!BQ78)</f>
        <v>0</v>
      </c>
      <c r="G78" s="203">
        <f>_xlfn.DAYS(About!$A$3,'Core Indicators'!DM78)</f>
        <v>0</v>
      </c>
      <c r="H78" s="203">
        <f>_xlfn.DAYS(About!$A$3,'Core Indicators'!DU78)</f>
        <v>0</v>
      </c>
      <c r="I78" s="203">
        <f>_xlfn.DAYS(About!$A$3,'Core Indicators'!EC78)</f>
        <v>0</v>
      </c>
      <c r="J78" s="203">
        <f>_xlfn.DAYS(About!$A$3,'Core Indicators'!EK78)</f>
        <v>0</v>
      </c>
      <c r="K78" s="203">
        <f>_xlfn.DAYS(About!$A$3,'Core Indicators'!ES78)</f>
        <v>0</v>
      </c>
      <c r="L78" s="203">
        <f>_xlfn.DAYS(About!$A$3,'Core Indicators'!FI78)</f>
        <v>0</v>
      </c>
      <c r="M78" s="203">
        <f>_xlfn.DAYS(About!$A$3,'Core Indicators'!GG78)</f>
        <v>53</v>
      </c>
      <c r="N78" s="203">
        <f>_xlfn.DAYS(About!$A$3,'Core Indicators'!GO78)</f>
        <v>53</v>
      </c>
      <c r="O78" s="203">
        <f>_xlfn.DAYS(About!$A$3,'Core Indicators'!GW78)</f>
        <v>53</v>
      </c>
      <c r="P78" s="203">
        <f>_xlfn.DAYS(About!$A$3,'Core Indicators'!HE78)</f>
        <v>53</v>
      </c>
      <c r="Q78" s="203">
        <f>_xlfn.DAYS(About!$A$3,'Core Indicators'!HM78)</f>
        <v>53</v>
      </c>
      <c r="R78" s="203">
        <f>_xlfn.DAYS(About!$A$3,'Core Indicators'!HU78)</f>
        <v>53</v>
      </c>
      <c r="S78" s="203">
        <f>_xlfn.DAYS(About!$A$3,'Core Indicators'!IC78)</f>
        <v>53</v>
      </c>
      <c r="T78" s="203">
        <f>_xlfn.DAYS(About!$A$3,'Core Indicators'!IK78)</f>
        <v>53</v>
      </c>
      <c r="U78" s="203">
        <f>_xlfn.DAYS(About!$A$3,'Core Indicators'!IS78)</f>
        <v>53</v>
      </c>
      <c r="V78" s="203">
        <f t="shared" si="2"/>
        <v>5.3</v>
      </c>
    </row>
    <row r="79" spans="1:22">
      <c r="A79" s="202" t="str">
        <f>Lists!C:C</f>
        <v>PAK006</v>
      </c>
      <c r="B79" s="203">
        <f>_xlfn.DAYS(About!$A$3,'Core Indicators'!U79)</f>
        <v>0</v>
      </c>
      <c r="C79" s="203">
        <f>_xlfn.DAYS(About!$A$3,'Core Indicators'!AC79)</f>
        <v>0</v>
      </c>
      <c r="D79" s="203">
        <f>_xlfn.DAYS(About!$A$3,'Core Indicators'!AK79)</f>
        <v>0</v>
      </c>
      <c r="E79" s="203">
        <f>_xlfn.DAYS(About!$A$3,'Core Indicators'!AS79)</f>
        <v>0</v>
      </c>
      <c r="F79" s="203">
        <f>_xlfn.DAYS(About!$A$3,'Core Indicators'!BQ79)</f>
        <v>0</v>
      </c>
      <c r="G79" s="203">
        <f>_xlfn.DAYS(About!$A$3,'Core Indicators'!DM79)</f>
        <v>0</v>
      </c>
      <c r="H79" s="203">
        <f>_xlfn.DAYS(About!$A$3,'Core Indicators'!DU79)</f>
        <v>0</v>
      </c>
      <c r="I79" s="203">
        <f>_xlfn.DAYS(About!$A$3,'Core Indicators'!EC79)</f>
        <v>0</v>
      </c>
      <c r="J79" s="203">
        <f>_xlfn.DAYS(About!$A$3,'Core Indicators'!EK79)</f>
        <v>0</v>
      </c>
      <c r="K79" s="203">
        <f>_xlfn.DAYS(About!$A$3,'Core Indicators'!ES79)</f>
        <v>0</v>
      </c>
      <c r="L79" s="203">
        <f>_xlfn.DAYS(About!$A$3,'Core Indicators'!FI79)</f>
        <v>0</v>
      </c>
      <c r="M79" s="203">
        <f>_xlfn.DAYS(About!$A$3,'Core Indicators'!GG79)</f>
        <v>51</v>
      </c>
      <c r="N79" s="203">
        <f>_xlfn.DAYS(About!$A$3,'Core Indicators'!GO79)</f>
        <v>51</v>
      </c>
      <c r="O79" s="203">
        <f>_xlfn.DAYS(About!$A$3,'Core Indicators'!GW79)</f>
        <v>51</v>
      </c>
      <c r="P79" s="203">
        <f>_xlfn.DAYS(About!$A$3,'Core Indicators'!HE79)</f>
        <v>51</v>
      </c>
      <c r="Q79" s="203">
        <f>_xlfn.DAYS(About!$A$3,'Core Indicators'!HM79)</f>
        <v>51</v>
      </c>
      <c r="R79" s="203">
        <f>_xlfn.DAYS(About!$A$3,'Core Indicators'!HU79)</f>
        <v>51</v>
      </c>
      <c r="S79" s="203">
        <f>_xlfn.DAYS(About!$A$3,'Core Indicators'!IC79)</f>
        <v>51</v>
      </c>
      <c r="T79" s="203">
        <f>_xlfn.DAYS(About!$A$3,'Core Indicators'!IK79)</f>
        <v>51</v>
      </c>
      <c r="U79" s="203">
        <f>_xlfn.DAYS(About!$A$3,'Core Indicators'!IS79)</f>
        <v>51</v>
      </c>
      <c r="V79" s="203">
        <f t="shared" si="2"/>
        <v>5.0999999999999996</v>
      </c>
    </row>
    <row r="80" spans="1:22">
      <c r="A80" s="202" t="str">
        <f>Lists!C:C</f>
        <v>PAK007</v>
      </c>
      <c r="B80" s="203">
        <f>_xlfn.DAYS(About!$A$3,'Core Indicators'!U80)</f>
        <v>0</v>
      </c>
      <c r="C80" s="203">
        <f>_xlfn.DAYS(About!$A$3,'Core Indicators'!AC80)</f>
        <v>0</v>
      </c>
      <c r="D80" s="203">
        <f>_xlfn.DAYS(About!$A$3,'Core Indicators'!AK80)</f>
        <v>0</v>
      </c>
      <c r="E80" s="203">
        <f>_xlfn.DAYS(About!$A$3,'Core Indicators'!AS80)</f>
        <v>0</v>
      </c>
      <c r="F80" s="203">
        <f>_xlfn.DAYS(About!$A$3,'Core Indicators'!BQ80)</f>
        <v>0</v>
      </c>
      <c r="G80" s="203">
        <f>_xlfn.DAYS(About!$A$3,'Core Indicators'!DM80)</f>
        <v>0</v>
      </c>
      <c r="H80" s="203">
        <f>_xlfn.DAYS(About!$A$3,'Core Indicators'!DU80)</f>
        <v>0</v>
      </c>
      <c r="I80" s="203">
        <f>_xlfn.DAYS(About!$A$3,'Core Indicators'!EC80)</f>
        <v>0</v>
      </c>
      <c r="J80" s="203">
        <f>_xlfn.DAYS(About!$A$3,'Core Indicators'!EK80)</f>
        <v>0</v>
      </c>
      <c r="K80" s="203">
        <f>_xlfn.DAYS(About!$A$3,'Core Indicators'!ES80)</f>
        <v>0</v>
      </c>
      <c r="L80" s="203">
        <f>_xlfn.DAYS(About!$A$3,'Core Indicators'!FI80)</f>
        <v>0</v>
      </c>
      <c r="M80" s="203">
        <f>_xlfn.DAYS(About!$A$3,'Core Indicators'!GG80)</f>
        <v>51</v>
      </c>
      <c r="N80" s="203">
        <f>_xlfn.DAYS(About!$A$3,'Core Indicators'!GO80)</f>
        <v>51</v>
      </c>
      <c r="O80" s="203">
        <f>_xlfn.DAYS(About!$A$3,'Core Indicators'!GW80)</f>
        <v>51</v>
      </c>
      <c r="P80" s="203">
        <f>_xlfn.DAYS(About!$A$3,'Core Indicators'!HE80)</f>
        <v>51</v>
      </c>
      <c r="Q80" s="203">
        <f>_xlfn.DAYS(About!$A$3,'Core Indicators'!HM80)</f>
        <v>51</v>
      </c>
      <c r="R80" s="203">
        <f>_xlfn.DAYS(About!$A$3,'Core Indicators'!HU80)</f>
        <v>51</v>
      </c>
      <c r="S80" s="203">
        <f>_xlfn.DAYS(About!$A$3,'Core Indicators'!IC80)</f>
        <v>51</v>
      </c>
      <c r="T80" s="203">
        <f>_xlfn.DAYS(About!$A$3,'Core Indicators'!IK80)</f>
        <v>51</v>
      </c>
      <c r="U80" s="203">
        <f>_xlfn.DAYS(About!$A$3,'Core Indicators'!IS80)</f>
        <v>51</v>
      </c>
      <c r="V80" s="203">
        <f t="shared" si="2"/>
        <v>5.0999999999999996</v>
      </c>
    </row>
    <row r="81" spans="1:22">
      <c r="A81" s="202" t="str">
        <f>Lists!C:C</f>
        <v>PAK008</v>
      </c>
      <c r="B81" s="203">
        <f>_xlfn.DAYS(About!$A$3,'Core Indicators'!U81)</f>
        <v>0</v>
      </c>
      <c r="C81" s="203">
        <f>_xlfn.DAYS(About!$A$3,'Core Indicators'!AC81)</f>
        <v>0</v>
      </c>
      <c r="D81" s="203">
        <f>_xlfn.DAYS(About!$A$3,'Core Indicators'!AK81)</f>
        <v>0</v>
      </c>
      <c r="E81" s="203">
        <f>_xlfn.DAYS(About!$A$3,'Core Indicators'!AS81)</f>
        <v>0</v>
      </c>
      <c r="F81" s="203">
        <f>_xlfn.DAYS(About!$A$3,'Core Indicators'!BQ81)</f>
        <v>0</v>
      </c>
      <c r="G81" s="203">
        <f>_xlfn.DAYS(About!$A$3,'Core Indicators'!DM81)</f>
        <v>0</v>
      </c>
      <c r="H81" s="203">
        <f>_xlfn.DAYS(About!$A$3,'Core Indicators'!DU81)</f>
        <v>0</v>
      </c>
      <c r="I81" s="203">
        <f>_xlfn.DAYS(About!$A$3,'Core Indicators'!EC81)</f>
        <v>0</v>
      </c>
      <c r="J81" s="203">
        <f>_xlfn.DAYS(About!$A$3,'Core Indicators'!EK81)</f>
        <v>0</v>
      </c>
      <c r="K81" s="203">
        <f>_xlfn.DAYS(About!$A$3,'Core Indicators'!ES81)</f>
        <v>0</v>
      </c>
      <c r="L81" s="203">
        <f>_xlfn.DAYS(About!$A$3,'Core Indicators'!FI81)</f>
        <v>0</v>
      </c>
      <c r="M81" s="203">
        <f>_xlfn.DAYS(About!$A$3,'Core Indicators'!GG81)</f>
        <v>51</v>
      </c>
      <c r="N81" s="203">
        <f>_xlfn.DAYS(About!$A$3,'Core Indicators'!GO81)</f>
        <v>51</v>
      </c>
      <c r="O81" s="203">
        <f>_xlfn.DAYS(About!$A$3,'Core Indicators'!GW81)</f>
        <v>51</v>
      </c>
      <c r="P81" s="203">
        <f>_xlfn.DAYS(About!$A$3,'Core Indicators'!HE81)</f>
        <v>51</v>
      </c>
      <c r="Q81" s="203">
        <f>_xlfn.DAYS(About!$A$3,'Core Indicators'!HM81)</f>
        <v>51</v>
      </c>
      <c r="R81" s="203">
        <f>_xlfn.DAYS(About!$A$3,'Core Indicators'!HU81)</f>
        <v>51</v>
      </c>
      <c r="S81" s="203">
        <f>_xlfn.DAYS(About!$A$3,'Core Indicators'!IC81)</f>
        <v>51</v>
      </c>
      <c r="T81" s="203">
        <f>_xlfn.DAYS(About!$A$3,'Core Indicators'!IK81)</f>
        <v>51</v>
      </c>
      <c r="U81" s="203">
        <f>_xlfn.DAYS(About!$A$3,'Core Indicators'!IS81)</f>
        <v>51</v>
      </c>
      <c r="V81" s="203">
        <f t="shared" si="2"/>
        <v>5.0999999999999996</v>
      </c>
    </row>
    <row r="82" spans="1:22">
      <c r="A82" s="202" t="str">
        <f>Lists!C:C</f>
        <v>PAN002</v>
      </c>
      <c r="B82" s="203">
        <f>_xlfn.DAYS(About!$A$3,'Core Indicators'!U82)</f>
        <v>0</v>
      </c>
      <c r="C82" s="203">
        <f>_xlfn.DAYS(About!$A$3,'Core Indicators'!AC82)</f>
        <v>0</v>
      </c>
      <c r="D82" s="203">
        <f>_xlfn.DAYS(About!$A$3,'Core Indicators'!AK82)</f>
        <v>0</v>
      </c>
      <c r="E82" s="203">
        <f>_xlfn.DAYS(About!$A$3,'Core Indicators'!AS82)</f>
        <v>0</v>
      </c>
      <c r="F82" s="203">
        <f>_xlfn.DAYS(About!$A$3,'Core Indicators'!BQ82)</f>
        <v>0</v>
      </c>
      <c r="G82" s="203">
        <f>_xlfn.DAYS(About!$A$3,'Core Indicators'!DM82)</f>
        <v>0</v>
      </c>
      <c r="H82" s="203">
        <f>_xlfn.DAYS(About!$A$3,'Core Indicators'!DU82)</f>
        <v>0</v>
      </c>
      <c r="I82" s="203">
        <f>_xlfn.DAYS(About!$A$3,'Core Indicators'!EC82)</f>
        <v>0</v>
      </c>
      <c r="J82" s="203">
        <f>_xlfn.DAYS(About!$A$3,'Core Indicators'!EK82)</f>
        <v>0</v>
      </c>
      <c r="K82" s="203">
        <f>_xlfn.DAYS(About!$A$3,'Core Indicators'!ES82)</f>
        <v>0</v>
      </c>
      <c r="L82" s="203">
        <f>_xlfn.DAYS(About!$A$3,'Core Indicators'!FI82)</f>
        <v>0</v>
      </c>
      <c r="M82" s="203">
        <f>_xlfn.DAYS(About!$A$3,'Core Indicators'!GG82)</f>
        <v>53</v>
      </c>
      <c r="N82" s="203">
        <f>_xlfn.DAYS(About!$A$3,'Core Indicators'!GO82)</f>
        <v>53</v>
      </c>
      <c r="O82" s="203">
        <f>_xlfn.DAYS(About!$A$3,'Core Indicators'!GW82)</f>
        <v>53</v>
      </c>
      <c r="P82" s="203">
        <f>_xlfn.DAYS(About!$A$3,'Core Indicators'!HE82)</f>
        <v>53</v>
      </c>
      <c r="Q82" s="203">
        <f>_xlfn.DAYS(About!$A$3,'Core Indicators'!HM82)</f>
        <v>53</v>
      </c>
      <c r="R82" s="203">
        <f>_xlfn.DAYS(About!$A$3,'Core Indicators'!HU82)</f>
        <v>53</v>
      </c>
      <c r="S82" s="203">
        <f>_xlfn.DAYS(About!$A$3,'Core Indicators'!IC82)</f>
        <v>53</v>
      </c>
      <c r="T82" s="203">
        <f>_xlfn.DAYS(About!$A$3,'Core Indicators'!IK82)</f>
        <v>53</v>
      </c>
      <c r="U82" s="203">
        <f>_xlfn.DAYS(About!$A$3,'Core Indicators'!IS82)</f>
        <v>53</v>
      </c>
      <c r="V82" s="203">
        <f t="shared" si="2"/>
        <v>5.3</v>
      </c>
    </row>
    <row r="83" spans="1:22">
      <c r="A83" s="202" t="str">
        <f>Lists!C:C</f>
        <v>PER002</v>
      </c>
      <c r="B83" s="203">
        <f>_xlfn.DAYS(About!$A$3,'Core Indicators'!U83)</f>
        <v>0</v>
      </c>
      <c r="C83" s="203">
        <f>_xlfn.DAYS(About!$A$3,'Core Indicators'!AC83)</f>
        <v>0</v>
      </c>
      <c r="D83" s="203">
        <f>_xlfn.DAYS(About!$A$3,'Core Indicators'!AK83)</f>
        <v>0</v>
      </c>
      <c r="E83" s="203">
        <f>_xlfn.DAYS(About!$A$3,'Core Indicators'!AS83)</f>
        <v>0</v>
      </c>
      <c r="F83" s="203">
        <f>_xlfn.DAYS(About!$A$3,'Core Indicators'!BQ83)</f>
        <v>0</v>
      </c>
      <c r="G83" s="203">
        <f>_xlfn.DAYS(About!$A$3,'Core Indicators'!DM83)</f>
        <v>0</v>
      </c>
      <c r="H83" s="203">
        <f>_xlfn.DAYS(About!$A$3,'Core Indicators'!DU83)</f>
        <v>0</v>
      </c>
      <c r="I83" s="203">
        <f>_xlfn.DAYS(About!$A$3,'Core Indicators'!EC83)</f>
        <v>0</v>
      </c>
      <c r="J83" s="203">
        <f>_xlfn.DAYS(About!$A$3,'Core Indicators'!EK83)</f>
        <v>0</v>
      </c>
      <c r="K83" s="203">
        <f>_xlfn.DAYS(About!$A$3,'Core Indicators'!ES83)</f>
        <v>0</v>
      </c>
      <c r="L83" s="203">
        <f>_xlfn.DAYS(About!$A$3,'Core Indicators'!FI83)</f>
        <v>0</v>
      </c>
      <c r="M83" s="203">
        <f>_xlfn.DAYS(About!$A$3,'Core Indicators'!GG83)</f>
        <v>53</v>
      </c>
      <c r="N83" s="203">
        <f>_xlfn.DAYS(About!$A$3,'Core Indicators'!GO83)</f>
        <v>53</v>
      </c>
      <c r="O83" s="203">
        <f>_xlfn.DAYS(About!$A$3,'Core Indicators'!GW83)</f>
        <v>53</v>
      </c>
      <c r="P83" s="203">
        <f>_xlfn.DAYS(About!$A$3,'Core Indicators'!HE83)</f>
        <v>53</v>
      </c>
      <c r="Q83" s="203">
        <f>_xlfn.DAYS(About!$A$3,'Core Indicators'!HM83)</f>
        <v>53</v>
      </c>
      <c r="R83" s="203">
        <f>_xlfn.DAYS(About!$A$3,'Core Indicators'!HU83)</f>
        <v>53</v>
      </c>
      <c r="S83" s="203">
        <f>_xlfn.DAYS(About!$A$3,'Core Indicators'!IC83)</f>
        <v>53</v>
      </c>
      <c r="T83" s="203">
        <f>_xlfn.DAYS(About!$A$3,'Core Indicators'!IK83)</f>
        <v>53</v>
      </c>
      <c r="U83" s="203">
        <f>_xlfn.DAYS(About!$A$3,'Core Indicators'!IS83)</f>
        <v>53</v>
      </c>
      <c r="V83" s="203">
        <f t="shared" si="2"/>
        <v>5.3</v>
      </c>
    </row>
    <row r="84" spans="1:22">
      <c r="A84" s="202" t="str">
        <f>Lists!C:C</f>
        <v>PHL001</v>
      </c>
      <c r="B84" s="203">
        <f>_xlfn.DAYS(About!$A$3,'Core Indicators'!U84)</f>
        <v>0</v>
      </c>
      <c r="C84" s="203">
        <f>_xlfn.DAYS(About!$A$3,'Core Indicators'!AC84)</f>
        <v>0</v>
      </c>
      <c r="D84" s="203">
        <f>_xlfn.DAYS(About!$A$3,'Core Indicators'!AK84)</f>
        <v>0</v>
      </c>
      <c r="E84" s="203">
        <f>_xlfn.DAYS(About!$A$3,'Core Indicators'!AS84)</f>
        <v>0</v>
      </c>
      <c r="F84" s="203">
        <f>_xlfn.DAYS(About!$A$3,'Core Indicators'!BQ84)</f>
        <v>0</v>
      </c>
      <c r="G84" s="203">
        <f>_xlfn.DAYS(About!$A$3,'Core Indicators'!DM84)</f>
        <v>0</v>
      </c>
      <c r="H84" s="203">
        <f>_xlfn.DAYS(About!$A$3,'Core Indicators'!DU84)</f>
        <v>0</v>
      </c>
      <c r="I84" s="203">
        <f>_xlfn.DAYS(About!$A$3,'Core Indicators'!EC84)</f>
        <v>0</v>
      </c>
      <c r="J84" s="203">
        <f>_xlfn.DAYS(About!$A$3,'Core Indicators'!EK84)</f>
        <v>0</v>
      </c>
      <c r="K84" s="203">
        <f>_xlfn.DAYS(About!$A$3,'Core Indicators'!ES84)</f>
        <v>0</v>
      </c>
      <c r="L84" s="203">
        <f>_xlfn.DAYS(About!$A$3,'Core Indicators'!FI84)</f>
        <v>0</v>
      </c>
      <c r="M84" s="203">
        <f>_xlfn.DAYS(About!$A$3,'Core Indicators'!GG84)</f>
        <v>39</v>
      </c>
      <c r="N84" s="203">
        <f>_xlfn.DAYS(About!$A$3,'Core Indicators'!GO84)</f>
        <v>39</v>
      </c>
      <c r="O84" s="203">
        <f>_xlfn.DAYS(About!$A$3,'Core Indicators'!GW84)</f>
        <v>39</v>
      </c>
      <c r="P84" s="203">
        <f>_xlfn.DAYS(About!$A$3,'Core Indicators'!HE84)</f>
        <v>39</v>
      </c>
      <c r="Q84" s="203">
        <f>_xlfn.DAYS(About!$A$3,'Core Indicators'!HM84)</f>
        <v>39</v>
      </c>
      <c r="R84" s="203">
        <f>_xlfn.DAYS(About!$A$3,'Core Indicators'!HU84)</f>
        <v>39</v>
      </c>
      <c r="S84" s="203">
        <f>_xlfn.DAYS(About!$A$3,'Core Indicators'!IC84)</f>
        <v>39</v>
      </c>
      <c r="T84" s="203">
        <f>_xlfn.DAYS(About!$A$3,'Core Indicators'!IK84)</f>
        <v>39</v>
      </c>
      <c r="U84" s="203">
        <f>_xlfn.DAYS(About!$A$3,'Core Indicators'!IS84)</f>
        <v>39</v>
      </c>
      <c r="V84" s="203">
        <f t="shared" si="2"/>
        <v>3.9</v>
      </c>
    </row>
    <row r="85" spans="1:22">
      <c r="A85" s="202" t="str">
        <f>Lists!C:C</f>
        <v>PHL003</v>
      </c>
      <c r="B85" s="203">
        <f>_xlfn.DAYS(About!$A$3,'Core Indicators'!U85)</f>
        <v>0</v>
      </c>
      <c r="C85" s="203">
        <f>_xlfn.DAYS(About!$A$3,'Core Indicators'!AC85)</f>
        <v>0</v>
      </c>
      <c r="D85" s="203">
        <f>_xlfn.DAYS(About!$A$3,'Core Indicators'!AK85)</f>
        <v>0</v>
      </c>
      <c r="E85" s="203">
        <f>_xlfn.DAYS(About!$A$3,'Core Indicators'!AS85)</f>
        <v>0</v>
      </c>
      <c r="F85" s="203">
        <f>_xlfn.DAYS(About!$A$3,'Core Indicators'!BQ85)</f>
        <v>0</v>
      </c>
      <c r="G85" s="203">
        <f>_xlfn.DAYS(About!$A$3,'Core Indicators'!DM85)</f>
        <v>0</v>
      </c>
      <c r="H85" s="203">
        <f>_xlfn.DAYS(About!$A$3,'Core Indicators'!DU85)</f>
        <v>0</v>
      </c>
      <c r="I85" s="203">
        <f>_xlfn.DAYS(About!$A$3,'Core Indicators'!EC85)</f>
        <v>0</v>
      </c>
      <c r="J85" s="203">
        <f>_xlfn.DAYS(About!$A$3,'Core Indicators'!EK85)</f>
        <v>0</v>
      </c>
      <c r="K85" s="203">
        <f>_xlfn.DAYS(About!$A$3,'Core Indicators'!ES85)</f>
        <v>0</v>
      </c>
      <c r="L85" s="203">
        <f>_xlfn.DAYS(About!$A$3,'Core Indicators'!FI85)</f>
        <v>0</v>
      </c>
      <c r="M85" s="203">
        <f>_xlfn.DAYS(About!$A$3,'Core Indicators'!GG85)</f>
        <v>52</v>
      </c>
      <c r="N85" s="203">
        <f>_xlfn.DAYS(About!$A$3,'Core Indicators'!GO85)</f>
        <v>52</v>
      </c>
      <c r="O85" s="203">
        <f>_xlfn.DAYS(About!$A$3,'Core Indicators'!GW85)</f>
        <v>52</v>
      </c>
      <c r="P85" s="203">
        <f>_xlfn.DAYS(About!$A$3,'Core Indicators'!HE85)</f>
        <v>52</v>
      </c>
      <c r="Q85" s="203">
        <f>_xlfn.DAYS(About!$A$3,'Core Indicators'!HM85)</f>
        <v>46</v>
      </c>
      <c r="R85" s="203">
        <f>_xlfn.DAYS(About!$A$3,'Core Indicators'!HU85)</f>
        <v>52</v>
      </c>
      <c r="S85" s="203">
        <f>_xlfn.DAYS(About!$A$3,'Core Indicators'!IC85)</f>
        <v>52</v>
      </c>
      <c r="T85" s="203">
        <f>_xlfn.DAYS(About!$A$3,'Core Indicators'!IK85)</f>
        <v>52</v>
      </c>
      <c r="U85" s="203">
        <f>_xlfn.DAYS(About!$A$3,'Core Indicators'!IS85)</f>
        <v>52</v>
      </c>
      <c r="V85" s="203">
        <f t="shared" si="2"/>
        <v>5.2</v>
      </c>
    </row>
    <row r="86" spans="1:22">
      <c r="A86" s="202" t="str">
        <f>Lists!C:C</f>
        <v>PHL020</v>
      </c>
      <c r="B86" s="203">
        <f>_xlfn.DAYS(About!$A$3,'Core Indicators'!U86)</f>
        <v>0</v>
      </c>
      <c r="C86" s="203">
        <f>_xlfn.DAYS(About!$A$3,'Core Indicators'!AC86)</f>
        <v>0</v>
      </c>
      <c r="D86" s="203">
        <f>_xlfn.DAYS(About!$A$3,'Core Indicators'!AK86)</f>
        <v>0</v>
      </c>
      <c r="E86" s="203">
        <f>_xlfn.DAYS(About!$A$3,'Core Indicators'!AS86)</f>
        <v>0</v>
      </c>
      <c r="F86" s="203">
        <f>_xlfn.DAYS(About!$A$3,'Core Indicators'!BQ86)</f>
        <v>0</v>
      </c>
      <c r="G86" s="203">
        <f>_xlfn.DAYS(About!$A$3,'Core Indicators'!DM86)</f>
        <v>0</v>
      </c>
      <c r="H86" s="203">
        <f>_xlfn.DAYS(About!$A$3,'Core Indicators'!DU86)</f>
        <v>0</v>
      </c>
      <c r="I86" s="203">
        <f>_xlfn.DAYS(About!$A$3,'Core Indicators'!EC86)</f>
        <v>0</v>
      </c>
      <c r="J86" s="203">
        <f>_xlfn.DAYS(About!$A$3,'Core Indicators'!EK86)</f>
        <v>0</v>
      </c>
      <c r="K86" s="203">
        <f>_xlfn.DAYS(About!$A$3,'Core Indicators'!ES86)</f>
        <v>0</v>
      </c>
      <c r="L86" s="203">
        <f>_xlfn.DAYS(About!$A$3,'Core Indicators'!FI86)</f>
        <v>0</v>
      </c>
      <c r="M86" s="203">
        <f>_xlfn.DAYS(About!$A$3,'Core Indicators'!GG86)</f>
        <v>39</v>
      </c>
      <c r="N86" s="203">
        <f>_xlfn.DAYS(About!$A$3,'Core Indicators'!GO86)</f>
        <v>39</v>
      </c>
      <c r="O86" s="203">
        <f>_xlfn.DAYS(About!$A$3,'Core Indicators'!GW86)</f>
        <v>39</v>
      </c>
      <c r="P86" s="203">
        <f>_xlfn.DAYS(About!$A$3,'Core Indicators'!HE86)</f>
        <v>39</v>
      </c>
      <c r="Q86" s="203">
        <f>_xlfn.DAYS(About!$A$3,'Core Indicators'!HM86)</f>
        <v>39</v>
      </c>
      <c r="R86" s="203">
        <f>_xlfn.DAYS(About!$A$3,'Core Indicators'!HU86)</f>
        <v>39</v>
      </c>
      <c r="S86" s="203">
        <f>_xlfn.DAYS(About!$A$3,'Core Indicators'!IC86)</f>
        <v>39</v>
      </c>
      <c r="T86" s="203">
        <f>_xlfn.DAYS(About!$A$3,'Core Indicators'!IK86)</f>
        <v>39</v>
      </c>
      <c r="U86" s="203">
        <f>_xlfn.DAYS(About!$A$3,'Core Indicators'!IS86)</f>
        <v>39</v>
      </c>
      <c r="V86" s="203">
        <f t="shared" si="2"/>
        <v>3.9</v>
      </c>
    </row>
    <row r="87" spans="1:22">
      <c r="A87" s="202" t="str">
        <f>Lists!C:C</f>
        <v>PSE002</v>
      </c>
      <c r="B87" s="203">
        <f>_xlfn.DAYS(About!$A$3,'Core Indicators'!U87)</f>
        <v>0</v>
      </c>
      <c r="C87" s="203">
        <f>_xlfn.DAYS(About!$A$3,'Core Indicators'!AC87)</f>
        <v>0</v>
      </c>
      <c r="D87" s="203">
        <f>_xlfn.DAYS(About!$A$3,'Core Indicators'!AK87)</f>
        <v>0</v>
      </c>
      <c r="E87" s="203">
        <f>_xlfn.DAYS(About!$A$3,'Core Indicators'!AS87)</f>
        <v>0</v>
      </c>
      <c r="F87" s="203">
        <f>_xlfn.DAYS(About!$A$3,'Core Indicators'!BQ87)</f>
        <v>0</v>
      </c>
      <c r="G87" s="203">
        <f>_xlfn.DAYS(About!$A$3,'Core Indicators'!DM87)</f>
        <v>0</v>
      </c>
      <c r="H87" s="203">
        <f>_xlfn.DAYS(About!$A$3,'Core Indicators'!DU87)</f>
        <v>0</v>
      </c>
      <c r="I87" s="203">
        <f>_xlfn.DAYS(About!$A$3,'Core Indicators'!EC87)</f>
        <v>0</v>
      </c>
      <c r="J87" s="203">
        <f>_xlfn.DAYS(About!$A$3,'Core Indicators'!EK87)</f>
        <v>0</v>
      </c>
      <c r="K87" s="203">
        <f>_xlfn.DAYS(About!$A$3,'Core Indicators'!ES87)</f>
        <v>0</v>
      </c>
      <c r="L87" s="203">
        <f>_xlfn.DAYS(About!$A$3,'Core Indicators'!FI87)</f>
        <v>0</v>
      </c>
      <c r="M87" s="203">
        <f>_xlfn.DAYS(About!$A$3,'Core Indicators'!GG87)</f>
        <v>52</v>
      </c>
      <c r="N87" s="203">
        <f>_xlfn.DAYS(About!$A$3,'Core Indicators'!GO87)</f>
        <v>52</v>
      </c>
      <c r="O87" s="203">
        <f>_xlfn.DAYS(About!$A$3,'Core Indicators'!GW87)</f>
        <v>52</v>
      </c>
      <c r="P87" s="203">
        <f>_xlfn.DAYS(About!$A$3,'Core Indicators'!HE87)</f>
        <v>52</v>
      </c>
      <c r="Q87" s="203">
        <f>_xlfn.DAYS(About!$A$3,'Core Indicators'!HM87)</f>
        <v>51</v>
      </c>
      <c r="R87" s="203">
        <f>_xlfn.DAYS(About!$A$3,'Core Indicators'!HU87)</f>
        <v>52</v>
      </c>
      <c r="S87" s="203">
        <f>_xlfn.DAYS(About!$A$3,'Core Indicators'!IC87)</f>
        <v>52</v>
      </c>
      <c r="T87" s="203">
        <f>_xlfn.DAYS(About!$A$3,'Core Indicators'!IK87)</f>
        <v>52</v>
      </c>
      <c r="U87" s="203">
        <f>_xlfn.DAYS(About!$A$3,'Core Indicators'!IS87)</f>
        <v>52</v>
      </c>
      <c r="V87" s="203">
        <f t="shared" si="2"/>
        <v>5.2</v>
      </c>
    </row>
    <row r="88" spans="1:22">
      <c r="A88" s="202" t="str">
        <f>Lists!C:C</f>
        <v>PSE003</v>
      </c>
      <c r="B88" s="203">
        <f>_xlfn.DAYS(About!$A$3,'Core Indicators'!U88)</f>
        <v>0</v>
      </c>
      <c r="C88" s="203">
        <f>_xlfn.DAYS(About!$A$3,'Core Indicators'!AC88)</f>
        <v>0</v>
      </c>
      <c r="D88" s="203">
        <f>_xlfn.DAYS(About!$A$3,'Core Indicators'!AK88)</f>
        <v>0</v>
      </c>
      <c r="E88" s="203">
        <f>_xlfn.DAYS(About!$A$3,'Core Indicators'!AS88)</f>
        <v>0</v>
      </c>
      <c r="F88" s="203">
        <f>_xlfn.DAYS(About!$A$3,'Core Indicators'!BQ88)</f>
        <v>0</v>
      </c>
      <c r="G88" s="203">
        <f>_xlfn.DAYS(About!$A$3,'Core Indicators'!DM88)</f>
        <v>0</v>
      </c>
      <c r="H88" s="203">
        <f>_xlfn.DAYS(About!$A$3,'Core Indicators'!DU88)</f>
        <v>0</v>
      </c>
      <c r="I88" s="203">
        <f>_xlfn.DAYS(About!$A$3,'Core Indicators'!EC88)</f>
        <v>0</v>
      </c>
      <c r="J88" s="203">
        <f>_xlfn.DAYS(About!$A$3,'Core Indicators'!EK88)</f>
        <v>0</v>
      </c>
      <c r="K88" s="203">
        <f>_xlfn.DAYS(About!$A$3,'Core Indicators'!ES88)</f>
        <v>0</v>
      </c>
      <c r="L88" s="203">
        <f>_xlfn.DAYS(About!$A$3,'Core Indicators'!FI88)</f>
        <v>0</v>
      </c>
      <c r="M88" s="203">
        <f>_xlfn.DAYS(About!$A$3,'Core Indicators'!GG88)</f>
        <v>52</v>
      </c>
      <c r="N88" s="203">
        <f>_xlfn.DAYS(About!$A$3,'Core Indicators'!GO88)</f>
        <v>52</v>
      </c>
      <c r="O88" s="203">
        <f>_xlfn.DAYS(About!$A$3,'Core Indicators'!GW88)</f>
        <v>52</v>
      </c>
      <c r="P88" s="203">
        <f>_xlfn.DAYS(About!$A$3,'Core Indicators'!HE88)</f>
        <v>52</v>
      </c>
      <c r="Q88" s="203">
        <f>_xlfn.DAYS(About!$A$3,'Core Indicators'!HM88)</f>
        <v>51</v>
      </c>
      <c r="R88" s="203">
        <f>_xlfn.DAYS(About!$A$3,'Core Indicators'!HU88)</f>
        <v>52</v>
      </c>
      <c r="S88" s="203">
        <f>_xlfn.DAYS(About!$A$3,'Core Indicators'!IC88)</f>
        <v>52</v>
      </c>
      <c r="T88" s="203">
        <f>_xlfn.DAYS(About!$A$3,'Core Indicators'!IK88)</f>
        <v>52</v>
      </c>
      <c r="U88" s="203">
        <f>_xlfn.DAYS(About!$A$3,'Core Indicators'!IS88)</f>
        <v>52</v>
      </c>
      <c r="V88" s="203">
        <f t="shared" si="2"/>
        <v>5.2</v>
      </c>
    </row>
    <row r="89" spans="1:22">
      <c r="A89" s="202" t="str">
        <f>Lists!C:C</f>
        <v>PSE004</v>
      </c>
      <c r="B89" s="203">
        <f>_xlfn.DAYS(About!$A$3,'Core Indicators'!U89)</f>
        <v>0</v>
      </c>
      <c r="C89" s="203">
        <f>_xlfn.DAYS(About!$A$3,'Core Indicators'!AC89)</f>
        <v>0</v>
      </c>
      <c r="D89" s="203">
        <f>_xlfn.DAYS(About!$A$3,'Core Indicators'!AK89)</f>
        <v>0</v>
      </c>
      <c r="E89" s="203">
        <f>_xlfn.DAYS(About!$A$3,'Core Indicators'!AS89)</f>
        <v>0</v>
      </c>
      <c r="F89" s="203">
        <f>_xlfn.DAYS(About!$A$3,'Core Indicators'!BQ89)</f>
        <v>0</v>
      </c>
      <c r="G89" s="203">
        <f>_xlfn.DAYS(About!$A$3,'Core Indicators'!DM89)</f>
        <v>0</v>
      </c>
      <c r="H89" s="203">
        <f>_xlfn.DAYS(About!$A$3,'Core Indicators'!DU89)</f>
        <v>0</v>
      </c>
      <c r="I89" s="203">
        <f>_xlfn.DAYS(About!$A$3,'Core Indicators'!EC89)</f>
        <v>0</v>
      </c>
      <c r="J89" s="203">
        <f>_xlfn.DAYS(About!$A$3,'Core Indicators'!EK89)</f>
        <v>0</v>
      </c>
      <c r="K89" s="203">
        <f>_xlfn.DAYS(About!$A$3,'Core Indicators'!ES89)</f>
        <v>0</v>
      </c>
      <c r="L89" s="203">
        <f>_xlfn.DAYS(About!$A$3,'Core Indicators'!FI89)</f>
        <v>0</v>
      </c>
      <c r="M89" s="203">
        <f>_xlfn.DAYS(About!$A$3,'Core Indicators'!GG89)</f>
        <v>52</v>
      </c>
      <c r="N89" s="203">
        <f>_xlfn.DAYS(About!$A$3,'Core Indicators'!GO89)</f>
        <v>52</v>
      </c>
      <c r="O89" s="203">
        <f>_xlfn.DAYS(About!$A$3,'Core Indicators'!GW89)</f>
        <v>52</v>
      </c>
      <c r="P89" s="203">
        <f>_xlfn.DAYS(About!$A$3,'Core Indicators'!HE89)</f>
        <v>52</v>
      </c>
      <c r="Q89" s="203">
        <f>_xlfn.DAYS(About!$A$3,'Core Indicators'!HM89)</f>
        <v>51</v>
      </c>
      <c r="R89" s="203">
        <f>_xlfn.DAYS(About!$A$3,'Core Indicators'!HU89)</f>
        <v>52</v>
      </c>
      <c r="S89" s="203">
        <f>_xlfn.DAYS(About!$A$3,'Core Indicators'!IC89)</f>
        <v>52</v>
      </c>
      <c r="T89" s="203">
        <f>_xlfn.DAYS(About!$A$3,'Core Indicators'!IK89)</f>
        <v>52</v>
      </c>
      <c r="U89" s="203">
        <f>_xlfn.DAYS(About!$A$3,'Core Indicators'!IS89)</f>
        <v>52</v>
      </c>
      <c r="V89" s="203">
        <f t="shared" si="2"/>
        <v>5.2</v>
      </c>
    </row>
    <row r="90" spans="1:22">
      <c r="A90" s="202" t="str">
        <f>Lists!C:C</f>
        <v>SDN001</v>
      </c>
      <c r="B90" s="203">
        <f>_xlfn.DAYS(About!$A$3,'Core Indicators'!U90)</f>
        <v>0</v>
      </c>
      <c r="C90" s="203">
        <f>_xlfn.DAYS(About!$A$3,'Core Indicators'!AC90)</f>
        <v>0</v>
      </c>
      <c r="D90" s="203">
        <f>_xlfn.DAYS(About!$A$3,'Core Indicators'!AK90)</f>
        <v>0</v>
      </c>
      <c r="E90" s="203">
        <f>_xlfn.DAYS(About!$A$3,'Core Indicators'!AS90)</f>
        <v>0</v>
      </c>
      <c r="F90" s="203">
        <f>_xlfn.DAYS(About!$A$3,'Core Indicators'!BQ90)</f>
        <v>0</v>
      </c>
      <c r="G90" s="203">
        <f>_xlfn.DAYS(About!$A$3,'Core Indicators'!DM90)</f>
        <v>0</v>
      </c>
      <c r="H90" s="203">
        <f>_xlfn.DAYS(About!$A$3,'Core Indicators'!DU90)</f>
        <v>0</v>
      </c>
      <c r="I90" s="203">
        <f>_xlfn.DAYS(About!$A$3,'Core Indicators'!EC90)</f>
        <v>0</v>
      </c>
      <c r="J90" s="203">
        <f>_xlfn.DAYS(About!$A$3,'Core Indicators'!EK90)</f>
        <v>0</v>
      </c>
      <c r="K90" s="203">
        <f>_xlfn.DAYS(About!$A$3,'Core Indicators'!ES90)</f>
        <v>0</v>
      </c>
      <c r="L90" s="203">
        <f>_xlfn.DAYS(About!$A$3,'Core Indicators'!FI90)</f>
        <v>0</v>
      </c>
      <c r="M90" s="203">
        <f>_xlfn.DAYS(About!$A$3,'Core Indicators'!GG90)</f>
        <v>54</v>
      </c>
      <c r="N90" s="203">
        <f>_xlfn.DAYS(About!$A$3,'Core Indicators'!GO90)</f>
        <v>54</v>
      </c>
      <c r="O90" s="203">
        <f>_xlfn.DAYS(About!$A$3,'Core Indicators'!GW90)</f>
        <v>54</v>
      </c>
      <c r="P90" s="203">
        <f>_xlfn.DAYS(About!$A$3,'Core Indicators'!HE90)</f>
        <v>54</v>
      </c>
      <c r="Q90" s="203">
        <f>_xlfn.DAYS(About!$A$3,'Core Indicators'!HM90)</f>
        <v>54</v>
      </c>
      <c r="R90" s="203">
        <f>_xlfn.DAYS(About!$A$3,'Core Indicators'!HU90)</f>
        <v>54</v>
      </c>
      <c r="S90" s="203">
        <f>_xlfn.DAYS(About!$A$3,'Core Indicators'!IC90)</f>
        <v>54</v>
      </c>
      <c r="T90" s="203">
        <f>_xlfn.DAYS(About!$A$3,'Core Indicators'!IK90)</f>
        <v>54</v>
      </c>
      <c r="U90" s="203">
        <f>_xlfn.DAYS(About!$A$3,'Core Indicators'!IS90)</f>
        <v>54</v>
      </c>
      <c r="V90" s="203">
        <f t="shared" si="2"/>
        <v>5.4</v>
      </c>
    </row>
    <row r="91" spans="1:22">
      <c r="A91" s="202" t="str">
        <f>Lists!C:C</f>
        <v>SLV001</v>
      </c>
      <c r="B91" s="203">
        <f>_xlfn.DAYS(About!$A$3,'Core Indicators'!U91)</f>
        <v>153</v>
      </c>
      <c r="C91" s="203">
        <f>_xlfn.DAYS(About!$A$3,'Core Indicators'!AC91)</f>
        <v>153</v>
      </c>
      <c r="D91" s="203">
        <f>_xlfn.DAYS(About!$A$3,'Core Indicators'!AK91)</f>
        <v>153</v>
      </c>
      <c r="E91" s="203">
        <f>_xlfn.DAYS(About!$A$3,'Core Indicators'!AS91)</f>
        <v>153</v>
      </c>
      <c r="F91" s="203">
        <f>_xlfn.DAYS(About!$A$3,'Core Indicators'!BQ91)</f>
        <v>153</v>
      </c>
      <c r="G91" s="203">
        <f>_xlfn.DAYS(About!$A$3,'Core Indicators'!DM91)</f>
        <v>153</v>
      </c>
      <c r="H91" s="203">
        <f>_xlfn.DAYS(About!$A$3,'Core Indicators'!DU91)</f>
        <v>153</v>
      </c>
      <c r="I91" s="203">
        <f>_xlfn.DAYS(About!$A$3,'Core Indicators'!EC91)</f>
        <v>153</v>
      </c>
      <c r="J91" s="203">
        <f>_xlfn.DAYS(About!$A$3,'Core Indicators'!EK91)</f>
        <v>153</v>
      </c>
      <c r="K91" s="203">
        <f>_xlfn.DAYS(About!$A$3,'Core Indicators'!ES91)</f>
        <v>153</v>
      </c>
      <c r="L91" s="203">
        <f>_xlfn.DAYS(About!$A$3,'Core Indicators'!FI91)</f>
        <v>153</v>
      </c>
      <c r="M91" s="203">
        <f>_xlfn.DAYS(About!$A$3,'Core Indicators'!GG91)</f>
        <v>204</v>
      </c>
      <c r="N91" s="203">
        <f>_xlfn.DAYS(About!$A$3,'Core Indicators'!GO91)</f>
        <v>204</v>
      </c>
      <c r="O91" s="203">
        <f>_xlfn.DAYS(About!$A$3,'Core Indicators'!GW91)</f>
        <v>204</v>
      </c>
      <c r="P91" s="203">
        <f>_xlfn.DAYS(About!$A$3,'Core Indicators'!HE91)</f>
        <v>204</v>
      </c>
      <c r="Q91" s="203">
        <f>_xlfn.DAYS(About!$A$3,'Core Indicators'!HM91)</f>
        <v>204</v>
      </c>
      <c r="R91" s="203">
        <f>_xlfn.DAYS(About!$A$3,'Core Indicators'!HU91)</f>
        <v>204</v>
      </c>
      <c r="S91" s="203">
        <f>_xlfn.DAYS(About!$A$3,'Core Indicators'!IC91)</f>
        <v>204</v>
      </c>
      <c r="T91" s="203">
        <f>_xlfn.DAYS(About!$A$3,'Core Indicators'!IK91)</f>
        <v>204</v>
      </c>
      <c r="U91" s="203">
        <f>_xlfn.DAYS(About!$A$3,'Core Indicators'!IS91)</f>
        <v>204</v>
      </c>
      <c r="V91" s="203">
        <f t="shared" si="2"/>
        <v>158.1</v>
      </c>
    </row>
    <row r="92" spans="1:22">
      <c r="A92" s="202" t="str">
        <f>Lists!C:C</f>
        <v>SOM001</v>
      </c>
      <c r="B92" s="203">
        <f>_xlfn.DAYS(About!$A$3,'Core Indicators'!U92)</f>
        <v>0</v>
      </c>
      <c r="C92" s="203">
        <f>_xlfn.DAYS(About!$A$3,'Core Indicators'!AC92)</f>
        <v>0</v>
      </c>
      <c r="D92" s="203">
        <f>_xlfn.DAYS(About!$A$3,'Core Indicators'!AK92)</f>
        <v>0</v>
      </c>
      <c r="E92" s="203">
        <f>_xlfn.DAYS(About!$A$3,'Core Indicators'!AS92)</f>
        <v>0</v>
      </c>
      <c r="F92" s="203">
        <f>_xlfn.DAYS(About!$A$3,'Core Indicators'!BQ92)</f>
        <v>0</v>
      </c>
      <c r="G92" s="203">
        <f>_xlfn.DAYS(About!$A$3,'Core Indicators'!DM92)</f>
        <v>0</v>
      </c>
      <c r="H92" s="203">
        <f>_xlfn.DAYS(About!$A$3,'Core Indicators'!DU92)</f>
        <v>0</v>
      </c>
      <c r="I92" s="203">
        <f>_xlfn.DAYS(About!$A$3,'Core Indicators'!EC92)</f>
        <v>0</v>
      </c>
      <c r="J92" s="203">
        <f>_xlfn.DAYS(About!$A$3,'Core Indicators'!EK92)</f>
        <v>0</v>
      </c>
      <c r="K92" s="203">
        <f>_xlfn.DAYS(About!$A$3,'Core Indicators'!ES92)</f>
        <v>0</v>
      </c>
      <c r="L92" s="203">
        <f>_xlfn.DAYS(About!$A$3,'Core Indicators'!FI92)</f>
        <v>0</v>
      </c>
      <c r="M92" s="203">
        <f>_xlfn.DAYS(About!$A$3,'Core Indicators'!GG92)</f>
        <v>57</v>
      </c>
      <c r="N92" s="203">
        <f>_xlfn.DAYS(About!$A$3,'Core Indicators'!GO92)</f>
        <v>57</v>
      </c>
      <c r="O92" s="203">
        <f>_xlfn.DAYS(About!$A$3,'Core Indicators'!GW92)</f>
        <v>57</v>
      </c>
      <c r="P92" s="203">
        <f>_xlfn.DAYS(About!$A$3,'Core Indicators'!HE92)</f>
        <v>57</v>
      </c>
      <c r="Q92" s="203">
        <f>_xlfn.DAYS(About!$A$3,'Core Indicators'!HM92)</f>
        <v>57</v>
      </c>
      <c r="R92" s="203">
        <f>_xlfn.DAYS(About!$A$3,'Core Indicators'!HU92)</f>
        <v>57</v>
      </c>
      <c r="S92" s="203">
        <f>_xlfn.DAYS(About!$A$3,'Core Indicators'!IC92)</f>
        <v>57</v>
      </c>
      <c r="T92" s="203">
        <f>_xlfn.DAYS(About!$A$3,'Core Indicators'!IK92)</f>
        <v>57</v>
      </c>
      <c r="U92" s="203">
        <f>_xlfn.DAYS(About!$A$3,'Core Indicators'!IS92)</f>
        <v>57</v>
      </c>
      <c r="V92" s="203">
        <f t="shared" si="2"/>
        <v>5.7</v>
      </c>
    </row>
    <row r="93" spans="1:22">
      <c r="A93" s="202" t="str">
        <f>Lists!C:C</f>
        <v>SOM002</v>
      </c>
      <c r="B93" s="203">
        <f>_xlfn.DAYS(About!$A$3,'Core Indicators'!U93)</f>
        <v>0</v>
      </c>
      <c r="C93" s="203">
        <f>_xlfn.DAYS(About!$A$3,'Core Indicators'!AC93)</f>
        <v>0</v>
      </c>
      <c r="D93" s="203">
        <f>_xlfn.DAYS(About!$A$3,'Core Indicators'!AK93)</f>
        <v>0</v>
      </c>
      <c r="E93" s="203">
        <f>_xlfn.DAYS(About!$A$3,'Core Indicators'!AS93)</f>
        <v>0</v>
      </c>
      <c r="F93" s="203">
        <f>_xlfn.DAYS(About!$A$3,'Core Indicators'!BQ93)</f>
        <v>0</v>
      </c>
      <c r="G93" s="203">
        <f>_xlfn.DAYS(About!$A$3,'Core Indicators'!DM93)</f>
        <v>0</v>
      </c>
      <c r="H93" s="203">
        <f>_xlfn.DAYS(About!$A$3,'Core Indicators'!DU93)</f>
        <v>0</v>
      </c>
      <c r="I93" s="203">
        <f>_xlfn.DAYS(About!$A$3,'Core Indicators'!EC93)</f>
        <v>0</v>
      </c>
      <c r="J93" s="203">
        <f>_xlfn.DAYS(About!$A$3,'Core Indicators'!EK93)</f>
        <v>0</v>
      </c>
      <c r="K93" s="203">
        <f>_xlfn.DAYS(About!$A$3,'Core Indicators'!ES93)</f>
        <v>0</v>
      </c>
      <c r="L93" s="203">
        <f>_xlfn.DAYS(About!$A$3,'Core Indicators'!FI93)</f>
        <v>0</v>
      </c>
      <c r="M93" s="203">
        <f>_xlfn.DAYS(About!$A$3,'Core Indicators'!GG93)</f>
        <v>57</v>
      </c>
      <c r="N93" s="203">
        <f>_xlfn.DAYS(About!$A$3,'Core Indicators'!GO93)</f>
        <v>57</v>
      </c>
      <c r="O93" s="203">
        <f>_xlfn.DAYS(About!$A$3,'Core Indicators'!GW93)</f>
        <v>57</v>
      </c>
      <c r="P93" s="203">
        <f>_xlfn.DAYS(About!$A$3,'Core Indicators'!HE93)</f>
        <v>57</v>
      </c>
      <c r="Q93" s="203">
        <f>_xlfn.DAYS(About!$A$3,'Core Indicators'!HM93)</f>
        <v>57</v>
      </c>
      <c r="R93" s="203">
        <f>_xlfn.DAYS(About!$A$3,'Core Indicators'!HU93)</f>
        <v>57</v>
      </c>
      <c r="S93" s="203">
        <f>_xlfn.DAYS(About!$A$3,'Core Indicators'!IC93)</f>
        <v>57</v>
      </c>
      <c r="T93" s="203">
        <f>_xlfn.DAYS(About!$A$3,'Core Indicators'!IK93)</f>
        <v>57</v>
      </c>
      <c r="U93" s="203">
        <f>_xlfn.DAYS(About!$A$3,'Core Indicators'!IS93)</f>
        <v>57</v>
      </c>
      <c r="V93" s="203">
        <f t="shared" si="2"/>
        <v>5.7</v>
      </c>
    </row>
    <row r="94" spans="1:22">
      <c r="A94" s="202" t="str">
        <f>Lists!C:C</f>
        <v>SSD001</v>
      </c>
      <c r="B94" s="203">
        <f>_xlfn.DAYS(About!$A$3,'Core Indicators'!U94)</f>
        <v>0</v>
      </c>
      <c r="C94" s="203">
        <f>_xlfn.DAYS(About!$A$3,'Core Indicators'!AC94)</f>
        <v>0</v>
      </c>
      <c r="D94" s="203">
        <f>_xlfn.DAYS(About!$A$3,'Core Indicators'!AK94)</f>
        <v>0</v>
      </c>
      <c r="E94" s="203">
        <f>_xlfn.DAYS(About!$A$3,'Core Indicators'!AS94)</f>
        <v>0</v>
      </c>
      <c r="F94" s="203">
        <f>_xlfn.DAYS(About!$A$3,'Core Indicators'!BQ94)</f>
        <v>0</v>
      </c>
      <c r="G94" s="203">
        <f>_xlfn.DAYS(About!$A$3,'Core Indicators'!DM94)</f>
        <v>0</v>
      </c>
      <c r="H94" s="203">
        <f>_xlfn.DAYS(About!$A$3,'Core Indicators'!DU94)</f>
        <v>0</v>
      </c>
      <c r="I94" s="203">
        <f>_xlfn.DAYS(About!$A$3,'Core Indicators'!EC94)</f>
        <v>0</v>
      </c>
      <c r="J94" s="203">
        <f>_xlfn.DAYS(About!$A$3,'Core Indicators'!EK94)</f>
        <v>0</v>
      </c>
      <c r="K94" s="203">
        <f>_xlfn.DAYS(About!$A$3,'Core Indicators'!ES94)</f>
        <v>0</v>
      </c>
      <c r="L94" s="203">
        <f>_xlfn.DAYS(About!$A$3,'Core Indicators'!FI94)</f>
        <v>0</v>
      </c>
      <c r="M94" s="203">
        <f>_xlfn.DAYS(About!$A$3,'Core Indicators'!GG94)</f>
        <v>57</v>
      </c>
      <c r="N94" s="203">
        <f>_xlfn.DAYS(About!$A$3,'Core Indicators'!GO94)</f>
        <v>57</v>
      </c>
      <c r="O94" s="203">
        <f>_xlfn.DAYS(About!$A$3,'Core Indicators'!GW94)</f>
        <v>57</v>
      </c>
      <c r="P94" s="203">
        <f>_xlfn.DAYS(About!$A$3,'Core Indicators'!HE94)</f>
        <v>57</v>
      </c>
      <c r="Q94" s="203">
        <f>_xlfn.DAYS(About!$A$3,'Core Indicators'!HM94)</f>
        <v>57</v>
      </c>
      <c r="R94" s="203">
        <f>_xlfn.DAYS(About!$A$3,'Core Indicators'!HU94)</f>
        <v>57</v>
      </c>
      <c r="S94" s="203">
        <f>_xlfn.DAYS(About!$A$3,'Core Indicators'!IC94)</f>
        <v>57</v>
      </c>
      <c r="T94" s="203">
        <f>_xlfn.DAYS(About!$A$3,'Core Indicators'!IK94)</f>
        <v>57</v>
      </c>
      <c r="U94" s="203">
        <f>_xlfn.DAYS(About!$A$3,'Core Indicators'!IS94)</f>
        <v>49</v>
      </c>
      <c r="V94" s="203">
        <f t="shared" si="2"/>
        <v>5.7</v>
      </c>
    </row>
    <row r="95" spans="1:22">
      <c r="A95" s="202" t="str">
        <f>Lists!C:C</f>
        <v>SSD004</v>
      </c>
      <c r="B95" s="203">
        <f>_xlfn.DAYS(About!$A$3,'Core Indicators'!U95)</f>
        <v>0</v>
      </c>
      <c r="C95" s="203">
        <f>_xlfn.DAYS(About!$A$3,'Core Indicators'!AC95)</f>
        <v>0</v>
      </c>
      <c r="D95" s="203">
        <f>_xlfn.DAYS(About!$A$3,'Core Indicators'!AK95)</f>
        <v>0</v>
      </c>
      <c r="E95" s="203">
        <f>_xlfn.DAYS(About!$A$3,'Core Indicators'!AS95)</f>
        <v>0</v>
      </c>
      <c r="F95" s="203">
        <f>_xlfn.DAYS(About!$A$3,'Core Indicators'!BQ95)</f>
        <v>0</v>
      </c>
      <c r="G95" s="203">
        <f>_xlfn.DAYS(About!$A$3,'Core Indicators'!DM95)</f>
        <v>0</v>
      </c>
      <c r="H95" s="203">
        <f>_xlfn.DAYS(About!$A$3,'Core Indicators'!DU95)</f>
        <v>0</v>
      </c>
      <c r="I95" s="203">
        <f>_xlfn.DAYS(About!$A$3,'Core Indicators'!EC95)</f>
        <v>0</v>
      </c>
      <c r="J95" s="203">
        <f>_xlfn.DAYS(About!$A$3,'Core Indicators'!EK95)</f>
        <v>0</v>
      </c>
      <c r="K95" s="203">
        <f>_xlfn.DAYS(About!$A$3,'Core Indicators'!ES95)</f>
        <v>0</v>
      </c>
      <c r="L95" s="203">
        <f>_xlfn.DAYS(About!$A$3,'Core Indicators'!FI95)</f>
        <v>0</v>
      </c>
      <c r="M95" s="203">
        <f>_xlfn.DAYS(About!$A$3,'Core Indicators'!GG95)</f>
        <v>57</v>
      </c>
      <c r="N95" s="203">
        <f>_xlfn.DAYS(About!$A$3,'Core Indicators'!GO95)</f>
        <v>57</v>
      </c>
      <c r="O95" s="203">
        <f>_xlfn.DAYS(About!$A$3,'Core Indicators'!GW95)</f>
        <v>57</v>
      </c>
      <c r="P95" s="203">
        <f>_xlfn.DAYS(About!$A$3,'Core Indicators'!HE95)</f>
        <v>57</v>
      </c>
      <c r="Q95" s="203">
        <f>_xlfn.DAYS(About!$A$3,'Core Indicators'!HM95)</f>
        <v>57</v>
      </c>
      <c r="R95" s="203">
        <f>_xlfn.DAYS(About!$A$3,'Core Indicators'!HU95)</f>
        <v>57</v>
      </c>
      <c r="S95" s="203">
        <f>_xlfn.DAYS(About!$A$3,'Core Indicators'!IC95)</f>
        <v>57</v>
      </c>
      <c r="T95" s="203">
        <f>_xlfn.DAYS(About!$A$3,'Core Indicators'!IK95)</f>
        <v>57</v>
      </c>
      <c r="U95" s="203">
        <f>_xlfn.DAYS(About!$A$3,'Core Indicators'!IS95)</f>
        <v>57</v>
      </c>
      <c r="V95" s="203">
        <f t="shared" si="2"/>
        <v>5.7</v>
      </c>
    </row>
    <row r="96" spans="1:22">
      <c r="A96" s="202" t="str">
        <f>Lists!C:C</f>
        <v>SYR003</v>
      </c>
      <c r="B96" s="203">
        <f>_xlfn.DAYS(About!$A$3,'Core Indicators'!U96)</f>
        <v>0</v>
      </c>
      <c r="C96" s="203">
        <f>_xlfn.DAYS(About!$A$3,'Core Indicators'!AC96)</f>
        <v>0</v>
      </c>
      <c r="D96" s="203">
        <f>_xlfn.DAYS(About!$A$3,'Core Indicators'!AK96)</f>
        <v>0</v>
      </c>
      <c r="E96" s="203">
        <f>_xlfn.DAYS(About!$A$3,'Core Indicators'!AS96)</f>
        <v>0</v>
      </c>
      <c r="F96" s="203">
        <f>_xlfn.DAYS(About!$A$3,'Core Indicators'!BQ96)</f>
        <v>0</v>
      </c>
      <c r="G96" s="203">
        <f>_xlfn.DAYS(About!$A$3,'Core Indicators'!DM96)</f>
        <v>0</v>
      </c>
      <c r="H96" s="203">
        <f>_xlfn.DAYS(About!$A$3,'Core Indicators'!DU96)</f>
        <v>0</v>
      </c>
      <c r="I96" s="203">
        <f>_xlfn.DAYS(About!$A$3,'Core Indicators'!EC96)</f>
        <v>0</v>
      </c>
      <c r="J96" s="203">
        <f>_xlfn.DAYS(About!$A$3,'Core Indicators'!EK96)</f>
        <v>0</v>
      </c>
      <c r="K96" s="203">
        <f>_xlfn.DAYS(About!$A$3,'Core Indicators'!ES96)</f>
        <v>0</v>
      </c>
      <c r="L96" s="203">
        <f>_xlfn.DAYS(About!$A$3,'Core Indicators'!FI96)</f>
        <v>0</v>
      </c>
      <c r="M96" s="203">
        <f>_xlfn.DAYS(About!$A$3,'Core Indicators'!GG96)</f>
        <v>53</v>
      </c>
      <c r="N96" s="203">
        <f>_xlfn.DAYS(About!$A$3,'Core Indicators'!GO96)</f>
        <v>53</v>
      </c>
      <c r="O96" s="203">
        <f>_xlfn.DAYS(About!$A$3,'Core Indicators'!GW96)</f>
        <v>53</v>
      </c>
      <c r="P96" s="203">
        <f>_xlfn.DAYS(About!$A$3,'Core Indicators'!HE96)</f>
        <v>53</v>
      </c>
      <c r="Q96" s="203">
        <f>_xlfn.DAYS(About!$A$3,'Core Indicators'!HM96)</f>
        <v>53</v>
      </c>
      <c r="R96" s="203">
        <f>_xlfn.DAYS(About!$A$3,'Core Indicators'!HU96)</f>
        <v>53</v>
      </c>
      <c r="S96" s="203">
        <f>_xlfn.DAYS(About!$A$3,'Core Indicators'!IC96)</f>
        <v>53</v>
      </c>
      <c r="T96" s="203">
        <f>_xlfn.DAYS(About!$A$3,'Core Indicators'!IK96)</f>
        <v>53</v>
      </c>
      <c r="U96" s="203">
        <f>_xlfn.DAYS(About!$A$3,'Core Indicators'!IS96)</f>
        <v>53</v>
      </c>
      <c r="V96" s="203">
        <f t="shared" si="2"/>
        <v>5.3</v>
      </c>
    </row>
    <row r="97" spans="1:22">
      <c r="A97" s="202" t="str">
        <f>Lists!C:C</f>
        <v>TCD001</v>
      </c>
      <c r="B97" s="203">
        <f>_xlfn.DAYS(About!$A$3,'Core Indicators'!U97)</f>
        <v>0</v>
      </c>
      <c r="C97" s="203">
        <f>_xlfn.DAYS(About!$A$3,'Core Indicators'!AC97)</f>
        <v>0</v>
      </c>
      <c r="D97" s="203">
        <f>_xlfn.DAYS(About!$A$3,'Core Indicators'!AK97)</f>
        <v>0</v>
      </c>
      <c r="E97" s="203">
        <f>_xlfn.DAYS(About!$A$3,'Core Indicators'!AS97)</f>
        <v>0</v>
      </c>
      <c r="F97" s="203">
        <f>_xlfn.DAYS(About!$A$3,'Core Indicators'!BQ97)</f>
        <v>0</v>
      </c>
      <c r="G97" s="203">
        <f>_xlfn.DAYS(About!$A$3,'Core Indicators'!DM97)</f>
        <v>0</v>
      </c>
      <c r="H97" s="203">
        <f>_xlfn.DAYS(About!$A$3,'Core Indicators'!DU97)</f>
        <v>0</v>
      </c>
      <c r="I97" s="203">
        <f>_xlfn.DAYS(About!$A$3,'Core Indicators'!EC97)</f>
        <v>0</v>
      </c>
      <c r="J97" s="203">
        <f>_xlfn.DAYS(About!$A$3,'Core Indicators'!EK97)</f>
        <v>0</v>
      </c>
      <c r="K97" s="203">
        <f>_xlfn.DAYS(About!$A$3,'Core Indicators'!ES97)</f>
        <v>0</v>
      </c>
      <c r="L97" s="203">
        <f>_xlfn.DAYS(About!$A$3,'Core Indicators'!FI97)</f>
        <v>0</v>
      </c>
      <c r="M97" s="203">
        <f>_xlfn.DAYS(About!$A$3,'Core Indicators'!GG97)</f>
        <v>52</v>
      </c>
      <c r="N97" s="203">
        <f>_xlfn.DAYS(About!$A$3,'Core Indicators'!GO97)</f>
        <v>52</v>
      </c>
      <c r="O97" s="203">
        <f>_xlfn.DAYS(About!$A$3,'Core Indicators'!GW97)</f>
        <v>52</v>
      </c>
      <c r="P97" s="203">
        <f>_xlfn.DAYS(About!$A$3,'Core Indicators'!HE97)</f>
        <v>52</v>
      </c>
      <c r="Q97" s="203">
        <f>_xlfn.DAYS(About!$A$3,'Core Indicators'!HM97)</f>
        <v>51</v>
      </c>
      <c r="R97" s="203">
        <f>_xlfn.DAYS(About!$A$3,'Core Indicators'!HU97)</f>
        <v>52</v>
      </c>
      <c r="S97" s="203">
        <f>_xlfn.DAYS(About!$A$3,'Core Indicators'!IC97)</f>
        <v>52</v>
      </c>
      <c r="T97" s="203">
        <f>_xlfn.DAYS(About!$A$3,'Core Indicators'!IK97)</f>
        <v>52</v>
      </c>
      <c r="U97" s="203">
        <f>_xlfn.DAYS(About!$A$3,'Core Indicators'!IS97)</f>
        <v>52</v>
      </c>
      <c r="V97" s="203">
        <f t="shared" si="2"/>
        <v>5.2</v>
      </c>
    </row>
    <row r="98" spans="1:22">
      <c r="A98" s="202" t="str">
        <f>Lists!C:C</f>
        <v>TCD005</v>
      </c>
      <c r="B98" s="203">
        <f>_xlfn.DAYS(About!$A$3,'Core Indicators'!U98)</f>
        <v>0</v>
      </c>
      <c r="C98" s="203">
        <f>_xlfn.DAYS(About!$A$3,'Core Indicators'!AC98)</f>
        <v>0</v>
      </c>
      <c r="D98" s="203">
        <f>_xlfn.DAYS(About!$A$3,'Core Indicators'!AK98)</f>
        <v>0</v>
      </c>
      <c r="E98" s="203">
        <f>_xlfn.DAYS(About!$A$3,'Core Indicators'!AS98)</f>
        <v>0</v>
      </c>
      <c r="F98" s="203">
        <f>_xlfn.DAYS(About!$A$3,'Core Indicators'!BQ98)</f>
        <v>0</v>
      </c>
      <c r="G98" s="203">
        <f>_xlfn.DAYS(About!$A$3,'Core Indicators'!DM98)</f>
        <v>0</v>
      </c>
      <c r="H98" s="203">
        <f>_xlfn.DAYS(About!$A$3,'Core Indicators'!DU98)</f>
        <v>0</v>
      </c>
      <c r="I98" s="203">
        <f>_xlfn.DAYS(About!$A$3,'Core Indicators'!EC98)</f>
        <v>0</v>
      </c>
      <c r="J98" s="203">
        <f>_xlfn.DAYS(About!$A$3,'Core Indicators'!EK98)</f>
        <v>0</v>
      </c>
      <c r="K98" s="203">
        <f>_xlfn.DAYS(About!$A$3,'Core Indicators'!ES98)</f>
        <v>0</v>
      </c>
      <c r="L98" s="203">
        <f>_xlfn.DAYS(About!$A$3,'Core Indicators'!FI98)</f>
        <v>0</v>
      </c>
      <c r="M98" s="203">
        <f>_xlfn.DAYS(About!$A$3,'Core Indicators'!GG98)</f>
        <v>52</v>
      </c>
      <c r="N98" s="203">
        <f>_xlfn.DAYS(About!$A$3,'Core Indicators'!GO98)</f>
        <v>52</v>
      </c>
      <c r="O98" s="203">
        <f>_xlfn.DAYS(About!$A$3,'Core Indicators'!GW98)</f>
        <v>52</v>
      </c>
      <c r="P98" s="203">
        <f>_xlfn.DAYS(About!$A$3,'Core Indicators'!HE98)</f>
        <v>52</v>
      </c>
      <c r="Q98" s="203">
        <f>_xlfn.DAYS(About!$A$3,'Core Indicators'!HM98)</f>
        <v>51</v>
      </c>
      <c r="R98" s="203">
        <f>_xlfn.DAYS(About!$A$3,'Core Indicators'!HU98)</f>
        <v>52</v>
      </c>
      <c r="S98" s="203">
        <f>_xlfn.DAYS(About!$A$3,'Core Indicators'!IC98)</f>
        <v>52</v>
      </c>
      <c r="T98" s="203">
        <f>_xlfn.DAYS(About!$A$3,'Core Indicators'!IK98)</f>
        <v>52</v>
      </c>
      <c r="U98" s="203">
        <f>_xlfn.DAYS(About!$A$3,'Core Indicators'!IS98)</f>
        <v>52</v>
      </c>
      <c r="V98" s="203">
        <f t="shared" si="2"/>
        <v>5.2</v>
      </c>
    </row>
    <row r="99" spans="1:22">
      <c r="A99" s="202" t="str">
        <f>Lists!C:C</f>
        <v>TGO002</v>
      </c>
      <c r="B99" s="203">
        <f>_xlfn.DAYS(About!$A$3,'Core Indicators'!U99)</f>
        <v>0</v>
      </c>
      <c r="C99" s="203">
        <f>_xlfn.DAYS(About!$A$3,'Core Indicators'!AC99)</f>
        <v>0</v>
      </c>
      <c r="D99" s="203">
        <f>_xlfn.DAYS(About!$A$3,'Core Indicators'!AK99)</f>
        <v>0</v>
      </c>
      <c r="E99" s="203">
        <f>_xlfn.DAYS(About!$A$3,'Core Indicators'!AS99)</f>
        <v>0</v>
      </c>
      <c r="F99" s="203">
        <f>_xlfn.DAYS(About!$A$3,'Core Indicators'!BQ99)</f>
        <v>0</v>
      </c>
      <c r="G99" s="203">
        <f>_xlfn.DAYS(About!$A$3,'Core Indicators'!DM99)</f>
        <v>0</v>
      </c>
      <c r="H99" s="203">
        <f>_xlfn.DAYS(About!$A$3,'Core Indicators'!DU99)</f>
        <v>0</v>
      </c>
      <c r="I99" s="203">
        <f>_xlfn.DAYS(About!$A$3,'Core Indicators'!EC99)</f>
        <v>0</v>
      </c>
      <c r="J99" s="203">
        <f>_xlfn.DAYS(About!$A$3,'Core Indicators'!EK99)</f>
        <v>0</v>
      </c>
      <c r="K99" s="203">
        <f>_xlfn.DAYS(About!$A$3,'Core Indicators'!ES99)</f>
        <v>0</v>
      </c>
      <c r="L99" s="203">
        <f>_xlfn.DAYS(About!$A$3,'Core Indicators'!FI99)</f>
        <v>0</v>
      </c>
      <c r="M99" s="203">
        <f>_xlfn.DAYS(About!$A$3,'Core Indicators'!GG99)</f>
        <v>52</v>
      </c>
      <c r="N99" s="203">
        <f>_xlfn.DAYS(About!$A$3,'Core Indicators'!GO99)</f>
        <v>52</v>
      </c>
      <c r="O99" s="203">
        <f>_xlfn.DAYS(About!$A$3,'Core Indicators'!GW99)</f>
        <v>52</v>
      </c>
      <c r="P99" s="203">
        <f>_xlfn.DAYS(About!$A$3,'Core Indicators'!HE99)</f>
        <v>52</v>
      </c>
      <c r="Q99" s="203">
        <f>_xlfn.DAYS(About!$A$3,'Core Indicators'!HM99)</f>
        <v>51</v>
      </c>
      <c r="R99" s="203">
        <f>_xlfn.DAYS(About!$A$3,'Core Indicators'!HU99)</f>
        <v>52</v>
      </c>
      <c r="S99" s="203">
        <f>_xlfn.DAYS(About!$A$3,'Core Indicators'!IC99)</f>
        <v>52</v>
      </c>
      <c r="T99" s="203">
        <f>_xlfn.DAYS(About!$A$3,'Core Indicators'!IK99)</f>
        <v>52</v>
      </c>
      <c r="U99" s="203">
        <f>_xlfn.DAYS(About!$A$3,'Core Indicators'!IS99)</f>
        <v>52</v>
      </c>
      <c r="V99" s="203">
        <f t="shared" ref="V99:V115" si="3">AVERAGE(D99:M99)</f>
        <v>5.2</v>
      </c>
    </row>
    <row r="100" spans="1:22">
      <c r="A100" s="202" t="str">
        <f>Lists!C:C</f>
        <v>THA003</v>
      </c>
      <c r="B100" s="203">
        <f>_xlfn.DAYS(About!$A$3,'Core Indicators'!U100)</f>
        <v>0</v>
      </c>
      <c r="C100" s="203">
        <f>_xlfn.DAYS(About!$A$3,'Core Indicators'!AC100)</f>
        <v>0</v>
      </c>
      <c r="D100" s="203">
        <f>_xlfn.DAYS(About!$A$3,'Core Indicators'!AK100)</f>
        <v>0</v>
      </c>
      <c r="E100" s="203">
        <f>_xlfn.DAYS(About!$A$3,'Core Indicators'!AS100)</f>
        <v>0</v>
      </c>
      <c r="F100" s="203">
        <f>_xlfn.DAYS(About!$A$3,'Core Indicators'!BQ100)</f>
        <v>0</v>
      </c>
      <c r="G100" s="203">
        <f>_xlfn.DAYS(About!$A$3,'Core Indicators'!DM100)</f>
        <v>0</v>
      </c>
      <c r="H100" s="203">
        <f>_xlfn.DAYS(About!$A$3,'Core Indicators'!DU100)</f>
        <v>0</v>
      </c>
      <c r="I100" s="203">
        <f>_xlfn.DAYS(About!$A$3,'Core Indicators'!EC100)</f>
        <v>0</v>
      </c>
      <c r="J100" s="203">
        <f>_xlfn.DAYS(About!$A$3,'Core Indicators'!EK100)</f>
        <v>0</v>
      </c>
      <c r="K100" s="203">
        <f>_xlfn.DAYS(About!$A$3,'Core Indicators'!ES100)</f>
        <v>0</v>
      </c>
      <c r="L100" s="203">
        <f>_xlfn.DAYS(About!$A$3,'Core Indicators'!FI100)</f>
        <v>0</v>
      </c>
      <c r="M100" s="203">
        <f>_xlfn.DAYS(About!$A$3,'Core Indicators'!GG100)</f>
        <v>57</v>
      </c>
      <c r="N100" s="203">
        <f>_xlfn.DAYS(About!$A$3,'Core Indicators'!GO100)</f>
        <v>57</v>
      </c>
      <c r="O100" s="203">
        <f>_xlfn.DAYS(About!$A$3,'Core Indicators'!GW100)</f>
        <v>57</v>
      </c>
      <c r="P100" s="203">
        <f>_xlfn.DAYS(About!$A$3,'Core Indicators'!HE100)</f>
        <v>57</v>
      </c>
      <c r="Q100" s="203">
        <f>_xlfn.DAYS(About!$A$3,'Core Indicators'!HM100)</f>
        <v>57</v>
      </c>
      <c r="R100" s="203">
        <f>_xlfn.DAYS(About!$A$3,'Core Indicators'!HU100)</f>
        <v>57</v>
      </c>
      <c r="S100" s="203">
        <f>_xlfn.DAYS(About!$A$3,'Core Indicators'!IC100)</f>
        <v>57</v>
      </c>
      <c r="T100" s="203">
        <f>_xlfn.DAYS(About!$A$3,'Core Indicators'!IK100)</f>
        <v>57</v>
      </c>
      <c r="U100" s="203">
        <f>_xlfn.DAYS(About!$A$3,'Core Indicators'!IS100)</f>
        <v>57</v>
      </c>
      <c r="V100" s="203">
        <f t="shared" si="3"/>
        <v>5.7</v>
      </c>
    </row>
    <row r="101" spans="1:22">
      <c r="A101" s="202" t="str">
        <f>Lists!C:C</f>
        <v>TTO002</v>
      </c>
      <c r="B101" s="203">
        <f>_xlfn.DAYS(About!$A$3,'Core Indicators'!U101)</f>
        <v>0</v>
      </c>
      <c r="C101" s="203">
        <f>_xlfn.DAYS(About!$A$3,'Core Indicators'!AC101)</f>
        <v>0</v>
      </c>
      <c r="D101" s="203">
        <f>_xlfn.DAYS(About!$A$3,'Core Indicators'!AK101)</f>
        <v>0</v>
      </c>
      <c r="E101" s="203">
        <f>_xlfn.DAYS(About!$A$3,'Core Indicators'!AS101)</f>
        <v>0</v>
      </c>
      <c r="F101" s="203">
        <f>_xlfn.DAYS(About!$A$3,'Core Indicators'!BQ101)</f>
        <v>0</v>
      </c>
      <c r="G101" s="203">
        <f>_xlfn.DAYS(About!$A$3,'Core Indicators'!DM101)</f>
        <v>0</v>
      </c>
      <c r="H101" s="203">
        <f>_xlfn.DAYS(About!$A$3,'Core Indicators'!DU101)</f>
        <v>0</v>
      </c>
      <c r="I101" s="203">
        <f>_xlfn.DAYS(About!$A$3,'Core Indicators'!EC101)</f>
        <v>0</v>
      </c>
      <c r="J101" s="203">
        <f>_xlfn.DAYS(About!$A$3,'Core Indicators'!EK101)</f>
        <v>0</v>
      </c>
      <c r="K101" s="203">
        <f>_xlfn.DAYS(About!$A$3,'Core Indicators'!ES101)</f>
        <v>0</v>
      </c>
      <c r="L101" s="203">
        <f>_xlfn.DAYS(About!$A$3,'Core Indicators'!FI101)</f>
        <v>0</v>
      </c>
      <c r="M101" s="203">
        <f>_xlfn.DAYS(About!$A$3,'Core Indicators'!GG101)</f>
        <v>53</v>
      </c>
      <c r="N101" s="203">
        <f>_xlfn.DAYS(About!$A$3,'Core Indicators'!GO101)</f>
        <v>53</v>
      </c>
      <c r="O101" s="203">
        <f>_xlfn.DAYS(About!$A$3,'Core Indicators'!GW101)</f>
        <v>53</v>
      </c>
      <c r="P101" s="203">
        <f>_xlfn.DAYS(About!$A$3,'Core Indicators'!HE101)</f>
        <v>53</v>
      </c>
      <c r="Q101" s="203">
        <f>_xlfn.DAYS(About!$A$3,'Core Indicators'!HM101)</f>
        <v>53</v>
      </c>
      <c r="R101" s="203">
        <f>_xlfn.DAYS(About!$A$3,'Core Indicators'!HU101)</f>
        <v>53</v>
      </c>
      <c r="S101" s="203">
        <f>_xlfn.DAYS(About!$A$3,'Core Indicators'!IC101)</f>
        <v>53</v>
      </c>
      <c r="T101" s="203">
        <f>_xlfn.DAYS(About!$A$3,'Core Indicators'!IK101)</f>
        <v>53</v>
      </c>
      <c r="U101" s="203">
        <f>_xlfn.DAYS(About!$A$3,'Core Indicators'!IS101)</f>
        <v>53</v>
      </c>
      <c r="V101" s="203">
        <f t="shared" si="3"/>
        <v>5.3</v>
      </c>
    </row>
    <row r="102" spans="1:22">
      <c r="A102" s="202" t="str">
        <f>Lists!C:C</f>
        <v>TUN002</v>
      </c>
      <c r="B102" s="203">
        <f>_xlfn.DAYS(About!$A$3,'Core Indicators'!U102)</f>
        <v>0</v>
      </c>
      <c r="C102" s="203">
        <f>_xlfn.DAYS(About!$A$3,'Core Indicators'!AC102)</f>
        <v>0</v>
      </c>
      <c r="D102" s="203">
        <f>_xlfn.DAYS(About!$A$3,'Core Indicators'!AK102)</f>
        <v>0</v>
      </c>
      <c r="E102" s="203">
        <f>_xlfn.DAYS(About!$A$3,'Core Indicators'!AS102)</f>
        <v>0</v>
      </c>
      <c r="F102" s="203">
        <f>_xlfn.DAYS(About!$A$3,'Core Indicators'!BQ102)</f>
        <v>0</v>
      </c>
      <c r="G102" s="203">
        <f>_xlfn.DAYS(About!$A$3,'Core Indicators'!DM102)</f>
        <v>0</v>
      </c>
      <c r="H102" s="203">
        <f>_xlfn.DAYS(About!$A$3,'Core Indicators'!DU102)</f>
        <v>0</v>
      </c>
      <c r="I102" s="203">
        <f>_xlfn.DAYS(About!$A$3,'Core Indicators'!EC102)</f>
        <v>0</v>
      </c>
      <c r="J102" s="203">
        <f>_xlfn.DAYS(About!$A$3,'Core Indicators'!EK102)</f>
        <v>0</v>
      </c>
      <c r="K102" s="203">
        <f>_xlfn.DAYS(About!$A$3,'Core Indicators'!ES102)</f>
        <v>0</v>
      </c>
      <c r="L102" s="203">
        <f>_xlfn.DAYS(About!$A$3,'Core Indicators'!FI102)</f>
        <v>0</v>
      </c>
      <c r="M102" s="203">
        <f>_xlfn.DAYS(About!$A$3,'Core Indicators'!GG102)</f>
        <v>58</v>
      </c>
      <c r="N102" s="203">
        <f>_xlfn.DAYS(About!$A$3,'Core Indicators'!GO102)</f>
        <v>58</v>
      </c>
      <c r="O102" s="203">
        <f>_xlfn.DAYS(About!$A$3,'Core Indicators'!GW102)</f>
        <v>58</v>
      </c>
      <c r="P102" s="203">
        <f>_xlfn.DAYS(About!$A$3,'Core Indicators'!HE102)</f>
        <v>58</v>
      </c>
      <c r="Q102" s="203">
        <f>_xlfn.DAYS(About!$A$3,'Core Indicators'!HM102)</f>
        <v>58</v>
      </c>
      <c r="R102" s="203">
        <f>_xlfn.DAYS(About!$A$3,'Core Indicators'!HU102)</f>
        <v>58</v>
      </c>
      <c r="S102" s="203">
        <f>_xlfn.DAYS(About!$A$3,'Core Indicators'!IC102)</f>
        <v>58</v>
      </c>
      <c r="T102" s="203">
        <f>_xlfn.DAYS(About!$A$3,'Core Indicators'!IK102)</f>
        <v>58</v>
      </c>
      <c r="U102" s="203">
        <f>_xlfn.DAYS(About!$A$3,'Core Indicators'!IS102)</f>
        <v>58</v>
      </c>
      <c r="V102" s="203">
        <f t="shared" si="3"/>
        <v>5.8</v>
      </c>
    </row>
    <row r="103" spans="1:22">
      <c r="A103" s="202" t="str">
        <f>Lists!C:C</f>
        <v>TUR001</v>
      </c>
      <c r="B103" s="203">
        <f>_xlfn.DAYS(About!$A$3,'Core Indicators'!U103)</f>
        <v>0</v>
      </c>
      <c r="C103" s="203">
        <f>_xlfn.DAYS(About!$A$3,'Core Indicators'!AC103)</f>
        <v>0</v>
      </c>
      <c r="D103" s="203">
        <f>_xlfn.DAYS(About!$A$3,'Core Indicators'!AK103)</f>
        <v>0</v>
      </c>
      <c r="E103" s="203">
        <f>_xlfn.DAYS(About!$A$3,'Core Indicators'!AS103)</f>
        <v>0</v>
      </c>
      <c r="F103" s="203">
        <f>_xlfn.DAYS(About!$A$3,'Core Indicators'!BQ103)</f>
        <v>0</v>
      </c>
      <c r="G103" s="203">
        <f>_xlfn.DAYS(About!$A$3,'Core Indicators'!DM103)</f>
        <v>0</v>
      </c>
      <c r="H103" s="203">
        <f>_xlfn.DAYS(About!$A$3,'Core Indicators'!DU103)</f>
        <v>0</v>
      </c>
      <c r="I103" s="203">
        <f>_xlfn.DAYS(About!$A$3,'Core Indicators'!EC103)</f>
        <v>0</v>
      </c>
      <c r="J103" s="203">
        <f>_xlfn.DAYS(About!$A$3,'Core Indicators'!EK103)</f>
        <v>0</v>
      </c>
      <c r="K103" s="203">
        <f>_xlfn.DAYS(About!$A$3,'Core Indicators'!ES103)</f>
        <v>0</v>
      </c>
      <c r="L103" s="203">
        <f>_xlfn.DAYS(About!$A$3,'Core Indicators'!FI103)</f>
        <v>0</v>
      </c>
      <c r="M103" s="203">
        <f>_xlfn.DAYS(About!$A$3,'Core Indicators'!GG103)</f>
        <v>52</v>
      </c>
      <c r="N103" s="203">
        <f>_xlfn.DAYS(About!$A$3,'Core Indicators'!GO103)</f>
        <v>52</v>
      </c>
      <c r="O103" s="203">
        <f>_xlfn.DAYS(About!$A$3,'Core Indicators'!GW103)</f>
        <v>52</v>
      </c>
      <c r="P103" s="203">
        <f>_xlfn.DAYS(About!$A$3,'Core Indicators'!HE103)</f>
        <v>52</v>
      </c>
      <c r="Q103" s="203">
        <f>_xlfn.DAYS(About!$A$3,'Core Indicators'!HM103)</f>
        <v>51</v>
      </c>
      <c r="R103" s="203">
        <f>_xlfn.DAYS(About!$A$3,'Core Indicators'!HU103)</f>
        <v>52</v>
      </c>
      <c r="S103" s="203">
        <f>_xlfn.DAYS(About!$A$3,'Core Indicators'!IC103)</f>
        <v>52</v>
      </c>
      <c r="T103" s="203">
        <f>_xlfn.DAYS(About!$A$3,'Core Indicators'!IK103)</f>
        <v>52</v>
      </c>
      <c r="U103" s="203">
        <f>_xlfn.DAYS(About!$A$3,'Core Indicators'!IS103)</f>
        <v>52</v>
      </c>
      <c r="V103" s="203">
        <f t="shared" si="3"/>
        <v>5.2</v>
      </c>
    </row>
    <row r="104" spans="1:22">
      <c r="A104" s="202" t="str">
        <f>Lists!C:C</f>
        <v>TUR002</v>
      </c>
      <c r="B104" s="203">
        <f>_xlfn.DAYS(About!$A$3,'Core Indicators'!U104)</f>
        <v>0</v>
      </c>
      <c r="C104" s="203">
        <f>_xlfn.DAYS(About!$A$3,'Core Indicators'!AC104)</f>
        <v>0</v>
      </c>
      <c r="D104" s="203">
        <f>_xlfn.DAYS(About!$A$3,'Core Indicators'!AK104)</f>
        <v>0</v>
      </c>
      <c r="E104" s="203">
        <f>_xlfn.DAYS(About!$A$3,'Core Indicators'!AS104)</f>
        <v>0</v>
      </c>
      <c r="F104" s="203">
        <f>_xlfn.DAYS(About!$A$3,'Core Indicators'!BQ104)</f>
        <v>0</v>
      </c>
      <c r="G104" s="203">
        <f>_xlfn.DAYS(About!$A$3,'Core Indicators'!DM104)</f>
        <v>0</v>
      </c>
      <c r="H104" s="203">
        <f>_xlfn.DAYS(About!$A$3,'Core Indicators'!DU104)</f>
        <v>0</v>
      </c>
      <c r="I104" s="203">
        <f>_xlfn.DAYS(About!$A$3,'Core Indicators'!EC104)</f>
        <v>0</v>
      </c>
      <c r="J104" s="203">
        <f>_xlfn.DAYS(About!$A$3,'Core Indicators'!EK104)</f>
        <v>0</v>
      </c>
      <c r="K104" s="203">
        <f>_xlfn.DAYS(About!$A$3,'Core Indicators'!ES104)</f>
        <v>0</v>
      </c>
      <c r="L104" s="203">
        <f>_xlfn.DAYS(About!$A$3,'Core Indicators'!FI104)</f>
        <v>0</v>
      </c>
      <c r="M104" s="203">
        <f>_xlfn.DAYS(About!$A$3,'Core Indicators'!GG104)</f>
        <v>52</v>
      </c>
      <c r="N104" s="203">
        <f>_xlfn.DAYS(About!$A$3,'Core Indicators'!GO104)</f>
        <v>52</v>
      </c>
      <c r="O104" s="203">
        <f>_xlfn.DAYS(About!$A$3,'Core Indicators'!GW104)</f>
        <v>52</v>
      </c>
      <c r="P104" s="203">
        <f>_xlfn.DAYS(About!$A$3,'Core Indicators'!HE104)</f>
        <v>52</v>
      </c>
      <c r="Q104" s="203">
        <f>_xlfn.DAYS(About!$A$3,'Core Indicators'!HM104)</f>
        <v>51</v>
      </c>
      <c r="R104" s="203">
        <f>_xlfn.DAYS(About!$A$3,'Core Indicators'!HU104)</f>
        <v>52</v>
      </c>
      <c r="S104" s="203">
        <f>_xlfn.DAYS(About!$A$3,'Core Indicators'!IC104)</f>
        <v>52</v>
      </c>
      <c r="T104" s="203">
        <f>_xlfn.DAYS(About!$A$3,'Core Indicators'!IK104)</f>
        <v>52</v>
      </c>
      <c r="U104" s="203">
        <f>_xlfn.DAYS(About!$A$3,'Core Indicators'!IS104)</f>
        <v>52</v>
      </c>
      <c r="V104" s="203">
        <f t="shared" si="3"/>
        <v>5.2</v>
      </c>
    </row>
    <row r="105" spans="1:22">
      <c r="A105" s="202" t="str">
        <f>Lists!C:C</f>
        <v>TUR003</v>
      </c>
      <c r="B105" s="203">
        <f>_xlfn.DAYS(About!$A$3,'Core Indicators'!U105)</f>
        <v>0</v>
      </c>
      <c r="C105" s="203">
        <f>_xlfn.DAYS(About!$A$3,'Core Indicators'!AC105)</f>
        <v>0</v>
      </c>
      <c r="D105" s="203">
        <f>_xlfn.DAYS(About!$A$3,'Core Indicators'!AK105)</f>
        <v>0</v>
      </c>
      <c r="E105" s="203">
        <f>_xlfn.DAYS(About!$A$3,'Core Indicators'!AS105)</f>
        <v>0</v>
      </c>
      <c r="F105" s="203">
        <f>_xlfn.DAYS(About!$A$3,'Core Indicators'!BQ105)</f>
        <v>0</v>
      </c>
      <c r="G105" s="203">
        <f>_xlfn.DAYS(About!$A$3,'Core Indicators'!DM105)</f>
        <v>0</v>
      </c>
      <c r="H105" s="203">
        <f>_xlfn.DAYS(About!$A$3,'Core Indicators'!DU105)</f>
        <v>0</v>
      </c>
      <c r="I105" s="203">
        <f>_xlfn.DAYS(About!$A$3,'Core Indicators'!EC105)</f>
        <v>0</v>
      </c>
      <c r="J105" s="203">
        <f>_xlfn.DAYS(About!$A$3,'Core Indicators'!EK105)</f>
        <v>0</v>
      </c>
      <c r="K105" s="203">
        <f>_xlfn.DAYS(About!$A$3,'Core Indicators'!ES105)</f>
        <v>0</v>
      </c>
      <c r="L105" s="203">
        <f>_xlfn.DAYS(About!$A$3,'Core Indicators'!FI105)</f>
        <v>0</v>
      </c>
      <c r="M105" s="203">
        <f>_xlfn.DAYS(About!$A$3,'Core Indicators'!GG105)</f>
        <v>52</v>
      </c>
      <c r="N105" s="203">
        <f>_xlfn.DAYS(About!$A$3,'Core Indicators'!GO105)</f>
        <v>52</v>
      </c>
      <c r="O105" s="203">
        <f>_xlfn.DAYS(About!$A$3,'Core Indicators'!GW105)</f>
        <v>52</v>
      </c>
      <c r="P105" s="203">
        <f>_xlfn.DAYS(About!$A$3,'Core Indicators'!HE105)</f>
        <v>52</v>
      </c>
      <c r="Q105" s="203">
        <f>_xlfn.DAYS(About!$A$3,'Core Indicators'!HM105)</f>
        <v>51</v>
      </c>
      <c r="R105" s="203">
        <f>_xlfn.DAYS(About!$A$3,'Core Indicators'!HU105)</f>
        <v>52</v>
      </c>
      <c r="S105" s="203">
        <f>_xlfn.DAYS(About!$A$3,'Core Indicators'!IC105)</f>
        <v>52</v>
      </c>
      <c r="T105" s="203">
        <f>_xlfn.DAYS(About!$A$3,'Core Indicators'!IK105)</f>
        <v>52</v>
      </c>
      <c r="U105" s="203">
        <f>_xlfn.DAYS(About!$A$3,'Core Indicators'!IS105)</f>
        <v>52</v>
      </c>
      <c r="V105" s="203">
        <f t="shared" si="3"/>
        <v>5.2</v>
      </c>
    </row>
    <row r="106" spans="1:22">
      <c r="A106" s="202" t="str">
        <f>Lists!C:C</f>
        <v>TZA001</v>
      </c>
      <c r="B106" s="203">
        <f>_xlfn.DAYS(About!$A$3,'Core Indicators'!U106)</f>
        <v>0</v>
      </c>
      <c r="C106" s="203">
        <f>_xlfn.DAYS(About!$A$3,'Core Indicators'!AC106)</f>
        <v>0</v>
      </c>
      <c r="D106" s="203">
        <f>_xlfn.DAYS(About!$A$3,'Core Indicators'!AK106)</f>
        <v>0</v>
      </c>
      <c r="E106" s="203">
        <f>_xlfn.DAYS(About!$A$3,'Core Indicators'!AS106)</f>
        <v>0</v>
      </c>
      <c r="F106" s="203">
        <f>_xlfn.DAYS(About!$A$3,'Core Indicators'!BQ106)</f>
        <v>0</v>
      </c>
      <c r="G106" s="203">
        <f>_xlfn.DAYS(About!$A$3,'Core Indicators'!DM106)</f>
        <v>0</v>
      </c>
      <c r="H106" s="203">
        <f>_xlfn.DAYS(About!$A$3,'Core Indicators'!DU106)</f>
        <v>0</v>
      </c>
      <c r="I106" s="203">
        <f>_xlfn.DAYS(About!$A$3,'Core Indicators'!EC106)</f>
        <v>0</v>
      </c>
      <c r="J106" s="203">
        <f>_xlfn.DAYS(About!$A$3,'Core Indicators'!EK106)</f>
        <v>0</v>
      </c>
      <c r="K106" s="203">
        <f>_xlfn.DAYS(About!$A$3,'Core Indicators'!ES106)</f>
        <v>0</v>
      </c>
      <c r="L106" s="203">
        <f>_xlfn.DAYS(About!$A$3,'Core Indicators'!FI106)</f>
        <v>0</v>
      </c>
      <c r="M106" s="203">
        <f>_xlfn.DAYS(About!$A$3,'Core Indicators'!GG106)</f>
        <v>56</v>
      </c>
      <c r="N106" s="203">
        <f>_xlfn.DAYS(About!$A$3,'Core Indicators'!GO106)</f>
        <v>56</v>
      </c>
      <c r="O106" s="203">
        <f>_xlfn.DAYS(About!$A$3,'Core Indicators'!GW106)</f>
        <v>56</v>
      </c>
      <c r="P106" s="203">
        <f>_xlfn.DAYS(About!$A$3,'Core Indicators'!HE106)</f>
        <v>56</v>
      </c>
      <c r="Q106" s="203">
        <f>_xlfn.DAYS(About!$A$3,'Core Indicators'!HM106)</f>
        <v>56</v>
      </c>
      <c r="R106" s="203">
        <f>_xlfn.DAYS(About!$A$3,'Core Indicators'!HU106)</f>
        <v>56</v>
      </c>
      <c r="S106" s="203">
        <f>_xlfn.DAYS(About!$A$3,'Core Indicators'!IC106)</f>
        <v>56</v>
      </c>
      <c r="T106" s="203">
        <f>_xlfn.DAYS(About!$A$3,'Core Indicators'!IK106)</f>
        <v>56</v>
      </c>
      <c r="U106" s="203">
        <f>_xlfn.DAYS(About!$A$3,'Core Indicators'!IS106)</f>
        <v>56</v>
      </c>
      <c r="V106" s="203">
        <f t="shared" si="3"/>
        <v>5.6</v>
      </c>
    </row>
    <row r="107" spans="1:22">
      <c r="A107" s="202" t="str">
        <f>Lists!C:C</f>
        <v>TZA002</v>
      </c>
      <c r="B107" s="203">
        <f>_xlfn.DAYS(About!$A$3,'Core Indicators'!U107)</f>
        <v>0</v>
      </c>
      <c r="C107" s="203">
        <f>_xlfn.DAYS(About!$A$3,'Core Indicators'!AC107)</f>
        <v>0</v>
      </c>
      <c r="D107" s="203">
        <f>_xlfn.DAYS(About!$A$3,'Core Indicators'!AK107)</f>
        <v>0</v>
      </c>
      <c r="E107" s="203">
        <f>_xlfn.DAYS(About!$A$3,'Core Indicators'!AS107)</f>
        <v>0</v>
      </c>
      <c r="F107" s="203">
        <f>_xlfn.DAYS(About!$A$3,'Core Indicators'!BQ107)</f>
        <v>0</v>
      </c>
      <c r="G107" s="203">
        <f>_xlfn.DAYS(About!$A$3,'Core Indicators'!DM107)</f>
        <v>0</v>
      </c>
      <c r="H107" s="203">
        <f>_xlfn.DAYS(About!$A$3,'Core Indicators'!DU107)</f>
        <v>0</v>
      </c>
      <c r="I107" s="203">
        <f>_xlfn.DAYS(About!$A$3,'Core Indicators'!EC107)</f>
        <v>0</v>
      </c>
      <c r="J107" s="203">
        <f>_xlfn.DAYS(About!$A$3,'Core Indicators'!EK107)</f>
        <v>0</v>
      </c>
      <c r="K107" s="203">
        <f>_xlfn.DAYS(About!$A$3,'Core Indicators'!ES107)</f>
        <v>0</v>
      </c>
      <c r="L107" s="203">
        <f>_xlfn.DAYS(About!$A$3,'Core Indicators'!FI107)</f>
        <v>0</v>
      </c>
      <c r="M107" s="203">
        <f>_xlfn.DAYS(About!$A$3,'Core Indicators'!GG107)</f>
        <v>56</v>
      </c>
      <c r="N107" s="203">
        <f>_xlfn.DAYS(About!$A$3,'Core Indicators'!GO107)</f>
        <v>56</v>
      </c>
      <c r="O107" s="203">
        <f>_xlfn.DAYS(About!$A$3,'Core Indicators'!GW107)</f>
        <v>56</v>
      </c>
      <c r="P107" s="203">
        <f>_xlfn.DAYS(About!$A$3,'Core Indicators'!HE107)</f>
        <v>56</v>
      </c>
      <c r="Q107" s="203">
        <f>_xlfn.DAYS(About!$A$3,'Core Indicators'!HM107)</f>
        <v>56</v>
      </c>
      <c r="R107" s="203">
        <f>_xlfn.DAYS(About!$A$3,'Core Indicators'!HU107)</f>
        <v>56</v>
      </c>
      <c r="S107" s="203">
        <f>_xlfn.DAYS(About!$A$3,'Core Indicators'!IC107)</f>
        <v>56</v>
      </c>
      <c r="T107" s="203">
        <f>_xlfn.DAYS(About!$A$3,'Core Indicators'!IK107)</f>
        <v>56</v>
      </c>
      <c r="U107" s="203">
        <f>_xlfn.DAYS(About!$A$3,'Core Indicators'!IS107)</f>
        <v>56</v>
      </c>
      <c r="V107" s="203">
        <f t="shared" si="3"/>
        <v>5.6</v>
      </c>
    </row>
    <row r="108" spans="1:22">
      <c r="A108" s="202" t="str">
        <f>Lists!C:C</f>
        <v>TZA003</v>
      </c>
      <c r="B108" s="203">
        <f>_xlfn.DAYS(About!$A$3,'Core Indicators'!U108)</f>
        <v>0</v>
      </c>
      <c r="C108" s="203">
        <f>_xlfn.DAYS(About!$A$3,'Core Indicators'!AC108)</f>
        <v>0</v>
      </c>
      <c r="D108" s="203">
        <f>_xlfn.DAYS(About!$A$3,'Core Indicators'!AK108)</f>
        <v>0</v>
      </c>
      <c r="E108" s="203">
        <f>_xlfn.DAYS(About!$A$3,'Core Indicators'!AS108)</f>
        <v>0</v>
      </c>
      <c r="F108" s="203">
        <f>_xlfn.DAYS(About!$A$3,'Core Indicators'!BQ108)</f>
        <v>0</v>
      </c>
      <c r="G108" s="203">
        <f>_xlfn.DAYS(About!$A$3,'Core Indicators'!DM108)</f>
        <v>0</v>
      </c>
      <c r="H108" s="203">
        <f>_xlfn.DAYS(About!$A$3,'Core Indicators'!DU108)</f>
        <v>0</v>
      </c>
      <c r="I108" s="203">
        <f>_xlfn.DAYS(About!$A$3,'Core Indicators'!EC108)</f>
        <v>0</v>
      </c>
      <c r="J108" s="203">
        <f>_xlfn.DAYS(About!$A$3,'Core Indicators'!EK108)</f>
        <v>0</v>
      </c>
      <c r="K108" s="203">
        <f>_xlfn.DAYS(About!$A$3,'Core Indicators'!ES108)</f>
        <v>0</v>
      </c>
      <c r="L108" s="203">
        <f>_xlfn.DAYS(About!$A$3,'Core Indicators'!FI108)</f>
        <v>0</v>
      </c>
      <c r="M108" s="203">
        <f>_xlfn.DAYS(About!$A$3,'Core Indicators'!GG108)</f>
        <v>56</v>
      </c>
      <c r="N108" s="203">
        <f>_xlfn.DAYS(About!$A$3,'Core Indicators'!GO108)</f>
        <v>56</v>
      </c>
      <c r="O108" s="203">
        <f>_xlfn.DAYS(About!$A$3,'Core Indicators'!GW108)</f>
        <v>56</v>
      </c>
      <c r="P108" s="203">
        <f>_xlfn.DAYS(About!$A$3,'Core Indicators'!HE108)</f>
        <v>56</v>
      </c>
      <c r="Q108" s="203">
        <f>_xlfn.DAYS(About!$A$3,'Core Indicators'!HM108)</f>
        <v>56</v>
      </c>
      <c r="R108" s="203">
        <f>_xlfn.DAYS(About!$A$3,'Core Indicators'!HU108)</f>
        <v>56</v>
      </c>
      <c r="S108" s="203">
        <f>_xlfn.DAYS(About!$A$3,'Core Indicators'!IC108)</f>
        <v>56</v>
      </c>
      <c r="T108" s="203">
        <f>_xlfn.DAYS(About!$A$3,'Core Indicators'!IK108)</f>
        <v>56</v>
      </c>
      <c r="U108" s="203">
        <f>_xlfn.DAYS(About!$A$3,'Core Indicators'!IS108)</f>
        <v>56</v>
      </c>
      <c r="V108" s="203">
        <f t="shared" si="3"/>
        <v>5.6</v>
      </c>
    </row>
    <row r="109" spans="1:22">
      <c r="A109" s="202" t="str">
        <f>Lists!C:C</f>
        <v>UGA005</v>
      </c>
      <c r="B109" s="203">
        <f>_xlfn.DAYS(About!$A$3,'Core Indicators'!U109)</f>
        <v>0</v>
      </c>
      <c r="C109" s="203">
        <f>_xlfn.DAYS(About!$A$3,'Core Indicators'!AC109)</f>
        <v>0</v>
      </c>
      <c r="D109" s="203">
        <f>_xlfn.DAYS(About!$A$3,'Core Indicators'!AK109)</f>
        <v>0</v>
      </c>
      <c r="E109" s="203">
        <f>_xlfn.DAYS(About!$A$3,'Core Indicators'!AS109)</f>
        <v>0</v>
      </c>
      <c r="F109" s="203">
        <f>_xlfn.DAYS(About!$A$3,'Core Indicators'!BQ109)</f>
        <v>0</v>
      </c>
      <c r="G109" s="203">
        <f>_xlfn.DAYS(About!$A$3,'Core Indicators'!DM109)</f>
        <v>0</v>
      </c>
      <c r="H109" s="203">
        <f>_xlfn.DAYS(About!$A$3,'Core Indicators'!DU109)</f>
        <v>0</v>
      </c>
      <c r="I109" s="203">
        <f>_xlfn.DAYS(About!$A$3,'Core Indicators'!EC109)</f>
        <v>0</v>
      </c>
      <c r="J109" s="203">
        <f>_xlfn.DAYS(About!$A$3,'Core Indicators'!EK109)</f>
        <v>0</v>
      </c>
      <c r="K109" s="203">
        <f>_xlfn.DAYS(About!$A$3,'Core Indicators'!ES109)</f>
        <v>0</v>
      </c>
      <c r="L109" s="203">
        <f>_xlfn.DAYS(About!$A$3,'Core Indicators'!FI109)</f>
        <v>0</v>
      </c>
      <c r="M109" s="203">
        <f>_xlfn.DAYS(About!$A$3,'Core Indicators'!GG109)</f>
        <v>57</v>
      </c>
      <c r="N109" s="203">
        <f>_xlfn.DAYS(About!$A$3,'Core Indicators'!GO109)</f>
        <v>57</v>
      </c>
      <c r="O109" s="203">
        <f>_xlfn.DAYS(About!$A$3,'Core Indicators'!GW109)</f>
        <v>57</v>
      </c>
      <c r="P109" s="203">
        <f>_xlfn.DAYS(About!$A$3,'Core Indicators'!HE109)</f>
        <v>57</v>
      </c>
      <c r="Q109" s="203">
        <f>_xlfn.DAYS(About!$A$3,'Core Indicators'!HM109)</f>
        <v>57</v>
      </c>
      <c r="R109" s="203">
        <f>_xlfn.DAYS(About!$A$3,'Core Indicators'!HU109)</f>
        <v>57</v>
      </c>
      <c r="S109" s="203">
        <f>_xlfn.DAYS(About!$A$3,'Core Indicators'!IC109)</f>
        <v>57</v>
      </c>
      <c r="T109" s="203">
        <f>_xlfn.DAYS(About!$A$3,'Core Indicators'!IK109)</f>
        <v>57</v>
      </c>
      <c r="U109" s="203">
        <f>_xlfn.DAYS(About!$A$3,'Core Indicators'!IS109)</f>
        <v>57</v>
      </c>
      <c r="V109" s="203">
        <f t="shared" si="3"/>
        <v>5.7</v>
      </c>
    </row>
    <row r="110" spans="1:22">
      <c r="A110" s="202" t="str">
        <f>Lists!C:C</f>
        <v>UKR002</v>
      </c>
      <c r="B110" s="203">
        <f>_xlfn.DAYS(About!$A$3,'Core Indicators'!U110)</f>
        <v>0</v>
      </c>
      <c r="C110" s="203">
        <f>_xlfn.DAYS(About!$A$3,'Core Indicators'!AC110)</f>
        <v>0</v>
      </c>
      <c r="D110" s="203">
        <f>_xlfn.DAYS(About!$A$3,'Core Indicators'!AK110)</f>
        <v>0</v>
      </c>
      <c r="E110" s="203">
        <f>_xlfn.DAYS(About!$A$3,'Core Indicators'!AS110)</f>
        <v>0</v>
      </c>
      <c r="F110" s="203">
        <f>_xlfn.DAYS(About!$A$3,'Core Indicators'!BQ110)</f>
        <v>0</v>
      </c>
      <c r="G110" s="203">
        <f>_xlfn.DAYS(About!$A$3,'Core Indicators'!DM110)</f>
        <v>0</v>
      </c>
      <c r="H110" s="203">
        <f>_xlfn.DAYS(About!$A$3,'Core Indicators'!DU110)</f>
        <v>0</v>
      </c>
      <c r="I110" s="203">
        <f>_xlfn.DAYS(About!$A$3,'Core Indicators'!EC110)</f>
        <v>0</v>
      </c>
      <c r="J110" s="203">
        <f>_xlfn.DAYS(About!$A$3,'Core Indicators'!EK110)</f>
        <v>0</v>
      </c>
      <c r="K110" s="203">
        <f>_xlfn.DAYS(About!$A$3,'Core Indicators'!ES110)</f>
        <v>0</v>
      </c>
      <c r="L110" s="203">
        <f>_xlfn.DAYS(About!$A$3,'Core Indicators'!FI110)</f>
        <v>0</v>
      </c>
      <c r="M110" s="203">
        <f>_xlfn.DAYS(About!$A$3,'Core Indicators'!GG110)</f>
        <v>56</v>
      </c>
      <c r="N110" s="203">
        <f>_xlfn.DAYS(About!$A$3,'Core Indicators'!GO110)</f>
        <v>56</v>
      </c>
      <c r="O110" s="203">
        <f>_xlfn.DAYS(About!$A$3,'Core Indicators'!GW110)</f>
        <v>56</v>
      </c>
      <c r="P110" s="203">
        <f>_xlfn.DAYS(About!$A$3,'Core Indicators'!HE110)</f>
        <v>56</v>
      </c>
      <c r="Q110" s="203">
        <f>_xlfn.DAYS(About!$A$3,'Core Indicators'!HM110)</f>
        <v>56</v>
      </c>
      <c r="R110" s="203">
        <f>_xlfn.DAYS(About!$A$3,'Core Indicators'!HU110)</f>
        <v>56</v>
      </c>
      <c r="S110" s="203">
        <f>_xlfn.DAYS(About!$A$3,'Core Indicators'!IC110)</f>
        <v>56</v>
      </c>
      <c r="T110" s="203">
        <f>_xlfn.DAYS(About!$A$3,'Core Indicators'!IK110)</f>
        <v>56</v>
      </c>
      <c r="U110" s="203">
        <f>_xlfn.DAYS(About!$A$3,'Core Indicators'!IS110)</f>
        <v>56</v>
      </c>
      <c r="V110" s="203">
        <f t="shared" si="3"/>
        <v>5.6</v>
      </c>
    </row>
    <row r="111" spans="1:22">
      <c r="A111" s="202" t="str">
        <f>Lists!C:C</f>
        <v>VEN001</v>
      </c>
      <c r="B111" s="203">
        <f>_xlfn.DAYS(About!$A$3,'Core Indicators'!U111)</f>
        <v>0</v>
      </c>
      <c r="C111" s="203">
        <f>_xlfn.DAYS(About!$A$3,'Core Indicators'!AC111)</f>
        <v>0</v>
      </c>
      <c r="D111" s="203">
        <f>_xlfn.DAYS(About!$A$3,'Core Indicators'!AK111)</f>
        <v>0</v>
      </c>
      <c r="E111" s="203">
        <f>_xlfn.DAYS(About!$A$3,'Core Indicators'!AS111)</f>
        <v>0</v>
      </c>
      <c r="F111" s="203">
        <f>_xlfn.DAYS(About!$A$3,'Core Indicators'!BQ111)</f>
        <v>0</v>
      </c>
      <c r="G111" s="203">
        <f>_xlfn.DAYS(About!$A$3,'Core Indicators'!DM111)</f>
        <v>0</v>
      </c>
      <c r="H111" s="203">
        <f>_xlfn.DAYS(About!$A$3,'Core Indicators'!DU111)</f>
        <v>0</v>
      </c>
      <c r="I111" s="203">
        <f>_xlfn.DAYS(About!$A$3,'Core Indicators'!EC111)</f>
        <v>0</v>
      </c>
      <c r="J111" s="203">
        <f>_xlfn.DAYS(About!$A$3,'Core Indicators'!EK111)</f>
        <v>0</v>
      </c>
      <c r="K111" s="203">
        <f>_xlfn.DAYS(About!$A$3,'Core Indicators'!ES111)</f>
        <v>0</v>
      </c>
      <c r="L111" s="203">
        <f>_xlfn.DAYS(About!$A$3,'Core Indicators'!FI111)</f>
        <v>0</v>
      </c>
      <c r="M111" s="203">
        <f>_xlfn.DAYS(About!$A$3,'Core Indicators'!GG111)</f>
        <v>53</v>
      </c>
      <c r="N111" s="203">
        <f>_xlfn.DAYS(About!$A$3,'Core Indicators'!GO111)</f>
        <v>53</v>
      </c>
      <c r="O111" s="203">
        <f>_xlfn.DAYS(About!$A$3,'Core Indicators'!GW111)</f>
        <v>53</v>
      </c>
      <c r="P111" s="203">
        <f>_xlfn.DAYS(About!$A$3,'Core Indicators'!HE111)</f>
        <v>53</v>
      </c>
      <c r="Q111" s="203">
        <f>_xlfn.DAYS(About!$A$3,'Core Indicators'!HM111)</f>
        <v>53</v>
      </c>
      <c r="R111" s="203">
        <f>_xlfn.DAYS(About!$A$3,'Core Indicators'!HU111)</f>
        <v>53</v>
      </c>
      <c r="S111" s="203">
        <f>_xlfn.DAYS(About!$A$3,'Core Indicators'!IC111)</f>
        <v>53</v>
      </c>
      <c r="T111" s="203">
        <f>_xlfn.DAYS(About!$A$3,'Core Indicators'!IK111)</f>
        <v>53</v>
      </c>
      <c r="U111" s="203">
        <f>_xlfn.DAYS(About!$A$3,'Core Indicators'!IS111)</f>
        <v>53</v>
      </c>
      <c r="V111" s="203">
        <f t="shared" si="3"/>
        <v>5.3</v>
      </c>
    </row>
    <row r="112" spans="1:22">
      <c r="A112" s="202" t="str">
        <f>Lists!C:C</f>
        <v>VEN002</v>
      </c>
      <c r="B112" s="203">
        <f>_xlfn.DAYS(About!$A$3,'Core Indicators'!U112)</f>
        <v>0</v>
      </c>
      <c r="C112" s="203">
        <f>_xlfn.DAYS(About!$A$3,'Core Indicators'!AC112)</f>
        <v>0</v>
      </c>
      <c r="D112" s="203">
        <f>_xlfn.DAYS(About!$A$3,'Core Indicators'!AK112)</f>
        <v>0</v>
      </c>
      <c r="E112" s="203">
        <f>_xlfn.DAYS(About!$A$3,'Core Indicators'!AS112)</f>
        <v>0</v>
      </c>
      <c r="F112" s="203">
        <f>_xlfn.DAYS(About!$A$3,'Core Indicators'!BQ112)</f>
        <v>0</v>
      </c>
      <c r="G112" s="203">
        <f>_xlfn.DAYS(About!$A$3,'Core Indicators'!DM112)</f>
        <v>0</v>
      </c>
      <c r="H112" s="203">
        <f>_xlfn.DAYS(About!$A$3,'Core Indicators'!DU112)</f>
        <v>0</v>
      </c>
      <c r="I112" s="203">
        <f>_xlfn.DAYS(About!$A$3,'Core Indicators'!EC112)</f>
        <v>0</v>
      </c>
      <c r="J112" s="203">
        <f>_xlfn.DAYS(About!$A$3,'Core Indicators'!EK112)</f>
        <v>0</v>
      </c>
      <c r="K112" s="203">
        <f>_xlfn.DAYS(About!$A$3,'Core Indicators'!ES112)</f>
        <v>0</v>
      </c>
      <c r="L112" s="203">
        <f>_xlfn.DAYS(About!$A$3,'Core Indicators'!FI112)</f>
        <v>0</v>
      </c>
      <c r="M112" s="203">
        <f>_xlfn.DAYS(About!$A$3,'Core Indicators'!GG112)</f>
        <v>32</v>
      </c>
      <c r="N112" s="203">
        <f>_xlfn.DAYS(About!$A$3,'Core Indicators'!GO112)</f>
        <v>32</v>
      </c>
      <c r="O112" s="203">
        <f>_xlfn.DAYS(About!$A$3,'Core Indicators'!GW112)</f>
        <v>32</v>
      </c>
      <c r="P112" s="203">
        <f>_xlfn.DAYS(About!$A$3,'Core Indicators'!HE112)</f>
        <v>32</v>
      </c>
      <c r="Q112" s="203">
        <f>_xlfn.DAYS(About!$A$3,'Core Indicators'!HM112)</f>
        <v>32</v>
      </c>
      <c r="R112" s="203">
        <f>_xlfn.DAYS(About!$A$3,'Core Indicators'!HU112)</f>
        <v>32</v>
      </c>
      <c r="S112" s="203">
        <f>_xlfn.DAYS(About!$A$3,'Core Indicators'!IC112)</f>
        <v>32</v>
      </c>
      <c r="T112" s="203">
        <f>_xlfn.DAYS(About!$A$3,'Core Indicators'!IK112)</f>
        <v>32</v>
      </c>
      <c r="U112" s="203">
        <f>_xlfn.DAYS(About!$A$3,'Core Indicators'!IS112)</f>
        <v>32</v>
      </c>
      <c r="V112" s="203">
        <f t="shared" si="3"/>
        <v>3.2</v>
      </c>
    </row>
    <row r="113" spans="1:24">
      <c r="A113" s="202" t="str">
        <f>Lists!C:C</f>
        <v>VEN003</v>
      </c>
      <c r="B113" s="203">
        <f>_xlfn.DAYS(About!$A$3,'Core Indicators'!U113)</f>
        <v>0</v>
      </c>
      <c r="C113" s="203">
        <f>_xlfn.DAYS(About!$A$3,'Core Indicators'!AC113)</f>
        <v>0</v>
      </c>
      <c r="D113" s="203">
        <f>_xlfn.DAYS(About!$A$3,'Core Indicators'!AK113)</f>
        <v>0</v>
      </c>
      <c r="E113" s="203">
        <f>_xlfn.DAYS(About!$A$3,'Core Indicators'!AS113)</f>
        <v>0</v>
      </c>
      <c r="F113" s="203">
        <f>_xlfn.DAYS(About!$A$3,'Core Indicators'!BQ113)</f>
        <v>0</v>
      </c>
      <c r="G113" s="203">
        <f>_xlfn.DAYS(About!$A$3,'Core Indicators'!DM113)</f>
        <v>0</v>
      </c>
      <c r="H113" s="203">
        <f>_xlfn.DAYS(About!$A$3,'Core Indicators'!DU113)</f>
        <v>0</v>
      </c>
      <c r="I113" s="203">
        <f>_xlfn.DAYS(About!$A$3,'Core Indicators'!EC113)</f>
        <v>0</v>
      </c>
      <c r="J113" s="203">
        <f>_xlfn.DAYS(About!$A$3,'Core Indicators'!EK113)</f>
        <v>0</v>
      </c>
      <c r="K113" s="203">
        <f>_xlfn.DAYS(About!$A$3,'Core Indicators'!ES113)</f>
        <v>0</v>
      </c>
      <c r="L113" s="203">
        <f>_xlfn.DAYS(About!$A$3,'Core Indicators'!FI113)</f>
        <v>0</v>
      </c>
      <c r="M113" s="203">
        <f>_xlfn.DAYS(About!$A$3,'Core Indicators'!GG113)</f>
        <v>32</v>
      </c>
      <c r="N113" s="203">
        <f>_xlfn.DAYS(About!$A$3,'Core Indicators'!GO113)</f>
        <v>32</v>
      </c>
      <c r="O113" s="203">
        <f>_xlfn.DAYS(About!$A$3,'Core Indicators'!GW113)</f>
        <v>32</v>
      </c>
      <c r="P113" s="203">
        <f>_xlfn.DAYS(About!$A$3,'Core Indicators'!HE113)</f>
        <v>32</v>
      </c>
      <c r="Q113" s="203">
        <f>_xlfn.DAYS(About!$A$3,'Core Indicators'!HM113)</f>
        <v>32</v>
      </c>
      <c r="R113" s="203">
        <f>_xlfn.DAYS(About!$A$3,'Core Indicators'!HU113)</f>
        <v>32</v>
      </c>
      <c r="S113" s="203">
        <f>_xlfn.DAYS(About!$A$3,'Core Indicators'!IC113)</f>
        <v>32</v>
      </c>
      <c r="T113" s="203">
        <f>_xlfn.DAYS(About!$A$3,'Core Indicators'!IK113)</f>
        <v>32</v>
      </c>
      <c r="U113" s="203">
        <f>_xlfn.DAYS(About!$A$3,'Core Indicators'!IS113)</f>
        <v>32</v>
      </c>
      <c r="V113" s="203">
        <f t="shared" si="3"/>
        <v>3.2</v>
      </c>
    </row>
    <row r="114" spans="1:24">
      <c r="A114" s="202" t="str">
        <f>Lists!C:C</f>
        <v>YEM001</v>
      </c>
      <c r="B114" s="203">
        <f>_xlfn.DAYS(About!$A$3,'Core Indicators'!U114)</f>
        <v>0</v>
      </c>
      <c r="C114" s="203">
        <f>_xlfn.DAYS(About!$A$3,'Core Indicators'!AC114)</f>
        <v>0</v>
      </c>
      <c r="D114" s="203">
        <f>_xlfn.DAYS(About!$A$3,'Core Indicators'!AK114)</f>
        <v>0</v>
      </c>
      <c r="E114" s="203">
        <f>_xlfn.DAYS(About!$A$3,'Core Indicators'!AS114)</f>
        <v>0</v>
      </c>
      <c r="F114" s="203">
        <f>_xlfn.DAYS(About!$A$3,'Core Indicators'!BQ114)</f>
        <v>0</v>
      </c>
      <c r="G114" s="203">
        <f>_xlfn.DAYS(About!$A$3,'Core Indicators'!DM114)</f>
        <v>0</v>
      </c>
      <c r="H114" s="203">
        <f>_xlfn.DAYS(About!$A$3,'Core Indicators'!DU114)</f>
        <v>0</v>
      </c>
      <c r="I114" s="203">
        <f>_xlfn.DAYS(About!$A$3,'Core Indicators'!EC114)</f>
        <v>0</v>
      </c>
      <c r="J114" s="203">
        <f>_xlfn.DAYS(About!$A$3,'Core Indicators'!EK114)</f>
        <v>0</v>
      </c>
      <c r="K114" s="203">
        <f>_xlfn.DAYS(About!$A$3,'Core Indicators'!ES114)</f>
        <v>0</v>
      </c>
      <c r="L114" s="203">
        <f>_xlfn.DAYS(About!$A$3,'Core Indicators'!FI114)</f>
        <v>0</v>
      </c>
      <c r="M114" s="203">
        <f>_xlfn.DAYS(About!$A$3,'Core Indicators'!GG114)</f>
        <v>52</v>
      </c>
      <c r="N114" s="203">
        <f>_xlfn.DAYS(About!$A$3,'Core Indicators'!GO114)</f>
        <v>52</v>
      </c>
      <c r="O114" s="203">
        <f>_xlfn.DAYS(About!$A$3,'Core Indicators'!GW114)</f>
        <v>52</v>
      </c>
      <c r="P114" s="203">
        <f>_xlfn.DAYS(About!$A$3,'Core Indicators'!HE114)</f>
        <v>52</v>
      </c>
      <c r="Q114" s="203">
        <f>_xlfn.DAYS(About!$A$3,'Core Indicators'!HM114)</f>
        <v>51</v>
      </c>
      <c r="R114" s="203">
        <f>_xlfn.DAYS(About!$A$3,'Core Indicators'!HU114)</f>
        <v>52</v>
      </c>
      <c r="S114" s="203">
        <f>_xlfn.DAYS(About!$A$3,'Core Indicators'!IC114)</f>
        <v>52</v>
      </c>
      <c r="T114" s="203">
        <f>_xlfn.DAYS(About!$A$3,'Core Indicators'!IK114)</f>
        <v>52</v>
      </c>
      <c r="U114" s="203">
        <f>_xlfn.DAYS(About!$A$3,'Core Indicators'!IS114)</f>
        <v>52</v>
      </c>
      <c r="V114" s="203">
        <f t="shared" si="3"/>
        <v>5.2</v>
      </c>
    </row>
    <row r="115" spans="1:24">
      <c r="A115" s="202" t="str">
        <f>Lists!C:C</f>
        <v>YEM002</v>
      </c>
      <c r="B115" s="203">
        <f>_xlfn.DAYS(About!$A$3,'Core Indicators'!U115)</f>
        <v>0</v>
      </c>
      <c r="C115" s="203">
        <f>_xlfn.DAYS(About!$A$3,'Core Indicators'!AC115)</f>
        <v>0</v>
      </c>
      <c r="D115" s="203">
        <f>_xlfn.DAYS(About!$A$3,'Core Indicators'!AK115)</f>
        <v>0</v>
      </c>
      <c r="E115" s="203">
        <f>_xlfn.DAYS(About!$A$3,'Core Indicators'!AS115)</f>
        <v>0</v>
      </c>
      <c r="F115" s="203">
        <f>_xlfn.DAYS(About!$A$3,'Core Indicators'!BQ115)</f>
        <v>0</v>
      </c>
      <c r="G115" s="203">
        <f>_xlfn.DAYS(About!$A$3,'Core Indicators'!DM115)</f>
        <v>0</v>
      </c>
      <c r="H115" s="203">
        <f>_xlfn.DAYS(About!$A$3,'Core Indicators'!DU115)</f>
        <v>0</v>
      </c>
      <c r="I115" s="203">
        <f>_xlfn.DAYS(About!$A$3,'Core Indicators'!EC115)</f>
        <v>0</v>
      </c>
      <c r="J115" s="203">
        <f>_xlfn.DAYS(About!$A$3,'Core Indicators'!EK115)</f>
        <v>0</v>
      </c>
      <c r="K115" s="203">
        <f>_xlfn.DAYS(About!$A$3,'Core Indicators'!ES115)</f>
        <v>0</v>
      </c>
      <c r="L115" s="203">
        <f>_xlfn.DAYS(About!$A$3,'Core Indicators'!FI115)</f>
        <v>0</v>
      </c>
      <c r="M115" s="203">
        <f>_xlfn.DAYS(About!$A$3,'Core Indicators'!GG115)</f>
        <v>52</v>
      </c>
      <c r="N115" s="203">
        <f>_xlfn.DAYS(About!$A$3,'Core Indicators'!GO115)</f>
        <v>52</v>
      </c>
      <c r="O115" s="203">
        <f>_xlfn.DAYS(About!$A$3,'Core Indicators'!GW115)</f>
        <v>52</v>
      </c>
      <c r="P115" s="203">
        <f>_xlfn.DAYS(About!$A$3,'Core Indicators'!HE115)</f>
        <v>52</v>
      </c>
      <c r="Q115" s="203">
        <f>_xlfn.DAYS(About!$A$3,'Core Indicators'!HM115)</f>
        <v>51</v>
      </c>
      <c r="R115" s="203">
        <f>_xlfn.DAYS(About!$A$3,'Core Indicators'!HU115)</f>
        <v>52</v>
      </c>
      <c r="S115" s="203">
        <f>_xlfn.DAYS(About!$A$3,'Core Indicators'!IC115)</f>
        <v>52</v>
      </c>
      <c r="T115" s="203">
        <f>_xlfn.DAYS(About!$A$3,'Core Indicators'!IK115)</f>
        <v>52</v>
      </c>
      <c r="U115" s="203">
        <f>_xlfn.DAYS(About!$A$3,'Core Indicators'!IS115)</f>
        <v>52</v>
      </c>
      <c r="V115" s="203">
        <f t="shared" si="3"/>
        <v>5.2</v>
      </c>
    </row>
    <row r="117" spans="1:24">
      <c r="W117" t="s">
        <v>6658</v>
      </c>
      <c r="X117">
        <f>MIN(V3:V300)</f>
        <v>3.2</v>
      </c>
    </row>
    <row r="118" spans="1:24">
      <c r="W118" t="s">
        <v>6657</v>
      </c>
      <c r="X118">
        <f>MAX(V3:V300)</f>
        <v>158.1</v>
      </c>
    </row>
  </sheetData>
  <mergeCells count="1">
    <mergeCell ref="A1:V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tabColor rgb="FFFFFF00"/>
  </sheetPr>
  <dimension ref="A1:J44"/>
  <sheetViews>
    <sheetView workbookViewId="0">
      <selection sqref="A1:J1"/>
    </sheetView>
  </sheetViews>
  <sheetFormatPr baseColWidth="10" defaultColWidth="9.5" defaultRowHeight="15"/>
  <cols>
    <col min="1" max="1" width="16.5" style="36" customWidth="1"/>
    <col min="2" max="2" width="18.5" style="36" customWidth="1"/>
    <col min="3" max="3" width="17.5" style="36" customWidth="1"/>
    <col min="4" max="4" width="25.5" style="36" customWidth="1"/>
    <col min="5" max="5" width="57.5" style="36" customWidth="1"/>
    <col min="6" max="6" width="74.5" style="36" customWidth="1"/>
    <col min="7" max="7" width="32.5" style="36" hidden="1" customWidth="1"/>
    <col min="8" max="9" width="33.5" style="36" customWidth="1"/>
    <col min="10" max="10" width="64.5" style="36" customWidth="1"/>
    <col min="11" max="11" width="9.5" style="36" customWidth="1"/>
    <col min="12" max="16384" width="9.5" style="36"/>
  </cols>
  <sheetData>
    <row r="1" spans="1:10" s="1" customFormat="1" ht="15" customHeight="1">
      <c r="A1" s="268"/>
      <c r="B1" s="290"/>
      <c r="C1" s="290"/>
      <c r="D1" s="290"/>
      <c r="E1" s="290"/>
      <c r="F1" s="290"/>
      <c r="G1" s="290"/>
      <c r="H1" s="290"/>
      <c r="I1" s="290"/>
      <c r="J1" s="290"/>
    </row>
    <row r="2" spans="1:10" ht="15" customHeight="1" thickBot="1">
      <c r="A2" s="115" t="s">
        <v>7157</v>
      </c>
      <c r="B2" s="115" t="s">
        <v>7158</v>
      </c>
      <c r="C2" s="115" t="s">
        <v>7159</v>
      </c>
      <c r="D2" s="115" t="s">
        <v>7160</v>
      </c>
      <c r="E2" s="115" t="s">
        <v>7161</v>
      </c>
      <c r="F2" s="115" t="s">
        <v>7162</v>
      </c>
      <c r="G2" s="115" t="s">
        <v>7163</v>
      </c>
      <c r="H2" s="115" t="s">
        <v>7164</v>
      </c>
      <c r="I2" s="115" t="s">
        <v>7165</v>
      </c>
      <c r="J2" s="115" t="s">
        <v>7166</v>
      </c>
    </row>
    <row r="3" spans="1:10" ht="62.5" customHeight="1">
      <c r="A3" s="112" t="s">
        <v>7167</v>
      </c>
      <c r="B3" s="37" t="s">
        <v>6620</v>
      </c>
      <c r="C3" s="37" t="s">
        <v>6641</v>
      </c>
      <c r="D3" s="37" t="s">
        <v>7155</v>
      </c>
      <c r="E3" s="37" t="s">
        <v>7168</v>
      </c>
      <c r="F3" s="37" t="s">
        <v>7169</v>
      </c>
      <c r="G3" s="37"/>
      <c r="H3" s="37" t="s">
        <v>7170</v>
      </c>
      <c r="I3" s="37"/>
      <c r="J3" s="116"/>
    </row>
    <row r="4" spans="1:10" ht="62.5" customHeight="1">
      <c r="A4" s="112" t="s">
        <v>7167</v>
      </c>
      <c r="B4" s="37" t="s">
        <v>6620</v>
      </c>
      <c r="C4" s="37" t="s">
        <v>6641</v>
      </c>
      <c r="D4" s="37" t="s">
        <v>7171</v>
      </c>
      <c r="E4" s="116" t="s">
        <v>7172</v>
      </c>
      <c r="F4" s="37" t="s">
        <v>7169</v>
      </c>
      <c r="G4" s="37"/>
      <c r="H4" s="37" t="s">
        <v>7170</v>
      </c>
      <c r="I4" s="37"/>
      <c r="J4" s="116"/>
    </row>
    <row r="5" spans="1:10" ht="62.5" customHeight="1">
      <c r="A5" s="112" t="s">
        <v>7167</v>
      </c>
      <c r="B5" s="37" t="s">
        <v>6620</v>
      </c>
      <c r="C5" s="37" t="s">
        <v>6645</v>
      </c>
      <c r="D5" s="116" t="s">
        <v>6732</v>
      </c>
      <c r="E5" s="116" t="s">
        <v>7173</v>
      </c>
      <c r="F5" s="37" t="s">
        <v>7169</v>
      </c>
      <c r="G5" s="37"/>
      <c r="H5" s="37" t="s">
        <v>7174</v>
      </c>
      <c r="I5" s="37"/>
      <c r="J5" s="116"/>
    </row>
    <row r="6" spans="1:10" ht="62.5" customHeight="1">
      <c r="A6" s="112" t="s">
        <v>7167</v>
      </c>
      <c r="B6" s="37" t="s">
        <v>6620</v>
      </c>
      <c r="C6" s="37" t="s">
        <v>6645</v>
      </c>
      <c r="D6" s="116" t="s">
        <v>7175</v>
      </c>
      <c r="E6" s="116" t="s">
        <v>7176</v>
      </c>
      <c r="F6" s="37" t="s">
        <v>7169</v>
      </c>
      <c r="G6" s="37"/>
      <c r="H6" s="37" t="s">
        <v>7174</v>
      </c>
      <c r="I6" s="37"/>
      <c r="J6" s="116"/>
    </row>
    <row r="7" spans="1:10" ht="62.5" customHeight="1">
      <c r="A7" s="112" t="s">
        <v>7167</v>
      </c>
      <c r="B7" s="116" t="s">
        <v>7177</v>
      </c>
      <c r="C7" s="116" t="s">
        <v>103</v>
      </c>
      <c r="D7" s="116" t="s">
        <v>103</v>
      </c>
      <c r="E7" s="116" t="s">
        <v>6733</v>
      </c>
      <c r="F7" s="37" t="s">
        <v>7169</v>
      </c>
      <c r="G7" s="37"/>
      <c r="H7" s="37" t="s">
        <v>7178</v>
      </c>
      <c r="I7" s="37"/>
      <c r="J7" s="116"/>
    </row>
    <row r="8" spans="1:10" ht="62.5" customHeight="1">
      <c r="A8" s="112" t="s">
        <v>7167</v>
      </c>
      <c r="B8" s="116" t="s">
        <v>7177</v>
      </c>
      <c r="C8" s="116" t="s">
        <v>103</v>
      </c>
      <c r="D8" s="116" t="s">
        <v>7179</v>
      </c>
      <c r="E8" s="116" t="s">
        <v>7180</v>
      </c>
      <c r="F8" s="37" t="s">
        <v>7169</v>
      </c>
      <c r="G8" s="37"/>
      <c r="H8" s="37" t="s">
        <v>7178</v>
      </c>
      <c r="I8" s="37"/>
      <c r="J8" s="116"/>
    </row>
    <row r="9" spans="1:10" ht="62.5" customHeight="1">
      <c r="A9" s="112" t="s">
        <v>7167</v>
      </c>
      <c r="B9" s="116" t="s">
        <v>7177</v>
      </c>
      <c r="C9" s="116" t="s">
        <v>6656</v>
      </c>
      <c r="D9" s="116" t="s">
        <v>108</v>
      </c>
      <c r="E9" s="116" t="s">
        <v>6734</v>
      </c>
      <c r="F9" s="37" t="s">
        <v>7169</v>
      </c>
      <c r="G9" s="37"/>
      <c r="H9" s="37" t="s">
        <v>7181</v>
      </c>
      <c r="I9" s="37"/>
      <c r="J9" s="116"/>
    </row>
    <row r="10" spans="1:10" ht="62.5" customHeight="1">
      <c r="A10" s="112" t="s">
        <v>7167</v>
      </c>
      <c r="B10" s="116" t="s">
        <v>7177</v>
      </c>
      <c r="C10" s="116" t="s">
        <v>6656</v>
      </c>
      <c r="D10" s="116" t="s">
        <v>7182</v>
      </c>
      <c r="E10" s="116" t="s">
        <v>6650</v>
      </c>
      <c r="F10" s="37" t="s">
        <v>7169</v>
      </c>
      <c r="G10" s="37"/>
      <c r="H10" s="37" t="s">
        <v>7181</v>
      </c>
      <c r="I10" s="37"/>
      <c r="J10" s="116"/>
    </row>
    <row r="11" spans="1:10" ht="25" hidden="1" customHeight="1">
      <c r="A11" s="112" t="s">
        <v>7167</v>
      </c>
      <c r="B11" s="116" t="s">
        <v>7177</v>
      </c>
      <c r="C11" s="116" t="s">
        <v>6656</v>
      </c>
      <c r="D11" s="116" t="s">
        <v>7183</v>
      </c>
      <c r="E11" s="116" t="s">
        <v>7184</v>
      </c>
      <c r="F11" s="116"/>
      <c r="G11" s="37"/>
      <c r="H11" s="37" t="s">
        <v>7185</v>
      </c>
      <c r="I11" s="37"/>
      <c r="J11" s="116"/>
    </row>
    <row r="12" spans="1:10" ht="62.5" customHeight="1">
      <c r="A12" s="112" t="s">
        <v>7167</v>
      </c>
      <c r="B12" s="116" t="s">
        <v>7177</v>
      </c>
      <c r="C12" s="116" t="s">
        <v>6656</v>
      </c>
      <c r="D12" s="116" t="s">
        <v>7186</v>
      </c>
      <c r="E12" s="116" t="s">
        <v>6737</v>
      </c>
      <c r="F12" s="37" t="s">
        <v>7169</v>
      </c>
      <c r="G12" s="37"/>
      <c r="H12" s="37" t="s">
        <v>7185</v>
      </c>
      <c r="I12" s="37"/>
      <c r="J12" s="116"/>
    </row>
    <row r="13" spans="1:10" ht="62.5" customHeight="1">
      <c r="A13" s="112" t="s">
        <v>7167</v>
      </c>
      <c r="B13" s="116" t="s">
        <v>7177</v>
      </c>
      <c r="C13" s="116" t="s">
        <v>6656</v>
      </c>
      <c r="D13" s="116" t="s">
        <v>6654</v>
      </c>
      <c r="E13" s="116" t="s">
        <v>7187</v>
      </c>
      <c r="F13" s="37" t="s">
        <v>7169</v>
      </c>
      <c r="G13" s="37"/>
      <c r="H13" s="37" t="s">
        <v>7185</v>
      </c>
      <c r="I13" s="37"/>
      <c r="J13" s="116"/>
    </row>
    <row r="14" spans="1:10" ht="25" hidden="1" customHeight="1">
      <c r="A14" s="112" t="s">
        <v>7167</v>
      </c>
      <c r="B14" s="116" t="s">
        <v>7188</v>
      </c>
      <c r="C14" s="116" t="s">
        <v>7189</v>
      </c>
      <c r="D14" s="116" t="s">
        <v>6738</v>
      </c>
      <c r="E14" s="116" t="s">
        <v>7190</v>
      </c>
      <c r="F14" s="116"/>
      <c r="G14" s="37"/>
      <c r="H14" s="37" t="s">
        <v>7191</v>
      </c>
      <c r="I14" s="37"/>
      <c r="J14" s="116"/>
    </row>
    <row r="15" spans="1:10" ht="25" hidden="1" customHeight="1">
      <c r="A15" s="112" t="s">
        <v>7167</v>
      </c>
      <c r="B15" s="116" t="s">
        <v>7188</v>
      </c>
      <c r="C15" s="116" t="s">
        <v>7189</v>
      </c>
      <c r="D15" s="116" t="s">
        <v>6739</v>
      </c>
      <c r="E15" s="116" t="s">
        <v>7192</v>
      </c>
      <c r="F15" s="116"/>
      <c r="G15" s="37"/>
      <c r="H15" s="37" t="s">
        <v>7191</v>
      </c>
      <c r="I15" s="37"/>
      <c r="J15" s="116"/>
    </row>
    <row r="16" spans="1:10" ht="25" hidden="1" customHeight="1">
      <c r="A16" s="112" t="s">
        <v>7167</v>
      </c>
      <c r="B16" s="116" t="s">
        <v>7188</v>
      </c>
      <c r="C16" s="116" t="s">
        <v>7193</v>
      </c>
      <c r="D16" s="116" t="s">
        <v>7194</v>
      </c>
      <c r="E16" s="116" t="s">
        <v>7195</v>
      </c>
      <c r="F16" s="116"/>
      <c r="G16" s="37"/>
      <c r="H16" s="37"/>
      <c r="I16" s="37"/>
      <c r="J16" s="116"/>
    </row>
    <row r="17" spans="1:10" ht="25" customHeight="1">
      <c r="A17" s="117" t="s">
        <v>6622</v>
      </c>
      <c r="B17" s="116" t="s">
        <v>6623</v>
      </c>
      <c r="C17" s="116"/>
      <c r="D17" s="116" t="s">
        <v>7196</v>
      </c>
      <c r="E17" s="116"/>
      <c r="F17" s="116" t="s">
        <v>7197</v>
      </c>
      <c r="G17" s="116"/>
      <c r="H17" s="116" t="s">
        <v>7198</v>
      </c>
      <c r="I17" s="116"/>
      <c r="J17" s="116"/>
    </row>
    <row r="18" spans="1:10" ht="50" customHeight="1">
      <c r="A18" s="117" t="s">
        <v>6622</v>
      </c>
      <c r="B18" s="116" t="s">
        <v>6624</v>
      </c>
      <c r="C18" s="116" t="s">
        <v>7199</v>
      </c>
      <c r="D18" s="116" t="s">
        <v>6665</v>
      </c>
      <c r="E18" s="116" t="s">
        <v>7200</v>
      </c>
      <c r="F18" s="116" t="s">
        <v>7197</v>
      </c>
      <c r="G18" s="116"/>
      <c r="H18" s="116" t="s">
        <v>7198</v>
      </c>
      <c r="I18" s="116"/>
      <c r="J18" s="116"/>
    </row>
    <row r="19" spans="1:10" ht="75" customHeight="1">
      <c r="A19" s="117" t="s">
        <v>6622</v>
      </c>
      <c r="B19" s="116" t="s">
        <v>6624</v>
      </c>
      <c r="C19" s="116" t="s">
        <v>7201</v>
      </c>
      <c r="D19" s="116" t="s">
        <v>6666</v>
      </c>
      <c r="E19" s="116" t="s">
        <v>7202</v>
      </c>
      <c r="F19" s="116" t="s">
        <v>7197</v>
      </c>
      <c r="G19" s="116"/>
      <c r="H19" s="116" t="s">
        <v>7198</v>
      </c>
      <c r="I19" s="116"/>
      <c r="J19" s="116"/>
    </row>
    <row r="20" spans="1:10" ht="125" customHeight="1">
      <c r="A20" s="117" t="s">
        <v>6622</v>
      </c>
      <c r="B20" s="116" t="s">
        <v>6624</v>
      </c>
      <c r="C20" s="116" t="s">
        <v>7203</v>
      </c>
      <c r="D20" s="116" t="s">
        <v>6667</v>
      </c>
      <c r="E20" s="116" t="s">
        <v>7204</v>
      </c>
      <c r="F20" s="116" t="s">
        <v>7197</v>
      </c>
      <c r="G20" s="116"/>
      <c r="H20" s="116" t="s">
        <v>7198</v>
      </c>
      <c r="I20" s="116"/>
      <c r="J20" s="116"/>
    </row>
    <row r="21" spans="1:10" ht="112.5" customHeight="1">
      <c r="A21" s="117" t="s">
        <v>6622</v>
      </c>
      <c r="B21" s="116" t="s">
        <v>6624</v>
      </c>
      <c r="C21" s="116" t="s">
        <v>7205</v>
      </c>
      <c r="D21" s="116" t="s">
        <v>6668</v>
      </c>
      <c r="E21" s="116" t="s">
        <v>7206</v>
      </c>
      <c r="F21" s="116" t="s">
        <v>7197</v>
      </c>
      <c r="G21" s="116"/>
      <c r="H21" s="116" t="s">
        <v>7198</v>
      </c>
      <c r="I21" s="116"/>
      <c r="J21" s="116"/>
    </row>
    <row r="22" spans="1:10" ht="87.5" customHeight="1">
      <c r="A22" s="117" t="s">
        <v>6622</v>
      </c>
      <c r="B22" s="116" t="s">
        <v>6624</v>
      </c>
      <c r="C22" s="116" t="s">
        <v>7207</v>
      </c>
      <c r="D22" s="116" t="s">
        <v>6669</v>
      </c>
      <c r="E22" s="116" t="s">
        <v>7208</v>
      </c>
      <c r="F22" s="116" t="s">
        <v>7197</v>
      </c>
      <c r="G22" s="116"/>
      <c r="H22" s="116" t="s">
        <v>7198</v>
      </c>
      <c r="I22" s="116"/>
      <c r="J22" s="116"/>
    </row>
    <row r="23" spans="1:10" ht="100" customHeight="1">
      <c r="A23" s="118" t="s">
        <v>6625</v>
      </c>
      <c r="B23" s="116" t="s">
        <v>6626</v>
      </c>
      <c r="C23" s="116" t="s">
        <v>7209</v>
      </c>
      <c r="D23" s="116" t="s">
        <v>6675</v>
      </c>
      <c r="E23" s="116" t="s">
        <v>7210</v>
      </c>
      <c r="F23" s="116"/>
      <c r="G23" s="116"/>
      <c r="H23" s="116" t="s">
        <v>7211</v>
      </c>
      <c r="I23" s="116" t="s">
        <v>7212</v>
      </c>
      <c r="J23" s="116" t="s">
        <v>7213</v>
      </c>
    </row>
    <row r="24" spans="1:10" ht="87.5" customHeight="1">
      <c r="A24" s="118" t="s">
        <v>6625</v>
      </c>
      <c r="B24" s="116" t="s">
        <v>6626</v>
      </c>
      <c r="C24" s="116" t="s">
        <v>7209</v>
      </c>
      <c r="D24" s="116" t="s">
        <v>7214</v>
      </c>
      <c r="E24" s="116" t="s">
        <v>7215</v>
      </c>
      <c r="F24" s="116"/>
      <c r="G24" s="116"/>
      <c r="H24" s="116" t="s">
        <v>7216</v>
      </c>
      <c r="I24" s="116" t="s">
        <v>7217</v>
      </c>
      <c r="J24" s="119" t="s">
        <v>7218</v>
      </c>
    </row>
    <row r="25" spans="1:10" ht="75" customHeight="1">
      <c r="A25" s="118" t="s">
        <v>6625</v>
      </c>
      <c r="B25" s="116" t="s">
        <v>6626</v>
      </c>
      <c r="C25" s="116" t="s">
        <v>7219</v>
      </c>
      <c r="D25" s="116" t="s">
        <v>6760</v>
      </c>
      <c r="E25" s="116" t="s">
        <v>7220</v>
      </c>
      <c r="F25" s="116"/>
      <c r="G25" s="116"/>
      <c r="H25" s="116" t="s">
        <v>7221</v>
      </c>
      <c r="I25" s="116" t="s">
        <v>7222</v>
      </c>
      <c r="J25" s="116" t="s">
        <v>7223</v>
      </c>
    </row>
    <row r="26" spans="1:10" ht="87.5" customHeight="1">
      <c r="A26" s="118" t="s">
        <v>6625</v>
      </c>
      <c r="B26" s="116" t="s">
        <v>6626</v>
      </c>
      <c r="C26" s="116" t="s">
        <v>7219</v>
      </c>
      <c r="D26" s="116" t="s">
        <v>6671</v>
      </c>
      <c r="E26" s="116" t="s">
        <v>7224</v>
      </c>
      <c r="F26" s="116"/>
      <c r="G26" s="116"/>
      <c r="H26" s="116" t="s">
        <v>7225</v>
      </c>
      <c r="I26" s="116"/>
      <c r="J26" s="116" t="s">
        <v>7226</v>
      </c>
    </row>
    <row r="27" spans="1:10" ht="75" customHeight="1">
      <c r="A27" s="118" t="s">
        <v>6625</v>
      </c>
      <c r="B27" s="116" t="s">
        <v>6626</v>
      </c>
      <c r="C27" s="116" t="s">
        <v>7227</v>
      </c>
      <c r="D27" s="116" t="s">
        <v>6761</v>
      </c>
      <c r="E27" s="116" t="s">
        <v>7228</v>
      </c>
      <c r="F27" s="116" t="s">
        <v>7229</v>
      </c>
      <c r="G27" s="116"/>
      <c r="H27" s="116" t="s">
        <v>7230</v>
      </c>
      <c r="I27" s="116"/>
      <c r="J27" s="116" t="s">
        <v>7231</v>
      </c>
    </row>
    <row r="28" spans="1:10" ht="62.5" customHeight="1">
      <c r="A28" s="118" t="s">
        <v>6625</v>
      </c>
      <c r="B28" s="116" t="s">
        <v>6626</v>
      </c>
      <c r="C28" s="116" t="s">
        <v>7227</v>
      </c>
      <c r="D28" s="116" t="s">
        <v>6677</v>
      </c>
      <c r="E28" s="116" t="s">
        <v>7232</v>
      </c>
      <c r="F28" s="116" t="s">
        <v>7233</v>
      </c>
      <c r="G28" s="116"/>
      <c r="H28" s="116" t="s">
        <v>7234</v>
      </c>
      <c r="I28" s="116"/>
      <c r="J28" s="116" t="s">
        <v>7235</v>
      </c>
    </row>
    <row r="29" spans="1:10" ht="37.5" customHeight="1">
      <c r="A29" s="118" t="s">
        <v>6625</v>
      </c>
      <c r="B29" s="116" t="s">
        <v>6626</v>
      </c>
      <c r="C29" s="116" t="s">
        <v>6682</v>
      </c>
      <c r="D29" s="116" t="s">
        <v>7236</v>
      </c>
      <c r="E29" s="116" t="s">
        <v>7237</v>
      </c>
      <c r="F29" s="116"/>
      <c r="G29" s="116"/>
      <c r="H29" s="116" t="s">
        <v>7238</v>
      </c>
      <c r="I29" s="116" t="s">
        <v>7239</v>
      </c>
      <c r="J29" s="116" t="s">
        <v>7240</v>
      </c>
    </row>
    <row r="30" spans="1:10" ht="25" customHeight="1">
      <c r="A30" s="118" t="s">
        <v>6625</v>
      </c>
      <c r="B30" s="116" t="s">
        <v>6626</v>
      </c>
      <c r="C30" s="116" t="s">
        <v>6682</v>
      </c>
      <c r="D30" s="116" t="s">
        <v>7241</v>
      </c>
      <c r="E30" s="116" t="s">
        <v>7242</v>
      </c>
      <c r="F30" s="116"/>
      <c r="G30" s="116"/>
      <c r="H30" s="116" t="s">
        <v>7243</v>
      </c>
      <c r="I30" s="116"/>
      <c r="J30" s="116"/>
    </row>
    <row r="31" spans="1:10" ht="50" customHeight="1">
      <c r="A31" s="118" t="s">
        <v>6625</v>
      </c>
      <c r="B31" s="116" t="s">
        <v>6626</v>
      </c>
      <c r="C31" s="116" t="s">
        <v>6687</v>
      </c>
      <c r="D31" s="116" t="s">
        <v>7244</v>
      </c>
      <c r="E31" s="116" t="s">
        <v>7245</v>
      </c>
      <c r="F31" s="116"/>
      <c r="G31" s="116"/>
      <c r="H31" s="116" t="s">
        <v>7246</v>
      </c>
      <c r="I31" s="116"/>
      <c r="J31" s="116" t="s">
        <v>7247</v>
      </c>
    </row>
    <row r="32" spans="1:10" ht="87.5" customHeight="1">
      <c r="A32" s="118" t="s">
        <v>6625</v>
      </c>
      <c r="B32" s="116" t="s">
        <v>6626</v>
      </c>
      <c r="C32" s="116" t="s">
        <v>6687</v>
      </c>
      <c r="D32" s="116" t="s">
        <v>7248</v>
      </c>
      <c r="E32" s="116" t="s">
        <v>7224</v>
      </c>
      <c r="F32" s="116"/>
      <c r="G32" s="116"/>
      <c r="H32" s="116" t="s">
        <v>7225</v>
      </c>
      <c r="I32" s="116"/>
      <c r="J32" s="116" t="s">
        <v>7226</v>
      </c>
    </row>
    <row r="33" spans="1:10" ht="50" customHeight="1">
      <c r="A33" s="118" t="s">
        <v>6625</v>
      </c>
      <c r="B33" s="116" t="s">
        <v>6626</v>
      </c>
      <c r="C33" s="116" t="s">
        <v>6687</v>
      </c>
      <c r="D33" s="116" t="s">
        <v>6764</v>
      </c>
      <c r="E33" s="116" t="s">
        <v>7249</v>
      </c>
      <c r="F33" s="116"/>
      <c r="G33" s="116"/>
      <c r="H33" s="116" t="s">
        <v>7250</v>
      </c>
      <c r="I33" s="116"/>
      <c r="J33" s="116" t="s">
        <v>7251</v>
      </c>
    </row>
    <row r="34" spans="1:10" ht="50" customHeight="1">
      <c r="A34" s="118" t="s">
        <v>6625</v>
      </c>
      <c r="B34" s="116" t="s">
        <v>6626</v>
      </c>
      <c r="C34" s="116" t="s">
        <v>6687</v>
      </c>
      <c r="D34" s="116" t="s">
        <v>7252</v>
      </c>
      <c r="E34" s="116" t="s">
        <v>7253</v>
      </c>
      <c r="F34" s="116" t="s">
        <v>7254</v>
      </c>
      <c r="G34" s="116"/>
      <c r="H34" s="116" t="s">
        <v>7255</v>
      </c>
      <c r="I34" s="116"/>
      <c r="J34" s="116" t="s">
        <v>7256</v>
      </c>
    </row>
    <row r="35" spans="1:10" ht="50" customHeight="1">
      <c r="A35" s="118" t="s">
        <v>6625</v>
      </c>
      <c r="B35" s="116" t="s">
        <v>6627</v>
      </c>
      <c r="C35" s="116" t="s">
        <v>6689</v>
      </c>
      <c r="D35" s="116" t="s">
        <v>7257</v>
      </c>
      <c r="E35" s="116" t="s">
        <v>7258</v>
      </c>
      <c r="F35" s="116" t="s">
        <v>7259</v>
      </c>
      <c r="G35" s="116"/>
      <c r="H35" s="116" t="s">
        <v>7260</v>
      </c>
      <c r="I35" s="116"/>
      <c r="J35" s="116" t="s">
        <v>7261</v>
      </c>
    </row>
    <row r="36" spans="1:10" ht="87.5" customHeight="1">
      <c r="A36" s="118" t="s">
        <v>6625</v>
      </c>
      <c r="B36" s="116" t="s">
        <v>6627</v>
      </c>
      <c r="C36" s="116" t="s">
        <v>6694</v>
      </c>
      <c r="D36" s="116" t="s">
        <v>70</v>
      </c>
      <c r="E36" s="116" t="s">
        <v>7262</v>
      </c>
      <c r="F36" s="116"/>
      <c r="G36" s="116"/>
      <c r="H36" s="116" t="s">
        <v>7261</v>
      </c>
      <c r="I36" s="116" t="s">
        <v>7263</v>
      </c>
      <c r="J36" s="116" t="s">
        <v>7264</v>
      </c>
    </row>
    <row r="37" spans="1:10" ht="75" customHeight="1">
      <c r="A37" s="118" t="s">
        <v>6625</v>
      </c>
      <c r="B37" s="116" t="s">
        <v>6627</v>
      </c>
      <c r="C37" s="116" t="s">
        <v>6694</v>
      </c>
      <c r="D37" s="116" t="s">
        <v>82</v>
      </c>
      <c r="E37" s="116" t="s">
        <v>7265</v>
      </c>
      <c r="F37" s="116"/>
      <c r="G37" s="116"/>
      <c r="H37" s="116" t="s">
        <v>7261</v>
      </c>
      <c r="I37" s="116" t="s">
        <v>7263</v>
      </c>
      <c r="J37" s="116" t="s">
        <v>7264</v>
      </c>
    </row>
    <row r="38" spans="1:10" ht="50" customHeight="1">
      <c r="A38" s="118" t="s">
        <v>6625</v>
      </c>
      <c r="B38" s="116" t="s">
        <v>6627</v>
      </c>
      <c r="C38" s="116" t="s">
        <v>6694</v>
      </c>
      <c r="D38" s="116" t="s">
        <v>72</v>
      </c>
      <c r="E38" s="116" t="s">
        <v>7266</v>
      </c>
      <c r="F38" s="116"/>
      <c r="G38" s="116"/>
      <c r="H38" s="116" t="s">
        <v>7261</v>
      </c>
      <c r="I38" s="116" t="s">
        <v>7263</v>
      </c>
      <c r="J38" s="116" t="s">
        <v>7264</v>
      </c>
    </row>
    <row r="39" spans="1:10" ht="62.5" customHeight="1">
      <c r="A39" s="118" t="s">
        <v>6625</v>
      </c>
      <c r="B39" s="116" t="s">
        <v>6627</v>
      </c>
      <c r="C39" s="116" t="s">
        <v>6694</v>
      </c>
      <c r="D39" s="116" t="s">
        <v>84</v>
      </c>
      <c r="E39" s="116" t="s">
        <v>7267</v>
      </c>
      <c r="F39" s="116"/>
      <c r="G39" s="116"/>
      <c r="H39" s="116" t="s">
        <v>7261</v>
      </c>
      <c r="I39" s="116" t="s">
        <v>7263</v>
      </c>
      <c r="J39" s="116" t="s">
        <v>7264</v>
      </c>
    </row>
    <row r="40" spans="1:10" ht="50" customHeight="1">
      <c r="A40" s="118" t="s">
        <v>6625</v>
      </c>
      <c r="B40" s="116" t="s">
        <v>6627</v>
      </c>
      <c r="C40" s="116" t="s">
        <v>6694</v>
      </c>
      <c r="D40" s="116" t="s">
        <v>66</v>
      </c>
      <c r="E40" s="116" t="s">
        <v>7268</v>
      </c>
      <c r="F40" s="116"/>
      <c r="G40" s="116"/>
      <c r="H40" s="116" t="s">
        <v>7261</v>
      </c>
      <c r="I40" s="116" t="s">
        <v>7263</v>
      </c>
      <c r="J40" s="116" t="s">
        <v>7264</v>
      </c>
    </row>
    <row r="41" spans="1:10" ht="75" customHeight="1">
      <c r="A41" s="118" t="s">
        <v>6625</v>
      </c>
      <c r="B41" s="116" t="s">
        <v>6627</v>
      </c>
      <c r="C41" s="116" t="s">
        <v>6694</v>
      </c>
      <c r="D41" s="116" t="s">
        <v>80</v>
      </c>
      <c r="E41" s="116" t="s">
        <v>7269</v>
      </c>
      <c r="F41" s="116"/>
      <c r="G41" s="116"/>
      <c r="H41" s="116" t="s">
        <v>7261</v>
      </c>
      <c r="I41" s="116" t="s">
        <v>7263</v>
      </c>
      <c r="J41" s="116" t="s">
        <v>7264</v>
      </c>
    </row>
    <row r="42" spans="1:10" ht="50" customHeight="1">
      <c r="A42" s="118" t="s">
        <v>6625</v>
      </c>
      <c r="B42" s="116" t="s">
        <v>6627</v>
      </c>
      <c r="C42" s="116" t="s">
        <v>6694</v>
      </c>
      <c r="D42" s="116" t="s">
        <v>74</v>
      </c>
      <c r="E42" s="116" t="s">
        <v>7270</v>
      </c>
      <c r="F42" s="116"/>
      <c r="G42" s="116"/>
      <c r="H42" s="116" t="s">
        <v>7261</v>
      </c>
      <c r="I42" s="116" t="s">
        <v>7263</v>
      </c>
      <c r="J42" s="116" t="s">
        <v>7264</v>
      </c>
    </row>
    <row r="43" spans="1:10" ht="37.5" customHeight="1">
      <c r="A43" s="118" t="s">
        <v>6625</v>
      </c>
      <c r="B43" s="116" t="s">
        <v>6627</v>
      </c>
      <c r="C43" s="116" t="s">
        <v>6694</v>
      </c>
      <c r="D43" s="116" t="s">
        <v>6692</v>
      </c>
      <c r="E43" s="116" t="s">
        <v>7271</v>
      </c>
      <c r="F43" s="116"/>
      <c r="G43" s="116"/>
      <c r="H43" s="116" t="s">
        <v>7261</v>
      </c>
      <c r="I43" s="116" t="s">
        <v>7263</v>
      </c>
      <c r="J43" s="116" t="s">
        <v>7264</v>
      </c>
    </row>
    <row r="44" spans="1:10" ht="75" customHeight="1">
      <c r="A44" s="118" t="s">
        <v>6625</v>
      </c>
      <c r="B44" s="116" t="s">
        <v>6627</v>
      </c>
      <c r="C44" s="116" t="s">
        <v>6694</v>
      </c>
      <c r="D44" s="116" t="s">
        <v>76</v>
      </c>
      <c r="E44" s="116" t="s">
        <v>7272</v>
      </c>
      <c r="F44" s="116"/>
      <c r="G44" s="116"/>
      <c r="H44" s="116" t="s">
        <v>7261</v>
      </c>
      <c r="I44" s="116" t="s">
        <v>7263</v>
      </c>
      <c r="J44" s="116" t="s">
        <v>7264</v>
      </c>
    </row>
  </sheetData>
  <mergeCells count="1">
    <mergeCell ref="A1:J1"/>
  </mergeCells>
  <hyperlinks>
    <hyperlink ref="J24" r:id="rId1" xr:uid="{00000000-0004-0000-0F00-000000000000}"/>
  </hyperlink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0000"/>
  </sheetPr>
  <dimension ref="A1:CQ377"/>
  <sheetViews>
    <sheetView workbookViewId="0">
      <pane xSplit="3" topLeftCell="D1" activePane="topRight" state="frozen"/>
      <selection pane="topRight"/>
    </sheetView>
  </sheetViews>
  <sheetFormatPr baseColWidth="10" defaultColWidth="8.83203125" defaultRowHeight="15"/>
  <cols>
    <col min="1" max="1" width="25" hidden="1" customWidth="1"/>
    <col min="2" max="2" width="40" hidden="1" customWidth="1"/>
    <col min="3" max="3" width="10" customWidth="1"/>
    <col min="4" max="4" width="12" customWidth="1"/>
    <col min="5" max="95" width="10" customWidth="1"/>
  </cols>
  <sheetData>
    <row r="1" spans="1:95">
      <c r="A1" s="260"/>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row>
    <row r="2" spans="1:95">
      <c r="A2" s="261" t="s">
        <v>18</v>
      </c>
      <c r="B2" s="261" t="s">
        <v>16</v>
      </c>
      <c r="C2" s="261" t="s">
        <v>17</v>
      </c>
      <c r="D2" s="261" t="s">
        <v>7273</v>
      </c>
      <c r="E2" s="262">
        <v>43466</v>
      </c>
      <c r="F2" s="262">
        <v>43497</v>
      </c>
      <c r="G2" s="262">
        <v>43525</v>
      </c>
      <c r="H2" s="262">
        <v>43556</v>
      </c>
      <c r="I2" s="262">
        <v>43586</v>
      </c>
      <c r="J2" s="262">
        <v>43617</v>
      </c>
      <c r="K2" s="262">
        <v>43647</v>
      </c>
      <c r="L2" s="262">
        <v>43678</v>
      </c>
      <c r="M2" s="262">
        <v>43709</v>
      </c>
      <c r="N2" s="262">
        <v>43739</v>
      </c>
      <c r="O2" s="262">
        <v>43770</v>
      </c>
      <c r="P2" s="262">
        <v>43800</v>
      </c>
      <c r="Q2" s="262">
        <v>43831</v>
      </c>
      <c r="R2" s="262">
        <v>43862</v>
      </c>
      <c r="S2" s="262">
        <v>43891</v>
      </c>
      <c r="T2" s="262">
        <v>43922</v>
      </c>
      <c r="U2" s="262">
        <v>43952</v>
      </c>
      <c r="V2" s="262">
        <v>43983</v>
      </c>
      <c r="W2" s="262">
        <v>44013</v>
      </c>
      <c r="X2" s="262">
        <v>44044</v>
      </c>
      <c r="Y2" s="262">
        <v>44075</v>
      </c>
      <c r="Z2" s="262">
        <v>44105</v>
      </c>
      <c r="AA2" s="262">
        <v>44136</v>
      </c>
      <c r="AB2" s="262">
        <v>44166</v>
      </c>
      <c r="AC2" s="262">
        <v>44197</v>
      </c>
      <c r="AD2" s="262">
        <v>44228</v>
      </c>
      <c r="AE2" s="262">
        <v>44256</v>
      </c>
      <c r="AF2" s="262">
        <v>44287</v>
      </c>
      <c r="AG2" s="262">
        <v>44317</v>
      </c>
      <c r="AH2" s="262">
        <v>44348</v>
      </c>
      <c r="AI2" s="262">
        <v>44378</v>
      </c>
      <c r="AJ2" s="262">
        <v>44409</v>
      </c>
      <c r="AK2" s="262">
        <v>44440</v>
      </c>
      <c r="AL2" s="262">
        <v>44470</v>
      </c>
      <c r="AM2" s="262">
        <v>44501</v>
      </c>
      <c r="AN2" s="262">
        <v>44531</v>
      </c>
      <c r="AO2" s="262">
        <v>44562</v>
      </c>
      <c r="AP2" s="262">
        <v>44593</v>
      </c>
      <c r="AQ2" s="262">
        <v>44621</v>
      </c>
      <c r="AR2" s="262">
        <v>44652</v>
      </c>
      <c r="AS2" s="262">
        <v>44682</v>
      </c>
      <c r="AT2" s="262">
        <v>44713</v>
      </c>
      <c r="AU2" s="262">
        <v>44743</v>
      </c>
      <c r="AV2" s="262">
        <v>44774</v>
      </c>
      <c r="AW2" s="262">
        <v>44805</v>
      </c>
      <c r="AX2" s="262">
        <v>44835</v>
      </c>
      <c r="AY2" s="262">
        <v>44866</v>
      </c>
      <c r="AZ2" s="262">
        <v>44896</v>
      </c>
      <c r="BA2" s="262">
        <v>44927</v>
      </c>
      <c r="BB2" s="262">
        <v>44958</v>
      </c>
      <c r="BC2" s="262">
        <v>44986</v>
      </c>
      <c r="BD2" s="262">
        <v>45017</v>
      </c>
      <c r="BE2" s="262">
        <v>45047</v>
      </c>
      <c r="BF2" s="262">
        <v>45078</v>
      </c>
      <c r="BG2" s="262">
        <v>45108</v>
      </c>
      <c r="BH2" s="262">
        <v>45139</v>
      </c>
      <c r="BI2" s="262">
        <v>45170</v>
      </c>
      <c r="BJ2" s="262">
        <v>45200</v>
      </c>
      <c r="BK2" s="262">
        <v>45231</v>
      </c>
      <c r="BL2" s="262">
        <v>45261</v>
      </c>
      <c r="BM2" s="262">
        <v>45292</v>
      </c>
      <c r="BN2" s="262">
        <v>45323</v>
      </c>
      <c r="BO2" s="262">
        <v>45352</v>
      </c>
      <c r="BP2" s="262">
        <v>45383</v>
      </c>
      <c r="BQ2" s="262">
        <v>45413</v>
      </c>
      <c r="BR2" s="262">
        <v>45444</v>
      </c>
      <c r="BS2" s="262">
        <v>45474</v>
      </c>
      <c r="BT2" s="262">
        <v>45505</v>
      </c>
      <c r="BU2" s="262">
        <v>45536</v>
      </c>
      <c r="BV2" s="262">
        <v>45566</v>
      </c>
      <c r="BW2" s="262">
        <v>45597</v>
      </c>
      <c r="BX2" s="262">
        <v>45627</v>
      </c>
      <c r="BY2" s="262">
        <v>45658</v>
      </c>
      <c r="BZ2" s="262">
        <v>45689</v>
      </c>
      <c r="CA2" s="262">
        <v>45717</v>
      </c>
      <c r="CB2" s="262">
        <v>45748</v>
      </c>
      <c r="CC2" s="262">
        <v>45778</v>
      </c>
      <c r="CD2" s="262">
        <v>45809</v>
      </c>
      <c r="CE2" s="262">
        <v>45839</v>
      </c>
      <c r="CF2" s="262">
        <v>45870</v>
      </c>
      <c r="CG2" s="262">
        <v>45901</v>
      </c>
      <c r="CH2" s="262">
        <v>45931</v>
      </c>
      <c r="CI2" s="262">
        <v>45962</v>
      </c>
      <c r="CJ2" s="262">
        <v>45992</v>
      </c>
      <c r="CK2" s="262">
        <v>46023</v>
      </c>
      <c r="CL2" s="262">
        <v>46054</v>
      </c>
      <c r="CM2" s="262">
        <v>46082</v>
      </c>
      <c r="CN2" s="262">
        <v>46113</v>
      </c>
      <c r="CO2" s="262">
        <v>46143</v>
      </c>
      <c r="CP2" s="262">
        <v>46174</v>
      </c>
      <c r="CQ2" s="262">
        <v>46204</v>
      </c>
    </row>
    <row r="3" spans="1:95">
      <c r="A3" t="s">
        <v>639</v>
      </c>
      <c r="B3" t="s">
        <v>637</v>
      </c>
      <c r="C3" t="s">
        <v>638</v>
      </c>
      <c r="D3" s="263" t="str">
        <f t="shared" ref="D3:D66" si="0">IF(CQ3="-","-",IFERROR(IF(ROUND(AVERAGE(CO3:CQ3),1)=ROUND(AVERAGE(CL3:CN3),1),"Stable",IF(ROUND(AVERAGE(CO3:CQ3),1)&lt;ROUND(AVERAGE(CL3:CN3),1),"Decreasing",IF(ROUND(AVERAGE(CO3:CQ3),1)&gt;ROUND(AVERAGE(CL3:CN3),1),"Increasing"))),"-"))</f>
        <v>Stable</v>
      </c>
      <c r="E3" s="263">
        <v>8.9</v>
      </c>
      <c r="F3" s="263">
        <v>9</v>
      </c>
      <c r="G3" s="263">
        <v>9</v>
      </c>
      <c r="H3" s="263">
        <v>9</v>
      </c>
      <c r="I3" s="263">
        <v>9</v>
      </c>
      <c r="J3" s="263">
        <v>9</v>
      </c>
      <c r="K3" s="263">
        <v>9</v>
      </c>
      <c r="L3" s="263">
        <v>9</v>
      </c>
      <c r="M3" s="263">
        <v>9</v>
      </c>
      <c r="N3" s="263">
        <v>8.9</v>
      </c>
      <c r="O3" s="263">
        <v>8.9</v>
      </c>
      <c r="P3" s="263">
        <v>8.9</v>
      </c>
      <c r="Q3" s="263">
        <v>8.9</v>
      </c>
      <c r="R3" s="263">
        <v>8.9</v>
      </c>
      <c r="S3" s="263">
        <v>9</v>
      </c>
      <c r="T3" s="263">
        <v>9</v>
      </c>
      <c r="U3" s="263">
        <v>9</v>
      </c>
      <c r="V3" s="263">
        <v>9</v>
      </c>
      <c r="W3" s="263">
        <v>9</v>
      </c>
      <c r="X3" s="263">
        <v>9</v>
      </c>
      <c r="Y3" s="263">
        <v>9</v>
      </c>
      <c r="Z3" s="263">
        <v>9.1</v>
      </c>
      <c r="AA3" s="263">
        <v>9.1</v>
      </c>
      <c r="AB3" s="263">
        <v>9.1</v>
      </c>
      <c r="AC3" s="263">
        <v>9.1999999999999993</v>
      </c>
      <c r="AD3" s="263">
        <v>9.1999999999999993</v>
      </c>
      <c r="AE3" s="263">
        <v>9.1999999999999993</v>
      </c>
      <c r="AF3" s="263">
        <v>9.1999999999999993</v>
      </c>
      <c r="AG3" s="263">
        <v>9.1999999999999993</v>
      </c>
      <c r="AH3" s="263">
        <v>9.3000000000000007</v>
      </c>
      <c r="AI3" s="263">
        <v>9.3000000000000007</v>
      </c>
      <c r="AJ3" s="263">
        <v>9.3000000000000007</v>
      </c>
      <c r="AK3" s="263">
        <v>9.3000000000000007</v>
      </c>
      <c r="AL3" s="263">
        <v>9.3000000000000007</v>
      </c>
      <c r="AM3" s="263">
        <v>9.3000000000000007</v>
      </c>
      <c r="AN3" s="263">
        <v>9.3000000000000007</v>
      </c>
      <c r="AO3" s="263">
        <v>9.1</v>
      </c>
      <c r="AP3" s="263">
        <v>9.1</v>
      </c>
      <c r="AQ3" s="263">
        <v>9.1</v>
      </c>
      <c r="AR3" s="263">
        <v>9</v>
      </c>
      <c r="AS3" s="263">
        <v>8.9</v>
      </c>
      <c r="AT3" s="263">
        <v>9</v>
      </c>
      <c r="AU3" s="263">
        <v>9</v>
      </c>
      <c r="AV3" s="263">
        <v>9</v>
      </c>
      <c r="AW3" s="263">
        <v>9</v>
      </c>
      <c r="AX3" s="263">
        <v>9.1</v>
      </c>
      <c r="AY3" s="263">
        <v>9.1</v>
      </c>
      <c r="AZ3" s="263">
        <v>9.1</v>
      </c>
      <c r="BA3" s="263">
        <v>9.1</v>
      </c>
      <c r="BB3" s="263">
        <v>9.1</v>
      </c>
      <c r="BC3" s="263">
        <v>9</v>
      </c>
      <c r="BD3" s="263">
        <v>9</v>
      </c>
      <c r="BE3" s="263">
        <v>9</v>
      </c>
      <c r="BF3" s="263">
        <v>9.1</v>
      </c>
      <c r="BG3" s="263">
        <v>9</v>
      </c>
      <c r="BH3" s="263">
        <v>9</v>
      </c>
      <c r="BI3" s="263">
        <v>9</v>
      </c>
      <c r="BJ3" s="263">
        <v>8.8000000000000007</v>
      </c>
      <c r="BK3" s="263">
        <v>8.9</v>
      </c>
      <c r="BL3" s="263">
        <v>8.9</v>
      </c>
      <c r="BM3" s="263">
        <v>8.9</v>
      </c>
      <c r="BN3" s="263">
        <v>8.9</v>
      </c>
      <c r="BO3" s="263">
        <v>8.9</v>
      </c>
      <c r="BP3" s="263">
        <v>8.9</v>
      </c>
      <c r="BQ3" s="263">
        <v>8.9</v>
      </c>
      <c r="BR3" s="263">
        <v>8.8000000000000007</v>
      </c>
      <c r="BS3" s="263">
        <v>8.8000000000000007</v>
      </c>
      <c r="BT3" s="263">
        <v>8.8000000000000007</v>
      </c>
      <c r="BU3" s="263">
        <v>8.8000000000000007</v>
      </c>
      <c r="BV3" s="263">
        <v>8.8000000000000007</v>
      </c>
      <c r="BW3" s="263">
        <v>8.8000000000000007</v>
      </c>
      <c r="BX3" s="263">
        <v>8.6999999999999993</v>
      </c>
      <c r="BY3" s="263">
        <v>8.6999999999999993</v>
      </c>
      <c r="BZ3" s="263">
        <v>8.9</v>
      </c>
      <c r="CA3" s="263">
        <v>8.9</v>
      </c>
      <c r="CB3" s="263">
        <v>8.9</v>
      </c>
      <c r="CC3" s="263">
        <v>8.9</v>
      </c>
      <c r="CD3" s="263">
        <v>9.1</v>
      </c>
      <c r="CE3" s="263">
        <v>9.1</v>
      </c>
      <c r="CF3" s="263">
        <v>9.1</v>
      </c>
      <c r="CG3" s="263">
        <v>9.1</v>
      </c>
      <c r="CH3" s="263">
        <v>9.1999999999999993</v>
      </c>
      <c r="CI3" s="263">
        <v>9.1999999999999993</v>
      </c>
      <c r="CJ3" s="263">
        <v>9.1999999999999993</v>
      </c>
      <c r="CK3" s="263">
        <v>9.1999999999999993</v>
      </c>
      <c r="CL3" s="263">
        <v>9.1999999999999993</v>
      </c>
      <c r="CM3" s="263">
        <v>9.1999999999999993</v>
      </c>
      <c r="CN3" s="263">
        <v>9.1</v>
      </c>
      <c r="CO3" s="263">
        <v>9.1</v>
      </c>
      <c r="CP3" s="263">
        <v>9.1999999999999993</v>
      </c>
      <c r="CQ3" s="263">
        <f>_xlfn.IFNA(VLOOKUP(C3,'INFORM Severity - hidden'!$C$5:$G$300,5,FALSE),"-")</f>
        <v>9.1999999999999993</v>
      </c>
    </row>
    <row r="4" spans="1:95">
      <c r="C4" t="s">
        <v>7274</v>
      </c>
      <c r="D4" s="263" t="str">
        <f t="shared" si="0"/>
        <v>-</v>
      </c>
      <c r="E4" s="263">
        <v>8.5</v>
      </c>
      <c r="F4" s="263" t="s">
        <v>7275</v>
      </c>
      <c r="G4" s="263" t="s">
        <v>7275</v>
      </c>
      <c r="H4" s="263" t="s">
        <v>7275</v>
      </c>
      <c r="I4" s="263" t="s">
        <v>7275</v>
      </c>
      <c r="J4" s="263" t="s">
        <v>7275</v>
      </c>
      <c r="K4" s="263" t="s">
        <v>7275</v>
      </c>
      <c r="L4" s="263" t="s">
        <v>7275</v>
      </c>
      <c r="M4" s="263" t="s">
        <v>7275</v>
      </c>
      <c r="N4" s="263" t="s">
        <v>7275</v>
      </c>
      <c r="O4" s="263" t="s">
        <v>7275</v>
      </c>
      <c r="P4" s="263" t="s">
        <v>7275</v>
      </c>
      <c r="Q4" s="263" t="s">
        <v>7275</v>
      </c>
      <c r="R4" s="263" t="s">
        <v>7275</v>
      </c>
      <c r="S4" s="263" t="s">
        <v>7275</v>
      </c>
      <c r="T4" s="263" t="s">
        <v>7275</v>
      </c>
      <c r="U4" s="263" t="s">
        <v>7275</v>
      </c>
      <c r="V4" s="263" t="s">
        <v>7275</v>
      </c>
      <c r="W4" s="263" t="s">
        <v>7275</v>
      </c>
      <c r="X4" s="263" t="s">
        <v>7275</v>
      </c>
      <c r="Y4" s="263" t="s">
        <v>7275</v>
      </c>
      <c r="Z4" s="263" t="s">
        <v>7275</v>
      </c>
      <c r="AA4" s="263" t="s">
        <v>7275</v>
      </c>
      <c r="AB4" s="263" t="s">
        <v>7275</v>
      </c>
      <c r="AC4" s="263" t="s">
        <v>7275</v>
      </c>
      <c r="AD4" s="263" t="s">
        <v>7275</v>
      </c>
      <c r="AE4" s="263" t="s">
        <v>7275</v>
      </c>
      <c r="AF4" s="263" t="s">
        <v>7275</v>
      </c>
      <c r="AG4" s="263" t="s">
        <v>7275</v>
      </c>
      <c r="AH4" s="263" t="s">
        <v>7275</v>
      </c>
      <c r="AI4" s="263" t="s">
        <v>7275</v>
      </c>
      <c r="AJ4" s="263" t="s">
        <v>7275</v>
      </c>
      <c r="AK4" s="263" t="s">
        <v>7275</v>
      </c>
      <c r="AL4" s="263" t="s">
        <v>7275</v>
      </c>
      <c r="AM4" s="263" t="s">
        <v>7275</v>
      </c>
      <c r="AN4" s="263" t="s">
        <v>7275</v>
      </c>
      <c r="AO4" s="263" t="s">
        <v>7275</v>
      </c>
      <c r="AP4" s="263" t="s">
        <v>7275</v>
      </c>
      <c r="AQ4" s="263" t="s">
        <v>7275</v>
      </c>
      <c r="AR4" s="263" t="s">
        <v>7275</v>
      </c>
      <c r="AS4" s="263" t="s">
        <v>7275</v>
      </c>
      <c r="AT4" s="263" t="s">
        <v>7275</v>
      </c>
      <c r="AU4" s="263" t="s">
        <v>7275</v>
      </c>
      <c r="AV4" s="263" t="s">
        <v>7275</v>
      </c>
      <c r="AW4" s="263" t="s">
        <v>7275</v>
      </c>
      <c r="AX4" s="263" t="s">
        <v>7275</v>
      </c>
      <c r="AY4" s="263" t="s">
        <v>7275</v>
      </c>
      <c r="AZ4" s="263" t="s">
        <v>7275</v>
      </c>
      <c r="BA4" s="263" t="s">
        <v>7275</v>
      </c>
      <c r="BB4" s="263" t="s">
        <v>7275</v>
      </c>
      <c r="BC4" s="263" t="s">
        <v>7275</v>
      </c>
      <c r="BD4" s="263" t="s">
        <v>7275</v>
      </c>
      <c r="BE4" s="263" t="s">
        <v>7275</v>
      </c>
      <c r="BF4" s="263" t="s">
        <v>7275</v>
      </c>
      <c r="BG4" s="263" t="s">
        <v>7275</v>
      </c>
      <c r="BH4" s="263" t="s">
        <v>7275</v>
      </c>
      <c r="BI4" s="263" t="s">
        <v>7275</v>
      </c>
      <c r="BJ4" s="263" t="s">
        <v>7275</v>
      </c>
      <c r="BK4" s="263" t="s">
        <v>7275</v>
      </c>
      <c r="BL4" s="263" t="s">
        <v>7275</v>
      </c>
      <c r="BM4" s="263" t="s">
        <v>7275</v>
      </c>
      <c r="BN4" s="263" t="s">
        <v>7275</v>
      </c>
      <c r="BO4" s="263" t="s">
        <v>7275</v>
      </c>
      <c r="BP4" s="263" t="s">
        <v>7275</v>
      </c>
      <c r="BQ4" s="263" t="s">
        <v>7275</v>
      </c>
      <c r="BR4" s="263" t="s">
        <v>7275</v>
      </c>
      <c r="BS4" s="263" t="s">
        <v>7275</v>
      </c>
      <c r="BT4" s="263" t="s">
        <v>7275</v>
      </c>
      <c r="BU4" s="263" t="s">
        <v>7275</v>
      </c>
      <c r="BV4" s="263" t="s">
        <v>7275</v>
      </c>
      <c r="BW4" s="263" t="s">
        <v>7275</v>
      </c>
      <c r="BX4" s="263" t="s">
        <v>7275</v>
      </c>
      <c r="BY4" s="263" t="s">
        <v>7275</v>
      </c>
      <c r="BZ4" s="263" t="s">
        <v>7275</v>
      </c>
      <c r="CA4" s="263" t="s">
        <v>7275</v>
      </c>
      <c r="CB4" s="263" t="s">
        <v>7275</v>
      </c>
      <c r="CC4" s="263" t="s">
        <v>7275</v>
      </c>
      <c r="CD4" s="263" t="s">
        <v>7275</v>
      </c>
      <c r="CE4" s="263" t="s">
        <v>7275</v>
      </c>
      <c r="CF4" s="263" t="s">
        <v>7275</v>
      </c>
      <c r="CG4" s="263" t="s">
        <v>7275</v>
      </c>
      <c r="CH4" s="263" t="s">
        <v>7275</v>
      </c>
      <c r="CI4" s="263" t="s">
        <v>7275</v>
      </c>
      <c r="CJ4" s="263" t="s">
        <v>7275</v>
      </c>
      <c r="CK4" s="263" t="s">
        <v>7275</v>
      </c>
      <c r="CL4" s="263" t="s">
        <v>7275</v>
      </c>
      <c r="CM4" s="263" t="s">
        <v>7275</v>
      </c>
      <c r="CN4" s="263" t="s">
        <v>7275</v>
      </c>
      <c r="CO4" s="263" t="s">
        <v>7275</v>
      </c>
      <c r="CP4" s="263" t="s">
        <v>7275</v>
      </c>
      <c r="CQ4" s="263" t="str">
        <f>_xlfn.IFNA(VLOOKUP(C4,'INFORM Severity - hidden'!$C$5:$G$300,5,FALSE),"-")</f>
        <v>-</v>
      </c>
    </row>
    <row r="5" spans="1:95">
      <c r="C5" t="s">
        <v>7276</v>
      </c>
      <c r="D5" s="263" t="str">
        <f t="shared" si="0"/>
        <v>-</v>
      </c>
      <c r="E5" s="263">
        <v>7.7</v>
      </c>
      <c r="F5" s="263" t="s">
        <v>7275</v>
      </c>
      <c r="G5" s="263" t="s">
        <v>7275</v>
      </c>
      <c r="H5" s="263" t="s">
        <v>7275</v>
      </c>
      <c r="I5" s="263" t="s">
        <v>7275</v>
      </c>
      <c r="J5" s="263" t="s">
        <v>7275</v>
      </c>
      <c r="K5" s="263" t="s">
        <v>7275</v>
      </c>
      <c r="L5" s="263" t="s">
        <v>7275</v>
      </c>
      <c r="M5" s="263" t="s">
        <v>7275</v>
      </c>
      <c r="N5" s="263" t="s">
        <v>7275</v>
      </c>
      <c r="O5" s="263" t="s">
        <v>7275</v>
      </c>
      <c r="P5" s="263" t="s">
        <v>7275</v>
      </c>
      <c r="Q5" s="263" t="s">
        <v>7275</v>
      </c>
      <c r="R5" s="263" t="s">
        <v>7275</v>
      </c>
      <c r="S5" s="263" t="s">
        <v>7275</v>
      </c>
      <c r="T5" s="263" t="s">
        <v>7275</v>
      </c>
      <c r="U5" s="263" t="s">
        <v>7275</v>
      </c>
      <c r="V5" s="263" t="s">
        <v>7275</v>
      </c>
      <c r="W5" s="263" t="s">
        <v>7275</v>
      </c>
      <c r="X5" s="263" t="s">
        <v>7275</v>
      </c>
      <c r="Y5" s="263" t="s">
        <v>7275</v>
      </c>
      <c r="Z5" s="263" t="s">
        <v>7275</v>
      </c>
      <c r="AA5" s="263" t="s">
        <v>7275</v>
      </c>
      <c r="AB5" s="263" t="s">
        <v>7275</v>
      </c>
      <c r="AC5" s="263" t="s">
        <v>7275</v>
      </c>
      <c r="AD5" s="263" t="s">
        <v>7275</v>
      </c>
      <c r="AE5" s="263" t="s">
        <v>7275</v>
      </c>
      <c r="AF5" s="263" t="s">
        <v>7275</v>
      </c>
      <c r="AG5" s="263" t="s">
        <v>7275</v>
      </c>
      <c r="AH5" s="263" t="s">
        <v>7275</v>
      </c>
      <c r="AI5" s="263" t="s">
        <v>7275</v>
      </c>
      <c r="AJ5" s="263" t="s">
        <v>7275</v>
      </c>
      <c r="AK5" s="263" t="s">
        <v>7275</v>
      </c>
      <c r="AL5" s="263" t="s">
        <v>7275</v>
      </c>
      <c r="AM5" s="263" t="s">
        <v>7275</v>
      </c>
      <c r="AN5" s="263" t="s">
        <v>7275</v>
      </c>
      <c r="AO5" s="263" t="s">
        <v>7275</v>
      </c>
      <c r="AP5" s="263" t="s">
        <v>7275</v>
      </c>
      <c r="AQ5" s="263" t="s">
        <v>7275</v>
      </c>
      <c r="AR5" s="263" t="s">
        <v>7275</v>
      </c>
      <c r="AS5" s="263" t="s">
        <v>7275</v>
      </c>
      <c r="AT5" s="263" t="s">
        <v>7275</v>
      </c>
      <c r="AU5" s="263" t="s">
        <v>7275</v>
      </c>
      <c r="AV5" s="263" t="s">
        <v>7275</v>
      </c>
      <c r="AW5" s="263" t="s">
        <v>7275</v>
      </c>
      <c r="AX5" s="263" t="s">
        <v>7275</v>
      </c>
      <c r="AY5" s="263" t="s">
        <v>7275</v>
      </c>
      <c r="AZ5" s="263" t="s">
        <v>7275</v>
      </c>
      <c r="BA5" s="263" t="s">
        <v>7275</v>
      </c>
      <c r="BB5" s="263" t="s">
        <v>7275</v>
      </c>
      <c r="BC5" s="263" t="s">
        <v>7275</v>
      </c>
      <c r="BD5" s="263" t="s">
        <v>7275</v>
      </c>
      <c r="BE5" s="263" t="s">
        <v>7275</v>
      </c>
      <c r="BF5" s="263" t="s">
        <v>7275</v>
      </c>
      <c r="BG5" s="263" t="s">
        <v>7275</v>
      </c>
      <c r="BH5" s="263" t="s">
        <v>7275</v>
      </c>
      <c r="BI5" s="263" t="s">
        <v>7275</v>
      </c>
      <c r="BJ5" s="263" t="s">
        <v>7275</v>
      </c>
      <c r="BK5" s="263" t="s">
        <v>7275</v>
      </c>
      <c r="BL5" s="263" t="s">
        <v>7275</v>
      </c>
      <c r="BM5" s="263" t="s">
        <v>7275</v>
      </c>
      <c r="BN5" s="263" t="s">
        <v>7275</v>
      </c>
      <c r="BO5" s="263" t="s">
        <v>7275</v>
      </c>
      <c r="BP5" s="263" t="s">
        <v>7275</v>
      </c>
      <c r="BQ5" s="263" t="s">
        <v>7275</v>
      </c>
      <c r="BR5" s="263" t="s">
        <v>7275</v>
      </c>
      <c r="BS5" s="263" t="s">
        <v>7275</v>
      </c>
      <c r="BT5" s="263" t="s">
        <v>7275</v>
      </c>
      <c r="BU5" s="263" t="s">
        <v>7275</v>
      </c>
      <c r="BV5" s="263" t="s">
        <v>7275</v>
      </c>
      <c r="BW5" s="263" t="s">
        <v>7275</v>
      </c>
      <c r="BX5" s="263" t="s">
        <v>7275</v>
      </c>
      <c r="BY5" s="263" t="s">
        <v>7275</v>
      </c>
      <c r="BZ5" s="263" t="s">
        <v>7275</v>
      </c>
      <c r="CA5" s="263" t="s">
        <v>7275</v>
      </c>
      <c r="CB5" s="263" t="s">
        <v>7275</v>
      </c>
      <c r="CC5" s="263" t="s">
        <v>7275</v>
      </c>
      <c r="CD5" s="263" t="s">
        <v>7275</v>
      </c>
      <c r="CE5" s="263" t="s">
        <v>7275</v>
      </c>
      <c r="CF5" s="263" t="s">
        <v>7275</v>
      </c>
      <c r="CG5" s="263" t="s">
        <v>7275</v>
      </c>
      <c r="CH5" s="263" t="s">
        <v>7275</v>
      </c>
      <c r="CI5" s="263" t="s">
        <v>7275</v>
      </c>
      <c r="CJ5" s="263" t="s">
        <v>7275</v>
      </c>
      <c r="CK5" s="263" t="s">
        <v>7275</v>
      </c>
      <c r="CL5" s="263" t="s">
        <v>7275</v>
      </c>
      <c r="CM5" s="263" t="s">
        <v>7275</v>
      </c>
      <c r="CN5" s="263" t="s">
        <v>7275</v>
      </c>
      <c r="CO5" s="263" t="s">
        <v>7275</v>
      </c>
      <c r="CP5" s="263" t="s">
        <v>7275</v>
      </c>
      <c r="CQ5" s="263" t="str">
        <f>_xlfn.IFNA(VLOOKUP(C5,'INFORM Severity - hidden'!$C$5:$G$300,5,FALSE),"-")</f>
        <v>-</v>
      </c>
    </row>
    <row r="6" spans="1:95">
      <c r="C6" t="s">
        <v>7277</v>
      </c>
      <c r="D6" s="263" t="str">
        <f t="shared" si="0"/>
        <v>-</v>
      </c>
      <c r="E6" s="263" t="s">
        <v>7275</v>
      </c>
      <c r="F6" s="263" t="s">
        <v>7275</v>
      </c>
      <c r="G6" s="263">
        <v>4.7</v>
      </c>
      <c r="H6" s="263">
        <v>4.7</v>
      </c>
      <c r="I6" s="263" t="s">
        <v>7275</v>
      </c>
      <c r="J6" s="263" t="s">
        <v>7275</v>
      </c>
      <c r="K6" s="263" t="s">
        <v>7275</v>
      </c>
      <c r="L6" s="263" t="s">
        <v>7275</v>
      </c>
      <c r="M6" s="263" t="s">
        <v>7275</v>
      </c>
      <c r="N6" s="263" t="s">
        <v>7275</v>
      </c>
      <c r="O6" s="263" t="s">
        <v>7275</v>
      </c>
      <c r="P6" s="263" t="s">
        <v>7275</v>
      </c>
      <c r="Q6" s="263" t="s">
        <v>7275</v>
      </c>
      <c r="R6" s="263" t="s">
        <v>7275</v>
      </c>
      <c r="S6" s="263" t="s">
        <v>7275</v>
      </c>
      <c r="T6" s="263" t="s">
        <v>7275</v>
      </c>
      <c r="U6" s="263" t="s">
        <v>7275</v>
      </c>
      <c r="V6" s="263" t="s">
        <v>7275</v>
      </c>
      <c r="W6" s="263" t="s">
        <v>7275</v>
      </c>
      <c r="X6" s="263" t="s">
        <v>7275</v>
      </c>
      <c r="Y6" s="263" t="s">
        <v>7275</v>
      </c>
      <c r="Z6" s="263" t="s">
        <v>7275</v>
      </c>
      <c r="AA6" s="263" t="s">
        <v>7275</v>
      </c>
      <c r="AB6" s="263" t="s">
        <v>7275</v>
      </c>
      <c r="AC6" s="263" t="s">
        <v>7275</v>
      </c>
      <c r="AD6" s="263" t="s">
        <v>7275</v>
      </c>
      <c r="AE6" s="263" t="s">
        <v>7275</v>
      </c>
      <c r="AF6" s="263" t="s">
        <v>7275</v>
      </c>
      <c r="AG6" s="263" t="s">
        <v>7275</v>
      </c>
      <c r="AH6" s="263" t="s">
        <v>7275</v>
      </c>
      <c r="AI6" s="263" t="s">
        <v>7275</v>
      </c>
      <c r="AJ6" s="263" t="s">
        <v>7275</v>
      </c>
      <c r="AK6" s="263" t="s">
        <v>7275</v>
      </c>
      <c r="AL6" s="263" t="s">
        <v>7275</v>
      </c>
      <c r="AM6" s="263" t="s">
        <v>7275</v>
      </c>
      <c r="AN6" s="263" t="s">
        <v>7275</v>
      </c>
      <c r="AO6" s="263" t="s">
        <v>7275</v>
      </c>
      <c r="AP6" s="263" t="s">
        <v>7275</v>
      </c>
      <c r="AQ6" s="263" t="s">
        <v>7275</v>
      </c>
      <c r="AR6" s="263" t="s">
        <v>7275</v>
      </c>
      <c r="AS6" s="263" t="s">
        <v>7275</v>
      </c>
      <c r="AT6" s="263" t="s">
        <v>7275</v>
      </c>
      <c r="AU6" s="263" t="s">
        <v>7275</v>
      </c>
      <c r="AV6" s="263" t="s">
        <v>7275</v>
      </c>
      <c r="AW6" s="263" t="s">
        <v>7275</v>
      </c>
      <c r="AX6" s="263" t="s">
        <v>7275</v>
      </c>
      <c r="AY6" s="263" t="s">
        <v>7275</v>
      </c>
      <c r="AZ6" s="263" t="s">
        <v>7275</v>
      </c>
      <c r="BA6" s="263" t="s">
        <v>7275</v>
      </c>
      <c r="BB6" s="263" t="s">
        <v>7275</v>
      </c>
      <c r="BC6" s="263" t="s">
        <v>7275</v>
      </c>
      <c r="BD6" s="263" t="s">
        <v>7275</v>
      </c>
      <c r="BE6" s="263" t="s">
        <v>7275</v>
      </c>
      <c r="BF6" s="263" t="s">
        <v>7275</v>
      </c>
      <c r="BG6" s="263" t="s">
        <v>7275</v>
      </c>
      <c r="BH6" s="263" t="s">
        <v>7275</v>
      </c>
      <c r="BI6" s="263" t="s">
        <v>7275</v>
      </c>
      <c r="BJ6" s="263" t="s">
        <v>7275</v>
      </c>
      <c r="BK6" s="263" t="s">
        <v>7275</v>
      </c>
      <c r="BL6" s="263" t="s">
        <v>7275</v>
      </c>
      <c r="BM6" s="263" t="s">
        <v>7275</v>
      </c>
      <c r="BN6" s="263" t="s">
        <v>7275</v>
      </c>
      <c r="BO6" s="263" t="s">
        <v>7275</v>
      </c>
      <c r="BP6" s="263" t="s">
        <v>7275</v>
      </c>
      <c r="BQ6" s="263" t="s">
        <v>7275</v>
      </c>
      <c r="BR6" s="263" t="s">
        <v>7275</v>
      </c>
      <c r="BS6" s="263" t="s">
        <v>7275</v>
      </c>
      <c r="BT6" s="263" t="s">
        <v>7275</v>
      </c>
      <c r="BU6" s="263" t="s">
        <v>7275</v>
      </c>
      <c r="BV6" s="263" t="s">
        <v>7275</v>
      </c>
      <c r="BW6" s="263" t="s">
        <v>7275</v>
      </c>
      <c r="BX6" s="263" t="s">
        <v>7275</v>
      </c>
      <c r="BY6" s="263" t="s">
        <v>7275</v>
      </c>
      <c r="BZ6" s="263" t="s">
        <v>7275</v>
      </c>
      <c r="CA6" s="263" t="s">
        <v>7275</v>
      </c>
      <c r="CB6" s="263" t="s">
        <v>7275</v>
      </c>
      <c r="CC6" s="263" t="s">
        <v>7275</v>
      </c>
      <c r="CD6" s="263" t="s">
        <v>7275</v>
      </c>
      <c r="CE6" s="263" t="s">
        <v>7275</v>
      </c>
      <c r="CF6" s="263" t="s">
        <v>7275</v>
      </c>
      <c r="CG6" s="263" t="s">
        <v>7275</v>
      </c>
      <c r="CH6" s="263" t="s">
        <v>7275</v>
      </c>
      <c r="CI6" s="263" t="s">
        <v>7275</v>
      </c>
      <c r="CJ6" s="263" t="s">
        <v>7275</v>
      </c>
      <c r="CK6" s="263" t="s">
        <v>7275</v>
      </c>
      <c r="CL6" s="263" t="s">
        <v>7275</v>
      </c>
      <c r="CM6" s="263" t="s">
        <v>7275</v>
      </c>
      <c r="CN6" s="263" t="s">
        <v>7275</v>
      </c>
      <c r="CO6" s="263" t="s">
        <v>7275</v>
      </c>
      <c r="CP6" s="263" t="s">
        <v>7275</v>
      </c>
      <c r="CQ6" s="263" t="str">
        <f>_xlfn.IFNA(VLOOKUP(C6,'INFORM Severity - hidden'!$C$5:$G$300,5,FALSE),"-")</f>
        <v>-</v>
      </c>
    </row>
    <row r="7" spans="1:95">
      <c r="C7" t="s">
        <v>7278</v>
      </c>
      <c r="D7" s="263" t="str">
        <f t="shared" si="0"/>
        <v>-</v>
      </c>
      <c r="E7" s="263" t="s">
        <v>7275</v>
      </c>
      <c r="F7" s="263" t="s">
        <v>7275</v>
      </c>
      <c r="G7" s="263" t="s">
        <v>7275</v>
      </c>
      <c r="H7" s="263" t="s">
        <v>7275</v>
      </c>
      <c r="I7" s="263" t="s">
        <v>7275</v>
      </c>
      <c r="J7" s="263" t="s">
        <v>7275</v>
      </c>
      <c r="K7" s="263" t="s">
        <v>7275</v>
      </c>
      <c r="L7" s="263" t="s">
        <v>7275</v>
      </c>
      <c r="M7" s="263" t="s">
        <v>7275</v>
      </c>
      <c r="N7" s="263" t="s">
        <v>7275</v>
      </c>
      <c r="O7" s="263" t="s">
        <v>7275</v>
      </c>
      <c r="P7" s="263" t="s">
        <v>7275</v>
      </c>
      <c r="Q7" s="263" t="s">
        <v>7275</v>
      </c>
      <c r="R7" s="263" t="s">
        <v>7275</v>
      </c>
      <c r="S7" s="263" t="s">
        <v>7275</v>
      </c>
      <c r="T7" s="263" t="s">
        <v>7275</v>
      </c>
      <c r="U7" s="263" t="s">
        <v>7275</v>
      </c>
      <c r="V7" s="263" t="s">
        <v>7275</v>
      </c>
      <c r="W7" s="263" t="s">
        <v>7275</v>
      </c>
      <c r="X7" s="263" t="s">
        <v>7275</v>
      </c>
      <c r="Y7" s="263" t="s">
        <v>7275</v>
      </c>
      <c r="Z7" s="263" t="s">
        <v>7275</v>
      </c>
      <c r="AA7" s="263" t="s">
        <v>7275</v>
      </c>
      <c r="AB7" s="263" t="s">
        <v>7275</v>
      </c>
      <c r="AC7" s="263" t="s">
        <v>7275</v>
      </c>
      <c r="AD7" s="263" t="s">
        <v>7275</v>
      </c>
      <c r="AE7" s="263" t="s">
        <v>7275</v>
      </c>
      <c r="AF7" s="263" t="s">
        <v>7275</v>
      </c>
      <c r="AG7" s="263" t="s">
        <v>7275</v>
      </c>
      <c r="AH7" s="263" t="s">
        <v>7275</v>
      </c>
      <c r="AI7" s="263" t="s">
        <v>7275</v>
      </c>
      <c r="AJ7" s="263" t="s">
        <v>7275</v>
      </c>
      <c r="AK7" s="263" t="s">
        <v>7275</v>
      </c>
      <c r="AL7" s="263" t="s">
        <v>7275</v>
      </c>
      <c r="AM7" s="263" t="s">
        <v>7275</v>
      </c>
      <c r="AN7" s="263" t="s">
        <v>7275</v>
      </c>
      <c r="AO7" s="263" t="s">
        <v>7275</v>
      </c>
      <c r="AP7" s="263" t="s">
        <v>7275</v>
      </c>
      <c r="AQ7" s="263" t="s">
        <v>7275</v>
      </c>
      <c r="AR7" s="263" t="s">
        <v>7275</v>
      </c>
      <c r="AS7" s="263" t="s">
        <v>7275</v>
      </c>
      <c r="AT7" s="263">
        <v>6</v>
      </c>
      <c r="AU7" s="263">
        <v>6</v>
      </c>
      <c r="AV7" s="263">
        <v>6</v>
      </c>
      <c r="AW7" s="263">
        <v>6</v>
      </c>
      <c r="AX7" s="263">
        <v>6</v>
      </c>
      <c r="AY7" s="263">
        <v>6</v>
      </c>
      <c r="AZ7" s="263">
        <v>6</v>
      </c>
      <c r="BA7" s="263">
        <v>6</v>
      </c>
      <c r="BB7" s="263">
        <v>6</v>
      </c>
      <c r="BC7" s="263">
        <v>6</v>
      </c>
      <c r="BD7" s="263" t="s">
        <v>7275</v>
      </c>
      <c r="BE7" s="263" t="s">
        <v>7275</v>
      </c>
      <c r="BF7" s="263" t="s">
        <v>7275</v>
      </c>
      <c r="BG7" s="263" t="s">
        <v>7275</v>
      </c>
      <c r="BH7" s="263" t="s">
        <v>7275</v>
      </c>
      <c r="BI7" s="263" t="s">
        <v>7275</v>
      </c>
      <c r="BJ7" s="263" t="s">
        <v>7275</v>
      </c>
      <c r="BK7" s="263" t="s">
        <v>7275</v>
      </c>
      <c r="BL7" s="263" t="s">
        <v>7275</v>
      </c>
      <c r="BM7" s="263" t="s">
        <v>7275</v>
      </c>
      <c r="BN7" s="263" t="s">
        <v>7275</v>
      </c>
      <c r="BO7" s="263" t="s">
        <v>7275</v>
      </c>
      <c r="BP7" s="263" t="s">
        <v>7275</v>
      </c>
      <c r="BQ7" s="263" t="s">
        <v>7275</v>
      </c>
      <c r="BR7" s="263" t="s">
        <v>7275</v>
      </c>
      <c r="BS7" s="263" t="s">
        <v>7275</v>
      </c>
      <c r="BT7" s="263" t="s">
        <v>7275</v>
      </c>
      <c r="BU7" s="263" t="s">
        <v>7275</v>
      </c>
      <c r="BV7" s="263" t="s">
        <v>7275</v>
      </c>
      <c r="BW7" s="263" t="s">
        <v>7275</v>
      </c>
      <c r="BX7" s="263" t="s">
        <v>7275</v>
      </c>
      <c r="BY7" s="263" t="s">
        <v>7275</v>
      </c>
      <c r="BZ7" s="263" t="s">
        <v>7275</v>
      </c>
      <c r="CA7" s="263" t="s">
        <v>7275</v>
      </c>
      <c r="CB7" s="263" t="s">
        <v>7275</v>
      </c>
      <c r="CC7" s="263" t="s">
        <v>7275</v>
      </c>
      <c r="CD7" s="263" t="s">
        <v>7275</v>
      </c>
      <c r="CE7" s="263" t="s">
        <v>7275</v>
      </c>
      <c r="CF7" s="263" t="s">
        <v>7275</v>
      </c>
      <c r="CG7" s="263" t="s">
        <v>7275</v>
      </c>
      <c r="CH7" s="263" t="s">
        <v>7275</v>
      </c>
      <c r="CI7" s="263" t="s">
        <v>7275</v>
      </c>
      <c r="CJ7" s="263" t="s">
        <v>7275</v>
      </c>
      <c r="CK7" s="263" t="s">
        <v>7275</v>
      </c>
      <c r="CL7" s="263" t="s">
        <v>7275</v>
      </c>
      <c r="CM7" s="263" t="s">
        <v>7275</v>
      </c>
      <c r="CN7" s="263" t="s">
        <v>7275</v>
      </c>
      <c r="CO7" s="263" t="s">
        <v>7275</v>
      </c>
      <c r="CP7" s="263" t="s">
        <v>7275</v>
      </c>
      <c r="CQ7" s="263" t="str">
        <f>_xlfn.IFNA(VLOOKUP(C7,'INFORM Severity - hidden'!$C$5:$G$300,5,FALSE),"-")</f>
        <v>-</v>
      </c>
    </row>
    <row r="8" spans="1:95">
      <c r="C8" t="s">
        <v>7279</v>
      </c>
      <c r="D8" s="263" t="str">
        <f t="shared" si="0"/>
        <v>-</v>
      </c>
      <c r="E8" s="263" t="s">
        <v>7275</v>
      </c>
      <c r="F8" s="263" t="s">
        <v>7275</v>
      </c>
      <c r="G8" s="263" t="s">
        <v>7275</v>
      </c>
      <c r="H8" s="263" t="s">
        <v>7275</v>
      </c>
      <c r="I8" s="263" t="s">
        <v>7275</v>
      </c>
      <c r="J8" s="263" t="s">
        <v>7275</v>
      </c>
      <c r="K8" s="263" t="s">
        <v>7275</v>
      </c>
      <c r="L8" s="263" t="s">
        <v>7275</v>
      </c>
      <c r="M8" s="263" t="s">
        <v>7275</v>
      </c>
      <c r="N8" s="263" t="s">
        <v>7275</v>
      </c>
      <c r="O8" s="263" t="s">
        <v>7275</v>
      </c>
      <c r="P8" s="263" t="s">
        <v>7275</v>
      </c>
      <c r="Q8" s="263" t="s">
        <v>7275</v>
      </c>
      <c r="R8" s="263" t="s">
        <v>7275</v>
      </c>
      <c r="S8" s="263" t="s">
        <v>7275</v>
      </c>
      <c r="T8" s="263" t="s">
        <v>7275</v>
      </c>
      <c r="U8" s="263" t="s">
        <v>7275</v>
      </c>
      <c r="V8" s="263" t="s">
        <v>7275</v>
      </c>
      <c r="W8" s="263" t="s">
        <v>7275</v>
      </c>
      <c r="X8" s="263" t="s">
        <v>7275</v>
      </c>
      <c r="Y8" s="263" t="s">
        <v>7275</v>
      </c>
      <c r="Z8" s="263" t="s">
        <v>7275</v>
      </c>
      <c r="AA8" s="263" t="s">
        <v>7275</v>
      </c>
      <c r="AB8" s="263" t="s">
        <v>7275</v>
      </c>
      <c r="AC8" s="263" t="s">
        <v>7275</v>
      </c>
      <c r="AD8" s="263" t="s">
        <v>7275</v>
      </c>
      <c r="AE8" s="263" t="s">
        <v>7275</v>
      </c>
      <c r="AF8" s="263" t="s">
        <v>7275</v>
      </c>
      <c r="AG8" s="263" t="s">
        <v>7275</v>
      </c>
      <c r="AH8" s="263" t="s">
        <v>7275</v>
      </c>
      <c r="AI8" s="263" t="s">
        <v>7275</v>
      </c>
      <c r="AJ8" s="263" t="s">
        <v>7275</v>
      </c>
      <c r="AK8" s="263" t="s">
        <v>7275</v>
      </c>
      <c r="AL8" s="263" t="s">
        <v>7275</v>
      </c>
      <c r="AM8" s="263" t="s">
        <v>7275</v>
      </c>
      <c r="AN8" s="263" t="s">
        <v>7275</v>
      </c>
      <c r="AO8" s="263" t="s">
        <v>7275</v>
      </c>
      <c r="AP8" s="263" t="s">
        <v>7275</v>
      </c>
      <c r="AQ8" s="263" t="s">
        <v>7275</v>
      </c>
      <c r="AR8" s="263" t="s">
        <v>7275</v>
      </c>
      <c r="AS8" s="263" t="s">
        <v>7275</v>
      </c>
      <c r="AT8" s="263" t="s">
        <v>7275</v>
      </c>
      <c r="AU8" s="263" t="s">
        <v>7275</v>
      </c>
      <c r="AV8" s="263" t="s">
        <v>7275</v>
      </c>
      <c r="AW8" s="263" t="s">
        <v>7275</v>
      </c>
      <c r="AX8" s="263" t="s">
        <v>7275</v>
      </c>
      <c r="AY8" s="263" t="s">
        <v>7275</v>
      </c>
      <c r="AZ8" s="263" t="s">
        <v>7275</v>
      </c>
      <c r="BA8" s="263" t="s">
        <v>7275</v>
      </c>
      <c r="BB8" s="263" t="s">
        <v>7275</v>
      </c>
      <c r="BC8" s="263" t="s">
        <v>7275</v>
      </c>
      <c r="BD8" s="263" t="s">
        <v>7275</v>
      </c>
      <c r="BE8" s="263" t="s">
        <v>7275</v>
      </c>
      <c r="BF8" s="263" t="s">
        <v>7275</v>
      </c>
      <c r="BG8" s="263" t="s">
        <v>7275</v>
      </c>
      <c r="BH8" s="263" t="s">
        <v>7275</v>
      </c>
      <c r="BI8" s="263" t="s">
        <v>7275</v>
      </c>
      <c r="BJ8" s="263">
        <v>5.9</v>
      </c>
      <c r="BK8" s="263">
        <v>6.1</v>
      </c>
      <c r="BL8" s="263">
        <v>6.1</v>
      </c>
      <c r="BM8" s="263">
        <v>6.2</v>
      </c>
      <c r="BN8" s="263">
        <v>5.7</v>
      </c>
      <c r="BO8" s="263">
        <v>5.7</v>
      </c>
      <c r="BP8" s="263">
        <v>5.7</v>
      </c>
      <c r="BQ8" s="263">
        <v>5.7</v>
      </c>
      <c r="BR8" s="263">
        <v>5.3</v>
      </c>
      <c r="BS8" s="263">
        <v>5.3</v>
      </c>
      <c r="BT8" s="263">
        <v>5.3</v>
      </c>
      <c r="BU8" s="263">
        <v>5.3</v>
      </c>
      <c r="BV8" s="263">
        <v>5.7</v>
      </c>
      <c r="BW8" s="263" t="s">
        <v>7275</v>
      </c>
      <c r="BX8" s="263" t="s">
        <v>7275</v>
      </c>
      <c r="BY8" s="263" t="s">
        <v>7275</v>
      </c>
      <c r="BZ8" s="263" t="s">
        <v>7275</v>
      </c>
      <c r="CA8" s="263" t="s">
        <v>7275</v>
      </c>
      <c r="CB8" s="263" t="s">
        <v>7275</v>
      </c>
      <c r="CC8" s="263" t="s">
        <v>7275</v>
      </c>
      <c r="CD8" s="263" t="s">
        <v>7275</v>
      </c>
      <c r="CE8" s="263" t="s">
        <v>7275</v>
      </c>
      <c r="CF8" s="263" t="s">
        <v>7275</v>
      </c>
      <c r="CG8" s="263" t="s">
        <v>7275</v>
      </c>
      <c r="CH8" s="263" t="s">
        <v>7275</v>
      </c>
      <c r="CI8" s="263" t="s">
        <v>7275</v>
      </c>
      <c r="CJ8" s="263" t="s">
        <v>7275</v>
      </c>
      <c r="CK8" s="263" t="s">
        <v>7275</v>
      </c>
      <c r="CL8" s="263" t="s">
        <v>7275</v>
      </c>
      <c r="CM8" s="263" t="s">
        <v>7275</v>
      </c>
      <c r="CN8" s="263" t="s">
        <v>7275</v>
      </c>
      <c r="CO8" s="263" t="s">
        <v>7275</v>
      </c>
      <c r="CP8" s="263" t="s">
        <v>7275</v>
      </c>
      <c r="CQ8" s="263" t="str">
        <f>_xlfn.IFNA(VLOOKUP(C8,'INFORM Severity - hidden'!$C$5:$G$300,5,FALSE),"-")</f>
        <v>-</v>
      </c>
    </row>
    <row r="9" spans="1:95">
      <c r="C9" t="s">
        <v>7280</v>
      </c>
      <c r="D9" s="263" t="str">
        <f t="shared" si="0"/>
        <v>-</v>
      </c>
      <c r="E9" s="263" t="s">
        <v>7275</v>
      </c>
      <c r="F9" s="263" t="s">
        <v>7275</v>
      </c>
      <c r="G9" s="263" t="s">
        <v>7275</v>
      </c>
      <c r="H9" s="263" t="s">
        <v>7275</v>
      </c>
      <c r="I9" s="263" t="s">
        <v>7275</v>
      </c>
      <c r="J9" s="263" t="s">
        <v>7275</v>
      </c>
      <c r="K9" s="263" t="s">
        <v>7275</v>
      </c>
      <c r="L9" s="263" t="s">
        <v>7275</v>
      </c>
      <c r="M9" s="263" t="s">
        <v>7275</v>
      </c>
      <c r="N9" s="263" t="s">
        <v>7275</v>
      </c>
      <c r="O9" s="263" t="s">
        <v>7275</v>
      </c>
      <c r="P9" s="263" t="s">
        <v>7275</v>
      </c>
      <c r="Q9" s="263" t="s">
        <v>7275</v>
      </c>
      <c r="R9" s="263" t="s">
        <v>7275</v>
      </c>
      <c r="S9" s="263" t="s">
        <v>7275</v>
      </c>
      <c r="T9" s="263" t="s">
        <v>7275</v>
      </c>
      <c r="U9" s="263" t="s">
        <v>7275</v>
      </c>
      <c r="V9" s="263" t="s">
        <v>7275</v>
      </c>
      <c r="W9" s="263" t="s">
        <v>7275</v>
      </c>
      <c r="X9" s="263" t="s">
        <v>7275</v>
      </c>
      <c r="Y9" s="263" t="s">
        <v>7275</v>
      </c>
      <c r="Z9" s="263" t="s">
        <v>7275</v>
      </c>
      <c r="AA9" s="263" t="s">
        <v>7275</v>
      </c>
      <c r="AB9" s="263" t="s">
        <v>7275</v>
      </c>
      <c r="AC9" s="263" t="s">
        <v>7275</v>
      </c>
      <c r="AD9" s="263" t="s">
        <v>7275</v>
      </c>
      <c r="AE9" s="263" t="s">
        <v>7275</v>
      </c>
      <c r="AF9" s="263" t="s">
        <v>7275</v>
      </c>
      <c r="AG9" s="263" t="s">
        <v>7275</v>
      </c>
      <c r="AH9" s="263" t="s">
        <v>7275</v>
      </c>
      <c r="AI9" s="263" t="s">
        <v>7275</v>
      </c>
      <c r="AJ9" s="263" t="s">
        <v>7275</v>
      </c>
      <c r="AK9" s="263" t="s">
        <v>7275</v>
      </c>
      <c r="AL9" s="263" t="s">
        <v>7275</v>
      </c>
      <c r="AM9" s="263" t="s">
        <v>7275</v>
      </c>
      <c r="AN9" s="263" t="s">
        <v>7275</v>
      </c>
      <c r="AO9" s="263" t="s">
        <v>7275</v>
      </c>
      <c r="AP9" s="263" t="s">
        <v>7275</v>
      </c>
      <c r="AQ9" s="263" t="s">
        <v>7275</v>
      </c>
      <c r="AR9" s="263" t="s">
        <v>7275</v>
      </c>
      <c r="AS9" s="263" t="s">
        <v>7275</v>
      </c>
      <c r="AT9" s="263" t="s">
        <v>7275</v>
      </c>
      <c r="AU9" s="263" t="s">
        <v>7275</v>
      </c>
      <c r="AV9" s="263" t="s">
        <v>7275</v>
      </c>
      <c r="AW9" s="263" t="s">
        <v>7275</v>
      </c>
      <c r="AX9" s="263" t="s">
        <v>7275</v>
      </c>
      <c r="AY9" s="263" t="s">
        <v>7275</v>
      </c>
      <c r="AZ9" s="263" t="s">
        <v>7275</v>
      </c>
      <c r="BA9" s="263" t="s">
        <v>7275</v>
      </c>
      <c r="BB9" s="263" t="s">
        <v>7275</v>
      </c>
      <c r="BC9" s="263" t="s">
        <v>7275</v>
      </c>
      <c r="BD9" s="263" t="s">
        <v>7275</v>
      </c>
      <c r="BE9" s="263" t="s">
        <v>7275</v>
      </c>
      <c r="BF9" s="263" t="s">
        <v>7275</v>
      </c>
      <c r="BG9" s="263" t="s">
        <v>7275</v>
      </c>
      <c r="BH9" s="263" t="s">
        <v>7275</v>
      </c>
      <c r="BI9" s="263" t="s">
        <v>7275</v>
      </c>
      <c r="BJ9" s="263" t="s">
        <v>7275</v>
      </c>
      <c r="BK9" s="263" t="s">
        <v>7275</v>
      </c>
      <c r="BL9" s="263" t="s">
        <v>7275</v>
      </c>
      <c r="BM9" s="263" t="s">
        <v>7275</v>
      </c>
      <c r="BN9" s="263" t="s">
        <v>7275</v>
      </c>
      <c r="BO9" s="263" t="s">
        <v>7275</v>
      </c>
      <c r="BP9" s="263" t="s">
        <v>7275</v>
      </c>
      <c r="BQ9" s="263" t="s">
        <v>7275</v>
      </c>
      <c r="BR9" s="263" t="s">
        <v>7275</v>
      </c>
      <c r="BS9" s="263" t="s">
        <v>7275</v>
      </c>
      <c r="BT9" s="263" t="s">
        <v>7275</v>
      </c>
      <c r="BU9" s="263" t="s">
        <v>7275</v>
      </c>
      <c r="BV9" s="263" t="s">
        <v>7275</v>
      </c>
      <c r="BW9" s="263" t="s">
        <v>7275</v>
      </c>
      <c r="BX9" s="263" t="s">
        <v>7275</v>
      </c>
      <c r="BY9" s="263" t="s">
        <v>7275</v>
      </c>
      <c r="BZ9" s="263" t="s">
        <v>7275</v>
      </c>
      <c r="CA9" s="263" t="s">
        <v>7275</v>
      </c>
      <c r="CB9" s="263" t="s">
        <v>7275</v>
      </c>
      <c r="CC9" s="263" t="s">
        <v>7275</v>
      </c>
      <c r="CD9" s="263" t="s">
        <v>7275</v>
      </c>
      <c r="CE9" s="263" t="s">
        <v>7275</v>
      </c>
      <c r="CF9" s="263" t="s">
        <v>7275</v>
      </c>
      <c r="CG9" s="263">
        <v>7</v>
      </c>
      <c r="CH9" s="263">
        <v>7</v>
      </c>
      <c r="CI9" s="263">
        <v>7</v>
      </c>
      <c r="CJ9" s="263">
        <v>7</v>
      </c>
      <c r="CK9" s="263" t="s">
        <v>7275</v>
      </c>
      <c r="CL9" s="263" t="s">
        <v>7275</v>
      </c>
      <c r="CM9" s="263" t="s">
        <v>7275</v>
      </c>
      <c r="CN9" s="263" t="s">
        <v>7275</v>
      </c>
      <c r="CO9" s="263" t="s">
        <v>7275</v>
      </c>
      <c r="CP9" s="263" t="s">
        <v>7275</v>
      </c>
      <c r="CQ9" s="263" t="str">
        <f>_xlfn.IFNA(VLOOKUP(C9,'INFORM Severity - hidden'!$C$5:$G$300,5,FALSE),"-")</f>
        <v>-</v>
      </c>
    </row>
    <row r="10" spans="1:95">
      <c r="C10" t="s">
        <v>7281</v>
      </c>
      <c r="D10" s="263" t="str">
        <f t="shared" si="0"/>
        <v>-</v>
      </c>
      <c r="E10" s="263" t="s">
        <v>7275</v>
      </c>
      <c r="F10" s="263" t="s">
        <v>7275</v>
      </c>
      <c r="G10" s="263" t="s">
        <v>7275</v>
      </c>
      <c r="H10" s="263" t="s">
        <v>7275</v>
      </c>
      <c r="I10" s="263" t="s">
        <v>7275</v>
      </c>
      <c r="J10" s="263" t="s">
        <v>7275</v>
      </c>
      <c r="K10" s="263" t="s">
        <v>7275</v>
      </c>
      <c r="L10" s="263" t="s">
        <v>7275</v>
      </c>
      <c r="M10" s="263" t="s">
        <v>7275</v>
      </c>
      <c r="N10" s="263" t="s">
        <v>7275</v>
      </c>
      <c r="O10" s="263" t="s">
        <v>7275</v>
      </c>
      <c r="P10" s="263" t="s">
        <v>7275</v>
      </c>
      <c r="Q10" s="263" t="s">
        <v>7275</v>
      </c>
      <c r="R10" s="263" t="s">
        <v>7275</v>
      </c>
      <c r="S10" s="263" t="s">
        <v>7275</v>
      </c>
      <c r="T10" s="263" t="s">
        <v>7275</v>
      </c>
      <c r="U10" s="263" t="s">
        <v>7275</v>
      </c>
      <c r="V10" s="263" t="s">
        <v>7275</v>
      </c>
      <c r="W10" s="263" t="s">
        <v>7275</v>
      </c>
      <c r="X10" s="263" t="s">
        <v>7275</v>
      </c>
      <c r="Y10" s="263" t="s">
        <v>7275</v>
      </c>
      <c r="Z10" s="263" t="s">
        <v>7275</v>
      </c>
      <c r="AA10" s="263" t="s">
        <v>7275</v>
      </c>
      <c r="AB10" s="263" t="s">
        <v>7275</v>
      </c>
      <c r="AC10" s="263" t="s">
        <v>7275</v>
      </c>
      <c r="AD10" s="263" t="s">
        <v>7275</v>
      </c>
      <c r="AE10" s="263" t="s">
        <v>7275</v>
      </c>
      <c r="AF10" s="263" t="s">
        <v>7275</v>
      </c>
      <c r="AG10" s="263" t="s">
        <v>7275</v>
      </c>
      <c r="AH10" s="263" t="s">
        <v>7275</v>
      </c>
      <c r="AI10" s="263" t="s">
        <v>7275</v>
      </c>
      <c r="AJ10" s="263" t="s">
        <v>7275</v>
      </c>
      <c r="AK10" s="263" t="s">
        <v>7275</v>
      </c>
      <c r="AL10" s="263" t="s">
        <v>7275</v>
      </c>
      <c r="AM10" s="263" t="s">
        <v>7275</v>
      </c>
      <c r="AN10" s="263">
        <v>6.1</v>
      </c>
      <c r="AO10" s="263">
        <v>6.1</v>
      </c>
      <c r="AP10" s="263">
        <v>6.1</v>
      </c>
      <c r="AQ10" s="263">
        <v>6.1</v>
      </c>
      <c r="AR10" s="263">
        <v>6.1</v>
      </c>
      <c r="AS10" s="263">
        <v>6.1</v>
      </c>
      <c r="AT10" s="263">
        <v>6.4</v>
      </c>
      <c r="AU10" s="263">
        <v>6.4</v>
      </c>
      <c r="AV10" s="263">
        <v>6.5</v>
      </c>
      <c r="AW10" s="263">
        <v>6.5</v>
      </c>
      <c r="AX10" s="263">
        <v>6.4</v>
      </c>
      <c r="AY10" s="263">
        <v>6.2</v>
      </c>
      <c r="AZ10" s="263">
        <v>6.2</v>
      </c>
      <c r="BA10" s="263">
        <v>6.2</v>
      </c>
      <c r="BB10" s="263">
        <v>6.2</v>
      </c>
      <c r="BC10" s="263">
        <v>6.2</v>
      </c>
      <c r="BD10" s="263">
        <v>6.2</v>
      </c>
      <c r="BE10" s="263">
        <v>6.3</v>
      </c>
      <c r="BF10" s="263">
        <v>6.3</v>
      </c>
      <c r="BG10" s="263">
        <v>6.3</v>
      </c>
      <c r="BH10" s="263">
        <v>6.3</v>
      </c>
      <c r="BI10" s="263">
        <v>6.3</v>
      </c>
      <c r="BJ10" s="263">
        <v>6.3</v>
      </c>
      <c r="BK10" s="263">
        <v>6.4</v>
      </c>
      <c r="BL10" s="263">
        <v>6.4</v>
      </c>
      <c r="BM10" s="263">
        <v>6.4</v>
      </c>
      <c r="BN10" s="263">
        <v>6.3</v>
      </c>
      <c r="BO10" s="263">
        <v>6.3</v>
      </c>
      <c r="BP10" s="263">
        <v>6.3</v>
      </c>
      <c r="BQ10" s="263">
        <v>6.3</v>
      </c>
      <c r="BR10" s="263">
        <v>6.3</v>
      </c>
      <c r="BS10" s="263">
        <v>5.7</v>
      </c>
      <c r="BT10" s="263">
        <v>5.6</v>
      </c>
      <c r="BU10" s="263">
        <v>5.6</v>
      </c>
      <c r="BV10" s="263">
        <v>5.5</v>
      </c>
      <c r="BW10" s="263">
        <v>5.5</v>
      </c>
      <c r="BX10" s="263">
        <v>5.5</v>
      </c>
      <c r="BY10" s="263">
        <v>5.8</v>
      </c>
      <c r="BZ10" s="263">
        <v>5.8</v>
      </c>
      <c r="CA10" s="263">
        <v>5.5</v>
      </c>
      <c r="CB10" s="263">
        <v>6.1</v>
      </c>
      <c r="CC10" s="263">
        <v>6.4</v>
      </c>
      <c r="CD10" s="263">
        <v>6.1</v>
      </c>
      <c r="CE10" s="263">
        <v>6.1</v>
      </c>
      <c r="CF10" s="263">
        <v>6.3</v>
      </c>
      <c r="CG10" s="263">
        <v>6.3</v>
      </c>
      <c r="CH10" s="263">
        <v>6.3</v>
      </c>
      <c r="CI10" s="263">
        <v>6.3</v>
      </c>
      <c r="CJ10" s="263">
        <v>6.5</v>
      </c>
      <c r="CK10" s="263">
        <v>6.6</v>
      </c>
      <c r="CL10" s="263">
        <v>6.6</v>
      </c>
      <c r="CM10" s="263">
        <v>6.6</v>
      </c>
      <c r="CN10" s="263">
        <v>6.6</v>
      </c>
      <c r="CO10" s="263">
        <v>6.6</v>
      </c>
      <c r="CP10" s="263" t="s">
        <v>7275</v>
      </c>
      <c r="CQ10" s="263" t="str">
        <f>_xlfn.IFNA(VLOOKUP(C10,'INFORM Severity - hidden'!$C$5:$G$300,5,FALSE),"-")</f>
        <v>-</v>
      </c>
    </row>
    <row r="11" spans="1:95">
      <c r="C11" t="s">
        <v>7282</v>
      </c>
      <c r="D11" s="263" t="str">
        <f t="shared" si="0"/>
        <v>-</v>
      </c>
      <c r="E11" s="263" t="s">
        <v>7275</v>
      </c>
      <c r="F11" s="263">
        <v>2.4</v>
      </c>
      <c r="G11" s="263" t="s">
        <v>7275</v>
      </c>
      <c r="H11" s="263" t="s">
        <v>7275</v>
      </c>
      <c r="I11" s="263" t="s">
        <v>7275</v>
      </c>
      <c r="J11" s="263" t="s">
        <v>7275</v>
      </c>
      <c r="K11" s="263" t="s">
        <v>7275</v>
      </c>
      <c r="L11" s="263" t="s">
        <v>7275</v>
      </c>
      <c r="M11" s="263" t="s">
        <v>7275</v>
      </c>
      <c r="N11" s="263" t="s">
        <v>7275</v>
      </c>
      <c r="O11" s="263" t="s">
        <v>7275</v>
      </c>
      <c r="P11" s="263" t="s">
        <v>7275</v>
      </c>
      <c r="Q11" s="263" t="s">
        <v>7275</v>
      </c>
      <c r="R11" s="263" t="s">
        <v>7275</v>
      </c>
      <c r="S11" s="263" t="s">
        <v>7275</v>
      </c>
      <c r="T11" s="263" t="s">
        <v>7275</v>
      </c>
      <c r="U11" s="263" t="s">
        <v>7275</v>
      </c>
      <c r="V11" s="263" t="s">
        <v>7275</v>
      </c>
      <c r="W11" s="263" t="s">
        <v>7275</v>
      </c>
      <c r="X11" s="263" t="s">
        <v>7275</v>
      </c>
      <c r="Y11" s="263" t="s">
        <v>7275</v>
      </c>
      <c r="Z11" s="263" t="s">
        <v>7275</v>
      </c>
      <c r="AA11" s="263" t="s">
        <v>7275</v>
      </c>
      <c r="AB11" s="263" t="s">
        <v>7275</v>
      </c>
      <c r="AC11" s="263" t="s">
        <v>7275</v>
      </c>
      <c r="AD11" s="263" t="s">
        <v>7275</v>
      </c>
      <c r="AE11" s="263" t="s">
        <v>7275</v>
      </c>
      <c r="AF11" s="263" t="s">
        <v>7275</v>
      </c>
      <c r="AG11" s="263" t="s">
        <v>7275</v>
      </c>
      <c r="AH11" s="263" t="s">
        <v>7275</v>
      </c>
      <c r="AI11" s="263" t="s">
        <v>7275</v>
      </c>
      <c r="AJ11" s="263" t="s">
        <v>7275</v>
      </c>
      <c r="AK11" s="263" t="s">
        <v>7275</v>
      </c>
      <c r="AL11" s="263" t="s">
        <v>7275</v>
      </c>
      <c r="AM11" s="263" t="s">
        <v>7275</v>
      </c>
      <c r="AN11" s="263" t="s">
        <v>7275</v>
      </c>
      <c r="AO11" s="263" t="s">
        <v>7275</v>
      </c>
      <c r="AP11" s="263" t="s">
        <v>7275</v>
      </c>
      <c r="AQ11" s="263" t="s">
        <v>7275</v>
      </c>
      <c r="AR11" s="263" t="s">
        <v>7275</v>
      </c>
      <c r="AS11" s="263" t="s">
        <v>7275</v>
      </c>
      <c r="AT11" s="263" t="s">
        <v>7275</v>
      </c>
      <c r="AU11" s="263" t="s">
        <v>7275</v>
      </c>
      <c r="AV11" s="263" t="s">
        <v>7275</v>
      </c>
      <c r="AW11" s="263" t="s">
        <v>7275</v>
      </c>
      <c r="AX11" s="263" t="s">
        <v>7275</v>
      </c>
      <c r="AY11" s="263" t="s">
        <v>7275</v>
      </c>
      <c r="AZ11" s="263" t="s">
        <v>7275</v>
      </c>
      <c r="BA11" s="263" t="s">
        <v>7275</v>
      </c>
      <c r="BB11" s="263" t="s">
        <v>7275</v>
      </c>
      <c r="BC11" s="263" t="s">
        <v>7275</v>
      </c>
      <c r="BD11" s="263" t="s">
        <v>7275</v>
      </c>
      <c r="BE11" s="263" t="s">
        <v>7275</v>
      </c>
      <c r="BF11" s="263" t="s">
        <v>7275</v>
      </c>
      <c r="BG11" s="263" t="s">
        <v>7275</v>
      </c>
      <c r="BH11" s="263" t="s">
        <v>7275</v>
      </c>
      <c r="BI11" s="263" t="s">
        <v>7275</v>
      </c>
      <c r="BJ11" s="263" t="s">
        <v>7275</v>
      </c>
      <c r="BK11" s="263" t="s">
        <v>7275</v>
      </c>
      <c r="BL11" s="263" t="s">
        <v>7275</v>
      </c>
      <c r="BM11" s="263" t="s">
        <v>7275</v>
      </c>
      <c r="BN11" s="263" t="s">
        <v>7275</v>
      </c>
      <c r="BO11" s="263" t="s">
        <v>7275</v>
      </c>
      <c r="BP11" s="263" t="s">
        <v>7275</v>
      </c>
      <c r="BQ11" s="263" t="s">
        <v>7275</v>
      </c>
      <c r="BR11" s="263" t="s">
        <v>7275</v>
      </c>
      <c r="BS11" s="263" t="s">
        <v>7275</v>
      </c>
      <c r="BT11" s="263" t="s">
        <v>7275</v>
      </c>
      <c r="BU11" s="263" t="s">
        <v>7275</v>
      </c>
      <c r="BV11" s="263" t="s">
        <v>7275</v>
      </c>
      <c r="BW11" s="263" t="s">
        <v>7275</v>
      </c>
      <c r="BX11" s="263" t="s">
        <v>7275</v>
      </c>
      <c r="BY11" s="263" t="s">
        <v>7275</v>
      </c>
      <c r="BZ11" s="263" t="s">
        <v>7275</v>
      </c>
      <c r="CA11" s="263" t="s">
        <v>7275</v>
      </c>
      <c r="CB11" s="263" t="s">
        <v>7275</v>
      </c>
      <c r="CC11" s="263" t="s">
        <v>7275</v>
      </c>
      <c r="CD11" s="263" t="s">
        <v>7275</v>
      </c>
      <c r="CE11" s="263" t="s">
        <v>7275</v>
      </c>
      <c r="CF11" s="263" t="s">
        <v>7275</v>
      </c>
      <c r="CG11" s="263" t="s">
        <v>7275</v>
      </c>
      <c r="CH11" s="263" t="s">
        <v>7275</v>
      </c>
      <c r="CI11" s="263" t="s">
        <v>7275</v>
      </c>
      <c r="CJ11" s="263" t="s">
        <v>7275</v>
      </c>
      <c r="CK11" s="263" t="s">
        <v>7275</v>
      </c>
      <c r="CL11" s="263" t="s">
        <v>7275</v>
      </c>
      <c r="CM11" s="263" t="s">
        <v>7275</v>
      </c>
      <c r="CN11" s="263" t="s">
        <v>7275</v>
      </c>
      <c r="CO11" s="263" t="s">
        <v>7275</v>
      </c>
      <c r="CP11" s="263" t="s">
        <v>7275</v>
      </c>
      <c r="CQ11" s="263" t="str">
        <f>_xlfn.IFNA(VLOOKUP(C11,'INFORM Severity - hidden'!$C$5:$G$300,5,FALSE),"-")</f>
        <v>-</v>
      </c>
    </row>
    <row r="12" spans="1:95">
      <c r="C12" t="s">
        <v>7283</v>
      </c>
      <c r="D12" s="263" t="str">
        <f t="shared" si="0"/>
        <v>-</v>
      </c>
      <c r="E12" s="263" t="s">
        <v>7275</v>
      </c>
      <c r="F12" s="263" t="s">
        <v>7275</v>
      </c>
      <c r="G12" s="263" t="s">
        <v>7275</v>
      </c>
      <c r="H12" s="263" t="s">
        <v>7275</v>
      </c>
      <c r="I12" s="263" t="s">
        <v>7275</v>
      </c>
      <c r="J12" s="263" t="s">
        <v>7275</v>
      </c>
      <c r="K12" s="263" t="s">
        <v>7275</v>
      </c>
      <c r="L12" s="263" t="s">
        <v>7275</v>
      </c>
      <c r="M12" s="263" t="s">
        <v>7275</v>
      </c>
      <c r="N12" s="263" t="s">
        <v>7275</v>
      </c>
      <c r="O12" s="263" t="s">
        <v>7275</v>
      </c>
      <c r="P12" s="263" t="s">
        <v>7275</v>
      </c>
      <c r="Q12" s="263" t="s">
        <v>7275</v>
      </c>
      <c r="R12" s="263" t="s">
        <v>7275</v>
      </c>
      <c r="S12" s="263" t="s">
        <v>7275</v>
      </c>
      <c r="T12" s="263" t="s">
        <v>7275</v>
      </c>
      <c r="U12" s="263" t="s">
        <v>7275</v>
      </c>
      <c r="V12" s="263" t="s">
        <v>7275</v>
      </c>
      <c r="W12" s="263" t="s">
        <v>7275</v>
      </c>
      <c r="X12" s="263" t="s">
        <v>7275</v>
      </c>
      <c r="Y12" s="263" t="s">
        <v>7275</v>
      </c>
      <c r="Z12" s="263" t="s">
        <v>7275</v>
      </c>
      <c r="AA12" s="263" t="s">
        <v>7275</v>
      </c>
      <c r="AB12" s="263" t="s">
        <v>7275</v>
      </c>
      <c r="AC12" s="263">
        <v>3.9</v>
      </c>
      <c r="AD12" s="263">
        <v>3.9</v>
      </c>
      <c r="AE12" s="263">
        <v>3.6</v>
      </c>
      <c r="AF12" s="263">
        <v>3.6</v>
      </c>
      <c r="AG12" s="263">
        <v>3.6</v>
      </c>
      <c r="AH12" s="263">
        <v>3.6</v>
      </c>
      <c r="AI12" s="263">
        <v>3.6</v>
      </c>
      <c r="AJ12" s="263">
        <v>3.5</v>
      </c>
      <c r="AK12" s="263">
        <v>3.5</v>
      </c>
      <c r="AL12" s="263">
        <v>3.5</v>
      </c>
      <c r="AM12" s="263">
        <v>3.5</v>
      </c>
      <c r="AN12" s="263">
        <v>3.5</v>
      </c>
      <c r="AO12" s="263">
        <v>3.5</v>
      </c>
      <c r="AP12" s="263">
        <v>3.5</v>
      </c>
      <c r="AQ12" s="263">
        <v>3.5</v>
      </c>
      <c r="AR12" s="263">
        <v>3.5</v>
      </c>
      <c r="AS12" s="263">
        <v>3.5</v>
      </c>
      <c r="AT12" s="263">
        <v>2.9</v>
      </c>
      <c r="AU12" s="263">
        <v>2.9</v>
      </c>
      <c r="AV12" s="263">
        <v>2.9</v>
      </c>
      <c r="AW12" s="263">
        <v>2.9</v>
      </c>
      <c r="AX12" s="263">
        <v>2.9</v>
      </c>
      <c r="AY12" s="263">
        <v>2.9</v>
      </c>
      <c r="AZ12" s="263">
        <v>2.9</v>
      </c>
      <c r="BA12" s="263">
        <v>2.9</v>
      </c>
      <c r="BB12" s="263">
        <v>2.9</v>
      </c>
      <c r="BC12" s="263">
        <v>2.6</v>
      </c>
      <c r="BD12" s="263">
        <v>2.8</v>
      </c>
      <c r="BE12" s="263">
        <v>2.9</v>
      </c>
      <c r="BF12" s="263">
        <v>3.7</v>
      </c>
      <c r="BG12" s="263">
        <v>3.8</v>
      </c>
      <c r="BH12" s="263">
        <v>3.8</v>
      </c>
      <c r="BI12" s="263">
        <v>4.2</v>
      </c>
      <c r="BJ12" s="263">
        <v>4.3</v>
      </c>
      <c r="BK12" s="263">
        <v>4.3</v>
      </c>
      <c r="BL12" s="263">
        <v>4.4000000000000004</v>
      </c>
      <c r="BM12" s="263">
        <v>4.4000000000000004</v>
      </c>
      <c r="BN12" s="263">
        <v>4.5</v>
      </c>
      <c r="BO12" s="263">
        <v>4.5</v>
      </c>
      <c r="BP12" s="263">
        <v>4.4000000000000004</v>
      </c>
      <c r="BQ12" s="263">
        <v>4.4000000000000004</v>
      </c>
      <c r="BR12" s="263">
        <v>4.2</v>
      </c>
      <c r="BS12" s="263">
        <v>4.2</v>
      </c>
      <c r="BT12" s="263">
        <v>4.0999999999999996</v>
      </c>
      <c r="BU12" s="263">
        <v>4.0999999999999996</v>
      </c>
      <c r="BV12" s="263">
        <v>4.0999999999999996</v>
      </c>
      <c r="BW12" s="263" t="s">
        <v>7275</v>
      </c>
      <c r="BX12" s="263" t="s">
        <v>7275</v>
      </c>
      <c r="BY12" s="263" t="s">
        <v>7275</v>
      </c>
      <c r="BZ12" s="263" t="s">
        <v>7275</v>
      </c>
      <c r="CA12" s="263" t="s">
        <v>7275</v>
      </c>
      <c r="CB12" s="263" t="s">
        <v>7275</v>
      </c>
      <c r="CC12" s="263" t="s">
        <v>7275</v>
      </c>
      <c r="CD12" s="263" t="s">
        <v>7275</v>
      </c>
      <c r="CE12" s="263" t="s">
        <v>7275</v>
      </c>
      <c r="CF12" s="263" t="s">
        <v>7275</v>
      </c>
      <c r="CG12" s="263" t="s">
        <v>7275</v>
      </c>
      <c r="CH12" s="263" t="s">
        <v>7275</v>
      </c>
      <c r="CI12" s="263" t="s">
        <v>7275</v>
      </c>
      <c r="CJ12" s="263" t="s">
        <v>7275</v>
      </c>
      <c r="CK12" s="263" t="s">
        <v>7275</v>
      </c>
      <c r="CL12" s="263" t="s">
        <v>7275</v>
      </c>
      <c r="CM12" s="263" t="s">
        <v>7275</v>
      </c>
      <c r="CN12" s="263" t="s">
        <v>7275</v>
      </c>
      <c r="CO12" s="263" t="s">
        <v>7275</v>
      </c>
      <c r="CP12" s="263" t="s">
        <v>7275</v>
      </c>
      <c r="CQ12" s="263" t="str">
        <f>_xlfn.IFNA(VLOOKUP(C12,'INFORM Severity - hidden'!$C$5:$G$300,5,FALSE),"-")</f>
        <v>-</v>
      </c>
    </row>
    <row r="13" spans="1:95">
      <c r="C13" t="s">
        <v>7284</v>
      </c>
      <c r="D13" s="263" t="str">
        <f t="shared" si="0"/>
        <v>-</v>
      </c>
      <c r="E13" s="263" t="s">
        <v>7275</v>
      </c>
      <c r="F13" s="263" t="s">
        <v>7275</v>
      </c>
      <c r="G13" s="263" t="s">
        <v>7275</v>
      </c>
      <c r="H13" s="263" t="s">
        <v>7275</v>
      </c>
      <c r="I13" s="263" t="s">
        <v>7275</v>
      </c>
      <c r="J13" s="263" t="s">
        <v>7275</v>
      </c>
      <c r="K13" s="263" t="s">
        <v>7275</v>
      </c>
      <c r="L13" s="263" t="s">
        <v>7275</v>
      </c>
      <c r="M13" s="263" t="s">
        <v>7275</v>
      </c>
      <c r="N13" s="263" t="s">
        <v>7275</v>
      </c>
      <c r="O13" s="263" t="s">
        <v>7275</v>
      </c>
      <c r="P13" s="263" t="s">
        <v>7275</v>
      </c>
      <c r="Q13" s="263" t="s">
        <v>7275</v>
      </c>
      <c r="R13" s="263" t="s">
        <v>7275</v>
      </c>
      <c r="S13" s="263" t="s">
        <v>7275</v>
      </c>
      <c r="T13" s="263" t="s">
        <v>7275</v>
      </c>
      <c r="U13" s="263" t="s">
        <v>7275</v>
      </c>
      <c r="V13" s="263" t="s">
        <v>7275</v>
      </c>
      <c r="W13" s="263" t="s">
        <v>7275</v>
      </c>
      <c r="X13" s="263" t="s">
        <v>7275</v>
      </c>
      <c r="Y13" s="263" t="s">
        <v>7275</v>
      </c>
      <c r="Z13" s="263" t="s">
        <v>7275</v>
      </c>
      <c r="AA13" s="263" t="s">
        <v>7275</v>
      </c>
      <c r="AB13" s="263" t="s">
        <v>7275</v>
      </c>
      <c r="AC13" s="263" t="s">
        <v>7275</v>
      </c>
      <c r="AD13" s="263" t="s">
        <v>7275</v>
      </c>
      <c r="AE13" s="263" t="s">
        <v>7275</v>
      </c>
      <c r="AF13" s="263" t="s">
        <v>7275</v>
      </c>
      <c r="AG13" s="263" t="s">
        <v>7275</v>
      </c>
      <c r="AH13" s="263" t="s">
        <v>7275</v>
      </c>
      <c r="AI13" s="263" t="s">
        <v>7275</v>
      </c>
      <c r="AJ13" s="263" t="s">
        <v>7275</v>
      </c>
      <c r="AK13" s="263" t="s">
        <v>7275</v>
      </c>
      <c r="AL13" s="263" t="s">
        <v>7275</v>
      </c>
      <c r="AM13" s="263" t="s">
        <v>7275</v>
      </c>
      <c r="AN13" s="263" t="s">
        <v>7275</v>
      </c>
      <c r="AO13" s="263" t="s">
        <v>7275</v>
      </c>
      <c r="AP13" s="263" t="s">
        <v>7275</v>
      </c>
      <c r="AQ13" s="263" t="s">
        <v>7275</v>
      </c>
      <c r="AR13" s="263" t="s">
        <v>7275</v>
      </c>
      <c r="AS13" s="263" t="s">
        <v>7275</v>
      </c>
      <c r="AT13" s="263" t="s">
        <v>7275</v>
      </c>
      <c r="AU13" s="263" t="s">
        <v>7275</v>
      </c>
      <c r="AV13" s="263" t="s">
        <v>7275</v>
      </c>
      <c r="AW13" s="263" t="s">
        <v>7275</v>
      </c>
      <c r="AX13" s="263" t="s">
        <v>7275</v>
      </c>
      <c r="AY13" s="263" t="s">
        <v>7275</v>
      </c>
      <c r="AZ13" s="263" t="s">
        <v>7275</v>
      </c>
      <c r="BA13" s="263" t="s">
        <v>7275</v>
      </c>
      <c r="BB13" s="263" t="s">
        <v>7275</v>
      </c>
      <c r="BC13" s="263" t="s">
        <v>7275</v>
      </c>
      <c r="BD13" s="263" t="s">
        <v>7275</v>
      </c>
      <c r="BE13" s="263" t="s">
        <v>7275</v>
      </c>
      <c r="BF13" s="263" t="s">
        <v>7275</v>
      </c>
      <c r="BG13" s="263" t="s">
        <v>7275</v>
      </c>
      <c r="BH13" s="263" t="s">
        <v>7275</v>
      </c>
      <c r="BI13" s="263" t="s">
        <v>7275</v>
      </c>
      <c r="BJ13" s="263" t="s">
        <v>7275</v>
      </c>
      <c r="BK13" s="263" t="s">
        <v>7275</v>
      </c>
      <c r="BL13" s="263" t="s">
        <v>7275</v>
      </c>
      <c r="BM13" s="263" t="s">
        <v>7275</v>
      </c>
      <c r="BN13" s="263" t="s">
        <v>7275</v>
      </c>
      <c r="BO13" s="263" t="s">
        <v>7275</v>
      </c>
      <c r="BP13" s="263" t="s">
        <v>7275</v>
      </c>
      <c r="BQ13" s="263" t="s">
        <v>7275</v>
      </c>
      <c r="BR13" s="263" t="s">
        <v>7275</v>
      </c>
      <c r="BS13" s="263" t="s">
        <v>7275</v>
      </c>
      <c r="BT13" s="263" t="s">
        <v>7275</v>
      </c>
      <c r="BU13" s="263" t="s">
        <v>7275</v>
      </c>
      <c r="BV13" s="263" t="s">
        <v>7275</v>
      </c>
      <c r="BW13" s="263">
        <v>4.3</v>
      </c>
      <c r="BX13" s="263">
        <v>4.3</v>
      </c>
      <c r="BY13" s="263">
        <v>4.3</v>
      </c>
      <c r="BZ13" s="263">
        <v>4.3</v>
      </c>
      <c r="CA13" s="263">
        <v>4.2</v>
      </c>
      <c r="CB13" s="263" t="s">
        <v>7275</v>
      </c>
      <c r="CC13" s="263" t="s">
        <v>7275</v>
      </c>
      <c r="CD13" s="263" t="s">
        <v>7275</v>
      </c>
      <c r="CE13" s="263" t="s">
        <v>7275</v>
      </c>
      <c r="CF13" s="263" t="s">
        <v>7275</v>
      </c>
      <c r="CG13" s="263" t="s">
        <v>7275</v>
      </c>
      <c r="CH13" s="263" t="s">
        <v>7275</v>
      </c>
      <c r="CI13" s="263" t="s">
        <v>7275</v>
      </c>
      <c r="CJ13" s="263" t="s">
        <v>7275</v>
      </c>
      <c r="CK13" s="263" t="s">
        <v>7275</v>
      </c>
      <c r="CL13" s="263" t="s">
        <v>7275</v>
      </c>
      <c r="CM13" s="263" t="s">
        <v>7275</v>
      </c>
      <c r="CN13" s="263" t="s">
        <v>7275</v>
      </c>
      <c r="CO13" s="263" t="s">
        <v>7275</v>
      </c>
      <c r="CP13" s="263" t="s">
        <v>7275</v>
      </c>
      <c r="CQ13" s="263" t="str">
        <f>_xlfn.IFNA(VLOOKUP(C13,'INFORM Severity - hidden'!$C$5:$G$300,5,FALSE),"-")</f>
        <v>-</v>
      </c>
    </row>
    <row r="14" spans="1:95">
      <c r="C14" t="s">
        <v>7285</v>
      </c>
      <c r="D14" s="263" t="str">
        <f t="shared" si="0"/>
        <v>-</v>
      </c>
      <c r="E14" s="263" t="s">
        <v>7275</v>
      </c>
      <c r="F14" s="263" t="s">
        <v>7275</v>
      </c>
      <c r="G14" s="263" t="s">
        <v>7275</v>
      </c>
      <c r="H14" s="263" t="s">
        <v>7275</v>
      </c>
      <c r="I14" s="263" t="s">
        <v>7275</v>
      </c>
      <c r="J14" s="263" t="s">
        <v>7275</v>
      </c>
      <c r="K14" s="263" t="s">
        <v>7275</v>
      </c>
      <c r="L14" s="263" t="s">
        <v>7275</v>
      </c>
      <c r="M14" s="263" t="s">
        <v>7275</v>
      </c>
      <c r="N14" s="263" t="s">
        <v>7275</v>
      </c>
      <c r="O14" s="263" t="s">
        <v>7275</v>
      </c>
      <c r="P14" s="263" t="s">
        <v>7275</v>
      </c>
      <c r="Q14" s="263" t="s">
        <v>7275</v>
      </c>
      <c r="R14" s="263" t="s">
        <v>7275</v>
      </c>
      <c r="S14" s="263" t="s">
        <v>7275</v>
      </c>
      <c r="T14" s="263" t="s">
        <v>7275</v>
      </c>
      <c r="U14" s="263" t="s">
        <v>7275</v>
      </c>
      <c r="V14" s="263" t="s">
        <v>7275</v>
      </c>
      <c r="W14" s="263" t="s">
        <v>7275</v>
      </c>
      <c r="X14" s="263" t="s">
        <v>7275</v>
      </c>
      <c r="Y14" s="263" t="s">
        <v>7275</v>
      </c>
      <c r="Z14" s="263" t="s">
        <v>7275</v>
      </c>
      <c r="AA14" s="263" t="s">
        <v>7275</v>
      </c>
      <c r="AB14" s="263" t="s">
        <v>7275</v>
      </c>
      <c r="AC14" s="263" t="s">
        <v>7275</v>
      </c>
      <c r="AD14" s="263" t="s">
        <v>7275</v>
      </c>
      <c r="AE14" s="263" t="s">
        <v>7275</v>
      </c>
      <c r="AF14" s="263" t="s">
        <v>7275</v>
      </c>
      <c r="AG14" s="263" t="s">
        <v>7275</v>
      </c>
      <c r="AH14" s="263" t="s">
        <v>7275</v>
      </c>
      <c r="AI14" s="263" t="s">
        <v>7275</v>
      </c>
      <c r="AJ14" s="263" t="s">
        <v>7275</v>
      </c>
      <c r="AK14" s="263" t="s">
        <v>7275</v>
      </c>
      <c r="AL14" s="263" t="s">
        <v>7275</v>
      </c>
      <c r="AM14" s="263" t="s">
        <v>7275</v>
      </c>
      <c r="AN14" s="263" t="s">
        <v>7275</v>
      </c>
      <c r="AO14" s="263" t="s">
        <v>7275</v>
      </c>
      <c r="AP14" s="263" t="s">
        <v>7275</v>
      </c>
      <c r="AQ14" s="263" t="s">
        <v>7275</v>
      </c>
      <c r="AR14" s="263" t="s">
        <v>7275</v>
      </c>
      <c r="AS14" s="263" t="s">
        <v>7275</v>
      </c>
      <c r="AT14" s="263" t="s">
        <v>7275</v>
      </c>
      <c r="AU14" s="263">
        <v>3.7</v>
      </c>
      <c r="AV14" s="263">
        <v>3.7</v>
      </c>
      <c r="AW14" s="263">
        <v>3.7</v>
      </c>
      <c r="AX14" s="263">
        <v>3.7</v>
      </c>
      <c r="AY14" s="263">
        <v>3.7</v>
      </c>
      <c r="AZ14" s="263">
        <v>3.7</v>
      </c>
      <c r="BA14" s="263">
        <v>3.7</v>
      </c>
      <c r="BB14" s="263">
        <v>3.7</v>
      </c>
      <c r="BC14" s="263">
        <v>3.7</v>
      </c>
      <c r="BD14" s="263">
        <v>3.7</v>
      </c>
      <c r="BE14" s="263">
        <v>4</v>
      </c>
      <c r="BF14" s="263">
        <v>4.5</v>
      </c>
      <c r="BG14" s="263">
        <v>4.5999999999999996</v>
      </c>
      <c r="BH14" s="263">
        <v>4.5999999999999996</v>
      </c>
      <c r="BI14" s="263">
        <v>4.8</v>
      </c>
      <c r="BJ14" s="263">
        <v>4.8</v>
      </c>
      <c r="BK14" s="263">
        <v>5</v>
      </c>
      <c r="BL14" s="263">
        <v>4.5</v>
      </c>
      <c r="BM14" s="263">
        <v>4.5</v>
      </c>
      <c r="BN14" s="263">
        <v>4.2</v>
      </c>
      <c r="BO14" s="263">
        <v>4.2</v>
      </c>
      <c r="BP14" s="263">
        <v>3.6</v>
      </c>
      <c r="BQ14" s="263">
        <v>3.5</v>
      </c>
      <c r="BR14" s="263">
        <v>3.3</v>
      </c>
      <c r="BS14" s="263">
        <v>3.3</v>
      </c>
      <c r="BT14" s="263">
        <v>3.3</v>
      </c>
      <c r="BU14" s="263">
        <v>3.3</v>
      </c>
      <c r="BV14" s="263">
        <v>3.3</v>
      </c>
      <c r="BW14" s="263" t="s">
        <v>7275</v>
      </c>
      <c r="BX14" s="263" t="s">
        <v>7275</v>
      </c>
      <c r="BY14" s="263" t="s">
        <v>7275</v>
      </c>
      <c r="BZ14" s="263" t="s">
        <v>7275</v>
      </c>
      <c r="CA14" s="263" t="s">
        <v>7275</v>
      </c>
      <c r="CB14" s="263" t="s">
        <v>7275</v>
      </c>
      <c r="CC14" s="263" t="s">
        <v>7275</v>
      </c>
      <c r="CD14" s="263" t="s">
        <v>7275</v>
      </c>
      <c r="CE14" s="263" t="s">
        <v>7275</v>
      </c>
      <c r="CF14" s="263" t="s">
        <v>7275</v>
      </c>
      <c r="CG14" s="263" t="s">
        <v>7275</v>
      </c>
      <c r="CH14" s="263" t="s">
        <v>7275</v>
      </c>
      <c r="CI14" s="263" t="s">
        <v>7275</v>
      </c>
      <c r="CJ14" s="263" t="s">
        <v>7275</v>
      </c>
      <c r="CK14" s="263" t="s">
        <v>7275</v>
      </c>
      <c r="CL14" s="263" t="s">
        <v>7275</v>
      </c>
      <c r="CM14" s="263" t="s">
        <v>7275</v>
      </c>
      <c r="CN14" s="263" t="s">
        <v>7275</v>
      </c>
      <c r="CO14" s="263" t="s">
        <v>7275</v>
      </c>
      <c r="CP14" s="263" t="s">
        <v>7275</v>
      </c>
      <c r="CQ14" s="263" t="str">
        <f>_xlfn.IFNA(VLOOKUP(C14,'INFORM Severity - hidden'!$C$5:$G$300,5,FALSE),"-")</f>
        <v>-</v>
      </c>
    </row>
    <row r="15" spans="1:95">
      <c r="C15" t="s">
        <v>7286</v>
      </c>
      <c r="D15" s="263" t="str">
        <f t="shared" si="0"/>
        <v>-</v>
      </c>
      <c r="E15" s="263" t="s">
        <v>7275</v>
      </c>
      <c r="F15" s="263">
        <v>7.3</v>
      </c>
      <c r="G15" s="263">
        <v>7.3</v>
      </c>
      <c r="H15" s="263">
        <v>7.7</v>
      </c>
      <c r="I15" s="263">
        <v>7.6</v>
      </c>
      <c r="J15" s="263">
        <v>7.6</v>
      </c>
      <c r="K15" s="263">
        <v>7.6</v>
      </c>
      <c r="L15" s="263">
        <v>7.6</v>
      </c>
      <c r="M15" s="263">
        <v>7.6</v>
      </c>
      <c r="N15" s="263">
        <v>7.6</v>
      </c>
      <c r="O15" s="263">
        <v>7.6</v>
      </c>
      <c r="P15" s="263">
        <v>7.6</v>
      </c>
      <c r="Q15" s="263">
        <v>7.5</v>
      </c>
      <c r="R15" s="263">
        <v>7.5</v>
      </c>
      <c r="S15" s="263">
        <v>6.6</v>
      </c>
      <c r="T15" s="263">
        <v>6.5</v>
      </c>
      <c r="U15" s="263">
        <v>6.4</v>
      </c>
      <c r="V15" s="263">
        <v>6.5</v>
      </c>
      <c r="W15" s="263">
        <v>6.5</v>
      </c>
      <c r="X15" s="263">
        <v>6.6</v>
      </c>
      <c r="Y15" s="263">
        <v>6.6</v>
      </c>
      <c r="Z15" s="263">
        <v>6.9</v>
      </c>
      <c r="AA15" s="263">
        <v>6.8</v>
      </c>
      <c r="AB15" s="263">
        <v>6.8</v>
      </c>
      <c r="AC15" s="263">
        <v>6.8</v>
      </c>
      <c r="AD15" s="263">
        <v>6.8</v>
      </c>
      <c r="AE15" s="263">
        <v>7.7</v>
      </c>
      <c r="AF15" s="263">
        <v>7.7</v>
      </c>
      <c r="AG15" s="263">
        <v>7.7</v>
      </c>
      <c r="AH15" s="263">
        <v>7.5</v>
      </c>
      <c r="AI15" s="263">
        <v>7.5</v>
      </c>
      <c r="AJ15" s="263">
        <v>7.5</v>
      </c>
      <c r="AK15" s="263">
        <v>7.5</v>
      </c>
      <c r="AL15" s="263">
        <v>7.7</v>
      </c>
      <c r="AM15" s="263">
        <v>7.7</v>
      </c>
      <c r="AN15" s="263">
        <v>7.7</v>
      </c>
      <c r="AO15" s="263">
        <v>7.7</v>
      </c>
      <c r="AP15" s="263">
        <v>7.7</v>
      </c>
      <c r="AQ15" s="263">
        <v>7.2</v>
      </c>
      <c r="AR15" s="263">
        <v>7.2</v>
      </c>
      <c r="AS15" s="263">
        <v>7</v>
      </c>
      <c r="AT15" s="263">
        <v>7</v>
      </c>
      <c r="AU15" s="263">
        <v>7</v>
      </c>
      <c r="AV15" s="263">
        <v>7</v>
      </c>
      <c r="AW15" s="263">
        <v>7</v>
      </c>
      <c r="AX15" s="263">
        <v>7</v>
      </c>
      <c r="AY15" s="263">
        <v>7</v>
      </c>
      <c r="AZ15" s="263">
        <v>7</v>
      </c>
      <c r="BA15" s="263">
        <v>7</v>
      </c>
      <c r="BB15" s="263">
        <v>7</v>
      </c>
      <c r="BC15" s="263">
        <v>7</v>
      </c>
      <c r="BD15" s="263">
        <v>7</v>
      </c>
      <c r="BE15" s="263">
        <v>7</v>
      </c>
      <c r="BF15" s="263">
        <v>7.2</v>
      </c>
      <c r="BG15" s="263">
        <v>6.5</v>
      </c>
      <c r="BH15" s="263">
        <v>6.5</v>
      </c>
      <c r="BI15" s="263">
        <v>6.5</v>
      </c>
      <c r="BJ15" s="263">
        <v>6.5</v>
      </c>
      <c r="BK15" s="263">
        <v>6.5</v>
      </c>
      <c r="BL15" s="263">
        <v>6.8</v>
      </c>
      <c r="BM15" s="263">
        <v>6.7</v>
      </c>
      <c r="BN15" s="263">
        <v>6.7</v>
      </c>
      <c r="BO15" s="263">
        <v>6.7</v>
      </c>
      <c r="BP15" s="263">
        <v>6.7</v>
      </c>
      <c r="BQ15" s="263">
        <v>6.7</v>
      </c>
      <c r="BR15" s="263">
        <v>6.7</v>
      </c>
      <c r="BS15" s="263">
        <v>6.7</v>
      </c>
      <c r="BT15" s="263">
        <v>6.6</v>
      </c>
      <c r="BU15" s="263">
        <v>6.6</v>
      </c>
      <c r="BV15" s="263">
        <v>6.6</v>
      </c>
      <c r="BW15" s="263">
        <v>6.5</v>
      </c>
      <c r="BX15" s="263">
        <v>6.5</v>
      </c>
      <c r="BY15" s="263">
        <v>6.5</v>
      </c>
      <c r="BZ15" s="263">
        <v>6.5</v>
      </c>
      <c r="CA15" s="263">
        <v>6.5</v>
      </c>
      <c r="CB15" s="263">
        <v>6.5</v>
      </c>
      <c r="CC15" s="263">
        <v>6.5</v>
      </c>
      <c r="CD15" s="263">
        <v>6.5</v>
      </c>
      <c r="CE15" s="263">
        <v>6.5</v>
      </c>
      <c r="CF15" s="263">
        <v>7</v>
      </c>
      <c r="CG15" s="263">
        <v>7</v>
      </c>
      <c r="CH15" s="263">
        <v>7</v>
      </c>
      <c r="CI15" s="263">
        <v>7</v>
      </c>
      <c r="CJ15" s="263">
        <v>7.1</v>
      </c>
      <c r="CK15" s="263">
        <v>7.1</v>
      </c>
      <c r="CL15" s="263">
        <v>7.1</v>
      </c>
      <c r="CM15" s="263">
        <v>7.1</v>
      </c>
      <c r="CN15" s="263">
        <v>7.1</v>
      </c>
      <c r="CO15" s="263" t="s">
        <v>7275</v>
      </c>
      <c r="CP15" s="263" t="s">
        <v>7275</v>
      </c>
      <c r="CQ15" s="263" t="str">
        <f>_xlfn.IFNA(VLOOKUP(C15,'INFORM Severity - hidden'!$C$5:$G$300,5,FALSE),"-")</f>
        <v>-</v>
      </c>
    </row>
    <row r="16" spans="1:95">
      <c r="C16" t="s">
        <v>7287</v>
      </c>
      <c r="D16" s="263" t="str">
        <f t="shared" si="0"/>
        <v>-</v>
      </c>
      <c r="E16" s="263" t="s">
        <v>7275</v>
      </c>
      <c r="F16" s="263">
        <v>7.3</v>
      </c>
      <c r="G16" s="263">
        <v>7.3</v>
      </c>
      <c r="H16" s="263" t="s">
        <v>7275</v>
      </c>
      <c r="I16" s="263" t="s">
        <v>7275</v>
      </c>
      <c r="J16" s="263" t="s">
        <v>7275</v>
      </c>
      <c r="K16" s="263" t="s">
        <v>7275</v>
      </c>
      <c r="L16" s="263" t="s">
        <v>7275</v>
      </c>
      <c r="M16" s="263" t="s">
        <v>7275</v>
      </c>
      <c r="N16" s="263" t="s">
        <v>7275</v>
      </c>
      <c r="O16" s="263" t="s">
        <v>7275</v>
      </c>
      <c r="P16" s="263" t="s">
        <v>7275</v>
      </c>
      <c r="Q16" s="263" t="s">
        <v>7275</v>
      </c>
      <c r="R16" s="263" t="s">
        <v>7275</v>
      </c>
      <c r="S16" s="263" t="s">
        <v>7275</v>
      </c>
      <c r="T16" s="263" t="s">
        <v>7275</v>
      </c>
      <c r="U16" s="263" t="s">
        <v>7275</v>
      </c>
      <c r="V16" s="263" t="s">
        <v>7275</v>
      </c>
      <c r="W16" s="263" t="s">
        <v>7275</v>
      </c>
      <c r="X16" s="263" t="s">
        <v>7275</v>
      </c>
      <c r="Y16" s="263" t="s">
        <v>7275</v>
      </c>
      <c r="Z16" s="263" t="s">
        <v>7275</v>
      </c>
      <c r="AA16" s="263" t="s">
        <v>7275</v>
      </c>
      <c r="AB16" s="263" t="s">
        <v>7275</v>
      </c>
      <c r="AC16" s="263" t="s">
        <v>7275</v>
      </c>
      <c r="AD16" s="263" t="s">
        <v>7275</v>
      </c>
      <c r="AE16" s="263" t="s">
        <v>7275</v>
      </c>
      <c r="AF16" s="263" t="s">
        <v>7275</v>
      </c>
      <c r="AG16" s="263" t="s">
        <v>7275</v>
      </c>
      <c r="AH16" s="263" t="s">
        <v>7275</v>
      </c>
      <c r="AI16" s="263" t="s">
        <v>7275</v>
      </c>
      <c r="AJ16" s="263" t="s">
        <v>7275</v>
      </c>
      <c r="AK16" s="263" t="s">
        <v>7275</v>
      </c>
      <c r="AL16" s="263" t="s">
        <v>7275</v>
      </c>
      <c r="AM16" s="263" t="s">
        <v>7275</v>
      </c>
      <c r="AN16" s="263" t="s">
        <v>7275</v>
      </c>
      <c r="AO16" s="263" t="s">
        <v>7275</v>
      </c>
      <c r="AP16" s="263" t="s">
        <v>7275</v>
      </c>
      <c r="AQ16" s="263" t="s">
        <v>7275</v>
      </c>
      <c r="AR16" s="263" t="s">
        <v>7275</v>
      </c>
      <c r="AS16" s="263" t="s">
        <v>7275</v>
      </c>
      <c r="AT16" s="263" t="s">
        <v>7275</v>
      </c>
      <c r="AU16" s="263" t="s">
        <v>7275</v>
      </c>
      <c r="AV16" s="263" t="s">
        <v>7275</v>
      </c>
      <c r="AW16" s="263" t="s">
        <v>7275</v>
      </c>
      <c r="AX16" s="263" t="s">
        <v>7275</v>
      </c>
      <c r="AY16" s="263" t="s">
        <v>7275</v>
      </c>
      <c r="AZ16" s="263" t="s">
        <v>7275</v>
      </c>
      <c r="BA16" s="263" t="s">
        <v>7275</v>
      </c>
      <c r="BB16" s="263" t="s">
        <v>7275</v>
      </c>
      <c r="BC16" s="263" t="s">
        <v>7275</v>
      </c>
      <c r="BD16" s="263" t="s">
        <v>7275</v>
      </c>
      <c r="BE16" s="263" t="s">
        <v>7275</v>
      </c>
      <c r="BF16" s="263" t="s">
        <v>7275</v>
      </c>
      <c r="BG16" s="263" t="s">
        <v>7275</v>
      </c>
      <c r="BH16" s="263" t="s">
        <v>7275</v>
      </c>
      <c r="BI16" s="263" t="s">
        <v>7275</v>
      </c>
      <c r="BJ16" s="263" t="s">
        <v>7275</v>
      </c>
      <c r="BK16" s="263" t="s">
        <v>7275</v>
      </c>
      <c r="BL16" s="263" t="s">
        <v>7275</v>
      </c>
      <c r="BM16" s="263" t="s">
        <v>7275</v>
      </c>
      <c r="BN16" s="263" t="s">
        <v>7275</v>
      </c>
      <c r="BO16" s="263" t="s">
        <v>7275</v>
      </c>
      <c r="BP16" s="263" t="s">
        <v>7275</v>
      </c>
      <c r="BQ16" s="263" t="s">
        <v>7275</v>
      </c>
      <c r="BR16" s="263" t="s">
        <v>7275</v>
      </c>
      <c r="BS16" s="263" t="s">
        <v>7275</v>
      </c>
      <c r="BT16" s="263" t="s">
        <v>7275</v>
      </c>
      <c r="BU16" s="263" t="s">
        <v>7275</v>
      </c>
      <c r="BV16" s="263" t="s">
        <v>7275</v>
      </c>
      <c r="BW16" s="263" t="s">
        <v>7275</v>
      </c>
      <c r="BX16" s="263" t="s">
        <v>7275</v>
      </c>
      <c r="BY16" s="263" t="s">
        <v>7275</v>
      </c>
      <c r="BZ16" s="263" t="s">
        <v>7275</v>
      </c>
      <c r="CA16" s="263" t="s">
        <v>7275</v>
      </c>
      <c r="CB16" s="263" t="s">
        <v>7275</v>
      </c>
      <c r="CC16" s="263" t="s">
        <v>7275</v>
      </c>
      <c r="CD16" s="263" t="s">
        <v>7275</v>
      </c>
      <c r="CE16" s="263" t="s">
        <v>7275</v>
      </c>
      <c r="CF16" s="263" t="s">
        <v>7275</v>
      </c>
      <c r="CG16" s="263" t="s">
        <v>7275</v>
      </c>
      <c r="CH16" s="263" t="s">
        <v>7275</v>
      </c>
      <c r="CI16" s="263" t="s">
        <v>7275</v>
      </c>
      <c r="CJ16" s="263" t="s">
        <v>7275</v>
      </c>
      <c r="CK16" s="263" t="s">
        <v>7275</v>
      </c>
      <c r="CL16" s="263" t="s">
        <v>7275</v>
      </c>
      <c r="CM16" s="263" t="s">
        <v>7275</v>
      </c>
      <c r="CN16" s="263" t="s">
        <v>7275</v>
      </c>
      <c r="CO16" s="263" t="s">
        <v>7275</v>
      </c>
      <c r="CP16" s="263" t="s">
        <v>7275</v>
      </c>
      <c r="CQ16" s="263" t="str">
        <f>_xlfn.IFNA(VLOOKUP(C16,'INFORM Severity - hidden'!$C$5:$G$300,5,FALSE),"-")</f>
        <v>-</v>
      </c>
    </row>
    <row r="17" spans="1:95">
      <c r="C17" t="s">
        <v>7288</v>
      </c>
      <c r="D17" s="263" t="str">
        <f t="shared" si="0"/>
        <v>-</v>
      </c>
      <c r="E17" s="263" t="s">
        <v>7275</v>
      </c>
      <c r="F17" s="263">
        <v>4.0999999999999996</v>
      </c>
      <c r="G17" s="263">
        <v>4.0999999999999996</v>
      </c>
      <c r="H17" s="263" t="s">
        <v>7275</v>
      </c>
      <c r="I17" s="263" t="s">
        <v>7275</v>
      </c>
      <c r="J17" s="263" t="s">
        <v>7275</v>
      </c>
      <c r="K17" s="263" t="s">
        <v>7275</v>
      </c>
      <c r="L17" s="263" t="s">
        <v>7275</v>
      </c>
      <c r="M17" s="263" t="s">
        <v>7275</v>
      </c>
      <c r="N17" s="263" t="s">
        <v>7275</v>
      </c>
      <c r="O17" s="263" t="s">
        <v>7275</v>
      </c>
      <c r="P17" s="263" t="s">
        <v>7275</v>
      </c>
      <c r="Q17" s="263" t="s">
        <v>7275</v>
      </c>
      <c r="R17" s="263" t="s">
        <v>7275</v>
      </c>
      <c r="S17" s="263" t="s">
        <v>7275</v>
      </c>
      <c r="T17" s="263" t="s">
        <v>7275</v>
      </c>
      <c r="U17" s="263" t="s">
        <v>7275</v>
      </c>
      <c r="V17" s="263" t="s">
        <v>7275</v>
      </c>
      <c r="W17" s="263" t="s">
        <v>7275</v>
      </c>
      <c r="X17" s="263" t="s">
        <v>7275</v>
      </c>
      <c r="Y17" s="263" t="s">
        <v>7275</v>
      </c>
      <c r="Z17" s="263" t="s">
        <v>7275</v>
      </c>
      <c r="AA17" s="263" t="s">
        <v>7275</v>
      </c>
      <c r="AB17" s="263" t="s">
        <v>7275</v>
      </c>
      <c r="AC17" s="263" t="s">
        <v>7275</v>
      </c>
      <c r="AD17" s="263" t="s">
        <v>7275</v>
      </c>
      <c r="AE17" s="263" t="s">
        <v>7275</v>
      </c>
      <c r="AF17" s="263" t="s">
        <v>7275</v>
      </c>
      <c r="AG17" s="263" t="s">
        <v>7275</v>
      </c>
      <c r="AH17" s="263" t="s">
        <v>7275</v>
      </c>
      <c r="AI17" s="263" t="s">
        <v>7275</v>
      </c>
      <c r="AJ17" s="263" t="s">
        <v>7275</v>
      </c>
      <c r="AK17" s="263" t="s">
        <v>7275</v>
      </c>
      <c r="AL17" s="263" t="s">
        <v>7275</v>
      </c>
      <c r="AM17" s="263" t="s">
        <v>7275</v>
      </c>
      <c r="AN17" s="263" t="s">
        <v>7275</v>
      </c>
      <c r="AO17" s="263" t="s">
        <v>7275</v>
      </c>
      <c r="AP17" s="263" t="s">
        <v>7275</v>
      </c>
      <c r="AQ17" s="263" t="s">
        <v>7275</v>
      </c>
      <c r="AR17" s="263" t="s">
        <v>7275</v>
      </c>
      <c r="AS17" s="263" t="s">
        <v>7275</v>
      </c>
      <c r="AT17" s="263" t="s">
        <v>7275</v>
      </c>
      <c r="AU17" s="263" t="s">
        <v>7275</v>
      </c>
      <c r="AV17" s="263" t="s">
        <v>7275</v>
      </c>
      <c r="AW17" s="263" t="s">
        <v>7275</v>
      </c>
      <c r="AX17" s="263" t="s">
        <v>7275</v>
      </c>
      <c r="AY17" s="263" t="s">
        <v>7275</v>
      </c>
      <c r="AZ17" s="263" t="s">
        <v>7275</v>
      </c>
      <c r="BA17" s="263" t="s">
        <v>7275</v>
      </c>
      <c r="BB17" s="263" t="s">
        <v>7275</v>
      </c>
      <c r="BC17" s="263" t="s">
        <v>7275</v>
      </c>
      <c r="BD17" s="263" t="s">
        <v>7275</v>
      </c>
      <c r="BE17" s="263" t="s">
        <v>7275</v>
      </c>
      <c r="BF17" s="263" t="s">
        <v>7275</v>
      </c>
      <c r="BG17" s="263" t="s">
        <v>7275</v>
      </c>
      <c r="BH17" s="263" t="s">
        <v>7275</v>
      </c>
      <c r="BI17" s="263" t="s">
        <v>7275</v>
      </c>
      <c r="BJ17" s="263" t="s">
        <v>7275</v>
      </c>
      <c r="BK17" s="263" t="s">
        <v>7275</v>
      </c>
      <c r="BL17" s="263" t="s">
        <v>7275</v>
      </c>
      <c r="BM17" s="263" t="s">
        <v>7275</v>
      </c>
      <c r="BN17" s="263" t="s">
        <v>7275</v>
      </c>
      <c r="BO17" s="263" t="s">
        <v>7275</v>
      </c>
      <c r="BP17" s="263" t="s">
        <v>7275</v>
      </c>
      <c r="BQ17" s="263" t="s">
        <v>7275</v>
      </c>
      <c r="BR17" s="263" t="s">
        <v>7275</v>
      </c>
      <c r="BS17" s="263" t="s">
        <v>7275</v>
      </c>
      <c r="BT17" s="263" t="s">
        <v>7275</v>
      </c>
      <c r="BU17" s="263" t="s">
        <v>7275</v>
      </c>
      <c r="BV17" s="263" t="s">
        <v>7275</v>
      </c>
      <c r="BW17" s="263" t="s">
        <v>7275</v>
      </c>
      <c r="BX17" s="263" t="s">
        <v>7275</v>
      </c>
      <c r="BY17" s="263" t="s">
        <v>7275</v>
      </c>
      <c r="BZ17" s="263" t="s">
        <v>7275</v>
      </c>
      <c r="CA17" s="263" t="s">
        <v>7275</v>
      </c>
      <c r="CB17" s="263" t="s">
        <v>7275</v>
      </c>
      <c r="CC17" s="263" t="s">
        <v>7275</v>
      </c>
      <c r="CD17" s="263" t="s">
        <v>7275</v>
      </c>
      <c r="CE17" s="263" t="s">
        <v>7275</v>
      </c>
      <c r="CF17" s="263" t="s">
        <v>7275</v>
      </c>
      <c r="CG17" s="263" t="s">
        <v>7275</v>
      </c>
      <c r="CH17" s="263" t="s">
        <v>7275</v>
      </c>
      <c r="CI17" s="263" t="s">
        <v>7275</v>
      </c>
      <c r="CJ17" s="263" t="s">
        <v>7275</v>
      </c>
      <c r="CK17" s="263" t="s">
        <v>7275</v>
      </c>
      <c r="CL17" s="263" t="s">
        <v>7275</v>
      </c>
      <c r="CM17" s="263" t="s">
        <v>7275</v>
      </c>
      <c r="CN17" s="263" t="s">
        <v>7275</v>
      </c>
      <c r="CO17" s="263" t="s">
        <v>7275</v>
      </c>
      <c r="CP17" s="263" t="s">
        <v>7275</v>
      </c>
      <c r="CQ17" s="263" t="str">
        <f>_xlfn.IFNA(VLOOKUP(C17,'INFORM Severity - hidden'!$C$5:$G$300,5,FALSE),"-")</f>
        <v>-</v>
      </c>
    </row>
    <row r="18" spans="1:95">
      <c r="A18" t="s">
        <v>213</v>
      </c>
      <c r="B18" t="s">
        <v>211</v>
      </c>
      <c r="C18" t="s">
        <v>212</v>
      </c>
      <c r="D18" s="263" t="str">
        <f t="shared" si="0"/>
        <v>Decreasing</v>
      </c>
      <c r="E18" s="263" t="s">
        <v>7275</v>
      </c>
      <c r="F18" s="263" t="s">
        <v>7275</v>
      </c>
      <c r="G18" s="263" t="s">
        <v>7275</v>
      </c>
      <c r="H18" s="263" t="s">
        <v>7275</v>
      </c>
      <c r="I18" s="263" t="s">
        <v>7275</v>
      </c>
      <c r="J18" s="263" t="s">
        <v>7275</v>
      </c>
      <c r="K18" s="263" t="s">
        <v>7275</v>
      </c>
      <c r="L18" s="263" t="s">
        <v>7275</v>
      </c>
      <c r="M18" s="263" t="s">
        <v>7275</v>
      </c>
      <c r="N18" s="263" t="s">
        <v>7275</v>
      </c>
      <c r="O18" s="263" t="s">
        <v>7275</v>
      </c>
      <c r="P18" s="263" t="s">
        <v>7275</v>
      </c>
      <c r="Q18" s="263" t="s">
        <v>7275</v>
      </c>
      <c r="R18" s="263" t="s">
        <v>7275</v>
      </c>
      <c r="S18" s="263" t="s">
        <v>7275</v>
      </c>
      <c r="T18" s="263" t="s">
        <v>7275</v>
      </c>
      <c r="U18" s="263" t="s">
        <v>7275</v>
      </c>
      <c r="V18" s="263" t="s">
        <v>7275</v>
      </c>
      <c r="W18" s="263" t="s">
        <v>7275</v>
      </c>
      <c r="X18" s="263" t="s">
        <v>7275</v>
      </c>
      <c r="Y18" s="263" t="s">
        <v>7275</v>
      </c>
      <c r="Z18" s="263" t="s">
        <v>7275</v>
      </c>
      <c r="AA18" s="263" t="s">
        <v>7275</v>
      </c>
      <c r="AB18" s="263" t="s">
        <v>7275</v>
      </c>
      <c r="AC18" s="263" t="s">
        <v>7275</v>
      </c>
      <c r="AD18" s="263" t="s">
        <v>7275</v>
      </c>
      <c r="AE18" s="263" t="s">
        <v>7275</v>
      </c>
      <c r="AF18" s="263" t="s">
        <v>7275</v>
      </c>
      <c r="AG18" s="263" t="s">
        <v>7275</v>
      </c>
      <c r="AH18" s="263" t="s">
        <v>7275</v>
      </c>
      <c r="AI18" s="263" t="s">
        <v>7275</v>
      </c>
      <c r="AJ18" s="263" t="s">
        <v>7275</v>
      </c>
      <c r="AK18" s="263" t="s">
        <v>7275</v>
      </c>
      <c r="AL18" s="263" t="s">
        <v>7275</v>
      </c>
      <c r="AM18" s="263" t="s">
        <v>7275</v>
      </c>
      <c r="AN18" s="263" t="s">
        <v>7275</v>
      </c>
      <c r="AO18" s="263" t="s">
        <v>7275</v>
      </c>
      <c r="AP18" s="263" t="s">
        <v>7275</v>
      </c>
      <c r="AQ18" s="263" t="s">
        <v>7275</v>
      </c>
      <c r="AR18" s="263" t="s">
        <v>7275</v>
      </c>
      <c r="AS18" s="263" t="s">
        <v>7275</v>
      </c>
      <c r="AT18" s="263" t="s">
        <v>7275</v>
      </c>
      <c r="AU18" s="263" t="s">
        <v>7275</v>
      </c>
      <c r="AV18" s="263" t="s">
        <v>7275</v>
      </c>
      <c r="AW18" s="263" t="s">
        <v>7275</v>
      </c>
      <c r="AX18" s="263" t="s">
        <v>7275</v>
      </c>
      <c r="AY18" s="263" t="s">
        <v>7275</v>
      </c>
      <c r="AZ18" s="263" t="s">
        <v>7275</v>
      </c>
      <c r="BA18" s="263" t="s">
        <v>7275</v>
      </c>
      <c r="BB18" s="263" t="s">
        <v>7275</v>
      </c>
      <c r="BC18" s="263" t="s">
        <v>7275</v>
      </c>
      <c r="BD18" s="263" t="s">
        <v>7275</v>
      </c>
      <c r="BE18" s="263" t="s">
        <v>7275</v>
      </c>
      <c r="BF18" s="263" t="s">
        <v>7275</v>
      </c>
      <c r="BG18" s="263" t="s">
        <v>7275</v>
      </c>
      <c r="BH18" s="263" t="s">
        <v>7275</v>
      </c>
      <c r="BI18" s="263" t="s">
        <v>7275</v>
      </c>
      <c r="BJ18" s="263" t="s">
        <v>7275</v>
      </c>
      <c r="BK18" s="263" t="s">
        <v>7275</v>
      </c>
      <c r="BL18" s="263" t="s">
        <v>7275</v>
      </c>
      <c r="BM18" s="263" t="s">
        <v>7275</v>
      </c>
      <c r="BN18" s="263" t="s">
        <v>7275</v>
      </c>
      <c r="BO18" s="263" t="s">
        <v>7275</v>
      </c>
      <c r="BP18" s="263" t="s">
        <v>7275</v>
      </c>
      <c r="BQ18" s="263" t="s">
        <v>7275</v>
      </c>
      <c r="BR18" s="263" t="s">
        <v>7275</v>
      </c>
      <c r="BS18" s="263" t="s">
        <v>7275</v>
      </c>
      <c r="BT18" s="263" t="s">
        <v>7275</v>
      </c>
      <c r="BU18" s="263" t="s">
        <v>7275</v>
      </c>
      <c r="BV18" s="263" t="s">
        <v>7275</v>
      </c>
      <c r="BW18" s="263" t="s">
        <v>7275</v>
      </c>
      <c r="BX18" s="263" t="s">
        <v>7275</v>
      </c>
      <c r="BY18" s="263" t="s">
        <v>7275</v>
      </c>
      <c r="BZ18" s="263" t="s">
        <v>7275</v>
      </c>
      <c r="CA18" s="263" t="s">
        <v>7275</v>
      </c>
      <c r="CB18" s="263" t="s">
        <v>7275</v>
      </c>
      <c r="CC18" s="263">
        <v>4.2</v>
      </c>
      <c r="CD18" s="263">
        <v>4.3</v>
      </c>
      <c r="CE18" s="263">
        <v>4.3</v>
      </c>
      <c r="CF18" s="263">
        <v>4.3</v>
      </c>
      <c r="CG18" s="263">
        <v>4.3</v>
      </c>
      <c r="CH18" s="263">
        <v>4.3</v>
      </c>
      <c r="CI18" s="263">
        <v>4.4000000000000004</v>
      </c>
      <c r="CJ18" s="263">
        <v>4.4000000000000004</v>
      </c>
      <c r="CK18" s="263">
        <v>5.2</v>
      </c>
      <c r="CL18" s="263">
        <v>5.2</v>
      </c>
      <c r="CM18" s="263">
        <v>5.2</v>
      </c>
      <c r="CN18" s="263">
        <v>4.8</v>
      </c>
      <c r="CO18" s="263">
        <v>4.8</v>
      </c>
      <c r="CP18" s="263">
        <v>4.9000000000000004</v>
      </c>
      <c r="CQ18" s="263">
        <f>_xlfn.IFNA(VLOOKUP(C18,'INFORM Severity - hidden'!$C$5:$G$300,5,FALSE),"-")</f>
        <v>5.2</v>
      </c>
    </row>
    <row r="19" spans="1:95">
      <c r="C19" t="s">
        <v>7289</v>
      </c>
      <c r="D19" s="263" t="str">
        <f t="shared" si="0"/>
        <v>-</v>
      </c>
      <c r="E19" s="263" t="s">
        <v>7275</v>
      </c>
      <c r="F19" s="263" t="s">
        <v>7275</v>
      </c>
      <c r="G19" s="263" t="s">
        <v>7275</v>
      </c>
      <c r="H19" s="263" t="s">
        <v>7275</v>
      </c>
      <c r="I19" s="263" t="s">
        <v>7275</v>
      </c>
      <c r="J19" s="263" t="s">
        <v>7275</v>
      </c>
      <c r="K19" s="263" t="s">
        <v>7275</v>
      </c>
      <c r="L19" s="263" t="s">
        <v>7275</v>
      </c>
      <c r="M19" s="263" t="s">
        <v>7275</v>
      </c>
      <c r="N19" s="263" t="s">
        <v>7275</v>
      </c>
      <c r="O19" s="263" t="s">
        <v>7275</v>
      </c>
      <c r="P19" s="263" t="s">
        <v>7275</v>
      </c>
      <c r="Q19" s="263" t="s">
        <v>7275</v>
      </c>
      <c r="R19" s="263" t="s">
        <v>7275</v>
      </c>
      <c r="S19" s="263" t="s">
        <v>7275</v>
      </c>
      <c r="T19" s="263" t="s">
        <v>7275</v>
      </c>
      <c r="U19" s="263" t="s">
        <v>7275</v>
      </c>
      <c r="V19" s="263" t="s">
        <v>7275</v>
      </c>
      <c r="W19" s="263" t="s">
        <v>7275</v>
      </c>
      <c r="X19" s="263" t="s">
        <v>7275</v>
      </c>
      <c r="Y19" s="263" t="s">
        <v>7275</v>
      </c>
      <c r="Z19" s="263" t="s">
        <v>7275</v>
      </c>
      <c r="AA19" s="263" t="s">
        <v>7275</v>
      </c>
      <c r="AB19" s="263" t="s">
        <v>7275</v>
      </c>
      <c r="AC19" s="263" t="s">
        <v>7275</v>
      </c>
      <c r="AD19" s="263" t="s">
        <v>7275</v>
      </c>
      <c r="AE19" s="263" t="s">
        <v>7275</v>
      </c>
      <c r="AF19" s="263" t="s">
        <v>7275</v>
      </c>
      <c r="AG19" s="263" t="s">
        <v>7275</v>
      </c>
      <c r="AH19" s="263" t="s">
        <v>7275</v>
      </c>
      <c r="AI19" s="263" t="s">
        <v>7275</v>
      </c>
      <c r="AJ19" s="263" t="s">
        <v>7275</v>
      </c>
      <c r="AK19" s="263" t="s">
        <v>7275</v>
      </c>
      <c r="AL19" s="263" t="s">
        <v>7275</v>
      </c>
      <c r="AM19" s="263" t="s">
        <v>7275</v>
      </c>
      <c r="AN19" s="263" t="s">
        <v>7275</v>
      </c>
      <c r="AO19" s="263" t="s">
        <v>7275</v>
      </c>
      <c r="AP19" s="263" t="s">
        <v>7275</v>
      </c>
      <c r="AQ19" s="263" t="s">
        <v>7275</v>
      </c>
      <c r="AR19" s="263" t="s">
        <v>7275</v>
      </c>
      <c r="AS19" s="263" t="s">
        <v>7275</v>
      </c>
      <c r="AT19" s="263" t="s">
        <v>7275</v>
      </c>
      <c r="AU19" s="263" t="s">
        <v>7275</v>
      </c>
      <c r="AV19" s="263" t="s">
        <v>7275</v>
      </c>
      <c r="AW19" s="263" t="s">
        <v>7275</v>
      </c>
      <c r="AX19" s="263" t="s">
        <v>7275</v>
      </c>
      <c r="AY19" s="263" t="s">
        <v>7275</v>
      </c>
      <c r="AZ19" s="263" t="s">
        <v>7275</v>
      </c>
      <c r="BA19" s="263" t="s">
        <v>7275</v>
      </c>
      <c r="BB19" s="263" t="s">
        <v>7275</v>
      </c>
      <c r="BC19" s="263" t="s">
        <v>7275</v>
      </c>
      <c r="BD19" s="263" t="s">
        <v>7275</v>
      </c>
      <c r="BE19" s="263" t="s">
        <v>7275</v>
      </c>
      <c r="BF19" s="263" t="s">
        <v>7275</v>
      </c>
      <c r="BG19" s="263" t="s">
        <v>7275</v>
      </c>
      <c r="BH19" s="263" t="s">
        <v>7275</v>
      </c>
      <c r="BI19" s="263" t="s">
        <v>7275</v>
      </c>
      <c r="BJ19" s="263" t="s">
        <v>7275</v>
      </c>
      <c r="BK19" s="263" t="s">
        <v>7275</v>
      </c>
      <c r="BL19" s="263" t="s">
        <v>7275</v>
      </c>
      <c r="BM19" s="263" t="s">
        <v>7275</v>
      </c>
      <c r="BN19" s="263" t="s">
        <v>7275</v>
      </c>
      <c r="BO19" s="263" t="s">
        <v>7275</v>
      </c>
      <c r="BP19" s="263" t="s">
        <v>7275</v>
      </c>
      <c r="BQ19" s="263" t="s">
        <v>7275</v>
      </c>
      <c r="BR19" s="263" t="s">
        <v>7275</v>
      </c>
      <c r="BS19" s="263" t="s">
        <v>7275</v>
      </c>
      <c r="BT19" s="263" t="s">
        <v>7275</v>
      </c>
      <c r="BU19" s="263" t="s">
        <v>7275</v>
      </c>
      <c r="BV19" s="263" t="s">
        <v>7275</v>
      </c>
      <c r="BW19" s="263" t="s">
        <v>7275</v>
      </c>
      <c r="BX19" s="263" t="s">
        <v>7275</v>
      </c>
      <c r="BY19" s="263" t="s">
        <v>7275</v>
      </c>
      <c r="BZ19" s="263" t="s">
        <v>7275</v>
      </c>
      <c r="CA19" s="263" t="s">
        <v>7275</v>
      </c>
      <c r="CB19" s="263" t="s">
        <v>7275</v>
      </c>
      <c r="CC19" s="263" t="s">
        <v>7275</v>
      </c>
      <c r="CD19" s="263" t="s">
        <v>7275</v>
      </c>
      <c r="CE19" s="263" t="s">
        <v>7275</v>
      </c>
      <c r="CF19" s="263">
        <v>7.1</v>
      </c>
      <c r="CG19" s="263">
        <v>7.1</v>
      </c>
      <c r="CH19" s="263">
        <v>7.1</v>
      </c>
      <c r="CI19" s="263">
        <v>7.2</v>
      </c>
      <c r="CJ19" s="263">
        <v>7.2</v>
      </c>
      <c r="CK19" s="263">
        <v>7.2</v>
      </c>
      <c r="CL19" s="263">
        <v>7.2</v>
      </c>
      <c r="CM19" s="263">
        <v>7.2</v>
      </c>
      <c r="CN19" s="263">
        <v>7.2</v>
      </c>
      <c r="CO19" s="263" t="s">
        <v>7275</v>
      </c>
      <c r="CP19" s="263" t="s">
        <v>7275</v>
      </c>
      <c r="CQ19" s="263" t="str">
        <f>_xlfn.IFNA(VLOOKUP(C19,'INFORM Severity - hidden'!$C$5:$G$300,5,FALSE),"-")</f>
        <v>-</v>
      </c>
    </row>
    <row r="20" spans="1:95">
      <c r="A20" t="s">
        <v>939</v>
      </c>
      <c r="B20" t="s">
        <v>937</v>
      </c>
      <c r="C20" t="s">
        <v>938</v>
      </c>
      <c r="D20" s="263" t="str">
        <f t="shared" si="0"/>
        <v>Increasing</v>
      </c>
      <c r="E20" s="263" t="s">
        <v>7275</v>
      </c>
      <c r="F20" s="263" t="s">
        <v>7275</v>
      </c>
      <c r="G20" s="263" t="s">
        <v>7275</v>
      </c>
      <c r="H20" s="263" t="s">
        <v>7275</v>
      </c>
      <c r="I20" s="263" t="s">
        <v>7275</v>
      </c>
      <c r="J20" s="263" t="s">
        <v>7275</v>
      </c>
      <c r="K20" s="263" t="s">
        <v>7275</v>
      </c>
      <c r="L20" s="263" t="s">
        <v>7275</v>
      </c>
      <c r="M20" s="263" t="s">
        <v>7275</v>
      </c>
      <c r="N20" s="263" t="s">
        <v>7275</v>
      </c>
      <c r="O20" s="263" t="s">
        <v>7275</v>
      </c>
      <c r="P20" s="263" t="s">
        <v>7275</v>
      </c>
      <c r="Q20" s="263" t="s">
        <v>7275</v>
      </c>
      <c r="R20" s="263" t="s">
        <v>7275</v>
      </c>
      <c r="S20" s="263" t="s">
        <v>7275</v>
      </c>
      <c r="T20" s="263" t="s">
        <v>7275</v>
      </c>
      <c r="U20" s="263" t="s">
        <v>7275</v>
      </c>
      <c r="V20" s="263" t="s">
        <v>7275</v>
      </c>
      <c r="W20" s="263" t="s">
        <v>7275</v>
      </c>
      <c r="X20" s="263" t="s">
        <v>7275</v>
      </c>
      <c r="Y20" s="263" t="s">
        <v>7275</v>
      </c>
      <c r="Z20" s="263" t="s">
        <v>7275</v>
      </c>
      <c r="AA20" s="263" t="s">
        <v>7275</v>
      </c>
      <c r="AB20" s="263" t="s">
        <v>7275</v>
      </c>
      <c r="AC20" s="263" t="s">
        <v>7275</v>
      </c>
      <c r="AD20" s="263" t="s">
        <v>7275</v>
      </c>
      <c r="AE20" s="263" t="s">
        <v>7275</v>
      </c>
      <c r="AF20" s="263" t="s">
        <v>7275</v>
      </c>
      <c r="AG20" s="263" t="s">
        <v>7275</v>
      </c>
      <c r="AH20" s="263" t="s">
        <v>7275</v>
      </c>
      <c r="AI20" s="263" t="s">
        <v>7275</v>
      </c>
      <c r="AJ20" s="263" t="s">
        <v>7275</v>
      </c>
      <c r="AK20" s="263" t="s">
        <v>7275</v>
      </c>
      <c r="AL20" s="263" t="s">
        <v>7275</v>
      </c>
      <c r="AM20" s="263" t="s">
        <v>7275</v>
      </c>
      <c r="AN20" s="263" t="s">
        <v>7275</v>
      </c>
      <c r="AO20" s="263" t="s">
        <v>7275</v>
      </c>
      <c r="AP20" s="263" t="s">
        <v>7275</v>
      </c>
      <c r="AQ20" s="263" t="s">
        <v>7275</v>
      </c>
      <c r="AR20" s="263" t="s">
        <v>7275</v>
      </c>
      <c r="AS20" s="263" t="s">
        <v>7275</v>
      </c>
      <c r="AT20" s="263" t="s">
        <v>7275</v>
      </c>
      <c r="AU20" s="263" t="s">
        <v>7275</v>
      </c>
      <c r="AV20" s="263" t="s">
        <v>7275</v>
      </c>
      <c r="AW20" s="263" t="s">
        <v>7275</v>
      </c>
      <c r="AX20" s="263" t="s">
        <v>7275</v>
      </c>
      <c r="AY20" s="263" t="s">
        <v>7275</v>
      </c>
      <c r="AZ20" s="263" t="s">
        <v>7275</v>
      </c>
      <c r="BA20" s="263" t="s">
        <v>7275</v>
      </c>
      <c r="BB20" s="263" t="s">
        <v>7275</v>
      </c>
      <c r="BC20" s="263" t="s">
        <v>7275</v>
      </c>
      <c r="BD20" s="263" t="s">
        <v>7275</v>
      </c>
      <c r="BE20" s="263" t="s">
        <v>7275</v>
      </c>
      <c r="BF20" s="263" t="s">
        <v>7275</v>
      </c>
      <c r="BG20" s="263" t="s">
        <v>7275</v>
      </c>
      <c r="BH20" s="263" t="s">
        <v>7275</v>
      </c>
      <c r="BI20" s="263" t="s">
        <v>7275</v>
      </c>
      <c r="BJ20" s="263" t="s">
        <v>7275</v>
      </c>
      <c r="BK20" s="263" t="s">
        <v>7275</v>
      </c>
      <c r="BL20" s="263" t="s">
        <v>7275</v>
      </c>
      <c r="BM20" s="263" t="s">
        <v>7275</v>
      </c>
      <c r="BN20" s="263" t="s">
        <v>7275</v>
      </c>
      <c r="BO20" s="263" t="s">
        <v>7275</v>
      </c>
      <c r="BP20" s="263" t="s">
        <v>7275</v>
      </c>
      <c r="BQ20" s="263">
        <v>4.2</v>
      </c>
      <c r="BR20" s="263">
        <v>4.4000000000000004</v>
      </c>
      <c r="BS20" s="263">
        <v>4.4000000000000004</v>
      </c>
      <c r="BT20" s="263">
        <v>4.4000000000000004</v>
      </c>
      <c r="BU20" s="263">
        <v>4.4000000000000004</v>
      </c>
      <c r="BV20" s="263">
        <v>4.4000000000000004</v>
      </c>
      <c r="BW20" s="263">
        <v>4.2</v>
      </c>
      <c r="BX20" s="263">
        <v>4.3</v>
      </c>
      <c r="BY20" s="263">
        <v>4.3</v>
      </c>
      <c r="BZ20" s="263">
        <v>4.3</v>
      </c>
      <c r="CA20" s="263">
        <v>5</v>
      </c>
      <c r="CB20" s="263">
        <v>4.9000000000000004</v>
      </c>
      <c r="CC20" s="263">
        <v>4.9000000000000004</v>
      </c>
      <c r="CD20" s="263">
        <v>4.8</v>
      </c>
      <c r="CE20" s="263">
        <v>4.8</v>
      </c>
      <c r="CF20" s="263">
        <v>4.7</v>
      </c>
      <c r="CG20" s="263">
        <v>4.7</v>
      </c>
      <c r="CH20" s="263">
        <v>4.7</v>
      </c>
      <c r="CI20" s="263">
        <v>4.5999999999999996</v>
      </c>
      <c r="CJ20" s="263">
        <v>4.5999999999999996</v>
      </c>
      <c r="CK20" s="263">
        <v>4.4000000000000004</v>
      </c>
      <c r="CL20" s="263">
        <v>4.4000000000000004</v>
      </c>
      <c r="CM20" s="263">
        <v>4.3</v>
      </c>
      <c r="CN20" s="263">
        <v>4.5</v>
      </c>
      <c r="CO20" s="263">
        <v>4.5</v>
      </c>
      <c r="CP20" s="263">
        <v>4.5999999999999996</v>
      </c>
      <c r="CQ20" s="263">
        <f>_xlfn.IFNA(VLOOKUP(C20,'INFORM Severity - hidden'!$C$5:$G$300,5,FALSE),"-")</f>
        <v>4.7</v>
      </c>
    </row>
    <row r="21" spans="1:95">
      <c r="A21" t="s">
        <v>950</v>
      </c>
      <c r="B21" t="s">
        <v>948</v>
      </c>
      <c r="C21" t="s">
        <v>949</v>
      </c>
      <c r="D21" s="263" t="str">
        <f t="shared" si="0"/>
        <v>Increasing</v>
      </c>
      <c r="E21" s="263" t="s">
        <v>7275</v>
      </c>
      <c r="F21" s="263">
        <v>6.4</v>
      </c>
      <c r="G21" s="263">
        <v>6.4</v>
      </c>
      <c r="H21" s="263">
        <v>6.5</v>
      </c>
      <c r="I21" s="263">
        <v>6.5</v>
      </c>
      <c r="J21" s="263">
        <v>6.4</v>
      </c>
      <c r="K21" s="263">
        <v>6.5</v>
      </c>
      <c r="L21" s="263">
        <v>6.6</v>
      </c>
      <c r="M21" s="263">
        <v>6.6</v>
      </c>
      <c r="N21" s="263">
        <v>6.7</v>
      </c>
      <c r="O21" s="263">
        <v>6.7</v>
      </c>
      <c r="P21" s="263">
        <v>6.7</v>
      </c>
      <c r="Q21" s="263">
        <v>6.7</v>
      </c>
      <c r="R21" s="263">
        <v>6.9</v>
      </c>
      <c r="S21" s="263">
        <v>7</v>
      </c>
      <c r="T21" s="263">
        <v>7</v>
      </c>
      <c r="U21" s="263">
        <v>7</v>
      </c>
      <c r="V21" s="263">
        <v>7.9</v>
      </c>
      <c r="W21" s="263">
        <v>7.9</v>
      </c>
      <c r="X21" s="263">
        <v>7.9</v>
      </c>
      <c r="Y21" s="263">
        <v>7.9</v>
      </c>
      <c r="Z21" s="263">
        <v>7.8</v>
      </c>
      <c r="AA21" s="263">
        <v>7.9</v>
      </c>
      <c r="AB21" s="263">
        <v>7.9</v>
      </c>
      <c r="AC21" s="263">
        <v>7.8</v>
      </c>
      <c r="AD21" s="263">
        <v>7.8</v>
      </c>
      <c r="AE21" s="263">
        <v>7.8</v>
      </c>
      <c r="AF21" s="263">
        <v>7.8</v>
      </c>
      <c r="AG21" s="263">
        <v>7.8</v>
      </c>
      <c r="AH21" s="263">
        <v>7.8</v>
      </c>
      <c r="AI21" s="263">
        <v>7.8</v>
      </c>
      <c r="AJ21" s="263">
        <v>7.8</v>
      </c>
      <c r="AK21" s="263">
        <v>7.8</v>
      </c>
      <c r="AL21" s="263">
        <v>7.9</v>
      </c>
      <c r="AM21" s="263">
        <v>7.9</v>
      </c>
      <c r="AN21" s="263">
        <v>7.9</v>
      </c>
      <c r="AO21" s="263">
        <v>7.9</v>
      </c>
      <c r="AP21" s="263">
        <v>7.9</v>
      </c>
      <c r="AQ21" s="263">
        <v>7.9</v>
      </c>
      <c r="AR21" s="263">
        <v>7.8</v>
      </c>
      <c r="AS21" s="263">
        <v>7.8</v>
      </c>
      <c r="AT21" s="263">
        <v>7.8</v>
      </c>
      <c r="AU21" s="263">
        <v>7.8</v>
      </c>
      <c r="AV21" s="263">
        <v>7.8</v>
      </c>
      <c r="AW21" s="263">
        <v>7.6</v>
      </c>
      <c r="AX21" s="263">
        <v>7.9</v>
      </c>
      <c r="AY21" s="263">
        <v>7.9</v>
      </c>
      <c r="AZ21" s="263">
        <v>7.8</v>
      </c>
      <c r="BA21" s="263">
        <v>7.9</v>
      </c>
      <c r="BB21" s="263">
        <v>8.1999999999999993</v>
      </c>
      <c r="BC21" s="263">
        <v>8.1999999999999993</v>
      </c>
      <c r="BD21" s="263">
        <v>8.3000000000000007</v>
      </c>
      <c r="BE21" s="263">
        <v>8.1999999999999993</v>
      </c>
      <c r="BF21" s="263">
        <v>8</v>
      </c>
      <c r="BG21" s="263">
        <v>7.9</v>
      </c>
      <c r="BH21" s="263">
        <v>8.1</v>
      </c>
      <c r="BI21" s="263">
        <v>8.1</v>
      </c>
      <c r="BJ21" s="263">
        <v>8.1</v>
      </c>
      <c r="BK21" s="263">
        <v>8.1999999999999993</v>
      </c>
      <c r="BL21" s="263">
        <v>8.1999999999999993</v>
      </c>
      <c r="BM21" s="263">
        <v>8.4</v>
      </c>
      <c r="BN21" s="263">
        <v>8.1999999999999993</v>
      </c>
      <c r="BO21" s="263">
        <v>8.1999999999999993</v>
      </c>
      <c r="BP21" s="263">
        <v>8.4</v>
      </c>
      <c r="BQ21" s="263">
        <v>8.4</v>
      </c>
      <c r="BR21" s="263">
        <v>8.4</v>
      </c>
      <c r="BS21" s="263">
        <v>8.4</v>
      </c>
      <c r="BT21" s="263">
        <v>8.4</v>
      </c>
      <c r="BU21" s="263">
        <v>8.4</v>
      </c>
      <c r="BV21" s="263">
        <v>8.4</v>
      </c>
      <c r="BW21" s="263">
        <v>8.4</v>
      </c>
      <c r="BX21" s="263">
        <v>8.4</v>
      </c>
      <c r="BY21" s="263">
        <v>8.4</v>
      </c>
      <c r="BZ21" s="263">
        <v>8.4</v>
      </c>
      <c r="CA21" s="263">
        <v>7.9</v>
      </c>
      <c r="CB21" s="263">
        <v>8.1999999999999993</v>
      </c>
      <c r="CC21" s="263">
        <v>8.3000000000000007</v>
      </c>
      <c r="CD21" s="263">
        <v>8.1999999999999993</v>
      </c>
      <c r="CE21" s="263">
        <v>8.1999999999999993</v>
      </c>
      <c r="CF21" s="263">
        <v>8.1999999999999993</v>
      </c>
      <c r="CG21" s="263">
        <v>8.1999999999999993</v>
      </c>
      <c r="CH21" s="263">
        <v>8</v>
      </c>
      <c r="CI21" s="263">
        <v>8.1</v>
      </c>
      <c r="CJ21" s="263">
        <v>8.1</v>
      </c>
      <c r="CK21" s="263">
        <v>8.1</v>
      </c>
      <c r="CL21" s="263">
        <v>8.1</v>
      </c>
      <c r="CM21" s="263">
        <v>8.4</v>
      </c>
      <c r="CN21" s="263">
        <v>8.4</v>
      </c>
      <c r="CO21" s="263">
        <v>8.4</v>
      </c>
      <c r="CP21" s="263">
        <v>8.3000000000000007</v>
      </c>
      <c r="CQ21" s="263">
        <f>_xlfn.IFNA(VLOOKUP(C21,'INFORM Severity - hidden'!$C$5:$G$300,5,FALSE),"-")</f>
        <v>8.4</v>
      </c>
    </row>
    <row r="22" spans="1:95">
      <c r="C22" t="s">
        <v>7290</v>
      </c>
      <c r="D22" s="263" t="str">
        <f t="shared" si="0"/>
        <v>-</v>
      </c>
      <c r="E22" s="263" t="s">
        <v>7275</v>
      </c>
      <c r="F22" s="263" t="s">
        <v>7275</v>
      </c>
      <c r="G22" s="263" t="s">
        <v>7275</v>
      </c>
      <c r="H22" s="263" t="s">
        <v>7275</v>
      </c>
      <c r="I22" s="263" t="s">
        <v>7275</v>
      </c>
      <c r="J22" s="263" t="s">
        <v>7275</v>
      </c>
      <c r="K22" s="263" t="s">
        <v>7275</v>
      </c>
      <c r="L22" s="263" t="s">
        <v>7275</v>
      </c>
      <c r="M22" s="263" t="s">
        <v>7275</v>
      </c>
      <c r="N22" s="263" t="s">
        <v>7275</v>
      </c>
      <c r="O22" s="263" t="s">
        <v>7275</v>
      </c>
      <c r="P22" s="263" t="s">
        <v>7275</v>
      </c>
      <c r="Q22" s="263" t="s">
        <v>7275</v>
      </c>
      <c r="R22" s="263" t="s">
        <v>7275</v>
      </c>
      <c r="S22" s="263" t="s">
        <v>7275</v>
      </c>
      <c r="T22" s="263" t="s">
        <v>7275</v>
      </c>
      <c r="U22" s="263" t="s">
        <v>7275</v>
      </c>
      <c r="V22" s="263" t="s">
        <v>7275</v>
      </c>
      <c r="W22" s="263" t="s">
        <v>7275</v>
      </c>
      <c r="X22" s="263" t="s">
        <v>7275</v>
      </c>
      <c r="Y22" s="263">
        <v>5.2</v>
      </c>
      <c r="Z22" s="263">
        <v>5</v>
      </c>
      <c r="AA22" s="263">
        <v>5</v>
      </c>
      <c r="AB22" s="263">
        <v>5.0999999999999996</v>
      </c>
      <c r="AC22" s="263">
        <v>5</v>
      </c>
      <c r="AD22" s="263" t="s">
        <v>7275</v>
      </c>
      <c r="AE22" s="263" t="s">
        <v>7275</v>
      </c>
      <c r="AF22" s="263" t="s">
        <v>7275</v>
      </c>
      <c r="AG22" s="263" t="s">
        <v>7275</v>
      </c>
      <c r="AH22" s="263" t="s">
        <v>7275</v>
      </c>
      <c r="AI22" s="263" t="s">
        <v>7275</v>
      </c>
      <c r="AJ22" s="263" t="s">
        <v>7275</v>
      </c>
      <c r="AK22" s="263" t="s">
        <v>7275</v>
      </c>
      <c r="AL22" s="263" t="s">
        <v>7275</v>
      </c>
      <c r="AM22" s="263" t="s">
        <v>7275</v>
      </c>
      <c r="AN22" s="263" t="s">
        <v>7275</v>
      </c>
      <c r="AO22" s="263" t="s">
        <v>7275</v>
      </c>
      <c r="AP22" s="263" t="s">
        <v>7275</v>
      </c>
      <c r="AQ22" s="263" t="s">
        <v>7275</v>
      </c>
      <c r="AR22" s="263" t="s">
        <v>7275</v>
      </c>
      <c r="AS22" s="263" t="s">
        <v>7275</v>
      </c>
      <c r="AT22" s="263" t="s">
        <v>7275</v>
      </c>
      <c r="AU22" s="263" t="s">
        <v>7275</v>
      </c>
      <c r="AV22" s="263" t="s">
        <v>7275</v>
      </c>
      <c r="AW22" s="263" t="s">
        <v>7275</v>
      </c>
      <c r="AX22" s="263" t="s">
        <v>7275</v>
      </c>
      <c r="AY22" s="263" t="s">
        <v>7275</v>
      </c>
      <c r="AZ22" s="263" t="s">
        <v>7275</v>
      </c>
      <c r="BA22" s="263" t="s">
        <v>7275</v>
      </c>
      <c r="BB22" s="263" t="s">
        <v>7275</v>
      </c>
      <c r="BC22" s="263" t="s">
        <v>7275</v>
      </c>
      <c r="BD22" s="263" t="s">
        <v>7275</v>
      </c>
      <c r="BE22" s="263" t="s">
        <v>7275</v>
      </c>
      <c r="BF22" s="263" t="s">
        <v>7275</v>
      </c>
      <c r="BG22" s="263" t="s">
        <v>7275</v>
      </c>
      <c r="BH22" s="263" t="s">
        <v>7275</v>
      </c>
      <c r="BI22" s="263" t="s">
        <v>7275</v>
      </c>
      <c r="BJ22" s="263" t="s">
        <v>7275</v>
      </c>
      <c r="BK22" s="263" t="s">
        <v>7275</v>
      </c>
      <c r="BL22" s="263" t="s">
        <v>7275</v>
      </c>
      <c r="BM22" s="263" t="s">
        <v>7275</v>
      </c>
      <c r="BN22" s="263" t="s">
        <v>7275</v>
      </c>
      <c r="BO22" s="263" t="s">
        <v>7275</v>
      </c>
      <c r="BP22" s="263" t="s">
        <v>7275</v>
      </c>
      <c r="BQ22" s="263" t="s">
        <v>7275</v>
      </c>
      <c r="BR22" s="263" t="s">
        <v>7275</v>
      </c>
      <c r="BS22" s="263" t="s">
        <v>7275</v>
      </c>
      <c r="BT22" s="263" t="s">
        <v>7275</v>
      </c>
      <c r="BU22" s="263" t="s">
        <v>7275</v>
      </c>
      <c r="BV22" s="263" t="s">
        <v>7275</v>
      </c>
      <c r="BW22" s="263" t="s">
        <v>7275</v>
      </c>
      <c r="BX22" s="263" t="s">
        <v>7275</v>
      </c>
      <c r="BY22" s="263" t="s">
        <v>7275</v>
      </c>
      <c r="BZ22" s="263" t="s">
        <v>7275</v>
      </c>
      <c r="CA22" s="263" t="s">
        <v>7275</v>
      </c>
      <c r="CB22" s="263" t="s">
        <v>7275</v>
      </c>
      <c r="CC22" s="263" t="s">
        <v>7275</v>
      </c>
      <c r="CD22" s="263" t="s">
        <v>7275</v>
      </c>
      <c r="CE22" s="263" t="s">
        <v>7275</v>
      </c>
      <c r="CF22" s="263" t="s">
        <v>7275</v>
      </c>
      <c r="CG22" s="263" t="s">
        <v>7275</v>
      </c>
      <c r="CH22" s="263" t="s">
        <v>7275</v>
      </c>
      <c r="CI22" s="263" t="s">
        <v>7275</v>
      </c>
      <c r="CJ22" s="263" t="s">
        <v>7275</v>
      </c>
      <c r="CK22" s="263" t="s">
        <v>7275</v>
      </c>
      <c r="CL22" s="263" t="s">
        <v>7275</v>
      </c>
      <c r="CM22" s="263" t="s">
        <v>7275</v>
      </c>
      <c r="CN22" s="263" t="s">
        <v>7275</v>
      </c>
      <c r="CO22" s="263" t="s">
        <v>7275</v>
      </c>
      <c r="CP22" s="263" t="s">
        <v>7275</v>
      </c>
      <c r="CQ22" s="263" t="str">
        <f>_xlfn.IFNA(VLOOKUP(C22,'INFORM Severity - hidden'!$C$5:$G$300,5,FALSE),"-")</f>
        <v>-</v>
      </c>
    </row>
    <row r="23" spans="1:95">
      <c r="C23" t="s">
        <v>7291</v>
      </c>
      <c r="D23" s="263" t="str">
        <f t="shared" si="0"/>
        <v>-</v>
      </c>
      <c r="E23" s="263" t="s">
        <v>7275</v>
      </c>
      <c r="F23" s="263" t="s">
        <v>7275</v>
      </c>
      <c r="G23" s="263" t="s">
        <v>7275</v>
      </c>
      <c r="H23" s="263" t="s">
        <v>7275</v>
      </c>
      <c r="I23" s="263" t="s">
        <v>7275</v>
      </c>
      <c r="J23" s="263" t="s">
        <v>7275</v>
      </c>
      <c r="K23" s="263" t="s">
        <v>7275</v>
      </c>
      <c r="L23" s="263" t="s">
        <v>7275</v>
      </c>
      <c r="M23" s="263" t="s">
        <v>7275</v>
      </c>
      <c r="N23" s="263" t="s">
        <v>7275</v>
      </c>
      <c r="O23" s="263" t="s">
        <v>7275</v>
      </c>
      <c r="P23" s="263" t="s">
        <v>7275</v>
      </c>
      <c r="Q23" s="263" t="s">
        <v>7275</v>
      </c>
      <c r="R23" s="263" t="s">
        <v>7275</v>
      </c>
      <c r="S23" s="263" t="s">
        <v>7275</v>
      </c>
      <c r="T23" s="263" t="s">
        <v>7275</v>
      </c>
      <c r="U23" s="263" t="s">
        <v>7275</v>
      </c>
      <c r="V23" s="263" t="s">
        <v>7275</v>
      </c>
      <c r="W23" s="263" t="s">
        <v>7275</v>
      </c>
      <c r="X23" s="263" t="s">
        <v>7275</v>
      </c>
      <c r="Y23" s="263" t="s">
        <v>7275</v>
      </c>
      <c r="Z23" s="263" t="s">
        <v>7275</v>
      </c>
      <c r="AA23" s="263">
        <v>8.1</v>
      </c>
      <c r="AB23" s="263">
        <v>8.1999999999999993</v>
      </c>
      <c r="AC23" s="263">
        <v>8.1</v>
      </c>
      <c r="AD23" s="263" t="s">
        <v>7275</v>
      </c>
      <c r="AE23" s="263" t="s">
        <v>7275</v>
      </c>
      <c r="AF23" s="263" t="s">
        <v>7275</v>
      </c>
      <c r="AG23" s="263" t="s">
        <v>7275</v>
      </c>
      <c r="AH23" s="263" t="s">
        <v>7275</v>
      </c>
      <c r="AI23" s="263" t="s">
        <v>7275</v>
      </c>
      <c r="AJ23" s="263" t="s">
        <v>7275</v>
      </c>
      <c r="AK23" s="263" t="s">
        <v>7275</v>
      </c>
      <c r="AL23" s="263" t="s">
        <v>7275</v>
      </c>
      <c r="AM23" s="263" t="s">
        <v>7275</v>
      </c>
      <c r="AN23" s="263" t="s">
        <v>7275</v>
      </c>
      <c r="AO23" s="263" t="s">
        <v>7275</v>
      </c>
      <c r="AP23" s="263" t="s">
        <v>7275</v>
      </c>
      <c r="AQ23" s="263" t="s">
        <v>7275</v>
      </c>
      <c r="AR23" s="263" t="s">
        <v>7275</v>
      </c>
      <c r="AS23" s="263" t="s">
        <v>7275</v>
      </c>
      <c r="AT23" s="263" t="s">
        <v>7275</v>
      </c>
      <c r="AU23" s="263" t="s">
        <v>7275</v>
      </c>
      <c r="AV23" s="263" t="s">
        <v>7275</v>
      </c>
      <c r="AW23" s="263" t="s">
        <v>7275</v>
      </c>
      <c r="AX23" s="263" t="s">
        <v>7275</v>
      </c>
      <c r="AY23" s="263" t="s">
        <v>7275</v>
      </c>
      <c r="AZ23" s="263" t="s">
        <v>7275</v>
      </c>
      <c r="BA23" s="263" t="s">
        <v>7275</v>
      </c>
      <c r="BB23" s="263" t="s">
        <v>7275</v>
      </c>
      <c r="BC23" s="263" t="s">
        <v>7275</v>
      </c>
      <c r="BD23" s="263" t="s">
        <v>7275</v>
      </c>
      <c r="BE23" s="263" t="s">
        <v>7275</v>
      </c>
      <c r="BF23" s="263" t="s">
        <v>7275</v>
      </c>
      <c r="BG23" s="263" t="s">
        <v>7275</v>
      </c>
      <c r="BH23" s="263" t="s">
        <v>7275</v>
      </c>
      <c r="BI23" s="263" t="s">
        <v>7275</v>
      </c>
      <c r="BJ23" s="263" t="s">
        <v>7275</v>
      </c>
      <c r="BK23" s="263" t="s">
        <v>7275</v>
      </c>
      <c r="BL23" s="263" t="s">
        <v>7275</v>
      </c>
      <c r="BM23" s="263" t="s">
        <v>7275</v>
      </c>
      <c r="BN23" s="263" t="s">
        <v>7275</v>
      </c>
      <c r="BO23" s="263" t="s">
        <v>7275</v>
      </c>
      <c r="BP23" s="263" t="s">
        <v>7275</v>
      </c>
      <c r="BQ23" s="263" t="s">
        <v>7275</v>
      </c>
      <c r="BR23" s="263" t="s">
        <v>7275</v>
      </c>
      <c r="BS23" s="263" t="s">
        <v>7275</v>
      </c>
      <c r="BT23" s="263" t="s">
        <v>7275</v>
      </c>
      <c r="BU23" s="263" t="s">
        <v>7275</v>
      </c>
      <c r="BV23" s="263" t="s">
        <v>7275</v>
      </c>
      <c r="BW23" s="263" t="s">
        <v>7275</v>
      </c>
      <c r="BX23" s="263" t="s">
        <v>7275</v>
      </c>
      <c r="BY23" s="263" t="s">
        <v>7275</v>
      </c>
      <c r="BZ23" s="263" t="s">
        <v>7275</v>
      </c>
      <c r="CA23" s="263" t="s">
        <v>7275</v>
      </c>
      <c r="CB23" s="263" t="s">
        <v>7275</v>
      </c>
      <c r="CC23" s="263" t="s">
        <v>7275</v>
      </c>
      <c r="CD23" s="263" t="s">
        <v>7275</v>
      </c>
      <c r="CE23" s="263" t="s">
        <v>7275</v>
      </c>
      <c r="CF23" s="263" t="s">
        <v>7275</v>
      </c>
      <c r="CG23" s="263" t="s">
        <v>7275</v>
      </c>
      <c r="CH23" s="263" t="s">
        <v>7275</v>
      </c>
      <c r="CI23" s="263" t="s">
        <v>7275</v>
      </c>
      <c r="CJ23" s="263" t="s">
        <v>7275</v>
      </c>
      <c r="CK23" s="263" t="s">
        <v>7275</v>
      </c>
      <c r="CL23" s="263" t="s">
        <v>7275</v>
      </c>
      <c r="CM23" s="263" t="s">
        <v>7275</v>
      </c>
      <c r="CN23" s="263" t="s">
        <v>7275</v>
      </c>
      <c r="CO23" s="263" t="s">
        <v>7275</v>
      </c>
      <c r="CP23" s="263" t="s">
        <v>7275</v>
      </c>
      <c r="CQ23" s="263" t="str">
        <f>_xlfn.IFNA(VLOOKUP(C23,'INFORM Severity - hidden'!$C$5:$G$300,5,FALSE),"-")</f>
        <v>-</v>
      </c>
    </row>
    <row r="24" spans="1:95">
      <c r="A24" t="s">
        <v>675</v>
      </c>
      <c r="B24" t="s">
        <v>673</v>
      </c>
      <c r="C24" t="s">
        <v>674</v>
      </c>
      <c r="D24" s="263" t="str">
        <f t="shared" si="0"/>
        <v>Stable</v>
      </c>
      <c r="E24" s="263" t="s">
        <v>7275</v>
      </c>
      <c r="F24" s="263" t="s">
        <v>7275</v>
      </c>
      <c r="G24" s="263" t="s">
        <v>7275</v>
      </c>
      <c r="H24" s="263" t="s">
        <v>7275</v>
      </c>
      <c r="I24" s="263" t="s">
        <v>7275</v>
      </c>
      <c r="J24" s="263" t="s">
        <v>7275</v>
      </c>
      <c r="K24" s="263" t="s">
        <v>7275</v>
      </c>
      <c r="L24" s="263" t="s">
        <v>7275</v>
      </c>
      <c r="M24" s="263" t="s">
        <v>7275</v>
      </c>
      <c r="N24" s="263" t="s">
        <v>7275</v>
      </c>
      <c r="O24" s="263" t="s">
        <v>7275</v>
      </c>
      <c r="P24" s="263" t="s">
        <v>7275</v>
      </c>
      <c r="Q24" s="263" t="s">
        <v>7275</v>
      </c>
      <c r="R24" s="263" t="s">
        <v>7275</v>
      </c>
      <c r="S24" s="263" t="s">
        <v>7275</v>
      </c>
      <c r="T24" s="263" t="s">
        <v>7275</v>
      </c>
      <c r="U24" s="263" t="s">
        <v>7275</v>
      </c>
      <c r="V24" s="263">
        <v>5.7</v>
      </c>
      <c r="W24" s="263">
        <v>6.3</v>
      </c>
      <c r="X24" s="263">
        <v>6.3</v>
      </c>
      <c r="Y24" s="263">
        <v>6.4</v>
      </c>
      <c r="Z24" s="263">
        <v>6</v>
      </c>
      <c r="AA24" s="263">
        <v>6.1</v>
      </c>
      <c r="AB24" s="263">
        <v>6.1</v>
      </c>
      <c r="AC24" s="263" t="s">
        <v>7275</v>
      </c>
      <c r="AD24" s="263" t="s">
        <v>7275</v>
      </c>
      <c r="AE24" s="263" t="s">
        <v>7275</v>
      </c>
      <c r="AF24" s="263" t="s">
        <v>7275</v>
      </c>
      <c r="AG24" s="263" t="s">
        <v>7275</v>
      </c>
      <c r="AH24" s="263" t="s">
        <v>7275</v>
      </c>
      <c r="AI24" s="263" t="s">
        <v>7275</v>
      </c>
      <c r="AJ24" s="263" t="s">
        <v>7275</v>
      </c>
      <c r="AK24" s="263" t="s">
        <v>7275</v>
      </c>
      <c r="AL24" s="263" t="s">
        <v>7275</v>
      </c>
      <c r="AM24" s="263" t="s">
        <v>7275</v>
      </c>
      <c r="AN24" s="263" t="s">
        <v>7275</v>
      </c>
      <c r="AO24" s="263" t="s">
        <v>7275</v>
      </c>
      <c r="AP24" s="263" t="s">
        <v>7275</v>
      </c>
      <c r="AQ24" s="263" t="s">
        <v>7275</v>
      </c>
      <c r="AR24" s="263" t="s">
        <v>7275</v>
      </c>
      <c r="AS24" s="263" t="s">
        <v>7275</v>
      </c>
      <c r="AT24" s="263">
        <v>7.2</v>
      </c>
      <c r="AU24" s="263">
        <v>7.1</v>
      </c>
      <c r="AV24" s="263">
        <v>7.1</v>
      </c>
      <c r="AW24" s="263">
        <v>7.1</v>
      </c>
      <c r="AX24" s="263">
        <v>7</v>
      </c>
      <c r="AY24" s="263">
        <v>7</v>
      </c>
      <c r="AZ24" s="263">
        <v>7</v>
      </c>
      <c r="BA24" s="263" t="s">
        <v>7275</v>
      </c>
      <c r="BB24" s="263" t="s">
        <v>7275</v>
      </c>
      <c r="BC24" s="263" t="s">
        <v>7275</v>
      </c>
      <c r="BD24" s="263" t="s">
        <v>7275</v>
      </c>
      <c r="BE24" s="263" t="s">
        <v>7275</v>
      </c>
      <c r="BF24" s="263" t="s">
        <v>7275</v>
      </c>
      <c r="BG24" s="263" t="s">
        <v>7275</v>
      </c>
      <c r="BH24" s="263">
        <v>7.1</v>
      </c>
      <c r="BI24" s="263">
        <v>6.7</v>
      </c>
      <c r="BJ24" s="263" t="s">
        <v>7275</v>
      </c>
      <c r="BK24" s="263" t="s">
        <v>7275</v>
      </c>
      <c r="BL24" s="263" t="s">
        <v>7275</v>
      </c>
      <c r="BM24" s="263" t="s">
        <v>7275</v>
      </c>
      <c r="BN24" s="263" t="s">
        <v>7275</v>
      </c>
      <c r="BO24" s="263" t="s">
        <v>7275</v>
      </c>
      <c r="BP24" s="263">
        <v>7.6</v>
      </c>
      <c r="BQ24" s="263">
        <v>7.6</v>
      </c>
      <c r="BR24" s="263">
        <v>8.1</v>
      </c>
      <c r="BS24" s="263">
        <v>8</v>
      </c>
      <c r="BT24" s="263">
        <v>8</v>
      </c>
      <c r="BU24" s="263">
        <v>8</v>
      </c>
      <c r="BV24" s="263">
        <v>8</v>
      </c>
      <c r="BW24" s="263">
        <v>8.1999999999999993</v>
      </c>
      <c r="BX24" s="263">
        <v>8.1999999999999993</v>
      </c>
      <c r="BY24" s="263">
        <v>7.3</v>
      </c>
      <c r="BZ24" s="263">
        <v>7.2</v>
      </c>
      <c r="CA24" s="263">
        <v>7.2</v>
      </c>
      <c r="CB24" s="263">
        <v>7.2</v>
      </c>
      <c r="CC24" s="263">
        <v>7.2</v>
      </c>
      <c r="CD24" s="263">
        <v>6.9</v>
      </c>
      <c r="CE24" s="263">
        <v>6.9</v>
      </c>
      <c r="CF24" s="263">
        <v>6.9</v>
      </c>
      <c r="CG24" s="263">
        <v>6.9</v>
      </c>
      <c r="CH24" s="263">
        <v>6.8</v>
      </c>
      <c r="CI24" s="263">
        <v>6.8</v>
      </c>
      <c r="CJ24" s="263">
        <v>6.8</v>
      </c>
      <c r="CK24" s="263">
        <v>6.8</v>
      </c>
      <c r="CL24" s="263">
        <v>6.8</v>
      </c>
      <c r="CM24" s="263">
        <v>6.8</v>
      </c>
      <c r="CN24" s="263">
        <v>6.8</v>
      </c>
      <c r="CO24" s="263">
        <v>6.8</v>
      </c>
      <c r="CP24" s="263">
        <v>6.8</v>
      </c>
      <c r="CQ24" s="263">
        <f>_xlfn.IFNA(VLOOKUP(C24,'INFORM Severity - hidden'!$C$5:$G$300,5,FALSE),"-")</f>
        <v>6.9</v>
      </c>
    </row>
    <row r="25" spans="1:95">
      <c r="A25" t="s">
        <v>675</v>
      </c>
      <c r="B25" t="s">
        <v>685</v>
      </c>
      <c r="C25" t="s">
        <v>686</v>
      </c>
      <c r="D25" s="263" t="str">
        <f t="shared" si="0"/>
        <v>Decreasing</v>
      </c>
      <c r="E25" s="263" t="s">
        <v>7275</v>
      </c>
      <c r="F25" s="263">
        <v>6.6</v>
      </c>
      <c r="G25" s="263">
        <v>6.6</v>
      </c>
      <c r="H25" s="263">
        <v>6.4</v>
      </c>
      <c r="I25" s="263">
        <v>6.1</v>
      </c>
      <c r="J25" s="263">
        <v>6.3</v>
      </c>
      <c r="K25" s="263">
        <v>6.2</v>
      </c>
      <c r="L25" s="263">
        <v>6.3</v>
      </c>
      <c r="M25" s="263">
        <v>6.3</v>
      </c>
      <c r="N25" s="263">
        <v>6.5</v>
      </c>
      <c r="O25" s="263">
        <v>6.5</v>
      </c>
      <c r="P25" s="263">
        <v>6.5</v>
      </c>
      <c r="Q25" s="263">
        <v>6.4</v>
      </c>
      <c r="R25" s="263">
        <v>6.4</v>
      </c>
      <c r="S25" s="263">
        <v>6.3</v>
      </c>
      <c r="T25" s="263">
        <v>6.3</v>
      </c>
      <c r="U25" s="263">
        <v>6.6</v>
      </c>
      <c r="V25" s="263">
        <v>6.6</v>
      </c>
      <c r="W25" s="263">
        <v>6.6</v>
      </c>
      <c r="X25" s="263">
        <v>6.6</v>
      </c>
      <c r="Y25" s="263">
        <v>6.7</v>
      </c>
      <c r="Z25" s="263">
        <v>6.7</v>
      </c>
      <c r="AA25" s="263">
        <v>6.6</v>
      </c>
      <c r="AB25" s="263">
        <v>6.6</v>
      </c>
      <c r="AC25" s="263">
        <v>6.5</v>
      </c>
      <c r="AD25" s="263">
        <v>6.6</v>
      </c>
      <c r="AE25" s="263">
        <v>6.6</v>
      </c>
      <c r="AF25" s="263">
        <v>6.6</v>
      </c>
      <c r="AG25" s="263">
        <v>6.6</v>
      </c>
      <c r="AH25" s="263">
        <v>6.6</v>
      </c>
      <c r="AI25" s="263">
        <v>6.6</v>
      </c>
      <c r="AJ25" s="263">
        <v>6.6</v>
      </c>
      <c r="AK25" s="263">
        <v>6.2</v>
      </c>
      <c r="AL25" s="263">
        <v>6.1</v>
      </c>
      <c r="AM25" s="263">
        <v>6.3</v>
      </c>
      <c r="AN25" s="263">
        <v>6.3</v>
      </c>
      <c r="AO25" s="263">
        <v>6.3</v>
      </c>
      <c r="AP25" s="263">
        <v>6.4</v>
      </c>
      <c r="AQ25" s="263">
        <v>6.3</v>
      </c>
      <c r="AR25" s="263">
        <v>6.3</v>
      </c>
      <c r="AS25" s="263">
        <v>6</v>
      </c>
      <c r="AT25" s="263">
        <v>6</v>
      </c>
      <c r="AU25" s="263">
        <v>6.1</v>
      </c>
      <c r="AV25" s="263">
        <v>6</v>
      </c>
      <c r="AW25" s="263">
        <v>6.1</v>
      </c>
      <c r="AX25" s="263">
        <v>6</v>
      </c>
      <c r="AY25" s="263">
        <v>6</v>
      </c>
      <c r="AZ25" s="263">
        <v>6</v>
      </c>
      <c r="BA25" s="263">
        <v>6</v>
      </c>
      <c r="BB25" s="263">
        <v>6</v>
      </c>
      <c r="BC25" s="263">
        <v>6</v>
      </c>
      <c r="BD25" s="263">
        <v>6</v>
      </c>
      <c r="BE25" s="263">
        <v>6</v>
      </c>
      <c r="BF25" s="263">
        <v>6.5</v>
      </c>
      <c r="BG25" s="263">
        <v>6.5</v>
      </c>
      <c r="BH25" s="263">
        <v>6.5</v>
      </c>
      <c r="BI25" s="263">
        <v>6.5</v>
      </c>
      <c r="BJ25" s="263">
        <v>6.5</v>
      </c>
      <c r="BK25" s="263">
        <v>6.6</v>
      </c>
      <c r="BL25" s="263">
        <v>6.6</v>
      </c>
      <c r="BM25" s="263">
        <v>6.6</v>
      </c>
      <c r="BN25" s="263">
        <v>6.6</v>
      </c>
      <c r="BO25" s="263">
        <v>6.6</v>
      </c>
      <c r="BP25" s="263">
        <v>6.6</v>
      </c>
      <c r="BQ25" s="263">
        <v>6.6</v>
      </c>
      <c r="BR25" s="263">
        <v>6.6</v>
      </c>
      <c r="BS25" s="263">
        <v>6.6</v>
      </c>
      <c r="BT25" s="263">
        <v>6.6</v>
      </c>
      <c r="BU25" s="263">
        <v>6.6</v>
      </c>
      <c r="BV25" s="263">
        <v>6.6</v>
      </c>
      <c r="BW25" s="263">
        <v>6.5</v>
      </c>
      <c r="BX25" s="263">
        <v>6.5</v>
      </c>
      <c r="BY25" s="263">
        <v>6.3</v>
      </c>
      <c r="BZ25" s="263">
        <v>6.3</v>
      </c>
      <c r="CA25" s="263">
        <v>6.2</v>
      </c>
      <c r="CB25" s="263">
        <v>6.3</v>
      </c>
      <c r="CC25" s="263">
        <v>6.2</v>
      </c>
      <c r="CD25" s="263">
        <v>6.4</v>
      </c>
      <c r="CE25" s="263">
        <v>6.4</v>
      </c>
      <c r="CF25" s="263">
        <v>6.4</v>
      </c>
      <c r="CG25" s="263">
        <v>6.4</v>
      </c>
      <c r="CH25" s="263">
        <v>6.4</v>
      </c>
      <c r="CI25" s="263">
        <v>6.4</v>
      </c>
      <c r="CJ25" s="263">
        <v>6.4</v>
      </c>
      <c r="CK25" s="263">
        <v>6.4</v>
      </c>
      <c r="CL25" s="263">
        <v>6.4</v>
      </c>
      <c r="CM25" s="263">
        <v>6.4</v>
      </c>
      <c r="CN25" s="263">
        <v>6.3</v>
      </c>
      <c r="CO25" s="263">
        <v>6.3</v>
      </c>
      <c r="CP25" s="263">
        <v>6.4</v>
      </c>
      <c r="CQ25" s="263">
        <f>_xlfn.IFNA(VLOOKUP(C25,'INFORM Severity - hidden'!$C$5:$G$300,5,FALSE),"-")</f>
        <v>5.9</v>
      </c>
    </row>
    <row r="26" spans="1:95">
      <c r="C26" t="s">
        <v>7292</v>
      </c>
      <c r="D26" s="263" t="str">
        <f t="shared" si="0"/>
        <v>-</v>
      </c>
      <c r="E26" s="263" t="s">
        <v>7275</v>
      </c>
      <c r="F26" s="263" t="s">
        <v>7275</v>
      </c>
      <c r="G26" s="263" t="s">
        <v>7275</v>
      </c>
      <c r="H26" s="263" t="s">
        <v>7275</v>
      </c>
      <c r="I26" s="263" t="s">
        <v>7275</v>
      </c>
      <c r="J26" s="263" t="s">
        <v>7275</v>
      </c>
      <c r="K26" s="263" t="s">
        <v>7275</v>
      </c>
      <c r="L26" s="263">
        <v>6.3</v>
      </c>
      <c r="M26" s="263">
        <v>6.3</v>
      </c>
      <c r="N26" s="263">
        <v>6.3</v>
      </c>
      <c r="O26" s="263">
        <v>6.3</v>
      </c>
      <c r="P26" s="263">
        <v>6.4</v>
      </c>
      <c r="Q26" s="263">
        <v>6.3</v>
      </c>
      <c r="R26" s="263">
        <v>6.3</v>
      </c>
      <c r="S26" s="263">
        <v>6.3</v>
      </c>
      <c r="T26" s="263">
        <v>6.3</v>
      </c>
      <c r="U26" s="263">
        <v>6.3</v>
      </c>
      <c r="V26" s="263" t="s">
        <v>7275</v>
      </c>
      <c r="W26" s="263" t="s">
        <v>7275</v>
      </c>
      <c r="X26" s="263" t="s">
        <v>7275</v>
      </c>
      <c r="Y26" s="263" t="s">
        <v>7275</v>
      </c>
      <c r="Z26" s="263" t="s">
        <v>7275</v>
      </c>
      <c r="AA26" s="263" t="s">
        <v>7275</v>
      </c>
      <c r="AB26" s="263" t="s">
        <v>7275</v>
      </c>
      <c r="AC26" s="263" t="s">
        <v>7275</v>
      </c>
      <c r="AD26" s="263" t="s">
        <v>7275</v>
      </c>
      <c r="AE26" s="263" t="s">
        <v>7275</v>
      </c>
      <c r="AF26" s="263" t="s">
        <v>7275</v>
      </c>
      <c r="AG26" s="263" t="s">
        <v>7275</v>
      </c>
      <c r="AH26" s="263" t="s">
        <v>7275</v>
      </c>
      <c r="AI26" s="263" t="s">
        <v>7275</v>
      </c>
      <c r="AJ26" s="263" t="s">
        <v>7275</v>
      </c>
      <c r="AK26" s="263" t="s">
        <v>7275</v>
      </c>
      <c r="AL26" s="263" t="s">
        <v>7275</v>
      </c>
      <c r="AM26" s="263" t="s">
        <v>7275</v>
      </c>
      <c r="AN26" s="263" t="s">
        <v>7275</v>
      </c>
      <c r="AO26" s="263" t="s">
        <v>7275</v>
      </c>
      <c r="AP26" s="263" t="s">
        <v>7275</v>
      </c>
      <c r="AQ26" s="263" t="s">
        <v>7275</v>
      </c>
      <c r="AR26" s="263" t="s">
        <v>7275</v>
      </c>
      <c r="AS26" s="263" t="s">
        <v>7275</v>
      </c>
      <c r="AT26" s="263" t="s">
        <v>7275</v>
      </c>
      <c r="AU26" s="263" t="s">
        <v>7275</v>
      </c>
      <c r="AV26" s="263" t="s">
        <v>7275</v>
      </c>
      <c r="AW26" s="263" t="s">
        <v>7275</v>
      </c>
      <c r="AX26" s="263" t="s">
        <v>7275</v>
      </c>
      <c r="AY26" s="263" t="s">
        <v>7275</v>
      </c>
      <c r="AZ26" s="263" t="s">
        <v>7275</v>
      </c>
      <c r="BA26" s="263" t="s">
        <v>7275</v>
      </c>
      <c r="BB26" s="263" t="s">
        <v>7275</v>
      </c>
      <c r="BC26" s="263" t="s">
        <v>7275</v>
      </c>
      <c r="BD26" s="263" t="s">
        <v>7275</v>
      </c>
      <c r="BE26" s="263" t="s">
        <v>7275</v>
      </c>
      <c r="BF26" s="263" t="s">
        <v>7275</v>
      </c>
      <c r="BG26" s="263" t="s">
        <v>7275</v>
      </c>
      <c r="BH26" s="263" t="s">
        <v>7275</v>
      </c>
      <c r="BI26" s="263" t="s">
        <v>7275</v>
      </c>
      <c r="BJ26" s="263" t="s">
        <v>7275</v>
      </c>
      <c r="BK26" s="263" t="s">
        <v>7275</v>
      </c>
      <c r="BL26" s="263" t="s">
        <v>7275</v>
      </c>
      <c r="BM26" s="263" t="s">
        <v>7275</v>
      </c>
      <c r="BN26" s="263" t="s">
        <v>7275</v>
      </c>
      <c r="BO26" s="263" t="s">
        <v>7275</v>
      </c>
      <c r="BP26" s="263" t="s">
        <v>7275</v>
      </c>
      <c r="BQ26" s="263" t="s">
        <v>7275</v>
      </c>
      <c r="BR26" s="263" t="s">
        <v>7275</v>
      </c>
      <c r="BS26" s="263" t="s">
        <v>7275</v>
      </c>
      <c r="BT26" s="263" t="s">
        <v>7275</v>
      </c>
      <c r="BU26" s="263" t="s">
        <v>7275</v>
      </c>
      <c r="BV26" s="263" t="s">
        <v>7275</v>
      </c>
      <c r="BW26" s="263" t="s">
        <v>7275</v>
      </c>
      <c r="BX26" s="263" t="s">
        <v>7275</v>
      </c>
      <c r="BY26" s="263" t="s">
        <v>7275</v>
      </c>
      <c r="BZ26" s="263" t="s">
        <v>7275</v>
      </c>
      <c r="CA26" s="263" t="s">
        <v>7275</v>
      </c>
      <c r="CB26" s="263" t="s">
        <v>7275</v>
      </c>
      <c r="CC26" s="263" t="s">
        <v>7275</v>
      </c>
      <c r="CD26" s="263" t="s">
        <v>7275</v>
      </c>
      <c r="CE26" s="263" t="s">
        <v>7275</v>
      </c>
      <c r="CF26" s="263" t="s">
        <v>7275</v>
      </c>
      <c r="CG26" s="263" t="s">
        <v>7275</v>
      </c>
      <c r="CH26" s="263" t="s">
        <v>7275</v>
      </c>
      <c r="CI26" s="263" t="s">
        <v>7275</v>
      </c>
      <c r="CJ26" s="263" t="s">
        <v>7275</v>
      </c>
      <c r="CK26" s="263" t="s">
        <v>7275</v>
      </c>
      <c r="CL26" s="263" t="s">
        <v>7275</v>
      </c>
      <c r="CM26" s="263" t="s">
        <v>7275</v>
      </c>
      <c r="CN26" s="263" t="s">
        <v>7275</v>
      </c>
      <c r="CO26" s="263" t="s">
        <v>7275</v>
      </c>
      <c r="CP26" s="263" t="s">
        <v>7275</v>
      </c>
      <c r="CQ26" s="263" t="str">
        <f>_xlfn.IFNA(VLOOKUP(C26,'INFORM Severity - hidden'!$C$5:$G$300,5,FALSE),"-")</f>
        <v>-</v>
      </c>
    </row>
    <row r="27" spans="1:95">
      <c r="C27" t="s">
        <v>7293</v>
      </c>
      <c r="D27" s="263" t="str">
        <f t="shared" si="0"/>
        <v>-</v>
      </c>
      <c r="E27" s="263" t="s">
        <v>7275</v>
      </c>
      <c r="F27" s="263" t="s">
        <v>7275</v>
      </c>
      <c r="G27" s="263" t="s">
        <v>7275</v>
      </c>
      <c r="H27" s="263" t="s">
        <v>7275</v>
      </c>
      <c r="I27" s="263" t="s">
        <v>7275</v>
      </c>
      <c r="J27" s="263" t="s">
        <v>7275</v>
      </c>
      <c r="K27" s="263" t="s">
        <v>7275</v>
      </c>
      <c r="L27" s="263" t="s">
        <v>7275</v>
      </c>
      <c r="M27" s="263" t="s">
        <v>7275</v>
      </c>
      <c r="N27" s="263" t="s">
        <v>7275</v>
      </c>
      <c r="O27" s="263" t="s">
        <v>7275</v>
      </c>
      <c r="P27" s="263" t="s">
        <v>7275</v>
      </c>
      <c r="Q27" s="263" t="s">
        <v>7275</v>
      </c>
      <c r="R27" s="263" t="s">
        <v>7275</v>
      </c>
      <c r="S27" s="263" t="s">
        <v>7275</v>
      </c>
      <c r="T27" s="263" t="s">
        <v>7275</v>
      </c>
      <c r="U27" s="263" t="s">
        <v>7275</v>
      </c>
      <c r="V27" s="263">
        <v>5</v>
      </c>
      <c r="W27" s="263">
        <v>5.2</v>
      </c>
      <c r="X27" s="263">
        <v>5.2</v>
      </c>
      <c r="Y27" s="263">
        <v>5.2</v>
      </c>
      <c r="Z27" s="263">
        <v>5.2</v>
      </c>
      <c r="AA27" s="263">
        <v>5.5</v>
      </c>
      <c r="AB27" s="263">
        <v>5.5</v>
      </c>
      <c r="AC27" s="263" t="s">
        <v>7275</v>
      </c>
      <c r="AD27" s="263" t="s">
        <v>7275</v>
      </c>
      <c r="AE27" s="263" t="s">
        <v>7275</v>
      </c>
      <c r="AF27" s="263" t="s">
        <v>7275</v>
      </c>
      <c r="AG27" s="263" t="s">
        <v>7275</v>
      </c>
      <c r="AH27" s="263" t="s">
        <v>7275</v>
      </c>
      <c r="AI27" s="263" t="s">
        <v>7275</v>
      </c>
      <c r="AJ27" s="263" t="s">
        <v>7275</v>
      </c>
      <c r="AK27" s="263" t="s">
        <v>7275</v>
      </c>
      <c r="AL27" s="263" t="s">
        <v>7275</v>
      </c>
      <c r="AM27" s="263" t="s">
        <v>7275</v>
      </c>
      <c r="AN27" s="263" t="s">
        <v>7275</v>
      </c>
      <c r="AO27" s="263" t="s">
        <v>7275</v>
      </c>
      <c r="AP27" s="263" t="s">
        <v>7275</v>
      </c>
      <c r="AQ27" s="263" t="s">
        <v>7275</v>
      </c>
      <c r="AR27" s="263" t="s">
        <v>7275</v>
      </c>
      <c r="AS27" s="263" t="s">
        <v>7275</v>
      </c>
      <c r="AT27" s="263" t="s">
        <v>7275</v>
      </c>
      <c r="AU27" s="263" t="s">
        <v>7275</v>
      </c>
      <c r="AV27" s="263" t="s">
        <v>7275</v>
      </c>
      <c r="AW27" s="263" t="s">
        <v>7275</v>
      </c>
      <c r="AX27" s="263" t="s">
        <v>7275</v>
      </c>
      <c r="AY27" s="263" t="s">
        <v>7275</v>
      </c>
      <c r="AZ27" s="263" t="s">
        <v>7275</v>
      </c>
      <c r="BA27" s="263" t="s">
        <v>7275</v>
      </c>
      <c r="BB27" s="263" t="s">
        <v>7275</v>
      </c>
      <c r="BC27" s="263" t="s">
        <v>7275</v>
      </c>
      <c r="BD27" s="263" t="s">
        <v>7275</v>
      </c>
      <c r="BE27" s="263" t="s">
        <v>7275</v>
      </c>
      <c r="BF27" s="263" t="s">
        <v>7275</v>
      </c>
      <c r="BG27" s="263" t="s">
        <v>7275</v>
      </c>
      <c r="BH27" s="263" t="s">
        <v>7275</v>
      </c>
      <c r="BI27" s="263" t="s">
        <v>7275</v>
      </c>
      <c r="BJ27" s="263" t="s">
        <v>7275</v>
      </c>
      <c r="BK27" s="263" t="s">
        <v>7275</v>
      </c>
      <c r="BL27" s="263" t="s">
        <v>7275</v>
      </c>
      <c r="BM27" s="263" t="s">
        <v>7275</v>
      </c>
      <c r="BN27" s="263" t="s">
        <v>7275</v>
      </c>
      <c r="BO27" s="263" t="s">
        <v>7275</v>
      </c>
      <c r="BP27" s="263" t="s">
        <v>7275</v>
      </c>
      <c r="BQ27" s="263" t="s">
        <v>7275</v>
      </c>
      <c r="BR27" s="263" t="s">
        <v>7275</v>
      </c>
      <c r="BS27" s="263" t="s">
        <v>7275</v>
      </c>
      <c r="BT27" s="263" t="s">
        <v>7275</v>
      </c>
      <c r="BU27" s="263" t="s">
        <v>7275</v>
      </c>
      <c r="BV27" s="263" t="s">
        <v>7275</v>
      </c>
      <c r="BW27" s="263" t="s">
        <v>7275</v>
      </c>
      <c r="BX27" s="263" t="s">
        <v>7275</v>
      </c>
      <c r="BY27" s="263" t="s">
        <v>7275</v>
      </c>
      <c r="BZ27" s="263" t="s">
        <v>7275</v>
      </c>
      <c r="CA27" s="263" t="s">
        <v>7275</v>
      </c>
      <c r="CB27" s="263" t="s">
        <v>7275</v>
      </c>
      <c r="CC27" s="263" t="s">
        <v>7275</v>
      </c>
      <c r="CD27" s="263" t="s">
        <v>7275</v>
      </c>
      <c r="CE27" s="263" t="s">
        <v>7275</v>
      </c>
      <c r="CF27" s="263" t="s">
        <v>7275</v>
      </c>
      <c r="CG27" s="263" t="s">
        <v>7275</v>
      </c>
      <c r="CH27" s="263" t="s">
        <v>7275</v>
      </c>
      <c r="CI27" s="263" t="s">
        <v>7275</v>
      </c>
      <c r="CJ27" s="263" t="s">
        <v>7275</v>
      </c>
      <c r="CK27" s="263" t="s">
        <v>7275</v>
      </c>
      <c r="CL27" s="263" t="s">
        <v>7275</v>
      </c>
      <c r="CM27" s="263" t="s">
        <v>7275</v>
      </c>
      <c r="CN27" s="263" t="s">
        <v>7275</v>
      </c>
      <c r="CO27" s="263" t="s">
        <v>7275</v>
      </c>
      <c r="CP27" s="263" t="s">
        <v>7275</v>
      </c>
      <c r="CQ27" s="263" t="str">
        <f>_xlfn.IFNA(VLOOKUP(C27,'INFORM Severity - hidden'!$C$5:$G$300,5,FALSE),"-")</f>
        <v>-</v>
      </c>
    </row>
    <row r="28" spans="1:95">
      <c r="C28" t="s">
        <v>7294</v>
      </c>
      <c r="D28" s="263" t="str">
        <f t="shared" si="0"/>
        <v>-</v>
      </c>
      <c r="E28" s="263" t="s">
        <v>7275</v>
      </c>
      <c r="F28" s="263" t="s">
        <v>7275</v>
      </c>
      <c r="G28" s="263" t="s">
        <v>7275</v>
      </c>
      <c r="H28" s="263" t="s">
        <v>7275</v>
      </c>
      <c r="I28" s="263" t="s">
        <v>7275</v>
      </c>
      <c r="J28" s="263" t="s">
        <v>7275</v>
      </c>
      <c r="K28" s="263" t="s">
        <v>7275</v>
      </c>
      <c r="L28" s="263" t="s">
        <v>7275</v>
      </c>
      <c r="M28" s="263" t="s">
        <v>7275</v>
      </c>
      <c r="N28" s="263" t="s">
        <v>7275</v>
      </c>
      <c r="O28" s="263" t="s">
        <v>7275</v>
      </c>
      <c r="P28" s="263" t="s">
        <v>7275</v>
      </c>
      <c r="Q28" s="263" t="s">
        <v>7275</v>
      </c>
      <c r="R28" s="263" t="s">
        <v>7275</v>
      </c>
      <c r="S28" s="263" t="s">
        <v>7275</v>
      </c>
      <c r="T28" s="263" t="s">
        <v>7275</v>
      </c>
      <c r="U28" s="263" t="s">
        <v>7275</v>
      </c>
      <c r="V28" s="263" t="s">
        <v>7275</v>
      </c>
      <c r="W28" s="263" t="s">
        <v>7275</v>
      </c>
      <c r="X28" s="263" t="s">
        <v>7275</v>
      </c>
      <c r="Y28" s="263">
        <v>4.3</v>
      </c>
      <c r="Z28" s="263">
        <v>4.3</v>
      </c>
      <c r="AA28" s="263">
        <v>4.8</v>
      </c>
      <c r="AB28" s="263" t="s">
        <v>7275</v>
      </c>
      <c r="AC28" s="263" t="s">
        <v>7275</v>
      </c>
      <c r="AD28" s="263" t="s">
        <v>7275</v>
      </c>
      <c r="AE28" s="263" t="s">
        <v>7275</v>
      </c>
      <c r="AF28" s="263" t="s">
        <v>7275</v>
      </c>
      <c r="AG28" s="263" t="s">
        <v>7275</v>
      </c>
      <c r="AH28" s="263" t="s">
        <v>7275</v>
      </c>
      <c r="AI28" s="263" t="s">
        <v>7275</v>
      </c>
      <c r="AJ28" s="263" t="s">
        <v>7275</v>
      </c>
      <c r="AK28" s="263" t="s">
        <v>7275</v>
      </c>
      <c r="AL28" s="263" t="s">
        <v>7275</v>
      </c>
      <c r="AM28" s="263" t="s">
        <v>7275</v>
      </c>
      <c r="AN28" s="263" t="s">
        <v>7275</v>
      </c>
      <c r="AO28" s="263" t="s">
        <v>7275</v>
      </c>
      <c r="AP28" s="263" t="s">
        <v>7275</v>
      </c>
      <c r="AQ28" s="263" t="s">
        <v>7275</v>
      </c>
      <c r="AR28" s="263" t="s">
        <v>7275</v>
      </c>
      <c r="AS28" s="263" t="s">
        <v>7275</v>
      </c>
      <c r="AT28" s="263" t="s">
        <v>7275</v>
      </c>
      <c r="AU28" s="263" t="s">
        <v>7275</v>
      </c>
      <c r="AV28" s="263" t="s">
        <v>7275</v>
      </c>
      <c r="AW28" s="263" t="s">
        <v>7275</v>
      </c>
      <c r="AX28" s="263" t="s">
        <v>7275</v>
      </c>
      <c r="AY28" s="263" t="s">
        <v>7275</v>
      </c>
      <c r="AZ28" s="263" t="s">
        <v>7275</v>
      </c>
      <c r="BA28" s="263" t="s">
        <v>7275</v>
      </c>
      <c r="BB28" s="263" t="s">
        <v>7275</v>
      </c>
      <c r="BC28" s="263" t="s">
        <v>7275</v>
      </c>
      <c r="BD28" s="263" t="s">
        <v>7275</v>
      </c>
      <c r="BE28" s="263" t="s">
        <v>7275</v>
      </c>
      <c r="BF28" s="263" t="s">
        <v>7275</v>
      </c>
      <c r="BG28" s="263" t="s">
        <v>7275</v>
      </c>
      <c r="BH28" s="263" t="s">
        <v>7275</v>
      </c>
      <c r="BI28" s="263" t="s">
        <v>7275</v>
      </c>
      <c r="BJ28" s="263" t="s">
        <v>7275</v>
      </c>
      <c r="BK28" s="263" t="s">
        <v>7275</v>
      </c>
      <c r="BL28" s="263" t="s">
        <v>7275</v>
      </c>
      <c r="BM28" s="263" t="s">
        <v>7275</v>
      </c>
      <c r="BN28" s="263" t="s">
        <v>7275</v>
      </c>
      <c r="BO28" s="263" t="s">
        <v>7275</v>
      </c>
      <c r="BP28" s="263" t="s">
        <v>7275</v>
      </c>
      <c r="BQ28" s="263" t="s">
        <v>7275</v>
      </c>
      <c r="BR28" s="263" t="s">
        <v>7275</v>
      </c>
      <c r="BS28" s="263" t="s">
        <v>7275</v>
      </c>
      <c r="BT28" s="263" t="s">
        <v>7275</v>
      </c>
      <c r="BU28" s="263" t="s">
        <v>7275</v>
      </c>
      <c r="BV28" s="263" t="s">
        <v>7275</v>
      </c>
      <c r="BW28" s="263" t="s">
        <v>7275</v>
      </c>
      <c r="BX28" s="263" t="s">
        <v>7275</v>
      </c>
      <c r="BY28" s="263" t="s">
        <v>7275</v>
      </c>
      <c r="BZ28" s="263" t="s">
        <v>7275</v>
      </c>
      <c r="CA28" s="263" t="s">
        <v>7275</v>
      </c>
      <c r="CB28" s="263" t="s">
        <v>7275</v>
      </c>
      <c r="CC28" s="263" t="s">
        <v>7275</v>
      </c>
      <c r="CD28" s="263" t="s">
        <v>7275</v>
      </c>
      <c r="CE28" s="263" t="s">
        <v>7275</v>
      </c>
      <c r="CF28" s="263" t="s">
        <v>7275</v>
      </c>
      <c r="CG28" s="263" t="s">
        <v>7275</v>
      </c>
      <c r="CH28" s="263" t="s">
        <v>7275</v>
      </c>
      <c r="CI28" s="263" t="s">
        <v>7275</v>
      </c>
      <c r="CJ28" s="263" t="s">
        <v>7275</v>
      </c>
      <c r="CK28" s="263" t="s">
        <v>7275</v>
      </c>
      <c r="CL28" s="263" t="s">
        <v>7275</v>
      </c>
      <c r="CM28" s="263" t="s">
        <v>7275</v>
      </c>
      <c r="CN28" s="263" t="s">
        <v>7275</v>
      </c>
      <c r="CO28" s="263" t="s">
        <v>7275</v>
      </c>
      <c r="CP28" s="263" t="s">
        <v>7275</v>
      </c>
      <c r="CQ28" s="263" t="str">
        <f>_xlfn.IFNA(VLOOKUP(C28,'INFORM Severity - hidden'!$C$5:$G$300,5,FALSE),"-")</f>
        <v>-</v>
      </c>
    </row>
    <row r="29" spans="1:95">
      <c r="C29" t="s">
        <v>7295</v>
      </c>
      <c r="D29" s="263" t="str">
        <f t="shared" si="0"/>
        <v>-</v>
      </c>
      <c r="E29" s="263" t="s">
        <v>7275</v>
      </c>
      <c r="F29" s="263" t="s">
        <v>7275</v>
      </c>
      <c r="G29" s="263" t="s">
        <v>7275</v>
      </c>
      <c r="H29" s="263" t="s">
        <v>7275</v>
      </c>
      <c r="I29" s="263" t="s">
        <v>7275</v>
      </c>
      <c r="J29" s="263" t="s">
        <v>7275</v>
      </c>
      <c r="K29" s="263" t="s">
        <v>7275</v>
      </c>
      <c r="L29" s="263" t="s">
        <v>7275</v>
      </c>
      <c r="M29" s="263" t="s">
        <v>7275</v>
      </c>
      <c r="N29" s="263" t="s">
        <v>7275</v>
      </c>
      <c r="O29" s="263" t="s">
        <v>7275</v>
      </c>
      <c r="P29" s="263" t="s">
        <v>7275</v>
      </c>
      <c r="Q29" s="263" t="s">
        <v>7275</v>
      </c>
      <c r="R29" s="263" t="s">
        <v>7275</v>
      </c>
      <c r="S29" s="263" t="s">
        <v>7275</v>
      </c>
      <c r="T29" s="263" t="s">
        <v>7275</v>
      </c>
      <c r="U29" s="263" t="s">
        <v>7275</v>
      </c>
      <c r="V29" s="263" t="s">
        <v>7275</v>
      </c>
      <c r="W29" s="263" t="s">
        <v>7275</v>
      </c>
      <c r="X29" s="263" t="s">
        <v>7275</v>
      </c>
      <c r="Y29" s="263" t="s">
        <v>7275</v>
      </c>
      <c r="Z29" s="263" t="s">
        <v>7275</v>
      </c>
      <c r="AA29" s="263" t="s">
        <v>7275</v>
      </c>
      <c r="AB29" s="263" t="s">
        <v>7275</v>
      </c>
      <c r="AC29" s="263" t="s">
        <v>7275</v>
      </c>
      <c r="AD29" s="263" t="s">
        <v>7275</v>
      </c>
      <c r="AE29" s="263" t="s">
        <v>7275</v>
      </c>
      <c r="AF29" s="263" t="s">
        <v>7275</v>
      </c>
      <c r="AG29" s="263" t="s">
        <v>7275</v>
      </c>
      <c r="AH29" s="263" t="s">
        <v>7275</v>
      </c>
      <c r="AI29" s="263" t="s">
        <v>7275</v>
      </c>
      <c r="AJ29" s="263" t="s">
        <v>7275</v>
      </c>
      <c r="AK29" s="263" t="s">
        <v>7275</v>
      </c>
      <c r="AL29" s="263" t="s">
        <v>7275</v>
      </c>
      <c r="AM29" s="263" t="s">
        <v>7275</v>
      </c>
      <c r="AN29" s="263" t="s">
        <v>7275</v>
      </c>
      <c r="AO29" s="263" t="s">
        <v>7275</v>
      </c>
      <c r="AP29" s="263" t="s">
        <v>7275</v>
      </c>
      <c r="AQ29" s="263" t="s">
        <v>7275</v>
      </c>
      <c r="AR29" s="263" t="s">
        <v>7275</v>
      </c>
      <c r="AS29" s="263" t="s">
        <v>7275</v>
      </c>
      <c r="AT29" s="263">
        <v>6.4</v>
      </c>
      <c r="AU29" s="263">
        <v>6.3</v>
      </c>
      <c r="AV29" s="263">
        <v>6.3</v>
      </c>
      <c r="AW29" s="263">
        <v>6.3</v>
      </c>
      <c r="AX29" s="263">
        <v>6.3</v>
      </c>
      <c r="AY29" s="263">
        <v>6.3</v>
      </c>
      <c r="AZ29" s="263">
        <v>6.3</v>
      </c>
      <c r="BA29" s="263" t="s">
        <v>7275</v>
      </c>
      <c r="BB29" s="263" t="s">
        <v>7275</v>
      </c>
      <c r="BC29" s="263" t="s">
        <v>7275</v>
      </c>
      <c r="BD29" s="263" t="s">
        <v>7275</v>
      </c>
      <c r="BE29" s="263" t="s">
        <v>7275</v>
      </c>
      <c r="BF29" s="263" t="s">
        <v>7275</v>
      </c>
      <c r="BG29" s="263" t="s">
        <v>7275</v>
      </c>
      <c r="BH29" s="263" t="s">
        <v>7275</v>
      </c>
      <c r="BI29" s="263" t="s">
        <v>7275</v>
      </c>
      <c r="BJ29" s="263" t="s">
        <v>7275</v>
      </c>
      <c r="BK29" s="263" t="s">
        <v>7275</v>
      </c>
      <c r="BL29" s="263" t="s">
        <v>7275</v>
      </c>
      <c r="BM29" s="263" t="s">
        <v>7275</v>
      </c>
      <c r="BN29" s="263" t="s">
        <v>7275</v>
      </c>
      <c r="BO29" s="263" t="s">
        <v>7275</v>
      </c>
      <c r="BP29" s="263" t="s">
        <v>7275</v>
      </c>
      <c r="BQ29" s="263" t="s">
        <v>7275</v>
      </c>
      <c r="BR29" s="263" t="s">
        <v>7275</v>
      </c>
      <c r="BS29" s="263" t="s">
        <v>7275</v>
      </c>
      <c r="BT29" s="263" t="s">
        <v>7275</v>
      </c>
      <c r="BU29" s="263" t="s">
        <v>7275</v>
      </c>
      <c r="BV29" s="263" t="s">
        <v>7275</v>
      </c>
      <c r="BW29" s="263" t="s">
        <v>7275</v>
      </c>
      <c r="BX29" s="263" t="s">
        <v>7275</v>
      </c>
      <c r="BY29" s="263" t="s">
        <v>7275</v>
      </c>
      <c r="BZ29" s="263" t="s">
        <v>7275</v>
      </c>
      <c r="CA29" s="263" t="s">
        <v>7275</v>
      </c>
      <c r="CB29" s="263" t="s">
        <v>7275</v>
      </c>
      <c r="CC29" s="263" t="s">
        <v>7275</v>
      </c>
      <c r="CD29" s="263" t="s">
        <v>7275</v>
      </c>
      <c r="CE29" s="263" t="s">
        <v>7275</v>
      </c>
      <c r="CF29" s="263" t="s">
        <v>7275</v>
      </c>
      <c r="CG29" s="263" t="s">
        <v>7275</v>
      </c>
      <c r="CH29" s="263" t="s">
        <v>7275</v>
      </c>
      <c r="CI29" s="263" t="s">
        <v>7275</v>
      </c>
      <c r="CJ29" s="263" t="s">
        <v>7275</v>
      </c>
      <c r="CK29" s="263" t="s">
        <v>7275</v>
      </c>
      <c r="CL29" s="263" t="s">
        <v>7275</v>
      </c>
      <c r="CM29" s="263" t="s">
        <v>7275</v>
      </c>
      <c r="CN29" s="263" t="s">
        <v>7275</v>
      </c>
      <c r="CO29" s="263" t="s">
        <v>7275</v>
      </c>
      <c r="CP29" s="263" t="s">
        <v>7275</v>
      </c>
      <c r="CQ29" s="263" t="str">
        <f>_xlfn.IFNA(VLOOKUP(C29,'INFORM Severity - hidden'!$C$5:$G$300,5,FALSE),"-")</f>
        <v>-</v>
      </c>
    </row>
    <row r="30" spans="1:95">
      <c r="C30" t="s">
        <v>7296</v>
      </c>
      <c r="D30" s="263" t="str">
        <f t="shared" si="0"/>
        <v>-</v>
      </c>
      <c r="E30" s="263" t="s">
        <v>7275</v>
      </c>
      <c r="F30" s="263" t="s">
        <v>7275</v>
      </c>
      <c r="G30" s="263" t="s">
        <v>7275</v>
      </c>
      <c r="H30" s="263" t="s">
        <v>7275</v>
      </c>
      <c r="I30" s="263" t="s">
        <v>7275</v>
      </c>
      <c r="J30" s="263" t="s">
        <v>7275</v>
      </c>
      <c r="K30" s="263" t="s">
        <v>7275</v>
      </c>
      <c r="L30" s="263" t="s">
        <v>7275</v>
      </c>
      <c r="M30" s="263" t="s">
        <v>7275</v>
      </c>
      <c r="N30" s="263" t="s">
        <v>7275</v>
      </c>
      <c r="O30" s="263" t="s">
        <v>7275</v>
      </c>
      <c r="P30" s="263" t="s">
        <v>7275</v>
      </c>
      <c r="Q30" s="263" t="s">
        <v>7275</v>
      </c>
      <c r="R30" s="263" t="s">
        <v>7275</v>
      </c>
      <c r="S30" s="263" t="s">
        <v>7275</v>
      </c>
      <c r="T30" s="263" t="s">
        <v>7275</v>
      </c>
      <c r="U30" s="263" t="s">
        <v>7275</v>
      </c>
      <c r="V30" s="263" t="s">
        <v>7275</v>
      </c>
      <c r="W30" s="263" t="s">
        <v>7275</v>
      </c>
      <c r="X30" s="263" t="s">
        <v>7275</v>
      </c>
      <c r="Y30" s="263" t="s">
        <v>7275</v>
      </c>
      <c r="Z30" s="263" t="s">
        <v>7275</v>
      </c>
      <c r="AA30" s="263" t="s">
        <v>7275</v>
      </c>
      <c r="AB30" s="263" t="s">
        <v>7275</v>
      </c>
      <c r="AC30" s="263" t="s">
        <v>7275</v>
      </c>
      <c r="AD30" s="263" t="s">
        <v>7275</v>
      </c>
      <c r="AE30" s="263" t="s">
        <v>7275</v>
      </c>
      <c r="AF30" s="263" t="s">
        <v>7275</v>
      </c>
      <c r="AG30" s="263" t="s">
        <v>7275</v>
      </c>
      <c r="AH30" s="263" t="s">
        <v>7275</v>
      </c>
      <c r="AI30" s="263" t="s">
        <v>7275</v>
      </c>
      <c r="AJ30" s="263" t="s">
        <v>7275</v>
      </c>
      <c r="AK30" s="263" t="s">
        <v>7275</v>
      </c>
      <c r="AL30" s="263" t="s">
        <v>7275</v>
      </c>
      <c r="AM30" s="263" t="s">
        <v>7275</v>
      </c>
      <c r="AN30" s="263" t="s">
        <v>7275</v>
      </c>
      <c r="AO30" s="263" t="s">
        <v>7275</v>
      </c>
      <c r="AP30" s="263" t="s">
        <v>7275</v>
      </c>
      <c r="AQ30" s="263" t="s">
        <v>7275</v>
      </c>
      <c r="AR30" s="263" t="s">
        <v>7275</v>
      </c>
      <c r="AS30" s="263" t="s">
        <v>7275</v>
      </c>
      <c r="AT30" s="263" t="s">
        <v>7275</v>
      </c>
      <c r="AU30" s="263" t="s">
        <v>7275</v>
      </c>
      <c r="AV30" s="263" t="s">
        <v>7275</v>
      </c>
      <c r="AW30" s="263" t="s">
        <v>7275</v>
      </c>
      <c r="AX30" s="263" t="s">
        <v>7275</v>
      </c>
      <c r="AY30" s="263" t="s">
        <v>7275</v>
      </c>
      <c r="AZ30" s="263" t="s">
        <v>7275</v>
      </c>
      <c r="BA30" s="263" t="s">
        <v>7275</v>
      </c>
      <c r="BB30" s="263" t="s">
        <v>7275</v>
      </c>
      <c r="BC30" s="263" t="s">
        <v>7275</v>
      </c>
      <c r="BD30" s="263" t="s">
        <v>7275</v>
      </c>
      <c r="BE30" s="263" t="s">
        <v>7275</v>
      </c>
      <c r="BF30" s="263" t="s">
        <v>7275</v>
      </c>
      <c r="BG30" s="263" t="s">
        <v>7275</v>
      </c>
      <c r="BH30" s="263">
        <v>5.6</v>
      </c>
      <c r="BI30" s="263">
        <v>5.6</v>
      </c>
      <c r="BJ30" s="263">
        <v>5.6</v>
      </c>
      <c r="BK30" s="263">
        <v>5.5</v>
      </c>
      <c r="BL30" s="263">
        <v>5.5</v>
      </c>
      <c r="BM30" s="263" t="s">
        <v>7275</v>
      </c>
      <c r="BN30" s="263" t="s">
        <v>7275</v>
      </c>
      <c r="BO30" s="263" t="s">
        <v>7275</v>
      </c>
      <c r="BP30" s="263" t="s">
        <v>7275</v>
      </c>
      <c r="BQ30" s="263" t="s">
        <v>7275</v>
      </c>
      <c r="BR30" s="263" t="s">
        <v>7275</v>
      </c>
      <c r="BS30" s="263" t="s">
        <v>7275</v>
      </c>
      <c r="BT30" s="263" t="s">
        <v>7275</v>
      </c>
      <c r="BU30" s="263" t="s">
        <v>7275</v>
      </c>
      <c r="BV30" s="263" t="s">
        <v>7275</v>
      </c>
      <c r="BW30" s="263" t="s">
        <v>7275</v>
      </c>
      <c r="BX30" s="263" t="s">
        <v>7275</v>
      </c>
      <c r="BY30" s="263" t="s">
        <v>7275</v>
      </c>
      <c r="BZ30" s="263" t="s">
        <v>7275</v>
      </c>
      <c r="CA30" s="263" t="s">
        <v>7275</v>
      </c>
      <c r="CB30" s="263" t="s">
        <v>7275</v>
      </c>
      <c r="CC30" s="263" t="s">
        <v>7275</v>
      </c>
      <c r="CD30" s="263" t="s">
        <v>7275</v>
      </c>
      <c r="CE30" s="263" t="s">
        <v>7275</v>
      </c>
      <c r="CF30" s="263" t="s">
        <v>7275</v>
      </c>
      <c r="CG30" s="263" t="s">
        <v>7275</v>
      </c>
      <c r="CH30" s="263" t="s">
        <v>7275</v>
      </c>
      <c r="CI30" s="263" t="s">
        <v>7275</v>
      </c>
      <c r="CJ30" s="263" t="s">
        <v>7275</v>
      </c>
      <c r="CK30" s="263" t="s">
        <v>7275</v>
      </c>
      <c r="CL30" s="263" t="s">
        <v>7275</v>
      </c>
      <c r="CM30" s="263" t="s">
        <v>7275</v>
      </c>
      <c r="CN30" s="263" t="s">
        <v>7275</v>
      </c>
      <c r="CO30" s="263" t="s">
        <v>7275</v>
      </c>
      <c r="CP30" s="263" t="s">
        <v>7275</v>
      </c>
      <c r="CQ30" s="263" t="str">
        <f>_xlfn.IFNA(VLOOKUP(C30,'INFORM Severity - hidden'!$C$5:$G$300,5,FALSE),"-")</f>
        <v>-</v>
      </c>
    </row>
    <row r="31" spans="1:95">
      <c r="C31" t="s">
        <v>7297</v>
      </c>
      <c r="D31" s="263" t="str">
        <f t="shared" si="0"/>
        <v>-</v>
      </c>
      <c r="E31" s="263" t="s">
        <v>7275</v>
      </c>
      <c r="F31" s="263" t="s">
        <v>7275</v>
      </c>
      <c r="G31" s="263" t="s">
        <v>7275</v>
      </c>
      <c r="H31" s="263" t="s">
        <v>7275</v>
      </c>
      <c r="I31" s="263" t="s">
        <v>7275</v>
      </c>
      <c r="J31" s="263" t="s">
        <v>7275</v>
      </c>
      <c r="K31" s="263" t="s">
        <v>7275</v>
      </c>
      <c r="L31" s="263" t="s">
        <v>7275</v>
      </c>
      <c r="M31" s="263" t="s">
        <v>7275</v>
      </c>
      <c r="N31" s="263" t="s">
        <v>7275</v>
      </c>
      <c r="O31" s="263" t="s">
        <v>7275</v>
      </c>
      <c r="P31" s="263" t="s">
        <v>7275</v>
      </c>
      <c r="Q31" s="263" t="s">
        <v>7275</v>
      </c>
      <c r="R31" s="263" t="s">
        <v>7275</v>
      </c>
      <c r="S31" s="263" t="s">
        <v>7275</v>
      </c>
      <c r="T31" s="263" t="s">
        <v>7275</v>
      </c>
      <c r="U31" s="263" t="s">
        <v>7275</v>
      </c>
      <c r="V31" s="263" t="s">
        <v>7275</v>
      </c>
      <c r="W31" s="263" t="s">
        <v>7275</v>
      </c>
      <c r="X31" s="263" t="s">
        <v>7275</v>
      </c>
      <c r="Y31" s="263" t="s">
        <v>7275</v>
      </c>
      <c r="Z31" s="263" t="s">
        <v>7275</v>
      </c>
      <c r="AA31" s="263" t="s">
        <v>7275</v>
      </c>
      <c r="AB31" s="263" t="s">
        <v>7275</v>
      </c>
      <c r="AC31" s="263" t="s">
        <v>7275</v>
      </c>
      <c r="AD31" s="263" t="s">
        <v>7275</v>
      </c>
      <c r="AE31" s="263" t="s">
        <v>7275</v>
      </c>
      <c r="AF31" s="263" t="s">
        <v>7275</v>
      </c>
      <c r="AG31" s="263" t="s">
        <v>7275</v>
      </c>
      <c r="AH31" s="263" t="s">
        <v>7275</v>
      </c>
      <c r="AI31" s="263" t="s">
        <v>7275</v>
      </c>
      <c r="AJ31" s="263" t="s">
        <v>7275</v>
      </c>
      <c r="AK31" s="263" t="s">
        <v>7275</v>
      </c>
      <c r="AL31" s="263" t="s">
        <v>7275</v>
      </c>
      <c r="AM31" s="263" t="s">
        <v>7275</v>
      </c>
      <c r="AN31" s="263" t="s">
        <v>7275</v>
      </c>
      <c r="AO31" s="263" t="s">
        <v>7275</v>
      </c>
      <c r="AP31" s="263" t="s">
        <v>7275</v>
      </c>
      <c r="AQ31" s="263" t="s">
        <v>7275</v>
      </c>
      <c r="AR31" s="263" t="s">
        <v>7275</v>
      </c>
      <c r="AS31" s="263" t="s">
        <v>7275</v>
      </c>
      <c r="AT31" s="263" t="s">
        <v>7275</v>
      </c>
      <c r="AU31" s="263" t="s">
        <v>7275</v>
      </c>
      <c r="AV31" s="263" t="s">
        <v>7275</v>
      </c>
      <c r="AW31" s="263" t="s">
        <v>7275</v>
      </c>
      <c r="AX31" s="263" t="s">
        <v>7275</v>
      </c>
      <c r="AY31" s="263" t="s">
        <v>7275</v>
      </c>
      <c r="AZ31" s="263" t="s">
        <v>7275</v>
      </c>
      <c r="BA31" s="263" t="s">
        <v>7275</v>
      </c>
      <c r="BB31" s="263" t="s">
        <v>7275</v>
      </c>
      <c r="BC31" s="263" t="s">
        <v>7275</v>
      </c>
      <c r="BD31" s="263" t="s">
        <v>7275</v>
      </c>
      <c r="BE31" s="263" t="s">
        <v>7275</v>
      </c>
      <c r="BF31" s="263" t="s">
        <v>7275</v>
      </c>
      <c r="BG31" s="263" t="s">
        <v>7275</v>
      </c>
      <c r="BH31" s="263" t="s">
        <v>7275</v>
      </c>
      <c r="BI31" s="263" t="s">
        <v>7275</v>
      </c>
      <c r="BJ31" s="263">
        <v>8.1</v>
      </c>
      <c r="BK31" s="263">
        <v>8.1</v>
      </c>
      <c r="BL31" s="263">
        <v>8.1</v>
      </c>
      <c r="BM31" s="263">
        <v>8.1</v>
      </c>
      <c r="BN31" s="263">
        <v>8.1</v>
      </c>
      <c r="BO31" s="263">
        <v>7.7</v>
      </c>
      <c r="BP31" s="263" t="s">
        <v>7275</v>
      </c>
      <c r="BQ31" s="263" t="s">
        <v>7275</v>
      </c>
      <c r="BR31" s="263" t="s">
        <v>7275</v>
      </c>
      <c r="BS31" s="263" t="s">
        <v>7275</v>
      </c>
      <c r="BT31" s="263" t="s">
        <v>7275</v>
      </c>
      <c r="BU31" s="263" t="s">
        <v>7275</v>
      </c>
      <c r="BV31" s="263" t="s">
        <v>7275</v>
      </c>
      <c r="BW31" s="263" t="s">
        <v>7275</v>
      </c>
      <c r="BX31" s="263" t="s">
        <v>7275</v>
      </c>
      <c r="BY31" s="263" t="s">
        <v>7275</v>
      </c>
      <c r="BZ31" s="263" t="s">
        <v>7275</v>
      </c>
      <c r="CA31" s="263" t="s">
        <v>7275</v>
      </c>
      <c r="CB31" s="263" t="s">
        <v>7275</v>
      </c>
      <c r="CC31" s="263" t="s">
        <v>7275</v>
      </c>
      <c r="CD31" s="263" t="s">
        <v>7275</v>
      </c>
      <c r="CE31" s="263" t="s">
        <v>7275</v>
      </c>
      <c r="CF31" s="263" t="s">
        <v>7275</v>
      </c>
      <c r="CG31" s="263" t="s">
        <v>7275</v>
      </c>
      <c r="CH31" s="263" t="s">
        <v>7275</v>
      </c>
      <c r="CI31" s="263" t="s">
        <v>7275</v>
      </c>
      <c r="CJ31" s="263" t="s">
        <v>7275</v>
      </c>
      <c r="CK31" s="263" t="s">
        <v>7275</v>
      </c>
      <c r="CL31" s="263" t="s">
        <v>7275</v>
      </c>
      <c r="CM31" s="263" t="s">
        <v>7275</v>
      </c>
      <c r="CN31" s="263" t="s">
        <v>7275</v>
      </c>
      <c r="CO31" s="263" t="s">
        <v>7275</v>
      </c>
      <c r="CP31" s="263" t="s">
        <v>7275</v>
      </c>
      <c r="CQ31" s="263" t="str">
        <f>_xlfn.IFNA(VLOOKUP(C31,'INFORM Severity - hidden'!$C$5:$G$300,5,FALSE),"-")</f>
        <v>-</v>
      </c>
    </row>
    <row r="32" spans="1:95">
      <c r="C32" t="s">
        <v>7298</v>
      </c>
      <c r="D32" s="263" t="str">
        <f t="shared" si="0"/>
        <v>-</v>
      </c>
      <c r="E32" s="263" t="s">
        <v>7275</v>
      </c>
      <c r="F32" s="263" t="s">
        <v>7275</v>
      </c>
      <c r="G32" s="263" t="s">
        <v>7275</v>
      </c>
      <c r="H32" s="263" t="s">
        <v>7275</v>
      </c>
      <c r="I32" s="263" t="s">
        <v>7275</v>
      </c>
      <c r="J32" s="263" t="s">
        <v>7275</v>
      </c>
      <c r="K32" s="263" t="s">
        <v>7275</v>
      </c>
      <c r="L32" s="263" t="s">
        <v>7275</v>
      </c>
      <c r="M32" s="263" t="s">
        <v>7275</v>
      </c>
      <c r="N32" s="263" t="s">
        <v>7275</v>
      </c>
      <c r="O32" s="263" t="s">
        <v>7275</v>
      </c>
      <c r="P32" s="263" t="s">
        <v>7275</v>
      </c>
      <c r="Q32" s="263" t="s">
        <v>7275</v>
      </c>
      <c r="R32" s="263" t="s">
        <v>7275</v>
      </c>
      <c r="S32" s="263" t="s">
        <v>7275</v>
      </c>
      <c r="T32" s="263" t="s">
        <v>7275</v>
      </c>
      <c r="U32" s="263" t="s">
        <v>7275</v>
      </c>
      <c r="V32" s="263" t="s">
        <v>7275</v>
      </c>
      <c r="W32" s="263" t="s">
        <v>7275</v>
      </c>
      <c r="X32" s="263" t="s">
        <v>7275</v>
      </c>
      <c r="Y32" s="263" t="s">
        <v>7275</v>
      </c>
      <c r="Z32" s="263" t="s">
        <v>7275</v>
      </c>
      <c r="AA32" s="263" t="s">
        <v>7275</v>
      </c>
      <c r="AB32" s="263" t="s">
        <v>7275</v>
      </c>
      <c r="AC32" s="263" t="s">
        <v>7275</v>
      </c>
      <c r="AD32" s="263" t="s">
        <v>7275</v>
      </c>
      <c r="AE32" s="263" t="s">
        <v>7275</v>
      </c>
      <c r="AF32" s="263" t="s">
        <v>7275</v>
      </c>
      <c r="AG32" s="263" t="s">
        <v>7275</v>
      </c>
      <c r="AH32" s="263" t="s">
        <v>7275</v>
      </c>
      <c r="AI32" s="263" t="s">
        <v>7275</v>
      </c>
      <c r="AJ32" s="263" t="s">
        <v>7275</v>
      </c>
      <c r="AK32" s="263" t="s">
        <v>7275</v>
      </c>
      <c r="AL32" s="263" t="s">
        <v>7275</v>
      </c>
      <c r="AM32" s="263" t="s">
        <v>7275</v>
      </c>
      <c r="AN32" s="263" t="s">
        <v>7275</v>
      </c>
      <c r="AO32" s="263" t="s">
        <v>7275</v>
      </c>
      <c r="AP32" s="263" t="s">
        <v>7275</v>
      </c>
      <c r="AQ32" s="263" t="s">
        <v>7275</v>
      </c>
      <c r="AR32" s="263" t="s">
        <v>7275</v>
      </c>
      <c r="AS32" s="263" t="s">
        <v>7275</v>
      </c>
      <c r="AT32" s="263" t="s">
        <v>7275</v>
      </c>
      <c r="AU32" s="263" t="s">
        <v>7275</v>
      </c>
      <c r="AV32" s="263" t="s">
        <v>7275</v>
      </c>
      <c r="AW32" s="263" t="s">
        <v>7275</v>
      </c>
      <c r="AX32" s="263" t="s">
        <v>7275</v>
      </c>
      <c r="AY32" s="263" t="s">
        <v>7275</v>
      </c>
      <c r="AZ32" s="263" t="s">
        <v>7275</v>
      </c>
      <c r="BA32" s="263" t="s">
        <v>7275</v>
      </c>
      <c r="BB32" s="263" t="s">
        <v>7275</v>
      </c>
      <c r="BC32" s="263" t="s">
        <v>7275</v>
      </c>
      <c r="BD32" s="263" t="s">
        <v>7275</v>
      </c>
      <c r="BE32" s="263" t="s">
        <v>7275</v>
      </c>
      <c r="BF32" s="263" t="s">
        <v>7275</v>
      </c>
      <c r="BG32" s="263" t="s">
        <v>7275</v>
      </c>
      <c r="BH32" s="263" t="s">
        <v>7275</v>
      </c>
      <c r="BI32" s="263" t="s">
        <v>7275</v>
      </c>
      <c r="BJ32" s="263" t="s">
        <v>7275</v>
      </c>
      <c r="BK32" s="263">
        <v>3.8</v>
      </c>
      <c r="BL32" s="263">
        <v>3.8</v>
      </c>
      <c r="BM32" s="263" t="s">
        <v>7275</v>
      </c>
      <c r="BN32" s="263" t="s">
        <v>7275</v>
      </c>
      <c r="BO32" s="263" t="s">
        <v>7275</v>
      </c>
      <c r="BP32" s="263" t="s">
        <v>7275</v>
      </c>
      <c r="BQ32" s="263" t="s">
        <v>7275</v>
      </c>
      <c r="BR32" s="263" t="s">
        <v>7275</v>
      </c>
      <c r="BS32" s="263" t="s">
        <v>7275</v>
      </c>
      <c r="BT32" s="263" t="s">
        <v>7275</v>
      </c>
      <c r="BU32" s="263" t="s">
        <v>7275</v>
      </c>
      <c r="BV32" s="263" t="s">
        <v>7275</v>
      </c>
      <c r="BW32" s="263" t="s">
        <v>7275</v>
      </c>
      <c r="BX32" s="263" t="s">
        <v>7275</v>
      </c>
      <c r="BY32" s="263" t="s">
        <v>7275</v>
      </c>
      <c r="BZ32" s="263" t="s">
        <v>7275</v>
      </c>
      <c r="CA32" s="263" t="s">
        <v>7275</v>
      </c>
      <c r="CB32" s="263" t="s">
        <v>7275</v>
      </c>
      <c r="CC32" s="263" t="s">
        <v>7275</v>
      </c>
      <c r="CD32" s="263" t="s">
        <v>7275</v>
      </c>
      <c r="CE32" s="263" t="s">
        <v>7275</v>
      </c>
      <c r="CF32" s="263" t="s">
        <v>7275</v>
      </c>
      <c r="CG32" s="263" t="s">
        <v>7275</v>
      </c>
      <c r="CH32" s="263" t="s">
        <v>7275</v>
      </c>
      <c r="CI32" s="263" t="s">
        <v>7275</v>
      </c>
      <c r="CJ32" s="263" t="s">
        <v>7275</v>
      </c>
      <c r="CK32" s="263" t="s">
        <v>7275</v>
      </c>
      <c r="CL32" s="263" t="s">
        <v>7275</v>
      </c>
      <c r="CM32" s="263" t="s">
        <v>7275</v>
      </c>
      <c r="CN32" s="263" t="s">
        <v>7275</v>
      </c>
      <c r="CO32" s="263" t="s">
        <v>7275</v>
      </c>
      <c r="CP32" s="263" t="s">
        <v>7275</v>
      </c>
      <c r="CQ32" s="263" t="str">
        <f>_xlfn.IFNA(VLOOKUP(C32,'INFORM Severity - hidden'!$C$5:$G$300,5,FALSE),"-")</f>
        <v>-</v>
      </c>
    </row>
    <row r="33" spans="1:95">
      <c r="A33" t="s">
        <v>675</v>
      </c>
      <c r="B33" t="s">
        <v>696</v>
      </c>
      <c r="C33" t="s">
        <v>697</v>
      </c>
      <c r="D33" s="263" t="str">
        <f t="shared" si="0"/>
        <v>Increasing</v>
      </c>
      <c r="E33" s="263" t="s">
        <v>7275</v>
      </c>
      <c r="F33" s="263" t="s">
        <v>7275</v>
      </c>
      <c r="G33" s="263" t="s">
        <v>7275</v>
      </c>
      <c r="H33" s="263" t="s">
        <v>7275</v>
      </c>
      <c r="I33" s="263" t="s">
        <v>7275</v>
      </c>
      <c r="J33" s="263" t="s">
        <v>7275</v>
      </c>
      <c r="K33" s="263" t="s">
        <v>7275</v>
      </c>
      <c r="L33" s="263" t="s">
        <v>7275</v>
      </c>
      <c r="M33" s="263" t="s">
        <v>7275</v>
      </c>
      <c r="N33" s="263" t="s">
        <v>7275</v>
      </c>
      <c r="O33" s="263" t="s">
        <v>7275</v>
      </c>
      <c r="P33" s="263" t="s">
        <v>7275</v>
      </c>
      <c r="Q33" s="263" t="s">
        <v>7275</v>
      </c>
      <c r="R33" s="263" t="s">
        <v>7275</v>
      </c>
      <c r="S33" s="263" t="s">
        <v>7275</v>
      </c>
      <c r="T33" s="263" t="s">
        <v>7275</v>
      </c>
      <c r="U33" s="263" t="s">
        <v>7275</v>
      </c>
      <c r="V33" s="263" t="s">
        <v>7275</v>
      </c>
      <c r="W33" s="263" t="s">
        <v>7275</v>
      </c>
      <c r="X33" s="263" t="s">
        <v>7275</v>
      </c>
      <c r="Y33" s="263" t="s">
        <v>7275</v>
      </c>
      <c r="Z33" s="263" t="s">
        <v>7275</v>
      </c>
      <c r="AA33" s="263" t="s">
        <v>7275</v>
      </c>
      <c r="AB33" s="263" t="s">
        <v>7275</v>
      </c>
      <c r="AC33" s="263" t="s">
        <v>7275</v>
      </c>
      <c r="AD33" s="263" t="s">
        <v>7275</v>
      </c>
      <c r="AE33" s="263" t="s">
        <v>7275</v>
      </c>
      <c r="AF33" s="263" t="s">
        <v>7275</v>
      </c>
      <c r="AG33" s="263" t="s">
        <v>7275</v>
      </c>
      <c r="AH33" s="263" t="s">
        <v>7275</v>
      </c>
      <c r="AI33" s="263" t="s">
        <v>7275</v>
      </c>
      <c r="AJ33" s="263" t="s">
        <v>7275</v>
      </c>
      <c r="AK33" s="263" t="s">
        <v>7275</v>
      </c>
      <c r="AL33" s="263" t="s">
        <v>7275</v>
      </c>
      <c r="AM33" s="263" t="s">
        <v>7275</v>
      </c>
      <c r="AN33" s="263" t="s">
        <v>7275</v>
      </c>
      <c r="AO33" s="263" t="s">
        <v>7275</v>
      </c>
      <c r="AP33" s="263" t="s">
        <v>7275</v>
      </c>
      <c r="AQ33" s="263" t="s">
        <v>7275</v>
      </c>
      <c r="AR33" s="263" t="s">
        <v>7275</v>
      </c>
      <c r="AS33" s="263" t="s">
        <v>7275</v>
      </c>
      <c r="AT33" s="263" t="s">
        <v>7275</v>
      </c>
      <c r="AU33" s="263" t="s">
        <v>7275</v>
      </c>
      <c r="AV33" s="263" t="s">
        <v>7275</v>
      </c>
      <c r="AW33" s="263" t="s">
        <v>7275</v>
      </c>
      <c r="AX33" s="263" t="s">
        <v>7275</v>
      </c>
      <c r="AY33" s="263" t="s">
        <v>7275</v>
      </c>
      <c r="AZ33" s="263" t="s">
        <v>7275</v>
      </c>
      <c r="BA33" s="263" t="s">
        <v>7275</v>
      </c>
      <c r="BB33" s="263" t="s">
        <v>7275</v>
      </c>
      <c r="BC33" s="263" t="s">
        <v>7275</v>
      </c>
      <c r="BD33" s="263" t="s">
        <v>7275</v>
      </c>
      <c r="BE33" s="263" t="s">
        <v>7275</v>
      </c>
      <c r="BF33" s="263" t="s">
        <v>7275</v>
      </c>
      <c r="BG33" s="263" t="s">
        <v>7275</v>
      </c>
      <c r="BH33" s="263" t="s">
        <v>7275</v>
      </c>
      <c r="BI33" s="263" t="s">
        <v>7275</v>
      </c>
      <c r="BJ33" s="263" t="s">
        <v>7275</v>
      </c>
      <c r="BK33" s="263" t="s">
        <v>7275</v>
      </c>
      <c r="BL33" s="263" t="s">
        <v>7275</v>
      </c>
      <c r="BM33" s="263" t="s">
        <v>7275</v>
      </c>
      <c r="BN33" s="263" t="s">
        <v>7275</v>
      </c>
      <c r="BO33" s="263" t="s">
        <v>7275</v>
      </c>
      <c r="BP33" s="263">
        <v>7.1</v>
      </c>
      <c r="BQ33" s="263">
        <v>7</v>
      </c>
      <c r="BR33" s="263">
        <v>7.1</v>
      </c>
      <c r="BS33" s="263">
        <v>7.1</v>
      </c>
      <c r="BT33" s="263">
        <v>7.1</v>
      </c>
      <c r="BU33" s="263">
        <v>7.2</v>
      </c>
      <c r="BV33" s="263">
        <v>7.4</v>
      </c>
      <c r="BW33" s="263">
        <v>7.5</v>
      </c>
      <c r="BX33" s="263">
        <v>7.5</v>
      </c>
      <c r="BY33" s="263">
        <v>6.7</v>
      </c>
      <c r="BZ33" s="263">
        <v>6.7</v>
      </c>
      <c r="CA33" s="263">
        <v>6.7</v>
      </c>
      <c r="CB33" s="263">
        <v>6.7</v>
      </c>
      <c r="CC33" s="263">
        <v>7</v>
      </c>
      <c r="CD33" s="263">
        <v>6.5</v>
      </c>
      <c r="CE33" s="263">
        <v>6.5</v>
      </c>
      <c r="CF33" s="263">
        <v>6.5</v>
      </c>
      <c r="CG33" s="263">
        <v>6.5</v>
      </c>
      <c r="CH33" s="263">
        <v>6.5</v>
      </c>
      <c r="CI33" s="263">
        <v>6.6</v>
      </c>
      <c r="CJ33" s="263">
        <v>6.5</v>
      </c>
      <c r="CK33" s="263">
        <v>6.5</v>
      </c>
      <c r="CL33" s="263">
        <v>6.5</v>
      </c>
      <c r="CM33" s="263">
        <v>6.5</v>
      </c>
      <c r="CN33" s="263">
        <v>6.5</v>
      </c>
      <c r="CO33" s="263">
        <v>6.5</v>
      </c>
      <c r="CP33" s="263">
        <v>6.6</v>
      </c>
      <c r="CQ33" s="263">
        <f>_xlfn.IFNA(VLOOKUP(C33,'INFORM Severity - hidden'!$C$5:$G$300,5,FALSE),"-")</f>
        <v>6.6</v>
      </c>
    </row>
    <row r="34" spans="1:95">
      <c r="C34" t="s">
        <v>7299</v>
      </c>
      <c r="D34" s="263" t="str">
        <f t="shared" si="0"/>
        <v>-</v>
      </c>
      <c r="E34" s="263" t="s">
        <v>7275</v>
      </c>
      <c r="F34" s="263" t="s">
        <v>7275</v>
      </c>
      <c r="G34" s="263" t="s">
        <v>7275</v>
      </c>
      <c r="H34" s="263" t="s">
        <v>7275</v>
      </c>
      <c r="I34" s="263" t="s">
        <v>7275</v>
      </c>
      <c r="J34" s="263" t="s">
        <v>7275</v>
      </c>
      <c r="K34" s="263" t="s">
        <v>7275</v>
      </c>
      <c r="L34" s="263" t="s">
        <v>7275</v>
      </c>
      <c r="M34" s="263" t="s">
        <v>7275</v>
      </c>
      <c r="N34" s="263" t="s">
        <v>7275</v>
      </c>
      <c r="O34" s="263" t="s">
        <v>7275</v>
      </c>
      <c r="P34" s="263" t="s">
        <v>7275</v>
      </c>
      <c r="Q34" s="263" t="s">
        <v>7275</v>
      </c>
      <c r="R34" s="263" t="s">
        <v>7275</v>
      </c>
      <c r="S34" s="263" t="s">
        <v>7275</v>
      </c>
      <c r="T34" s="263" t="s">
        <v>7275</v>
      </c>
      <c r="U34" s="263" t="s">
        <v>7275</v>
      </c>
      <c r="V34" s="263" t="s">
        <v>7275</v>
      </c>
      <c r="W34" s="263" t="s">
        <v>7275</v>
      </c>
      <c r="X34" s="263" t="s">
        <v>7275</v>
      </c>
      <c r="Y34" s="263" t="s">
        <v>7275</v>
      </c>
      <c r="Z34" s="263" t="s">
        <v>7275</v>
      </c>
      <c r="AA34" s="263" t="s">
        <v>7275</v>
      </c>
      <c r="AB34" s="263" t="s">
        <v>7275</v>
      </c>
      <c r="AC34" s="263" t="s">
        <v>7275</v>
      </c>
      <c r="AD34" s="263" t="s">
        <v>7275</v>
      </c>
      <c r="AE34" s="263" t="s">
        <v>7275</v>
      </c>
      <c r="AF34" s="263" t="s">
        <v>7275</v>
      </c>
      <c r="AG34" s="263" t="s">
        <v>7275</v>
      </c>
      <c r="AH34" s="263" t="s">
        <v>7275</v>
      </c>
      <c r="AI34" s="263" t="s">
        <v>7275</v>
      </c>
      <c r="AJ34" s="263" t="s">
        <v>7275</v>
      </c>
      <c r="AK34" s="263" t="s">
        <v>7275</v>
      </c>
      <c r="AL34" s="263" t="s">
        <v>7275</v>
      </c>
      <c r="AM34" s="263" t="s">
        <v>7275</v>
      </c>
      <c r="AN34" s="263" t="s">
        <v>7275</v>
      </c>
      <c r="AO34" s="263" t="s">
        <v>7275</v>
      </c>
      <c r="AP34" s="263" t="s">
        <v>7275</v>
      </c>
      <c r="AQ34" s="263" t="s">
        <v>7275</v>
      </c>
      <c r="AR34" s="263" t="s">
        <v>7275</v>
      </c>
      <c r="AS34" s="263" t="s">
        <v>7275</v>
      </c>
      <c r="AT34" s="263" t="s">
        <v>7275</v>
      </c>
      <c r="AU34" s="263" t="s">
        <v>7275</v>
      </c>
      <c r="AV34" s="263" t="s">
        <v>7275</v>
      </c>
      <c r="AW34" s="263" t="s">
        <v>7275</v>
      </c>
      <c r="AX34" s="263" t="s">
        <v>7275</v>
      </c>
      <c r="AY34" s="263" t="s">
        <v>7275</v>
      </c>
      <c r="AZ34" s="263" t="s">
        <v>7275</v>
      </c>
      <c r="BA34" s="263" t="s">
        <v>7275</v>
      </c>
      <c r="BB34" s="263" t="s">
        <v>7275</v>
      </c>
      <c r="BC34" s="263" t="s">
        <v>7275</v>
      </c>
      <c r="BD34" s="263" t="s">
        <v>7275</v>
      </c>
      <c r="BE34" s="263" t="s">
        <v>7275</v>
      </c>
      <c r="BF34" s="263" t="s">
        <v>7275</v>
      </c>
      <c r="BG34" s="263" t="s">
        <v>7275</v>
      </c>
      <c r="BH34" s="263" t="s">
        <v>7275</v>
      </c>
      <c r="BI34" s="263" t="s">
        <v>7275</v>
      </c>
      <c r="BJ34" s="263" t="s">
        <v>7275</v>
      </c>
      <c r="BK34" s="263" t="s">
        <v>7275</v>
      </c>
      <c r="BL34" s="263" t="s">
        <v>7275</v>
      </c>
      <c r="BM34" s="263" t="s">
        <v>7275</v>
      </c>
      <c r="BN34" s="263" t="s">
        <v>7275</v>
      </c>
      <c r="BO34" s="263" t="s">
        <v>7275</v>
      </c>
      <c r="BP34" s="263" t="s">
        <v>7275</v>
      </c>
      <c r="BQ34" s="263" t="s">
        <v>7275</v>
      </c>
      <c r="BR34" s="263">
        <v>5.5</v>
      </c>
      <c r="BS34" s="263">
        <v>5.5</v>
      </c>
      <c r="BT34" s="263">
        <v>5.5</v>
      </c>
      <c r="BU34" s="263">
        <v>5.5</v>
      </c>
      <c r="BV34" s="263">
        <v>5.6</v>
      </c>
      <c r="BW34" s="263">
        <v>5.7</v>
      </c>
      <c r="BX34" s="263">
        <v>5.7</v>
      </c>
      <c r="BY34" s="263" t="s">
        <v>7275</v>
      </c>
      <c r="BZ34" s="263" t="s">
        <v>7275</v>
      </c>
      <c r="CA34" s="263" t="s">
        <v>7275</v>
      </c>
      <c r="CB34" s="263" t="s">
        <v>7275</v>
      </c>
      <c r="CC34" s="263" t="s">
        <v>7275</v>
      </c>
      <c r="CD34" s="263" t="s">
        <v>7275</v>
      </c>
      <c r="CE34" s="263" t="s">
        <v>7275</v>
      </c>
      <c r="CF34" s="263" t="s">
        <v>7275</v>
      </c>
      <c r="CG34" s="263" t="s">
        <v>7275</v>
      </c>
      <c r="CH34" s="263" t="s">
        <v>7275</v>
      </c>
      <c r="CI34" s="263" t="s">
        <v>7275</v>
      </c>
      <c r="CJ34" s="263" t="s">
        <v>7275</v>
      </c>
      <c r="CK34" s="263" t="s">
        <v>7275</v>
      </c>
      <c r="CL34" s="263" t="s">
        <v>7275</v>
      </c>
      <c r="CM34" s="263" t="s">
        <v>7275</v>
      </c>
      <c r="CN34" s="263" t="s">
        <v>7275</v>
      </c>
      <c r="CO34" s="263" t="s">
        <v>7275</v>
      </c>
      <c r="CP34" s="263" t="s">
        <v>7275</v>
      </c>
      <c r="CQ34" s="263" t="str">
        <f>_xlfn.IFNA(VLOOKUP(C34,'INFORM Severity - hidden'!$C$5:$G$300,5,FALSE),"-")</f>
        <v>-</v>
      </c>
    </row>
    <row r="35" spans="1:95">
      <c r="C35" t="s">
        <v>7300</v>
      </c>
      <c r="D35" s="263" t="str">
        <f t="shared" si="0"/>
        <v>-</v>
      </c>
      <c r="E35" s="263" t="s">
        <v>7275</v>
      </c>
      <c r="F35" s="263" t="s">
        <v>7275</v>
      </c>
      <c r="G35" s="263" t="s">
        <v>7275</v>
      </c>
      <c r="H35" s="263" t="s">
        <v>7275</v>
      </c>
      <c r="I35" s="263" t="s">
        <v>7275</v>
      </c>
      <c r="J35" s="263" t="s">
        <v>7275</v>
      </c>
      <c r="K35" s="263" t="s">
        <v>7275</v>
      </c>
      <c r="L35" s="263" t="s">
        <v>7275</v>
      </c>
      <c r="M35" s="263" t="s">
        <v>7275</v>
      </c>
      <c r="N35" s="263" t="s">
        <v>7275</v>
      </c>
      <c r="O35" s="263" t="s">
        <v>7275</v>
      </c>
      <c r="P35" s="263" t="s">
        <v>7275</v>
      </c>
      <c r="Q35" s="263" t="s">
        <v>7275</v>
      </c>
      <c r="R35" s="263" t="s">
        <v>7275</v>
      </c>
      <c r="S35" s="263" t="s">
        <v>7275</v>
      </c>
      <c r="T35" s="263" t="s">
        <v>7275</v>
      </c>
      <c r="U35" s="263" t="s">
        <v>7275</v>
      </c>
      <c r="V35" s="263" t="s">
        <v>7275</v>
      </c>
      <c r="W35" s="263" t="s">
        <v>7275</v>
      </c>
      <c r="X35" s="263" t="s">
        <v>7275</v>
      </c>
      <c r="Y35" s="263" t="s">
        <v>7275</v>
      </c>
      <c r="Z35" s="263" t="s">
        <v>7275</v>
      </c>
      <c r="AA35" s="263" t="s">
        <v>7275</v>
      </c>
      <c r="AB35" s="263" t="s">
        <v>7275</v>
      </c>
      <c r="AC35" s="263" t="s">
        <v>7275</v>
      </c>
      <c r="AD35" s="263" t="s">
        <v>7275</v>
      </c>
      <c r="AE35" s="263" t="s">
        <v>7275</v>
      </c>
      <c r="AF35" s="263" t="s">
        <v>7275</v>
      </c>
      <c r="AG35" s="263" t="s">
        <v>7275</v>
      </c>
      <c r="AH35" s="263" t="s">
        <v>7275</v>
      </c>
      <c r="AI35" s="263" t="s">
        <v>7275</v>
      </c>
      <c r="AJ35" s="263" t="s">
        <v>7275</v>
      </c>
      <c r="AK35" s="263" t="s">
        <v>7275</v>
      </c>
      <c r="AL35" s="263" t="s">
        <v>7275</v>
      </c>
      <c r="AM35" s="263" t="s">
        <v>7275</v>
      </c>
      <c r="AN35" s="263" t="s">
        <v>7275</v>
      </c>
      <c r="AO35" s="263" t="s">
        <v>7275</v>
      </c>
      <c r="AP35" s="263" t="s">
        <v>7275</v>
      </c>
      <c r="AQ35" s="263" t="s">
        <v>7275</v>
      </c>
      <c r="AR35" s="263" t="s">
        <v>7275</v>
      </c>
      <c r="AS35" s="263" t="s">
        <v>7275</v>
      </c>
      <c r="AT35" s="263" t="s">
        <v>7275</v>
      </c>
      <c r="AU35" s="263" t="s">
        <v>7275</v>
      </c>
      <c r="AV35" s="263" t="s">
        <v>7275</v>
      </c>
      <c r="AW35" s="263" t="s">
        <v>7275</v>
      </c>
      <c r="AX35" s="263" t="s">
        <v>7275</v>
      </c>
      <c r="AY35" s="263" t="s">
        <v>7275</v>
      </c>
      <c r="AZ35" s="263" t="s">
        <v>7275</v>
      </c>
      <c r="BA35" s="263" t="s">
        <v>7275</v>
      </c>
      <c r="BB35" s="263" t="s">
        <v>7275</v>
      </c>
      <c r="BC35" s="263" t="s">
        <v>7275</v>
      </c>
      <c r="BD35" s="263" t="s">
        <v>7275</v>
      </c>
      <c r="BE35" s="263" t="s">
        <v>7275</v>
      </c>
      <c r="BF35" s="263" t="s">
        <v>7275</v>
      </c>
      <c r="BG35" s="263" t="s">
        <v>7275</v>
      </c>
      <c r="BH35" s="263" t="s">
        <v>7275</v>
      </c>
      <c r="BI35" s="263" t="s">
        <v>7275</v>
      </c>
      <c r="BJ35" s="263" t="s">
        <v>7275</v>
      </c>
      <c r="BK35" s="263" t="s">
        <v>7275</v>
      </c>
      <c r="BL35" s="263" t="s">
        <v>7275</v>
      </c>
      <c r="BM35" s="263" t="s">
        <v>7275</v>
      </c>
      <c r="BN35" s="263" t="s">
        <v>7275</v>
      </c>
      <c r="BO35" s="263" t="s">
        <v>7275</v>
      </c>
      <c r="BP35" s="263" t="s">
        <v>7275</v>
      </c>
      <c r="BQ35" s="263" t="s">
        <v>7275</v>
      </c>
      <c r="BR35" s="263" t="s">
        <v>7275</v>
      </c>
      <c r="BS35" s="263">
        <v>5.6</v>
      </c>
      <c r="BT35" s="263">
        <v>5.6</v>
      </c>
      <c r="BU35" s="263">
        <v>6.4</v>
      </c>
      <c r="BV35" s="263">
        <v>6.4</v>
      </c>
      <c r="BW35" s="263">
        <v>6.6</v>
      </c>
      <c r="BX35" s="263">
        <v>6.6</v>
      </c>
      <c r="BY35" s="263" t="s">
        <v>7275</v>
      </c>
      <c r="BZ35" s="263" t="s">
        <v>7275</v>
      </c>
      <c r="CA35" s="263" t="s">
        <v>7275</v>
      </c>
      <c r="CB35" s="263" t="s">
        <v>7275</v>
      </c>
      <c r="CC35" s="263" t="s">
        <v>7275</v>
      </c>
      <c r="CD35" s="263" t="s">
        <v>7275</v>
      </c>
      <c r="CE35" s="263" t="s">
        <v>7275</v>
      </c>
      <c r="CF35" s="263" t="s">
        <v>7275</v>
      </c>
      <c r="CG35" s="263" t="s">
        <v>7275</v>
      </c>
      <c r="CH35" s="263" t="s">
        <v>7275</v>
      </c>
      <c r="CI35" s="263" t="s">
        <v>7275</v>
      </c>
      <c r="CJ35" s="263" t="s">
        <v>7275</v>
      </c>
      <c r="CK35" s="263" t="s">
        <v>7275</v>
      </c>
      <c r="CL35" s="263" t="s">
        <v>7275</v>
      </c>
      <c r="CM35" s="263" t="s">
        <v>7275</v>
      </c>
      <c r="CN35" s="263" t="s">
        <v>7275</v>
      </c>
      <c r="CO35" s="263" t="s">
        <v>7275</v>
      </c>
      <c r="CP35" s="263" t="s">
        <v>7275</v>
      </c>
      <c r="CQ35" s="263" t="str">
        <f>_xlfn.IFNA(VLOOKUP(C35,'INFORM Severity - hidden'!$C$5:$G$300,5,FALSE),"-")</f>
        <v>-</v>
      </c>
    </row>
    <row r="36" spans="1:95">
      <c r="C36" t="s">
        <v>7301</v>
      </c>
      <c r="D36" s="263" t="str">
        <f t="shared" si="0"/>
        <v>-</v>
      </c>
      <c r="E36" s="263" t="s">
        <v>7275</v>
      </c>
      <c r="F36" s="263" t="s">
        <v>7275</v>
      </c>
      <c r="G36" s="263" t="s">
        <v>7275</v>
      </c>
      <c r="H36" s="263" t="s">
        <v>7275</v>
      </c>
      <c r="I36" s="263" t="s">
        <v>7275</v>
      </c>
      <c r="J36" s="263" t="s">
        <v>7275</v>
      </c>
      <c r="K36" s="263" t="s">
        <v>7275</v>
      </c>
      <c r="L36" s="263" t="s">
        <v>7275</v>
      </c>
      <c r="M36" s="263" t="s">
        <v>7275</v>
      </c>
      <c r="N36" s="263" t="s">
        <v>7275</v>
      </c>
      <c r="O36" s="263" t="s">
        <v>7275</v>
      </c>
      <c r="P36" s="263" t="s">
        <v>7275</v>
      </c>
      <c r="Q36" s="263" t="s">
        <v>7275</v>
      </c>
      <c r="R36" s="263" t="s">
        <v>7275</v>
      </c>
      <c r="S36" s="263" t="s">
        <v>7275</v>
      </c>
      <c r="T36" s="263" t="s">
        <v>7275</v>
      </c>
      <c r="U36" s="263" t="s">
        <v>7275</v>
      </c>
      <c r="V36" s="263" t="s">
        <v>7275</v>
      </c>
      <c r="W36" s="263" t="s">
        <v>7275</v>
      </c>
      <c r="X36" s="263" t="s">
        <v>7275</v>
      </c>
      <c r="Y36" s="263" t="s">
        <v>7275</v>
      </c>
      <c r="Z36" s="263" t="s">
        <v>7275</v>
      </c>
      <c r="AA36" s="263" t="s">
        <v>7275</v>
      </c>
      <c r="AB36" s="263" t="s">
        <v>7275</v>
      </c>
      <c r="AC36" s="263" t="s">
        <v>7275</v>
      </c>
      <c r="AD36" s="263" t="s">
        <v>7275</v>
      </c>
      <c r="AE36" s="263" t="s">
        <v>7275</v>
      </c>
      <c r="AF36" s="263" t="s">
        <v>7275</v>
      </c>
      <c r="AG36" s="263" t="s">
        <v>7275</v>
      </c>
      <c r="AH36" s="263" t="s">
        <v>7275</v>
      </c>
      <c r="AI36" s="263" t="s">
        <v>7275</v>
      </c>
      <c r="AJ36" s="263" t="s">
        <v>7275</v>
      </c>
      <c r="AK36" s="263" t="s">
        <v>7275</v>
      </c>
      <c r="AL36" s="263" t="s">
        <v>7275</v>
      </c>
      <c r="AM36" s="263" t="s">
        <v>7275</v>
      </c>
      <c r="AN36" s="263" t="s">
        <v>7275</v>
      </c>
      <c r="AO36" s="263" t="s">
        <v>7275</v>
      </c>
      <c r="AP36" s="263" t="s">
        <v>7275</v>
      </c>
      <c r="AQ36" s="263" t="s">
        <v>7275</v>
      </c>
      <c r="AR36" s="263" t="s">
        <v>7275</v>
      </c>
      <c r="AS36" s="263" t="s">
        <v>7275</v>
      </c>
      <c r="AT36" s="263" t="s">
        <v>7275</v>
      </c>
      <c r="AU36" s="263" t="s">
        <v>7275</v>
      </c>
      <c r="AV36" s="263" t="s">
        <v>7275</v>
      </c>
      <c r="AW36" s="263" t="s">
        <v>7275</v>
      </c>
      <c r="AX36" s="263" t="s">
        <v>7275</v>
      </c>
      <c r="AY36" s="263" t="s">
        <v>7275</v>
      </c>
      <c r="AZ36" s="263" t="s">
        <v>7275</v>
      </c>
      <c r="BA36" s="263" t="s">
        <v>7275</v>
      </c>
      <c r="BB36" s="263" t="s">
        <v>7275</v>
      </c>
      <c r="BC36" s="263" t="s">
        <v>7275</v>
      </c>
      <c r="BD36" s="263" t="s">
        <v>7275</v>
      </c>
      <c r="BE36" s="263" t="s">
        <v>7275</v>
      </c>
      <c r="BF36" s="263" t="s">
        <v>7275</v>
      </c>
      <c r="BG36" s="263" t="s">
        <v>7275</v>
      </c>
      <c r="BH36" s="263" t="s">
        <v>7275</v>
      </c>
      <c r="BI36" s="263" t="s">
        <v>7275</v>
      </c>
      <c r="BJ36" s="263" t="s">
        <v>7275</v>
      </c>
      <c r="BK36" s="263">
        <v>3.2</v>
      </c>
      <c r="BL36" s="263">
        <v>3.2</v>
      </c>
      <c r="BM36" s="263">
        <v>3.2</v>
      </c>
      <c r="BN36" s="263">
        <v>3.6</v>
      </c>
      <c r="BO36" s="263">
        <v>3.8</v>
      </c>
      <c r="BP36" s="263">
        <v>3.8</v>
      </c>
      <c r="BQ36" s="263">
        <v>3.4</v>
      </c>
      <c r="BR36" s="263">
        <v>3.4</v>
      </c>
      <c r="BS36" s="263">
        <v>3.3</v>
      </c>
      <c r="BT36" s="263">
        <v>3.3</v>
      </c>
      <c r="BU36" s="263">
        <v>3.3</v>
      </c>
      <c r="BV36" s="263">
        <v>3.3</v>
      </c>
      <c r="BW36" s="263">
        <v>3.3</v>
      </c>
      <c r="BX36" s="263">
        <v>3.3</v>
      </c>
      <c r="BY36" s="263">
        <v>3.4</v>
      </c>
      <c r="BZ36" s="263">
        <v>3.4</v>
      </c>
      <c r="CA36" s="263">
        <v>3.4</v>
      </c>
      <c r="CB36" s="263">
        <v>3.4</v>
      </c>
      <c r="CC36" s="263">
        <v>3.4</v>
      </c>
      <c r="CD36" s="263" t="s">
        <v>7275</v>
      </c>
      <c r="CE36" s="263" t="s">
        <v>7275</v>
      </c>
      <c r="CF36" s="263" t="s">
        <v>7275</v>
      </c>
      <c r="CG36" s="263" t="s">
        <v>7275</v>
      </c>
      <c r="CH36" s="263" t="s">
        <v>7275</v>
      </c>
      <c r="CI36" s="263" t="s">
        <v>7275</v>
      </c>
      <c r="CJ36" s="263" t="s">
        <v>7275</v>
      </c>
      <c r="CK36" s="263" t="s">
        <v>7275</v>
      </c>
      <c r="CL36" s="263" t="s">
        <v>7275</v>
      </c>
      <c r="CM36" s="263" t="s">
        <v>7275</v>
      </c>
      <c r="CN36" s="263" t="s">
        <v>7275</v>
      </c>
      <c r="CO36" s="263" t="s">
        <v>7275</v>
      </c>
      <c r="CP36" s="263" t="s">
        <v>7275</v>
      </c>
      <c r="CQ36" s="263" t="str">
        <f>_xlfn.IFNA(VLOOKUP(C36,'INFORM Severity - hidden'!$C$5:$G$300,5,FALSE),"-")</f>
        <v>-</v>
      </c>
    </row>
    <row r="37" spans="1:95">
      <c r="C37" t="s">
        <v>7302</v>
      </c>
      <c r="D37" s="263" t="str">
        <f t="shared" si="0"/>
        <v>-</v>
      </c>
      <c r="E37" s="263" t="s">
        <v>7275</v>
      </c>
      <c r="F37" s="263" t="s">
        <v>7275</v>
      </c>
      <c r="G37" s="263" t="s">
        <v>7275</v>
      </c>
      <c r="H37" s="263" t="s">
        <v>7275</v>
      </c>
      <c r="I37" s="263" t="s">
        <v>7275</v>
      </c>
      <c r="J37" s="263" t="s">
        <v>7275</v>
      </c>
      <c r="K37" s="263" t="s">
        <v>7275</v>
      </c>
      <c r="L37" s="263" t="s">
        <v>7275</v>
      </c>
      <c r="M37" s="263" t="s">
        <v>7275</v>
      </c>
      <c r="N37" s="263">
        <v>3.6</v>
      </c>
      <c r="O37" s="263">
        <v>3.7</v>
      </c>
      <c r="P37" s="263">
        <v>3.6</v>
      </c>
      <c r="Q37" s="263">
        <v>3.6</v>
      </c>
      <c r="R37" s="263">
        <v>3.6</v>
      </c>
      <c r="S37" s="263" t="s">
        <v>7275</v>
      </c>
      <c r="T37" s="263" t="s">
        <v>7275</v>
      </c>
      <c r="U37" s="263" t="s">
        <v>7275</v>
      </c>
      <c r="V37" s="263" t="s">
        <v>7275</v>
      </c>
      <c r="W37" s="263" t="s">
        <v>7275</v>
      </c>
      <c r="X37" s="263" t="s">
        <v>7275</v>
      </c>
      <c r="Y37" s="263" t="s">
        <v>7275</v>
      </c>
      <c r="Z37" s="263" t="s">
        <v>7275</v>
      </c>
      <c r="AA37" s="263" t="s">
        <v>7275</v>
      </c>
      <c r="AB37" s="263" t="s">
        <v>7275</v>
      </c>
      <c r="AC37" s="263" t="s">
        <v>7275</v>
      </c>
      <c r="AD37" s="263" t="s">
        <v>7275</v>
      </c>
      <c r="AE37" s="263" t="s">
        <v>7275</v>
      </c>
      <c r="AF37" s="263" t="s">
        <v>7275</v>
      </c>
      <c r="AG37" s="263" t="s">
        <v>7275</v>
      </c>
      <c r="AH37" s="263" t="s">
        <v>7275</v>
      </c>
      <c r="AI37" s="263" t="s">
        <v>7275</v>
      </c>
      <c r="AJ37" s="263" t="s">
        <v>7275</v>
      </c>
      <c r="AK37" s="263" t="s">
        <v>7275</v>
      </c>
      <c r="AL37" s="263" t="s">
        <v>7275</v>
      </c>
      <c r="AM37" s="263" t="s">
        <v>7275</v>
      </c>
      <c r="AN37" s="263" t="s">
        <v>7275</v>
      </c>
      <c r="AO37" s="263" t="s">
        <v>7275</v>
      </c>
      <c r="AP37" s="263" t="s">
        <v>7275</v>
      </c>
      <c r="AQ37" s="263" t="s">
        <v>7275</v>
      </c>
      <c r="AR37" s="263" t="s">
        <v>7275</v>
      </c>
      <c r="AS37" s="263" t="s">
        <v>7275</v>
      </c>
      <c r="AT37" s="263" t="s">
        <v>7275</v>
      </c>
      <c r="AU37" s="263" t="s">
        <v>7275</v>
      </c>
      <c r="AV37" s="263" t="s">
        <v>7275</v>
      </c>
      <c r="AW37" s="263" t="s">
        <v>7275</v>
      </c>
      <c r="AX37" s="263" t="s">
        <v>7275</v>
      </c>
      <c r="AY37" s="263" t="s">
        <v>7275</v>
      </c>
      <c r="AZ37" s="263" t="s">
        <v>7275</v>
      </c>
      <c r="BA37" s="263" t="s">
        <v>7275</v>
      </c>
      <c r="BB37" s="263" t="s">
        <v>7275</v>
      </c>
      <c r="BC37" s="263" t="s">
        <v>7275</v>
      </c>
      <c r="BD37" s="263" t="s">
        <v>7275</v>
      </c>
      <c r="BE37" s="263" t="s">
        <v>7275</v>
      </c>
      <c r="BF37" s="263" t="s">
        <v>7275</v>
      </c>
      <c r="BG37" s="263" t="s">
        <v>7275</v>
      </c>
      <c r="BH37" s="263" t="s">
        <v>7275</v>
      </c>
      <c r="BI37" s="263" t="s">
        <v>7275</v>
      </c>
      <c r="BJ37" s="263" t="s">
        <v>7275</v>
      </c>
      <c r="BK37" s="263" t="s">
        <v>7275</v>
      </c>
      <c r="BL37" s="263" t="s">
        <v>7275</v>
      </c>
      <c r="BM37" s="263" t="s">
        <v>7275</v>
      </c>
      <c r="BN37" s="263" t="s">
        <v>7275</v>
      </c>
      <c r="BO37" s="263" t="s">
        <v>7275</v>
      </c>
      <c r="BP37" s="263" t="s">
        <v>7275</v>
      </c>
      <c r="BQ37" s="263" t="s">
        <v>7275</v>
      </c>
      <c r="BR37" s="263" t="s">
        <v>7275</v>
      </c>
      <c r="BS37" s="263" t="s">
        <v>7275</v>
      </c>
      <c r="BT37" s="263" t="s">
        <v>7275</v>
      </c>
      <c r="BU37" s="263" t="s">
        <v>7275</v>
      </c>
      <c r="BV37" s="263" t="s">
        <v>7275</v>
      </c>
      <c r="BW37" s="263" t="s">
        <v>7275</v>
      </c>
      <c r="BX37" s="263" t="s">
        <v>7275</v>
      </c>
      <c r="BY37" s="263" t="s">
        <v>7275</v>
      </c>
      <c r="BZ37" s="263" t="s">
        <v>7275</v>
      </c>
      <c r="CA37" s="263" t="s">
        <v>7275</v>
      </c>
      <c r="CB37" s="263" t="s">
        <v>7275</v>
      </c>
      <c r="CC37" s="263" t="s">
        <v>7275</v>
      </c>
      <c r="CD37" s="263" t="s">
        <v>7275</v>
      </c>
      <c r="CE37" s="263" t="s">
        <v>7275</v>
      </c>
      <c r="CF37" s="263" t="s">
        <v>7275</v>
      </c>
      <c r="CG37" s="263" t="s">
        <v>7275</v>
      </c>
      <c r="CH37" s="263" t="s">
        <v>7275</v>
      </c>
      <c r="CI37" s="263" t="s">
        <v>7275</v>
      </c>
      <c r="CJ37" s="263" t="s">
        <v>7275</v>
      </c>
      <c r="CK37" s="263" t="s">
        <v>7275</v>
      </c>
      <c r="CL37" s="263" t="s">
        <v>7275</v>
      </c>
      <c r="CM37" s="263" t="s">
        <v>7275</v>
      </c>
      <c r="CN37" s="263" t="s">
        <v>7275</v>
      </c>
      <c r="CO37" s="263" t="s">
        <v>7275</v>
      </c>
      <c r="CP37" s="263" t="s">
        <v>7275</v>
      </c>
      <c r="CQ37" s="263" t="str">
        <f>_xlfn.IFNA(VLOOKUP(C37,'INFORM Severity - hidden'!$C$5:$G$300,5,FALSE),"-")</f>
        <v>-</v>
      </c>
    </row>
    <row r="38" spans="1:95">
      <c r="C38" t="s">
        <v>7303</v>
      </c>
      <c r="D38" s="263" t="str">
        <f t="shared" si="0"/>
        <v>-</v>
      </c>
      <c r="E38" s="263" t="s">
        <v>7275</v>
      </c>
      <c r="F38" s="263">
        <v>1.9</v>
      </c>
      <c r="G38" s="263" t="s">
        <v>7275</v>
      </c>
      <c r="H38" s="263" t="s">
        <v>7275</v>
      </c>
      <c r="I38" s="263" t="s">
        <v>7275</v>
      </c>
      <c r="J38" s="263" t="s">
        <v>7275</v>
      </c>
      <c r="K38" s="263" t="s">
        <v>7275</v>
      </c>
      <c r="L38" s="263" t="s">
        <v>7275</v>
      </c>
      <c r="M38" s="263" t="s">
        <v>7275</v>
      </c>
      <c r="N38" s="263" t="s">
        <v>7275</v>
      </c>
      <c r="O38" s="263" t="s">
        <v>7275</v>
      </c>
      <c r="P38" s="263" t="s">
        <v>7275</v>
      </c>
      <c r="Q38" s="263" t="s">
        <v>7275</v>
      </c>
      <c r="R38" s="263" t="s">
        <v>7275</v>
      </c>
      <c r="S38" s="263" t="s">
        <v>7275</v>
      </c>
      <c r="T38" s="263" t="s">
        <v>7275</v>
      </c>
      <c r="U38" s="263" t="s">
        <v>7275</v>
      </c>
      <c r="V38" s="263" t="s">
        <v>7275</v>
      </c>
      <c r="W38" s="263" t="s">
        <v>7275</v>
      </c>
      <c r="X38" s="263" t="s">
        <v>7275</v>
      </c>
      <c r="Y38" s="263" t="s">
        <v>7275</v>
      </c>
      <c r="Z38" s="263" t="s">
        <v>7275</v>
      </c>
      <c r="AA38" s="263" t="s">
        <v>7275</v>
      </c>
      <c r="AB38" s="263" t="s">
        <v>7275</v>
      </c>
      <c r="AC38" s="263" t="s">
        <v>7275</v>
      </c>
      <c r="AD38" s="263" t="s">
        <v>7275</v>
      </c>
      <c r="AE38" s="263" t="s">
        <v>7275</v>
      </c>
      <c r="AF38" s="263" t="s">
        <v>7275</v>
      </c>
      <c r="AG38" s="263" t="s">
        <v>7275</v>
      </c>
      <c r="AH38" s="263" t="s">
        <v>7275</v>
      </c>
      <c r="AI38" s="263" t="s">
        <v>7275</v>
      </c>
      <c r="AJ38" s="263" t="s">
        <v>7275</v>
      </c>
      <c r="AK38" s="263" t="s">
        <v>7275</v>
      </c>
      <c r="AL38" s="263" t="s">
        <v>7275</v>
      </c>
      <c r="AM38" s="263" t="s">
        <v>7275</v>
      </c>
      <c r="AN38" s="263" t="s">
        <v>7275</v>
      </c>
      <c r="AO38" s="263" t="s">
        <v>7275</v>
      </c>
      <c r="AP38" s="263" t="s">
        <v>7275</v>
      </c>
      <c r="AQ38" s="263" t="s">
        <v>7275</v>
      </c>
      <c r="AR38" s="263" t="s">
        <v>7275</v>
      </c>
      <c r="AS38" s="263" t="s">
        <v>7275</v>
      </c>
      <c r="AT38" s="263" t="s">
        <v>7275</v>
      </c>
      <c r="AU38" s="263" t="s">
        <v>7275</v>
      </c>
      <c r="AV38" s="263" t="s">
        <v>7275</v>
      </c>
      <c r="AW38" s="263" t="s">
        <v>7275</v>
      </c>
      <c r="AX38" s="263" t="s">
        <v>7275</v>
      </c>
      <c r="AY38" s="263" t="s">
        <v>7275</v>
      </c>
      <c r="AZ38" s="263" t="s">
        <v>7275</v>
      </c>
      <c r="BA38" s="263" t="s">
        <v>7275</v>
      </c>
      <c r="BB38" s="263" t="s">
        <v>7275</v>
      </c>
      <c r="BC38" s="263" t="s">
        <v>7275</v>
      </c>
      <c r="BD38" s="263" t="s">
        <v>7275</v>
      </c>
      <c r="BE38" s="263" t="s">
        <v>7275</v>
      </c>
      <c r="BF38" s="263" t="s">
        <v>7275</v>
      </c>
      <c r="BG38" s="263" t="s">
        <v>7275</v>
      </c>
      <c r="BH38" s="263" t="s">
        <v>7275</v>
      </c>
      <c r="BI38" s="263" t="s">
        <v>7275</v>
      </c>
      <c r="BJ38" s="263" t="s">
        <v>7275</v>
      </c>
      <c r="BK38" s="263" t="s">
        <v>7275</v>
      </c>
      <c r="BL38" s="263" t="s">
        <v>7275</v>
      </c>
      <c r="BM38" s="263" t="s">
        <v>7275</v>
      </c>
      <c r="BN38" s="263" t="s">
        <v>7275</v>
      </c>
      <c r="BO38" s="263" t="s">
        <v>7275</v>
      </c>
      <c r="BP38" s="263" t="s">
        <v>7275</v>
      </c>
      <c r="BQ38" s="263" t="s">
        <v>7275</v>
      </c>
      <c r="BR38" s="263" t="s">
        <v>7275</v>
      </c>
      <c r="BS38" s="263" t="s">
        <v>7275</v>
      </c>
      <c r="BT38" s="263" t="s">
        <v>7275</v>
      </c>
      <c r="BU38" s="263" t="s">
        <v>7275</v>
      </c>
      <c r="BV38" s="263" t="s">
        <v>7275</v>
      </c>
      <c r="BW38" s="263" t="s">
        <v>7275</v>
      </c>
      <c r="BX38" s="263" t="s">
        <v>7275</v>
      </c>
      <c r="BY38" s="263" t="s">
        <v>7275</v>
      </c>
      <c r="BZ38" s="263" t="s">
        <v>7275</v>
      </c>
      <c r="CA38" s="263" t="s">
        <v>7275</v>
      </c>
      <c r="CB38" s="263" t="s">
        <v>7275</v>
      </c>
      <c r="CC38" s="263" t="s">
        <v>7275</v>
      </c>
      <c r="CD38" s="263" t="s">
        <v>7275</v>
      </c>
      <c r="CE38" s="263" t="s">
        <v>7275</v>
      </c>
      <c r="CF38" s="263" t="s">
        <v>7275</v>
      </c>
      <c r="CG38" s="263" t="s">
        <v>7275</v>
      </c>
      <c r="CH38" s="263" t="s">
        <v>7275</v>
      </c>
      <c r="CI38" s="263" t="s">
        <v>7275</v>
      </c>
      <c r="CJ38" s="263" t="s">
        <v>7275</v>
      </c>
      <c r="CK38" s="263" t="s">
        <v>7275</v>
      </c>
      <c r="CL38" s="263" t="s">
        <v>7275</v>
      </c>
      <c r="CM38" s="263" t="s">
        <v>7275</v>
      </c>
      <c r="CN38" s="263" t="s">
        <v>7275</v>
      </c>
      <c r="CO38" s="263" t="s">
        <v>7275</v>
      </c>
      <c r="CP38" s="263" t="s">
        <v>7275</v>
      </c>
      <c r="CQ38" s="263" t="str">
        <f>_xlfn.IFNA(VLOOKUP(C38,'INFORM Severity - hidden'!$C$5:$G$300,5,FALSE),"-")</f>
        <v>-</v>
      </c>
    </row>
    <row r="39" spans="1:95">
      <c r="C39" t="s">
        <v>7304</v>
      </c>
      <c r="D39" s="263" t="str">
        <f t="shared" si="0"/>
        <v>-</v>
      </c>
      <c r="E39" s="263" t="s">
        <v>7275</v>
      </c>
      <c r="F39" s="263" t="s">
        <v>7275</v>
      </c>
      <c r="G39" s="263" t="s">
        <v>7275</v>
      </c>
      <c r="H39" s="263" t="s">
        <v>7275</v>
      </c>
      <c r="I39" s="263" t="s">
        <v>7275</v>
      </c>
      <c r="J39" s="263" t="s">
        <v>7275</v>
      </c>
      <c r="K39" s="263" t="s">
        <v>7275</v>
      </c>
      <c r="L39" s="263" t="s">
        <v>7275</v>
      </c>
      <c r="M39" s="263" t="s">
        <v>7275</v>
      </c>
      <c r="N39" s="263" t="s">
        <v>7275</v>
      </c>
      <c r="O39" s="263" t="s">
        <v>7275</v>
      </c>
      <c r="P39" s="263" t="s">
        <v>7275</v>
      </c>
      <c r="Q39" s="263" t="s">
        <v>7275</v>
      </c>
      <c r="R39" s="263" t="s">
        <v>7275</v>
      </c>
      <c r="S39" s="263" t="s">
        <v>7275</v>
      </c>
      <c r="T39" s="263" t="s">
        <v>7275</v>
      </c>
      <c r="U39" s="263" t="s">
        <v>7275</v>
      </c>
      <c r="V39" s="263" t="s">
        <v>7275</v>
      </c>
      <c r="W39" s="263" t="s">
        <v>7275</v>
      </c>
      <c r="X39" s="263" t="s">
        <v>7275</v>
      </c>
      <c r="Y39" s="263" t="s">
        <v>7275</v>
      </c>
      <c r="Z39" s="263" t="s">
        <v>7275</v>
      </c>
      <c r="AA39" s="263" t="s">
        <v>7275</v>
      </c>
      <c r="AB39" s="263" t="s">
        <v>7275</v>
      </c>
      <c r="AC39" s="263" t="s">
        <v>7275</v>
      </c>
      <c r="AD39" s="263" t="s">
        <v>7275</v>
      </c>
      <c r="AE39" s="263" t="s">
        <v>7275</v>
      </c>
      <c r="AF39" s="263" t="s">
        <v>7275</v>
      </c>
      <c r="AG39" s="263" t="s">
        <v>7275</v>
      </c>
      <c r="AH39" s="263" t="s">
        <v>7275</v>
      </c>
      <c r="AI39" s="263" t="s">
        <v>7275</v>
      </c>
      <c r="AJ39" s="263" t="s">
        <v>7275</v>
      </c>
      <c r="AK39" s="263" t="s">
        <v>7275</v>
      </c>
      <c r="AL39" s="263" t="s">
        <v>7275</v>
      </c>
      <c r="AM39" s="263" t="s">
        <v>7275</v>
      </c>
      <c r="AN39" s="263" t="s">
        <v>7275</v>
      </c>
      <c r="AO39" s="263" t="s">
        <v>7275</v>
      </c>
      <c r="AP39" s="263" t="s">
        <v>7275</v>
      </c>
      <c r="AQ39" s="263" t="s">
        <v>7275</v>
      </c>
      <c r="AR39" s="263" t="s">
        <v>7275</v>
      </c>
      <c r="AS39" s="263" t="s">
        <v>7275</v>
      </c>
      <c r="AT39" s="263" t="s">
        <v>7275</v>
      </c>
      <c r="AU39" s="263" t="s">
        <v>7275</v>
      </c>
      <c r="AV39" s="263" t="s">
        <v>7275</v>
      </c>
      <c r="AW39" s="263" t="s">
        <v>7275</v>
      </c>
      <c r="AX39" s="263" t="s">
        <v>7275</v>
      </c>
      <c r="AY39" s="263" t="s">
        <v>7275</v>
      </c>
      <c r="AZ39" s="263" t="s">
        <v>7275</v>
      </c>
      <c r="BA39" s="263" t="s">
        <v>7275</v>
      </c>
      <c r="BB39" s="263" t="s">
        <v>7275</v>
      </c>
      <c r="BC39" s="263" t="s">
        <v>7275</v>
      </c>
      <c r="BD39" s="263" t="s">
        <v>7275</v>
      </c>
      <c r="BE39" s="263" t="s">
        <v>7275</v>
      </c>
      <c r="BF39" s="263" t="s">
        <v>7275</v>
      </c>
      <c r="BG39" s="263" t="s">
        <v>7275</v>
      </c>
      <c r="BH39" s="263" t="s">
        <v>7275</v>
      </c>
      <c r="BI39" s="263" t="s">
        <v>7275</v>
      </c>
      <c r="BJ39" s="263" t="s">
        <v>7275</v>
      </c>
      <c r="BK39" s="263">
        <v>3.8</v>
      </c>
      <c r="BL39" s="263">
        <v>3.8</v>
      </c>
      <c r="BM39" s="263">
        <v>3.9</v>
      </c>
      <c r="BN39" s="263">
        <v>3.9</v>
      </c>
      <c r="BO39" s="263">
        <v>3.9</v>
      </c>
      <c r="BP39" s="263">
        <v>4.9000000000000004</v>
      </c>
      <c r="BQ39" s="263">
        <v>3.6</v>
      </c>
      <c r="BR39" s="263">
        <v>3.8</v>
      </c>
      <c r="BS39" s="263">
        <v>3.8</v>
      </c>
      <c r="BT39" s="263">
        <v>3.8</v>
      </c>
      <c r="BU39" s="263">
        <v>3.9</v>
      </c>
      <c r="BV39" s="263">
        <v>3.8</v>
      </c>
      <c r="BW39" s="263">
        <v>3.8</v>
      </c>
      <c r="BX39" s="263">
        <v>3.8</v>
      </c>
      <c r="BY39" s="263">
        <v>3.8</v>
      </c>
      <c r="BZ39" s="263">
        <v>3.8</v>
      </c>
      <c r="CA39" s="263">
        <v>3.8</v>
      </c>
      <c r="CB39" s="263">
        <v>3.8</v>
      </c>
      <c r="CC39" s="263">
        <v>3.6</v>
      </c>
      <c r="CD39" s="263">
        <v>3.6</v>
      </c>
      <c r="CE39" s="263">
        <v>3.5</v>
      </c>
      <c r="CF39" s="263">
        <v>3.5</v>
      </c>
      <c r="CG39" s="263">
        <v>3.5</v>
      </c>
      <c r="CH39" s="263">
        <v>3.5</v>
      </c>
      <c r="CI39" s="263">
        <v>3.5</v>
      </c>
      <c r="CJ39" s="263">
        <v>3.5</v>
      </c>
      <c r="CK39" s="263">
        <v>3.4</v>
      </c>
      <c r="CL39" s="263">
        <v>3.4</v>
      </c>
      <c r="CM39" s="263" t="s">
        <v>7275</v>
      </c>
      <c r="CN39" s="263" t="s">
        <v>7275</v>
      </c>
      <c r="CO39" s="263" t="s">
        <v>7275</v>
      </c>
      <c r="CP39" s="263" t="s">
        <v>7275</v>
      </c>
      <c r="CQ39" s="263" t="str">
        <f>_xlfn.IFNA(VLOOKUP(C39,'INFORM Severity - hidden'!$C$5:$G$300,5,FALSE),"-")</f>
        <v>-</v>
      </c>
    </row>
    <row r="40" spans="1:95">
      <c r="C40" t="s">
        <v>7305</v>
      </c>
      <c r="D40" s="263" t="str">
        <f t="shared" si="0"/>
        <v>-</v>
      </c>
      <c r="E40" s="263" t="s">
        <v>7275</v>
      </c>
      <c r="F40" s="263" t="s">
        <v>7275</v>
      </c>
      <c r="G40" s="263" t="s">
        <v>7275</v>
      </c>
      <c r="H40" s="263" t="s">
        <v>7275</v>
      </c>
      <c r="I40" s="263" t="s">
        <v>7275</v>
      </c>
      <c r="J40" s="263" t="s">
        <v>7275</v>
      </c>
      <c r="K40" s="263" t="s">
        <v>7275</v>
      </c>
      <c r="L40" s="263" t="s">
        <v>7275</v>
      </c>
      <c r="M40" s="263" t="s">
        <v>7275</v>
      </c>
      <c r="N40" s="263" t="s">
        <v>7275</v>
      </c>
      <c r="O40" s="263" t="s">
        <v>7275</v>
      </c>
      <c r="P40" s="263" t="s">
        <v>7275</v>
      </c>
      <c r="Q40" s="263" t="s">
        <v>7275</v>
      </c>
      <c r="R40" s="263" t="s">
        <v>7275</v>
      </c>
      <c r="S40" s="263" t="s">
        <v>7275</v>
      </c>
      <c r="T40" s="263" t="s">
        <v>7275</v>
      </c>
      <c r="U40" s="263" t="s">
        <v>7275</v>
      </c>
      <c r="V40" s="263" t="s">
        <v>7275</v>
      </c>
      <c r="W40" s="263" t="s">
        <v>7275</v>
      </c>
      <c r="X40" s="263" t="s">
        <v>7275</v>
      </c>
      <c r="Y40" s="263" t="s">
        <v>7275</v>
      </c>
      <c r="Z40" s="263" t="s">
        <v>7275</v>
      </c>
      <c r="AA40" s="263" t="s">
        <v>7275</v>
      </c>
      <c r="AB40" s="263" t="s">
        <v>7275</v>
      </c>
      <c r="AC40" s="263" t="s">
        <v>7275</v>
      </c>
      <c r="AD40" s="263" t="s">
        <v>7275</v>
      </c>
      <c r="AE40" s="263" t="s">
        <v>7275</v>
      </c>
      <c r="AF40" s="263" t="s">
        <v>7275</v>
      </c>
      <c r="AG40" s="263" t="s">
        <v>7275</v>
      </c>
      <c r="AH40" s="263" t="s">
        <v>7275</v>
      </c>
      <c r="AI40" s="263" t="s">
        <v>7275</v>
      </c>
      <c r="AJ40" s="263" t="s">
        <v>7275</v>
      </c>
      <c r="AK40" s="263" t="s">
        <v>7275</v>
      </c>
      <c r="AL40" s="263" t="s">
        <v>7275</v>
      </c>
      <c r="AM40" s="263" t="s">
        <v>7275</v>
      </c>
      <c r="AN40" s="263" t="s">
        <v>7275</v>
      </c>
      <c r="AO40" s="263" t="s">
        <v>7275</v>
      </c>
      <c r="AP40" s="263" t="s">
        <v>7275</v>
      </c>
      <c r="AQ40" s="263" t="s">
        <v>7275</v>
      </c>
      <c r="AR40" s="263" t="s">
        <v>7275</v>
      </c>
      <c r="AS40" s="263" t="s">
        <v>7275</v>
      </c>
      <c r="AT40" s="263" t="s">
        <v>7275</v>
      </c>
      <c r="AU40" s="263" t="s">
        <v>7275</v>
      </c>
      <c r="AV40" s="263" t="s">
        <v>7275</v>
      </c>
      <c r="AW40" s="263" t="s">
        <v>7275</v>
      </c>
      <c r="AX40" s="263" t="s">
        <v>7275</v>
      </c>
      <c r="AY40" s="263" t="s">
        <v>7275</v>
      </c>
      <c r="AZ40" s="263" t="s">
        <v>7275</v>
      </c>
      <c r="BA40" s="263" t="s">
        <v>7275</v>
      </c>
      <c r="BB40" s="263" t="s">
        <v>7275</v>
      </c>
      <c r="BC40" s="263" t="s">
        <v>7275</v>
      </c>
      <c r="BD40" s="263" t="s">
        <v>7275</v>
      </c>
      <c r="BE40" s="263" t="s">
        <v>7275</v>
      </c>
      <c r="BF40" s="263" t="s">
        <v>7275</v>
      </c>
      <c r="BG40" s="263" t="s">
        <v>7275</v>
      </c>
      <c r="BH40" s="263" t="s">
        <v>7275</v>
      </c>
      <c r="BI40" s="263" t="s">
        <v>7275</v>
      </c>
      <c r="BJ40" s="263" t="s">
        <v>7275</v>
      </c>
      <c r="BK40" s="263" t="s">
        <v>7275</v>
      </c>
      <c r="BL40" s="263" t="s">
        <v>7275</v>
      </c>
      <c r="BM40" s="263" t="s">
        <v>7275</v>
      </c>
      <c r="BN40" s="263" t="s">
        <v>7275</v>
      </c>
      <c r="BO40" s="263" t="s">
        <v>7275</v>
      </c>
      <c r="BP40" s="263" t="s">
        <v>7275</v>
      </c>
      <c r="BQ40" s="263" t="s">
        <v>7275</v>
      </c>
      <c r="BR40" s="263" t="s">
        <v>7275</v>
      </c>
      <c r="BS40" s="263" t="s">
        <v>7275</v>
      </c>
      <c r="BT40" s="263" t="s">
        <v>7275</v>
      </c>
      <c r="BU40" s="263" t="s">
        <v>7275</v>
      </c>
      <c r="BV40" s="263" t="s">
        <v>7275</v>
      </c>
      <c r="BW40" s="263" t="s">
        <v>7275</v>
      </c>
      <c r="BX40" s="263" t="s">
        <v>7275</v>
      </c>
      <c r="BY40" s="263" t="s">
        <v>7275</v>
      </c>
      <c r="BZ40" s="263" t="s">
        <v>7275</v>
      </c>
      <c r="CA40" s="263" t="s">
        <v>7275</v>
      </c>
      <c r="CB40" s="263" t="s">
        <v>7275</v>
      </c>
      <c r="CC40" s="263">
        <v>5.9</v>
      </c>
      <c r="CD40" s="263">
        <v>5.9</v>
      </c>
      <c r="CE40" s="263">
        <v>5.8</v>
      </c>
      <c r="CF40" s="263">
        <v>5.8</v>
      </c>
      <c r="CG40" s="263">
        <v>5.8</v>
      </c>
      <c r="CH40" s="263" t="s">
        <v>7275</v>
      </c>
      <c r="CI40" s="263" t="s">
        <v>7275</v>
      </c>
      <c r="CJ40" s="263" t="s">
        <v>7275</v>
      </c>
      <c r="CK40" s="263" t="s">
        <v>7275</v>
      </c>
      <c r="CL40" s="263" t="s">
        <v>7275</v>
      </c>
      <c r="CM40" s="263" t="s">
        <v>7275</v>
      </c>
      <c r="CN40" s="263" t="s">
        <v>7275</v>
      </c>
      <c r="CO40" s="263" t="s">
        <v>7275</v>
      </c>
      <c r="CP40" s="263" t="s">
        <v>7275</v>
      </c>
      <c r="CQ40" s="263" t="str">
        <f>_xlfn.IFNA(VLOOKUP(C40,'INFORM Severity - hidden'!$C$5:$G$300,5,FALSE),"-")</f>
        <v>-</v>
      </c>
    </row>
    <row r="41" spans="1:95">
      <c r="C41" t="s">
        <v>7306</v>
      </c>
      <c r="D41" s="263" t="str">
        <f t="shared" si="0"/>
        <v>-</v>
      </c>
      <c r="E41" s="263" t="s">
        <v>7275</v>
      </c>
      <c r="F41" s="263" t="s">
        <v>7275</v>
      </c>
      <c r="G41" s="263" t="s">
        <v>7275</v>
      </c>
      <c r="H41" s="263" t="s">
        <v>7275</v>
      </c>
      <c r="I41" s="263" t="s">
        <v>7275</v>
      </c>
      <c r="J41" s="263" t="s">
        <v>7275</v>
      </c>
      <c r="K41" s="263" t="s">
        <v>7275</v>
      </c>
      <c r="L41" s="263" t="s">
        <v>7275</v>
      </c>
      <c r="M41" s="263" t="s">
        <v>7275</v>
      </c>
      <c r="N41" s="263" t="s">
        <v>7275</v>
      </c>
      <c r="O41" s="263" t="s">
        <v>7275</v>
      </c>
      <c r="P41" s="263" t="s">
        <v>7275</v>
      </c>
      <c r="Q41" s="263" t="s">
        <v>7275</v>
      </c>
      <c r="R41" s="263" t="s">
        <v>7275</v>
      </c>
      <c r="S41" s="263" t="s">
        <v>7275</v>
      </c>
      <c r="T41" s="263" t="s">
        <v>7275</v>
      </c>
      <c r="U41" s="263" t="s">
        <v>7275</v>
      </c>
      <c r="V41" s="263" t="s">
        <v>7275</v>
      </c>
      <c r="W41" s="263" t="s">
        <v>7275</v>
      </c>
      <c r="X41" s="263" t="s">
        <v>7275</v>
      </c>
      <c r="Y41" s="263" t="s">
        <v>7275</v>
      </c>
      <c r="Z41" s="263" t="s">
        <v>7275</v>
      </c>
      <c r="AA41" s="263" t="s">
        <v>7275</v>
      </c>
      <c r="AB41" s="263" t="s">
        <v>7275</v>
      </c>
      <c r="AC41" s="263" t="s">
        <v>7275</v>
      </c>
      <c r="AD41" s="263" t="s">
        <v>7275</v>
      </c>
      <c r="AE41" s="263" t="s">
        <v>7275</v>
      </c>
      <c r="AF41" s="263" t="s">
        <v>7275</v>
      </c>
      <c r="AG41" s="263" t="s">
        <v>7275</v>
      </c>
      <c r="AH41" s="263" t="s">
        <v>7275</v>
      </c>
      <c r="AI41" s="263" t="s">
        <v>7275</v>
      </c>
      <c r="AJ41" s="263" t="s">
        <v>7275</v>
      </c>
      <c r="AK41" s="263" t="s">
        <v>7275</v>
      </c>
      <c r="AL41" s="263" t="s">
        <v>7275</v>
      </c>
      <c r="AM41" s="263" t="s">
        <v>7275</v>
      </c>
      <c r="AN41" s="263" t="s">
        <v>7275</v>
      </c>
      <c r="AO41" s="263">
        <v>4.7</v>
      </c>
      <c r="AP41" s="263">
        <v>4.5999999999999996</v>
      </c>
      <c r="AQ41" s="263">
        <v>4.5999999999999996</v>
      </c>
      <c r="AR41" s="263">
        <v>4.5999999999999996</v>
      </c>
      <c r="AS41" s="263">
        <v>4.5999999999999996</v>
      </c>
      <c r="AT41" s="263">
        <v>6</v>
      </c>
      <c r="AU41" s="263">
        <v>6</v>
      </c>
      <c r="AV41" s="263">
        <v>5.2</v>
      </c>
      <c r="AW41" s="263">
        <v>6</v>
      </c>
      <c r="AX41" s="263">
        <v>5.9</v>
      </c>
      <c r="AY41" s="263">
        <v>5.9</v>
      </c>
      <c r="AZ41" s="263">
        <v>5.9</v>
      </c>
      <c r="BA41" s="263">
        <v>5.8</v>
      </c>
      <c r="BB41" s="263">
        <v>5.8</v>
      </c>
      <c r="BC41" s="263">
        <v>5.8</v>
      </c>
      <c r="BD41" s="263">
        <v>5.8</v>
      </c>
      <c r="BE41" s="263">
        <v>5.8</v>
      </c>
      <c r="BF41" s="263">
        <v>5.8</v>
      </c>
      <c r="BG41" s="263">
        <v>5.8</v>
      </c>
      <c r="BH41" s="263">
        <v>5.8</v>
      </c>
      <c r="BI41" s="263">
        <v>5.3</v>
      </c>
      <c r="BJ41" s="263">
        <v>5.3</v>
      </c>
      <c r="BK41" s="263">
        <v>5.5</v>
      </c>
      <c r="BL41" s="263">
        <v>5.2</v>
      </c>
      <c r="BM41" s="263">
        <v>5.2</v>
      </c>
      <c r="BN41" s="263">
        <v>5.0999999999999996</v>
      </c>
      <c r="BO41" s="263">
        <v>5</v>
      </c>
      <c r="BP41" s="263">
        <v>5</v>
      </c>
      <c r="BQ41" s="263">
        <v>5.3</v>
      </c>
      <c r="BR41" s="263">
        <v>5.4</v>
      </c>
      <c r="BS41" s="263">
        <v>5.4</v>
      </c>
      <c r="BT41" s="263">
        <v>6</v>
      </c>
      <c r="BU41" s="263">
        <v>5.3</v>
      </c>
      <c r="BV41" s="263">
        <v>5.3</v>
      </c>
      <c r="BW41" s="263">
        <v>5.4</v>
      </c>
      <c r="BX41" s="263">
        <v>5.4</v>
      </c>
      <c r="BY41" s="263">
        <v>5.4</v>
      </c>
      <c r="BZ41" s="263">
        <v>5.9</v>
      </c>
      <c r="CA41" s="263">
        <v>5.6</v>
      </c>
      <c r="CB41" s="263">
        <v>5.6</v>
      </c>
      <c r="CC41" s="263" t="s">
        <v>7275</v>
      </c>
      <c r="CD41" s="263" t="s">
        <v>7275</v>
      </c>
      <c r="CE41" s="263" t="s">
        <v>7275</v>
      </c>
      <c r="CF41" s="263" t="s">
        <v>7275</v>
      </c>
      <c r="CG41" s="263" t="s">
        <v>7275</v>
      </c>
      <c r="CH41" s="263" t="s">
        <v>7275</v>
      </c>
      <c r="CI41" s="263" t="s">
        <v>7275</v>
      </c>
      <c r="CJ41" s="263" t="s">
        <v>7275</v>
      </c>
      <c r="CK41" s="263" t="s">
        <v>7275</v>
      </c>
      <c r="CL41" s="263" t="s">
        <v>7275</v>
      </c>
      <c r="CM41" s="263" t="s">
        <v>7275</v>
      </c>
      <c r="CN41" s="263" t="s">
        <v>7275</v>
      </c>
      <c r="CO41" s="263" t="s">
        <v>7275</v>
      </c>
      <c r="CP41" s="263" t="s">
        <v>7275</v>
      </c>
      <c r="CQ41" s="263" t="str">
        <f>_xlfn.IFNA(VLOOKUP(C41,'INFORM Severity - hidden'!$C$5:$G$300,5,FALSE),"-")</f>
        <v>-</v>
      </c>
    </row>
    <row r="42" spans="1:95">
      <c r="A42" t="s">
        <v>58</v>
      </c>
      <c r="B42" t="s">
        <v>56</v>
      </c>
      <c r="C42" t="s">
        <v>57</v>
      </c>
      <c r="D42" s="263" t="str">
        <f t="shared" si="0"/>
        <v>Stable</v>
      </c>
      <c r="E42" s="263" t="s">
        <v>7275</v>
      </c>
      <c r="F42" s="263">
        <v>3.3</v>
      </c>
      <c r="G42" s="263">
        <v>3.3</v>
      </c>
      <c r="H42" s="263">
        <v>4.4000000000000004</v>
      </c>
      <c r="I42" s="263">
        <v>4.5999999999999996</v>
      </c>
      <c r="J42" s="263">
        <v>4.5999999999999996</v>
      </c>
      <c r="K42" s="263">
        <v>4.5999999999999996</v>
      </c>
      <c r="L42" s="263">
        <v>4.5999999999999996</v>
      </c>
      <c r="M42" s="263">
        <v>4.5999999999999996</v>
      </c>
      <c r="N42" s="263">
        <v>4.5999999999999996</v>
      </c>
      <c r="O42" s="263">
        <v>4.4000000000000004</v>
      </c>
      <c r="P42" s="263">
        <v>4.4000000000000004</v>
      </c>
      <c r="Q42" s="263">
        <v>4.4000000000000004</v>
      </c>
      <c r="R42" s="263">
        <v>4.4000000000000004</v>
      </c>
      <c r="S42" s="263">
        <v>4.4000000000000004</v>
      </c>
      <c r="T42" s="263">
        <v>4.4000000000000004</v>
      </c>
      <c r="U42" s="263">
        <v>4.5</v>
      </c>
      <c r="V42" s="263">
        <v>4.5</v>
      </c>
      <c r="W42" s="263">
        <v>4.5</v>
      </c>
      <c r="X42" s="263">
        <v>4.5</v>
      </c>
      <c r="Y42" s="263">
        <v>4.5</v>
      </c>
      <c r="Z42" s="263">
        <v>4.7</v>
      </c>
      <c r="AA42" s="263">
        <v>4.8</v>
      </c>
      <c r="AB42" s="263">
        <v>4.7</v>
      </c>
      <c r="AC42" s="263">
        <v>5</v>
      </c>
      <c r="AD42" s="263">
        <v>5</v>
      </c>
      <c r="AE42" s="263">
        <v>5</v>
      </c>
      <c r="AF42" s="263">
        <v>5</v>
      </c>
      <c r="AG42" s="263">
        <v>5</v>
      </c>
      <c r="AH42" s="263">
        <v>5.2</v>
      </c>
      <c r="AI42" s="263">
        <v>5.2</v>
      </c>
      <c r="AJ42" s="263">
        <v>5.2</v>
      </c>
      <c r="AK42" s="263">
        <v>5.2</v>
      </c>
      <c r="AL42" s="263">
        <v>5.0999999999999996</v>
      </c>
      <c r="AM42" s="263">
        <v>4.9000000000000004</v>
      </c>
      <c r="AN42" s="263">
        <v>4.9000000000000004</v>
      </c>
      <c r="AO42" s="263">
        <v>4.9000000000000004</v>
      </c>
      <c r="AP42" s="263">
        <v>4.9000000000000004</v>
      </c>
      <c r="AQ42" s="263">
        <v>4.9000000000000004</v>
      </c>
      <c r="AR42" s="263">
        <v>4.9000000000000004</v>
      </c>
      <c r="AS42" s="263">
        <v>4.9000000000000004</v>
      </c>
      <c r="AT42" s="263">
        <v>4.9000000000000004</v>
      </c>
      <c r="AU42" s="263">
        <v>4.9000000000000004</v>
      </c>
      <c r="AV42" s="263">
        <v>4.8</v>
      </c>
      <c r="AW42" s="263">
        <v>4.9000000000000004</v>
      </c>
      <c r="AX42" s="263">
        <v>4.9000000000000004</v>
      </c>
      <c r="AY42" s="263">
        <v>4.9000000000000004</v>
      </c>
      <c r="AZ42" s="263">
        <v>4.9000000000000004</v>
      </c>
      <c r="BA42" s="263">
        <v>5.5</v>
      </c>
      <c r="BB42" s="263">
        <v>5.5</v>
      </c>
      <c r="BC42" s="263">
        <v>5.7</v>
      </c>
      <c r="BD42" s="263">
        <v>5.7</v>
      </c>
      <c r="BE42" s="263">
        <v>5.3</v>
      </c>
      <c r="BF42" s="263">
        <v>5.3</v>
      </c>
      <c r="BG42" s="263">
        <v>4.9000000000000004</v>
      </c>
      <c r="BH42" s="263">
        <v>4.9000000000000004</v>
      </c>
      <c r="BI42" s="263">
        <v>4.8</v>
      </c>
      <c r="BJ42" s="263">
        <v>4.8</v>
      </c>
      <c r="BK42" s="263">
        <v>4.5999999999999996</v>
      </c>
      <c r="BL42" s="263">
        <v>4.3</v>
      </c>
      <c r="BM42" s="263">
        <v>4.3</v>
      </c>
      <c r="BN42" s="263">
        <v>4.3</v>
      </c>
      <c r="BO42" s="263">
        <v>4.5</v>
      </c>
      <c r="BP42" s="263">
        <v>4.7</v>
      </c>
      <c r="BQ42" s="263">
        <v>4.7</v>
      </c>
      <c r="BR42" s="263">
        <v>4.7</v>
      </c>
      <c r="BS42" s="263">
        <v>4.7</v>
      </c>
      <c r="BT42" s="263">
        <v>4.5999999999999996</v>
      </c>
      <c r="BU42" s="263">
        <v>4.5999999999999996</v>
      </c>
      <c r="BV42" s="263">
        <v>4.5999999999999996</v>
      </c>
      <c r="BW42" s="263">
        <v>4.5999999999999996</v>
      </c>
      <c r="BX42" s="263">
        <v>4.5999999999999996</v>
      </c>
      <c r="BY42" s="263">
        <v>4.5999999999999996</v>
      </c>
      <c r="BZ42" s="263">
        <v>4.5999999999999996</v>
      </c>
      <c r="CA42" s="263">
        <v>5.2</v>
      </c>
      <c r="CB42" s="263">
        <v>5.2</v>
      </c>
      <c r="CC42" s="263">
        <v>5.2</v>
      </c>
      <c r="CD42" s="263">
        <v>5.2</v>
      </c>
      <c r="CE42" s="263">
        <v>5.2</v>
      </c>
      <c r="CF42" s="263">
        <v>5.2</v>
      </c>
      <c r="CG42" s="263">
        <v>5.2</v>
      </c>
      <c r="CH42" s="263">
        <v>5.2</v>
      </c>
      <c r="CI42" s="263">
        <v>5.2</v>
      </c>
      <c r="CJ42" s="263">
        <v>5.3</v>
      </c>
      <c r="CK42" s="263">
        <v>5.3</v>
      </c>
      <c r="CL42" s="263">
        <v>5.3</v>
      </c>
      <c r="CM42" s="263">
        <v>5.3</v>
      </c>
      <c r="CN42" s="263">
        <v>5.3</v>
      </c>
      <c r="CO42" s="263">
        <v>5.3</v>
      </c>
      <c r="CP42" s="263">
        <v>5.3</v>
      </c>
      <c r="CQ42" s="263">
        <f>_xlfn.IFNA(VLOOKUP(C42,'INFORM Severity - hidden'!$C$5:$G$300,5,FALSE),"-")</f>
        <v>5.2</v>
      </c>
    </row>
    <row r="43" spans="1:95">
      <c r="C43" t="s">
        <v>7307</v>
      </c>
      <c r="D43" s="263" t="str">
        <f t="shared" si="0"/>
        <v>-</v>
      </c>
      <c r="E43" s="263" t="s">
        <v>7275</v>
      </c>
      <c r="F43" s="263" t="s">
        <v>7275</v>
      </c>
      <c r="G43" s="263" t="s">
        <v>7275</v>
      </c>
      <c r="H43" s="263" t="s">
        <v>7275</v>
      </c>
      <c r="I43" s="263" t="s">
        <v>7275</v>
      </c>
      <c r="J43" s="263" t="s">
        <v>7275</v>
      </c>
      <c r="K43" s="263" t="s">
        <v>7275</v>
      </c>
      <c r="L43" s="263" t="s">
        <v>7275</v>
      </c>
      <c r="M43" s="263" t="s">
        <v>7275</v>
      </c>
      <c r="N43" s="263" t="s">
        <v>7275</v>
      </c>
      <c r="O43" s="263" t="s">
        <v>7275</v>
      </c>
      <c r="P43" s="263" t="s">
        <v>7275</v>
      </c>
      <c r="Q43" s="263" t="s">
        <v>7275</v>
      </c>
      <c r="R43" s="263" t="s">
        <v>7275</v>
      </c>
      <c r="S43" s="263" t="s">
        <v>7275</v>
      </c>
      <c r="T43" s="263" t="s">
        <v>7275</v>
      </c>
      <c r="U43" s="263" t="s">
        <v>7275</v>
      </c>
      <c r="V43" s="263" t="s">
        <v>7275</v>
      </c>
      <c r="W43" s="263" t="s">
        <v>7275</v>
      </c>
      <c r="X43" s="263" t="s">
        <v>7275</v>
      </c>
      <c r="Y43" s="263" t="s">
        <v>7275</v>
      </c>
      <c r="Z43" s="263" t="s">
        <v>7275</v>
      </c>
      <c r="AA43" s="263" t="s">
        <v>7275</v>
      </c>
      <c r="AB43" s="263" t="s">
        <v>7275</v>
      </c>
      <c r="AC43" s="263" t="s">
        <v>7275</v>
      </c>
      <c r="AD43" s="263" t="s">
        <v>7275</v>
      </c>
      <c r="AE43" s="263" t="s">
        <v>7275</v>
      </c>
      <c r="AF43" s="263" t="s">
        <v>7275</v>
      </c>
      <c r="AG43" s="263" t="s">
        <v>7275</v>
      </c>
      <c r="AH43" s="263" t="s">
        <v>7275</v>
      </c>
      <c r="AI43" s="263" t="s">
        <v>7275</v>
      </c>
      <c r="AJ43" s="263" t="s">
        <v>7275</v>
      </c>
      <c r="AK43" s="263" t="s">
        <v>7275</v>
      </c>
      <c r="AL43" s="263" t="s">
        <v>7275</v>
      </c>
      <c r="AM43" s="263" t="s">
        <v>7275</v>
      </c>
      <c r="AN43" s="263" t="s">
        <v>7275</v>
      </c>
      <c r="AO43" s="263">
        <v>4</v>
      </c>
      <c r="AP43" s="263">
        <v>4.3</v>
      </c>
      <c r="AQ43" s="263">
        <v>4.3</v>
      </c>
      <c r="AR43" s="263">
        <v>4.2</v>
      </c>
      <c r="AS43" s="263">
        <v>4.2</v>
      </c>
      <c r="AT43" s="263">
        <v>4.3</v>
      </c>
      <c r="AU43" s="263">
        <v>4.2</v>
      </c>
      <c r="AV43" s="263">
        <v>4.0999999999999996</v>
      </c>
      <c r="AW43" s="263">
        <v>4.2</v>
      </c>
      <c r="AX43" s="263">
        <v>4.2</v>
      </c>
      <c r="AY43" s="263">
        <v>4.2</v>
      </c>
      <c r="AZ43" s="263">
        <v>4.2</v>
      </c>
      <c r="BA43" s="263">
        <v>4.3</v>
      </c>
      <c r="BB43" s="263">
        <v>4.3</v>
      </c>
      <c r="BC43" s="263">
        <v>3.4</v>
      </c>
      <c r="BD43" s="263">
        <v>3.4</v>
      </c>
      <c r="BE43" s="263">
        <v>2.7</v>
      </c>
      <c r="BF43" s="263">
        <v>2.7</v>
      </c>
      <c r="BG43" s="263">
        <v>2.7</v>
      </c>
      <c r="BH43" s="263">
        <v>2.8</v>
      </c>
      <c r="BI43" s="263">
        <v>3.1</v>
      </c>
      <c r="BJ43" s="263">
        <v>3.1</v>
      </c>
      <c r="BK43" s="263">
        <v>3.1</v>
      </c>
      <c r="BL43" s="263">
        <v>3.1</v>
      </c>
      <c r="BM43" s="263" t="s">
        <v>7275</v>
      </c>
      <c r="BN43" s="263" t="s">
        <v>7275</v>
      </c>
      <c r="BO43" s="263" t="s">
        <v>7275</v>
      </c>
      <c r="BP43" s="263" t="s">
        <v>7275</v>
      </c>
      <c r="BQ43" s="263" t="s">
        <v>7275</v>
      </c>
      <c r="BR43" s="263" t="s">
        <v>7275</v>
      </c>
      <c r="BS43" s="263" t="s">
        <v>7275</v>
      </c>
      <c r="BT43" s="263" t="s">
        <v>7275</v>
      </c>
      <c r="BU43" s="263" t="s">
        <v>7275</v>
      </c>
      <c r="BV43" s="263" t="s">
        <v>7275</v>
      </c>
      <c r="BW43" s="263" t="s">
        <v>7275</v>
      </c>
      <c r="BX43" s="263" t="s">
        <v>7275</v>
      </c>
      <c r="BY43" s="263" t="s">
        <v>7275</v>
      </c>
      <c r="BZ43" s="263" t="s">
        <v>7275</v>
      </c>
      <c r="CA43" s="263" t="s">
        <v>7275</v>
      </c>
      <c r="CB43" s="263" t="s">
        <v>7275</v>
      </c>
      <c r="CC43" s="263" t="s">
        <v>7275</v>
      </c>
      <c r="CD43" s="263" t="s">
        <v>7275</v>
      </c>
      <c r="CE43" s="263" t="s">
        <v>7275</v>
      </c>
      <c r="CF43" s="263" t="s">
        <v>7275</v>
      </c>
      <c r="CG43" s="263" t="s">
        <v>7275</v>
      </c>
      <c r="CH43" s="263" t="s">
        <v>7275</v>
      </c>
      <c r="CI43" s="263" t="s">
        <v>7275</v>
      </c>
      <c r="CJ43" s="263" t="s">
        <v>7275</v>
      </c>
      <c r="CK43" s="263" t="s">
        <v>7275</v>
      </c>
      <c r="CL43" s="263" t="s">
        <v>7275</v>
      </c>
      <c r="CM43" s="263" t="s">
        <v>7275</v>
      </c>
      <c r="CN43" s="263" t="s">
        <v>7275</v>
      </c>
      <c r="CO43" s="263" t="s">
        <v>7275</v>
      </c>
      <c r="CP43" s="263" t="s">
        <v>7275</v>
      </c>
      <c r="CQ43" s="263" t="str">
        <f>_xlfn.IFNA(VLOOKUP(C43,'INFORM Severity - hidden'!$C$5:$G$300,5,FALSE),"-")</f>
        <v>-</v>
      </c>
    </row>
    <row r="44" spans="1:95">
      <c r="C44" t="s">
        <v>7308</v>
      </c>
      <c r="D44" s="263" t="str">
        <f t="shared" si="0"/>
        <v>-</v>
      </c>
      <c r="E44" s="263" t="s">
        <v>7275</v>
      </c>
      <c r="F44" s="263" t="s">
        <v>7275</v>
      </c>
      <c r="G44" s="263" t="s">
        <v>7275</v>
      </c>
      <c r="H44" s="263" t="s">
        <v>7275</v>
      </c>
      <c r="I44" s="263" t="s">
        <v>7275</v>
      </c>
      <c r="J44" s="263" t="s">
        <v>7275</v>
      </c>
      <c r="K44" s="263" t="s">
        <v>7275</v>
      </c>
      <c r="L44" s="263" t="s">
        <v>7275</v>
      </c>
      <c r="M44" s="263" t="s">
        <v>7275</v>
      </c>
      <c r="N44" s="263" t="s">
        <v>7275</v>
      </c>
      <c r="O44" s="263" t="s">
        <v>7275</v>
      </c>
      <c r="P44" s="263" t="s">
        <v>7275</v>
      </c>
      <c r="Q44" s="263" t="s">
        <v>7275</v>
      </c>
      <c r="R44" s="263" t="s">
        <v>7275</v>
      </c>
      <c r="S44" s="263" t="s">
        <v>7275</v>
      </c>
      <c r="T44" s="263" t="s">
        <v>7275</v>
      </c>
      <c r="U44" s="263" t="s">
        <v>7275</v>
      </c>
      <c r="V44" s="263" t="s">
        <v>7275</v>
      </c>
      <c r="W44" s="263" t="s">
        <v>7275</v>
      </c>
      <c r="X44" s="263" t="s">
        <v>7275</v>
      </c>
      <c r="Y44" s="263" t="s">
        <v>7275</v>
      </c>
      <c r="Z44" s="263" t="s">
        <v>7275</v>
      </c>
      <c r="AA44" s="263" t="s">
        <v>7275</v>
      </c>
      <c r="AB44" s="263" t="s">
        <v>7275</v>
      </c>
      <c r="AC44" s="263" t="s">
        <v>7275</v>
      </c>
      <c r="AD44" s="263" t="s">
        <v>7275</v>
      </c>
      <c r="AE44" s="263" t="s">
        <v>7275</v>
      </c>
      <c r="AF44" s="263" t="s">
        <v>7275</v>
      </c>
      <c r="AG44" s="263" t="s">
        <v>7275</v>
      </c>
      <c r="AH44" s="263" t="s">
        <v>7275</v>
      </c>
      <c r="AI44" s="263" t="s">
        <v>7275</v>
      </c>
      <c r="AJ44" s="263" t="s">
        <v>7275</v>
      </c>
      <c r="AK44" s="263" t="s">
        <v>7275</v>
      </c>
      <c r="AL44" s="263" t="s">
        <v>7275</v>
      </c>
      <c r="AM44" s="263" t="s">
        <v>7275</v>
      </c>
      <c r="AN44" s="263" t="s">
        <v>7275</v>
      </c>
      <c r="AO44" s="263" t="s">
        <v>7275</v>
      </c>
      <c r="AP44" s="263" t="s">
        <v>7275</v>
      </c>
      <c r="AQ44" s="263" t="s">
        <v>7275</v>
      </c>
      <c r="AR44" s="263" t="s">
        <v>7275</v>
      </c>
      <c r="AS44" s="263" t="s">
        <v>7275</v>
      </c>
      <c r="AT44" s="263" t="s">
        <v>7275</v>
      </c>
      <c r="AU44" s="263" t="s">
        <v>7275</v>
      </c>
      <c r="AV44" s="263" t="s">
        <v>7275</v>
      </c>
      <c r="AW44" s="263" t="s">
        <v>7275</v>
      </c>
      <c r="AX44" s="263" t="s">
        <v>7275</v>
      </c>
      <c r="AY44" s="263" t="s">
        <v>7275</v>
      </c>
      <c r="AZ44" s="263" t="s">
        <v>7275</v>
      </c>
      <c r="BA44" s="263" t="s">
        <v>7275</v>
      </c>
      <c r="BB44" s="263" t="s">
        <v>7275</v>
      </c>
      <c r="BC44" s="263" t="s">
        <v>7275</v>
      </c>
      <c r="BD44" s="263" t="s">
        <v>7275</v>
      </c>
      <c r="BE44" s="263" t="s">
        <v>7275</v>
      </c>
      <c r="BF44" s="263" t="s">
        <v>7275</v>
      </c>
      <c r="BG44" s="263" t="s">
        <v>7275</v>
      </c>
      <c r="BH44" s="263" t="s">
        <v>7275</v>
      </c>
      <c r="BI44" s="263" t="s">
        <v>7275</v>
      </c>
      <c r="BJ44" s="263" t="s">
        <v>7275</v>
      </c>
      <c r="BK44" s="263">
        <v>4.5999999999999996</v>
      </c>
      <c r="BL44" s="263">
        <v>4.5999999999999996</v>
      </c>
      <c r="BM44" s="263">
        <v>4.5999999999999996</v>
      </c>
      <c r="BN44" s="263">
        <v>4.4000000000000004</v>
      </c>
      <c r="BO44" s="263">
        <v>4.8</v>
      </c>
      <c r="BP44" s="263">
        <v>4.8</v>
      </c>
      <c r="BQ44" s="263">
        <v>4.4000000000000004</v>
      </c>
      <c r="BR44" s="263">
        <v>4.5</v>
      </c>
      <c r="BS44" s="263">
        <v>4.4000000000000004</v>
      </c>
      <c r="BT44" s="263">
        <v>4.8</v>
      </c>
      <c r="BU44" s="263">
        <v>5</v>
      </c>
      <c r="BV44" s="263">
        <v>5</v>
      </c>
      <c r="BW44" s="263">
        <v>5</v>
      </c>
      <c r="BX44" s="263">
        <v>5</v>
      </c>
      <c r="BY44" s="263">
        <v>5</v>
      </c>
      <c r="BZ44" s="263">
        <v>4.7</v>
      </c>
      <c r="CA44" s="263">
        <v>4.8</v>
      </c>
      <c r="CB44" s="263" t="s">
        <v>7275</v>
      </c>
      <c r="CC44" s="263" t="s">
        <v>7275</v>
      </c>
      <c r="CD44" s="263" t="s">
        <v>7275</v>
      </c>
      <c r="CE44" s="263" t="s">
        <v>7275</v>
      </c>
      <c r="CF44" s="263" t="s">
        <v>7275</v>
      </c>
      <c r="CG44" s="263" t="s">
        <v>7275</v>
      </c>
      <c r="CH44" s="263" t="s">
        <v>7275</v>
      </c>
      <c r="CI44" s="263" t="s">
        <v>7275</v>
      </c>
      <c r="CJ44" s="263" t="s">
        <v>7275</v>
      </c>
      <c r="CK44" s="263" t="s">
        <v>7275</v>
      </c>
      <c r="CL44" s="263" t="s">
        <v>7275</v>
      </c>
      <c r="CM44" s="263" t="s">
        <v>7275</v>
      </c>
      <c r="CN44" s="263" t="s">
        <v>7275</v>
      </c>
      <c r="CO44" s="263" t="s">
        <v>7275</v>
      </c>
      <c r="CP44" s="263" t="s">
        <v>7275</v>
      </c>
      <c r="CQ44" s="263" t="str">
        <f>_xlfn.IFNA(VLOOKUP(C44,'INFORM Severity - hidden'!$C$5:$G$300,5,FALSE),"-")</f>
        <v>-</v>
      </c>
    </row>
    <row r="45" spans="1:95">
      <c r="C45" t="s">
        <v>7309</v>
      </c>
      <c r="D45" s="263" t="str">
        <f t="shared" si="0"/>
        <v>-</v>
      </c>
      <c r="E45" s="263" t="s">
        <v>7275</v>
      </c>
      <c r="F45" s="263" t="s">
        <v>7275</v>
      </c>
      <c r="G45" s="263" t="s">
        <v>7275</v>
      </c>
      <c r="H45" s="263" t="s">
        <v>7275</v>
      </c>
      <c r="I45" s="263" t="s">
        <v>7275</v>
      </c>
      <c r="J45" s="263" t="s">
        <v>7275</v>
      </c>
      <c r="K45" s="263" t="s">
        <v>7275</v>
      </c>
      <c r="L45" s="263" t="s">
        <v>7275</v>
      </c>
      <c r="M45" s="263" t="s">
        <v>7275</v>
      </c>
      <c r="N45" s="263" t="s">
        <v>7275</v>
      </c>
      <c r="O45" s="263" t="s">
        <v>7275</v>
      </c>
      <c r="P45" s="263" t="s">
        <v>7275</v>
      </c>
      <c r="Q45" s="263" t="s">
        <v>7275</v>
      </c>
      <c r="R45" s="263" t="s">
        <v>7275</v>
      </c>
      <c r="S45" s="263" t="s">
        <v>7275</v>
      </c>
      <c r="T45" s="263" t="s">
        <v>7275</v>
      </c>
      <c r="U45" s="263" t="s">
        <v>7275</v>
      </c>
      <c r="V45" s="263" t="s">
        <v>7275</v>
      </c>
      <c r="W45" s="263" t="s">
        <v>7275</v>
      </c>
      <c r="X45" s="263" t="s">
        <v>7275</v>
      </c>
      <c r="Y45" s="263" t="s">
        <v>7275</v>
      </c>
      <c r="Z45" s="263" t="s">
        <v>7275</v>
      </c>
      <c r="AA45" s="263" t="s">
        <v>7275</v>
      </c>
      <c r="AB45" s="263" t="s">
        <v>7275</v>
      </c>
      <c r="AC45" s="263" t="s">
        <v>7275</v>
      </c>
      <c r="AD45" s="263" t="s">
        <v>7275</v>
      </c>
      <c r="AE45" s="263" t="s">
        <v>7275</v>
      </c>
      <c r="AF45" s="263" t="s">
        <v>7275</v>
      </c>
      <c r="AG45" s="263" t="s">
        <v>7275</v>
      </c>
      <c r="AH45" s="263" t="s">
        <v>7275</v>
      </c>
      <c r="AI45" s="263" t="s">
        <v>7275</v>
      </c>
      <c r="AJ45" s="263" t="s">
        <v>7275</v>
      </c>
      <c r="AK45" s="263" t="s">
        <v>7275</v>
      </c>
      <c r="AL45" s="263" t="s">
        <v>7275</v>
      </c>
      <c r="AM45" s="263" t="s">
        <v>7275</v>
      </c>
      <c r="AN45" s="263" t="s">
        <v>7275</v>
      </c>
      <c r="AO45" s="263" t="s">
        <v>7275</v>
      </c>
      <c r="AP45" s="263" t="s">
        <v>7275</v>
      </c>
      <c r="AQ45" s="263" t="s">
        <v>7275</v>
      </c>
      <c r="AR45" s="263" t="s">
        <v>7275</v>
      </c>
      <c r="AS45" s="263" t="s">
        <v>7275</v>
      </c>
      <c r="AT45" s="263" t="s">
        <v>7275</v>
      </c>
      <c r="AU45" s="263" t="s">
        <v>7275</v>
      </c>
      <c r="AV45" s="263" t="s">
        <v>7275</v>
      </c>
      <c r="AW45" s="263" t="s">
        <v>7275</v>
      </c>
      <c r="AX45" s="263" t="s">
        <v>7275</v>
      </c>
      <c r="AY45" s="263" t="s">
        <v>7275</v>
      </c>
      <c r="AZ45" s="263" t="s">
        <v>7275</v>
      </c>
      <c r="BA45" s="263" t="s">
        <v>7275</v>
      </c>
      <c r="BB45" s="263" t="s">
        <v>7275</v>
      </c>
      <c r="BC45" s="263" t="s">
        <v>7275</v>
      </c>
      <c r="BD45" s="263" t="s">
        <v>7275</v>
      </c>
      <c r="BE45" s="263" t="s">
        <v>7275</v>
      </c>
      <c r="BF45" s="263" t="s">
        <v>7275</v>
      </c>
      <c r="BG45" s="263" t="s">
        <v>7275</v>
      </c>
      <c r="BH45" s="263" t="s">
        <v>7275</v>
      </c>
      <c r="BI45" s="263" t="s">
        <v>7275</v>
      </c>
      <c r="BJ45" s="263" t="s">
        <v>7275</v>
      </c>
      <c r="BK45" s="263" t="s">
        <v>7275</v>
      </c>
      <c r="BL45" s="263" t="s">
        <v>7275</v>
      </c>
      <c r="BM45" s="263" t="s">
        <v>7275</v>
      </c>
      <c r="BN45" s="263" t="s">
        <v>7275</v>
      </c>
      <c r="BO45" s="263" t="s">
        <v>7275</v>
      </c>
      <c r="BP45" s="263" t="s">
        <v>7275</v>
      </c>
      <c r="BQ45" s="263" t="s">
        <v>7275</v>
      </c>
      <c r="BR45" s="263" t="s">
        <v>7275</v>
      </c>
      <c r="BS45" s="263" t="s">
        <v>7275</v>
      </c>
      <c r="BT45" s="263" t="s">
        <v>7275</v>
      </c>
      <c r="BU45" s="263">
        <v>5.2</v>
      </c>
      <c r="BV45" s="263">
        <v>5.2</v>
      </c>
      <c r="BW45" s="263">
        <v>5.2</v>
      </c>
      <c r="BX45" s="263">
        <v>5.2</v>
      </c>
      <c r="BY45" s="263">
        <v>5.2</v>
      </c>
      <c r="BZ45" s="263">
        <v>2.7</v>
      </c>
      <c r="CA45" s="263">
        <v>2.8</v>
      </c>
      <c r="CB45" s="263" t="s">
        <v>7275</v>
      </c>
      <c r="CC45" s="263" t="s">
        <v>7275</v>
      </c>
      <c r="CD45" s="263" t="s">
        <v>7275</v>
      </c>
      <c r="CE45" s="263" t="s">
        <v>7275</v>
      </c>
      <c r="CF45" s="263" t="s">
        <v>7275</v>
      </c>
      <c r="CG45" s="263" t="s">
        <v>7275</v>
      </c>
      <c r="CH45" s="263" t="s">
        <v>7275</v>
      </c>
      <c r="CI45" s="263" t="s">
        <v>7275</v>
      </c>
      <c r="CJ45" s="263" t="s">
        <v>7275</v>
      </c>
      <c r="CK45" s="263" t="s">
        <v>7275</v>
      </c>
      <c r="CL45" s="263" t="s">
        <v>7275</v>
      </c>
      <c r="CM45" s="263" t="s">
        <v>7275</v>
      </c>
      <c r="CN45" s="263" t="s">
        <v>7275</v>
      </c>
      <c r="CO45" s="263" t="s">
        <v>7275</v>
      </c>
      <c r="CP45" s="263" t="s">
        <v>7275</v>
      </c>
      <c r="CQ45" s="263" t="str">
        <f>_xlfn.IFNA(VLOOKUP(C45,'INFORM Severity - hidden'!$C$5:$G$300,5,FALSE),"-")</f>
        <v>-</v>
      </c>
    </row>
    <row r="46" spans="1:95">
      <c r="A46" t="s">
        <v>961</v>
      </c>
      <c r="B46" t="s">
        <v>959</v>
      </c>
      <c r="C46" t="s">
        <v>960</v>
      </c>
      <c r="D46" s="263" t="str">
        <f t="shared" si="0"/>
        <v>Stable</v>
      </c>
      <c r="E46" s="263" t="s">
        <v>7275</v>
      </c>
      <c r="F46" s="263">
        <v>8</v>
      </c>
      <c r="G46" s="263">
        <v>8</v>
      </c>
      <c r="H46" s="263">
        <v>8</v>
      </c>
      <c r="I46" s="263">
        <v>8</v>
      </c>
      <c r="J46" s="263">
        <v>8</v>
      </c>
      <c r="K46" s="263">
        <v>8</v>
      </c>
      <c r="L46" s="263">
        <v>7.9</v>
      </c>
      <c r="M46" s="263">
        <v>7.9</v>
      </c>
      <c r="N46" s="263">
        <v>7.9</v>
      </c>
      <c r="O46" s="263">
        <v>7.9</v>
      </c>
      <c r="P46" s="263">
        <v>7.8</v>
      </c>
      <c r="Q46" s="263">
        <v>7.8</v>
      </c>
      <c r="R46" s="263">
        <v>7.9</v>
      </c>
      <c r="S46" s="263">
        <v>8.1</v>
      </c>
      <c r="T46" s="263">
        <v>8.1</v>
      </c>
      <c r="U46" s="263">
        <v>8.1</v>
      </c>
      <c r="V46" s="263">
        <v>8.1999999999999993</v>
      </c>
      <c r="W46" s="263">
        <v>8.1</v>
      </c>
      <c r="X46" s="263">
        <v>8.1</v>
      </c>
      <c r="Y46" s="263">
        <v>8.1</v>
      </c>
      <c r="Z46" s="263">
        <v>8.1</v>
      </c>
      <c r="AA46" s="263">
        <v>8.1</v>
      </c>
      <c r="AB46" s="263">
        <v>8.1</v>
      </c>
      <c r="AC46" s="263">
        <v>8.1</v>
      </c>
      <c r="AD46" s="263">
        <v>8.1</v>
      </c>
      <c r="AE46" s="263">
        <v>8.1999999999999993</v>
      </c>
      <c r="AF46" s="263">
        <v>8.1999999999999993</v>
      </c>
      <c r="AG46" s="263">
        <v>8.1999999999999993</v>
      </c>
      <c r="AH46" s="263">
        <v>8.1999999999999993</v>
      </c>
      <c r="AI46" s="263">
        <v>8.1999999999999993</v>
      </c>
      <c r="AJ46" s="263">
        <v>8.1999999999999993</v>
      </c>
      <c r="AK46" s="263">
        <v>8.1999999999999993</v>
      </c>
      <c r="AL46" s="263">
        <v>8.1999999999999993</v>
      </c>
      <c r="AM46" s="263">
        <v>8.1999999999999993</v>
      </c>
      <c r="AN46" s="263">
        <v>8.1999999999999993</v>
      </c>
      <c r="AO46" s="263">
        <v>8.3000000000000007</v>
      </c>
      <c r="AP46" s="263">
        <v>8.3000000000000007</v>
      </c>
      <c r="AQ46" s="263">
        <v>8.3000000000000007</v>
      </c>
      <c r="AR46" s="263">
        <v>8.3000000000000007</v>
      </c>
      <c r="AS46" s="263">
        <v>8.3000000000000007</v>
      </c>
      <c r="AT46" s="263">
        <v>8.1999999999999993</v>
      </c>
      <c r="AU46" s="263">
        <v>8.1</v>
      </c>
      <c r="AV46" s="263">
        <v>8.1</v>
      </c>
      <c r="AW46" s="263">
        <v>8.1</v>
      </c>
      <c r="AX46" s="263">
        <v>8.1</v>
      </c>
      <c r="AY46" s="263">
        <v>8.1</v>
      </c>
      <c r="AZ46" s="263">
        <v>8.1</v>
      </c>
      <c r="BA46" s="263">
        <v>8</v>
      </c>
      <c r="BB46" s="263">
        <v>8</v>
      </c>
      <c r="BC46" s="263">
        <v>8</v>
      </c>
      <c r="BD46" s="263">
        <v>8</v>
      </c>
      <c r="BE46" s="263">
        <v>8</v>
      </c>
      <c r="BF46" s="263">
        <v>8.1999999999999993</v>
      </c>
      <c r="BG46" s="263">
        <v>8.1999999999999993</v>
      </c>
      <c r="BH46" s="263">
        <v>8.1999999999999993</v>
      </c>
      <c r="BI46" s="263">
        <v>8.1999999999999993</v>
      </c>
      <c r="BJ46" s="263">
        <v>8.1999999999999993</v>
      </c>
      <c r="BK46" s="263">
        <v>8.1</v>
      </c>
      <c r="BL46" s="263">
        <v>8.1</v>
      </c>
      <c r="BM46" s="263">
        <v>8.1</v>
      </c>
      <c r="BN46" s="263">
        <v>8.1</v>
      </c>
      <c r="BO46" s="263">
        <v>8.1</v>
      </c>
      <c r="BP46" s="263">
        <v>8</v>
      </c>
      <c r="BQ46" s="263">
        <v>8</v>
      </c>
      <c r="BR46" s="263">
        <v>8</v>
      </c>
      <c r="BS46" s="263">
        <v>8</v>
      </c>
      <c r="BT46" s="263">
        <v>8</v>
      </c>
      <c r="BU46" s="263">
        <v>8</v>
      </c>
      <c r="BV46" s="263">
        <v>8</v>
      </c>
      <c r="BW46" s="263">
        <v>8</v>
      </c>
      <c r="BX46" s="263">
        <v>7.9</v>
      </c>
      <c r="BY46" s="263">
        <v>7.9</v>
      </c>
      <c r="BZ46" s="263">
        <v>7.9</v>
      </c>
      <c r="CA46" s="263">
        <v>7.9</v>
      </c>
      <c r="CB46" s="263">
        <v>7.9</v>
      </c>
      <c r="CC46" s="263">
        <v>7.9</v>
      </c>
      <c r="CD46" s="263">
        <v>8</v>
      </c>
      <c r="CE46" s="263">
        <v>8</v>
      </c>
      <c r="CF46" s="263">
        <v>8</v>
      </c>
      <c r="CG46" s="263">
        <v>8</v>
      </c>
      <c r="CH46" s="263">
        <v>8</v>
      </c>
      <c r="CI46" s="263">
        <v>8</v>
      </c>
      <c r="CJ46" s="263">
        <v>8</v>
      </c>
      <c r="CK46" s="263">
        <v>8</v>
      </c>
      <c r="CL46" s="263">
        <v>8</v>
      </c>
      <c r="CM46" s="263">
        <v>8</v>
      </c>
      <c r="CN46" s="263">
        <v>8</v>
      </c>
      <c r="CO46" s="263">
        <v>8</v>
      </c>
      <c r="CP46" s="263">
        <v>8.1</v>
      </c>
      <c r="CQ46" s="263">
        <f>_xlfn.IFNA(VLOOKUP(C46,'INFORM Severity - hidden'!$C$5:$G$300,5,FALSE),"-")</f>
        <v>8</v>
      </c>
    </row>
    <row r="47" spans="1:95">
      <c r="C47" t="s">
        <v>7310</v>
      </c>
      <c r="D47" s="263" t="str">
        <f t="shared" si="0"/>
        <v>-</v>
      </c>
      <c r="E47" s="263" t="s">
        <v>7275</v>
      </c>
      <c r="F47" s="263" t="s">
        <v>7275</v>
      </c>
      <c r="G47" s="263" t="s">
        <v>7275</v>
      </c>
      <c r="H47" s="263" t="s">
        <v>7275</v>
      </c>
      <c r="I47" s="263" t="s">
        <v>7275</v>
      </c>
      <c r="J47" s="263" t="s">
        <v>7275</v>
      </c>
      <c r="K47" s="263" t="s">
        <v>7275</v>
      </c>
      <c r="L47" s="263" t="s">
        <v>7275</v>
      </c>
      <c r="M47" s="263" t="s">
        <v>7275</v>
      </c>
      <c r="N47" s="263" t="s">
        <v>7275</v>
      </c>
      <c r="O47" s="263" t="s">
        <v>7275</v>
      </c>
      <c r="P47" s="263">
        <v>4.8</v>
      </c>
      <c r="Q47" s="263">
        <v>4.8</v>
      </c>
      <c r="R47" s="263">
        <v>4.8</v>
      </c>
      <c r="S47" s="263">
        <v>4.8</v>
      </c>
      <c r="T47" s="263">
        <v>4.8</v>
      </c>
      <c r="U47" s="263" t="s">
        <v>7275</v>
      </c>
      <c r="V47" s="263" t="s">
        <v>7275</v>
      </c>
      <c r="W47" s="263" t="s">
        <v>7275</v>
      </c>
      <c r="X47" s="263" t="s">
        <v>7275</v>
      </c>
      <c r="Y47" s="263" t="s">
        <v>7275</v>
      </c>
      <c r="Z47" s="263" t="s">
        <v>7275</v>
      </c>
      <c r="AA47" s="263" t="s">
        <v>7275</v>
      </c>
      <c r="AB47" s="263" t="s">
        <v>7275</v>
      </c>
      <c r="AC47" s="263" t="s">
        <v>7275</v>
      </c>
      <c r="AD47" s="263" t="s">
        <v>7275</v>
      </c>
      <c r="AE47" s="263" t="s">
        <v>7275</v>
      </c>
      <c r="AF47" s="263" t="s">
        <v>7275</v>
      </c>
      <c r="AG47" s="263" t="s">
        <v>7275</v>
      </c>
      <c r="AH47" s="263" t="s">
        <v>7275</v>
      </c>
      <c r="AI47" s="263" t="s">
        <v>7275</v>
      </c>
      <c r="AJ47" s="263" t="s">
        <v>7275</v>
      </c>
      <c r="AK47" s="263" t="s">
        <v>7275</v>
      </c>
      <c r="AL47" s="263" t="s">
        <v>7275</v>
      </c>
      <c r="AM47" s="263" t="s">
        <v>7275</v>
      </c>
      <c r="AN47" s="263" t="s">
        <v>7275</v>
      </c>
      <c r="AO47" s="263" t="s">
        <v>7275</v>
      </c>
      <c r="AP47" s="263" t="s">
        <v>7275</v>
      </c>
      <c r="AQ47" s="263" t="s">
        <v>7275</v>
      </c>
      <c r="AR47" s="263" t="s">
        <v>7275</v>
      </c>
      <c r="AS47" s="263" t="s">
        <v>7275</v>
      </c>
      <c r="AT47" s="263" t="s">
        <v>7275</v>
      </c>
      <c r="AU47" s="263" t="s">
        <v>7275</v>
      </c>
      <c r="AV47" s="263" t="s">
        <v>7275</v>
      </c>
      <c r="AW47" s="263" t="s">
        <v>7275</v>
      </c>
      <c r="AX47" s="263" t="s">
        <v>7275</v>
      </c>
      <c r="AY47" s="263" t="s">
        <v>7275</v>
      </c>
      <c r="AZ47" s="263" t="s">
        <v>7275</v>
      </c>
      <c r="BA47" s="263" t="s">
        <v>7275</v>
      </c>
      <c r="BB47" s="263" t="s">
        <v>7275</v>
      </c>
      <c r="BC47" s="263" t="s">
        <v>7275</v>
      </c>
      <c r="BD47" s="263" t="s">
        <v>7275</v>
      </c>
      <c r="BE47" s="263" t="s">
        <v>7275</v>
      </c>
      <c r="BF47" s="263" t="s">
        <v>7275</v>
      </c>
      <c r="BG47" s="263" t="s">
        <v>7275</v>
      </c>
      <c r="BH47" s="263" t="s">
        <v>7275</v>
      </c>
      <c r="BI47" s="263" t="s">
        <v>7275</v>
      </c>
      <c r="BJ47" s="263" t="s">
        <v>7275</v>
      </c>
      <c r="BK47" s="263" t="s">
        <v>7275</v>
      </c>
      <c r="BL47" s="263" t="s">
        <v>7275</v>
      </c>
      <c r="BM47" s="263" t="s">
        <v>7275</v>
      </c>
      <c r="BN47" s="263" t="s">
        <v>7275</v>
      </c>
      <c r="BO47" s="263" t="s">
        <v>7275</v>
      </c>
      <c r="BP47" s="263" t="s">
        <v>7275</v>
      </c>
      <c r="BQ47" s="263" t="s">
        <v>7275</v>
      </c>
      <c r="BR47" s="263" t="s">
        <v>7275</v>
      </c>
      <c r="BS47" s="263" t="s">
        <v>7275</v>
      </c>
      <c r="BT47" s="263" t="s">
        <v>7275</v>
      </c>
      <c r="BU47" s="263" t="s">
        <v>7275</v>
      </c>
      <c r="BV47" s="263" t="s">
        <v>7275</v>
      </c>
      <c r="BW47" s="263" t="s">
        <v>7275</v>
      </c>
      <c r="BX47" s="263" t="s">
        <v>7275</v>
      </c>
      <c r="BY47" s="263" t="s">
        <v>7275</v>
      </c>
      <c r="BZ47" s="263" t="s">
        <v>7275</v>
      </c>
      <c r="CA47" s="263" t="s">
        <v>7275</v>
      </c>
      <c r="CB47" s="263" t="s">
        <v>7275</v>
      </c>
      <c r="CC47" s="263" t="s">
        <v>7275</v>
      </c>
      <c r="CD47" s="263" t="s">
        <v>7275</v>
      </c>
      <c r="CE47" s="263" t="s">
        <v>7275</v>
      </c>
      <c r="CF47" s="263" t="s">
        <v>7275</v>
      </c>
      <c r="CG47" s="263" t="s">
        <v>7275</v>
      </c>
      <c r="CH47" s="263" t="s">
        <v>7275</v>
      </c>
      <c r="CI47" s="263" t="s">
        <v>7275</v>
      </c>
      <c r="CJ47" s="263" t="s">
        <v>7275</v>
      </c>
      <c r="CK47" s="263" t="s">
        <v>7275</v>
      </c>
      <c r="CL47" s="263" t="s">
        <v>7275</v>
      </c>
      <c r="CM47" s="263" t="s">
        <v>7275</v>
      </c>
      <c r="CN47" s="263" t="s">
        <v>7275</v>
      </c>
      <c r="CO47" s="263" t="s">
        <v>7275</v>
      </c>
      <c r="CP47" s="263" t="s">
        <v>7275</v>
      </c>
      <c r="CQ47" s="263" t="str">
        <f>_xlfn.IFNA(VLOOKUP(C47,'INFORM Severity - hidden'!$C$5:$G$300,5,FALSE),"-")</f>
        <v>-</v>
      </c>
    </row>
    <row r="48" spans="1:95">
      <c r="A48" t="s">
        <v>717</v>
      </c>
      <c r="B48" t="s">
        <v>715</v>
      </c>
      <c r="C48" t="s">
        <v>716</v>
      </c>
      <c r="D48" s="263" t="str">
        <f t="shared" si="0"/>
        <v>Stable</v>
      </c>
      <c r="E48" s="263" t="s">
        <v>7275</v>
      </c>
      <c r="F48" s="263" t="s">
        <v>7275</v>
      </c>
      <c r="G48" s="263" t="s">
        <v>7275</v>
      </c>
      <c r="H48" s="263" t="s">
        <v>7275</v>
      </c>
      <c r="I48" s="263" t="s">
        <v>7275</v>
      </c>
      <c r="J48" s="263" t="s">
        <v>7275</v>
      </c>
      <c r="K48" s="263" t="s">
        <v>7275</v>
      </c>
      <c r="L48" s="263" t="s">
        <v>7275</v>
      </c>
      <c r="M48" s="263" t="s">
        <v>7275</v>
      </c>
      <c r="N48" s="263" t="s">
        <v>7275</v>
      </c>
      <c r="O48" s="263" t="s">
        <v>7275</v>
      </c>
      <c r="P48" s="263" t="s">
        <v>7275</v>
      </c>
      <c r="Q48" s="263" t="s">
        <v>7275</v>
      </c>
      <c r="R48" s="263" t="s">
        <v>7275</v>
      </c>
      <c r="S48" s="263" t="s">
        <v>7275</v>
      </c>
      <c r="T48" s="263" t="s">
        <v>7275</v>
      </c>
      <c r="U48" s="263" t="s">
        <v>7275</v>
      </c>
      <c r="V48" s="263" t="s">
        <v>7275</v>
      </c>
      <c r="W48" s="263" t="s">
        <v>7275</v>
      </c>
      <c r="X48" s="263" t="s">
        <v>7275</v>
      </c>
      <c r="Y48" s="263" t="s">
        <v>7275</v>
      </c>
      <c r="Z48" s="263" t="s">
        <v>7275</v>
      </c>
      <c r="AA48" s="263" t="s">
        <v>7275</v>
      </c>
      <c r="AB48" s="263" t="s">
        <v>7275</v>
      </c>
      <c r="AC48" s="263" t="s">
        <v>7275</v>
      </c>
      <c r="AD48" s="263" t="s">
        <v>7275</v>
      </c>
      <c r="AE48" s="263" t="s">
        <v>7275</v>
      </c>
      <c r="AF48" s="263" t="s">
        <v>7275</v>
      </c>
      <c r="AG48" s="263" t="s">
        <v>7275</v>
      </c>
      <c r="AH48" s="263" t="s">
        <v>7275</v>
      </c>
      <c r="AI48" s="263" t="s">
        <v>7275</v>
      </c>
      <c r="AJ48" s="263" t="s">
        <v>7275</v>
      </c>
      <c r="AK48" s="263" t="s">
        <v>7275</v>
      </c>
      <c r="AL48" s="263" t="s">
        <v>7275</v>
      </c>
      <c r="AM48" s="263" t="s">
        <v>7275</v>
      </c>
      <c r="AN48" s="263" t="s">
        <v>7275</v>
      </c>
      <c r="AO48" s="263" t="s">
        <v>7275</v>
      </c>
      <c r="AP48" s="263">
        <v>4.7</v>
      </c>
      <c r="AQ48" s="263">
        <v>4.7</v>
      </c>
      <c r="AR48" s="263">
        <v>4.7</v>
      </c>
      <c r="AS48" s="263">
        <v>4.7</v>
      </c>
      <c r="AT48" s="263">
        <v>5.4</v>
      </c>
      <c r="AU48" s="263">
        <v>5.4</v>
      </c>
      <c r="AV48" s="263">
        <v>5.4</v>
      </c>
      <c r="AW48" s="263">
        <v>5.4</v>
      </c>
      <c r="AX48" s="263">
        <v>5.4</v>
      </c>
      <c r="AY48" s="263">
        <v>5.4</v>
      </c>
      <c r="AZ48" s="263">
        <v>5.4</v>
      </c>
      <c r="BA48" s="263">
        <v>5.4</v>
      </c>
      <c r="BB48" s="263">
        <v>5.4</v>
      </c>
      <c r="BC48" s="263">
        <v>5.4</v>
      </c>
      <c r="BD48" s="263">
        <v>5.4</v>
      </c>
      <c r="BE48" s="263">
        <v>5.2</v>
      </c>
      <c r="BF48" s="263">
        <v>5.2</v>
      </c>
      <c r="BG48" s="263">
        <v>5.3</v>
      </c>
      <c r="BH48" s="263">
        <v>5.3</v>
      </c>
      <c r="BI48" s="263">
        <v>5.2</v>
      </c>
      <c r="BJ48" s="263">
        <v>5.2</v>
      </c>
      <c r="BK48" s="263">
        <v>5.3</v>
      </c>
      <c r="BL48" s="263">
        <v>5.4</v>
      </c>
      <c r="BM48" s="263">
        <v>5.3</v>
      </c>
      <c r="BN48" s="263">
        <v>5.4</v>
      </c>
      <c r="BO48" s="263">
        <v>5.4</v>
      </c>
      <c r="BP48" s="263">
        <v>5.4</v>
      </c>
      <c r="BQ48" s="263">
        <v>5.4</v>
      </c>
      <c r="BR48" s="263">
        <v>5.4</v>
      </c>
      <c r="BS48" s="263">
        <v>5.3</v>
      </c>
      <c r="BT48" s="263">
        <v>5.0999999999999996</v>
      </c>
      <c r="BU48" s="263">
        <v>5.2</v>
      </c>
      <c r="BV48" s="263">
        <v>5.2</v>
      </c>
      <c r="BW48" s="263">
        <v>5.2</v>
      </c>
      <c r="BX48" s="263">
        <v>5.2</v>
      </c>
      <c r="BY48" s="263">
        <v>5.2</v>
      </c>
      <c r="BZ48" s="263">
        <v>5.7</v>
      </c>
      <c r="CA48" s="263">
        <v>5.7</v>
      </c>
      <c r="CB48" s="263">
        <v>5.7</v>
      </c>
      <c r="CC48" s="263">
        <v>5.7</v>
      </c>
      <c r="CD48" s="263">
        <v>5.6</v>
      </c>
      <c r="CE48" s="263">
        <v>5.2</v>
      </c>
      <c r="CF48" s="263">
        <v>5.3</v>
      </c>
      <c r="CG48" s="263">
        <v>5.3</v>
      </c>
      <c r="CH48" s="263">
        <v>5.3</v>
      </c>
      <c r="CI48" s="263">
        <v>5.2</v>
      </c>
      <c r="CJ48" s="263">
        <v>5</v>
      </c>
      <c r="CK48" s="263">
        <v>5</v>
      </c>
      <c r="CL48" s="263">
        <v>5</v>
      </c>
      <c r="CM48" s="263">
        <v>5</v>
      </c>
      <c r="CN48" s="263">
        <v>5</v>
      </c>
      <c r="CO48" s="263">
        <v>5</v>
      </c>
      <c r="CP48" s="263">
        <v>5</v>
      </c>
      <c r="CQ48" s="263">
        <f>_xlfn.IFNA(VLOOKUP(C48,'INFORM Severity - hidden'!$C$5:$G$300,5,FALSE),"-")</f>
        <v>5</v>
      </c>
    </row>
    <row r="49" spans="1:95">
      <c r="C49" t="s">
        <v>7311</v>
      </c>
      <c r="D49" s="263" t="str">
        <f t="shared" si="0"/>
        <v>-</v>
      </c>
      <c r="E49" s="263" t="s">
        <v>7275</v>
      </c>
      <c r="F49" s="263" t="s">
        <v>7275</v>
      </c>
      <c r="G49" s="263" t="s">
        <v>7275</v>
      </c>
      <c r="H49" s="263" t="s">
        <v>7275</v>
      </c>
      <c r="I49" s="263" t="s">
        <v>7275</v>
      </c>
      <c r="J49" s="263" t="s">
        <v>7275</v>
      </c>
      <c r="K49" s="263" t="s">
        <v>7275</v>
      </c>
      <c r="L49" s="263" t="s">
        <v>7275</v>
      </c>
      <c r="M49" s="263" t="s">
        <v>7275</v>
      </c>
      <c r="N49" s="263" t="s">
        <v>7275</v>
      </c>
      <c r="O49" s="263" t="s">
        <v>7275</v>
      </c>
      <c r="P49" s="263" t="s">
        <v>7275</v>
      </c>
      <c r="Q49" s="263" t="s">
        <v>7275</v>
      </c>
      <c r="R49" s="263" t="s">
        <v>7275</v>
      </c>
      <c r="S49" s="263" t="s">
        <v>7275</v>
      </c>
      <c r="T49" s="263" t="s">
        <v>7275</v>
      </c>
      <c r="U49" s="263" t="s">
        <v>7275</v>
      </c>
      <c r="V49" s="263" t="s">
        <v>7275</v>
      </c>
      <c r="W49" s="263">
        <v>5.9</v>
      </c>
      <c r="X49" s="263">
        <v>6</v>
      </c>
      <c r="Y49" s="263">
        <v>5.9</v>
      </c>
      <c r="Z49" s="263">
        <v>6</v>
      </c>
      <c r="AA49" s="263" t="s">
        <v>7275</v>
      </c>
      <c r="AB49" s="263" t="s">
        <v>7275</v>
      </c>
      <c r="AC49" s="263" t="s">
        <v>7275</v>
      </c>
      <c r="AD49" s="263" t="s">
        <v>7275</v>
      </c>
      <c r="AE49" s="263" t="s">
        <v>7275</v>
      </c>
      <c r="AF49" s="263" t="s">
        <v>7275</v>
      </c>
      <c r="AG49" s="263" t="s">
        <v>7275</v>
      </c>
      <c r="AH49" s="263" t="s">
        <v>7275</v>
      </c>
      <c r="AI49" s="263" t="s">
        <v>7275</v>
      </c>
      <c r="AJ49" s="263" t="s">
        <v>7275</v>
      </c>
      <c r="AK49" s="263" t="s">
        <v>7275</v>
      </c>
      <c r="AL49" s="263" t="s">
        <v>7275</v>
      </c>
      <c r="AM49" s="263" t="s">
        <v>7275</v>
      </c>
      <c r="AN49" s="263" t="s">
        <v>7275</v>
      </c>
      <c r="AO49" s="263" t="s">
        <v>7275</v>
      </c>
      <c r="AP49" s="263" t="s">
        <v>7275</v>
      </c>
      <c r="AQ49" s="263" t="s">
        <v>7275</v>
      </c>
      <c r="AR49" s="263" t="s">
        <v>7275</v>
      </c>
      <c r="AS49" s="263" t="s">
        <v>7275</v>
      </c>
      <c r="AT49" s="263" t="s">
        <v>7275</v>
      </c>
      <c r="AU49" s="263" t="s">
        <v>7275</v>
      </c>
      <c r="AV49" s="263" t="s">
        <v>7275</v>
      </c>
      <c r="AW49" s="263" t="s">
        <v>7275</v>
      </c>
      <c r="AX49" s="263" t="s">
        <v>7275</v>
      </c>
      <c r="AY49" s="263" t="s">
        <v>7275</v>
      </c>
      <c r="AZ49" s="263" t="s">
        <v>7275</v>
      </c>
      <c r="BA49" s="263" t="s">
        <v>7275</v>
      </c>
      <c r="BB49" s="263" t="s">
        <v>7275</v>
      </c>
      <c r="BC49" s="263" t="s">
        <v>7275</v>
      </c>
      <c r="BD49" s="263" t="s">
        <v>7275</v>
      </c>
      <c r="BE49" s="263" t="s">
        <v>7275</v>
      </c>
      <c r="BF49" s="263" t="s">
        <v>7275</v>
      </c>
      <c r="BG49" s="263" t="s">
        <v>7275</v>
      </c>
      <c r="BH49" s="263" t="s">
        <v>7275</v>
      </c>
      <c r="BI49" s="263" t="s">
        <v>7275</v>
      </c>
      <c r="BJ49" s="263" t="s">
        <v>7275</v>
      </c>
      <c r="BK49" s="263" t="s">
        <v>7275</v>
      </c>
      <c r="BL49" s="263" t="s">
        <v>7275</v>
      </c>
      <c r="BM49" s="263" t="s">
        <v>7275</v>
      </c>
      <c r="BN49" s="263" t="s">
        <v>7275</v>
      </c>
      <c r="BO49" s="263" t="s">
        <v>7275</v>
      </c>
      <c r="BP49" s="263" t="s">
        <v>7275</v>
      </c>
      <c r="BQ49" s="263" t="s">
        <v>7275</v>
      </c>
      <c r="BR49" s="263" t="s">
        <v>7275</v>
      </c>
      <c r="BS49" s="263" t="s">
        <v>7275</v>
      </c>
      <c r="BT49" s="263" t="s">
        <v>7275</v>
      </c>
      <c r="BU49" s="263" t="s">
        <v>7275</v>
      </c>
      <c r="BV49" s="263" t="s">
        <v>7275</v>
      </c>
      <c r="BW49" s="263" t="s">
        <v>7275</v>
      </c>
      <c r="BX49" s="263" t="s">
        <v>7275</v>
      </c>
      <c r="BY49" s="263" t="s">
        <v>7275</v>
      </c>
      <c r="BZ49" s="263" t="s">
        <v>7275</v>
      </c>
      <c r="CA49" s="263" t="s">
        <v>7275</v>
      </c>
      <c r="CB49" s="263" t="s">
        <v>7275</v>
      </c>
      <c r="CC49" s="263" t="s">
        <v>7275</v>
      </c>
      <c r="CD49" s="263" t="s">
        <v>7275</v>
      </c>
      <c r="CE49" s="263" t="s">
        <v>7275</v>
      </c>
      <c r="CF49" s="263" t="s">
        <v>7275</v>
      </c>
      <c r="CG49" s="263" t="s">
        <v>7275</v>
      </c>
      <c r="CH49" s="263" t="s">
        <v>7275</v>
      </c>
      <c r="CI49" s="263" t="s">
        <v>7275</v>
      </c>
      <c r="CJ49" s="263" t="s">
        <v>7275</v>
      </c>
      <c r="CK49" s="263" t="s">
        <v>7275</v>
      </c>
      <c r="CL49" s="263" t="s">
        <v>7275</v>
      </c>
      <c r="CM49" s="263" t="s">
        <v>7275</v>
      </c>
      <c r="CN49" s="263" t="s">
        <v>7275</v>
      </c>
      <c r="CO49" s="263" t="s">
        <v>7275</v>
      </c>
      <c r="CP49" s="263" t="s">
        <v>7275</v>
      </c>
      <c r="CQ49" s="263" t="str">
        <f>_xlfn.IFNA(VLOOKUP(C49,'INFORM Severity - hidden'!$C$5:$G$300,5,FALSE),"-")</f>
        <v>-</v>
      </c>
    </row>
    <row r="50" spans="1:95">
      <c r="C50" t="s">
        <v>7312</v>
      </c>
      <c r="D50" s="263" t="str">
        <f t="shared" si="0"/>
        <v>-</v>
      </c>
      <c r="E50" s="263" t="s">
        <v>7275</v>
      </c>
      <c r="F50" s="263" t="s">
        <v>7275</v>
      </c>
      <c r="G50" s="263" t="s">
        <v>7275</v>
      </c>
      <c r="H50" s="263" t="s">
        <v>7275</v>
      </c>
      <c r="I50" s="263" t="s">
        <v>7275</v>
      </c>
      <c r="J50" s="263" t="s">
        <v>7275</v>
      </c>
      <c r="K50" s="263" t="s">
        <v>7275</v>
      </c>
      <c r="L50" s="263" t="s">
        <v>7275</v>
      </c>
      <c r="M50" s="263" t="s">
        <v>7275</v>
      </c>
      <c r="N50" s="263" t="s">
        <v>7275</v>
      </c>
      <c r="O50" s="263" t="s">
        <v>7275</v>
      </c>
      <c r="P50" s="263" t="s">
        <v>7275</v>
      </c>
      <c r="Q50" s="263" t="s">
        <v>7275</v>
      </c>
      <c r="R50" s="263" t="s">
        <v>7275</v>
      </c>
      <c r="S50" s="263" t="s">
        <v>7275</v>
      </c>
      <c r="T50" s="263" t="s">
        <v>7275</v>
      </c>
      <c r="U50" s="263" t="s">
        <v>7275</v>
      </c>
      <c r="V50" s="263" t="s">
        <v>7275</v>
      </c>
      <c r="W50" s="263" t="s">
        <v>7275</v>
      </c>
      <c r="X50" s="263" t="s">
        <v>7275</v>
      </c>
      <c r="Y50" s="263" t="s">
        <v>7275</v>
      </c>
      <c r="Z50" s="263" t="s">
        <v>7275</v>
      </c>
      <c r="AA50" s="263" t="s">
        <v>7275</v>
      </c>
      <c r="AB50" s="263" t="s">
        <v>7275</v>
      </c>
      <c r="AC50" s="263" t="s">
        <v>7275</v>
      </c>
      <c r="AD50" s="263" t="s">
        <v>7275</v>
      </c>
      <c r="AE50" s="263" t="s">
        <v>7275</v>
      </c>
      <c r="AF50" s="263" t="s">
        <v>7275</v>
      </c>
      <c r="AG50" s="263" t="s">
        <v>7275</v>
      </c>
      <c r="AH50" s="263" t="s">
        <v>7275</v>
      </c>
      <c r="AI50" s="263" t="s">
        <v>7275</v>
      </c>
      <c r="AJ50" s="263">
        <v>4.5999999999999996</v>
      </c>
      <c r="AK50" s="263" t="s">
        <v>7275</v>
      </c>
      <c r="AL50" s="263" t="s">
        <v>7275</v>
      </c>
      <c r="AM50" s="263" t="s">
        <v>7275</v>
      </c>
      <c r="AN50" s="263" t="s">
        <v>7275</v>
      </c>
      <c r="AO50" s="263" t="s">
        <v>7275</v>
      </c>
      <c r="AP50" s="263" t="s">
        <v>7275</v>
      </c>
      <c r="AQ50" s="263" t="s">
        <v>7275</v>
      </c>
      <c r="AR50" s="263" t="s">
        <v>7275</v>
      </c>
      <c r="AS50" s="263" t="s">
        <v>7275</v>
      </c>
      <c r="AT50" s="263" t="s">
        <v>7275</v>
      </c>
      <c r="AU50" s="263" t="s">
        <v>7275</v>
      </c>
      <c r="AV50" s="263" t="s">
        <v>7275</v>
      </c>
      <c r="AW50" s="263" t="s">
        <v>7275</v>
      </c>
      <c r="AX50" s="263" t="s">
        <v>7275</v>
      </c>
      <c r="AY50" s="263" t="s">
        <v>7275</v>
      </c>
      <c r="AZ50" s="263" t="s">
        <v>7275</v>
      </c>
      <c r="BA50" s="263" t="s">
        <v>7275</v>
      </c>
      <c r="BB50" s="263" t="s">
        <v>7275</v>
      </c>
      <c r="BC50" s="263" t="s">
        <v>7275</v>
      </c>
      <c r="BD50" s="263" t="s">
        <v>7275</v>
      </c>
      <c r="BE50" s="263" t="s">
        <v>7275</v>
      </c>
      <c r="BF50" s="263" t="s">
        <v>7275</v>
      </c>
      <c r="BG50" s="263" t="s">
        <v>7275</v>
      </c>
      <c r="BH50" s="263" t="s">
        <v>7275</v>
      </c>
      <c r="BI50" s="263" t="s">
        <v>7275</v>
      </c>
      <c r="BJ50" s="263" t="s">
        <v>7275</v>
      </c>
      <c r="BK50" s="263" t="s">
        <v>7275</v>
      </c>
      <c r="BL50" s="263" t="s">
        <v>7275</v>
      </c>
      <c r="BM50" s="263" t="s">
        <v>7275</v>
      </c>
      <c r="BN50" s="263" t="s">
        <v>7275</v>
      </c>
      <c r="BO50" s="263" t="s">
        <v>7275</v>
      </c>
      <c r="BP50" s="263" t="s">
        <v>7275</v>
      </c>
      <c r="BQ50" s="263" t="s">
        <v>7275</v>
      </c>
      <c r="BR50" s="263" t="s">
        <v>7275</v>
      </c>
      <c r="BS50" s="263" t="s">
        <v>7275</v>
      </c>
      <c r="BT50" s="263" t="s">
        <v>7275</v>
      </c>
      <c r="BU50" s="263" t="s">
        <v>7275</v>
      </c>
      <c r="BV50" s="263" t="s">
        <v>7275</v>
      </c>
      <c r="BW50" s="263" t="s">
        <v>7275</v>
      </c>
      <c r="BX50" s="263" t="s">
        <v>7275</v>
      </c>
      <c r="BY50" s="263" t="s">
        <v>7275</v>
      </c>
      <c r="BZ50" s="263" t="s">
        <v>7275</v>
      </c>
      <c r="CA50" s="263" t="s">
        <v>7275</v>
      </c>
      <c r="CB50" s="263" t="s">
        <v>7275</v>
      </c>
      <c r="CC50" s="263" t="s">
        <v>7275</v>
      </c>
      <c r="CD50" s="263" t="s">
        <v>7275</v>
      </c>
      <c r="CE50" s="263" t="s">
        <v>7275</v>
      </c>
      <c r="CF50" s="263" t="s">
        <v>7275</v>
      </c>
      <c r="CG50" s="263" t="s">
        <v>7275</v>
      </c>
      <c r="CH50" s="263" t="s">
        <v>7275</v>
      </c>
      <c r="CI50" s="263" t="s">
        <v>7275</v>
      </c>
      <c r="CJ50" s="263" t="s">
        <v>7275</v>
      </c>
      <c r="CK50" s="263" t="s">
        <v>7275</v>
      </c>
      <c r="CL50" s="263" t="s">
        <v>7275</v>
      </c>
      <c r="CM50" s="263" t="s">
        <v>7275</v>
      </c>
      <c r="CN50" s="263" t="s">
        <v>7275</v>
      </c>
      <c r="CO50" s="263" t="s">
        <v>7275</v>
      </c>
      <c r="CP50" s="263" t="s">
        <v>7275</v>
      </c>
      <c r="CQ50" s="263" t="str">
        <f>_xlfn.IFNA(VLOOKUP(C50,'INFORM Severity - hidden'!$C$5:$G$300,5,FALSE),"-")</f>
        <v>-</v>
      </c>
    </row>
    <row r="51" spans="1:95">
      <c r="A51" t="s">
        <v>225</v>
      </c>
      <c r="B51" t="s">
        <v>223</v>
      </c>
      <c r="C51" t="s">
        <v>224</v>
      </c>
      <c r="D51" s="263" t="str">
        <f t="shared" si="0"/>
        <v>Stable</v>
      </c>
      <c r="E51" s="263" t="s">
        <v>7275</v>
      </c>
      <c r="F51" s="263" t="s">
        <v>7275</v>
      </c>
      <c r="G51" s="263" t="s">
        <v>7275</v>
      </c>
      <c r="H51" s="263" t="s">
        <v>7275</v>
      </c>
      <c r="I51" s="263" t="s">
        <v>7275</v>
      </c>
      <c r="J51" s="263" t="s">
        <v>7275</v>
      </c>
      <c r="K51" s="263" t="s">
        <v>7275</v>
      </c>
      <c r="L51" s="263" t="s">
        <v>7275</v>
      </c>
      <c r="M51" s="263" t="s">
        <v>7275</v>
      </c>
      <c r="N51" s="263" t="s">
        <v>7275</v>
      </c>
      <c r="O51" s="263" t="s">
        <v>7275</v>
      </c>
      <c r="P51" s="263" t="s">
        <v>7275</v>
      </c>
      <c r="Q51" s="263" t="s">
        <v>7275</v>
      </c>
      <c r="R51" s="263" t="s">
        <v>7275</v>
      </c>
      <c r="S51" s="263" t="s">
        <v>7275</v>
      </c>
      <c r="T51" s="263" t="s">
        <v>7275</v>
      </c>
      <c r="U51" s="263" t="s">
        <v>7275</v>
      </c>
      <c r="V51" s="263" t="s">
        <v>7275</v>
      </c>
      <c r="W51" s="263" t="s">
        <v>7275</v>
      </c>
      <c r="X51" s="263" t="s">
        <v>7275</v>
      </c>
      <c r="Y51" s="263" t="s">
        <v>7275</v>
      </c>
      <c r="Z51" s="263" t="s">
        <v>7275</v>
      </c>
      <c r="AA51" s="263" t="s">
        <v>7275</v>
      </c>
      <c r="AB51" s="263" t="s">
        <v>7275</v>
      </c>
      <c r="AC51" s="263" t="s">
        <v>7275</v>
      </c>
      <c r="AD51" s="263" t="s">
        <v>7275</v>
      </c>
      <c r="AE51" s="263" t="s">
        <v>7275</v>
      </c>
      <c r="AF51" s="263" t="s">
        <v>7275</v>
      </c>
      <c r="AG51" s="263" t="s">
        <v>7275</v>
      </c>
      <c r="AH51" s="263" t="s">
        <v>7275</v>
      </c>
      <c r="AI51" s="263" t="s">
        <v>7275</v>
      </c>
      <c r="AJ51" s="263" t="s">
        <v>7275</v>
      </c>
      <c r="AK51" s="263" t="s">
        <v>7275</v>
      </c>
      <c r="AL51" s="263" t="s">
        <v>7275</v>
      </c>
      <c r="AM51" s="263" t="s">
        <v>7275</v>
      </c>
      <c r="AN51" s="263" t="s">
        <v>7275</v>
      </c>
      <c r="AO51" s="263" t="s">
        <v>7275</v>
      </c>
      <c r="AP51" s="263" t="s">
        <v>7275</v>
      </c>
      <c r="AQ51" s="263" t="s">
        <v>7275</v>
      </c>
      <c r="AR51" s="263" t="s">
        <v>7275</v>
      </c>
      <c r="AS51" s="263" t="s">
        <v>7275</v>
      </c>
      <c r="AT51" s="263" t="s">
        <v>7275</v>
      </c>
      <c r="AU51" s="263" t="s">
        <v>7275</v>
      </c>
      <c r="AV51" s="263" t="s">
        <v>7275</v>
      </c>
      <c r="AW51" s="263" t="s">
        <v>7275</v>
      </c>
      <c r="AX51" s="263" t="s">
        <v>7275</v>
      </c>
      <c r="AY51" s="263" t="s">
        <v>7275</v>
      </c>
      <c r="AZ51" s="263" t="s">
        <v>7275</v>
      </c>
      <c r="BA51" s="263" t="s">
        <v>7275</v>
      </c>
      <c r="BB51" s="263" t="s">
        <v>7275</v>
      </c>
      <c r="BC51" s="263" t="s">
        <v>7275</v>
      </c>
      <c r="BD51" s="263" t="s">
        <v>7275</v>
      </c>
      <c r="BE51" s="263" t="s">
        <v>7275</v>
      </c>
      <c r="BF51" s="263" t="s">
        <v>7275</v>
      </c>
      <c r="BG51" s="263" t="s">
        <v>7275</v>
      </c>
      <c r="BH51" s="263" t="s">
        <v>7275</v>
      </c>
      <c r="BI51" s="263" t="s">
        <v>7275</v>
      </c>
      <c r="BJ51" s="263" t="s">
        <v>7275</v>
      </c>
      <c r="BK51" s="263" t="s">
        <v>7275</v>
      </c>
      <c r="BL51" s="263" t="s">
        <v>7275</v>
      </c>
      <c r="BM51" s="263" t="s">
        <v>7275</v>
      </c>
      <c r="BN51" s="263" t="s">
        <v>7275</v>
      </c>
      <c r="BO51" s="263" t="s">
        <v>7275</v>
      </c>
      <c r="BP51" s="263" t="s">
        <v>7275</v>
      </c>
      <c r="BQ51" s="263" t="s">
        <v>7275</v>
      </c>
      <c r="BR51" s="263" t="s">
        <v>7275</v>
      </c>
      <c r="BS51" s="263" t="s">
        <v>7275</v>
      </c>
      <c r="BT51" s="263" t="s">
        <v>7275</v>
      </c>
      <c r="BU51" s="263" t="s">
        <v>7275</v>
      </c>
      <c r="BV51" s="263" t="s">
        <v>7275</v>
      </c>
      <c r="BW51" s="263" t="s">
        <v>7275</v>
      </c>
      <c r="BX51" s="263" t="s">
        <v>7275</v>
      </c>
      <c r="BY51" s="263" t="s">
        <v>7275</v>
      </c>
      <c r="BZ51" s="263" t="s">
        <v>7275</v>
      </c>
      <c r="CA51" s="263" t="s">
        <v>7275</v>
      </c>
      <c r="CB51" s="263" t="s">
        <v>7275</v>
      </c>
      <c r="CC51" s="263">
        <v>4.5999999999999996</v>
      </c>
      <c r="CD51" s="263">
        <v>4.3</v>
      </c>
      <c r="CE51" s="263">
        <v>4.2</v>
      </c>
      <c r="CF51" s="263">
        <v>4.2</v>
      </c>
      <c r="CG51" s="263">
        <v>4.2</v>
      </c>
      <c r="CH51" s="263">
        <v>4.2</v>
      </c>
      <c r="CI51" s="263">
        <v>4.2</v>
      </c>
      <c r="CJ51" s="263">
        <v>4.2</v>
      </c>
      <c r="CK51" s="263">
        <v>4.3</v>
      </c>
      <c r="CL51" s="263">
        <v>4.3</v>
      </c>
      <c r="CM51" s="263">
        <v>4.3</v>
      </c>
      <c r="CN51" s="263">
        <v>4.3</v>
      </c>
      <c r="CO51" s="263">
        <v>4.3</v>
      </c>
      <c r="CP51" s="263">
        <v>4.3</v>
      </c>
      <c r="CQ51" s="263">
        <f>_xlfn.IFNA(VLOOKUP(C51,'INFORM Severity - hidden'!$C$5:$G$300,5,FALSE),"-")</f>
        <v>4.4000000000000004</v>
      </c>
    </row>
    <row r="52" spans="1:95">
      <c r="C52" t="s">
        <v>7313</v>
      </c>
      <c r="D52" s="263" t="str">
        <f t="shared" si="0"/>
        <v>-</v>
      </c>
      <c r="E52" s="263" t="s">
        <v>7275</v>
      </c>
      <c r="F52" s="263">
        <v>7.8</v>
      </c>
      <c r="G52" s="263">
        <v>7.7</v>
      </c>
      <c r="H52" s="263">
        <v>8</v>
      </c>
      <c r="I52" s="263">
        <v>8</v>
      </c>
      <c r="J52" s="263">
        <v>7.9</v>
      </c>
      <c r="K52" s="263">
        <v>8</v>
      </c>
      <c r="L52" s="263">
        <v>7.8</v>
      </c>
      <c r="M52" s="263">
        <v>7.8</v>
      </c>
      <c r="N52" s="263">
        <v>7.9</v>
      </c>
      <c r="O52" s="263">
        <v>7.9</v>
      </c>
      <c r="P52" s="263">
        <v>7.9</v>
      </c>
      <c r="Q52" s="263">
        <v>7.9</v>
      </c>
      <c r="R52" s="263">
        <v>7.9</v>
      </c>
      <c r="S52" s="263">
        <v>7.3</v>
      </c>
      <c r="T52" s="263">
        <v>7.3</v>
      </c>
      <c r="U52" s="263">
        <v>7.2</v>
      </c>
      <c r="V52" s="263">
        <v>7.3</v>
      </c>
      <c r="W52" s="263">
        <v>7.3</v>
      </c>
      <c r="X52" s="263">
        <v>7.4</v>
      </c>
      <c r="Y52" s="263">
        <v>7.4</v>
      </c>
      <c r="Z52" s="263">
        <v>7.4</v>
      </c>
      <c r="AA52" s="263">
        <v>7.4</v>
      </c>
      <c r="AB52" s="263">
        <v>7.4</v>
      </c>
      <c r="AC52" s="263">
        <v>7.3</v>
      </c>
      <c r="AD52" s="263">
        <v>7.3</v>
      </c>
      <c r="AE52" s="263">
        <v>7.3</v>
      </c>
      <c r="AF52" s="263">
        <v>7.3</v>
      </c>
      <c r="AG52" s="263">
        <v>8.1</v>
      </c>
      <c r="AH52" s="263">
        <v>8.4</v>
      </c>
      <c r="AI52" s="263">
        <v>8.4</v>
      </c>
      <c r="AJ52" s="263">
        <v>8.4</v>
      </c>
      <c r="AK52" s="263">
        <v>8.4</v>
      </c>
      <c r="AL52" s="263">
        <v>8.4</v>
      </c>
      <c r="AM52" s="263">
        <v>8.4</v>
      </c>
      <c r="AN52" s="263">
        <v>8.4</v>
      </c>
      <c r="AO52" s="263">
        <v>8.4</v>
      </c>
      <c r="AP52" s="263">
        <v>8.4</v>
      </c>
      <c r="AQ52" s="263">
        <v>8.4</v>
      </c>
      <c r="AR52" s="263">
        <v>8.4</v>
      </c>
      <c r="AS52" s="263">
        <v>8.1999999999999993</v>
      </c>
      <c r="AT52" s="263">
        <v>8.1</v>
      </c>
      <c r="AU52" s="263">
        <v>8.1</v>
      </c>
      <c r="AV52" s="263">
        <v>8.1</v>
      </c>
      <c r="AW52" s="263">
        <v>7.8</v>
      </c>
      <c r="AX52" s="263">
        <v>7.9</v>
      </c>
      <c r="AY52" s="263">
        <v>7.9</v>
      </c>
      <c r="AZ52" s="263">
        <v>8</v>
      </c>
      <c r="BA52" s="263">
        <v>8</v>
      </c>
      <c r="BB52" s="263">
        <v>7.9</v>
      </c>
      <c r="BC52" s="263">
        <v>7.9</v>
      </c>
      <c r="BD52" s="263">
        <v>7.9</v>
      </c>
      <c r="BE52" s="263">
        <v>7.9</v>
      </c>
      <c r="BF52" s="263">
        <v>7.9</v>
      </c>
      <c r="BG52" s="263">
        <v>8.1</v>
      </c>
      <c r="BH52" s="263">
        <v>8.1</v>
      </c>
      <c r="BI52" s="263">
        <v>8.1</v>
      </c>
      <c r="BJ52" s="263">
        <v>8.4</v>
      </c>
      <c r="BK52" s="263">
        <v>8.1999999999999993</v>
      </c>
      <c r="BL52" s="263">
        <v>8</v>
      </c>
      <c r="BM52" s="263">
        <v>8.1999999999999993</v>
      </c>
      <c r="BN52" s="263">
        <v>8.1</v>
      </c>
      <c r="BO52" s="263">
        <v>8.1</v>
      </c>
      <c r="BP52" s="263">
        <v>8</v>
      </c>
      <c r="BQ52" s="263">
        <v>8</v>
      </c>
      <c r="BR52" s="263">
        <v>7.9</v>
      </c>
      <c r="BS52" s="263">
        <v>7.9</v>
      </c>
      <c r="BT52" s="263">
        <v>7.9</v>
      </c>
      <c r="BU52" s="263">
        <v>7.9</v>
      </c>
      <c r="BV52" s="263">
        <v>7.9</v>
      </c>
      <c r="BW52" s="263">
        <v>7.8</v>
      </c>
      <c r="BX52" s="263">
        <v>7.8</v>
      </c>
      <c r="BY52" s="263">
        <v>7.8</v>
      </c>
      <c r="BZ52" s="263">
        <v>7.8</v>
      </c>
      <c r="CA52" s="263">
        <v>7.7</v>
      </c>
      <c r="CB52" s="263">
        <v>7.7</v>
      </c>
      <c r="CC52" s="263">
        <v>7.6</v>
      </c>
      <c r="CD52" s="263">
        <v>7.6</v>
      </c>
      <c r="CE52" s="263">
        <v>7.6</v>
      </c>
      <c r="CF52" s="263">
        <v>8</v>
      </c>
      <c r="CG52" s="263">
        <v>8</v>
      </c>
      <c r="CH52" s="263">
        <v>8</v>
      </c>
      <c r="CI52" s="263">
        <v>8</v>
      </c>
      <c r="CJ52" s="263">
        <v>8</v>
      </c>
      <c r="CK52" s="263">
        <v>8</v>
      </c>
      <c r="CL52" s="263">
        <v>8</v>
      </c>
      <c r="CM52" s="263">
        <v>8</v>
      </c>
      <c r="CN52" s="263" t="s">
        <v>7275</v>
      </c>
      <c r="CO52" s="263" t="s">
        <v>7275</v>
      </c>
      <c r="CP52" s="263" t="s">
        <v>7275</v>
      </c>
      <c r="CQ52" s="263" t="str">
        <f>_xlfn.IFNA(VLOOKUP(C52,'INFORM Severity - hidden'!$C$5:$G$300,5,FALSE),"-")</f>
        <v>-</v>
      </c>
    </row>
    <row r="53" spans="1:95">
      <c r="C53" t="s">
        <v>7314</v>
      </c>
      <c r="D53" s="263" t="str">
        <f t="shared" si="0"/>
        <v>-</v>
      </c>
      <c r="E53" s="263" t="s">
        <v>7275</v>
      </c>
      <c r="F53" s="263">
        <v>7.1</v>
      </c>
      <c r="G53" s="263">
        <v>7.1</v>
      </c>
      <c r="H53" s="263">
        <v>7.4</v>
      </c>
      <c r="I53" s="263">
        <v>7.4</v>
      </c>
      <c r="J53" s="263">
        <v>7.5</v>
      </c>
      <c r="K53" s="263">
        <v>7.6</v>
      </c>
      <c r="L53" s="263">
        <v>7.4</v>
      </c>
      <c r="M53" s="263">
        <v>7.4</v>
      </c>
      <c r="N53" s="263">
        <v>7.3</v>
      </c>
      <c r="O53" s="263">
        <v>7.3</v>
      </c>
      <c r="P53" s="263">
        <v>7.2</v>
      </c>
      <c r="Q53" s="263">
        <v>7.2</v>
      </c>
      <c r="R53" s="263">
        <v>7.2</v>
      </c>
      <c r="S53" s="263">
        <v>7.1</v>
      </c>
      <c r="T53" s="263">
        <v>7.1</v>
      </c>
      <c r="U53" s="263">
        <v>7.1</v>
      </c>
      <c r="V53" s="263">
        <v>7</v>
      </c>
      <c r="W53" s="263">
        <v>7</v>
      </c>
      <c r="X53" s="263">
        <v>6.4</v>
      </c>
      <c r="Y53" s="263">
        <v>6.4</v>
      </c>
      <c r="Z53" s="263">
        <v>6.4</v>
      </c>
      <c r="AA53" s="263">
        <v>6.6</v>
      </c>
      <c r="AB53" s="263">
        <v>6.6</v>
      </c>
      <c r="AC53" s="263">
        <v>6.6</v>
      </c>
      <c r="AD53" s="263">
        <v>6.4</v>
      </c>
      <c r="AE53" s="263">
        <v>6.4</v>
      </c>
      <c r="AF53" s="263">
        <v>6.4</v>
      </c>
      <c r="AG53" s="263">
        <v>6.4</v>
      </c>
      <c r="AH53" s="263">
        <v>6.5</v>
      </c>
      <c r="AI53" s="263">
        <v>6.5</v>
      </c>
      <c r="AJ53" s="263">
        <v>6.5</v>
      </c>
      <c r="AK53" s="263">
        <v>6.5</v>
      </c>
      <c r="AL53" s="263">
        <v>7.1</v>
      </c>
      <c r="AM53" s="263">
        <v>7.1</v>
      </c>
      <c r="AN53" s="263">
        <v>7.1</v>
      </c>
      <c r="AO53" s="263">
        <v>7.1</v>
      </c>
      <c r="AP53" s="263">
        <v>7.1</v>
      </c>
      <c r="AQ53" s="263">
        <v>7.1</v>
      </c>
      <c r="AR53" s="263">
        <v>7.1</v>
      </c>
      <c r="AS53" s="263">
        <v>7.2</v>
      </c>
      <c r="AT53" s="263">
        <v>7.2</v>
      </c>
      <c r="AU53" s="263">
        <v>7.2</v>
      </c>
      <c r="AV53" s="263">
        <v>6.9</v>
      </c>
      <c r="AW53" s="263">
        <v>6.9</v>
      </c>
      <c r="AX53" s="263">
        <v>6.8</v>
      </c>
      <c r="AY53" s="263">
        <v>6.8</v>
      </c>
      <c r="AZ53" s="263">
        <v>6.8</v>
      </c>
      <c r="BA53" s="263">
        <v>6.8</v>
      </c>
      <c r="BB53" s="263">
        <v>6.8</v>
      </c>
      <c r="BC53" s="263">
        <v>6.8</v>
      </c>
      <c r="BD53" s="263">
        <v>6.8</v>
      </c>
      <c r="BE53" s="263">
        <v>6.9</v>
      </c>
      <c r="BF53" s="263">
        <v>6.9</v>
      </c>
      <c r="BG53" s="263">
        <v>7</v>
      </c>
      <c r="BH53" s="263">
        <v>7.1</v>
      </c>
      <c r="BI53" s="263">
        <v>7.2</v>
      </c>
      <c r="BJ53" s="263">
        <v>7.2</v>
      </c>
      <c r="BK53" s="263">
        <v>7</v>
      </c>
      <c r="BL53" s="263">
        <v>7</v>
      </c>
      <c r="BM53" s="263">
        <v>7.2</v>
      </c>
      <c r="BN53" s="263">
        <v>7</v>
      </c>
      <c r="BO53" s="263">
        <v>6.9</v>
      </c>
      <c r="BP53" s="263">
        <v>6.8</v>
      </c>
      <c r="BQ53" s="263">
        <v>6.8</v>
      </c>
      <c r="BR53" s="263">
        <v>6.9</v>
      </c>
      <c r="BS53" s="263">
        <v>6.9</v>
      </c>
      <c r="BT53" s="263">
        <v>6.9</v>
      </c>
      <c r="BU53" s="263">
        <v>6.8</v>
      </c>
      <c r="BV53" s="263">
        <v>6.8</v>
      </c>
      <c r="BW53" s="263">
        <v>6.8</v>
      </c>
      <c r="BX53" s="263">
        <v>6.8</v>
      </c>
      <c r="BY53" s="263">
        <v>6.7</v>
      </c>
      <c r="BZ53" s="263">
        <v>6.8</v>
      </c>
      <c r="CA53" s="263">
        <v>6.9</v>
      </c>
      <c r="CB53" s="263">
        <v>6.9</v>
      </c>
      <c r="CC53" s="263">
        <v>6.9</v>
      </c>
      <c r="CD53" s="263">
        <v>6.9</v>
      </c>
      <c r="CE53" s="263">
        <v>7</v>
      </c>
      <c r="CF53" s="263">
        <v>7.4</v>
      </c>
      <c r="CG53" s="263">
        <v>7.4</v>
      </c>
      <c r="CH53" s="263">
        <v>7.5</v>
      </c>
      <c r="CI53" s="263">
        <v>7.2</v>
      </c>
      <c r="CJ53" s="263">
        <v>7.2</v>
      </c>
      <c r="CK53" s="263">
        <v>7.2</v>
      </c>
      <c r="CL53" s="263">
        <v>7.2</v>
      </c>
      <c r="CM53" s="263">
        <v>7.3</v>
      </c>
      <c r="CN53" s="263" t="s">
        <v>7275</v>
      </c>
      <c r="CO53" s="263" t="s">
        <v>7275</v>
      </c>
      <c r="CP53" s="263" t="s">
        <v>7275</v>
      </c>
      <c r="CQ53" s="263" t="str">
        <f>_xlfn.IFNA(VLOOKUP(C53,'INFORM Severity - hidden'!$C$5:$G$300,5,FALSE),"-")</f>
        <v>-</v>
      </c>
    </row>
    <row r="54" spans="1:95">
      <c r="C54" t="s">
        <v>7315</v>
      </c>
      <c r="D54" s="263" t="str">
        <f t="shared" si="0"/>
        <v>-</v>
      </c>
      <c r="E54" s="263" t="s">
        <v>7275</v>
      </c>
      <c r="F54" s="263">
        <v>6.6</v>
      </c>
      <c r="G54" s="263">
        <v>6.6</v>
      </c>
      <c r="H54" s="263">
        <v>7</v>
      </c>
      <c r="I54" s="263">
        <v>7</v>
      </c>
      <c r="J54" s="263">
        <v>6.9</v>
      </c>
      <c r="K54" s="263">
        <v>7</v>
      </c>
      <c r="L54" s="263">
        <v>7.1</v>
      </c>
      <c r="M54" s="263">
        <v>7.1</v>
      </c>
      <c r="N54" s="263">
        <v>7.2</v>
      </c>
      <c r="O54" s="263">
        <v>7.1</v>
      </c>
      <c r="P54" s="263">
        <v>7.1</v>
      </c>
      <c r="Q54" s="263">
        <v>7.1</v>
      </c>
      <c r="R54" s="263">
        <v>7.1</v>
      </c>
      <c r="S54" s="263">
        <v>6.2</v>
      </c>
      <c r="T54" s="263">
        <v>6.1</v>
      </c>
      <c r="U54" s="263">
        <v>6</v>
      </c>
      <c r="V54" s="263">
        <v>6.1</v>
      </c>
      <c r="W54" s="263">
        <v>6.1</v>
      </c>
      <c r="X54" s="263">
        <v>6.8</v>
      </c>
      <c r="Y54" s="263">
        <v>6.8</v>
      </c>
      <c r="Z54" s="263">
        <v>6.8</v>
      </c>
      <c r="AA54" s="263">
        <v>6.8</v>
      </c>
      <c r="AB54" s="263">
        <v>6.8</v>
      </c>
      <c r="AC54" s="263">
        <v>6.5</v>
      </c>
      <c r="AD54" s="263">
        <v>6.8</v>
      </c>
      <c r="AE54" s="263">
        <v>6.8</v>
      </c>
      <c r="AF54" s="263">
        <v>6.8</v>
      </c>
      <c r="AG54" s="263">
        <v>6.8</v>
      </c>
      <c r="AH54" s="263">
        <v>6.9</v>
      </c>
      <c r="AI54" s="263">
        <v>6.9</v>
      </c>
      <c r="AJ54" s="263">
        <v>6.9</v>
      </c>
      <c r="AK54" s="263">
        <v>6.9</v>
      </c>
      <c r="AL54" s="263">
        <v>7</v>
      </c>
      <c r="AM54" s="263">
        <v>7</v>
      </c>
      <c r="AN54" s="263">
        <v>7</v>
      </c>
      <c r="AO54" s="263">
        <v>7</v>
      </c>
      <c r="AP54" s="263">
        <v>7</v>
      </c>
      <c r="AQ54" s="263">
        <v>7.4</v>
      </c>
      <c r="AR54" s="263">
        <v>7.4</v>
      </c>
      <c r="AS54" s="263">
        <v>7.1</v>
      </c>
      <c r="AT54" s="263">
        <v>7.1</v>
      </c>
      <c r="AU54" s="263">
        <v>7.2</v>
      </c>
      <c r="AV54" s="263">
        <v>7.1</v>
      </c>
      <c r="AW54" s="263">
        <v>7.1</v>
      </c>
      <c r="AX54" s="263">
        <v>7.3</v>
      </c>
      <c r="AY54" s="263">
        <v>7.3</v>
      </c>
      <c r="AZ54" s="263">
        <v>7.3</v>
      </c>
      <c r="BA54" s="263">
        <v>7.3</v>
      </c>
      <c r="BB54" s="263">
        <v>7.2</v>
      </c>
      <c r="BC54" s="263">
        <v>7.2</v>
      </c>
      <c r="BD54" s="263">
        <v>7.3</v>
      </c>
      <c r="BE54" s="263">
        <v>7.3</v>
      </c>
      <c r="BF54" s="263">
        <v>7.3</v>
      </c>
      <c r="BG54" s="263">
        <v>7.2</v>
      </c>
      <c r="BH54" s="263">
        <v>7.1</v>
      </c>
      <c r="BI54" s="263">
        <v>7.2</v>
      </c>
      <c r="BJ54" s="263">
        <v>7.2</v>
      </c>
      <c r="BK54" s="263">
        <v>7</v>
      </c>
      <c r="BL54" s="263">
        <v>7</v>
      </c>
      <c r="BM54" s="263">
        <v>7.2</v>
      </c>
      <c r="BN54" s="263">
        <v>7</v>
      </c>
      <c r="BO54" s="263">
        <v>7</v>
      </c>
      <c r="BP54" s="263">
        <v>7.1</v>
      </c>
      <c r="BQ54" s="263">
        <v>7.1</v>
      </c>
      <c r="BR54" s="263">
        <v>7.1</v>
      </c>
      <c r="BS54" s="263">
        <v>7.1</v>
      </c>
      <c r="BT54" s="263">
        <v>7.1</v>
      </c>
      <c r="BU54" s="263">
        <v>7.1</v>
      </c>
      <c r="BV54" s="263">
        <v>7.1</v>
      </c>
      <c r="BW54" s="263">
        <v>7.1</v>
      </c>
      <c r="BX54" s="263">
        <v>7.1</v>
      </c>
      <c r="BY54" s="263">
        <v>7.1</v>
      </c>
      <c r="BZ54" s="263">
        <v>7.3</v>
      </c>
      <c r="CA54" s="263">
        <v>7.3</v>
      </c>
      <c r="CB54" s="263">
        <v>7.3</v>
      </c>
      <c r="CC54" s="263">
        <v>7.2</v>
      </c>
      <c r="CD54" s="263">
        <v>7.1</v>
      </c>
      <c r="CE54" s="263">
        <v>7.1</v>
      </c>
      <c r="CF54" s="263">
        <v>7.5</v>
      </c>
      <c r="CG54" s="263">
        <v>7.5</v>
      </c>
      <c r="CH54" s="263">
        <v>7.5</v>
      </c>
      <c r="CI54" s="263">
        <v>7.4</v>
      </c>
      <c r="CJ54" s="263">
        <v>7.4</v>
      </c>
      <c r="CK54" s="263">
        <v>7.4</v>
      </c>
      <c r="CL54" s="263">
        <v>7.4</v>
      </c>
      <c r="CM54" s="263">
        <v>7.4</v>
      </c>
      <c r="CN54" s="263" t="s">
        <v>7275</v>
      </c>
      <c r="CO54" s="263" t="s">
        <v>7275</v>
      </c>
      <c r="CP54" s="263" t="s">
        <v>7275</v>
      </c>
      <c r="CQ54" s="263" t="str">
        <f>_xlfn.IFNA(VLOOKUP(C54,'INFORM Severity - hidden'!$C$5:$G$300,5,FALSE),"-")</f>
        <v>-</v>
      </c>
    </row>
    <row r="55" spans="1:95">
      <c r="C55" t="s">
        <v>7316</v>
      </c>
      <c r="D55" s="263" t="str">
        <f t="shared" si="0"/>
        <v>-</v>
      </c>
      <c r="E55" s="263" t="s">
        <v>7275</v>
      </c>
      <c r="F55" s="263">
        <v>6.4</v>
      </c>
      <c r="G55" s="263">
        <v>6.4</v>
      </c>
      <c r="H55" s="263">
        <v>6.1</v>
      </c>
      <c r="I55" s="263">
        <v>6.1</v>
      </c>
      <c r="J55" s="263">
        <v>6.1</v>
      </c>
      <c r="K55" s="263">
        <v>6.1</v>
      </c>
      <c r="L55" s="263">
        <v>5.4</v>
      </c>
      <c r="M55" s="263">
        <v>5.4</v>
      </c>
      <c r="N55" s="263">
        <v>5.0999999999999996</v>
      </c>
      <c r="O55" s="263">
        <v>5</v>
      </c>
      <c r="P55" s="263">
        <v>5</v>
      </c>
      <c r="Q55" s="263">
        <v>5.0999999999999996</v>
      </c>
      <c r="R55" s="263">
        <v>5.0999999999999996</v>
      </c>
      <c r="S55" s="263">
        <v>5.0999999999999996</v>
      </c>
      <c r="T55" s="263">
        <v>5.0999999999999996</v>
      </c>
      <c r="U55" s="263">
        <v>5.0999999999999996</v>
      </c>
      <c r="V55" s="263">
        <v>5.0999999999999996</v>
      </c>
      <c r="W55" s="263">
        <v>5.0999999999999996</v>
      </c>
      <c r="X55" s="263">
        <v>5.0999999999999996</v>
      </c>
      <c r="Y55" s="263">
        <v>5.0999999999999996</v>
      </c>
      <c r="Z55" s="263">
        <v>5.0999999999999996</v>
      </c>
      <c r="AA55" s="263">
        <v>5.2</v>
      </c>
      <c r="AB55" s="263">
        <v>5.2</v>
      </c>
      <c r="AC55" s="263">
        <v>5.6</v>
      </c>
      <c r="AD55" s="263">
        <v>5.6</v>
      </c>
      <c r="AE55" s="263">
        <v>5.6</v>
      </c>
      <c r="AF55" s="263">
        <v>5.6</v>
      </c>
      <c r="AG55" s="263">
        <v>5.6</v>
      </c>
      <c r="AH55" s="263">
        <v>5.6</v>
      </c>
      <c r="AI55" s="263">
        <v>5.6</v>
      </c>
      <c r="AJ55" s="263">
        <v>5.6</v>
      </c>
      <c r="AK55" s="263">
        <v>5.6</v>
      </c>
      <c r="AL55" s="263">
        <v>5.7</v>
      </c>
      <c r="AM55" s="263">
        <v>5.7</v>
      </c>
      <c r="AN55" s="263">
        <v>5.7</v>
      </c>
      <c r="AO55" s="263">
        <v>5.7</v>
      </c>
      <c r="AP55" s="263">
        <v>5.7</v>
      </c>
      <c r="AQ55" s="263">
        <v>6.1</v>
      </c>
      <c r="AR55" s="263">
        <v>6.1</v>
      </c>
      <c r="AS55" s="263">
        <v>5.9</v>
      </c>
      <c r="AT55" s="263">
        <v>5.9</v>
      </c>
      <c r="AU55" s="263">
        <v>5.6</v>
      </c>
      <c r="AV55" s="263">
        <v>5.6</v>
      </c>
      <c r="AW55" s="263">
        <v>5.6</v>
      </c>
      <c r="AX55" s="263">
        <v>5.7</v>
      </c>
      <c r="AY55" s="263">
        <v>5.7</v>
      </c>
      <c r="AZ55" s="263">
        <v>5.7</v>
      </c>
      <c r="BA55" s="263">
        <v>5.7</v>
      </c>
      <c r="BB55" s="263">
        <v>5.7</v>
      </c>
      <c r="BC55" s="263">
        <v>5.7</v>
      </c>
      <c r="BD55" s="263">
        <v>5.7</v>
      </c>
      <c r="BE55" s="263">
        <v>5.6</v>
      </c>
      <c r="BF55" s="263">
        <v>5.6</v>
      </c>
      <c r="BG55" s="263">
        <v>5.4</v>
      </c>
      <c r="BH55" s="263">
        <v>5.4</v>
      </c>
      <c r="BI55" s="263">
        <v>5.4</v>
      </c>
      <c r="BJ55" s="263">
        <v>5.4</v>
      </c>
      <c r="BK55" s="263">
        <v>5.5</v>
      </c>
      <c r="BL55" s="263">
        <v>5.4</v>
      </c>
      <c r="BM55" s="263">
        <v>5.4</v>
      </c>
      <c r="BN55" s="263">
        <v>5.6</v>
      </c>
      <c r="BO55" s="263">
        <v>5.6</v>
      </c>
      <c r="BP55" s="263">
        <v>5.5</v>
      </c>
      <c r="BQ55" s="263">
        <v>5.5</v>
      </c>
      <c r="BR55" s="263">
        <v>5.5</v>
      </c>
      <c r="BS55" s="263">
        <v>5.5</v>
      </c>
      <c r="BT55" s="263">
        <v>5.5</v>
      </c>
      <c r="BU55" s="263">
        <v>5.5</v>
      </c>
      <c r="BV55" s="263">
        <v>5.4</v>
      </c>
      <c r="BW55" s="263">
        <v>5.4</v>
      </c>
      <c r="BX55" s="263">
        <v>5.3</v>
      </c>
      <c r="BY55" s="263">
        <v>5.3</v>
      </c>
      <c r="BZ55" s="263">
        <v>5.3</v>
      </c>
      <c r="CA55" s="263">
        <v>5.6</v>
      </c>
      <c r="CB55" s="263">
        <v>5.6</v>
      </c>
      <c r="CC55" s="263">
        <v>5.6</v>
      </c>
      <c r="CD55" s="263">
        <v>5.0999999999999996</v>
      </c>
      <c r="CE55" s="263">
        <v>5.4</v>
      </c>
      <c r="CF55" s="263">
        <v>5.4</v>
      </c>
      <c r="CG55" s="263">
        <v>5.4</v>
      </c>
      <c r="CH55" s="263">
        <v>5.4</v>
      </c>
      <c r="CI55" s="263">
        <v>5.3</v>
      </c>
      <c r="CJ55" s="263">
        <v>5.3</v>
      </c>
      <c r="CK55" s="263">
        <v>5.3</v>
      </c>
      <c r="CL55" s="263">
        <v>5.3</v>
      </c>
      <c r="CM55" s="263">
        <v>5.3</v>
      </c>
      <c r="CN55" s="263" t="s">
        <v>7275</v>
      </c>
      <c r="CO55" s="263" t="s">
        <v>7275</v>
      </c>
      <c r="CP55" s="263" t="s">
        <v>7275</v>
      </c>
      <c r="CQ55" s="263" t="str">
        <f>_xlfn.IFNA(VLOOKUP(C55,'INFORM Severity - hidden'!$C$5:$G$300,5,FALSE),"-")</f>
        <v>-</v>
      </c>
    </row>
    <row r="56" spans="1:95">
      <c r="A56" t="s">
        <v>237</v>
      </c>
      <c r="B56" t="s">
        <v>235</v>
      </c>
      <c r="C56" t="s">
        <v>236</v>
      </c>
      <c r="D56" s="263" t="str">
        <f t="shared" si="0"/>
        <v>Increasing</v>
      </c>
      <c r="E56" s="263" t="s">
        <v>7275</v>
      </c>
      <c r="F56" s="263" t="s">
        <v>7275</v>
      </c>
      <c r="G56" s="263" t="s">
        <v>7275</v>
      </c>
      <c r="H56" s="263" t="s">
        <v>7275</v>
      </c>
      <c r="I56" s="263" t="s">
        <v>7275</v>
      </c>
      <c r="J56" s="263" t="s">
        <v>7275</v>
      </c>
      <c r="K56" s="263" t="s">
        <v>7275</v>
      </c>
      <c r="L56" s="263" t="s">
        <v>7275</v>
      </c>
      <c r="M56" s="263" t="s">
        <v>7275</v>
      </c>
      <c r="N56" s="263" t="s">
        <v>7275</v>
      </c>
      <c r="O56" s="263" t="s">
        <v>7275</v>
      </c>
      <c r="P56" s="263" t="s">
        <v>7275</v>
      </c>
      <c r="Q56" s="263" t="s">
        <v>7275</v>
      </c>
      <c r="R56" s="263" t="s">
        <v>7275</v>
      </c>
      <c r="S56" s="263" t="s">
        <v>7275</v>
      </c>
      <c r="T56" s="263" t="s">
        <v>7275</v>
      </c>
      <c r="U56" s="263" t="s">
        <v>7275</v>
      </c>
      <c r="V56" s="263" t="s">
        <v>7275</v>
      </c>
      <c r="W56" s="263" t="s">
        <v>7275</v>
      </c>
      <c r="X56" s="263" t="s">
        <v>7275</v>
      </c>
      <c r="Y56" s="263" t="s">
        <v>7275</v>
      </c>
      <c r="Z56" s="263" t="s">
        <v>7275</v>
      </c>
      <c r="AA56" s="263" t="s">
        <v>7275</v>
      </c>
      <c r="AB56" s="263" t="s">
        <v>7275</v>
      </c>
      <c r="AC56" s="263" t="s">
        <v>7275</v>
      </c>
      <c r="AD56" s="263" t="s">
        <v>7275</v>
      </c>
      <c r="AE56" s="263" t="s">
        <v>7275</v>
      </c>
      <c r="AF56" s="263" t="s">
        <v>7275</v>
      </c>
      <c r="AG56" s="263" t="s">
        <v>7275</v>
      </c>
      <c r="AH56" s="263" t="s">
        <v>7275</v>
      </c>
      <c r="AI56" s="263" t="s">
        <v>7275</v>
      </c>
      <c r="AJ56" s="263" t="s">
        <v>7275</v>
      </c>
      <c r="AK56" s="263" t="s">
        <v>7275</v>
      </c>
      <c r="AL56" s="263" t="s">
        <v>7275</v>
      </c>
      <c r="AM56" s="263" t="s">
        <v>7275</v>
      </c>
      <c r="AN56" s="263" t="s">
        <v>7275</v>
      </c>
      <c r="AO56" s="263" t="s">
        <v>7275</v>
      </c>
      <c r="AP56" s="263" t="s">
        <v>7275</v>
      </c>
      <c r="AQ56" s="263" t="s">
        <v>7275</v>
      </c>
      <c r="AR56" s="263" t="s">
        <v>7275</v>
      </c>
      <c r="AS56" s="263" t="s">
        <v>7275</v>
      </c>
      <c r="AT56" s="263" t="s">
        <v>7275</v>
      </c>
      <c r="AU56" s="263" t="s">
        <v>7275</v>
      </c>
      <c r="AV56" s="263" t="s">
        <v>7275</v>
      </c>
      <c r="AW56" s="263" t="s">
        <v>7275</v>
      </c>
      <c r="AX56" s="263" t="s">
        <v>7275</v>
      </c>
      <c r="AY56" s="263" t="s">
        <v>7275</v>
      </c>
      <c r="AZ56" s="263" t="s">
        <v>7275</v>
      </c>
      <c r="BA56" s="263" t="s">
        <v>7275</v>
      </c>
      <c r="BB56" s="263" t="s">
        <v>7275</v>
      </c>
      <c r="BC56" s="263" t="s">
        <v>7275</v>
      </c>
      <c r="BD56" s="263" t="s">
        <v>7275</v>
      </c>
      <c r="BE56" s="263" t="s">
        <v>7275</v>
      </c>
      <c r="BF56" s="263" t="s">
        <v>7275</v>
      </c>
      <c r="BG56" s="263" t="s">
        <v>7275</v>
      </c>
      <c r="BH56" s="263" t="s">
        <v>7275</v>
      </c>
      <c r="BI56" s="263" t="s">
        <v>7275</v>
      </c>
      <c r="BJ56" s="263" t="s">
        <v>7275</v>
      </c>
      <c r="BK56" s="263" t="s">
        <v>7275</v>
      </c>
      <c r="BL56" s="263" t="s">
        <v>7275</v>
      </c>
      <c r="BM56" s="263" t="s">
        <v>7275</v>
      </c>
      <c r="BN56" s="263" t="s">
        <v>7275</v>
      </c>
      <c r="BO56" s="263" t="s">
        <v>7275</v>
      </c>
      <c r="BP56" s="263" t="s">
        <v>7275</v>
      </c>
      <c r="BQ56" s="263" t="s">
        <v>7275</v>
      </c>
      <c r="BR56" s="263" t="s">
        <v>7275</v>
      </c>
      <c r="BS56" s="263" t="s">
        <v>7275</v>
      </c>
      <c r="BT56" s="263" t="s">
        <v>7275</v>
      </c>
      <c r="BU56" s="263" t="s">
        <v>7275</v>
      </c>
      <c r="BV56" s="263" t="s">
        <v>7275</v>
      </c>
      <c r="BW56" s="263" t="s">
        <v>7275</v>
      </c>
      <c r="BX56" s="263" t="s">
        <v>7275</v>
      </c>
      <c r="BY56" s="263" t="s">
        <v>7275</v>
      </c>
      <c r="BZ56" s="263" t="s">
        <v>7275</v>
      </c>
      <c r="CA56" s="263" t="s">
        <v>7275</v>
      </c>
      <c r="CB56" s="263" t="s">
        <v>7275</v>
      </c>
      <c r="CC56" s="263" t="s">
        <v>7275</v>
      </c>
      <c r="CD56" s="263" t="s">
        <v>7275</v>
      </c>
      <c r="CE56" s="263" t="s">
        <v>7275</v>
      </c>
      <c r="CF56" s="263" t="s">
        <v>7275</v>
      </c>
      <c r="CG56" s="263" t="s">
        <v>7275</v>
      </c>
      <c r="CH56" s="263" t="s">
        <v>7275</v>
      </c>
      <c r="CI56" s="263" t="s">
        <v>7275</v>
      </c>
      <c r="CJ56" s="263" t="s">
        <v>7275</v>
      </c>
      <c r="CK56" s="263" t="s">
        <v>7275</v>
      </c>
      <c r="CL56" s="263" t="s">
        <v>7275</v>
      </c>
      <c r="CM56" s="263" t="s">
        <v>7275</v>
      </c>
      <c r="CN56" s="263">
        <v>7.9</v>
      </c>
      <c r="CO56" s="263">
        <v>7.9</v>
      </c>
      <c r="CP56" s="263">
        <v>8.1999999999999993</v>
      </c>
      <c r="CQ56" s="263">
        <f>_xlfn.IFNA(VLOOKUP(C56,'INFORM Severity - hidden'!$C$5:$G$300,5,FALSE),"-")</f>
        <v>8.1999999999999993</v>
      </c>
    </row>
    <row r="57" spans="1:95">
      <c r="A57" t="s">
        <v>972</v>
      </c>
      <c r="B57" t="s">
        <v>970</v>
      </c>
      <c r="C57" t="s">
        <v>971</v>
      </c>
      <c r="D57" s="263" t="str">
        <f t="shared" si="0"/>
        <v>Increasing</v>
      </c>
      <c r="E57" s="263" t="s">
        <v>7275</v>
      </c>
      <c r="F57" s="263">
        <v>8.6999999999999993</v>
      </c>
      <c r="G57" s="263">
        <v>8.6999999999999993</v>
      </c>
      <c r="H57" s="263">
        <v>8.8000000000000007</v>
      </c>
      <c r="I57" s="263">
        <v>8.6999999999999993</v>
      </c>
      <c r="J57" s="263">
        <v>8.6999999999999993</v>
      </c>
      <c r="K57" s="263">
        <v>8.6999999999999993</v>
      </c>
      <c r="L57" s="263">
        <v>8.6999999999999993</v>
      </c>
      <c r="M57" s="263">
        <v>8.6999999999999993</v>
      </c>
      <c r="N57" s="263">
        <v>8.6999999999999993</v>
      </c>
      <c r="O57" s="263">
        <v>8.8000000000000007</v>
      </c>
      <c r="P57" s="263">
        <v>8.8000000000000007</v>
      </c>
      <c r="Q57" s="263">
        <v>8.8000000000000007</v>
      </c>
      <c r="R57" s="263">
        <v>8.5</v>
      </c>
      <c r="S57" s="263">
        <v>8.6999999999999993</v>
      </c>
      <c r="T57" s="263">
        <v>8.6999999999999993</v>
      </c>
      <c r="U57" s="263">
        <v>8.6999999999999993</v>
      </c>
      <c r="V57" s="263">
        <v>8.6999999999999993</v>
      </c>
      <c r="W57" s="263">
        <v>8.8000000000000007</v>
      </c>
      <c r="X57" s="263">
        <v>8.8000000000000007</v>
      </c>
      <c r="Y57" s="263">
        <v>8.8000000000000007</v>
      </c>
      <c r="Z57" s="263">
        <v>9</v>
      </c>
      <c r="AA57" s="263">
        <v>8.9</v>
      </c>
      <c r="AB57" s="263">
        <v>8.9</v>
      </c>
      <c r="AC57" s="263">
        <v>8.9</v>
      </c>
      <c r="AD57" s="263">
        <v>8.9</v>
      </c>
      <c r="AE57" s="263">
        <v>8.9</v>
      </c>
      <c r="AF57" s="263">
        <v>8.9</v>
      </c>
      <c r="AG57" s="263">
        <v>8.9</v>
      </c>
      <c r="AH57" s="263">
        <v>9</v>
      </c>
      <c r="AI57" s="263">
        <v>9</v>
      </c>
      <c r="AJ57" s="263">
        <v>9</v>
      </c>
      <c r="AK57" s="263">
        <v>9</v>
      </c>
      <c r="AL57" s="263">
        <v>9</v>
      </c>
      <c r="AM57" s="263">
        <v>9</v>
      </c>
      <c r="AN57" s="263">
        <v>9</v>
      </c>
      <c r="AO57" s="263">
        <v>9.1999999999999993</v>
      </c>
      <c r="AP57" s="263">
        <v>9.3000000000000007</v>
      </c>
      <c r="AQ57" s="263">
        <v>9.3000000000000007</v>
      </c>
      <c r="AR57" s="263">
        <v>9.1</v>
      </c>
      <c r="AS57" s="263">
        <v>9.1</v>
      </c>
      <c r="AT57" s="263">
        <v>8.8000000000000007</v>
      </c>
      <c r="AU57" s="263">
        <v>8.6999999999999993</v>
      </c>
      <c r="AV57" s="263">
        <v>8.6999999999999993</v>
      </c>
      <c r="AW57" s="263">
        <v>8.6999999999999993</v>
      </c>
      <c r="AX57" s="263">
        <v>8.8000000000000007</v>
      </c>
      <c r="AY57" s="263">
        <v>8.8000000000000007</v>
      </c>
      <c r="AZ57" s="263">
        <v>8.8000000000000007</v>
      </c>
      <c r="BA57" s="263">
        <v>8.8000000000000007</v>
      </c>
      <c r="BB57" s="263">
        <v>9.3000000000000007</v>
      </c>
      <c r="BC57" s="263">
        <v>9.3000000000000007</v>
      </c>
      <c r="BD57" s="263">
        <v>9.3000000000000007</v>
      </c>
      <c r="BE57" s="263">
        <v>9.1999999999999993</v>
      </c>
      <c r="BF57" s="263">
        <v>9.1999999999999993</v>
      </c>
      <c r="BG57" s="263">
        <v>8.9</v>
      </c>
      <c r="BH57" s="263">
        <v>9.1</v>
      </c>
      <c r="BI57" s="263">
        <v>9.1</v>
      </c>
      <c r="BJ57" s="263">
        <v>9</v>
      </c>
      <c r="BK57" s="263">
        <v>9.1999999999999993</v>
      </c>
      <c r="BL57" s="263">
        <v>9.1999999999999993</v>
      </c>
      <c r="BM57" s="263">
        <v>9.4</v>
      </c>
      <c r="BN57" s="263">
        <v>9.1999999999999993</v>
      </c>
      <c r="BO57" s="263">
        <v>9.1999999999999993</v>
      </c>
      <c r="BP57" s="263">
        <v>9.1</v>
      </c>
      <c r="BQ57" s="263">
        <v>9.1</v>
      </c>
      <c r="BR57" s="263">
        <v>9</v>
      </c>
      <c r="BS57" s="263">
        <v>9</v>
      </c>
      <c r="BT57" s="263">
        <v>9</v>
      </c>
      <c r="BU57" s="263">
        <v>9</v>
      </c>
      <c r="BV57" s="263">
        <v>9</v>
      </c>
      <c r="BW57" s="263">
        <v>9</v>
      </c>
      <c r="BX57" s="263">
        <v>9</v>
      </c>
      <c r="BY57" s="263">
        <v>9</v>
      </c>
      <c r="BZ57" s="263">
        <v>8.6</v>
      </c>
      <c r="CA57" s="263">
        <v>8.8000000000000007</v>
      </c>
      <c r="CB57" s="263">
        <v>8.8000000000000007</v>
      </c>
      <c r="CC57" s="263">
        <v>8.8000000000000007</v>
      </c>
      <c r="CD57" s="263">
        <v>8.9</v>
      </c>
      <c r="CE57" s="263">
        <v>8.9</v>
      </c>
      <c r="CF57" s="263">
        <v>8.9</v>
      </c>
      <c r="CG57" s="263">
        <v>8.9</v>
      </c>
      <c r="CH57" s="263">
        <v>8.9</v>
      </c>
      <c r="CI57" s="263">
        <v>9</v>
      </c>
      <c r="CJ57" s="263">
        <v>9</v>
      </c>
      <c r="CK57" s="263">
        <v>9</v>
      </c>
      <c r="CL57" s="263">
        <v>9.1</v>
      </c>
      <c r="CM57" s="263">
        <v>9.1</v>
      </c>
      <c r="CN57" s="263">
        <v>9.1</v>
      </c>
      <c r="CO57" s="263">
        <v>9.1</v>
      </c>
      <c r="CP57" s="263">
        <v>9.1999999999999993</v>
      </c>
      <c r="CQ57" s="263">
        <f>_xlfn.IFNA(VLOOKUP(C57,'INFORM Severity - hidden'!$C$5:$G$300,5,FALSE),"-")</f>
        <v>9.1999999999999993</v>
      </c>
    </row>
    <row r="58" spans="1:95">
      <c r="C58" t="s">
        <v>7317</v>
      </c>
      <c r="D58" s="263" t="str">
        <f t="shared" si="0"/>
        <v>-</v>
      </c>
      <c r="E58" s="263" t="s">
        <v>7275</v>
      </c>
      <c r="F58" s="263" t="s">
        <v>7275</v>
      </c>
      <c r="G58" s="263" t="s">
        <v>7275</v>
      </c>
      <c r="H58" s="263" t="s">
        <v>7275</v>
      </c>
      <c r="I58" s="263" t="s">
        <v>7275</v>
      </c>
      <c r="J58" s="263" t="s">
        <v>7275</v>
      </c>
      <c r="K58" s="263" t="s">
        <v>7275</v>
      </c>
      <c r="L58" s="263" t="s">
        <v>7275</v>
      </c>
      <c r="M58" s="263" t="s">
        <v>7275</v>
      </c>
      <c r="N58" s="263" t="s">
        <v>7275</v>
      </c>
      <c r="O58" s="263" t="s">
        <v>7275</v>
      </c>
      <c r="P58" s="263">
        <v>5.3</v>
      </c>
      <c r="Q58" s="263">
        <v>5.3</v>
      </c>
      <c r="R58" s="263">
        <v>5.0999999999999996</v>
      </c>
      <c r="S58" s="263">
        <v>5.3</v>
      </c>
      <c r="T58" s="263">
        <v>5.3</v>
      </c>
      <c r="U58" s="263" t="s">
        <v>7275</v>
      </c>
      <c r="V58" s="263" t="s">
        <v>7275</v>
      </c>
      <c r="W58" s="263" t="s">
        <v>7275</v>
      </c>
      <c r="X58" s="263" t="s">
        <v>7275</v>
      </c>
      <c r="Y58" s="263" t="s">
        <v>7275</v>
      </c>
      <c r="Z58" s="263" t="s">
        <v>7275</v>
      </c>
      <c r="AA58" s="263" t="s">
        <v>7275</v>
      </c>
      <c r="AB58" s="263" t="s">
        <v>7275</v>
      </c>
      <c r="AC58" s="263" t="s">
        <v>7275</v>
      </c>
      <c r="AD58" s="263" t="s">
        <v>7275</v>
      </c>
      <c r="AE58" s="263" t="s">
        <v>7275</v>
      </c>
      <c r="AF58" s="263" t="s">
        <v>7275</v>
      </c>
      <c r="AG58" s="263" t="s">
        <v>7275</v>
      </c>
      <c r="AH58" s="263" t="s">
        <v>7275</v>
      </c>
      <c r="AI58" s="263" t="s">
        <v>7275</v>
      </c>
      <c r="AJ58" s="263" t="s">
        <v>7275</v>
      </c>
      <c r="AK58" s="263" t="s">
        <v>7275</v>
      </c>
      <c r="AL58" s="263" t="s">
        <v>7275</v>
      </c>
      <c r="AM58" s="263" t="s">
        <v>7275</v>
      </c>
      <c r="AN58" s="263" t="s">
        <v>7275</v>
      </c>
      <c r="AO58" s="263" t="s">
        <v>7275</v>
      </c>
      <c r="AP58" s="263" t="s">
        <v>7275</v>
      </c>
      <c r="AQ58" s="263" t="s">
        <v>7275</v>
      </c>
      <c r="AR58" s="263" t="s">
        <v>7275</v>
      </c>
      <c r="AS58" s="263" t="s">
        <v>7275</v>
      </c>
      <c r="AT58" s="263" t="s">
        <v>7275</v>
      </c>
      <c r="AU58" s="263" t="s">
        <v>7275</v>
      </c>
      <c r="AV58" s="263" t="s">
        <v>7275</v>
      </c>
      <c r="AW58" s="263" t="s">
        <v>7275</v>
      </c>
      <c r="AX58" s="263" t="s">
        <v>7275</v>
      </c>
      <c r="AY58" s="263" t="s">
        <v>7275</v>
      </c>
      <c r="AZ58" s="263" t="s">
        <v>7275</v>
      </c>
      <c r="BA58" s="263" t="s">
        <v>7275</v>
      </c>
      <c r="BB58" s="263" t="s">
        <v>7275</v>
      </c>
      <c r="BC58" s="263" t="s">
        <v>7275</v>
      </c>
      <c r="BD58" s="263" t="s">
        <v>7275</v>
      </c>
      <c r="BE58" s="263" t="s">
        <v>7275</v>
      </c>
      <c r="BF58" s="263" t="s">
        <v>7275</v>
      </c>
      <c r="BG58" s="263" t="s">
        <v>7275</v>
      </c>
      <c r="BH58" s="263" t="s">
        <v>7275</v>
      </c>
      <c r="BI58" s="263" t="s">
        <v>7275</v>
      </c>
      <c r="BJ58" s="263" t="s">
        <v>7275</v>
      </c>
      <c r="BK58" s="263" t="s">
        <v>7275</v>
      </c>
      <c r="BL58" s="263" t="s">
        <v>7275</v>
      </c>
      <c r="BM58" s="263" t="s">
        <v>7275</v>
      </c>
      <c r="BN58" s="263" t="s">
        <v>7275</v>
      </c>
      <c r="BO58" s="263" t="s">
        <v>7275</v>
      </c>
      <c r="BP58" s="263" t="s">
        <v>7275</v>
      </c>
      <c r="BQ58" s="263" t="s">
        <v>7275</v>
      </c>
      <c r="BR58" s="263" t="s">
        <v>7275</v>
      </c>
      <c r="BS58" s="263" t="s">
        <v>7275</v>
      </c>
      <c r="BT58" s="263" t="s">
        <v>7275</v>
      </c>
      <c r="BU58" s="263" t="s">
        <v>7275</v>
      </c>
      <c r="BV58" s="263" t="s">
        <v>7275</v>
      </c>
      <c r="BW58" s="263" t="s">
        <v>7275</v>
      </c>
      <c r="BX58" s="263" t="s">
        <v>7275</v>
      </c>
      <c r="BY58" s="263" t="s">
        <v>7275</v>
      </c>
      <c r="BZ58" s="263" t="s">
        <v>7275</v>
      </c>
      <c r="CA58" s="263" t="s">
        <v>7275</v>
      </c>
      <c r="CB58" s="263" t="s">
        <v>7275</v>
      </c>
      <c r="CC58" s="263" t="s">
        <v>7275</v>
      </c>
      <c r="CD58" s="263" t="s">
        <v>7275</v>
      </c>
      <c r="CE58" s="263" t="s">
        <v>7275</v>
      </c>
      <c r="CF58" s="263" t="s">
        <v>7275</v>
      </c>
      <c r="CG58" s="263" t="s">
        <v>7275</v>
      </c>
      <c r="CH58" s="263" t="s">
        <v>7275</v>
      </c>
      <c r="CI58" s="263" t="s">
        <v>7275</v>
      </c>
      <c r="CJ58" s="263" t="s">
        <v>7275</v>
      </c>
      <c r="CK58" s="263" t="s">
        <v>7275</v>
      </c>
      <c r="CL58" s="263" t="s">
        <v>7275</v>
      </c>
      <c r="CM58" s="263" t="s">
        <v>7275</v>
      </c>
      <c r="CN58" s="263" t="s">
        <v>7275</v>
      </c>
      <c r="CO58" s="263" t="s">
        <v>7275</v>
      </c>
      <c r="CP58" s="263" t="s">
        <v>7275</v>
      </c>
      <c r="CQ58" s="263" t="str">
        <f>_xlfn.IFNA(VLOOKUP(C58,'INFORM Severity - hidden'!$C$5:$G$300,5,FALSE),"-")</f>
        <v>-</v>
      </c>
    </row>
    <row r="59" spans="1:95">
      <c r="C59" t="s">
        <v>7318</v>
      </c>
      <c r="D59" s="263" t="str">
        <f t="shared" si="0"/>
        <v>-</v>
      </c>
      <c r="E59" s="263" t="s">
        <v>7275</v>
      </c>
      <c r="F59" s="263" t="s">
        <v>7275</v>
      </c>
      <c r="G59" s="263" t="s">
        <v>7275</v>
      </c>
      <c r="H59" s="263" t="s">
        <v>7275</v>
      </c>
      <c r="I59" s="263" t="s">
        <v>7275</v>
      </c>
      <c r="J59" s="263" t="s">
        <v>7275</v>
      </c>
      <c r="K59" s="263" t="s">
        <v>7275</v>
      </c>
      <c r="L59" s="263" t="s">
        <v>7275</v>
      </c>
      <c r="M59" s="263" t="s">
        <v>7275</v>
      </c>
      <c r="N59" s="263" t="s">
        <v>7275</v>
      </c>
      <c r="O59" s="263" t="s">
        <v>7275</v>
      </c>
      <c r="P59" s="263" t="s">
        <v>7275</v>
      </c>
      <c r="Q59" s="263" t="s">
        <v>7275</v>
      </c>
      <c r="R59" s="263" t="s">
        <v>7275</v>
      </c>
      <c r="S59" s="263" t="s">
        <v>7275</v>
      </c>
      <c r="T59" s="263" t="s">
        <v>7275</v>
      </c>
      <c r="U59" s="263" t="s">
        <v>7275</v>
      </c>
      <c r="V59" s="263">
        <v>5.2</v>
      </c>
      <c r="W59" s="263">
        <v>5.7</v>
      </c>
      <c r="X59" s="263">
        <v>5.7</v>
      </c>
      <c r="Y59" s="263">
        <v>5.7</v>
      </c>
      <c r="Z59" s="263">
        <v>5.7</v>
      </c>
      <c r="AA59" s="263">
        <v>5.7</v>
      </c>
      <c r="AB59" s="263">
        <v>5.7</v>
      </c>
      <c r="AC59" s="263">
        <v>5.7</v>
      </c>
      <c r="AD59" s="263" t="s">
        <v>7275</v>
      </c>
      <c r="AE59" s="263" t="s">
        <v>7275</v>
      </c>
      <c r="AF59" s="263" t="s">
        <v>7275</v>
      </c>
      <c r="AG59" s="263" t="s">
        <v>7275</v>
      </c>
      <c r="AH59" s="263" t="s">
        <v>7275</v>
      </c>
      <c r="AI59" s="263" t="s">
        <v>7275</v>
      </c>
      <c r="AJ59" s="263" t="s">
        <v>7275</v>
      </c>
      <c r="AK59" s="263" t="s">
        <v>7275</v>
      </c>
      <c r="AL59" s="263" t="s">
        <v>7275</v>
      </c>
      <c r="AM59" s="263" t="s">
        <v>7275</v>
      </c>
      <c r="AN59" s="263" t="s">
        <v>7275</v>
      </c>
      <c r="AO59" s="263" t="s">
        <v>7275</v>
      </c>
      <c r="AP59" s="263" t="s">
        <v>7275</v>
      </c>
      <c r="AQ59" s="263" t="s">
        <v>7275</v>
      </c>
      <c r="AR59" s="263" t="s">
        <v>7275</v>
      </c>
      <c r="AS59" s="263" t="s">
        <v>7275</v>
      </c>
      <c r="AT59" s="263" t="s">
        <v>7275</v>
      </c>
      <c r="AU59" s="263" t="s">
        <v>7275</v>
      </c>
      <c r="AV59" s="263" t="s">
        <v>7275</v>
      </c>
      <c r="AW59" s="263" t="s">
        <v>7275</v>
      </c>
      <c r="AX59" s="263" t="s">
        <v>7275</v>
      </c>
      <c r="AY59" s="263" t="s">
        <v>7275</v>
      </c>
      <c r="AZ59" s="263" t="s">
        <v>7275</v>
      </c>
      <c r="BA59" s="263" t="s">
        <v>7275</v>
      </c>
      <c r="BB59" s="263" t="s">
        <v>7275</v>
      </c>
      <c r="BC59" s="263" t="s">
        <v>7275</v>
      </c>
      <c r="BD59" s="263" t="s">
        <v>7275</v>
      </c>
      <c r="BE59" s="263" t="s">
        <v>7275</v>
      </c>
      <c r="BF59" s="263" t="s">
        <v>7275</v>
      </c>
      <c r="BG59" s="263" t="s">
        <v>7275</v>
      </c>
      <c r="BH59" s="263" t="s">
        <v>7275</v>
      </c>
      <c r="BI59" s="263" t="s">
        <v>7275</v>
      </c>
      <c r="BJ59" s="263" t="s">
        <v>7275</v>
      </c>
      <c r="BK59" s="263" t="s">
        <v>7275</v>
      </c>
      <c r="BL59" s="263" t="s">
        <v>7275</v>
      </c>
      <c r="BM59" s="263" t="s">
        <v>7275</v>
      </c>
      <c r="BN59" s="263" t="s">
        <v>7275</v>
      </c>
      <c r="BO59" s="263" t="s">
        <v>7275</v>
      </c>
      <c r="BP59" s="263" t="s">
        <v>7275</v>
      </c>
      <c r="BQ59" s="263" t="s">
        <v>7275</v>
      </c>
      <c r="BR59" s="263" t="s">
        <v>7275</v>
      </c>
      <c r="BS59" s="263" t="s">
        <v>7275</v>
      </c>
      <c r="BT59" s="263" t="s">
        <v>7275</v>
      </c>
      <c r="BU59" s="263" t="s">
        <v>7275</v>
      </c>
      <c r="BV59" s="263" t="s">
        <v>7275</v>
      </c>
      <c r="BW59" s="263" t="s">
        <v>7275</v>
      </c>
      <c r="BX59" s="263" t="s">
        <v>7275</v>
      </c>
      <c r="BY59" s="263" t="s">
        <v>7275</v>
      </c>
      <c r="BZ59" s="263" t="s">
        <v>7275</v>
      </c>
      <c r="CA59" s="263" t="s">
        <v>7275</v>
      </c>
      <c r="CB59" s="263" t="s">
        <v>7275</v>
      </c>
      <c r="CC59" s="263" t="s">
        <v>7275</v>
      </c>
      <c r="CD59" s="263" t="s">
        <v>7275</v>
      </c>
      <c r="CE59" s="263" t="s">
        <v>7275</v>
      </c>
      <c r="CF59" s="263" t="s">
        <v>7275</v>
      </c>
      <c r="CG59" s="263" t="s">
        <v>7275</v>
      </c>
      <c r="CH59" s="263" t="s">
        <v>7275</v>
      </c>
      <c r="CI59" s="263" t="s">
        <v>7275</v>
      </c>
      <c r="CJ59" s="263" t="s">
        <v>7275</v>
      </c>
      <c r="CK59" s="263" t="s">
        <v>7275</v>
      </c>
      <c r="CL59" s="263" t="s">
        <v>7275</v>
      </c>
      <c r="CM59" s="263" t="s">
        <v>7275</v>
      </c>
      <c r="CN59" s="263" t="s">
        <v>7275</v>
      </c>
      <c r="CO59" s="263" t="s">
        <v>7275</v>
      </c>
      <c r="CP59" s="263" t="s">
        <v>7275</v>
      </c>
      <c r="CQ59" s="263" t="str">
        <f>_xlfn.IFNA(VLOOKUP(C59,'INFORM Severity - hidden'!$C$5:$G$300,5,FALSE),"-")</f>
        <v>-</v>
      </c>
    </row>
    <row r="60" spans="1:95">
      <c r="C60" t="s">
        <v>7319</v>
      </c>
      <c r="D60" s="263" t="str">
        <f t="shared" si="0"/>
        <v>-</v>
      </c>
      <c r="E60" s="263" t="s">
        <v>7275</v>
      </c>
      <c r="F60" s="263" t="s">
        <v>7275</v>
      </c>
      <c r="G60" s="263" t="s">
        <v>7275</v>
      </c>
      <c r="H60" s="263" t="s">
        <v>7275</v>
      </c>
      <c r="I60" s="263" t="s">
        <v>7275</v>
      </c>
      <c r="J60" s="263" t="s">
        <v>7275</v>
      </c>
      <c r="K60" s="263" t="s">
        <v>7275</v>
      </c>
      <c r="L60" s="263" t="s">
        <v>7275</v>
      </c>
      <c r="M60" s="263" t="s">
        <v>7275</v>
      </c>
      <c r="N60" s="263" t="s">
        <v>7275</v>
      </c>
      <c r="O60" s="263" t="s">
        <v>7275</v>
      </c>
      <c r="P60" s="263" t="s">
        <v>7275</v>
      </c>
      <c r="Q60" s="263" t="s">
        <v>7275</v>
      </c>
      <c r="R60" s="263" t="s">
        <v>7275</v>
      </c>
      <c r="S60" s="263" t="s">
        <v>7275</v>
      </c>
      <c r="T60" s="263" t="s">
        <v>7275</v>
      </c>
      <c r="U60" s="263" t="s">
        <v>7275</v>
      </c>
      <c r="V60" s="263" t="s">
        <v>7275</v>
      </c>
      <c r="W60" s="263" t="s">
        <v>7275</v>
      </c>
      <c r="X60" s="263" t="s">
        <v>7275</v>
      </c>
      <c r="Y60" s="263" t="s">
        <v>7275</v>
      </c>
      <c r="Z60" s="263" t="s">
        <v>7275</v>
      </c>
      <c r="AA60" s="263" t="s">
        <v>7275</v>
      </c>
      <c r="AB60" s="263" t="s">
        <v>7275</v>
      </c>
      <c r="AC60" s="263">
        <v>6.6</v>
      </c>
      <c r="AD60" s="263">
        <v>6.6</v>
      </c>
      <c r="AE60" s="263">
        <v>6.6</v>
      </c>
      <c r="AF60" s="263">
        <v>6.6</v>
      </c>
      <c r="AG60" s="263">
        <v>6.6</v>
      </c>
      <c r="AH60" s="263">
        <v>6.8</v>
      </c>
      <c r="AI60" s="263">
        <v>6.8</v>
      </c>
      <c r="AJ60" s="263">
        <v>6.8</v>
      </c>
      <c r="AK60" s="263">
        <v>6.8</v>
      </c>
      <c r="AL60" s="263">
        <v>6.8</v>
      </c>
      <c r="AM60" s="263">
        <v>6.8</v>
      </c>
      <c r="AN60" s="263">
        <v>6.8</v>
      </c>
      <c r="AO60" s="263">
        <v>6.8</v>
      </c>
      <c r="AP60" s="263">
        <v>6.8</v>
      </c>
      <c r="AQ60" s="263">
        <v>6.8</v>
      </c>
      <c r="AR60" s="263">
        <v>6.8</v>
      </c>
      <c r="AS60" s="263">
        <v>6.7</v>
      </c>
      <c r="AT60" s="263">
        <v>5.0999999999999996</v>
      </c>
      <c r="AU60" s="263">
        <v>5.0999999999999996</v>
      </c>
      <c r="AV60" s="263">
        <v>4.4000000000000004</v>
      </c>
      <c r="AW60" s="263">
        <v>4.4000000000000004</v>
      </c>
      <c r="AX60" s="263">
        <v>4.4000000000000004</v>
      </c>
      <c r="AY60" s="263">
        <v>4.4000000000000004</v>
      </c>
      <c r="AZ60" s="263">
        <v>4.5</v>
      </c>
      <c r="BA60" s="263">
        <v>4.5</v>
      </c>
      <c r="BB60" s="263">
        <v>4.5</v>
      </c>
      <c r="BC60" s="263">
        <v>4.5999999999999996</v>
      </c>
      <c r="BD60" s="263">
        <v>4.7</v>
      </c>
      <c r="BE60" s="263">
        <v>4.9000000000000004</v>
      </c>
      <c r="BF60" s="263">
        <v>4.9000000000000004</v>
      </c>
      <c r="BG60" s="263">
        <v>4.9000000000000004</v>
      </c>
      <c r="BH60" s="263">
        <v>4.9000000000000004</v>
      </c>
      <c r="BI60" s="263">
        <v>4.9000000000000004</v>
      </c>
      <c r="BJ60" s="263">
        <v>4.8</v>
      </c>
      <c r="BK60" s="263">
        <v>4.9000000000000004</v>
      </c>
      <c r="BL60" s="263">
        <v>4.9000000000000004</v>
      </c>
      <c r="BM60" s="263">
        <v>5</v>
      </c>
      <c r="BN60" s="263">
        <v>4.9000000000000004</v>
      </c>
      <c r="BO60" s="263">
        <v>4.9000000000000004</v>
      </c>
      <c r="BP60" s="263">
        <v>5.6</v>
      </c>
      <c r="BQ60" s="263">
        <v>5.6</v>
      </c>
      <c r="BR60" s="263">
        <v>5.6</v>
      </c>
      <c r="BS60" s="263">
        <v>5.6</v>
      </c>
      <c r="BT60" s="263">
        <v>5.6</v>
      </c>
      <c r="BU60" s="263">
        <v>5.6</v>
      </c>
      <c r="BV60" s="263">
        <v>5.4</v>
      </c>
      <c r="BW60" s="263">
        <v>5.4</v>
      </c>
      <c r="BX60" s="263">
        <v>5.4</v>
      </c>
      <c r="BY60" s="263">
        <v>5.4</v>
      </c>
      <c r="BZ60" s="263">
        <v>5.4</v>
      </c>
      <c r="CA60" s="263" t="s">
        <v>7275</v>
      </c>
      <c r="CB60" s="263" t="s">
        <v>7275</v>
      </c>
      <c r="CC60" s="263" t="s">
        <v>7275</v>
      </c>
      <c r="CD60" s="263" t="s">
        <v>7275</v>
      </c>
      <c r="CE60" s="263" t="s">
        <v>7275</v>
      </c>
      <c r="CF60" s="263" t="s">
        <v>7275</v>
      </c>
      <c r="CG60" s="263" t="s">
        <v>7275</v>
      </c>
      <c r="CH60" s="263" t="s">
        <v>7275</v>
      </c>
      <c r="CI60" s="263" t="s">
        <v>7275</v>
      </c>
      <c r="CJ60" s="263" t="s">
        <v>7275</v>
      </c>
      <c r="CK60" s="263" t="s">
        <v>7275</v>
      </c>
      <c r="CL60" s="263" t="s">
        <v>7275</v>
      </c>
      <c r="CM60" s="263" t="s">
        <v>7275</v>
      </c>
      <c r="CN60" s="263" t="s">
        <v>7275</v>
      </c>
      <c r="CO60" s="263" t="s">
        <v>7275</v>
      </c>
      <c r="CP60" s="263" t="s">
        <v>7275</v>
      </c>
      <c r="CQ60" s="263" t="str">
        <f>_xlfn.IFNA(VLOOKUP(C60,'INFORM Severity - hidden'!$C$5:$G$300,5,FALSE),"-")</f>
        <v>-</v>
      </c>
    </row>
    <row r="61" spans="1:95">
      <c r="C61" t="s">
        <v>7320</v>
      </c>
      <c r="D61" s="263" t="str">
        <f t="shared" si="0"/>
        <v>-</v>
      </c>
      <c r="E61" s="263" t="s">
        <v>7275</v>
      </c>
      <c r="F61" s="263">
        <v>5.0999999999999996</v>
      </c>
      <c r="G61" s="263">
        <v>5.0999999999999996</v>
      </c>
      <c r="H61" s="263">
        <v>4.7</v>
      </c>
      <c r="I61" s="263">
        <v>4.7</v>
      </c>
      <c r="J61" s="263">
        <v>4.7</v>
      </c>
      <c r="K61" s="263">
        <v>4.7</v>
      </c>
      <c r="L61" s="263">
        <v>4.7</v>
      </c>
      <c r="M61" s="263">
        <v>4.7</v>
      </c>
      <c r="N61" s="263">
        <v>4.7</v>
      </c>
      <c r="O61" s="263">
        <v>3.7</v>
      </c>
      <c r="P61" s="263">
        <v>3.9</v>
      </c>
      <c r="Q61" s="263">
        <v>3.9</v>
      </c>
      <c r="R61" s="263">
        <v>4</v>
      </c>
      <c r="S61" s="263">
        <v>3.8</v>
      </c>
      <c r="T61" s="263">
        <v>3.8</v>
      </c>
      <c r="U61" s="263">
        <v>3.8</v>
      </c>
      <c r="V61" s="263">
        <v>3.8</v>
      </c>
      <c r="W61" s="263">
        <v>3.8</v>
      </c>
      <c r="X61" s="263">
        <v>3.8</v>
      </c>
      <c r="Y61" s="263">
        <v>3.8</v>
      </c>
      <c r="Z61" s="263">
        <v>4.7</v>
      </c>
      <c r="AA61" s="263" t="s">
        <v>7275</v>
      </c>
      <c r="AB61" s="263" t="s">
        <v>7275</v>
      </c>
      <c r="AC61" s="263" t="s">
        <v>7275</v>
      </c>
      <c r="AD61" s="263" t="s">
        <v>7275</v>
      </c>
      <c r="AE61" s="263" t="s">
        <v>7275</v>
      </c>
      <c r="AF61" s="263" t="s">
        <v>7275</v>
      </c>
      <c r="AG61" s="263" t="s">
        <v>7275</v>
      </c>
      <c r="AH61" s="263" t="s">
        <v>7275</v>
      </c>
      <c r="AI61" s="263" t="s">
        <v>7275</v>
      </c>
      <c r="AJ61" s="263" t="s">
        <v>7275</v>
      </c>
      <c r="AK61" s="263" t="s">
        <v>7275</v>
      </c>
      <c r="AL61" s="263" t="s">
        <v>7275</v>
      </c>
      <c r="AM61" s="263" t="s">
        <v>7275</v>
      </c>
      <c r="AN61" s="263" t="s">
        <v>7275</v>
      </c>
      <c r="AO61" s="263" t="s">
        <v>7275</v>
      </c>
      <c r="AP61" s="263" t="s">
        <v>7275</v>
      </c>
      <c r="AQ61" s="263" t="s">
        <v>7275</v>
      </c>
      <c r="AR61" s="263" t="s">
        <v>7275</v>
      </c>
      <c r="AS61" s="263" t="s">
        <v>7275</v>
      </c>
      <c r="AT61" s="263" t="s">
        <v>7275</v>
      </c>
      <c r="AU61" s="263" t="s">
        <v>7275</v>
      </c>
      <c r="AV61" s="263" t="s">
        <v>7275</v>
      </c>
      <c r="AW61" s="263" t="s">
        <v>7275</v>
      </c>
      <c r="AX61" s="263" t="s">
        <v>7275</v>
      </c>
      <c r="AY61" s="263" t="s">
        <v>7275</v>
      </c>
      <c r="AZ61" s="263" t="s">
        <v>7275</v>
      </c>
      <c r="BA61" s="263" t="s">
        <v>7275</v>
      </c>
      <c r="BB61" s="263" t="s">
        <v>7275</v>
      </c>
      <c r="BC61" s="263" t="s">
        <v>7275</v>
      </c>
      <c r="BD61" s="263" t="s">
        <v>7275</v>
      </c>
      <c r="BE61" s="263" t="s">
        <v>7275</v>
      </c>
      <c r="BF61" s="263" t="s">
        <v>7275</v>
      </c>
      <c r="BG61" s="263" t="s">
        <v>7275</v>
      </c>
      <c r="BH61" s="263" t="s">
        <v>7275</v>
      </c>
      <c r="BI61" s="263" t="s">
        <v>7275</v>
      </c>
      <c r="BJ61" s="263" t="s">
        <v>7275</v>
      </c>
      <c r="BK61" s="263" t="s">
        <v>7275</v>
      </c>
      <c r="BL61" s="263" t="s">
        <v>7275</v>
      </c>
      <c r="BM61" s="263" t="s">
        <v>7275</v>
      </c>
      <c r="BN61" s="263" t="s">
        <v>7275</v>
      </c>
      <c r="BO61" s="263" t="s">
        <v>7275</v>
      </c>
      <c r="BP61" s="263" t="s">
        <v>7275</v>
      </c>
      <c r="BQ61" s="263" t="s">
        <v>7275</v>
      </c>
      <c r="BR61" s="263" t="s">
        <v>7275</v>
      </c>
      <c r="BS61" s="263" t="s">
        <v>7275</v>
      </c>
      <c r="BT61" s="263" t="s">
        <v>7275</v>
      </c>
      <c r="BU61" s="263" t="s">
        <v>7275</v>
      </c>
      <c r="BV61" s="263" t="s">
        <v>7275</v>
      </c>
      <c r="BW61" s="263" t="s">
        <v>7275</v>
      </c>
      <c r="BX61" s="263" t="s">
        <v>7275</v>
      </c>
      <c r="BY61" s="263" t="s">
        <v>7275</v>
      </c>
      <c r="BZ61" s="263" t="s">
        <v>7275</v>
      </c>
      <c r="CA61" s="263" t="s">
        <v>7275</v>
      </c>
      <c r="CB61" s="263" t="s">
        <v>7275</v>
      </c>
      <c r="CC61" s="263" t="s">
        <v>7275</v>
      </c>
      <c r="CD61" s="263" t="s">
        <v>7275</v>
      </c>
      <c r="CE61" s="263" t="s">
        <v>7275</v>
      </c>
      <c r="CF61" s="263" t="s">
        <v>7275</v>
      </c>
      <c r="CG61" s="263" t="s">
        <v>7275</v>
      </c>
      <c r="CH61" s="263" t="s">
        <v>7275</v>
      </c>
      <c r="CI61" s="263" t="s">
        <v>7275</v>
      </c>
      <c r="CJ61" s="263" t="s">
        <v>7275</v>
      </c>
      <c r="CK61" s="263" t="s">
        <v>7275</v>
      </c>
      <c r="CL61" s="263" t="s">
        <v>7275</v>
      </c>
      <c r="CM61" s="263" t="s">
        <v>7275</v>
      </c>
      <c r="CN61" s="263" t="s">
        <v>7275</v>
      </c>
      <c r="CO61" s="263" t="s">
        <v>7275</v>
      </c>
      <c r="CP61" s="263" t="s">
        <v>7275</v>
      </c>
      <c r="CQ61" s="263" t="str">
        <f>_xlfn.IFNA(VLOOKUP(C61,'INFORM Severity - hidden'!$C$5:$G$300,5,FALSE),"-")</f>
        <v>-</v>
      </c>
    </row>
    <row r="62" spans="1:95">
      <c r="C62" t="s">
        <v>7321</v>
      </c>
      <c r="D62" s="263" t="str">
        <f t="shared" si="0"/>
        <v>-</v>
      </c>
      <c r="E62" s="263" t="s">
        <v>7275</v>
      </c>
      <c r="F62" s="263" t="s">
        <v>7275</v>
      </c>
      <c r="G62" s="263" t="s">
        <v>7275</v>
      </c>
      <c r="H62" s="263" t="s">
        <v>7275</v>
      </c>
      <c r="I62" s="263" t="s">
        <v>7275</v>
      </c>
      <c r="J62" s="263" t="s">
        <v>7275</v>
      </c>
      <c r="K62" s="263" t="s">
        <v>7275</v>
      </c>
      <c r="L62" s="263" t="s">
        <v>7275</v>
      </c>
      <c r="M62" s="263" t="s">
        <v>7275</v>
      </c>
      <c r="N62" s="263" t="s">
        <v>7275</v>
      </c>
      <c r="O62" s="263" t="s">
        <v>7275</v>
      </c>
      <c r="P62" s="263" t="s">
        <v>7275</v>
      </c>
      <c r="Q62" s="263" t="s">
        <v>7275</v>
      </c>
      <c r="R62" s="263" t="s">
        <v>7275</v>
      </c>
      <c r="S62" s="263" t="s">
        <v>7275</v>
      </c>
      <c r="T62" s="263" t="s">
        <v>7275</v>
      </c>
      <c r="U62" s="263" t="s">
        <v>7275</v>
      </c>
      <c r="V62" s="263" t="s">
        <v>7275</v>
      </c>
      <c r="W62" s="263" t="s">
        <v>7275</v>
      </c>
      <c r="X62" s="263" t="s">
        <v>7275</v>
      </c>
      <c r="Y62" s="263" t="s">
        <v>7275</v>
      </c>
      <c r="Z62" s="263" t="s">
        <v>7275</v>
      </c>
      <c r="AA62" s="263">
        <v>4.5999999999999996</v>
      </c>
      <c r="AB62" s="263">
        <v>4.5999999999999996</v>
      </c>
      <c r="AC62" s="263">
        <v>4.5999999999999996</v>
      </c>
      <c r="AD62" s="263">
        <v>4.5999999999999996</v>
      </c>
      <c r="AE62" s="263" t="s">
        <v>7275</v>
      </c>
      <c r="AF62" s="263" t="s">
        <v>7275</v>
      </c>
      <c r="AG62" s="263" t="s">
        <v>7275</v>
      </c>
      <c r="AH62" s="263" t="s">
        <v>7275</v>
      </c>
      <c r="AI62" s="263" t="s">
        <v>7275</v>
      </c>
      <c r="AJ62" s="263" t="s">
        <v>7275</v>
      </c>
      <c r="AK62" s="263" t="s">
        <v>7275</v>
      </c>
      <c r="AL62" s="263" t="s">
        <v>7275</v>
      </c>
      <c r="AM62" s="263" t="s">
        <v>7275</v>
      </c>
      <c r="AN62" s="263" t="s">
        <v>7275</v>
      </c>
      <c r="AO62" s="263" t="s">
        <v>7275</v>
      </c>
      <c r="AP62" s="263" t="s">
        <v>7275</v>
      </c>
      <c r="AQ62" s="263" t="s">
        <v>7275</v>
      </c>
      <c r="AR62" s="263" t="s">
        <v>7275</v>
      </c>
      <c r="AS62" s="263" t="s">
        <v>7275</v>
      </c>
      <c r="AT62" s="263" t="s">
        <v>7275</v>
      </c>
      <c r="AU62" s="263" t="s">
        <v>7275</v>
      </c>
      <c r="AV62" s="263" t="s">
        <v>7275</v>
      </c>
      <c r="AW62" s="263" t="s">
        <v>7275</v>
      </c>
      <c r="AX62" s="263" t="s">
        <v>7275</v>
      </c>
      <c r="AY62" s="263" t="s">
        <v>7275</v>
      </c>
      <c r="AZ62" s="263" t="s">
        <v>7275</v>
      </c>
      <c r="BA62" s="263" t="s">
        <v>7275</v>
      </c>
      <c r="BB62" s="263" t="s">
        <v>7275</v>
      </c>
      <c r="BC62" s="263" t="s">
        <v>7275</v>
      </c>
      <c r="BD62" s="263" t="s">
        <v>7275</v>
      </c>
      <c r="BE62" s="263" t="s">
        <v>7275</v>
      </c>
      <c r="BF62" s="263" t="s">
        <v>7275</v>
      </c>
      <c r="BG62" s="263" t="s">
        <v>7275</v>
      </c>
      <c r="BH62" s="263" t="s">
        <v>7275</v>
      </c>
      <c r="BI62" s="263" t="s">
        <v>7275</v>
      </c>
      <c r="BJ62" s="263" t="s">
        <v>7275</v>
      </c>
      <c r="BK62" s="263" t="s">
        <v>7275</v>
      </c>
      <c r="BL62" s="263" t="s">
        <v>7275</v>
      </c>
      <c r="BM62" s="263" t="s">
        <v>7275</v>
      </c>
      <c r="BN62" s="263" t="s">
        <v>7275</v>
      </c>
      <c r="BO62" s="263" t="s">
        <v>7275</v>
      </c>
      <c r="BP62" s="263" t="s">
        <v>7275</v>
      </c>
      <c r="BQ62" s="263" t="s">
        <v>7275</v>
      </c>
      <c r="BR62" s="263" t="s">
        <v>7275</v>
      </c>
      <c r="BS62" s="263" t="s">
        <v>7275</v>
      </c>
      <c r="BT62" s="263" t="s">
        <v>7275</v>
      </c>
      <c r="BU62" s="263" t="s">
        <v>7275</v>
      </c>
      <c r="BV62" s="263" t="s">
        <v>7275</v>
      </c>
      <c r="BW62" s="263" t="s">
        <v>7275</v>
      </c>
      <c r="BX62" s="263" t="s">
        <v>7275</v>
      </c>
      <c r="BY62" s="263" t="s">
        <v>7275</v>
      </c>
      <c r="BZ62" s="263" t="s">
        <v>7275</v>
      </c>
      <c r="CA62" s="263" t="s">
        <v>7275</v>
      </c>
      <c r="CB62" s="263" t="s">
        <v>7275</v>
      </c>
      <c r="CC62" s="263" t="s">
        <v>7275</v>
      </c>
      <c r="CD62" s="263" t="s">
        <v>7275</v>
      </c>
      <c r="CE62" s="263" t="s">
        <v>7275</v>
      </c>
      <c r="CF62" s="263" t="s">
        <v>7275</v>
      </c>
      <c r="CG62" s="263" t="s">
        <v>7275</v>
      </c>
      <c r="CH62" s="263" t="s">
        <v>7275</v>
      </c>
      <c r="CI62" s="263" t="s">
        <v>7275</v>
      </c>
      <c r="CJ62" s="263" t="s">
        <v>7275</v>
      </c>
      <c r="CK62" s="263" t="s">
        <v>7275</v>
      </c>
      <c r="CL62" s="263" t="s">
        <v>7275</v>
      </c>
      <c r="CM62" s="263" t="s">
        <v>7275</v>
      </c>
      <c r="CN62" s="263" t="s">
        <v>7275</v>
      </c>
      <c r="CO62" s="263" t="s">
        <v>7275</v>
      </c>
      <c r="CP62" s="263" t="s">
        <v>7275</v>
      </c>
      <c r="CQ62" s="263" t="str">
        <f>_xlfn.IFNA(VLOOKUP(C62,'INFORM Severity - hidden'!$C$5:$G$300,5,FALSE),"-")</f>
        <v>-</v>
      </c>
    </row>
    <row r="63" spans="1:95">
      <c r="A63" t="s">
        <v>31</v>
      </c>
      <c r="B63" t="s">
        <v>981</v>
      </c>
      <c r="C63" t="s">
        <v>982</v>
      </c>
      <c r="D63" s="263" t="str">
        <f t="shared" si="0"/>
        <v>Increasing</v>
      </c>
      <c r="E63" s="263" t="s">
        <v>7275</v>
      </c>
      <c r="F63" s="263">
        <v>7.9</v>
      </c>
      <c r="G63" s="263">
        <v>7.9</v>
      </c>
      <c r="H63" s="263">
        <v>8.1</v>
      </c>
      <c r="I63" s="263">
        <v>8.1</v>
      </c>
      <c r="J63" s="263">
        <v>8.1</v>
      </c>
      <c r="K63" s="263">
        <v>8.1</v>
      </c>
      <c r="L63" s="263">
        <v>8.1</v>
      </c>
      <c r="M63" s="263">
        <v>8.1</v>
      </c>
      <c r="N63" s="263">
        <v>8.3000000000000007</v>
      </c>
      <c r="O63" s="263">
        <v>8.1</v>
      </c>
      <c r="P63" s="263">
        <v>8.1</v>
      </c>
      <c r="Q63" s="263">
        <v>8.1</v>
      </c>
      <c r="R63" s="263">
        <v>8</v>
      </c>
      <c r="S63" s="263">
        <v>8</v>
      </c>
      <c r="T63" s="263">
        <v>8.3000000000000007</v>
      </c>
      <c r="U63" s="263">
        <v>8.3000000000000007</v>
      </c>
      <c r="V63" s="263">
        <v>8.3000000000000007</v>
      </c>
      <c r="W63" s="263">
        <v>8.3000000000000007</v>
      </c>
      <c r="X63" s="263">
        <v>8.3000000000000007</v>
      </c>
      <c r="Y63" s="263">
        <v>8.3000000000000007</v>
      </c>
      <c r="Z63" s="263">
        <v>8.3000000000000007</v>
      </c>
      <c r="AA63" s="263">
        <v>8.1</v>
      </c>
      <c r="AB63" s="263">
        <v>8.1</v>
      </c>
      <c r="AC63" s="263">
        <v>8.1</v>
      </c>
      <c r="AD63" s="263">
        <v>8.1</v>
      </c>
      <c r="AE63" s="263">
        <v>8.1</v>
      </c>
      <c r="AF63" s="263">
        <v>8.1</v>
      </c>
      <c r="AG63" s="263">
        <v>8</v>
      </c>
      <c r="AH63" s="263">
        <v>8.1999999999999993</v>
      </c>
      <c r="AI63" s="263">
        <v>8.1999999999999993</v>
      </c>
      <c r="AJ63" s="263">
        <v>8.1999999999999993</v>
      </c>
      <c r="AK63" s="263">
        <v>8.1999999999999993</v>
      </c>
      <c r="AL63" s="263">
        <v>8.1999999999999993</v>
      </c>
      <c r="AM63" s="263">
        <v>8.1999999999999993</v>
      </c>
      <c r="AN63" s="263">
        <v>8.1999999999999993</v>
      </c>
      <c r="AO63" s="263">
        <v>8.1999999999999993</v>
      </c>
      <c r="AP63" s="263">
        <v>8.1999999999999993</v>
      </c>
      <c r="AQ63" s="263">
        <v>7.8</v>
      </c>
      <c r="AR63" s="263">
        <v>7.8</v>
      </c>
      <c r="AS63" s="263">
        <v>7.8</v>
      </c>
      <c r="AT63" s="263">
        <v>7.8</v>
      </c>
      <c r="AU63" s="263">
        <v>7.8</v>
      </c>
      <c r="AV63" s="263">
        <v>8</v>
      </c>
      <c r="AW63" s="263">
        <v>8</v>
      </c>
      <c r="AX63" s="263">
        <v>8</v>
      </c>
      <c r="AY63" s="263">
        <v>8</v>
      </c>
      <c r="AZ63" s="263">
        <v>8</v>
      </c>
      <c r="BA63" s="263">
        <v>8</v>
      </c>
      <c r="BB63" s="263">
        <v>8</v>
      </c>
      <c r="BC63" s="263">
        <v>8.1999999999999993</v>
      </c>
      <c r="BD63" s="263">
        <v>8.1999999999999993</v>
      </c>
      <c r="BE63" s="263">
        <v>8.1</v>
      </c>
      <c r="BF63" s="263">
        <v>8.1</v>
      </c>
      <c r="BG63" s="263">
        <v>8.1</v>
      </c>
      <c r="BH63" s="263">
        <v>8.1</v>
      </c>
      <c r="BI63" s="263">
        <v>7.9</v>
      </c>
      <c r="BJ63" s="263">
        <v>7.9</v>
      </c>
      <c r="BK63" s="263">
        <v>7.9</v>
      </c>
      <c r="BL63" s="263">
        <v>7.9</v>
      </c>
      <c r="BM63" s="263">
        <v>8</v>
      </c>
      <c r="BN63" s="263">
        <v>8</v>
      </c>
      <c r="BO63" s="263">
        <v>8</v>
      </c>
      <c r="BP63" s="263">
        <v>7.6</v>
      </c>
      <c r="BQ63" s="263">
        <v>7.6</v>
      </c>
      <c r="BR63" s="263">
        <v>7.5</v>
      </c>
      <c r="BS63" s="263">
        <v>8.1999999999999993</v>
      </c>
      <c r="BT63" s="263">
        <v>8.1999999999999993</v>
      </c>
      <c r="BU63" s="263">
        <v>8.1999999999999993</v>
      </c>
      <c r="BV63" s="263">
        <v>8.1999999999999993</v>
      </c>
      <c r="BW63" s="263">
        <v>8.1999999999999993</v>
      </c>
      <c r="BX63" s="263">
        <v>8.1999999999999993</v>
      </c>
      <c r="BY63" s="263">
        <v>8.1999999999999993</v>
      </c>
      <c r="BZ63" s="263">
        <v>8.1</v>
      </c>
      <c r="CA63" s="263">
        <v>8.1999999999999993</v>
      </c>
      <c r="CB63" s="263">
        <v>8.1999999999999993</v>
      </c>
      <c r="CC63" s="263">
        <v>8.3000000000000007</v>
      </c>
      <c r="CD63" s="263">
        <v>8.3000000000000007</v>
      </c>
      <c r="CE63" s="263">
        <v>8.3000000000000007</v>
      </c>
      <c r="CF63" s="263">
        <v>8.1999999999999993</v>
      </c>
      <c r="CG63" s="263">
        <v>8.3000000000000007</v>
      </c>
      <c r="CH63" s="263">
        <v>8.1999999999999993</v>
      </c>
      <c r="CI63" s="263">
        <v>8.3000000000000007</v>
      </c>
      <c r="CJ63" s="263">
        <v>8.4</v>
      </c>
      <c r="CK63" s="263">
        <v>8.4</v>
      </c>
      <c r="CL63" s="263">
        <v>8.4</v>
      </c>
      <c r="CM63" s="263">
        <v>8.3000000000000007</v>
      </c>
      <c r="CN63" s="263">
        <v>8.3000000000000007</v>
      </c>
      <c r="CO63" s="263">
        <v>8.3000000000000007</v>
      </c>
      <c r="CP63" s="263">
        <v>8.4</v>
      </c>
      <c r="CQ63" s="263">
        <f>_xlfn.IFNA(VLOOKUP(C63,'INFORM Severity - hidden'!$C$5:$G$300,5,FALSE),"-")</f>
        <v>8.4</v>
      </c>
    </row>
    <row r="64" spans="1:95">
      <c r="A64" t="s">
        <v>31</v>
      </c>
      <c r="B64" t="s">
        <v>29</v>
      </c>
      <c r="C64" t="s">
        <v>30</v>
      </c>
      <c r="D64" s="263" t="str">
        <f t="shared" si="0"/>
        <v>Increasing</v>
      </c>
      <c r="E64" s="263" t="s">
        <v>7275</v>
      </c>
      <c r="F64" s="263">
        <v>6.2</v>
      </c>
      <c r="G64" s="263">
        <v>6.2</v>
      </c>
      <c r="H64" s="263">
        <v>6.8</v>
      </c>
      <c r="I64" s="263">
        <v>6.8</v>
      </c>
      <c r="J64" s="263">
        <v>6.8</v>
      </c>
      <c r="K64" s="263">
        <v>6.8</v>
      </c>
      <c r="L64" s="263">
        <v>6.8</v>
      </c>
      <c r="M64" s="263">
        <v>6.8</v>
      </c>
      <c r="N64" s="263">
        <v>6.8</v>
      </c>
      <c r="O64" s="263">
        <v>6.6</v>
      </c>
      <c r="P64" s="263">
        <v>6.6</v>
      </c>
      <c r="Q64" s="263">
        <v>6.6</v>
      </c>
      <c r="R64" s="263">
        <v>6.9</v>
      </c>
      <c r="S64" s="263">
        <v>6.9</v>
      </c>
      <c r="T64" s="263">
        <v>6.9</v>
      </c>
      <c r="U64" s="263">
        <v>6.9</v>
      </c>
      <c r="V64" s="263">
        <v>6.9</v>
      </c>
      <c r="W64" s="263">
        <v>6.9</v>
      </c>
      <c r="X64" s="263">
        <v>6.9</v>
      </c>
      <c r="Y64" s="263">
        <v>6.9</v>
      </c>
      <c r="Z64" s="263">
        <v>6.9</v>
      </c>
      <c r="AA64" s="263">
        <v>6.9</v>
      </c>
      <c r="AB64" s="263">
        <v>6.8</v>
      </c>
      <c r="AC64" s="263">
        <v>6.9</v>
      </c>
      <c r="AD64" s="263">
        <v>6.9</v>
      </c>
      <c r="AE64" s="263">
        <v>6.9</v>
      </c>
      <c r="AF64" s="263">
        <v>6.9</v>
      </c>
      <c r="AG64" s="263">
        <v>6.9</v>
      </c>
      <c r="AH64" s="263">
        <v>6.9</v>
      </c>
      <c r="AI64" s="263">
        <v>6.9</v>
      </c>
      <c r="AJ64" s="263">
        <v>6.9</v>
      </c>
      <c r="AK64" s="263">
        <v>6.9</v>
      </c>
      <c r="AL64" s="263">
        <v>6.9</v>
      </c>
      <c r="AM64" s="263">
        <v>6.9</v>
      </c>
      <c r="AN64" s="263">
        <v>6.9</v>
      </c>
      <c r="AO64" s="263">
        <v>6.9</v>
      </c>
      <c r="AP64" s="263">
        <v>6.9</v>
      </c>
      <c r="AQ64" s="263">
        <v>6.9</v>
      </c>
      <c r="AR64" s="263">
        <v>6.9</v>
      </c>
      <c r="AS64" s="263">
        <v>6.9</v>
      </c>
      <c r="AT64" s="263">
        <v>6.9</v>
      </c>
      <c r="AU64" s="263">
        <v>6.9</v>
      </c>
      <c r="AV64" s="263">
        <v>6.9</v>
      </c>
      <c r="AW64" s="263">
        <v>6.9</v>
      </c>
      <c r="AX64" s="263">
        <v>6.9</v>
      </c>
      <c r="AY64" s="263">
        <v>7.3</v>
      </c>
      <c r="AZ64" s="263">
        <v>7.3</v>
      </c>
      <c r="BA64" s="263">
        <v>7.1</v>
      </c>
      <c r="BB64" s="263">
        <v>7.1</v>
      </c>
      <c r="BC64" s="263">
        <v>7.1</v>
      </c>
      <c r="BD64" s="263">
        <v>7.4</v>
      </c>
      <c r="BE64" s="263">
        <v>7.4</v>
      </c>
      <c r="BF64" s="263">
        <v>7.4</v>
      </c>
      <c r="BG64" s="263">
        <v>7.1</v>
      </c>
      <c r="BH64" s="263">
        <v>7.1</v>
      </c>
      <c r="BI64" s="263">
        <v>7</v>
      </c>
      <c r="BJ64" s="263">
        <v>7.6</v>
      </c>
      <c r="BK64" s="263">
        <v>7.5</v>
      </c>
      <c r="BL64" s="263">
        <v>7.5</v>
      </c>
      <c r="BM64" s="263">
        <v>7.5</v>
      </c>
      <c r="BN64" s="263">
        <v>7.5</v>
      </c>
      <c r="BO64" s="263">
        <v>7.5</v>
      </c>
      <c r="BP64" s="263">
        <v>7.4</v>
      </c>
      <c r="BQ64" s="263">
        <v>7.4</v>
      </c>
      <c r="BR64" s="263">
        <v>7.3</v>
      </c>
      <c r="BS64" s="263">
        <v>6.7</v>
      </c>
      <c r="BT64" s="263">
        <v>6.7</v>
      </c>
      <c r="BU64" s="263">
        <v>6.7</v>
      </c>
      <c r="BV64" s="263">
        <v>6.7</v>
      </c>
      <c r="BW64" s="263">
        <v>6.7</v>
      </c>
      <c r="BX64" s="263">
        <v>6.7</v>
      </c>
      <c r="BY64" s="263">
        <v>6.7</v>
      </c>
      <c r="BZ64" s="263">
        <v>6.7</v>
      </c>
      <c r="CA64" s="263">
        <v>6.6</v>
      </c>
      <c r="CB64" s="263">
        <v>6.6</v>
      </c>
      <c r="CC64" s="263">
        <v>6.6</v>
      </c>
      <c r="CD64" s="263">
        <v>6.7</v>
      </c>
      <c r="CE64" s="263">
        <v>6.7</v>
      </c>
      <c r="CF64" s="263">
        <v>6.7</v>
      </c>
      <c r="CG64" s="263">
        <v>6.7</v>
      </c>
      <c r="CH64" s="263">
        <v>6.7</v>
      </c>
      <c r="CI64" s="263">
        <v>6.7</v>
      </c>
      <c r="CJ64" s="263">
        <v>6.5</v>
      </c>
      <c r="CK64" s="263">
        <v>6.5</v>
      </c>
      <c r="CL64" s="263">
        <v>6.5</v>
      </c>
      <c r="CM64" s="263">
        <v>6.7</v>
      </c>
      <c r="CN64" s="263">
        <v>6.7</v>
      </c>
      <c r="CO64" s="263">
        <v>6.7</v>
      </c>
      <c r="CP64" s="263">
        <v>6.9</v>
      </c>
      <c r="CQ64" s="263">
        <f>_xlfn.IFNA(VLOOKUP(C64,'INFORM Severity - hidden'!$C$5:$G$300,5,FALSE),"-")</f>
        <v>6.9</v>
      </c>
    </row>
    <row r="65" spans="1:95">
      <c r="C65" t="s">
        <v>7322</v>
      </c>
      <c r="D65" s="263" t="str">
        <f t="shared" si="0"/>
        <v>-</v>
      </c>
      <c r="E65" s="263" t="s">
        <v>7275</v>
      </c>
      <c r="F65" s="263" t="s">
        <v>7275</v>
      </c>
      <c r="G65" s="263" t="s">
        <v>7275</v>
      </c>
      <c r="H65" s="263" t="s">
        <v>7275</v>
      </c>
      <c r="I65" s="263" t="s">
        <v>7275</v>
      </c>
      <c r="J65" s="263" t="s">
        <v>7275</v>
      </c>
      <c r="K65" s="263" t="s">
        <v>7275</v>
      </c>
      <c r="L65" s="263" t="s">
        <v>7275</v>
      </c>
      <c r="M65" s="263" t="s">
        <v>7275</v>
      </c>
      <c r="N65" s="263" t="s">
        <v>7275</v>
      </c>
      <c r="O65" s="263" t="s">
        <v>7275</v>
      </c>
      <c r="P65" s="263" t="s">
        <v>7275</v>
      </c>
      <c r="Q65" s="263" t="s">
        <v>7275</v>
      </c>
      <c r="R65" s="263" t="s">
        <v>7275</v>
      </c>
      <c r="S65" s="263" t="s">
        <v>7275</v>
      </c>
      <c r="T65" s="263" t="s">
        <v>7275</v>
      </c>
      <c r="U65" s="263" t="s">
        <v>7275</v>
      </c>
      <c r="V65" s="263" t="s">
        <v>7275</v>
      </c>
      <c r="W65" s="263" t="s">
        <v>7275</v>
      </c>
      <c r="X65" s="263" t="s">
        <v>7275</v>
      </c>
      <c r="Y65" s="263" t="s">
        <v>7275</v>
      </c>
      <c r="Z65" s="263" t="s">
        <v>7275</v>
      </c>
      <c r="AA65" s="263">
        <v>4.4000000000000004</v>
      </c>
      <c r="AB65" s="263">
        <v>4.0999999999999996</v>
      </c>
      <c r="AC65" s="263">
        <v>4.2</v>
      </c>
      <c r="AD65" s="263">
        <v>4.2</v>
      </c>
      <c r="AE65" s="263">
        <v>4.2</v>
      </c>
      <c r="AF65" s="263">
        <v>4.2</v>
      </c>
      <c r="AG65" s="263" t="s">
        <v>7275</v>
      </c>
      <c r="AH65" s="263" t="s">
        <v>7275</v>
      </c>
      <c r="AI65" s="263" t="s">
        <v>7275</v>
      </c>
      <c r="AJ65" s="263" t="s">
        <v>7275</v>
      </c>
      <c r="AK65" s="263" t="s">
        <v>7275</v>
      </c>
      <c r="AL65" s="263" t="s">
        <v>7275</v>
      </c>
      <c r="AM65" s="263" t="s">
        <v>7275</v>
      </c>
      <c r="AN65" s="263" t="s">
        <v>7275</v>
      </c>
      <c r="AO65" s="263" t="s">
        <v>7275</v>
      </c>
      <c r="AP65" s="263" t="s">
        <v>7275</v>
      </c>
      <c r="AQ65" s="263" t="s">
        <v>7275</v>
      </c>
      <c r="AR65" s="263" t="s">
        <v>7275</v>
      </c>
      <c r="AS65" s="263" t="s">
        <v>7275</v>
      </c>
      <c r="AT65" s="263" t="s">
        <v>7275</v>
      </c>
      <c r="AU65" s="263" t="s">
        <v>7275</v>
      </c>
      <c r="AV65" s="263" t="s">
        <v>7275</v>
      </c>
      <c r="AW65" s="263" t="s">
        <v>7275</v>
      </c>
      <c r="AX65" s="263" t="s">
        <v>7275</v>
      </c>
      <c r="AY65" s="263" t="s">
        <v>7275</v>
      </c>
      <c r="AZ65" s="263" t="s">
        <v>7275</v>
      </c>
      <c r="BA65" s="263" t="s">
        <v>7275</v>
      </c>
      <c r="BB65" s="263" t="s">
        <v>7275</v>
      </c>
      <c r="BC65" s="263" t="s">
        <v>7275</v>
      </c>
      <c r="BD65" s="263" t="s">
        <v>7275</v>
      </c>
      <c r="BE65" s="263" t="s">
        <v>7275</v>
      </c>
      <c r="BF65" s="263" t="s">
        <v>7275</v>
      </c>
      <c r="BG65" s="263" t="s">
        <v>7275</v>
      </c>
      <c r="BH65" s="263" t="s">
        <v>7275</v>
      </c>
      <c r="BI65" s="263" t="s">
        <v>7275</v>
      </c>
      <c r="BJ65" s="263" t="s">
        <v>7275</v>
      </c>
      <c r="BK65" s="263" t="s">
        <v>7275</v>
      </c>
      <c r="BL65" s="263" t="s">
        <v>7275</v>
      </c>
      <c r="BM65" s="263" t="s">
        <v>7275</v>
      </c>
      <c r="BN65" s="263" t="s">
        <v>7275</v>
      </c>
      <c r="BO65" s="263" t="s">
        <v>7275</v>
      </c>
      <c r="BP65" s="263" t="s">
        <v>7275</v>
      </c>
      <c r="BQ65" s="263" t="s">
        <v>7275</v>
      </c>
      <c r="BR65" s="263" t="s">
        <v>7275</v>
      </c>
      <c r="BS65" s="263" t="s">
        <v>7275</v>
      </c>
      <c r="BT65" s="263" t="s">
        <v>7275</v>
      </c>
      <c r="BU65" s="263" t="s">
        <v>7275</v>
      </c>
      <c r="BV65" s="263" t="s">
        <v>7275</v>
      </c>
      <c r="BW65" s="263" t="s">
        <v>7275</v>
      </c>
      <c r="BX65" s="263" t="s">
        <v>7275</v>
      </c>
      <c r="BY65" s="263" t="s">
        <v>7275</v>
      </c>
      <c r="BZ65" s="263" t="s">
        <v>7275</v>
      </c>
      <c r="CA65" s="263" t="s">
        <v>7275</v>
      </c>
      <c r="CB65" s="263" t="s">
        <v>7275</v>
      </c>
      <c r="CC65" s="263" t="s">
        <v>7275</v>
      </c>
      <c r="CD65" s="263" t="s">
        <v>7275</v>
      </c>
      <c r="CE65" s="263" t="s">
        <v>7275</v>
      </c>
      <c r="CF65" s="263" t="s">
        <v>7275</v>
      </c>
      <c r="CG65" s="263" t="s">
        <v>7275</v>
      </c>
      <c r="CH65" s="263" t="s">
        <v>7275</v>
      </c>
      <c r="CI65" s="263" t="s">
        <v>7275</v>
      </c>
      <c r="CJ65" s="263" t="s">
        <v>7275</v>
      </c>
      <c r="CK65" s="263" t="s">
        <v>7275</v>
      </c>
      <c r="CL65" s="263" t="s">
        <v>7275</v>
      </c>
      <c r="CM65" s="263" t="s">
        <v>7275</v>
      </c>
      <c r="CN65" s="263" t="s">
        <v>7275</v>
      </c>
      <c r="CO65" s="263" t="s">
        <v>7275</v>
      </c>
      <c r="CP65" s="263" t="s">
        <v>7275</v>
      </c>
      <c r="CQ65" s="263" t="str">
        <f>_xlfn.IFNA(VLOOKUP(C65,'INFORM Severity - hidden'!$C$5:$G$300,5,FALSE),"-")</f>
        <v>-</v>
      </c>
    </row>
    <row r="66" spans="1:95">
      <c r="A66" t="s">
        <v>31</v>
      </c>
      <c r="B66" t="s">
        <v>1001</v>
      </c>
      <c r="C66" t="s">
        <v>1002</v>
      </c>
      <c r="D66" s="263" t="str">
        <f t="shared" si="0"/>
        <v>Increasing</v>
      </c>
      <c r="E66" s="263" t="s">
        <v>7275</v>
      </c>
      <c r="F66" s="263" t="s">
        <v>7275</v>
      </c>
      <c r="G66" s="263" t="s">
        <v>7275</v>
      </c>
      <c r="H66" s="263" t="s">
        <v>7275</v>
      </c>
      <c r="I66" s="263" t="s">
        <v>7275</v>
      </c>
      <c r="J66" s="263" t="s">
        <v>7275</v>
      </c>
      <c r="K66" s="263" t="s">
        <v>7275</v>
      </c>
      <c r="L66" s="263" t="s">
        <v>7275</v>
      </c>
      <c r="M66" s="263" t="s">
        <v>7275</v>
      </c>
      <c r="N66" s="263" t="s">
        <v>7275</v>
      </c>
      <c r="O66" s="263" t="s">
        <v>7275</v>
      </c>
      <c r="P66" s="263" t="s">
        <v>7275</v>
      </c>
      <c r="Q66" s="263" t="s">
        <v>7275</v>
      </c>
      <c r="R66" s="263" t="s">
        <v>7275</v>
      </c>
      <c r="S66" s="263" t="s">
        <v>7275</v>
      </c>
      <c r="T66" s="263" t="s">
        <v>7275</v>
      </c>
      <c r="U66" s="263" t="s">
        <v>7275</v>
      </c>
      <c r="V66" s="263" t="s">
        <v>7275</v>
      </c>
      <c r="W66" s="263" t="s">
        <v>7275</v>
      </c>
      <c r="X66" s="263" t="s">
        <v>7275</v>
      </c>
      <c r="Y66" s="263" t="s">
        <v>7275</v>
      </c>
      <c r="Z66" s="263" t="s">
        <v>7275</v>
      </c>
      <c r="AA66" s="263" t="s">
        <v>7275</v>
      </c>
      <c r="AB66" s="263" t="s">
        <v>7275</v>
      </c>
      <c r="AC66" s="263" t="s">
        <v>7275</v>
      </c>
      <c r="AD66" s="263" t="s">
        <v>7275</v>
      </c>
      <c r="AE66" s="263" t="s">
        <v>7275</v>
      </c>
      <c r="AF66" s="263" t="s">
        <v>7275</v>
      </c>
      <c r="AG66" s="263" t="s">
        <v>7275</v>
      </c>
      <c r="AH66" s="263" t="s">
        <v>7275</v>
      </c>
      <c r="AI66" s="263" t="s">
        <v>7275</v>
      </c>
      <c r="AJ66" s="263" t="s">
        <v>7275</v>
      </c>
      <c r="AK66" s="263" t="s">
        <v>7275</v>
      </c>
      <c r="AL66" s="263" t="s">
        <v>7275</v>
      </c>
      <c r="AM66" s="263" t="s">
        <v>7275</v>
      </c>
      <c r="AN66" s="263" t="s">
        <v>7275</v>
      </c>
      <c r="AO66" s="263" t="s">
        <v>7275</v>
      </c>
      <c r="AP66" s="263" t="s">
        <v>7275</v>
      </c>
      <c r="AQ66" s="263" t="s">
        <v>7275</v>
      </c>
      <c r="AR66" s="263" t="s">
        <v>7275</v>
      </c>
      <c r="AS66" s="263" t="s">
        <v>7275</v>
      </c>
      <c r="AT66" s="263" t="s">
        <v>7275</v>
      </c>
      <c r="AU66" s="263" t="s">
        <v>7275</v>
      </c>
      <c r="AV66" s="263" t="s">
        <v>7275</v>
      </c>
      <c r="AW66" s="263" t="s">
        <v>7275</v>
      </c>
      <c r="AX66" s="263" t="s">
        <v>7275</v>
      </c>
      <c r="AY66" s="263" t="s">
        <v>7275</v>
      </c>
      <c r="AZ66" s="263" t="s">
        <v>7275</v>
      </c>
      <c r="BA66" s="263" t="s">
        <v>7275</v>
      </c>
      <c r="BB66" s="263" t="s">
        <v>7275</v>
      </c>
      <c r="BC66" s="263" t="s">
        <v>7275</v>
      </c>
      <c r="BD66" s="263" t="s">
        <v>7275</v>
      </c>
      <c r="BE66" s="263" t="s">
        <v>7275</v>
      </c>
      <c r="BF66" s="263" t="s">
        <v>7275</v>
      </c>
      <c r="BG66" s="263" t="s">
        <v>7275</v>
      </c>
      <c r="BH66" s="263" t="s">
        <v>7275</v>
      </c>
      <c r="BI66" s="263" t="s">
        <v>7275</v>
      </c>
      <c r="BJ66" s="263" t="s">
        <v>7275</v>
      </c>
      <c r="BK66" s="263" t="s">
        <v>7275</v>
      </c>
      <c r="BL66" s="263" t="s">
        <v>7275</v>
      </c>
      <c r="BM66" s="263" t="s">
        <v>7275</v>
      </c>
      <c r="BN66" s="263" t="s">
        <v>7275</v>
      </c>
      <c r="BO66" s="263" t="s">
        <v>7275</v>
      </c>
      <c r="BP66" s="263" t="s">
        <v>7275</v>
      </c>
      <c r="BQ66" s="263" t="s">
        <v>7275</v>
      </c>
      <c r="BR66" s="263" t="s">
        <v>7275</v>
      </c>
      <c r="BS66" s="263" t="s">
        <v>7275</v>
      </c>
      <c r="BT66" s="263" t="s">
        <v>7275</v>
      </c>
      <c r="BU66" s="263" t="s">
        <v>7275</v>
      </c>
      <c r="BV66" s="263" t="s">
        <v>7275</v>
      </c>
      <c r="BW66" s="263" t="s">
        <v>7275</v>
      </c>
      <c r="BX66" s="263" t="s">
        <v>7275</v>
      </c>
      <c r="BY66" s="263" t="s">
        <v>7275</v>
      </c>
      <c r="BZ66" s="263" t="s">
        <v>7275</v>
      </c>
      <c r="CA66" s="263" t="s">
        <v>7275</v>
      </c>
      <c r="CB66" s="263" t="s">
        <v>7275</v>
      </c>
      <c r="CC66" s="263" t="s">
        <v>7275</v>
      </c>
      <c r="CD66" s="263" t="s">
        <v>7275</v>
      </c>
      <c r="CE66" s="263" t="s">
        <v>7275</v>
      </c>
      <c r="CF66" s="263">
        <v>8.4</v>
      </c>
      <c r="CG66" s="263">
        <v>8.4</v>
      </c>
      <c r="CH66" s="263">
        <v>8.4</v>
      </c>
      <c r="CI66" s="263">
        <v>8.4</v>
      </c>
      <c r="CJ66" s="263">
        <v>8.4</v>
      </c>
      <c r="CK66" s="263">
        <v>8.4</v>
      </c>
      <c r="CL66" s="263">
        <v>8.4</v>
      </c>
      <c r="CM66" s="263">
        <v>8.5</v>
      </c>
      <c r="CN66" s="263">
        <v>8.5</v>
      </c>
      <c r="CO66" s="263">
        <v>8.5</v>
      </c>
      <c r="CP66" s="263">
        <v>8.6</v>
      </c>
      <c r="CQ66" s="263">
        <f>_xlfn.IFNA(VLOOKUP(C66,'INFORM Severity - hidden'!$C$5:$G$300,5,FALSE),"-")</f>
        <v>8.6</v>
      </c>
    </row>
    <row r="67" spans="1:95">
      <c r="C67" t="s">
        <v>7323</v>
      </c>
      <c r="D67" s="263" t="str">
        <f t="shared" ref="D67:D130" si="1">IF(CQ67="-","-",IFERROR(IF(ROUND(AVERAGE(CO67:CQ67),1)=ROUND(AVERAGE(CL67:CN67),1),"Stable",IF(ROUND(AVERAGE(CO67:CQ67),1)&lt;ROUND(AVERAGE(CL67:CN67),1),"Decreasing",IF(ROUND(AVERAGE(CO67:CQ67),1)&gt;ROUND(AVERAGE(CL67:CN67),1),"Increasing"))),"-"))</f>
        <v>-</v>
      </c>
      <c r="E67" s="263" t="s">
        <v>7275</v>
      </c>
      <c r="F67" s="263" t="s">
        <v>7275</v>
      </c>
      <c r="G67" s="263" t="s">
        <v>7275</v>
      </c>
      <c r="H67" s="263">
        <v>4.5</v>
      </c>
      <c r="I67" s="263">
        <v>4.5</v>
      </c>
      <c r="J67" s="263" t="s">
        <v>7275</v>
      </c>
      <c r="K67" s="263" t="s">
        <v>7275</v>
      </c>
      <c r="L67" s="263" t="s">
        <v>7275</v>
      </c>
      <c r="M67" s="263" t="s">
        <v>7275</v>
      </c>
      <c r="N67" s="263" t="s">
        <v>7275</v>
      </c>
      <c r="O67" s="263" t="s">
        <v>7275</v>
      </c>
      <c r="P67" s="263" t="s">
        <v>7275</v>
      </c>
      <c r="Q67" s="263" t="s">
        <v>7275</v>
      </c>
      <c r="R67" s="263" t="s">
        <v>7275</v>
      </c>
      <c r="S67" s="263" t="s">
        <v>7275</v>
      </c>
      <c r="T67" s="263" t="s">
        <v>7275</v>
      </c>
      <c r="U67" s="263" t="s">
        <v>7275</v>
      </c>
      <c r="V67" s="263" t="s">
        <v>7275</v>
      </c>
      <c r="W67" s="263" t="s">
        <v>7275</v>
      </c>
      <c r="X67" s="263" t="s">
        <v>7275</v>
      </c>
      <c r="Y67" s="263" t="s">
        <v>7275</v>
      </c>
      <c r="Z67" s="263" t="s">
        <v>7275</v>
      </c>
      <c r="AA67" s="263" t="s">
        <v>7275</v>
      </c>
      <c r="AB67" s="263" t="s">
        <v>7275</v>
      </c>
      <c r="AC67" s="263" t="s">
        <v>7275</v>
      </c>
      <c r="AD67" s="263" t="s">
        <v>7275</v>
      </c>
      <c r="AE67" s="263" t="s">
        <v>7275</v>
      </c>
      <c r="AF67" s="263" t="s">
        <v>7275</v>
      </c>
      <c r="AG67" s="263" t="s">
        <v>7275</v>
      </c>
      <c r="AH67" s="263" t="s">
        <v>7275</v>
      </c>
      <c r="AI67" s="263" t="s">
        <v>7275</v>
      </c>
      <c r="AJ67" s="263" t="s">
        <v>7275</v>
      </c>
      <c r="AK67" s="263" t="s">
        <v>7275</v>
      </c>
      <c r="AL67" s="263" t="s">
        <v>7275</v>
      </c>
      <c r="AM67" s="263" t="s">
        <v>7275</v>
      </c>
      <c r="AN67" s="263" t="s">
        <v>7275</v>
      </c>
      <c r="AO67" s="263" t="s">
        <v>7275</v>
      </c>
      <c r="AP67" s="263" t="s">
        <v>7275</v>
      </c>
      <c r="AQ67" s="263" t="s">
        <v>7275</v>
      </c>
      <c r="AR67" s="263" t="s">
        <v>7275</v>
      </c>
      <c r="AS67" s="263" t="s">
        <v>7275</v>
      </c>
      <c r="AT67" s="263" t="s">
        <v>7275</v>
      </c>
      <c r="AU67" s="263" t="s">
        <v>7275</v>
      </c>
      <c r="AV67" s="263" t="s">
        <v>7275</v>
      </c>
      <c r="AW67" s="263" t="s">
        <v>7275</v>
      </c>
      <c r="AX67" s="263" t="s">
        <v>7275</v>
      </c>
      <c r="AY67" s="263" t="s">
        <v>7275</v>
      </c>
      <c r="AZ67" s="263" t="s">
        <v>7275</v>
      </c>
      <c r="BA67" s="263" t="s">
        <v>7275</v>
      </c>
      <c r="BB67" s="263" t="s">
        <v>7275</v>
      </c>
      <c r="BC67" s="263" t="s">
        <v>7275</v>
      </c>
      <c r="BD67" s="263" t="s">
        <v>7275</v>
      </c>
      <c r="BE67" s="263" t="s">
        <v>7275</v>
      </c>
      <c r="BF67" s="263" t="s">
        <v>7275</v>
      </c>
      <c r="BG67" s="263" t="s">
        <v>7275</v>
      </c>
      <c r="BH67" s="263" t="s">
        <v>7275</v>
      </c>
      <c r="BI67" s="263" t="s">
        <v>7275</v>
      </c>
      <c r="BJ67" s="263" t="s">
        <v>7275</v>
      </c>
      <c r="BK67" s="263" t="s">
        <v>7275</v>
      </c>
      <c r="BL67" s="263" t="s">
        <v>7275</v>
      </c>
      <c r="BM67" s="263" t="s">
        <v>7275</v>
      </c>
      <c r="BN67" s="263" t="s">
        <v>7275</v>
      </c>
      <c r="BO67" s="263" t="s">
        <v>7275</v>
      </c>
      <c r="BP67" s="263" t="s">
        <v>7275</v>
      </c>
      <c r="BQ67" s="263" t="s">
        <v>7275</v>
      </c>
      <c r="BR67" s="263" t="s">
        <v>7275</v>
      </c>
      <c r="BS67" s="263" t="s">
        <v>7275</v>
      </c>
      <c r="BT67" s="263" t="s">
        <v>7275</v>
      </c>
      <c r="BU67" s="263" t="s">
        <v>7275</v>
      </c>
      <c r="BV67" s="263" t="s">
        <v>7275</v>
      </c>
      <c r="BW67" s="263" t="s">
        <v>7275</v>
      </c>
      <c r="BX67" s="263" t="s">
        <v>7275</v>
      </c>
      <c r="BY67" s="263" t="s">
        <v>7275</v>
      </c>
      <c r="BZ67" s="263" t="s">
        <v>7275</v>
      </c>
      <c r="CA67" s="263" t="s">
        <v>7275</v>
      </c>
      <c r="CB67" s="263" t="s">
        <v>7275</v>
      </c>
      <c r="CC67" s="263" t="s">
        <v>7275</v>
      </c>
      <c r="CD67" s="263" t="s">
        <v>7275</v>
      </c>
      <c r="CE67" s="263" t="s">
        <v>7275</v>
      </c>
      <c r="CF67" s="263" t="s">
        <v>7275</v>
      </c>
      <c r="CG67" s="263" t="s">
        <v>7275</v>
      </c>
      <c r="CH67" s="263" t="s">
        <v>7275</v>
      </c>
      <c r="CI67" s="263" t="s">
        <v>7275</v>
      </c>
      <c r="CJ67" s="263" t="s">
        <v>7275</v>
      </c>
      <c r="CK67" s="263" t="s">
        <v>7275</v>
      </c>
      <c r="CL67" s="263" t="s">
        <v>7275</v>
      </c>
      <c r="CM67" s="263" t="s">
        <v>7275</v>
      </c>
      <c r="CN67" s="263" t="s">
        <v>7275</v>
      </c>
      <c r="CO67" s="263" t="s">
        <v>7275</v>
      </c>
      <c r="CP67" s="263" t="s">
        <v>7275</v>
      </c>
      <c r="CQ67" s="263" t="str">
        <f>_xlfn.IFNA(VLOOKUP(C67,'INFORM Severity - hidden'!$C$5:$G$300,5,FALSE),"-")</f>
        <v>-</v>
      </c>
    </row>
    <row r="68" spans="1:95">
      <c r="A68" t="s">
        <v>729</v>
      </c>
      <c r="B68" t="s">
        <v>727</v>
      </c>
      <c r="C68" t="s">
        <v>728</v>
      </c>
      <c r="D68" s="263" t="str">
        <f t="shared" si="1"/>
        <v>Decreasing</v>
      </c>
      <c r="E68" s="263" t="s">
        <v>7275</v>
      </c>
      <c r="F68" s="263" t="s">
        <v>7275</v>
      </c>
      <c r="G68" s="263" t="s">
        <v>7275</v>
      </c>
      <c r="H68" s="263" t="s">
        <v>7275</v>
      </c>
      <c r="I68" s="263" t="s">
        <v>7275</v>
      </c>
      <c r="J68" s="263" t="s">
        <v>7275</v>
      </c>
      <c r="K68" s="263" t="s">
        <v>7275</v>
      </c>
      <c r="L68" s="263" t="s">
        <v>7275</v>
      </c>
      <c r="M68" s="263" t="s">
        <v>7275</v>
      </c>
      <c r="N68" s="263" t="s">
        <v>7275</v>
      </c>
      <c r="O68" s="263" t="s">
        <v>7275</v>
      </c>
      <c r="P68" s="263" t="s">
        <v>7275</v>
      </c>
      <c r="Q68" s="263" t="s">
        <v>7275</v>
      </c>
      <c r="R68" s="263" t="s">
        <v>7275</v>
      </c>
      <c r="S68" s="263" t="s">
        <v>7275</v>
      </c>
      <c r="T68" s="263" t="s">
        <v>7275</v>
      </c>
      <c r="U68" s="263" t="s">
        <v>7275</v>
      </c>
      <c r="V68" s="263" t="s">
        <v>7275</v>
      </c>
      <c r="W68" s="263" t="s">
        <v>7275</v>
      </c>
      <c r="X68" s="263" t="s">
        <v>7275</v>
      </c>
      <c r="Y68" s="263" t="s">
        <v>7275</v>
      </c>
      <c r="Z68" s="263" t="s">
        <v>7275</v>
      </c>
      <c r="AA68" s="263" t="s">
        <v>7275</v>
      </c>
      <c r="AB68" s="263" t="s">
        <v>7275</v>
      </c>
      <c r="AC68" s="263" t="s">
        <v>7275</v>
      </c>
      <c r="AD68" s="263" t="s">
        <v>7275</v>
      </c>
      <c r="AE68" s="263" t="s">
        <v>7275</v>
      </c>
      <c r="AF68" s="263" t="s">
        <v>7275</v>
      </c>
      <c r="AG68" s="263" t="s">
        <v>7275</v>
      </c>
      <c r="AH68" s="263" t="s">
        <v>7275</v>
      </c>
      <c r="AI68" s="263" t="s">
        <v>7275</v>
      </c>
      <c r="AJ68" s="263" t="s">
        <v>7275</v>
      </c>
      <c r="AK68" s="263" t="s">
        <v>7275</v>
      </c>
      <c r="AL68" s="263" t="s">
        <v>7275</v>
      </c>
      <c r="AM68" s="263" t="s">
        <v>7275</v>
      </c>
      <c r="AN68" s="263" t="s">
        <v>7275</v>
      </c>
      <c r="AO68" s="263" t="s">
        <v>7275</v>
      </c>
      <c r="AP68" s="263" t="s">
        <v>7275</v>
      </c>
      <c r="AQ68" s="263" t="s">
        <v>7275</v>
      </c>
      <c r="AR68" s="263" t="s">
        <v>7275</v>
      </c>
      <c r="AS68" s="263" t="s">
        <v>7275</v>
      </c>
      <c r="AT68" s="263" t="s">
        <v>7275</v>
      </c>
      <c r="AU68" s="263" t="s">
        <v>7275</v>
      </c>
      <c r="AV68" s="263" t="s">
        <v>7275</v>
      </c>
      <c r="AW68" s="263" t="s">
        <v>7275</v>
      </c>
      <c r="AX68" s="263" t="s">
        <v>7275</v>
      </c>
      <c r="AY68" s="263" t="s">
        <v>7275</v>
      </c>
      <c r="AZ68" s="263" t="s">
        <v>7275</v>
      </c>
      <c r="BA68" s="263" t="s">
        <v>7275</v>
      </c>
      <c r="BB68" s="263" t="s">
        <v>7275</v>
      </c>
      <c r="BC68" s="263" t="s">
        <v>7275</v>
      </c>
      <c r="BD68" s="263" t="s">
        <v>7275</v>
      </c>
      <c r="BE68" s="263" t="s">
        <v>7275</v>
      </c>
      <c r="BF68" s="263" t="s">
        <v>7275</v>
      </c>
      <c r="BG68" s="263" t="s">
        <v>7275</v>
      </c>
      <c r="BH68" s="263" t="s">
        <v>7275</v>
      </c>
      <c r="BI68" s="263" t="s">
        <v>7275</v>
      </c>
      <c r="BJ68" s="263" t="s">
        <v>7275</v>
      </c>
      <c r="BK68" s="263" t="s">
        <v>7275</v>
      </c>
      <c r="BL68" s="263" t="s">
        <v>7275</v>
      </c>
      <c r="BM68" s="263" t="s">
        <v>7275</v>
      </c>
      <c r="BN68" s="263" t="s">
        <v>7275</v>
      </c>
      <c r="BO68" s="263" t="s">
        <v>7275</v>
      </c>
      <c r="BP68" s="263" t="s">
        <v>7275</v>
      </c>
      <c r="BQ68" s="263" t="s">
        <v>7275</v>
      </c>
      <c r="BR68" s="263" t="s">
        <v>7275</v>
      </c>
      <c r="BS68" s="263" t="s">
        <v>7275</v>
      </c>
      <c r="BT68" s="263" t="s">
        <v>7275</v>
      </c>
      <c r="BU68" s="263" t="s">
        <v>7275</v>
      </c>
      <c r="BV68" s="263" t="s">
        <v>7275</v>
      </c>
      <c r="BW68" s="263" t="s">
        <v>7275</v>
      </c>
      <c r="BX68" s="263" t="s">
        <v>7275</v>
      </c>
      <c r="BY68" s="263" t="s">
        <v>7275</v>
      </c>
      <c r="BZ68" s="263" t="s">
        <v>7275</v>
      </c>
      <c r="CA68" s="263" t="s">
        <v>7275</v>
      </c>
      <c r="CB68" s="263" t="s">
        <v>7275</v>
      </c>
      <c r="CC68" s="263" t="s">
        <v>7275</v>
      </c>
      <c r="CD68" s="263" t="s">
        <v>7275</v>
      </c>
      <c r="CE68" s="263" t="s">
        <v>7275</v>
      </c>
      <c r="CF68" s="263" t="s">
        <v>7275</v>
      </c>
      <c r="CG68" s="263" t="s">
        <v>7275</v>
      </c>
      <c r="CH68" s="263">
        <v>5.0999999999999996</v>
      </c>
      <c r="CI68" s="263">
        <v>5.0999999999999996</v>
      </c>
      <c r="CJ68" s="263">
        <v>4.7</v>
      </c>
      <c r="CK68" s="263">
        <v>4.7</v>
      </c>
      <c r="CL68" s="263">
        <v>4.7</v>
      </c>
      <c r="CM68" s="263">
        <v>4.7</v>
      </c>
      <c r="CN68" s="263">
        <v>4.7</v>
      </c>
      <c r="CO68" s="263">
        <v>4.7</v>
      </c>
      <c r="CP68" s="263">
        <v>4.5999999999999996</v>
      </c>
      <c r="CQ68" s="263">
        <f>_xlfn.IFNA(VLOOKUP(C68,'INFORM Severity - hidden'!$C$5:$G$300,5,FALSE),"-")</f>
        <v>4.5999999999999996</v>
      </c>
    </row>
    <row r="69" spans="1:95">
      <c r="A69" t="s">
        <v>729</v>
      </c>
      <c r="B69" t="s">
        <v>739</v>
      </c>
      <c r="C69" t="s">
        <v>740</v>
      </c>
      <c r="D69" s="263" t="str">
        <f t="shared" si="1"/>
        <v>Decreasing</v>
      </c>
      <c r="E69" s="263" t="s">
        <v>7275</v>
      </c>
      <c r="F69" s="263" t="s">
        <v>7275</v>
      </c>
      <c r="G69" s="263" t="s">
        <v>7275</v>
      </c>
      <c r="H69" s="263">
        <v>2.2999999999999998</v>
      </c>
      <c r="I69" s="263">
        <v>2.2999999999999998</v>
      </c>
      <c r="J69" s="263">
        <v>2.2999999999999998</v>
      </c>
      <c r="K69" s="263">
        <v>2.2999999999999998</v>
      </c>
      <c r="L69" s="263">
        <v>2.2999999999999998</v>
      </c>
      <c r="M69" s="263">
        <v>2.4</v>
      </c>
      <c r="N69" s="263">
        <v>2.4</v>
      </c>
      <c r="O69" s="263">
        <v>2.4</v>
      </c>
      <c r="P69" s="263">
        <v>2.4</v>
      </c>
      <c r="Q69" s="263">
        <v>3.1</v>
      </c>
      <c r="R69" s="263">
        <v>3.3</v>
      </c>
      <c r="S69" s="263">
        <v>2.9</v>
      </c>
      <c r="T69" s="263">
        <v>2.9</v>
      </c>
      <c r="U69" s="263">
        <v>2.9</v>
      </c>
      <c r="V69" s="263">
        <v>3</v>
      </c>
      <c r="W69" s="263">
        <v>3</v>
      </c>
      <c r="X69" s="263">
        <v>3</v>
      </c>
      <c r="Y69" s="263">
        <v>3</v>
      </c>
      <c r="Z69" s="263">
        <v>3.1</v>
      </c>
      <c r="AA69" s="263">
        <v>3.1</v>
      </c>
      <c r="AB69" s="263">
        <v>3.1</v>
      </c>
      <c r="AC69" s="263">
        <v>3.2</v>
      </c>
      <c r="AD69" s="263">
        <v>3.2</v>
      </c>
      <c r="AE69" s="263">
        <v>3.2</v>
      </c>
      <c r="AF69" s="263">
        <v>3.2</v>
      </c>
      <c r="AG69" s="263">
        <v>3.2</v>
      </c>
      <c r="AH69" s="263">
        <v>3.1</v>
      </c>
      <c r="AI69" s="263">
        <v>3.1</v>
      </c>
      <c r="AJ69" s="263">
        <v>3.1</v>
      </c>
      <c r="AK69" s="263">
        <v>3.1</v>
      </c>
      <c r="AL69" s="263">
        <v>3.1</v>
      </c>
      <c r="AM69" s="263">
        <v>3.1</v>
      </c>
      <c r="AN69" s="263">
        <v>3.1</v>
      </c>
      <c r="AO69" s="263">
        <v>3</v>
      </c>
      <c r="AP69" s="263">
        <v>3</v>
      </c>
      <c r="AQ69" s="263">
        <v>3</v>
      </c>
      <c r="AR69" s="263">
        <v>3</v>
      </c>
      <c r="AS69" s="263">
        <v>3</v>
      </c>
      <c r="AT69" s="263">
        <v>2.8</v>
      </c>
      <c r="AU69" s="263">
        <v>4.3</v>
      </c>
      <c r="AV69" s="263">
        <v>4.3</v>
      </c>
      <c r="AW69" s="263">
        <v>4.3</v>
      </c>
      <c r="AX69" s="263">
        <v>4.3</v>
      </c>
      <c r="AY69" s="263">
        <v>4.3</v>
      </c>
      <c r="AZ69" s="263">
        <v>4.3</v>
      </c>
      <c r="BA69" s="263">
        <v>4.3</v>
      </c>
      <c r="BB69" s="263">
        <v>4.3</v>
      </c>
      <c r="BC69" s="263">
        <v>4.4000000000000004</v>
      </c>
      <c r="BD69" s="263">
        <v>4.4000000000000004</v>
      </c>
      <c r="BE69" s="263">
        <v>4.4000000000000004</v>
      </c>
      <c r="BF69" s="263">
        <v>4.4000000000000004</v>
      </c>
      <c r="BG69" s="263">
        <v>4.4000000000000004</v>
      </c>
      <c r="BH69" s="263">
        <v>4.4000000000000004</v>
      </c>
      <c r="BI69" s="263">
        <v>4.4000000000000004</v>
      </c>
      <c r="BJ69" s="263">
        <v>4.4000000000000004</v>
      </c>
      <c r="BK69" s="263">
        <v>4.5</v>
      </c>
      <c r="BL69" s="263">
        <v>4.5</v>
      </c>
      <c r="BM69" s="263">
        <v>4.5999999999999996</v>
      </c>
      <c r="BN69" s="263">
        <v>4.5999999999999996</v>
      </c>
      <c r="BO69" s="263">
        <v>4.5999999999999996</v>
      </c>
      <c r="BP69" s="263">
        <v>4.5999999999999996</v>
      </c>
      <c r="BQ69" s="263">
        <v>4.5999999999999996</v>
      </c>
      <c r="BR69" s="263">
        <v>4.5999999999999996</v>
      </c>
      <c r="BS69" s="263">
        <v>4.5999999999999996</v>
      </c>
      <c r="BT69" s="263">
        <v>4.5999999999999996</v>
      </c>
      <c r="BU69" s="263">
        <v>4.5999999999999996</v>
      </c>
      <c r="BV69" s="263">
        <v>4.5999999999999996</v>
      </c>
      <c r="BW69" s="263">
        <v>4.5999999999999996</v>
      </c>
      <c r="BX69" s="263">
        <v>4.5999999999999996</v>
      </c>
      <c r="BY69" s="263">
        <v>4.5999999999999996</v>
      </c>
      <c r="BZ69" s="263">
        <v>4.5999999999999996</v>
      </c>
      <c r="CA69" s="263">
        <v>4.5999999999999996</v>
      </c>
      <c r="CB69" s="263">
        <v>4.5999999999999996</v>
      </c>
      <c r="CC69" s="263">
        <v>4.5999999999999996</v>
      </c>
      <c r="CD69" s="263">
        <v>4.7</v>
      </c>
      <c r="CE69" s="263">
        <v>4.5</v>
      </c>
      <c r="CF69" s="263">
        <v>4.5</v>
      </c>
      <c r="CG69" s="263">
        <v>4.0999999999999996</v>
      </c>
      <c r="CH69" s="263">
        <v>4.0999999999999996</v>
      </c>
      <c r="CI69" s="263">
        <v>4.0999999999999996</v>
      </c>
      <c r="CJ69" s="263">
        <v>4.0999999999999996</v>
      </c>
      <c r="CK69" s="263">
        <v>4.2</v>
      </c>
      <c r="CL69" s="263">
        <v>4.2</v>
      </c>
      <c r="CM69" s="263">
        <v>4.2</v>
      </c>
      <c r="CN69" s="263">
        <v>4.2</v>
      </c>
      <c r="CO69" s="263">
        <v>4.2</v>
      </c>
      <c r="CP69" s="263">
        <v>4</v>
      </c>
      <c r="CQ69" s="263">
        <f>_xlfn.IFNA(VLOOKUP(C69,'INFORM Severity - hidden'!$C$5:$G$300,5,FALSE),"-")</f>
        <v>4</v>
      </c>
    </row>
    <row r="70" spans="1:95">
      <c r="A70" t="s">
        <v>729</v>
      </c>
      <c r="B70" t="s">
        <v>750</v>
      </c>
      <c r="C70" t="s">
        <v>751</v>
      </c>
      <c r="D70" s="263" t="str">
        <f t="shared" si="1"/>
        <v>Decreasing</v>
      </c>
      <c r="E70" s="263" t="s">
        <v>7275</v>
      </c>
      <c r="F70" s="263" t="s">
        <v>7275</v>
      </c>
      <c r="G70" s="263" t="s">
        <v>7275</v>
      </c>
      <c r="H70" s="263" t="s">
        <v>7275</v>
      </c>
      <c r="I70" s="263" t="s">
        <v>7275</v>
      </c>
      <c r="J70" s="263" t="s">
        <v>7275</v>
      </c>
      <c r="K70" s="263" t="s">
        <v>7275</v>
      </c>
      <c r="L70" s="263" t="s">
        <v>7275</v>
      </c>
      <c r="M70" s="263" t="s">
        <v>7275</v>
      </c>
      <c r="N70" s="263" t="s">
        <v>7275</v>
      </c>
      <c r="O70" s="263" t="s">
        <v>7275</v>
      </c>
      <c r="P70" s="263" t="s">
        <v>7275</v>
      </c>
      <c r="Q70" s="263" t="s">
        <v>7275</v>
      </c>
      <c r="R70" s="263" t="s">
        <v>7275</v>
      </c>
      <c r="S70" s="263" t="s">
        <v>7275</v>
      </c>
      <c r="T70" s="263" t="s">
        <v>7275</v>
      </c>
      <c r="U70" s="263" t="s">
        <v>7275</v>
      </c>
      <c r="V70" s="263" t="s">
        <v>7275</v>
      </c>
      <c r="W70" s="263" t="s">
        <v>7275</v>
      </c>
      <c r="X70" s="263" t="s">
        <v>7275</v>
      </c>
      <c r="Y70" s="263" t="s">
        <v>7275</v>
      </c>
      <c r="Z70" s="263" t="s">
        <v>7275</v>
      </c>
      <c r="AA70" s="263" t="s">
        <v>7275</v>
      </c>
      <c r="AB70" s="263" t="s">
        <v>7275</v>
      </c>
      <c r="AC70" s="263" t="s">
        <v>7275</v>
      </c>
      <c r="AD70" s="263" t="s">
        <v>7275</v>
      </c>
      <c r="AE70" s="263" t="s">
        <v>7275</v>
      </c>
      <c r="AF70" s="263" t="s">
        <v>7275</v>
      </c>
      <c r="AG70" s="263" t="s">
        <v>7275</v>
      </c>
      <c r="AH70" s="263" t="s">
        <v>7275</v>
      </c>
      <c r="AI70" s="263" t="s">
        <v>7275</v>
      </c>
      <c r="AJ70" s="263" t="s">
        <v>7275</v>
      </c>
      <c r="AK70" s="263" t="s">
        <v>7275</v>
      </c>
      <c r="AL70" s="263" t="s">
        <v>7275</v>
      </c>
      <c r="AM70" s="263" t="s">
        <v>7275</v>
      </c>
      <c r="AN70" s="263" t="s">
        <v>7275</v>
      </c>
      <c r="AO70" s="263" t="s">
        <v>7275</v>
      </c>
      <c r="AP70" s="263" t="s">
        <v>7275</v>
      </c>
      <c r="AQ70" s="263" t="s">
        <v>7275</v>
      </c>
      <c r="AR70" s="263" t="s">
        <v>7275</v>
      </c>
      <c r="AS70" s="263" t="s">
        <v>7275</v>
      </c>
      <c r="AT70" s="263" t="s">
        <v>7275</v>
      </c>
      <c r="AU70" s="263" t="s">
        <v>7275</v>
      </c>
      <c r="AV70" s="263" t="s">
        <v>7275</v>
      </c>
      <c r="AW70" s="263" t="s">
        <v>7275</v>
      </c>
      <c r="AX70" s="263" t="s">
        <v>7275</v>
      </c>
      <c r="AY70" s="263" t="s">
        <v>7275</v>
      </c>
      <c r="AZ70" s="263" t="s">
        <v>7275</v>
      </c>
      <c r="BA70" s="263" t="s">
        <v>7275</v>
      </c>
      <c r="BB70" s="263" t="s">
        <v>7275</v>
      </c>
      <c r="BC70" s="263" t="s">
        <v>7275</v>
      </c>
      <c r="BD70" s="263" t="s">
        <v>7275</v>
      </c>
      <c r="BE70" s="263" t="s">
        <v>7275</v>
      </c>
      <c r="BF70" s="263" t="s">
        <v>7275</v>
      </c>
      <c r="BG70" s="263" t="s">
        <v>7275</v>
      </c>
      <c r="BH70" s="263" t="s">
        <v>7275</v>
      </c>
      <c r="BI70" s="263" t="s">
        <v>7275</v>
      </c>
      <c r="BJ70" s="263" t="s">
        <v>7275</v>
      </c>
      <c r="BK70" s="263" t="s">
        <v>7275</v>
      </c>
      <c r="BL70" s="263" t="s">
        <v>7275</v>
      </c>
      <c r="BM70" s="263" t="s">
        <v>7275</v>
      </c>
      <c r="BN70" s="263" t="s">
        <v>7275</v>
      </c>
      <c r="BO70" s="263" t="s">
        <v>7275</v>
      </c>
      <c r="BP70" s="263" t="s">
        <v>7275</v>
      </c>
      <c r="BQ70" s="263" t="s">
        <v>7275</v>
      </c>
      <c r="BR70" s="263" t="s">
        <v>7275</v>
      </c>
      <c r="BS70" s="263" t="s">
        <v>7275</v>
      </c>
      <c r="BT70" s="263" t="s">
        <v>7275</v>
      </c>
      <c r="BU70" s="263" t="s">
        <v>7275</v>
      </c>
      <c r="BV70" s="263" t="s">
        <v>7275</v>
      </c>
      <c r="BW70" s="263" t="s">
        <v>7275</v>
      </c>
      <c r="BX70" s="263" t="s">
        <v>7275</v>
      </c>
      <c r="BY70" s="263" t="s">
        <v>7275</v>
      </c>
      <c r="BZ70" s="263" t="s">
        <v>7275</v>
      </c>
      <c r="CA70" s="263" t="s">
        <v>7275</v>
      </c>
      <c r="CB70" s="263" t="s">
        <v>7275</v>
      </c>
      <c r="CC70" s="263" t="s">
        <v>7275</v>
      </c>
      <c r="CD70" s="263" t="s">
        <v>7275</v>
      </c>
      <c r="CE70" s="263" t="s">
        <v>7275</v>
      </c>
      <c r="CF70" s="263" t="s">
        <v>7275</v>
      </c>
      <c r="CG70" s="263" t="s">
        <v>7275</v>
      </c>
      <c r="CH70" s="263">
        <v>5.2</v>
      </c>
      <c r="CI70" s="263">
        <v>5.2</v>
      </c>
      <c r="CJ70" s="263">
        <v>3.5</v>
      </c>
      <c r="CK70" s="263">
        <v>3.5</v>
      </c>
      <c r="CL70" s="263">
        <v>3.5</v>
      </c>
      <c r="CM70" s="263">
        <v>3.5</v>
      </c>
      <c r="CN70" s="263">
        <v>3.2</v>
      </c>
      <c r="CO70" s="263">
        <v>3.2</v>
      </c>
      <c r="CP70" s="263">
        <v>3.1</v>
      </c>
      <c r="CQ70" s="263">
        <f>_xlfn.IFNA(VLOOKUP(C70,'INFORM Severity - hidden'!$C$5:$G$300,5,FALSE),"-")</f>
        <v>3.1</v>
      </c>
    </row>
    <row r="71" spans="1:95">
      <c r="C71" t="s">
        <v>7324</v>
      </c>
      <c r="D71" s="263" t="str">
        <f t="shared" si="1"/>
        <v>-</v>
      </c>
      <c r="E71" s="263" t="s">
        <v>7275</v>
      </c>
      <c r="F71" s="263" t="s">
        <v>7275</v>
      </c>
      <c r="G71" s="263" t="s">
        <v>7275</v>
      </c>
      <c r="H71" s="263" t="s">
        <v>7275</v>
      </c>
      <c r="I71" s="263" t="s">
        <v>7275</v>
      </c>
      <c r="J71" s="263" t="s">
        <v>7275</v>
      </c>
      <c r="K71" s="263" t="s">
        <v>7275</v>
      </c>
      <c r="L71" s="263" t="s">
        <v>7275</v>
      </c>
      <c r="M71" s="263" t="s">
        <v>7275</v>
      </c>
      <c r="N71" s="263" t="s">
        <v>7275</v>
      </c>
      <c r="O71" s="263" t="s">
        <v>7275</v>
      </c>
      <c r="P71" s="263" t="s">
        <v>7275</v>
      </c>
      <c r="Q71" s="263" t="s">
        <v>7275</v>
      </c>
      <c r="R71" s="263" t="s">
        <v>7275</v>
      </c>
      <c r="S71" s="263" t="s">
        <v>7275</v>
      </c>
      <c r="T71" s="263" t="s">
        <v>7275</v>
      </c>
      <c r="U71" s="263" t="s">
        <v>7275</v>
      </c>
      <c r="V71" s="263" t="s">
        <v>7275</v>
      </c>
      <c r="W71" s="263" t="s">
        <v>7275</v>
      </c>
      <c r="X71" s="263" t="s">
        <v>7275</v>
      </c>
      <c r="Y71" s="263" t="s">
        <v>7275</v>
      </c>
      <c r="Z71" s="263" t="s">
        <v>7275</v>
      </c>
      <c r="AA71" s="263" t="s">
        <v>7275</v>
      </c>
      <c r="AB71" s="263" t="s">
        <v>7275</v>
      </c>
      <c r="AC71" s="263" t="s">
        <v>7275</v>
      </c>
      <c r="AD71" s="263" t="s">
        <v>7275</v>
      </c>
      <c r="AE71" s="263" t="s">
        <v>7275</v>
      </c>
      <c r="AF71" s="263" t="s">
        <v>7275</v>
      </c>
      <c r="AG71" s="263" t="s">
        <v>7275</v>
      </c>
      <c r="AH71" s="263" t="s">
        <v>7275</v>
      </c>
      <c r="AI71" s="263" t="s">
        <v>7275</v>
      </c>
      <c r="AJ71" s="263" t="s">
        <v>7275</v>
      </c>
      <c r="AK71" s="263" t="s">
        <v>7275</v>
      </c>
      <c r="AL71" s="263" t="s">
        <v>7275</v>
      </c>
      <c r="AM71" s="263" t="s">
        <v>7275</v>
      </c>
      <c r="AN71" s="263" t="s">
        <v>7275</v>
      </c>
      <c r="AO71" s="263" t="s">
        <v>7275</v>
      </c>
      <c r="AP71" s="263" t="s">
        <v>7275</v>
      </c>
      <c r="AQ71" s="263" t="s">
        <v>7275</v>
      </c>
      <c r="AR71" s="263" t="s">
        <v>7275</v>
      </c>
      <c r="AS71" s="263" t="s">
        <v>7275</v>
      </c>
      <c r="AT71" s="263" t="s">
        <v>7275</v>
      </c>
      <c r="AU71" s="263" t="s">
        <v>7275</v>
      </c>
      <c r="AV71" s="263" t="s">
        <v>7275</v>
      </c>
      <c r="AW71" s="263" t="s">
        <v>7275</v>
      </c>
      <c r="AX71" s="263" t="s">
        <v>7275</v>
      </c>
      <c r="AY71" s="263" t="s">
        <v>7275</v>
      </c>
      <c r="AZ71" s="263" t="s">
        <v>7275</v>
      </c>
      <c r="BA71" s="263" t="s">
        <v>7275</v>
      </c>
      <c r="BB71" s="263" t="s">
        <v>7275</v>
      </c>
      <c r="BC71" s="263" t="s">
        <v>7275</v>
      </c>
      <c r="BD71" s="263" t="s">
        <v>7275</v>
      </c>
      <c r="BE71" s="263" t="s">
        <v>7275</v>
      </c>
      <c r="BF71" s="263" t="s">
        <v>7275</v>
      </c>
      <c r="BG71" s="263" t="s">
        <v>7275</v>
      </c>
      <c r="BH71" s="263" t="s">
        <v>7275</v>
      </c>
      <c r="BI71" s="263" t="s">
        <v>7275</v>
      </c>
      <c r="BJ71" s="263" t="s">
        <v>7275</v>
      </c>
      <c r="BK71" s="263" t="s">
        <v>7275</v>
      </c>
      <c r="BL71" s="263" t="s">
        <v>7275</v>
      </c>
      <c r="BM71" s="263" t="s">
        <v>7275</v>
      </c>
      <c r="BN71" s="263" t="s">
        <v>7275</v>
      </c>
      <c r="BO71" s="263" t="s">
        <v>7275</v>
      </c>
      <c r="BP71" s="263" t="s">
        <v>7275</v>
      </c>
      <c r="BQ71" s="263" t="s">
        <v>7275</v>
      </c>
      <c r="BR71" s="263" t="s">
        <v>7275</v>
      </c>
      <c r="BS71" s="263" t="s">
        <v>7275</v>
      </c>
      <c r="BT71" s="263" t="s">
        <v>7275</v>
      </c>
      <c r="BU71" s="263" t="s">
        <v>7275</v>
      </c>
      <c r="BV71" s="263" t="s">
        <v>7275</v>
      </c>
      <c r="BW71" s="263" t="s">
        <v>7275</v>
      </c>
      <c r="BX71" s="263" t="s">
        <v>7275</v>
      </c>
      <c r="BY71" s="263" t="s">
        <v>7275</v>
      </c>
      <c r="BZ71" s="263" t="s">
        <v>7275</v>
      </c>
      <c r="CA71" s="263" t="s">
        <v>7275</v>
      </c>
      <c r="CB71" s="263" t="s">
        <v>7275</v>
      </c>
      <c r="CC71" s="263" t="s">
        <v>7275</v>
      </c>
      <c r="CD71" s="263" t="s">
        <v>7275</v>
      </c>
      <c r="CE71" s="263" t="s">
        <v>7275</v>
      </c>
      <c r="CF71" s="263" t="s">
        <v>7275</v>
      </c>
      <c r="CG71" s="263" t="s">
        <v>7275</v>
      </c>
      <c r="CH71" s="263" t="s">
        <v>7275</v>
      </c>
      <c r="CI71" s="263" t="s">
        <v>7275</v>
      </c>
      <c r="CJ71" s="263" t="s">
        <v>7275</v>
      </c>
      <c r="CK71" s="263" t="s">
        <v>7275</v>
      </c>
      <c r="CL71" s="263">
        <v>6.9</v>
      </c>
      <c r="CM71" s="263">
        <v>6.8</v>
      </c>
      <c r="CN71" s="263" t="s">
        <v>7275</v>
      </c>
      <c r="CO71" s="263" t="s">
        <v>7275</v>
      </c>
      <c r="CP71" s="263" t="s">
        <v>7275</v>
      </c>
      <c r="CQ71" s="263" t="str">
        <f>_xlfn.IFNA(VLOOKUP(C71,'INFORM Severity - hidden'!$C$5:$G$300,5,FALSE),"-")</f>
        <v>-</v>
      </c>
    </row>
    <row r="72" spans="1:95">
      <c r="C72" t="s">
        <v>7325</v>
      </c>
      <c r="D72" s="263" t="str">
        <f t="shared" si="1"/>
        <v>-</v>
      </c>
      <c r="E72" s="263" t="s">
        <v>7275</v>
      </c>
      <c r="F72" s="263" t="s">
        <v>7275</v>
      </c>
      <c r="G72" s="263" t="s">
        <v>7275</v>
      </c>
      <c r="H72" s="263" t="s">
        <v>7275</v>
      </c>
      <c r="I72" s="263" t="s">
        <v>7275</v>
      </c>
      <c r="J72" s="263" t="s">
        <v>7275</v>
      </c>
      <c r="K72" s="263" t="s">
        <v>7275</v>
      </c>
      <c r="L72" s="263" t="s">
        <v>7275</v>
      </c>
      <c r="M72" s="263" t="s">
        <v>7275</v>
      </c>
      <c r="N72" s="263" t="s">
        <v>7275</v>
      </c>
      <c r="O72" s="263" t="s">
        <v>7275</v>
      </c>
      <c r="P72" s="263" t="s">
        <v>7275</v>
      </c>
      <c r="Q72" s="263" t="s">
        <v>7275</v>
      </c>
      <c r="R72" s="263" t="s">
        <v>7275</v>
      </c>
      <c r="S72" s="263" t="s">
        <v>7275</v>
      </c>
      <c r="T72" s="263" t="s">
        <v>7275</v>
      </c>
      <c r="U72" s="263" t="s">
        <v>7275</v>
      </c>
      <c r="V72" s="263" t="s">
        <v>7275</v>
      </c>
      <c r="W72" s="263" t="s">
        <v>7275</v>
      </c>
      <c r="X72" s="263" t="s">
        <v>7275</v>
      </c>
      <c r="Y72" s="263" t="s">
        <v>7275</v>
      </c>
      <c r="Z72" s="263" t="s">
        <v>7275</v>
      </c>
      <c r="AA72" s="263" t="s">
        <v>7275</v>
      </c>
      <c r="AB72" s="263" t="s">
        <v>7275</v>
      </c>
      <c r="AC72" s="263" t="s">
        <v>7275</v>
      </c>
      <c r="AD72" s="263" t="s">
        <v>7275</v>
      </c>
      <c r="AE72" s="263" t="s">
        <v>7275</v>
      </c>
      <c r="AF72" s="263" t="s">
        <v>7275</v>
      </c>
      <c r="AG72" s="263" t="s">
        <v>7275</v>
      </c>
      <c r="AH72" s="263" t="s">
        <v>7275</v>
      </c>
      <c r="AI72" s="263" t="s">
        <v>7275</v>
      </c>
      <c r="AJ72" s="263" t="s">
        <v>7275</v>
      </c>
      <c r="AK72" s="263" t="s">
        <v>7275</v>
      </c>
      <c r="AL72" s="263" t="s">
        <v>7275</v>
      </c>
      <c r="AM72" s="263" t="s">
        <v>7275</v>
      </c>
      <c r="AN72" s="263" t="s">
        <v>7275</v>
      </c>
      <c r="AO72" s="263" t="s">
        <v>7275</v>
      </c>
      <c r="AP72" s="263" t="s">
        <v>7275</v>
      </c>
      <c r="AQ72" s="263" t="s">
        <v>7275</v>
      </c>
      <c r="AR72" s="263" t="s">
        <v>7275</v>
      </c>
      <c r="AS72" s="263" t="s">
        <v>7275</v>
      </c>
      <c r="AT72" s="263" t="s">
        <v>7275</v>
      </c>
      <c r="AU72" s="263" t="s">
        <v>7275</v>
      </c>
      <c r="AV72" s="263" t="s">
        <v>7275</v>
      </c>
      <c r="AW72" s="263" t="s">
        <v>7275</v>
      </c>
      <c r="AX72" s="263" t="s">
        <v>7275</v>
      </c>
      <c r="AY72" s="263" t="s">
        <v>7275</v>
      </c>
      <c r="AZ72" s="263" t="s">
        <v>7275</v>
      </c>
      <c r="BA72" s="263" t="s">
        <v>7275</v>
      </c>
      <c r="BB72" s="263" t="s">
        <v>7275</v>
      </c>
      <c r="BC72" s="263" t="s">
        <v>7275</v>
      </c>
      <c r="BD72" s="263" t="s">
        <v>7275</v>
      </c>
      <c r="BE72" s="263" t="s">
        <v>7275</v>
      </c>
      <c r="BF72" s="263" t="s">
        <v>7275</v>
      </c>
      <c r="BG72" s="263" t="s">
        <v>7275</v>
      </c>
      <c r="BH72" s="263" t="s">
        <v>7275</v>
      </c>
      <c r="BI72" s="263" t="s">
        <v>7275</v>
      </c>
      <c r="BJ72" s="263" t="s">
        <v>7275</v>
      </c>
      <c r="BK72" s="263" t="s">
        <v>7275</v>
      </c>
      <c r="BL72" s="263" t="s">
        <v>7275</v>
      </c>
      <c r="BM72" s="263" t="s">
        <v>7275</v>
      </c>
      <c r="BN72" s="263" t="s">
        <v>7275</v>
      </c>
      <c r="BO72" s="263" t="s">
        <v>7275</v>
      </c>
      <c r="BP72" s="263" t="s">
        <v>7275</v>
      </c>
      <c r="BQ72" s="263" t="s">
        <v>7275</v>
      </c>
      <c r="BR72" s="263" t="s">
        <v>7275</v>
      </c>
      <c r="BS72" s="263" t="s">
        <v>7275</v>
      </c>
      <c r="BT72" s="263" t="s">
        <v>7275</v>
      </c>
      <c r="BU72" s="263" t="s">
        <v>7275</v>
      </c>
      <c r="BV72" s="263" t="s">
        <v>7275</v>
      </c>
      <c r="BW72" s="263" t="s">
        <v>7275</v>
      </c>
      <c r="BX72" s="263" t="s">
        <v>7275</v>
      </c>
      <c r="BY72" s="263" t="s">
        <v>7275</v>
      </c>
      <c r="BZ72" s="263" t="s">
        <v>7275</v>
      </c>
      <c r="CA72" s="263" t="s">
        <v>7275</v>
      </c>
      <c r="CB72" s="263" t="s">
        <v>7275</v>
      </c>
      <c r="CC72" s="263" t="s">
        <v>7275</v>
      </c>
      <c r="CD72" s="263" t="s">
        <v>7275</v>
      </c>
      <c r="CE72" s="263" t="s">
        <v>7275</v>
      </c>
      <c r="CF72" s="263" t="s">
        <v>7275</v>
      </c>
      <c r="CG72" s="263" t="s">
        <v>7275</v>
      </c>
      <c r="CH72" s="263" t="s">
        <v>7275</v>
      </c>
      <c r="CI72" s="263">
        <v>5.9</v>
      </c>
      <c r="CJ72" s="263">
        <v>6</v>
      </c>
      <c r="CK72" s="263">
        <v>6</v>
      </c>
      <c r="CL72" s="263">
        <v>6.2</v>
      </c>
      <c r="CM72" s="263">
        <v>6.1</v>
      </c>
      <c r="CN72" s="263" t="s">
        <v>7275</v>
      </c>
      <c r="CO72" s="263" t="s">
        <v>7275</v>
      </c>
      <c r="CP72" s="263" t="s">
        <v>7275</v>
      </c>
      <c r="CQ72" s="263" t="str">
        <f>_xlfn.IFNA(VLOOKUP(C72,'INFORM Severity - hidden'!$C$5:$G$300,5,FALSE),"-")</f>
        <v>-</v>
      </c>
    </row>
    <row r="73" spans="1:95">
      <c r="C73" t="s">
        <v>7326</v>
      </c>
      <c r="D73" s="263" t="str">
        <f t="shared" si="1"/>
        <v>-</v>
      </c>
      <c r="E73" s="263" t="s">
        <v>7275</v>
      </c>
      <c r="F73" s="263" t="s">
        <v>7275</v>
      </c>
      <c r="G73" s="263" t="s">
        <v>7275</v>
      </c>
      <c r="H73" s="263" t="s">
        <v>7275</v>
      </c>
      <c r="I73" s="263" t="s">
        <v>7275</v>
      </c>
      <c r="J73" s="263" t="s">
        <v>7275</v>
      </c>
      <c r="K73" s="263" t="s">
        <v>7275</v>
      </c>
      <c r="L73" s="263" t="s">
        <v>7275</v>
      </c>
      <c r="M73" s="263" t="s">
        <v>7275</v>
      </c>
      <c r="N73" s="263" t="s">
        <v>7275</v>
      </c>
      <c r="O73" s="263" t="s">
        <v>7275</v>
      </c>
      <c r="P73" s="263" t="s">
        <v>7275</v>
      </c>
      <c r="Q73" s="263" t="s">
        <v>7275</v>
      </c>
      <c r="R73" s="263" t="s">
        <v>7275</v>
      </c>
      <c r="S73" s="263" t="s">
        <v>7275</v>
      </c>
      <c r="T73" s="263" t="s">
        <v>7275</v>
      </c>
      <c r="U73" s="263" t="s">
        <v>7275</v>
      </c>
      <c r="V73" s="263" t="s">
        <v>7275</v>
      </c>
      <c r="W73" s="263" t="s">
        <v>7275</v>
      </c>
      <c r="X73" s="263" t="s">
        <v>7275</v>
      </c>
      <c r="Y73" s="263" t="s">
        <v>7275</v>
      </c>
      <c r="Z73" s="263" t="s">
        <v>7275</v>
      </c>
      <c r="AA73" s="263" t="s">
        <v>7275</v>
      </c>
      <c r="AB73" s="263" t="s">
        <v>7275</v>
      </c>
      <c r="AC73" s="263" t="s">
        <v>7275</v>
      </c>
      <c r="AD73" s="263" t="s">
        <v>7275</v>
      </c>
      <c r="AE73" s="263" t="s">
        <v>7275</v>
      </c>
      <c r="AF73" s="263" t="s">
        <v>7275</v>
      </c>
      <c r="AG73" s="263" t="s">
        <v>7275</v>
      </c>
      <c r="AH73" s="263" t="s">
        <v>7275</v>
      </c>
      <c r="AI73" s="263" t="s">
        <v>7275</v>
      </c>
      <c r="AJ73" s="263" t="s">
        <v>7275</v>
      </c>
      <c r="AK73" s="263" t="s">
        <v>7275</v>
      </c>
      <c r="AL73" s="263" t="s">
        <v>7275</v>
      </c>
      <c r="AM73" s="263" t="s">
        <v>7275</v>
      </c>
      <c r="AN73" s="263" t="s">
        <v>7275</v>
      </c>
      <c r="AO73" s="263" t="s">
        <v>7275</v>
      </c>
      <c r="AP73" s="263" t="s">
        <v>7275</v>
      </c>
      <c r="AQ73" s="263" t="s">
        <v>7275</v>
      </c>
      <c r="AR73" s="263" t="s">
        <v>7275</v>
      </c>
      <c r="AS73" s="263" t="s">
        <v>7275</v>
      </c>
      <c r="AT73" s="263" t="s">
        <v>7275</v>
      </c>
      <c r="AU73" s="263" t="s">
        <v>7275</v>
      </c>
      <c r="AV73" s="263" t="s">
        <v>7275</v>
      </c>
      <c r="AW73" s="263" t="s">
        <v>7275</v>
      </c>
      <c r="AX73" s="263" t="s">
        <v>7275</v>
      </c>
      <c r="AY73" s="263" t="s">
        <v>7275</v>
      </c>
      <c r="AZ73" s="263" t="s">
        <v>7275</v>
      </c>
      <c r="BA73" s="263" t="s">
        <v>7275</v>
      </c>
      <c r="BB73" s="263" t="s">
        <v>7275</v>
      </c>
      <c r="BC73" s="263" t="s">
        <v>7275</v>
      </c>
      <c r="BD73" s="263" t="s">
        <v>7275</v>
      </c>
      <c r="BE73" s="263" t="s">
        <v>7275</v>
      </c>
      <c r="BF73" s="263" t="s">
        <v>7275</v>
      </c>
      <c r="BG73" s="263" t="s">
        <v>7275</v>
      </c>
      <c r="BH73" s="263" t="s">
        <v>7275</v>
      </c>
      <c r="BI73" s="263" t="s">
        <v>7275</v>
      </c>
      <c r="BJ73" s="263" t="s">
        <v>7275</v>
      </c>
      <c r="BK73" s="263" t="s">
        <v>7275</v>
      </c>
      <c r="BL73" s="263" t="s">
        <v>7275</v>
      </c>
      <c r="BM73" s="263" t="s">
        <v>7275</v>
      </c>
      <c r="BN73" s="263" t="s">
        <v>7275</v>
      </c>
      <c r="BO73" s="263" t="s">
        <v>7275</v>
      </c>
      <c r="BP73" s="263" t="s">
        <v>7275</v>
      </c>
      <c r="BQ73" s="263" t="s">
        <v>7275</v>
      </c>
      <c r="BR73" s="263" t="s">
        <v>7275</v>
      </c>
      <c r="BS73" s="263" t="s">
        <v>7275</v>
      </c>
      <c r="BT73" s="263" t="s">
        <v>7275</v>
      </c>
      <c r="BU73" s="263" t="s">
        <v>7275</v>
      </c>
      <c r="BV73" s="263" t="s">
        <v>7275</v>
      </c>
      <c r="BW73" s="263" t="s">
        <v>7275</v>
      </c>
      <c r="BX73" s="263" t="s">
        <v>7275</v>
      </c>
      <c r="BY73" s="263" t="s">
        <v>7275</v>
      </c>
      <c r="BZ73" s="263" t="s">
        <v>7275</v>
      </c>
      <c r="CA73" s="263" t="s">
        <v>7275</v>
      </c>
      <c r="CB73" s="263" t="s">
        <v>7275</v>
      </c>
      <c r="CC73" s="263" t="s">
        <v>7275</v>
      </c>
      <c r="CD73" s="263" t="s">
        <v>7275</v>
      </c>
      <c r="CE73" s="263" t="s">
        <v>7275</v>
      </c>
      <c r="CF73" s="263" t="s">
        <v>7275</v>
      </c>
      <c r="CG73" s="263" t="s">
        <v>7275</v>
      </c>
      <c r="CH73" s="263" t="s">
        <v>7275</v>
      </c>
      <c r="CI73" s="263" t="s">
        <v>7275</v>
      </c>
      <c r="CJ73" s="263" t="s">
        <v>7275</v>
      </c>
      <c r="CK73" s="263" t="s">
        <v>7275</v>
      </c>
      <c r="CL73" s="263">
        <v>6.4</v>
      </c>
      <c r="CM73" s="263">
        <v>6.5</v>
      </c>
      <c r="CN73" s="263" t="s">
        <v>7275</v>
      </c>
      <c r="CO73" s="263" t="s">
        <v>7275</v>
      </c>
      <c r="CP73" s="263" t="s">
        <v>7275</v>
      </c>
      <c r="CQ73" s="263" t="str">
        <f>_xlfn.IFNA(VLOOKUP(C73,'INFORM Severity - hidden'!$C$5:$G$300,5,FALSE),"-")</f>
        <v>-</v>
      </c>
    </row>
    <row r="74" spans="1:95">
      <c r="A74" t="s">
        <v>1014</v>
      </c>
      <c r="B74" t="s">
        <v>1012</v>
      </c>
      <c r="C74" t="s">
        <v>1013</v>
      </c>
      <c r="D74" s="263" t="str">
        <f t="shared" si="1"/>
        <v>Increasing</v>
      </c>
      <c r="E74" s="263" t="s">
        <v>7275</v>
      </c>
      <c r="F74" s="263" t="s">
        <v>7275</v>
      </c>
      <c r="G74" s="263" t="s">
        <v>7275</v>
      </c>
      <c r="H74" s="263" t="s">
        <v>7275</v>
      </c>
      <c r="I74" s="263" t="s">
        <v>7275</v>
      </c>
      <c r="J74" s="263" t="s">
        <v>7275</v>
      </c>
      <c r="K74" s="263" t="s">
        <v>7275</v>
      </c>
      <c r="L74" s="263" t="s">
        <v>7275</v>
      </c>
      <c r="M74" s="263" t="s">
        <v>7275</v>
      </c>
      <c r="N74" s="263" t="s">
        <v>7275</v>
      </c>
      <c r="O74" s="263" t="s">
        <v>7275</v>
      </c>
      <c r="P74" s="263" t="s">
        <v>7275</v>
      </c>
      <c r="Q74" s="263" t="s">
        <v>7275</v>
      </c>
      <c r="R74" s="263" t="s">
        <v>7275</v>
      </c>
      <c r="S74" s="263" t="s">
        <v>7275</v>
      </c>
      <c r="T74" s="263" t="s">
        <v>7275</v>
      </c>
      <c r="U74" s="263" t="s">
        <v>7275</v>
      </c>
      <c r="V74" s="263" t="s">
        <v>7275</v>
      </c>
      <c r="W74" s="263" t="s">
        <v>7275</v>
      </c>
      <c r="X74" s="263" t="s">
        <v>7275</v>
      </c>
      <c r="Y74" s="263" t="s">
        <v>7275</v>
      </c>
      <c r="Z74" s="263" t="s">
        <v>7275</v>
      </c>
      <c r="AA74" s="263" t="s">
        <v>7275</v>
      </c>
      <c r="AB74" s="263" t="s">
        <v>7275</v>
      </c>
      <c r="AC74" s="263" t="s">
        <v>7275</v>
      </c>
      <c r="AD74" s="263" t="s">
        <v>7275</v>
      </c>
      <c r="AE74" s="263" t="s">
        <v>7275</v>
      </c>
      <c r="AF74" s="263" t="s">
        <v>7275</v>
      </c>
      <c r="AG74" s="263" t="s">
        <v>7275</v>
      </c>
      <c r="AH74" s="263" t="s">
        <v>7275</v>
      </c>
      <c r="AI74" s="263" t="s">
        <v>7275</v>
      </c>
      <c r="AJ74" s="263" t="s">
        <v>7275</v>
      </c>
      <c r="AK74" s="263" t="s">
        <v>7275</v>
      </c>
      <c r="AL74" s="263" t="s">
        <v>7275</v>
      </c>
      <c r="AM74" s="263" t="s">
        <v>7275</v>
      </c>
      <c r="AN74" s="263" t="s">
        <v>7275</v>
      </c>
      <c r="AO74" s="263" t="s">
        <v>7275</v>
      </c>
      <c r="AP74" s="263" t="s">
        <v>7275</v>
      </c>
      <c r="AQ74" s="263" t="s">
        <v>7275</v>
      </c>
      <c r="AR74" s="263" t="s">
        <v>7275</v>
      </c>
      <c r="AS74" s="263" t="s">
        <v>7275</v>
      </c>
      <c r="AT74" s="263" t="s">
        <v>7275</v>
      </c>
      <c r="AU74" s="263" t="s">
        <v>7275</v>
      </c>
      <c r="AV74" s="263" t="s">
        <v>7275</v>
      </c>
      <c r="AW74" s="263" t="s">
        <v>7275</v>
      </c>
      <c r="AX74" s="263" t="s">
        <v>7275</v>
      </c>
      <c r="AY74" s="263" t="s">
        <v>7275</v>
      </c>
      <c r="AZ74" s="263" t="s">
        <v>7275</v>
      </c>
      <c r="BA74" s="263" t="s">
        <v>7275</v>
      </c>
      <c r="BB74" s="263" t="s">
        <v>7275</v>
      </c>
      <c r="BC74" s="263" t="s">
        <v>7275</v>
      </c>
      <c r="BD74" s="263" t="s">
        <v>7275</v>
      </c>
      <c r="BE74" s="263" t="s">
        <v>7275</v>
      </c>
      <c r="BF74" s="263" t="s">
        <v>7275</v>
      </c>
      <c r="BG74" s="263" t="s">
        <v>7275</v>
      </c>
      <c r="BH74" s="263" t="s">
        <v>7275</v>
      </c>
      <c r="BI74" s="263" t="s">
        <v>7275</v>
      </c>
      <c r="BJ74" s="263" t="s">
        <v>7275</v>
      </c>
      <c r="BK74" s="263" t="s">
        <v>7275</v>
      </c>
      <c r="BL74" s="263" t="s">
        <v>7275</v>
      </c>
      <c r="BM74" s="263" t="s">
        <v>7275</v>
      </c>
      <c r="BN74" s="263" t="s">
        <v>7275</v>
      </c>
      <c r="BO74" s="263" t="s">
        <v>7275</v>
      </c>
      <c r="BP74" s="263" t="s">
        <v>7275</v>
      </c>
      <c r="BQ74" s="263" t="s">
        <v>7275</v>
      </c>
      <c r="BR74" s="263" t="s">
        <v>7275</v>
      </c>
      <c r="BS74" s="263" t="s">
        <v>7275</v>
      </c>
      <c r="BT74" s="263" t="s">
        <v>7275</v>
      </c>
      <c r="BU74" s="263" t="s">
        <v>7275</v>
      </c>
      <c r="BV74" s="263" t="s">
        <v>7275</v>
      </c>
      <c r="BW74" s="263" t="s">
        <v>7275</v>
      </c>
      <c r="BX74" s="263" t="s">
        <v>7275</v>
      </c>
      <c r="BY74" s="263" t="s">
        <v>7275</v>
      </c>
      <c r="BZ74" s="263" t="s">
        <v>7275</v>
      </c>
      <c r="CA74" s="263" t="s">
        <v>7275</v>
      </c>
      <c r="CB74" s="263" t="s">
        <v>7275</v>
      </c>
      <c r="CC74" s="263" t="s">
        <v>7275</v>
      </c>
      <c r="CD74" s="263" t="s">
        <v>7275</v>
      </c>
      <c r="CE74" s="263" t="s">
        <v>7275</v>
      </c>
      <c r="CF74" s="263" t="s">
        <v>7275</v>
      </c>
      <c r="CG74" s="263" t="s">
        <v>7275</v>
      </c>
      <c r="CH74" s="263" t="s">
        <v>7275</v>
      </c>
      <c r="CI74" s="263" t="s">
        <v>7275</v>
      </c>
      <c r="CJ74" s="263" t="s">
        <v>7275</v>
      </c>
      <c r="CK74" s="263" t="s">
        <v>7275</v>
      </c>
      <c r="CL74" s="263" t="s">
        <v>7275</v>
      </c>
      <c r="CM74" s="263" t="s">
        <v>7275</v>
      </c>
      <c r="CN74" s="263">
        <v>6.8</v>
      </c>
      <c r="CO74" s="263">
        <v>6.9</v>
      </c>
      <c r="CP74" s="263">
        <v>6.9</v>
      </c>
      <c r="CQ74" s="263">
        <f>_xlfn.IFNA(VLOOKUP(C74,'INFORM Severity - hidden'!$C$5:$G$300,5,FALSE),"-")</f>
        <v>6.9</v>
      </c>
    </row>
    <row r="75" spans="1:95">
      <c r="C75" t="s">
        <v>7327</v>
      </c>
      <c r="D75" s="263" t="str">
        <f t="shared" si="1"/>
        <v>-</v>
      </c>
      <c r="E75" s="263" t="s">
        <v>7275</v>
      </c>
      <c r="F75" s="263" t="s">
        <v>7275</v>
      </c>
      <c r="G75" s="263" t="s">
        <v>7275</v>
      </c>
      <c r="H75" s="263" t="s">
        <v>7275</v>
      </c>
      <c r="I75" s="263" t="s">
        <v>7275</v>
      </c>
      <c r="J75" s="263" t="s">
        <v>7275</v>
      </c>
      <c r="K75" s="263" t="s">
        <v>7275</v>
      </c>
      <c r="L75" s="263" t="s">
        <v>7275</v>
      </c>
      <c r="M75" s="263" t="s">
        <v>7275</v>
      </c>
      <c r="N75" s="263" t="s">
        <v>7275</v>
      </c>
      <c r="O75" s="263" t="s">
        <v>7275</v>
      </c>
      <c r="P75" s="263" t="s">
        <v>7275</v>
      </c>
      <c r="Q75" s="263" t="s">
        <v>7275</v>
      </c>
      <c r="R75" s="263" t="s">
        <v>7275</v>
      </c>
      <c r="S75" s="263" t="s">
        <v>7275</v>
      </c>
      <c r="T75" s="263" t="s">
        <v>7275</v>
      </c>
      <c r="U75" s="263" t="s">
        <v>7275</v>
      </c>
      <c r="V75" s="263" t="s">
        <v>7275</v>
      </c>
      <c r="W75" s="263" t="s">
        <v>7275</v>
      </c>
      <c r="X75" s="263" t="s">
        <v>7275</v>
      </c>
      <c r="Y75" s="263" t="s">
        <v>7275</v>
      </c>
      <c r="Z75" s="263" t="s">
        <v>7275</v>
      </c>
      <c r="AA75" s="263" t="s">
        <v>7275</v>
      </c>
      <c r="AB75" s="263" t="s">
        <v>7275</v>
      </c>
      <c r="AC75" s="263" t="s">
        <v>7275</v>
      </c>
      <c r="AD75" s="263" t="s">
        <v>7275</v>
      </c>
      <c r="AE75" s="263" t="s">
        <v>7275</v>
      </c>
      <c r="AF75" s="263" t="s">
        <v>7275</v>
      </c>
      <c r="AG75" s="263" t="s">
        <v>7275</v>
      </c>
      <c r="AH75" s="263" t="s">
        <v>7275</v>
      </c>
      <c r="AI75" s="263" t="s">
        <v>7275</v>
      </c>
      <c r="AJ75" s="263" t="s">
        <v>7275</v>
      </c>
      <c r="AK75" s="263" t="s">
        <v>7275</v>
      </c>
      <c r="AL75" s="263" t="s">
        <v>7275</v>
      </c>
      <c r="AM75" s="263" t="s">
        <v>7275</v>
      </c>
      <c r="AN75" s="263" t="s">
        <v>7275</v>
      </c>
      <c r="AO75" s="263" t="s">
        <v>7275</v>
      </c>
      <c r="AP75" s="263" t="s">
        <v>7275</v>
      </c>
      <c r="AQ75" s="263" t="s">
        <v>7275</v>
      </c>
      <c r="AR75" s="263" t="s">
        <v>7275</v>
      </c>
      <c r="AS75" s="263" t="s">
        <v>7275</v>
      </c>
      <c r="AT75" s="263" t="s">
        <v>7275</v>
      </c>
      <c r="AU75" s="263" t="s">
        <v>7275</v>
      </c>
      <c r="AV75" s="263" t="s">
        <v>7275</v>
      </c>
      <c r="AW75" s="263" t="s">
        <v>7275</v>
      </c>
      <c r="AX75" s="263" t="s">
        <v>7275</v>
      </c>
      <c r="AY75" s="263" t="s">
        <v>7275</v>
      </c>
      <c r="AZ75" s="263" t="s">
        <v>7275</v>
      </c>
      <c r="BA75" s="263" t="s">
        <v>7275</v>
      </c>
      <c r="BB75" s="263" t="s">
        <v>7275</v>
      </c>
      <c r="BC75" s="263" t="s">
        <v>7275</v>
      </c>
      <c r="BD75" s="263" t="s">
        <v>7275</v>
      </c>
      <c r="BE75" s="263" t="s">
        <v>7275</v>
      </c>
      <c r="BF75" s="263" t="s">
        <v>7275</v>
      </c>
      <c r="BG75" s="263" t="s">
        <v>7275</v>
      </c>
      <c r="BH75" s="263" t="s">
        <v>7275</v>
      </c>
      <c r="BI75" s="263" t="s">
        <v>7275</v>
      </c>
      <c r="BJ75" s="263" t="s">
        <v>7275</v>
      </c>
      <c r="BK75" s="263">
        <v>4.3</v>
      </c>
      <c r="BL75" s="263">
        <v>4.4000000000000004</v>
      </c>
      <c r="BM75" s="263">
        <v>4.4000000000000004</v>
      </c>
      <c r="BN75" s="263">
        <v>4.4000000000000004</v>
      </c>
      <c r="BO75" s="263">
        <v>4.4000000000000004</v>
      </c>
      <c r="BP75" s="263">
        <v>4.3</v>
      </c>
      <c r="BQ75" s="263">
        <v>4.3</v>
      </c>
      <c r="BR75" s="263">
        <v>4.3</v>
      </c>
      <c r="BS75" s="263">
        <v>4.3</v>
      </c>
      <c r="BT75" s="263">
        <v>4.3</v>
      </c>
      <c r="BU75" s="263">
        <v>4.3</v>
      </c>
      <c r="BV75" s="263">
        <v>4.4000000000000004</v>
      </c>
      <c r="BW75" s="263">
        <v>4.5</v>
      </c>
      <c r="BX75" s="263">
        <v>4.5</v>
      </c>
      <c r="BY75" s="263">
        <v>4.5</v>
      </c>
      <c r="BZ75" s="263">
        <v>4.5</v>
      </c>
      <c r="CA75" s="263">
        <v>4.5</v>
      </c>
      <c r="CB75" s="263">
        <v>4.5999999999999996</v>
      </c>
      <c r="CC75" s="263">
        <v>4.5999999999999996</v>
      </c>
      <c r="CD75" s="263" t="s">
        <v>7275</v>
      </c>
      <c r="CE75" s="263" t="s">
        <v>7275</v>
      </c>
      <c r="CF75" s="263" t="s">
        <v>7275</v>
      </c>
      <c r="CG75" s="263" t="s">
        <v>7275</v>
      </c>
      <c r="CH75" s="263" t="s">
        <v>7275</v>
      </c>
      <c r="CI75" s="263" t="s">
        <v>7275</v>
      </c>
      <c r="CJ75" s="263" t="s">
        <v>7275</v>
      </c>
      <c r="CK75" s="263" t="s">
        <v>7275</v>
      </c>
      <c r="CL75" s="263" t="s">
        <v>7275</v>
      </c>
      <c r="CM75" s="263" t="s">
        <v>7275</v>
      </c>
      <c r="CN75" s="263" t="s">
        <v>7275</v>
      </c>
      <c r="CO75" s="263" t="s">
        <v>7275</v>
      </c>
      <c r="CP75" s="263" t="s">
        <v>7275</v>
      </c>
      <c r="CQ75" s="263" t="str">
        <f>_xlfn.IFNA(VLOOKUP(C75,'INFORM Severity - hidden'!$C$5:$G$300,5,FALSE),"-")</f>
        <v>-</v>
      </c>
    </row>
    <row r="76" spans="1:95">
      <c r="A76" t="s">
        <v>249</v>
      </c>
      <c r="B76" t="s">
        <v>247</v>
      </c>
      <c r="C76" t="s">
        <v>248</v>
      </c>
      <c r="D76" s="263" t="str">
        <f t="shared" si="1"/>
        <v>Increasing</v>
      </c>
      <c r="E76" s="263" t="s">
        <v>7275</v>
      </c>
      <c r="F76" s="263">
        <v>5.3</v>
      </c>
      <c r="G76" s="263">
        <v>5.9</v>
      </c>
      <c r="H76" s="263">
        <v>5.9</v>
      </c>
      <c r="I76" s="263" t="s">
        <v>7275</v>
      </c>
      <c r="J76" s="263" t="s">
        <v>7275</v>
      </c>
      <c r="K76" s="263" t="s">
        <v>7275</v>
      </c>
      <c r="L76" s="263" t="s">
        <v>7275</v>
      </c>
      <c r="M76" s="263" t="s">
        <v>7275</v>
      </c>
      <c r="N76" s="263" t="s">
        <v>7275</v>
      </c>
      <c r="O76" s="263" t="s">
        <v>7275</v>
      </c>
      <c r="P76" s="263">
        <v>5.9</v>
      </c>
      <c r="Q76" s="263">
        <v>5.9</v>
      </c>
      <c r="R76" s="263">
        <v>5.9</v>
      </c>
      <c r="S76" s="263">
        <v>5.9</v>
      </c>
      <c r="T76" s="263">
        <v>5.9</v>
      </c>
      <c r="U76" s="263">
        <v>5.9</v>
      </c>
      <c r="V76" s="263">
        <v>5.9</v>
      </c>
      <c r="W76" s="263">
        <v>5.9</v>
      </c>
      <c r="X76" s="263">
        <v>5.9</v>
      </c>
      <c r="Y76" s="263">
        <v>6</v>
      </c>
      <c r="Z76" s="263">
        <v>6</v>
      </c>
      <c r="AA76" s="263">
        <v>5.9</v>
      </c>
      <c r="AB76" s="263">
        <v>5.9</v>
      </c>
      <c r="AC76" s="263">
        <v>5.9</v>
      </c>
      <c r="AD76" s="263">
        <v>5.5</v>
      </c>
      <c r="AE76" s="263">
        <v>5.5</v>
      </c>
      <c r="AF76" s="263">
        <v>5.5</v>
      </c>
      <c r="AG76" s="263">
        <v>5.5</v>
      </c>
      <c r="AH76" s="263">
        <v>5.5</v>
      </c>
      <c r="AI76" s="263">
        <v>5.3</v>
      </c>
      <c r="AJ76" s="263">
        <v>5.3</v>
      </c>
      <c r="AK76" s="263">
        <v>5.6</v>
      </c>
      <c r="AL76" s="263">
        <v>5.6</v>
      </c>
      <c r="AM76" s="263">
        <v>5.6</v>
      </c>
      <c r="AN76" s="263">
        <v>5.6</v>
      </c>
      <c r="AO76" s="263">
        <v>5.6</v>
      </c>
      <c r="AP76" s="263">
        <v>5.5</v>
      </c>
      <c r="AQ76" s="263">
        <v>5.5</v>
      </c>
      <c r="AR76" s="263">
        <v>5.5</v>
      </c>
      <c r="AS76" s="263">
        <v>5</v>
      </c>
      <c r="AT76" s="263">
        <v>5</v>
      </c>
      <c r="AU76" s="263">
        <v>5.0999999999999996</v>
      </c>
      <c r="AV76" s="263">
        <v>5.0999999999999996</v>
      </c>
      <c r="AW76" s="263">
        <v>5.2</v>
      </c>
      <c r="AX76" s="263">
        <v>5.3</v>
      </c>
      <c r="AY76" s="263">
        <v>5.4</v>
      </c>
      <c r="AZ76" s="263">
        <v>5.4</v>
      </c>
      <c r="BA76" s="263">
        <v>5.4</v>
      </c>
      <c r="BB76" s="263">
        <v>5.5</v>
      </c>
      <c r="BC76" s="263">
        <v>5.4</v>
      </c>
      <c r="BD76" s="263">
        <v>5.4</v>
      </c>
      <c r="BE76" s="263">
        <v>5.3</v>
      </c>
      <c r="BF76" s="263">
        <v>5.8</v>
      </c>
      <c r="BG76" s="263">
        <v>5.7</v>
      </c>
      <c r="BH76" s="263">
        <v>5.7</v>
      </c>
      <c r="BI76" s="263">
        <v>5.7</v>
      </c>
      <c r="BJ76" s="263">
        <v>5.7</v>
      </c>
      <c r="BK76" s="263">
        <v>5.7</v>
      </c>
      <c r="BL76" s="263">
        <v>5.7</v>
      </c>
      <c r="BM76" s="263">
        <v>5.7</v>
      </c>
      <c r="BN76" s="263">
        <v>5.7</v>
      </c>
      <c r="BO76" s="263">
        <v>5.7</v>
      </c>
      <c r="BP76" s="263">
        <v>6</v>
      </c>
      <c r="BQ76" s="263">
        <v>6</v>
      </c>
      <c r="BR76" s="263">
        <v>6</v>
      </c>
      <c r="BS76" s="263">
        <v>6</v>
      </c>
      <c r="BT76" s="263">
        <v>6</v>
      </c>
      <c r="BU76" s="263">
        <v>6</v>
      </c>
      <c r="BV76" s="263">
        <v>6</v>
      </c>
      <c r="BW76" s="263">
        <v>6</v>
      </c>
      <c r="BX76" s="263">
        <v>6</v>
      </c>
      <c r="BY76" s="263">
        <v>6</v>
      </c>
      <c r="BZ76" s="263">
        <v>6</v>
      </c>
      <c r="CA76" s="263">
        <v>6</v>
      </c>
      <c r="CB76" s="263">
        <v>6</v>
      </c>
      <c r="CC76" s="263">
        <v>6</v>
      </c>
      <c r="CD76" s="263">
        <v>5.9</v>
      </c>
      <c r="CE76" s="263">
        <v>6</v>
      </c>
      <c r="CF76" s="263">
        <v>6</v>
      </c>
      <c r="CG76" s="263">
        <v>6</v>
      </c>
      <c r="CH76" s="263">
        <v>6</v>
      </c>
      <c r="CI76" s="263">
        <v>5.8</v>
      </c>
      <c r="CJ76" s="263">
        <v>5.8</v>
      </c>
      <c r="CK76" s="263">
        <v>5.8</v>
      </c>
      <c r="CL76" s="263">
        <v>5.8</v>
      </c>
      <c r="CM76" s="263">
        <v>5.8</v>
      </c>
      <c r="CN76" s="263">
        <v>5.9</v>
      </c>
      <c r="CO76" s="263">
        <v>5.9</v>
      </c>
      <c r="CP76" s="263">
        <v>6.3</v>
      </c>
      <c r="CQ76" s="263">
        <f>_xlfn.IFNA(VLOOKUP(C76,'INFORM Severity - hidden'!$C$5:$G$300,5,FALSE),"-")</f>
        <v>6.1</v>
      </c>
    </row>
    <row r="77" spans="1:95">
      <c r="A77" t="s">
        <v>249</v>
      </c>
      <c r="B77" t="s">
        <v>259</v>
      </c>
      <c r="C77" t="s">
        <v>260</v>
      </c>
      <c r="D77" s="263" t="str">
        <f t="shared" si="1"/>
        <v>Increasing</v>
      </c>
      <c r="E77" s="263" t="s">
        <v>7275</v>
      </c>
      <c r="F77" s="263">
        <v>3.3</v>
      </c>
      <c r="G77" s="263">
        <v>3.3</v>
      </c>
      <c r="H77" s="263">
        <v>4.5999999999999996</v>
      </c>
      <c r="I77" s="263">
        <v>4.5999999999999996</v>
      </c>
      <c r="J77" s="263">
        <v>4.2</v>
      </c>
      <c r="K77" s="263">
        <v>4.2</v>
      </c>
      <c r="L77" s="263">
        <v>3.7</v>
      </c>
      <c r="M77" s="263">
        <v>3.7</v>
      </c>
      <c r="N77" s="263">
        <v>3.7</v>
      </c>
      <c r="O77" s="263">
        <v>3.4</v>
      </c>
      <c r="P77" s="263">
        <v>3.5</v>
      </c>
      <c r="Q77" s="263">
        <v>3.5</v>
      </c>
      <c r="R77" s="263">
        <v>3.5</v>
      </c>
      <c r="S77" s="263">
        <v>3.5</v>
      </c>
      <c r="T77" s="263">
        <v>3.5</v>
      </c>
      <c r="U77" s="263">
        <v>3.5</v>
      </c>
      <c r="V77" s="263">
        <v>3.5</v>
      </c>
      <c r="W77" s="263">
        <v>3.5</v>
      </c>
      <c r="X77" s="263">
        <v>3.5</v>
      </c>
      <c r="Y77" s="263">
        <v>3.5</v>
      </c>
      <c r="Z77" s="263">
        <v>3.5</v>
      </c>
      <c r="AA77" s="263">
        <v>4</v>
      </c>
      <c r="AB77" s="263">
        <v>4</v>
      </c>
      <c r="AC77" s="263">
        <v>4</v>
      </c>
      <c r="AD77" s="263">
        <v>4</v>
      </c>
      <c r="AE77" s="263">
        <v>4</v>
      </c>
      <c r="AF77" s="263">
        <v>4</v>
      </c>
      <c r="AG77" s="263">
        <v>4</v>
      </c>
      <c r="AH77" s="263">
        <v>4</v>
      </c>
      <c r="AI77" s="263">
        <v>3.9</v>
      </c>
      <c r="AJ77" s="263">
        <v>3.9</v>
      </c>
      <c r="AK77" s="263">
        <v>3.9</v>
      </c>
      <c r="AL77" s="263">
        <v>3.9</v>
      </c>
      <c r="AM77" s="263">
        <v>4</v>
      </c>
      <c r="AN77" s="263">
        <v>4</v>
      </c>
      <c r="AO77" s="263">
        <v>3.9</v>
      </c>
      <c r="AP77" s="263">
        <v>3.9</v>
      </c>
      <c r="AQ77" s="263">
        <v>3.9</v>
      </c>
      <c r="AR77" s="263">
        <v>3.9</v>
      </c>
      <c r="AS77" s="263">
        <v>3.7</v>
      </c>
      <c r="AT77" s="263">
        <v>3.7</v>
      </c>
      <c r="AU77" s="263">
        <v>3.6</v>
      </c>
      <c r="AV77" s="263">
        <v>3.6</v>
      </c>
      <c r="AW77" s="263">
        <v>3.6</v>
      </c>
      <c r="AX77" s="263">
        <v>3.7</v>
      </c>
      <c r="AY77" s="263">
        <v>3.8</v>
      </c>
      <c r="AZ77" s="263">
        <v>3.9</v>
      </c>
      <c r="BA77" s="263">
        <v>4</v>
      </c>
      <c r="BB77" s="263">
        <v>4</v>
      </c>
      <c r="BC77" s="263">
        <v>4</v>
      </c>
      <c r="BD77" s="263">
        <v>4</v>
      </c>
      <c r="BE77" s="263">
        <v>3.8</v>
      </c>
      <c r="BF77" s="263">
        <v>3.8</v>
      </c>
      <c r="BG77" s="263">
        <v>3.6</v>
      </c>
      <c r="BH77" s="263">
        <v>3.6</v>
      </c>
      <c r="BI77" s="263">
        <v>2.7</v>
      </c>
      <c r="BJ77" s="263">
        <v>2.7</v>
      </c>
      <c r="BK77" s="263">
        <v>3.3</v>
      </c>
      <c r="BL77" s="263">
        <v>3</v>
      </c>
      <c r="BM77" s="263">
        <v>3.3</v>
      </c>
      <c r="BN77" s="263">
        <v>3.3</v>
      </c>
      <c r="BO77" s="263">
        <v>3.3</v>
      </c>
      <c r="BP77" s="263">
        <v>3.7</v>
      </c>
      <c r="BQ77" s="263">
        <v>3.8</v>
      </c>
      <c r="BR77" s="263">
        <v>3.9</v>
      </c>
      <c r="BS77" s="263">
        <v>3.9</v>
      </c>
      <c r="BT77" s="263">
        <v>3.9</v>
      </c>
      <c r="BU77" s="263">
        <v>3.9</v>
      </c>
      <c r="BV77" s="263">
        <v>3.7</v>
      </c>
      <c r="BW77" s="263">
        <v>3.7</v>
      </c>
      <c r="BX77" s="263">
        <v>3.7</v>
      </c>
      <c r="BY77" s="263">
        <v>3.7</v>
      </c>
      <c r="BZ77" s="263">
        <v>3.7</v>
      </c>
      <c r="CA77" s="263">
        <v>3.7</v>
      </c>
      <c r="CB77" s="263">
        <v>3.7</v>
      </c>
      <c r="CC77" s="263">
        <v>3.7</v>
      </c>
      <c r="CD77" s="263">
        <v>3.8</v>
      </c>
      <c r="CE77" s="263">
        <v>3.9</v>
      </c>
      <c r="CF77" s="263">
        <v>3.9</v>
      </c>
      <c r="CG77" s="263">
        <v>3.9</v>
      </c>
      <c r="CH77" s="263">
        <v>3.9</v>
      </c>
      <c r="CI77" s="263">
        <v>3.7</v>
      </c>
      <c r="CJ77" s="263">
        <v>3.7</v>
      </c>
      <c r="CK77" s="263">
        <v>3.7</v>
      </c>
      <c r="CL77" s="263">
        <v>3.7</v>
      </c>
      <c r="CM77" s="263">
        <v>4.5999999999999996</v>
      </c>
      <c r="CN77" s="263">
        <v>4.5999999999999996</v>
      </c>
      <c r="CO77" s="263">
        <v>4.5999999999999996</v>
      </c>
      <c r="CP77" s="263">
        <v>5</v>
      </c>
      <c r="CQ77" s="263">
        <f>_xlfn.IFNA(VLOOKUP(C77,'INFORM Severity - hidden'!$C$5:$G$300,5,FALSE),"-")</f>
        <v>5</v>
      </c>
    </row>
    <row r="78" spans="1:95">
      <c r="A78" t="s">
        <v>249</v>
      </c>
      <c r="B78" t="s">
        <v>270</v>
      </c>
      <c r="C78" t="s">
        <v>271</v>
      </c>
      <c r="D78" s="263" t="str">
        <f t="shared" si="1"/>
        <v>Decreasing</v>
      </c>
      <c r="E78" s="263" t="s">
        <v>7275</v>
      </c>
      <c r="F78" s="263">
        <v>5.2</v>
      </c>
      <c r="G78" s="263">
        <v>5.7</v>
      </c>
      <c r="H78" s="263">
        <v>5.6</v>
      </c>
      <c r="I78" s="263">
        <v>5.9</v>
      </c>
      <c r="J78" s="263">
        <v>5.7</v>
      </c>
      <c r="K78" s="263">
        <v>5.7</v>
      </c>
      <c r="L78" s="263">
        <v>5.6</v>
      </c>
      <c r="M78" s="263">
        <v>5.6</v>
      </c>
      <c r="N78" s="263">
        <v>5.6</v>
      </c>
      <c r="O78" s="263">
        <v>5.6</v>
      </c>
      <c r="P78" s="263">
        <v>5.7</v>
      </c>
      <c r="Q78" s="263">
        <v>5.7</v>
      </c>
      <c r="R78" s="263">
        <v>5.7</v>
      </c>
      <c r="S78" s="263">
        <v>5.7</v>
      </c>
      <c r="T78" s="263">
        <v>5.7</v>
      </c>
      <c r="U78" s="263">
        <v>5.7</v>
      </c>
      <c r="V78" s="263">
        <v>5.7</v>
      </c>
      <c r="W78" s="263">
        <v>5.7</v>
      </c>
      <c r="X78" s="263">
        <v>5.7</v>
      </c>
      <c r="Y78" s="263">
        <v>5.7</v>
      </c>
      <c r="Z78" s="263">
        <v>5.7</v>
      </c>
      <c r="AA78" s="263">
        <v>6.2</v>
      </c>
      <c r="AB78" s="263">
        <v>6.2</v>
      </c>
      <c r="AC78" s="263">
        <v>6.2</v>
      </c>
      <c r="AD78" s="263">
        <v>5.7</v>
      </c>
      <c r="AE78" s="263">
        <v>5.7</v>
      </c>
      <c r="AF78" s="263">
        <v>5.7</v>
      </c>
      <c r="AG78" s="263">
        <v>5.7</v>
      </c>
      <c r="AH78" s="263">
        <v>5.7</v>
      </c>
      <c r="AI78" s="263">
        <v>5.0999999999999996</v>
      </c>
      <c r="AJ78" s="263">
        <v>5.0999999999999996</v>
      </c>
      <c r="AK78" s="263">
        <v>5.4</v>
      </c>
      <c r="AL78" s="263">
        <v>5.4</v>
      </c>
      <c r="AM78" s="263">
        <v>5.4</v>
      </c>
      <c r="AN78" s="263">
        <v>5.4</v>
      </c>
      <c r="AO78" s="263">
        <v>5.4</v>
      </c>
      <c r="AP78" s="263">
        <v>5.4</v>
      </c>
      <c r="AQ78" s="263">
        <v>5.4</v>
      </c>
      <c r="AR78" s="263">
        <v>5.4</v>
      </c>
      <c r="AS78" s="263">
        <v>4.7</v>
      </c>
      <c r="AT78" s="263">
        <v>4.7</v>
      </c>
      <c r="AU78" s="263">
        <v>5.2</v>
      </c>
      <c r="AV78" s="263">
        <v>5.2</v>
      </c>
      <c r="AW78" s="263">
        <v>5.2</v>
      </c>
      <c r="AX78" s="263">
        <v>5.3</v>
      </c>
      <c r="AY78" s="263">
        <v>5.3</v>
      </c>
      <c r="AZ78" s="263">
        <v>5.3</v>
      </c>
      <c r="BA78" s="263">
        <v>5.3</v>
      </c>
      <c r="BB78" s="263">
        <v>5.3</v>
      </c>
      <c r="BC78" s="263">
        <v>5.3</v>
      </c>
      <c r="BD78" s="263">
        <v>5.3</v>
      </c>
      <c r="BE78" s="263">
        <v>5.3</v>
      </c>
      <c r="BF78" s="263">
        <v>5.8</v>
      </c>
      <c r="BG78" s="263">
        <v>5.6</v>
      </c>
      <c r="BH78" s="263">
        <v>5.6</v>
      </c>
      <c r="BI78" s="263">
        <v>5.6</v>
      </c>
      <c r="BJ78" s="263">
        <v>5.6</v>
      </c>
      <c r="BK78" s="263">
        <v>5.6</v>
      </c>
      <c r="BL78" s="263">
        <v>5.6</v>
      </c>
      <c r="BM78" s="263">
        <v>5.6</v>
      </c>
      <c r="BN78" s="263">
        <v>5.6</v>
      </c>
      <c r="BO78" s="263">
        <v>5.6</v>
      </c>
      <c r="BP78" s="263">
        <v>5.7</v>
      </c>
      <c r="BQ78" s="263">
        <v>5.7</v>
      </c>
      <c r="BR78" s="263">
        <v>5.8</v>
      </c>
      <c r="BS78" s="263">
        <v>5.8</v>
      </c>
      <c r="BT78" s="263">
        <v>5.8</v>
      </c>
      <c r="BU78" s="263">
        <v>5.8</v>
      </c>
      <c r="BV78" s="263">
        <v>5.8</v>
      </c>
      <c r="BW78" s="263">
        <v>5.8</v>
      </c>
      <c r="BX78" s="263">
        <v>5.8</v>
      </c>
      <c r="BY78" s="263">
        <v>5.8</v>
      </c>
      <c r="BZ78" s="263">
        <v>5.8</v>
      </c>
      <c r="CA78" s="263">
        <v>5.8</v>
      </c>
      <c r="CB78" s="263">
        <v>5.8</v>
      </c>
      <c r="CC78" s="263">
        <v>5.8</v>
      </c>
      <c r="CD78" s="263">
        <v>5.6</v>
      </c>
      <c r="CE78" s="263">
        <v>5.8</v>
      </c>
      <c r="CF78" s="263">
        <v>5.8</v>
      </c>
      <c r="CG78" s="263">
        <v>5.8</v>
      </c>
      <c r="CH78" s="263">
        <v>5.8</v>
      </c>
      <c r="CI78" s="263">
        <v>5.6</v>
      </c>
      <c r="CJ78" s="263">
        <v>5.6</v>
      </c>
      <c r="CK78" s="263">
        <v>5.6</v>
      </c>
      <c r="CL78" s="263">
        <v>5.6</v>
      </c>
      <c r="CM78" s="263">
        <v>5.4</v>
      </c>
      <c r="CN78" s="263">
        <v>5.4</v>
      </c>
      <c r="CO78" s="263">
        <v>5.4</v>
      </c>
      <c r="CP78" s="263">
        <v>5.4</v>
      </c>
      <c r="CQ78" s="263">
        <f>_xlfn.IFNA(VLOOKUP(C78,'INFORM Severity - hidden'!$C$5:$G$300,5,FALSE),"-")</f>
        <v>5.2</v>
      </c>
    </row>
    <row r="79" spans="1:95">
      <c r="C79" t="s">
        <v>7328</v>
      </c>
      <c r="D79" s="263" t="str">
        <f t="shared" si="1"/>
        <v>-</v>
      </c>
      <c r="E79" s="263" t="s">
        <v>7275</v>
      </c>
      <c r="F79" s="263" t="s">
        <v>7275</v>
      </c>
      <c r="G79" s="263" t="s">
        <v>7275</v>
      </c>
      <c r="H79" s="263" t="s">
        <v>7275</v>
      </c>
      <c r="I79" s="263" t="s">
        <v>7275</v>
      </c>
      <c r="J79" s="263" t="s">
        <v>7275</v>
      </c>
      <c r="K79" s="263" t="s">
        <v>7275</v>
      </c>
      <c r="L79" s="263" t="s">
        <v>7275</v>
      </c>
      <c r="M79" s="263" t="s">
        <v>7275</v>
      </c>
      <c r="N79" s="263" t="s">
        <v>7275</v>
      </c>
      <c r="O79" s="263" t="s">
        <v>7275</v>
      </c>
      <c r="P79" s="263">
        <v>4.8</v>
      </c>
      <c r="Q79" s="263">
        <v>4.8</v>
      </c>
      <c r="R79" s="263">
        <v>4.8</v>
      </c>
      <c r="S79" s="263">
        <v>4.8</v>
      </c>
      <c r="T79" s="263">
        <v>4.8</v>
      </c>
      <c r="U79" s="263">
        <v>4.5999999999999996</v>
      </c>
      <c r="V79" s="263">
        <v>4.5999999999999996</v>
      </c>
      <c r="W79" s="263" t="s">
        <v>7275</v>
      </c>
      <c r="X79" s="263" t="s">
        <v>7275</v>
      </c>
      <c r="Y79" s="263" t="s">
        <v>7275</v>
      </c>
      <c r="Z79" s="263" t="s">
        <v>7275</v>
      </c>
      <c r="AA79" s="263" t="s">
        <v>7275</v>
      </c>
      <c r="AB79" s="263" t="s">
        <v>7275</v>
      </c>
      <c r="AC79" s="263" t="s">
        <v>7275</v>
      </c>
      <c r="AD79" s="263" t="s">
        <v>7275</v>
      </c>
      <c r="AE79" s="263" t="s">
        <v>7275</v>
      </c>
      <c r="AF79" s="263" t="s">
        <v>7275</v>
      </c>
      <c r="AG79" s="263" t="s">
        <v>7275</v>
      </c>
      <c r="AH79" s="263" t="s">
        <v>7275</v>
      </c>
      <c r="AI79" s="263" t="s">
        <v>7275</v>
      </c>
      <c r="AJ79" s="263" t="s">
        <v>7275</v>
      </c>
      <c r="AK79" s="263" t="s">
        <v>7275</v>
      </c>
      <c r="AL79" s="263" t="s">
        <v>7275</v>
      </c>
      <c r="AM79" s="263" t="s">
        <v>7275</v>
      </c>
      <c r="AN79" s="263" t="s">
        <v>7275</v>
      </c>
      <c r="AO79" s="263" t="s">
        <v>7275</v>
      </c>
      <c r="AP79" s="263" t="s">
        <v>7275</v>
      </c>
      <c r="AQ79" s="263" t="s">
        <v>7275</v>
      </c>
      <c r="AR79" s="263" t="s">
        <v>7275</v>
      </c>
      <c r="AS79" s="263" t="s">
        <v>7275</v>
      </c>
      <c r="AT79" s="263" t="s">
        <v>7275</v>
      </c>
      <c r="AU79" s="263" t="s">
        <v>7275</v>
      </c>
      <c r="AV79" s="263" t="s">
        <v>7275</v>
      </c>
      <c r="AW79" s="263" t="s">
        <v>7275</v>
      </c>
      <c r="AX79" s="263" t="s">
        <v>7275</v>
      </c>
      <c r="AY79" s="263" t="s">
        <v>7275</v>
      </c>
      <c r="AZ79" s="263" t="s">
        <v>7275</v>
      </c>
      <c r="BA79" s="263" t="s">
        <v>7275</v>
      </c>
      <c r="BB79" s="263" t="s">
        <v>7275</v>
      </c>
      <c r="BC79" s="263" t="s">
        <v>7275</v>
      </c>
      <c r="BD79" s="263" t="s">
        <v>7275</v>
      </c>
      <c r="BE79" s="263" t="s">
        <v>7275</v>
      </c>
      <c r="BF79" s="263" t="s">
        <v>7275</v>
      </c>
      <c r="BG79" s="263" t="s">
        <v>7275</v>
      </c>
      <c r="BH79" s="263" t="s">
        <v>7275</v>
      </c>
      <c r="BI79" s="263" t="s">
        <v>7275</v>
      </c>
      <c r="BJ79" s="263" t="s">
        <v>7275</v>
      </c>
      <c r="BK79" s="263" t="s">
        <v>7275</v>
      </c>
      <c r="BL79" s="263" t="s">
        <v>7275</v>
      </c>
      <c r="BM79" s="263" t="s">
        <v>7275</v>
      </c>
      <c r="BN79" s="263" t="s">
        <v>7275</v>
      </c>
      <c r="BO79" s="263" t="s">
        <v>7275</v>
      </c>
      <c r="BP79" s="263" t="s">
        <v>7275</v>
      </c>
      <c r="BQ79" s="263" t="s">
        <v>7275</v>
      </c>
      <c r="BR79" s="263" t="s">
        <v>7275</v>
      </c>
      <c r="BS79" s="263" t="s">
        <v>7275</v>
      </c>
      <c r="BT79" s="263" t="s">
        <v>7275</v>
      </c>
      <c r="BU79" s="263" t="s">
        <v>7275</v>
      </c>
      <c r="BV79" s="263" t="s">
        <v>7275</v>
      </c>
      <c r="BW79" s="263" t="s">
        <v>7275</v>
      </c>
      <c r="BX79" s="263" t="s">
        <v>7275</v>
      </c>
      <c r="BY79" s="263" t="s">
        <v>7275</v>
      </c>
      <c r="BZ79" s="263" t="s">
        <v>7275</v>
      </c>
      <c r="CA79" s="263" t="s">
        <v>7275</v>
      </c>
      <c r="CB79" s="263" t="s">
        <v>7275</v>
      </c>
      <c r="CC79" s="263" t="s">
        <v>7275</v>
      </c>
      <c r="CD79" s="263" t="s">
        <v>7275</v>
      </c>
      <c r="CE79" s="263" t="s">
        <v>7275</v>
      </c>
      <c r="CF79" s="263" t="s">
        <v>7275</v>
      </c>
      <c r="CG79" s="263" t="s">
        <v>7275</v>
      </c>
      <c r="CH79" s="263" t="s">
        <v>7275</v>
      </c>
      <c r="CI79" s="263" t="s">
        <v>7275</v>
      </c>
      <c r="CJ79" s="263" t="s">
        <v>7275</v>
      </c>
      <c r="CK79" s="263" t="s">
        <v>7275</v>
      </c>
      <c r="CL79" s="263" t="s">
        <v>7275</v>
      </c>
      <c r="CM79" s="263" t="s">
        <v>7275</v>
      </c>
      <c r="CN79" s="263" t="s">
        <v>7275</v>
      </c>
      <c r="CO79" s="263" t="s">
        <v>7275</v>
      </c>
      <c r="CP79" s="263" t="s">
        <v>7275</v>
      </c>
      <c r="CQ79" s="263" t="str">
        <f>_xlfn.IFNA(VLOOKUP(C79,'INFORM Severity - hidden'!$C$5:$G$300,5,FALSE),"-")</f>
        <v>-</v>
      </c>
    </row>
    <row r="80" spans="1:95">
      <c r="A80" t="s">
        <v>763</v>
      </c>
      <c r="B80" t="s">
        <v>761</v>
      </c>
      <c r="C80" t="s">
        <v>762</v>
      </c>
      <c r="D80" s="263" t="str">
        <f t="shared" si="1"/>
        <v>Increasing</v>
      </c>
      <c r="E80" s="263" t="s">
        <v>7275</v>
      </c>
      <c r="F80" s="263" t="s">
        <v>7275</v>
      </c>
      <c r="G80" s="263" t="s">
        <v>7275</v>
      </c>
      <c r="H80" s="263" t="s">
        <v>7275</v>
      </c>
      <c r="I80" s="263" t="s">
        <v>7275</v>
      </c>
      <c r="J80" s="263" t="s">
        <v>7275</v>
      </c>
      <c r="K80" s="263" t="s">
        <v>7275</v>
      </c>
      <c r="L80" s="263" t="s">
        <v>7275</v>
      </c>
      <c r="M80" s="263" t="s">
        <v>7275</v>
      </c>
      <c r="N80" s="263" t="s">
        <v>7275</v>
      </c>
      <c r="O80" s="263" t="s">
        <v>7275</v>
      </c>
      <c r="P80" s="263" t="s">
        <v>7275</v>
      </c>
      <c r="Q80" s="263" t="s">
        <v>7275</v>
      </c>
      <c r="R80" s="263" t="s">
        <v>7275</v>
      </c>
      <c r="S80" s="263" t="s">
        <v>7275</v>
      </c>
      <c r="T80" s="263" t="s">
        <v>7275</v>
      </c>
      <c r="U80" s="263" t="s">
        <v>7275</v>
      </c>
      <c r="V80" s="263" t="s">
        <v>7275</v>
      </c>
      <c r="W80" s="263" t="s">
        <v>7275</v>
      </c>
      <c r="X80" s="263" t="s">
        <v>7275</v>
      </c>
      <c r="Y80" s="263" t="s">
        <v>7275</v>
      </c>
      <c r="Z80" s="263" t="s">
        <v>7275</v>
      </c>
      <c r="AA80" s="263" t="s">
        <v>7275</v>
      </c>
      <c r="AB80" s="263" t="s">
        <v>7275</v>
      </c>
      <c r="AC80" s="263" t="s">
        <v>7275</v>
      </c>
      <c r="AD80" s="263" t="s">
        <v>7275</v>
      </c>
      <c r="AE80" s="263" t="s">
        <v>7275</v>
      </c>
      <c r="AF80" s="263" t="s">
        <v>7275</v>
      </c>
      <c r="AG80" s="263" t="s">
        <v>7275</v>
      </c>
      <c r="AH80" s="263" t="s">
        <v>7275</v>
      </c>
      <c r="AI80" s="263" t="s">
        <v>7275</v>
      </c>
      <c r="AJ80" s="263" t="s">
        <v>7275</v>
      </c>
      <c r="AK80" s="263" t="s">
        <v>7275</v>
      </c>
      <c r="AL80" s="263" t="s">
        <v>7275</v>
      </c>
      <c r="AM80" s="263" t="s">
        <v>7275</v>
      </c>
      <c r="AN80" s="263" t="s">
        <v>7275</v>
      </c>
      <c r="AO80" s="263" t="s">
        <v>7275</v>
      </c>
      <c r="AP80" s="263">
        <v>4.0999999999999996</v>
      </c>
      <c r="AQ80" s="263">
        <v>4.0999999999999996</v>
      </c>
      <c r="AR80" s="263">
        <v>4.0999999999999996</v>
      </c>
      <c r="AS80" s="263">
        <v>4.0999999999999996</v>
      </c>
      <c r="AT80" s="263">
        <v>4.7</v>
      </c>
      <c r="AU80" s="263">
        <v>4.7</v>
      </c>
      <c r="AV80" s="263">
        <v>4.7</v>
      </c>
      <c r="AW80" s="263">
        <v>4.7</v>
      </c>
      <c r="AX80" s="263">
        <v>4.8</v>
      </c>
      <c r="AY80" s="263">
        <v>4.8</v>
      </c>
      <c r="AZ80" s="263">
        <v>4.8</v>
      </c>
      <c r="BA80" s="263">
        <v>4.8</v>
      </c>
      <c r="BB80" s="263">
        <v>4.8</v>
      </c>
      <c r="BC80" s="263">
        <v>4.8</v>
      </c>
      <c r="BD80" s="263">
        <v>4.8</v>
      </c>
      <c r="BE80" s="263">
        <v>4.7</v>
      </c>
      <c r="BF80" s="263">
        <v>4.7</v>
      </c>
      <c r="BG80" s="263">
        <v>4.2</v>
      </c>
      <c r="BH80" s="263">
        <v>4.2</v>
      </c>
      <c r="BI80" s="263">
        <v>4.2</v>
      </c>
      <c r="BJ80" s="263">
        <v>4.2</v>
      </c>
      <c r="BK80" s="263">
        <v>4.3</v>
      </c>
      <c r="BL80" s="263">
        <v>4.2</v>
      </c>
      <c r="BM80" s="263">
        <v>4.2</v>
      </c>
      <c r="BN80" s="263">
        <v>4.2</v>
      </c>
      <c r="BO80" s="263">
        <v>4.2</v>
      </c>
      <c r="BP80" s="263">
        <v>4.2</v>
      </c>
      <c r="BQ80" s="263">
        <v>4.2</v>
      </c>
      <c r="BR80" s="263">
        <v>4.2</v>
      </c>
      <c r="BS80" s="263">
        <v>4.2</v>
      </c>
      <c r="BT80" s="263">
        <v>4.0999999999999996</v>
      </c>
      <c r="BU80" s="263">
        <v>4.0999999999999996</v>
      </c>
      <c r="BV80" s="263">
        <v>4.0999999999999996</v>
      </c>
      <c r="BW80" s="263">
        <v>4.0999999999999996</v>
      </c>
      <c r="BX80" s="263">
        <v>4.0999999999999996</v>
      </c>
      <c r="BY80" s="263">
        <v>4</v>
      </c>
      <c r="BZ80" s="263">
        <v>4</v>
      </c>
      <c r="CA80" s="263">
        <v>4</v>
      </c>
      <c r="CB80" s="263">
        <v>4</v>
      </c>
      <c r="CC80" s="263">
        <v>4</v>
      </c>
      <c r="CD80" s="263">
        <v>4.0999999999999996</v>
      </c>
      <c r="CE80" s="263">
        <v>4.0999999999999996</v>
      </c>
      <c r="CF80" s="263">
        <v>4.2</v>
      </c>
      <c r="CG80" s="263">
        <v>4.2</v>
      </c>
      <c r="CH80" s="263">
        <v>4.2</v>
      </c>
      <c r="CI80" s="263">
        <v>4.2</v>
      </c>
      <c r="CJ80" s="263">
        <v>4.0999999999999996</v>
      </c>
      <c r="CK80" s="263">
        <v>4.0999999999999996</v>
      </c>
      <c r="CL80" s="263">
        <v>4.0999999999999996</v>
      </c>
      <c r="CM80" s="263">
        <v>4.0999999999999996</v>
      </c>
      <c r="CN80" s="263">
        <v>4.0999999999999996</v>
      </c>
      <c r="CO80" s="263">
        <v>4.0999999999999996</v>
      </c>
      <c r="CP80" s="263">
        <v>4.2</v>
      </c>
      <c r="CQ80" s="263">
        <f>_xlfn.IFNA(VLOOKUP(C80,'INFORM Severity - hidden'!$C$5:$G$300,5,FALSE),"-")</f>
        <v>4.2</v>
      </c>
    </row>
    <row r="81" spans="1:95">
      <c r="A81" t="s">
        <v>1026</v>
      </c>
      <c r="B81" t="s">
        <v>1024</v>
      </c>
      <c r="C81" t="s">
        <v>1025</v>
      </c>
      <c r="D81" s="263" t="str">
        <f t="shared" si="1"/>
        <v>Increasing</v>
      </c>
      <c r="E81" s="263" t="s">
        <v>7275</v>
      </c>
      <c r="F81" s="263" t="s">
        <v>7275</v>
      </c>
      <c r="G81" s="263" t="s">
        <v>7275</v>
      </c>
      <c r="H81" s="263" t="s">
        <v>7275</v>
      </c>
      <c r="I81" s="263" t="s">
        <v>7275</v>
      </c>
      <c r="J81" s="263" t="s">
        <v>7275</v>
      </c>
      <c r="K81" s="263" t="s">
        <v>7275</v>
      </c>
      <c r="L81" s="263" t="s">
        <v>7275</v>
      </c>
      <c r="M81" s="263" t="s">
        <v>7275</v>
      </c>
      <c r="N81" s="263" t="s">
        <v>7275</v>
      </c>
      <c r="O81" s="263" t="s">
        <v>7275</v>
      </c>
      <c r="P81" s="263" t="s">
        <v>7275</v>
      </c>
      <c r="Q81" s="263" t="s">
        <v>7275</v>
      </c>
      <c r="R81" s="263" t="s">
        <v>7275</v>
      </c>
      <c r="S81" s="263" t="s">
        <v>7275</v>
      </c>
      <c r="T81" s="263" t="s">
        <v>7275</v>
      </c>
      <c r="U81" s="263" t="s">
        <v>7275</v>
      </c>
      <c r="V81" s="263" t="s">
        <v>7275</v>
      </c>
      <c r="W81" s="263" t="s">
        <v>7275</v>
      </c>
      <c r="X81" s="263" t="s">
        <v>7275</v>
      </c>
      <c r="Y81" s="263" t="s">
        <v>7275</v>
      </c>
      <c r="Z81" s="263" t="s">
        <v>7275</v>
      </c>
      <c r="AA81" s="263" t="s">
        <v>7275</v>
      </c>
      <c r="AB81" s="263" t="s">
        <v>7275</v>
      </c>
      <c r="AC81" s="263" t="s">
        <v>7275</v>
      </c>
      <c r="AD81" s="263" t="s">
        <v>7275</v>
      </c>
      <c r="AE81" s="263" t="s">
        <v>7275</v>
      </c>
      <c r="AF81" s="263" t="s">
        <v>7275</v>
      </c>
      <c r="AG81" s="263" t="s">
        <v>7275</v>
      </c>
      <c r="AH81" s="263" t="s">
        <v>7275</v>
      </c>
      <c r="AI81" s="263" t="s">
        <v>7275</v>
      </c>
      <c r="AJ81" s="263" t="s">
        <v>7275</v>
      </c>
      <c r="AK81" s="263" t="s">
        <v>7275</v>
      </c>
      <c r="AL81" s="263" t="s">
        <v>7275</v>
      </c>
      <c r="AM81" s="263" t="s">
        <v>7275</v>
      </c>
      <c r="AN81" s="263" t="s">
        <v>7275</v>
      </c>
      <c r="AO81" s="263" t="s">
        <v>7275</v>
      </c>
      <c r="AP81" s="263" t="s">
        <v>7275</v>
      </c>
      <c r="AQ81" s="263" t="s">
        <v>7275</v>
      </c>
      <c r="AR81" s="263" t="s">
        <v>7275</v>
      </c>
      <c r="AS81" s="263" t="s">
        <v>7275</v>
      </c>
      <c r="AT81" s="263" t="s">
        <v>7275</v>
      </c>
      <c r="AU81" s="263">
        <v>5.4</v>
      </c>
      <c r="AV81" s="263">
        <v>5.4</v>
      </c>
      <c r="AW81" s="263">
        <v>5.4</v>
      </c>
      <c r="AX81" s="263">
        <v>5.5</v>
      </c>
      <c r="AY81" s="263">
        <v>5.5</v>
      </c>
      <c r="AZ81" s="263">
        <v>5.6</v>
      </c>
      <c r="BA81" s="263">
        <v>5.6</v>
      </c>
      <c r="BB81" s="263">
        <v>5.6</v>
      </c>
      <c r="BC81" s="263">
        <v>5.6</v>
      </c>
      <c r="BD81" s="263">
        <v>5.5</v>
      </c>
      <c r="BE81" s="263">
        <v>5.5</v>
      </c>
      <c r="BF81" s="263">
        <v>5.4</v>
      </c>
      <c r="BG81" s="263">
        <v>5.4</v>
      </c>
      <c r="BH81" s="263">
        <v>5.4</v>
      </c>
      <c r="BI81" s="263">
        <v>5.4</v>
      </c>
      <c r="BJ81" s="263">
        <v>5.4</v>
      </c>
      <c r="BK81" s="263">
        <v>5.4</v>
      </c>
      <c r="BL81" s="263">
        <v>5.4</v>
      </c>
      <c r="BM81" s="263">
        <v>5.4</v>
      </c>
      <c r="BN81" s="263">
        <v>5.6</v>
      </c>
      <c r="BO81" s="263">
        <v>5.6</v>
      </c>
      <c r="BP81" s="263">
        <v>5.7</v>
      </c>
      <c r="BQ81" s="263">
        <v>5.8</v>
      </c>
      <c r="BR81" s="263">
        <v>5.8</v>
      </c>
      <c r="BS81" s="263">
        <v>5.7</v>
      </c>
      <c r="BT81" s="263">
        <v>5.7</v>
      </c>
      <c r="BU81" s="263">
        <v>5.6</v>
      </c>
      <c r="BV81" s="263">
        <v>5.7</v>
      </c>
      <c r="BW81" s="263">
        <v>5.6</v>
      </c>
      <c r="BX81" s="263">
        <v>5.6</v>
      </c>
      <c r="BY81" s="263">
        <v>5.6</v>
      </c>
      <c r="BZ81" s="263">
        <v>5.7</v>
      </c>
      <c r="CA81" s="263">
        <v>5.7</v>
      </c>
      <c r="CB81" s="263">
        <v>5.6</v>
      </c>
      <c r="CC81" s="263">
        <v>5.6</v>
      </c>
      <c r="CD81" s="263">
        <v>5.6</v>
      </c>
      <c r="CE81" s="263">
        <v>5.2</v>
      </c>
      <c r="CF81" s="263">
        <v>5.0999999999999996</v>
      </c>
      <c r="CG81" s="263">
        <v>5.3</v>
      </c>
      <c r="CH81" s="263">
        <v>5.0999999999999996</v>
      </c>
      <c r="CI81" s="263">
        <v>5.2</v>
      </c>
      <c r="CJ81" s="263">
        <v>5.3</v>
      </c>
      <c r="CK81" s="263">
        <v>5.3</v>
      </c>
      <c r="CL81" s="263">
        <v>5.3</v>
      </c>
      <c r="CM81" s="263">
        <v>5.3</v>
      </c>
      <c r="CN81" s="263">
        <v>5.3</v>
      </c>
      <c r="CO81" s="263">
        <v>5.3</v>
      </c>
      <c r="CP81" s="263">
        <v>5.4</v>
      </c>
      <c r="CQ81" s="263">
        <f>_xlfn.IFNA(VLOOKUP(C81,'INFORM Severity - hidden'!$C$5:$G$300,5,FALSE),"-")</f>
        <v>5.4</v>
      </c>
    </row>
    <row r="82" spans="1:95">
      <c r="A82" t="s">
        <v>1026</v>
      </c>
      <c r="B82" t="s">
        <v>1035</v>
      </c>
      <c r="C82" t="s">
        <v>1036</v>
      </c>
      <c r="D82" s="263" t="str">
        <f t="shared" si="1"/>
        <v>Increasing</v>
      </c>
      <c r="E82" s="263" t="s">
        <v>7275</v>
      </c>
      <c r="F82" s="263">
        <v>4.3</v>
      </c>
      <c r="G82" s="263">
        <v>4.3</v>
      </c>
      <c r="H82" s="263">
        <v>3.2</v>
      </c>
      <c r="I82" s="263">
        <v>3.2</v>
      </c>
      <c r="J82" s="263">
        <v>3.2</v>
      </c>
      <c r="K82" s="263">
        <v>3.2</v>
      </c>
      <c r="L82" s="263">
        <v>3.2</v>
      </c>
      <c r="M82" s="263">
        <v>3.2</v>
      </c>
      <c r="N82" s="263">
        <v>3.2</v>
      </c>
      <c r="O82" s="263">
        <v>4.3</v>
      </c>
      <c r="P82" s="263">
        <v>4.3</v>
      </c>
      <c r="Q82" s="263">
        <v>4.3</v>
      </c>
      <c r="R82" s="263">
        <v>4.3</v>
      </c>
      <c r="S82" s="263">
        <v>4.3</v>
      </c>
      <c r="T82" s="263">
        <v>4.3</v>
      </c>
      <c r="U82" s="263">
        <v>4.3</v>
      </c>
      <c r="V82" s="263">
        <v>4.4000000000000004</v>
      </c>
      <c r="W82" s="263">
        <v>4.4000000000000004</v>
      </c>
      <c r="X82" s="263">
        <v>4.4000000000000004</v>
      </c>
      <c r="Y82" s="263">
        <v>4.3</v>
      </c>
      <c r="Z82" s="263">
        <v>4.5</v>
      </c>
      <c r="AA82" s="263">
        <v>4.5</v>
      </c>
      <c r="AB82" s="263">
        <v>4.5</v>
      </c>
      <c r="AC82" s="263">
        <v>4.5</v>
      </c>
      <c r="AD82" s="263">
        <v>4.5</v>
      </c>
      <c r="AE82" s="263">
        <v>4.5</v>
      </c>
      <c r="AF82" s="263">
        <v>4.5</v>
      </c>
      <c r="AG82" s="263">
        <v>4.5</v>
      </c>
      <c r="AH82" s="263">
        <v>4.5</v>
      </c>
      <c r="AI82" s="263">
        <v>4.5</v>
      </c>
      <c r="AJ82" s="263">
        <v>4.5</v>
      </c>
      <c r="AK82" s="263">
        <v>4.5</v>
      </c>
      <c r="AL82" s="263">
        <v>4.5</v>
      </c>
      <c r="AM82" s="263">
        <v>4.5</v>
      </c>
      <c r="AN82" s="263">
        <v>4.5</v>
      </c>
      <c r="AO82" s="263">
        <v>4.5</v>
      </c>
      <c r="AP82" s="263">
        <v>4.5</v>
      </c>
      <c r="AQ82" s="263">
        <v>4.5</v>
      </c>
      <c r="AR82" s="263">
        <v>4.5</v>
      </c>
      <c r="AS82" s="263">
        <v>4.4000000000000004</v>
      </c>
      <c r="AT82" s="263">
        <v>4.4000000000000004</v>
      </c>
      <c r="AU82" s="263">
        <v>4.5</v>
      </c>
      <c r="AV82" s="263">
        <v>4.0999999999999996</v>
      </c>
      <c r="AW82" s="263">
        <v>4.2</v>
      </c>
      <c r="AX82" s="263">
        <v>4.3</v>
      </c>
      <c r="AY82" s="263">
        <v>4.3</v>
      </c>
      <c r="AZ82" s="263">
        <v>4.4000000000000004</v>
      </c>
      <c r="BA82" s="263">
        <v>4.4000000000000004</v>
      </c>
      <c r="BB82" s="263">
        <v>4.4000000000000004</v>
      </c>
      <c r="BC82" s="263">
        <v>4.4000000000000004</v>
      </c>
      <c r="BD82" s="263">
        <v>4.3</v>
      </c>
      <c r="BE82" s="263">
        <v>4.4000000000000004</v>
      </c>
      <c r="BF82" s="263">
        <v>4.3</v>
      </c>
      <c r="BG82" s="263">
        <v>4.3</v>
      </c>
      <c r="BH82" s="263">
        <v>4.3</v>
      </c>
      <c r="BI82" s="263">
        <v>4.3</v>
      </c>
      <c r="BJ82" s="263">
        <v>4.3</v>
      </c>
      <c r="BK82" s="263">
        <v>4.2</v>
      </c>
      <c r="BL82" s="263">
        <v>4.2</v>
      </c>
      <c r="BM82" s="263">
        <v>4.2</v>
      </c>
      <c r="BN82" s="263">
        <v>4.3</v>
      </c>
      <c r="BO82" s="263">
        <v>4.3</v>
      </c>
      <c r="BP82" s="263">
        <v>4.3</v>
      </c>
      <c r="BQ82" s="263">
        <v>4.4000000000000004</v>
      </c>
      <c r="BR82" s="263">
        <v>4.5999999999999996</v>
      </c>
      <c r="BS82" s="263">
        <v>5</v>
      </c>
      <c r="BT82" s="263">
        <v>5</v>
      </c>
      <c r="BU82" s="263">
        <v>5</v>
      </c>
      <c r="BV82" s="263">
        <v>5</v>
      </c>
      <c r="BW82" s="263">
        <v>4.9000000000000004</v>
      </c>
      <c r="BX82" s="263">
        <v>4.9000000000000004</v>
      </c>
      <c r="BY82" s="263">
        <v>4.9000000000000004</v>
      </c>
      <c r="BZ82" s="263">
        <v>4.9000000000000004</v>
      </c>
      <c r="CA82" s="263">
        <v>4.9000000000000004</v>
      </c>
      <c r="CB82" s="263">
        <v>4.9000000000000004</v>
      </c>
      <c r="CC82" s="263">
        <v>5.4</v>
      </c>
      <c r="CD82" s="263">
        <v>5.5</v>
      </c>
      <c r="CE82" s="263">
        <v>5.3</v>
      </c>
      <c r="CF82" s="263">
        <v>5.0999999999999996</v>
      </c>
      <c r="CG82" s="263">
        <v>5.2</v>
      </c>
      <c r="CH82" s="263">
        <v>5.2</v>
      </c>
      <c r="CI82" s="263">
        <v>5.2</v>
      </c>
      <c r="CJ82" s="263">
        <v>5.2</v>
      </c>
      <c r="CK82" s="263">
        <v>5.2</v>
      </c>
      <c r="CL82" s="263">
        <v>5.2</v>
      </c>
      <c r="CM82" s="263">
        <v>5.2</v>
      </c>
      <c r="CN82" s="263">
        <v>5.3</v>
      </c>
      <c r="CO82" s="263">
        <v>5.3</v>
      </c>
      <c r="CP82" s="263">
        <v>5.3</v>
      </c>
      <c r="CQ82" s="263">
        <f>_xlfn.IFNA(VLOOKUP(C82,'INFORM Severity - hidden'!$C$5:$G$300,5,FALSE),"-")</f>
        <v>5.3</v>
      </c>
    </row>
    <row r="83" spans="1:95">
      <c r="A83" t="s">
        <v>1026</v>
      </c>
      <c r="B83" t="s">
        <v>1045</v>
      </c>
      <c r="C83" t="s">
        <v>1046</v>
      </c>
      <c r="D83" s="263" t="str">
        <f t="shared" si="1"/>
        <v>Increasing</v>
      </c>
      <c r="E83" s="263" t="s">
        <v>7275</v>
      </c>
      <c r="F83" s="263" t="s">
        <v>7275</v>
      </c>
      <c r="G83" s="263" t="s">
        <v>7275</v>
      </c>
      <c r="H83" s="263" t="s">
        <v>7275</v>
      </c>
      <c r="I83" s="263" t="s">
        <v>7275</v>
      </c>
      <c r="J83" s="263" t="s">
        <v>7275</v>
      </c>
      <c r="K83" s="263" t="s">
        <v>7275</v>
      </c>
      <c r="L83" s="263" t="s">
        <v>7275</v>
      </c>
      <c r="M83" s="263" t="s">
        <v>7275</v>
      </c>
      <c r="N83" s="263" t="s">
        <v>7275</v>
      </c>
      <c r="O83" s="263" t="s">
        <v>7275</v>
      </c>
      <c r="P83" s="263" t="s">
        <v>7275</v>
      </c>
      <c r="Q83" s="263" t="s">
        <v>7275</v>
      </c>
      <c r="R83" s="263" t="s">
        <v>7275</v>
      </c>
      <c r="S83" s="263" t="s">
        <v>7275</v>
      </c>
      <c r="T83" s="263" t="s">
        <v>7275</v>
      </c>
      <c r="U83" s="263" t="s">
        <v>7275</v>
      </c>
      <c r="V83" s="263" t="s">
        <v>7275</v>
      </c>
      <c r="W83" s="263" t="s">
        <v>7275</v>
      </c>
      <c r="X83" s="263" t="s">
        <v>7275</v>
      </c>
      <c r="Y83" s="263" t="s">
        <v>7275</v>
      </c>
      <c r="Z83" s="263" t="s">
        <v>7275</v>
      </c>
      <c r="AA83" s="263" t="s">
        <v>7275</v>
      </c>
      <c r="AB83" s="263" t="s">
        <v>7275</v>
      </c>
      <c r="AC83" s="263" t="s">
        <v>7275</v>
      </c>
      <c r="AD83" s="263" t="s">
        <v>7275</v>
      </c>
      <c r="AE83" s="263" t="s">
        <v>7275</v>
      </c>
      <c r="AF83" s="263" t="s">
        <v>7275</v>
      </c>
      <c r="AG83" s="263" t="s">
        <v>7275</v>
      </c>
      <c r="AH83" s="263" t="s">
        <v>7275</v>
      </c>
      <c r="AI83" s="263" t="s">
        <v>7275</v>
      </c>
      <c r="AJ83" s="263" t="s">
        <v>7275</v>
      </c>
      <c r="AK83" s="263" t="s">
        <v>7275</v>
      </c>
      <c r="AL83" s="263" t="s">
        <v>7275</v>
      </c>
      <c r="AM83" s="263" t="s">
        <v>7275</v>
      </c>
      <c r="AN83" s="263" t="s">
        <v>7275</v>
      </c>
      <c r="AO83" s="263" t="s">
        <v>7275</v>
      </c>
      <c r="AP83" s="263" t="s">
        <v>7275</v>
      </c>
      <c r="AQ83" s="263" t="s">
        <v>7275</v>
      </c>
      <c r="AR83" s="263" t="s">
        <v>7275</v>
      </c>
      <c r="AS83" s="263" t="s">
        <v>7275</v>
      </c>
      <c r="AT83" s="263" t="s">
        <v>7275</v>
      </c>
      <c r="AU83" s="263" t="s">
        <v>7275</v>
      </c>
      <c r="AV83" s="263">
        <v>5.4</v>
      </c>
      <c r="AW83" s="263">
        <v>5.5</v>
      </c>
      <c r="AX83" s="263">
        <v>5.6</v>
      </c>
      <c r="AY83" s="263">
        <v>5.6</v>
      </c>
      <c r="AZ83" s="263">
        <v>5.6</v>
      </c>
      <c r="BA83" s="263">
        <v>5.6</v>
      </c>
      <c r="BB83" s="263">
        <v>5.6</v>
      </c>
      <c r="BC83" s="263">
        <v>5.6</v>
      </c>
      <c r="BD83" s="263">
        <v>5.6</v>
      </c>
      <c r="BE83" s="263">
        <v>5.6</v>
      </c>
      <c r="BF83" s="263">
        <v>5.6</v>
      </c>
      <c r="BG83" s="263">
        <v>5.6</v>
      </c>
      <c r="BH83" s="263">
        <v>5.6</v>
      </c>
      <c r="BI83" s="263">
        <v>5.5</v>
      </c>
      <c r="BJ83" s="263">
        <v>5.5</v>
      </c>
      <c r="BK83" s="263">
        <v>5.3</v>
      </c>
      <c r="BL83" s="263">
        <v>5.3</v>
      </c>
      <c r="BM83" s="263">
        <v>5.4</v>
      </c>
      <c r="BN83" s="263">
        <v>5.7</v>
      </c>
      <c r="BO83" s="263">
        <v>5.7</v>
      </c>
      <c r="BP83" s="263">
        <v>5.7</v>
      </c>
      <c r="BQ83" s="263">
        <v>5.8</v>
      </c>
      <c r="BR83" s="263">
        <v>5.8</v>
      </c>
      <c r="BS83" s="263">
        <v>5.7</v>
      </c>
      <c r="BT83" s="263">
        <v>5.7</v>
      </c>
      <c r="BU83" s="263">
        <v>5.7</v>
      </c>
      <c r="BV83" s="263">
        <v>5.7</v>
      </c>
      <c r="BW83" s="263">
        <v>5.8</v>
      </c>
      <c r="BX83" s="263">
        <v>5.9</v>
      </c>
      <c r="BY83" s="263">
        <v>5.9</v>
      </c>
      <c r="BZ83" s="263">
        <v>5.9</v>
      </c>
      <c r="CA83" s="263">
        <v>6</v>
      </c>
      <c r="CB83" s="263">
        <v>5.9</v>
      </c>
      <c r="CC83" s="263">
        <v>5.9</v>
      </c>
      <c r="CD83" s="263">
        <v>6</v>
      </c>
      <c r="CE83" s="263">
        <v>6</v>
      </c>
      <c r="CF83" s="263">
        <v>5.4</v>
      </c>
      <c r="CG83" s="263">
        <v>5.6</v>
      </c>
      <c r="CH83" s="263">
        <v>5.5</v>
      </c>
      <c r="CI83" s="263">
        <v>5.6</v>
      </c>
      <c r="CJ83" s="263">
        <v>5.6</v>
      </c>
      <c r="CK83" s="263">
        <v>5.6</v>
      </c>
      <c r="CL83" s="263">
        <v>5.6</v>
      </c>
      <c r="CM83" s="263">
        <v>5.6</v>
      </c>
      <c r="CN83" s="263">
        <v>5.7</v>
      </c>
      <c r="CO83" s="263">
        <v>5.7</v>
      </c>
      <c r="CP83" s="263">
        <v>5.6</v>
      </c>
      <c r="CQ83" s="263">
        <f>_xlfn.IFNA(VLOOKUP(C83,'INFORM Severity - hidden'!$C$5:$G$300,5,FALSE),"-")</f>
        <v>5.7</v>
      </c>
    </row>
    <row r="84" spans="1:95">
      <c r="A84" t="s">
        <v>171</v>
      </c>
      <c r="B84" t="s">
        <v>1055</v>
      </c>
      <c r="C84" t="s">
        <v>1056</v>
      </c>
      <c r="D84" s="263" t="str">
        <f t="shared" si="1"/>
        <v>Increasing</v>
      </c>
      <c r="E84" s="263" t="s">
        <v>7275</v>
      </c>
      <c r="F84" s="263" t="s">
        <v>7275</v>
      </c>
      <c r="G84" s="263" t="s">
        <v>7275</v>
      </c>
      <c r="H84" s="263" t="s">
        <v>7275</v>
      </c>
      <c r="I84" s="263" t="s">
        <v>7275</v>
      </c>
      <c r="J84" s="263" t="s">
        <v>7275</v>
      </c>
      <c r="K84" s="263" t="s">
        <v>7275</v>
      </c>
      <c r="L84" s="263" t="s">
        <v>7275</v>
      </c>
      <c r="M84" s="263" t="s">
        <v>7275</v>
      </c>
      <c r="N84" s="263" t="s">
        <v>7275</v>
      </c>
      <c r="O84" s="263" t="s">
        <v>7275</v>
      </c>
      <c r="P84" s="263" t="s">
        <v>7275</v>
      </c>
      <c r="Q84" s="263" t="s">
        <v>7275</v>
      </c>
      <c r="R84" s="263" t="s">
        <v>7275</v>
      </c>
      <c r="S84" s="263" t="s">
        <v>7275</v>
      </c>
      <c r="T84" s="263" t="s">
        <v>7275</v>
      </c>
      <c r="U84" s="263" t="s">
        <v>7275</v>
      </c>
      <c r="V84" s="263" t="s">
        <v>7275</v>
      </c>
      <c r="W84" s="263" t="s">
        <v>7275</v>
      </c>
      <c r="X84" s="263" t="s">
        <v>7275</v>
      </c>
      <c r="Y84" s="263" t="s">
        <v>7275</v>
      </c>
      <c r="Z84" s="263" t="s">
        <v>7275</v>
      </c>
      <c r="AA84" s="263" t="s">
        <v>7275</v>
      </c>
      <c r="AB84" s="263" t="s">
        <v>7275</v>
      </c>
      <c r="AC84" s="263" t="s">
        <v>7275</v>
      </c>
      <c r="AD84" s="263" t="s">
        <v>7275</v>
      </c>
      <c r="AE84" s="263" t="s">
        <v>7275</v>
      </c>
      <c r="AF84" s="263" t="s">
        <v>7275</v>
      </c>
      <c r="AG84" s="263" t="s">
        <v>7275</v>
      </c>
      <c r="AH84" s="263" t="s">
        <v>7275</v>
      </c>
      <c r="AI84" s="263" t="s">
        <v>7275</v>
      </c>
      <c r="AJ84" s="263" t="s">
        <v>7275</v>
      </c>
      <c r="AK84" s="263" t="s">
        <v>7275</v>
      </c>
      <c r="AL84" s="263" t="s">
        <v>7275</v>
      </c>
      <c r="AM84" s="263" t="s">
        <v>7275</v>
      </c>
      <c r="AN84" s="263" t="s">
        <v>7275</v>
      </c>
      <c r="AO84" s="263" t="s">
        <v>7275</v>
      </c>
      <c r="AP84" s="263" t="s">
        <v>7275</v>
      </c>
      <c r="AQ84" s="263" t="s">
        <v>7275</v>
      </c>
      <c r="AR84" s="263" t="s">
        <v>7275</v>
      </c>
      <c r="AS84" s="263" t="s">
        <v>7275</v>
      </c>
      <c r="AT84" s="263" t="s">
        <v>7275</v>
      </c>
      <c r="AU84" s="263" t="s">
        <v>7275</v>
      </c>
      <c r="AV84" s="263" t="s">
        <v>7275</v>
      </c>
      <c r="AW84" s="263" t="s">
        <v>7275</v>
      </c>
      <c r="AX84" s="263" t="s">
        <v>7275</v>
      </c>
      <c r="AY84" s="263" t="s">
        <v>7275</v>
      </c>
      <c r="AZ84" s="263" t="s">
        <v>7275</v>
      </c>
      <c r="BA84" s="263" t="s">
        <v>7275</v>
      </c>
      <c r="BB84" s="263" t="s">
        <v>7275</v>
      </c>
      <c r="BC84" s="263" t="s">
        <v>7275</v>
      </c>
      <c r="BD84" s="263" t="s">
        <v>7275</v>
      </c>
      <c r="BE84" s="263" t="s">
        <v>7275</v>
      </c>
      <c r="BF84" s="263" t="s">
        <v>7275</v>
      </c>
      <c r="BG84" s="263" t="s">
        <v>7275</v>
      </c>
      <c r="BH84" s="263" t="s">
        <v>7275</v>
      </c>
      <c r="BI84" s="263" t="s">
        <v>7275</v>
      </c>
      <c r="BJ84" s="263" t="s">
        <v>7275</v>
      </c>
      <c r="BK84" s="263" t="s">
        <v>7275</v>
      </c>
      <c r="BL84" s="263" t="s">
        <v>7275</v>
      </c>
      <c r="BM84" s="263" t="s">
        <v>7275</v>
      </c>
      <c r="BN84" s="263" t="s">
        <v>7275</v>
      </c>
      <c r="BO84" s="263" t="s">
        <v>7275</v>
      </c>
      <c r="BP84" s="263" t="s">
        <v>7275</v>
      </c>
      <c r="BQ84" s="263" t="s">
        <v>7275</v>
      </c>
      <c r="BR84" s="263" t="s">
        <v>7275</v>
      </c>
      <c r="BS84" s="263" t="s">
        <v>7275</v>
      </c>
      <c r="BT84" s="263" t="s">
        <v>7275</v>
      </c>
      <c r="BU84" s="263" t="s">
        <v>7275</v>
      </c>
      <c r="BV84" s="263" t="s">
        <v>7275</v>
      </c>
      <c r="BW84" s="263" t="s">
        <v>7275</v>
      </c>
      <c r="BX84" s="263" t="s">
        <v>7275</v>
      </c>
      <c r="BY84" s="263" t="s">
        <v>7275</v>
      </c>
      <c r="BZ84" s="263">
        <v>7.3</v>
      </c>
      <c r="CA84" s="263">
        <v>7</v>
      </c>
      <c r="CB84" s="263">
        <v>7</v>
      </c>
      <c r="CC84" s="263">
        <v>6.7</v>
      </c>
      <c r="CD84" s="263">
        <v>7.1</v>
      </c>
      <c r="CE84" s="263">
        <v>7.1</v>
      </c>
      <c r="CF84" s="263">
        <v>7.1</v>
      </c>
      <c r="CG84" s="263">
        <v>7.1</v>
      </c>
      <c r="CH84" s="263">
        <v>7.1</v>
      </c>
      <c r="CI84" s="263">
        <v>7.1</v>
      </c>
      <c r="CJ84" s="263">
        <v>7</v>
      </c>
      <c r="CK84" s="263">
        <v>7</v>
      </c>
      <c r="CL84" s="263">
        <v>7</v>
      </c>
      <c r="CM84" s="263">
        <v>7.1</v>
      </c>
      <c r="CN84" s="263">
        <v>7.1</v>
      </c>
      <c r="CO84" s="263">
        <v>7.3</v>
      </c>
      <c r="CP84" s="263">
        <v>7</v>
      </c>
      <c r="CQ84" s="263">
        <f>_xlfn.IFNA(VLOOKUP(C84,'INFORM Severity - hidden'!$C$5:$G$300,5,FALSE),"-")</f>
        <v>7.4</v>
      </c>
    </row>
    <row r="85" spans="1:95">
      <c r="A85" t="s">
        <v>171</v>
      </c>
      <c r="B85" t="s">
        <v>1066</v>
      </c>
      <c r="C85" t="s">
        <v>1067</v>
      </c>
      <c r="D85" s="263" t="str">
        <f t="shared" si="1"/>
        <v>Decreasing</v>
      </c>
      <c r="E85" s="263" t="s">
        <v>7275</v>
      </c>
      <c r="F85" s="263">
        <v>4.5999999999999996</v>
      </c>
      <c r="G85" s="263">
        <v>4.5999999999999996</v>
      </c>
      <c r="H85" s="263">
        <v>4.5999999999999996</v>
      </c>
      <c r="I85" s="263">
        <v>4.5999999999999996</v>
      </c>
      <c r="J85" s="263">
        <v>4.8</v>
      </c>
      <c r="K85" s="263">
        <v>4.5</v>
      </c>
      <c r="L85" s="263">
        <v>4.5</v>
      </c>
      <c r="M85" s="263">
        <v>4.5</v>
      </c>
      <c r="N85" s="263">
        <v>4.5</v>
      </c>
      <c r="O85" s="263">
        <v>4.5999999999999996</v>
      </c>
      <c r="P85" s="263">
        <v>4.5999999999999996</v>
      </c>
      <c r="Q85" s="263">
        <v>4.5999999999999996</v>
      </c>
      <c r="R85" s="263">
        <v>4.8</v>
      </c>
      <c r="S85" s="263">
        <v>4.8</v>
      </c>
      <c r="T85" s="263">
        <v>4.8</v>
      </c>
      <c r="U85" s="263">
        <v>4.8</v>
      </c>
      <c r="V85" s="263">
        <v>4.8</v>
      </c>
      <c r="W85" s="263">
        <v>4.8</v>
      </c>
      <c r="X85" s="263">
        <v>4.8</v>
      </c>
      <c r="Y85" s="263">
        <v>4.7</v>
      </c>
      <c r="Z85" s="263">
        <v>4.7</v>
      </c>
      <c r="AA85" s="263">
        <v>4.8</v>
      </c>
      <c r="AB85" s="263">
        <v>4.8</v>
      </c>
      <c r="AC85" s="263">
        <v>4.5999999999999996</v>
      </c>
      <c r="AD85" s="263">
        <v>4.5999999999999996</v>
      </c>
      <c r="AE85" s="263">
        <v>4.5999999999999996</v>
      </c>
      <c r="AF85" s="263">
        <v>4.5999999999999996</v>
      </c>
      <c r="AG85" s="263">
        <v>4.5999999999999996</v>
      </c>
      <c r="AH85" s="263">
        <v>4.7</v>
      </c>
      <c r="AI85" s="263">
        <v>4.7</v>
      </c>
      <c r="AJ85" s="263">
        <v>4.7</v>
      </c>
      <c r="AK85" s="263">
        <v>4.7</v>
      </c>
      <c r="AL85" s="263">
        <v>4.7</v>
      </c>
      <c r="AM85" s="263">
        <v>4.7</v>
      </c>
      <c r="AN85" s="263">
        <v>4.7</v>
      </c>
      <c r="AO85" s="263">
        <v>4.7</v>
      </c>
      <c r="AP85" s="263">
        <v>5</v>
      </c>
      <c r="AQ85" s="263">
        <v>5</v>
      </c>
      <c r="AR85" s="263">
        <v>5</v>
      </c>
      <c r="AS85" s="263">
        <v>5</v>
      </c>
      <c r="AT85" s="263">
        <v>5</v>
      </c>
      <c r="AU85" s="263">
        <v>5.8</v>
      </c>
      <c r="AV85" s="263">
        <v>5.8</v>
      </c>
      <c r="AW85" s="263">
        <v>5.8</v>
      </c>
      <c r="AX85" s="263">
        <v>5.9</v>
      </c>
      <c r="AY85" s="263">
        <v>5.9</v>
      </c>
      <c r="AZ85" s="263">
        <v>5.9</v>
      </c>
      <c r="BA85" s="263">
        <v>5.9</v>
      </c>
      <c r="BB85" s="263">
        <v>5.9</v>
      </c>
      <c r="BC85" s="263">
        <v>5.9</v>
      </c>
      <c r="BD85" s="263">
        <v>5.9</v>
      </c>
      <c r="BE85" s="263">
        <v>5.6</v>
      </c>
      <c r="BF85" s="263">
        <v>5.6</v>
      </c>
      <c r="BG85" s="263">
        <v>5.6</v>
      </c>
      <c r="BH85" s="263">
        <v>5.6</v>
      </c>
      <c r="BI85" s="263">
        <v>5.4</v>
      </c>
      <c r="BJ85" s="263">
        <v>5.4</v>
      </c>
      <c r="BK85" s="263">
        <v>5.4</v>
      </c>
      <c r="BL85" s="263">
        <v>5.4</v>
      </c>
      <c r="BM85" s="263">
        <v>5.4</v>
      </c>
      <c r="BN85" s="263">
        <v>5.4</v>
      </c>
      <c r="BO85" s="263">
        <v>5.4</v>
      </c>
      <c r="BP85" s="263">
        <v>5.8</v>
      </c>
      <c r="BQ85" s="263">
        <v>5.8</v>
      </c>
      <c r="BR85" s="263">
        <v>5.6</v>
      </c>
      <c r="BS85" s="263">
        <v>5.6</v>
      </c>
      <c r="BT85" s="263">
        <v>5.6</v>
      </c>
      <c r="BU85" s="263">
        <v>5.6</v>
      </c>
      <c r="BV85" s="263">
        <v>5.6</v>
      </c>
      <c r="BW85" s="263">
        <v>5.7</v>
      </c>
      <c r="BX85" s="263">
        <v>5.7</v>
      </c>
      <c r="BY85" s="263">
        <v>5.7</v>
      </c>
      <c r="BZ85" s="263">
        <v>5.8</v>
      </c>
      <c r="CA85" s="263">
        <v>5.8</v>
      </c>
      <c r="CB85" s="263">
        <v>5.8</v>
      </c>
      <c r="CC85" s="263">
        <v>5.8</v>
      </c>
      <c r="CD85" s="263">
        <v>6</v>
      </c>
      <c r="CE85" s="263">
        <v>6</v>
      </c>
      <c r="CF85" s="263">
        <v>5.7</v>
      </c>
      <c r="CG85" s="263">
        <v>5.7</v>
      </c>
      <c r="CH85" s="263">
        <v>5.7</v>
      </c>
      <c r="CI85" s="263">
        <v>5.6</v>
      </c>
      <c r="CJ85" s="263">
        <v>5.6</v>
      </c>
      <c r="CK85" s="263">
        <v>5.6</v>
      </c>
      <c r="CL85" s="263">
        <v>5.6</v>
      </c>
      <c r="CM85" s="263">
        <v>5.6</v>
      </c>
      <c r="CN85" s="263">
        <v>5.6</v>
      </c>
      <c r="CO85" s="263">
        <v>5.6</v>
      </c>
      <c r="CP85" s="263">
        <v>5.4</v>
      </c>
      <c r="CQ85" s="263">
        <f>_xlfn.IFNA(VLOOKUP(C85,'INFORM Severity - hidden'!$C$5:$G$300,5,FALSE),"-")</f>
        <v>5.5</v>
      </c>
    </row>
    <row r="86" spans="1:95">
      <c r="C86" t="s">
        <v>7329</v>
      </c>
      <c r="D86" s="263" t="str">
        <f t="shared" si="1"/>
        <v>-</v>
      </c>
      <c r="E86" s="263" t="s">
        <v>7275</v>
      </c>
      <c r="F86" s="263" t="s">
        <v>7275</v>
      </c>
      <c r="G86" s="263" t="s">
        <v>7275</v>
      </c>
      <c r="H86" s="263" t="s">
        <v>7275</v>
      </c>
      <c r="I86" s="263" t="s">
        <v>7275</v>
      </c>
      <c r="J86" s="263" t="s">
        <v>7275</v>
      </c>
      <c r="K86" s="263" t="s">
        <v>7275</v>
      </c>
      <c r="L86" s="263" t="s">
        <v>7275</v>
      </c>
      <c r="M86" s="263" t="s">
        <v>7275</v>
      </c>
      <c r="N86" s="263" t="s">
        <v>7275</v>
      </c>
      <c r="O86" s="263" t="s">
        <v>7275</v>
      </c>
      <c r="P86" s="263" t="s">
        <v>7275</v>
      </c>
      <c r="Q86" s="263" t="s">
        <v>7275</v>
      </c>
      <c r="R86" s="263" t="s">
        <v>7275</v>
      </c>
      <c r="S86" s="263" t="s">
        <v>7275</v>
      </c>
      <c r="T86" s="263" t="s">
        <v>7275</v>
      </c>
      <c r="U86" s="263" t="s">
        <v>7275</v>
      </c>
      <c r="V86" s="263" t="s">
        <v>7275</v>
      </c>
      <c r="W86" s="263" t="s">
        <v>7275</v>
      </c>
      <c r="X86" s="263" t="s">
        <v>7275</v>
      </c>
      <c r="Y86" s="263" t="s">
        <v>7275</v>
      </c>
      <c r="Z86" s="263" t="s">
        <v>7275</v>
      </c>
      <c r="AA86" s="263" t="s">
        <v>7275</v>
      </c>
      <c r="AB86" s="263" t="s">
        <v>7275</v>
      </c>
      <c r="AC86" s="263" t="s">
        <v>7275</v>
      </c>
      <c r="AD86" s="263" t="s">
        <v>7275</v>
      </c>
      <c r="AE86" s="263" t="s">
        <v>7275</v>
      </c>
      <c r="AF86" s="263" t="s">
        <v>7275</v>
      </c>
      <c r="AG86" s="263" t="s">
        <v>7275</v>
      </c>
      <c r="AH86" s="263" t="s">
        <v>7275</v>
      </c>
      <c r="AI86" s="263" t="s">
        <v>7275</v>
      </c>
      <c r="AJ86" s="263" t="s">
        <v>7275</v>
      </c>
      <c r="AK86" s="263" t="s">
        <v>7275</v>
      </c>
      <c r="AL86" s="263" t="s">
        <v>7275</v>
      </c>
      <c r="AM86" s="263" t="s">
        <v>7275</v>
      </c>
      <c r="AN86" s="263" t="s">
        <v>7275</v>
      </c>
      <c r="AO86" s="263" t="s">
        <v>7275</v>
      </c>
      <c r="AP86" s="263" t="s">
        <v>7275</v>
      </c>
      <c r="AQ86" s="263" t="s">
        <v>7275</v>
      </c>
      <c r="AR86" s="263" t="s">
        <v>7275</v>
      </c>
      <c r="AS86" s="263" t="s">
        <v>7275</v>
      </c>
      <c r="AT86" s="263" t="s">
        <v>7275</v>
      </c>
      <c r="AU86" s="263" t="s">
        <v>7275</v>
      </c>
      <c r="AV86" s="263" t="s">
        <v>7275</v>
      </c>
      <c r="AW86" s="263" t="s">
        <v>7275</v>
      </c>
      <c r="AX86" s="263" t="s">
        <v>7275</v>
      </c>
      <c r="AY86" s="263" t="s">
        <v>7275</v>
      </c>
      <c r="AZ86" s="263" t="s">
        <v>7275</v>
      </c>
      <c r="BA86" s="263" t="s">
        <v>7275</v>
      </c>
      <c r="BB86" s="263" t="s">
        <v>7275</v>
      </c>
      <c r="BC86" s="263" t="s">
        <v>7275</v>
      </c>
      <c r="BD86" s="263" t="s">
        <v>7275</v>
      </c>
      <c r="BE86" s="263" t="s">
        <v>7275</v>
      </c>
      <c r="BF86" s="263" t="s">
        <v>7275</v>
      </c>
      <c r="BG86" s="263" t="s">
        <v>7275</v>
      </c>
      <c r="BH86" s="263" t="s">
        <v>7275</v>
      </c>
      <c r="BI86" s="263" t="s">
        <v>7275</v>
      </c>
      <c r="BJ86" s="263" t="s">
        <v>7275</v>
      </c>
      <c r="BK86" s="263" t="s">
        <v>7275</v>
      </c>
      <c r="BL86" s="263" t="s">
        <v>7275</v>
      </c>
      <c r="BM86" s="263" t="s">
        <v>7275</v>
      </c>
      <c r="BN86" s="263" t="s">
        <v>7275</v>
      </c>
      <c r="BO86" s="263" t="s">
        <v>7275</v>
      </c>
      <c r="BP86" s="263" t="s">
        <v>7275</v>
      </c>
      <c r="BQ86" s="263" t="s">
        <v>7275</v>
      </c>
      <c r="BR86" s="263" t="s">
        <v>7275</v>
      </c>
      <c r="BS86" s="263" t="s">
        <v>7275</v>
      </c>
      <c r="BT86" s="263" t="s">
        <v>7275</v>
      </c>
      <c r="BU86" s="263" t="s">
        <v>7275</v>
      </c>
      <c r="BV86" s="263" t="s">
        <v>7275</v>
      </c>
      <c r="BW86" s="263" t="s">
        <v>7275</v>
      </c>
      <c r="BX86" s="263" t="s">
        <v>7275</v>
      </c>
      <c r="BY86" s="263" t="s">
        <v>7275</v>
      </c>
      <c r="BZ86" s="263">
        <v>7.2</v>
      </c>
      <c r="CA86" s="263">
        <v>6.7</v>
      </c>
      <c r="CB86" s="263">
        <v>6.6</v>
      </c>
      <c r="CC86" s="263">
        <v>6.3</v>
      </c>
      <c r="CD86" s="263">
        <v>6.8</v>
      </c>
      <c r="CE86" s="263">
        <v>6.8</v>
      </c>
      <c r="CF86" s="263">
        <v>6.8</v>
      </c>
      <c r="CG86" s="263">
        <v>6.8</v>
      </c>
      <c r="CH86" s="263">
        <v>6.8</v>
      </c>
      <c r="CI86" s="263">
        <v>6.7</v>
      </c>
      <c r="CJ86" s="263">
        <v>6.7</v>
      </c>
      <c r="CK86" s="263">
        <v>6.7</v>
      </c>
      <c r="CL86" s="263">
        <v>6.7</v>
      </c>
      <c r="CM86" s="263">
        <v>6.8</v>
      </c>
      <c r="CN86" s="263">
        <v>6.8</v>
      </c>
      <c r="CO86" s="263" t="s">
        <v>7275</v>
      </c>
      <c r="CP86" s="263" t="s">
        <v>7275</v>
      </c>
      <c r="CQ86" s="263" t="str">
        <f>_xlfn.IFNA(VLOOKUP(C86,'INFORM Severity - hidden'!$C$5:$G$300,5,FALSE),"-")</f>
        <v>-</v>
      </c>
    </row>
    <row r="87" spans="1:95">
      <c r="C87" t="s">
        <v>7330</v>
      </c>
      <c r="D87" s="263" t="str">
        <f t="shared" si="1"/>
        <v>-</v>
      </c>
      <c r="E87" s="263" t="s">
        <v>7275</v>
      </c>
      <c r="F87" s="263" t="s">
        <v>7275</v>
      </c>
      <c r="G87" s="263" t="s">
        <v>7275</v>
      </c>
      <c r="H87" s="263" t="s">
        <v>7275</v>
      </c>
      <c r="I87" s="263" t="s">
        <v>7275</v>
      </c>
      <c r="J87" s="263" t="s">
        <v>7275</v>
      </c>
      <c r="K87" s="263" t="s">
        <v>7275</v>
      </c>
      <c r="L87" s="263" t="s">
        <v>7275</v>
      </c>
      <c r="M87" s="263" t="s">
        <v>7275</v>
      </c>
      <c r="N87" s="263" t="s">
        <v>7275</v>
      </c>
      <c r="O87" s="263" t="s">
        <v>7275</v>
      </c>
      <c r="P87" s="263" t="s">
        <v>7275</v>
      </c>
      <c r="Q87" s="263" t="s">
        <v>7275</v>
      </c>
      <c r="R87" s="263" t="s">
        <v>7275</v>
      </c>
      <c r="S87" s="263" t="s">
        <v>7275</v>
      </c>
      <c r="T87" s="263" t="s">
        <v>7275</v>
      </c>
      <c r="U87" s="263" t="s">
        <v>7275</v>
      </c>
      <c r="V87" s="263" t="s">
        <v>7275</v>
      </c>
      <c r="W87" s="263" t="s">
        <v>7275</v>
      </c>
      <c r="X87" s="263" t="s">
        <v>7275</v>
      </c>
      <c r="Y87" s="263" t="s">
        <v>7275</v>
      </c>
      <c r="Z87" s="263" t="s">
        <v>7275</v>
      </c>
      <c r="AA87" s="263" t="s">
        <v>7275</v>
      </c>
      <c r="AB87" s="263" t="s">
        <v>7275</v>
      </c>
      <c r="AC87" s="263" t="s">
        <v>7275</v>
      </c>
      <c r="AD87" s="263" t="s">
        <v>7275</v>
      </c>
      <c r="AE87" s="263" t="s">
        <v>7275</v>
      </c>
      <c r="AF87" s="263" t="s">
        <v>7275</v>
      </c>
      <c r="AG87" s="263" t="s">
        <v>7275</v>
      </c>
      <c r="AH87" s="263" t="s">
        <v>7275</v>
      </c>
      <c r="AI87" s="263" t="s">
        <v>7275</v>
      </c>
      <c r="AJ87" s="263" t="s">
        <v>7275</v>
      </c>
      <c r="AK87" s="263" t="s">
        <v>7275</v>
      </c>
      <c r="AL87" s="263" t="s">
        <v>7275</v>
      </c>
      <c r="AM87" s="263" t="s">
        <v>7275</v>
      </c>
      <c r="AN87" s="263" t="s">
        <v>7275</v>
      </c>
      <c r="AO87" s="263" t="s">
        <v>7275</v>
      </c>
      <c r="AP87" s="263" t="s">
        <v>7275</v>
      </c>
      <c r="AQ87" s="263" t="s">
        <v>7275</v>
      </c>
      <c r="AR87" s="263" t="s">
        <v>7275</v>
      </c>
      <c r="AS87" s="263" t="s">
        <v>7275</v>
      </c>
      <c r="AT87" s="263" t="s">
        <v>7275</v>
      </c>
      <c r="AU87" s="263" t="s">
        <v>7275</v>
      </c>
      <c r="AV87" s="263" t="s">
        <v>7275</v>
      </c>
      <c r="AW87" s="263" t="s">
        <v>7275</v>
      </c>
      <c r="AX87" s="263" t="s">
        <v>7275</v>
      </c>
      <c r="AY87" s="263" t="s">
        <v>7275</v>
      </c>
      <c r="AZ87" s="263" t="s">
        <v>7275</v>
      </c>
      <c r="BA87" s="263" t="s">
        <v>7275</v>
      </c>
      <c r="BB87" s="263" t="s">
        <v>7275</v>
      </c>
      <c r="BC87" s="263" t="s">
        <v>7275</v>
      </c>
      <c r="BD87" s="263" t="s">
        <v>7275</v>
      </c>
      <c r="BE87" s="263" t="s">
        <v>7275</v>
      </c>
      <c r="BF87" s="263" t="s">
        <v>7275</v>
      </c>
      <c r="BG87" s="263" t="s">
        <v>7275</v>
      </c>
      <c r="BH87" s="263" t="s">
        <v>7275</v>
      </c>
      <c r="BI87" s="263" t="s">
        <v>7275</v>
      </c>
      <c r="BJ87" s="263" t="s">
        <v>7275</v>
      </c>
      <c r="BK87" s="263" t="s">
        <v>7275</v>
      </c>
      <c r="BL87" s="263" t="s">
        <v>7275</v>
      </c>
      <c r="BM87" s="263" t="s">
        <v>7275</v>
      </c>
      <c r="BN87" s="263" t="s">
        <v>7275</v>
      </c>
      <c r="BO87" s="263" t="s">
        <v>7275</v>
      </c>
      <c r="BP87" s="263" t="s">
        <v>7275</v>
      </c>
      <c r="BQ87" s="263" t="s">
        <v>7275</v>
      </c>
      <c r="BR87" s="263" t="s">
        <v>7275</v>
      </c>
      <c r="BS87" s="263" t="s">
        <v>7275</v>
      </c>
      <c r="BT87" s="263" t="s">
        <v>7275</v>
      </c>
      <c r="BU87" s="263" t="s">
        <v>7275</v>
      </c>
      <c r="BV87" s="263" t="s">
        <v>7275</v>
      </c>
      <c r="BW87" s="263" t="s">
        <v>7275</v>
      </c>
      <c r="BX87" s="263" t="s">
        <v>7275</v>
      </c>
      <c r="BY87" s="263" t="s">
        <v>7275</v>
      </c>
      <c r="BZ87" s="263" t="s">
        <v>7275</v>
      </c>
      <c r="CA87" s="263" t="s">
        <v>7275</v>
      </c>
      <c r="CB87" s="263" t="s">
        <v>7275</v>
      </c>
      <c r="CC87" s="263">
        <v>4.0999999999999996</v>
      </c>
      <c r="CD87" s="263">
        <v>4.4000000000000004</v>
      </c>
      <c r="CE87" s="263">
        <v>4.3</v>
      </c>
      <c r="CF87" s="263">
        <v>4.3</v>
      </c>
      <c r="CG87" s="263">
        <v>4.3</v>
      </c>
      <c r="CH87" s="263">
        <v>4.3</v>
      </c>
      <c r="CI87" s="263">
        <v>4.4000000000000004</v>
      </c>
      <c r="CJ87" s="263">
        <v>4.4000000000000004</v>
      </c>
      <c r="CK87" s="263">
        <v>4.4000000000000004</v>
      </c>
      <c r="CL87" s="263">
        <v>4.4000000000000004</v>
      </c>
      <c r="CM87" s="263">
        <v>4.4000000000000004</v>
      </c>
      <c r="CN87" s="263">
        <v>4.5</v>
      </c>
      <c r="CO87" s="263" t="s">
        <v>7275</v>
      </c>
      <c r="CP87" s="263" t="s">
        <v>7275</v>
      </c>
      <c r="CQ87" s="263" t="str">
        <f>_xlfn.IFNA(VLOOKUP(C87,'INFORM Severity - hidden'!$C$5:$G$300,5,FALSE),"-")</f>
        <v>-</v>
      </c>
    </row>
    <row r="88" spans="1:95">
      <c r="A88" t="s">
        <v>171</v>
      </c>
      <c r="B88" t="s">
        <v>169</v>
      </c>
      <c r="C88" t="s">
        <v>170</v>
      </c>
      <c r="D88" s="263" t="str">
        <f t="shared" si="1"/>
        <v>-</v>
      </c>
      <c r="E88" s="263" t="s">
        <v>7275</v>
      </c>
      <c r="F88" s="263" t="s">
        <v>7275</v>
      </c>
      <c r="G88" s="263" t="s">
        <v>7275</v>
      </c>
      <c r="H88" s="263" t="s">
        <v>7275</v>
      </c>
      <c r="I88" s="263" t="s">
        <v>7275</v>
      </c>
      <c r="J88" s="263" t="s">
        <v>7275</v>
      </c>
      <c r="K88" s="263" t="s">
        <v>7275</v>
      </c>
      <c r="L88" s="263" t="s">
        <v>7275</v>
      </c>
      <c r="M88" s="263" t="s">
        <v>7275</v>
      </c>
      <c r="N88" s="263" t="s">
        <v>7275</v>
      </c>
      <c r="O88" s="263" t="s">
        <v>7275</v>
      </c>
      <c r="P88" s="263" t="s">
        <v>7275</v>
      </c>
      <c r="Q88" s="263" t="s">
        <v>7275</v>
      </c>
      <c r="R88" s="263" t="s">
        <v>7275</v>
      </c>
      <c r="S88" s="263" t="s">
        <v>7275</v>
      </c>
      <c r="T88" s="263" t="s">
        <v>7275</v>
      </c>
      <c r="U88" s="263" t="s">
        <v>7275</v>
      </c>
      <c r="V88" s="263" t="s">
        <v>7275</v>
      </c>
      <c r="W88" s="263" t="s">
        <v>7275</v>
      </c>
      <c r="X88" s="263" t="s">
        <v>7275</v>
      </c>
      <c r="Y88" s="263" t="s">
        <v>7275</v>
      </c>
      <c r="Z88" s="263" t="s">
        <v>7275</v>
      </c>
      <c r="AA88" s="263" t="s">
        <v>7275</v>
      </c>
      <c r="AB88" s="263" t="s">
        <v>7275</v>
      </c>
      <c r="AC88" s="263" t="s">
        <v>7275</v>
      </c>
      <c r="AD88" s="263" t="s">
        <v>7275</v>
      </c>
      <c r="AE88" s="263" t="s">
        <v>7275</v>
      </c>
      <c r="AF88" s="263" t="s">
        <v>7275</v>
      </c>
      <c r="AG88" s="263" t="s">
        <v>7275</v>
      </c>
      <c r="AH88" s="263" t="s">
        <v>7275</v>
      </c>
      <c r="AI88" s="263" t="s">
        <v>7275</v>
      </c>
      <c r="AJ88" s="263" t="s">
        <v>7275</v>
      </c>
      <c r="AK88" s="263" t="s">
        <v>7275</v>
      </c>
      <c r="AL88" s="263" t="s">
        <v>7275</v>
      </c>
      <c r="AM88" s="263" t="s">
        <v>7275</v>
      </c>
      <c r="AN88" s="263" t="s">
        <v>7275</v>
      </c>
      <c r="AO88" s="263" t="s">
        <v>7275</v>
      </c>
      <c r="AP88" s="263" t="s">
        <v>7275</v>
      </c>
      <c r="AQ88" s="263" t="s">
        <v>7275</v>
      </c>
      <c r="AR88" s="263" t="s">
        <v>7275</v>
      </c>
      <c r="AS88" s="263" t="s">
        <v>7275</v>
      </c>
      <c r="AT88" s="263" t="s">
        <v>7275</v>
      </c>
      <c r="AU88" s="263" t="s">
        <v>7275</v>
      </c>
      <c r="AV88" s="263" t="s">
        <v>7275</v>
      </c>
      <c r="AW88" s="263" t="s">
        <v>7275</v>
      </c>
      <c r="AX88" s="263" t="s">
        <v>7275</v>
      </c>
      <c r="AY88" s="263" t="s">
        <v>7275</v>
      </c>
      <c r="AZ88" s="263" t="s">
        <v>7275</v>
      </c>
      <c r="BA88" s="263" t="s">
        <v>7275</v>
      </c>
      <c r="BB88" s="263" t="s">
        <v>7275</v>
      </c>
      <c r="BC88" s="263" t="s">
        <v>7275</v>
      </c>
      <c r="BD88" s="263" t="s">
        <v>7275</v>
      </c>
      <c r="BE88" s="263" t="s">
        <v>7275</v>
      </c>
      <c r="BF88" s="263" t="s">
        <v>7275</v>
      </c>
      <c r="BG88" s="263" t="s">
        <v>7275</v>
      </c>
      <c r="BH88" s="263" t="s">
        <v>7275</v>
      </c>
      <c r="BI88" s="263" t="s">
        <v>7275</v>
      </c>
      <c r="BJ88" s="263" t="s">
        <v>7275</v>
      </c>
      <c r="BK88" s="263" t="s">
        <v>7275</v>
      </c>
      <c r="BL88" s="263" t="s">
        <v>7275</v>
      </c>
      <c r="BM88" s="263" t="s">
        <v>7275</v>
      </c>
      <c r="BN88" s="263" t="s">
        <v>7275</v>
      </c>
      <c r="BO88" s="263" t="s">
        <v>7275</v>
      </c>
      <c r="BP88" s="263" t="s">
        <v>7275</v>
      </c>
      <c r="BQ88" s="263" t="s">
        <v>7275</v>
      </c>
      <c r="BR88" s="263" t="s">
        <v>7275</v>
      </c>
      <c r="BS88" s="263" t="s">
        <v>7275</v>
      </c>
      <c r="BT88" s="263" t="s">
        <v>7275</v>
      </c>
      <c r="BU88" s="263" t="s">
        <v>7275</v>
      </c>
      <c r="BV88" s="263" t="s">
        <v>7275</v>
      </c>
      <c r="BW88" s="263" t="s">
        <v>7275</v>
      </c>
      <c r="BX88" s="263" t="s">
        <v>7275</v>
      </c>
      <c r="BY88" s="263" t="s">
        <v>7275</v>
      </c>
      <c r="BZ88" s="263" t="s">
        <v>7275</v>
      </c>
      <c r="CA88" s="263" t="s">
        <v>7275</v>
      </c>
      <c r="CB88" s="263" t="s">
        <v>7275</v>
      </c>
      <c r="CC88" s="263" t="s">
        <v>7275</v>
      </c>
      <c r="CD88" s="263" t="s">
        <v>7275</v>
      </c>
      <c r="CE88" s="263" t="s">
        <v>7275</v>
      </c>
      <c r="CF88" s="263" t="s">
        <v>7275</v>
      </c>
      <c r="CG88" s="263" t="s">
        <v>7275</v>
      </c>
      <c r="CH88" s="263" t="s">
        <v>7275</v>
      </c>
      <c r="CI88" s="263" t="s">
        <v>7275</v>
      </c>
      <c r="CJ88" s="263" t="s">
        <v>7275</v>
      </c>
      <c r="CK88" s="263" t="s">
        <v>7275</v>
      </c>
      <c r="CL88" s="263" t="s">
        <v>7275</v>
      </c>
      <c r="CM88" s="263" t="s">
        <v>7275</v>
      </c>
      <c r="CN88" s="263" t="s">
        <v>7275</v>
      </c>
      <c r="CO88" s="263">
        <v>7.2</v>
      </c>
      <c r="CP88" s="263">
        <v>6.8</v>
      </c>
      <c r="CQ88" s="263">
        <f>_xlfn.IFNA(VLOOKUP(C88,'INFORM Severity - hidden'!$C$5:$G$300,5,FALSE),"-")</f>
        <v>7.2</v>
      </c>
    </row>
    <row r="89" spans="1:95">
      <c r="C89" t="s">
        <v>7331</v>
      </c>
      <c r="D89" s="263" t="str">
        <f t="shared" si="1"/>
        <v>-</v>
      </c>
      <c r="E89" s="263" t="s">
        <v>7275</v>
      </c>
      <c r="F89" s="263" t="s">
        <v>7275</v>
      </c>
      <c r="G89" s="263" t="s">
        <v>7275</v>
      </c>
      <c r="H89" s="263" t="s">
        <v>7275</v>
      </c>
      <c r="I89" s="263" t="s">
        <v>7275</v>
      </c>
      <c r="J89" s="263" t="s">
        <v>7275</v>
      </c>
      <c r="K89" s="263" t="s">
        <v>7275</v>
      </c>
      <c r="L89" s="263" t="s">
        <v>7275</v>
      </c>
      <c r="M89" s="263" t="s">
        <v>7275</v>
      </c>
      <c r="N89" s="263" t="s">
        <v>7275</v>
      </c>
      <c r="O89" s="263" t="s">
        <v>7275</v>
      </c>
      <c r="P89" s="263" t="s">
        <v>7275</v>
      </c>
      <c r="Q89" s="263" t="s">
        <v>7275</v>
      </c>
      <c r="R89" s="263" t="s">
        <v>7275</v>
      </c>
      <c r="S89" s="263" t="s">
        <v>7275</v>
      </c>
      <c r="T89" s="263" t="s">
        <v>7275</v>
      </c>
      <c r="U89" s="263" t="s">
        <v>7275</v>
      </c>
      <c r="V89" s="263" t="s">
        <v>7275</v>
      </c>
      <c r="W89" s="263" t="s">
        <v>7275</v>
      </c>
      <c r="X89" s="263" t="s">
        <v>7275</v>
      </c>
      <c r="Y89" s="263" t="s">
        <v>7275</v>
      </c>
      <c r="Z89" s="263" t="s">
        <v>7275</v>
      </c>
      <c r="AA89" s="263" t="s">
        <v>7275</v>
      </c>
      <c r="AB89" s="263" t="s">
        <v>7275</v>
      </c>
      <c r="AC89" s="263" t="s">
        <v>7275</v>
      </c>
      <c r="AD89" s="263" t="s">
        <v>7275</v>
      </c>
      <c r="AE89" s="263" t="s">
        <v>7275</v>
      </c>
      <c r="AF89" s="263" t="s">
        <v>7275</v>
      </c>
      <c r="AG89" s="263" t="s">
        <v>7275</v>
      </c>
      <c r="AH89" s="263" t="s">
        <v>7275</v>
      </c>
      <c r="AI89" s="263" t="s">
        <v>7275</v>
      </c>
      <c r="AJ89" s="263" t="s">
        <v>7275</v>
      </c>
      <c r="AK89" s="263" t="s">
        <v>7275</v>
      </c>
      <c r="AL89" s="263" t="s">
        <v>7275</v>
      </c>
      <c r="AM89" s="263" t="s">
        <v>7275</v>
      </c>
      <c r="AN89" s="263" t="s">
        <v>7275</v>
      </c>
      <c r="AO89" s="263" t="s">
        <v>7275</v>
      </c>
      <c r="AP89" s="263" t="s">
        <v>7275</v>
      </c>
      <c r="AQ89" s="263" t="s">
        <v>7275</v>
      </c>
      <c r="AR89" s="263" t="s">
        <v>7275</v>
      </c>
      <c r="AS89" s="263" t="s">
        <v>7275</v>
      </c>
      <c r="AT89" s="263" t="s">
        <v>7275</v>
      </c>
      <c r="AU89" s="263" t="s">
        <v>7275</v>
      </c>
      <c r="AV89" s="263" t="s">
        <v>7275</v>
      </c>
      <c r="AW89" s="263" t="s">
        <v>7275</v>
      </c>
      <c r="AX89" s="263" t="s">
        <v>7275</v>
      </c>
      <c r="AY89" s="263" t="s">
        <v>7275</v>
      </c>
      <c r="AZ89" s="263" t="s">
        <v>7275</v>
      </c>
      <c r="BA89" s="263" t="s">
        <v>7275</v>
      </c>
      <c r="BB89" s="263" t="s">
        <v>7275</v>
      </c>
      <c r="BC89" s="263" t="s">
        <v>7275</v>
      </c>
      <c r="BD89" s="263" t="s">
        <v>7275</v>
      </c>
      <c r="BE89" s="263" t="s">
        <v>7275</v>
      </c>
      <c r="BF89" s="263">
        <v>4.5</v>
      </c>
      <c r="BG89" s="263" t="s">
        <v>7275</v>
      </c>
      <c r="BH89" s="263" t="s">
        <v>7275</v>
      </c>
      <c r="BI89" s="263" t="s">
        <v>7275</v>
      </c>
      <c r="BJ89" s="263" t="s">
        <v>7275</v>
      </c>
      <c r="BK89" s="263" t="s">
        <v>7275</v>
      </c>
      <c r="BL89" s="263" t="s">
        <v>7275</v>
      </c>
      <c r="BM89" s="263" t="s">
        <v>7275</v>
      </c>
      <c r="BN89" s="263" t="s">
        <v>7275</v>
      </c>
      <c r="BO89" s="263" t="s">
        <v>7275</v>
      </c>
      <c r="BP89" s="263" t="s">
        <v>7275</v>
      </c>
      <c r="BQ89" s="263" t="s">
        <v>7275</v>
      </c>
      <c r="BR89" s="263" t="s">
        <v>7275</v>
      </c>
      <c r="BS89" s="263" t="s">
        <v>7275</v>
      </c>
      <c r="BT89" s="263" t="s">
        <v>7275</v>
      </c>
      <c r="BU89" s="263" t="s">
        <v>7275</v>
      </c>
      <c r="BV89" s="263" t="s">
        <v>7275</v>
      </c>
      <c r="BW89" s="263" t="s">
        <v>7275</v>
      </c>
      <c r="BX89" s="263" t="s">
        <v>7275</v>
      </c>
      <c r="BY89" s="263" t="s">
        <v>7275</v>
      </c>
      <c r="BZ89" s="263" t="s">
        <v>7275</v>
      </c>
      <c r="CA89" s="263" t="s">
        <v>7275</v>
      </c>
      <c r="CB89" s="263" t="s">
        <v>7275</v>
      </c>
      <c r="CC89" s="263" t="s">
        <v>7275</v>
      </c>
      <c r="CD89" s="263" t="s">
        <v>7275</v>
      </c>
      <c r="CE89" s="263" t="s">
        <v>7275</v>
      </c>
      <c r="CF89" s="263" t="s">
        <v>7275</v>
      </c>
      <c r="CG89" s="263" t="s">
        <v>7275</v>
      </c>
      <c r="CH89" s="263" t="s">
        <v>7275</v>
      </c>
      <c r="CI89" s="263" t="s">
        <v>7275</v>
      </c>
      <c r="CJ89" s="263" t="s">
        <v>7275</v>
      </c>
      <c r="CK89" s="263" t="s">
        <v>7275</v>
      </c>
      <c r="CL89" s="263" t="s">
        <v>7275</v>
      </c>
      <c r="CM89" s="263" t="s">
        <v>7275</v>
      </c>
      <c r="CN89" s="263" t="s">
        <v>7275</v>
      </c>
      <c r="CO89" s="263" t="s">
        <v>7275</v>
      </c>
      <c r="CP89" s="263" t="s">
        <v>7275</v>
      </c>
      <c r="CQ89" s="263" t="str">
        <f>_xlfn.IFNA(VLOOKUP(C89,'INFORM Severity - hidden'!$C$5:$G$300,5,FALSE),"-")</f>
        <v>-</v>
      </c>
    </row>
    <row r="90" spans="1:95">
      <c r="C90" t="s">
        <v>7332</v>
      </c>
      <c r="D90" s="263" t="str">
        <f t="shared" si="1"/>
        <v>-</v>
      </c>
      <c r="E90" s="263" t="s">
        <v>7275</v>
      </c>
      <c r="F90" s="263">
        <v>2.4</v>
      </c>
      <c r="G90" s="263">
        <v>2.4</v>
      </c>
      <c r="H90" s="263">
        <v>3.4</v>
      </c>
      <c r="I90" s="263">
        <v>3.3</v>
      </c>
      <c r="J90" s="263">
        <v>3.3</v>
      </c>
      <c r="K90" s="263">
        <v>3.3</v>
      </c>
      <c r="L90" s="263">
        <v>3.3</v>
      </c>
      <c r="M90" s="263">
        <v>3.3</v>
      </c>
      <c r="N90" s="263">
        <v>3.3</v>
      </c>
      <c r="O90" s="263">
        <v>3.3</v>
      </c>
      <c r="P90" s="263">
        <v>3.3</v>
      </c>
      <c r="Q90" s="263">
        <v>3.3</v>
      </c>
      <c r="R90" s="263">
        <v>3.3</v>
      </c>
      <c r="S90" s="263">
        <v>3.3</v>
      </c>
      <c r="T90" s="263">
        <v>4.3</v>
      </c>
      <c r="U90" s="263">
        <v>4.3</v>
      </c>
      <c r="V90" s="263">
        <v>4.4000000000000004</v>
      </c>
      <c r="W90" s="263">
        <v>4.4000000000000004</v>
      </c>
      <c r="X90" s="263">
        <v>4.4000000000000004</v>
      </c>
      <c r="Y90" s="263">
        <v>4.4000000000000004</v>
      </c>
      <c r="Z90" s="263">
        <v>4.4000000000000004</v>
      </c>
      <c r="AA90" s="263">
        <v>4.7</v>
      </c>
      <c r="AB90" s="263">
        <v>4.7</v>
      </c>
      <c r="AC90" s="263">
        <v>6</v>
      </c>
      <c r="AD90" s="263">
        <v>6</v>
      </c>
      <c r="AE90" s="263">
        <v>5.9</v>
      </c>
      <c r="AF90" s="263">
        <v>5.0999999999999996</v>
      </c>
      <c r="AG90" s="263">
        <v>5</v>
      </c>
      <c r="AH90" s="263">
        <v>5</v>
      </c>
      <c r="AI90" s="263">
        <v>5</v>
      </c>
      <c r="AJ90" s="263">
        <v>5</v>
      </c>
      <c r="AK90" s="263">
        <v>5</v>
      </c>
      <c r="AL90" s="263">
        <v>5.0999999999999996</v>
      </c>
      <c r="AM90" s="263">
        <v>5.0999999999999996</v>
      </c>
      <c r="AN90" s="263">
        <v>5.0999999999999996</v>
      </c>
      <c r="AO90" s="263">
        <v>5.0999999999999996</v>
      </c>
      <c r="AP90" s="263">
        <v>5.0999999999999996</v>
      </c>
      <c r="AQ90" s="263">
        <v>5.0999999999999996</v>
      </c>
      <c r="AR90" s="263">
        <v>5.0999999999999996</v>
      </c>
      <c r="AS90" s="263">
        <v>5.8</v>
      </c>
      <c r="AT90" s="263">
        <v>5.8</v>
      </c>
      <c r="AU90" s="263">
        <v>3.6</v>
      </c>
      <c r="AV90" s="263">
        <v>3.6</v>
      </c>
      <c r="AW90" s="263">
        <v>3.6</v>
      </c>
      <c r="AX90" s="263">
        <v>3.6</v>
      </c>
      <c r="AY90" s="263">
        <v>3.6</v>
      </c>
      <c r="AZ90" s="263">
        <v>3.7</v>
      </c>
      <c r="BA90" s="263">
        <v>3.7</v>
      </c>
      <c r="BB90" s="263">
        <v>3.7</v>
      </c>
      <c r="BC90" s="263">
        <v>3.7</v>
      </c>
      <c r="BD90" s="263">
        <v>3.7</v>
      </c>
      <c r="BE90" s="263">
        <v>3.7</v>
      </c>
      <c r="BF90" s="263">
        <v>3.7</v>
      </c>
      <c r="BG90" s="263" t="s">
        <v>7275</v>
      </c>
      <c r="BH90" s="263" t="s">
        <v>7275</v>
      </c>
      <c r="BI90" s="263" t="s">
        <v>7275</v>
      </c>
      <c r="BJ90" s="263" t="s">
        <v>7275</v>
      </c>
      <c r="BK90" s="263" t="s">
        <v>7275</v>
      </c>
      <c r="BL90" s="263" t="s">
        <v>7275</v>
      </c>
      <c r="BM90" s="263" t="s">
        <v>7275</v>
      </c>
      <c r="BN90" s="263" t="s">
        <v>7275</v>
      </c>
      <c r="BO90" s="263" t="s">
        <v>7275</v>
      </c>
      <c r="BP90" s="263" t="s">
        <v>7275</v>
      </c>
      <c r="BQ90" s="263" t="s">
        <v>7275</v>
      </c>
      <c r="BR90" s="263" t="s">
        <v>7275</v>
      </c>
      <c r="BS90" s="263" t="s">
        <v>7275</v>
      </c>
      <c r="BT90" s="263" t="s">
        <v>7275</v>
      </c>
      <c r="BU90" s="263" t="s">
        <v>7275</v>
      </c>
      <c r="BV90" s="263" t="s">
        <v>7275</v>
      </c>
      <c r="BW90" s="263" t="s">
        <v>7275</v>
      </c>
      <c r="BX90" s="263" t="s">
        <v>7275</v>
      </c>
      <c r="BY90" s="263" t="s">
        <v>7275</v>
      </c>
      <c r="BZ90" s="263" t="s">
        <v>7275</v>
      </c>
      <c r="CA90" s="263" t="s">
        <v>7275</v>
      </c>
      <c r="CB90" s="263" t="s">
        <v>7275</v>
      </c>
      <c r="CC90" s="263" t="s">
        <v>7275</v>
      </c>
      <c r="CD90" s="263" t="s">
        <v>7275</v>
      </c>
      <c r="CE90" s="263" t="s">
        <v>7275</v>
      </c>
      <c r="CF90" s="263" t="s">
        <v>7275</v>
      </c>
      <c r="CG90" s="263" t="s">
        <v>7275</v>
      </c>
      <c r="CH90" s="263" t="s">
        <v>7275</v>
      </c>
      <c r="CI90" s="263" t="s">
        <v>7275</v>
      </c>
      <c r="CJ90" s="263" t="s">
        <v>7275</v>
      </c>
      <c r="CK90" s="263" t="s">
        <v>7275</v>
      </c>
      <c r="CL90" s="263" t="s">
        <v>7275</v>
      </c>
      <c r="CM90" s="263" t="s">
        <v>7275</v>
      </c>
      <c r="CN90" s="263" t="s">
        <v>7275</v>
      </c>
      <c r="CO90" s="263" t="s">
        <v>7275</v>
      </c>
      <c r="CP90" s="263" t="s">
        <v>7275</v>
      </c>
      <c r="CQ90" s="263" t="str">
        <f>_xlfn.IFNA(VLOOKUP(C90,'INFORM Severity - hidden'!$C$5:$G$300,5,FALSE),"-")</f>
        <v>-</v>
      </c>
    </row>
    <row r="91" spans="1:95">
      <c r="C91" t="s">
        <v>7333</v>
      </c>
      <c r="D91" s="263" t="str">
        <f t="shared" si="1"/>
        <v>-</v>
      </c>
      <c r="E91" s="263" t="s">
        <v>7275</v>
      </c>
      <c r="F91" s="263" t="s">
        <v>7275</v>
      </c>
      <c r="G91" s="263" t="s">
        <v>7275</v>
      </c>
      <c r="H91" s="263" t="s">
        <v>7275</v>
      </c>
      <c r="I91" s="263" t="s">
        <v>7275</v>
      </c>
      <c r="J91" s="263" t="s">
        <v>7275</v>
      </c>
      <c r="K91" s="263" t="s">
        <v>7275</v>
      </c>
      <c r="L91" s="263" t="s">
        <v>7275</v>
      </c>
      <c r="M91" s="263" t="s">
        <v>7275</v>
      </c>
      <c r="N91" s="263" t="s">
        <v>7275</v>
      </c>
      <c r="O91" s="263" t="s">
        <v>7275</v>
      </c>
      <c r="P91" s="263" t="s">
        <v>7275</v>
      </c>
      <c r="Q91" s="263" t="s">
        <v>7275</v>
      </c>
      <c r="R91" s="263" t="s">
        <v>7275</v>
      </c>
      <c r="S91" s="263" t="s">
        <v>7275</v>
      </c>
      <c r="T91" s="263" t="s">
        <v>7275</v>
      </c>
      <c r="U91" s="263" t="s">
        <v>7275</v>
      </c>
      <c r="V91" s="263" t="s">
        <v>7275</v>
      </c>
      <c r="W91" s="263" t="s">
        <v>7275</v>
      </c>
      <c r="X91" s="263" t="s">
        <v>7275</v>
      </c>
      <c r="Y91" s="263" t="s">
        <v>7275</v>
      </c>
      <c r="Z91" s="263" t="s">
        <v>7275</v>
      </c>
      <c r="AA91" s="263" t="s">
        <v>7275</v>
      </c>
      <c r="AB91" s="263" t="s">
        <v>7275</v>
      </c>
      <c r="AC91" s="263" t="s">
        <v>7275</v>
      </c>
      <c r="AD91" s="263" t="s">
        <v>7275</v>
      </c>
      <c r="AE91" s="263" t="s">
        <v>7275</v>
      </c>
      <c r="AF91" s="263" t="s">
        <v>7275</v>
      </c>
      <c r="AG91" s="263" t="s">
        <v>7275</v>
      </c>
      <c r="AH91" s="263" t="s">
        <v>7275</v>
      </c>
      <c r="AI91" s="263" t="s">
        <v>7275</v>
      </c>
      <c r="AJ91" s="263" t="s">
        <v>7275</v>
      </c>
      <c r="AK91" s="263" t="s">
        <v>7275</v>
      </c>
      <c r="AL91" s="263" t="s">
        <v>7275</v>
      </c>
      <c r="AM91" s="263" t="s">
        <v>7275</v>
      </c>
      <c r="AN91" s="263" t="s">
        <v>7275</v>
      </c>
      <c r="AO91" s="263" t="s">
        <v>7275</v>
      </c>
      <c r="AP91" s="263" t="s">
        <v>7275</v>
      </c>
      <c r="AQ91" s="263" t="s">
        <v>7275</v>
      </c>
      <c r="AR91" s="263" t="s">
        <v>7275</v>
      </c>
      <c r="AS91" s="263" t="s">
        <v>7275</v>
      </c>
      <c r="AT91" s="263" t="s">
        <v>7275</v>
      </c>
      <c r="AU91" s="263" t="s">
        <v>7275</v>
      </c>
      <c r="AV91" s="263" t="s">
        <v>7275</v>
      </c>
      <c r="AW91" s="263" t="s">
        <v>7275</v>
      </c>
      <c r="AX91" s="263" t="s">
        <v>7275</v>
      </c>
      <c r="AY91" s="263" t="s">
        <v>7275</v>
      </c>
      <c r="AZ91" s="263" t="s">
        <v>7275</v>
      </c>
      <c r="BA91" s="263" t="s">
        <v>7275</v>
      </c>
      <c r="BB91" s="263" t="s">
        <v>7275</v>
      </c>
      <c r="BC91" s="263" t="s">
        <v>7275</v>
      </c>
      <c r="BD91" s="263" t="s">
        <v>7275</v>
      </c>
      <c r="BE91" s="263" t="s">
        <v>7275</v>
      </c>
      <c r="BF91" s="263">
        <v>4.0999999999999996</v>
      </c>
      <c r="BG91" s="263" t="s">
        <v>7275</v>
      </c>
      <c r="BH91" s="263" t="s">
        <v>7275</v>
      </c>
      <c r="BI91" s="263" t="s">
        <v>7275</v>
      </c>
      <c r="BJ91" s="263" t="s">
        <v>7275</v>
      </c>
      <c r="BK91" s="263" t="s">
        <v>7275</v>
      </c>
      <c r="BL91" s="263" t="s">
        <v>7275</v>
      </c>
      <c r="BM91" s="263" t="s">
        <v>7275</v>
      </c>
      <c r="BN91" s="263" t="s">
        <v>7275</v>
      </c>
      <c r="BO91" s="263" t="s">
        <v>7275</v>
      </c>
      <c r="BP91" s="263" t="s">
        <v>7275</v>
      </c>
      <c r="BQ91" s="263" t="s">
        <v>7275</v>
      </c>
      <c r="BR91" s="263" t="s">
        <v>7275</v>
      </c>
      <c r="BS91" s="263" t="s">
        <v>7275</v>
      </c>
      <c r="BT91" s="263" t="s">
        <v>7275</v>
      </c>
      <c r="BU91" s="263" t="s">
        <v>7275</v>
      </c>
      <c r="BV91" s="263" t="s">
        <v>7275</v>
      </c>
      <c r="BW91" s="263" t="s">
        <v>7275</v>
      </c>
      <c r="BX91" s="263" t="s">
        <v>7275</v>
      </c>
      <c r="BY91" s="263" t="s">
        <v>7275</v>
      </c>
      <c r="BZ91" s="263" t="s">
        <v>7275</v>
      </c>
      <c r="CA91" s="263" t="s">
        <v>7275</v>
      </c>
      <c r="CB91" s="263" t="s">
        <v>7275</v>
      </c>
      <c r="CC91" s="263" t="s">
        <v>7275</v>
      </c>
      <c r="CD91" s="263" t="s">
        <v>7275</v>
      </c>
      <c r="CE91" s="263" t="s">
        <v>7275</v>
      </c>
      <c r="CF91" s="263" t="s">
        <v>7275</v>
      </c>
      <c r="CG91" s="263" t="s">
        <v>7275</v>
      </c>
      <c r="CH91" s="263" t="s">
        <v>7275</v>
      </c>
      <c r="CI91" s="263" t="s">
        <v>7275</v>
      </c>
      <c r="CJ91" s="263" t="s">
        <v>7275</v>
      </c>
      <c r="CK91" s="263" t="s">
        <v>7275</v>
      </c>
      <c r="CL91" s="263" t="s">
        <v>7275</v>
      </c>
      <c r="CM91" s="263" t="s">
        <v>7275</v>
      </c>
      <c r="CN91" s="263" t="s">
        <v>7275</v>
      </c>
      <c r="CO91" s="263" t="s">
        <v>7275</v>
      </c>
      <c r="CP91" s="263" t="s">
        <v>7275</v>
      </c>
      <c r="CQ91" s="263" t="str">
        <f>_xlfn.IFNA(VLOOKUP(C91,'INFORM Severity - hidden'!$C$5:$G$300,5,FALSE),"-")</f>
        <v>-</v>
      </c>
    </row>
    <row r="92" spans="1:95">
      <c r="A92" t="s">
        <v>283</v>
      </c>
      <c r="B92" t="s">
        <v>281</v>
      </c>
      <c r="C92" t="s">
        <v>282</v>
      </c>
      <c r="D92" s="263" t="str">
        <f t="shared" si="1"/>
        <v>Increasing</v>
      </c>
      <c r="E92" s="263" t="s">
        <v>7275</v>
      </c>
      <c r="F92" s="263" t="s">
        <v>7275</v>
      </c>
      <c r="G92" s="263" t="s">
        <v>7275</v>
      </c>
      <c r="H92" s="263" t="s">
        <v>7275</v>
      </c>
      <c r="I92" s="263" t="s">
        <v>7275</v>
      </c>
      <c r="J92" s="263" t="s">
        <v>7275</v>
      </c>
      <c r="K92" s="263" t="s">
        <v>7275</v>
      </c>
      <c r="L92" s="263" t="s">
        <v>7275</v>
      </c>
      <c r="M92" s="263" t="s">
        <v>7275</v>
      </c>
      <c r="N92" s="263" t="s">
        <v>7275</v>
      </c>
      <c r="O92" s="263" t="s">
        <v>7275</v>
      </c>
      <c r="P92" s="263" t="s">
        <v>7275</v>
      </c>
      <c r="Q92" s="263" t="s">
        <v>7275</v>
      </c>
      <c r="R92" s="263" t="s">
        <v>7275</v>
      </c>
      <c r="S92" s="263" t="s">
        <v>7275</v>
      </c>
      <c r="T92" s="263" t="s">
        <v>7275</v>
      </c>
      <c r="U92" s="263" t="s">
        <v>7275</v>
      </c>
      <c r="V92" s="263" t="s">
        <v>7275</v>
      </c>
      <c r="W92" s="263" t="s">
        <v>7275</v>
      </c>
      <c r="X92" s="263" t="s">
        <v>7275</v>
      </c>
      <c r="Y92" s="263" t="s">
        <v>7275</v>
      </c>
      <c r="Z92" s="263" t="s">
        <v>7275</v>
      </c>
      <c r="AA92" s="263" t="s">
        <v>7275</v>
      </c>
      <c r="AB92" s="263" t="s">
        <v>7275</v>
      </c>
      <c r="AC92" s="263" t="s">
        <v>7275</v>
      </c>
      <c r="AD92" s="263" t="s">
        <v>7275</v>
      </c>
      <c r="AE92" s="263" t="s">
        <v>7275</v>
      </c>
      <c r="AF92" s="263" t="s">
        <v>7275</v>
      </c>
      <c r="AG92" s="263" t="s">
        <v>7275</v>
      </c>
      <c r="AH92" s="263" t="s">
        <v>7275</v>
      </c>
      <c r="AI92" s="263" t="s">
        <v>7275</v>
      </c>
      <c r="AJ92" s="263" t="s">
        <v>7275</v>
      </c>
      <c r="AK92" s="263" t="s">
        <v>7275</v>
      </c>
      <c r="AL92" s="263" t="s">
        <v>7275</v>
      </c>
      <c r="AM92" s="263" t="s">
        <v>7275</v>
      </c>
      <c r="AN92" s="263" t="s">
        <v>7275</v>
      </c>
      <c r="AO92" s="263" t="s">
        <v>7275</v>
      </c>
      <c r="AP92" s="263" t="s">
        <v>7275</v>
      </c>
      <c r="AQ92" s="263" t="s">
        <v>7275</v>
      </c>
      <c r="AR92" s="263" t="s">
        <v>7275</v>
      </c>
      <c r="AS92" s="263" t="s">
        <v>7275</v>
      </c>
      <c r="AT92" s="263" t="s">
        <v>7275</v>
      </c>
      <c r="AU92" s="263" t="s">
        <v>7275</v>
      </c>
      <c r="AV92" s="263" t="s">
        <v>7275</v>
      </c>
      <c r="AW92" s="263" t="s">
        <v>7275</v>
      </c>
      <c r="AX92" s="263" t="s">
        <v>7275</v>
      </c>
      <c r="AY92" s="263" t="s">
        <v>7275</v>
      </c>
      <c r="AZ92" s="263" t="s">
        <v>7275</v>
      </c>
      <c r="BA92" s="263" t="s">
        <v>7275</v>
      </c>
      <c r="BB92" s="263" t="s">
        <v>7275</v>
      </c>
      <c r="BC92" s="263" t="s">
        <v>7275</v>
      </c>
      <c r="BD92" s="263" t="s">
        <v>7275</v>
      </c>
      <c r="BE92" s="263" t="s">
        <v>7275</v>
      </c>
      <c r="BF92" s="263" t="s">
        <v>7275</v>
      </c>
      <c r="BG92" s="263">
        <v>4.0999999999999996</v>
      </c>
      <c r="BH92" s="263">
        <v>4.3</v>
      </c>
      <c r="BI92" s="263">
        <v>4.4000000000000004</v>
      </c>
      <c r="BJ92" s="263">
        <v>4.5</v>
      </c>
      <c r="BK92" s="263">
        <v>4.5</v>
      </c>
      <c r="BL92" s="263">
        <v>4.7</v>
      </c>
      <c r="BM92" s="263">
        <v>4.7</v>
      </c>
      <c r="BN92" s="263">
        <v>4.5999999999999996</v>
      </c>
      <c r="BO92" s="263">
        <v>4.7</v>
      </c>
      <c r="BP92" s="263">
        <v>4.7</v>
      </c>
      <c r="BQ92" s="263">
        <v>4.3</v>
      </c>
      <c r="BR92" s="263">
        <v>4.5</v>
      </c>
      <c r="BS92" s="263">
        <v>5</v>
      </c>
      <c r="BT92" s="263">
        <v>5</v>
      </c>
      <c r="BU92" s="263">
        <v>4.9000000000000004</v>
      </c>
      <c r="BV92" s="263">
        <v>4.7</v>
      </c>
      <c r="BW92" s="263">
        <v>4.8</v>
      </c>
      <c r="BX92" s="263">
        <v>5</v>
      </c>
      <c r="BY92" s="263">
        <v>5</v>
      </c>
      <c r="BZ92" s="263">
        <v>5.0999999999999996</v>
      </c>
      <c r="CA92" s="263">
        <v>5.0999999999999996</v>
      </c>
      <c r="CB92" s="263">
        <v>5.0999999999999996</v>
      </c>
      <c r="CC92" s="263">
        <v>5.2</v>
      </c>
      <c r="CD92" s="263">
        <v>5.2</v>
      </c>
      <c r="CE92" s="263">
        <v>5.0999999999999996</v>
      </c>
      <c r="CF92" s="263">
        <v>5.0999999999999996</v>
      </c>
      <c r="CG92" s="263">
        <v>5.0999999999999996</v>
      </c>
      <c r="CH92" s="263">
        <v>5.0999999999999996</v>
      </c>
      <c r="CI92" s="263">
        <v>5.0999999999999996</v>
      </c>
      <c r="CJ92" s="263">
        <v>5.2</v>
      </c>
      <c r="CK92" s="263">
        <v>5.2</v>
      </c>
      <c r="CL92" s="263">
        <v>5.6</v>
      </c>
      <c r="CM92" s="263">
        <v>5.6</v>
      </c>
      <c r="CN92" s="263">
        <v>5.6</v>
      </c>
      <c r="CO92" s="263">
        <v>5.6</v>
      </c>
      <c r="CP92" s="263">
        <v>5.7</v>
      </c>
      <c r="CQ92" s="263">
        <f>_xlfn.IFNA(VLOOKUP(C92,'INFORM Severity - hidden'!$C$5:$G$300,5,FALSE),"-")</f>
        <v>5.8</v>
      </c>
    </row>
    <row r="93" spans="1:95">
      <c r="A93" t="s">
        <v>295</v>
      </c>
      <c r="B93" t="s">
        <v>293</v>
      </c>
      <c r="C93" t="s">
        <v>294</v>
      </c>
      <c r="D93" s="263" t="str">
        <f t="shared" si="1"/>
        <v>Increasing</v>
      </c>
      <c r="E93" s="263" t="s">
        <v>7275</v>
      </c>
      <c r="F93" s="263">
        <v>6.9</v>
      </c>
      <c r="G93" s="263">
        <v>6.9</v>
      </c>
      <c r="H93" s="263">
        <v>7.8</v>
      </c>
      <c r="I93" s="263">
        <v>7.8</v>
      </c>
      <c r="J93" s="263">
        <v>7.8</v>
      </c>
      <c r="K93" s="263">
        <v>7.8</v>
      </c>
      <c r="L93" s="263">
        <v>7.8</v>
      </c>
      <c r="M93" s="263">
        <v>7.8</v>
      </c>
      <c r="N93" s="263">
        <v>7.8</v>
      </c>
      <c r="O93" s="263">
        <v>7.7</v>
      </c>
      <c r="P93" s="263">
        <v>7.7</v>
      </c>
      <c r="Q93" s="263">
        <v>7.7</v>
      </c>
      <c r="R93" s="263">
        <v>7.7</v>
      </c>
      <c r="S93" s="263">
        <v>7.7</v>
      </c>
      <c r="T93" s="263">
        <v>7.7</v>
      </c>
      <c r="U93" s="263">
        <v>7.7</v>
      </c>
      <c r="V93" s="263">
        <v>7.7</v>
      </c>
      <c r="W93" s="263">
        <v>7.7</v>
      </c>
      <c r="X93" s="263">
        <v>7.7</v>
      </c>
      <c r="Y93" s="263">
        <v>7.7</v>
      </c>
      <c r="Z93" s="263">
        <v>7.7</v>
      </c>
      <c r="AA93" s="263">
        <v>7.5</v>
      </c>
      <c r="AB93" s="263">
        <v>7.5</v>
      </c>
      <c r="AC93" s="263">
        <v>7.5</v>
      </c>
      <c r="AD93" s="263">
        <v>7.5</v>
      </c>
      <c r="AE93" s="263">
        <v>7.5</v>
      </c>
      <c r="AF93" s="263">
        <v>7.5</v>
      </c>
      <c r="AG93" s="263">
        <v>7.5</v>
      </c>
      <c r="AH93" s="263">
        <v>7.5</v>
      </c>
      <c r="AI93" s="263">
        <v>7.5</v>
      </c>
      <c r="AJ93" s="263">
        <v>7.5</v>
      </c>
      <c r="AK93" s="263">
        <v>7.5</v>
      </c>
      <c r="AL93" s="263">
        <v>7.5</v>
      </c>
      <c r="AM93" s="263">
        <v>7.5</v>
      </c>
      <c r="AN93" s="263">
        <v>7.5</v>
      </c>
      <c r="AO93" s="263">
        <v>7.5</v>
      </c>
      <c r="AP93" s="263">
        <v>7.5</v>
      </c>
      <c r="AQ93" s="263">
        <v>7.5</v>
      </c>
      <c r="AR93" s="263">
        <v>7.5</v>
      </c>
      <c r="AS93" s="263">
        <v>7.3</v>
      </c>
      <c r="AT93" s="263">
        <v>7.3</v>
      </c>
      <c r="AU93" s="263">
        <v>7.3</v>
      </c>
      <c r="AV93" s="263">
        <v>7.3</v>
      </c>
      <c r="AW93" s="263">
        <v>7.1</v>
      </c>
      <c r="AX93" s="263">
        <v>7.1</v>
      </c>
      <c r="AY93" s="263">
        <v>7.1</v>
      </c>
      <c r="AZ93" s="263">
        <v>7.1</v>
      </c>
      <c r="BA93" s="263">
        <v>7.1</v>
      </c>
      <c r="BB93" s="263">
        <v>7</v>
      </c>
      <c r="BC93" s="263">
        <v>7</v>
      </c>
      <c r="BD93" s="263">
        <v>7</v>
      </c>
      <c r="BE93" s="263">
        <v>7</v>
      </c>
      <c r="BF93" s="263">
        <v>7</v>
      </c>
      <c r="BG93" s="263">
        <v>7</v>
      </c>
      <c r="BH93" s="263">
        <v>7</v>
      </c>
      <c r="BI93" s="263">
        <v>7.4</v>
      </c>
      <c r="BJ93" s="263">
        <v>7</v>
      </c>
      <c r="BK93" s="263">
        <v>7</v>
      </c>
      <c r="BL93" s="263">
        <v>7.1</v>
      </c>
      <c r="BM93" s="263">
        <v>7.1</v>
      </c>
      <c r="BN93" s="263">
        <v>7.1</v>
      </c>
      <c r="BO93" s="263">
        <v>7.1</v>
      </c>
      <c r="BP93" s="263">
        <v>6.7</v>
      </c>
      <c r="BQ93" s="263">
        <v>6.7</v>
      </c>
      <c r="BR93" s="263">
        <v>6.5</v>
      </c>
      <c r="BS93" s="263">
        <v>6.5</v>
      </c>
      <c r="BT93" s="263">
        <v>6.5</v>
      </c>
      <c r="BU93" s="263">
        <v>6.5</v>
      </c>
      <c r="BV93" s="263">
        <v>6.5</v>
      </c>
      <c r="BW93" s="263">
        <v>6.5</v>
      </c>
      <c r="BX93" s="263">
        <v>6</v>
      </c>
      <c r="BY93" s="263">
        <v>6</v>
      </c>
      <c r="BZ93" s="263">
        <v>6</v>
      </c>
      <c r="CA93" s="263">
        <v>6</v>
      </c>
      <c r="CB93" s="263">
        <v>6</v>
      </c>
      <c r="CC93" s="263">
        <v>6</v>
      </c>
      <c r="CD93" s="263">
        <v>6</v>
      </c>
      <c r="CE93" s="263">
        <v>6</v>
      </c>
      <c r="CF93" s="263">
        <v>6</v>
      </c>
      <c r="CG93" s="263">
        <v>6</v>
      </c>
      <c r="CH93" s="263">
        <v>6</v>
      </c>
      <c r="CI93" s="263">
        <v>6</v>
      </c>
      <c r="CJ93" s="263">
        <v>6</v>
      </c>
      <c r="CK93" s="263">
        <v>6</v>
      </c>
      <c r="CL93" s="263">
        <v>6</v>
      </c>
      <c r="CM93" s="263">
        <v>6</v>
      </c>
      <c r="CN93" s="263">
        <v>6</v>
      </c>
      <c r="CO93" s="263">
        <v>6</v>
      </c>
      <c r="CP93" s="263">
        <v>6.5</v>
      </c>
      <c r="CQ93" s="263">
        <f>_xlfn.IFNA(VLOOKUP(C93,'INFORM Severity - hidden'!$C$5:$G$300,5,FALSE),"-")</f>
        <v>6.5</v>
      </c>
    </row>
    <row r="94" spans="1:95">
      <c r="A94" t="s">
        <v>444</v>
      </c>
      <c r="B94" t="s">
        <v>442</v>
      </c>
      <c r="C94" t="s">
        <v>443</v>
      </c>
      <c r="D94" s="263" t="str">
        <f t="shared" si="1"/>
        <v>Increasing</v>
      </c>
      <c r="E94" s="263" t="s">
        <v>7275</v>
      </c>
      <c r="F94" s="263">
        <v>2.9</v>
      </c>
      <c r="G94" s="263" t="s">
        <v>7275</v>
      </c>
      <c r="H94" s="263" t="s">
        <v>7275</v>
      </c>
      <c r="I94" s="263" t="s">
        <v>7275</v>
      </c>
      <c r="J94" s="263" t="s">
        <v>7275</v>
      </c>
      <c r="K94" s="263" t="s">
        <v>7275</v>
      </c>
      <c r="L94" s="263" t="s">
        <v>7275</v>
      </c>
      <c r="M94" s="263" t="s">
        <v>7275</v>
      </c>
      <c r="N94" s="263" t="s">
        <v>7275</v>
      </c>
      <c r="O94" s="263" t="s">
        <v>7275</v>
      </c>
      <c r="P94" s="263" t="s">
        <v>7275</v>
      </c>
      <c r="Q94" s="263" t="s">
        <v>7275</v>
      </c>
      <c r="R94" s="263" t="s">
        <v>7275</v>
      </c>
      <c r="S94" s="263" t="s">
        <v>7275</v>
      </c>
      <c r="T94" s="263" t="s">
        <v>7275</v>
      </c>
      <c r="U94" s="263" t="s">
        <v>7275</v>
      </c>
      <c r="V94" s="263" t="s">
        <v>7275</v>
      </c>
      <c r="W94" s="263" t="s">
        <v>7275</v>
      </c>
      <c r="X94" s="263" t="s">
        <v>7275</v>
      </c>
      <c r="Y94" s="263" t="s">
        <v>7275</v>
      </c>
      <c r="Z94" s="263" t="s">
        <v>7275</v>
      </c>
      <c r="AA94" s="263" t="s">
        <v>7275</v>
      </c>
      <c r="AB94" s="263" t="s">
        <v>7275</v>
      </c>
      <c r="AC94" s="263">
        <v>3.1</v>
      </c>
      <c r="AD94" s="263">
        <v>3.1</v>
      </c>
      <c r="AE94" s="263">
        <v>3.1</v>
      </c>
      <c r="AF94" s="263">
        <v>3.1</v>
      </c>
      <c r="AG94" s="263">
        <v>3.1</v>
      </c>
      <c r="AH94" s="263">
        <v>3.6</v>
      </c>
      <c r="AI94" s="263">
        <v>3.6</v>
      </c>
      <c r="AJ94" s="263">
        <v>3.6</v>
      </c>
      <c r="AK94" s="263">
        <v>3.6</v>
      </c>
      <c r="AL94" s="263">
        <v>3.7</v>
      </c>
      <c r="AM94" s="263">
        <v>3.7</v>
      </c>
      <c r="AN94" s="263">
        <v>3.7</v>
      </c>
      <c r="AO94" s="263">
        <v>3.7</v>
      </c>
      <c r="AP94" s="263">
        <v>3.7</v>
      </c>
      <c r="AQ94" s="263">
        <v>3.7</v>
      </c>
      <c r="AR94" s="263">
        <v>3.7</v>
      </c>
      <c r="AS94" s="263">
        <v>3.6</v>
      </c>
      <c r="AT94" s="263">
        <v>3.6</v>
      </c>
      <c r="AU94" s="263">
        <v>3.8</v>
      </c>
      <c r="AV94" s="263">
        <v>3.8</v>
      </c>
      <c r="AW94" s="263">
        <v>3.8</v>
      </c>
      <c r="AX94" s="263">
        <v>3.9</v>
      </c>
      <c r="AY94" s="263">
        <v>3.9</v>
      </c>
      <c r="AZ94" s="263">
        <v>4</v>
      </c>
      <c r="BA94" s="263">
        <v>4</v>
      </c>
      <c r="BB94" s="263">
        <v>3.9</v>
      </c>
      <c r="BC94" s="263">
        <v>3.9</v>
      </c>
      <c r="BD94" s="263">
        <v>3.9</v>
      </c>
      <c r="BE94" s="263">
        <v>3.8</v>
      </c>
      <c r="BF94" s="263">
        <v>3.8</v>
      </c>
      <c r="BG94" s="263">
        <v>3.8</v>
      </c>
      <c r="BH94" s="263">
        <v>3.9</v>
      </c>
      <c r="BI94" s="263">
        <v>4</v>
      </c>
      <c r="BJ94" s="263">
        <v>4.0999999999999996</v>
      </c>
      <c r="BK94" s="263">
        <v>3.8</v>
      </c>
      <c r="BL94" s="263">
        <v>3.8</v>
      </c>
      <c r="BM94" s="263">
        <v>3.9</v>
      </c>
      <c r="BN94" s="263">
        <v>3.9</v>
      </c>
      <c r="BO94" s="263">
        <v>3.9</v>
      </c>
      <c r="BP94" s="263">
        <v>4</v>
      </c>
      <c r="BQ94" s="263">
        <v>4</v>
      </c>
      <c r="BR94" s="263">
        <v>4</v>
      </c>
      <c r="BS94" s="263">
        <v>4</v>
      </c>
      <c r="BT94" s="263">
        <v>4</v>
      </c>
      <c r="BU94" s="263">
        <v>4</v>
      </c>
      <c r="BV94" s="263">
        <v>3.9</v>
      </c>
      <c r="BW94" s="263">
        <v>4.0999999999999996</v>
      </c>
      <c r="BX94" s="263">
        <v>3.6</v>
      </c>
      <c r="BY94" s="263">
        <v>3.3</v>
      </c>
      <c r="BZ94" s="263">
        <v>3.4</v>
      </c>
      <c r="CA94" s="263">
        <v>3.4</v>
      </c>
      <c r="CB94" s="263">
        <v>3.5</v>
      </c>
      <c r="CC94" s="263">
        <v>3.4</v>
      </c>
      <c r="CD94" s="263">
        <v>3.5</v>
      </c>
      <c r="CE94" s="263">
        <v>3.3</v>
      </c>
      <c r="CF94" s="263">
        <v>3.3</v>
      </c>
      <c r="CG94" s="263">
        <v>3.3</v>
      </c>
      <c r="CH94" s="263">
        <v>3.3</v>
      </c>
      <c r="CI94" s="263">
        <v>3.3</v>
      </c>
      <c r="CJ94" s="263">
        <v>3.4</v>
      </c>
      <c r="CK94" s="263">
        <v>3.3</v>
      </c>
      <c r="CL94" s="263">
        <v>3.4</v>
      </c>
      <c r="CM94" s="263">
        <v>3.4</v>
      </c>
      <c r="CN94" s="263">
        <v>3.4</v>
      </c>
      <c r="CO94" s="263">
        <v>3.4</v>
      </c>
      <c r="CP94" s="263">
        <v>3.5</v>
      </c>
      <c r="CQ94" s="263">
        <f>_xlfn.IFNA(VLOOKUP(C94,'INFORM Severity - hidden'!$C$5:$G$300,5,FALSE),"-")</f>
        <v>3.5</v>
      </c>
    </row>
    <row r="95" spans="1:95">
      <c r="C95" t="s">
        <v>7334</v>
      </c>
      <c r="D95" s="263" t="str">
        <f t="shared" si="1"/>
        <v>-</v>
      </c>
      <c r="E95" s="263" t="s">
        <v>7275</v>
      </c>
      <c r="F95" s="263" t="s">
        <v>7275</v>
      </c>
      <c r="G95" s="263" t="s">
        <v>7275</v>
      </c>
      <c r="H95" s="263" t="s">
        <v>7275</v>
      </c>
      <c r="I95" s="263" t="s">
        <v>7275</v>
      </c>
      <c r="J95" s="263" t="s">
        <v>7275</v>
      </c>
      <c r="K95" s="263" t="s">
        <v>7275</v>
      </c>
      <c r="L95" s="263" t="s">
        <v>7275</v>
      </c>
      <c r="M95" s="263" t="s">
        <v>7275</v>
      </c>
      <c r="N95" s="263" t="s">
        <v>7275</v>
      </c>
      <c r="O95" s="263" t="s">
        <v>7275</v>
      </c>
      <c r="P95" s="263" t="s">
        <v>7275</v>
      </c>
      <c r="Q95" s="263" t="s">
        <v>7275</v>
      </c>
      <c r="R95" s="263" t="s">
        <v>7275</v>
      </c>
      <c r="S95" s="263" t="s">
        <v>7275</v>
      </c>
      <c r="T95" s="263" t="s">
        <v>7275</v>
      </c>
      <c r="U95" s="263" t="s">
        <v>7275</v>
      </c>
      <c r="V95" s="263" t="s">
        <v>7275</v>
      </c>
      <c r="W95" s="263" t="s">
        <v>7275</v>
      </c>
      <c r="X95" s="263" t="s">
        <v>7275</v>
      </c>
      <c r="Y95" s="263" t="s">
        <v>7275</v>
      </c>
      <c r="Z95" s="263" t="s">
        <v>7275</v>
      </c>
      <c r="AA95" s="263" t="s">
        <v>7275</v>
      </c>
      <c r="AB95" s="263" t="s">
        <v>7275</v>
      </c>
      <c r="AC95" s="263" t="s">
        <v>7275</v>
      </c>
      <c r="AD95" s="263" t="s">
        <v>7275</v>
      </c>
      <c r="AE95" s="263" t="s">
        <v>7275</v>
      </c>
      <c r="AF95" s="263" t="s">
        <v>7275</v>
      </c>
      <c r="AG95" s="263" t="s">
        <v>7275</v>
      </c>
      <c r="AH95" s="263" t="s">
        <v>7275</v>
      </c>
      <c r="AI95" s="263" t="s">
        <v>7275</v>
      </c>
      <c r="AJ95" s="263" t="s">
        <v>7275</v>
      </c>
      <c r="AK95" s="263" t="s">
        <v>7275</v>
      </c>
      <c r="AL95" s="263" t="s">
        <v>7275</v>
      </c>
      <c r="AM95" s="263" t="s">
        <v>7275</v>
      </c>
      <c r="AN95" s="263" t="s">
        <v>7275</v>
      </c>
      <c r="AO95" s="263" t="s">
        <v>7275</v>
      </c>
      <c r="AP95" s="263" t="s">
        <v>7275</v>
      </c>
      <c r="AQ95" s="263" t="s">
        <v>7275</v>
      </c>
      <c r="AR95" s="263" t="s">
        <v>7275</v>
      </c>
      <c r="AS95" s="263" t="s">
        <v>7275</v>
      </c>
      <c r="AT95" s="263" t="s">
        <v>7275</v>
      </c>
      <c r="AU95" s="263" t="s">
        <v>7275</v>
      </c>
      <c r="AV95" s="263" t="s">
        <v>7275</v>
      </c>
      <c r="AW95" s="263" t="s">
        <v>7275</v>
      </c>
      <c r="AX95" s="263" t="s">
        <v>7275</v>
      </c>
      <c r="AY95" s="263" t="s">
        <v>7275</v>
      </c>
      <c r="AZ95" s="263" t="s">
        <v>7275</v>
      </c>
      <c r="BA95" s="263" t="s">
        <v>7275</v>
      </c>
      <c r="BB95" s="263" t="s">
        <v>7275</v>
      </c>
      <c r="BC95" s="263" t="s">
        <v>7275</v>
      </c>
      <c r="BD95" s="263" t="s">
        <v>7275</v>
      </c>
      <c r="BE95" s="263" t="s">
        <v>7275</v>
      </c>
      <c r="BF95" s="263" t="s">
        <v>7275</v>
      </c>
      <c r="BG95" s="263" t="s">
        <v>7275</v>
      </c>
      <c r="BH95" s="263" t="s">
        <v>7275</v>
      </c>
      <c r="BI95" s="263" t="s">
        <v>7275</v>
      </c>
      <c r="BJ95" s="263" t="s">
        <v>7275</v>
      </c>
      <c r="BK95" s="263">
        <v>3.4</v>
      </c>
      <c r="BL95" s="263">
        <v>3.4</v>
      </c>
      <c r="BM95" s="263">
        <v>3.4</v>
      </c>
      <c r="BN95" s="263">
        <v>3.1</v>
      </c>
      <c r="BO95" s="263">
        <v>3.1</v>
      </c>
      <c r="BP95" s="263">
        <v>3.1</v>
      </c>
      <c r="BQ95" s="263">
        <v>3.1</v>
      </c>
      <c r="BR95" s="263">
        <v>3</v>
      </c>
      <c r="BS95" s="263">
        <v>3.1</v>
      </c>
      <c r="BT95" s="263">
        <v>3</v>
      </c>
      <c r="BU95" s="263">
        <v>3.1</v>
      </c>
      <c r="BV95" s="263">
        <v>3.1</v>
      </c>
      <c r="BW95" s="263">
        <v>3.2</v>
      </c>
      <c r="BX95" s="263">
        <v>3.2</v>
      </c>
      <c r="BY95" s="263">
        <v>3.2</v>
      </c>
      <c r="BZ95" s="263">
        <v>3.3</v>
      </c>
      <c r="CA95" s="263">
        <v>3.3</v>
      </c>
      <c r="CB95" s="263">
        <v>3.3</v>
      </c>
      <c r="CC95" s="263">
        <v>3.3</v>
      </c>
      <c r="CD95" s="263" t="s">
        <v>7275</v>
      </c>
      <c r="CE95" s="263" t="s">
        <v>7275</v>
      </c>
      <c r="CF95" s="263" t="s">
        <v>7275</v>
      </c>
      <c r="CG95" s="263" t="s">
        <v>7275</v>
      </c>
      <c r="CH95" s="263" t="s">
        <v>7275</v>
      </c>
      <c r="CI95" s="263" t="s">
        <v>7275</v>
      </c>
      <c r="CJ95" s="263" t="s">
        <v>7275</v>
      </c>
      <c r="CK95" s="263" t="s">
        <v>7275</v>
      </c>
      <c r="CL95" s="263" t="s">
        <v>7275</v>
      </c>
      <c r="CM95" s="263" t="s">
        <v>7275</v>
      </c>
      <c r="CN95" s="263" t="s">
        <v>7275</v>
      </c>
      <c r="CO95" s="263" t="s">
        <v>7275</v>
      </c>
      <c r="CP95" s="263" t="s">
        <v>7275</v>
      </c>
      <c r="CQ95" s="263" t="str">
        <f>_xlfn.IFNA(VLOOKUP(C95,'INFORM Severity - hidden'!$C$5:$G$300,5,FALSE),"-")</f>
        <v>-</v>
      </c>
    </row>
    <row r="96" spans="1:95">
      <c r="A96" t="s">
        <v>307</v>
      </c>
      <c r="B96" t="s">
        <v>305</v>
      </c>
      <c r="C96" t="s">
        <v>306</v>
      </c>
      <c r="D96" s="263" t="str">
        <f t="shared" si="1"/>
        <v>Stable</v>
      </c>
      <c r="E96" s="263" t="s">
        <v>7275</v>
      </c>
      <c r="F96" s="263" t="s">
        <v>7275</v>
      </c>
      <c r="G96" s="263">
        <v>8</v>
      </c>
      <c r="H96" s="263">
        <v>8</v>
      </c>
      <c r="I96" s="263">
        <v>8</v>
      </c>
      <c r="J96" s="263">
        <v>8</v>
      </c>
      <c r="K96" s="263">
        <v>8</v>
      </c>
      <c r="L96" s="263">
        <v>8</v>
      </c>
      <c r="M96" s="263">
        <v>8</v>
      </c>
      <c r="N96" s="263">
        <v>8</v>
      </c>
      <c r="O96" s="263">
        <v>8</v>
      </c>
      <c r="P96" s="263">
        <v>8</v>
      </c>
      <c r="Q96" s="263">
        <v>8</v>
      </c>
      <c r="R96" s="263">
        <v>8</v>
      </c>
      <c r="S96" s="263">
        <v>8</v>
      </c>
      <c r="T96" s="263">
        <v>8</v>
      </c>
      <c r="U96" s="263">
        <v>8</v>
      </c>
      <c r="V96" s="263">
        <v>8.1</v>
      </c>
      <c r="W96" s="263">
        <v>8.1</v>
      </c>
      <c r="X96" s="263">
        <v>8.1</v>
      </c>
      <c r="Y96" s="263">
        <v>8.1</v>
      </c>
      <c r="Z96" s="263">
        <v>8.1</v>
      </c>
      <c r="AA96" s="263">
        <v>8.1999999999999993</v>
      </c>
      <c r="AB96" s="263">
        <v>8.1999999999999993</v>
      </c>
      <c r="AC96" s="263">
        <v>8.3000000000000007</v>
      </c>
      <c r="AD96" s="263">
        <v>8.3000000000000007</v>
      </c>
      <c r="AE96" s="263">
        <v>9.1</v>
      </c>
      <c r="AF96" s="263">
        <v>9.1</v>
      </c>
      <c r="AG96" s="263">
        <v>9.1</v>
      </c>
      <c r="AH96" s="263">
        <v>9.1999999999999993</v>
      </c>
      <c r="AI96" s="263">
        <v>9.1999999999999993</v>
      </c>
      <c r="AJ96" s="263">
        <v>9.1999999999999993</v>
      </c>
      <c r="AK96" s="263">
        <v>9.1999999999999993</v>
      </c>
      <c r="AL96" s="263">
        <v>9.3000000000000007</v>
      </c>
      <c r="AM96" s="263">
        <v>9.3000000000000007</v>
      </c>
      <c r="AN96" s="263">
        <v>9.4</v>
      </c>
      <c r="AO96" s="263">
        <v>9.4</v>
      </c>
      <c r="AP96" s="263">
        <v>9.3000000000000007</v>
      </c>
      <c r="AQ96" s="263">
        <v>9.3000000000000007</v>
      </c>
      <c r="AR96" s="263">
        <v>9.3000000000000007</v>
      </c>
      <c r="AS96" s="263">
        <v>9.1999999999999993</v>
      </c>
      <c r="AT96" s="263">
        <v>9.1999999999999993</v>
      </c>
      <c r="AU96" s="263">
        <v>9.1</v>
      </c>
      <c r="AV96" s="263">
        <v>9.1</v>
      </c>
      <c r="AW96" s="263">
        <v>8.3000000000000007</v>
      </c>
      <c r="AX96" s="263">
        <v>8.1</v>
      </c>
      <c r="AY96" s="263">
        <v>8.3000000000000007</v>
      </c>
      <c r="AZ96" s="263">
        <v>8.4</v>
      </c>
      <c r="BA96" s="263">
        <v>8.6</v>
      </c>
      <c r="BB96" s="263">
        <v>8.6</v>
      </c>
      <c r="BC96" s="263">
        <v>8.6</v>
      </c>
      <c r="BD96" s="263">
        <v>8.6</v>
      </c>
      <c r="BE96" s="263">
        <v>8.4</v>
      </c>
      <c r="BF96" s="263">
        <v>7.9</v>
      </c>
      <c r="BG96" s="263">
        <v>7.9</v>
      </c>
      <c r="BH96" s="263">
        <v>7.9</v>
      </c>
      <c r="BI96" s="263">
        <v>7.9</v>
      </c>
      <c r="BJ96" s="263">
        <v>7.9</v>
      </c>
      <c r="BK96" s="263">
        <v>8.1</v>
      </c>
      <c r="BL96" s="263">
        <v>8.1</v>
      </c>
      <c r="BM96" s="263">
        <v>8.1</v>
      </c>
      <c r="BN96" s="263">
        <v>8.1</v>
      </c>
      <c r="BO96" s="263">
        <v>8.1</v>
      </c>
      <c r="BP96" s="263">
        <v>8.6999999999999993</v>
      </c>
      <c r="BQ96" s="263">
        <v>8.6999999999999993</v>
      </c>
      <c r="BR96" s="263">
        <v>8.6999999999999993</v>
      </c>
      <c r="BS96" s="263">
        <v>8.6999999999999993</v>
      </c>
      <c r="BT96" s="263">
        <v>8.6999999999999993</v>
      </c>
      <c r="BU96" s="263">
        <v>8.6999999999999993</v>
      </c>
      <c r="BV96" s="263">
        <v>8.6999999999999993</v>
      </c>
      <c r="BW96" s="263">
        <v>8.6</v>
      </c>
      <c r="BX96" s="263">
        <v>8.6</v>
      </c>
      <c r="BY96" s="263">
        <v>8.6</v>
      </c>
      <c r="BZ96" s="263">
        <v>8.6</v>
      </c>
      <c r="CA96" s="263">
        <v>8.6</v>
      </c>
      <c r="CB96" s="263">
        <v>8.6</v>
      </c>
      <c r="CC96" s="263">
        <v>8.5</v>
      </c>
      <c r="CD96" s="263">
        <v>8.5</v>
      </c>
      <c r="CE96" s="263">
        <v>8.5</v>
      </c>
      <c r="CF96" s="263">
        <v>8.5</v>
      </c>
      <c r="CG96" s="263">
        <v>8.5</v>
      </c>
      <c r="CH96" s="263">
        <v>8.5</v>
      </c>
      <c r="CI96" s="263">
        <v>8.6</v>
      </c>
      <c r="CJ96" s="263">
        <v>8.6</v>
      </c>
      <c r="CK96" s="263">
        <v>8.6</v>
      </c>
      <c r="CL96" s="263">
        <v>8.6</v>
      </c>
      <c r="CM96" s="263">
        <v>8.6</v>
      </c>
      <c r="CN96" s="263">
        <v>8.6</v>
      </c>
      <c r="CO96" s="263">
        <v>8.6</v>
      </c>
      <c r="CP96" s="263">
        <v>8.6</v>
      </c>
      <c r="CQ96" s="263">
        <f>_xlfn.IFNA(VLOOKUP(C96,'INFORM Severity - hidden'!$C$5:$G$300,5,FALSE),"-")</f>
        <v>8.6</v>
      </c>
    </row>
    <row r="97" spans="1:95">
      <c r="C97" t="s">
        <v>7335</v>
      </c>
      <c r="D97" s="263" t="str">
        <f t="shared" si="1"/>
        <v>-</v>
      </c>
      <c r="E97" s="263" t="s">
        <v>7275</v>
      </c>
      <c r="F97" s="263" t="s">
        <v>7275</v>
      </c>
      <c r="G97" s="263" t="s">
        <v>7275</v>
      </c>
      <c r="H97" s="263" t="s">
        <v>7275</v>
      </c>
      <c r="I97" s="263" t="s">
        <v>7275</v>
      </c>
      <c r="J97" s="263" t="s">
        <v>7275</v>
      </c>
      <c r="K97" s="263" t="s">
        <v>7275</v>
      </c>
      <c r="L97" s="263" t="s">
        <v>7275</v>
      </c>
      <c r="M97" s="263" t="s">
        <v>7275</v>
      </c>
      <c r="N97" s="263" t="s">
        <v>7275</v>
      </c>
      <c r="O97" s="263" t="s">
        <v>7275</v>
      </c>
      <c r="P97" s="263" t="s">
        <v>7275</v>
      </c>
      <c r="Q97" s="263" t="s">
        <v>7275</v>
      </c>
      <c r="R97" s="263" t="s">
        <v>7275</v>
      </c>
      <c r="S97" s="263" t="s">
        <v>7275</v>
      </c>
      <c r="T97" s="263" t="s">
        <v>7275</v>
      </c>
      <c r="U97" s="263" t="s">
        <v>7275</v>
      </c>
      <c r="V97" s="263">
        <v>4.7</v>
      </c>
      <c r="W97" s="263">
        <v>4.9000000000000004</v>
      </c>
      <c r="X97" s="263">
        <v>5</v>
      </c>
      <c r="Y97" s="263">
        <v>5</v>
      </c>
      <c r="Z97" s="263">
        <v>5</v>
      </c>
      <c r="AA97" s="263">
        <v>5.3</v>
      </c>
      <c r="AB97" s="263">
        <v>5.3</v>
      </c>
      <c r="AC97" s="263">
        <v>5.3</v>
      </c>
      <c r="AD97" s="263">
        <v>5.3</v>
      </c>
      <c r="AE97" s="263">
        <v>5.3</v>
      </c>
      <c r="AF97" s="263">
        <v>5.3</v>
      </c>
      <c r="AG97" s="263">
        <v>5.3</v>
      </c>
      <c r="AH97" s="263">
        <v>4.8</v>
      </c>
      <c r="AI97" s="263">
        <v>4.8</v>
      </c>
      <c r="AJ97" s="263">
        <v>4.8</v>
      </c>
      <c r="AK97" s="263">
        <v>5.3</v>
      </c>
      <c r="AL97" s="263">
        <v>5.3</v>
      </c>
      <c r="AM97" s="263">
        <v>5.3</v>
      </c>
      <c r="AN97" s="263">
        <v>5.0999999999999996</v>
      </c>
      <c r="AO97" s="263" t="s">
        <v>7275</v>
      </c>
      <c r="AP97" s="263" t="s">
        <v>7275</v>
      </c>
      <c r="AQ97" s="263" t="s">
        <v>7275</v>
      </c>
      <c r="AR97" s="263" t="s">
        <v>7275</v>
      </c>
      <c r="AS97" s="263" t="s">
        <v>7275</v>
      </c>
      <c r="AT97" s="263" t="s">
        <v>7275</v>
      </c>
      <c r="AU97" s="263" t="s">
        <v>7275</v>
      </c>
      <c r="AV97" s="263" t="s">
        <v>7275</v>
      </c>
      <c r="AW97" s="263" t="s">
        <v>7275</v>
      </c>
      <c r="AX97" s="263" t="s">
        <v>7275</v>
      </c>
      <c r="AY97" s="263" t="s">
        <v>7275</v>
      </c>
      <c r="AZ97" s="263" t="s">
        <v>7275</v>
      </c>
      <c r="BA97" s="263" t="s">
        <v>7275</v>
      </c>
      <c r="BB97" s="263" t="s">
        <v>7275</v>
      </c>
      <c r="BC97" s="263" t="s">
        <v>7275</v>
      </c>
      <c r="BD97" s="263" t="s">
        <v>7275</v>
      </c>
      <c r="BE97" s="263" t="s">
        <v>7275</v>
      </c>
      <c r="BF97" s="263" t="s">
        <v>7275</v>
      </c>
      <c r="BG97" s="263" t="s">
        <v>7275</v>
      </c>
      <c r="BH97" s="263" t="s">
        <v>7275</v>
      </c>
      <c r="BI97" s="263" t="s">
        <v>7275</v>
      </c>
      <c r="BJ97" s="263" t="s">
        <v>7275</v>
      </c>
      <c r="BK97" s="263" t="s">
        <v>7275</v>
      </c>
      <c r="BL97" s="263" t="s">
        <v>7275</v>
      </c>
      <c r="BM97" s="263" t="s">
        <v>7275</v>
      </c>
      <c r="BN97" s="263" t="s">
        <v>7275</v>
      </c>
      <c r="BO97" s="263" t="s">
        <v>7275</v>
      </c>
      <c r="BP97" s="263" t="s">
        <v>7275</v>
      </c>
      <c r="BQ97" s="263" t="s">
        <v>7275</v>
      </c>
      <c r="BR97" s="263" t="s">
        <v>7275</v>
      </c>
      <c r="BS97" s="263" t="s">
        <v>7275</v>
      </c>
      <c r="BT97" s="263" t="s">
        <v>7275</v>
      </c>
      <c r="BU97" s="263" t="s">
        <v>7275</v>
      </c>
      <c r="BV97" s="263" t="s">
        <v>7275</v>
      </c>
      <c r="BW97" s="263" t="s">
        <v>7275</v>
      </c>
      <c r="BX97" s="263" t="s">
        <v>7275</v>
      </c>
      <c r="BY97" s="263" t="s">
        <v>7275</v>
      </c>
      <c r="BZ97" s="263" t="s">
        <v>7275</v>
      </c>
      <c r="CA97" s="263" t="s">
        <v>7275</v>
      </c>
      <c r="CB97" s="263" t="s">
        <v>7275</v>
      </c>
      <c r="CC97" s="263" t="s">
        <v>7275</v>
      </c>
      <c r="CD97" s="263" t="s">
        <v>7275</v>
      </c>
      <c r="CE97" s="263" t="s">
        <v>7275</v>
      </c>
      <c r="CF97" s="263" t="s">
        <v>7275</v>
      </c>
      <c r="CG97" s="263" t="s">
        <v>7275</v>
      </c>
      <c r="CH97" s="263" t="s">
        <v>7275</v>
      </c>
      <c r="CI97" s="263" t="s">
        <v>7275</v>
      </c>
      <c r="CJ97" s="263" t="s">
        <v>7275</v>
      </c>
      <c r="CK97" s="263" t="s">
        <v>7275</v>
      </c>
      <c r="CL97" s="263" t="s">
        <v>7275</v>
      </c>
      <c r="CM97" s="263" t="s">
        <v>7275</v>
      </c>
      <c r="CN97" s="263" t="s">
        <v>7275</v>
      </c>
      <c r="CO97" s="263" t="s">
        <v>7275</v>
      </c>
      <c r="CP97" s="263" t="s">
        <v>7275</v>
      </c>
      <c r="CQ97" s="263" t="str">
        <f>_xlfn.IFNA(VLOOKUP(C97,'INFORM Severity - hidden'!$C$5:$G$300,5,FALSE),"-")</f>
        <v>-</v>
      </c>
    </row>
    <row r="98" spans="1:95">
      <c r="A98" t="s">
        <v>307</v>
      </c>
      <c r="B98" t="s">
        <v>317</v>
      </c>
      <c r="C98" t="s">
        <v>318</v>
      </c>
      <c r="D98" s="263" t="str">
        <f t="shared" si="1"/>
        <v>Increasing</v>
      </c>
      <c r="E98" s="263" t="s">
        <v>7275</v>
      </c>
      <c r="F98" s="263" t="s">
        <v>7275</v>
      </c>
      <c r="G98" s="263" t="s">
        <v>7275</v>
      </c>
      <c r="H98" s="263" t="s">
        <v>7275</v>
      </c>
      <c r="I98" s="263" t="s">
        <v>7275</v>
      </c>
      <c r="J98" s="263" t="s">
        <v>7275</v>
      </c>
      <c r="K98" s="263" t="s">
        <v>7275</v>
      </c>
      <c r="L98" s="263" t="s">
        <v>7275</v>
      </c>
      <c r="M98" s="263" t="s">
        <v>7275</v>
      </c>
      <c r="N98" s="263" t="s">
        <v>7275</v>
      </c>
      <c r="O98" s="263" t="s">
        <v>7275</v>
      </c>
      <c r="P98" s="263" t="s">
        <v>7275</v>
      </c>
      <c r="Q98" s="263" t="s">
        <v>7275</v>
      </c>
      <c r="R98" s="263" t="s">
        <v>7275</v>
      </c>
      <c r="S98" s="263" t="s">
        <v>7275</v>
      </c>
      <c r="T98" s="263" t="s">
        <v>7275</v>
      </c>
      <c r="U98" s="263" t="s">
        <v>7275</v>
      </c>
      <c r="V98" s="263" t="s">
        <v>7275</v>
      </c>
      <c r="W98" s="263">
        <v>6</v>
      </c>
      <c r="X98" s="263">
        <v>6</v>
      </c>
      <c r="Y98" s="263">
        <v>5.9</v>
      </c>
      <c r="Z98" s="263">
        <v>5.9</v>
      </c>
      <c r="AA98" s="263">
        <v>6.2</v>
      </c>
      <c r="AB98" s="263">
        <v>6.1</v>
      </c>
      <c r="AC98" s="263">
        <v>6.1</v>
      </c>
      <c r="AD98" s="263">
        <v>6.1</v>
      </c>
      <c r="AE98" s="263">
        <v>6.1</v>
      </c>
      <c r="AF98" s="263">
        <v>6.1</v>
      </c>
      <c r="AG98" s="263">
        <v>6.1</v>
      </c>
      <c r="AH98" s="263">
        <v>6.2</v>
      </c>
      <c r="AI98" s="263">
        <v>6.2</v>
      </c>
      <c r="AJ98" s="263">
        <v>6.2</v>
      </c>
      <c r="AK98" s="263">
        <v>6.2</v>
      </c>
      <c r="AL98" s="263">
        <v>6.2</v>
      </c>
      <c r="AM98" s="263">
        <v>6.1</v>
      </c>
      <c r="AN98" s="263">
        <v>6.2</v>
      </c>
      <c r="AO98" s="263">
        <v>6.2</v>
      </c>
      <c r="AP98" s="263">
        <v>6.2</v>
      </c>
      <c r="AQ98" s="263">
        <v>6.2</v>
      </c>
      <c r="AR98" s="263">
        <v>6.2</v>
      </c>
      <c r="AS98" s="263">
        <v>6.2</v>
      </c>
      <c r="AT98" s="263">
        <v>5.3</v>
      </c>
      <c r="AU98" s="263">
        <v>6.1</v>
      </c>
      <c r="AV98" s="263">
        <v>6.1</v>
      </c>
      <c r="AW98" s="263">
        <v>6.2</v>
      </c>
      <c r="AX98" s="263">
        <v>6.2</v>
      </c>
      <c r="AY98" s="263">
        <v>6.4</v>
      </c>
      <c r="AZ98" s="263">
        <v>6.5</v>
      </c>
      <c r="BA98" s="263">
        <v>6.5</v>
      </c>
      <c r="BB98" s="263">
        <v>6.6</v>
      </c>
      <c r="BC98" s="263">
        <v>6.6</v>
      </c>
      <c r="BD98" s="263">
        <v>6.5</v>
      </c>
      <c r="BE98" s="263">
        <v>6.4</v>
      </c>
      <c r="BF98" s="263">
        <v>6.4</v>
      </c>
      <c r="BG98" s="263">
        <v>6.4</v>
      </c>
      <c r="BH98" s="263">
        <v>6.4</v>
      </c>
      <c r="BI98" s="263">
        <v>6.4</v>
      </c>
      <c r="BJ98" s="263">
        <v>6.4</v>
      </c>
      <c r="BK98" s="263">
        <v>6.5</v>
      </c>
      <c r="BL98" s="263">
        <v>6.5</v>
      </c>
      <c r="BM98" s="263">
        <v>6.5</v>
      </c>
      <c r="BN98" s="263">
        <v>6.5</v>
      </c>
      <c r="BO98" s="263">
        <v>6.5</v>
      </c>
      <c r="BP98" s="263">
        <v>6.2</v>
      </c>
      <c r="BQ98" s="263">
        <v>6.2</v>
      </c>
      <c r="BR98" s="263">
        <v>6.3</v>
      </c>
      <c r="BS98" s="263">
        <v>6.3</v>
      </c>
      <c r="BT98" s="263">
        <v>6.3</v>
      </c>
      <c r="BU98" s="263">
        <v>6.3</v>
      </c>
      <c r="BV98" s="263">
        <v>6.3</v>
      </c>
      <c r="BW98" s="263">
        <v>6.2</v>
      </c>
      <c r="BX98" s="263">
        <v>6.2</v>
      </c>
      <c r="BY98" s="263">
        <v>6.2</v>
      </c>
      <c r="BZ98" s="263">
        <v>6.2</v>
      </c>
      <c r="CA98" s="263">
        <v>6.3</v>
      </c>
      <c r="CB98" s="263">
        <v>6.3</v>
      </c>
      <c r="CC98" s="263">
        <v>6.5</v>
      </c>
      <c r="CD98" s="263">
        <v>6.4</v>
      </c>
      <c r="CE98" s="263">
        <v>6.4</v>
      </c>
      <c r="CF98" s="263">
        <v>6.5</v>
      </c>
      <c r="CG98" s="263">
        <v>6.5</v>
      </c>
      <c r="CH98" s="263">
        <v>6.5</v>
      </c>
      <c r="CI98" s="263">
        <v>6.5</v>
      </c>
      <c r="CJ98" s="263">
        <v>6.5</v>
      </c>
      <c r="CK98" s="263">
        <v>6.5</v>
      </c>
      <c r="CL98" s="263">
        <v>6.5</v>
      </c>
      <c r="CM98" s="263">
        <v>6.5</v>
      </c>
      <c r="CN98" s="263">
        <v>6.6</v>
      </c>
      <c r="CO98" s="263">
        <v>6.4</v>
      </c>
      <c r="CP98" s="263">
        <v>6.8</v>
      </c>
      <c r="CQ98" s="263">
        <f>_xlfn.IFNA(VLOOKUP(C98,'INFORM Severity - hidden'!$C$5:$G$300,5,FALSE),"-")</f>
        <v>6.8</v>
      </c>
    </row>
    <row r="99" spans="1:95">
      <c r="C99" t="s">
        <v>7336</v>
      </c>
      <c r="D99" s="263" t="str">
        <f t="shared" si="1"/>
        <v>-</v>
      </c>
      <c r="E99" s="263" t="s">
        <v>7275</v>
      </c>
      <c r="F99" s="263" t="s">
        <v>7275</v>
      </c>
      <c r="G99" s="263" t="s">
        <v>7275</v>
      </c>
      <c r="H99" s="263" t="s">
        <v>7275</v>
      </c>
      <c r="I99" s="263" t="s">
        <v>7275</v>
      </c>
      <c r="J99" s="263" t="s">
        <v>7275</v>
      </c>
      <c r="K99" s="263" t="s">
        <v>7275</v>
      </c>
      <c r="L99" s="263" t="s">
        <v>7275</v>
      </c>
      <c r="M99" s="263" t="s">
        <v>7275</v>
      </c>
      <c r="N99" s="263" t="s">
        <v>7275</v>
      </c>
      <c r="O99" s="263" t="s">
        <v>7275</v>
      </c>
      <c r="P99" s="263" t="s">
        <v>7275</v>
      </c>
      <c r="Q99" s="263" t="s">
        <v>7275</v>
      </c>
      <c r="R99" s="263" t="s">
        <v>7275</v>
      </c>
      <c r="S99" s="263" t="s">
        <v>7275</v>
      </c>
      <c r="T99" s="263" t="s">
        <v>7275</v>
      </c>
      <c r="U99" s="263" t="s">
        <v>7275</v>
      </c>
      <c r="V99" s="263" t="s">
        <v>7275</v>
      </c>
      <c r="W99" s="263" t="s">
        <v>7275</v>
      </c>
      <c r="X99" s="263" t="s">
        <v>7275</v>
      </c>
      <c r="Y99" s="263" t="s">
        <v>7275</v>
      </c>
      <c r="Z99" s="263" t="s">
        <v>7275</v>
      </c>
      <c r="AA99" s="263" t="s">
        <v>7275</v>
      </c>
      <c r="AB99" s="263">
        <v>8.5</v>
      </c>
      <c r="AC99" s="263">
        <v>7.5</v>
      </c>
      <c r="AD99" s="263">
        <v>7.5</v>
      </c>
      <c r="AE99" s="263">
        <v>7.5</v>
      </c>
      <c r="AF99" s="263">
        <v>7.5</v>
      </c>
      <c r="AG99" s="263">
        <v>7.5</v>
      </c>
      <c r="AH99" s="263">
        <v>8.6999999999999993</v>
      </c>
      <c r="AI99" s="263">
        <v>8.6999999999999993</v>
      </c>
      <c r="AJ99" s="263">
        <v>8.6999999999999993</v>
      </c>
      <c r="AK99" s="263">
        <v>8.6999999999999993</v>
      </c>
      <c r="AL99" s="263">
        <v>8.8000000000000007</v>
      </c>
      <c r="AM99" s="263">
        <v>8.6999999999999993</v>
      </c>
      <c r="AN99" s="263">
        <v>8.8000000000000007</v>
      </c>
      <c r="AO99" s="263">
        <v>8.8000000000000007</v>
      </c>
      <c r="AP99" s="263">
        <v>8.8000000000000007</v>
      </c>
      <c r="AQ99" s="263">
        <v>8.8000000000000007</v>
      </c>
      <c r="AR99" s="263">
        <v>8.8000000000000007</v>
      </c>
      <c r="AS99" s="263">
        <v>8.6</v>
      </c>
      <c r="AT99" s="263">
        <v>8.6</v>
      </c>
      <c r="AU99" s="263">
        <v>8.5</v>
      </c>
      <c r="AV99" s="263">
        <v>8.5</v>
      </c>
      <c r="AW99" s="263">
        <v>8.5</v>
      </c>
      <c r="AX99" s="263">
        <v>8.6</v>
      </c>
      <c r="AY99" s="263">
        <v>8.6999999999999993</v>
      </c>
      <c r="AZ99" s="263">
        <v>8.6999999999999993</v>
      </c>
      <c r="BA99" s="263">
        <v>8.6999999999999993</v>
      </c>
      <c r="BB99" s="263">
        <v>8.6999999999999993</v>
      </c>
      <c r="BC99" s="263">
        <v>8.6999999999999993</v>
      </c>
      <c r="BD99" s="263">
        <v>8.6999999999999993</v>
      </c>
      <c r="BE99" s="263">
        <v>8.4</v>
      </c>
      <c r="BF99" s="263">
        <v>7.7</v>
      </c>
      <c r="BG99" s="263">
        <v>7.7</v>
      </c>
      <c r="BH99" s="263">
        <v>7.7</v>
      </c>
      <c r="BI99" s="263">
        <v>7.7</v>
      </c>
      <c r="BJ99" s="263">
        <v>7.8</v>
      </c>
      <c r="BK99" s="263">
        <v>7.6</v>
      </c>
      <c r="BL99" s="263">
        <v>7.7</v>
      </c>
      <c r="BM99" s="263">
        <v>7.7</v>
      </c>
      <c r="BN99" s="263">
        <v>7.7</v>
      </c>
      <c r="BO99" s="263">
        <v>7.5</v>
      </c>
      <c r="BP99" s="263">
        <v>8.1999999999999993</v>
      </c>
      <c r="BQ99" s="263">
        <v>8.1</v>
      </c>
      <c r="BR99" s="263">
        <v>8.4</v>
      </c>
      <c r="BS99" s="263">
        <v>8.5</v>
      </c>
      <c r="BT99" s="263">
        <v>8.5</v>
      </c>
      <c r="BU99" s="263">
        <v>8.5</v>
      </c>
      <c r="BV99" s="263">
        <v>8.5</v>
      </c>
      <c r="BW99" s="263">
        <v>8.4</v>
      </c>
      <c r="BX99" s="263">
        <v>8.4</v>
      </c>
      <c r="BY99" s="263">
        <v>8.4</v>
      </c>
      <c r="BZ99" s="263">
        <v>8.3000000000000007</v>
      </c>
      <c r="CA99" s="263">
        <v>8.4</v>
      </c>
      <c r="CB99" s="263">
        <v>8.4</v>
      </c>
      <c r="CC99" s="263" t="s">
        <v>7275</v>
      </c>
      <c r="CD99" s="263" t="s">
        <v>7275</v>
      </c>
      <c r="CE99" s="263" t="s">
        <v>7275</v>
      </c>
      <c r="CF99" s="263" t="s">
        <v>7275</v>
      </c>
      <c r="CG99" s="263" t="s">
        <v>7275</v>
      </c>
      <c r="CH99" s="263" t="s">
        <v>7275</v>
      </c>
      <c r="CI99" s="263" t="s">
        <v>7275</v>
      </c>
      <c r="CJ99" s="263" t="s">
        <v>7275</v>
      </c>
      <c r="CK99" s="263" t="s">
        <v>7275</v>
      </c>
      <c r="CL99" s="263" t="s">
        <v>7275</v>
      </c>
      <c r="CM99" s="263" t="s">
        <v>7275</v>
      </c>
      <c r="CN99" s="263" t="s">
        <v>7275</v>
      </c>
      <c r="CO99" s="263" t="s">
        <v>7275</v>
      </c>
      <c r="CP99" s="263" t="s">
        <v>7275</v>
      </c>
      <c r="CQ99" s="263" t="str">
        <f>_xlfn.IFNA(VLOOKUP(C99,'INFORM Severity - hidden'!$C$5:$G$300,5,FALSE),"-")</f>
        <v>-</v>
      </c>
    </row>
    <row r="100" spans="1:95">
      <c r="C100" t="s">
        <v>7337</v>
      </c>
      <c r="D100" s="263" t="str">
        <f t="shared" si="1"/>
        <v>-</v>
      </c>
      <c r="E100" s="263" t="s">
        <v>7275</v>
      </c>
      <c r="F100" s="263" t="s">
        <v>7275</v>
      </c>
      <c r="G100" s="263" t="s">
        <v>7275</v>
      </c>
      <c r="H100" s="263" t="s">
        <v>7275</v>
      </c>
      <c r="I100" s="263" t="s">
        <v>7275</v>
      </c>
      <c r="J100" s="263" t="s">
        <v>7275</v>
      </c>
      <c r="K100" s="263" t="s">
        <v>7275</v>
      </c>
      <c r="L100" s="263" t="s">
        <v>7275</v>
      </c>
      <c r="M100" s="263" t="s">
        <v>7275</v>
      </c>
      <c r="N100" s="263" t="s">
        <v>7275</v>
      </c>
      <c r="O100" s="263" t="s">
        <v>7275</v>
      </c>
      <c r="P100" s="263" t="s">
        <v>7275</v>
      </c>
      <c r="Q100" s="263" t="s">
        <v>7275</v>
      </c>
      <c r="R100" s="263" t="s">
        <v>7275</v>
      </c>
      <c r="S100" s="263" t="s">
        <v>7275</v>
      </c>
      <c r="T100" s="263" t="s">
        <v>7275</v>
      </c>
      <c r="U100" s="263" t="s">
        <v>7275</v>
      </c>
      <c r="V100" s="263" t="s">
        <v>7275</v>
      </c>
      <c r="W100" s="263" t="s">
        <v>7275</v>
      </c>
      <c r="X100" s="263" t="s">
        <v>7275</v>
      </c>
      <c r="Y100" s="263" t="s">
        <v>7275</v>
      </c>
      <c r="Z100" s="263" t="s">
        <v>7275</v>
      </c>
      <c r="AA100" s="263" t="s">
        <v>7275</v>
      </c>
      <c r="AB100" s="263" t="s">
        <v>7275</v>
      </c>
      <c r="AC100" s="263" t="s">
        <v>7275</v>
      </c>
      <c r="AD100" s="263" t="s">
        <v>7275</v>
      </c>
      <c r="AE100" s="263" t="s">
        <v>7275</v>
      </c>
      <c r="AF100" s="263" t="s">
        <v>7275</v>
      </c>
      <c r="AG100" s="263" t="s">
        <v>7275</v>
      </c>
      <c r="AH100" s="263" t="s">
        <v>7275</v>
      </c>
      <c r="AI100" s="263" t="s">
        <v>7275</v>
      </c>
      <c r="AJ100" s="263" t="s">
        <v>7275</v>
      </c>
      <c r="AK100" s="263" t="s">
        <v>7275</v>
      </c>
      <c r="AL100" s="263" t="s">
        <v>7275</v>
      </c>
      <c r="AM100" s="263" t="s">
        <v>7275</v>
      </c>
      <c r="AN100" s="263" t="s">
        <v>7275</v>
      </c>
      <c r="AO100" s="263" t="s">
        <v>7275</v>
      </c>
      <c r="AP100" s="263">
        <v>5.3</v>
      </c>
      <c r="AQ100" s="263">
        <v>5.0999999999999996</v>
      </c>
      <c r="AR100" s="263">
        <v>5.5</v>
      </c>
      <c r="AS100" s="263">
        <v>5.4</v>
      </c>
      <c r="AT100" s="263">
        <v>6.8</v>
      </c>
      <c r="AU100" s="263">
        <v>6.8</v>
      </c>
      <c r="AV100" s="263">
        <v>6.8</v>
      </c>
      <c r="AW100" s="263">
        <v>7.7</v>
      </c>
      <c r="AX100" s="263">
        <v>7.7</v>
      </c>
      <c r="AY100" s="263">
        <v>7.8</v>
      </c>
      <c r="AZ100" s="263">
        <v>7.9</v>
      </c>
      <c r="BA100" s="263">
        <v>7.9</v>
      </c>
      <c r="BB100" s="263">
        <v>7.9</v>
      </c>
      <c r="BC100" s="263">
        <v>7.9</v>
      </c>
      <c r="BD100" s="263">
        <v>7.9</v>
      </c>
      <c r="BE100" s="263">
        <v>7.8</v>
      </c>
      <c r="BF100" s="263">
        <v>7.2</v>
      </c>
      <c r="BG100" s="263">
        <v>7.2</v>
      </c>
      <c r="BH100" s="263">
        <v>7.2</v>
      </c>
      <c r="BI100" s="263">
        <v>7.2</v>
      </c>
      <c r="BJ100" s="263">
        <v>7.2</v>
      </c>
      <c r="BK100" s="263">
        <v>7.1</v>
      </c>
      <c r="BL100" s="263">
        <v>7.1</v>
      </c>
      <c r="BM100" s="263">
        <v>7.1</v>
      </c>
      <c r="BN100" s="263">
        <v>7.1</v>
      </c>
      <c r="BO100" s="263">
        <v>7.1</v>
      </c>
      <c r="BP100" s="263">
        <v>8.1999999999999993</v>
      </c>
      <c r="BQ100" s="263">
        <v>8.1999999999999993</v>
      </c>
      <c r="BR100" s="263">
        <v>8.4</v>
      </c>
      <c r="BS100" s="263">
        <v>8.4</v>
      </c>
      <c r="BT100" s="263">
        <v>8.4</v>
      </c>
      <c r="BU100" s="263">
        <v>8.4</v>
      </c>
      <c r="BV100" s="263">
        <v>8.4</v>
      </c>
      <c r="BW100" s="263">
        <v>8</v>
      </c>
      <c r="BX100" s="263">
        <v>8</v>
      </c>
      <c r="BY100" s="263">
        <v>8</v>
      </c>
      <c r="BZ100" s="263">
        <v>8</v>
      </c>
      <c r="CA100" s="263">
        <v>8</v>
      </c>
      <c r="CB100" s="263">
        <v>8</v>
      </c>
      <c r="CC100" s="263" t="s">
        <v>7275</v>
      </c>
      <c r="CD100" s="263" t="s">
        <v>7275</v>
      </c>
      <c r="CE100" s="263" t="s">
        <v>7275</v>
      </c>
      <c r="CF100" s="263" t="s">
        <v>7275</v>
      </c>
      <c r="CG100" s="263" t="s">
        <v>7275</v>
      </c>
      <c r="CH100" s="263" t="s">
        <v>7275</v>
      </c>
      <c r="CI100" s="263" t="s">
        <v>7275</v>
      </c>
      <c r="CJ100" s="263" t="s">
        <v>7275</v>
      </c>
      <c r="CK100" s="263" t="s">
        <v>7275</v>
      </c>
      <c r="CL100" s="263" t="s">
        <v>7275</v>
      </c>
      <c r="CM100" s="263" t="s">
        <v>7275</v>
      </c>
      <c r="CN100" s="263" t="s">
        <v>7275</v>
      </c>
      <c r="CO100" s="263" t="s">
        <v>7275</v>
      </c>
      <c r="CP100" s="263" t="s">
        <v>7275</v>
      </c>
      <c r="CQ100" s="263" t="str">
        <f>_xlfn.IFNA(VLOOKUP(C100,'INFORM Severity - hidden'!$C$5:$G$300,5,FALSE),"-")</f>
        <v>-</v>
      </c>
    </row>
    <row r="101" spans="1:95">
      <c r="A101" t="s">
        <v>307</v>
      </c>
      <c r="B101" t="s">
        <v>328</v>
      </c>
      <c r="C101" t="s">
        <v>329</v>
      </c>
      <c r="D101" s="263" t="str">
        <f t="shared" si="1"/>
        <v>Decreasing</v>
      </c>
      <c r="E101" s="263" t="s">
        <v>7275</v>
      </c>
      <c r="F101" s="263" t="s">
        <v>7275</v>
      </c>
      <c r="G101" s="263" t="s">
        <v>7275</v>
      </c>
      <c r="H101" s="263" t="s">
        <v>7275</v>
      </c>
      <c r="I101" s="263" t="s">
        <v>7275</v>
      </c>
      <c r="J101" s="263" t="s">
        <v>7275</v>
      </c>
      <c r="K101" s="263" t="s">
        <v>7275</v>
      </c>
      <c r="L101" s="263" t="s">
        <v>7275</v>
      </c>
      <c r="M101" s="263" t="s">
        <v>7275</v>
      </c>
      <c r="N101" s="263" t="s">
        <v>7275</v>
      </c>
      <c r="O101" s="263" t="s">
        <v>7275</v>
      </c>
      <c r="P101" s="263" t="s">
        <v>7275</v>
      </c>
      <c r="Q101" s="263" t="s">
        <v>7275</v>
      </c>
      <c r="R101" s="263" t="s">
        <v>7275</v>
      </c>
      <c r="S101" s="263" t="s">
        <v>7275</v>
      </c>
      <c r="T101" s="263" t="s">
        <v>7275</v>
      </c>
      <c r="U101" s="263" t="s">
        <v>7275</v>
      </c>
      <c r="V101" s="263" t="s">
        <v>7275</v>
      </c>
      <c r="W101" s="263" t="s">
        <v>7275</v>
      </c>
      <c r="X101" s="263" t="s">
        <v>7275</v>
      </c>
      <c r="Y101" s="263" t="s">
        <v>7275</v>
      </c>
      <c r="Z101" s="263" t="s">
        <v>7275</v>
      </c>
      <c r="AA101" s="263" t="s">
        <v>7275</v>
      </c>
      <c r="AB101" s="263" t="s">
        <v>7275</v>
      </c>
      <c r="AC101" s="263" t="s">
        <v>7275</v>
      </c>
      <c r="AD101" s="263" t="s">
        <v>7275</v>
      </c>
      <c r="AE101" s="263" t="s">
        <v>7275</v>
      </c>
      <c r="AF101" s="263" t="s">
        <v>7275</v>
      </c>
      <c r="AG101" s="263" t="s">
        <v>7275</v>
      </c>
      <c r="AH101" s="263" t="s">
        <v>7275</v>
      </c>
      <c r="AI101" s="263" t="s">
        <v>7275</v>
      </c>
      <c r="AJ101" s="263" t="s">
        <v>7275</v>
      </c>
      <c r="AK101" s="263" t="s">
        <v>7275</v>
      </c>
      <c r="AL101" s="263" t="s">
        <v>7275</v>
      </c>
      <c r="AM101" s="263" t="s">
        <v>7275</v>
      </c>
      <c r="AN101" s="263" t="s">
        <v>7275</v>
      </c>
      <c r="AO101" s="263" t="s">
        <v>7275</v>
      </c>
      <c r="AP101" s="263" t="s">
        <v>7275</v>
      </c>
      <c r="AQ101" s="263" t="s">
        <v>7275</v>
      </c>
      <c r="AR101" s="263" t="s">
        <v>7275</v>
      </c>
      <c r="AS101" s="263" t="s">
        <v>7275</v>
      </c>
      <c r="AT101" s="263" t="s">
        <v>7275</v>
      </c>
      <c r="AU101" s="263" t="s">
        <v>7275</v>
      </c>
      <c r="AV101" s="263" t="s">
        <v>7275</v>
      </c>
      <c r="AW101" s="263" t="s">
        <v>7275</v>
      </c>
      <c r="AX101" s="263" t="s">
        <v>7275</v>
      </c>
      <c r="AY101" s="263" t="s">
        <v>7275</v>
      </c>
      <c r="AZ101" s="263" t="s">
        <v>7275</v>
      </c>
      <c r="BA101" s="263" t="s">
        <v>7275</v>
      </c>
      <c r="BB101" s="263" t="s">
        <v>7275</v>
      </c>
      <c r="BC101" s="263" t="s">
        <v>7275</v>
      </c>
      <c r="BD101" s="263" t="s">
        <v>7275</v>
      </c>
      <c r="BE101" s="263" t="s">
        <v>7275</v>
      </c>
      <c r="BF101" s="263" t="s">
        <v>7275</v>
      </c>
      <c r="BG101" s="263" t="s">
        <v>7275</v>
      </c>
      <c r="BH101" s="263" t="s">
        <v>7275</v>
      </c>
      <c r="BI101" s="263" t="s">
        <v>7275</v>
      </c>
      <c r="BJ101" s="263" t="s">
        <v>7275</v>
      </c>
      <c r="BK101" s="263" t="s">
        <v>7275</v>
      </c>
      <c r="BL101" s="263" t="s">
        <v>7275</v>
      </c>
      <c r="BM101" s="263" t="s">
        <v>7275</v>
      </c>
      <c r="BN101" s="263" t="s">
        <v>7275</v>
      </c>
      <c r="BO101" s="263" t="s">
        <v>7275</v>
      </c>
      <c r="BP101" s="263" t="s">
        <v>7275</v>
      </c>
      <c r="BQ101" s="263" t="s">
        <v>7275</v>
      </c>
      <c r="BR101" s="263" t="s">
        <v>7275</v>
      </c>
      <c r="BS101" s="263" t="s">
        <v>7275</v>
      </c>
      <c r="BT101" s="263" t="s">
        <v>7275</v>
      </c>
      <c r="BU101" s="263" t="s">
        <v>7275</v>
      </c>
      <c r="BV101" s="263" t="s">
        <v>7275</v>
      </c>
      <c r="BW101" s="263" t="s">
        <v>7275</v>
      </c>
      <c r="BX101" s="263" t="s">
        <v>7275</v>
      </c>
      <c r="BY101" s="263" t="s">
        <v>7275</v>
      </c>
      <c r="BZ101" s="263" t="s">
        <v>7275</v>
      </c>
      <c r="CA101" s="263" t="s">
        <v>7275</v>
      </c>
      <c r="CB101" s="263" t="s">
        <v>7275</v>
      </c>
      <c r="CC101" s="263">
        <v>8.3000000000000007</v>
      </c>
      <c r="CD101" s="263">
        <v>8.3000000000000007</v>
      </c>
      <c r="CE101" s="263">
        <v>8.3000000000000007</v>
      </c>
      <c r="CF101" s="263">
        <v>8.3000000000000007</v>
      </c>
      <c r="CG101" s="263">
        <v>8.3000000000000007</v>
      </c>
      <c r="CH101" s="263">
        <v>8.3000000000000007</v>
      </c>
      <c r="CI101" s="263">
        <v>8.4</v>
      </c>
      <c r="CJ101" s="263">
        <v>8.4</v>
      </c>
      <c r="CK101" s="263">
        <v>8.4</v>
      </c>
      <c r="CL101" s="263">
        <v>8.4</v>
      </c>
      <c r="CM101" s="263">
        <v>8.4</v>
      </c>
      <c r="CN101" s="263">
        <v>8.4</v>
      </c>
      <c r="CO101" s="263">
        <v>8.3000000000000007</v>
      </c>
      <c r="CP101" s="263">
        <v>8.3000000000000007</v>
      </c>
      <c r="CQ101" s="263">
        <f>_xlfn.IFNA(VLOOKUP(C101,'INFORM Severity - hidden'!$C$5:$G$300,5,FALSE),"-")</f>
        <v>8.4</v>
      </c>
    </row>
    <row r="102" spans="1:95">
      <c r="C102" t="s">
        <v>7338</v>
      </c>
      <c r="D102" s="263" t="str">
        <f t="shared" si="1"/>
        <v>-</v>
      </c>
      <c r="E102" s="263" t="s">
        <v>7275</v>
      </c>
      <c r="F102" s="263" t="s">
        <v>7275</v>
      </c>
      <c r="G102" s="263" t="s">
        <v>7275</v>
      </c>
      <c r="H102" s="263" t="s">
        <v>7275</v>
      </c>
      <c r="I102" s="263" t="s">
        <v>7275</v>
      </c>
      <c r="J102" s="263" t="s">
        <v>7275</v>
      </c>
      <c r="K102" s="263" t="s">
        <v>7275</v>
      </c>
      <c r="L102" s="263" t="s">
        <v>7275</v>
      </c>
      <c r="M102" s="263" t="s">
        <v>7275</v>
      </c>
      <c r="N102" s="263" t="s">
        <v>7275</v>
      </c>
      <c r="O102" s="263" t="s">
        <v>7275</v>
      </c>
      <c r="P102" s="263" t="s">
        <v>7275</v>
      </c>
      <c r="Q102" s="263" t="s">
        <v>7275</v>
      </c>
      <c r="R102" s="263" t="s">
        <v>7275</v>
      </c>
      <c r="S102" s="263" t="s">
        <v>7275</v>
      </c>
      <c r="T102" s="263" t="s">
        <v>7275</v>
      </c>
      <c r="U102" s="263" t="s">
        <v>7275</v>
      </c>
      <c r="V102" s="263" t="s">
        <v>7275</v>
      </c>
      <c r="W102" s="263" t="s">
        <v>7275</v>
      </c>
      <c r="X102" s="263" t="s">
        <v>7275</v>
      </c>
      <c r="Y102" s="263" t="s">
        <v>7275</v>
      </c>
      <c r="Z102" s="263" t="s">
        <v>7275</v>
      </c>
      <c r="AA102" s="263" t="s">
        <v>7275</v>
      </c>
      <c r="AB102" s="263" t="s">
        <v>7275</v>
      </c>
      <c r="AC102" s="263">
        <v>3</v>
      </c>
      <c r="AD102" s="263">
        <v>3</v>
      </c>
      <c r="AE102" s="263">
        <v>3</v>
      </c>
      <c r="AF102" s="263">
        <v>3</v>
      </c>
      <c r="AG102" s="263" t="s">
        <v>7275</v>
      </c>
      <c r="AH102" s="263" t="s">
        <v>7275</v>
      </c>
      <c r="AI102" s="263" t="s">
        <v>7275</v>
      </c>
      <c r="AJ102" s="263" t="s">
        <v>7275</v>
      </c>
      <c r="AK102" s="263" t="s">
        <v>7275</v>
      </c>
      <c r="AL102" s="263" t="s">
        <v>7275</v>
      </c>
      <c r="AM102" s="263" t="s">
        <v>7275</v>
      </c>
      <c r="AN102" s="263" t="s">
        <v>7275</v>
      </c>
      <c r="AO102" s="263" t="s">
        <v>7275</v>
      </c>
      <c r="AP102" s="263" t="s">
        <v>7275</v>
      </c>
      <c r="AQ102" s="263" t="s">
        <v>7275</v>
      </c>
      <c r="AR102" s="263" t="s">
        <v>7275</v>
      </c>
      <c r="AS102" s="263" t="s">
        <v>7275</v>
      </c>
      <c r="AT102" s="263" t="s">
        <v>7275</v>
      </c>
      <c r="AU102" s="263" t="s">
        <v>7275</v>
      </c>
      <c r="AV102" s="263" t="s">
        <v>7275</v>
      </c>
      <c r="AW102" s="263" t="s">
        <v>7275</v>
      </c>
      <c r="AX102" s="263" t="s">
        <v>7275</v>
      </c>
      <c r="AY102" s="263" t="s">
        <v>7275</v>
      </c>
      <c r="AZ102" s="263" t="s">
        <v>7275</v>
      </c>
      <c r="BA102" s="263" t="s">
        <v>7275</v>
      </c>
      <c r="BB102" s="263" t="s">
        <v>7275</v>
      </c>
      <c r="BC102" s="263" t="s">
        <v>7275</v>
      </c>
      <c r="BD102" s="263" t="s">
        <v>7275</v>
      </c>
      <c r="BE102" s="263" t="s">
        <v>7275</v>
      </c>
      <c r="BF102" s="263" t="s">
        <v>7275</v>
      </c>
      <c r="BG102" s="263" t="s">
        <v>7275</v>
      </c>
      <c r="BH102" s="263" t="s">
        <v>7275</v>
      </c>
      <c r="BI102" s="263" t="s">
        <v>7275</v>
      </c>
      <c r="BJ102" s="263" t="s">
        <v>7275</v>
      </c>
      <c r="BK102" s="263" t="s">
        <v>7275</v>
      </c>
      <c r="BL102" s="263" t="s">
        <v>7275</v>
      </c>
      <c r="BM102" s="263" t="s">
        <v>7275</v>
      </c>
      <c r="BN102" s="263" t="s">
        <v>7275</v>
      </c>
      <c r="BO102" s="263" t="s">
        <v>7275</v>
      </c>
      <c r="BP102" s="263" t="s">
        <v>7275</v>
      </c>
      <c r="BQ102" s="263" t="s">
        <v>7275</v>
      </c>
      <c r="BR102" s="263" t="s">
        <v>7275</v>
      </c>
      <c r="BS102" s="263" t="s">
        <v>7275</v>
      </c>
      <c r="BT102" s="263" t="s">
        <v>7275</v>
      </c>
      <c r="BU102" s="263" t="s">
        <v>7275</v>
      </c>
      <c r="BV102" s="263" t="s">
        <v>7275</v>
      </c>
      <c r="BW102" s="263" t="s">
        <v>7275</v>
      </c>
      <c r="BX102" s="263" t="s">
        <v>7275</v>
      </c>
      <c r="BY102" s="263" t="s">
        <v>7275</v>
      </c>
      <c r="BZ102" s="263" t="s">
        <v>7275</v>
      </c>
      <c r="CA102" s="263" t="s">
        <v>7275</v>
      </c>
      <c r="CB102" s="263" t="s">
        <v>7275</v>
      </c>
      <c r="CC102" s="263" t="s">
        <v>7275</v>
      </c>
      <c r="CD102" s="263" t="s">
        <v>7275</v>
      </c>
      <c r="CE102" s="263" t="s">
        <v>7275</v>
      </c>
      <c r="CF102" s="263" t="s">
        <v>7275</v>
      </c>
      <c r="CG102" s="263" t="s">
        <v>7275</v>
      </c>
      <c r="CH102" s="263" t="s">
        <v>7275</v>
      </c>
      <c r="CI102" s="263" t="s">
        <v>7275</v>
      </c>
      <c r="CJ102" s="263" t="s">
        <v>7275</v>
      </c>
      <c r="CK102" s="263" t="s">
        <v>7275</v>
      </c>
      <c r="CL102" s="263" t="s">
        <v>7275</v>
      </c>
      <c r="CM102" s="263" t="s">
        <v>7275</v>
      </c>
      <c r="CN102" s="263" t="s">
        <v>7275</v>
      </c>
      <c r="CO102" s="263" t="s">
        <v>7275</v>
      </c>
      <c r="CP102" s="263" t="s">
        <v>7275</v>
      </c>
      <c r="CQ102" s="263" t="str">
        <f>_xlfn.IFNA(VLOOKUP(C102,'INFORM Severity - hidden'!$C$5:$G$300,5,FALSE),"-")</f>
        <v>-</v>
      </c>
    </row>
    <row r="103" spans="1:95">
      <c r="C103" t="s">
        <v>7339</v>
      </c>
      <c r="D103" s="263" t="str">
        <f t="shared" si="1"/>
        <v>-</v>
      </c>
      <c r="E103" s="263" t="s">
        <v>7275</v>
      </c>
      <c r="F103" s="263" t="s">
        <v>7275</v>
      </c>
      <c r="G103" s="263" t="s">
        <v>7275</v>
      </c>
      <c r="H103" s="263" t="s">
        <v>7275</v>
      </c>
      <c r="I103" s="263" t="s">
        <v>7275</v>
      </c>
      <c r="J103" s="263" t="s">
        <v>7275</v>
      </c>
      <c r="K103" s="263" t="s">
        <v>7275</v>
      </c>
      <c r="L103" s="263" t="s">
        <v>7275</v>
      </c>
      <c r="M103" s="263" t="s">
        <v>7275</v>
      </c>
      <c r="N103" s="263" t="s">
        <v>7275</v>
      </c>
      <c r="O103" s="263" t="s">
        <v>7275</v>
      </c>
      <c r="P103" s="263" t="s">
        <v>7275</v>
      </c>
      <c r="Q103" s="263" t="s">
        <v>7275</v>
      </c>
      <c r="R103" s="263" t="s">
        <v>7275</v>
      </c>
      <c r="S103" s="263" t="s">
        <v>7275</v>
      </c>
      <c r="T103" s="263" t="s">
        <v>7275</v>
      </c>
      <c r="U103" s="263" t="s">
        <v>7275</v>
      </c>
      <c r="V103" s="263" t="s">
        <v>7275</v>
      </c>
      <c r="W103" s="263" t="s">
        <v>7275</v>
      </c>
      <c r="X103" s="263" t="s">
        <v>7275</v>
      </c>
      <c r="Y103" s="263" t="s">
        <v>7275</v>
      </c>
      <c r="Z103" s="263" t="s">
        <v>7275</v>
      </c>
      <c r="AA103" s="263" t="s">
        <v>7275</v>
      </c>
      <c r="AB103" s="263" t="s">
        <v>7275</v>
      </c>
      <c r="AC103" s="263" t="s">
        <v>7275</v>
      </c>
      <c r="AD103" s="263" t="s">
        <v>7275</v>
      </c>
      <c r="AE103" s="263" t="s">
        <v>7275</v>
      </c>
      <c r="AF103" s="263" t="s">
        <v>7275</v>
      </c>
      <c r="AG103" s="263" t="s">
        <v>7275</v>
      </c>
      <c r="AH103" s="263" t="s">
        <v>7275</v>
      </c>
      <c r="AI103" s="263" t="s">
        <v>7275</v>
      </c>
      <c r="AJ103" s="263" t="s">
        <v>7275</v>
      </c>
      <c r="AK103" s="263" t="s">
        <v>7275</v>
      </c>
      <c r="AL103" s="263" t="s">
        <v>7275</v>
      </c>
      <c r="AM103" s="263" t="s">
        <v>7275</v>
      </c>
      <c r="AN103" s="263" t="s">
        <v>7275</v>
      </c>
      <c r="AO103" s="263" t="s">
        <v>7275</v>
      </c>
      <c r="AP103" s="263" t="s">
        <v>7275</v>
      </c>
      <c r="AQ103" s="263" t="s">
        <v>7275</v>
      </c>
      <c r="AR103" s="263" t="s">
        <v>7275</v>
      </c>
      <c r="AS103" s="263" t="s">
        <v>7275</v>
      </c>
      <c r="AT103" s="263" t="s">
        <v>7275</v>
      </c>
      <c r="AU103" s="263" t="s">
        <v>7275</v>
      </c>
      <c r="AV103" s="263" t="s">
        <v>7275</v>
      </c>
      <c r="AW103" s="263" t="s">
        <v>7275</v>
      </c>
      <c r="AX103" s="263" t="s">
        <v>7275</v>
      </c>
      <c r="AY103" s="263" t="s">
        <v>7275</v>
      </c>
      <c r="AZ103" s="263" t="s">
        <v>7275</v>
      </c>
      <c r="BA103" s="263" t="s">
        <v>7275</v>
      </c>
      <c r="BB103" s="263" t="s">
        <v>7275</v>
      </c>
      <c r="BC103" s="263" t="s">
        <v>7275</v>
      </c>
      <c r="BD103" s="263" t="s">
        <v>7275</v>
      </c>
      <c r="BE103" s="263" t="s">
        <v>7275</v>
      </c>
      <c r="BF103" s="263" t="s">
        <v>7275</v>
      </c>
      <c r="BG103" s="263" t="s">
        <v>7275</v>
      </c>
      <c r="BH103" s="263" t="s">
        <v>7275</v>
      </c>
      <c r="BI103" s="263" t="s">
        <v>7275</v>
      </c>
      <c r="BJ103" s="263" t="s">
        <v>7275</v>
      </c>
      <c r="BK103" s="263" t="s">
        <v>7275</v>
      </c>
      <c r="BL103" s="263" t="s">
        <v>7275</v>
      </c>
      <c r="BM103" s="263" t="s">
        <v>7275</v>
      </c>
      <c r="BN103" s="263" t="s">
        <v>7275</v>
      </c>
      <c r="BO103" s="263" t="s">
        <v>7275</v>
      </c>
      <c r="BP103" s="263" t="s">
        <v>7275</v>
      </c>
      <c r="BQ103" s="263" t="s">
        <v>7275</v>
      </c>
      <c r="BR103" s="263" t="s">
        <v>7275</v>
      </c>
      <c r="BS103" s="263" t="s">
        <v>7275</v>
      </c>
      <c r="BT103" s="263" t="s">
        <v>7275</v>
      </c>
      <c r="BU103" s="263" t="s">
        <v>7275</v>
      </c>
      <c r="BV103" s="263" t="s">
        <v>7275</v>
      </c>
      <c r="BW103" s="263" t="s">
        <v>7275</v>
      </c>
      <c r="BX103" s="263" t="s">
        <v>7275</v>
      </c>
      <c r="BY103" s="263" t="s">
        <v>7275</v>
      </c>
      <c r="BZ103" s="263" t="s">
        <v>7275</v>
      </c>
      <c r="CA103" s="263" t="s">
        <v>7275</v>
      </c>
      <c r="CB103" s="263" t="s">
        <v>7275</v>
      </c>
      <c r="CC103" s="263" t="s">
        <v>7275</v>
      </c>
      <c r="CD103" s="263" t="s">
        <v>7275</v>
      </c>
      <c r="CE103" s="263" t="s">
        <v>7275</v>
      </c>
      <c r="CF103" s="263">
        <v>5.0999999999999996</v>
      </c>
      <c r="CG103" s="263">
        <v>5.0999999999999996</v>
      </c>
      <c r="CH103" s="263">
        <v>5.0999999999999996</v>
      </c>
      <c r="CI103" s="263">
        <v>5.4</v>
      </c>
      <c r="CJ103" s="263">
        <v>5.4</v>
      </c>
      <c r="CK103" s="263">
        <v>5.4</v>
      </c>
      <c r="CL103" s="263" t="s">
        <v>7275</v>
      </c>
      <c r="CM103" s="263" t="s">
        <v>7275</v>
      </c>
      <c r="CN103" s="263" t="s">
        <v>7275</v>
      </c>
      <c r="CO103" s="263" t="s">
        <v>7275</v>
      </c>
      <c r="CP103" s="263" t="s">
        <v>7275</v>
      </c>
      <c r="CQ103" s="263" t="str">
        <f>_xlfn.IFNA(VLOOKUP(C103,'INFORM Severity - hidden'!$C$5:$G$300,5,FALSE),"-")</f>
        <v>-</v>
      </c>
    </row>
    <row r="104" spans="1:95">
      <c r="C104" t="s">
        <v>7340</v>
      </c>
      <c r="D104" s="263" t="str">
        <f t="shared" si="1"/>
        <v>-</v>
      </c>
      <c r="E104" s="263" t="s">
        <v>7275</v>
      </c>
      <c r="F104" s="263" t="s">
        <v>7275</v>
      </c>
      <c r="G104" s="263" t="s">
        <v>7275</v>
      </c>
      <c r="H104" s="263" t="s">
        <v>7275</v>
      </c>
      <c r="I104" s="263" t="s">
        <v>7275</v>
      </c>
      <c r="J104" s="263" t="s">
        <v>7275</v>
      </c>
      <c r="K104" s="263" t="s">
        <v>7275</v>
      </c>
      <c r="L104" s="263" t="s">
        <v>7275</v>
      </c>
      <c r="M104" s="263" t="s">
        <v>7275</v>
      </c>
      <c r="N104" s="263" t="s">
        <v>7275</v>
      </c>
      <c r="O104" s="263" t="s">
        <v>7275</v>
      </c>
      <c r="P104" s="263" t="s">
        <v>7275</v>
      </c>
      <c r="Q104" s="263" t="s">
        <v>7275</v>
      </c>
      <c r="R104" s="263" t="s">
        <v>7275</v>
      </c>
      <c r="S104" s="263" t="s">
        <v>7275</v>
      </c>
      <c r="T104" s="263" t="s">
        <v>7275</v>
      </c>
      <c r="U104" s="263" t="s">
        <v>7275</v>
      </c>
      <c r="V104" s="263" t="s">
        <v>7275</v>
      </c>
      <c r="W104" s="263" t="s">
        <v>7275</v>
      </c>
      <c r="X104" s="263" t="s">
        <v>7275</v>
      </c>
      <c r="Y104" s="263" t="s">
        <v>7275</v>
      </c>
      <c r="Z104" s="263" t="s">
        <v>7275</v>
      </c>
      <c r="AA104" s="263" t="s">
        <v>7275</v>
      </c>
      <c r="AB104" s="263" t="s">
        <v>7275</v>
      </c>
      <c r="AC104" s="263" t="s">
        <v>7275</v>
      </c>
      <c r="AD104" s="263" t="s">
        <v>7275</v>
      </c>
      <c r="AE104" s="263" t="s">
        <v>7275</v>
      </c>
      <c r="AF104" s="263" t="s">
        <v>7275</v>
      </c>
      <c r="AG104" s="263" t="s">
        <v>7275</v>
      </c>
      <c r="AH104" s="263" t="s">
        <v>7275</v>
      </c>
      <c r="AI104" s="263" t="s">
        <v>7275</v>
      </c>
      <c r="AJ104" s="263" t="s">
        <v>7275</v>
      </c>
      <c r="AK104" s="263" t="s">
        <v>7275</v>
      </c>
      <c r="AL104" s="263" t="s">
        <v>7275</v>
      </c>
      <c r="AM104" s="263" t="s">
        <v>7275</v>
      </c>
      <c r="AN104" s="263" t="s">
        <v>7275</v>
      </c>
      <c r="AO104" s="263" t="s">
        <v>7275</v>
      </c>
      <c r="AP104" s="263" t="s">
        <v>7275</v>
      </c>
      <c r="AQ104" s="263" t="s">
        <v>7275</v>
      </c>
      <c r="AR104" s="263" t="s">
        <v>7275</v>
      </c>
      <c r="AS104" s="263" t="s">
        <v>7275</v>
      </c>
      <c r="AT104" s="263" t="s">
        <v>7275</v>
      </c>
      <c r="AU104" s="263" t="s">
        <v>7275</v>
      </c>
      <c r="AV104" s="263">
        <v>3.8</v>
      </c>
      <c r="AW104" s="263">
        <v>3.8</v>
      </c>
      <c r="AX104" s="263">
        <v>3.7</v>
      </c>
      <c r="AY104" s="263">
        <v>3.5</v>
      </c>
      <c r="AZ104" s="263">
        <v>3.5</v>
      </c>
      <c r="BA104" s="263">
        <v>3.5</v>
      </c>
      <c r="BB104" s="263">
        <v>3</v>
      </c>
      <c r="BC104" s="263" t="s">
        <v>7275</v>
      </c>
      <c r="BD104" s="263" t="s">
        <v>7275</v>
      </c>
      <c r="BE104" s="263" t="s">
        <v>7275</v>
      </c>
      <c r="BF104" s="263" t="s">
        <v>7275</v>
      </c>
      <c r="BG104" s="263" t="s">
        <v>7275</v>
      </c>
      <c r="BH104" s="263" t="s">
        <v>7275</v>
      </c>
      <c r="BI104" s="263" t="s">
        <v>7275</v>
      </c>
      <c r="BJ104" s="263" t="s">
        <v>7275</v>
      </c>
      <c r="BK104" s="263" t="s">
        <v>7275</v>
      </c>
      <c r="BL104" s="263" t="s">
        <v>7275</v>
      </c>
      <c r="BM104" s="263" t="s">
        <v>7275</v>
      </c>
      <c r="BN104" s="263" t="s">
        <v>7275</v>
      </c>
      <c r="BO104" s="263" t="s">
        <v>7275</v>
      </c>
      <c r="BP104" s="263" t="s">
        <v>7275</v>
      </c>
      <c r="BQ104" s="263" t="s">
        <v>7275</v>
      </c>
      <c r="BR104" s="263" t="s">
        <v>7275</v>
      </c>
      <c r="BS104" s="263" t="s">
        <v>7275</v>
      </c>
      <c r="BT104" s="263" t="s">
        <v>7275</v>
      </c>
      <c r="BU104" s="263" t="s">
        <v>7275</v>
      </c>
      <c r="BV104" s="263" t="s">
        <v>7275</v>
      </c>
      <c r="BW104" s="263" t="s">
        <v>7275</v>
      </c>
      <c r="BX104" s="263" t="s">
        <v>7275</v>
      </c>
      <c r="BY104" s="263" t="s">
        <v>7275</v>
      </c>
      <c r="BZ104" s="263" t="s">
        <v>7275</v>
      </c>
      <c r="CA104" s="263" t="s">
        <v>7275</v>
      </c>
      <c r="CB104" s="263" t="s">
        <v>7275</v>
      </c>
      <c r="CC104" s="263" t="s">
        <v>7275</v>
      </c>
      <c r="CD104" s="263" t="s">
        <v>7275</v>
      </c>
      <c r="CE104" s="263" t="s">
        <v>7275</v>
      </c>
      <c r="CF104" s="263" t="s">
        <v>7275</v>
      </c>
      <c r="CG104" s="263" t="s">
        <v>7275</v>
      </c>
      <c r="CH104" s="263" t="s">
        <v>7275</v>
      </c>
      <c r="CI104" s="263" t="s">
        <v>7275</v>
      </c>
      <c r="CJ104" s="263" t="s">
        <v>7275</v>
      </c>
      <c r="CK104" s="263" t="s">
        <v>7275</v>
      </c>
      <c r="CL104" s="263" t="s">
        <v>7275</v>
      </c>
      <c r="CM104" s="263" t="s">
        <v>7275</v>
      </c>
      <c r="CN104" s="263" t="s">
        <v>7275</v>
      </c>
      <c r="CO104" s="263" t="s">
        <v>7275</v>
      </c>
      <c r="CP104" s="263" t="s">
        <v>7275</v>
      </c>
      <c r="CQ104" s="263" t="str">
        <f>_xlfn.IFNA(VLOOKUP(C104,'INFORM Severity - hidden'!$C$5:$G$300,5,FALSE),"-")</f>
        <v>-</v>
      </c>
    </row>
    <row r="105" spans="1:95">
      <c r="A105" t="s">
        <v>456</v>
      </c>
      <c r="B105" t="s">
        <v>454</v>
      </c>
      <c r="C105" t="s">
        <v>455</v>
      </c>
      <c r="D105" s="263" t="str">
        <f t="shared" si="1"/>
        <v>Decreasing</v>
      </c>
      <c r="E105" s="263" t="s">
        <v>7275</v>
      </c>
      <c r="F105" s="263">
        <v>2.7</v>
      </c>
      <c r="G105" s="263">
        <v>2.7</v>
      </c>
      <c r="H105" s="263">
        <v>3.2</v>
      </c>
      <c r="I105" s="263">
        <v>3.3</v>
      </c>
      <c r="J105" s="263">
        <v>3.3</v>
      </c>
      <c r="K105" s="263">
        <v>3.5</v>
      </c>
      <c r="L105" s="263">
        <v>3.5</v>
      </c>
      <c r="M105" s="263">
        <v>3.5</v>
      </c>
      <c r="N105" s="263">
        <v>3.8</v>
      </c>
      <c r="O105" s="263">
        <v>3.8</v>
      </c>
      <c r="P105" s="263">
        <v>3.7</v>
      </c>
      <c r="Q105" s="263">
        <v>3.7</v>
      </c>
      <c r="R105" s="263">
        <v>3.8</v>
      </c>
      <c r="S105" s="263">
        <v>3.9</v>
      </c>
      <c r="T105" s="263">
        <v>3.8</v>
      </c>
      <c r="U105" s="263">
        <v>3.9</v>
      </c>
      <c r="V105" s="263">
        <v>4.0999999999999996</v>
      </c>
      <c r="W105" s="263">
        <v>4.0999999999999996</v>
      </c>
      <c r="X105" s="263">
        <v>3.7</v>
      </c>
      <c r="Y105" s="263">
        <v>3.7</v>
      </c>
      <c r="Z105" s="263">
        <v>3.6</v>
      </c>
      <c r="AA105" s="263">
        <v>3.6</v>
      </c>
      <c r="AB105" s="263">
        <v>3.5</v>
      </c>
      <c r="AC105" s="263">
        <v>3.5</v>
      </c>
      <c r="AD105" s="263">
        <v>3.5</v>
      </c>
      <c r="AE105" s="263">
        <v>3.5</v>
      </c>
      <c r="AF105" s="263">
        <v>3.5</v>
      </c>
      <c r="AG105" s="263">
        <v>3.5</v>
      </c>
      <c r="AH105" s="263">
        <v>3.7</v>
      </c>
      <c r="AI105" s="263">
        <v>3.7</v>
      </c>
      <c r="AJ105" s="263">
        <v>3.7</v>
      </c>
      <c r="AK105" s="263">
        <v>3.7</v>
      </c>
      <c r="AL105" s="263">
        <v>3.6</v>
      </c>
      <c r="AM105" s="263">
        <v>3.6</v>
      </c>
      <c r="AN105" s="263">
        <v>3.5</v>
      </c>
      <c r="AO105" s="263">
        <v>3.5</v>
      </c>
      <c r="AP105" s="263">
        <v>3.5</v>
      </c>
      <c r="AQ105" s="263">
        <v>3.5</v>
      </c>
      <c r="AR105" s="263">
        <v>3.6</v>
      </c>
      <c r="AS105" s="263">
        <v>3.6</v>
      </c>
      <c r="AT105" s="263">
        <v>3.6</v>
      </c>
      <c r="AU105" s="263">
        <v>3.6</v>
      </c>
      <c r="AV105" s="263">
        <v>3.2</v>
      </c>
      <c r="AW105" s="263">
        <v>3.3</v>
      </c>
      <c r="AX105" s="263">
        <v>3.3</v>
      </c>
      <c r="AY105" s="263">
        <v>3.2</v>
      </c>
      <c r="AZ105" s="263">
        <v>3.2</v>
      </c>
      <c r="BA105" s="263">
        <v>3.3</v>
      </c>
      <c r="BB105" s="263">
        <v>3.3</v>
      </c>
      <c r="BC105" s="263">
        <v>3.3</v>
      </c>
      <c r="BD105" s="263">
        <v>3.6</v>
      </c>
      <c r="BE105" s="263">
        <v>3.5</v>
      </c>
      <c r="BF105" s="263">
        <v>3.8</v>
      </c>
      <c r="BG105" s="263">
        <v>3.8</v>
      </c>
      <c r="BH105" s="263">
        <v>3.8</v>
      </c>
      <c r="BI105" s="263">
        <v>4.3</v>
      </c>
      <c r="BJ105" s="263">
        <v>4.3</v>
      </c>
      <c r="BK105" s="263">
        <v>4.4000000000000004</v>
      </c>
      <c r="BL105" s="263">
        <v>4.4000000000000004</v>
      </c>
      <c r="BM105" s="263">
        <v>4.0999999999999996</v>
      </c>
      <c r="BN105" s="263">
        <v>4.2</v>
      </c>
      <c r="BO105" s="263">
        <v>4.5</v>
      </c>
      <c r="BP105" s="263">
        <v>4.5</v>
      </c>
      <c r="BQ105" s="263">
        <v>4.3</v>
      </c>
      <c r="BR105" s="263">
        <v>4.0999999999999996</v>
      </c>
      <c r="BS105" s="263">
        <v>4.0999999999999996</v>
      </c>
      <c r="BT105" s="263">
        <v>4.0999999999999996</v>
      </c>
      <c r="BU105" s="263">
        <v>4.2</v>
      </c>
      <c r="BV105" s="263">
        <v>4.2</v>
      </c>
      <c r="BW105" s="263">
        <v>4.5</v>
      </c>
      <c r="BX105" s="263">
        <v>4.5</v>
      </c>
      <c r="BY105" s="263">
        <v>4.5</v>
      </c>
      <c r="BZ105" s="263">
        <v>4.5</v>
      </c>
      <c r="CA105" s="263">
        <v>4.5</v>
      </c>
      <c r="CB105" s="263">
        <v>4.5</v>
      </c>
      <c r="CC105" s="263">
        <v>4.5</v>
      </c>
      <c r="CD105" s="263">
        <v>4.5</v>
      </c>
      <c r="CE105" s="263">
        <v>4.5</v>
      </c>
      <c r="CF105" s="263">
        <v>4.5999999999999996</v>
      </c>
      <c r="CG105" s="263">
        <v>4.5999999999999996</v>
      </c>
      <c r="CH105" s="263">
        <v>4.4000000000000004</v>
      </c>
      <c r="CI105" s="263">
        <v>4.3</v>
      </c>
      <c r="CJ105" s="263">
        <v>4.3</v>
      </c>
      <c r="CK105" s="263">
        <v>4.3</v>
      </c>
      <c r="CL105" s="263">
        <v>4.5</v>
      </c>
      <c r="CM105" s="263">
        <v>4.4000000000000004</v>
      </c>
      <c r="CN105" s="263">
        <v>4.2</v>
      </c>
      <c r="CO105" s="263">
        <v>4.2</v>
      </c>
      <c r="CP105" s="263">
        <v>4.3</v>
      </c>
      <c r="CQ105" s="263">
        <f>_xlfn.IFNA(VLOOKUP(C105,'INFORM Severity - hidden'!$C$5:$G$300,5,FALSE),"-")</f>
        <v>4.3</v>
      </c>
    </row>
    <row r="106" spans="1:95">
      <c r="A106" t="s">
        <v>775</v>
      </c>
      <c r="B106" t="s">
        <v>773</v>
      </c>
      <c r="C106" t="s">
        <v>774</v>
      </c>
      <c r="D106" s="263" t="str">
        <f t="shared" si="1"/>
        <v>Increasing</v>
      </c>
      <c r="E106" s="263" t="s">
        <v>7275</v>
      </c>
      <c r="F106" s="263">
        <v>6.7</v>
      </c>
      <c r="G106" s="263">
        <v>6.7</v>
      </c>
      <c r="H106" s="263">
        <v>8</v>
      </c>
      <c r="I106" s="263">
        <v>7.7</v>
      </c>
      <c r="J106" s="263">
        <v>7.4</v>
      </c>
      <c r="K106" s="263">
        <v>7.4</v>
      </c>
      <c r="L106" s="263">
        <v>7.4</v>
      </c>
      <c r="M106" s="263">
        <v>7.4</v>
      </c>
      <c r="N106" s="263">
        <v>7.3</v>
      </c>
      <c r="O106" s="263">
        <v>7.2</v>
      </c>
      <c r="P106" s="263">
        <v>7.3</v>
      </c>
      <c r="Q106" s="263">
        <v>7.3</v>
      </c>
      <c r="R106" s="263">
        <v>6.7</v>
      </c>
      <c r="S106" s="263">
        <v>6.7</v>
      </c>
      <c r="T106" s="263">
        <v>6.8</v>
      </c>
      <c r="U106" s="263">
        <v>6.8</v>
      </c>
      <c r="V106" s="263">
        <v>6.8</v>
      </c>
      <c r="W106" s="263">
        <v>6.8</v>
      </c>
      <c r="X106" s="263">
        <v>6.8</v>
      </c>
      <c r="Y106" s="263">
        <v>6.9</v>
      </c>
      <c r="Z106" s="263">
        <v>7</v>
      </c>
      <c r="AA106" s="263">
        <v>7</v>
      </c>
      <c r="AB106" s="263">
        <v>6.9</v>
      </c>
      <c r="AC106" s="263">
        <v>7.1</v>
      </c>
      <c r="AD106" s="263">
        <v>7.1</v>
      </c>
      <c r="AE106" s="263">
        <v>7.1</v>
      </c>
      <c r="AF106" s="263">
        <v>7.1</v>
      </c>
      <c r="AG106" s="263">
        <v>7.1</v>
      </c>
      <c r="AH106" s="263">
        <v>7.2</v>
      </c>
      <c r="AI106" s="263">
        <v>7.2</v>
      </c>
      <c r="AJ106" s="263">
        <v>7.2</v>
      </c>
      <c r="AK106" s="263">
        <v>7.2</v>
      </c>
      <c r="AL106" s="263">
        <v>7.2</v>
      </c>
      <c r="AM106" s="263">
        <v>7.5</v>
      </c>
      <c r="AN106" s="263">
        <v>7.5</v>
      </c>
      <c r="AO106" s="263">
        <v>7.5</v>
      </c>
      <c r="AP106" s="263">
        <v>7.5</v>
      </c>
      <c r="AQ106" s="263">
        <v>7.5</v>
      </c>
      <c r="AR106" s="263">
        <v>7.5</v>
      </c>
      <c r="AS106" s="263">
        <v>7.4</v>
      </c>
      <c r="AT106" s="263">
        <v>7.1</v>
      </c>
      <c r="AU106" s="263">
        <v>7</v>
      </c>
      <c r="AV106" s="263">
        <v>7</v>
      </c>
      <c r="AW106" s="263">
        <v>7</v>
      </c>
      <c r="AX106" s="263">
        <v>7</v>
      </c>
      <c r="AY106" s="263">
        <v>7.1</v>
      </c>
      <c r="AZ106" s="263">
        <v>7.1</v>
      </c>
      <c r="BA106" s="263">
        <v>7.2</v>
      </c>
      <c r="BB106" s="263">
        <v>7.2</v>
      </c>
      <c r="BC106" s="263">
        <v>7.2</v>
      </c>
      <c r="BD106" s="263">
        <v>7.2</v>
      </c>
      <c r="BE106" s="263">
        <v>6.9</v>
      </c>
      <c r="BF106" s="263">
        <v>7.2</v>
      </c>
      <c r="BG106" s="263">
        <v>7.2</v>
      </c>
      <c r="BH106" s="263">
        <v>7.4</v>
      </c>
      <c r="BI106" s="263">
        <v>7.4</v>
      </c>
      <c r="BJ106" s="263">
        <v>7.3</v>
      </c>
      <c r="BK106" s="263">
        <v>7.2</v>
      </c>
      <c r="BL106" s="263">
        <v>7.2</v>
      </c>
      <c r="BM106" s="263">
        <v>7</v>
      </c>
      <c r="BN106" s="263">
        <v>7</v>
      </c>
      <c r="BO106" s="263">
        <v>7</v>
      </c>
      <c r="BP106" s="263">
        <v>7.2</v>
      </c>
      <c r="BQ106" s="263">
        <v>7.2</v>
      </c>
      <c r="BR106" s="263">
        <v>7.2</v>
      </c>
      <c r="BS106" s="263">
        <v>7.2</v>
      </c>
      <c r="BT106" s="263">
        <v>7.2</v>
      </c>
      <c r="BU106" s="263">
        <v>7.2</v>
      </c>
      <c r="BV106" s="263">
        <v>7.2</v>
      </c>
      <c r="BW106" s="263">
        <v>7.2</v>
      </c>
      <c r="BX106" s="263">
        <v>7.2</v>
      </c>
      <c r="BY106" s="263">
        <v>7.2</v>
      </c>
      <c r="BZ106" s="263">
        <v>6.7</v>
      </c>
      <c r="CA106" s="263">
        <v>6.9</v>
      </c>
      <c r="CB106" s="263">
        <v>6.7</v>
      </c>
      <c r="CC106" s="263">
        <v>6.7</v>
      </c>
      <c r="CD106" s="263">
        <v>6.6</v>
      </c>
      <c r="CE106" s="263">
        <v>6.6</v>
      </c>
      <c r="CF106" s="263">
        <v>6.6</v>
      </c>
      <c r="CG106" s="263">
        <v>6.6</v>
      </c>
      <c r="CH106" s="263">
        <v>6.6</v>
      </c>
      <c r="CI106" s="263">
        <v>6.7</v>
      </c>
      <c r="CJ106" s="263">
        <v>6.7</v>
      </c>
      <c r="CK106" s="263">
        <v>6.8</v>
      </c>
      <c r="CL106" s="263">
        <v>6.9</v>
      </c>
      <c r="CM106" s="263">
        <v>7.2</v>
      </c>
      <c r="CN106" s="263">
        <v>7.2</v>
      </c>
      <c r="CO106" s="263">
        <v>7.3</v>
      </c>
      <c r="CP106" s="263">
        <v>7.3</v>
      </c>
      <c r="CQ106" s="263">
        <f>_xlfn.IFNA(VLOOKUP(C106,'INFORM Severity - hidden'!$C$5:$G$300,5,FALSE),"-")</f>
        <v>7.3</v>
      </c>
    </row>
    <row r="107" spans="1:95">
      <c r="C107" t="s">
        <v>7341</v>
      </c>
      <c r="D107" s="263" t="str">
        <f t="shared" si="1"/>
        <v>-</v>
      </c>
      <c r="E107" s="263" t="s">
        <v>7275</v>
      </c>
      <c r="F107" s="263" t="s">
        <v>7275</v>
      </c>
      <c r="G107" s="263" t="s">
        <v>7275</v>
      </c>
      <c r="H107" s="263" t="s">
        <v>7275</v>
      </c>
      <c r="I107" s="263" t="s">
        <v>7275</v>
      </c>
      <c r="J107" s="263" t="s">
        <v>7275</v>
      </c>
      <c r="K107" s="263" t="s">
        <v>7275</v>
      </c>
      <c r="L107" s="263" t="s">
        <v>7275</v>
      </c>
      <c r="M107" s="263" t="s">
        <v>7275</v>
      </c>
      <c r="N107" s="263" t="s">
        <v>7275</v>
      </c>
      <c r="O107" s="263" t="s">
        <v>7275</v>
      </c>
      <c r="P107" s="263" t="s">
        <v>7275</v>
      </c>
      <c r="Q107" s="263" t="s">
        <v>7275</v>
      </c>
      <c r="R107" s="263" t="s">
        <v>7275</v>
      </c>
      <c r="S107" s="263" t="s">
        <v>7275</v>
      </c>
      <c r="T107" s="263" t="s">
        <v>7275</v>
      </c>
      <c r="U107" s="263" t="s">
        <v>7275</v>
      </c>
      <c r="V107" s="263" t="s">
        <v>7275</v>
      </c>
      <c r="W107" s="263" t="s">
        <v>7275</v>
      </c>
      <c r="X107" s="263" t="s">
        <v>7275</v>
      </c>
      <c r="Y107" s="263" t="s">
        <v>7275</v>
      </c>
      <c r="Z107" s="263" t="s">
        <v>7275</v>
      </c>
      <c r="AA107" s="263" t="s">
        <v>7275</v>
      </c>
      <c r="AB107" s="263">
        <v>5.5</v>
      </c>
      <c r="AC107" s="263">
        <v>6.1</v>
      </c>
      <c r="AD107" s="263">
        <v>6.1</v>
      </c>
      <c r="AE107" s="263">
        <v>6.1</v>
      </c>
      <c r="AF107" s="263">
        <v>6.1</v>
      </c>
      <c r="AG107" s="263">
        <v>6.1</v>
      </c>
      <c r="AH107" s="263">
        <v>6.3</v>
      </c>
      <c r="AI107" s="263">
        <v>6.3</v>
      </c>
      <c r="AJ107" s="263">
        <v>6.3</v>
      </c>
      <c r="AK107" s="263" t="s">
        <v>7275</v>
      </c>
      <c r="AL107" s="263" t="s">
        <v>7275</v>
      </c>
      <c r="AM107" s="263" t="s">
        <v>7275</v>
      </c>
      <c r="AN107" s="263" t="s">
        <v>7275</v>
      </c>
      <c r="AO107" s="263" t="s">
        <v>7275</v>
      </c>
      <c r="AP107" s="263" t="s">
        <v>7275</v>
      </c>
      <c r="AQ107" s="263" t="s">
        <v>7275</v>
      </c>
      <c r="AR107" s="263" t="s">
        <v>7275</v>
      </c>
      <c r="AS107" s="263" t="s">
        <v>7275</v>
      </c>
      <c r="AT107" s="263" t="s">
        <v>7275</v>
      </c>
      <c r="AU107" s="263" t="s">
        <v>7275</v>
      </c>
      <c r="AV107" s="263" t="s">
        <v>7275</v>
      </c>
      <c r="AW107" s="263" t="s">
        <v>7275</v>
      </c>
      <c r="AX107" s="263" t="s">
        <v>7275</v>
      </c>
      <c r="AY107" s="263" t="s">
        <v>7275</v>
      </c>
      <c r="AZ107" s="263" t="s">
        <v>7275</v>
      </c>
      <c r="BA107" s="263" t="s">
        <v>7275</v>
      </c>
      <c r="BB107" s="263" t="s">
        <v>7275</v>
      </c>
      <c r="BC107" s="263" t="s">
        <v>7275</v>
      </c>
      <c r="BD107" s="263" t="s">
        <v>7275</v>
      </c>
      <c r="BE107" s="263" t="s">
        <v>7275</v>
      </c>
      <c r="BF107" s="263" t="s">
        <v>7275</v>
      </c>
      <c r="BG107" s="263" t="s">
        <v>7275</v>
      </c>
      <c r="BH107" s="263" t="s">
        <v>7275</v>
      </c>
      <c r="BI107" s="263" t="s">
        <v>7275</v>
      </c>
      <c r="BJ107" s="263" t="s">
        <v>7275</v>
      </c>
      <c r="BK107" s="263" t="s">
        <v>7275</v>
      </c>
      <c r="BL107" s="263" t="s">
        <v>7275</v>
      </c>
      <c r="BM107" s="263" t="s">
        <v>7275</v>
      </c>
      <c r="BN107" s="263" t="s">
        <v>7275</v>
      </c>
      <c r="BO107" s="263" t="s">
        <v>7275</v>
      </c>
      <c r="BP107" s="263" t="s">
        <v>7275</v>
      </c>
      <c r="BQ107" s="263" t="s">
        <v>7275</v>
      </c>
      <c r="BR107" s="263" t="s">
        <v>7275</v>
      </c>
      <c r="BS107" s="263" t="s">
        <v>7275</v>
      </c>
      <c r="BT107" s="263" t="s">
        <v>7275</v>
      </c>
      <c r="BU107" s="263" t="s">
        <v>7275</v>
      </c>
      <c r="BV107" s="263" t="s">
        <v>7275</v>
      </c>
      <c r="BW107" s="263" t="s">
        <v>7275</v>
      </c>
      <c r="BX107" s="263" t="s">
        <v>7275</v>
      </c>
      <c r="BY107" s="263" t="s">
        <v>7275</v>
      </c>
      <c r="BZ107" s="263" t="s">
        <v>7275</v>
      </c>
      <c r="CA107" s="263" t="s">
        <v>7275</v>
      </c>
      <c r="CB107" s="263" t="s">
        <v>7275</v>
      </c>
      <c r="CC107" s="263" t="s">
        <v>7275</v>
      </c>
      <c r="CD107" s="263" t="s">
        <v>7275</v>
      </c>
      <c r="CE107" s="263" t="s">
        <v>7275</v>
      </c>
      <c r="CF107" s="263" t="s">
        <v>7275</v>
      </c>
      <c r="CG107" s="263" t="s">
        <v>7275</v>
      </c>
      <c r="CH107" s="263" t="s">
        <v>7275</v>
      </c>
      <c r="CI107" s="263" t="s">
        <v>7275</v>
      </c>
      <c r="CJ107" s="263" t="s">
        <v>7275</v>
      </c>
      <c r="CK107" s="263" t="s">
        <v>7275</v>
      </c>
      <c r="CL107" s="263" t="s">
        <v>7275</v>
      </c>
      <c r="CM107" s="263" t="s">
        <v>7275</v>
      </c>
      <c r="CN107" s="263" t="s">
        <v>7275</v>
      </c>
      <c r="CO107" s="263" t="s">
        <v>7275</v>
      </c>
      <c r="CP107" s="263" t="s">
        <v>7275</v>
      </c>
      <c r="CQ107" s="263" t="str">
        <f>_xlfn.IFNA(VLOOKUP(C107,'INFORM Severity - hidden'!$C$5:$G$300,5,FALSE),"-")</f>
        <v>-</v>
      </c>
    </row>
    <row r="108" spans="1:95">
      <c r="A108" t="s">
        <v>787</v>
      </c>
      <c r="B108" t="s">
        <v>785</v>
      </c>
      <c r="C108" t="s">
        <v>786</v>
      </c>
      <c r="D108" s="263" t="str">
        <f t="shared" si="1"/>
        <v>Decreasing</v>
      </c>
      <c r="E108" s="263" t="s">
        <v>7275</v>
      </c>
      <c r="F108" s="263">
        <v>5.7</v>
      </c>
      <c r="G108" s="263">
        <v>5.7</v>
      </c>
      <c r="H108" s="263">
        <v>6</v>
      </c>
      <c r="I108" s="263">
        <v>6</v>
      </c>
      <c r="J108" s="263">
        <v>6</v>
      </c>
      <c r="K108" s="263">
        <v>6</v>
      </c>
      <c r="L108" s="263">
        <v>6</v>
      </c>
      <c r="M108" s="263">
        <v>6</v>
      </c>
      <c r="N108" s="263">
        <v>5.9</v>
      </c>
      <c r="O108" s="263">
        <v>5.9</v>
      </c>
      <c r="P108" s="263">
        <v>6.4</v>
      </c>
      <c r="Q108" s="263">
        <v>6.4</v>
      </c>
      <c r="R108" s="263">
        <v>6.5</v>
      </c>
      <c r="S108" s="263">
        <v>6.5</v>
      </c>
      <c r="T108" s="263">
        <v>6.6</v>
      </c>
      <c r="U108" s="263">
        <v>6.7</v>
      </c>
      <c r="V108" s="263">
        <v>6.7</v>
      </c>
      <c r="W108" s="263">
        <v>6.7</v>
      </c>
      <c r="X108" s="263">
        <v>6.7</v>
      </c>
      <c r="Y108" s="263">
        <v>6.8</v>
      </c>
      <c r="Z108" s="263">
        <v>6.8</v>
      </c>
      <c r="AA108" s="263">
        <v>6.8</v>
      </c>
      <c r="AB108" s="263">
        <v>6.9</v>
      </c>
      <c r="AC108" s="263">
        <v>6.9</v>
      </c>
      <c r="AD108" s="263">
        <v>6.9</v>
      </c>
      <c r="AE108" s="263">
        <v>6.9</v>
      </c>
      <c r="AF108" s="263">
        <v>6.9</v>
      </c>
      <c r="AG108" s="263">
        <v>6.9</v>
      </c>
      <c r="AH108" s="263">
        <v>6.9</v>
      </c>
      <c r="AI108" s="263">
        <v>6.9</v>
      </c>
      <c r="AJ108" s="263">
        <v>6.9</v>
      </c>
      <c r="AK108" s="263">
        <v>6.9</v>
      </c>
      <c r="AL108" s="263">
        <v>7</v>
      </c>
      <c r="AM108" s="263">
        <v>7.5</v>
      </c>
      <c r="AN108" s="263">
        <v>7.5</v>
      </c>
      <c r="AO108" s="263">
        <v>7.5</v>
      </c>
      <c r="AP108" s="263">
        <v>7.5</v>
      </c>
      <c r="AQ108" s="263">
        <v>7.5</v>
      </c>
      <c r="AR108" s="263">
        <v>7.5</v>
      </c>
      <c r="AS108" s="263">
        <v>7.3</v>
      </c>
      <c r="AT108" s="263">
        <v>6.6</v>
      </c>
      <c r="AU108" s="263">
        <v>6.6</v>
      </c>
      <c r="AV108" s="263">
        <v>6.7</v>
      </c>
      <c r="AW108" s="263">
        <v>6.7</v>
      </c>
      <c r="AX108" s="263">
        <v>6.6</v>
      </c>
      <c r="AY108" s="263">
        <v>6.6</v>
      </c>
      <c r="AZ108" s="263">
        <v>6.6</v>
      </c>
      <c r="BA108" s="263">
        <v>6.7</v>
      </c>
      <c r="BB108" s="263">
        <v>6.7</v>
      </c>
      <c r="BC108" s="263">
        <v>6.7</v>
      </c>
      <c r="BD108" s="263">
        <v>6.7</v>
      </c>
      <c r="BE108" s="263">
        <v>7.1</v>
      </c>
      <c r="BF108" s="263">
        <v>7.1</v>
      </c>
      <c r="BG108" s="263">
        <v>7.2</v>
      </c>
      <c r="BH108" s="263">
        <v>7.2</v>
      </c>
      <c r="BI108" s="263">
        <v>7.2</v>
      </c>
      <c r="BJ108" s="263">
        <v>7.1</v>
      </c>
      <c r="BK108" s="263">
        <v>7.2</v>
      </c>
      <c r="BL108" s="263">
        <v>7.1</v>
      </c>
      <c r="BM108" s="263">
        <v>7</v>
      </c>
      <c r="BN108" s="263">
        <v>7</v>
      </c>
      <c r="BO108" s="263">
        <v>7</v>
      </c>
      <c r="BP108" s="263">
        <v>7</v>
      </c>
      <c r="BQ108" s="263">
        <v>7</v>
      </c>
      <c r="BR108" s="263">
        <v>7</v>
      </c>
      <c r="BS108" s="263">
        <v>6.9</v>
      </c>
      <c r="BT108" s="263">
        <v>6.8</v>
      </c>
      <c r="BU108" s="263">
        <v>6.8</v>
      </c>
      <c r="BV108" s="263">
        <v>6.8</v>
      </c>
      <c r="BW108" s="263">
        <v>6.8</v>
      </c>
      <c r="BX108" s="263">
        <v>6.8</v>
      </c>
      <c r="BY108" s="263">
        <v>6.8</v>
      </c>
      <c r="BZ108" s="263">
        <v>6.8</v>
      </c>
      <c r="CA108" s="263">
        <v>7.3</v>
      </c>
      <c r="CB108" s="263">
        <v>7.3</v>
      </c>
      <c r="CC108" s="263">
        <v>7.1</v>
      </c>
      <c r="CD108" s="263">
        <v>7.2</v>
      </c>
      <c r="CE108" s="263">
        <v>7.2</v>
      </c>
      <c r="CF108" s="263">
        <v>7.2</v>
      </c>
      <c r="CG108" s="263">
        <v>7.2</v>
      </c>
      <c r="CH108" s="263">
        <v>7.2</v>
      </c>
      <c r="CI108" s="263">
        <v>7.1</v>
      </c>
      <c r="CJ108" s="263">
        <v>7.1</v>
      </c>
      <c r="CK108" s="263">
        <v>7.1</v>
      </c>
      <c r="CL108" s="263">
        <v>7.1</v>
      </c>
      <c r="CM108" s="263">
        <v>6.9</v>
      </c>
      <c r="CN108" s="263">
        <v>6.7</v>
      </c>
      <c r="CO108" s="263">
        <v>6.7</v>
      </c>
      <c r="CP108" s="263">
        <v>6.8</v>
      </c>
      <c r="CQ108" s="263">
        <f>_xlfn.IFNA(VLOOKUP(C108,'INFORM Severity - hidden'!$C$5:$G$300,5,FALSE),"-")</f>
        <v>6.8</v>
      </c>
    </row>
    <row r="109" spans="1:95">
      <c r="C109" t="s">
        <v>7342</v>
      </c>
      <c r="D109" s="263" t="str">
        <f t="shared" si="1"/>
        <v>-</v>
      </c>
      <c r="E109" s="263" t="s">
        <v>7275</v>
      </c>
      <c r="F109" s="263" t="s">
        <v>7275</v>
      </c>
      <c r="G109" s="263" t="s">
        <v>7275</v>
      </c>
      <c r="H109" s="263" t="s">
        <v>7275</v>
      </c>
      <c r="I109" s="263" t="s">
        <v>7275</v>
      </c>
      <c r="J109" s="263" t="s">
        <v>7275</v>
      </c>
      <c r="K109" s="263" t="s">
        <v>7275</v>
      </c>
      <c r="L109" s="263" t="s">
        <v>7275</v>
      </c>
      <c r="M109" s="263" t="s">
        <v>7275</v>
      </c>
      <c r="N109" s="263" t="s">
        <v>7275</v>
      </c>
      <c r="O109" s="263" t="s">
        <v>7275</v>
      </c>
      <c r="P109" s="263" t="s">
        <v>7275</v>
      </c>
      <c r="Q109" s="263" t="s">
        <v>7275</v>
      </c>
      <c r="R109" s="263" t="s">
        <v>7275</v>
      </c>
      <c r="S109" s="263" t="s">
        <v>7275</v>
      </c>
      <c r="T109" s="263" t="s">
        <v>7275</v>
      </c>
      <c r="U109" s="263" t="s">
        <v>7275</v>
      </c>
      <c r="V109" s="263" t="s">
        <v>7275</v>
      </c>
      <c r="W109" s="263" t="s">
        <v>7275</v>
      </c>
      <c r="X109" s="263" t="s">
        <v>7275</v>
      </c>
      <c r="Y109" s="263" t="s">
        <v>7275</v>
      </c>
      <c r="Z109" s="263" t="s">
        <v>7275</v>
      </c>
      <c r="AA109" s="263" t="s">
        <v>7275</v>
      </c>
      <c r="AB109" s="263">
        <v>6.1</v>
      </c>
      <c r="AC109" s="263">
        <v>6.5</v>
      </c>
      <c r="AD109" s="263">
        <v>6.5</v>
      </c>
      <c r="AE109" s="263">
        <v>6.5</v>
      </c>
      <c r="AF109" s="263">
        <v>6.5</v>
      </c>
      <c r="AG109" s="263">
        <v>6.5</v>
      </c>
      <c r="AH109" s="263">
        <v>6.5</v>
      </c>
      <c r="AI109" s="263">
        <v>6.5</v>
      </c>
      <c r="AJ109" s="263">
        <v>6.5</v>
      </c>
      <c r="AK109" s="263">
        <v>6.5</v>
      </c>
      <c r="AL109" s="263" t="s">
        <v>7275</v>
      </c>
      <c r="AM109" s="263" t="s">
        <v>7275</v>
      </c>
      <c r="AN109" s="263" t="s">
        <v>7275</v>
      </c>
      <c r="AO109" s="263" t="s">
        <v>7275</v>
      </c>
      <c r="AP109" s="263" t="s">
        <v>7275</v>
      </c>
      <c r="AQ109" s="263" t="s">
        <v>7275</v>
      </c>
      <c r="AR109" s="263" t="s">
        <v>7275</v>
      </c>
      <c r="AS109" s="263" t="s">
        <v>7275</v>
      </c>
      <c r="AT109" s="263" t="s">
        <v>7275</v>
      </c>
      <c r="AU109" s="263" t="s">
        <v>7275</v>
      </c>
      <c r="AV109" s="263" t="s">
        <v>7275</v>
      </c>
      <c r="AW109" s="263" t="s">
        <v>7275</v>
      </c>
      <c r="AX109" s="263" t="s">
        <v>7275</v>
      </c>
      <c r="AY109" s="263" t="s">
        <v>7275</v>
      </c>
      <c r="AZ109" s="263" t="s">
        <v>7275</v>
      </c>
      <c r="BA109" s="263" t="s">
        <v>7275</v>
      </c>
      <c r="BB109" s="263" t="s">
        <v>7275</v>
      </c>
      <c r="BC109" s="263" t="s">
        <v>7275</v>
      </c>
      <c r="BD109" s="263" t="s">
        <v>7275</v>
      </c>
      <c r="BE109" s="263" t="s">
        <v>7275</v>
      </c>
      <c r="BF109" s="263" t="s">
        <v>7275</v>
      </c>
      <c r="BG109" s="263" t="s">
        <v>7275</v>
      </c>
      <c r="BH109" s="263" t="s">
        <v>7275</v>
      </c>
      <c r="BI109" s="263" t="s">
        <v>7275</v>
      </c>
      <c r="BJ109" s="263" t="s">
        <v>7275</v>
      </c>
      <c r="BK109" s="263" t="s">
        <v>7275</v>
      </c>
      <c r="BL109" s="263" t="s">
        <v>7275</v>
      </c>
      <c r="BM109" s="263" t="s">
        <v>7275</v>
      </c>
      <c r="BN109" s="263" t="s">
        <v>7275</v>
      </c>
      <c r="BO109" s="263" t="s">
        <v>7275</v>
      </c>
      <c r="BP109" s="263" t="s">
        <v>7275</v>
      </c>
      <c r="BQ109" s="263" t="s">
        <v>7275</v>
      </c>
      <c r="BR109" s="263" t="s">
        <v>7275</v>
      </c>
      <c r="BS109" s="263" t="s">
        <v>7275</v>
      </c>
      <c r="BT109" s="263" t="s">
        <v>7275</v>
      </c>
      <c r="BU109" s="263" t="s">
        <v>7275</v>
      </c>
      <c r="BV109" s="263" t="s">
        <v>7275</v>
      </c>
      <c r="BW109" s="263" t="s">
        <v>7275</v>
      </c>
      <c r="BX109" s="263" t="s">
        <v>7275</v>
      </c>
      <c r="BY109" s="263" t="s">
        <v>7275</v>
      </c>
      <c r="BZ109" s="263" t="s">
        <v>7275</v>
      </c>
      <c r="CA109" s="263" t="s">
        <v>7275</v>
      </c>
      <c r="CB109" s="263" t="s">
        <v>7275</v>
      </c>
      <c r="CC109" s="263" t="s">
        <v>7275</v>
      </c>
      <c r="CD109" s="263" t="s">
        <v>7275</v>
      </c>
      <c r="CE109" s="263" t="s">
        <v>7275</v>
      </c>
      <c r="CF109" s="263" t="s">
        <v>7275</v>
      </c>
      <c r="CG109" s="263" t="s">
        <v>7275</v>
      </c>
      <c r="CH109" s="263" t="s">
        <v>7275</v>
      </c>
      <c r="CI109" s="263" t="s">
        <v>7275</v>
      </c>
      <c r="CJ109" s="263" t="s">
        <v>7275</v>
      </c>
      <c r="CK109" s="263" t="s">
        <v>7275</v>
      </c>
      <c r="CL109" s="263" t="s">
        <v>7275</v>
      </c>
      <c r="CM109" s="263" t="s">
        <v>7275</v>
      </c>
      <c r="CN109" s="263" t="s">
        <v>7275</v>
      </c>
      <c r="CO109" s="263" t="s">
        <v>7275</v>
      </c>
      <c r="CP109" s="263" t="s">
        <v>7275</v>
      </c>
      <c r="CQ109" s="263" t="str">
        <f>_xlfn.IFNA(VLOOKUP(C109,'INFORM Severity - hidden'!$C$5:$G$300,5,FALSE),"-")</f>
        <v>-</v>
      </c>
    </row>
    <row r="110" spans="1:95">
      <c r="A110" t="s">
        <v>799</v>
      </c>
      <c r="B110" t="s">
        <v>797</v>
      </c>
      <c r="C110" t="s">
        <v>798</v>
      </c>
      <c r="D110" s="263" t="str">
        <f t="shared" si="1"/>
        <v>Increasing</v>
      </c>
      <c r="E110" s="263">
        <v>6.8</v>
      </c>
      <c r="F110" s="263">
        <v>6.3</v>
      </c>
      <c r="G110" s="263">
        <v>6.3</v>
      </c>
      <c r="H110" s="263">
        <v>6.5</v>
      </c>
      <c r="I110" s="263">
        <v>6.5</v>
      </c>
      <c r="J110" s="263">
        <v>6.6</v>
      </c>
      <c r="K110" s="263">
        <v>6.5</v>
      </c>
      <c r="L110" s="263">
        <v>6.5</v>
      </c>
      <c r="M110" s="263">
        <v>6.5</v>
      </c>
      <c r="N110" s="263">
        <v>6.6</v>
      </c>
      <c r="O110" s="263">
        <v>6.8</v>
      </c>
      <c r="P110" s="263">
        <v>6.8</v>
      </c>
      <c r="Q110" s="263">
        <v>6.8</v>
      </c>
      <c r="R110" s="263">
        <v>6.8</v>
      </c>
      <c r="S110" s="263">
        <v>7</v>
      </c>
      <c r="T110" s="263">
        <v>7</v>
      </c>
      <c r="U110" s="263">
        <v>7</v>
      </c>
      <c r="V110" s="263">
        <v>6.9</v>
      </c>
      <c r="W110" s="263">
        <v>6.9</v>
      </c>
      <c r="X110" s="263">
        <v>6.9</v>
      </c>
      <c r="Y110" s="263">
        <v>6.9</v>
      </c>
      <c r="Z110" s="263">
        <v>6.9</v>
      </c>
      <c r="AA110" s="263">
        <v>6.8</v>
      </c>
      <c r="AB110" s="263">
        <v>6.8</v>
      </c>
      <c r="AC110" s="263">
        <v>6.8</v>
      </c>
      <c r="AD110" s="263">
        <v>6.8</v>
      </c>
      <c r="AE110" s="263">
        <v>7.5</v>
      </c>
      <c r="AF110" s="263">
        <v>7.5</v>
      </c>
      <c r="AG110" s="263">
        <v>7.5</v>
      </c>
      <c r="AH110" s="263">
        <v>7.6</v>
      </c>
      <c r="AI110" s="263">
        <v>7.6</v>
      </c>
      <c r="AJ110" s="263">
        <v>8.1</v>
      </c>
      <c r="AK110" s="263">
        <v>8.1</v>
      </c>
      <c r="AL110" s="263">
        <v>8.1</v>
      </c>
      <c r="AM110" s="263">
        <v>8.1</v>
      </c>
      <c r="AN110" s="263">
        <v>8.1</v>
      </c>
      <c r="AO110" s="263">
        <v>8.1999999999999993</v>
      </c>
      <c r="AP110" s="263">
        <v>8.1999999999999993</v>
      </c>
      <c r="AQ110" s="263">
        <v>8.1999999999999993</v>
      </c>
      <c r="AR110" s="263">
        <v>8.1999999999999993</v>
      </c>
      <c r="AS110" s="263">
        <v>8</v>
      </c>
      <c r="AT110" s="263">
        <v>8.5</v>
      </c>
      <c r="AU110" s="263">
        <v>8.5</v>
      </c>
      <c r="AV110" s="263">
        <v>8.4</v>
      </c>
      <c r="AW110" s="263">
        <v>8.4</v>
      </c>
      <c r="AX110" s="263">
        <v>8.4</v>
      </c>
      <c r="AY110" s="263">
        <v>8.4</v>
      </c>
      <c r="AZ110" s="263">
        <v>8.4</v>
      </c>
      <c r="BA110" s="263">
        <v>8.4</v>
      </c>
      <c r="BB110" s="263">
        <v>8.4</v>
      </c>
      <c r="BC110" s="263">
        <v>8.4</v>
      </c>
      <c r="BD110" s="263">
        <v>8.4</v>
      </c>
      <c r="BE110" s="263">
        <v>8.6</v>
      </c>
      <c r="BF110" s="263">
        <v>8.6</v>
      </c>
      <c r="BG110" s="263">
        <v>8.6</v>
      </c>
      <c r="BH110" s="263">
        <v>8.6</v>
      </c>
      <c r="BI110" s="263">
        <v>8.6</v>
      </c>
      <c r="BJ110" s="263">
        <v>8.5</v>
      </c>
      <c r="BK110" s="263">
        <v>8.5</v>
      </c>
      <c r="BL110" s="263">
        <v>8.5</v>
      </c>
      <c r="BM110" s="263">
        <v>8.6</v>
      </c>
      <c r="BN110" s="263">
        <v>8.6</v>
      </c>
      <c r="BO110" s="263">
        <v>8.6</v>
      </c>
      <c r="BP110" s="263">
        <v>8.1</v>
      </c>
      <c r="BQ110" s="263">
        <v>8.1</v>
      </c>
      <c r="BR110" s="263">
        <v>8</v>
      </c>
      <c r="BS110" s="263">
        <v>7.9</v>
      </c>
      <c r="BT110" s="263">
        <v>7.9</v>
      </c>
      <c r="BU110" s="263">
        <v>8</v>
      </c>
      <c r="BV110" s="263">
        <v>8</v>
      </c>
      <c r="BW110" s="263">
        <v>8</v>
      </c>
      <c r="BX110" s="263">
        <v>8</v>
      </c>
      <c r="BY110" s="263">
        <v>8</v>
      </c>
      <c r="BZ110" s="263">
        <v>8.6999999999999993</v>
      </c>
      <c r="CA110" s="263">
        <v>8.6999999999999993</v>
      </c>
      <c r="CB110" s="263">
        <v>8.8000000000000007</v>
      </c>
      <c r="CC110" s="263">
        <v>8.8000000000000007</v>
      </c>
      <c r="CD110" s="263">
        <v>8.8000000000000007</v>
      </c>
      <c r="CE110" s="263">
        <v>8.8000000000000007</v>
      </c>
      <c r="CF110" s="263">
        <v>8.8000000000000007</v>
      </c>
      <c r="CG110" s="263">
        <v>8.8000000000000007</v>
      </c>
      <c r="CH110" s="263">
        <v>8.8000000000000007</v>
      </c>
      <c r="CI110" s="263">
        <v>8.9</v>
      </c>
      <c r="CJ110" s="263">
        <v>8.9</v>
      </c>
      <c r="CK110" s="263">
        <v>8.9</v>
      </c>
      <c r="CL110" s="263">
        <v>8.9</v>
      </c>
      <c r="CM110" s="263">
        <v>8.8000000000000007</v>
      </c>
      <c r="CN110" s="263">
        <v>8.8000000000000007</v>
      </c>
      <c r="CO110" s="263">
        <v>8.8000000000000007</v>
      </c>
      <c r="CP110" s="263">
        <v>8.9</v>
      </c>
      <c r="CQ110" s="263">
        <f>_xlfn.IFNA(VLOOKUP(C110,'INFORM Severity - hidden'!$C$5:$G$300,5,FALSE),"-")</f>
        <v>8.9</v>
      </c>
    </row>
    <row r="111" spans="1:95">
      <c r="C111" t="s">
        <v>7343</v>
      </c>
      <c r="D111" s="263" t="str">
        <f t="shared" si="1"/>
        <v>-</v>
      </c>
      <c r="E111" s="263" t="s">
        <v>7275</v>
      </c>
      <c r="F111" s="263" t="s">
        <v>7275</v>
      </c>
      <c r="G111" s="263" t="s">
        <v>7275</v>
      </c>
      <c r="H111" s="263" t="s">
        <v>7275</v>
      </c>
      <c r="I111" s="263" t="s">
        <v>7275</v>
      </c>
      <c r="J111" s="263" t="s">
        <v>7275</v>
      </c>
      <c r="K111" s="263" t="s">
        <v>7275</v>
      </c>
      <c r="L111" s="263" t="s">
        <v>7275</v>
      </c>
      <c r="M111" s="263" t="s">
        <v>7275</v>
      </c>
      <c r="N111" s="263" t="s">
        <v>7275</v>
      </c>
      <c r="O111" s="263" t="s">
        <v>7275</v>
      </c>
      <c r="P111" s="263" t="s">
        <v>7275</v>
      </c>
      <c r="Q111" s="263" t="s">
        <v>7275</v>
      </c>
      <c r="R111" s="263" t="s">
        <v>7275</v>
      </c>
      <c r="S111" s="263" t="s">
        <v>7275</v>
      </c>
      <c r="T111" s="263" t="s">
        <v>7275</v>
      </c>
      <c r="U111" s="263" t="s">
        <v>7275</v>
      </c>
      <c r="V111" s="263" t="s">
        <v>7275</v>
      </c>
      <c r="W111" s="263" t="s">
        <v>7275</v>
      </c>
      <c r="X111" s="263" t="s">
        <v>7275</v>
      </c>
      <c r="Y111" s="263" t="s">
        <v>7275</v>
      </c>
      <c r="Z111" s="263" t="s">
        <v>7275</v>
      </c>
      <c r="AA111" s="263" t="s">
        <v>7275</v>
      </c>
      <c r="AB111" s="263" t="s">
        <v>7275</v>
      </c>
      <c r="AC111" s="263" t="s">
        <v>7275</v>
      </c>
      <c r="AD111" s="263" t="s">
        <v>7275</v>
      </c>
      <c r="AE111" s="263" t="s">
        <v>7275</v>
      </c>
      <c r="AF111" s="263" t="s">
        <v>7275</v>
      </c>
      <c r="AG111" s="263" t="s">
        <v>7275</v>
      </c>
      <c r="AH111" s="263" t="s">
        <v>7275</v>
      </c>
      <c r="AI111" s="263" t="s">
        <v>7275</v>
      </c>
      <c r="AJ111" s="263">
        <v>6.1</v>
      </c>
      <c r="AK111" s="263">
        <v>6.1</v>
      </c>
      <c r="AL111" s="263">
        <v>6.1</v>
      </c>
      <c r="AM111" s="263">
        <v>6.1</v>
      </c>
      <c r="AN111" s="263">
        <v>6.1</v>
      </c>
      <c r="AO111" s="263">
        <v>6.1</v>
      </c>
      <c r="AP111" s="263">
        <v>6.1</v>
      </c>
      <c r="AQ111" s="263">
        <v>6.1</v>
      </c>
      <c r="AR111" s="263">
        <v>6.1</v>
      </c>
      <c r="AS111" s="263">
        <v>6</v>
      </c>
      <c r="AT111" s="263">
        <v>6.1</v>
      </c>
      <c r="AU111" s="263">
        <v>5.9</v>
      </c>
      <c r="AV111" s="263">
        <v>6.2</v>
      </c>
      <c r="AW111" s="263">
        <v>6.2</v>
      </c>
      <c r="AX111" s="263">
        <v>6.1</v>
      </c>
      <c r="AY111" s="263">
        <v>5.9</v>
      </c>
      <c r="AZ111" s="263">
        <v>5.9</v>
      </c>
      <c r="BA111" s="263">
        <v>5.9</v>
      </c>
      <c r="BB111" s="263">
        <v>5.9</v>
      </c>
      <c r="BC111" s="263">
        <v>5.9</v>
      </c>
      <c r="BD111" s="263">
        <v>5.9</v>
      </c>
      <c r="BE111" s="263">
        <v>5.9</v>
      </c>
      <c r="BF111" s="263">
        <v>5.9</v>
      </c>
      <c r="BG111" s="263">
        <v>5.9</v>
      </c>
      <c r="BH111" s="263">
        <v>5.9</v>
      </c>
      <c r="BI111" s="263">
        <v>5.9</v>
      </c>
      <c r="BJ111" s="263">
        <v>5.9</v>
      </c>
      <c r="BK111" s="263">
        <v>5.9</v>
      </c>
      <c r="BL111" s="263">
        <v>5.9</v>
      </c>
      <c r="BM111" s="263" t="s">
        <v>7275</v>
      </c>
      <c r="BN111" s="263" t="s">
        <v>7275</v>
      </c>
      <c r="BO111" s="263" t="s">
        <v>7275</v>
      </c>
      <c r="BP111" s="263" t="s">
        <v>7275</v>
      </c>
      <c r="BQ111" s="263" t="s">
        <v>7275</v>
      </c>
      <c r="BR111" s="263" t="s">
        <v>7275</v>
      </c>
      <c r="BS111" s="263" t="s">
        <v>7275</v>
      </c>
      <c r="BT111" s="263" t="s">
        <v>7275</v>
      </c>
      <c r="BU111" s="263" t="s">
        <v>7275</v>
      </c>
      <c r="BV111" s="263" t="s">
        <v>7275</v>
      </c>
      <c r="BW111" s="263" t="s">
        <v>7275</v>
      </c>
      <c r="BX111" s="263" t="s">
        <v>7275</v>
      </c>
      <c r="BY111" s="263" t="s">
        <v>7275</v>
      </c>
      <c r="BZ111" s="263" t="s">
        <v>7275</v>
      </c>
      <c r="CA111" s="263" t="s">
        <v>7275</v>
      </c>
      <c r="CB111" s="263" t="s">
        <v>7275</v>
      </c>
      <c r="CC111" s="263" t="s">
        <v>7275</v>
      </c>
      <c r="CD111" s="263" t="s">
        <v>7275</v>
      </c>
      <c r="CE111" s="263" t="s">
        <v>7275</v>
      </c>
      <c r="CF111" s="263" t="s">
        <v>7275</v>
      </c>
      <c r="CG111" s="263" t="s">
        <v>7275</v>
      </c>
      <c r="CH111" s="263" t="s">
        <v>7275</v>
      </c>
      <c r="CI111" s="263" t="s">
        <v>7275</v>
      </c>
      <c r="CJ111" s="263" t="s">
        <v>7275</v>
      </c>
      <c r="CK111" s="263" t="s">
        <v>7275</v>
      </c>
      <c r="CL111" s="263" t="s">
        <v>7275</v>
      </c>
      <c r="CM111" s="263" t="s">
        <v>7275</v>
      </c>
      <c r="CN111" s="263" t="s">
        <v>7275</v>
      </c>
      <c r="CO111" s="263" t="s">
        <v>7275</v>
      </c>
      <c r="CP111" s="263" t="s">
        <v>7275</v>
      </c>
      <c r="CQ111" s="263" t="str">
        <f>_xlfn.IFNA(VLOOKUP(C111,'INFORM Severity - hidden'!$C$5:$G$300,5,FALSE),"-")</f>
        <v>-</v>
      </c>
    </row>
    <row r="112" spans="1:95">
      <c r="C112" t="s">
        <v>7344</v>
      </c>
      <c r="D112" s="263" t="str">
        <f t="shared" si="1"/>
        <v>-</v>
      </c>
      <c r="E112" s="263" t="s">
        <v>7275</v>
      </c>
      <c r="F112" s="263" t="s">
        <v>7275</v>
      </c>
      <c r="G112" s="263" t="s">
        <v>7275</v>
      </c>
      <c r="H112" s="263" t="s">
        <v>7275</v>
      </c>
      <c r="I112" s="263" t="s">
        <v>7275</v>
      </c>
      <c r="J112" s="263" t="s">
        <v>7275</v>
      </c>
      <c r="K112" s="263" t="s">
        <v>7275</v>
      </c>
      <c r="L112" s="263" t="s">
        <v>7275</v>
      </c>
      <c r="M112" s="263" t="s">
        <v>7275</v>
      </c>
      <c r="N112" s="263" t="s">
        <v>7275</v>
      </c>
      <c r="O112" s="263" t="s">
        <v>7275</v>
      </c>
      <c r="P112" s="263" t="s">
        <v>7275</v>
      </c>
      <c r="Q112" s="263" t="s">
        <v>7275</v>
      </c>
      <c r="R112" s="263" t="s">
        <v>7275</v>
      </c>
      <c r="S112" s="263" t="s">
        <v>7275</v>
      </c>
      <c r="T112" s="263" t="s">
        <v>7275</v>
      </c>
      <c r="U112" s="263" t="s">
        <v>7275</v>
      </c>
      <c r="V112" s="263" t="s">
        <v>7275</v>
      </c>
      <c r="W112" s="263" t="s">
        <v>7275</v>
      </c>
      <c r="X112" s="263" t="s">
        <v>7275</v>
      </c>
      <c r="Y112" s="263" t="s">
        <v>7275</v>
      </c>
      <c r="Z112" s="263" t="s">
        <v>7275</v>
      </c>
      <c r="AA112" s="263" t="s">
        <v>7275</v>
      </c>
      <c r="AB112" s="263" t="s">
        <v>7275</v>
      </c>
      <c r="AC112" s="263" t="s">
        <v>7275</v>
      </c>
      <c r="AD112" s="263" t="s">
        <v>7275</v>
      </c>
      <c r="AE112" s="263" t="s">
        <v>7275</v>
      </c>
      <c r="AF112" s="263" t="s">
        <v>7275</v>
      </c>
      <c r="AG112" s="263" t="s">
        <v>7275</v>
      </c>
      <c r="AH112" s="263" t="s">
        <v>7275</v>
      </c>
      <c r="AI112" s="263" t="s">
        <v>7275</v>
      </c>
      <c r="AJ112" s="263" t="s">
        <v>7275</v>
      </c>
      <c r="AK112" s="263" t="s">
        <v>7275</v>
      </c>
      <c r="AL112" s="263" t="s">
        <v>7275</v>
      </c>
      <c r="AM112" s="263" t="s">
        <v>7275</v>
      </c>
      <c r="AN112" s="263" t="s">
        <v>7275</v>
      </c>
      <c r="AO112" s="263" t="s">
        <v>7275</v>
      </c>
      <c r="AP112" s="263">
        <v>2.4</v>
      </c>
      <c r="AQ112" s="263">
        <v>2.9</v>
      </c>
      <c r="AR112" s="263">
        <v>2.8</v>
      </c>
      <c r="AS112" s="263">
        <v>2.9</v>
      </c>
      <c r="AT112" s="263">
        <v>2.9</v>
      </c>
      <c r="AU112" s="263">
        <v>5</v>
      </c>
      <c r="AV112" s="263">
        <v>5.0999999999999996</v>
      </c>
      <c r="AW112" s="263">
        <v>5.2</v>
      </c>
      <c r="AX112" s="263">
        <v>5.2</v>
      </c>
      <c r="AY112" s="263">
        <v>5.0999999999999996</v>
      </c>
      <c r="AZ112" s="263">
        <v>3</v>
      </c>
      <c r="BA112" s="263">
        <v>3</v>
      </c>
      <c r="BB112" s="263">
        <v>3.1</v>
      </c>
      <c r="BC112" s="263">
        <v>3.1</v>
      </c>
      <c r="BD112" s="263">
        <v>3.1</v>
      </c>
      <c r="BE112" s="263">
        <v>3.1</v>
      </c>
      <c r="BF112" s="263">
        <v>3.3</v>
      </c>
      <c r="BG112" s="263">
        <v>3.3</v>
      </c>
      <c r="BH112" s="263">
        <v>3.3</v>
      </c>
      <c r="BI112" s="263">
        <v>3.3</v>
      </c>
      <c r="BJ112" s="263">
        <v>2.7</v>
      </c>
      <c r="BK112" s="263">
        <v>2.8</v>
      </c>
      <c r="BL112" s="263">
        <v>2.9</v>
      </c>
      <c r="BM112" s="263">
        <v>3.4</v>
      </c>
      <c r="BN112" s="263">
        <v>3.4</v>
      </c>
      <c r="BO112" s="263">
        <v>3.4</v>
      </c>
      <c r="BP112" s="263">
        <v>3.3</v>
      </c>
      <c r="BQ112" s="263">
        <v>3.3</v>
      </c>
      <c r="BR112" s="263">
        <v>3.3</v>
      </c>
      <c r="BS112" s="263">
        <v>3.3</v>
      </c>
      <c r="BT112" s="263">
        <v>3.3</v>
      </c>
      <c r="BU112" s="263">
        <v>3.3</v>
      </c>
      <c r="BV112" s="263">
        <v>3.3</v>
      </c>
      <c r="BW112" s="263">
        <v>3.3</v>
      </c>
      <c r="BX112" s="263">
        <v>3.3</v>
      </c>
      <c r="BY112" s="263">
        <v>3.3</v>
      </c>
      <c r="BZ112" s="263">
        <v>3.3</v>
      </c>
      <c r="CA112" s="263">
        <v>3.3</v>
      </c>
      <c r="CB112" s="263">
        <v>3.4</v>
      </c>
      <c r="CC112" s="263">
        <v>3.4</v>
      </c>
      <c r="CD112" s="263" t="s">
        <v>7275</v>
      </c>
      <c r="CE112" s="263" t="s">
        <v>7275</v>
      </c>
      <c r="CF112" s="263" t="s">
        <v>7275</v>
      </c>
      <c r="CG112" s="263" t="s">
        <v>7275</v>
      </c>
      <c r="CH112" s="263" t="s">
        <v>7275</v>
      </c>
      <c r="CI112" s="263" t="s">
        <v>7275</v>
      </c>
      <c r="CJ112" s="263" t="s">
        <v>7275</v>
      </c>
      <c r="CK112" s="263" t="s">
        <v>7275</v>
      </c>
      <c r="CL112" s="263" t="s">
        <v>7275</v>
      </c>
      <c r="CM112" s="263" t="s">
        <v>7275</v>
      </c>
      <c r="CN112" s="263" t="s">
        <v>7275</v>
      </c>
      <c r="CO112" s="263" t="s">
        <v>7275</v>
      </c>
      <c r="CP112" s="263" t="s">
        <v>7275</v>
      </c>
      <c r="CQ112" s="263" t="str">
        <f>_xlfn.IFNA(VLOOKUP(C112,'INFORM Severity - hidden'!$C$5:$G$300,5,FALSE),"-")</f>
        <v>-</v>
      </c>
    </row>
    <row r="113" spans="1:95">
      <c r="C113" t="s">
        <v>7345</v>
      </c>
      <c r="D113" s="263" t="str">
        <f t="shared" si="1"/>
        <v>-</v>
      </c>
      <c r="E113" s="263" t="s">
        <v>7275</v>
      </c>
      <c r="F113" s="263">
        <v>5</v>
      </c>
      <c r="G113" s="263">
        <v>5</v>
      </c>
      <c r="H113" s="263">
        <v>6.1</v>
      </c>
      <c r="I113" s="263">
        <v>6.1</v>
      </c>
      <c r="J113" s="263">
        <v>6.1</v>
      </c>
      <c r="K113" s="263">
        <v>4.2</v>
      </c>
      <c r="L113" s="263">
        <v>4.2</v>
      </c>
      <c r="M113" s="263">
        <v>4.2</v>
      </c>
      <c r="N113" s="263">
        <v>4.3</v>
      </c>
      <c r="O113" s="263">
        <v>4.4000000000000004</v>
      </c>
      <c r="P113" s="263">
        <v>4.4000000000000004</v>
      </c>
      <c r="Q113" s="263">
        <v>3.7</v>
      </c>
      <c r="R113" s="263">
        <v>3.7</v>
      </c>
      <c r="S113" s="263">
        <v>4.3</v>
      </c>
      <c r="T113" s="263" t="s">
        <v>7275</v>
      </c>
      <c r="U113" s="263" t="s">
        <v>7275</v>
      </c>
      <c r="V113" s="263" t="s">
        <v>7275</v>
      </c>
      <c r="W113" s="263" t="s">
        <v>7275</v>
      </c>
      <c r="X113" s="263" t="s">
        <v>7275</v>
      </c>
      <c r="Y113" s="263" t="s">
        <v>7275</v>
      </c>
      <c r="Z113" s="263" t="s">
        <v>7275</v>
      </c>
      <c r="AA113" s="263" t="s">
        <v>7275</v>
      </c>
      <c r="AB113" s="263" t="s">
        <v>7275</v>
      </c>
      <c r="AC113" s="263" t="s">
        <v>7275</v>
      </c>
      <c r="AD113" s="263" t="s">
        <v>7275</v>
      </c>
      <c r="AE113" s="263" t="s">
        <v>7275</v>
      </c>
      <c r="AF113" s="263" t="s">
        <v>7275</v>
      </c>
      <c r="AG113" s="263" t="s">
        <v>7275</v>
      </c>
      <c r="AH113" s="263" t="s">
        <v>7275</v>
      </c>
      <c r="AI113" s="263" t="s">
        <v>7275</v>
      </c>
      <c r="AJ113" s="263" t="s">
        <v>7275</v>
      </c>
      <c r="AK113" s="263" t="s">
        <v>7275</v>
      </c>
      <c r="AL113" s="263" t="s">
        <v>7275</v>
      </c>
      <c r="AM113" s="263" t="s">
        <v>7275</v>
      </c>
      <c r="AN113" s="263" t="s">
        <v>7275</v>
      </c>
      <c r="AO113" s="263" t="s">
        <v>7275</v>
      </c>
      <c r="AP113" s="263" t="s">
        <v>7275</v>
      </c>
      <c r="AQ113" s="263" t="s">
        <v>7275</v>
      </c>
      <c r="AR113" s="263" t="s">
        <v>7275</v>
      </c>
      <c r="AS113" s="263" t="s">
        <v>7275</v>
      </c>
      <c r="AT113" s="263" t="s">
        <v>7275</v>
      </c>
      <c r="AU113" s="263" t="s">
        <v>7275</v>
      </c>
      <c r="AV113" s="263" t="s">
        <v>7275</v>
      </c>
      <c r="AW113" s="263" t="s">
        <v>7275</v>
      </c>
      <c r="AX113" s="263" t="s">
        <v>7275</v>
      </c>
      <c r="AY113" s="263" t="s">
        <v>7275</v>
      </c>
      <c r="AZ113" s="263" t="s">
        <v>7275</v>
      </c>
      <c r="BA113" s="263" t="s">
        <v>7275</v>
      </c>
      <c r="BB113" s="263" t="s">
        <v>7275</v>
      </c>
      <c r="BC113" s="263" t="s">
        <v>7275</v>
      </c>
      <c r="BD113" s="263" t="s">
        <v>7275</v>
      </c>
      <c r="BE113" s="263" t="s">
        <v>7275</v>
      </c>
      <c r="BF113" s="263" t="s">
        <v>7275</v>
      </c>
      <c r="BG113" s="263" t="s">
        <v>7275</v>
      </c>
      <c r="BH113" s="263" t="s">
        <v>7275</v>
      </c>
      <c r="BI113" s="263" t="s">
        <v>7275</v>
      </c>
      <c r="BJ113" s="263" t="s">
        <v>7275</v>
      </c>
      <c r="BK113" s="263" t="s">
        <v>7275</v>
      </c>
      <c r="BL113" s="263" t="s">
        <v>7275</v>
      </c>
      <c r="BM113" s="263" t="s">
        <v>7275</v>
      </c>
      <c r="BN113" s="263" t="s">
        <v>7275</v>
      </c>
      <c r="BO113" s="263" t="s">
        <v>7275</v>
      </c>
      <c r="BP113" s="263" t="s">
        <v>7275</v>
      </c>
      <c r="BQ113" s="263" t="s">
        <v>7275</v>
      </c>
      <c r="BR113" s="263" t="s">
        <v>7275</v>
      </c>
      <c r="BS113" s="263" t="s">
        <v>7275</v>
      </c>
      <c r="BT113" s="263" t="s">
        <v>7275</v>
      </c>
      <c r="BU113" s="263" t="s">
        <v>7275</v>
      </c>
      <c r="BV113" s="263" t="s">
        <v>7275</v>
      </c>
      <c r="BW113" s="263" t="s">
        <v>7275</v>
      </c>
      <c r="BX113" s="263" t="s">
        <v>7275</v>
      </c>
      <c r="BY113" s="263" t="s">
        <v>7275</v>
      </c>
      <c r="BZ113" s="263" t="s">
        <v>7275</v>
      </c>
      <c r="CA113" s="263" t="s">
        <v>7275</v>
      </c>
      <c r="CB113" s="263" t="s">
        <v>7275</v>
      </c>
      <c r="CC113" s="263" t="s">
        <v>7275</v>
      </c>
      <c r="CD113" s="263" t="s">
        <v>7275</v>
      </c>
      <c r="CE113" s="263" t="s">
        <v>7275</v>
      </c>
      <c r="CF113" s="263" t="s">
        <v>7275</v>
      </c>
      <c r="CG113" s="263" t="s">
        <v>7275</v>
      </c>
      <c r="CH113" s="263" t="s">
        <v>7275</v>
      </c>
      <c r="CI113" s="263" t="s">
        <v>7275</v>
      </c>
      <c r="CJ113" s="263" t="s">
        <v>7275</v>
      </c>
      <c r="CK113" s="263" t="s">
        <v>7275</v>
      </c>
      <c r="CL113" s="263" t="s">
        <v>7275</v>
      </c>
      <c r="CM113" s="263" t="s">
        <v>7275</v>
      </c>
      <c r="CN113" s="263" t="s">
        <v>7275</v>
      </c>
      <c r="CO113" s="263" t="s">
        <v>7275</v>
      </c>
      <c r="CP113" s="263" t="s">
        <v>7275</v>
      </c>
      <c r="CQ113" s="263" t="str">
        <f>_xlfn.IFNA(VLOOKUP(C113,'INFORM Severity - hidden'!$C$5:$G$300,5,FALSE),"-")</f>
        <v>-</v>
      </c>
    </row>
    <row r="114" spans="1:95">
      <c r="A114" t="s">
        <v>1079</v>
      </c>
      <c r="B114" t="s">
        <v>1077</v>
      </c>
      <c r="C114" t="s">
        <v>1078</v>
      </c>
      <c r="D114" s="263" t="str">
        <f t="shared" si="1"/>
        <v>Increasing</v>
      </c>
      <c r="E114" s="263" t="s">
        <v>7275</v>
      </c>
      <c r="F114" s="263" t="s">
        <v>7275</v>
      </c>
      <c r="G114" s="263" t="s">
        <v>7275</v>
      </c>
      <c r="H114" s="263" t="s">
        <v>7275</v>
      </c>
      <c r="I114" s="263" t="s">
        <v>7275</v>
      </c>
      <c r="J114" s="263" t="s">
        <v>7275</v>
      </c>
      <c r="K114" s="263">
        <v>4.5</v>
      </c>
      <c r="L114" s="263">
        <v>4.5</v>
      </c>
      <c r="M114" s="263">
        <v>4.5</v>
      </c>
      <c r="N114" s="263">
        <v>4.5</v>
      </c>
      <c r="O114" s="263">
        <v>4.7</v>
      </c>
      <c r="P114" s="263">
        <v>4.7</v>
      </c>
      <c r="Q114" s="263" t="s">
        <v>7275</v>
      </c>
      <c r="R114" s="263" t="s">
        <v>7275</v>
      </c>
      <c r="S114" s="263" t="s">
        <v>7275</v>
      </c>
      <c r="T114" s="263" t="s">
        <v>7275</v>
      </c>
      <c r="U114" s="263" t="s">
        <v>7275</v>
      </c>
      <c r="V114" s="263" t="s">
        <v>7275</v>
      </c>
      <c r="W114" s="263" t="s">
        <v>7275</v>
      </c>
      <c r="X114" s="263" t="s">
        <v>7275</v>
      </c>
      <c r="Y114" s="263" t="s">
        <v>7275</v>
      </c>
      <c r="Z114" s="263" t="s">
        <v>7275</v>
      </c>
      <c r="AA114" s="263" t="s">
        <v>7275</v>
      </c>
      <c r="AB114" s="263" t="s">
        <v>7275</v>
      </c>
      <c r="AC114" s="263" t="s">
        <v>7275</v>
      </c>
      <c r="AD114" s="263" t="s">
        <v>7275</v>
      </c>
      <c r="AE114" s="263" t="s">
        <v>7275</v>
      </c>
      <c r="AF114" s="263" t="s">
        <v>7275</v>
      </c>
      <c r="AG114" s="263" t="s">
        <v>7275</v>
      </c>
      <c r="AH114" s="263" t="s">
        <v>7275</v>
      </c>
      <c r="AI114" s="263" t="s">
        <v>7275</v>
      </c>
      <c r="AJ114" s="263" t="s">
        <v>7275</v>
      </c>
      <c r="AK114" s="263" t="s">
        <v>7275</v>
      </c>
      <c r="AL114" s="263" t="s">
        <v>7275</v>
      </c>
      <c r="AM114" s="263">
        <v>4.4000000000000004</v>
      </c>
      <c r="AN114" s="263">
        <v>4.5999999999999996</v>
      </c>
      <c r="AO114" s="263">
        <v>4.5999999999999996</v>
      </c>
      <c r="AP114" s="263">
        <v>4.5999999999999996</v>
      </c>
      <c r="AQ114" s="263">
        <v>5</v>
      </c>
      <c r="AR114" s="263">
        <v>5</v>
      </c>
      <c r="AS114" s="263">
        <v>5.2</v>
      </c>
      <c r="AT114" s="263">
        <v>5.2</v>
      </c>
      <c r="AU114" s="263">
        <v>5.2</v>
      </c>
      <c r="AV114" s="263">
        <v>5.2</v>
      </c>
      <c r="AW114" s="263">
        <v>5.2</v>
      </c>
      <c r="AX114" s="263">
        <v>5.2</v>
      </c>
      <c r="AY114" s="263">
        <v>5.2</v>
      </c>
      <c r="AZ114" s="263">
        <v>5.2</v>
      </c>
      <c r="BA114" s="263">
        <v>5.3</v>
      </c>
      <c r="BB114" s="263">
        <v>5.2</v>
      </c>
      <c r="BC114" s="263">
        <v>5.2</v>
      </c>
      <c r="BD114" s="263">
        <v>5.3</v>
      </c>
      <c r="BE114" s="263">
        <v>5.3</v>
      </c>
      <c r="BF114" s="263">
        <v>5.3</v>
      </c>
      <c r="BG114" s="263">
        <v>5.2</v>
      </c>
      <c r="BH114" s="263">
        <v>5.2</v>
      </c>
      <c r="BI114" s="263">
        <v>5.2</v>
      </c>
      <c r="BJ114" s="263">
        <v>5.2</v>
      </c>
      <c r="BK114" s="263">
        <v>5.0999999999999996</v>
      </c>
      <c r="BL114" s="263">
        <v>5.2</v>
      </c>
      <c r="BM114" s="263">
        <v>5.2</v>
      </c>
      <c r="BN114" s="263">
        <v>5.2</v>
      </c>
      <c r="BO114" s="263">
        <v>5.2</v>
      </c>
      <c r="BP114" s="263">
        <v>5.0999999999999996</v>
      </c>
      <c r="BQ114" s="263">
        <v>5.0999999999999996</v>
      </c>
      <c r="BR114" s="263">
        <v>5.0999999999999996</v>
      </c>
      <c r="BS114" s="263">
        <v>5.0999999999999996</v>
      </c>
      <c r="BT114" s="263">
        <v>5.0999999999999996</v>
      </c>
      <c r="BU114" s="263">
        <v>5.0999999999999996</v>
      </c>
      <c r="BV114" s="263">
        <v>5.0999999999999996</v>
      </c>
      <c r="BW114" s="263">
        <v>5.2</v>
      </c>
      <c r="BX114" s="263">
        <v>5.2</v>
      </c>
      <c r="BY114" s="263">
        <v>5.2</v>
      </c>
      <c r="BZ114" s="263">
        <v>5.2</v>
      </c>
      <c r="CA114" s="263">
        <v>5.2</v>
      </c>
      <c r="CB114" s="263">
        <v>5.2</v>
      </c>
      <c r="CC114" s="263">
        <v>5.2</v>
      </c>
      <c r="CD114" s="263">
        <v>5.2</v>
      </c>
      <c r="CE114" s="263">
        <v>5.3</v>
      </c>
      <c r="CF114" s="263">
        <v>5.3</v>
      </c>
      <c r="CG114" s="263">
        <v>5.3</v>
      </c>
      <c r="CH114" s="263">
        <v>5.3</v>
      </c>
      <c r="CI114" s="263">
        <v>5.3</v>
      </c>
      <c r="CJ114" s="263">
        <v>5.3</v>
      </c>
      <c r="CK114" s="263">
        <v>5.3</v>
      </c>
      <c r="CL114" s="263">
        <v>5.3</v>
      </c>
      <c r="CM114" s="263">
        <v>5.3</v>
      </c>
      <c r="CN114" s="263">
        <v>5.3</v>
      </c>
      <c r="CO114" s="263">
        <v>5.3</v>
      </c>
      <c r="CP114" s="263">
        <v>5.4</v>
      </c>
      <c r="CQ114" s="263">
        <f>_xlfn.IFNA(VLOOKUP(C114,'INFORM Severity - hidden'!$C$5:$G$300,5,FALSE),"-")</f>
        <v>5.4</v>
      </c>
    </row>
    <row r="115" spans="1:95">
      <c r="C115" t="s">
        <v>7346</v>
      </c>
      <c r="D115" s="263" t="str">
        <f t="shared" si="1"/>
        <v>-</v>
      </c>
      <c r="E115" s="263" t="s">
        <v>7275</v>
      </c>
      <c r="F115" s="263" t="s">
        <v>7275</v>
      </c>
      <c r="G115" s="263" t="s">
        <v>7275</v>
      </c>
      <c r="H115" s="263" t="s">
        <v>7275</v>
      </c>
      <c r="I115" s="263" t="s">
        <v>7275</v>
      </c>
      <c r="J115" s="263" t="s">
        <v>7275</v>
      </c>
      <c r="K115" s="263">
        <v>2.5</v>
      </c>
      <c r="L115" s="263">
        <v>2.4</v>
      </c>
      <c r="M115" s="263">
        <v>2.4</v>
      </c>
      <c r="N115" s="263">
        <v>2.8</v>
      </c>
      <c r="O115" s="263">
        <v>2.7</v>
      </c>
      <c r="P115" s="263" t="s">
        <v>7275</v>
      </c>
      <c r="Q115" s="263" t="s">
        <v>7275</v>
      </c>
      <c r="R115" s="263" t="s">
        <v>7275</v>
      </c>
      <c r="S115" s="263" t="s">
        <v>7275</v>
      </c>
      <c r="T115" s="263" t="s">
        <v>7275</v>
      </c>
      <c r="U115" s="263" t="s">
        <v>7275</v>
      </c>
      <c r="V115" s="263" t="s">
        <v>7275</v>
      </c>
      <c r="W115" s="263" t="s">
        <v>7275</v>
      </c>
      <c r="X115" s="263" t="s">
        <v>7275</v>
      </c>
      <c r="Y115" s="263" t="s">
        <v>7275</v>
      </c>
      <c r="Z115" s="263" t="s">
        <v>7275</v>
      </c>
      <c r="AA115" s="263" t="s">
        <v>7275</v>
      </c>
      <c r="AB115" s="263" t="s">
        <v>7275</v>
      </c>
      <c r="AC115" s="263" t="s">
        <v>7275</v>
      </c>
      <c r="AD115" s="263" t="s">
        <v>7275</v>
      </c>
      <c r="AE115" s="263" t="s">
        <v>7275</v>
      </c>
      <c r="AF115" s="263" t="s">
        <v>7275</v>
      </c>
      <c r="AG115" s="263" t="s">
        <v>7275</v>
      </c>
      <c r="AH115" s="263" t="s">
        <v>7275</v>
      </c>
      <c r="AI115" s="263" t="s">
        <v>7275</v>
      </c>
      <c r="AJ115" s="263" t="s">
        <v>7275</v>
      </c>
      <c r="AK115" s="263" t="s">
        <v>7275</v>
      </c>
      <c r="AL115" s="263" t="s">
        <v>7275</v>
      </c>
      <c r="AM115" s="263" t="s">
        <v>7275</v>
      </c>
      <c r="AN115" s="263" t="s">
        <v>7275</v>
      </c>
      <c r="AO115" s="263" t="s">
        <v>7275</v>
      </c>
      <c r="AP115" s="263" t="s">
        <v>7275</v>
      </c>
      <c r="AQ115" s="263" t="s">
        <v>7275</v>
      </c>
      <c r="AR115" s="263" t="s">
        <v>7275</v>
      </c>
      <c r="AS115" s="263" t="s">
        <v>7275</v>
      </c>
      <c r="AT115" s="263" t="s">
        <v>7275</v>
      </c>
      <c r="AU115" s="263" t="s">
        <v>7275</v>
      </c>
      <c r="AV115" s="263" t="s">
        <v>7275</v>
      </c>
      <c r="AW115" s="263" t="s">
        <v>7275</v>
      </c>
      <c r="AX115" s="263" t="s">
        <v>7275</v>
      </c>
      <c r="AY115" s="263" t="s">
        <v>7275</v>
      </c>
      <c r="AZ115" s="263" t="s">
        <v>7275</v>
      </c>
      <c r="BA115" s="263" t="s">
        <v>7275</v>
      </c>
      <c r="BB115" s="263" t="s">
        <v>7275</v>
      </c>
      <c r="BC115" s="263" t="s">
        <v>7275</v>
      </c>
      <c r="BD115" s="263" t="s">
        <v>7275</v>
      </c>
      <c r="BE115" s="263" t="s">
        <v>7275</v>
      </c>
      <c r="BF115" s="263" t="s">
        <v>7275</v>
      </c>
      <c r="BG115" s="263" t="s">
        <v>7275</v>
      </c>
      <c r="BH115" s="263" t="s">
        <v>7275</v>
      </c>
      <c r="BI115" s="263" t="s">
        <v>7275</v>
      </c>
      <c r="BJ115" s="263" t="s">
        <v>7275</v>
      </c>
      <c r="BK115" s="263" t="s">
        <v>7275</v>
      </c>
      <c r="BL115" s="263" t="s">
        <v>7275</v>
      </c>
      <c r="BM115" s="263" t="s">
        <v>7275</v>
      </c>
      <c r="BN115" s="263" t="s">
        <v>7275</v>
      </c>
      <c r="BO115" s="263" t="s">
        <v>7275</v>
      </c>
      <c r="BP115" s="263" t="s">
        <v>7275</v>
      </c>
      <c r="BQ115" s="263" t="s">
        <v>7275</v>
      </c>
      <c r="BR115" s="263" t="s">
        <v>7275</v>
      </c>
      <c r="BS115" s="263" t="s">
        <v>7275</v>
      </c>
      <c r="BT115" s="263" t="s">
        <v>7275</v>
      </c>
      <c r="BU115" s="263" t="s">
        <v>7275</v>
      </c>
      <c r="BV115" s="263" t="s">
        <v>7275</v>
      </c>
      <c r="BW115" s="263" t="s">
        <v>7275</v>
      </c>
      <c r="BX115" s="263" t="s">
        <v>7275</v>
      </c>
      <c r="BY115" s="263" t="s">
        <v>7275</v>
      </c>
      <c r="BZ115" s="263" t="s">
        <v>7275</v>
      </c>
      <c r="CA115" s="263" t="s">
        <v>7275</v>
      </c>
      <c r="CB115" s="263" t="s">
        <v>7275</v>
      </c>
      <c r="CC115" s="263" t="s">
        <v>7275</v>
      </c>
      <c r="CD115" s="263" t="s">
        <v>7275</v>
      </c>
      <c r="CE115" s="263" t="s">
        <v>7275</v>
      </c>
      <c r="CF115" s="263" t="s">
        <v>7275</v>
      </c>
      <c r="CG115" s="263" t="s">
        <v>7275</v>
      </c>
      <c r="CH115" s="263" t="s">
        <v>7275</v>
      </c>
      <c r="CI115" s="263" t="s">
        <v>7275</v>
      </c>
      <c r="CJ115" s="263" t="s">
        <v>7275</v>
      </c>
      <c r="CK115" s="263" t="s">
        <v>7275</v>
      </c>
      <c r="CL115" s="263" t="s">
        <v>7275</v>
      </c>
      <c r="CM115" s="263" t="s">
        <v>7275</v>
      </c>
      <c r="CN115" s="263" t="s">
        <v>7275</v>
      </c>
      <c r="CO115" s="263" t="s">
        <v>7275</v>
      </c>
      <c r="CP115" s="263" t="s">
        <v>7275</v>
      </c>
      <c r="CQ115" s="263" t="str">
        <f>_xlfn.IFNA(VLOOKUP(C115,'INFORM Severity - hidden'!$C$5:$G$300,5,FALSE),"-")</f>
        <v>-</v>
      </c>
    </row>
    <row r="116" spans="1:95">
      <c r="C116" t="s">
        <v>7347</v>
      </c>
      <c r="D116" s="263" t="str">
        <f t="shared" si="1"/>
        <v>-</v>
      </c>
      <c r="E116" s="263" t="s">
        <v>7275</v>
      </c>
      <c r="F116" s="263" t="s">
        <v>7275</v>
      </c>
      <c r="G116" s="263" t="s">
        <v>7275</v>
      </c>
      <c r="H116" s="263" t="s">
        <v>7275</v>
      </c>
      <c r="I116" s="263" t="s">
        <v>7275</v>
      </c>
      <c r="J116" s="263" t="s">
        <v>7275</v>
      </c>
      <c r="K116" s="263" t="s">
        <v>7275</v>
      </c>
      <c r="L116" s="263" t="s">
        <v>7275</v>
      </c>
      <c r="M116" s="263" t="s">
        <v>7275</v>
      </c>
      <c r="N116" s="263" t="s">
        <v>7275</v>
      </c>
      <c r="O116" s="263" t="s">
        <v>7275</v>
      </c>
      <c r="P116" s="263" t="s">
        <v>7275</v>
      </c>
      <c r="Q116" s="263">
        <v>2.9</v>
      </c>
      <c r="R116" s="263">
        <v>2.9</v>
      </c>
      <c r="S116" s="263">
        <v>3.4</v>
      </c>
      <c r="T116" s="263" t="s">
        <v>7275</v>
      </c>
      <c r="U116" s="263" t="s">
        <v>7275</v>
      </c>
      <c r="V116" s="263" t="s">
        <v>7275</v>
      </c>
      <c r="W116" s="263" t="s">
        <v>7275</v>
      </c>
      <c r="X116" s="263" t="s">
        <v>7275</v>
      </c>
      <c r="Y116" s="263" t="s">
        <v>7275</v>
      </c>
      <c r="Z116" s="263" t="s">
        <v>7275</v>
      </c>
      <c r="AA116" s="263" t="s">
        <v>7275</v>
      </c>
      <c r="AB116" s="263" t="s">
        <v>7275</v>
      </c>
      <c r="AC116" s="263" t="s">
        <v>7275</v>
      </c>
      <c r="AD116" s="263" t="s">
        <v>7275</v>
      </c>
      <c r="AE116" s="263" t="s">
        <v>7275</v>
      </c>
      <c r="AF116" s="263" t="s">
        <v>7275</v>
      </c>
      <c r="AG116" s="263" t="s">
        <v>7275</v>
      </c>
      <c r="AH116" s="263" t="s">
        <v>7275</v>
      </c>
      <c r="AI116" s="263" t="s">
        <v>7275</v>
      </c>
      <c r="AJ116" s="263" t="s">
        <v>7275</v>
      </c>
      <c r="AK116" s="263" t="s">
        <v>7275</v>
      </c>
      <c r="AL116" s="263" t="s">
        <v>7275</v>
      </c>
      <c r="AM116" s="263" t="s">
        <v>7275</v>
      </c>
      <c r="AN116" s="263" t="s">
        <v>7275</v>
      </c>
      <c r="AO116" s="263" t="s">
        <v>7275</v>
      </c>
      <c r="AP116" s="263" t="s">
        <v>7275</v>
      </c>
      <c r="AQ116" s="263" t="s">
        <v>7275</v>
      </c>
      <c r="AR116" s="263" t="s">
        <v>7275</v>
      </c>
      <c r="AS116" s="263" t="s">
        <v>7275</v>
      </c>
      <c r="AT116" s="263" t="s">
        <v>7275</v>
      </c>
      <c r="AU116" s="263" t="s">
        <v>7275</v>
      </c>
      <c r="AV116" s="263" t="s">
        <v>7275</v>
      </c>
      <c r="AW116" s="263" t="s">
        <v>7275</v>
      </c>
      <c r="AX116" s="263" t="s">
        <v>7275</v>
      </c>
      <c r="AY116" s="263" t="s">
        <v>7275</v>
      </c>
      <c r="AZ116" s="263" t="s">
        <v>7275</v>
      </c>
      <c r="BA116" s="263" t="s">
        <v>7275</v>
      </c>
      <c r="BB116" s="263" t="s">
        <v>7275</v>
      </c>
      <c r="BC116" s="263" t="s">
        <v>7275</v>
      </c>
      <c r="BD116" s="263" t="s">
        <v>7275</v>
      </c>
      <c r="BE116" s="263" t="s">
        <v>7275</v>
      </c>
      <c r="BF116" s="263" t="s">
        <v>7275</v>
      </c>
      <c r="BG116" s="263" t="s">
        <v>7275</v>
      </c>
      <c r="BH116" s="263" t="s">
        <v>7275</v>
      </c>
      <c r="BI116" s="263" t="s">
        <v>7275</v>
      </c>
      <c r="BJ116" s="263" t="s">
        <v>7275</v>
      </c>
      <c r="BK116" s="263" t="s">
        <v>7275</v>
      </c>
      <c r="BL116" s="263" t="s">
        <v>7275</v>
      </c>
      <c r="BM116" s="263" t="s">
        <v>7275</v>
      </c>
      <c r="BN116" s="263" t="s">
        <v>7275</v>
      </c>
      <c r="BO116" s="263" t="s">
        <v>7275</v>
      </c>
      <c r="BP116" s="263" t="s">
        <v>7275</v>
      </c>
      <c r="BQ116" s="263" t="s">
        <v>7275</v>
      </c>
      <c r="BR116" s="263" t="s">
        <v>7275</v>
      </c>
      <c r="BS116" s="263" t="s">
        <v>7275</v>
      </c>
      <c r="BT116" s="263" t="s">
        <v>7275</v>
      </c>
      <c r="BU116" s="263" t="s">
        <v>7275</v>
      </c>
      <c r="BV116" s="263" t="s">
        <v>7275</v>
      </c>
      <c r="BW116" s="263" t="s">
        <v>7275</v>
      </c>
      <c r="BX116" s="263" t="s">
        <v>7275</v>
      </c>
      <c r="BY116" s="263" t="s">
        <v>7275</v>
      </c>
      <c r="BZ116" s="263" t="s">
        <v>7275</v>
      </c>
      <c r="CA116" s="263" t="s">
        <v>7275</v>
      </c>
      <c r="CB116" s="263" t="s">
        <v>7275</v>
      </c>
      <c r="CC116" s="263" t="s">
        <v>7275</v>
      </c>
      <c r="CD116" s="263" t="s">
        <v>7275</v>
      </c>
      <c r="CE116" s="263" t="s">
        <v>7275</v>
      </c>
      <c r="CF116" s="263" t="s">
        <v>7275</v>
      </c>
      <c r="CG116" s="263" t="s">
        <v>7275</v>
      </c>
      <c r="CH116" s="263" t="s">
        <v>7275</v>
      </c>
      <c r="CI116" s="263" t="s">
        <v>7275</v>
      </c>
      <c r="CJ116" s="263" t="s">
        <v>7275</v>
      </c>
      <c r="CK116" s="263" t="s">
        <v>7275</v>
      </c>
      <c r="CL116" s="263" t="s">
        <v>7275</v>
      </c>
      <c r="CM116" s="263" t="s">
        <v>7275</v>
      </c>
      <c r="CN116" s="263" t="s">
        <v>7275</v>
      </c>
      <c r="CO116" s="263" t="s">
        <v>7275</v>
      </c>
      <c r="CP116" s="263" t="s">
        <v>7275</v>
      </c>
      <c r="CQ116" s="263" t="str">
        <f>_xlfn.IFNA(VLOOKUP(C116,'INFORM Severity - hidden'!$C$5:$G$300,5,FALSE),"-")</f>
        <v>-</v>
      </c>
    </row>
    <row r="117" spans="1:95">
      <c r="C117" t="s">
        <v>7348</v>
      </c>
      <c r="D117" s="263" t="str">
        <f t="shared" si="1"/>
        <v>-</v>
      </c>
      <c r="E117" s="263" t="s">
        <v>7275</v>
      </c>
      <c r="F117" s="263" t="s">
        <v>7275</v>
      </c>
      <c r="G117" s="263" t="s">
        <v>7275</v>
      </c>
      <c r="H117" s="263" t="s">
        <v>7275</v>
      </c>
      <c r="I117" s="263" t="s">
        <v>7275</v>
      </c>
      <c r="J117" s="263" t="s">
        <v>7275</v>
      </c>
      <c r="K117" s="263" t="s">
        <v>7275</v>
      </c>
      <c r="L117" s="263" t="s">
        <v>7275</v>
      </c>
      <c r="M117" s="263" t="s">
        <v>7275</v>
      </c>
      <c r="N117" s="263" t="s">
        <v>7275</v>
      </c>
      <c r="O117" s="263" t="s">
        <v>7275</v>
      </c>
      <c r="P117" s="263" t="s">
        <v>7275</v>
      </c>
      <c r="Q117" s="263" t="s">
        <v>7275</v>
      </c>
      <c r="R117" s="263" t="s">
        <v>7275</v>
      </c>
      <c r="S117" s="263" t="s">
        <v>7275</v>
      </c>
      <c r="T117" s="263" t="s">
        <v>7275</v>
      </c>
      <c r="U117" s="263" t="s">
        <v>7275</v>
      </c>
      <c r="V117" s="263" t="s">
        <v>7275</v>
      </c>
      <c r="W117" s="263" t="s">
        <v>7275</v>
      </c>
      <c r="X117" s="263" t="s">
        <v>7275</v>
      </c>
      <c r="Y117" s="263" t="s">
        <v>7275</v>
      </c>
      <c r="Z117" s="263" t="s">
        <v>7275</v>
      </c>
      <c r="AA117" s="263" t="s">
        <v>7275</v>
      </c>
      <c r="AB117" s="263" t="s">
        <v>7275</v>
      </c>
      <c r="AC117" s="263">
        <v>4.0999999999999996</v>
      </c>
      <c r="AD117" s="263">
        <v>4.0999999999999996</v>
      </c>
      <c r="AE117" s="263">
        <v>4.0999999999999996</v>
      </c>
      <c r="AF117" s="263">
        <v>4.0999999999999996</v>
      </c>
      <c r="AG117" s="263" t="s">
        <v>7275</v>
      </c>
      <c r="AH117" s="263" t="s">
        <v>7275</v>
      </c>
      <c r="AI117" s="263" t="s">
        <v>7275</v>
      </c>
      <c r="AJ117" s="263" t="s">
        <v>7275</v>
      </c>
      <c r="AK117" s="263" t="s">
        <v>7275</v>
      </c>
      <c r="AL117" s="263" t="s">
        <v>7275</v>
      </c>
      <c r="AM117" s="263" t="s">
        <v>7275</v>
      </c>
      <c r="AN117" s="263" t="s">
        <v>7275</v>
      </c>
      <c r="AO117" s="263" t="s">
        <v>7275</v>
      </c>
      <c r="AP117" s="263" t="s">
        <v>7275</v>
      </c>
      <c r="AQ117" s="263" t="s">
        <v>7275</v>
      </c>
      <c r="AR117" s="263" t="s">
        <v>7275</v>
      </c>
      <c r="AS117" s="263" t="s">
        <v>7275</v>
      </c>
      <c r="AT117" s="263" t="s">
        <v>7275</v>
      </c>
      <c r="AU117" s="263" t="s">
        <v>7275</v>
      </c>
      <c r="AV117" s="263" t="s">
        <v>7275</v>
      </c>
      <c r="AW117" s="263" t="s">
        <v>7275</v>
      </c>
      <c r="AX117" s="263" t="s">
        <v>7275</v>
      </c>
      <c r="AY117" s="263" t="s">
        <v>7275</v>
      </c>
      <c r="AZ117" s="263" t="s">
        <v>7275</v>
      </c>
      <c r="BA117" s="263" t="s">
        <v>7275</v>
      </c>
      <c r="BB117" s="263" t="s">
        <v>7275</v>
      </c>
      <c r="BC117" s="263" t="s">
        <v>7275</v>
      </c>
      <c r="BD117" s="263" t="s">
        <v>7275</v>
      </c>
      <c r="BE117" s="263" t="s">
        <v>7275</v>
      </c>
      <c r="BF117" s="263" t="s">
        <v>7275</v>
      </c>
      <c r="BG117" s="263" t="s">
        <v>7275</v>
      </c>
      <c r="BH117" s="263" t="s">
        <v>7275</v>
      </c>
      <c r="BI117" s="263" t="s">
        <v>7275</v>
      </c>
      <c r="BJ117" s="263" t="s">
        <v>7275</v>
      </c>
      <c r="BK117" s="263" t="s">
        <v>7275</v>
      </c>
      <c r="BL117" s="263" t="s">
        <v>7275</v>
      </c>
      <c r="BM117" s="263" t="s">
        <v>7275</v>
      </c>
      <c r="BN117" s="263" t="s">
        <v>7275</v>
      </c>
      <c r="BO117" s="263" t="s">
        <v>7275</v>
      </c>
      <c r="BP117" s="263" t="s">
        <v>7275</v>
      </c>
      <c r="BQ117" s="263" t="s">
        <v>7275</v>
      </c>
      <c r="BR117" s="263" t="s">
        <v>7275</v>
      </c>
      <c r="BS117" s="263" t="s">
        <v>7275</v>
      </c>
      <c r="BT117" s="263" t="s">
        <v>7275</v>
      </c>
      <c r="BU117" s="263" t="s">
        <v>7275</v>
      </c>
      <c r="BV117" s="263" t="s">
        <v>7275</v>
      </c>
      <c r="BW117" s="263" t="s">
        <v>7275</v>
      </c>
      <c r="BX117" s="263" t="s">
        <v>7275</v>
      </c>
      <c r="BY117" s="263" t="s">
        <v>7275</v>
      </c>
      <c r="BZ117" s="263" t="s">
        <v>7275</v>
      </c>
      <c r="CA117" s="263" t="s">
        <v>7275</v>
      </c>
      <c r="CB117" s="263" t="s">
        <v>7275</v>
      </c>
      <c r="CC117" s="263" t="s">
        <v>7275</v>
      </c>
      <c r="CD117" s="263" t="s">
        <v>7275</v>
      </c>
      <c r="CE117" s="263" t="s">
        <v>7275</v>
      </c>
      <c r="CF117" s="263" t="s">
        <v>7275</v>
      </c>
      <c r="CG117" s="263" t="s">
        <v>7275</v>
      </c>
      <c r="CH117" s="263" t="s">
        <v>7275</v>
      </c>
      <c r="CI117" s="263" t="s">
        <v>7275</v>
      </c>
      <c r="CJ117" s="263" t="s">
        <v>7275</v>
      </c>
      <c r="CK117" s="263" t="s">
        <v>7275</v>
      </c>
      <c r="CL117" s="263" t="s">
        <v>7275</v>
      </c>
      <c r="CM117" s="263" t="s">
        <v>7275</v>
      </c>
      <c r="CN117" s="263" t="s">
        <v>7275</v>
      </c>
      <c r="CO117" s="263" t="s">
        <v>7275</v>
      </c>
      <c r="CP117" s="263" t="s">
        <v>7275</v>
      </c>
      <c r="CQ117" s="263" t="str">
        <f>_xlfn.IFNA(VLOOKUP(C117,'INFORM Severity - hidden'!$C$5:$G$300,5,FALSE),"-")</f>
        <v>-</v>
      </c>
    </row>
    <row r="118" spans="1:95">
      <c r="C118" t="s">
        <v>7349</v>
      </c>
      <c r="D118" s="263" t="str">
        <f t="shared" si="1"/>
        <v>-</v>
      </c>
      <c r="E118" s="263" t="s">
        <v>7275</v>
      </c>
      <c r="F118" s="263" t="s">
        <v>7275</v>
      </c>
      <c r="G118" s="263" t="s">
        <v>7275</v>
      </c>
      <c r="H118" s="263" t="s">
        <v>7275</v>
      </c>
      <c r="I118" s="263" t="s">
        <v>7275</v>
      </c>
      <c r="J118" s="263" t="s">
        <v>7275</v>
      </c>
      <c r="K118" s="263" t="s">
        <v>7275</v>
      </c>
      <c r="L118" s="263" t="s">
        <v>7275</v>
      </c>
      <c r="M118" s="263" t="s">
        <v>7275</v>
      </c>
      <c r="N118" s="263" t="s">
        <v>7275</v>
      </c>
      <c r="O118" s="263" t="s">
        <v>7275</v>
      </c>
      <c r="P118" s="263" t="s">
        <v>7275</v>
      </c>
      <c r="Q118" s="263" t="s">
        <v>7275</v>
      </c>
      <c r="R118" s="263" t="s">
        <v>7275</v>
      </c>
      <c r="S118" s="263" t="s">
        <v>7275</v>
      </c>
      <c r="T118" s="263" t="s">
        <v>7275</v>
      </c>
      <c r="U118" s="263" t="s">
        <v>7275</v>
      </c>
      <c r="V118" s="263" t="s">
        <v>7275</v>
      </c>
      <c r="W118" s="263" t="s">
        <v>7275</v>
      </c>
      <c r="X118" s="263" t="s">
        <v>7275</v>
      </c>
      <c r="Y118" s="263" t="s">
        <v>7275</v>
      </c>
      <c r="Z118" s="263" t="s">
        <v>7275</v>
      </c>
      <c r="AA118" s="263" t="s">
        <v>7275</v>
      </c>
      <c r="AB118" s="263" t="s">
        <v>7275</v>
      </c>
      <c r="AC118" s="263">
        <v>4.3</v>
      </c>
      <c r="AD118" s="263">
        <v>4.3</v>
      </c>
      <c r="AE118" s="263">
        <v>4.3</v>
      </c>
      <c r="AF118" s="263">
        <v>4.3</v>
      </c>
      <c r="AG118" s="263" t="s">
        <v>7275</v>
      </c>
      <c r="AH118" s="263" t="s">
        <v>7275</v>
      </c>
      <c r="AI118" s="263" t="s">
        <v>7275</v>
      </c>
      <c r="AJ118" s="263" t="s">
        <v>7275</v>
      </c>
      <c r="AK118" s="263" t="s">
        <v>7275</v>
      </c>
      <c r="AL118" s="263" t="s">
        <v>7275</v>
      </c>
      <c r="AM118" s="263" t="s">
        <v>7275</v>
      </c>
      <c r="AN118" s="263" t="s">
        <v>7275</v>
      </c>
      <c r="AO118" s="263" t="s">
        <v>7275</v>
      </c>
      <c r="AP118" s="263" t="s">
        <v>7275</v>
      </c>
      <c r="AQ118" s="263" t="s">
        <v>7275</v>
      </c>
      <c r="AR118" s="263" t="s">
        <v>7275</v>
      </c>
      <c r="AS118" s="263" t="s">
        <v>7275</v>
      </c>
      <c r="AT118" s="263" t="s">
        <v>7275</v>
      </c>
      <c r="AU118" s="263" t="s">
        <v>7275</v>
      </c>
      <c r="AV118" s="263" t="s">
        <v>7275</v>
      </c>
      <c r="AW118" s="263" t="s">
        <v>7275</v>
      </c>
      <c r="AX118" s="263" t="s">
        <v>7275</v>
      </c>
      <c r="AY118" s="263">
        <v>5.0999999999999996</v>
      </c>
      <c r="AZ118" s="263">
        <v>5</v>
      </c>
      <c r="BA118" s="263">
        <v>5.0999999999999996</v>
      </c>
      <c r="BB118" s="263">
        <v>5.0999999999999996</v>
      </c>
      <c r="BC118" s="263">
        <v>5.0999999999999996</v>
      </c>
      <c r="BD118" s="263">
        <v>5.2</v>
      </c>
      <c r="BE118" s="263">
        <v>5.3</v>
      </c>
      <c r="BF118" s="263">
        <v>5.3</v>
      </c>
      <c r="BG118" s="263">
        <v>5.0999999999999996</v>
      </c>
      <c r="BH118" s="263">
        <v>5.0999999999999996</v>
      </c>
      <c r="BI118" s="263">
        <v>5.0999999999999996</v>
      </c>
      <c r="BJ118" s="263">
        <v>5.0999999999999996</v>
      </c>
      <c r="BK118" s="263" t="s">
        <v>7275</v>
      </c>
      <c r="BL118" s="263" t="s">
        <v>7275</v>
      </c>
      <c r="BM118" s="263" t="s">
        <v>7275</v>
      </c>
      <c r="BN118" s="263" t="s">
        <v>7275</v>
      </c>
      <c r="BO118" s="263" t="s">
        <v>7275</v>
      </c>
      <c r="BP118" s="263" t="s">
        <v>7275</v>
      </c>
      <c r="BQ118" s="263" t="s">
        <v>7275</v>
      </c>
      <c r="BR118" s="263" t="s">
        <v>7275</v>
      </c>
      <c r="BS118" s="263" t="s">
        <v>7275</v>
      </c>
      <c r="BT118" s="263" t="s">
        <v>7275</v>
      </c>
      <c r="BU118" s="263" t="s">
        <v>7275</v>
      </c>
      <c r="BV118" s="263" t="s">
        <v>7275</v>
      </c>
      <c r="BW118" s="263" t="s">
        <v>7275</v>
      </c>
      <c r="BX118" s="263" t="s">
        <v>7275</v>
      </c>
      <c r="BY118" s="263" t="s">
        <v>7275</v>
      </c>
      <c r="BZ118" s="263" t="s">
        <v>7275</v>
      </c>
      <c r="CA118" s="263" t="s">
        <v>7275</v>
      </c>
      <c r="CB118" s="263" t="s">
        <v>7275</v>
      </c>
      <c r="CC118" s="263" t="s">
        <v>7275</v>
      </c>
      <c r="CD118" s="263" t="s">
        <v>7275</v>
      </c>
      <c r="CE118" s="263" t="s">
        <v>7275</v>
      </c>
      <c r="CF118" s="263" t="s">
        <v>7275</v>
      </c>
      <c r="CG118" s="263" t="s">
        <v>7275</v>
      </c>
      <c r="CH118" s="263" t="s">
        <v>7275</v>
      </c>
      <c r="CI118" s="263" t="s">
        <v>7275</v>
      </c>
      <c r="CJ118" s="263">
        <v>5.9</v>
      </c>
      <c r="CK118" s="263">
        <v>5.5</v>
      </c>
      <c r="CL118" s="263">
        <v>5.5</v>
      </c>
      <c r="CM118" s="263">
        <v>5.6</v>
      </c>
      <c r="CN118" s="263">
        <v>5.5</v>
      </c>
      <c r="CO118" s="263" t="s">
        <v>7275</v>
      </c>
      <c r="CP118" s="263" t="s">
        <v>7275</v>
      </c>
      <c r="CQ118" s="263" t="str">
        <f>_xlfn.IFNA(VLOOKUP(C118,'INFORM Severity - hidden'!$C$5:$G$300,5,FALSE),"-")</f>
        <v>-</v>
      </c>
    </row>
    <row r="119" spans="1:95">
      <c r="C119" t="s">
        <v>7350</v>
      </c>
      <c r="D119" s="263" t="str">
        <f t="shared" si="1"/>
        <v>-</v>
      </c>
      <c r="E119" s="263" t="s">
        <v>7275</v>
      </c>
      <c r="F119" s="263" t="s">
        <v>7275</v>
      </c>
      <c r="G119" s="263" t="s">
        <v>7275</v>
      </c>
      <c r="H119" s="263" t="s">
        <v>7275</v>
      </c>
      <c r="I119" s="263" t="s">
        <v>7275</v>
      </c>
      <c r="J119" s="263" t="s">
        <v>7275</v>
      </c>
      <c r="K119" s="263" t="s">
        <v>7275</v>
      </c>
      <c r="L119" s="263" t="s">
        <v>7275</v>
      </c>
      <c r="M119" s="263" t="s">
        <v>7275</v>
      </c>
      <c r="N119" s="263" t="s">
        <v>7275</v>
      </c>
      <c r="O119" s="263" t="s">
        <v>7275</v>
      </c>
      <c r="P119" s="263" t="s">
        <v>7275</v>
      </c>
      <c r="Q119" s="263" t="s">
        <v>7275</v>
      </c>
      <c r="R119" s="263" t="s">
        <v>7275</v>
      </c>
      <c r="S119" s="263" t="s">
        <v>7275</v>
      </c>
      <c r="T119" s="263" t="s">
        <v>7275</v>
      </c>
      <c r="U119" s="263" t="s">
        <v>7275</v>
      </c>
      <c r="V119" s="263" t="s">
        <v>7275</v>
      </c>
      <c r="W119" s="263" t="s">
        <v>7275</v>
      </c>
      <c r="X119" s="263" t="s">
        <v>7275</v>
      </c>
      <c r="Y119" s="263" t="s">
        <v>7275</v>
      </c>
      <c r="Z119" s="263" t="s">
        <v>7275</v>
      </c>
      <c r="AA119" s="263" t="s">
        <v>7275</v>
      </c>
      <c r="AB119" s="263" t="s">
        <v>7275</v>
      </c>
      <c r="AC119" s="263" t="s">
        <v>7275</v>
      </c>
      <c r="AD119" s="263" t="s">
        <v>7275</v>
      </c>
      <c r="AE119" s="263" t="s">
        <v>7275</v>
      </c>
      <c r="AF119" s="263" t="s">
        <v>7275</v>
      </c>
      <c r="AG119" s="263" t="s">
        <v>7275</v>
      </c>
      <c r="AH119" s="263" t="s">
        <v>7275</v>
      </c>
      <c r="AI119" s="263" t="s">
        <v>7275</v>
      </c>
      <c r="AJ119" s="263" t="s">
        <v>7275</v>
      </c>
      <c r="AK119" s="263" t="s">
        <v>7275</v>
      </c>
      <c r="AL119" s="263" t="s">
        <v>7275</v>
      </c>
      <c r="AM119" s="263" t="s">
        <v>7275</v>
      </c>
      <c r="AN119" s="263" t="s">
        <v>7275</v>
      </c>
      <c r="AO119" s="263" t="s">
        <v>7275</v>
      </c>
      <c r="AP119" s="263" t="s">
        <v>7275</v>
      </c>
      <c r="AQ119" s="263" t="s">
        <v>7275</v>
      </c>
      <c r="AR119" s="263" t="s">
        <v>7275</v>
      </c>
      <c r="AS119" s="263" t="s">
        <v>7275</v>
      </c>
      <c r="AT119" s="263" t="s">
        <v>7275</v>
      </c>
      <c r="AU119" s="263" t="s">
        <v>7275</v>
      </c>
      <c r="AV119" s="263" t="s">
        <v>7275</v>
      </c>
      <c r="AW119" s="263" t="s">
        <v>7275</v>
      </c>
      <c r="AX119" s="263" t="s">
        <v>7275</v>
      </c>
      <c r="AY119" s="263">
        <v>4.3</v>
      </c>
      <c r="AZ119" s="263">
        <v>4.2</v>
      </c>
      <c r="BA119" s="263">
        <v>4.3</v>
      </c>
      <c r="BB119" s="263">
        <v>4.3</v>
      </c>
      <c r="BC119" s="263">
        <v>4.3</v>
      </c>
      <c r="BD119" s="263">
        <v>4.5999999999999996</v>
      </c>
      <c r="BE119" s="263">
        <v>4.5</v>
      </c>
      <c r="BF119" s="263">
        <v>4.5</v>
      </c>
      <c r="BG119" s="263">
        <v>4</v>
      </c>
      <c r="BH119" s="263">
        <v>4</v>
      </c>
      <c r="BI119" s="263">
        <v>4</v>
      </c>
      <c r="BJ119" s="263">
        <v>4</v>
      </c>
      <c r="BK119" s="263" t="s">
        <v>7275</v>
      </c>
      <c r="BL119" s="263" t="s">
        <v>7275</v>
      </c>
      <c r="BM119" s="263" t="s">
        <v>7275</v>
      </c>
      <c r="BN119" s="263" t="s">
        <v>7275</v>
      </c>
      <c r="BO119" s="263" t="s">
        <v>7275</v>
      </c>
      <c r="BP119" s="263" t="s">
        <v>7275</v>
      </c>
      <c r="BQ119" s="263" t="s">
        <v>7275</v>
      </c>
      <c r="BR119" s="263" t="s">
        <v>7275</v>
      </c>
      <c r="BS119" s="263" t="s">
        <v>7275</v>
      </c>
      <c r="BT119" s="263" t="s">
        <v>7275</v>
      </c>
      <c r="BU119" s="263" t="s">
        <v>7275</v>
      </c>
      <c r="BV119" s="263" t="s">
        <v>7275</v>
      </c>
      <c r="BW119" s="263" t="s">
        <v>7275</v>
      </c>
      <c r="BX119" s="263" t="s">
        <v>7275</v>
      </c>
      <c r="BY119" s="263" t="s">
        <v>7275</v>
      </c>
      <c r="BZ119" s="263" t="s">
        <v>7275</v>
      </c>
      <c r="CA119" s="263" t="s">
        <v>7275</v>
      </c>
      <c r="CB119" s="263" t="s">
        <v>7275</v>
      </c>
      <c r="CC119" s="263" t="s">
        <v>7275</v>
      </c>
      <c r="CD119" s="263" t="s">
        <v>7275</v>
      </c>
      <c r="CE119" s="263" t="s">
        <v>7275</v>
      </c>
      <c r="CF119" s="263" t="s">
        <v>7275</v>
      </c>
      <c r="CG119" s="263" t="s">
        <v>7275</v>
      </c>
      <c r="CH119" s="263" t="s">
        <v>7275</v>
      </c>
      <c r="CI119" s="263" t="s">
        <v>7275</v>
      </c>
      <c r="CJ119" s="263" t="s">
        <v>7275</v>
      </c>
      <c r="CK119" s="263" t="s">
        <v>7275</v>
      </c>
      <c r="CL119" s="263" t="s">
        <v>7275</v>
      </c>
      <c r="CM119" s="263" t="s">
        <v>7275</v>
      </c>
      <c r="CN119" s="263" t="s">
        <v>7275</v>
      </c>
      <c r="CO119" s="263" t="s">
        <v>7275</v>
      </c>
      <c r="CP119" s="263" t="s">
        <v>7275</v>
      </c>
      <c r="CQ119" s="263" t="str">
        <f>_xlfn.IFNA(VLOOKUP(C119,'INFORM Severity - hidden'!$C$5:$G$300,5,FALSE),"-")</f>
        <v>-</v>
      </c>
    </row>
    <row r="120" spans="1:95">
      <c r="C120" t="s">
        <v>7351</v>
      </c>
      <c r="D120" s="263" t="str">
        <f t="shared" si="1"/>
        <v>-</v>
      </c>
      <c r="E120" s="263" t="s">
        <v>7275</v>
      </c>
      <c r="F120" s="263" t="s">
        <v>7275</v>
      </c>
      <c r="G120" s="263" t="s">
        <v>7275</v>
      </c>
      <c r="H120" s="263" t="s">
        <v>7275</v>
      </c>
      <c r="I120" s="263" t="s">
        <v>7275</v>
      </c>
      <c r="J120" s="263" t="s">
        <v>7275</v>
      </c>
      <c r="K120" s="263" t="s">
        <v>7275</v>
      </c>
      <c r="L120" s="263" t="s">
        <v>7275</v>
      </c>
      <c r="M120" s="263" t="s">
        <v>7275</v>
      </c>
      <c r="N120" s="263" t="s">
        <v>7275</v>
      </c>
      <c r="O120" s="263" t="s">
        <v>7275</v>
      </c>
      <c r="P120" s="263" t="s">
        <v>7275</v>
      </c>
      <c r="Q120" s="263" t="s">
        <v>7275</v>
      </c>
      <c r="R120" s="263" t="s">
        <v>7275</v>
      </c>
      <c r="S120" s="263" t="s">
        <v>7275</v>
      </c>
      <c r="T120" s="263" t="s">
        <v>7275</v>
      </c>
      <c r="U120" s="263" t="s">
        <v>7275</v>
      </c>
      <c r="V120" s="263" t="s">
        <v>7275</v>
      </c>
      <c r="W120" s="263" t="s">
        <v>7275</v>
      </c>
      <c r="X120" s="263" t="s">
        <v>7275</v>
      </c>
      <c r="Y120" s="263" t="s">
        <v>7275</v>
      </c>
      <c r="Z120" s="263" t="s">
        <v>7275</v>
      </c>
      <c r="AA120" s="263" t="s">
        <v>7275</v>
      </c>
      <c r="AB120" s="263" t="s">
        <v>7275</v>
      </c>
      <c r="AC120" s="263" t="s">
        <v>7275</v>
      </c>
      <c r="AD120" s="263" t="s">
        <v>7275</v>
      </c>
      <c r="AE120" s="263" t="s">
        <v>7275</v>
      </c>
      <c r="AF120" s="263" t="s">
        <v>7275</v>
      </c>
      <c r="AG120" s="263" t="s">
        <v>7275</v>
      </c>
      <c r="AH120" s="263" t="s">
        <v>7275</v>
      </c>
      <c r="AI120" s="263" t="s">
        <v>7275</v>
      </c>
      <c r="AJ120" s="263" t="s">
        <v>7275</v>
      </c>
      <c r="AK120" s="263" t="s">
        <v>7275</v>
      </c>
      <c r="AL120" s="263" t="s">
        <v>7275</v>
      </c>
      <c r="AM120" s="263" t="s">
        <v>7275</v>
      </c>
      <c r="AN120" s="263" t="s">
        <v>7275</v>
      </c>
      <c r="AO120" s="263" t="s">
        <v>7275</v>
      </c>
      <c r="AP120" s="263" t="s">
        <v>7275</v>
      </c>
      <c r="AQ120" s="263" t="s">
        <v>7275</v>
      </c>
      <c r="AR120" s="263" t="s">
        <v>7275</v>
      </c>
      <c r="AS120" s="263" t="s">
        <v>7275</v>
      </c>
      <c r="AT120" s="263" t="s">
        <v>7275</v>
      </c>
      <c r="AU120" s="263" t="s">
        <v>7275</v>
      </c>
      <c r="AV120" s="263" t="s">
        <v>7275</v>
      </c>
      <c r="AW120" s="263" t="s">
        <v>7275</v>
      </c>
      <c r="AX120" s="263" t="s">
        <v>7275</v>
      </c>
      <c r="AY120" s="263" t="s">
        <v>7275</v>
      </c>
      <c r="AZ120" s="263" t="s">
        <v>7275</v>
      </c>
      <c r="BA120" s="263" t="s">
        <v>7275</v>
      </c>
      <c r="BB120" s="263" t="s">
        <v>7275</v>
      </c>
      <c r="BC120" s="263" t="s">
        <v>7275</v>
      </c>
      <c r="BD120" s="263" t="s">
        <v>7275</v>
      </c>
      <c r="BE120" s="263" t="s">
        <v>7275</v>
      </c>
      <c r="BF120" s="263" t="s">
        <v>7275</v>
      </c>
      <c r="BG120" s="263" t="s">
        <v>7275</v>
      </c>
      <c r="BH120" s="263" t="s">
        <v>7275</v>
      </c>
      <c r="BI120" s="263" t="s">
        <v>7275</v>
      </c>
      <c r="BJ120" s="263" t="s">
        <v>7275</v>
      </c>
      <c r="BK120" s="263" t="s">
        <v>7275</v>
      </c>
      <c r="BL120" s="263" t="s">
        <v>7275</v>
      </c>
      <c r="BM120" s="263" t="s">
        <v>7275</v>
      </c>
      <c r="BN120" s="263" t="s">
        <v>7275</v>
      </c>
      <c r="BO120" s="263" t="s">
        <v>7275</v>
      </c>
      <c r="BP120" s="263" t="s">
        <v>7275</v>
      </c>
      <c r="BQ120" s="263" t="s">
        <v>7275</v>
      </c>
      <c r="BR120" s="263" t="s">
        <v>7275</v>
      </c>
      <c r="BS120" s="263" t="s">
        <v>7275</v>
      </c>
      <c r="BT120" s="263" t="s">
        <v>7275</v>
      </c>
      <c r="BU120" s="263" t="s">
        <v>7275</v>
      </c>
      <c r="BV120" s="263" t="s">
        <v>7275</v>
      </c>
      <c r="BW120" s="263" t="s">
        <v>7275</v>
      </c>
      <c r="BX120" s="263" t="s">
        <v>7275</v>
      </c>
      <c r="BY120" s="263" t="s">
        <v>7275</v>
      </c>
      <c r="BZ120" s="263" t="s">
        <v>7275</v>
      </c>
      <c r="CA120" s="263" t="s">
        <v>7275</v>
      </c>
      <c r="CB120" s="263" t="s">
        <v>7275</v>
      </c>
      <c r="CC120" s="263" t="s">
        <v>7275</v>
      </c>
      <c r="CD120" s="263" t="s">
        <v>7275</v>
      </c>
      <c r="CE120" s="263" t="s">
        <v>7275</v>
      </c>
      <c r="CF120" s="263" t="s">
        <v>7275</v>
      </c>
      <c r="CG120" s="263" t="s">
        <v>7275</v>
      </c>
      <c r="CH120" s="263" t="s">
        <v>7275</v>
      </c>
      <c r="CI120" s="263" t="s">
        <v>7275</v>
      </c>
      <c r="CJ120" s="263">
        <v>5.2</v>
      </c>
      <c r="CK120" s="263">
        <v>4.5</v>
      </c>
      <c r="CL120" s="263">
        <v>4.5</v>
      </c>
      <c r="CM120" s="263">
        <v>4.5</v>
      </c>
      <c r="CN120" s="263">
        <v>4.5</v>
      </c>
      <c r="CO120" s="263" t="s">
        <v>7275</v>
      </c>
      <c r="CP120" s="263" t="s">
        <v>7275</v>
      </c>
      <c r="CQ120" s="263" t="str">
        <f>_xlfn.IFNA(VLOOKUP(C120,'INFORM Severity - hidden'!$C$5:$G$300,5,FALSE),"-")</f>
        <v>-</v>
      </c>
    </row>
    <row r="121" spans="1:95">
      <c r="C121" t="s">
        <v>7352</v>
      </c>
      <c r="D121" s="263" t="str">
        <f t="shared" si="1"/>
        <v>-</v>
      </c>
      <c r="E121" s="263" t="s">
        <v>7275</v>
      </c>
      <c r="F121" s="263" t="s">
        <v>7275</v>
      </c>
      <c r="G121" s="263" t="s">
        <v>7275</v>
      </c>
      <c r="H121" s="263" t="s">
        <v>7275</v>
      </c>
      <c r="I121" s="263" t="s">
        <v>7275</v>
      </c>
      <c r="J121" s="263" t="s">
        <v>7275</v>
      </c>
      <c r="K121" s="263" t="s">
        <v>7275</v>
      </c>
      <c r="L121" s="263" t="s">
        <v>7275</v>
      </c>
      <c r="M121" s="263" t="s">
        <v>7275</v>
      </c>
      <c r="N121" s="263" t="s">
        <v>7275</v>
      </c>
      <c r="O121" s="263" t="s">
        <v>7275</v>
      </c>
      <c r="P121" s="263" t="s">
        <v>7275</v>
      </c>
      <c r="Q121" s="263" t="s">
        <v>7275</v>
      </c>
      <c r="R121" s="263" t="s">
        <v>7275</v>
      </c>
      <c r="S121" s="263" t="s">
        <v>7275</v>
      </c>
      <c r="T121" s="263" t="s">
        <v>7275</v>
      </c>
      <c r="U121" s="263" t="s">
        <v>7275</v>
      </c>
      <c r="V121" s="263">
        <v>4.8</v>
      </c>
      <c r="W121" s="263">
        <v>6.1</v>
      </c>
      <c r="X121" s="263">
        <v>6</v>
      </c>
      <c r="Y121" s="263">
        <v>6</v>
      </c>
      <c r="Z121" s="263">
        <v>5.4</v>
      </c>
      <c r="AA121" s="263">
        <v>6</v>
      </c>
      <c r="AB121" s="263">
        <v>6</v>
      </c>
      <c r="AC121" s="263" t="s">
        <v>7275</v>
      </c>
      <c r="AD121" s="263" t="s">
        <v>7275</v>
      </c>
      <c r="AE121" s="263" t="s">
        <v>7275</v>
      </c>
      <c r="AF121" s="263" t="s">
        <v>7275</v>
      </c>
      <c r="AG121" s="263" t="s">
        <v>7275</v>
      </c>
      <c r="AH121" s="263" t="s">
        <v>7275</v>
      </c>
      <c r="AI121" s="263" t="s">
        <v>7275</v>
      </c>
      <c r="AJ121" s="263" t="s">
        <v>7275</v>
      </c>
      <c r="AK121" s="263" t="s">
        <v>7275</v>
      </c>
      <c r="AL121" s="263" t="s">
        <v>7275</v>
      </c>
      <c r="AM121" s="263" t="s">
        <v>7275</v>
      </c>
      <c r="AN121" s="263" t="s">
        <v>7275</v>
      </c>
      <c r="AO121" s="263" t="s">
        <v>7275</v>
      </c>
      <c r="AP121" s="263" t="s">
        <v>7275</v>
      </c>
      <c r="AQ121" s="263" t="s">
        <v>7275</v>
      </c>
      <c r="AR121" s="263" t="s">
        <v>7275</v>
      </c>
      <c r="AS121" s="263" t="s">
        <v>7275</v>
      </c>
      <c r="AT121" s="263" t="s">
        <v>7275</v>
      </c>
      <c r="AU121" s="263" t="s">
        <v>7275</v>
      </c>
      <c r="AV121" s="263" t="s">
        <v>7275</v>
      </c>
      <c r="AW121" s="263" t="s">
        <v>7275</v>
      </c>
      <c r="AX121" s="263" t="s">
        <v>7275</v>
      </c>
      <c r="AY121" s="263" t="s">
        <v>7275</v>
      </c>
      <c r="AZ121" s="263" t="s">
        <v>7275</v>
      </c>
      <c r="BA121" s="263" t="s">
        <v>7275</v>
      </c>
      <c r="BB121" s="263" t="s">
        <v>7275</v>
      </c>
      <c r="BC121" s="263" t="s">
        <v>7275</v>
      </c>
      <c r="BD121" s="263" t="s">
        <v>7275</v>
      </c>
      <c r="BE121" s="263" t="s">
        <v>7275</v>
      </c>
      <c r="BF121" s="263" t="s">
        <v>7275</v>
      </c>
      <c r="BG121" s="263" t="s">
        <v>7275</v>
      </c>
      <c r="BH121" s="263" t="s">
        <v>7275</v>
      </c>
      <c r="BI121" s="263" t="s">
        <v>7275</v>
      </c>
      <c r="BJ121" s="263" t="s">
        <v>7275</v>
      </c>
      <c r="BK121" s="263" t="s">
        <v>7275</v>
      </c>
      <c r="BL121" s="263" t="s">
        <v>7275</v>
      </c>
      <c r="BM121" s="263" t="s">
        <v>7275</v>
      </c>
      <c r="BN121" s="263" t="s">
        <v>7275</v>
      </c>
      <c r="BO121" s="263" t="s">
        <v>7275</v>
      </c>
      <c r="BP121" s="263" t="s">
        <v>7275</v>
      </c>
      <c r="BQ121" s="263" t="s">
        <v>7275</v>
      </c>
      <c r="BR121" s="263" t="s">
        <v>7275</v>
      </c>
      <c r="BS121" s="263" t="s">
        <v>7275</v>
      </c>
      <c r="BT121" s="263" t="s">
        <v>7275</v>
      </c>
      <c r="BU121" s="263" t="s">
        <v>7275</v>
      </c>
      <c r="BV121" s="263" t="s">
        <v>7275</v>
      </c>
      <c r="BW121" s="263" t="s">
        <v>7275</v>
      </c>
      <c r="BX121" s="263" t="s">
        <v>7275</v>
      </c>
      <c r="BY121" s="263" t="s">
        <v>7275</v>
      </c>
      <c r="BZ121" s="263" t="s">
        <v>7275</v>
      </c>
      <c r="CA121" s="263" t="s">
        <v>7275</v>
      </c>
      <c r="CB121" s="263" t="s">
        <v>7275</v>
      </c>
      <c r="CC121" s="263" t="s">
        <v>7275</v>
      </c>
      <c r="CD121" s="263">
        <v>4.8</v>
      </c>
      <c r="CE121" s="263">
        <v>4.8</v>
      </c>
      <c r="CF121" s="263">
        <v>4.9000000000000004</v>
      </c>
      <c r="CG121" s="263">
        <v>5.2</v>
      </c>
      <c r="CH121" s="263">
        <v>5.4</v>
      </c>
      <c r="CI121" s="263">
        <v>5.5</v>
      </c>
      <c r="CJ121" s="263">
        <v>5.5</v>
      </c>
      <c r="CK121" s="263">
        <v>5.5</v>
      </c>
      <c r="CL121" s="263">
        <v>5.5</v>
      </c>
      <c r="CM121" s="263" t="s">
        <v>7275</v>
      </c>
      <c r="CN121" s="263" t="s">
        <v>7275</v>
      </c>
      <c r="CO121" s="263" t="s">
        <v>7275</v>
      </c>
      <c r="CP121" s="263" t="s">
        <v>7275</v>
      </c>
      <c r="CQ121" s="263" t="str">
        <f>_xlfn.IFNA(VLOOKUP(C121,'INFORM Severity - hidden'!$C$5:$G$300,5,FALSE),"-")</f>
        <v>-</v>
      </c>
    </row>
    <row r="122" spans="1:95">
      <c r="C122" t="s">
        <v>7353</v>
      </c>
      <c r="D122" s="263" t="str">
        <f t="shared" si="1"/>
        <v>-</v>
      </c>
      <c r="E122" s="263" t="s">
        <v>7275</v>
      </c>
      <c r="F122" s="263" t="s">
        <v>7275</v>
      </c>
      <c r="G122" s="263" t="s">
        <v>7275</v>
      </c>
      <c r="H122" s="263" t="s">
        <v>7275</v>
      </c>
      <c r="I122" s="263" t="s">
        <v>7275</v>
      </c>
      <c r="J122" s="263" t="s">
        <v>7275</v>
      </c>
      <c r="K122" s="263" t="s">
        <v>7275</v>
      </c>
      <c r="L122" s="263" t="s">
        <v>7275</v>
      </c>
      <c r="M122" s="263" t="s">
        <v>7275</v>
      </c>
      <c r="N122" s="263" t="s">
        <v>7275</v>
      </c>
      <c r="O122" s="263" t="s">
        <v>7275</v>
      </c>
      <c r="P122" s="263" t="s">
        <v>7275</v>
      </c>
      <c r="Q122" s="263" t="s">
        <v>7275</v>
      </c>
      <c r="R122" s="263" t="s">
        <v>7275</v>
      </c>
      <c r="S122" s="263" t="s">
        <v>7275</v>
      </c>
      <c r="T122" s="263" t="s">
        <v>7275</v>
      </c>
      <c r="U122" s="263" t="s">
        <v>7275</v>
      </c>
      <c r="V122" s="263" t="s">
        <v>7275</v>
      </c>
      <c r="W122" s="263" t="s">
        <v>7275</v>
      </c>
      <c r="X122" s="263" t="s">
        <v>7275</v>
      </c>
      <c r="Y122" s="263" t="s">
        <v>7275</v>
      </c>
      <c r="Z122" s="263" t="s">
        <v>7275</v>
      </c>
      <c r="AA122" s="263" t="s">
        <v>7275</v>
      </c>
      <c r="AB122" s="263" t="s">
        <v>7275</v>
      </c>
      <c r="AC122" s="263" t="s">
        <v>7275</v>
      </c>
      <c r="AD122" s="263" t="s">
        <v>7275</v>
      </c>
      <c r="AE122" s="263" t="s">
        <v>7275</v>
      </c>
      <c r="AF122" s="263" t="s">
        <v>7275</v>
      </c>
      <c r="AG122" s="263" t="s">
        <v>7275</v>
      </c>
      <c r="AH122" s="263" t="s">
        <v>7275</v>
      </c>
      <c r="AI122" s="263" t="s">
        <v>7275</v>
      </c>
      <c r="AJ122" s="263" t="s">
        <v>7275</v>
      </c>
      <c r="AK122" s="263" t="s">
        <v>7275</v>
      </c>
      <c r="AL122" s="263" t="s">
        <v>7275</v>
      </c>
      <c r="AM122" s="263" t="s">
        <v>7275</v>
      </c>
      <c r="AN122" s="263" t="s">
        <v>7275</v>
      </c>
      <c r="AO122" s="263" t="s">
        <v>7275</v>
      </c>
      <c r="AP122" s="263" t="s">
        <v>7275</v>
      </c>
      <c r="AQ122" s="263" t="s">
        <v>7275</v>
      </c>
      <c r="AR122" s="263" t="s">
        <v>7275</v>
      </c>
      <c r="AS122" s="263" t="s">
        <v>7275</v>
      </c>
      <c r="AT122" s="263" t="s">
        <v>7275</v>
      </c>
      <c r="AU122" s="263" t="s">
        <v>7275</v>
      </c>
      <c r="AV122" s="263" t="s">
        <v>7275</v>
      </c>
      <c r="AW122" s="263" t="s">
        <v>7275</v>
      </c>
      <c r="AX122" s="263" t="s">
        <v>7275</v>
      </c>
      <c r="AY122" s="263" t="s">
        <v>7275</v>
      </c>
      <c r="AZ122" s="263" t="s">
        <v>7275</v>
      </c>
      <c r="BA122" s="263" t="s">
        <v>7275</v>
      </c>
      <c r="BB122" s="263" t="s">
        <v>7275</v>
      </c>
      <c r="BC122" s="263" t="s">
        <v>7275</v>
      </c>
      <c r="BD122" s="263" t="s">
        <v>7275</v>
      </c>
      <c r="BE122" s="263" t="s">
        <v>7275</v>
      </c>
      <c r="BF122" s="263" t="s">
        <v>7275</v>
      </c>
      <c r="BG122" s="263" t="s">
        <v>7275</v>
      </c>
      <c r="BH122" s="263" t="s">
        <v>7275</v>
      </c>
      <c r="BI122" s="263" t="s">
        <v>7275</v>
      </c>
      <c r="BJ122" s="263" t="s">
        <v>7275</v>
      </c>
      <c r="BK122" s="263" t="s">
        <v>7275</v>
      </c>
      <c r="BL122" s="263" t="s">
        <v>7275</v>
      </c>
      <c r="BM122" s="263" t="s">
        <v>7275</v>
      </c>
      <c r="BN122" s="263" t="s">
        <v>7275</v>
      </c>
      <c r="BO122" s="263" t="s">
        <v>7275</v>
      </c>
      <c r="BP122" s="263" t="s">
        <v>7275</v>
      </c>
      <c r="BQ122" s="263" t="s">
        <v>7275</v>
      </c>
      <c r="BR122" s="263" t="s">
        <v>7275</v>
      </c>
      <c r="BS122" s="263" t="s">
        <v>7275</v>
      </c>
      <c r="BT122" s="263" t="s">
        <v>7275</v>
      </c>
      <c r="BU122" s="263" t="s">
        <v>7275</v>
      </c>
      <c r="BV122" s="263" t="s">
        <v>7275</v>
      </c>
      <c r="BW122" s="263" t="s">
        <v>7275</v>
      </c>
      <c r="BX122" s="263" t="s">
        <v>7275</v>
      </c>
      <c r="BY122" s="263" t="s">
        <v>7275</v>
      </c>
      <c r="BZ122" s="263" t="s">
        <v>7275</v>
      </c>
      <c r="CA122" s="263" t="s">
        <v>7275</v>
      </c>
      <c r="CB122" s="263" t="s">
        <v>7275</v>
      </c>
      <c r="CC122" s="263" t="s">
        <v>7275</v>
      </c>
      <c r="CD122" s="263" t="s">
        <v>7275</v>
      </c>
      <c r="CE122" s="263" t="s">
        <v>7275</v>
      </c>
      <c r="CF122" s="263" t="s">
        <v>7275</v>
      </c>
      <c r="CG122" s="263" t="s">
        <v>7275</v>
      </c>
      <c r="CH122" s="263" t="s">
        <v>7275</v>
      </c>
      <c r="CI122" s="263" t="s">
        <v>7275</v>
      </c>
      <c r="CJ122" s="263" t="s">
        <v>7275</v>
      </c>
      <c r="CK122" s="263" t="s">
        <v>7275</v>
      </c>
      <c r="CL122" s="263" t="s">
        <v>7275</v>
      </c>
      <c r="CM122" s="263" t="s">
        <v>7275</v>
      </c>
      <c r="CN122" s="263" t="s">
        <v>7275</v>
      </c>
      <c r="CO122" s="263" t="s">
        <v>7275</v>
      </c>
      <c r="CP122" s="263" t="s">
        <v>7275</v>
      </c>
      <c r="CQ122" s="263" t="str">
        <f>_xlfn.IFNA(VLOOKUP(C122,'INFORM Severity - hidden'!$C$5:$G$300,5,FALSE),"-")</f>
        <v>-</v>
      </c>
    </row>
    <row r="123" spans="1:95">
      <c r="C123" t="s">
        <v>7354</v>
      </c>
      <c r="D123" s="263" t="str">
        <f t="shared" si="1"/>
        <v>-</v>
      </c>
      <c r="E123" s="263" t="s">
        <v>7275</v>
      </c>
      <c r="F123" s="263" t="s">
        <v>7275</v>
      </c>
      <c r="G123" s="263" t="s">
        <v>7275</v>
      </c>
      <c r="H123" s="263" t="s">
        <v>7275</v>
      </c>
      <c r="I123" s="263" t="s">
        <v>7275</v>
      </c>
      <c r="J123" s="263" t="s">
        <v>7275</v>
      </c>
      <c r="K123" s="263" t="s">
        <v>7275</v>
      </c>
      <c r="L123" s="263" t="s">
        <v>7275</v>
      </c>
      <c r="M123" s="263" t="s">
        <v>7275</v>
      </c>
      <c r="N123" s="263" t="s">
        <v>7275</v>
      </c>
      <c r="O123" s="263" t="s">
        <v>7275</v>
      </c>
      <c r="P123" s="263" t="s">
        <v>7275</v>
      </c>
      <c r="Q123" s="263" t="s">
        <v>7275</v>
      </c>
      <c r="R123" s="263" t="s">
        <v>7275</v>
      </c>
      <c r="S123" s="263" t="s">
        <v>7275</v>
      </c>
      <c r="T123" s="263" t="s">
        <v>7275</v>
      </c>
      <c r="U123" s="263" t="s">
        <v>7275</v>
      </c>
      <c r="V123" s="263">
        <v>4.8</v>
      </c>
      <c r="W123" s="263">
        <v>5.0999999999999996</v>
      </c>
      <c r="X123" s="263">
        <v>5.2</v>
      </c>
      <c r="Y123" s="263">
        <v>5.2</v>
      </c>
      <c r="Z123" s="263">
        <v>5.3</v>
      </c>
      <c r="AA123" s="263">
        <v>5.3</v>
      </c>
      <c r="AB123" s="263">
        <v>5</v>
      </c>
      <c r="AC123" s="263" t="s">
        <v>7275</v>
      </c>
      <c r="AD123" s="263" t="s">
        <v>7275</v>
      </c>
      <c r="AE123" s="263" t="s">
        <v>7275</v>
      </c>
      <c r="AF123" s="263" t="s">
        <v>7275</v>
      </c>
      <c r="AG123" s="263" t="s">
        <v>7275</v>
      </c>
      <c r="AH123" s="263" t="s">
        <v>7275</v>
      </c>
      <c r="AI123" s="263" t="s">
        <v>7275</v>
      </c>
      <c r="AJ123" s="263" t="s">
        <v>7275</v>
      </c>
      <c r="AK123" s="263" t="s">
        <v>7275</v>
      </c>
      <c r="AL123" s="263" t="s">
        <v>7275</v>
      </c>
      <c r="AM123" s="263" t="s">
        <v>7275</v>
      </c>
      <c r="AN123" s="263" t="s">
        <v>7275</v>
      </c>
      <c r="AO123" s="263" t="s">
        <v>7275</v>
      </c>
      <c r="AP123" s="263" t="s">
        <v>7275</v>
      </c>
      <c r="AQ123" s="263" t="s">
        <v>7275</v>
      </c>
      <c r="AR123" s="263" t="s">
        <v>7275</v>
      </c>
      <c r="AS123" s="263" t="s">
        <v>7275</v>
      </c>
      <c r="AT123" s="263" t="s">
        <v>7275</v>
      </c>
      <c r="AU123" s="263" t="s">
        <v>7275</v>
      </c>
      <c r="AV123" s="263" t="s">
        <v>7275</v>
      </c>
      <c r="AW123" s="263" t="s">
        <v>7275</v>
      </c>
      <c r="AX123" s="263" t="s">
        <v>7275</v>
      </c>
      <c r="AY123" s="263" t="s">
        <v>7275</v>
      </c>
      <c r="AZ123" s="263" t="s">
        <v>7275</v>
      </c>
      <c r="BA123" s="263" t="s">
        <v>7275</v>
      </c>
      <c r="BB123" s="263" t="s">
        <v>7275</v>
      </c>
      <c r="BC123" s="263" t="s">
        <v>7275</v>
      </c>
      <c r="BD123" s="263" t="s">
        <v>7275</v>
      </c>
      <c r="BE123" s="263" t="s">
        <v>7275</v>
      </c>
      <c r="BF123" s="263" t="s">
        <v>7275</v>
      </c>
      <c r="BG123" s="263" t="s">
        <v>7275</v>
      </c>
      <c r="BH123" s="263" t="s">
        <v>7275</v>
      </c>
      <c r="BI123" s="263" t="s">
        <v>7275</v>
      </c>
      <c r="BJ123" s="263" t="s">
        <v>7275</v>
      </c>
      <c r="BK123" s="263" t="s">
        <v>7275</v>
      </c>
      <c r="BL123" s="263" t="s">
        <v>7275</v>
      </c>
      <c r="BM123" s="263" t="s">
        <v>7275</v>
      </c>
      <c r="BN123" s="263" t="s">
        <v>7275</v>
      </c>
      <c r="BO123" s="263" t="s">
        <v>7275</v>
      </c>
      <c r="BP123" s="263" t="s">
        <v>7275</v>
      </c>
      <c r="BQ123" s="263" t="s">
        <v>7275</v>
      </c>
      <c r="BR123" s="263" t="s">
        <v>7275</v>
      </c>
      <c r="BS123" s="263" t="s">
        <v>7275</v>
      </c>
      <c r="BT123" s="263" t="s">
        <v>7275</v>
      </c>
      <c r="BU123" s="263" t="s">
        <v>7275</v>
      </c>
      <c r="BV123" s="263" t="s">
        <v>7275</v>
      </c>
      <c r="BW123" s="263" t="s">
        <v>7275</v>
      </c>
      <c r="BX123" s="263" t="s">
        <v>7275</v>
      </c>
      <c r="BY123" s="263" t="s">
        <v>7275</v>
      </c>
      <c r="BZ123" s="263" t="s">
        <v>7275</v>
      </c>
      <c r="CA123" s="263" t="s">
        <v>7275</v>
      </c>
      <c r="CB123" s="263" t="s">
        <v>7275</v>
      </c>
      <c r="CC123" s="263" t="s">
        <v>7275</v>
      </c>
      <c r="CD123" s="263" t="s">
        <v>7275</v>
      </c>
      <c r="CE123" s="263" t="s">
        <v>7275</v>
      </c>
      <c r="CF123" s="263" t="s">
        <v>7275</v>
      </c>
      <c r="CG123" s="263" t="s">
        <v>7275</v>
      </c>
      <c r="CH123" s="263" t="s">
        <v>7275</v>
      </c>
      <c r="CI123" s="263" t="s">
        <v>7275</v>
      </c>
      <c r="CJ123" s="263" t="s">
        <v>7275</v>
      </c>
      <c r="CK123" s="263" t="s">
        <v>7275</v>
      </c>
      <c r="CL123" s="263" t="s">
        <v>7275</v>
      </c>
      <c r="CM123" s="263" t="s">
        <v>7275</v>
      </c>
      <c r="CN123" s="263" t="s">
        <v>7275</v>
      </c>
      <c r="CO123" s="263" t="s">
        <v>7275</v>
      </c>
      <c r="CP123" s="263" t="s">
        <v>7275</v>
      </c>
      <c r="CQ123" s="263" t="str">
        <f>_xlfn.IFNA(VLOOKUP(C123,'INFORM Severity - hidden'!$C$5:$G$300,5,FALSE),"-")</f>
        <v>-</v>
      </c>
    </row>
    <row r="124" spans="1:95">
      <c r="C124" t="s">
        <v>7355</v>
      </c>
      <c r="D124" s="263" t="str">
        <f t="shared" si="1"/>
        <v>-</v>
      </c>
      <c r="E124" s="263" t="s">
        <v>7275</v>
      </c>
      <c r="F124" s="263" t="s">
        <v>7275</v>
      </c>
      <c r="G124" s="263" t="s">
        <v>7275</v>
      </c>
      <c r="H124" s="263" t="s">
        <v>7275</v>
      </c>
      <c r="I124" s="263" t="s">
        <v>7275</v>
      </c>
      <c r="J124" s="263" t="s">
        <v>7275</v>
      </c>
      <c r="K124" s="263" t="s">
        <v>7275</v>
      </c>
      <c r="L124" s="263" t="s">
        <v>7275</v>
      </c>
      <c r="M124" s="263" t="s">
        <v>7275</v>
      </c>
      <c r="N124" s="263" t="s">
        <v>7275</v>
      </c>
      <c r="O124" s="263" t="s">
        <v>7275</v>
      </c>
      <c r="P124" s="263" t="s">
        <v>7275</v>
      </c>
      <c r="Q124" s="263" t="s">
        <v>7275</v>
      </c>
      <c r="R124" s="263" t="s">
        <v>7275</v>
      </c>
      <c r="S124" s="263" t="s">
        <v>7275</v>
      </c>
      <c r="T124" s="263" t="s">
        <v>7275</v>
      </c>
      <c r="U124" s="263" t="s">
        <v>7275</v>
      </c>
      <c r="V124" s="263" t="s">
        <v>7275</v>
      </c>
      <c r="W124" s="263">
        <v>5.7</v>
      </c>
      <c r="X124" s="263" t="s">
        <v>7275</v>
      </c>
      <c r="Y124" s="263" t="s">
        <v>7275</v>
      </c>
      <c r="Z124" s="263" t="s">
        <v>7275</v>
      </c>
      <c r="AA124" s="263" t="s">
        <v>7275</v>
      </c>
      <c r="AB124" s="263" t="s">
        <v>7275</v>
      </c>
      <c r="AC124" s="263" t="s">
        <v>7275</v>
      </c>
      <c r="AD124" s="263" t="s">
        <v>7275</v>
      </c>
      <c r="AE124" s="263" t="s">
        <v>7275</v>
      </c>
      <c r="AF124" s="263" t="s">
        <v>7275</v>
      </c>
      <c r="AG124" s="263" t="s">
        <v>7275</v>
      </c>
      <c r="AH124" s="263" t="s">
        <v>7275</v>
      </c>
      <c r="AI124" s="263" t="s">
        <v>7275</v>
      </c>
      <c r="AJ124" s="263" t="s">
        <v>7275</v>
      </c>
      <c r="AK124" s="263" t="s">
        <v>7275</v>
      </c>
      <c r="AL124" s="263" t="s">
        <v>7275</v>
      </c>
      <c r="AM124" s="263" t="s">
        <v>7275</v>
      </c>
      <c r="AN124" s="263" t="s">
        <v>7275</v>
      </c>
      <c r="AO124" s="263" t="s">
        <v>7275</v>
      </c>
      <c r="AP124" s="263" t="s">
        <v>7275</v>
      </c>
      <c r="AQ124" s="263" t="s">
        <v>7275</v>
      </c>
      <c r="AR124" s="263" t="s">
        <v>7275</v>
      </c>
      <c r="AS124" s="263" t="s">
        <v>7275</v>
      </c>
      <c r="AT124" s="263" t="s">
        <v>7275</v>
      </c>
      <c r="AU124" s="263" t="s">
        <v>7275</v>
      </c>
      <c r="AV124" s="263" t="s">
        <v>7275</v>
      </c>
      <c r="AW124" s="263" t="s">
        <v>7275</v>
      </c>
      <c r="AX124" s="263" t="s">
        <v>7275</v>
      </c>
      <c r="AY124" s="263" t="s">
        <v>7275</v>
      </c>
      <c r="AZ124" s="263" t="s">
        <v>7275</v>
      </c>
      <c r="BA124" s="263" t="s">
        <v>7275</v>
      </c>
      <c r="BB124" s="263" t="s">
        <v>7275</v>
      </c>
      <c r="BC124" s="263" t="s">
        <v>7275</v>
      </c>
      <c r="BD124" s="263" t="s">
        <v>7275</v>
      </c>
      <c r="BE124" s="263" t="s">
        <v>7275</v>
      </c>
      <c r="BF124" s="263" t="s">
        <v>7275</v>
      </c>
      <c r="BG124" s="263" t="s">
        <v>7275</v>
      </c>
      <c r="BH124" s="263" t="s">
        <v>7275</v>
      </c>
      <c r="BI124" s="263" t="s">
        <v>7275</v>
      </c>
      <c r="BJ124" s="263" t="s">
        <v>7275</v>
      </c>
      <c r="BK124" s="263" t="s">
        <v>7275</v>
      </c>
      <c r="BL124" s="263" t="s">
        <v>7275</v>
      </c>
      <c r="BM124" s="263" t="s">
        <v>7275</v>
      </c>
      <c r="BN124" s="263" t="s">
        <v>7275</v>
      </c>
      <c r="BO124" s="263" t="s">
        <v>7275</v>
      </c>
      <c r="BP124" s="263" t="s">
        <v>7275</v>
      </c>
      <c r="BQ124" s="263" t="s">
        <v>7275</v>
      </c>
      <c r="BR124" s="263" t="s">
        <v>7275</v>
      </c>
      <c r="BS124" s="263" t="s">
        <v>7275</v>
      </c>
      <c r="BT124" s="263" t="s">
        <v>7275</v>
      </c>
      <c r="BU124" s="263" t="s">
        <v>7275</v>
      </c>
      <c r="BV124" s="263" t="s">
        <v>7275</v>
      </c>
      <c r="BW124" s="263" t="s">
        <v>7275</v>
      </c>
      <c r="BX124" s="263" t="s">
        <v>7275</v>
      </c>
      <c r="BY124" s="263" t="s">
        <v>7275</v>
      </c>
      <c r="BZ124" s="263" t="s">
        <v>7275</v>
      </c>
      <c r="CA124" s="263" t="s">
        <v>7275</v>
      </c>
      <c r="CB124" s="263" t="s">
        <v>7275</v>
      </c>
      <c r="CC124" s="263" t="s">
        <v>7275</v>
      </c>
      <c r="CD124" s="263" t="s">
        <v>7275</v>
      </c>
      <c r="CE124" s="263" t="s">
        <v>7275</v>
      </c>
      <c r="CF124" s="263" t="s">
        <v>7275</v>
      </c>
      <c r="CG124" s="263" t="s">
        <v>7275</v>
      </c>
      <c r="CH124" s="263" t="s">
        <v>7275</v>
      </c>
      <c r="CI124" s="263" t="s">
        <v>7275</v>
      </c>
      <c r="CJ124" s="263" t="s">
        <v>7275</v>
      </c>
      <c r="CK124" s="263" t="s">
        <v>7275</v>
      </c>
      <c r="CL124" s="263" t="s">
        <v>7275</v>
      </c>
      <c r="CM124" s="263" t="s">
        <v>7275</v>
      </c>
      <c r="CN124" s="263" t="s">
        <v>7275</v>
      </c>
      <c r="CO124" s="263" t="s">
        <v>7275</v>
      </c>
      <c r="CP124" s="263" t="s">
        <v>7275</v>
      </c>
      <c r="CQ124" s="263" t="str">
        <f>_xlfn.IFNA(VLOOKUP(C124,'INFORM Severity - hidden'!$C$5:$G$300,5,FALSE),"-")</f>
        <v>-</v>
      </c>
    </row>
    <row r="125" spans="1:95">
      <c r="C125" t="s">
        <v>7356</v>
      </c>
      <c r="D125" s="263" t="str">
        <f t="shared" si="1"/>
        <v>-</v>
      </c>
      <c r="E125" s="263" t="s">
        <v>7275</v>
      </c>
      <c r="F125" s="263" t="s">
        <v>7275</v>
      </c>
      <c r="G125" s="263" t="s">
        <v>7275</v>
      </c>
      <c r="H125" s="263" t="s">
        <v>7275</v>
      </c>
      <c r="I125" s="263" t="s">
        <v>7275</v>
      </c>
      <c r="J125" s="263" t="s">
        <v>7275</v>
      </c>
      <c r="K125" s="263" t="s">
        <v>7275</v>
      </c>
      <c r="L125" s="263" t="s">
        <v>7275</v>
      </c>
      <c r="M125" s="263" t="s">
        <v>7275</v>
      </c>
      <c r="N125" s="263" t="s">
        <v>7275</v>
      </c>
      <c r="O125" s="263" t="s">
        <v>7275</v>
      </c>
      <c r="P125" s="263" t="s">
        <v>7275</v>
      </c>
      <c r="Q125" s="263" t="s">
        <v>7275</v>
      </c>
      <c r="R125" s="263" t="s">
        <v>7275</v>
      </c>
      <c r="S125" s="263" t="s">
        <v>7275</v>
      </c>
      <c r="T125" s="263" t="s">
        <v>7275</v>
      </c>
      <c r="U125" s="263" t="s">
        <v>7275</v>
      </c>
      <c r="V125" s="263" t="s">
        <v>7275</v>
      </c>
      <c r="W125" s="263" t="s">
        <v>7275</v>
      </c>
      <c r="X125" s="263" t="s">
        <v>7275</v>
      </c>
      <c r="Y125" s="263">
        <v>5.6</v>
      </c>
      <c r="Z125" s="263">
        <v>5.5</v>
      </c>
      <c r="AA125" s="263">
        <v>5.4</v>
      </c>
      <c r="AB125" s="263" t="s">
        <v>7275</v>
      </c>
      <c r="AC125" s="263" t="s">
        <v>7275</v>
      </c>
      <c r="AD125" s="263" t="s">
        <v>7275</v>
      </c>
      <c r="AE125" s="263" t="s">
        <v>7275</v>
      </c>
      <c r="AF125" s="263" t="s">
        <v>7275</v>
      </c>
      <c r="AG125" s="263" t="s">
        <v>7275</v>
      </c>
      <c r="AH125" s="263" t="s">
        <v>7275</v>
      </c>
      <c r="AI125" s="263" t="s">
        <v>7275</v>
      </c>
      <c r="AJ125" s="263" t="s">
        <v>7275</v>
      </c>
      <c r="AK125" s="263" t="s">
        <v>7275</v>
      </c>
      <c r="AL125" s="263" t="s">
        <v>7275</v>
      </c>
      <c r="AM125" s="263" t="s">
        <v>7275</v>
      </c>
      <c r="AN125" s="263" t="s">
        <v>7275</v>
      </c>
      <c r="AO125" s="263" t="s">
        <v>7275</v>
      </c>
      <c r="AP125" s="263" t="s">
        <v>7275</v>
      </c>
      <c r="AQ125" s="263" t="s">
        <v>7275</v>
      </c>
      <c r="AR125" s="263" t="s">
        <v>7275</v>
      </c>
      <c r="AS125" s="263" t="s">
        <v>7275</v>
      </c>
      <c r="AT125" s="263" t="s">
        <v>7275</v>
      </c>
      <c r="AU125" s="263" t="s">
        <v>7275</v>
      </c>
      <c r="AV125" s="263" t="s">
        <v>7275</v>
      </c>
      <c r="AW125" s="263" t="s">
        <v>7275</v>
      </c>
      <c r="AX125" s="263" t="s">
        <v>7275</v>
      </c>
      <c r="AY125" s="263" t="s">
        <v>7275</v>
      </c>
      <c r="AZ125" s="263" t="s">
        <v>7275</v>
      </c>
      <c r="BA125" s="263" t="s">
        <v>7275</v>
      </c>
      <c r="BB125" s="263" t="s">
        <v>7275</v>
      </c>
      <c r="BC125" s="263" t="s">
        <v>7275</v>
      </c>
      <c r="BD125" s="263" t="s">
        <v>7275</v>
      </c>
      <c r="BE125" s="263" t="s">
        <v>7275</v>
      </c>
      <c r="BF125" s="263" t="s">
        <v>7275</v>
      </c>
      <c r="BG125" s="263" t="s">
        <v>7275</v>
      </c>
      <c r="BH125" s="263" t="s">
        <v>7275</v>
      </c>
      <c r="BI125" s="263" t="s">
        <v>7275</v>
      </c>
      <c r="BJ125" s="263" t="s">
        <v>7275</v>
      </c>
      <c r="BK125" s="263" t="s">
        <v>7275</v>
      </c>
      <c r="BL125" s="263" t="s">
        <v>7275</v>
      </c>
      <c r="BM125" s="263" t="s">
        <v>7275</v>
      </c>
      <c r="BN125" s="263" t="s">
        <v>7275</v>
      </c>
      <c r="BO125" s="263" t="s">
        <v>7275</v>
      </c>
      <c r="BP125" s="263" t="s">
        <v>7275</v>
      </c>
      <c r="BQ125" s="263" t="s">
        <v>7275</v>
      </c>
      <c r="BR125" s="263" t="s">
        <v>7275</v>
      </c>
      <c r="BS125" s="263" t="s">
        <v>7275</v>
      </c>
      <c r="BT125" s="263" t="s">
        <v>7275</v>
      </c>
      <c r="BU125" s="263" t="s">
        <v>7275</v>
      </c>
      <c r="BV125" s="263" t="s">
        <v>7275</v>
      </c>
      <c r="BW125" s="263" t="s">
        <v>7275</v>
      </c>
      <c r="BX125" s="263" t="s">
        <v>7275</v>
      </c>
      <c r="BY125" s="263" t="s">
        <v>7275</v>
      </c>
      <c r="BZ125" s="263" t="s">
        <v>7275</v>
      </c>
      <c r="CA125" s="263" t="s">
        <v>7275</v>
      </c>
      <c r="CB125" s="263" t="s">
        <v>7275</v>
      </c>
      <c r="CC125" s="263" t="s">
        <v>7275</v>
      </c>
      <c r="CD125" s="263" t="s">
        <v>7275</v>
      </c>
      <c r="CE125" s="263" t="s">
        <v>7275</v>
      </c>
      <c r="CF125" s="263" t="s">
        <v>7275</v>
      </c>
      <c r="CG125" s="263" t="s">
        <v>7275</v>
      </c>
      <c r="CH125" s="263" t="s">
        <v>7275</v>
      </c>
      <c r="CI125" s="263" t="s">
        <v>7275</v>
      </c>
      <c r="CJ125" s="263" t="s">
        <v>7275</v>
      </c>
      <c r="CK125" s="263" t="s">
        <v>7275</v>
      </c>
      <c r="CL125" s="263" t="s">
        <v>7275</v>
      </c>
      <c r="CM125" s="263" t="s">
        <v>7275</v>
      </c>
      <c r="CN125" s="263" t="s">
        <v>7275</v>
      </c>
      <c r="CO125" s="263" t="s">
        <v>7275</v>
      </c>
      <c r="CP125" s="263" t="s">
        <v>7275</v>
      </c>
      <c r="CQ125" s="263" t="str">
        <f>_xlfn.IFNA(VLOOKUP(C125,'INFORM Severity - hidden'!$C$5:$G$300,5,FALSE),"-")</f>
        <v>-</v>
      </c>
    </row>
    <row r="126" spans="1:95">
      <c r="C126" t="s">
        <v>7357</v>
      </c>
      <c r="D126" s="263" t="str">
        <f t="shared" si="1"/>
        <v>-</v>
      </c>
      <c r="E126" s="263" t="s">
        <v>7275</v>
      </c>
      <c r="F126" s="263" t="s">
        <v>7275</v>
      </c>
      <c r="G126" s="263" t="s">
        <v>7275</v>
      </c>
      <c r="H126" s="263" t="s">
        <v>7275</v>
      </c>
      <c r="I126" s="263" t="s">
        <v>7275</v>
      </c>
      <c r="J126" s="263" t="s">
        <v>7275</v>
      </c>
      <c r="K126" s="263" t="s">
        <v>7275</v>
      </c>
      <c r="L126" s="263" t="s">
        <v>7275</v>
      </c>
      <c r="M126" s="263" t="s">
        <v>7275</v>
      </c>
      <c r="N126" s="263" t="s">
        <v>7275</v>
      </c>
      <c r="O126" s="263" t="s">
        <v>7275</v>
      </c>
      <c r="P126" s="263" t="s">
        <v>7275</v>
      </c>
      <c r="Q126" s="263" t="s">
        <v>7275</v>
      </c>
      <c r="R126" s="263" t="s">
        <v>7275</v>
      </c>
      <c r="S126" s="263" t="s">
        <v>7275</v>
      </c>
      <c r="T126" s="263" t="s">
        <v>7275</v>
      </c>
      <c r="U126" s="263" t="s">
        <v>7275</v>
      </c>
      <c r="V126" s="263" t="s">
        <v>7275</v>
      </c>
      <c r="W126" s="263" t="s">
        <v>7275</v>
      </c>
      <c r="X126" s="263" t="s">
        <v>7275</v>
      </c>
      <c r="Y126" s="263" t="s">
        <v>7275</v>
      </c>
      <c r="Z126" s="263" t="s">
        <v>7275</v>
      </c>
      <c r="AA126" s="263" t="s">
        <v>7275</v>
      </c>
      <c r="AB126" s="263" t="s">
        <v>7275</v>
      </c>
      <c r="AC126" s="263" t="s">
        <v>7275</v>
      </c>
      <c r="AD126" s="263" t="s">
        <v>7275</v>
      </c>
      <c r="AE126" s="263" t="s">
        <v>7275</v>
      </c>
      <c r="AF126" s="263" t="s">
        <v>7275</v>
      </c>
      <c r="AG126" s="263" t="s">
        <v>7275</v>
      </c>
      <c r="AH126" s="263" t="s">
        <v>7275</v>
      </c>
      <c r="AI126" s="263" t="s">
        <v>7275</v>
      </c>
      <c r="AJ126" s="263" t="s">
        <v>7275</v>
      </c>
      <c r="AK126" s="263" t="s">
        <v>7275</v>
      </c>
      <c r="AL126" s="263" t="s">
        <v>7275</v>
      </c>
      <c r="AM126" s="263" t="s">
        <v>7275</v>
      </c>
      <c r="AN126" s="263" t="s">
        <v>7275</v>
      </c>
      <c r="AO126" s="263" t="s">
        <v>7275</v>
      </c>
      <c r="AP126" s="263" t="s">
        <v>7275</v>
      </c>
      <c r="AQ126" s="263" t="s">
        <v>7275</v>
      </c>
      <c r="AR126" s="263" t="s">
        <v>7275</v>
      </c>
      <c r="AS126" s="263" t="s">
        <v>7275</v>
      </c>
      <c r="AT126" s="263" t="s">
        <v>7275</v>
      </c>
      <c r="AU126" s="263" t="s">
        <v>7275</v>
      </c>
      <c r="AV126" s="263" t="s">
        <v>7275</v>
      </c>
      <c r="AW126" s="263" t="s">
        <v>7275</v>
      </c>
      <c r="AX126" s="263" t="s">
        <v>7275</v>
      </c>
      <c r="AY126" s="263" t="s">
        <v>7275</v>
      </c>
      <c r="AZ126" s="263" t="s">
        <v>7275</v>
      </c>
      <c r="BA126" s="263" t="s">
        <v>7275</v>
      </c>
      <c r="BB126" s="263" t="s">
        <v>7275</v>
      </c>
      <c r="BC126" s="263" t="s">
        <v>7275</v>
      </c>
      <c r="BD126" s="263" t="s">
        <v>7275</v>
      </c>
      <c r="BE126" s="263" t="s">
        <v>7275</v>
      </c>
      <c r="BF126" s="263" t="s">
        <v>7275</v>
      </c>
      <c r="BG126" s="263" t="s">
        <v>7275</v>
      </c>
      <c r="BH126" s="263" t="s">
        <v>7275</v>
      </c>
      <c r="BI126" s="263" t="s">
        <v>7275</v>
      </c>
      <c r="BJ126" s="263" t="s">
        <v>7275</v>
      </c>
      <c r="BK126" s="263" t="s">
        <v>7275</v>
      </c>
      <c r="BL126" s="263" t="s">
        <v>7275</v>
      </c>
      <c r="BM126" s="263" t="s">
        <v>7275</v>
      </c>
      <c r="BN126" s="263" t="s">
        <v>7275</v>
      </c>
      <c r="BO126" s="263" t="s">
        <v>7275</v>
      </c>
      <c r="BP126" s="263" t="s">
        <v>7275</v>
      </c>
      <c r="BQ126" s="263" t="s">
        <v>7275</v>
      </c>
      <c r="BR126" s="263" t="s">
        <v>7275</v>
      </c>
      <c r="BS126" s="263" t="s">
        <v>7275</v>
      </c>
      <c r="BT126" s="263" t="s">
        <v>7275</v>
      </c>
      <c r="BU126" s="263">
        <v>4.5</v>
      </c>
      <c r="BV126" s="263">
        <v>4.5</v>
      </c>
      <c r="BW126" s="263">
        <v>4.4000000000000004</v>
      </c>
      <c r="BX126" s="263">
        <v>4.4000000000000004</v>
      </c>
      <c r="BY126" s="263">
        <v>4.4000000000000004</v>
      </c>
      <c r="BZ126" s="263">
        <v>4.4000000000000004</v>
      </c>
      <c r="CA126" s="263" t="s">
        <v>7275</v>
      </c>
      <c r="CB126" s="263" t="s">
        <v>7275</v>
      </c>
      <c r="CC126" s="263" t="s">
        <v>7275</v>
      </c>
      <c r="CD126" s="263" t="s">
        <v>7275</v>
      </c>
      <c r="CE126" s="263" t="s">
        <v>7275</v>
      </c>
      <c r="CF126" s="263" t="s">
        <v>7275</v>
      </c>
      <c r="CG126" s="263" t="s">
        <v>7275</v>
      </c>
      <c r="CH126" s="263" t="s">
        <v>7275</v>
      </c>
      <c r="CI126" s="263" t="s">
        <v>7275</v>
      </c>
      <c r="CJ126" s="263" t="s">
        <v>7275</v>
      </c>
      <c r="CK126" s="263" t="s">
        <v>7275</v>
      </c>
      <c r="CL126" s="263" t="s">
        <v>7275</v>
      </c>
      <c r="CM126" s="263" t="s">
        <v>7275</v>
      </c>
      <c r="CN126" s="263" t="s">
        <v>7275</v>
      </c>
      <c r="CO126" s="263" t="s">
        <v>7275</v>
      </c>
      <c r="CP126" s="263" t="s">
        <v>7275</v>
      </c>
      <c r="CQ126" s="263" t="str">
        <f>_xlfn.IFNA(VLOOKUP(C126,'INFORM Severity - hidden'!$C$5:$G$300,5,FALSE),"-")</f>
        <v>-</v>
      </c>
    </row>
    <row r="127" spans="1:95">
      <c r="C127" t="s">
        <v>7358</v>
      </c>
      <c r="D127" s="263" t="str">
        <f t="shared" si="1"/>
        <v>-</v>
      </c>
      <c r="E127" s="263" t="s">
        <v>7275</v>
      </c>
      <c r="F127" s="263" t="s">
        <v>7275</v>
      </c>
      <c r="G127" s="263" t="s">
        <v>7275</v>
      </c>
      <c r="H127" s="263" t="s">
        <v>7275</v>
      </c>
      <c r="I127" s="263" t="s">
        <v>7275</v>
      </c>
      <c r="J127" s="263" t="s">
        <v>7275</v>
      </c>
      <c r="K127" s="263" t="s">
        <v>7275</v>
      </c>
      <c r="L127" s="263" t="s">
        <v>7275</v>
      </c>
      <c r="M127" s="263" t="s">
        <v>7275</v>
      </c>
      <c r="N127" s="263" t="s">
        <v>7275</v>
      </c>
      <c r="O127" s="263" t="s">
        <v>7275</v>
      </c>
      <c r="P127" s="263" t="s">
        <v>7275</v>
      </c>
      <c r="Q127" s="263" t="s">
        <v>7275</v>
      </c>
      <c r="R127" s="263" t="s">
        <v>7275</v>
      </c>
      <c r="S127" s="263" t="s">
        <v>7275</v>
      </c>
      <c r="T127" s="263" t="s">
        <v>7275</v>
      </c>
      <c r="U127" s="263" t="s">
        <v>7275</v>
      </c>
      <c r="V127" s="263" t="s">
        <v>7275</v>
      </c>
      <c r="W127" s="263" t="s">
        <v>7275</v>
      </c>
      <c r="X127" s="263" t="s">
        <v>7275</v>
      </c>
      <c r="Y127" s="263" t="s">
        <v>7275</v>
      </c>
      <c r="Z127" s="263" t="s">
        <v>7275</v>
      </c>
      <c r="AA127" s="263" t="s">
        <v>7275</v>
      </c>
      <c r="AB127" s="263" t="s">
        <v>7275</v>
      </c>
      <c r="AC127" s="263" t="s">
        <v>7275</v>
      </c>
      <c r="AD127" s="263" t="s">
        <v>7275</v>
      </c>
      <c r="AE127" s="263" t="s">
        <v>7275</v>
      </c>
      <c r="AF127" s="263" t="s">
        <v>7275</v>
      </c>
      <c r="AG127" s="263" t="s">
        <v>7275</v>
      </c>
      <c r="AH127" s="263" t="s">
        <v>7275</v>
      </c>
      <c r="AI127" s="263" t="s">
        <v>7275</v>
      </c>
      <c r="AJ127" s="263" t="s">
        <v>7275</v>
      </c>
      <c r="AK127" s="263" t="s">
        <v>7275</v>
      </c>
      <c r="AL127" s="263" t="s">
        <v>7275</v>
      </c>
      <c r="AM127" s="263" t="s">
        <v>7275</v>
      </c>
      <c r="AN127" s="263" t="s">
        <v>7275</v>
      </c>
      <c r="AO127" s="263" t="s">
        <v>7275</v>
      </c>
      <c r="AP127" s="263" t="s">
        <v>7275</v>
      </c>
      <c r="AQ127" s="263" t="s">
        <v>7275</v>
      </c>
      <c r="AR127" s="263" t="s">
        <v>7275</v>
      </c>
      <c r="AS127" s="263" t="s">
        <v>7275</v>
      </c>
      <c r="AT127" s="263" t="s">
        <v>7275</v>
      </c>
      <c r="AU127" s="263" t="s">
        <v>7275</v>
      </c>
      <c r="AV127" s="263" t="s">
        <v>7275</v>
      </c>
      <c r="AW127" s="263" t="s">
        <v>7275</v>
      </c>
      <c r="AX127" s="263" t="s">
        <v>7275</v>
      </c>
      <c r="AY127" s="263" t="s">
        <v>7275</v>
      </c>
      <c r="AZ127" s="263" t="s">
        <v>7275</v>
      </c>
      <c r="BA127" s="263" t="s">
        <v>7275</v>
      </c>
      <c r="BB127" s="263" t="s">
        <v>7275</v>
      </c>
      <c r="BC127" s="263" t="s">
        <v>7275</v>
      </c>
      <c r="BD127" s="263" t="s">
        <v>7275</v>
      </c>
      <c r="BE127" s="263" t="s">
        <v>7275</v>
      </c>
      <c r="BF127" s="263" t="s">
        <v>7275</v>
      </c>
      <c r="BG127" s="263" t="s">
        <v>7275</v>
      </c>
      <c r="BH127" s="263" t="s">
        <v>7275</v>
      </c>
      <c r="BI127" s="263" t="s">
        <v>7275</v>
      </c>
      <c r="BJ127" s="263" t="s">
        <v>7275</v>
      </c>
      <c r="BK127" s="263" t="s">
        <v>7275</v>
      </c>
      <c r="BL127" s="263" t="s">
        <v>7275</v>
      </c>
      <c r="BM127" s="263" t="s">
        <v>7275</v>
      </c>
      <c r="BN127" s="263" t="s">
        <v>7275</v>
      </c>
      <c r="BO127" s="263" t="s">
        <v>7275</v>
      </c>
      <c r="BP127" s="263" t="s">
        <v>7275</v>
      </c>
      <c r="BQ127" s="263" t="s">
        <v>7275</v>
      </c>
      <c r="BR127" s="263" t="s">
        <v>7275</v>
      </c>
      <c r="BS127" s="263" t="s">
        <v>7275</v>
      </c>
      <c r="BT127" s="263" t="s">
        <v>7275</v>
      </c>
      <c r="BU127" s="263" t="s">
        <v>7275</v>
      </c>
      <c r="BV127" s="263" t="s">
        <v>7275</v>
      </c>
      <c r="BW127" s="263" t="s">
        <v>7275</v>
      </c>
      <c r="BX127" s="263" t="s">
        <v>7275</v>
      </c>
      <c r="BY127" s="263" t="s">
        <v>7275</v>
      </c>
      <c r="BZ127" s="263" t="s">
        <v>7275</v>
      </c>
      <c r="CA127" s="263" t="s">
        <v>7275</v>
      </c>
      <c r="CB127" s="263" t="s">
        <v>7275</v>
      </c>
      <c r="CC127" s="263" t="s">
        <v>7275</v>
      </c>
      <c r="CD127" s="263">
        <v>4.4000000000000004</v>
      </c>
      <c r="CE127" s="263">
        <v>4.5</v>
      </c>
      <c r="CF127" s="263">
        <v>4.5999999999999996</v>
      </c>
      <c r="CG127" s="263">
        <v>4.8</v>
      </c>
      <c r="CH127" s="263">
        <v>5.0999999999999996</v>
      </c>
      <c r="CI127" s="263">
        <v>5.2</v>
      </c>
      <c r="CJ127" s="263">
        <v>5.2</v>
      </c>
      <c r="CK127" s="263">
        <v>5.2</v>
      </c>
      <c r="CL127" s="263" t="s">
        <v>7275</v>
      </c>
      <c r="CM127" s="263" t="s">
        <v>7275</v>
      </c>
      <c r="CN127" s="263" t="s">
        <v>7275</v>
      </c>
      <c r="CO127" s="263" t="s">
        <v>7275</v>
      </c>
      <c r="CP127" s="263" t="s">
        <v>7275</v>
      </c>
      <c r="CQ127" s="263" t="str">
        <f>_xlfn.IFNA(VLOOKUP(C127,'INFORM Severity - hidden'!$C$5:$G$300,5,FALSE),"-")</f>
        <v>-</v>
      </c>
    </row>
    <row r="128" spans="1:95">
      <c r="A128" t="s">
        <v>182</v>
      </c>
      <c r="B128" t="s">
        <v>180</v>
      </c>
      <c r="C128" t="s">
        <v>181</v>
      </c>
      <c r="D128" s="263" t="str">
        <f t="shared" si="1"/>
        <v>Increasing</v>
      </c>
      <c r="E128" s="263" t="s">
        <v>7275</v>
      </c>
      <c r="F128" s="263" t="s">
        <v>7275</v>
      </c>
      <c r="G128" s="263" t="s">
        <v>7275</v>
      </c>
      <c r="H128" s="263" t="s">
        <v>7275</v>
      </c>
      <c r="I128" s="263" t="s">
        <v>7275</v>
      </c>
      <c r="J128" s="263" t="s">
        <v>7275</v>
      </c>
      <c r="K128" s="263" t="s">
        <v>7275</v>
      </c>
      <c r="L128" s="263" t="s">
        <v>7275</v>
      </c>
      <c r="M128" s="263" t="s">
        <v>7275</v>
      </c>
      <c r="N128" s="263" t="s">
        <v>7275</v>
      </c>
      <c r="O128" s="263" t="s">
        <v>7275</v>
      </c>
      <c r="P128" s="263" t="s">
        <v>7275</v>
      </c>
      <c r="Q128" s="263" t="s">
        <v>7275</v>
      </c>
      <c r="R128" s="263" t="s">
        <v>7275</v>
      </c>
      <c r="S128" s="263" t="s">
        <v>7275</v>
      </c>
      <c r="T128" s="263" t="s">
        <v>7275</v>
      </c>
      <c r="U128" s="263" t="s">
        <v>7275</v>
      </c>
      <c r="V128" s="263" t="s">
        <v>7275</v>
      </c>
      <c r="W128" s="263" t="s">
        <v>7275</v>
      </c>
      <c r="X128" s="263" t="s">
        <v>7275</v>
      </c>
      <c r="Y128" s="263" t="s">
        <v>7275</v>
      </c>
      <c r="Z128" s="263" t="s">
        <v>7275</v>
      </c>
      <c r="AA128" s="263" t="s">
        <v>7275</v>
      </c>
      <c r="AB128" s="263" t="s">
        <v>7275</v>
      </c>
      <c r="AC128" s="263" t="s">
        <v>7275</v>
      </c>
      <c r="AD128" s="263" t="s">
        <v>7275</v>
      </c>
      <c r="AE128" s="263" t="s">
        <v>7275</v>
      </c>
      <c r="AF128" s="263" t="s">
        <v>7275</v>
      </c>
      <c r="AG128" s="263" t="s">
        <v>7275</v>
      </c>
      <c r="AH128" s="263" t="s">
        <v>7275</v>
      </c>
      <c r="AI128" s="263" t="s">
        <v>7275</v>
      </c>
      <c r="AJ128" s="263" t="s">
        <v>7275</v>
      </c>
      <c r="AK128" s="263" t="s">
        <v>7275</v>
      </c>
      <c r="AL128" s="263" t="s">
        <v>7275</v>
      </c>
      <c r="AM128" s="263" t="s">
        <v>7275</v>
      </c>
      <c r="AN128" s="263" t="s">
        <v>7275</v>
      </c>
      <c r="AO128" s="263" t="s">
        <v>7275</v>
      </c>
      <c r="AP128" s="263" t="s">
        <v>7275</v>
      </c>
      <c r="AQ128" s="263" t="s">
        <v>7275</v>
      </c>
      <c r="AR128" s="263" t="s">
        <v>7275</v>
      </c>
      <c r="AS128" s="263" t="s">
        <v>7275</v>
      </c>
      <c r="AT128" s="263" t="s">
        <v>7275</v>
      </c>
      <c r="AU128" s="263" t="s">
        <v>7275</v>
      </c>
      <c r="AV128" s="263" t="s">
        <v>7275</v>
      </c>
      <c r="AW128" s="263" t="s">
        <v>7275</v>
      </c>
      <c r="AX128" s="263" t="s">
        <v>7275</v>
      </c>
      <c r="AY128" s="263" t="s">
        <v>7275</v>
      </c>
      <c r="AZ128" s="263" t="s">
        <v>7275</v>
      </c>
      <c r="BA128" s="263" t="s">
        <v>7275</v>
      </c>
      <c r="BB128" s="263" t="s">
        <v>7275</v>
      </c>
      <c r="BC128" s="263" t="s">
        <v>7275</v>
      </c>
      <c r="BD128" s="263" t="s">
        <v>7275</v>
      </c>
      <c r="BE128" s="263" t="s">
        <v>7275</v>
      </c>
      <c r="BF128" s="263" t="s">
        <v>7275</v>
      </c>
      <c r="BG128" s="263" t="s">
        <v>7275</v>
      </c>
      <c r="BH128" s="263" t="s">
        <v>7275</v>
      </c>
      <c r="BI128" s="263" t="s">
        <v>7275</v>
      </c>
      <c r="BJ128" s="263" t="s">
        <v>7275</v>
      </c>
      <c r="BK128" s="263" t="s">
        <v>7275</v>
      </c>
      <c r="BL128" s="263" t="s">
        <v>7275</v>
      </c>
      <c r="BM128" s="263" t="s">
        <v>7275</v>
      </c>
      <c r="BN128" s="263" t="s">
        <v>7275</v>
      </c>
      <c r="BO128" s="263" t="s">
        <v>7275</v>
      </c>
      <c r="BP128" s="263" t="s">
        <v>7275</v>
      </c>
      <c r="BQ128" s="263" t="s">
        <v>7275</v>
      </c>
      <c r="BR128" s="263" t="s">
        <v>7275</v>
      </c>
      <c r="BS128" s="263" t="s">
        <v>7275</v>
      </c>
      <c r="BT128" s="263" t="s">
        <v>7275</v>
      </c>
      <c r="BU128" s="263" t="s">
        <v>7275</v>
      </c>
      <c r="BV128" s="263" t="s">
        <v>7275</v>
      </c>
      <c r="BW128" s="263" t="s">
        <v>7275</v>
      </c>
      <c r="BX128" s="263" t="s">
        <v>7275</v>
      </c>
      <c r="BY128" s="263" t="s">
        <v>7275</v>
      </c>
      <c r="BZ128" s="263" t="s">
        <v>7275</v>
      </c>
      <c r="CA128" s="263" t="s">
        <v>7275</v>
      </c>
      <c r="CB128" s="263" t="s">
        <v>7275</v>
      </c>
      <c r="CC128" s="263" t="s">
        <v>7275</v>
      </c>
      <c r="CD128" s="263" t="s">
        <v>7275</v>
      </c>
      <c r="CE128" s="263" t="s">
        <v>7275</v>
      </c>
      <c r="CF128" s="263" t="s">
        <v>7275</v>
      </c>
      <c r="CG128" s="263" t="s">
        <v>7275</v>
      </c>
      <c r="CH128" s="263" t="s">
        <v>7275</v>
      </c>
      <c r="CI128" s="263" t="s">
        <v>7275</v>
      </c>
      <c r="CJ128" s="263" t="s">
        <v>7275</v>
      </c>
      <c r="CK128" s="263" t="s">
        <v>7275</v>
      </c>
      <c r="CL128" s="263" t="s">
        <v>7275</v>
      </c>
      <c r="CM128" s="263">
        <v>8.4</v>
      </c>
      <c r="CN128" s="263">
        <v>8.4</v>
      </c>
      <c r="CO128" s="263">
        <v>8.4</v>
      </c>
      <c r="CP128" s="263">
        <v>8.6</v>
      </c>
      <c r="CQ128" s="263">
        <f>_xlfn.IFNA(VLOOKUP(C128,'INFORM Severity - hidden'!$C$5:$G$300,5,FALSE),"-")</f>
        <v>8.6</v>
      </c>
    </row>
    <row r="129" spans="1:95">
      <c r="C129" t="s">
        <v>7359</v>
      </c>
      <c r="D129" s="263" t="str">
        <f t="shared" si="1"/>
        <v>-</v>
      </c>
      <c r="E129" s="263" t="s">
        <v>7275</v>
      </c>
      <c r="F129" s="263" t="s">
        <v>7275</v>
      </c>
      <c r="G129" s="263" t="s">
        <v>7275</v>
      </c>
      <c r="H129" s="263">
        <v>6.5</v>
      </c>
      <c r="I129" s="263">
        <v>6.5</v>
      </c>
      <c r="J129" s="263">
        <v>6.5</v>
      </c>
      <c r="K129" s="263" t="s">
        <v>7275</v>
      </c>
      <c r="L129" s="263" t="s">
        <v>7275</v>
      </c>
      <c r="M129" s="263" t="s">
        <v>7275</v>
      </c>
      <c r="N129" s="263" t="s">
        <v>7275</v>
      </c>
      <c r="O129" s="263" t="s">
        <v>7275</v>
      </c>
      <c r="P129" s="263" t="s">
        <v>7275</v>
      </c>
      <c r="Q129" s="263" t="s">
        <v>7275</v>
      </c>
      <c r="R129" s="263" t="s">
        <v>7275</v>
      </c>
      <c r="S129" s="263" t="s">
        <v>7275</v>
      </c>
      <c r="T129" s="263" t="s">
        <v>7275</v>
      </c>
      <c r="U129" s="263" t="s">
        <v>7275</v>
      </c>
      <c r="V129" s="263" t="s">
        <v>7275</v>
      </c>
      <c r="W129" s="263" t="s">
        <v>7275</v>
      </c>
      <c r="X129" s="263" t="s">
        <v>7275</v>
      </c>
      <c r="Y129" s="263" t="s">
        <v>7275</v>
      </c>
      <c r="Z129" s="263" t="s">
        <v>7275</v>
      </c>
      <c r="AA129" s="263" t="s">
        <v>7275</v>
      </c>
      <c r="AB129" s="263" t="s">
        <v>7275</v>
      </c>
      <c r="AC129" s="263" t="s">
        <v>7275</v>
      </c>
      <c r="AD129" s="263" t="s">
        <v>7275</v>
      </c>
      <c r="AE129" s="263" t="s">
        <v>7275</v>
      </c>
      <c r="AF129" s="263" t="s">
        <v>7275</v>
      </c>
      <c r="AG129" s="263" t="s">
        <v>7275</v>
      </c>
      <c r="AH129" s="263" t="s">
        <v>7275</v>
      </c>
      <c r="AI129" s="263" t="s">
        <v>7275</v>
      </c>
      <c r="AJ129" s="263" t="s">
        <v>7275</v>
      </c>
      <c r="AK129" s="263" t="s">
        <v>7275</v>
      </c>
      <c r="AL129" s="263" t="s">
        <v>7275</v>
      </c>
      <c r="AM129" s="263" t="s">
        <v>7275</v>
      </c>
      <c r="AN129" s="263" t="s">
        <v>7275</v>
      </c>
      <c r="AO129" s="263" t="s">
        <v>7275</v>
      </c>
      <c r="AP129" s="263" t="s">
        <v>7275</v>
      </c>
      <c r="AQ129" s="263" t="s">
        <v>7275</v>
      </c>
      <c r="AR129" s="263" t="s">
        <v>7275</v>
      </c>
      <c r="AS129" s="263" t="s">
        <v>7275</v>
      </c>
      <c r="AT129" s="263" t="s">
        <v>7275</v>
      </c>
      <c r="AU129" s="263" t="s">
        <v>7275</v>
      </c>
      <c r="AV129" s="263" t="s">
        <v>7275</v>
      </c>
      <c r="AW129" s="263" t="s">
        <v>7275</v>
      </c>
      <c r="AX129" s="263" t="s">
        <v>7275</v>
      </c>
      <c r="AY129" s="263" t="s">
        <v>7275</v>
      </c>
      <c r="AZ129" s="263" t="s">
        <v>7275</v>
      </c>
      <c r="BA129" s="263" t="s">
        <v>7275</v>
      </c>
      <c r="BB129" s="263" t="s">
        <v>7275</v>
      </c>
      <c r="BC129" s="263" t="s">
        <v>7275</v>
      </c>
      <c r="BD129" s="263" t="s">
        <v>7275</v>
      </c>
      <c r="BE129" s="263" t="s">
        <v>7275</v>
      </c>
      <c r="BF129" s="263" t="s">
        <v>7275</v>
      </c>
      <c r="BG129" s="263" t="s">
        <v>7275</v>
      </c>
      <c r="BH129" s="263" t="s">
        <v>7275</v>
      </c>
      <c r="BI129" s="263" t="s">
        <v>7275</v>
      </c>
      <c r="BJ129" s="263" t="s">
        <v>7275</v>
      </c>
      <c r="BK129" s="263" t="s">
        <v>7275</v>
      </c>
      <c r="BL129" s="263" t="s">
        <v>7275</v>
      </c>
      <c r="BM129" s="263" t="s">
        <v>7275</v>
      </c>
      <c r="BN129" s="263" t="s">
        <v>7275</v>
      </c>
      <c r="BO129" s="263" t="s">
        <v>7275</v>
      </c>
      <c r="BP129" s="263" t="s">
        <v>7275</v>
      </c>
      <c r="BQ129" s="263" t="s">
        <v>7275</v>
      </c>
      <c r="BR129" s="263" t="s">
        <v>7275</v>
      </c>
      <c r="BS129" s="263" t="s">
        <v>7275</v>
      </c>
      <c r="BT129" s="263" t="s">
        <v>7275</v>
      </c>
      <c r="BU129" s="263" t="s">
        <v>7275</v>
      </c>
      <c r="BV129" s="263" t="s">
        <v>7275</v>
      </c>
      <c r="BW129" s="263" t="s">
        <v>7275</v>
      </c>
      <c r="BX129" s="263" t="s">
        <v>7275</v>
      </c>
      <c r="BY129" s="263" t="s">
        <v>7275</v>
      </c>
      <c r="BZ129" s="263" t="s">
        <v>7275</v>
      </c>
      <c r="CA129" s="263" t="s">
        <v>7275</v>
      </c>
      <c r="CB129" s="263" t="s">
        <v>7275</v>
      </c>
      <c r="CC129" s="263" t="s">
        <v>7275</v>
      </c>
      <c r="CD129" s="263" t="s">
        <v>7275</v>
      </c>
      <c r="CE129" s="263" t="s">
        <v>7275</v>
      </c>
      <c r="CF129" s="263" t="s">
        <v>7275</v>
      </c>
      <c r="CG129" s="263" t="s">
        <v>7275</v>
      </c>
      <c r="CH129" s="263" t="s">
        <v>7275</v>
      </c>
      <c r="CI129" s="263" t="s">
        <v>7275</v>
      </c>
      <c r="CJ129" s="263" t="s">
        <v>7275</v>
      </c>
      <c r="CK129" s="263" t="s">
        <v>7275</v>
      </c>
      <c r="CL129" s="263" t="s">
        <v>7275</v>
      </c>
      <c r="CM129" s="263" t="s">
        <v>7275</v>
      </c>
      <c r="CN129" s="263" t="s">
        <v>7275</v>
      </c>
      <c r="CO129" s="263" t="s">
        <v>7275</v>
      </c>
      <c r="CP129" s="263" t="s">
        <v>7275</v>
      </c>
      <c r="CQ129" s="263" t="str">
        <f>_xlfn.IFNA(VLOOKUP(C129,'INFORM Severity - hidden'!$C$5:$G$300,5,FALSE),"-")</f>
        <v>-</v>
      </c>
    </row>
    <row r="130" spans="1:95">
      <c r="C130" t="s">
        <v>7360</v>
      </c>
      <c r="D130" s="263" t="str">
        <f t="shared" si="1"/>
        <v>-</v>
      </c>
      <c r="E130" s="263" t="s">
        <v>7275</v>
      </c>
      <c r="F130" s="263" t="s">
        <v>7275</v>
      </c>
      <c r="G130" s="263" t="s">
        <v>7275</v>
      </c>
      <c r="H130" s="263" t="s">
        <v>7275</v>
      </c>
      <c r="I130" s="263" t="s">
        <v>7275</v>
      </c>
      <c r="J130" s="263" t="s">
        <v>7275</v>
      </c>
      <c r="K130" s="263" t="s">
        <v>7275</v>
      </c>
      <c r="L130" s="263" t="s">
        <v>7275</v>
      </c>
      <c r="M130" s="263" t="s">
        <v>7275</v>
      </c>
      <c r="N130" s="263" t="s">
        <v>7275</v>
      </c>
      <c r="O130" s="263" t="s">
        <v>7275</v>
      </c>
      <c r="P130" s="263" t="s">
        <v>7275</v>
      </c>
      <c r="Q130" s="263">
        <v>3.1</v>
      </c>
      <c r="R130" s="263" t="s">
        <v>7275</v>
      </c>
      <c r="S130" s="263" t="s">
        <v>7275</v>
      </c>
      <c r="T130" s="263" t="s">
        <v>7275</v>
      </c>
      <c r="U130" s="263" t="s">
        <v>7275</v>
      </c>
      <c r="V130" s="263" t="s">
        <v>7275</v>
      </c>
      <c r="W130" s="263" t="s">
        <v>7275</v>
      </c>
      <c r="X130" s="263" t="s">
        <v>7275</v>
      </c>
      <c r="Y130" s="263" t="s">
        <v>7275</v>
      </c>
      <c r="Z130" s="263" t="s">
        <v>7275</v>
      </c>
      <c r="AA130" s="263" t="s">
        <v>7275</v>
      </c>
      <c r="AB130" s="263" t="s">
        <v>7275</v>
      </c>
      <c r="AC130" s="263" t="s">
        <v>7275</v>
      </c>
      <c r="AD130" s="263" t="s">
        <v>7275</v>
      </c>
      <c r="AE130" s="263" t="s">
        <v>7275</v>
      </c>
      <c r="AF130" s="263" t="s">
        <v>7275</v>
      </c>
      <c r="AG130" s="263" t="s">
        <v>7275</v>
      </c>
      <c r="AH130" s="263" t="s">
        <v>7275</v>
      </c>
      <c r="AI130" s="263" t="s">
        <v>7275</v>
      </c>
      <c r="AJ130" s="263" t="s">
        <v>7275</v>
      </c>
      <c r="AK130" s="263" t="s">
        <v>7275</v>
      </c>
      <c r="AL130" s="263" t="s">
        <v>7275</v>
      </c>
      <c r="AM130" s="263" t="s">
        <v>7275</v>
      </c>
      <c r="AN130" s="263" t="s">
        <v>7275</v>
      </c>
      <c r="AO130" s="263" t="s">
        <v>7275</v>
      </c>
      <c r="AP130" s="263" t="s">
        <v>7275</v>
      </c>
      <c r="AQ130" s="263" t="s">
        <v>7275</v>
      </c>
      <c r="AR130" s="263" t="s">
        <v>7275</v>
      </c>
      <c r="AS130" s="263" t="s">
        <v>7275</v>
      </c>
      <c r="AT130" s="263" t="s">
        <v>7275</v>
      </c>
      <c r="AU130" s="263" t="s">
        <v>7275</v>
      </c>
      <c r="AV130" s="263" t="s">
        <v>7275</v>
      </c>
      <c r="AW130" s="263" t="s">
        <v>7275</v>
      </c>
      <c r="AX130" s="263" t="s">
        <v>7275</v>
      </c>
      <c r="AY130" s="263" t="s">
        <v>7275</v>
      </c>
      <c r="AZ130" s="263" t="s">
        <v>7275</v>
      </c>
      <c r="BA130" s="263" t="s">
        <v>7275</v>
      </c>
      <c r="BB130" s="263" t="s">
        <v>7275</v>
      </c>
      <c r="BC130" s="263" t="s">
        <v>7275</v>
      </c>
      <c r="BD130" s="263" t="s">
        <v>7275</v>
      </c>
      <c r="BE130" s="263" t="s">
        <v>7275</v>
      </c>
      <c r="BF130" s="263" t="s">
        <v>7275</v>
      </c>
      <c r="BG130" s="263" t="s">
        <v>7275</v>
      </c>
      <c r="BH130" s="263" t="s">
        <v>7275</v>
      </c>
      <c r="BI130" s="263" t="s">
        <v>7275</v>
      </c>
      <c r="BJ130" s="263" t="s">
        <v>7275</v>
      </c>
      <c r="BK130" s="263" t="s">
        <v>7275</v>
      </c>
      <c r="BL130" s="263" t="s">
        <v>7275</v>
      </c>
      <c r="BM130" s="263" t="s">
        <v>7275</v>
      </c>
      <c r="BN130" s="263" t="s">
        <v>7275</v>
      </c>
      <c r="BO130" s="263" t="s">
        <v>7275</v>
      </c>
      <c r="BP130" s="263" t="s">
        <v>7275</v>
      </c>
      <c r="BQ130" s="263" t="s">
        <v>7275</v>
      </c>
      <c r="BR130" s="263" t="s">
        <v>7275</v>
      </c>
      <c r="BS130" s="263" t="s">
        <v>7275</v>
      </c>
      <c r="BT130" s="263" t="s">
        <v>7275</v>
      </c>
      <c r="BU130" s="263" t="s">
        <v>7275</v>
      </c>
      <c r="BV130" s="263" t="s">
        <v>7275</v>
      </c>
      <c r="BW130" s="263" t="s">
        <v>7275</v>
      </c>
      <c r="BX130" s="263" t="s">
        <v>7275</v>
      </c>
      <c r="BY130" s="263" t="s">
        <v>7275</v>
      </c>
      <c r="BZ130" s="263" t="s">
        <v>7275</v>
      </c>
      <c r="CA130" s="263" t="s">
        <v>7275</v>
      </c>
      <c r="CB130" s="263" t="s">
        <v>7275</v>
      </c>
      <c r="CC130" s="263" t="s">
        <v>7275</v>
      </c>
      <c r="CD130" s="263" t="s">
        <v>7275</v>
      </c>
      <c r="CE130" s="263" t="s">
        <v>7275</v>
      </c>
      <c r="CF130" s="263" t="s">
        <v>7275</v>
      </c>
      <c r="CG130" s="263" t="s">
        <v>7275</v>
      </c>
      <c r="CH130" s="263" t="s">
        <v>7275</v>
      </c>
      <c r="CI130" s="263" t="s">
        <v>7275</v>
      </c>
      <c r="CJ130" s="263" t="s">
        <v>7275</v>
      </c>
      <c r="CK130" s="263" t="s">
        <v>7275</v>
      </c>
      <c r="CL130" s="263" t="s">
        <v>7275</v>
      </c>
      <c r="CM130" s="263" t="s">
        <v>7275</v>
      </c>
      <c r="CN130" s="263" t="s">
        <v>7275</v>
      </c>
      <c r="CO130" s="263" t="s">
        <v>7275</v>
      </c>
      <c r="CP130" s="263" t="s">
        <v>7275</v>
      </c>
      <c r="CQ130" s="263" t="str">
        <f>_xlfn.IFNA(VLOOKUP(C130,'INFORM Severity - hidden'!$C$5:$G$300,5,FALSE),"-")</f>
        <v>-</v>
      </c>
    </row>
    <row r="131" spans="1:95">
      <c r="A131" t="s">
        <v>182</v>
      </c>
      <c r="B131" t="s">
        <v>191</v>
      </c>
      <c r="C131" t="s">
        <v>192</v>
      </c>
      <c r="D131" s="263" t="str">
        <f t="shared" ref="D131:D194" si="2">IF(CQ131="-","-",IFERROR(IF(ROUND(AVERAGE(CO131:CQ131),1)=ROUND(AVERAGE(CL131:CN131),1),"Stable",IF(ROUND(AVERAGE(CO131:CQ131),1)&lt;ROUND(AVERAGE(CL131:CN131),1),"Decreasing",IF(ROUND(AVERAGE(CO131:CQ131),1)&gt;ROUND(AVERAGE(CL131:CN131),1),"Increasing"))),"-"))</f>
        <v>Decreasing</v>
      </c>
      <c r="E131" s="263" t="s">
        <v>7275</v>
      </c>
      <c r="F131" s="263" t="s">
        <v>7275</v>
      </c>
      <c r="G131" s="263" t="s">
        <v>7275</v>
      </c>
      <c r="H131" s="263" t="s">
        <v>7275</v>
      </c>
      <c r="I131" s="263" t="s">
        <v>7275</v>
      </c>
      <c r="J131" s="263" t="s">
        <v>7275</v>
      </c>
      <c r="K131" s="263" t="s">
        <v>7275</v>
      </c>
      <c r="L131" s="263" t="s">
        <v>7275</v>
      </c>
      <c r="M131" s="263" t="s">
        <v>7275</v>
      </c>
      <c r="N131" s="263" t="s">
        <v>7275</v>
      </c>
      <c r="O131" s="263" t="s">
        <v>7275</v>
      </c>
      <c r="P131" s="263" t="s">
        <v>7275</v>
      </c>
      <c r="Q131" s="263" t="s">
        <v>7275</v>
      </c>
      <c r="R131" s="263" t="s">
        <v>7275</v>
      </c>
      <c r="S131" s="263">
        <v>6.9</v>
      </c>
      <c r="T131" s="263">
        <v>6.9</v>
      </c>
      <c r="U131" s="263">
        <v>6.9</v>
      </c>
      <c r="V131" s="263">
        <v>6.9</v>
      </c>
      <c r="W131" s="263">
        <v>6.9</v>
      </c>
      <c r="X131" s="263">
        <v>6.9</v>
      </c>
      <c r="Y131" s="263">
        <v>6.9</v>
      </c>
      <c r="Z131" s="263">
        <v>6.9</v>
      </c>
      <c r="AA131" s="263">
        <v>6.9</v>
      </c>
      <c r="AB131" s="263">
        <v>6.9</v>
      </c>
      <c r="AC131" s="263">
        <v>6.9</v>
      </c>
      <c r="AD131" s="263">
        <v>6.9</v>
      </c>
      <c r="AE131" s="263">
        <v>6.9</v>
      </c>
      <c r="AF131" s="263">
        <v>6.9</v>
      </c>
      <c r="AG131" s="263">
        <v>6.9</v>
      </c>
      <c r="AH131" s="263">
        <v>6.7</v>
      </c>
      <c r="AI131" s="263">
        <v>6.7</v>
      </c>
      <c r="AJ131" s="263">
        <v>6.7</v>
      </c>
      <c r="AK131" s="263">
        <v>6.8</v>
      </c>
      <c r="AL131" s="263">
        <v>6.9</v>
      </c>
      <c r="AM131" s="263">
        <v>6.9</v>
      </c>
      <c r="AN131" s="263">
        <v>6.9</v>
      </c>
      <c r="AO131" s="263">
        <v>6.9</v>
      </c>
      <c r="AP131" s="263">
        <v>6.9</v>
      </c>
      <c r="AQ131" s="263">
        <v>6.9</v>
      </c>
      <c r="AR131" s="263">
        <v>7.4</v>
      </c>
      <c r="AS131" s="263">
        <v>7.3</v>
      </c>
      <c r="AT131" s="263">
        <v>7.3</v>
      </c>
      <c r="AU131" s="263">
        <v>7.3</v>
      </c>
      <c r="AV131" s="263">
        <v>7.3</v>
      </c>
      <c r="AW131" s="263">
        <v>7.3</v>
      </c>
      <c r="AX131" s="263">
        <v>7.1</v>
      </c>
      <c r="AY131" s="263">
        <v>7.1</v>
      </c>
      <c r="AZ131" s="263">
        <v>7.2</v>
      </c>
      <c r="BA131" s="263">
        <v>7.2</v>
      </c>
      <c r="BB131" s="263">
        <v>7.4</v>
      </c>
      <c r="BC131" s="263">
        <v>7.4</v>
      </c>
      <c r="BD131" s="263">
        <v>7.4</v>
      </c>
      <c r="BE131" s="263">
        <v>7.4</v>
      </c>
      <c r="BF131" s="263">
        <v>7.4</v>
      </c>
      <c r="BG131" s="263">
        <v>7.4</v>
      </c>
      <c r="BH131" s="263">
        <v>7.4</v>
      </c>
      <c r="BI131" s="263">
        <v>7.4</v>
      </c>
      <c r="BJ131" s="263">
        <v>7.4</v>
      </c>
      <c r="BK131" s="263">
        <v>7.5</v>
      </c>
      <c r="BL131" s="263">
        <v>7.5</v>
      </c>
      <c r="BM131" s="263">
        <v>7.5</v>
      </c>
      <c r="BN131" s="263">
        <v>7.5</v>
      </c>
      <c r="BO131" s="263">
        <v>7.5</v>
      </c>
      <c r="BP131" s="263">
        <v>7.5</v>
      </c>
      <c r="BQ131" s="263">
        <v>7.5</v>
      </c>
      <c r="BR131" s="263">
        <v>7.4</v>
      </c>
      <c r="BS131" s="263">
        <v>7.4</v>
      </c>
      <c r="BT131" s="263">
        <v>7.4</v>
      </c>
      <c r="BU131" s="263">
        <v>7.4</v>
      </c>
      <c r="BV131" s="263">
        <v>7.1</v>
      </c>
      <c r="BW131" s="263">
        <v>7.4</v>
      </c>
      <c r="BX131" s="263">
        <v>7.4</v>
      </c>
      <c r="BY131" s="263">
        <v>7.4</v>
      </c>
      <c r="BZ131" s="263">
        <v>7.6</v>
      </c>
      <c r="CA131" s="263">
        <v>7.6</v>
      </c>
      <c r="CB131" s="263">
        <v>7.6</v>
      </c>
      <c r="CC131" s="263">
        <v>7.6</v>
      </c>
      <c r="CD131" s="263">
        <v>7.8</v>
      </c>
      <c r="CE131" s="263">
        <v>7.8</v>
      </c>
      <c r="CF131" s="263">
        <v>7.8</v>
      </c>
      <c r="CG131" s="263">
        <v>7.8</v>
      </c>
      <c r="CH131" s="263">
        <v>7.8</v>
      </c>
      <c r="CI131" s="263">
        <v>7.9</v>
      </c>
      <c r="CJ131" s="263">
        <v>7.9</v>
      </c>
      <c r="CK131" s="263">
        <v>7.9</v>
      </c>
      <c r="CL131" s="263">
        <v>7.9</v>
      </c>
      <c r="CM131" s="263">
        <v>7.9</v>
      </c>
      <c r="CN131" s="263">
        <v>7.8</v>
      </c>
      <c r="CO131" s="263">
        <v>7.8</v>
      </c>
      <c r="CP131" s="263">
        <v>7.7</v>
      </c>
      <c r="CQ131" s="263">
        <f>_xlfn.IFNA(VLOOKUP(C131,'INFORM Severity - hidden'!$C$5:$G$300,5,FALSE),"-")</f>
        <v>7.8</v>
      </c>
    </row>
    <row r="132" spans="1:95">
      <c r="A132" t="s">
        <v>182</v>
      </c>
      <c r="B132" t="s">
        <v>201</v>
      </c>
      <c r="C132" t="s">
        <v>202</v>
      </c>
      <c r="D132" s="263" t="str">
        <f t="shared" si="2"/>
        <v>Increasing</v>
      </c>
      <c r="E132" s="263" t="s">
        <v>7275</v>
      </c>
      <c r="F132" s="263" t="s">
        <v>7275</v>
      </c>
      <c r="G132" s="263" t="s">
        <v>7275</v>
      </c>
      <c r="H132" s="263" t="s">
        <v>7275</v>
      </c>
      <c r="I132" s="263" t="s">
        <v>7275</v>
      </c>
      <c r="J132" s="263" t="s">
        <v>7275</v>
      </c>
      <c r="K132" s="263" t="s">
        <v>7275</v>
      </c>
      <c r="L132" s="263" t="s">
        <v>7275</v>
      </c>
      <c r="M132" s="263" t="s">
        <v>7275</v>
      </c>
      <c r="N132" s="263" t="s">
        <v>7275</v>
      </c>
      <c r="O132" s="263" t="s">
        <v>7275</v>
      </c>
      <c r="P132" s="263" t="s">
        <v>7275</v>
      </c>
      <c r="Q132" s="263" t="s">
        <v>7275</v>
      </c>
      <c r="R132" s="263" t="s">
        <v>7275</v>
      </c>
      <c r="S132" s="263" t="s">
        <v>7275</v>
      </c>
      <c r="T132" s="263" t="s">
        <v>7275</v>
      </c>
      <c r="U132" s="263" t="s">
        <v>7275</v>
      </c>
      <c r="V132" s="263" t="s">
        <v>7275</v>
      </c>
      <c r="W132" s="263" t="s">
        <v>7275</v>
      </c>
      <c r="X132" s="263" t="s">
        <v>7275</v>
      </c>
      <c r="Y132" s="263" t="s">
        <v>7275</v>
      </c>
      <c r="Z132" s="263" t="s">
        <v>7275</v>
      </c>
      <c r="AA132" s="263" t="s">
        <v>7275</v>
      </c>
      <c r="AB132" s="263" t="s">
        <v>7275</v>
      </c>
      <c r="AC132" s="263" t="s">
        <v>7275</v>
      </c>
      <c r="AD132" s="263" t="s">
        <v>7275</v>
      </c>
      <c r="AE132" s="263" t="s">
        <v>7275</v>
      </c>
      <c r="AF132" s="263" t="s">
        <v>7275</v>
      </c>
      <c r="AG132" s="263" t="s">
        <v>7275</v>
      </c>
      <c r="AH132" s="263" t="s">
        <v>7275</v>
      </c>
      <c r="AI132" s="263" t="s">
        <v>7275</v>
      </c>
      <c r="AJ132" s="263" t="s">
        <v>7275</v>
      </c>
      <c r="AK132" s="263" t="s">
        <v>7275</v>
      </c>
      <c r="AL132" s="263" t="s">
        <v>7275</v>
      </c>
      <c r="AM132" s="263" t="s">
        <v>7275</v>
      </c>
      <c r="AN132" s="263" t="s">
        <v>7275</v>
      </c>
      <c r="AO132" s="263" t="s">
        <v>7275</v>
      </c>
      <c r="AP132" s="263" t="s">
        <v>7275</v>
      </c>
      <c r="AQ132" s="263" t="s">
        <v>7275</v>
      </c>
      <c r="AR132" s="263" t="s">
        <v>7275</v>
      </c>
      <c r="AS132" s="263" t="s">
        <v>7275</v>
      </c>
      <c r="AT132" s="263" t="s">
        <v>7275</v>
      </c>
      <c r="AU132" s="263" t="s">
        <v>7275</v>
      </c>
      <c r="AV132" s="263" t="s">
        <v>7275</v>
      </c>
      <c r="AW132" s="263" t="s">
        <v>7275</v>
      </c>
      <c r="AX132" s="263" t="s">
        <v>7275</v>
      </c>
      <c r="AY132" s="263" t="s">
        <v>7275</v>
      </c>
      <c r="AZ132" s="263" t="s">
        <v>7275</v>
      </c>
      <c r="BA132" s="263" t="s">
        <v>7275</v>
      </c>
      <c r="BB132" s="263" t="s">
        <v>7275</v>
      </c>
      <c r="BC132" s="263" t="s">
        <v>7275</v>
      </c>
      <c r="BD132" s="263" t="s">
        <v>7275</v>
      </c>
      <c r="BE132" s="263" t="s">
        <v>7275</v>
      </c>
      <c r="BF132" s="263" t="s">
        <v>7275</v>
      </c>
      <c r="BG132" s="263" t="s">
        <v>7275</v>
      </c>
      <c r="BH132" s="263" t="s">
        <v>7275</v>
      </c>
      <c r="BI132" s="263" t="s">
        <v>7275</v>
      </c>
      <c r="BJ132" s="263" t="s">
        <v>7275</v>
      </c>
      <c r="BK132" s="263" t="s">
        <v>7275</v>
      </c>
      <c r="BL132" s="263" t="s">
        <v>7275</v>
      </c>
      <c r="BM132" s="263" t="s">
        <v>7275</v>
      </c>
      <c r="BN132" s="263" t="s">
        <v>7275</v>
      </c>
      <c r="BO132" s="263" t="s">
        <v>7275</v>
      </c>
      <c r="BP132" s="263" t="s">
        <v>7275</v>
      </c>
      <c r="BQ132" s="263" t="s">
        <v>7275</v>
      </c>
      <c r="BR132" s="263" t="s">
        <v>7275</v>
      </c>
      <c r="BS132" s="263" t="s">
        <v>7275</v>
      </c>
      <c r="BT132" s="263" t="s">
        <v>7275</v>
      </c>
      <c r="BU132" s="263" t="s">
        <v>7275</v>
      </c>
      <c r="BV132" s="263" t="s">
        <v>7275</v>
      </c>
      <c r="BW132" s="263" t="s">
        <v>7275</v>
      </c>
      <c r="BX132" s="263" t="s">
        <v>7275</v>
      </c>
      <c r="BY132" s="263" t="s">
        <v>7275</v>
      </c>
      <c r="BZ132" s="263" t="s">
        <v>7275</v>
      </c>
      <c r="CA132" s="263" t="s">
        <v>7275</v>
      </c>
      <c r="CB132" s="263" t="s">
        <v>7275</v>
      </c>
      <c r="CC132" s="263" t="s">
        <v>7275</v>
      </c>
      <c r="CD132" s="263" t="s">
        <v>7275</v>
      </c>
      <c r="CE132" s="263" t="s">
        <v>7275</v>
      </c>
      <c r="CF132" s="263" t="s">
        <v>7275</v>
      </c>
      <c r="CG132" s="263" t="s">
        <v>7275</v>
      </c>
      <c r="CH132" s="263" t="s">
        <v>7275</v>
      </c>
      <c r="CI132" s="263" t="s">
        <v>7275</v>
      </c>
      <c r="CJ132" s="263" t="s">
        <v>7275</v>
      </c>
      <c r="CK132" s="263" t="s">
        <v>7275</v>
      </c>
      <c r="CL132" s="263" t="s">
        <v>7275</v>
      </c>
      <c r="CM132" s="263">
        <v>7.8</v>
      </c>
      <c r="CN132" s="263">
        <v>7.9</v>
      </c>
      <c r="CO132" s="263">
        <v>7.9</v>
      </c>
      <c r="CP132" s="263">
        <v>8.4</v>
      </c>
      <c r="CQ132" s="263">
        <f>_xlfn.IFNA(VLOOKUP(C132,'INFORM Severity - hidden'!$C$5:$G$300,5,FALSE),"-")</f>
        <v>8.4</v>
      </c>
    </row>
    <row r="133" spans="1:95">
      <c r="C133" t="s">
        <v>7361</v>
      </c>
      <c r="D133" s="263" t="str">
        <f t="shared" si="2"/>
        <v>-</v>
      </c>
      <c r="E133" s="263" t="s">
        <v>7275</v>
      </c>
      <c r="F133" s="263">
        <v>8.6</v>
      </c>
      <c r="G133" s="263">
        <v>8.6</v>
      </c>
      <c r="H133" s="263">
        <v>8.5</v>
      </c>
      <c r="I133" s="263">
        <v>8.5</v>
      </c>
      <c r="J133" s="263">
        <v>8.6</v>
      </c>
      <c r="K133" s="263">
        <v>8.6</v>
      </c>
      <c r="L133" s="263">
        <v>8.6</v>
      </c>
      <c r="M133" s="263">
        <v>8.6</v>
      </c>
      <c r="N133" s="263">
        <v>8.6</v>
      </c>
      <c r="O133" s="263">
        <v>8.5</v>
      </c>
      <c r="P133" s="263">
        <v>8.3000000000000007</v>
      </c>
      <c r="Q133" s="263">
        <v>8.3000000000000007</v>
      </c>
      <c r="R133" s="263">
        <v>8.3000000000000007</v>
      </c>
      <c r="S133" s="263">
        <v>8.3000000000000007</v>
      </c>
      <c r="T133" s="263">
        <v>8.1999999999999993</v>
      </c>
      <c r="U133" s="263">
        <v>8.1999999999999993</v>
      </c>
      <c r="V133" s="263">
        <v>8.4</v>
      </c>
      <c r="W133" s="263">
        <v>8.4</v>
      </c>
      <c r="X133" s="263">
        <v>8.4</v>
      </c>
      <c r="Y133" s="263">
        <v>8.4</v>
      </c>
      <c r="Z133" s="263">
        <v>8.4</v>
      </c>
      <c r="AA133" s="263">
        <v>8.3000000000000007</v>
      </c>
      <c r="AB133" s="263">
        <v>8.3000000000000007</v>
      </c>
      <c r="AC133" s="263">
        <v>8</v>
      </c>
      <c r="AD133" s="263">
        <v>8.1999999999999993</v>
      </c>
      <c r="AE133" s="263">
        <v>8.6</v>
      </c>
      <c r="AF133" s="263">
        <v>8.6</v>
      </c>
      <c r="AG133" s="263">
        <v>8.6</v>
      </c>
      <c r="AH133" s="263">
        <v>8.9</v>
      </c>
      <c r="AI133" s="263">
        <v>8.9</v>
      </c>
      <c r="AJ133" s="263">
        <v>8.9</v>
      </c>
      <c r="AK133" s="263">
        <v>8.8000000000000007</v>
      </c>
      <c r="AL133" s="263">
        <v>8.6</v>
      </c>
      <c r="AM133" s="263">
        <v>8.6</v>
      </c>
      <c r="AN133" s="263">
        <v>8.3000000000000007</v>
      </c>
      <c r="AO133" s="263">
        <v>8.1</v>
      </c>
      <c r="AP133" s="263">
        <v>8.1</v>
      </c>
      <c r="AQ133" s="263">
        <v>8.1</v>
      </c>
      <c r="AR133" s="263">
        <v>7.8</v>
      </c>
      <c r="AS133" s="263">
        <v>7.8</v>
      </c>
      <c r="AT133" s="263">
        <v>7.8</v>
      </c>
      <c r="AU133" s="263">
        <v>7.8</v>
      </c>
      <c r="AV133" s="263">
        <v>7.9</v>
      </c>
      <c r="AW133" s="263">
        <v>7.9</v>
      </c>
      <c r="AX133" s="263">
        <v>7.9</v>
      </c>
      <c r="AY133" s="263">
        <v>7.6</v>
      </c>
      <c r="AZ133" s="263">
        <v>7.8</v>
      </c>
      <c r="BA133" s="263">
        <v>7.8</v>
      </c>
      <c r="BB133" s="263">
        <v>7.8</v>
      </c>
      <c r="BC133" s="263">
        <v>7.8</v>
      </c>
      <c r="BD133" s="263">
        <v>7.8</v>
      </c>
      <c r="BE133" s="263">
        <v>7.9</v>
      </c>
      <c r="BF133" s="263">
        <v>7.9</v>
      </c>
      <c r="BG133" s="263">
        <v>7.8</v>
      </c>
      <c r="BH133" s="263">
        <v>7.7</v>
      </c>
      <c r="BI133" s="263">
        <v>7.7</v>
      </c>
      <c r="BJ133" s="263">
        <v>7.7</v>
      </c>
      <c r="BK133" s="263">
        <v>7.7</v>
      </c>
      <c r="BL133" s="263">
        <v>7.7</v>
      </c>
      <c r="BM133" s="263">
        <v>7.7</v>
      </c>
      <c r="BN133" s="263">
        <v>7.7</v>
      </c>
      <c r="BO133" s="263">
        <v>7.7</v>
      </c>
      <c r="BP133" s="263">
        <v>7.7</v>
      </c>
      <c r="BQ133" s="263">
        <v>6.2</v>
      </c>
      <c r="BR133" s="263">
        <v>6.2</v>
      </c>
      <c r="BS133" s="263">
        <v>6.2</v>
      </c>
      <c r="BT133" s="263">
        <v>6.1</v>
      </c>
      <c r="BU133" s="263">
        <v>6.2</v>
      </c>
      <c r="BV133" s="263">
        <v>6.2</v>
      </c>
      <c r="BW133" s="263">
        <v>6.1</v>
      </c>
      <c r="BX133" s="263">
        <v>6.1</v>
      </c>
      <c r="BY133" s="263">
        <v>6.1</v>
      </c>
      <c r="BZ133" s="263">
        <v>6.1</v>
      </c>
      <c r="CA133" s="263">
        <v>6.1</v>
      </c>
      <c r="CB133" s="263">
        <v>6</v>
      </c>
      <c r="CC133" s="263">
        <v>7.2</v>
      </c>
      <c r="CD133" s="263" t="s">
        <v>7275</v>
      </c>
      <c r="CE133" s="263" t="s">
        <v>7275</v>
      </c>
      <c r="CF133" s="263" t="s">
        <v>7275</v>
      </c>
      <c r="CG133" s="263" t="s">
        <v>7275</v>
      </c>
      <c r="CH133" s="263" t="s">
        <v>7275</v>
      </c>
      <c r="CI133" s="263" t="s">
        <v>7275</v>
      </c>
      <c r="CJ133" s="263" t="s">
        <v>7275</v>
      </c>
      <c r="CK133" s="263" t="s">
        <v>7275</v>
      </c>
      <c r="CL133" s="263" t="s">
        <v>7275</v>
      </c>
      <c r="CM133" s="263" t="s">
        <v>7275</v>
      </c>
      <c r="CN133" s="263" t="s">
        <v>7275</v>
      </c>
      <c r="CO133" s="263" t="s">
        <v>7275</v>
      </c>
      <c r="CP133" s="263" t="s">
        <v>7275</v>
      </c>
      <c r="CQ133" s="263" t="str">
        <f>_xlfn.IFNA(VLOOKUP(C133,'INFORM Severity - hidden'!$C$5:$G$300,5,FALSE),"-")</f>
        <v>-</v>
      </c>
    </row>
    <row r="134" spans="1:95">
      <c r="A134" t="s">
        <v>341</v>
      </c>
      <c r="B134" t="s">
        <v>339</v>
      </c>
      <c r="C134" t="s">
        <v>340</v>
      </c>
      <c r="D134" s="263" t="str">
        <f t="shared" si="2"/>
        <v>Increasing</v>
      </c>
      <c r="E134" s="263" t="s">
        <v>7275</v>
      </c>
      <c r="F134" s="263">
        <v>8.6</v>
      </c>
      <c r="G134" s="263">
        <v>8.5</v>
      </c>
      <c r="H134" s="263">
        <v>8.4</v>
      </c>
      <c r="I134" s="263">
        <v>8.4</v>
      </c>
      <c r="J134" s="263">
        <v>8.6</v>
      </c>
      <c r="K134" s="263">
        <v>8.6</v>
      </c>
      <c r="L134" s="263">
        <v>8.6</v>
      </c>
      <c r="M134" s="263">
        <v>8.6</v>
      </c>
      <c r="N134" s="263">
        <v>8.6</v>
      </c>
      <c r="O134" s="263">
        <v>8.4</v>
      </c>
      <c r="P134" s="263">
        <v>8.1</v>
      </c>
      <c r="Q134" s="263">
        <v>8.1</v>
      </c>
      <c r="R134" s="263">
        <v>8.1</v>
      </c>
      <c r="S134" s="263">
        <v>8.1</v>
      </c>
      <c r="T134" s="263">
        <v>8</v>
      </c>
      <c r="U134" s="263">
        <v>8</v>
      </c>
      <c r="V134" s="263">
        <v>8.1999999999999993</v>
      </c>
      <c r="W134" s="263">
        <v>8.1999999999999993</v>
      </c>
      <c r="X134" s="263">
        <v>8.1999999999999993</v>
      </c>
      <c r="Y134" s="263">
        <v>8.3000000000000007</v>
      </c>
      <c r="Z134" s="263">
        <v>8.3000000000000007</v>
      </c>
      <c r="AA134" s="263">
        <v>8.1999999999999993</v>
      </c>
      <c r="AB134" s="263">
        <v>8.1999999999999993</v>
      </c>
      <c r="AC134" s="263">
        <v>8.4</v>
      </c>
      <c r="AD134" s="263">
        <v>8.5</v>
      </c>
      <c r="AE134" s="263">
        <v>8.6999999999999993</v>
      </c>
      <c r="AF134" s="263">
        <v>8.6999999999999993</v>
      </c>
      <c r="AG134" s="263">
        <v>8.6999999999999993</v>
      </c>
      <c r="AH134" s="263">
        <v>9</v>
      </c>
      <c r="AI134" s="263">
        <v>9</v>
      </c>
      <c r="AJ134" s="263">
        <v>9</v>
      </c>
      <c r="AK134" s="263">
        <v>9</v>
      </c>
      <c r="AL134" s="263">
        <v>8.6999999999999993</v>
      </c>
      <c r="AM134" s="263">
        <v>8.6999999999999993</v>
      </c>
      <c r="AN134" s="263">
        <v>8.3000000000000007</v>
      </c>
      <c r="AO134" s="263">
        <v>8</v>
      </c>
      <c r="AP134" s="263">
        <v>8</v>
      </c>
      <c r="AQ134" s="263">
        <v>8</v>
      </c>
      <c r="AR134" s="263">
        <v>7.7</v>
      </c>
      <c r="AS134" s="263">
        <v>7.7</v>
      </c>
      <c r="AT134" s="263">
        <v>7.8</v>
      </c>
      <c r="AU134" s="263">
        <v>7.8</v>
      </c>
      <c r="AV134" s="263">
        <v>7.8</v>
      </c>
      <c r="AW134" s="263">
        <v>7.8</v>
      </c>
      <c r="AX134" s="263">
        <v>7.8</v>
      </c>
      <c r="AY134" s="263">
        <v>7.5</v>
      </c>
      <c r="AZ134" s="263">
        <v>7.8</v>
      </c>
      <c r="BA134" s="263">
        <v>7.8</v>
      </c>
      <c r="BB134" s="263">
        <v>7.8</v>
      </c>
      <c r="BC134" s="263">
        <v>7.7</v>
      </c>
      <c r="BD134" s="263">
        <v>7.7</v>
      </c>
      <c r="BE134" s="263">
        <v>7.8</v>
      </c>
      <c r="BF134" s="263">
        <v>7.8</v>
      </c>
      <c r="BG134" s="263">
        <v>7.8</v>
      </c>
      <c r="BH134" s="263">
        <v>7.7</v>
      </c>
      <c r="BI134" s="263">
        <v>7.7</v>
      </c>
      <c r="BJ134" s="263">
        <v>7.7</v>
      </c>
      <c r="BK134" s="263">
        <v>7.7</v>
      </c>
      <c r="BL134" s="263">
        <v>7.7</v>
      </c>
      <c r="BM134" s="263">
        <v>7.7</v>
      </c>
      <c r="BN134" s="263">
        <v>7.7</v>
      </c>
      <c r="BO134" s="263">
        <v>7.7</v>
      </c>
      <c r="BP134" s="263">
        <v>7.7</v>
      </c>
      <c r="BQ134" s="263">
        <v>5.9</v>
      </c>
      <c r="BR134" s="263">
        <v>5.8</v>
      </c>
      <c r="BS134" s="263">
        <v>5.8</v>
      </c>
      <c r="BT134" s="263">
        <v>5.7</v>
      </c>
      <c r="BU134" s="263">
        <v>5.8</v>
      </c>
      <c r="BV134" s="263">
        <v>5.8</v>
      </c>
      <c r="BW134" s="263">
        <v>5.7</v>
      </c>
      <c r="BX134" s="263">
        <v>5.7</v>
      </c>
      <c r="BY134" s="263">
        <v>5.7</v>
      </c>
      <c r="BZ134" s="263">
        <v>5.7</v>
      </c>
      <c r="CA134" s="263">
        <v>5.7</v>
      </c>
      <c r="CB134" s="263">
        <v>5.7</v>
      </c>
      <c r="CC134" s="263">
        <v>7.1</v>
      </c>
      <c r="CD134" s="263">
        <v>7.1</v>
      </c>
      <c r="CE134" s="263">
        <v>6.8</v>
      </c>
      <c r="CF134" s="263">
        <v>6.8</v>
      </c>
      <c r="CG134" s="263">
        <v>6.8</v>
      </c>
      <c r="CH134" s="263">
        <v>6.8</v>
      </c>
      <c r="CI134" s="263">
        <v>6.8</v>
      </c>
      <c r="CJ134" s="263">
        <v>6.8</v>
      </c>
      <c r="CK134" s="263">
        <v>6.8</v>
      </c>
      <c r="CL134" s="263">
        <v>6.8</v>
      </c>
      <c r="CM134" s="263">
        <v>6.8</v>
      </c>
      <c r="CN134" s="263">
        <v>6.8</v>
      </c>
      <c r="CO134" s="263">
        <v>6.8</v>
      </c>
      <c r="CP134" s="263">
        <v>6.9</v>
      </c>
      <c r="CQ134" s="263">
        <f>_xlfn.IFNA(VLOOKUP(C134,'INFORM Severity - hidden'!$C$5:$G$300,5,FALSE),"-")</f>
        <v>6.9</v>
      </c>
    </row>
    <row r="135" spans="1:95">
      <c r="C135" t="s">
        <v>7362</v>
      </c>
      <c r="D135" s="263" t="str">
        <f t="shared" si="2"/>
        <v>-</v>
      </c>
      <c r="E135" s="263" t="s">
        <v>7275</v>
      </c>
      <c r="F135" s="263">
        <v>6.5</v>
      </c>
      <c r="G135" s="263">
        <v>6.3</v>
      </c>
      <c r="H135" s="263">
        <v>6.5</v>
      </c>
      <c r="I135" s="263">
        <v>6.4</v>
      </c>
      <c r="J135" s="263">
        <v>6.5</v>
      </c>
      <c r="K135" s="263">
        <v>6.5</v>
      </c>
      <c r="L135" s="263">
        <v>6.4</v>
      </c>
      <c r="M135" s="263">
        <v>6.4</v>
      </c>
      <c r="N135" s="263">
        <v>6.4</v>
      </c>
      <c r="O135" s="263">
        <v>5.9</v>
      </c>
      <c r="P135" s="263">
        <v>6</v>
      </c>
      <c r="Q135" s="263">
        <v>6</v>
      </c>
      <c r="R135" s="263">
        <v>6.1</v>
      </c>
      <c r="S135" s="263">
        <v>6.1</v>
      </c>
      <c r="T135" s="263">
        <v>5.9</v>
      </c>
      <c r="U135" s="263">
        <v>5.9</v>
      </c>
      <c r="V135" s="263">
        <v>6</v>
      </c>
      <c r="W135" s="263">
        <v>6</v>
      </c>
      <c r="X135" s="263">
        <v>6</v>
      </c>
      <c r="Y135" s="263">
        <v>6</v>
      </c>
      <c r="Z135" s="263">
        <v>6</v>
      </c>
      <c r="AA135" s="263">
        <v>6</v>
      </c>
      <c r="AB135" s="263">
        <v>6</v>
      </c>
      <c r="AC135" s="263">
        <v>6.1</v>
      </c>
      <c r="AD135" s="263">
        <v>6.2</v>
      </c>
      <c r="AE135" s="263">
        <v>6.2</v>
      </c>
      <c r="AF135" s="263">
        <v>6.2</v>
      </c>
      <c r="AG135" s="263">
        <v>6.2</v>
      </c>
      <c r="AH135" s="263">
        <v>6</v>
      </c>
      <c r="AI135" s="263">
        <v>6</v>
      </c>
      <c r="AJ135" s="263">
        <v>6</v>
      </c>
      <c r="AK135" s="263">
        <v>6</v>
      </c>
      <c r="AL135" s="263">
        <v>6.2</v>
      </c>
      <c r="AM135" s="263">
        <v>6.2</v>
      </c>
      <c r="AN135" s="263">
        <v>6.2</v>
      </c>
      <c r="AO135" s="263">
        <v>6.2</v>
      </c>
      <c r="AP135" s="263">
        <v>6.2</v>
      </c>
      <c r="AQ135" s="263">
        <v>6.2</v>
      </c>
      <c r="AR135" s="263">
        <v>6.5</v>
      </c>
      <c r="AS135" s="263">
        <v>6.5</v>
      </c>
      <c r="AT135" s="263">
        <v>6.5</v>
      </c>
      <c r="AU135" s="263">
        <v>6.5</v>
      </c>
      <c r="AV135" s="263">
        <v>6.5</v>
      </c>
      <c r="AW135" s="263">
        <v>6.5</v>
      </c>
      <c r="AX135" s="263">
        <v>6.3</v>
      </c>
      <c r="AY135" s="263">
        <v>6</v>
      </c>
      <c r="AZ135" s="263">
        <v>6.1</v>
      </c>
      <c r="BA135" s="263">
        <v>6</v>
      </c>
      <c r="BB135" s="263">
        <v>6</v>
      </c>
      <c r="BC135" s="263">
        <v>6</v>
      </c>
      <c r="BD135" s="263">
        <v>6</v>
      </c>
      <c r="BE135" s="263">
        <v>6</v>
      </c>
      <c r="BF135" s="263">
        <v>5.7</v>
      </c>
      <c r="BG135" s="263">
        <v>5.4</v>
      </c>
      <c r="BH135" s="263">
        <v>5.4</v>
      </c>
      <c r="BI135" s="263">
        <v>5.4</v>
      </c>
      <c r="BJ135" s="263">
        <v>5.4</v>
      </c>
      <c r="BK135" s="263">
        <v>5.5</v>
      </c>
      <c r="BL135" s="263">
        <v>5.5</v>
      </c>
      <c r="BM135" s="263">
        <v>5.5</v>
      </c>
      <c r="BN135" s="263">
        <v>5.5</v>
      </c>
      <c r="BO135" s="263">
        <v>5.5</v>
      </c>
      <c r="BP135" s="263">
        <v>5.5</v>
      </c>
      <c r="BQ135" s="263">
        <v>4</v>
      </c>
      <c r="BR135" s="263">
        <v>4</v>
      </c>
      <c r="BS135" s="263">
        <v>4</v>
      </c>
      <c r="BT135" s="263">
        <v>4</v>
      </c>
      <c r="BU135" s="263">
        <v>4</v>
      </c>
      <c r="BV135" s="263">
        <v>4.4000000000000004</v>
      </c>
      <c r="BW135" s="263">
        <v>4.4000000000000004</v>
      </c>
      <c r="BX135" s="263">
        <v>4.5</v>
      </c>
      <c r="BY135" s="263">
        <v>4.4000000000000004</v>
      </c>
      <c r="BZ135" s="263">
        <v>4.4000000000000004</v>
      </c>
      <c r="CA135" s="263">
        <v>4.4000000000000004</v>
      </c>
      <c r="CB135" s="263">
        <v>4.4000000000000004</v>
      </c>
      <c r="CC135" s="263">
        <v>5.0999999999999996</v>
      </c>
      <c r="CD135" s="263" t="s">
        <v>7275</v>
      </c>
      <c r="CE135" s="263" t="s">
        <v>7275</v>
      </c>
      <c r="CF135" s="263" t="s">
        <v>7275</v>
      </c>
      <c r="CG135" s="263" t="s">
        <v>7275</v>
      </c>
      <c r="CH135" s="263" t="s">
        <v>7275</v>
      </c>
      <c r="CI135" s="263" t="s">
        <v>7275</v>
      </c>
      <c r="CJ135" s="263" t="s">
        <v>7275</v>
      </c>
      <c r="CK135" s="263" t="s">
        <v>7275</v>
      </c>
      <c r="CL135" s="263" t="s">
        <v>7275</v>
      </c>
      <c r="CM135" s="263" t="s">
        <v>7275</v>
      </c>
      <c r="CN135" s="263" t="s">
        <v>7275</v>
      </c>
      <c r="CO135" s="263" t="s">
        <v>7275</v>
      </c>
      <c r="CP135" s="263" t="s">
        <v>7275</v>
      </c>
      <c r="CQ135" s="263" t="str">
        <f>_xlfn.IFNA(VLOOKUP(C135,'INFORM Severity - hidden'!$C$5:$G$300,5,FALSE),"-")</f>
        <v>-</v>
      </c>
    </row>
    <row r="136" spans="1:95">
      <c r="A136" t="s">
        <v>468</v>
      </c>
      <c r="B136" t="s">
        <v>466</v>
      </c>
      <c r="C136" t="s">
        <v>467</v>
      </c>
      <c r="D136" s="263" t="str">
        <f t="shared" si="2"/>
        <v>Increasing</v>
      </c>
      <c r="E136" s="263" t="s">
        <v>7275</v>
      </c>
      <c r="F136" s="263">
        <v>2.9</v>
      </c>
      <c r="G136" s="263" t="s">
        <v>7275</v>
      </c>
      <c r="H136" s="263" t="s">
        <v>7275</v>
      </c>
      <c r="I136" s="263" t="s">
        <v>7275</v>
      </c>
      <c r="J136" s="263" t="s">
        <v>7275</v>
      </c>
      <c r="K136" s="263" t="s">
        <v>7275</v>
      </c>
      <c r="L136" s="263" t="s">
        <v>7275</v>
      </c>
      <c r="M136" s="263" t="s">
        <v>7275</v>
      </c>
      <c r="N136" s="263" t="s">
        <v>7275</v>
      </c>
      <c r="O136" s="263" t="s">
        <v>7275</v>
      </c>
      <c r="P136" s="263" t="s">
        <v>7275</v>
      </c>
      <c r="Q136" s="263" t="s">
        <v>7275</v>
      </c>
      <c r="R136" s="263" t="s">
        <v>7275</v>
      </c>
      <c r="S136" s="263" t="s">
        <v>7275</v>
      </c>
      <c r="T136" s="263" t="s">
        <v>7275</v>
      </c>
      <c r="U136" s="263" t="s">
        <v>7275</v>
      </c>
      <c r="V136" s="263" t="s">
        <v>7275</v>
      </c>
      <c r="W136" s="263" t="s">
        <v>7275</v>
      </c>
      <c r="X136" s="263" t="s">
        <v>7275</v>
      </c>
      <c r="Y136" s="263" t="s">
        <v>7275</v>
      </c>
      <c r="Z136" s="263" t="s">
        <v>7275</v>
      </c>
      <c r="AA136" s="263" t="s">
        <v>7275</v>
      </c>
      <c r="AB136" s="263" t="s">
        <v>7275</v>
      </c>
      <c r="AC136" s="263" t="s">
        <v>7275</v>
      </c>
      <c r="AD136" s="263" t="s">
        <v>7275</v>
      </c>
      <c r="AE136" s="263" t="s">
        <v>7275</v>
      </c>
      <c r="AF136" s="263" t="s">
        <v>7275</v>
      </c>
      <c r="AG136" s="263" t="s">
        <v>7275</v>
      </c>
      <c r="AH136" s="263">
        <v>4.3</v>
      </c>
      <c r="AI136" s="263">
        <v>4.3</v>
      </c>
      <c r="AJ136" s="263">
        <v>4.3</v>
      </c>
      <c r="AK136" s="263">
        <v>4.3</v>
      </c>
      <c r="AL136" s="263">
        <v>4.4000000000000004</v>
      </c>
      <c r="AM136" s="263">
        <v>4.4000000000000004</v>
      </c>
      <c r="AN136" s="263">
        <v>4.4000000000000004</v>
      </c>
      <c r="AO136" s="263">
        <v>4.4000000000000004</v>
      </c>
      <c r="AP136" s="263">
        <v>4.4000000000000004</v>
      </c>
      <c r="AQ136" s="263">
        <v>4.4000000000000004</v>
      </c>
      <c r="AR136" s="263">
        <v>4.4000000000000004</v>
      </c>
      <c r="AS136" s="263">
        <v>4.3</v>
      </c>
      <c r="AT136" s="263">
        <v>4.3</v>
      </c>
      <c r="AU136" s="263">
        <v>4.3</v>
      </c>
      <c r="AV136" s="263">
        <v>4.4000000000000004</v>
      </c>
      <c r="AW136" s="263">
        <v>4.5</v>
      </c>
      <c r="AX136" s="263">
        <v>4.4000000000000004</v>
      </c>
      <c r="AY136" s="263">
        <v>4.5</v>
      </c>
      <c r="AZ136" s="263">
        <v>4.5</v>
      </c>
      <c r="BA136" s="263">
        <v>4.5999999999999996</v>
      </c>
      <c r="BB136" s="263">
        <v>4.5999999999999996</v>
      </c>
      <c r="BC136" s="263">
        <v>4.5999999999999996</v>
      </c>
      <c r="BD136" s="263">
        <v>4.7</v>
      </c>
      <c r="BE136" s="263">
        <v>5</v>
      </c>
      <c r="BF136" s="263">
        <v>5</v>
      </c>
      <c r="BG136" s="263">
        <v>5.0999999999999996</v>
      </c>
      <c r="BH136" s="263">
        <v>5.2</v>
      </c>
      <c r="BI136" s="263">
        <v>5.2</v>
      </c>
      <c r="BJ136" s="263">
        <v>5.3</v>
      </c>
      <c r="BK136" s="263">
        <v>4.5</v>
      </c>
      <c r="BL136" s="263">
        <v>4.5</v>
      </c>
      <c r="BM136" s="263">
        <v>4.5999999999999996</v>
      </c>
      <c r="BN136" s="263">
        <v>4.5</v>
      </c>
      <c r="BO136" s="263">
        <v>4.5</v>
      </c>
      <c r="BP136" s="263">
        <v>4.5</v>
      </c>
      <c r="BQ136" s="263">
        <v>4.7</v>
      </c>
      <c r="BR136" s="263">
        <v>4.7</v>
      </c>
      <c r="BS136" s="263">
        <v>4.5999999999999996</v>
      </c>
      <c r="BT136" s="263">
        <v>4.5999999999999996</v>
      </c>
      <c r="BU136" s="263">
        <v>4.5999999999999996</v>
      </c>
      <c r="BV136" s="263">
        <v>4.5999999999999996</v>
      </c>
      <c r="BW136" s="263">
        <v>4.5999999999999996</v>
      </c>
      <c r="BX136" s="263">
        <v>4.3</v>
      </c>
      <c r="BY136" s="263">
        <v>3.7</v>
      </c>
      <c r="BZ136" s="263">
        <v>3.7</v>
      </c>
      <c r="CA136" s="263">
        <v>3.7</v>
      </c>
      <c r="CB136" s="263">
        <v>3.7</v>
      </c>
      <c r="CC136" s="263">
        <v>3.7</v>
      </c>
      <c r="CD136" s="263">
        <v>3.8</v>
      </c>
      <c r="CE136" s="263">
        <v>3.6</v>
      </c>
      <c r="CF136" s="263">
        <v>3.7</v>
      </c>
      <c r="CG136" s="263">
        <v>3.7</v>
      </c>
      <c r="CH136" s="263">
        <v>3.8</v>
      </c>
      <c r="CI136" s="263">
        <v>3.8</v>
      </c>
      <c r="CJ136" s="263">
        <v>3.8</v>
      </c>
      <c r="CK136" s="263">
        <v>3.8</v>
      </c>
      <c r="CL136" s="263">
        <v>3.9</v>
      </c>
      <c r="CM136" s="263">
        <v>3.9</v>
      </c>
      <c r="CN136" s="263">
        <v>3.9</v>
      </c>
      <c r="CO136" s="263">
        <v>3.9</v>
      </c>
      <c r="CP136" s="263">
        <v>4</v>
      </c>
      <c r="CQ136" s="263">
        <f>_xlfn.IFNA(VLOOKUP(C136,'INFORM Severity - hidden'!$C$5:$G$300,5,FALSE),"-")</f>
        <v>4</v>
      </c>
    </row>
    <row r="137" spans="1:95">
      <c r="C137" t="s">
        <v>7363</v>
      </c>
      <c r="D137" s="263" t="str">
        <f t="shared" si="2"/>
        <v>-</v>
      </c>
      <c r="E137" s="263" t="s">
        <v>7275</v>
      </c>
      <c r="F137" s="263" t="s">
        <v>7275</v>
      </c>
      <c r="G137" s="263" t="s">
        <v>7275</v>
      </c>
      <c r="H137" s="263" t="s">
        <v>7275</v>
      </c>
      <c r="I137" s="263" t="s">
        <v>7275</v>
      </c>
      <c r="J137" s="263" t="s">
        <v>7275</v>
      </c>
      <c r="K137" s="263" t="s">
        <v>7275</v>
      </c>
      <c r="L137" s="263" t="s">
        <v>7275</v>
      </c>
      <c r="M137" s="263" t="s">
        <v>7275</v>
      </c>
      <c r="N137" s="263" t="s">
        <v>7275</v>
      </c>
      <c r="O137" s="263" t="s">
        <v>7275</v>
      </c>
      <c r="P137" s="263" t="s">
        <v>7275</v>
      </c>
      <c r="Q137" s="263" t="s">
        <v>7275</v>
      </c>
      <c r="R137" s="263" t="s">
        <v>7275</v>
      </c>
      <c r="S137" s="263" t="s">
        <v>7275</v>
      </c>
      <c r="T137" s="263" t="s">
        <v>7275</v>
      </c>
      <c r="U137" s="263" t="s">
        <v>7275</v>
      </c>
      <c r="V137" s="263" t="s">
        <v>7275</v>
      </c>
      <c r="W137" s="263" t="s">
        <v>7275</v>
      </c>
      <c r="X137" s="263" t="s">
        <v>7275</v>
      </c>
      <c r="Y137" s="263" t="s">
        <v>7275</v>
      </c>
      <c r="Z137" s="263" t="s">
        <v>7275</v>
      </c>
      <c r="AA137" s="263" t="s">
        <v>7275</v>
      </c>
      <c r="AB137" s="263" t="s">
        <v>7275</v>
      </c>
      <c r="AC137" s="263" t="s">
        <v>7275</v>
      </c>
      <c r="AD137" s="263" t="s">
        <v>7275</v>
      </c>
      <c r="AE137" s="263" t="s">
        <v>7275</v>
      </c>
      <c r="AF137" s="263" t="s">
        <v>7275</v>
      </c>
      <c r="AG137" s="263" t="s">
        <v>7275</v>
      </c>
      <c r="AH137" s="263" t="s">
        <v>7275</v>
      </c>
      <c r="AI137" s="263" t="s">
        <v>7275</v>
      </c>
      <c r="AJ137" s="263" t="s">
        <v>7275</v>
      </c>
      <c r="AK137" s="263" t="s">
        <v>7275</v>
      </c>
      <c r="AL137" s="263" t="s">
        <v>7275</v>
      </c>
      <c r="AM137" s="263" t="s">
        <v>7275</v>
      </c>
      <c r="AN137" s="263" t="s">
        <v>7275</v>
      </c>
      <c r="AO137" s="263" t="s">
        <v>7275</v>
      </c>
      <c r="AP137" s="263" t="s">
        <v>7275</v>
      </c>
      <c r="AQ137" s="263" t="s">
        <v>7275</v>
      </c>
      <c r="AR137" s="263" t="s">
        <v>7275</v>
      </c>
      <c r="AS137" s="263" t="s">
        <v>7275</v>
      </c>
      <c r="AT137" s="263" t="s">
        <v>7275</v>
      </c>
      <c r="AU137" s="263" t="s">
        <v>7275</v>
      </c>
      <c r="AV137" s="263" t="s">
        <v>7275</v>
      </c>
      <c r="AW137" s="263" t="s">
        <v>7275</v>
      </c>
      <c r="AX137" s="263" t="s">
        <v>7275</v>
      </c>
      <c r="AY137" s="263" t="s">
        <v>7275</v>
      </c>
      <c r="AZ137" s="263" t="s">
        <v>7275</v>
      </c>
      <c r="BA137" s="263" t="s">
        <v>7275</v>
      </c>
      <c r="BB137" s="263" t="s">
        <v>7275</v>
      </c>
      <c r="BC137" s="263" t="s">
        <v>7275</v>
      </c>
      <c r="BD137" s="263" t="s">
        <v>7275</v>
      </c>
      <c r="BE137" s="263" t="s">
        <v>7275</v>
      </c>
      <c r="BF137" s="263" t="s">
        <v>7275</v>
      </c>
      <c r="BG137" s="263" t="s">
        <v>7275</v>
      </c>
      <c r="BH137" s="263" t="s">
        <v>7275</v>
      </c>
      <c r="BI137" s="263" t="s">
        <v>7275</v>
      </c>
      <c r="BJ137" s="263" t="s">
        <v>7275</v>
      </c>
      <c r="BK137" s="263" t="s">
        <v>7275</v>
      </c>
      <c r="BL137" s="263" t="s">
        <v>7275</v>
      </c>
      <c r="BM137" s="263" t="s">
        <v>7275</v>
      </c>
      <c r="BN137" s="263" t="s">
        <v>7275</v>
      </c>
      <c r="BO137" s="263" t="s">
        <v>7275</v>
      </c>
      <c r="BP137" s="263" t="s">
        <v>7275</v>
      </c>
      <c r="BQ137" s="263" t="s">
        <v>7275</v>
      </c>
      <c r="BR137" s="263" t="s">
        <v>7275</v>
      </c>
      <c r="BS137" s="263" t="s">
        <v>7275</v>
      </c>
      <c r="BT137" s="263" t="s">
        <v>7275</v>
      </c>
      <c r="BU137" s="263" t="s">
        <v>7275</v>
      </c>
      <c r="BV137" s="263" t="s">
        <v>7275</v>
      </c>
      <c r="BW137" s="263" t="s">
        <v>7275</v>
      </c>
      <c r="BX137" s="263" t="s">
        <v>7275</v>
      </c>
      <c r="BY137" s="263" t="s">
        <v>7275</v>
      </c>
      <c r="BZ137" s="263" t="s">
        <v>7275</v>
      </c>
      <c r="CA137" s="263" t="s">
        <v>7275</v>
      </c>
      <c r="CB137" s="263" t="s">
        <v>7275</v>
      </c>
      <c r="CC137" s="263" t="s">
        <v>7275</v>
      </c>
      <c r="CD137" s="263" t="s">
        <v>7275</v>
      </c>
      <c r="CE137" s="263" t="s">
        <v>7275</v>
      </c>
      <c r="CF137" s="263" t="s">
        <v>7275</v>
      </c>
      <c r="CG137" s="263" t="s">
        <v>7275</v>
      </c>
      <c r="CH137" s="263" t="s">
        <v>7275</v>
      </c>
      <c r="CI137" s="263">
        <v>5</v>
      </c>
      <c r="CJ137" s="263">
        <v>5</v>
      </c>
      <c r="CK137" s="263">
        <v>5</v>
      </c>
      <c r="CL137" s="263">
        <v>5</v>
      </c>
      <c r="CM137" s="263">
        <v>5.2</v>
      </c>
      <c r="CN137" s="263">
        <v>5.0999999999999996</v>
      </c>
      <c r="CO137" s="263" t="s">
        <v>7275</v>
      </c>
      <c r="CP137" s="263" t="s">
        <v>7275</v>
      </c>
      <c r="CQ137" s="263" t="str">
        <f>_xlfn.IFNA(VLOOKUP(C137,'INFORM Severity - hidden'!$C$5:$G$300,5,FALSE),"-")</f>
        <v>-</v>
      </c>
    </row>
    <row r="138" spans="1:95">
      <c r="C138" t="s">
        <v>7364</v>
      </c>
      <c r="D138" s="263" t="str">
        <f t="shared" si="2"/>
        <v>-</v>
      </c>
      <c r="E138" s="263" t="s">
        <v>7275</v>
      </c>
      <c r="F138" s="263">
        <v>3.3</v>
      </c>
      <c r="G138" s="263">
        <v>3.3</v>
      </c>
      <c r="H138" s="263" t="s">
        <v>7275</v>
      </c>
      <c r="I138" s="263" t="s">
        <v>7275</v>
      </c>
      <c r="J138" s="263" t="s">
        <v>7275</v>
      </c>
      <c r="K138" s="263" t="s">
        <v>7275</v>
      </c>
      <c r="L138" s="263" t="s">
        <v>7275</v>
      </c>
      <c r="M138" s="263" t="s">
        <v>7275</v>
      </c>
      <c r="N138" s="263" t="s">
        <v>7275</v>
      </c>
      <c r="O138" s="263" t="s">
        <v>7275</v>
      </c>
      <c r="P138" s="263" t="s">
        <v>7275</v>
      </c>
      <c r="Q138" s="263" t="s">
        <v>7275</v>
      </c>
      <c r="R138" s="263" t="s">
        <v>7275</v>
      </c>
      <c r="S138" s="263" t="s">
        <v>7275</v>
      </c>
      <c r="T138" s="263" t="s">
        <v>7275</v>
      </c>
      <c r="U138" s="263" t="s">
        <v>7275</v>
      </c>
      <c r="V138" s="263" t="s">
        <v>7275</v>
      </c>
      <c r="W138" s="263" t="s">
        <v>7275</v>
      </c>
      <c r="X138" s="263" t="s">
        <v>7275</v>
      </c>
      <c r="Y138" s="263" t="s">
        <v>7275</v>
      </c>
      <c r="Z138" s="263" t="s">
        <v>7275</v>
      </c>
      <c r="AA138" s="263" t="s">
        <v>7275</v>
      </c>
      <c r="AB138" s="263" t="s">
        <v>7275</v>
      </c>
      <c r="AC138" s="263" t="s">
        <v>7275</v>
      </c>
      <c r="AD138" s="263" t="s">
        <v>7275</v>
      </c>
      <c r="AE138" s="263" t="s">
        <v>7275</v>
      </c>
      <c r="AF138" s="263" t="s">
        <v>7275</v>
      </c>
      <c r="AG138" s="263" t="s">
        <v>7275</v>
      </c>
      <c r="AH138" s="263" t="s">
        <v>7275</v>
      </c>
      <c r="AI138" s="263" t="s">
        <v>7275</v>
      </c>
      <c r="AJ138" s="263" t="s">
        <v>7275</v>
      </c>
      <c r="AK138" s="263" t="s">
        <v>7275</v>
      </c>
      <c r="AL138" s="263" t="s">
        <v>7275</v>
      </c>
      <c r="AM138" s="263" t="s">
        <v>7275</v>
      </c>
      <c r="AN138" s="263" t="s">
        <v>7275</v>
      </c>
      <c r="AO138" s="263" t="s">
        <v>7275</v>
      </c>
      <c r="AP138" s="263" t="s">
        <v>7275</v>
      </c>
      <c r="AQ138" s="263" t="s">
        <v>7275</v>
      </c>
      <c r="AR138" s="263" t="s">
        <v>7275</v>
      </c>
      <c r="AS138" s="263" t="s">
        <v>7275</v>
      </c>
      <c r="AT138" s="263" t="s">
        <v>7275</v>
      </c>
      <c r="AU138" s="263" t="s">
        <v>7275</v>
      </c>
      <c r="AV138" s="263" t="s">
        <v>7275</v>
      </c>
      <c r="AW138" s="263" t="s">
        <v>7275</v>
      </c>
      <c r="AX138" s="263" t="s">
        <v>7275</v>
      </c>
      <c r="AY138" s="263" t="s">
        <v>7275</v>
      </c>
      <c r="AZ138" s="263" t="s">
        <v>7275</v>
      </c>
      <c r="BA138" s="263" t="s">
        <v>7275</v>
      </c>
      <c r="BB138" s="263" t="s">
        <v>7275</v>
      </c>
      <c r="BC138" s="263" t="s">
        <v>7275</v>
      </c>
      <c r="BD138" s="263" t="s">
        <v>7275</v>
      </c>
      <c r="BE138" s="263" t="s">
        <v>7275</v>
      </c>
      <c r="BF138" s="263" t="s">
        <v>7275</v>
      </c>
      <c r="BG138" s="263" t="s">
        <v>7275</v>
      </c>
      <c r="BH138" s="263" t="s">
        <v>7275</v>
      </c>
      <c r="BI138" s="263" t="s">
        <v>7275</v>
      </c>
      <c r="BJ138" s="263" t="s">
        <v>7275</v>
      </c>
      <c r="BK138" s="263" t="s">
        <v>7275</v>
      </c>
      <c r="BL138" s="263" t="s">
        <v>7275</v>
      </c>
      <c r="BM138" s="263" t="s">
        <v>7275</v>
      </c>
      <c r="BN138" s="263" t="s">
        <v>7275</v>
      </c>
      <c r="BO138" s="263" t="s">
        <v>7275</v>
      </c>
      <c r="BP138" s="263" t="s">
        <v>7275</v>
      </c>
      <c r="BQ138" s="263" t="s">
        <v>7275</v>
      </c>
      <c r="BR138" s="263" t="s">
        <v>7275</v>
      </c>
      <c r="BS138" s="263" t="s">
        <v>7275</v>
      </c>
      <c r="BT138" s="263" t="s">
        <v>7275</v>
      </c>
      <c r="BU138" s="263" t="s">
        <v>7275</v>
      </c>
      <c r="BV138" s="263" t="s">
        <v>7275</v>
      </c>
      <c r="BW138" s="263" t="s">
        <v>7275</v>
      </c>
      <c r="BX138" s="263" t="s">
        <v>7275</v>
      </c>
      <c r="BY138" s="263" t="s">
        <v>7275</v>
      </c>
      <c r="BZ138" s="263" t="s">
        <v>7275</v>
      </c>
      <c r="CA138" s="263" t="s">
        <v>7275</v>
      </c>
      <c r="CB138" s="263" t="s">
        <v>7275</v>
      </c>
      <c r="CC138" s="263" t="s">
        <v>7275</v>
      </c>
      <c r="CD138" s="263" t="s">
        <v>7275</v>
      </c>
      <c r="CE138" s="263" t="s">
        <v>7275</v>
      </c>
      <c r="CF138" s="263" t="s">
        <v>7275</v>
      </c>
      <c r="CG138" s="263" t="s">
        <v>7275</v>
      </c>
      <c r="CH138" s="263" t="s">
        <v>7275</v>
      </c>
      <c r="CI138" s="263" t="s">
        <v>7275</v>
      </c>
      <c r="CJ138" s="263" t="s">
        <v>7275</v>
      </c>
      <c r="CK138" s="263" t="s">
        <v>7275</v>
      </c>
      <c r="CL138" s="263" t="s">
        <v>7275</v>
      </c>
      <c r="CM138" s="263" t="s">
        <v>7275</v>
      </c>
      <c r="CN138" s="263" t="s">
        <v>7275</v>
      </c>
      <c r="CO138" s="263" t="s">
        <v>7275</v>
      </c>
      <c r="CP138" s="263" t="s">
        <v>7275</v>
      </c>
      <c r="CQ138" s="263" t="str">
        <f>_xlfn.IFNA(VLOOKUP(C138,'INFORM Severity - hidden'!$C$5:$G$300,5,FALSE),"-")</f>
        <v>-</v>
      </c>
    </row>
    <row r="139" spans="1:95">
      <c r="A139" t="s">
        <v>1090</v>
      </c>
      <c r="B139" t="s">
        <v>1088</v>
      </c>
      <c r="C139" t="s">
        <v>1089</v>
      </c>
      <c r="D139" s="263" t="str">
        <f t="shared" si="2"/>
        <v>Decreasing</v>
      </c>
      <c r="E139" s="263" t="s">
        <v>7275</v>
      </c>
      <c r="F139" s="263">
        <v>3.2</v>
      </c>
      <c r="G139" s="263">
        <v>3.2</v>
      </c>
      <c r="H139" s="263">
        <v>5</v>
      </c>
      <c r="I139" s="263">
        <v>5.0999999999999996</v>
      </c>
      <c r="J139" s="263">
        <v>5.0999999999999996</v>
      </c>
      <c r="K139" s="263">
        <v>5.0999999999999996</v>
      </c>
      <c r="L139" s="263">
        <v>5.0999999999999996</v>
      </c>
      <c r="M139" s="263">
        <v>5.0999999999999996</v>
      </c>
      <c r="N139" s="263">
        <v>5.0999999999999996</v>
      </c>
      <c r="O139" s="263">
        <v>5.0999999999999996</v>
      </c>
      <c r="P139" s="263">
        <v>5.0999999999999996</v>
      </c>
      <c r="Q139" s="263">
        <v>5.0999999999999996</v>
      </c>
      <c r="R139" s="263">
        <v>5.0999999999999996</v>
      </c>
      <c r="S139" s="263">
        <v>5.0999999999999996</v>
      </c>
      <c r="T139" s="263">
        <v>5.6</v>
      </c>
      <c r="U139" s="263">
        <v>5.7</v>
      </c>
      <c r="V139" s="263">
        <v>5.9</v>
      </c>
      <c r="W139" s="263">
        <v>5.9</v>
      </c>
      <c r="X139" s="263">
        <v>5.9</v>
      </c>
      <c r="Y139" s="263">
        <v>5.9</v>
      </c>
      <c r="Z139" s="263">
        <v>5.9</v>
      </c>
      <c r="AA139" s="263">
        <v>5.9</v>
      </c>
      <c r="AB139" s="263">
        <v>5.7</v>
      </c>
      <c r="AC139" s="263">
        <v>6.1</v>
      </c>
      <c r="AD139" s="263">
        <v>6.1</v>
      </c>
      <c r="AE139" s="263">
        <v>6.1</v>
      </c>
      <c r="AF139" s="263">
        <v>6.1</v>
      </c>
      <c r="AG139" s="263">
        <v>6.1</v>
      </c>
      <c r="AH139" s="263">
        <v>6</v>
      </c>
      <c r="AI139" s="263">
        <v>6</v>
      </c>
      <c r="AJ139" s="263">
        <v>6</v>
      </c>
      <c r="AK139" s="263">
        <v>6</v>
      </c>
      <c r="AL139" s="263">
        <v>6</v>
      </c>
      <c r="AM139" s="263">
        <v>6</v>
      </c>
      <c r="AN139" s="263">
        <v>5.6</v>
      </c>
      <c r="AO139" s="263">
        <v>5.5</v>
      </c>
      <c r="AP139" s="263">
        <v>5.5</v>
      </c>
      <c r="AQ139" s="263">
        <v>5.5</v>
      </c>
      <c r="AR139" s="263">
        <v>5.6</v>
      </c>
      <c r="AS139" s="263">
        <v>5.5</v>
      </c>
      <c r="AT139" s="263">
        <v>5.5</v>
      </c>
      <c r="AU139" s="263">
        <v>5.5</v>
      </c>
      <c r="AV139" s="263">
        <v>5.5</v>
      </c>
      <c r="AW139" s="263">
        <v>5.5</v>
      </c>
      <c r="AX139" s="263">
        <v>5.5</v>
      </c>
      <c r="AY139" s="263">
        <v>5.5</v>
      </c>
      <c r="AZ139" s="263">
        <v>5.5</v>
      </c>
      <c r="BA139" s="263">
        <v>5.5</v>
      </c>
      <c r="BB139" s="263">
        <v>5.5</v>
      </c>
      <c r="BC139" s="263">
        <v>5.5</v>
      </c>
      <c r="BD139" s="263">
        <v>5.5</v>
      </c>
      <c r="BE139" s="263">
        <v>5.7</v>
      </c>
      <c r="BF139" s="263">
        <v>6.1</v>
      </c>
      <c r="BG139" s="263">
        <v>6.4</v>
      </c>
      <c r="BH139" s="263">
        <v>6.4</v>
      </c>
      <c r="BI139" s="263">
        <v>6.4</v>
      </c>
      <c r="BJ139" s="263">
        <v>6.4</v>
      </c>
      <c r="BK139" s="263">
        <v>6.3</v>
      </c>
      <c r="BL139" s="263">
        <v>6.3</v>
      </c>
      <c r="BM139" s="263">
        <v>6.3</v>
      </c>
      <c r="BN139" s="263">
        <v>5.7</v>
      </c>
      <c r="BO139" s="263">
        <v>5.7</v>
      </c>
      <c r="BP139" s="263">
        <v>5.7</v>
      </c>
      <c r="BQ139" s="263">
        <v>5.6</v>
      </c>
      <c r="BR139" s="263">
        <v>5.6</v>
      </c>
      <c r="BS139" s="263">
        <v>5.6</v>
      </c>
      <c r="BT139" s="263">
        <v>5.6</v>
      </c>
      <c r="BU139" s="263">
        <v>5.6</v>
      </c>
      <c r="BV139" s="263">
        <v>5.6</v>
      </c>
      <c r="BW139" s="263">
        <v>5.6</v>
      </c>
      <c r="BX139" s="263">
        <v>5.6</v>
      </c>
      <c r="BY139" s="263">
        <v>5.6</v>
      </c>
      <c r="BZ139" s="263">
        <v>5.6</v>
      </c>
      <c r="CA139" s="263">
        <v>5.6</v>
      </c>
      <c r="CB139" s="263">
        <v>5.6</v>
      </c>
      <c r="CC139" s="263">
        <v>5.9</v>
      </c>
      <c r="CD139" s="263">
        <v>6</v>
      </c>
      <c r="CE139" s="263">
        <v>6</v>
      </c>
      <c r="CF139" s="263">
        <v>6</v>
      </c>
      <c r="CG139" s="263">
        <v>6</v>
      </c>
      <c r="CH139" s="263">
        <v>6</v>
      </c>
      <c r="CI139" s="263">
        <v>6</v>
      </c>
      <c r="CJ139" s="263">
        <v>6</v>
      </c>
      <c r="CK139" s="263">
        <v>5.9</v>
      </c>
      <c r="CL139" s="263">
        <v>5.9</v>
      </c>
      <c r="CM139" s="263">
        <v>5.9</v>
      </c>
      <c r="CN139" s="263">
        <v>5.9</v>
      </c>
      <c r="CO139" s="263">
        <v>5.9</v>
      </c>
      <c r="CP139" s="263">
        <v>5.7</v>
      </c>
      <c r="CQ139" s="263">
        <f>_xlfn.IFNA(VLOOKUP(C139,'INFORM Severity - hidden'!$C$5:$G$300,5,FALSE),"-")</f>
        <v>5.7</v>
      </c>
    </row>
    <row r="140" spans="1:95">
      <c r="C140" t="s">
        <v>7365</v>
      </c>
      <c r="D140" s="263" t="str">
        <f t="shared" si="2"/>
        <v>-</v>
      </c>
      <c r="E140" s="263" t="s">
        <v>7275</v>
      </c>
      <c r="F140" s="263">
        <v>3.2</v>
      </c>
      <c r="G140" s="263">
        <v>3.2</v>
      </c>
      <c r="H140" s="263" t="s">
        <v>7275</v>
      </c>
      <c r="I140" s="263" t="s">
        <v>7275</v>
      </c>
      <c r="J140" s="263" t="s">
        <v>7275</v>
      </c>
      <c r="K140" s="263" t="s">
        <v>7275</v>
      </c>
      <c r="L140" s="263" t="s">
        <v>7275</v>
      </c>
      <c r="M140" s="263" t="s">
        <v>7275</v>
      </c>
      <c r="N140" s="263" t="s">
        <v>7275</v>
      </c>
      <c r="O140" s="263" t="s">
        <v>7275</v>
      </c>
      <c r="P140" s="263" t="s">
        <v>7275</v>
      </c>
      <c r="Q140" s="263" t="s">
        <v>7275</v>
      </c>
      <c r="R140" s="263" t="s">
        <v>7275</v>
      </c>
      <c r="S140" s="263" t="s">
        <v>7275</v>
      </c>
      <c r="T140" s="263" t="s">
        <v>7275</v>
      </c>
      <c r="U140" s="263" t="s">
        <v>7275</v>
      </c>
      <c r="V140" s="263" t="s">
        <v>7275</v>
      </c>
      <c r="W140" s="263" t="s">
        <v>7275</v>
      </c>
      <c r="X140" s="263" t="s">
        <v>7275</v>
      </c>
      <c r="Y140" s="263" t="s">
        <v>7275</v>
      </c>
      <c r="Z140" s="263" t="s">
        <v>7275</v>
      </c>
      <c r="AA140" s="263" t="s">
        <v>7275</v>
      </c>
      <c r="AB140" s="263" t="s">
        <v>7275</v>
      </c>
      <c r="AC140" s="263" t="s">
        <v>7275</v>
      </c>
      <c r="AD140" s="263" t="s">
        <v>7275</v>
      </c>
      <c r="AE140" s="263" t="s">
        <v>7275</v>
      </c>
      <c r="AF140" s="263" t="s">
        <v>7275</v>
      </c>
      <c r="AG140" s="263" t="s">
        <v>7275</v>
      </c>
      <c r="AH140" s="263" t="s">
        <v>7275</v>
      </c>
      <c r="AI140" s="263" t="s">
        <v>7275</v>
      </c>
      <c r="AJ140" s="263" t="s">
        <v>7275</v>
      </c>
      <c r="AK140" s="263" t="s">
        <v>7275</v>
      </c>
      <c r="AL140" s="263" t="s">
        <v>7275</v>
      </c>
      <c r="AM140" s="263" t="s">
        <v>7275</v>
      </c>
      <c r="AN140" s="263" t="s">
        <v>7275</v>
      </c>
      <c r="AO140" s="263" t="s">
        <v>7275</v>
      </c>
      <c r="AP140" s="263" t="s">
        <v>7275</v>
      </c>
      <c r="AQ140" s="263" t="s">
        <v>7275</v>
      </c>
      <c r="AR140" s="263" t="s">
        <v>7275</v>
      </c>
      <c r="AS140" s="263" t="s">
        <v>7275</v>
      </c>
      <c r="AT140" s="263" t="s">
        <v>7275</v>
      </c>
      <c r="AU140" s="263" t="s">
        <v>7275</v>
      </c>
      <c r="AV140" s="263" t="s">
        <v>7275</v>
      </c>
      <c r="AW140" s="263" t="s">
        <v>7275</v>
      </c>
      <c r="AX140" s="263" t="s">
        <v>7275</v>
      </c>
      <c r="AY140" s="263" t="s">
        <v>7275</v>
      </c>
      <c r="AZ140" s="263" t="s">
        <v>7275</v>
      </c>
      <c r="BA140" s="263" t="s">
        <v>7275</v>
      </c>
      <c r="BB140" s="263" t="s">
        <v>7275</v>
      </c>
      <c r="BC140" s="263" t="s">
        <v>7275</v>
      </c>
      <c r="BD140" s="263" t="s">
        <v>7275</v>
      </c>
      <c r="BE140" s="263" t="s">
        <v>7275</v>
      </c>
      <c r="BF140" s="263" t="s">
        <v>7275</v>
      </c>
      <c r="BG140" s="263" t="s">
        <v>7275</v>
      </c>
      <c r="BH140" s="263" t="s">
        <v>7275</v>
      </c>
      <c r="BI140" s="263" t="s">
        <v>7275</v>
      </c>
      <c r="BJ140" s="263" t="s">
        <v>7275</v>
      </c>
      <c r="BK140" s="263" t="s">
        <v>7275</v>
      </c>
      <c r="BL140" s="263" t="s">
        <v>7275</v>
      </c>
      <c r="BM140" s="263" t="s">
        <v>7275</v>
      </c>
      <c r="BN140" s="263" t="s">
        <v>7275</v>
      </c>
      <c r="BO140" s="263" t="s">
        <v>7275</v>
      </c>
      <c r="BP140" s="263" t="s">
        <v>7275</v>
      </c>
      <c r="BQ140" s="263" t="s">
        <v>7275</v>
      </c>
      <c r="BR140" s="263" t="s">
        <v>7275</v>
      </c>
      <c r="BS140" s="263" t="s">
        <v>7275</v>
      </c>
      <c r="BT140" s="263" t="s">
        <v>7275</v>
      </c>
      <c r="BU140" s="263" t="s">
        <v>7275</v>
      </c>
      <c r="BV140" s="263" t="s">
        <v>7275</v>
      </c>
      <c r="BW140" s="263" t="s">
        <v>7275</v>
      </c>
      <c r="BX140" s="263" t="s">
        <v>7275</v>
      </c>
      <c r="BY140" s="263" t="s">
        <v>7275</v>
      </c>
      <c r="BZ140" s="263" t="s">
        <v>7275</v>
      </c>
      <c r="CA140" s="263" t="s">
        <v>7275</v>
      </c>
      <c r="CB140" s="263" t="s">
        <v>7275</v>
      </c>
      <c r="CC140" s="263" t="s">
        <v>7275</v>
      </c>
      <c r="CD140" s="263" t="s">
        <v>7275</v>
      </c>
      <c r="CE140" s="263" t="s">
        <v>7275</v>
      </c>
      <c r="CF140" s="263" t="s">
        <v>7275</v>
      </c>
      <c r="CG140" s="263" t="s">
        <v>7275</v>
      </c>
      <c r="CH140" s="263" t="s">
        <v>7275</v>
      </c>
      <c r="CI140" s="263" t="s">
        <v>7275</v>
      </c>
      <c r="CJ140" s="263" t="s">
        <v>7275</v>
      </c>
      <c r="CK140" s="263" t="s">
        <v>7275</v>
      </c>
      <c r="CL140" s="263" t="s">
        <v>7275</v>
      </c>
      <c r="CM140" s="263" t="s">
        <v>7275</v>
      </c>
      <c r="CN140" s="263" t="s">
        <v>7275</v>
      </c>
      <c r="CO140" s="263" t="s">
        <v>7275</v>
      </c>
      <c r="CP140" s="263" t="s">
        <v>7275</v>
      </c>
      <c r="CQ140" s="263" t="str">
        <f>_xlfn.IFNA(VLOOKUP(C140,'INFORM Severity - hidden'!$C$5:$G$300,5,FALSE),"-")</f>
        <v>-</v>
      </c>
    </row>
    <row r="141" spans="1:95">
      <c r="A141" t="s">
        <v>353</v>
      </c>
      <c r="B141" t="s">
        <v>351</v>
      </c>
      <c r="C141" t="s">
        <v>352</v>
      </c>
      <c r="D141" s="263" t="str">
        <f t="shared" si="2"/>
        <v>Increasing</v>
      </c>
      <c r="E141" s="263" t="s">
        <v>7275</v>
      </c>
      <c r="F141" s="263" t="s">
        <v>7275</v>
      </c>
      <c r="G141" s="263" t="s">
        <v>7275</v>
      </c>
      <c r="H141" s="263" t="s">
        <v>7275</v>
      </c>
      <c r="I141" s="263" t="s">
        <v>7275</v>
      </c>
      <c r="J141" s="263">
        <v>6.2</v>
      </c>
      <c r="K141" s="263">
        <v>6.4</v>
      </c>
      <c r="L141" s="263">
        <v>6.4</v>
      </c>
      <c r="M141" s="263">
        <v>6.6</v>
      </c>
      <c r="N141" s="263">
        <v>6.5</v>
      </c>
      <c r="O141" s="263">
        <v>6.6</v>
      </c>
      <c r="P141" s="263">
        <v>6.6</v>
      </c>
      <c r="Q141" s="263">
        <v>6.6</v>
      </c>
      <c r="R141" s="263">
        <v>6.6</v>
      </c>
      <c r="S141" s="263">
        <v>6.6</v>
      </c>
      <c r="T141" s="263">
        <v>6.5</v>
      </c>
      <c r="U141" s="263">
        <v>6.8</v>
      </c>
      <c r="V141" s="263">
        <v>6.9</v>
      </c>
      <c r="W141" s="263">
        <v>6.4</v>
      </c>
      <c r="X141" s="263">
        <v>6.4</v>
      </c>
      <c r="Y141" s="263">
        <v>6.4</v>
      </c>
      <c r="Z141" s="263">
        <v>6.4</v>
      </c>
      <c r="AA141" s="263">
        <v>6.3</v>
      </c>
      <c r="AB141" s="263">
        <v>6.3</v>
      </c>
      <c r="AC141" s="263">
        <v>6.4</v>
      </c>
      <c r="AD141" s="263" t="s">
        <v>7275</v>
      </c>
      <c r="AE141" s="263" t="s">
        <v>7275</v>
      </c>
      <c r="AF141" s="263" t="s">
        <v>7275</v>
      </c>
      <c r="AG141" s="263" t="s">
        <v>7275</v>
      </c>
      <c r="AH141" s="263" t="s">
        <v>7275</v>
      </c>
      <c r="AI141" s="263" t="s">
        <v>7275</v>
      </c>
      <c r="AJ141" s="263" t="s">
        <v>7275</v>
      </c>
      <c r="AK141" s="263">
        <v>6</v>
      </c>
      <c r="AL141" s="263">
        <v>6.2</v>
      </c>
      <c r="AM141" s="263">
        <v>6.5</v>
      </c>
      <c r="AN141" s="263">
        <v>6.5</v>
      </c>
      <c r="AO141" s="263">
        <v>6.5</v>
      </c>
      <c r="AP141" s="263">
        <v>6.5</v>
      </c>
      <c r="AQ141" s="263">
        <v>6.8</v>
      </c>
      <c r="AR141" s="263">
        <v>6.8</v>
      </c>
      <c r="AS141" s="263">
        <v>6.8</v>
      </c>
      <c r="AT141" s="263">
        <v>7.1</v>
      </c>
      <c r="AU141" s="263">
        <v>7.1</v>
      </c>
      <c r="AV141" s="263">
        <v>7.1</v>
      </c>
      <c r="AW141" s="263">
        <v>7.4</v>
      </c>
      <c r="AX141" s="263">
        <v>7.4</v>
      </c>
      <c r="AY141" s="263">
        <v>7.4</v>
      </c>
      <c r="AZ141" s="263">
        <v>7.4</v>
      </c>
      <c r="BA141" s="263">
        <v>7.4</v>
      </c>
      <c r="BB141" s="263">
        <v>7.4</v>
      </c>
      <c r="BC141" s="263">
        <v>7.6</v>
      </c>
      <c r="BD141" s="263">
        <v>7.6</v>
      </c>
      <c r="BE141" s="263">
        <v>7.6</v>
      </c>
      <c r="BF141" s="263">
        <v>7.6</v>
      </c>
      <c r="BG141" s="263">
        <v>7.6</v>
      </c>
      <c r="BH141" s="263">
        <v>7.6</v>
      </c>
      <c r="BI141" s="263">
        <v>7.2</v>
      </c>
      <c r="BJ141" s="263">
        <v>7</v>
      </c>
      <c r="BK141" s="263">
        <v>7</v>
      </c>
      <c r="BL141" s="263">
        <v>7</v>
      </c>
      <c r="BM141" s="263">
        <v>7</v>
      </c>
      <c r="BN141" s="263">
        <v>7</v>
      </c>
      <c r="BO141" s="263">
        <v>7.1</v>
      </c>
      <c r="BP141" s="263">
        <v>6.9</v>
      </c>
      <c r="BQ141" s="263">
        <v>7</v>
      </c>
      <c r="BR141" s="263">
        <v>7.1</v>
      </c>
      <c r="BS141" s="263">
        <v>7.1</v>
      </c>
      <c r="BT141" s="263">
        <v>7</v>
      </c>
      <c r="BU141" s="263">
        <v>7</v>
      </c>
      <c r="BV141" s="263">
        <v>7.1</v>
      </c>
      <c r="BW141" s="263">
        <v>7</v>
      </c>
      <c r="BX141" s="263">
        <v>6.9</v>
      </c>
      <c r="BY141" s="263">
        <v>6.9</v>
      </c>
      <c r="BZ141" s="263">
        <v>7</v>
      </c>
      <c r="CA141" s="263">
        <v>6.9</v>
      </c>
      <c r="CB141" s="263">
        <v>6.8</v>
      </c>
      <c r="CC141" s="263">
        <v>6.8</v>
      </c>
      <c r="CD141" s="263">
        <v>6.9</v>
      </c>
      <c r="CE141" s="263">
        <v>6.9</v>
      </c>
      <c r="CF141" s="263">
        <v>6.9</v>
      </c>
      <c r="CG141" s="263">
        <v>6.7</v>
      </c>
      <c r="CH141" s="263">
        <v>6.7</v>
      </c>
      <c r="CI141" s="263">
        <v>6.6</v>
      </c>
      <c r="CJ141" s="263">
        <v>6.6</v>
      </c>
      <c r="CK141" s="263">
        <v>6.6</v>
      </c>
      <c r="CL141" s="263">
        <v>6.6</v>
      </c>
      <c r="CM141" s="263">
        <v>6.9</v>
      </c>
      <c r="CN141" s="263">
        <v>7</v>
      </c>
      <c r="CO141" s="263">
        <v>7</v>
      </c>
      <c r="CP141" s="263">
        <v>7.1</v>
      </c>
      <c r="CQ141" s="263">
        <f>_xlfn.IFNA(VLOOKUP(C141,'INFORM Severity - hidden'!$C$5:$G$300,5,FALSE),"-")</f>
        <v>7.1</v>
      </c>
    </row>
    <row r="142" spans="1:95">
      <c r="A142" t="s">
        <v>353</v>
      </c>
      <c r="B142" t="s">
        <v>363</v>
      </c>
      <c r="C142" t="s">
        <v>364</v>
      </c>
      <c r="D142" s="263" t="str">
        <f t="shared" si="2"/>
        <v>Increasing</v>
      </c>
      <c r="E142" s="263" t="s">
        <v>7275</v>
      </c>
      <c r="F142" s="263">
        <v>3.7</v>
      </c>
      <c r="G142" s="263">
        <v>3.7</v>
      </c>
      <c r="H142" s="263">
        <v>5.3</v>
      </c>
      <c r="I142" s="263">
        <v>5.4</v>
      </c>
      <c r="J142" s="263">
        <v>5.4</v>
      </c>
      <c r="K142" s="263">
        <v>5.4</v>
      </c>
      <c r="L142" s="263">
        <v>5.4</v>
      </c>
      <c r="M142" s="263">
        <v>5.4</v>
      </c>
      <c r="N142" s="263">
        <v>5.3</v>
      </c>
      <c r="O142" s="263">
        <v>5.3</v>
      </c>
      <c r="P142" s="263">
        <v>5.3</v>
      </c>
      <c r="Q142" s="263">
        <v>5.3</v>
      </c>
      <c r="R142" s="263">
        <v>5.3</v>
      </c>
      <c r="S142" s="263">
        <v>5.3</v>
      </c>
      <c r="T142" s="263">
        <v>5.3</v>
      </c>
      <c r="U142" s="263">
        <v>5.5</v>
      </c>
      <c r="V142" s="263">
        <v>5.6</v>
      </c>
      <c r="W142" s="263">
        <v>5.6</v>
      </c>
      <c r="X142" s="263">
        <v>5.6</v>
      </c>
      <c r="Y142" s="263">
        <v>5.6</v>
      </c>
      <c r="Z142" s="263">
        <v>5.6</v>
      </c>
      <c r="AA142" s="263">
        <v>5.6</v>
      </c>
      <c r="AB142" s="263">
        <v>5.6</v>
      </c>
      <c r="AC142" s="263">
        <v>5.6</v>
      </c>
      <c r="AD142" s="263">
        <v>5.6</v>
      </c>
      <c r="AE142" s="263">
        <v>5.6</v>
      </c>
      <c r="AF142" s="263">
        <v>5.6</v>
      </c>
      <c r="AG142" s="263">
        <v>5.6</v>
      </c>
      <c r="AH142" s="263">
        <v>5.5</v>
      </c>
      <c r="AI142" s="263">
        <v>5.5</v>
      </c>
      <c r="AJ142" s="263">
        <v>5.5</v>
      </c>
      <c r="AK142" s="263">
        <v>5</v>
      </c>
      <c r="AL142" s="263">
        <v>5.2</v>
      </c>
      <c r="AM142" s="263">
        <v>5.2</v>
      </c>
      <c r="AN142" s="263">
        <v>5.2</v>
      </c>
      <c r="AO142" s="263">
        <v>5.2</v>
      </c>
      <c r="AP142" s="263">
        <v>5.2</v>
      </c>
      <c r="AQ142" s="263">
        <v>5.2</v>
      </c>
      <c r="AR142" s="263">
        <v>5.2</v>
      </c>
      <c r="AS142" s="263">
        <v>5.0999999999999996</v>
      </c>
      <c r="AT142" s="263">
        <v>5.5</v>
      </c>
      <c r="AU142" s="263">
        <v>5.5</v>
      </c>
      <c r="AV142" s="263">
        <v>5.5</v>
      </c>
      <c r="AW142" s="263">
        <v>5.6</v>
      </c>
      <c r="AX142" s="263">
        <v>5.7</v>
      </c>
      <c r="AY142" s="263">
        <v>5.7</v>
      </c>
      <c r="AZ142" s="263">
        <v>5.7</v>
      </c>
      <c r="BA142" s="263">
        <v>5.7</v>
      </c>
      <c r="BB142" s="263">
        <v>5.8</v>
      </c>
      <c r="BC142" s="263">
        <v>5.8</v>
      </c>
      <c r="BD142" s="263">
        <v>5.8</v>
      </c>
      <c r="BE142" s="263">
        <v>5.9</v>
      </c>
      <c r="BF142" s="263">
        <v>5.9</v>
      </c>
      <c r="BG142" s="263">
        <v>5.9</v>
      </c>
      <c r="BH142" s="263">
        <v>5.9</v>
      </c>
      <c r="BI142" s="263">
        <v>5.9</v>
      </c>
      <c r="BJ142" s="263">
        <v>5.9</v>
      </c>
      <c r="BK142" s="263">
        <v>5.7</v>
      </c>
      <c r="BL142" s="263">
        <v>5.8</v>
      </c>
      <c r="BM142" s="263">
        <v>5.8</v>
      </c>
      <c r="BN142" s="263">
        <v>5.8</v>
      </c>
      <c r="BO142" s="263">
        <v>5.9</v>
      </c>
      <c r="BP142" s="263">
        <v>5.6</v>
      </c>
      <c r="BQ142" s="263">
        <v>5.6</v>
      </c>
      <c r="BR142" s="263">
        <v>5.7</v>
      </c>
      <c r="BS142" s="263">
        <v>5.7</v>
      </c>
      <c r="BT142" s="263">
        <v>5.7</v>
      </c>
      <c r="BU142" s="263">
        <v>5.7</v>
      </c>
      <c r="BV142" s="263">
        <v>5.7</v>
      </c>
      <c r="BW142" s="263">
        <v>5.5</v>
      </c>
      <c r="BX142" s="263">
        <v>5.5</v>
      </c>
      <c r="BY142" s="263">
        <v>5.5</v>
      </c>
      <c r="BZ142" s="263">
        <v>5.6</v>
      </c>
      <c r="CA142" s="263">
        <v>5.5</v>
      </c>
      <c r="CB142" s="263">
        <v>5.4</v>
      </c>
      <c r="CC142" s="263">
        <v>5.7</v>
      </c>
      <c r="CD142" s="263">
        <v>5.2</v>
      </c>
      <c r="CE142" s="263">
        <v>5.6</v>
      </c>
      <c r="CF142" s="263">
        <v>5.6</v>
      </c>
      <c r="CG142" s="263">
        <v>5.6</v>
      </c>
      <c r="CH142" s="263">
        <v>5.6</v>
      </c>
      <c r="CI142" s="263">
        <v>5.5</v>
      </c>
      <c r="CJ142" s="263">
        <v>5.5</v>
      </c>
      <c r="CK142" s="263">
        <v>5.5</v>
      </c>
      <c r="CL142" s="263">
        <v>5.5</v>
      </c>
      <c r="CM142" s="263">
        <v>5.7</v>
      </c>
      <c r="CN142" s="263">
        <v>5.7</v>
      </c>
      <c r="CO142" s="263">
        <v>5.7</v>
      </c>
      <c r="CP142" s="263">
        <v>5.9</v>
      </c>
      <c r="CQ142" s="263">
        <f>_xlfn.IFNA(VLOOKUP(C142,'INFORM Severity - hidden'!$C$5:$G$300,5,FALSE),"-")</f>
        <v>5.9</v>
      </c>
    </row>
    <row r="143" spans="1:95">
      <c r="A143" t="s">
        <v>353</v>
      </c>
      <c r="B143" t="s">
        <v>374</v>
      </c>
      <c r="C143" t="s">
        <v>375</v>
      </c>
      <c r="D143" s="263" t="str">
        <f t="shared" si="2"/>
        <v>Increasing</v>
      </c>
      <c r="E143" s="263" t="s">
        <v>7275</v>
      </c>
      <c r="F143" s="263" t="s">
        <v>7275</v>
      </c>
      <c r="G143" s="263" t="s">
        <v>7275</v>
      </c>
      <c r="H143" s="263" t="s">
        <v>7275</v>
      </c>
      <c r="I143" s="263" t="s">
        <v>7275</v>
      </c>
      <c r="J143" s="263">
        <v>6</v>
      </c>
      <c r="K143" s="263">
        <v>6.2</v>
      </c>
      <c r="L143" s="263">
        <v>6.2</v>
      </c>
      <c r="M143" s="263">
        <v>6.5</v>
      </c>
      <c r="N143" s="263">
        <v>6.4</v>
      </c>
      <c r="O143" s="263">
        <v>6.5</v>
      </c>
      <c r="P143" s="263">
        <v>6.5</v>
      </c>
      <c r="Q143" s="263">
        <v>6.5</v>
      </c>
      <c r="R143" s="263">
        <v>6.5</v>
      </c>
      <c r="S143" s="263">
        <v>6.5</v>
      </c>
      <c r="T143" s="263">
        <v>6.5</v>
      </c>
      <c r="U143" s="263">
        <v>6.6</v>
      </c>
      <c r="V143" s="263">
        <v>6.7</v>
      </c>
      <c r="W143" s="263">
        <v>6.1</v>
      </c>
      <c r="X143" s="263">
        <v>6.1</v>
      </c>
      <c r="Y143" s="263">
        <v>6.1</v>
      </c>
      <c r="Z143" s="263">
        <v>6.1</v>
      </c>
      <c r="AA143" s="263">
        <v>6.1</v>
      </c>
      <c r="AB143" s="263">
        <v>6.1</v>
      </c>
      <c r="AC143" s="263">
        <v>6.2</v>
      </c>
      <c r="AD143" s="263" t="s">
        <v>7275</v>
      </c>
      <c r="AE143" s="263" t="s">
        <v>7275</v>
      </c>
      <c r="AF143" s="263" t="s">
        <v>7275</v>
      </c>
      <c r="AG143" s="263" t="s">
        <v>7275</v>
      </c>
      <c r="AH143" s="263" t="s">
        <v>7275</v>
      </c>
      <c r="AI143" s="263" t="s">
        <v>7275</v>
      </c>
      <c r="AJ143" s="263" t="s">
        <v>7275</v>
      </c>
      <c r="AK143" s="263">
        <v>5.6</v>
      </c>
      <c r="AL143" s="263">
        <v>5.7</v>
      </c>
      <c r="AM143" s="263">
        <v>6</v>
      </c>
      <c r="AN143" s="263">
        <v>6.1</v>
      </c>
      <c r="AO143" s="263">
        <v>6.1</v>
      </c>
      <c r="AP143" s="263">
        <v>6.1</v>
      </c>
      <c r="AQ143" s="263">
        <v>6.6</v>
      </c>
      <c r="AR143" s="263">
        <v>6.6</v>
      </c>
      <c r="AS143" s="263">
        <v>6.6</v>
      </c>
      <c r="AT143" s="263">
        <v>6.9</v>
      </c>
      <c r="AU143" s="263">
        <v>6.9</v>
      </c>
      <c r="AV143" s="263">
        <v>6.9</v>
      </c>
      <c r="AW143" s="263">
        <v>7.7</v>
      </c>
      <c r="AX143" s="263">
        <v>7.6</v>
      </c>
      <c r="AY143" s="263">
        <v>7.6</v>
      </c>
      <c r="AZ143" s="263">
        <v>7.6</v>
      </c>
      <c r="BA143" s="263">
        <v>7.6</v>
      </c>
      <c r="BB143" s="263">
        <v>7.6</v>
      </c>
      <c r="BC143" s="263">
        <v>7.8</v>
      </c>
      <c r="BD143" s="263">
        <v>7.8</v>
      </c>
      <c r="BE143" s="263">
        <v>7.9</v>
      </c>
      <c r="BF143" s="263">
        <v>7.9</v>
      </c>
      <c r="BG143" s="263">
        <v>7.9</v>
      </c>
      <c r="BH143" s="263">
        <v>7.9</v>
      </c>
      <c r="BI143" s="263">
        <v>7.5</v>
      </c>
      <c r="BJ143" s="263">
        <v>7.3</v>
      </c>
      <c r="BK143" s="263">
        <v>6.7</v>
      </c>
      <c r="BL143" s="263">
        <v>6.8</v>
      </c>
      <c r="BM143" s="263">
        <v>6.8</v>
      </c>
      <c r="BN143" s="263">
        <v>6.8</v>
      </c>
      <c r="BO143" s="263">
        <v>6.8</v>
      </c>
      <c r="BP143" s="263">
        <v>6.6</v>
      </c>
      <c r="BQ143" s="263">
        <v>6.7</v>
      </c>
      <c r="BR143" s="263">
        <v>6.7</v>
      </c>
      <c r="BS143" s="263">
        <v>6.7</v>
      </c>
      <c r="BT143" s="263">
        <v>6.7</v>
      </c>
      <c r="BU143" s="263">
        <v>6.6</v>
      </c>
      <c r="BV143" s="263">
        <v>6.9</v>
      </c>
      <c r="BW143" s="263">
        <v>6.8</v>
      </c>
      <c r="BX143" s="263">
        <v>6.7</v>
      </c>
      <c r="BY143" s="263">
        <v>6.7</v>
      </c>
      <c r="BZ143" s="263">
        <v>6.7</v>
      </c>
      <c r="CA143" s="263">
        <v>6.7</v>
      </c>
      <c r="CB143" s="263">
        <v>6.6</v>
      </c>
      <c r="CC143" s="263">
        <v>6.6</v>
      </c>
      <c r="CD143" s="263">
        <v>6.7</v>
      </c>
      <c r="CE143" s="263">
        <v>6.7</v>
      </c>
      <c r="CF143" s="263">
        <v>6.7</v>
      </c>
      <c r="CG143" s="263">
        <v>6.4</v>
      </c>
      <c r="CH143" s="263">
        <v>6.5</v>
      </c>
      <c r="CI143" s="263">
        <v>6.4</v>
      </c>
      <c r="CJ143" s="263">
        <v>6.4</v>
      </c>
      <c r="CK143" s="263">
        <v>6.4</v>
      </c>
      <c r="CL143" s="263">
        <v>6.4</v>
      </c>
      <c r="CM143" s="263">
        <v>6.6</v>
      </c>
      <c r="CN143" s="263">
        <v>6.8</v>
      </c>
      <c r="CO143" s="263">
        <v>6.8</v>
      </c>
      <c r="CP143" s="263">
        <v>6.9</v>
      </c>
      <c r="CQ143" s="263">
        <f>_xlfn.IFNA(VLOOKUP(C143,'INFORM Severity - hidden'!$C$5:$G$300,5,FALSE),"-")</f>
        <v>6.9</v>
      </c>
    </row>
    <row r="144" spans="1:95">
      <c r="C144" t="s">
        <v>7366</v>
      </c>
      <c r="D144" s="263" t="str">
        <f t="shared" si="2"/>
        <v>-</v>
      </c>
      <c r="E144" s="263" t="s">
        <v>7275</v>
      </c>
      <c r="F144" s="263" t="s">
        <v>7275</v>
      </c>
      <c r="G144" s="263" t="s">
        <v>7275</v>
      </c>
      <c r="H144" s="263" t="s">
        <v>7275</v>
      </c>
      <c r="I144" s="263" t="s">
        <v>7275</v>
      </c>
      <c r="J144" s="263" t="s">
        <v>7275</v>
      </c>
      <c r="K144" s="263" t="s">
        <v>7275</v>
      </c>
      <c r="L144" s="263" t="s">
        <v>7275</v>
      </c>
      <c r="M144" s="263" t="s">
        <v>7275</v>
      </c>
      <c r="N144" s="263" t="s">
        <v>7275</v>
      </c>
      <c r="O144" s="263" t="s">
        <v>7275</v>
      </c>
      <c r="P144" s="263" t="s">
        <v>7275</v>
      </c>
      <c r="Q144" s="263" t="s">
        <v>7275</v>
      </c>
      <c r="R144" s="263" t="s">
        <v>7275</v>
      </c>
      <c r="S144" s="263" t="s">
        <v>7275</v>
      </c>
      <c r="T144" s="263" t="s">
        <v>7275</v>
      </c>
      <c r="U144" s="263" t="s">
        <v>7275</v>
      </c>
      <c r="V144" s="263" t="s">
        <v>7275</v>
      </c>
      <c r="W144" s="263" t="s">
        <v>7275</v>
      </c>
      <c r="X144" s="263" t="s">
        <v>7275</v>
      </c>
      <c r="Y144" s="263" t="s">
        <v>7275</v>
      </c>
      <c r="Z144" s="263" t="s">
        <v>7275</v>
      </c>
      <c r="AA144" s="263" t="s">
        <v>7275</v>
      </c>
      <c r="AB144" s="263" t="s">
        <v>7275</v>
      </c>
      <c r="AC144" s="263" t="s">
        <v>7275</v>
      </c>
      <c r="AD144" s="263" t="s">
        <v>7275</v>
      </c>
      <c r="AE144" s="263" t="s">
        <v>7275</v>
      </c>
      <c r="AF144" s="263" t="s">
        <v>7275</v>
      </c>
      <c r="AG144" s="263" t="s">
        <v>7275</v>
      </c>
      <c r="AH144" s="263" t="s">
        <v>7275</v>
      </c>
      <c r="AI144" s="263" t="s">
        <v>7275</v>
      </c>
      <c r="AJ144" s="263" t="s">
        <v>7275</v>
      </c>
      <c r="AK144" s="263" t="s">
        <v>7275</v>
      </c>
      <c r="AL144" s="263" t="s">
        <v>7275</v>
      </c>
      <c r="AM144" s="263" t="s">
        <v>7275</v>
      </c>
      <c r="AN144" s="263" t="s">
        <v>7275</v>
      </c>
      <c r="AO144" s="263" t="s">
        <v>7275</v>
      </c>
      <c r="AP144" s="263" t="s">
        <v>7275</v>
      </c>
      <c r="AQ144" s="263" t="s">
        <v>7275</v>
      </c>
      <c r="AR144" s="263" t="s">
        <v>7275</v>
      </c>
      <c r="AS144" s="263" t="s">
        <v>7275</v>
      </c>
      <c r="AT144" s="263" t="s">
        <v>7275</v>
      </c>
      <c r="AU144" s="263" t="s">
        <v>7275</v>
      </c>
      <c r="AV144" s="263" t="s">
        <v>7275</v>
      </c>
      <c r="AW144" s="263" t="s">
        <v>7275</v>
      </c>
      <c r="AX144" s="263" t="s">
        <v>7275</v>
      </c>
      <c r="AY144" s="263" t="s">
        <v>7275</v>
      </c>
      <c r="AZ144" s="263" t="s">
        <v>7275</v>
      </c>
      <c r="BA144" s="263" t="s">
        <v>7275</v>
      </c>
      <c r="BB144" s="263" t="s">
        <v>7275</v>
      </c>
      <c r="BC144" s="263" t="s">
        <v>7275</v>
      </c>
      <c r="BD144" s="263" t="s">
        <v>7275</v>
      </c>
      <c r="BE144" s="263" t="s">
        <v>7275</v>
      </c>
      <c r="BF144" s="263" t="s">
        <v>7275</v>
      </c>
      <c r="BG144" s="263" t="s">
        <v>7275</v>
      </c>
      <c r="BH144" s="263" t="s">
        <v>7275</v>
      </c>
      <c r="BI144" s="263" t="s">
        <v>7275</v>
      </c>
      <c r="BJ144" s="263" t="s">
        <v>7275</v>
      </c>
      <c r="BK144" s="263" t="s">
        <v>7275</v>
      </c>
      <c r="BL144" s="263" t="s">
        <v>7275</v>
      </c>
      <c r="BM144" s="263" t="s">
        <v>7275</v>
      </c>
      <c r="BN144" s="263" t="s">
        <v>7275</v>
      </c>
      <c r="BO144" s="263" t="s">
        <v>7275</v>
      </c>
      <c r="BP144" s="263" t="s">
        <v>7275</v>
      </c>
      <c r="BQ144" s="263" t="s">
        <v>7275</v>
      </c>
      <c r="BR144" s="263" t="s">
        <v>7275</v>
      </c>
      <c r="BS144" s="263" t="s">
        <v>7275</v>
      </c>
      <c r="BT144" s="263" t="s">
        <v>7275</v>
      </c>
      <c r="BU144" s="263" t="s">
        <v>7275</v>
      </c>
      <c r="BV144" s="263" t="s">
        <v>7275</v>
      </c>
      <c r="BW144" s="263" t="s">
        <v>7275</v>
      </c>
      <c r="BX144" s="263" t="s">
        <v>7275</v>
      </c>
      <c r="BY144" s="263" t="s">
        <v>7275</v>
      </c>
      <c r="BZ144" s="263" t="s">
        <v>7275</v>
      </c>
      <c r="CA144" s="263" t="s">
        <v>7275</v>
      </c>
      <c r="CB144" s="263" t="s">
        <v>7275</v>
      </c>
      <c r="CC144" s="263" t="s">
        <v>7275</v>
      </c>
      <c r="CD144" s="263" t="s">
        <v>7275</v>
      </c>
      <c r="CE144" s="263" t="s">
        <v>7275</v>
      </c>
      <c r="CF144" s="263" t="s">
        <v>7275</v>
      </c>
      <c r="CG144" s="263" t="s">
        <v>7275</v>
      </c>
      <c r="CH144" s="263" t="s">
        <v>7275</v>
      </c>
      <c r="CI144" s="263" t="s">
        <v>7275</v>
      </c>
      <c r="CJ144" s="263" t="s">
        <v>7275</v>
      </c>
      <c r="CK144" s="263" t="s">
        <v>7275</v>
      </c>
      <c r="CL144" s="263" t="s">
        <v>7275</v>
      </c>
      <c r="CM144" s="263" t="s">
        <v>7275</v>
      </c>
      <c r="CN144" s="263" t="s">
        <v>7275</v>
      </c>
      <c r="CO144" s="263" t="s">
        <v>7275</v>
      </c>
      <c r="CP144" s="263" t="s">
        <v>7275</v>
      </c>
      <c r="CQ144" s="263" t="str">
        <f>_xlfn.IFNA(VLOOKUP(C144,'INFORM Severity - hidden'!$C$5:$G$300,5,FALSE),"-")</f>
        <v>-</v>
      </c>
    </row>
    <row r="145" spans="1:95">
      <c r="C145" t="s">
        <v>7367</v>
      </c>
      <c r="D145" s="263" t="str">
        <f t="shared" si="2"/>
        <v>-</v>
      </c>
      <c r="E145" s="263" t="s">
        <v>7275</v>
      </c>
      <c r="F145" s="263" t="s">
        <v>7275</v>
      </c>
      <c r="G145" s="263" t="s">
        <v>7275</v>
      </c>
      <c r="H145" s="263" t="s">
        <v>7275</v>
      </c>
      <c r="I145" s="263" t="s">
        <v>7275</v>
      </c>
      <c r="J145" s="263" t="s">
        <v>7275</v>
      </c>
      <c r="K145" s="263" t="s">
        <v>7275</v>
      </c>
      <c r="L145" s="263" t="s">
        <v>7275</v>
      </c>
      <c r="M145" s="263" t="s">
        <v>7275</v>
      </c>
      <c r="N145" s="263" t="s">
        <v>7275</v>
      </c>
      <c r="O145" s="263" t="s">
        <v>7275</v>
      </c>
      <c r="P145" s="263" t="s">
        <v>7275</v>
      </c>
      <c r="Q145" s="263" t="s">
        <v>7275</v>
      </c>
      <c r="R145" s="263" t="s">
        <v>7275</v>
      </c>
      <c r="S145" s="263" t="s">
        <v>7275</v>
      </c>
      <c r="T145" s="263">
        <v>3.3</v>
      </c>
      <c r="U145" s="263">
        <v>3.3</v>
      </c>
      <c r="V145" s="263">
        <v>4.4000000000000004</v>
      </c>
      <c r="W145" s="263">
        <v>4.4000000000000004</v>
      </c>
      <c r="X145" s="263">
        <v>4.4000000000000004</v>
      </c>
      <c r="Y145" s="263">
        <v>4.4000000000000004</v>
      </c>
      <c r="Z145" s="263">
        <v>4.4000000000000004</v>
      </c>
      <c r="AA145" s="263">
        <v>4.5999999999999996</v>
      </c>
      <c r="AB145" s="263">
        <v>4.5999999999999996</v>
      </c>
      <c r="AC145" s="263">
        <v>4.7</v>
      </c>
      <c r="AD145" s="263" t="s">
        <v>7275</v>
      </c>
      <c r="AE145" s="263" t="s">
        <v>7275</v>
      </c>
      <c r="AF145" s="263" t="s">
        <v>7275</v>
      </c>
      <c r="AG145" s="263" t="s">
        <v>7275</v>
      </c>
      <c r="AH145" s="263" t="s">
        <v>7275</v>
      </c>
      <c r="AI145" s="263" t="s">
        <v>7275</v>
      </c>
      <c r="AJ145" s="263" t="s">
        <v>7275</v>
      </c>
      <c r="AK145" s="263" t="s">
        <v>7275</v>
      </c>
      <c r="AL145" s="263" t="s">
        <v>7275</v>
      </c>
      <c r="AM145" s="263" t="s">
        <v>7275</v>
      </c>
      <c r="AN145" s="263" t="s">
        <v>7275</v>
      </c>
      <c r="AO145" s="263" t="s">
        <v>7275</v>
      </c>
      <c r="AP145" s="263" t="s">
        <v>7275</v>
      </c>
      <c r="AQ145" s="263" t="s">
        <v>7275</v>
      </c>
      <c r="AR145" s="263" t="s">
        <v>7275</v>
      </c>
      <c r="AS145" s="263" t="s">
        <v>7275</v>
      </c>
      <c r="AT145" s="263" t="s">
        <v>7275</v>
      </c>
      <c r="AU145" s="263" t="s">
        <v>7275</v>
      </c>
      <c r="AV145" s="263" t="s">
        <v>7275</v>
      </c>
      <c r="AW145" s="263" t="s">
        <v>7275</v>
      </c>
      <c r="AX145" s="263" t="s">
        <v>7275</v>
      </c>
      <c r="AY145" s="263" t="s">
        <v>7275</v>
      </c>
      <c r="AZ145" s="263" t="s">
        <v>7275</v>
      </c>
      <c r="BA145" s="263" t="s">
        <v>7275</v>
      </c>
      <c r="BB145" s="263" t="s">
        <v>7275</v>
      </c>
      <c r="BC145" s="263" t="s">
        <v>7275</v>
      </c>
      <c r="BD145" s="263" t="s">
        <v>7275</v>
      </c>
      <c r="BE145" s="263" t="s">
        <v>7275</v>
      </c>
      <c r="BF145" s="263" t="s">
        <v>7275</v>
      </c>
      <c r="BG145" s="263" t="s">
        <v>7275</v>
      </c>
      <c r="BH145" s="263" t="s">
        <v>7275</v>
      </c>
      <c r="BI145" s="263" t="s">
        <v>7275</v>
      </c>
      <c r="BJ145" s="263" t="s">
        <v>7275</v>
      </c>
      <c r="BK145" s="263" t="s">
        <v>7275</v>
      </c>
      <c r="BL145" s="263" t="s">
        <v>7275</v>
      </c>
      <c r="BM145" s="263" t="s">
        <v>7275</v>
      </c>
      <c r="BN145" s="263" t="s">
        <v>7275</v>
      </c>
      <c r="BO145" s="263" t="s">
        <v>7275</v>
      </c>
      <c r="BP145" s="263" t="s">
        <v>7275</v>
      </c>
      <c r="BQ145" s="263" t="s">
        <v>7275</v>
      </c>
      <c r="BR145" s="263" t="s">
        <v>7275</v>
      </c>
      <c r="BS145" s="263" t="s">
        <v>7275</v>
      </c>
      <c r="BT145" s="263" t="s">
        <v>7275</v>
      </c>
      <c r="BU145" s="263" t="s">
        <v>7275</v>
      </c>
      <c r="BV145" s="263" t="s">
        <v>7275</v>
      </c>
      <c r="BW145" s="263" t="s">
        <v>7275</v>
      </c>
      <c r="BX145" s="263" t="s">
        <v>7275</v>
      </c>
      <c r="BY145" s="263" t="s">
        <v>7275</v>
      </c>
      <c r="BZ145" s="263" t="s">
        <v>7275</v>
      </c>
      <c r="CA145" s="263" t="s">
        <v>7275</v>
      </c>
      <c r="CB145" s="263" t="s">
        <v>7275</v>
      </c>
      <c r="CC145" s="263" t="s">
        <v>7275</v>
      </c>
      <c r="CD145" s="263" t="s">
        <v>7275</v>
      </c>
      <c r="CE145" s="263" t="s">
        <v>7275</v>
      </c>
      <c r="CF145" s="263" t="s">
        <v>7275</v>
      </c>
      <c r="CG145" s="263" t="s">
        <v>7275</v>
      </c>
      <c r="CH145" s="263" t="s">
        <v>7275</v>
      </c>
      <c r="CI145" s="263" t="s">
        <v>7275</v>
      </c>
      <c r="CJ145" s="263" t="s">
        <v>7275</v>
      </c>
      <c r="CK145" s="263" t="s">
        <v>7275</v>
      </c>
      <c r="CL145" s="263" t="s">
        <v>7275</v>
      </c>
      <c r="CM145" s="263" t="s">
        <v>7275</v>
      </c>
      <c r="CN145" s="263" t="s">
        <v>7275</v>
      </c>
      <c r="CO145" s="263" t="s">
        <v>7275</v>
      </c>
      <c r="CP145" s="263" t="s">
        <v>7275</v>
      </c>
      <c r="CQ145" s="263" t="str">
        <f>_xlfn.IFNA(VLOOKUP(C145,'INFORM Severity - hidden'!$C$5:$G$300,5,FALSE),"-")</f>
        <v>-</v>
      </c>
    </row>
    <row r="146" spans="1:95">
      <c r="C146" t="s">
        <v>7368</v>
      </c>
      <c r="D146" s="263" t="str">
        <f t="shared" si="2"/>
        <v>-</v>
      </c>
      <c r="E146" s="263" t="s">
        <v>7275</v>
      </c>
      <c r="F146" s="263" t="s">
        <v>7275</v>
      </c>
      <c r="G146" s="263" t="s">
        <v>7275</v>
      </c>
      <c r="H146" s="263" t="s">
        <v>7275</v>
      </c>
      <c r="I146" s="263" t="s">
        <v>7275</v>
      </c>
      <c r="J146" s="263" t="s">
        <v>7275</v>
      </c>
      <c r="K146" s="263" t="s">
        <v>7275</v>
      </c>
      <c r="L146" s="263" t="s">
        <v>7275</v>
      </c>
      <c r="M146" s="263" t="s">
        <v>7275</v>
      </c>
      <c r="N146" s="263" t="s">
        <v>7275</v>
      </c>
      <c r="O146" s="263" t="s">
        <v>7275</v>
      </c>
      <c r="P146" s="263" t="s">
        <v>7275</v>
      </c>
      <c r="Q146" s="263" t="s">
        <v>7275</v>
      </c>
      <c r="R146" s="263" t="s">
        <v>7275</v>
      </c>
      <c r="S146" s="263" t="s">
        <v>7275</v>
      </c>
      <c r="T146" s="263" t="s">
        <v>7275</v>
      </c>
      <c r="U146" s="263" t="s">
        <v>7275</v>
      </c>
      <c r="V146" s="263" t="s">
        <v>7275</v>
      </c>
      <c r="W146" s="263" t="s">
        <v>7275</v>
      </c>
      <c r="X146" s="263" t="s">
        <v>7275</v>
      </c>
      <c r="Y146" s="263" t="s">
        <v>7275</v>
      </c>
      <c r="Z146" s="263" t="s">
        <v>7275</v>
      </c>
      <c r="AA146" s="263" t="s">
        <v>7275</v>
      </c>
      <c r="AB146" s="263" t="s">
        <v>7275</v>
      </c>
      <c r="AC146" s="263" t="s">
        <v>7275</v>
      </c>
      <c r="AD146" s="263" t="s">
        <v>7275</v>
      </c>
      <c r="AE146" s="263" t="s">
        <v>7275</v>
      </c>
      <c r="AF146" s="263" t="s">
        <v>7275</v>
      </c>
      <c r="AG146" s="263" t="s">
        <v>7275</v>
      </c>
      <c r="AH146" s="263" t="s">
        <v>7275</v>
      </c>
      <c r="AI146" s="263" t="s">
        <v>7275</v>
      </c>
      <c r="AJ146" s="263" t="s">
        <v>7275</v>
      </c>
      <c r="AK146" s="263" t="s">
        <v>7275</v>
      </c>
      <c r="AL146" s="263" t="s">
        <v>7275</v>
      </c>
      <c r="AM146" s="263" t="s">
        <v>7275</v>
      </c>
      <c r="AN146" s="263" t="s">
        <v>7275</v>
      </c>
      <c r="AO146" s="263" t="s">
        <v>7275</v>
      </c>
      <c r="AP146" s="263" t="s">
        <v>7275</v>
      </c>
      <c r="AQ146" s="263" t="s">
        <v>7275</v>
      </c>
      <c r="AR146" s="263" t="s">
        <v>7275</v>
      </c>
      <c r="AS146" s="263" t="s">
        <v>7275</v>
      </c>
      <c r="AT146" s="263" t="s">
        <v>7275</v>
      </c>
      <c r="AU146" s="263" t="s">
        <v>7275</v>
      </c>
      <c r="AV146" s="263" t="s">
        <v>7275</v>
      </c>
      <c r="AW146" s="263" t="s">
        <v>7275</v>
      </c>
      <c r="AX146" s="263" t="s">
        <v>7275</v>
      </c>
      <c r="AY146" s="263" t="s">
        <v>7275</v>
      </c>
      <c r="AZ146" s="263" t="s">
        <v>7275</v>
      </c>
      <c r="BA146" s="263" t="s">
        <v>7275</v>
      </c>
      <c r="BB146" s="263" t="s">
        <v>7275</v>
      </c>
      <c r="BC146" s="263" t="s">
        <v>7275</v>
      </c>
      <c r="BD146" s="263" t="s">
        <v>7275</v>
      </c>
      <c r="BE146" s="263" t="s">
        <v>7275</v>
      </c>
      <c r="BF146" s="263" t="s">
        <v>7275</v>
      </c>
      <c r="BG146" s="263" t="s">
        <v>7275</v>
      </c>
      <c r="BH146" s="263" t="s">
        <v>7275</v>
      </c>
      <c r="BI146" s="263" t="s">
        <v>7275</v>
      </c>
      <c r="BJ146" s="263" t="s">
        <v>7275</v>
      </c>
      <c r="BK146" s="263" t="s">
        <v>7275</v>
      </c>
      <c r="BL146" s="263" t="s">
        <v>7275</v>
      </c>
      <c r="BM146" s="263" t="s">
        <v>7275</v>
      </c>
      <c r="BN146" s="263" t="s">
        <v>7275</v>
      </c>
      <c r="BO146" s="263" t="s">
        <v>7275</v>
      </c>
      <c r="BP146" s="263" t="s">
        <v>7275</v>
      </c>
      <c r="BQ146" s="263" t="s">
        <v>7275</v>
      </c>
      <c r="BR146" s="263" t="s">
        <v>7275</v>
      </c>
      <c r="BS146" s="263" t="s">
        <v>7275</v>
      </c>
      <c r="BT146" s="263" t="s">
        <v>7275</v>
      </c>
      <c r="BU146" s="263" t="s">
        <v>7275</v>
      </c>
      <c r="BV146" s="263" t="s">
        <v>7275</v>
      </c>
      <c r="BW146" s="263" t="s">
        <v>7275</v>
      </c>
      <c r="BX146" s="263" t="s">
        <v>7275</v>
      </c>
      <c r="BY146" s="263" t="s">
        <v>7275</v>
      </c>
      <c r="BZ146" s="263" t="s">
        <v>7275</v>
      </c>
      <c r="CA146" s="263" t="s">
        <v>7275</v>
      </c>
      <c r="CB146" s="263" t="s">
        <v>7275</v>
      </c>
      <c r="CC146" s="263" t="s">
        <v>7275</v>
      </c>
      <c r="CD146" s="263" t="s">
        <v>7275</v>
      </c>
      <c r="CE146" s="263" t="s">
        <v>7275</v>
      </c>
      <c r="CF146" s="263" t="s">
        <v>7275</v>
      </c>
      <c r="CG146" s="263" t="s">
        <v>7275</v>
      </c>
      <c r="CH146" s="263" t="s">
        <v>7275</v>
      </c>
      <c r="CI146" s="263" t="s">
        <v>7275</v>
      </c>
      <c r="CJ146" s="263" t="s">
        <v>7275</v>
      </c>
      <c r="CK146" s="263">
        <v>5</v>
      </c>
      <c r="CL146" s="263">
        <v>4.5999999999999996</v>
      </c>
      <c r="CM146" s="263">
        <v>4</v>
      </c>
      <c r="CN146" s="263">
        <v>4</v>
      </c>
      <c r="CO146" s="263" t="s">
        <v>7275</v>
      </c>
      <c r="CP146" s="263" t="s">
        <v>7275</v>
      </c>
      <c r="CQ146" s="263" t="str">
        <f>_xlfn.IFNA(VLOOKUP(C146,'INFORM Severity - hidden'!$C$5:$G$300,5,FALSE),"-")</f>
        <v>-</v>
      </c>
    </row>
    <row r="147" spans="1:95">
      <c r="C147" t="s">
        <v>7369</v>
      </c>
      <c r="D147" s="263" t="str">
        <f t="shared" si="2"/>
        <v>-</v>
      </c>
      <c r="E147" s="263" t="s">
        <v>7275</v>
      </c>
      <c r="F147" s="263" t="s">
        <v>7275</v>
      </c>
      <c r="G147" s="263" t="s">
        <v>7275</v>
      </c>
      <c r="H147" s="263" t="s">
        <v>7275</v>
      </c>
      <c r="I147" s="263" t="s">
        <v>7275</v>
      </c>
      <c r="J147" s="263" t="s">
        <v>7275</v>
      </c>
      <c r="K147" s="263" t="s">
        <v>7275</v>
      </c>
      <c r="L147" s="263" t="s">
        <v>7275</v>
      </c>
      <c r="M147" s="263" t="s">
        <v>7275</v>
      </c>
      <c r="N147" s="263">
        <v>4</v>
      </c>
      <c r="O147" s="263" t="s">
        <v>7275</v>
      </c>
      <c r="P147" s="263" t="s">
        <v>7275</v>
      </c>
      <c r="Q147" s="263" t="s">
        <v>7275</v>
      </c>
      <c r="R147" s="263" t="s">
        <v>7275</v>
      </c>
      <c r="S147" s="263" t="s">
        <v>7275</v>
      </c>
      <c r="T147" s="263" t="s">
        <v>7275</v>
      </c>
      <c r="U147" s="263" t="s">
        <v>7275</v>
      </c>
      <c r="V147" s="263" t="s">
        <v>7275</v>
      </c>
      <c r="W147" s="263" t="s">
        <v>7275</v>
      </c>
      <c r="X147" s="263" t="s">
        <v>7275</v>
      </c>
      <c r="Y147" s="263" t="s">
        <v>7275</v>
      </c>
      <c r="Z147" s="263" t="s">
        <v>7275</v>
      </c>
      <c r="AA147" s="263" t="s">
        <v>7275</v>
      </c>
      <c r="AB147" s="263" t="s">
        <v>7275</v>
      </c>
      <c r="AC147" s="263" t="s">
        <v>7275</v>
      </c>
      <c r="AD147" s="263" t="s">
        <v>7275</v>
      </c>
      <c r="AE147" s="263" t="s">
        <v>7275</v>
      </c>
      <c r="AF147" s="263" t="s">
        <v>7275</v>
      </c>
      <c r="AG147" s="263" t="s">
        <v>7275</v>
      </c>
      <c r="AH147" s="263" t="s">
        <v>7275</v>
      </c>
      <c r="AI147" s="263" t="s">
        <v>7275</v>
      </c>
      <c r="AJ147" s="263" t="s">
        <v>7275</v>
      </c>
      <c r="AK147" s="263" t="s">
        <v>7275</v>
      </c>
      <c r="AL147" s="263" t="s">
        <v>7275</v>
      </c>
      <c r="AM147" s="263" t="s">
        <v>7275</v>
      </c>
      <c r="AN147" s="263" t="s">
        <v>7275</v>
      </c>
      <c r="AO147" s="263" t="s">
        <v>7275</v>
      </c>
      <c r="AP147" s="263" t="s">
        <v>7275</v>
      </c>
      <c r="AQ147" s="263" t="s">
        <v>7275</v>
      </c>
      <c r="AR147" s="263" t="s">
        <v>7275</v>
      </c>
      <c r="AS147" s="263" t="s">
        <v>7275</v>
      </c>
      <c r="AT147" s="263" t="s">
        <v>7275</v>
      </c>
      <c r="AU147" s="263" t="s">
        <v>7275</v>
      </c>
      <c r="AV147" s="263" t="s">
        <v>7275</v>
      </c>
      <c r="AW147" s="263" t="s">
        <v>7275</v>
      </c>
      <c r="AX147" s="263" t="s">
        <v>7275</v>
      </c>
      <c r="AY147" s="263" t="s">
        <v>7275</v>
      </c>
      <c r="AZ147" s="263" t="s">
        <v>7275</v>
      </c>
      <c r="BA147" s="263" t="s">
        <v>7275</v>
      </c>
      <c r="BB147" s="263" t="s">
        <v>7275</v>
      </c>
      <c r="BC147" s="263" t="s">
        <v>7275</v>
      </c>
      <c r="BD147" s="263" t="s">
        <v>7275</v>
      </c>
      <c r="BE147" s="263" t="s">
        <v>7275</v>
      </c>
      <c r="BF147" s="263" t="s">
        <v>7275</v>
      </c>
      <c r="BG147" s="263" t="s">
        <v>7275</v>
      </c>
      <c r="BH147" s="263" t="s">
        <v>7275</v>
      </c>
      <c r="BI147" s="263" t="s">
        <v>7275</v>
      </c>
      <c r="BJ147" s="263" t="s">
        <v>7275</v>
      </c>
      <c r="BK147" s="263" t="s">
        <v>7275</v>
      </c>
      <c r="BL147" s="263" t="s">
        <v>7275</v>
      </c>
      <c r="BM147" s="263" t="s">
        <v>7275</v>
      </c>
      <c r="BN147" s="263" t="s">
        <v>7275</v>
      </c>
      <c r="BO147" s="263" t="s">
        <v>7275</v>
      </c>
      <c r="BP147" s="263" t="s">
        <v>7275</v>
      </c>
      <c r="BQ147" s="263" t="s">
        <v>7275</v>
      </c>
      <c r="BR147" s="263" t="s">
        <v>7275</v>
      </c>
      <c r="BS147" s="263" t="s">
        <v>7275</v>
      </c>
      <c r="BT147" s="263" t="s">
        <v>7275</v>
      </c>
      <c r="BU147" s="263" t="s">
        <v>7275</v>
      </c>
      <c r="BV147" s="263" t="s">
        <v>7275</v>
      </c>
      <c r="BW147" s="263" t="s">
        <v>7275</v>
      </c>
      <c r="BX147" s="263" t="s">
        <v>7275</v>
      </c>
      <c r="BY147" s="263" t="s">
        <v>7275</v>
      </c>
      <c r="BZ147" s="263" t="s">
        <v>7275</v>
      </c>
      <c r="CA147" s="263" t="s">
        <v>7275</v>
      </c>
      <c r="CB147" s="263" t="s">
        <v>7275</v>
      </c>
      <c r="CC147" s="263" t="s">
        <v>7275</v>
      </c>
      <c r="CD147" s="263" t="s">
        <v>7275</v>
      </c>
      <c r="CE147" s="263" t="s">
        <v>7275</v>
      </c>
      <c r="CF147" s="263" t="s">
        <v>7275</v>
      </c>
      <c r="CG147" s="263" t="s">
        <v>7275</v>
      </c>
      <c r="CH147" s="263" t="s">
        <v>7275</v>
      </c>
      <c r="CI147" s="263" t="s">
        <v>7275</v>
      </c>
      <c r="CJ147" s="263" t="s">
        <v>7275</v>
      </c>
      <c r="CK147" s="263" t="s">
        <v>7275</v>
      </c>
      <c r="CL147" s="263" t="s">
        <v>7275</v>
      </c>
      <c r="CM147" s="263" t="s">
        <v>7275</v>
      </c>
      <c r="CN147" s="263" t="s">
        <v>7275</v>
      </c>
      <c r="CO147" s="263" t="s">
        <v>7275</v>
      </c>
      <c r="CP147" s="263" t="s">
        <v>7275</v>
      </c>
      <c r="CQ147" s="263" t="str">
        <f>_xlfn.IFNA(VLOOKUP(C147,'INFORM Severity - hidden'!$C$5:$G$300,5,FALSE),"-")</f>
        <v>-</v>
      </c>
    </row>
    <row r="148" spans="1:95">
      <c r="C148" t="s">
        <v>7370</v>
      </c>
      <c r="D148" s="263" t="str">
        <f t="shared" si="2"/>
        <v>-</v>
      </c>
      <c r="E148" s="263" t="s">
        <v>7275</v>
      </c>
      <c r="F148" s="263" t="s">
        <v>7275</v>
      </c>
      <c r="G148" s="263" t="s">
        <v>7275</v>
      </c>
      <c r="H148" s="263" t="s">
        <v>7275</v>
      </c>
      <c r="I148" s="263" t="s">
        <v>7275</v>
      </c>
      <c r="J148" s="263" t="s">
        <v>7275</v>
      </c>
      <c r="K148" s="263" t="s">
        <v>7275</v>
      </c>
      <c r="L148" s="263" t="s">
        <v>7275</v>
      </c>
      <c r="M148" s="263" t="s">
        <v>7275</v>
      </c>
      <c r="N148" s="263" t="s">
        <v>7275</v>
      </c>
      <c r="O148" s="263" t="s">
        <v>7275</v>
      </c>
      <c r="P148" s="263" t="s">
        <v>7275</v>
      </c>
      <c r="Q148" s="263" t="s">
        <v>7275</v>
      </c>
      <c r="R148" s="263" t="s">
        <v>7275</v>
      </c>
      <c r="S148" s="263" t="s">
        <v>7275</v>
      </c>
      <c r="T148" s="263" t="s">
        <v>7275</v>
      </c>
      <c r="U148" s="263" t="s">
        <v>7275</v>
      </c>
      <c r="V148" s="263" t="s">
        <v>7275</v>
      </c>
      <c r="W148" s="263" t="s">
        <v>7275</v>
      </c>
      <c r="X148" s="263" t="s">
        <v>7275</v>
      </c>
      <c r="Y148" s="263" t="s">
        <v>7275</v>
      </c>
      <c r="Z148" s="263" t="s">
        <v>7275</v>
      </c>
      <c r="AA148" s="263" t="s">
        <v>7275</v>
      </c>
      <c r="AB148" s="263" t="s">
        <v>7275</v>
      </c>
      <c r="AC148" s="263" t="s">
        <v>7275</v>
      </c>
      <c r="AD148" s="263" t="s">
        <v>7275</v>
      </c>
      <c r="AE148" s="263" t="s">
        <v>7275</v>
      </c>
      <c r="AF148" s="263" t="s">
        <v>7275</v>
      </c>
      <c r="AG148" s="263" t="s">
        <v>7275</v>
      </c>
      <c r="AH148" s="263" t="s">
        <v>7275</v>
      </c>
      <c r="AI148" s="263" t="s">
        <v>7275</v>
      </c>
      <c r="AJ148" s="263" t="s">
        <v>7275</v>
      </c>
      <c r="AK148" s="263" t="s">
        <v>7275</v>
      </c>
      <c r="AL148" s="263" t="s">
        <v>7275</v>
      </c>
      <c r="AM148" s="263" t="s">
        <v>7275</v>
      </c>
      <c r="AN148" s="263" t="s">
        <v>7275</v>
      </c>
      <c r="AO148" s="263" t="s">
        <v>7275</v>
      </c>
      <c r="AP148" s="263" t="s">
        <v>7275</v>
      </c>
      <c r="AQ148" s="263" t="s">
        <v>7275</v>
      </c>
      <c r="AR148" s="263" t="s">
        <v>7275</v>
      </c>
      <c r="AS148" s="263" t="s">
        <v>7275</v>
      </c>
      <c r="AT148" s="263" t="s">
        <v>7275</v>
      </c>
      <c r="AU148" s="263" t="s">
        <v>7275</v>
      </c>
      <c r="AV148" s="263" t="s">
        <v>7275</v>
      </c>
      <c r="AW148" s="263" t="s">
        <v>7275</v>
      </c>
      <c r="AX148" s="263" t="s">
        <v>7275</v>
      </c>
      <c r="AY148" s="263" t="s">
        <v>7275</v>
      </c>
      <c r="AZ148" s="263" t="s">
        <v>7275</v>
      </c>
      <c r="BA148" s="263" t="s">
        <v>7275</v>
      </c>
      <c r="BB148" s="263" t="s">
        <v>7275</v>
      </c>
      <c r="BC148" s="263" t="s">
        <v>7275</v>
      </c>
      <c r="BD148" s="263" t="s">
        <v>7275</v>
      </c>
      <c r="BE148" s="263" t="s">
        <v>7275</v>
      </c>
      <c r="BF148" s="263" t="s">
        <v>7275</v>
      </c>
      <c r="BG148" s="263" t="s">
        <v>7275</v>
      </c>
      <c r="BH148" s="263" t="s">
        <v>7275</v>
      </c>
      <c r="BI148" s="263" t="s">
        <v>7275</v>
      </c>
      <c r="BJ148" s="263">
        <v>3.2</v>
      </c>
      <c r="BK148" s="263">
        <v>3.2</v>
      </c>
      <c r="BL148" s="263">
        <v>3.2</v>
      </c>
      <c r="BM148" s="263">
        <v>3.2</v>
      </c>
      <c r="BN148" s="263" t="s">
        <v>7275</v>
      </c>
      <c r="BO148" s="263" t="s">
        <v>7275</v>
      </c>
      <c r="BP148" s="263" t="s">
        <v>7275</v>
      </c>
      <c r="BQ148" s="263" t="s">
        <v>7275</v>
      </c>
      <c r="BR148" s="263" t="s">
        <v>7275</v>
      </c>
      <c r="BS148" s="263" t="s">
        <v>7275</v>
      </c>
      <c r="BT148" s="263" t="s">
        <v>7275</v>
      </c>
      <c r="BU148" s="263" t="s">
        <v>7275</v>
      </c>
      <c r="BV148" s="263" t="s">
        <v>7275</v>
      </c>
      <c r="BW148" s="263" t="s">
        <v>7275</v>
      </c>
      <c r="BX148" s="263" t="s">
        <v>7275</v>
      </c>
      <c r="BY148" s="263" t="s">
        <v>7275</v>
      </c>
      <c r="BZ148" s="263" t="s">
        <v>7275</v>
      </c>
      <c r="CA148" s="263" t="s">
        <v>7275</v>
      </c>
      <c r="CB148" s="263" t="s">
        <v>7275</v>
      </c>
      <c r="CC148" s="263" t="s">
        <v>7275</v>
      </c>
      <c r="CD148" s="263" t="s">
        <v>7275</v>
      </c>
      <c r="CE148" s="263" t="s">
        <v>7275</v>
      </c>
      <c r="CF148" s="263" t="s">
        <v>7275</v>
      </c>
      <c r="CG148" s="263" t="s">
        <v>7275</v>
      </c>
      <c r="CH148" s="263" t="s">
        <v>7275</v>
      </c>
      <c r="CI148" s="263" t="s">
        <v>7275</v>
      </c>
      <c r="CJ148" s="263" t="s">
        <v>7275</v>
      </c>
      <c r="CK148" s="263" t="s">
        <v>7275</v>
      </c>
      <c r="CL148" s="263" t="s">
        <v>7275</v>
      </c>
      <c r="CM148" s="263" t="s">
        <v>7275</v>
      </c>
      <c r="CN148" s="263" t="s">
        <v>7275</v>
      </c>
      <c r="CO148" s="263" t="s">
        <v>7275</v>
      </c>
      <c r="CP148" s="263" t="s">
        <v>7275</v>
      </c>
      <c r="CQ148" s="263" t="str">
        <f>_xlfn.IFNA(VLOOKUP(C148,'INFORM Severity - hidden'!$C$5:$G$300,5,FALSE),"-")</f>
        <v>-</v>
      </c>
    </row>
    <row r="149" spans="1:95">
      <c r="C149" t="s">
        <v>7371</v>
      </c>
      <c r="D149" s="263" t="str">
        <f t="shared" si="2"/>
        <v>-</v>
      </c>
      <c r="E149" s="263" t="s">
        <v>7275</v>
      </c>
      <c r="F149" s="263" t="s">
        <v>7275</v>
      </c>
      <c r="G149" s="263" t="s">
        <v>7275</v>
      </c>
      <c r="H149" s="263" t="s">
        <v>7275</v>
      </c>
      <c r="I149" s="263" t="s">
        <v>7275</v>
      </c>
      <c r="J149" s="263" t="s">
        <v>7275</v>
      </c>
      <c r="K149" s="263" t="s">
        <v>7275</v>
      </c>
      <c r="L149" s="263" t="s">
        <v>7275</v>
      </c>
      <c r="M149" s="263" t="s">
        <v>7275</v>
      </c>
      <c r="N149" s="263" t="s">
        <v>7275</v>
      </c>
      <c r="O149" s="263" t="s">
        <v>7275</v>
      </c>
      <c r="P149" s="263" t="s">
        <v>7275</v>
      </c>
      <c r="Q149" s="263" t="s">
        <v>7275</v>
      </c>
      <c r="R149" s="263" t="s">
        <v>7275</v>
      </c>
      <c r="S149" s="263" t="s">
        <v>7275</v>
      </c>
      <c r="T149" s="263" t="s">
        <v>7275</v>
      </c>
      <c r="U149" s="263" t="s">
        <v>7275</v>
      </c>
      <c r="V149" s="263" t="s">
        <v>7275</v>
      </c>
      <c r="W149" s="263" t="s">
        <v>7275</v>
      </c>
      <c r="X149" s="263" t="s">
        <v>7275</v>
      </c>
      <c r="Y149" s="263" t="s">
        <v>7275</v>
      </c>
      <c r="Z149" s="263" t="s">
        <v>7275</v>
      </c>
      <c r="AA149" s="263" t="s">
        <v>7275</v>
      </c>
      <c r="AB149" s="263" t="s">
        <v>7275</v>
      </c>
      <c r="AC149" s="263" t="s">
        <v>7275</v>
      </c>
      <c r="AD149" s="263" t="s">
        <v>7275</v>
      </c>
      <c r="AE149" s="263" t="s">
        <v>7275</v>
      </c>
      <c r="AF149" s="263" t="s">
        <v>7275</v>
      </c>
      <c r="AG149" s="263" t="s">
        <v>7275</v>
      </c>
      <c r="AH149" s="263" t="s">
        <v>7275</v>
      </c>
      <c r="AI149" s="263" t="s">
        <v>7275</v>
      </c>
      <c r="AJ149" s="263" t="s">
        <v>7275</v>
      </c>
      <c r="AK149" s="263" t="s">
        <v>7275</v>
      </c>
      <c r="AL149" s="263" t="s">
        <v>7275</v>
      </c>
      <c r="AM149" s="263" t="s">
        <v>7275</v>
      </c>
      <c r="AN149" s="263" t="s">
        <v>7275</v>
      </c>
      <c r="AO149" s="263" t="s">
        <v>7275</v>
      </c>
      <c r="AP149" s="263" t="s">
        <v>7275</v>
      </c>
      <c r="AQ149" s="263" t="s">
        <v>7275</v>
      </c>
      <c r="AR149" s="263" t="s">
        <v>7275</v>
      </c>
      <c r="AS149" s="263" t="s">
        <v>7275</v>
      </c>
      <c r="AT149" s="263" t="s">
        <v>7275</v>
      </c>
      <c r="AU149" s="263" t="s">
        <v>7275</v>
      </c>
      <c r="AV149" s="263" t="s">
        <v>7275</v>
      </c>
      <c r="AW149" s="263" t="s">
        <v>7275</v>
      </c>
      <c r="AX149" s="263" t="s">
        <v>7275</v>
      </c>
      <c r="AY149" s="263" t="s">
        <v>7275</v>
      </c>
      <c r="AZ149" s="263" t="s">
        <v>7275</v>
      </c>
      <c r="BA149" s="263" t="s">
        <v>7275</v>
      </c>
      <c r="BB149" s="263" t="s">
        <v>7275</v>
      </c>
      <c r="BC149" s="263" t="s">
        <v>7275</v>
      </c>
      <c r="BD149" s="263" t="s">
        <v>7275</v>
      </c>
      <c r="BE149" s="263" t="s">
        <v>7275</v>
      </c>
      <c r="BF149" s="263" t="s">
        <v>7275</v>
      </c>
      <c r="BG149" s="263" t="s">
        <v>7275</v>
      </c>
      <c r="BH149" s="263" t="s">
        <v>7275</v>
      </c>
      <c r="BI149" s="263" t="s">
        <v>7275</v>
      </c>
      <c r="BJ149" s="263" t="s">
        <v>7275</v>
      </c>
      <c r="BK149" s="263" t="s">
        <v>7275</v>
      </c>
      <c r="BL149" s="263" t="s">
        <v>7275</v>
      </c>
      <c r="BM149" s="263" t="s">
        <v>7275</v>
      </c>
      <c r="BN149" s="263" t="s">
        <v>7275</v>
      </c>
      <c r="BO149" s="263" t="s">
        <v>7275</v>
      </c>
      <c r="BP149" s="263" t="s">
        <v>7275</v>
      </c>
      <c r="BQ149" s="263" t="s">
        <v>7275</v>
      </c>
      <c r="BR149" s="263" t="s">
        <v>7275</v>
      </c>
      <c r="BS149" s="263" t="s">
        <v>7275</v>
      </c>
      <c r="BT149" s="263" t="s">
        <v>7275</v>
      </c>
      <c r="BU149" s="263">
        <v>4.3</v>
      </c>
      <c r="BV149" s="263">
        <v>4.3</v>
      </c>
      <c r="BW149" s="263">
        <v>4.4000000000000004</v>
      </c>
      <c r="BX149" s="263">
        <v>4.3</v>
      </c>
      <c r="BY149" s="263">
        <v>4.3</v>
      </c>
      <c r="BZ149" s="263" t="s">
        <v>7275</v>
      </c>
      <c r="CA149" s="263" t="s">
        <v>7275</v>
      </c>
      <c r="CB149" s="263" t="s">
        <v>7275</v>
      </c>
      <c r="CC149" s="263" t="s">
        <v>7275</v>
      </c>
      <c r="CD149" s="263" t="s">
        <v>7275</v>
      </c>
      <c r="CE149" s="263" t="s">
        <v>7275</v>
      </c>
      <c r="CF149" s="263" t="s">
        <v>7275</v>
      </c>
      <c r="CG149" s="263" t="s">
        <v>7275</v>
      </c>
      <c r="CH149" s="263" t="s">
        <v>7275</v>
      </c>
      <c r="CI149" s="263" t="s">
        <v>7275</v>
      </c>
      <c r="CJ149" s="263" t="s">
        <v>7275</v>
      </c>
      <c r="CK149" s="263" t="s">
        <v>7275</v>
      </c>
      <c r="CL149" s="263" t="s">
        <v>7275</v>
      </c>
      <c r="CM149" s="263" t="s">
        <v>7275</v>
      </c>
      <c r="CN149" s="263" t="s">
        <v>7275</v>
      </c>
      <c r="CO149" s="263" t="s">
        <v>7275</v>
      </c>
      <c r="CP149" s="263" t="s">
        <v>7275</v>
      </c>
      <c r="CQ149" s="263" t="str">
        <f>_xlfn.IFNA(VLOOKUP(C149,'INFORM Severity - hidden'!$C$5:$G$300,5,FALSE),"-")</f>
        <v>-</v>
      </c>
    </row>
    <row r="150" spans="1:95">
      <c r="C150" t="s">
        <v>7372</v>
      </c>
      <c r="D150" s="263" t="str">
        <f t="shared" si="2"/>
        <v>-</v>
      </c>
      <c r="E150" s="263" t="s">
        <v>7275</v>
      </c>
      <c r="F150" s="263">
        <v>5.2</v>
      </c>
      <c r="G150" s="263">
        <v>5.2</v>
      </c>
      <c r="H150" s="263" t="s">
        <v>7275</v>
      </c>
      <c r="I150" s="263" t="s">
        <v>7275</v>
      </c>
      <c r="J150" s="263" t="s">
        <v>7275</v>
      </c>
      <c r="K150" s="263" t="s">
        <v>7275</v>
      </c>
      <c r="L150" s="263" t="s">
        <v>7275</v>
      </c>
      <c r="M150" s="263" t="s">
        <v>7275</v>
      </c>
      <c r="N150" s="263" t="s">
        <v>7275</v>
      </c>
      <c r="O150" s="263" t="s">
        <v>7275</v>
      </c>
      <c r="P150" s="263" t="s">
        <v>7275</v>
      </c>
      <c r="Q150" s="263" t="s">
        <v>7275</v>
      </c>
      <c r="R150" s="263" t="s">
        <v>7275</v>
      </c>
      <c r="S150" s="263" t="s">
        <v>7275</v>
      </c>
      <c r="T150" s="263" t="s">
        <v>7275</v>
      </c>
      <c r="U150" s="263" t="s">
        <v>7275</v>
      </c>
      <c r="V150" s="263" t="s">
        <v>7275</v>
      </c>
      <c r="W150" s="263" t="s">
        <v>7275</v>
      </c>
      <c r="X150" s="263" t="s">
        <v>7275</v>
      </c>
      <c r="Y150" s="263" t="s">
        <v>7275</v>
      </c>
      <c r="Z150" s="263" t="s">
        <v>7275</v>
      </c>
      <c r="AA150" s="263" t="s">
        <v>7275</v>
      </c>
      <c r="AB150" s="263" t="s">
        <v>7275</v>
      </c>
      <c r="AC150" s="263" t="s">
        <v>7275</v>
      </c>
      <c r="AD150" s="263" t="s">
        <v>7275</v>
      </c>
      <c r="AE150" s="263" t="s">
        <v>7275</v>
      </c>
      <c r="AF150" s="263" t="s">
        <v>7275</v>
      </c>
      <c r="AG150" s="263" t="s">
        <v>7275</v>
      </c>
      <c r="AH150" s="263" t="s">
        <v>7275</v>
      </c>
      <c r="AI150" s="263" t="s">
        <v>7275</v>
      </c>
      <c r="AJ150" s="263" t="s">
        <v>7275</v>
      </c>
      <c r="AK150" s="263" t="s">
        <v>7275</v>
      </c>
      <c r="AL150" s="263" t="s">
        <v>7275</v>
      </c>
      <c r="AM150" s="263" t="s">
        <v>7275</v>
      </c>
      <c r="AN150" s="263" t="s">
        <v>7275</v>
      </c>
      <c r="AO150" s="263" t="s">
        <v>7275</v>
      </c>
      <c r="AP150" s="263" t="s">
        <v>7275</v>
      </c>
      <c r="AQ150" s="263" t="s">
        <v>7275</v>
      </c>
      <c r="AR150" s="263" t="s">
        <v>7275</v>
      </c>
      <c r="AS150" s="263" t="s">
        <v>7275</v>
      </c>
      <c r="AT150" s="263" t="s">
        <v>7275</v>
      </c>
      <c r="AU150" s="263" t="s">
        <v>7275</v>
      </c>
      <c r="AV150" s="263" t="s">
        <v>7275</v>
      </c>
      <c r="AW150" s="263" t="s">
        <v>7275</v>
      </c>
      <c r="AX150" s="263" t="s">
        <v>7275</v>
      </c>
      <c r="AY150" s="263" t="s">
        <v>7275</v>
      </c>
      <c r="AZ150" s="263" t="s">
        <v>7275</v>
      </c>
      <c r="BA150" s="263" t="s">
        <v>7275</v>
      </c>
      <c r="BB150" s="263" t="s">
        <v>7275</v>
      </c>
      <c r="BC150" s="263" t="s">
        <v>7275</v>
      </c>
      <c r="BD150" s="263" t="s">
        <v>7275</v>
      </c>
      <c r="BE150" s="263" t="s">
        <v>7275</v>
      </c>
      <c r="BF150" s="263" t="s">
        <v>7275</v>
      </c>
      <c r="BG150" s="263" t="s">
        <v>7275</v>
      </c>
      <c r="BH150" s="263" t="s">
        <v>7275</v>
      </c>
      <c r="BI150" s="263" t="s">
        <v>7275</v>
      </c>
      <c r="BJ150" s="263" t="s">
        <v>7275</v>
      </c>
      <c r="BK150" s="263" t="s">
        <v>7275</v>
      </c>
      <c r="BL150" s="263" t="s">
        <v>7275</v>
      </c>
      <c r="BM150" s="263" t="s">
        <v>7275</v>
      </c>
      <c r="BN150" s="263" t="s">
        <v>7275</v>
      </c>
      <c r="BO150" s="263" t="s">
        <v>7275</v>
      </c>
      <c r="BP150" s="263" t="s">
        <v>7275</v>
      </c>
      <c r="BQ150" s="263" t="s">
        <v>7275</v>
      </c>
      <c r="BR150" s="263" t="s">
        <v>7275</v>
      </c>
      <c r="BS150" s="263" t="s">
        <v>7275</v>
      </c>
      <c r="BT150" s="263" t="s">
        <v>7275</v>
      </c>
      <c r="BU150" s="263" t="s">
        <v>7275</v>
      </c>
      <c r="BV150" s="263" t="s">
        <v>7275</v>
      </c>
      <c r="BW150" s="263" t="s">
        <v>7275</v>
      </c>
      <c r="BX150" s="263" t="s">
        <v>7275</v>
      </c>
      <c r="BY150" s="263" t="s">
        <v>7275</v>
      </c>
      <c r="BZ150" s="263" t="s">
        <v>7275</v>
      </c>
      <c r="CA150" s="263" t="s">
        <v>7275</v>
      </c>
      <c r="CB150" s="263" t="s">
        <v>7275</v>
      </c>
      <c r="CC150" s="263" t="s">
        <v>7275</v>
      </c>
      <c r="CD150" s="263" t="s">
        <v>7275</v>
      </c>
      <c r="CE150" s="263" t="s">
        <v>7275</v>
      </c>
      <c r="CF150" s="263" t="s">
        <v>7275</v>
      </c>
      <c r="CG150" s="263" t="s">
        <v>7275</v>
      </c>
      <c r="CH150" s="263" t="s">
        <v>7275</v>
      </c>
      <c r="CI150" s="263" t="s">
        <v>7275</v>
      </c>
      <c r="CJ150" s="263" t="s">
        <v>7275</v>
      </c>
      <c r="CK150" s="263" t="s">
        <v>7275</v>
      </c>
      <c r="CL150" s="263" t="s">
        <v>7275</v>
      </c>
      <c r="CM150" s="263" t="s">
        <v>7275</v>
      </c>
      <c r="CN150" s="263" t="s">
        <v>7275</v>
      </c>
      <c r="CO150" s="263" t="s">
        <v>7275</v>
      </c>
      <c r="CP150" s="263" t="s">
        <v>7275</v>
      </c>
      <c r="CQ150" s="263" t="str">
        <f>_xlfn.IFNA(VLOOKUP(C150,'INFORM Severity - hidden'!$C$5:$G$300,5,FALSE),"-")</f>
        <v>-</v>
      </c>
    </row>
    <row r="151" spans="1:95">
      <c r="A151" t="s">
        <v>1101</v>
      </c>
      <c r="B151" t="s">
        <v>1099</v>
      </c>
      <c r="C151" t="s">
        <v>1100</v>
      </c>
      <c r="D151" s="263" t="str">
        <f t="shared" si="2"/>
        <v>Decreasing</v>
      </c>
      <c r="E151" s="263" t="s">
        <v>7275</v>
      </c>
      <c r="F151" s="263">
        <v>5.2</v>
      </c>
      <c r="G151" s="263">
        <v>5.2</v>
      </c>
      <c r="H151" s="263">
        <v>6.2</v>
      </c>
      <c r="I151" s="263">
        <v>6.1</v>
      </c>
      <c r="J151" s="263">
        <v>6.1</v>
      </c>
      <c r="K151" s="263">
        <v>6.1</v>
      </c>
      <c r="L151" s="263">
        <v>6.1</v>
      </c>
      <c r="M151" s="263">
        <v>6.1</v>
      </c>
      <c r="N151" s="263">
        <v>6.1</v>
      </c>
      <c r="O151" s="263">
        <v>6.1</v>
      </c>
      <c r="P151" s="263">
        <v>6.1</v>
      </c>
      <c r="Q151" s="263">
        <v>6.1</v>
      </c>
      <c r="R151" s="263">
        <v>6.1</v>
      </c>
      <c r="S151" s="263">
        <v>6.1</v>
      </c>
      <c r="T151" s="263">
        <v>6.1</v>
      </c>
      <c r="U151" s="263">
        <v>6.2</v>
      </c>
      <c r="V151" s="263">
        <v>6.4</v>
      </c>
      <c r="W151" s="263">
        <v>6.4</v>
      </c>
      <c r="X151" s="263">
        <v>6.5</v>
      </c>
      <c r="Y151" s="263">
        <v>6.5</v>
      </c>
      <c r="Z151" s="263">
        <v>6.4</v>
      </c>
      <c r="AA151" s="263">
        <v>6.4</v>
      </c>
      <c r="AB151" s="263">
        <v>6.4</v>
      </c>
      <c r="AC151" s="263">
        <v>6.8</v>
      </c>
      <c r="AD151" s="263">
        <v>6.8</v>
      </c>
      <c r="AE151" s="263">
        <v>7.1</v>
      </c>
      <c r="AF151" s="263">
        <v>7.2</v>
      </c>
      <c r="AG151" s="263">
        <v>7.2</v>
      </c>
      <c r="AH151" s="263">
        <v>7.2</v>
      </c>
      <c r="AI151" s="263">
        <v>7.2</v>
      </c>
      <c r="AJ151" s="263">
        <v>6.9</v>
      </c>
      <c r="AK151" s="263">
        <v>6.9</v>
      </c>
      <c r="AL151" s="263">
        <v>6.9</v>
      </c>
      <c r="AM151" s="263">
        <v>6.9</v>
      </c>
      <c r="AN151" s="263">
        <v>6.9</v>
      </c>
      <c r="AO151" s="263">
        <v>6.9</v>
      </c>
      <c r="AP151" s="263">
        <v>6.9</v>
      </c>
      <c r="AQ151" s="263">
        <v>6.9</v>
      </c>
      <c r="AR151" s="263">
        <v>7.3</v>
      </c>
      <c r="AS151" s="263">
        <v>7.2</v>
      </c>
      <c r="AT151" s="263">
        <v>7.1</v>
      </c>
      <c r="AU151" s="263">
        <v>7.1</v>
      </c>
      <c r="AV151" s="263">
        <v>7.1</v>
      </c>
      <c r="AW151" s="263">
        <v>7.1</v>
      </c>
      <c r="AX151" s="263">
        <v>7.1</v>
      </c>
      <c r="AY151" s="263">
        <v>7.1</v>
      </c>
      <c r="AZ151" s="263">
        <v>7</v>
      </c>
      <c r="BA151" s="263">
        <v>7</v>
      </c>
      <c r="BB151" s="263">
        <v>7</v>
      </c>
      <c r="BC151" s="263">
        <v>7</v>
      </c>
      <c r="BD151" s="263">
        <v>6.8</v>
      </c>
      <c r="BE151" s="263">
        <v>6.9</v>
      </c>
      <c r="BF151" s="263">
        <v>6.9</v>
      </c>
      <c r="BG151" s="263">
        <v>6.8</v>
      </c>
      <c r="BH151" s="263">
        <v>6.9</v>
      </c>
      <c r="BI151" s="263">
        <v>6.8</v>
      </c>
      <c r="BJ151" s="263">
        <v>6.9</v>
      </c>
      <c r="BK151" s="263">
        <v>7</v>
      </c>
      <c r="BL151" s="263">
        <v>6.6</v>
      </c>
      <c r="BM151" s="263">
        <v>6.6</v>
      </c>
      <c r="BN151" s="263">
        <v>6.6</v>
      </c>
      <c r="BO151" s="263">
        <v>6.6</v>
      </c>
      <c r="BP151" s="263">
        <v>6.7</v>
      </c>
      <c r="BQ151" s="263">
        <v>6.4</v>
      </c>
      <c r="BR151" s="263">
        <v>6.4</v>
      </c>
      <c r="BS151" s="263">
        <v>6.7</v>
      </c>
      <c r="BT151" s="263">
        <v>6.7</v>
      </c>
      <c r="BU151" s="263">
        <v>6.7</v>
      </c>
      <c r="BV151" s="263">
        <v>6.7</v>
      </c>
      <c r="BW151" s="263">
        <v>6.8</v>
      </c>
      <c r="BX151" s="263">
        <v>6.9</v>
      </c>
      <c r="BY151" s="263">
        <v>6.7</v>
      </c>
      <c r="BZ151" s="263">
        <v>6.7</v>
      </c>
      <c r="CA151" s="263">
        <v>6.6</v>
      </c>
      <c r="CB151" s="263">
        <v>6.6</v>
      </c>
      <c r="CC151" s="263">
        <v>6.6</v>
      </c>
      <c r="CD151" s="263">
        <v>6.4</v>
      </c>
      <c r="CE151" s="263">
        <v>6.3</v>
      </c>
      <c r="CF151" s="263">
        <v>6.3</v>
      </c>
      <c r="CG151" s="263">
        <v>6.3</v>
      </c>
      <c r="CH151" s="263">
        <v>6.3</v>
      </c>
      <c r="CI151" s="263">
        <v>6.3</v>
      </c>
      <c r="CJ151" s="263">
        <v>6.2</v>
      </c>
      <c r="CK151" s="263">
        <v>6.8</v>
      </c>
      <c r="CL151" s="263">
        <v>6.8</v>
      </c>
      <c r="CM151" s="263">
        <v>6.1</v>
      </c>
      <c r="CN151" s="263">
        <v>6.2</v>
      </c>
      <c r="CO151" s="263">
        <v>6.1</v>
      </c>
      <c r="CP151" s="263">
        <v>6.2</v>
      </c>
      <c r="CQ151" s="263">
        <f>_xlfn.IFNA(VLOOKUP(C151,'INFORM Severity - hidden'!$C$5:$G$300,5,FALSE),"-")</f>
        <v>6.1</v>
      </c>
    </row>
    <row r="152" spans="1:95">
      <c r="C152" t="s">
        <v>7373</v>
      </c>
      <c r="D152" s="263" t="str">
        <f t="shared" si="2"/>
        <v>-</v>
      </c>
      <c r="E152" s="263" t="s">
        <v>7275</v>
      </c>
      <c r="F152" s="263">
        <v>3.3</v>
      </c>
      <c r="G152" s="263">
        <v>3.3</v>
      </c>
      <c r="H152" s="263" t="s">
        <v>7275</v>
      </c>
      <c r="I152" s="263" t="s">
        <v>7275</v>
      </c>
      <c r="J152" s="263" t="s">
        <v>7275</v>
      </c>
      <c r="K152" s="263" t="s">
        <v>7275</v>
      </c>
      <c r="L152" s="263" t="s">
        <v>7275</v>
      </c>
      <c r="M152" s="263" t="s">
        <v>7275</v>
      </c>
      <c r="N152" s="263" t="s">
        <v>7275</v>
      </c>
      <c r="O152" s="263" t="s">
        <v>7275</v>
      </c>
      <c r="P152" s="263" t="s">
        <v>7275</v>
      </c>
      <c r="Q152" s="263" t="s">
        <v>7275</v>
      </c>
      <c r="R152" s="263" t="s">
        <v>7275</v>
      </c>
      <c r="S152" s="263" t="s">
        <v>7275</v>
      </c>
      <c r="T152" s="263" t="s">
        <v>7275</v>
      </c>
      <c r="U152" s="263" t="s">
        <v>7275</v>
      </c>
      <c r="V152" s="263" t="s">
        <v>7275</v>
      </c>
      <c r="W152" s="263" t="s">
        <v>7275</v>
      </c>
      <c r="X152" s="263" t="s">
        <v>7275</v>
      </c>
      <c r="Y152" s="263" t="s">
        <v>7275</v>
      </c>
      <c r="Z152" s="263" t="s">
        <v>7275</v>
      </c>
      <c r="AA152" s="263" t="s">
        <v>7275</v>
      </c>
      <c r="AB152" s="263" t="s">
        <v>7275</v>
      </c>
      <c r="AC152" s="263" t="s">
        <v>7275</v>
      </c>
      <c r="AD152" s="263" t="s">
        <v>7275</v>
      </c>
      <c r="AE152" s="263" t="s">
        <v>7275</v>
      </c>
      <c r="AF152" s="263" t="s">
        <v>7275</v>
      </c>
      <c r="AG152" s="263" t="s">
        <v>7275</v>
      </c>
      <c r="AH152" s="263" t="s">
        <v>7275</v>
      </c>
      <c r="AI152" s="263" t="s">
        <v>7275</v>
      </c>
      <c r="AJ152" s="263" t="s">
        <v>7275</v>
      </c>
      <c r="AK152" s="263" t="s">
        <v>7275</v>
      </c>
      <c r="AL152" s="263" t="s">
        <v>7275</v>
      </c>
      <c r="AM152" s="263" t="s">
        <v>7275</v>
      </c>
      <c r="AN152" s="263" t="s">
        <v>7275</v>
      </c>
      <c r="AO152" s="263" t="s">
        <v>7275</v>
      </c>
      <c r="AP152" s="263" t="s">
        <v>7275</v>
      </c>
      <c r="AQ152" s="263" t="s">
        <v>7275</v>
      </c>
      <c r="AR152" s="263" t="s">
        <v>7275</v>
      </c>
      <c r="AS152" s="263" t="s">
        <v>7275</v>
      </c>
      <c r="AT152" s="263" t="s">
        <v>7275</v>
      </c>
      <c r="AU152" s="263" t="s">
        <v>7275</v>
      </c>
      <c r="AV152" s="263" t="s">
        <v>7275</v>
      </c>
      <c r="AW152" s="263" t="s">
        <v>7275</v>
      </c>
      <c r="AX152" s="263" t="s">
        <v>7275</v>
      </c>
      <c r="AY152" s="263" t="s">
        <v>7275</v>
      </c>
      <c r="AZ152" s="263" t="s">
        <v>7275</v>
      </c>
      <c r="BA152" s="263" t="s">
        <v>7275</v>
      </c>
      <c r="BB152" s="263" t="s">
        <v>7275</v>
      </c>
      <c r="BC152" s="263" t="s">
        <v>7275</v>
      </c>
      <c r="BD152" s="263" t="s">
        <v>7275</v>
      </c>
      <c r="BE152" s="263" t="s">
        <v>7275</v>
      </c>
      <c r="BF152" s="263" t="s">
        <v>7275</v>
      </c>
      <c r="BG152" s="263" t="s">
        <v>7275</v>
      </c>
      <c r="BH152" s="263" t="s">
        <v>7275</v>
      </c>
      <c r="BI152" s="263" t="s">
        <v>7275</v>
      </c>
      <c r="BJ152" s="263" t="s">
        <v>7275</v>
      </c>
      <c r="BK152" s="263" t="s">
        <v>7275</v>
      </c>
      <c r="BL152" s="263" t="s">
        <v>7275</v>
      </c>
      <c r="BM152" s="263" t="s">
        <v>7275</v>
      </c>
      <c r="BN152" s="263" t="s">
        <v>7275</v>
      </c>
      <c r="BO152" s="263" t="s">
        <v>7275</v>
      </c>
      <c r="BP152" s="263" t="s">
        <v>7275</v>
      </c>
      <c r="BQ152" s="263" t="s">
        <v>7275</v>
      </c>
      <c r="BR152" s="263" t="s">
        <v>7275</v>
      </c>
      <c r="BS152" s="263" t="s">
        <v>7275</v>
      </c>
      <c r="BT152" s="263" t="s">
        <v>7275</v>
      </c>
      <c r="BU152" s="263" t="s">
        <v>7275</v>
      </c>
      <c r="BV152" s="263" t="s">
        <v>7275</v>
      </c>
      <c r="BW152" s="263" t="s">
        <v>7275</v>
      </c>
      <c r="BX152" s="263" t="s">
        <v>7275</v>
      </c>
      <c r="BY152" s="263" t="s">
        <v>7275</v>
      </c>
      <c r="BZ152" s="263" t="s">
        <v>7275</v>
      </c>
      <c r="CA152" s="263" t="s">
        <v>7275</v>
      </c>
      <c r="CB152" s="263" t="s">
        <v>7275</v>
      </c>
      <c r="CC152" s="263" t="s">
        <v>7275</v>
      </c>
      <c r="CD152" s="263" t="s">
        <v>7275</v>
      </c>
      <c r="CE152" s="263" t="s">
        <v>7275</v>
      </c>
      <c r="CF152" s="263" t="s">
        <v>7275</v>
      </c>
      <c r="CG152" s="263" t="s">
        <v>7275</v>
      </c>
      <c r="CH152" s="263" t="s">
        <v>7275</v>
      </c>
      <c r="CI152" s="263" t="s">
        <v>7275</v>
      </c>
      <c r="CJ152" s="263" t="s">
        <v>7275</v>
      </c>
      <c r="CK152" s="263" t="s">
        <v>7275</v>
      </c>
      <c r="CL152" s="263" t="s">
        <v>7275</v>
      </c>
      <c r="CM152" s="263" t="s">
        <v>7275</v>
      </c>
      <c r="CN152" s="263" t="s">
        <v>7275</v>
      </c>
      <c r="CO152" s="263" t="s">
        <v>7275</v>
      </c>
      <c r="CP152" s="263" t="s">
        <v>7275</v>
      </c>
      <c r="CQ152" s="263" t="str">
        <f>_xlfn.IFNA(VLOOKUP(C152,'INFORM Severity - hidden'!$C$5:$G$300,5,FALSE),"-")</f>
        <v>-</v>
      </c>
    </row>
    <row r="153" spans="1:95">
      <c r="C153" t="s">
        <v>7374</v>
      </c>
      <c r="D153" s="263" t="str">
        <f t="shared" si="2"/>
        <v>-</v>
      </c>
      <c r="E153" s="263" t="s">
        <v>7275</v>
      </c>
      <c r="F153" s="263" t="s">
        <v>7275</v>
      </c>
      <c r="G153" s="263" t="s">
        <v>7275</v>
      </c>
      <c r="H153" s="263" t="s">
        <v>7275</v>
      </c>
      <c r="I153" s="263" t="s">
        <v>7275</v>
      </c>
      <c r="J153" s="263" t="s">
        <v>7275</v>
      </c>
      <c r="K153" s="263" t="s">
        <v>7275</v>
      </c>
      <c r="L153" s="263" t="s">
        <v>7275</v>
      </c>
      <c r="M153" s="263" t="s">
        <v>7275</v>
      </c>
      <c r="N153" s="263" t="s">
        <v>7275</v>
      </c>
      <c r="O153" s="263" t="s">
        <v>7275</v>
      </c>
      <c r="P153" s="263" t="s">
        <v>7275</v>
      </c>
      <c r="Q153" s="263" t="s">
        <v>7275</v>
      </c>
      <c r="R153" s="263" t="s">
        <v>7275</v>
      </c>
      <c r="S153" s="263" t="s">
        <v>7275</v>
      </c>
      <c r="T153" s="263">
        <v>6.8</v>
      </c>
      <c r="U153" s="263">
        <v>6.8</v>
      </c>
      <c r="V153" s="263">
        <v>6.7</v>
      </c>
      <c r="W153" s="263">
        <v>6.7</v>
      </c>
      <c r="X153" s="263">
        <v>6.9</v>
      </c>
      <c r="Y153" s="263">
        <v>7.1</v>
      </c>
      <c r="Z153" s="263">
        <v>7</v>
      </c>
      <c r="AA153" s="263">
        <v>7</v>
      </c>
      <c r="AB153" s="263">
        <v>7</v>
      </c>
      <c r="AC153" s="263">
        <v>7.1</v>
      </c>
      <c r="AD153" s="263">
        <v>7.2</v>
      </c>
      <c r="AE153" s="263">
        <v>7.4</v>
      </c>
      <c r="AF153" s="263">
        <v>7.4</v>
      </c>
      <c r="AG153" s="263">
        <v>7.4</v>
      </c>
      <c r="AH153" s="263">
        <v>7.5</v>
      </c>
      <c r="AI153" s="263">
        <v>7.5</v>
      </c>
      <c r="AJ153" s="263">
        <v>7.2</v>
      </c>
      <c r="AK153" s="263">
        <v>7.2</v>
      </c>
      <c r="AL153" s="263">
        <v>7.2</v>
      </c>
      <c r="AM153" s="263">
        <v>7.2</v>
      </c>
      <c r="AN153" s="263">
        <v>7.2</v>
      </c>
      <c r="AO153" s="263">
        <v>7.2</v>
      </c>
      <c r="AP153" s="263">
        <v>7.2</v>
      </c>
      <c r="AQ153" s="263">
        <v>7.2</v>
      </c>
      <c r="AR153" s="263">
        <v>7.3</v>
      </c>
      <c r="AS153" s="263">
        <v>7.1</v>
      </c>
      <c r="AT153" s="263">
        <v>7.1</v>
      </c>
      <c r="AU153" s="263">
        <v>7.1</v>
      </c>
      <c r="AV153" s="263">
        <v>7.1</v>
      </c>
      <c r="AW153" s="263">
        <v>7.1</v>
      </c>
      <c r="AX153" s="263">
        <v>7.2</v>
      </c>
      <c r="AY153" s="263">
        <v>7.3</v>
      </c>
      <c r="AZ153" s="263">
        <v>7</v>
      </c>
      <c r="BA153" s="263">
        <v>7</v>
      </c>
      <c r="BB153" s="263">
        <v>7</v>
      </c>
      <c r="BC153" s="263">
        <v>7</v>
      </c>
      <c r="BD153" s="263">
        <v>7</v>
      </c>
      <c r="BE153" s="263">
        <v>7.1</v>
      </c>
      <c r="BF153" s="263">
        <v>7</v>
      </c>
      <c r="BG153" s="263">
        <v>7.4</v>
      </c>
      <c r="BH153" s="263">
        <v>7.1</v>
      </c>
      <c r="BI153" s="263">
        <v>7</v>
      </c>
      <c r="BJ153" s="263">
        <v>7.2</v>
      </c>
      <c r="BK153" s="263">
        <v>7.3</v>
      </c>
      <c r="BL153" s="263">
        <v>7.1</v>
      </c>
      <c r="BM153" s="263">
        <v>7.2</v>
      </c>
      <c r="BN153" s="263">
        <v>7.2</v>
      </c>
      <c r="BO153" s="263">
        <v>7.2</v>
      </c>
      <c r="BP153" s="263">
        <v>7</v>
      </c>
      <c r="BQ153" s="263" t="s">
        <v>7275</v>
      </c>
      <c r="BR153" s="263" t="s">
        <v>7275</v>
      </c>
      <c r="BS153" s="263" t="s">
        <v>7275</v>
      </c>
      <c r="BT153" s="263" t="s">
        <v>7275</v>
      </c>
      <c r="BU153" s="263" t="s">
        <v>7275</v>
      </c>
      <c r="BV153" s="263" t="s">
        <v>7275</v>
      </c>
      <c r="BW153" s="263" t="s">
        <v>7275</v>
      </c>
      <c r="BX153" s="263" t="s">
        <v>7275</v>
      </c>
      <c r="BY153" s="263" t="s">
        <v>7275</v>
      </c>
      <c r="BZ153" s="263" t="s">
        <v>7275</v>
      </c>
      <c r="CA153" s="263" t="s">
        <v>7275</v>
      </c>
      <c r="CB153" s="263" t="s">
        <v>7275</v>
      </c>
      <c r="CC153" s="263" t="s">
        <v>7275</v>
      </c>
      <c r="CD153" s="263" t="s">
        <v>7275</v>
      </c>
      <c r="CE153" s="263" t="s">
        <v>7275</v>
      </c>
      <c r="CF153" s="263" t="s">
        <v>7275</v>
      </c>
      <c r="CG153" s="263" t="s">
        <v>7275</v>
      </c>
      <c r="CH153" s="263" t="s">
        <v>7275</v>
      </c>
      <c r="CI153" s="263" t="s">
        <v>7275</v>
      </c>
      <c r="CJ153" s="263" t="s">
        <v>7275</v>
      </c>
      <c r="CK153" s="263" t="s">
        <v>7275</v>
      </c>
      <c r="CL153" s="263" t="s">
        <v>7275</v>
      </c>
      <c r="CM153" s="263" t="s">
        <v>7275</v>
      </c>
      <c r="CN153" s="263" t="s">
        <v>7275</v>
      </c>
      <c r="CO153" s="263" t="s">
        <v>7275</v>
      </c>
      <c r="CP153" s="263" t="s">
        <v>7275</v>
      </c>
      <c r="CQ153" s="263" t="str">
        <f>_xlfn.IFNA(VLOOKUP(C153,'INFORM Severity - hidden'!$C$5:$G$300,5,FALSE),"-")</f>
        <v>-</v>
      </c>
    </row>
    <row r="154" spans="1:95">
      <c r="C154" t="s">
        <v>7375</v>
      </c>
      <c r="D154" s="263" t="str">
        <f t="shared" si="2"/>
        <v>-</v>
      </c>
      <c r="E154" s="263" t="s">
        <v>7275</v>
      </c>
      <c r="F154" s="263" t="s">
        <v>7275</v>
      </c>
      <c r="G154" s="263" t="s">
        <v>7275</v>
      </c>
      <c r="H154" s="263" t="s">
        <v>7275</v>
      </c>
      <c r="I154" s="263" t="s">
        <v>7275</v>
      </c>
      <c r="J154" s="263" t="s">
        <v>7275</v>
      </c>
      <c r="K154" s="263" t="s">
        <v>7275</v>
      </c>
      <c r="L154" s="263" t="s">
        <v>7275</v>
      </c>
      <c r="M154" s="263" t="s">
        <v>7275</v>
      </c>
      <c r="N154" s="263" t="s">
        <v>7275</v>
      </c>
      <c r="O154" s="263" t="s">
        <v>7275</v>
      </c>
      <c r="P154" s="263" t="s">
        <v>7275</v>
      </c>
      <c r="Q154" s="263" t="s">
        <v>7275</v>
      </c>
      <c r="R154" s="263" t="s">
        <v>7275</v>
      </c>
      <c r="S154" s="263" t="s">
        <v>7275</v>
      </c>
      <c r="T154" s="263" t="s">
        <v>7275</v>
      </c>
      <c r="U154" s="263" t="s">
        <v>7275</v>
      </c>
      <c r="V154" s="263" t="s">
        <v>7275</v>
      </c>
      <c r="W154" s="263" t="s">
        <v>7275</v>
      </c>
      <c r="X154" s="263">
        <v>6.3</v>
      </c>
      <c r="Y154" s="263">
        <v>6.3</v>
      </c>
      <c r="Z154" s="263">
        <v>6.3</v>
      </c>
      <c r="AA154" s="263">
        <v>6.4</v>
      </c>
      <c r="AB154" s="263">
        <v>6.4</v>
      </c>
      <c r="AC154" s="263">
        <v>6.4</v>
      </c>
      <c r="AD154" s="263" t="s">
        <v>7275</v>
      </c>
      <c r="AE154" s="263" t="s">
        <v>7275</v>
      </c>
      <c r="AF154" s="263" t="s">
        <v>7275</v>
      </c>
      <c r="AG154" s="263" t="s">
        <v>7275</v>
      </c>
      <c r="AH154" s="263" t="s">
        <v>7275</v>
      </c>
      <c r="AI154" s="263" t="s">
        <v>7275</v>
      </c>
      <c r="AJ154" s="263" t="s">
        <v>7275</v>
      </c>
      <c r="AK154" s="263" t="s">
        <v>7275</v>
      </c>
      <c r="AL154" s="263" t="s">
        <v>7275</v>
      </c>
      <c r="AM154" s="263" t="s">
        <v>7275</v>
      </c>
      <c r="AN154" s="263" t="s">
        <v>7275</v>
      </c>
      <c r="AO154" s="263" t="s">
        <v>7275</v>
      </c>
      <c r="AP154" s="263" t="s">
        <v>7275</v>
      </c>
      <c r="AQ154" s="263" t="s">
        <v>7275</v>
      </c>
      <c r="AR154" s="263" t="s">
        <v>7275</v>
      </c>
      <c r="AS154" s="263" t="s">
        <v>7275</v>
      </c>
      <c r="AT154" s="263" t="s">
        <v>7275</v>
      </c>
      <c r="AU154" s="263" t="s">
        <v>7275</v>
      </c>
      <c r="AV154" s="263" t="s">
        <v>7275</v>
      </c>
      <c r="AW154" s="263" t="s">
        <v>7275</v>
      </c>
      <c r="AX154" s="263" t="s">
        <v>7275</v>
      </c>
      <c r="AY154" s="263" t="s">
        <v>7275</v>
      </c>
      <c r="AZ154" s="263" t="s">
        <v>7275</v>
      </c>
      <c r="BA154" s="263" t="s">
        <v>7275</v>
      </c>
      <c r="BB154" s="263" t="s">
        <v>7275</v>
      </c>
      <c r="BC154" s="263" t="s">
        <v>7275</v>
      </c>
      <c r="BD154" s="263" t="s">
        <v>7275</v>
      </c>
      <c r="BE154" s="263" t="s">
        <v>7275</v>
      </c>
      <c r="BF154" s="263" t="s">
        <v>7275</v>
      </c>
      <c r="BG154" s="263" t="s">
        <v>7275</v>
      </c>
      <c r="BH154" s="263" t="s">
        <v>7275</v>
      </c>
      <c r="BI154" s="263" t="s">
        <v>7275</v>
      </c>
      <c r="BJ154" s="263" t="s">
        <v>7275</v>
      </c>
      <c r="BK154" s="263" t="s">
        <v>7275</v>
      </c>
      <c r="BL154" s="263" t="s">
        <v>7275</v>
      </c>
      <c r="BM154" s="263" t="s">
        <v>7275</v>
      </c>
      <c r="BN154" s="263" t="s">
        <v>7275</v>
      </c>
      <c r="BO154" s="263" t="s">
        <v>7275</v>
      </c>
      <c r="BP154" s="263" t="s">
        <v>7275</v>
      </c>
      <c r="BQ154" s="263" t="s">
        <v>7275</v>
      </c>
      <c r="BR154" s="263" t="s">
        <v>7275</v>
      </c>
      <c r="BS154" s="263" t="s">
        <v>7275</v>
      </c>
      <c r="BT154" s="263" t="s">
        <v>7275</v>
      </c>
      <c r="BU154" s="263" t="s">
        <v>7275</v>
      </c>
      <c r="BV154" s="263" t="s">
        <v>7275</v>
      </c>
      <c r="BW154" s="263" t="s">
        <v>7275</v>
      </c>
      <c r="BX154" s="263" t="s">
        <v>7275</v>
      </c>
      <c r="BY154" s="263" t="s">
        <v>7275</v>
      </c>
      <c r="BZ154" s="263" t="s">
        <v>7275</v>
      </c>
      <c r="CA154" s="263" t="s">
        <v>7275</v>
      </c>
      <c r="CB154" s="263" t="s">
        <v>7275</v>
      </c>
      <c r="CC154" s="263" t="s">
        <v>7275</v>
      </c>
      <c r="CD154" s="263" t="s">
        <v>7275</v>
      </c>
      <c r="CE154" s="263" t="s">
        <v>7275</v>
      </c>
      <c r="CF154" s="263" t="s">
        <v>7275</v>
      </c>
      <c r="CG154" s="263" t="s">
        <v>7275</v>
      </c>
      <c r="CH154" s="263" t="s">
        <v>7275</v>
      </c>
      <c r="CI154" s="263" t="s">
        <v>7275</v>
      </c>
      <c r="CJ154" s="263" t="s">
        <v>7275</v>
      </c>
      <c r="CK154" s="263" t="s">
        <v>7275</v>
      </c>
      <c r="CL154" s="263" t="s">
        <v>7275</v>
      </c>
      <c r="CM154" s="263" t="s">
        <v>7275</v>
      </c>
      <c r="CN154" s="263" t="s">
        <v>7275</v>
      </c>
      <c r="CO154" s="263" t="s">
        <v>7275</v>
      </c>
      <c r="CP154" s="263" t="s">
        <v>7275</v>
      </c>
      <c r="CQ154" s="263" t="str">
        <f>_xlfn.IFNA(VLOOKUP(C154,'INFORM Severity - hidden'!$C$5:$G$300,5,FALSE),"-")</f>
        <v>-</v>
      </c>
    </row>
    <row r="155" spans="1:95">
      <c r="A155" t="s">
        <v>1101</v>
      </c>
      <c r="B155" t="s">
        <v>1110</v>
      </c>
      <c r="C155" t="s">
        <v>1111</v>
      </c>
      <c r="D155" s="263" t="str">
        <f t="shared" si="2"/>
        <v>Increasing</v>
      </c>
      <c r="E155" s="263" t="s">
        <v>7275</v>
      </c>
      <c r="F155" s="263" t="s">
        <v>7275</v>
      </c>
      <c r="G155" s="263" t="s">
        <v>7275</v>
      </c>
      <c r="H155" s="263" t="s">
        <v>7275</v>
      </c>
      <c r="I155" s="263" t="s">
        <v>7275</v>
      </c>
      <c r="J155" s="263" t="s">
        <v>7275</v>
      </c>
      <c r="K155" s="263" t="s">
        <v>7275</v>
      </c>
      <c r="L155" s="263" t="s">
        <v>7275</v>
      </c>
      <c r="M155" s="263" t="s">
        <v>7275</v>
      </c>
      <c r="N155" s="263" t="s">
        <v>7275</v>
      </c>
      <c r="O155" s="263" t="s">
        <v>7275</v>
      </c>
      <c r="P155" s="263" t="s">
        <v>7275</v>
      </c>
      <c r="Q155" s="263" t="s">
        <v>7275</v>
      </c>
      <c r="R155" s="263" t="s">
        <v>7275</v>
      </c>
      <c r="S155" s="263" t="s">
        <v>7275</v>
      </c>
      <c r="T155" s="263" t="s">
        <v>7275</v>
      </c>
      <c r="U155" s="263" t="s">
        <v>7275</v>
      </c>
      <c r="V155" s="263" t="s">
        <v>7275</v>
      </c>
      <c r="W155" s="263" t="s">
        <v>7275</v>
      </c>
      <c r="X155" s="263" t="s">
        <v>7275</v>
      </c>
      <c r="Y155" s="263" t="s">
        <v>7275</v>
      </c>
      <c r="Z155" s="263" t="s">
        <v>7275</v>
      </c>
      <c r="AA155" s="263" t="s">
        <v>7275</v>
      </c>
      <c r="AB155" s="263" t="s">
        <v>7275</v>
      </c>
      <c r="AC155" s="263" t="s">
        <v>7275</v>
      </c>
      <c r="AD155" s="263" t="s">
        <v>7275</v>
      </c>
      <c r="AE155" s="263" t="s">
        <v>7275</v>
      </c>
      <c r="AF155" s="263" t="s">
        <v>7275</v>
      </c>
      <c r="AG155" s="263" t="s">
        <v>7275</v>
      </c>
      <c r="AH155" s="263" t="s">
        <v>7275</v>
      </c>
      <c r="AI155" s="263" t="s">
        <v>7275</v>
      </c>
      <c r="AJ155" s="263" t="s">
        <v>7275</v>
      </c>
      <c r="AK155" s="263" t="s">
        <v>7275</v>
      </c>
      <c r="AL155" s="263" t="s">
        <v>7275</v>
      </c>
      <c r="AM155" s="263" t="s">
        <v>7275</v>
      </c>
      <c r="AN155" s="263" t="s">
        <v>7275</v>
      </c>
      <c r="AO155" s="263" t="s">
        <v>7275</v>
      </c>
      <c r="AP155" s="263" t="s">
        <v>7275</v>
      </c>
      <c r="AQ155" s="263" t="s">
        <v>7275</v>
      </c>
      <c r="AR155" s="263" t="s">
        <v>7275</v>
      </c>
      <c r="AS155" s="263" t="s">
        <v>7275</v>
      </c>
      <c r="AT155" s="263" t="s">
        <v>7275</v>
      </c>
      <c r="AU155" s="263" t="s">
        <v>7275</v>
      </c>
      <c r="AV155" s="263" t="s">
        <v>7275</v>
      </c>
      <c r="AW155" s="263" t="s">
        <v>7275</v>
      </c>
      <c r="AX155" s="263" t="s">
        <v>7275</v>
      </c>
      <c r="AY155" s="263" t="s">
        <v>7275</v>
      </c>
      <c r="AZ155" s="263" t="s">
        <v>7275</v>
      </c>
      <c r="BA155" s="263" t="s">
        <v>7275</v>
      </c>
      <c r="BB155" s="263" t="s">
        <v>7275</v>
      </c>
      <c r="BC155" s="263" t="s">
        <v>7275</v>
      </c>
      <c r="BD155" s="263" t="s">
        <v>7275</v>
      </c>
      <c r="BE155" s="263" t="s">
        <v>7275</v>
      </c>
      <c r="BF155" s="263" t="s">
        <v>7275</v>
      </c>
      <c r="BG155" s="263" t="s">
        <v>7275</v>
      </c>
      <c r="BH155" s="263" t="s">
        <v>7275</v>
      </c>
      <c r="BI155" s="263" t="s">
        <v>7275</v>
      </c>
      <c r="BJ155" s="263" t="s">
        <v>7275</v>
      </c>
      <c r="BK155" s="263" t="s">
        <v>7275</v>
      </c>
      <c r="BL155" s="263" t="s">
        <v>7275</v>
      </c>
      <c r="BM155" s="263" t="s">
        <v>7275</v>
      </c>
      <c r="BN155" s="263" t="s">
        <v>7275</v>
      </c>
      <c r="BO155" s="263" t="s">
        <v>7275</v>
      </c>
      <c r="BP155" s="263" t="s">
        <v>7275</v>
      </c>
      <c r="BQ155" s="263">
        <v>7.3</v>
      </c>
      <c r="BR155" s="263">
        <v>7.3</v>
      </c>
      <c r="BS155" s="263">
        <v>7.4</v>
      </c>
      <c r="BT155" s="263">
        <v>7.5</v>
      </c>
      <c r="BU155" s="263">
        <v>7.5</v>
      </c>
      <c r="BV155" s="263">
        <v>7.8</v>
      </c>
      <c r="BW155" s="263">
        <v>7.9</v>
      </c>
      <c r="BX155" s="263">
        <v>7.8</v>
      </c>
      <c r="BY155" s="263">
        <v>8.3000000000000007</v>
      </c>
      <c r="BZ155" s="263">
        <v>8.3000000000000007</v>
      </c>
      <c r="CA155" s="263">
        <v>8.3000000000000007</v>
      </c>
      <c r="CB155" s="263">
        <v>8.3000000000000007</v>
      </c>
      <c r="CC155" s="263">
        <v>8.3000000000000007</v>
      </c>
      <c r="CD155" s="263">
        <v>7.7</v>
      </c>
      <c r="CE155" s="263">
        <v>7.7</v>
      </c>
      <c r="CF155" s="263">
        <v>7.7</v>
      </c>
      <c r="CG155" s="263">
        <v>7.7</v>
      </c>
      <c r="CH155" s="263">
        <v>7.7</v>
      </c>
      <c r="CI155" s="263">
        <v>7.7</v>
      </c>
      <c r="CJ155" s="263">
        <v>7.6</v>
      </c>
      <c r="CK155" s="263">
        <v>7.4</v>
      </c>
      <c r="CL155" s="263">
        <v>7.4</v>
      </c>
      <c r="CM155" s="263">
        <v>7.5</v>
      </c>
      <c r="CN155" s="263">
        <v>7.7</v>
      </c>
      <c r="CO155" s="263">
        <v>7.8</v>
      </c>
      <c r="CP155" s="263">
        <v>8</v>
      </c>
      <c r="CQ155" s="263">
        <f>_xlfn.IFNA(VLOOKUP(C155,'INFORM Severity - hidden'!$C$5:$G$300,5,FALSE),"-")</f>
        <v>8</v>
      </c>
    </row>
    <row r="156" spans="1:95">
      <c r="C156" t="s">
        <v>7376</v>
      </c>
      <c r="D156" s="263" t="str">
        <f t="shared" si="2"/>
        <v>-</v>
      </c>
      <c r="E156" s="263" t="s">
        <v>7275</v>
      </c>
      <c r="F156" s="263">
        <v>7.8</v>
      </c>
      <c r="G156" s="263">
        <v>7.6</v>
      </c>
      <c r="H156" s="263">
        <v>7.9</v>
      </c>
      <c r="I156" s="263">
        <v>8.1</v>
      </c>
      <c r="J156" s="263">
        <v>8.1999999999999993</v>
      </c>
      <c r="K156" s="263">
        <v>8.1999999999999993</v>
      </c>
      <c r="L156" s="263">
        <v>8.1999999999999993</v>
      </c>
      <c r="M156" s="263">
        <v>8.1999999999999993</v>
      </c>
      <c r="N156" s="263">
        <v>8.1999999999999993</v>
      </c>
      <c r="O156" s="263">
        <v>8.1999999999999993</v>
      </c>
      <c r="P156" s="263">
        <v>8.1999999999999993</v>
      </c>
      <c r="Q156" s="263">
        <v>8.1999999999999993</v>
      </c>
      <c r="R156" s="263">
        <v>8.1999999999999993</v>
      </c>
      <c r="S156" s="263">
        <v>8.1999999999999993</v>
      </c>
      <c r="T156" s="263">
        <v>8.4</v>
      </c>
      <c r="U156" s="263">
        <v>8.3000000000000007</v>
      </c>
      <c r="V156" s="263">
        <v>8.4</v>
      </c>
      <c r="W156" s="263">
        <v>8.4</v>
      </c>
      <c r="X156" s="263">
        <v>8.4</v>
      </c>
      <c r="Y156" s="263">
        <v>8.4</v>
      </c>
      <c r="Z156" s="263">
        <v>8.3000000000000007</v>
      </c>
      <c r="AA156" s="263">
        <v>8.5</v>
      </c>
      <c r="AB156" s="263">
        <v>8.5</v>
      </c>
      <c r="AC156" s="263">
        <v>8.5</v>
      </c>
      <c r="AD156" s="263">
        <v>8.5</v>
      </c>
      <c r="AE156" s="263">
        <v>8.3000000000000007</v>
      </c>
      <c r="AF156" s="263">
        <v>8.3000000000000007</v>
      </c>
      <c r="AG156" s="263">
        <v>8.3000000000000007</v>
      </c>
      <c r="AH156" s="263">
        <v>7.9</v>
      </c>
      <c r="AI156" s="263">
        <v>7.9</v>
      </c>
      <c r="AJ156" s="263">
        <v>8</v>
      </c>
      <c r="AK156" s="263">
        <v>8</v>
      </c>
      <c r="AL156" s="263">
        <v>7.9</v>
      </c>
      <c r="AM156" s="263">
        <v>7.9</v>
      </c>
      <c r="AN156" s="263">
        <v>7.9</v>
      </c>
      <c r="AO156" s="263">
        <v>7.8</v>
      </c>
      <c r="AP156" s="263">
        <v>7.1</v>
      </c>
      <c r="AQ156" s="263">
        <v>7.1</v>
      </c>
      <c r="AR156" s="263">
        <v>7.1</v>
      </c>
      <c r="AS156" s="263">
        <v>7.2</v>
      </c>
      <c r="AT156" s="263">
        <v>7.2</v>
      </c>
      <c r="AU156" s="263">
        <v>7.4</v>
      </c>
      <c r="AV156" s="263">
        <v>7.4</v>
      </c>
      <c r="AW156" s="263">
        <v>7.4</v>
      </c>
      <c r="AX156" s="263">
        <v>7.4</v>
      </c>
      <c r="AY156" s="263">
        <v>7.4</v>
      </c>
      <c r="AZ156" s="263">
        <v>7.4</v>
      </c>
      <c r="BA156" s="263">
        <v>7.6</v>
      </c>
      <c r="BB156" s="263">
        <v>7.6</v>
      </c>
      <c r="BC156" s="263">
        <v>7.6</v>
      </c>
      <c r="BD156" s="263">
        <v>7.6</v>
      </c>
      <c r="BE156" s="263">
        <v>7.6</v>
      </c>
      <c r="BF156" s="263">
        <v>7.4</v>
      </c>
      <c r="BG156" s="263">
        <v>7.4</v>
      </c>
      <c r="BH156" s="263">
        <v>7.4</v>
      </c>
      <c r="BI156" s="263">
        <v>7.7</v>
      </c>
      <c r="BJ156" s="263">
        <v>7.7</v>
      </c>
      <c r="BK156" s="263">
        <v>7.7</v>
      </c>
      <c r="BL156" s="263">
        <v>7.7</v>
      </c>
      <c r="BM156" s="263">
        <v>7.7</v>
      </c>
      <c r="BN156" s="263">
        <v>7.7</v>
      </c>
      <c r="BO156" s="263">
        <v>7.7</v>
      </c>
      <c r="BP156" s="263">
        <v>7.9</v>
      </c>
      <c r="BQ156" s="263">
        <v>7.9</v>
      </c>
      <c r="BR156" s="263">
        <v>7.9</v>
      </c>
      <c r="BS156" s="263">
        <v>7.9</v>
      </c>
      <c r="BT156" s="263">
        <v>7.9</v>
      </c>
      <c r="BU156" s="263">
        <v>7.9</v>
      </c>
      <c r="BV156" s="263">
        <v>7.9</v>
      </c>
      <c r="BW156" s="263">
        <v>7.9</v>
      </c>
      <c r="BX156" s="263">
        <v>7.9</v>
      </c>
      <c r="BY156" s="263" t="s">
        <v>7275</v>
      </c>
      <c r="BZ156" s="263" t="s">
        <v>7275</v>
      </c>
      <c r="CA156" s="263" t="s">
        <v>7275</v>
      </c>
      <c r="CB156" s="263" t="s">
        <v>7275</v>
      </c>
      <c r="CC156" s="263" t="s">
        <v>7275</v>
      </c>
      <c r="CD156" s="263" t="s">
        <v>7275</v>
      </c>
      <c r="CE156" s="263" t="s">
        <v>7275</v>
      </c>
      <c r="CF156" s="263" t="s">
        <v>7275</v>
      </c>
      <c r="CG156" s="263" t="s">
        <v>7275</v>
      </c>
      <c r="CH156" s="263" t="s">
        <v>7275</v>
      </c>
      <c r="CI156" s="263" t="s">
        <v>7275</v>
      </c>
      <c r="CJ156" s="263" t="s">
        <v>7275</v>
      </c>
      <c r="CK156" s="263" t="s">
        <v>7275</v>
      </c>
      <c r="CL156" s="263" t="s">
        <v>7275</v>
      </c>
      <c r="CM156" s="263" t="s">
        <v>7275</v>
      </c>
      <c r="CN156" s="263" t="s">
        <v>7275</v>
      </c>
      <c r="CO156" s="263" t="s">
        <v>7275</v>
      </c>
      <c r="CP156" s="263" t="s">
        <v>7275</v>
      </c>
      <c r="CQ156" s="263" t="str">
        <f>_xlfn.IFNA(VLOOKUP(C156,'INFORM Severity - hidden'!$C$5:$G$300,5,FALSE),"-")</f>
        <v>-</v>
      </c>
    </row>
    <row r="157" spans="1:95">
      <c r="A157" t="s">
        <v>1122</v>
      </c>
      <c r="B157" t="s">
        <v>1120</v>
      </c>
      <c r="C157" t="s">
        <v>1121</v>
      </c>
      <c r="D157" s="263" t="str">
        <f t="shared" si="2"/>
        <v>Stable</v>
      </c>
      <c r="E157" s="263" t="s">
        <v>7275</v>
      </c>
      <c r="F157" s="263">
        <v>6.8</v>
      </c>
      <c r="G157" s="263">
        <v>6.8</v>
      </c>
      <c r="H157" s="263">
        <v>7.1</v>
      </c>
      <c r="I157" s="263">
        <v>7.2</v>
      </c>
      <c r="J157" s="263">
        <v>7.2</v>
      </c>
      <c r="K157" s="263">
        <v>7.2</v>
      </c>
      <c r="L157" s="263">
        <v>7.2</v>
      </c>
      <c r="M157" s="263">
        <v>7.2</v>
      </c>
      <c r="N157" s="263">
        <v>7.2</v>
      </c>
      <c r="O157" s="263">
        <v>7.2</v>
      </c>
      <c r="P157" s="263">
        <v>7.2</v>
      </c>
      <c r="Q157" s="263">
        <v>7.2</v>
      </c>
      <c r="R157" s="263">
        <v>7.2</v>
      </c>
      <c r="S157" s="263">
        <v>7.3</v>
      </c>
      <c r="T157" s="263">
        <v>6.7</v>
      </c>
      <c r="U157" s="263">
        <v>6.7</v>
      </c>
      <c r="V157" s="263">
        <v>6.7</v>
      </c>
      <c r="W157" s="263">
        <v>6.7</v>
      </c>
      <c r="X157" s="263">
        <v>6.7</v>
      </c>
      <c r="Y157" s="263">
        <v>6.5</v>
      </c>
      <c r="Z157" s="263">
        <v>6.5</v>
      </c>
      <c r="AA157" s="263">
        <v>6.6</v>
      </c>
      <c r="AB157" s="263">
        <v>6.6</v>
      </c>
      <c r="AC157" s="263">
        <v>6.6</v>
      </c>
      <c r="AD157" s="263">
        <v>6.6</v>
      </c>
      <c r="AE157" s="263">
        <v>5.7</v>
      </c>
      <c r="AF157" s="263">
        <v>5.7</v>
      </c>
      <c r="AG157" s="263">
        <v>5.7</v>
      </c>
      <c r="AH157" s="263">
        <v>5.6</v>
      </c>
      <c r="AI157" s="263">
        <v>5.6</v>
      </c>
      <c r="AJ157" s="263">
        <v>6.7</v>
      </c>
      <c r="AK157" s="263">
        <v>6.7</v>
      </c>
      <c r="AL157" s="263">
        <v>6.6</v>
      </c>
      <c r="AM157" s="263">
        <v>6.6</v>
      </c>
      <c r="AN157" s="263">
        <v>6.6</v>
      </c>
      <c r="AO157" s="263">
        <v>6.6</v>
      </c>
      <c r="AP157" s="263">
        <v>6.1</v>
      </c>
      <c r="AQ157" s="263">
        <v>6.1</v>
      </c>
      <c r="AR157" s="263">
        <v>6.1</v>
      </c>
      <c r="AS157" s="263">
        <v>6.7</v>
      </c>
      <c r="AT157" s="263">
        <v>6.7</v>
      </c>
      <c r="AU157" s="263">
        <v>6.9</v>
      </c>
      <c r="AV157" s="263">
        <v>6.9</v>
      </c>
      <c r="AW157" s="263">
        <v>6.9</v>
      </c>
      <c r="AX157" s="263">
        <v>6.9</v>
      </c>
      <c r="AY157" s="263">
        <v>6.9</v>
      </c>
      <c r="AZ157" s="263">
        <v>6.9</v>
      </c>
      <c r="BA157" s="263">
        <v>6.9</v>
      </c>
      <c r="BB157" s="263">
        <v>6.9</v>
      </c>
      <c r="BC157" s="263">
        <v>6.9</v>
      </c>
      <c r="BD157" s="263">
        <v>6.9</v>
      </c>
      <c r="BE157" s="263">
        <v>6.9</v>
      </c>
      <c r="BF157" s="263">
        <v>6.4</v>
      </c>
      <c r="BG157" s="263">
        <v>6.4</v>
      </c>
      <c r="BH157" s="263">
        <v>6.4</v>
      </c>
      <c r="BI157" s="263">
        <v>6.4</v>
      </c>
      <c r="BJ157" s="263">
        <v>6.4</v>
      </c>
      <c r="BK157" s="263">
        <v>6.4</v>
      </c>
      <c r="BL157" s="263">
        <v>6.8</v>
      </c>
      <c r="BM157" s="263">
        <v>6.8</v>
      </c>
      <c r="BN157" s="263">
        <v>6.9</v>
      </c>
      <c r="BO157" s="263">
        <v>6.9</v>
      </c>
      <c r="BP157" s="263">
        <v>6.9</v>
      </c>
      <c r="BQ157" s="263">
        <v>6.9</v>
      </c>
      <c r="BR157" s="263">
        <v>6.9</v>
      </c>
      <c r="BS157" s="263">
        <v>6.9</v>
      </c>
      <c r="BT157" s="263">
        <v>6.9</v>
      </c>
      <c r="BU157" s="263">
        <v>6.9</v>
      </c>
      <c r="BV157" s="263">
        <v>6.9</v>
      </c>
      <c r="BW157" s="263">
        <v>6.9</v>
      </c>
      <c r="BX157" s="263">
        <v>6.9</v>
      </c>
      <c r="BY157" s="263">
        <v>6.7</v>
      </c>
      <c r="BZ157" s="263">
        <v>6.7</v>
      </c>
      <c r="CA157" s="263">
        <v>6.7</v>
      </c>
      <c r="CB157" s="263">
        <v>6.6</v>
      </c>
      <c r="CC157" s="263">
        <v>6.6</v>
      </c>
      <c r="CD157" s="263">
        <v>6.7</v>
      </c>
      <c r="CE157" s="263">
        <v>6.4</v>
      </c>
      <c r="CF157" s="263">
        <v>6.4</v>
      </c>
      <c r="CG157" s="263">
        <v>6.4</v>
      </c>
      <c r="CH157" s="263">
        <v>6.4</v>
      </c>
      <c r="CI157" s="263">
        <v>6.4</v>
      </c>
      <c r="CJ157" s="263">
        <v>6.4</v>
      </c>
      <c r="CK157" s="263">
        <v>6.4</v>
      </c>
      <c r="CL157" s="263">
        <v>6.4</v>
      </c>
      <c r="CM157" s="263">
        <v>6.4</v>
      </c>
      <c r="CN157" s="263">
        <v>6.5</v>
      </c>
      <c r="CO157" s="263">
        <v>6.5</v>
      </c>
      <c r="CP157" s="263">
        <v>6.4</v>
      </c>
      <c r="CQ157" s="263">
        <f>_xlfn.IFNA(VLOOKUP(C157,'INFORM Severity - hidden'!$C$5:$G$300,5,FALSE),"-")</f>
        <v>6.4</v>
      </c>
    </row>
    <row r="158" spans="1:95">
      <c r="C158" t="s">
        <v>7377</v>
      </c>
      <c r="D158" s="263" t="str">
        <f t="shared" si="2"/>
        <v>-</v>
      </c>
      <c r="E158" s="263" t="s">
        <v>7275</v>
      </c>
      <c r="F158" s="263" t="s">
        <v>7275</v>
      </c>
      <c r="G158" s="263" t="s">
        <v>7275</v>
      </c>
      <c r="H158" s="263" t="s">
        <v>7275</v>
      </c>
      <c r="I158" s="263" t="s">
        <v>7275</v>
      </c>
      <c r="J158" s="263" t="s">
        <v>7275</v>
      </c>
      <c r="K158" s="263" t="s">
        <v>7275</v>
      </c>
      <c r="L158" s="263" t="s">
        <v>7275</v>
      </c>
      <c r="M158" s="263" t="s">
        <v>7275</v>
      </c>
      <c r="N158" s="263" t="s">
        <v>7275</v>
      </c>
      <c r="O158" s="263" t="s">
        <v>7275</v>
      </c>
      <c r="P158" s="263" t="s">
        <v>7275</v>
      </c>
      <c r="Q158" s="263" t="s">
        <v>7275</v>
      </c>
      <c r="R158" s="263" t="s">
        <v>7275</v>
      </c>
      <c r="S158" s="263" t="s">
        <v>7275</v>
      </c>
      <c r="T158" s="263" t="s">
        <v>7275</v>
      </c>
      <c r="U158" s="263" t="s">
        <v>7275</v>
      </c>
      <c r="V158" s="263" t="s">
        <v>7275</v>
      </c>
      <c r="W158" s="263" t="s">
        <v>7275</v>
      </c>
      <c r="X158" s="263" t="s">
        <v>7275</v>
      </c>
      <c r="Y158" s="263" t="s">
        <v>7275</v>
      </c>
      <c r="Z158" s="263" t="s">
        <v>7275</v>
      </c>
      <c r="AA158" s="263" t="s">
        <v>7275</v>
      </c>
      <c r="AB158" s="263" t="s">
        <v>7275</v>
      </c>
      <c r="AC158" s="263" t="s">
        <v>7275</v>
      </c>
      <c r="AD158" s="263" t="s">
        <v>7275</v>
      </c>
      <c r="AE158" s="263" t="s">
        <v>7275</v>
      </c>
      <c r="AF158" s="263" t="s">
        <v>7275</v>
      </c>
      <c r="AG158" s="263" t="s">
        <v>7275</v>
      </c>
      <c r="AH158" s="263" t="s">
        <v>7275</v>
      </c>
      <c r="AI158" s="263" t="s">
        <v>7275</v>
      </c>
      <c r="AJ158" s="263" t="s">
        <v>7275</v>
      </c>
      <c r="AK158" s="263" t="s">
        <v>7275</v>
      </c>
      <c r="AL158" s="263" t="s">
        <v>7275</v>
      </c>
      <c r="AM158" s="263" t="s">
        <v>7275</v>
      </c>
      <c r="AN158" s="263" t="s">
        <v>7275</v>
      </c>
      <c r="AO158" s="263" t="s">
        <v>7275</v>
      </c>
      <c r="AP158" s="263" t="s">
        <v>7275</v>
      </c>
      <c r="AQ158" s="263" t="s">
        <v>7275</v>
      </c>
      <c r="AR158" s="263" t="s">
        <v>7275</v>
      </c>
      <c r="AS158" s="263" t="s">
        <v>7275</v>
      </c>
      <c r="AT158" s="263" t="s">
        <v>7275</v>
      </c>
      <c r="AU158" s="263" t="s">
        <v>7275</v>
      </c>
      <c r="AV158" s="263" t="s">
        <v>7275</v>
      </c>
      <c r="AW158" s="263" t="s">
        <v>7275</v>
      </c>
      <c r="AX158" s="263" t="s">
        <v>7275</v>
      </c>
      <c r="AY158" s="263" t="s">
        <v>7275</v>
      </c>
      <c r="AZ158" s="263" t="s">
        <v>7275</v>
      </c>
      <c r="BA158" s="263" t="s">
        <v>7275</v>
      </c>
      <c r="BB158" s="263" t="s">
        <v>7275</v>
      </c>
      <c r="BC158" s="263" t="s">
        <v>7275</v>
      </c>
      <c r="BD158" s="263" t="s">
        <v>7275</v>
      </c>
      <c r="BE158" s="263" t="s">
        <v>7275</v>
      </c>
      <c r="BF158" s="263" t="s">
        <v>7275</v>
      </c>
      <c r="BG158" s="263" t="s">
        <v>7275</v>
      </c>
      <c r="BH158" s="263" t="s">
        <v>7275</v>
      </c>
      <c r="BI158" s="263">
        <v>6.5</v>
      </c>
      <c r="BJ158" s="263">
        <v>6.5</v>
      </c>
      <c r="BK158" s="263">
        <v>6.7</v>
      </c>
      <c r="BL158" s="263">
        <v>6.7</v>
      </c>
      <c r="BM158" s="263">
        <v>6.7</v>
      </c>
      <c r="BN158" s="263">
        <v>6.4</v>
      </c>
      <c r="BO158" s="263">
        <v>6.4</v>
      </c>
      <c r="BP158" s="263">
        <v>5.9</v>
      </c>
      <c r="BQ158" s="263">
        <v>5.9</v>
      </c>
      <c r="BR158" s="263">
        <v>5.9</v>
      </c>
      <c r="BS158" s="263">
        <v>5.9</v>
      </c>
      <c r="BT158" s="263">
        <v>5.9</v>
      </c>
      <c r="BU158" s="263">
        <v>5.9</v>
      </c>
      <c r="BV158" s="263" t="s">
        <v>7275</v>
      </c>
      <c r="BW158" s="263" t="s">
        <v>7275</v>
      </c>
      <c r="BX158" s="263" t="s">
        <v>7275</v>
      </c>
      <c r="BY158" s="263" t="s">
        <v>7275</v>
      </c>
      <c r="BZ158" s="263" t="s">
        <v>7275</v>
      </c>
      <c r="CA158" s="263" t="s">
        <v>7275</v>
      </c>
      <c r="CB158" s="263" t="s">
        <v>7275</v>
      </c>
      <c r="CC158" s="263" t="s">
        <v>7275</v>
      </c>
      <c r="CD158" s="263" t="s">
        <v>7275</v>
      </c>
      <c r="CE158" s="263" t="s">
        <v>7275</v>
      </c>
      <c r="CF158" s="263" t="s">
        <v>7275</v>
      </c>
      <c r="CG158" s="263" t="s">
        <v>7275</v>
      </c>
      <c r="CH158" s="263" t="s">
        <v>7275</v>
      </c>
      <c r="CI158" s="263" t="s">
        <v>7275</v>
      </c>
      <c r="CJ158" s="263" t="s">
        <v>7275</v>
      </c>
      <c r="CK158" s="263" t="s">
        <v>7275</v>
      </c>
      <c r="CL158" s="263" t="s">
        <v>7275</v>
      </c>
      <c r="CM158" s="263" t="s">
        <v>7275</v>
      </c>
      <c r="CN158" s="263" t="s">
        <v>7275</v>
      </c>
      <c r="CO158" s="263" t="s">
        <v>7275</v>
      </c>
      <c r="CP158" s="263" t="s">
        <v>7275</v>
      </c>
      <c r="CQ158" s="263" t="str">
        <f>_xlfn.IFNA(VLOOKUP(C158,'INFORM Severity - hidden'!$C$5:$G$300,5,FALSE),"-")</f>
        <v>-</v>
      </c>
    </row>
    <row r="159" spans="1:95">
      <c r="A159" t="s">
        <v>1122</v>
      </c>
      <c r="B159" t="s">
        <v>1131</v>
      </c>
      <c r="C159" t="s">
        <v>1132</v>
      </c>
      <c r="D159" s="263" t="str">
        <f t="shared" si="2"/>
        <v>Stable</v>
      </c>
      <c r="E159" s="263" t="s">
        <v>7275</v>
      </c>
      <c r="F159" s="263" t="s">
        <v>7275</v>
      </c>
      <c r="G159" s="263" t="s">
        <v>7275</v>
      </c>
      <c r="H159" s="263" t="s">
        <v>7275</v>
      </c>
      <c r="I159" s="263" t="s">
        <v>7275</v>
      </c>
      <c r="J159" s="263" t="s">
        <v>7275</v>
      </c>
      <c r="K159" s="263" t="s">
        <v>7275</v>
      </c>
      <c r="L159" s="263" t="s">
        <v>7275</v>
      </c>
      <c r="M159" s="263" t="s">
        <v>7275</v>
      </c>
      <c r="N159" s="263" t="s">
        <v>7275</v>
      </c>
      <c r="O159" s="263" t="s">
        <v>7275</v>
      </c>
      <c r="P159" s="263" t="s">
        <v>7275</v>
      </c>
      <c r="Q159" s="263" t="s">
        <v>7275</v>
      </c>
      <c r="R159" s="263" t="s">
        <v>7275</v>
      </c>
      <c r="S159" s="263" t="s">
        <v>7275</v>
      </c>
      <c r="T159" s="263" t="s">
        <v>7275</v>
      </c>
      <c r="U159" s="263" t="s">
        <v>7275</v>
      </c>
      <c r="V159" s="263" t="s">
        <v>7275</v>
      </c>
      <c r="W159" s="263" t="s">
        <v>7275</v>
      </c>
      <c r="X159" s="263" t="s">
        <v>7275</v>
      </c>
      <c r="Y159" s="263" t="s">
        <v>7275</v>
      </c>
      <c r="Z159" s="263" t="s">
        <v>7275</v>
      </c>
      <c r="AA159" s="263" t="s">
        <v>7275</v>
      </c>
      <c r="AB159" s="263" t="s">
        <v>7275</v>
      </c>
      <c r="AC159" s="263" t="s">
        <v>7275</v>
      </c>
      <c r="AD159" s="263" t="s">
        <v>7275</v>
      </c>
      <c r="AE159" s="263" t="s">
        <v>7275</v>
      </c>
      <c r="AF159" s="263" t="s">
        <v>7275</v>
      </c>
      <c r="AG159" s="263" t="s">
        <v>7275</v>
      </c>
      <c r="AH159" s="263" t="s">
        <v>7275</v>
      </c>
      <c r="AI159" s="263" t="s">
        <v>7275</v>
      </c>
      <c r="AJ159" s="263" t="s">
        <v>7275</v>
      </c>
      <c r="AK159" s="263" t="s">
        <v>7275</v>
      </c>
      <c r="AL159" s="263" t="s">
        <v>7275</v>
      </c>
      <c r="AM159" s="263" t="s">
        <v>7275</v>
      </c>
      <c r="AN159" s="263" t="s">
        <v>7275</v>
      </c>
      <c r="AO159" s="263" t="s">
        <v>7275</v>
      </c>
      <c r="AP159" s="263" t="s">
        <v>7275</v>
      </c>
      <c r="AQ159" s="263" t="s">
        <v>7275</v>
      </c>
      <c r="AR159" s="263" t="s">
        <v>7275</v>
      </c>
      <c r="AS159" s="263" t="s">
        <v>7275</v>
      </c>
      <c r="AT159" s="263" t="s">
        <v>7275</v>
      </c>
      <c r="AU159" s="263" t="s">
        <v>7275</v>
      </c>
      <c r="AV159" s="263" t="s">
        <v>7275</v>
      </c>
      <c r="AW159" s="263" t="s">
        <v>7275</v>
      </c>
      <c r="AX159" s="263" t="s">
        <v>7275</v>
      </c>
      <c r="AY159" s="263" t="s">
        <v>7275</v>
      </c>
      <c r="AZ159" s="263" t="s">
        <v>7275</v>
      </c>
      <c r="BA159" s="263" t="s">
        <v>7275</v>
      </c>
      <c r="BB159" s="263" t="s">
        <v>7275</v>
      </c>
      <c r="BC159" s="263" t="s">
        <v>7275</v>
      </c>
      <c r="BD159" s="263" t="s">
        <v>7275</v>
      </c>
      <c r="BE159" s="263" t="s">
        <v>7275</v>
      </c>
      <c r="BF159" s="263" t="s">
        <v>7275</v>
      </c>
      <c r="BG159" s="263" t="s">
        <v>7275</v>
      </c>
      <c r="BH159" s="263" t="s">
        <v>7275</v>
      </c>
      <c r="BI159" s="263" t="s">
        <v>7275</v>
      </c>
      <c r="BJ159" s="263" t="s">
        <v>7275</v>
      </c>
      <c r="BK159" s="263" t="s">
        <v>7275</v>
      </c>
      <c r="BL159" s="263" t="s">
        <v>7275</v>
      </c>
      <c r="BM159" s="263" t="s">
        <v>7275</v>
      </c>
      <c r="BN159" s="263" t="s">
        <v>7275</v>
      </c>
      <c r="BO159" s="263" t="s">
        <v>7275</v>
      </c>
      <c r="BP159" s="263" t="s">
        <v>7275</v>
      </c>
      <c r="BQ159" s="263" t="s">
        <v>7275</v>
      </c>
      <c r="BR159" s="263" t="s">
        <v>7275</v>
      </c>
      <c r="BS159" s="263">
        <v>5.3</v>
      </c>
      <c r="BT159" s="263">
        <v>5.7</v>
      </c>
      <c r="BU159" s="263">
        <v>5.7</v>
      </c>
      <c r="BV159" s="263">
        <v>5.7</v>
      </c>
      <c r="BW159" s="263">
        <v>5.7</v>
      </c>
      <c r="BX159" s="263">
        <v>5.8</v>
      </c>
      <c r="BY159" s="263">
        <v>6.5</v>
      </c>
      <c r="BZ159" s="263">
        <v>6.2</v>
      </c>
      <c r="CA159" s="263">
        <v>6.2</v>
      </c>
      <c r="CB159" s="263">
        <v>6.3</v>
      </c>
      <c r="CC159" s="263">
        <v>6.3</v>
      </c>
      <c r="CD159" s="263">
        <v>6.3</v>
      </c>
      <c r="CE159" s="263">
        <v>6.1</v>
      </c>
      <c r="CF159" s="263">
        <v>6</v>
      </c>
      <c r="CG159" s="263">
        <v>6.1</v>
      </c>
      <c r="CH159" s="263">
        <v>6.2</v>
      </c>
      <c r="CI159" s="263">
        <v>6.2</v>
      </c>
      <c r="CJ159" s="263">
        <v>6.2</v>
      </c>
      <c r="CK159" s="263">
        <v>6.3</v>
      </c>
      <c r="CL159" s="263">
        <v>6.4</v>
      </c>
      <c r="CM159" s="263">
        <v>6.4</v>
      </c>
      <c r="CN159" s="263">
        <v>6.4</v>
      </c>
      <c r="CO159" s="263">
        <v>6.4</v>
      </c>
      <c r="CP159" s="263">
        <v>6.4</v>
      </c>
      <c r="CQ159" s="263">
        <f>_xlfn.IFNA(VLOOKUP(C159,'INFORM Severity - hidden'!$C$5:$G$300,5,FALSE),"-")</f>
        <v>6.4</v>
      </c>
    </row>
    <row r="160" spans="1:95">
      <c r="A160" t="s">
        <v>1122</v>
      </c>
      <c r="B160" t="s">
        <v>1141</v>
      </c>
      <c r="C160" t="s">
        <v>1142</v>
      </c>
      <c r="D160" s="263" t="str">
        <f t="shared" si="2"/>
        <v>Stable</v>
      </c>
      <c r="E160" s="263" t="s">
        <v>7275</v>
      </c>
      <c r="F160" s="263" t="s">
        <v>7275</v>
      </c>
      <c r="G160" s="263" t="s">
        <v>7275</v>
      </c>
      <c r="H160" s="263" t="s">
        <v>7275</v>
      </c>
      <c r="I160" s="263" t="s">
        <v>7275</v>
      </c>
      <c r="J160" s="263" t="s">
        <v>7275</v>
      </c>
      <c r="K160" s="263" t="s">
        <v>7275</v>
      </c>
      <c r="L160" s="263" t="s">
        <v>7275</v>
      </c>
      <c r="M160" s="263" t="s">
        <v>7275</v>
      </c>
      <c r="N160" s="263" t="s">
        <v>7275</v>
      </c>
      <c r="O160" s="263" t="s">
        <v>7275</v>
      </c>
      <c r="P160" s="263" t="s">
        <v>7275</v>
      </c>
      <c r="Q160" s="263" t="s">
        <v>7275</v>
      </c>
      <c r="R160" s="263" t="s">
        <v>7275</v>
      </c>
      <c r="S160" s="263" t="s">
        <v>7275</v>
      </c>
      <c r="T160" s="263" t="s">
        <v>7275</v>
      </c>
      <c r="U160" s="263" t="s">
        <v>7275</v>
      </c>
      <c r="V160" s="263" t="s">
        <v>7275</v>
      </c>
      <c r="W160" s="263" t="s">
        <v>7275</v>
      </c>
      <c r="X160" s="263" t="s">
        <v>7275</v>
      </c>
      <c r="Y160" s="263" t="s">
        <v>7275</v>
      </c>
      <c r="Z160" s="263" t="s">
        <v>7275</v>
      </c>
      <c r="AA160" s="263" t="s">
        <v>7275</v>
      </c>
      <c r="AB160" s="263" t="s">
        <v>7275</v>
      </c>
      <c r="AC160" s="263" t="s">
        <v>7275</v>
      </c>
      <c r="AD160" s="263" t="s">
        <v>7275</v>
      </c>
      <c r="AE160" s="263" t="s">
        <v>7275</v>
      </c>
      <c r="AF160" s="263" t="s">
        <v>7275</v>
      </c>
      <c r="AG160" s="263" t="s">
        <v>7275</v>
      </c>
      <c r="AH160" s="263" t="s">
        <v>7275</v>
      </c>
      <c r="AI160" s="263" t="s">
        <v>7275</v>
      </c>
      <c r="AJ160" s="263" t="s">
        <v>7275</v>
      </c>
      <c r="AK160" s="263" t="s">
        <v>7275</v>
      </c>
      <c r="AL160" s="263" t="s">
        <v>7275</v>
      </c>
      <c r="AM160" s="263" t="s">
        <v>7275</v>
      </c>
      <c r="AN160" s="263" t="s">
        <v>7275</v>
      </c>
      <c r="AO160" s="263" t="s">
        <v>7275</v>
      </c>
      <c r="AP160" s="263" t="s">
        <v>7275</v>
      </c>
      <c r="AQ160" s="263" t="s">
        <v>7275</v>
      </c>
      <c r="AR160" s="263" t="s">
        <v>7275</v>
      </c>
      <c r="AS160" s="263" t="s">
        <v>7275</v>
      </c>
      <c r="AT160" s="263" t="s">
        <v>7275</v>
      </c>
      <c r="AU160" s="263" t="s">
        <v>7275</v>
      </c>
      <c r="AV160" s="263" t="s">
        <v>7275</v>
      </c>
      <c r="AW160" s="263" t="s">
        <v>7275</v>
      </c>
      <c r="AX160" s="263" t="s">
        <v>7275</v>
      </c>
      <c r="AY160" s="263" t="s">
        <v>7275</v>
      </c>
      <c r="AZ160" s="263" t="s">
        <v>7275</v>
      </c>
      <c r="BA160" s="263" t="s">
        <v>7275</v>
      </c>
      <c r="BB160" s="263" t="s">
        <v>7275</v>
      </c>
      <c r="BC160" s="263" t="s">
        <v>7275</v>
      </c>
      <c r="BD160" s="263" t="s">
        <v>7275</v>
      </c>
      <c r="BE160" s="263" t="s">
        <v>7275</v>
      </c>
      <c r="BF160" s="263" t="s">
        <v>7275</v>
      </c>
      <c r="BG160" s="263" t="s">
        <v>7275</v>
      </c>
      <c r="BH160" s="263" t="s">
        <v>7275</v>
      </c>
      <c r="BI160" s="263" t="s">
        <v>7275</v>
      </c>
      <c r="BJ160" s="263" t="s">
        <v>7275</v>
      </c>
      <c r="BK160" s="263" t="s">
        <v>7275</v>
      </c>
      <c r="BL160" s="263" t="s">
        <v>7275</v>
      </c>
      <c r="BM160" s="263" t="s">
        <v>7275</v>
      </c>
      <c r="BN160" s="263" t="s">
        <v>7275</v>
      </c>
      <c r="BO160" s="263" t="s">
        <v>7275</v>
      </c>
      <c r="BP160" s="263" t="s">
        <v>7275</v>
      </c>
      <c r="BQ160" s="263" t="s">
        <v>7275</v>
      </c>
      <c r="BR160" s="263" t="s">
        <v>7275</v>
      </c>
      <c r="BS160" s="263" t="s">
        <v>7275</v>
      </c>
      <c r="BT160" s="263" t="s">
        <v>7275</v>
      </c>
      <c r="BU160" s="263" t="s">
        <v>7275</v>
      </c>
      <c r="BV160" s="263" t="s">
        <v>7275</v>
      </c>
      <c r="BW160" s="263" t="s">
        <v>7275</v>
      </c>
      <c r="BX160" s="263" t="s">
        <v>7275</v>
      </c>
      <c r="BY160" s="263">
        <v>7.2</v>
      </c>
      <c r="BZ160" s="263">
        <v>7.2</v>
      </c>
      <c r="CA160" s="263">
        <v>7.2</v>
      </c>
      <c r="CB160" s="263">
        <v>7.2</v>
      </c>
      <c r="CC160" s="263">
        <v>7.2</v>
      </c>
      <c r="CD160" s="263">
        <v>7.1</v>
      </c>
      <c r="CE160" s="263">
        <v>7</v>
      </c>
      <c r="CF160" s="263">
        <v>6.8</v>
      </c>
      <c r="CG160" s="263">
        <v>7</v>
      </c>
      <c r="CH160" s="263">
        <v>7</v>
      </c>
      <c r="CI160" s="263">
        <v>7.1</v>
      </c>
      <c r="CJ160" s="263">
        <v>7.2</v>
      </c>
      <c r="CK160" s="263">
        <v>7.2</v>
      </c>
      <c r="CL160" s="263">
        <v>7.3</v>
      </c>
      <c r="CM160" s="263">
        <v>7.3</v>
      </c>
      <c r="CN160" s="263">
        <v>7.3</v>
      </c>
      <c r="CO160" s="263">
        <v>7.3</v>
      </c>
      <c r="CP160" s="263">
        <v>7.3</v>
      </c>
      <c r="CQ160" s="263">
        <f>_xlfn.IFNA(VLOOKUP(C160,'INFORM Severity - hidden'!$C$5:$G$300,5,FALSE),"-")</f>
        <v>7.2</v>
      </c>
    </row>
    <row r="161" spans="1:95">
      <c r="C161" t="s">
        <v>7378</v>
      </c>
      <c r="D161" s="263" t="str">
        <f t="shared" si="2"/>
        <v>-</v>
      </c>
      <c r="E161" s="263" t="s">
        <v>7275</v>
      </c>
      <c r="F161" s="263" t="s">
        <v>7275</v>
      </c>
      <c r="G161" s="263" t="s">
        <v>7275</v>
      </c>
      <c r="H161" s="263" t="s">
        <v>7275</v>
      </c>
      <c r="I161" s="263" t="s">
        <v>7275</v>
      </c>
      <c r="J161" s="263" t="s">
        <v>7275</v>
      </c>
      <c r="K161" s="263" t="s">
        <v>7275</v>
      </c>
      <c r="L161" s="263" t="s">
        <v>7275</v>
      </c>
      <c r="M161" s="263" t="s">
        <v>7275</v>
      </c>
      <c r="N161" s="263" t="s">
        <v>7275</v>
      </c>
      <c r="O161" s="263" t="s">
        <v>7275</v>
      </c>
      <c r="P161" s="263" t="s">
        <v>7275</v>
      </c>
      <c r="Q161" s="263" t="s">
        <v>7275</v>
      </c>
      <c r="R161" s="263" t="s">
        <v>7275</v>
      </c>
      <c r="S161" s="263" t="s">
        <v>7275</v>
      </c>
      <c r="T161" s="263" t="s">
        <v>7275</v>
      </c>
      <c r="U161" s="263" t="s">
        <v>7275</v>
      </c>
      <c r="V161" s="263" t="s">
        <v>7275</v>
      </c>
      <c r="W161" s="263" t="s">
        <v>7275</v>
      </c>
      <c r="X161" s="263" t="s">
        <v>7275</v>
      </c>
      <c r="Y161" s="263" t="s">
        <v>7275</v>
      </c>
      <c r="Z161" s="263" t="s">
        <v>7275</v>
      </c>
      <c r="AA161" s="263" t="s">
        <v>7275</v>
      </c>
      <c r="AB161" s="263" t="s">
        <v>7275</v>
      </c>
      <c r="AC161" s="263" t="s">
        <v>7275</v>
      </c>
      <c r="AD161" s="263" t="s">
        <v>7275</v>
      </c>
      <c r="AE161" s="263" t="s">
        <v>7275</v>
      </c>
      <c r="AF161" s="263" t="s">
        <v>7275</v>
      </c>
      <c r="AG161" s="263" t="s">
        <v>7275</v>
      </c>
      <c r="AH161" s="263" t="s">
        <v>7275</v>
      </c>
      <c r="AI161" s="263" t="s">
        <v>7275</v>
      </c>
      <c r="AJ161" s="263" t="s">
        <v>7275</v>
      </c>
      <c r="AK161" s="263" t="s">
        <v>7275</v>
      </c>
      <c r="AL161" s="263" t="s">
        <v>7275</v>
      </c>
      <c r="AM161" s="263" t="s">
        <v>7275</v>
      </c>
      <c r="AN161" s="263" t="s">
        <v>7275</v>
      </c>
      <c r="AO161" s="263" t="s">
        <v>7275</v>
      </c>
      <c r="AP161" s="263" t="s">
        <v>7275</v>
      </c>
      <c r="AQ161" s="263" t="s">
        <v>7275</v>
      </c>
      <c r="AR161" s="263" t="s">
        <v>7275</v>
      </c>
      <c r="AS161" s="263" t="s">
        <v>7275</v>
      </c>
      <c r="AT161" s="263" t="s">
        <v>7275</v>
      </c>
      <c r="AU161" s="263" t="s">
        <v>7275</v>
      </c>
      <c r="AV161" s="263" t="s">
        <v>7275</v>
      </c>
      <c r="AW161" s="263" t="s">
        <v>7275</v>
      </c>
      <c r="AX161" s="263" t="s">
        <v>7275</v>
      </c>
      <c r="AY161" s="263" t="s">
        <v>7275</v>
      </c>
      <c r="AZ161" s="263" t="s">
        <v>7275</v>
      </c>
      <c r="BA161" s="263" t="s">
        <v>7275</v>
      </c>
      <c r="BB161" s="263" t="s">
        <v>7275</v>
      </c>
      <c r="BC161" s="263" t="s">
        <v>7275</v>
      </c>
      <c r="BD161" s="263" t="s">
        <v>7275</v>
      </c>
      <c r="BE161" s="263" t="s">
        <v>7275</v>
      </c>
      <c r="BF161" s="263" t="s">
        <v>7275</v>
      </c>
      <c r="BG161" s="263" t="s">
        <v>7275</v>
      </c>
      <c r="BH161" s="263" t="s">
        <v>7275</v>
      </c>
      <c r="BI161" s="263" t="s">
        <v>7275</v>
      </c>
      <c r="BJ161" s="263">
        <v>7</v>
      </c>
      <c r="BK161" s="263">
        <v>7</v>
      </c>
      <c r="BL161" s="263">
        <v>7</v>
      </c>
      <c r="BM161" s="263">
        <v>7</v>
      </c>
      <c r="BN161" s="263">
        <v>6.2</v>
      </c>
      <c r="BO161" s="263">
        <v>6</v>
      </c>
      <c r="BP161" s="263">
        <v>6</v>
      </c>
      <c r="BQ161" s="263" t="s">
        <v>7275</v>
      </c>
      <c r="BR161" s="263" t="s">
        <v>7275</v>
      </c>
      <c r="BS161" s="263" t="s">
        <v>7275</v>
      </c>
      <c r="BT161" s="263" t="s">
        <v>7275</v>
      </c>
      <c r="BU161" s="263" t="s">
        <v>7275</v>
      </c>
      <c r="BV161" s="263" t="s">
        <v>7275</v>
      </c>
      <c r="BW161" s="263" t="s">
        <v>7275</v>
      </c>
      <c r="BX161" s="263">
        <v>3.9</v>
      </c>
      <c r="BY161" s="263" t="s">
        <v>7275</v>
      </c>
      <c r="BZ161" s="263" t="s">
        <v>7275</v>
      </c>
      <c r="CA161" s="263" t="s">
        <v>7275</v>
      </c>
      <c r="CB161" s="263" t="s">
        <v>7275</v>
      </c>
      <c r="CC161" s="263" t="s">
        <v>7275</v>
      </c>
      <c r="CD161" s="263" t="s">
        <v>7275</v>
      </c>
      <c r="CE161" s="263" t="s">
        <v>7275</v>
      </c>
      <c r="CF161" s="263" t="s">
        <v>7275</v>
      </c>
      <c r="CG161" s="263" t="s">
        <v>7275</v>
      </c>
      <c r="CH161" s="263" t="s">
        <v>7275</v>
      </c>
      <c r="CI161" s="263" t="s">
        <v>7275</v>
      </c>
      <c r="CJ161" s="263" t="s">
        <v>7275</v>
      </c>
      <c r="CK161" s="263" t="s">
        <v>7275</v>
      </c>
      <c r="CL161" s="263" t="s">
        <v>7275</v>
      </c>
      <c r="CM161" s="263" t="s">
        <v>7275</v>
      </c>
      <c r="CN161" s="263" t="s">
        <v>7275</v>
      </c>
      <c r="CO161" s="263" t="s">
        <v>7275</v>
      </c>
      <c r="CP161" s="263" t="s">
        <v>7275</v>
      </c>
      <c r="CQ161" s="263" t="str">
        <f>_xlfn.IFNA(VLOOKUP(C161,'INFORM Severity - hidden'!$C$5:$G$300,5,FALSE),"-")</f>
        <v>-</v>
      </c>
    </row>
    <row r="162" spans="1:95">
      <c r="C162" t="s">
        <v>7379</v>
      </c>
      <c r="D162" s="263" t="str">
        <f t="shared" si="2"/>
        <v>-</v>
      </c>
      <c r="E162" s="263" t="s">
        <v>7275</v>
      </c>
      <c r="F162" s="263" t="s">
        <v>7275</v>
      </c>
      <c r="G162" s="263" t="s">
        <v>7275</v>
      </c>
      <c r="H162" s="263" t="s">
        <v>7275</v>
      </c>
      <c r="I162" s="263" t="s">
        <v>7275</v>
      </c>
      <c r="J162" s="263" t="s">
        <v>7275</v>
      </c>
      <c r="K162" s="263" t="s">
        <v>7275</v>
      </c>
      <c r="L162" s="263" t="s">
        <v>7275</v>
      </c>
      <c r="M162" s="263" t="s">
        <v>7275</v>
      </c>
      <c r="N162" s="263" t="s">
        <v>7275</v>
      </c>
      <c r="O162" s="263" t="s">
        <v>7275</v>
      </c>
      <c r="P162" s="263" t="s">
        <v>7275</v>
      </c>
      <c r="Q162" s="263" t="s">
        <v>7275</v>
      </c>
      <c r="R162" s="263" t="s">
        <v>7275</v>
      </c>
      <c r="S162" s="263" t="s">
        <v>7275</v>
      </c>
      <c r="T162" s="263" t="s">
        <v>7275</v>
      </c>
      <c r="U162" s="263" t="s">
        <v>7275</v>
      </c>
      <c r="V162" s="263" t="s">
        <v>7275</v>
      </c>
      <c r="W162" s="263" t="s">
        <v>7275</v>
      </c>
      <c r="X162" s="263" t="s">
        <v>7275</v>
      </c>
      <c r="Y162" s="263" t="s">
        <v>7275</v>
      </c>
      <c r="Z162" s="263" t="s">
        <v>7275</v>
      </c>
      <c r="AA162" s="263" t="s">
        <v>7275</v>
      </c>
      <c r="AB162" s="263" t="s">
        <v>7275</v>
      </c>
      <c r="AC162" s="263" t="s">
        <v>7275</v>
      </c>
      <c r="AD162" s="263" t="s">
        <v>7275</v>
      </c>
      <c r="AE162" s="263" t="s">
        <v>7275</v>
      </c>
      <c r="AF162" s="263" t="s">
        <v>7275</v>
      </c>
      <c r="AG162" s="263" t="s">
        <v>7275</v>
      </c>
      <c r="AH162" s="263" t="s">
        <v>7275</v>
      </c>
      <c r="AI162" s="263" t="s">
        <v>7275</v>
      </c>
      <c r="AJ162" s="263" t="s">
        <v>7275</v>
      </c>
      <c r="AK162" s="263" t="s">
        <v>7275</v>
      </c>
      <c r="AL162" s="263" t="s">
        <v>7275</v>
      </c>
      <c r="AM162" s="263" t="s">
        <v>7275</v>
      </c>
      <c r="AN162" s="263" t="s">
        <v>7275</v>
      </c>
      <c r="AO162" s="263" t="s">
        <v>7275</v>
      </c>
      <c r="AP162" s="263" t="s">
        <v>7275</v>
      </c>
      <c r="AQ162" s="263" t="s">
        <v>7275</v>
      </c>
      <c r="AR162" s="263" t="s">
        <v>7275</v>
      </c>
      <c r="AS162" s="263" t="s">
        <v>7275</v>
      </c>
      <c r="AT162" s="263">
        <v>6.8</v>
      </c>
      <c r="AU162" s="263">
        <v>6.8</v>
      </c>
      <c r="AV162" s="263">
        <v>6.8</v>
      </c>
      <c r="AW162" s="263">
        <v>6.8</v>
      </c>
      <c r="AX162" s="263">
        <v>6.8</v>
      </c>
      <c r="AY162" s="263">
        <v>6.9</v>
      </c>
      <c r="AZ162" s="263">
        <v>6.9</v>
      </c>
      <c r="BA162" s="263">
        <v>6.9</v>
      </c>
      <c r="BB162" s="263">
        <v>6.8</v>
      </c>
      <c r="BC162" s="263">
        <v>6.9</v>
      </c>
      <c r="BD162" s="263">
        <v>6.9</v>
      </c>
      <c r="BE162" s="263">
        <v>6.9</v>
      </c>
      <c r="BF162" s="263">
        <v>6.9</v>
      </c>
      <c r="BG162" s="263">
        <v>6.8</v>
      </c>
      <c r="BH162" s="263">
        <v>6.8</v>
      </c>
      <c r="BI162" s="263">
        <v>6.8</v>
      </c>
      <c r="BJ162" s="263">
        <v>6.8</v>
      </c>
      <c r="BK162" s="263">
        <v>6.7</v>
      </c>
      <c r="BL162" s="263">
        <v>6.7</v>
      </c>
      <c r="BM162" s="263">
        <v>6.7</v>
      </c>
      <c r="BN162" s="263">
        <v>5.8</v>
      </c>
      <c r="BO162" s="263">
        <v>5.8</v>
      </c>
      <c r="BP162" s="263">
        <v>5.8</v>
      </c>
      <c r="BQ162" s="263">
        <v>5.7</v>
      </c>
      <c r="BR162" s="263">
        <v>5.7</v>
      </c>
      <c r="BS162" s="263" t="s">
        <v>7275</v>
      </c>
      <c r="BT162" s="263" t="s">
        <v>7275</v>
      </c>
      <c r="BU162" s="263" t="s">
        <v>7275</v>
      </c>
      <c r="BV162" s="263" t="s">
        <v>7275</v>
      </c>
      <c r="BW162" s="263" t="s">
        <v>7275</v>
      </c>
      <c r="BX162" s="263" t="s">
        <v>7275</v>
      </c>
      <c r="BY162" s="263" t="s">
        <v>7275</v>
      </c>
      <c r="BZ162" s="263" t="s">
        <v>7275</v>
      </c>
      <c r="CA162" s="263" t="s">
        <v>7275</v>
      </c>
      <c r="CB162" s="263" t="s">
        <v>7275</v>
      </c>
      <c r="CC162" s="263" t="s">
        <v>7275</v>
      </c>
      <c r="CD162" s="263" t="s">
        <v>7275</v>
      </c>
      <c r="CE162" s="263" t="s">
        <v>7275</v>
      </c>
      <c r="CF162" s="263" t="s">
        <v>7275</v>
      </c>
      <c r="CG162" s="263" t="s">
        <v>7275</v>
      </c>
      <c r="CH162" s="263" t="s">
        <v>7275</v>
      </c>
      <c r="CI162" s="263" t="s">
        <v>7275</v>
      </c>
      <c r="CJ162" s="263" t="s">
        <v>7275</v>
      </c>
      <c r="CK162" s="263" t="s">
        <v>7275</v>
      </c>
      <c r="CL162" s="263" t="s">
        <v>7275</v>
      </c>
      <c r="CM162" s="263" t="s">
        <v>7275</v>
      </c>
      <c r="CN162" s="263" t="s">
        <v>7275</v>
      </c>
      <c r="CO162" s="263" t="s">
        <v>7275</v>
      </c>
      <c r="CP162" s="263" t="s">
        <v>7275</v>
      </c>
      <c r="CQ162" s="263" t="str">
        <f>_xlfn.IFNA(VLOOKUP(C162,'INFORM Severity - hidden'!$C$5:$G$300,5,FALSE),"-")</f>
        <v>-</v>
      </c>
    </row>
    <row r="163" spans="1:95">
      <c r="C163" t="s">
        <v>7380</v>
      </c>
      <c r="D163" s="263" t="str">
        <f t="shared" si="2"/>
        <v>-</v>
      </c>
      <c r="E163" s="263" t="s">
        <v>7275</v>
      </c>
      <c r="F163" s="263" t="s">
        <v>7275</v>
      </c>
      <c r="G163" s="263" t="s">
        <v>7275</v>
      </c>
      <c r="H163" s="263" t="s">
        <v>7275</v>
      </c>
      <c r="I163" s="263" t="s">
        <v>7275</v>
      </c>
      <c r="J163" s="263" t="s">
        <v>7275</v>
      </c>
      <c r="K163" s="263" t="s">
        <v>7275</v>
      </c>
      <c r="L163" s="263" t="s">
        <v>7275</v>
      </c>
      <c r="M163" s="263" t="s">
        <v>7275</v>
      </c>
      <c r="N163" s="263" t="s">
        <v>7275</v>
      </c>
      <c r="O163" s="263" t="s">
        <v>7275</v>
      </c>
      <c r="P163" s="263" t="s">
        <v>7275</v>
      </c>
      <c r="Q163" s="263" t="s">
        <v>7275</v>
      </c>
      <c r="R163" s="263" t="s">
        <v>7275</v>
      </c>
      <c r="S163" s="263" t="s">
        <v>7275</v>
      </c>
      <c r="T163" s="263" t="s">
        <v>7275</v>
      </c>
      <c r="U163" s="263" t="s">
        <v>7275</v>
      </c>
      <c r="V163" s="263" t="s">
        <v>7275</v>
      </c>
      <c r="W163" s="263" t="s">
        <v>7275</v>
      </c>
      <c r="X163" s="263" t="s">
        <v>7275</v>
      </c>
      <c r="Y163" s="263" t="s">
        <v>7275</v>
      </c>
      <c r="Z163" s="263" t="s">
        <v>7275</v>
      </c>
      <c r="AA163" s="263" t="s">
        <v>7275</v>
      </c>
      <c r="AB163" s="263" t="s">
        <v>7275</v>
      </c>
      <c r="AC163" s="263" t="s">
        <v>7275</v>
      </c>
      <c r="AD163" s="263" t="s">
        <v>7275</v>
      </c>
      <c r="AE163" s="263" t="s">
        <v>7275</v>
      </c>
      <c r="AF163" s="263" t="s">
        <v>7275</v>
      </c>
      <c r="AG163" s="263" t="s">
        <v>7275</v>
      </c>
      <c r="AH163" s="263" t="s">
        <v>7275</v>
      </c>
      <c r="AI163" s="263" t="s">
        <v>7275</v>
      </c>
      <c r="AJ163" s="263" t="s">
        <v>7275</v>
      </c>
      <c r="AK163" s="263" t="s">
        <v>7275</v>
      </c>
      <c r="AL163" s="263" t="s">
        <v>7275</v>
      </c>
      <c r="AM163" s="263" t="s">
        <v>7275</v>
      </c>
      <c r="AN163" s="263" t="s">
        <v>7275</v>
      </c>
      <c r="AO163" s="263" t="s">
        <v>7275</v>
      </c>
      <c r="AP163" s="263" t="s">
        <v>7275</v>
      </c>
      <c r="AQ163" s="263" t="s">
        <v>7275</v>
      </c>
      <c r="AR163" s="263" t="s">
        <v>7275</v>
      </c>
      <c r="AS163" s="263" t="s">
        <v>7275</v>
      </c>
      <c r="AT163" s="263" t="s">
        <v>7275</v>
      </c>
      <c r="AU163" s="263" t="s">
        <v>7275</v>
      </c>
      <c r="AV163" s="263" t="s">
        <v>7275</v>
      </c>
      <c r="AW163" s="263" t="s">
        <v>7275</v>
      </c>
      <c r="AX163" s="263" t="s">
        <v>7275</v>
      </c>
      <c r="AY163" s="263" t="s">
        <v>7275</v>
      </c>
      <c r="AZ163" s="263" t="s">
        <v>7275</v>
      </c>
      <c r="BA163" s="263" t="s">
        <v>7275</v>
      </c>
      <c r="BB163" s="263" t="s">
        <v>7275</v>
      </c>
      <c r="BC163" s="263" t="s">
        <v>7275</v>
      </c>
      <c r="BD163" s="263" t="s">
        <v>7275</v>
      </c>
      <c r="BE163" s="263" t="s">
        <v>7275</v>
      </c>
      <c r="BF163" s="263" t="s">
        <v>7275</v>
      </c>
      <c r="BG163" s="263" t="s">
        <v>7275</v>
      </c>
      <c r="BH163" s="263" t="s">
        <v>7275</v>
      </c>
      <c r="BI163" s="263" t="s">
        <v>7275</v>
      </c>
      <c r="BJ163" s="263">
        <v>2.4</v>
      </c>
      <c r="BK163" s="263">
        <v>2.4</v>
      </c>
      <c r="BL163" s="263">
        <v>2.4</v>
      </c>
      <c r="BM163" s="263">
        <v>2.4</v>
      </c>
      <c r="BN163" s="263">
        <v>3.5</v>
      </c>
      <c r="BO163" s="263">
        <v>3.3</v>
      </c>
      <c r="BP163" s="263">
        <v>3.3</v>
      </c>
      <c r="BQ163" s="263" t="s">
        <v>7275</v>
      </c>
      <c r="BR163" s="263" t="s">
        <v>7275</v>
      </c>
      <c r="BS163" s="263" t="s">
        <v>7275</v>
      </c>
      <c r="BT163" s="263" t="s">
        <v>7275</v>
      </c>
      <c r="BU163" s="263" t="s">
        <v>7275</v>
      </c>
      <c r="BV163" s="263" t="s">
        <v>7275</v>
      </c>
      <c r="BW163" s="263" t="s">
        <v>7275</v>
      </c>
      <c r="BX163" s="263" t="s">
        <v>7275</v>
      </c>
      <c r="BY163" s="263" t="s">
        <v>7275</v>
      </c>
      <c r="BZ163" s="263" t="s">
        <v>7275</v>
      </c>
      <c r="CA163" s="263" t="s">
        <v>7275</v>
      </c>
      <c r="CB163" s="263" t="s">
        <v>7275</v>
      </c>
      <c r="CC163" s="263" t="s">
        <v>7275</v>
      </c>
      <c r="CD163" s="263" t="s">
        <v>7275</v>
      </c>
      <c r="CE163" s="263" t="s">
        <v>7275</v>
      </c>
      <c r="CF163" s="263" t="s">
        <v>7275</v>
      </c>
      <c r="CG163" s="263" t="s">
        <v>7275</v>
      </c>
      <c r="CH163" s="263" t="s">
        <v>7275</v>
      </c>
      <c r="CI163" s="263" t="s">
        <v>7275</v>
      </c>
      <c r="CJ163" s="263" t="s">
        <v>7275</v>
      </c>
      <c r="CK163" s="263" t="s">
        <v>7275</v>
      </c>
      <c r="CL163" s="263" t="s">
        <v>7275</v>
      </c>
      <c r="CM163" s="263" t="s">
        <v>7275</v>
      </c>
      <c r="CN163" s="263" t="s">
        <v>7275</v>
      </c>
      <c r="CO163" s="263" t="s">
        <v>7275</v>
      </c>
      <c r="CP163" s="263" t="s">
        <v>7275</v>
      </c>
      <c r="CQ163" s="263" t="str">
        <f>_xlfn.IFNA(VLOOKUP(C163,'INFORM Severity - hidden'!$C$5:$G$300,5,FALSE),"-")</f>
        <v>-</v>
      </c>
    </row>
    <row r="164" spans="1:95">
      <c r="C164" t="s">
        <v>7381</v>
      </c>
      <c r="D164" s="263" t="str">
        <f t="shared" si="2"/>
        <v>-</v>
      </c>
      <c r="E164" s="263" t="s">
        <v>7275</v>
      </c>
      <c r="F164" s="263" t="s">
        <v>7275</v>
      </c>
      <c r="G164" s="263" t="s">
        <v>7275</v>
      </c>
      <c r="H164" s="263" t="s">
        <v>7275</v>
      </c>
      <c r="I164" s="263" t="s">
        <v>7275</v>
      </c>
      <c r="J164" s="263" t="s">
        <v>7275</v>
      </c>
      <c r="K164" s="263" t="s">
        <v>7275</v>
      </c>
      <c r="L164" s="263" t="s">
        <v>7275</v>
      </c>
      <c r="M164" s="263" t="s">
        <v>7275</v>
      </c>
      <c r="N164" s="263" t="s">
        <v>7275</v>
      </c>
      <c r="O164" s="263" t="s">
        <v>7275</v>
      </c>
      <c r="P164" s="263" t="s">
        <v>7275</v>
      </c>
      <c r="Q164" s="263" t="s">
        <v>7275</v>
      </c>
      <c r="R164" s="263" t="s">
        <v>7275</v>
      </c>
      <c r="S164" s="263" t="s">
        <v>7275</v>
      </c>
      <c r="T164" s="263" t="s">
        <v>7275</v>
      </c>
      <c r="U164" s="263" t="s">
        <v>7275</v>
      </c>
      <c r="V164" s="263" t="s">
        <v>7275</v>
      </c>
      <c r="W164" s="263" t="s">
        <v>7275</v>
      </c>
      <c r="X164" s="263" t="s">
        <v>7275</v>
      </c>
      <c r="Y164" s="263" t="s">
        <v>7275</v>
      </c>
      <c r="Z164" s="263" t="s">
        <v>7275</v>
      </c>
      <c r="AA164" s="263" t="s">
        <v>7275</v>
      </c>
      <c r="AB164" s="263" t="s">
        <v>7275</v>
      </c>
      <c r="AC164" s="263" t="s">
        <v>7275</v>
      </c>
      <c r="AD164" s="263" t="s">
        <v>7275</v>
      </c>
      <c r="AE164" s="263" t="s">
        <v>7275</v>
      </c>
      <c r="AF164" s="263" t="s">
        <v>7275</v>
      </c>
      <c r="AG164" s="263" t="s">
        <v>7275</v>
      </c>
      <c r="AH164" s="263" t="s">
        <v>7275</v>
      </c>
      <c r="AI164" s="263" t="s">
        <v>7275</v>
      </c>
      <c r="AJ164" s="263" t="s">
        <v>7275</v>
      </c>
      <c r="AK164" s="263" t="s">
        <v>7275</v>
      </c>
      <c r="AL164" s="263" t="s">
        <v>7275</v>
      </c>
      <c r="AM164" s="263" t="s">
        <v>7275</v>
      </c>
      <c r="AN164" s="263" t="s">
        <v>7275</v>
      </c>
      <c r="AO164" s="263" t="s">
        <v>7275</v>
      </c>
      <c r="AP164" s="263" t="s">
        <v>7275</v>
      </c>
      <c r="AQ164" s="263" t="s">
        <v>7275</v>
      </c>
      <c r="AR164" s="263" t="s">
        <v>7275</v>
      </c>
      <c r="AS164" s="263" t="s">
        <v>7275</v>
      </c>
      <c r="AT164" s="263" t="s">
        <v>7275</v>
      </c>
      <c r="AU164" s="263" t="s">
        <v>7275</v>
      </c>
      <c r="AV164" s="263" t="s">
        <v>7275</v>
      </c>
      <c r="AW164" s="263" t="s">
        <v>7275</v>
      </c>
      <c r="AX164" s="263" t="s">
        <v>7275</v>
      </c>
      <c r="AY164" s="263" t="s">
        <v>7275</v>
      </c>
      <c r="AZ164" s="263" t="s">
        <v>7275</v>
      </c>
      <c r="BA164" s="263" t="s">
        <v>7275</v>
      </c>
      <c r="BB164" s="263" t="s">
        <v>7275</v>
      </c>
      <c r="BC164" s="263" t="s">
        <v>7275</v>
      </c>
      <c r="BD164" s="263" t="s">
        <v>7275</v>
      </c>
      <c r="BE164" s="263" t="s">
        <v>7275</v>
      </c>
      <c r="BF164" s="263" t="s">
        <v>7275</v>
      </c>
      <c r="BG164" s="263" t="s">
        <v>7275</v>
      </c>
      <c r="BH164" s="263" t="s">
        <v>7275</v>
      </c>
      <c r="BI164" s="263" t="s">
        <v>7275</v>
      </c>
      <c r="BJ164" s="263" t="s">
        <v>7275</v>
      </c>
      <c r="BK164" s="263" t="s">
        <v>7275</v>
      </c>
      <c r="BL164" s="263" t="s">
        <v>7275</v>
      </c>
      <c r="BM164" s="263" t="s">
        <v>7275</v>
      </c>
      <c r="BN164" s="263" t="s">
        <v>7275</v>
      </c>
      <c r="BO164" s="263" t="s">
        <v>7275</v>
      </c>
      <c r="BP164" s="263" t="s">
        <v>7275</v>
      </c>
      <c r="BQ164" s="263" t="s">
        <v>7275</v>
      </c>
      <c r="BR164" s="263" t="s">
        <v>7275</v>
      </c>
      <c r="BS164" s="263">
        <v>3.6</v>
      </c>
      <c r="BT164" s="263">
        <v>3.6</v>
      </c>
      <c r="BU164" s="263">
        <v>3.6</v>
      </c>
      <c r="BV164" s="263" t="s">
        <v>7275</v>
      </c>
      <c r="BW164" s="263" t="s">
        <v>7275</v>
      </c>
      <c r="BX164" s="263" t="s">
        <v>7275</v>
      </c>
      <c r="BY164" s="263" t="s">
        <v>7275</v>
      </c>
      <c r="BZ164" s="263" t="s">
        <v>7275</v>
      </c>
      <c r="CA164" s="263" t="s">
        <v>7275</v>
      </c>
      <c r="CB164" s="263" t="s">
        <v>7275</v>
      </c>
      <c r="CC164" s="263" t="s">
        <v>7275</v>
      </c>
      <c r="CD164" s="263" t="s">
        <v>7275</v>
      </c>
      <c r="CE164" s="263" t="s">
        <v>7275</v>
      </c>
      <c r="CF164" s="263" t="s">
        <v>7275</v>
      </c>
      <c r="CG164" s="263" t="s">
        <v>7275</v>
      </c>
      <c r="CH164" s="263" t="s">
        <v>7275</v>
      </c>
      <c r="CI164" s="263" t="s">
        <v>7275</v>
      </c>
      <c r="CJ164" s="263" t="s">
        <v>7275</v>
      </c>
      <c r="CK164" s="263" t="s">
        <v>7275</v>
      </c>
      <c r="CL164" s="263" t="s">
        <v>7275</v>
      </c>
      <c r="CM164" s="263" t="s">
        <v>7275</v>
      </c>
      <c r="CN164" s="263" t="s">
        <v>7275</v>
      </c>
      <c r="CO164" s="263" t="s">
        <v>7275</v>
      </c>
      <c r="CP164" s="263" t="s">
        <v>7275</v>
      </c>
      <c r="CQ164" s="263" t="str">
        <f>_xlfn.IFNA(VLOOKUP(C164,'INFORM Severity - hidden'!$C$5:$G$300,5,FALSE),"-")</f>
        <v>-</v>
      </c>
    </row>
    <row r="165" spans="1:95">
      <c r="C165" t="s">
        <v>7382</v>
      </c>
      <c r="D165" s="263" t="str">
        <f t="shared" si="2"/>
        <v>-</v>
      </c>
      <c r="E165" s="263" t="s">
        <v>7275</v>
      </c>
      <c r="F165" s="263" t="s">
        <v>7275</v>
      </c>
      <c r="G165" s="263" t="s">
        <v>7275</v>
      </c>
      <c r="H165" s="263" t="s">
        <v>7275</v>
      </c>
      <c r="I165" s="263" t="s">
        <v>7275</v>
      </c>
      <c r="J165" s="263" t="s">
        <v>7275</v>
      </c>
      <c r="K165" s="263" t="s">
        <v>7275</v>
      </c>
      <c r="L165" s="263" t="s">
        <v>7275</v>
      </c>
      <c r="M165" s="263" t="s">
        <v>7275</v>
      </c>
      <c r="N165" s="263" t="s">
        <v>7275</v>
      </c>
      <c r="O165" s="263" t="s">
        <v>7275</v>
      </c>
      <c r="P165" s="263" t="s">
        <v>7275</v>
      </c>
      <c r="Q165" s="263" t="s">
        <v>7275</v>
      </c>
      <c r="R165" s="263" t="s">
        <v>7275</v>
      </c>
      <c r="S165" s="263" t="s">
        <v>7275</v>
      </c>
      <c r="T165" s="263" t="s">
        <v>7275</v>
      </c>
      <c r="U165" s="263" t="s">
        <v>7275</v>
      </c>
      <c r="V165" s="263" t="s">
        <v>7275</v>
      </c>
      <c r="W165" s="263" t="s">
        <v>7275</v>
      </c>
      <c r="X165" s="263" t="s">
        <v>7275</v>
      </c>
      <c r="Y165" s="263" t="s">
        <v>7275</v>
      </c>
      <c r="Z165" s="263" t="s">
        <v>7275</v>
      </c>
      <c r="AA165" s="263" t="s">
        <v>7275</v>
      </c>
      <c r="AB165" s="263" t="s">
        <v>7275</v>
      </c>
      <c r="AC165" s="263" t="s">
        <v>7275</v>
      </c>
      <c r="AD165" s="263" t="s">
        <v>7275</v>
      </c>
      <c r="AE165" s="263" t="s">
        <v>7275</v>
      </c>
      <c r="AF165" s="263" t="s">
        <v>7275</v>
      </c>
      <c r="AG165" s="263" t="s">
        <v>7275</v>
      </c>
      <c r="AH165" s="263" t="s">
        <v>7275</v>
      </c>
      <c r="AI165" s="263" t="s">
        <v>7275</v>
      </c>
      <c r="AJ165" s="263" t="s">
        <v>7275</v>
      </c>
      <c r="AK165" s="263" t="s">
        <v>7275</v>
      </c>
      <c r="AL165" s="263" t="s">
        <v>7275</v>
      </c>
      <c r="AM165" s="263" t="s">
        <v>7275</v>
      </c>
      <c r="AN165" s="263" t="s">
        <v>7275</v>
      </c>
      <c r="AO165" s="263" t="s">
        <v>7275</v>
      </c>
      <c r="AP165" s="263" t="s">
        <v>7275</v>
      </c>
      <c r="AQ165" s="263" t="s">
        <v>7275</v>
      </c>
      <c r="AR165" s="263" t="s">
        <v>7275</v>
      </c>
      <c r="AS165" s="263" t="s">
        <v>7275</v>
      </c>
      <c r="AT165" s="263" t="s">
        <v>7275</v>
      </c>
      <c r="AU165" s="263" t="s">
        <v>7275</v>
      </c>
      <c r="AV165" s="263" t="s">
        <v>7275</v>
      </c>
      <c r="AW165" s="263" t="s">
        <v>7275</v>
      </c>
      <c r="AX165" s="263" t="s">
        <v>7275</v>
      </c>
      <c r="AY165" s="263" t="s">
        <v>7275</v>
      </c>
      <c r="AZ165" s="263" t="s">
        <v>7275</v>
      </c>
      <c r="BA165" s="263" t="s">
        <v>7275</v>
      </c>
      <c r="BB165" s="263" t="s">
        <v>7275</v>
      </c>
      <c r="BC165" s="263" t="s">
        <v>7275</v>
      </c>
      <c r="BD165" s="263" t="s">
        <v>7275</v>
      </c>
      <c r="BE165" s="263" t="s">
        <v>7275</v>
      </c>
      <c r="BF165" s="263" t="s">
        <v>7275</v>
      </c>
      <c r="BG165" s="263" t="s">
        <v>7275</v>
      </c>
      <c r="BH165" s="263" t="s">
        <v>7275</v>
      </c>
      <c r="BI165" s="263" t="s">
        <v>7275</v>
      </c>
      <c r="BJ165" s="263" t="s">
        <v>7275</v>
      </c>
      <c r="BK165" s="263" t="s">
        <v>7275</v>
      </c>
      <c r="BL165" s="263" t="s">
        <v>7275</v>
      </c>
      <c r="BM165" s="263" t="s">
        <v>7275</v>
      </c>
      <c r="BN165" s="263" t="s">
        <v>7275</v>
      </c>
      <c r="BO165" s="263" t="s">
        <v>7275</v>
      </c>
      <c r="BP165" s="263" t="s">
        <v>7275</v>
      </c>
      <c r="BQ165" s="263" t="s">
        <v>7275</v>
      </c>
      <c r="BR165" s="263" t="s">
        <v>7275</v>
      </c>
      <c r="BS165" s="263" t="s">
        <v>7275</v>
      </c>
      <c r="BT165" s="263" t="s">
        <v>7275</v>
      </c>
      <c r="BU165" s="263" t="s">
        <v>7275</v>
      </c>
      <c r="BV165" s="263">
        <v>2.9</v>
      </c>
      <c r="BW165" s="263">
        <v>2.9</v>
      </c>
      <c r="BX165" s="263">
        <v>3</v>
      </c>
      <c r="BY165" s="263" t="s">
        <v>7275</v>
      </c>
      <c r="BZ165" s="263" t="s">
        <v>7275</v>
      </c>
      <c r="CA165" s="263" t="s">
        <v>7275</v>
      </c>
      <c r="CB165" s="263" t="s">
        <v>7275</v>
      </c>
      <c r="CC165" s="263" t="s">
        <v>7275</v>
      </c>
      <c r="CD165" s="263" t="s">
        <v>7275</v>
      </c>
      <c r="CE165" s="263" t="s">
        <v>7275</v>
      </c>
      <c r="CF165" s="263" t="s">
        <v>7275</v>
      </c>
      <c r="CG165" s="263" t="s">
        <v>7275</v>
      </c>
      <c r="CH165" s="263" t="s">
        <v>7275</v>
      </c>
      <c r="CI165" s="263" t="s">
        <v>7275</v>
      </c>
      <c r="CJ165" s="263" t="s">
        <v>7275</v>
      </c>
      <c r="CK165" s="263" t="s">
        <v>7275</v>
      </c>
      <c r="CL165" s="263" t="s">
        <v>7275</v>
      </c>
      <c r="CM165" s="263" t="s">
        <v>7275</v>
      </c>
      <c r="CN165" s="263" t="s">
        <v>7275</v>
      </c>
      <c r="CO165" s="263" t="s">
        <v>7275</v>
      </c>
      <c r="CP165" s="263" t="s">
        <v>7275</v>
      </c>
      <c r="CQ165" s="263" t="str">
        <f>_xlfn.IFNA(VLOOKUP(C165,'INFORM Severity - hidden'!$C$5:$G$300,5,FALSE),"-")</f>
        <v>-</v>
      </c>
    </row>
    <row r="166" spans="1:95">
      <c r="C166" t="s">
        <v>7383</v>
      </c>
      <c r="D166" s="263" t="str">
        <f t="shared" si="2"/>
        <v>-</v>
      </c>
      <c r="E166" s="263" t="s">
        <v>7275</v>
      </c>
      <c r="F166" s="263" t="s">
        <v>7275</v>
      </c>
      <c r="G166" s="263" t="s">
        <v>7275</v>
      </c>
      <c r="H166" s="263" t="s">
        <v>7275</v>
      </c>
      <c r="I166" s="263" t="s">
        <v>7275</v>
      </c>
      <c r="J166" s="263" t="s">
        <v>7275</v>
      </c>
      <c r="K166" s="263" t="s">
        <v>7275</v>
      </c>
      <c r="L166" s="263" t="s">
        <v>7275</v>
      </c>
      <c r="M166" s="263" t="s">
        <v>7275</v>
      </c>
      <c r="N166" s="263" t="s">
        <v>7275</v>
      </c>
      <c r="O166" s="263" t="s">
        <v>7275</v>
      </c>
      <c r="P166" s="263" t="s">
        <v>7275</v>
      </c>
      <c r="Q166" s="263" t="s">
        <v>7275</v>
      </c>
      <c r="R166" s="263" t="s">
        <v>7275</v>
      </c>
      <c r="S166" s="263" t="s">
        <v>7275</v>
      </c>
      <c r="T166" s="263" t="s">
        <v>7275</v>
      </c>
      <c r="U166" s="263" t="s">
        <v>7275</v>
      </c>
      <c r="V166" s="263" t="s">
        <v>7275</v>
      </c>
      <c r="W166" s="263" t="s">
        <v>7275</v>
      </c>
      <c r="X166" s="263" t="s">
        <v>7275</v>
      </c>
      <c r="Y166" s="263" t="s">
        <v>7275</v>
      </c>
      <c r="Z166" s="263" t="s">
        <v>7275</v>
      </c>
      <c r="AA166" s="263" t="s">
        <v>7275</v>
      </c>
      <c r="AB166" s="263" t="s">
        <v>7275</v>
      </c>
      <c r="AC166" s="263" t="s">
        <v>7275</v>
      </c>
      <c r="AD166" s="263" t="s">
        <v>7275</v>
      </c>
      <c r="AE166" s="263" t="s">
        <v>7275</v>
      </c>
      <c r="AF166" s="263" t="s">
        <v>7275</v>
      </c>
      <c r="AG166" s="263" t="s">
        <v>7275</v>
      </c>
      <c r="AH166" s="263" t="s">
        <v>7275</v>
      </c>
      <c r="AI166" s="263" t="s">
        <v>7275</v>
      </c>
      <c r="AJ166" s="263" t="s">
        <v>7275</v>
      </c>
      <c r="AK166" s="263" t="s">
        <v>7275</v>
      </c>
      <c r="AL166" s="263" t="s">
        <v>7275</v>
      </c>
      <c r="AM166" s="263" t="s">
        <v>7275</v>
      </c>
      <c r="AN166" s="263" t="s">
        <v>7275</v>
      </c>
      <c r="AO166" s="263" t="s">
        <v>7275</v>
      </c>
      <c r="AP166" s="263" t="s">
        <v>7275</v>
      </c>
      <c r="AQ166" s="263" t="s">
        <v>7275</v>
      </c>
      <c r="AR166" s="263" t="s">
        <v>7275</v>
      </c>
      <c r="AS166" s="263" t="s">
        <v>7275</v>
      </c>
      <c r="AT166" s="263" t="s">
        <v>7275</v>
      </c>
      <c r="AU166" s="263" t="s">
        <v>7275</v>
      </c>
      <c r="AV166" s="263" t="s">
        <v>7275</v>
      </c>
      <c r="AW166" s="263" t="s">
        <v>7275</v>
      </c>
      <c r="AX166" s="263" t="s">
        <v>7275</v>
      </c>
      <c r="AY166" s="263" t="s">
        <v>7275</v>
      </c>
      <c r="AZ166" s="263" t="s">
        <v>7275</v>
      </c>
      <c r="BA166" s="263" t="s">
        <v>7275</v>
      </c>
      <c r="BB166" s="263" t="s">
        <v>7275</v>
      </c>
      <c r="BC166" s="263" t="s">
        <v>7275</v>
      </c>
      <c r="BD166" s="263" t="s">
        <v>7275</v>
      </c>
      <c r="BE166" s="263" t="s">
        <v>7275</v>
      </c>
      <c r="BF166" s="263" t="s">
        <v>7275</v>
      </c>
      <c r="BG166" s="263" t="s">
        <v>7275</v>
      </c>
      <c r="BH166" s="263" t="s">
        <v>7275</v>
      </c>
      <c r="BI166" s="263" t="s">
        <v>7275</v>
      </c>
      <c r="BJ166" s="263" t="s">
        <v>7275</v>
      </c>
      <c r="BK166" s="263" t="s">
        <v>7275</v>
      </c>
      <c r="BL166" s="263" t="s">
        <v>7275</v>
      </c>
      <c r="BM166" s="263" t="s">
        <v>7275</v>
      </c>
      <c r="BN166" s="263" t="s">
        <v>7275</v>
      </c>
      <c r="BO166" s="263" t="s">
        <v>7275</v>
      </c>
      <c r="BP166" s="263" t="s">
        <v>7275</v>
      </c>
      <c r="BQ166" s="263" t="s">
        <v>7275</v>
      </c>
      <c r="BR166" s="263" t="s">
        <v>7275</v>
      </c>
      <c r="BS166" s="263" t="s">
        <v>7275</v>
      </c>
      <c r="BT166" s="263" t="s">
        <v>7275</v>
      </c>
      <c r="BU166" s="263" t="s">
        <v>7275</v>
      </c>
      <c r="BV166" s="263" t="s">
        <v>7275</v>
      </c>
      <c r="BW166" s="263" t="s">
        <v>7275</v>
      </c>
      <c r="BX166" s="263">
        <v>3.4</v>
      </c>
      <c r="BY166" s="263">
        <v>3.4</v>
      </c>
      <c r="BZ166" s="263" t="s">
        <v>7275</v>
      </c>
      <c r="CA166" s="263" t="s">
        <v>7275</v>
      </c>
      <c r="CB166" s="263" t="s">
        <v>7275</v>
      </c>
      <c r="CC166" s="263" t="s">
        <v>7275</v>
      </c>
      <c r="CD166" s="263" t="s">
        <v>7275</v>
      </c>
      <c r="CE166" s="263" t="s">
        <v>7275</v>
      </c>
      <c r="CF166" s="263" t="s">
        <v>7275</v>
      </c>
      <c r="CG166" s="263" t="s">
        <v>7275</v>
      </c>
      <c r="CH166" s="263" t="s">
        <v>7275</v>
      </c>
      <c r="CI166" s="263" t="s">
        <v>7275</v>
      </c>
      <c r="CJ166" s="263" t="s">
        <v>7275</v>
      </c>
      <c r="CK166" s="263" t="s">
        <v>7275</v>
      </c>
      <c r="CL166" s="263" t="s">
        <v>7275</v>
      </c>
      <c r="CM166" s="263" t="s">
        <v>7275</v>
      </c>
      <c r="CN166" s="263" t="s">
        <v>7275</v>
      </c>
      <c r="CO166" s="263" t="s">
        <v>7275</v>
      </c>
      <c r="CP166" s="263" t="s">
        <v>7275</v>
      </c>
      <c r="CQ166" s="263" t="str">
        <f>_xlfn.IFNA(VLOOKUP(C166,'INFORM Severity - hidden'!$C$5:$G$300,5,FALSE),"-")</f>
        <v>-</v>
      </c>
    </row>
    <row r="167" spans="1:95">
      <c r="C167" t="s">
        <v>7384</v>
      </c>
      <c r="D167" s="263" t="str">
        <f t="shared" si="2"/>
        <v>-</v>
      </c>
      <c r="E167" s="263" t="s">
        <v>7275</v>
      </c>
      <c r="F167" s="263" t="s">
        <v>7275</v>
      </c>
      <c r="G167" s="263" t="s">
        <v>7275</v>
      </c>
      <c r="H167" s="263" t="s">
        <v>7275</v>
      </c>
      <c r="I167" s="263" t="s">
        <v>7275</v>
      </c>
      <c r="J167" s="263" t="s">
        <v>7275</v>
      </c>
      <c r="K167" s="263" t="s">
        <v>7275</v>
      </c>
      <c r="L167" s="263" t="s">
        <v>7275</v>
      </c>
      <c r="M167" s="263" t="s">
        <v>7275</v>
      </c>
      <c r="N167" s="263" t="s">
        <v>7275</v>
      </c>
      <c r="O167" s="263" t="s">
        <v>7275</v>
      </c>
      <c r="P167" s="263" t="s">
        <v>7275</v>
      </c>
      <c r="Q167" s="263" t="s">
        <v>7275</v>
      </c>
      <c r="R167" s="263" t="s">
        <v>7275</v>
      </c>
      <c r="S167" s="263" t="s">
        <v>7275</v>
      </c>
      <c r="T167" s="263" t="s">
        <v>7275</v>
      </c>
      <c r="U167" s="263" t="s">
        <v>7275</v>
      </c>
      <c r="V167" s="263" t="s">
        <v>7275</v>
      </c>
      <c r="W167" s="263" t="s">
        <v>7275</v>
      </c>
      <c r="X167" s="263" t="s">
        <v>7275</v>
      </c>
      <c r="Y167" s="263" t="s">
        <v>7275</v>
      </c>
      <c r="Z167" s="263" t="s">
        <v>7275</v>
      </c>
      <c r="AA167" s="263" t="s">
        <v>7275</v>
      </c>
      <c r="AB167" s="263" t="s">
        <v>7275</v>
      </c>
      <c r="AC167" s="263" t="s">
        <v>7275</v>
      </c>
      <c r="AD167" s="263" t="s">
        <v>7275</v>
      </c>
      <c r="AE167" s="263" t="s">
        <v>7275</v>
      </c>
      <c r="AF167" s="263" t="s">
        <v>7275</v>
      </c>
      <c r="AG167" s="263" t="s">
        <v>7275</v>
      </c>
      <c r="AH167" s="263" t="s">
        <v>7275</v>
      </c>
      <c r="AI167" s="263" t="s">
        <v>7275</v>
      </c>
      <c r="AJ167" s="263" t="s">
        <v>7275</v>
      </c>
      <c r="AK167" s="263" t="s">
        <v>7275</v>
      </c>
      <c r="AL167" s="263" t="s">
        <v>7275</v>
      </c>
      <c r="AM167" s="263" t="s">
        <v>7275</v>
      </c>
      <c r="AN167" s="263" t="s">
        <v>7275</v>
      </c>
      <c r="AO167" s="263" t="s">
        <v>7275</v>
      </c>
      <c r="AP167" s="263" t="s">
        <v>7275</v>
      </c>
      <c r="AQ167" s="263" t="s">
        <v>7275</v>
      </c>
      <c r="AR167" s="263" t="s">
        <v>7275</v>
      </c>
      <c r="AS167" s="263" t="s">
        <v>7275</v>
      </c>
      <c r="AT167" s="263" t="s">
        <v>7275</v>
      </c>
      <c r="AU167" s="263" t="s">
        <v>7275</v>
      </c>
      <c r="AV167" s="263" t="s">
        <v>7275</v>
      </c>
      <c r="AW167" s="263" t="s">
        <v>7275</v>
      </c>
      <c r="AX167" s="263" t="s">
        <v>7275</v>
      </c>
      <c r="AY167" s="263" t="s">
        <v>7275</v>
      </c>
      <c r="AZ167" s="263" t="s">
        <v>7275</v>
      </c>
      <c r="BA167" s="263" t="s">
        <v>7275</v>
      </c>
      <c r="BB167" s="263" t="s">
        <v>7275</v>
      </c>
      <c r="BC167" s="263" t="s">
        <v>7275</v>
      </c>
      <c r="BD167" s="263" t="s">
        <v>7275</v>
      </c>
      <c r="BE167" s="263" t="s">
        <v>7275</v>
      </c>
      <c r="BF167" s="263" t="s">
        <v>7275</v>
      </c>
      <c r="BG167" s="263" t="s">
        <v>7275</v>
      </c>
      <c r="BH167" s="263" t="s">
        <v>7275</v>
      </c>
      <c r="BI167" s="263" t="s">
        <v>7275</v>
      </c>
      <c r="BJ167" s="263" t="s">
        <v>7275</v>
      </c>
      <c r="BK167" s="263" t="s">
        <v>7275</v>
      </c>
      <c r="BL167" s="263" t="s">
        <v>7275</v>
      </c>
      <c r="BM167" s="263" t="s">
        <v>7275</v>
      </c>
      <c r="BN167" s="263" t="s">
        <v>7275</v>
      </c>
      <c r="BO167" s="263" t="s">
        <v>7275</v>
      </c>
      <c r="BP167" s="263" t="s">
        <v>7275</v>
      </c>
      <c r="BQ167" s="263" t="s">
        <v>7275</v>
      </c>
      <c r="BR167" s="263" t="s">
        <v>7275</v>
      </c>
      <c r="BS167" s="263" t="s">
        <v>7275</v>
      </c>
      <c r="BT167" s="263" t="s">
        <v>7275</v>
      </c>
      <c r="BU167" s="263" t="s">
        <v>7275</v>
      </c>
      <c r="BV167" s="263" t="s">
        <v>7275</v>
      </c>
      <c r="BW167" s="263" t="s">
        <v>7275</v>
      </c>
      <c r="BX167" s="263" t="s">
        <v>7275</v>
      </c>
      <c r="BY167" s="263" t="s">
        <v>7275</v>
      </c>
      <c r="BZ167" s="263" t="s">
        <v>7275</v>
      </c>
      <c r="CA167" s="263" t="s">
        <v>7275</v>
      </c>
      <c r="CB167" s="263" t="s">
        <v>7275</v>
      </c>
      <c r="CC167" s="263" t="s">
        <v>7275</v>
      </c>
      <c r="CD167" s="263" t="s">
        <v>7275</v>
      </c>
      <c r="CE167" s="263" t="s">
        <v>7275</v>
      </c>
      <c r="CF167" s="263" t="s">
        <v>7275</v>
      </c>
      <c r="CG167" s="263" t="s">
        <v>7275</v>
      </c>
      <c r="CH167" s="263" t="s">
        <v>7275</v>
      </c>
      <c r="CI167" s="263" t="s">
        <v>7275</v>
      </c>
      <c r="CJ167" s="263">
        <v>6.4</v>
      </c>
      <c r="CK167" s="263">
        <v>6.3</v>
      </c>
      <c r="CL167" s="263">
        <v>6.3</v>
      </c>
      <c r="CM167" s="263">
        <v>6.3</v>
      </c>
      <c r="CN167" s="263">
        <v>6.3</v>
      </c>
      <c r="CO167" s="263" t="s">
        <v>7275</v>
      </c>
      <c r="CP167" s="263" t="s">
        <v>7275</v>
      </c>
      <c r="CQ167" s="263" t="str">
        <f>_xlfn.IFNA(VLOOKUP(C167,'INFORM Severity - hidden'!$C$5:$G$300,5,FALSE),"-")</f>
        <v>-</v>
      </c>
    </row>
    <row r="168" spans="1:95">
      <c r="C168" t="s">
        <v>7385</v>
      </c>
      <c r="D168" s="263" t="str">
        <f t="shared" si="2"/>
        <v>-</v>
      </c>
      <c r="E168" s="263">
        <v>4.8</v>
      </c>
      <c r="F168" s="263">
        <v>4.8</v>
      </c>
      <c r="G168" s="263">
        <v>4.8</v>
      </c>
      <c r="H168" s="263">
        <v>4.8</v>
      </c>
      <c r="I168" s="263">
        <v>4.8</v>
      </c>
      <c r="J168" s="263">
        <v>4.8</v>
      </c>
      <c r="K168" s="263">
        <v>4.8</v>
      </c>
      <c r="L168" s="263">
        <v>4.8</v>
      </c>
      <c r="M168" s="263">
        <v>4.8</v>
      </c>
      <c r="N168" s="263">
        <v>4.9000000000000004</v>
      </c>
      <c r="O168" s="263">
        <v>4.9000000000000004</v>
      </c>
      <c r="P168" s="263">
        <v>4.9000000000000004</v>
      </c>
      <c r="Q168" s="263">
        <v>4.9000000000000004</v>
      </c>
      <c r="R168" s="263">
        <v>4.9000000000000004</v>
      </c>
      <c r="S168" s="263">
        <v>5.5</v>
      </c>
      <c r="T168" s="263">
        <v>5.5</v>
      </c>
      <c r="U168" s="263">
        <v>5.5</v>
      </c>
      <c r="V168" s="263">
        <v>5.5</v>
      </c>
      <c r="W168" s="263">
        <v>5.5</v>
      </c>
      <c r="X168" s="263">
        <v>5.5</v>
      </c>
      <c r="Y168" s="263">
        <v>5.4</v>
      </c>
      <c r="Z168" s="263">
        <v>5.2</v>
      </c>
      <c r="AA168" s="263">
        <v>5.2</v>
      </c>
      <c r="AB168" s="263">
        <v>5.2</v>
      </c>
      <c r="AC168" s="263">
        <v>5.2</v>
      </c>
      <c r="AD168" s="263">
        <v>5.2</v>
      </c>
      <c r="AE168" s="263">
        <v>5.2</v>
      </c>
      <c r="AF168" s="263">
        <v>5.2</v>
      </c>
      <c r="AG168" s="263">
        <v>5.2</v>
      </c>
      <c r="AH168" s="263">
        <v>5.2</v>
      </c>
      <c r="AI168" s="263">
        <v>5.3</v>
      </c>
      <c r="AJ168" s="263">
        <v>5.3</v>
      </c>
      <c r="AK168" s="263">
        <v>4.2</v>
      </c>
      <c r="AL168" s="263">
        <v>4.3</v>
      </c>
      <c r="AM168" s="263">
        <v>4.5999999999999996</v>
      </c>
      <c r="AN168" s="263">
        <v>4.5999999999999996</v>
      </c>
      <c r="AO168" s="263">
        <v>4.8</v>
      </c>
      <c r="AP168" s="263">
        <v>4.8</v>
      </c>
      <c r="AQ168" s="263">
        <v>4.8</v>
      </c>
      <c r="AR168" s="263">
        <v>4.8</v>
      </c>
      <c r="AS168" s="263">
        <v>4.5999999999999996</v>
      </c>
      <c r="AT168" s="263">
        <v>4.5999999999999996</v>
      </c>
      <c r="AU168" s="263">
        <v>4.5</v>
      </c>
      <c r="AV168" s="263">
        <v>4.0999999999999996</v>
      </c>
      <c r="AW168" s="263">
        <v>4.0999999999999996</v>
      </c>
      <c r="AX168" s="263">
        <v>4.4000000000000004</v>
      </c>
      <c r="AY168" s="263" t="s">
        <v>7275</v>
      </c>
      <c r="AZ168" s="263" t="s">
        <v>7275</v>
      </c>
      <c r="BA168" s="263" t="s">
        <v>7275</v>
      </c>
      <c r="BB168" s="263" t="s">
        <v>7275</v>
      </c>
      <c r="BC168" s="263" t="s">
        <v>7275</v>
      </c>
      <c r="BD168" s="263" t="s">
        <v>7275</v>
      </c>
      <c r="BE168" s="263" t="s">
        <v>7275</v>
      </c>
      <c r="BF168" s="263" t="s">
        <v>7275</v>
      </c>
      <c r="BG168" s="263" t="s">
        <v>7275</v>
      </c>
      <c r="BH168" s="263" t="s">
        <v>7275</v>
      </c>
      <c r="BI168" s="263" t="s">
        <v>7275</v>
      </c>
      <c r="BJ168" s="263" t="s">
        <v>7275</v>
      </c>
      <c r="BK168" s="263" t="s">
        <v>7275</v>
      </c>
      <c r="BL168" s="263" t="s">
        <v>7275</v>
      </c>
      <c r="BM168" s="263" t="s">
        <v>7275</v>
      </c>
      <c r="BN168" s="263" t="s">
        <v>7275</v>
      </c>
      <c r="BO168" s="263" t="s">
        <v>7275</v>
      </c>
      <c r="BP168" s="263" t="s">
        <v>7275</v>
      </c>
      <c r="BQ168" s="263" t="s">
        <v>7275</v>
      </c>
      <c r="BR168" s="263" t="s">
        <v>7275</v>
      </c>
      <c r="BS168" s="263" t="s">
        <v>7275</v>
      </c>
      <c r="BT168" s="263" t="s">
        <v>7275</v>
      </c>
      <c r="BU168" s="263" t="s">
        <v>7275</v>
      </c>
      <c r="BV168" s="263" t="s">
        <v>7275</v>
      </c>
      <c r="BW168" s="263" t="s">
        <v>7275</v>
      </c>
      <c r="BX168" s="263" t="s">
        <v>7275</v>
      </c>
      <c r="BY168" s="263" t="s">
        <v>7275</v>
      </c>
      <c r="BZ168" s="263" t="s">
        <v>7275</v>
      </c>
      <c r="CA168" s="263" t="s">
        <v>7275</v>
      </c>
      <c r="CB168" s="263" t="s">
        <v>7275</v>
      </c>
      <c r="CC168" s="263" t="s">
        <v>7275</v>
      </c>
      <c r="CD168" s="263" t="s">
        <v>7275</v>
      </c>
      <c r="CE168" s="263" t="s">
        <v>7275</v>
      </c>
      <c r="CF168" s="263" t="s">
        <v>7275</v>
      </c>
      <c r="CG168" s="263" t="s">
        <v>7275</v>
      </c>
      <c r="CH168" s="263" t="s">
        <v>7275</v>
      </c>
      <c r="CI168" s="263" t="s">
        <v>7275</v>
      </c>
      <c r="CJ168" s="263" t="s">
        <v>7275</v>
      </c>
      <c r="CK168" s="263" t="s">
        <v>7275</v>
      </c>
      <c r="CL168" s="263" t="s">
        <v>7275</v>
      </c>
      <c r="CM168" s="263" t="s">
        <v>7275</v>
      </c>
      <c r="CN168" s="263" t="s">
        <v>7275</v>
      </c>
      <c r="CO168" s="263" t="s">
        <v>7275</v>
      </c>
      <c r="CP168" s="263" t="s">
        <v>7275</v>
      </c>
      <c r="CQ168" s="263" t="str">
        <f>_xlfn.IFNA(VLOOKUP(C168,'INFORM Severity - hidden'!$C$5:$G$300,5,FALSE),"-")</f>
        <v>-</v>
      </c>
    </row>
    <row r="169" spans="1:95">
      <c r="C169" t="s">
        <v>7386</v>
      </c>
      <c r="D169" s="263" t="str">
        <f t="shared" si="2"/>
        <v>-</v>
      </c>
      <c r="E169" s="263" t="s">
        <v>7275</v>
      </c>
      <c r="F169" s="263" t="s">
        <v>7275</v>
      </c>
      <c r="G169" s="263" t="s">
        <v>7275</v>
      </c>
      <c r="H169" s="263" t="s">
        <v>7275</v>
      </c>
      <c r="I169" s="263" t="s">
        <v>7275</v>
      </c>
      <c r="J169" s="263" t="s">
        <v>7275</v>
      </c>
      <c r="K169" s="263" t="s">
        <v>7275</v>
      </c>
      <c r="L169" s="263" t="s">
        <v>7275</v>
      </c>
      <c r="M169" s="263" t="s">
        <v>7275</v>
      </c>
      <c r="N169" s="263" t="s">
        <v>7275</v>
      </c>
      <c r="O169" s="263" t="s">
        <v>7275</v>
      </c>
      <c r="P169" s="263" t="s">
        <v>7275</v>
      </c>
      <c r="Q169" s="263" t="s">
        <v>7275</v>
      </c>
      <c r="R169" s="263" t="s">
        <v>7275</v>
      </c>
      <c r="S169" s="263" t="s">
        <v>7275</v>
      </c>
      <c r="T169" s="263" t="s">
        <v>7275</v>
      </c>
      <c r="U169" s="263" t="s">
        <v>7275</v>
      </c>
      <c r="V169" s="263" t="s">
        <v>7275</v>
      </c>
      <c r="W169" s="263" t="s">
        <v>7275</v>
      </c>
      <c r="X169" s="263" t="s">
        <v>7275</v>
      </c>
      <c r="Y169" s="263" t="s">
        <v>7275</v>
      </c>
      <c r="Z169" s="263" t="s">
        <v>7275</v>
      </c>
      <c r="AA169" s="263" t="s">
        <v>7275</v>
      </c>
      <c r="AB169" s="263" t="s">
        <v>7275</v>
      </c>
      <c r="AC169" s="263" t="s">
        <v>7275</v>
      </c>
      <c r="AD169" s="263" t="s">
        <v>7275</v>
      </c>
      <c r="AE169" s="263" t="s">
        <v>7275</v>
      </c>
      <c r="AF169" s="263" t="s">
        <v>7275</v>
      </c>
      <c r="AG169" s="263" t="s">
        <v>7275</v>
      </c>
      <c r="AH169" s="263" t="s">
        <v>7275</v>
      </c>
      <c r="AI169" s="263" t="s">
        <v>7275</v>
      </c>
      <c r="AJ169" s="263" t="s">
        <v>7275</v>
      </c>
      <c r="AK169" s="263" t="s">
        <v>7275</v>
      </c>
      <c r="AL169" s="263" t="s">
        <v>7275</v>
      </c>
      <c r="AM169" s="263" t="s">
        <v>7275</v>
      </c>
      <c r="AN169" s="263" t="s">
        <v>7275</v>
      </c>
      <c r="AO169" s="263" t="s">
        <v>7275</v>
      </c>
      <c r="AP169" s="263" t="s">
        <v>7275</v>
      </c>
      <c r="AQ169" s="263" t="s">
        <v>7275</v>
      </c>
      <c r="AR169" s="263" t="s">
        <v>7275</v>
      </c>
      <c r="AS169" s="263" t="s">
        <v>7275</v>
      </c>
      <c r="AT169" s="263" t="s">
        <v>7275</v>
      </c>
      <c r="AU169" s="263" t="s">
        <v>7275</v>
      </c>
      <c r="AV169" s="263" t="s">
        <v>7275</v>
      </c>
      <c r="AW169" s="263" t="s">
        <v>7275</v>
      </c>
      <c r="AX169" s="263" t="s">
        <v>7275</v>
      </c>
      <c r="AY169" s="263">
        <v>4.7</v>
      </c>
      <c r="AZ169" s="263">
        <v>4.7</v>
      </c>
      <c r="BA169" s="263">
        <v>4.7</v>
      </c>
      <c r="BB169" s="263">
        <v>4.7</v>
      </c>
      <c r="BC169" s="263" t="s">
        <v>7275</v>
      </c>
      <c r="BD169" s="263" t="s">
        <v>7275</v>
      </c>
      <c r="BE169" s="263" t="s">
        <v>7275</v>
      </c>
      <c r="BF169" s="263" t="s">
        <v>7275</v>
      </c>
      <c r="BG169" s="263" t="s">
        <v>7275</v>
      </c>
      <c r="BH169" s="263" t="s">
        <v>7275</v>
      </c>
      <c r="BI169" s="263" t="s">
        <v>7275</v>
      </c>
      <c r="BJ169" s="263" t="s">
        <v>7275</v>
      </c>
      <c r="BK169" s="263" t="s">
        <v>7275</v>
      </c>
      <c r="BL169" s="263" t="s">
        <v>7275</v>
      </c>
      <c r="BM169" s="263" t="s">
        <v>7275</v>
      </c>
      <c r="BN169" s="263" t="s">
        <v>7275</v>
      </c>
      <c r="BO169" s="263" t="s">
        <v>7275</v>
      </c>
      <c r="BP169" s="263" t="s">
        <v>7275</v>
      </c>
      <c r="BQ169" s="263" t="s">
        <v>7275</v>
      </c>
      <c r="BR169" s="263" t="s">
        <v>7275</v>
      </c>
      <c r="BS169" s="263" t="s">
        <v>7275</v>
      </c>
      <c r="BT169" s="263" t="s">
        <v>7275</v>
      </c>
      <c r="BU169" s="263" t="s">
        <v>7275</v>
      </c>
      <c r="BV169" s="263" t="s">
        <v>7275</v>
      </c>
      <c r="BW169" s="263" t="s">
        <v>7275</v>
      </c>
      <c r="BX169" s="263" t="s">
        <v>7275</v>
      </c>
      <c r="BY169" s="263" t="s">
        <v>7275</v>
      </c>
      <c r="BZ169" s="263" t="s">
        <v>7275</v>
      </c>
      <c r="CA169" s="263" t="s">
        <v>7275</v>
      </c>
      <c r="CB169" s="263" t="s">
        <v>7275</v>
      </c>
      <c r="CC169" s="263" t="s">
        <v>7275</v>
      </c>
      <c r="CD169" s="263" t="s">
        <v>7275</v>
      </c>
      <c r="CE169" s="263" t="s">
        <v>7275</v>
      </c>
      <c r="CF169" s="263" t="s">
        <v>7275</v>
      </c>
      <c r="CG169" s="263" t="s">
        <v>7275</v>
      </c>
      <c r="CH169" s="263" t="s">
        <v>7275</v>
      </c>
      <c r="CI169" s="263" t="s">
        <v>7275</v>
      </c>
      <c r="CJ169" s="263" t="s">
        <v>7275</v>
      </c>
      <c r="CK169" s="263" t="s">
        <v>7275</v>
      </c>
      <c r="CL169" s="263" t="s">
        <v>7275</v>
      </c>
      <c r="CM169" s="263" t="s">
        <v>7275</v>
      </c>
      <c r="CN169" s="263" t="s">
        <v>7275</v>
      </c>
      <c r="CO169" s="263" t="s">
        <v>7275</v>
      </c>
      <c r="CP169" s="263" t="s">
        <v>7275</v>
      </c>
      <c r="CQ169" s="263" t="str">
        <f>_xlfn.IFNA(VLOOKUP(C169,'INFORM Severity - hidden'!$C$5:$G$300,5,FALSE),"-")</f>
        <v>-</v>
      </c>
    </row>
    <row r="170" spans="1:95">
      <c r="C170" t="s">
        <v>7387</v>
      </c>
      <c r="D170" s="263" t="str">
        <f t="shared" si="2"/>
        <v>-</v>
      </c>
      <c r="E170" s="263" t="s">
        <v>7275</v>
      </c>
      <c r="F170" s="263" t="s">
        <v>7275</v>
      </c>
      <c r="G170" s="263" t="s">
        <v>7275</v>
      </c>
      <c r="H170" s="263" t="s">
        <v>7275</v>
      </c>
      <c r="I170" s="263" t="s">
        <v>7275</v>
      </c>
      <c r="J170" s="263" t="s">
        <v>7275</v>
      </c>
      <c r="K170" s="263" t="s">
        <v>7275</v>
      </c>
      <c r="L170" s="263" t="s">
        <v>7275</v>
      </c>
      <c r="M170" s="263" t="s">
        <v>7275</v>
      </c>
      <c r="N170" s="263" t="s">
        <v>7275</v>
      </c>
      <c r="O170" s="263" t="s">
        <v>7275</v>
      </c>
      <c r="P170" s="263" t="s">
        <v>7275</v>
      </c>
      <c r="Q170" s="263" t="s">
        <v>7275</v>
      </c>
      <c r="R170" s="263" t="s">
        <v>7275</v>
      </c>
      <c r="S170" s="263" t="s">
        <v>7275</v>
      </c>
      <c r="T170" s="263" t="s">
        <v>7275</v>
      </c>
      <c r="U170" s="263" t="s">
        <v>7275</v>
      </c>
      <c r="V170" s="263" t="s">
        <v>7275</v>
      </c>
      <c r="W170" s="263" t="s">
        <v>7275</v>
      </c>
      <c r="X170" s="263" t="s">
        <v>7275</v>
      </c>
      <c r="Y170" s="263" t="s">
        <v>7275</v>
      </c>
      <c r="Z170" s="263" t="s">
        <v>7275</v>
      </c>
      <c r="AA170" s="263" t="s">
        <v>7275</v>
      </c>
      <c r="AB170" s="263" t="s">
        <v>7275</v>
      </c>
      <c r="AC170" s="263" t="s">
        <v>7275</v>
      </c>
      <c r="AD170" s="263" t="s">
        <v>7275</v>
      </c>
      <c r="AE170" s="263" t="s">
        <v>7275</v>
      </c>
      <c r="AF170" s="263" t="s">
        <v>7275</v>
      </c>
      <c r="AG170" s="263" t="s">
        <v>7275</v>
      </c>
      <c r="AH170" s="263" t="s">
        <v>7275</v>
      </c>
      <c r="AI170" s="263" t="s">
        <v>7275</v>
      </c>
      <c r="AJ170" s="263" t="s">
        <v>7275</v>
      </c>
      <c r="AK170" s="263" t="s">
        <v>7275</v>
      </c>
      <c r="AL170" s="263" t="s">
        <v>7275</v>
      </c>
      <c r="AM170" s="263" t="s">
        <v>7275</v>
      </c>
      <c r="AN170" s="263" t="s">
        <v>7275</v>
      </c>
      <c r="AO170" s="263" t="s">
        <v>7275</v>
      </c>
      <c r="AP170" s="263" t="s">
        <v>7275</v>
      </c>
      <c r="AQ170" s="263" t="s">
        <v>7275</v>
      </c>
      <c r="AR170" s="263" t="s">
        <v>7275</v>
      </c>
      <c r="AS170" s="263" t="s">
        <v>7275</v>
      </c>
      <c r="AT170" s="263" t="s">
        <v>7275</v>
      </c>
      <c r="AU170" s="263" t="s">
        <v>7275</v>
      </c>
      <c r="AV170" s="263" t="s">
        <v>7275</v>
      </c>
      <c r="AW170" s="263" t="s">
        <v>7275</v>
      </c>
      <c r="AX170" s="263" t="s">
        <v>7275</v>
      </c>
      <c r="AY170" s="263" t="s">
        <v>7275</v>
      </c>
      <c r="AZ170" s="263" t="s">
        <v>7275</v>
      </c>
      <c r="BA170" s="263" t="s">
        <v>7275</v>
      </c>
      <c r="BB170" s="263" t="s">
        <v>7275</v>
      </c>
      <c r="BC170" s="263" t="s">
        <v>7275</v>
      </c>
      <c r="BD170" s="263" t="s">
        <v>7275</v>
      </c>
      <c r="BE170" s="263" t="s">
        <v>7275</v>
      </c>
      <c r="BF170" s="263" t="s">
        <v>7275</v>
      </c>
      <c r="BG170" s="263" t="s">
        <v>7275</v>
      </c>
      <c r="BH170" s="263" t="s">
        <v>7275</v>
      </c>
      <c r="BI170" s="263" t="s">
        <v>7275</v>
      </c>
      <c r="BJ170" s="263" t="s">
        <v>7275</v>
      </c>
      <c r="BK170" s="263" t="s">
        <v>7275</v>
      </c>
      <c r="BL170" s="263" t="s">
        <v>7275</v>
      </c>
      <c r="BM170" s="263" t="s">
        <v>7275</v>
      </c>
      <c r="BN170" s="263" t="s">
        <v>7275</v>
      </c>
      <c r="BO170" s="263" t="s">
        <v>7275</v>
      </c>
      <c r="BP170" s="263" t="s">
        <v>7275</v>
      </c>
      <c r="BQ170" s="263" t="s">
        <v>7275</v>
      </c>
      <c r="BR170" s="263" t="s">
        <v>7275</v>
      </c>
      <c r="BS170" s="263" t="s">
        <v>7275</v>
      </c>
      <c r="BT170" s="263">
        <v>4.2</v>
      </c>
      <c r="BU170" s="263">
        <v>4.2</v>
      </c>
      <c r="BV170" s="263">
        <v>4.5999999999999996</v>
      </c>
      <c r="BW170" s="263">
        <v>4.5999999999999996</v>
      </c>
      <c r="BX170" s="263">
        <v>4.5999999999999996</v>
      </c>
      <c r="BY170" s="263">
        <v>4.5999999999999996</v>
      </c>
      <c r="BZ170" s="263">
        <v>4.4000000000000004</v>
      </c>
      <c r="CA170" s="263">
        <v>4.4000000000000004</v>
      </c>
      <c r="CB170" s="263">
        <v>4.3</v>
      </c>
      <c r="CC170" s="263">
        <v>4.3</v>
      </c>
      <c r="CD170" s="263">
        <v>4.8</v>
      </c>
      <c r="CE170" s="263">
        <v>4.8</v>
      </c>
      <c r="CF170" s="263">
        <v>4.8</v>
      </c>
      <c r="CG170" s="263">
        <v>4.8</v>
      </c>
      <c r="CH170" s="263">
        <v>4.8</v>
      </c>
      <c r="CI170" s="263">
        <v>4.8</v>
      </c>
      <c r="CJ170" s="263">
        <v>4.8</v>
      </c>
      <c r="CK170" s="263">
        <v>4.8</v>
      </c>
      <c r="CL170" s="263">
        <v>4.8</v>
      </c>
      <c r="CM170" s="263">
        <v>4.8</v>
      </c>
      <c r="CN170" s="263" t="s">
        <v>7275</v>
      </c>
      <c r="CO170" s="263" t="s">
        <v>7275</v>
      </c>
      <c r="CP170" s="263" t="s">
        <v>7275</v>
      </c>
      <c r="CQ170" s="263" t="str">
        <f>_xlfn.IFNA(VLOOKUP(C170,'INFORM Severity - hidden'!$C$5:$G$300,5,FALSE),"-")</f>
        <v>-</v>
      </c>
    </row>
    <row r="171" spans="1:95">
      <c r="C171" t="s">
        <v>7388</v>
      </c>
      <c r="D171" s="263" t="str">
        <f t="shared" si="2"/>
        <v>-</v>
      </c>
      <c r="E171" s="263" t="s">
        <v>7275</v>
      </c>
      <c r="F171" s="263" t="s">
        <v>7275</v>
      </c>
      <c r="G171" s="263" t="s">
        <v>7275</v>
      </c>
      <c r="H171" s="263" t="s">
        <v>7275</v>
      </c>
      <c r="I171" s="263" t="s">
        <v>7275</v>
      </c>
      <c r="J171" s="263" t="s">
        <v>7275</v>
      </c>
      <c r="K171" s="263" t="s">
        <v>7275</v>
      </c>
      <c r="L171" s="263" t="s">
        <v>7275</v>
      </c>
      <c r="M171" s="263" t="s">
        <v>7275</v>
      </c>
      <c r="N171" s="263" t="s">
        <v>7275</v>
      </c>
      <c r="O171" s="263" t="s">
        <v>7275</v>
      </c>
      <c r="P171" s="263" t="s">
        <v>7275</v>
      </c>
      <c r="Q171" s="263" t="s">
        <v>7275</v>
      </c>
      <c r="R171" s="263" t="s">
        <v>7275</v>
      </c>
      <c r="S171" s="263" t="s">
        <v>7275</v>
      </c>
      <c r="T171" s="263" t="s">
        <v>7275</v>
      </c>
      <c r="U171" s="263" t="s">
        <v>7275</v>
      </c>
      <c r="V171" s="263" t="s">
        <v>7275</v>
      </c>
      <c r="W171" s="263" t="s">
        <v>7275</v>
      </c>
      <c r="X171" s="263" t="s">
        <v>7275</v>
      </c>
      <c r="Y171" s="263" t="s">
        <v>7275</v>
      </c>
      <c r="Z171" s="263" t="s">
        <v>7275</v>
      </c>
      <c r="AA171" s="263" t="s">
        <v>7275</v>
      </c>
      <c r="AB171" s="263" t="s">
        <v>7275</v>
      </c>
      <c r="AC171" s="263" t="s">
        <v>7275</v>
      </c>
      <c r="AD171" s="263" t="s">
        <v>7275</v>
      </c>
      <c r="AE171" s="263" t="s">
        <v>7275</v>
      </c>
      <c r="AF171" s="263" t="s">
        <v>7275</v>
      </c>
      <c r="AG171" s="263" t="s">
        <v>7275</v>
      </c>
      <c r="AH171" s="263" t="s">
        <v>7275</v>
      </c>
      <c r="AI171" s="263" t="s">
        <v>7275</v>
      </c>
      <c r="AJ171" s="263" t="s">
        <v>7275</v>
      </c>
      <c r="AK171" s="263" t="s">
        <v>7275</v>
      </c>
      <c r="AL171" s="263" t="s">
        <v>7275</v>
      </c>
      <c r="AM171" s="263" t="s">
        <v>7275</v>
      </c>
      <c r="AN171" s="263" t="s">
        <v>7275</v>
      </c>
      <c r="AO171" s="263" t="s">
        <v>7275</v>
      </c>
      <c r="AP171" s="263" t="s">
        <v>7275</v>
      </c>
      <c r="AQ171" s="263" t="s">
        <v>7275</v>
      </c>
      <c r="AR171" s="263" t="s">
        <v>7275</v>
      </c>
      <c r="AS171" s="263" t="s">
        <v>7275</v>
      </c>
      <c r="AT171" s="263" t="s">
        <v>7275</v>
      </c>
      <c r="AU171" s="263" t="s">
        <v>7275</v>
      </c>
      <c r="AV171" s="263" t="s">
        <v>7275</v>
      </c>
      <c r="AW171" s="263" t="s">
        <v>7275</v>
      </c>
      <c r="AX171" s="263" t="s">
        <v>7275</v>
      </c>
      <c r="AY171" s="263" t="s">
        <v>7275</v>
      </c>
      <c r="AZ171" s="263" t="s">
        <v>7275</v>
      </c>
      <c r="BA171" s="263" t="s">
        <v>7275</v>
      </c>
      <c r="BB171" s="263" t="s">
        <v>7275</v>
      </c>
      <c r="BC171" s="263" t="s">
        <v>7275</v>
      </c>
      <c r="BD171" s="263" t="s">
        <v>7275</v>
      </c>
      <c r="BE171" s="263" t="s">
        <v>7275</v>
      </c>
      <c r="BF171" s="263" t="s">
        <v>7275</v>
      </c>
      <c r="BG171" s="263" t="s">
        <v>7275</v>
      </c>
      <c r="BH171" s="263" t="s">
        <v>7275</v>
      </c>
      <c r="BI171" s="263" t="s">
        <v>7275</v>
      </c>
      <c r="BJ171" s="263" t="s">
        <v>7275</v>
      </c>
      <c r="BK171" s="263">
        <v>3.1</v>
      </c>
      <c r="BL171" s="263">
        <v>3.1</v>
      </c>
      <c r="BM171" s="263">
        <v>3.1</v>
      </c>
      <c r="BN171" s="263">
        <v>3.1</v>
      </c>
      <c r="BO171" s="263">
        <v>2.9</v>
      </c>
      <c r="BP171" s="263">
        <v>2.9</v>
      </c>
      <c r="BQ171" s="263">
        <v>2.9</v>
      </c>
      <c r="BR171" s="263">
        <v>3</v>
      </c>
      <c r="BS171" s="263">
        <v>3.1</v>
      </c>
      <c r="BT171" s="263">
        <v>3</v>
      </c>
      <c r="BU171" s="263">
        <v>3</v>
      </c>
      <c r="BV171" s="263">
        <v>3</v>
      </c>
      <c r="BW171" s="263">
        <v>3</v>
      </c>
      <c r="BX171" s="263">
        <v>3</v>
      </c>
      <c r="BY171" s="263">
        <v>3</v>
      </c>
      <c r="BZ171" s="263">
        <v>3</v>
      </c>
      <c r="CA171" s="263">
        <v>3</v>
      </c>
      <c r="CB171" s="263">
        <v>3</v>
      </c>
      <c r="CC171" s="263">
        <v>3</v>
      </c>
      <c r="CD171" s="263" t="s">
        <v>7275</v>
      </c>
      <c r="CE171" s="263" t="s">
        <v>7275</v>
      </c>
      <c r="CF171" s="263" t="s">
        <v>7275</v>
      </c>
      <c r="CG171" s="263" t="s">
        <v>7275</v>
      </c>
      <c r="CH171" s="263" t="s">
        <v>7275</v>
      </c>
      <c r="CI171" s="263" t="s">
        <v>7275</v>
      </c>
      <c r="CJ171" s="263" t="s">
        <v>7275</v>
      </c>
      <c r="CK171" s="263" t="s">
        <v>7275</v>
      </c>
      <c r="CL171" s="263" t="s">
        <v>7275</v>
      </c>
      <c r="CM171" s="263" t="s">
        <v>7275</v>
      </c>
      <c r="CN171" s="263" t="s">
        <v>7275</v>
      </c>
      <c r="CO171" s="263" t="s">
        <v>7275</v>
      </c>
      <c r="CP171" s="263" t="s">
        <v>7275</v>
      </c>
      <c r="CQ171" s="263" t="str">
        <f>_xlfn.IFNA(VLOOKUP(C171,'INFORM Severity - hidden'!$C$5:$G$300,5,FALSE),"-")</f>
        <v>-</v>
      </c>
    </row>
    <row r="172" spans="1:95">
      <c r="C172" t="s">
        <v>7389</v>
      </c>
      <c r="D172" s="263" t="str">
        <f t="shared" si="2"/>
        <v>-</v>
      </c>
      <c r="E172" s="263" t="s">
        <v>7275</v>
      </c>
      <c r="F172" s="263" t="s">
        <v>7275</v>
      </c>
      <c r="G172" s="263" t="s">
        <v>7275</v>
      </c>
      <c r="H172" s="263" t="s">
        <v>7275</v>
      </c>
      <c r="I172" s="263" t="s">
        <v>7275</v>
      </c>
      <c r="J172" s="263" t="s">
        <v>7275</v>
      </c>
      <c r="K172" s="263" t="s">
        <v>7275</v>
      </c>
      <c r="L172" s="263" t="s">
        <v>7275</v>
      </c>
      <c r="M172" s="263" t="s">
        <v>7275</v>
      </c>
      <c r="N172" s="263" t="s">
        <v>7275</v>
      </c>
      <c r="O172" s="263" t="s">
        <v>7275</v>
      </c>
      <c r="P172" s="263" t="s">
        <v>7275</v>
      </c>
      <c r="Q172" s="263" t="s">
        <v>7275</v>
      </c>
      <c r="R172" s="263" t="s">
        <v>7275</v>
      </c>
      <c r="S172" s="263" t="s">
        <v>7275</v>
      </c>
      <c r="T172" s="263" t="s">
        <v>7275</v>
      </c>
      <c r="U172" s="263" t="s">
        <v>7275</v>
      </c>
      <c r="V172" s="263" t="s">
        <v>7275</v>
      </c>
      <c r="W172" s="263" t="s">
        <v>7275</v>
      </c>
      <c r="X172" s="263" t="s">
        <v>7275</v>
      </c>
      <c r="Y172" s="263" t="s">
        <v>7275</v>
      </c>
      <c r="Z172" s="263" t="s">
        <v>7275</v>
      </c>
      <c r="AA172" s="263" t="s">
        <v>7275</v>
      </c>
      <c r="AB172" s="263" t="s">
        <v>7275</v>
      </c>
      <c r="AC172" s="263" t="s">
        <v>7275</v>
      </c>
      <c r="AD172" s="263" t="s">
        <v>7275</v>
      </c>
      <c r="AE172" s="263" t="s">
        <v>7275</v>
      </c>
      <c r="AF172" s="263" t="s">
        <v>7275</v>
      </c>
      <c r="AG172" s="263" t="s">
        <v>7275</v>
      </c>
      <c r="AH172" s="263" t="s">
        <v>7275</v>
      </c>
      <c r="AI172" s="263" t="s">
        <v>7275</v>
      </c>
      <c r="AJ172" s="263" t="s">
        <v>7275</v>
      </c>
      <c r="AK172" s="263" t="s">
        <v>7275</v>
      </c>
      <c r="AL172" s="263" t="s">
        <v>7275</v>
      </c>
      <c r="AM172" s="263" t="s">
        <v>7275</v>
      </c>
      <c r="AN172" s="263" t="s">
        <v>7275</v>
      </c>
      <c r="AO172" s="263" t="s">
        <v>7275</v>
      </c>
      <c r="AP172" s="263" t="s">
        <v>7275</v>
      </c>
      <c r="AQ172" s="263" t="s">
        <v>7275</v>
      </c>
      <c r="AR172" s="263" t="s">
        <v>7275</v>
      </c>
      <c r="AS172" s="263" t="s">
        <v>7275</v>
      </c>
      <c r="AT172" s="263" t="s">
        <v>7275</v>
      </c>
      <c r="AU172" s="263" t="s">
        <v>7275</v>
      </c>
      <c r="AV172" s="263" t="s">
        <v>7275</v>
      </c>
      <c r="AW172" s="263" t="s">
        <v>7275</v>
      </c>
      <c r="AX172" s="263" t="s">
        <v>7275</v>
      </c>
      <c r="AY172" s="263" t="s">
        <v>7275</v>
      </c>
      <c r="AZ172" s="263" t="s">
        <v>7275</v>
      </c>
      <c r="BA172" s="263" t="s">
        <v>7275</v>
      </c>
      <c r="BB172" s="263" t="s">
        <v>7275</v>
      </c>
      <c r="BC172" s="263" t="s">
        <v>7275</v>
      </c>
      <c r="BD172" s="263" t="s">
        <v>7275</v>
      </c>
      <c r="BE172" s="263" t="s">
        <v>7275</v>
      </c>
      <c r="BF172" s="263" t="s">
        <v>7275</v>
      </c>
      <c r="BG172" s="263" t="s">
        <v>7275</v>
      </c>
      <c r="BH172" s="263" t="s">
        <v>7275</v>
      </c>
      <c r="BI172" s="263" t="s">
        <v>7275</v>
      </c>
      <c r="BJ172" s="263" t="s">
        <v>7275</v>
      </c>
      <c r="BK172" s="263">
        <v>2.9</v>
      </c>
      <c r="BL172" s="263">
        <v>3.2</v>
      </c>
      <c r="BM172" s="263">
        <v>3.2</v>
      </c>
      <c r="BN172" s="263">
        <v>3.2</v>
      </c>
      <c r="BO172" s="263">
        <v>3.2</v>
      </c>
      <c r="BP172" s="263">
        <v>3.2</v>
      </c>
      <c r="BQ172" s="263">
        <v>3.2</v>
      </c>
      <c r="BR172" s="263">
        <v>3.2</v>
      </c>
      <c r="BS172" s="263">
        <v>3.2</v>
      </c>
      <c r="BT172" s="263">
        <v>3.2</v>
      </c>
      <c r="BU172" s="263">
        <v>3.2</v>
      </c>
      <c r="BV172" s="263">
        <v>3.2</v>
      </c>
      <c r="BW172" s="263">
        <v>3.3</v>
      </c>
      <c r="BX172" s="263">
        <v>3.3</v>
      </c>
      <c r="BY172" s="263">
        <v>3.3</v>
      </c>
      <c r="BZ172" s="263">
        <v>3.3</v>
      </c>
      <c r="CA172" s="263">
        <v>3.3</v>
      </c>
      <c r="CB172" s="263">
        <v>3.3</v>
      </c>
      <c r="CC172" s="263">
        <v>3.3</v>
      </c>
      <c r="CD172" s="263" t="s">
        <v>7275</v>
      </c>
      <c r="CE172" s="263" t="s">
        <v>7275</v>
      </c>
      <c r="CF172" s="263" t="s">
        <v>7275</v>
      </c>
      <c r="CG172" s="263" t="s">
        <v>7275</v>
      </c>
      <c r="CH172" s="263" t="s">
        <v>7275</v>
      </c>
      <c r="CI172" s="263" t="s">
        <v>7275</v>
      </c>
      <c r="CJ172" s="263" t="s">
        <v>7275</v>
      </c>
      <c r="CK172" s="263" t="s">
        <v>7275</v>
      </c>
      <c r="CL172" s="263" t="s">
        <v>7275</v>
      </c>
      <c r="CM172" s="263" t="s">
        <v>7275</v>
      </c>
      <c r="CN172" s="263" t="s">
        <v>7275</v>
      </c>
      <c r="CO172" s="263" t="s">
        <v>7275</v>
      </c>
      <c r="CP172" s="263" t="s">
        <v>7275</v>
      </c>
      <c r="CQ172" s="263" t="str">
        <f>_xlfn.IFNA(VLOOKUP(C172,'INFORM Severity - hidden'!$C$5:$G$300,5,FALSE),"-")</f>
        <v>-</v>
      </c>
    </row>
    <row r="173" spans="1:95">
      <c r="C173" t="s">
        <v>7390</v>
      </c>
      <c r="D173" s="263" t="str">
        <f t="shared" si="2"/>
        <v>-</v>
      </c>
      <c r="E173" s="263" t="s">
        <v>7275</v>
      </c>
      <c r="F173" s="263" t="s">
        <v>7275</v>
      </c>
      <c r="G173" s="263" t="s">
        <v>7275</v>
      </c>
      <c r="H173" s="263" t="s">
        <v>7275</v>
      </c>
      <c r="I173" s="263" t="s">
        <v>7275</v>
      </c>
      <c r="J173" s="263" t="s">
        <v>7275</v>
      </c>
      <c r="K173" s="263" t="s">
        <v>7275</v>
      </c>
      <c r="L173" s="263" t="s">
        <v>7275</v>
      </c>
      <c r="M173" s="263" t="s">
        <v>7275</v>
      </c>
      <c r="N173" s="263" t="s">
        <v>7275</v>
      </c>
      <c r="O173" s="263" t="s">
        <v>7275</v>
      </c>
      <c r="P173" s="263" t="s">
        <v>7275</v>
      </c>
      <c r="Q173" s="263" t="s">
        <v>7275</v>
      </c>
      <c r="R173" s="263" t="s">
        <v>7275</v>
      </c>
      <c r="S173" s="263" t="s">
        <v>7275</v>
      </c>
      <c r="T173" s="263" t="s">
        <v>7275</v>
      </c>
      <c r="U173" s="263" t="s">
        <v>7275</v>
      </c>
      <c r="V173" s="263" t="s">
        <v>7275</v>
      </c>
      <c r="W173" s="263" t="s">
        <v>7275</v>
      </c>
      <c r="X173" s="263" t="s">
        <v>7275</v>
      </c>
      <c r="Y173" s="263" t="s">
        <v>7275</v>
      </c>
      <c r="Z173" s="263" t="s">
        <v>7275</v>
      </c>
      <c r="AA173" s="263" t="s">
        <v>7275</v>
      </c>
      <c r="AB173" s="263" t="s">
        <v>7275</v>
      </c>
      <c r="AC173" s="263" t="s">
        <v>7275</v>
      </c>
      <c r="AD173" s="263" t="s">
        <v>7275</v>
      </c>
      <c r="AE173" s="263" t="s">
        <v>7275</v>
      </c>
      <c r="AF173" s="263" t="s">
        <v>7275</v>
      </c>
      <c r="AG173" s="263" t="s">
        <v>7275</v>
      </c>
      <c r="AH173" s="263" t="s">
        <v>7275</v>
      </c>
      <c r="AI173" s="263" t="s">
        <v>7275</v>
      </c>
      <c r="AJ173" s="263" t="s">
        <v>7275</v>
      </c>
      <c r="AK173" s="263" t="s">
        <v>7275</v>
      </c>
      <c r="AL173" s="263" t="s">
        <v>7275</v>
      </c>
      <c r="AM173" s="263" t="s">
        <v>7275</v>
      </c>
      <c r="AN173" s="263" t="s">
        <v>7275</v>
      </c>
      <c r="AO173" s="263" t="s">
        <v>7275</v>
      </c>
      <c r="AP173" s="263" t="s">
        <v>7275</v>
      </c>
      <c r="AQ173" s="263" t="s">
        <v>7275</v>
      </c>
      <c r="AR173" s="263" t="s">
        <v>7275</v>
      </c>
      <c r="AS173" s="263" t="s">
        <v>7275</v>
      </c>
      <c r="AT173" s="263" t="s">
        <v>7275</v>
      </c>
      <c r="AU173" s="263" t="s">
        <v>7275</v>
      </c>
      <c r="AV173" s="263" t="s">
        <v>7275</v>
      </c>
      <c r="AW173" s="263" t="s">
        <v>7275</v>
      </c>
      <c r="AX173" s="263" t="s">
        <v>7275</v>
      </c>
      <c r="AY173" s="263" t="s">
        <v>7275</v>
      </c>
      <c r="AZ173" s="263" t="s">
        <v>7275</v>
      </c>
      <c r="BA173" s="263" t="s">
        <v>7275</v>
      </c>
      <c r="BB173" s="263" t="s">
        <v>7275</v>
      </c>
      <c r="BC173" s="263" t="s">
        <v>7275</v>
      </c>
      <c r="BD173" s="263" t="s">
        <v>7275</v>
      </c>
      <c r="BE173" s="263" t="s">
        <v>7275</v>
      </c>
      <c r="BF173" s="263" t="s">
        <v>7275</v>
      </c>
      <c r="BG173" s="263" t="s">
        <v>7275</v>
      </c>
      <c r="BH173" s="263" t="s">
        <v>7275</v>
      </c>
      <c r="BI173" s="263">
        <v>5.9</v>
      </c>
      <c r="BJ173" s="263">
        <v>5.9</v>
      </c>
      <c r="BK173" s="263">
        <v>6.2</v>
      </c>
      <c r="BL173" s="263">
        <v>6.2</v>
      </c>
      <c r="BM173" s="263">
        <v>6.5</v>
      </c>
      <c r="BN173" s="263">
        <v>6.2</v>
      </c>
      <c r="BO173" s="263">
        <v>6.2</v>
      </c>
      <c r="BP173" s="263">
        <v>5.9</v>
      </c>
      <c r="BQ173" s="263">
        <v>5.9</v>
      </c>
      <c r="BR173" s="263">
        <v>5.7</v>
      </c>
      <c r="BS173" s="263">
        <v>5.7</v>
      </c>
      <c r="BT173" s="263">
        <v>5.8</v>
      </c>
      <c r="BU173" s="263">
        <v>5.7</v>
      </c>
      <c r="BV173" s="263" t="s">
        <v>7275</v>
      </c>
      <c r="BW173" s="263" t="s">
        <v>7275</v>
      </c>
      <c r="BX173" s="263" t="s">
        <v>7275</v>
      </c>
      <c r="BY173" s="263" t="s">
        <v>7275</v>
      </c>
      <c r="BZ173" s="263" t="s">
        <v>7275</v>
      </c>
      <c r="CA173" s="263" t="s">
        <v>7275</v>
      </c>
      <c r="CB173" s="263" t="s">
        <v>7275</v>
      </c>
      <c r="CC173" s="263" t="s">
        <v>7275</v>
      </c>
      <c r="CD173" s="263" t="s">
        <v>7275</v>
      </c>
      <c r="CE173" s="263" t="s">
        <v>7275</v>
      </c>
      <c r="CF173" s="263" t="s">
        <v>7275</v>
      </c>
      <c r="CG173" s="263" t="s">
        <v>7275</v>
      </c>
      <c r="CH173" s="263" t="s">
        <v>7275</v>
      </c>
      <c r="CI173" s="263" t="s">
        <v>7275</v>
      </c>
      <c r="CJ173" s="263" t="s">
        <v>7275</v>
      </c>
      <c r="CK173" s="263" t="s">
        <v>7275</v>
      </c>
      <c r="CL173" s="263">
        <v>5.2</v>
      </c>
      <c r="CM173" s="263">
        <v>5.2</v>
      </c>
      <c r="CN173" s="263">
        <v>5.2</v>
      </c>
      <c r="CO173" s="263">
        <v>5.2</v>
      </c>
      <c r="CP173" s="263" t="s">
        <v>7275</v>
      </c>
      <c r="CQ173" s="263" t="str">
        <f>_xlfn.IFNA(VLOOKUP(C173,'INFORM Severity - hidden'!$C$5:$G$300,5,FALSE),"-")</f>
        <v>-</v>
      </c>
    </row>
    <row r="174" spans="1:95">
      <c r="A174" t="s">
        <v>480</v>
      </c>
      <c r="B174" t="s">
        <v>478</v>
      </c>
      <c r="C174" t="s">
        <v>479</v>
      </c>
      <c r="D174" s="263" t="str">
        <f t="shared" si="2"/>
        <v>Increasing</v>
      </c>
      <c r="E174" s="263" t="s">
        <v>7275</v>
      </c>
      <c r="F174" s="263" t="s">
        <v>7275</v>
      </c>
      <c r="G174" s="263" t="s">
        <v>7275</v>
      </c>
      <c r="H174" s="263" t="s">
        <v>7275</v>
      </c>
      <c r="I174" s="263" t="s">
        <v>7275</v>
      </c>
      <c r="J174" s="263" t="s">
        <v>7275</v>
      </c>
      <c r="K174" s="263" t="s">
        <v>7275</v>
      </c>
      <c r="L174" s="263" t="s">
        <v>7275</v>
      </c>
      <c r="M174" s="263" t="s">
        <v>7275</v>
      </c>
      <c r="N174" s="263" t="s">
        <v>7275</v>
      </c>
      <c r="O174" s="263" t="s">
        <v>7275</v>
      </c>
      <c r="P174" s="263" t="s">
        <v>7275</v>
      </c>
      <c r="Q174" s="263" t="s">
        <v>7275</v>
      </c>
      <c r="R174" s="263" t="s">
        <v>7275</v>
      </c>
      <c r="S174" s="263" t="s">
        <v>7275</v>
      </c>
      <c r="T174" s="263" t="s">
        <v>7275</v>
      </c>
      <c r="U174" s="263" t="s">
        <v>7275</v>
      </c>
      <c r="V174" s="263" t="s">
        <v>7275</v>
      </c>
      <c r="W174" s="263" t="s">
        <v>7275</v>
      </c>
      <c r="X174" s="263" t="s">
        <v>7275</v>
      </c>
      <c r="Y174" s="263" t="s">
        <v>7275</v>
      </c>
      <c r="Z174" s="263" t="s">
        <v>7275</v>
      </c>
      <c r="AA174" s="263" t="s">
        <v>7275</v>
      </c>
      <c r="AB174" s="263" t="s">
        <v>7275</v>
      </c>
      <c r="AC174" s="263" t="s">
        <v>7275</v>
      </c>
      <c r="AD174" s="263" t="s">
        <v>7275</v>
      </c>
      <c r="AE174" s="263" t="s">
        <v>7275</v>
      </c>
      <c r="AF174" s="263" t="s">
        <v>7275</v>
      </c>
      <c r="AG174" s="263" t="s">
        <v>7275</v>
      </c>
      <c r="AH174" s="263" t="s">
        <v>7275</v>
      </c>
      <c r="AI174" s="263" t="s">
        <v>7275</v>
      </c>
      <c r="AJ174" s="263" t="s">
        <v>7275</v>
      </c>
      <c r="AK174" s="263" t="s">
        <v>7275</v>
      </c>
      <c r="AL174" s="263" t="s">
        <v>7275</v>
      </c>
      <c r="AM174" s="263" t="s">
        <v>7275</v>
      </c>
      <c r="AN174" s="263" t="s">
        <v>7275</v>
      </c>
      <c r="AO174" s="263" t="s">
        <v>7275</v>
      </c>
      <c r="AP174" s="263" t="s">
        <v>7275</v>
      </c>
      <c r="AQ174" s="263" t="s">
        <v>7275</v>
      </c>
      <c r="AR174" s="263" t="s">
        <v>7275</v>
      </c>
      <c r="AS174" s="263" t="s">
        <v>7275</v>
      </c>
      <c r="AT174" s="263" t="s">
        <v>7275</v>
      </c>
      <c r="AU174" s="263">
        <v>4.4000000000000004</v>
      </c>
      <c r="AV174" s="263">
        <v>4.4000000000000004</v>
      </c>
      <c r="AW174" s="263">
        <v>4.4000000000000004</v>
      </c>
      <c r="AX174" s="263">
        <v>4.5</v>
      </c>
      <c r="AY174" s="263">
        <v>4.5</v>
      </c>
      <c r="AZ174" s="263">
        <v>4.5999999999999996</v>
      </c>
      <c r="BA174" s="263">
        <v>4.5999999999999996</v>
      </c>
      <c r="BB174" s="263">
        <v>4.5999999999999996</v>
      </c>
      <c r="BC174" s="263">
        <v>4.5999999999999996</v>
      </c>
      <c r="BD174" s="263">
        <v>4.5999999999999996</v>
      </c>
      <c r="BE174" s="263">
        <v>4.5</v>
      </c>
      <c r="BF174" s="263">
        <v>4.5</v>
      </c>
      <c r="BG174" s="263">
        <v>4.5</v>
      </c>
      <c r="BH174" s="263">
        <v>4.5</v>
      </c>
      <c r="BI174" s="263">
        <v>4.5999999999999996</v>
      </c>
      <c r="BJ174" s="263">
        <v>4.5999999999999996</v>
      </c>
      <c r="BK174" s="263">
        <v>4.5999999999999996</v>
      </c>
      <c r="BL174" s="263">
        <v>4.5999999999999996</v>
      </c>
      <c r="BM174" s="263">
        <v>5.7</v>
      </c>
      <c r="BN174" s="263">
        <v>4.5999999999999996</v>
      </c>
      <c r="BO174" s="263">
        <v>4.5999999999999996</v>
      </c>
      <c r="BP174" s="263">
        <v>4.5999999999999996</v>
      </c>
      <c r="BQ174" s="263">
        <v>4.7</v>
      </c>
      <c r="BR174" s="263">
        <v>4.5</v>
      </c>
      <c r="BS174" s="263">
        <v>4.4000000000000004</v>
      </c>
      <c r="BT174" s="263">
        <v>4.4000000000000004</v>
      </c>
      <c r="BU174" s="263">
        <v>4.4000000000000004</v>
      </c>
      <c r="BV174" s="263">
        <v>4.4000000000000004</v>
      </c>
      <c r="BW174" s="263">
        <v>3.2</v>
      </c>
      <c r="BX174" s="263">
        <v>3.2</v>
      </c>
      <c r="BY174" s="263">
        <v>3.2</v>
      </c>
      <c r="BZ174" s="263">
        <v>3.3</v>
      </c>
      <c r="CA174" s="263">
        <v>3.4</v>
      </c>
      <c r="CB174" s="263">
        <v>3.5</v>
      </c>
      <c r="CC174" s="263">
        <v>3.4</v>
      </c>
      <c r="CD174" s="263">
        <v>3.4</v>
      </c>
      <c r="CE174" s="263">
        <v>3.1</v>
      </c>
      <c r="CF174" s="263">
        <v>3.1</v>
      </c>
      <c r="CG174" s="263">
        <v>3.1</v>
      </c>
      <c r="CH174" s="263">
        <v>3.1</v>
      </c>
      <c r="CI174" s="263">
        <v>3.1</v>
      </c>
      <c r="CJ174" s="263">
        <v>3.4</v>
      </c>
      <c r="CK174" s="263">
        <v>3.1</v>
      </c>
      <c r="CL174" s="263">
        <v>3.3</v>
      </c>
      <c r="CM174" s="263">
        <v>3.3</v>
      </c>
      <c r="CN174" s="263">
        <v>3.2</v>
      </c>
      <c r="CO174" s="263">
        <v>3.2</v>
      </c>
      <c r="CP174" s="263">
        <v>3.5</v>
      </c>
      <c r="CQ174" s="263">
        <f>_xlfn.IFNA(VLOOKUP(C174,'INFORM Severity - hidden'!$C$5:$G$300,5,FALSE),"-")</f>
        <v>3.5</v>
      </c>
    </row>
    <row r="175" spans="1:95">
      <c r="C175" t="s">
        <v>7391</v>
      </c>
      <c r="D175" s="263" t="str">
        <f t="shared" si="2"/>
        <v>-</v>
      </c>
      <c r="E175" s="263" t="s">
        <v>7275</v>
      </c>
      <c r="F175" s="263" t="s">
        <v>7275</v>
      </c>
      <c r="G175" s="263" t="s">
        <v>7275</v>
      </c>
      <c r="H175" s="263" t="s">
        <v>7275</v>
      </c>
      <c r="I175" s="263" t="s">
        <v>7275</v>
      </c>
      <c r="J175" s="263" t="s">
        <v>7275</v>
      </c>
      <c r="K175" s="263" t="s">
        <v>7275</v>
      </c>
      <c r="L175" s="263" t="s">
        <v>7275</v>
      </c>
      <c r="M175" s="263" t="s">
        <v>7275</v>
      </c>
      <c r="N175" s="263" t="s">
        <v>7275</v>
      </c>
      <c r="O175" s="263" t="s">
        <v>7275</v>
      </c>
      <c r="P175" s="263" t="s">
        <v>7275</v>
      </c>
      <c r="Q175" s="263" t="s">
        <v>7275</v>
      </c>
      <c r="R175" s="263" t="s">
        <v>7275</v>
      </c>
      <c r="S175" s="263" t="s">
        <v>7275</v>
      </c>
      <c r="T175" s="263" t="s">
        <v>7275</v>
      </c>
      <c r="U175" s="263" t="s">
        <v>7275</v>
      </c>
      <c r="V175" s="263" t="s">
        <v>7275</v>
      </c>
      <c r="W175" s="263" t="s">
        <v>7275</v>
      </c>
      <c r="X175" s="263" t="s">
        <v>7275</v>
      </c>
      <c r="Y175" s="263" t="s">
        <v>7275</v>
      </c>
      <c r="Z175" s="263" t="s">
        <v>7275</v>
      </c>
      <c r="AA175" s="263" t="s">
        <v>7275</v>
      </c>
      <c r="AB175" s="263" t="s">
        <v>7275</v>
      </c>
      <c r="AC175" s="263" t="s">
        <v>7275</v>
      </c>
      <c r="AD175" s="263" t="s">
        <v>7275</v>
      </c>
      <c r="AE175" s="263" t="s">
        <v>7275</v>
      </c>
      <c r="AF175" s="263" t="s">
        <v>7275</v>
      </c>
      <c r="AG175" s="263" t="s">
        <v>7275</v>
      </c>
      <c r="AH175" s="263" t="s">
        <v>7275</v>
      </c>
      <c r="AI175" s="263" t="s">
        <v>7275</v>
      </c>
      <c r="AJ175" s="263" t="s">
        <v>7275</v>
      </c>
      <c r="AK175" s="263" t="s">
        <v>7275</v>
      </c>
      <c r="AL175" s="263" t="s">
        <v>7275</v>
      </c>
      <c r="AM175" s="263" t="s">
        <v>7275</v>
      </c>
      <c r="AN175" s="263" t="s">
        <v>7275</v>
      </c>
      <c r="AO175" s="263" t="s">
        <v>7275</v>
      </c>
      <c r="AP175" s="263" t="s">
        <v>7275</v>
      </c>
      <c r="AQ175" s="263" t="s">
        <v>7275</v>
      </c>
      <c r="AR175" s="263" t="s">
        <v>7275</v>
      </c>
      <c r="AS175" s="263" t="s">
        <v>7275</v>
      </c>
      <c r="AT175" s="263" t="s">
        <v>7275</v>
      </c>
      <c r="AU175" s="263" t="s">
        <v>7275</v>
      </c>
      <c r="AV175" s="263" t="s">
        <v>7275</v>
      </c>
      <c r="AW175" s="263" t="s">
        <v>7275</v>
      </c>
      <c r="AX175" s="263" t="s">
        <v>7275</v>
      </c>
      <c r="AY175" s="263" t="s">
        <v>7275</v>
      </c>
      <c r="AZ175" s="263" t="s">
        <v>7275</v>
      </c>
      <c r="BA175" s="263" t="s">
        <v>7275</v>
      </c>
      <c r="BB175" s="263" t="s">
        <v>7275</v>
      </c>
      <c r="BC175" s="263" t="s">
        <v>7275</v>
      </c>
      <c r="BD175" s="263" t="s">
        <v>7275</v>
      </c>
      <c r="BE175" s="263" t="s">
        <v>7275</v>
      </c>
      <c r="BF175" s="263" t="s">
        <v>7275</v>
      </c>
      <c r="BG175" s="263" t="s">
        <v>7275</v>
      </c>
      <c r="BH175" s="263" t="s">
        <v>7275</v>
      </c>
      <c r="BI175" s="263">
        <v>5.6</v>
      </c>
      <c r="BJ175" s="263">
        <v>5.6</v>
      </c>
      <c r="BK175" s="263">
        <v>5.9</v>
      </c>
      <c r="BL175" s="263">
        <v>5.9</v>
      </c>
      <c r="BM175" s="263">
        <v>6.2</v>
      </c>
      <c r="BN175" s="263">
        <v>5.9</v>
      </c>
      <c r="BO175" s="263">
        <v>5.9</v>
      </c>
      <c r="BP175" s="263">
        <v>5.3</v>
      </c>
      <c r="BQ175" s="263">
        <v>5.3</v>
      </c>
      <c r="BR175" s="263">
        <v>5.3</v>
      </c>
      <c r="BS175" s="263">
        <v>5.3</v>
      </c>
      <c r="BT175" s="263">
        <v>5.3</v>
      </c>
      <c r="BU175" s="263">
        <v>5.3</v>
      </c>
      <c r="BV175" s="263" t="s">
        <v>7275</v>
      </c>
      <c r="BW175" s="263" t="s">
        <v>7275</v>
      </c>
      <c r="BX175" s="263" t="s">
        <v>7275</v>
      </c>
      <c r="BY175" s="263" t="s">
        <v>7275</v>
      </c>
      <c r="BZ175" s="263" t="s">
        <v>7275</v>
      </c>
      <c r="CA175" s="263" t="s">
        <v>7275</v>
      </c>
      <c r="CB175" s="263" t="s">
        <v>7275</v>
      </c>
      <c r="CC175" s="263" t="s">
        <v>7275</v>
      </c>
      <c r="CD175" s="263" t="s">
        <v>7275</v>
      </c>
      <c r="CE175" s="263" t="s">
        <v>7275</v>
      </c>
      <c r="CF175" s="263" t="s">
        <v>7275</v>
      </c>
      <c r="CG175" s="263" t="s">
        <v>7275</v>
      </c>
      <c r="CH175" s="263" t="s">
        <v>7275</v>
      </c>
      <c r="CI175" s="263" t="s">
        <v>7275</v>
      </c>
      <c r="CJ175" s="263" t="s">
        <v>7275</v>
      </c>
      <c r="CK175" s="263" t="s">
        <v>7275</v>
      </c>
      <c r="CL175" s="263" t="s">
        <v>7275</v>
      </c>
      <c r="CM175" s="263" t="s">
        <v>7275</v>
      </c>
      <c r="CN175" s="263" t="s">
        <v>7275</v>
      </c>
      <c r="CO175" s="263" t="s">
        <v>7275</v>
      </c>
      <c r="CP175" s="263" t="s">
        <v>7275</v>
      </c>
      <c r="CQ175" s="263" t="str">
        <f>_xlfn.IFNA(VLOOKUP(C175,'INFORM Severity - hidden'!$C$5:$G$300,5,FALSE),"-")</f>
        <v>-</v>
      </c>
    </row>
    <row r="176" spans="1:95">
      <c r="C176" t="s">
        <v>7392</v>
      </c>
      <c r="D176" s="263" t="str">
        <f t="shared" si="2"/>
        <v>-</v>
      </c>
      <c r="E176" s="263" t="s">
        <v>7275</v>
      </c>
      <c r="F176" s="263" t="s">
        <v>7275</v>
      </c>
      <c r="G176" s="263" t="s">
        <v>7275</v>
      </c>
      <c r="H176" s="263" t="s">
        <v>7275</v>
      </c>
      <c r="I176" s="263" t="s">
        <v>7275</v>
      </c>
      <c r="J176" s="263" t="s">
        <v>7275</v>
      </c>
      <c r="K176" s="263" t="s">
        <v>7275</v>
      </c>
      <c r="L176" s="263" t="s">
        <v>7275</v>
      </c>
      <c r="M176" s="263" t="s">
        <v>7275</v>
      </c>
      <c r="N176" s="263" t="s">
        <v>7275</v>
      </c>
      <c r="O176" s="263" t="s">
        <v>7275</v>
      </c>
      <c r="P176" s="263" t="s">
        <v>7275</v>
      </c>
      <c r="Q176" s="263" t="s">
        <v>7275</v>
      </c>
      <c r="R176" s="263" t="s">
        <v>7275</v>
      </c>
      <c r="S176" s="263" t="s">
        <v>7275</v>
      </c>
      <c r="T176" s="263" t="s">
        <v>7275</v>
      </c>
      <c r="U176" s="263" t="s">
        <v>7275</v>
      </c>
      <c r="V176" s="263" t="s">
        <v>7275</v>
      </c>
      <c r="W176" s="263" t="s">
        <v>7275</v>
      </c>
      <c r="X176" s="263" t="s">
        <v>7275</v>
      </c>
      <c r="Y176" s="263" t="s">
        <v>7275</v>
      </c>
      <c r="Z176" s="263" t="s">
        <v>7275</v>
      </c>
      <c r="AA176" s="263" t="s">
        <v>7275</v>
      </c>
      <c r="AB176" s="263" t="s">
        <v>7275</v>
      </c>
      <c r="AC176" s="263" t="s">
        <v>7275</v>
      </c>
      <c r="AD176" s="263" t="s">
        <v>7275</v>
      </c>
      <c r="AE176" s="263" t="s">
        <v>7275</v>
      </c>
      <c r="AF176" s="263" t="s">
        <v>7275</v>
      </c>
      <c r="AG176" s="263" t="s">
        <v>7275</v>
      </c>
      <c r="AH176" s="263" t="s">
        <v>7275</v>
      </c>
      <c r="AI176" s="263" t="s">
        <v>7275</v>
      </c>
      <c r="AJ176" s="263" t="s">
        <v>7275</v>
      </c>
      <c r="AK176" s="263" t="s">
        <v>7275</v>
      </c>
      <c r="AL176" s="263" t="s">
        <v>7275</v>
      </c>
      <c r="AM176" s="263" t="s">
        <v>7275</v>
      </c>
      <c r="AN176" s="263" t="s">
        <v>7275</v>
      </c>
      <c r="AO176" s="263" t="s">
        <v>7275</v>
      </c>
      <c r="AP176" s="263" t="s">
        <v>7275</v>
      </c>
      <c r="AQ176" s="263" t="s">
        <v>7275</v>
      </c>
      <c r="AR176" s="263" t="s">
        <v>7275</v>
      </c>
      <c r="AS176" s="263" t="s">
        <v>7275</v>
      </c>
      <c r="AT176" s="263" t="s">
        <v>7275</v>
      </c>
      <c r="AU176" s="263" t="s">
        <v>7275</v>
      </c>
      <c r="AV176" s="263" t="s">
        <v>7275</v>
      </c>
      <c r="AW176" s="263" t="s">
        <v>7275</v>
      </c>
      <c r="AX176" s="263" t="s">
        <v>7275</v>
      </c>
      <c r="AY176" s="263" t="s">
        <v>7275</v>
      </c>
      <c r="AZ176" s="263" t="s">
        <v>7275</v>
      </c>
      <c r="BA176" s="263" t="s">
        <v>7275</v>
      </c>
      <c r="BB176" s="263" t="s">
        <v>7275</v>
      </c>
      <c r="BC176" s="263" t="s">
        <v>7275</v>
      </c>
      <c r="BD176" s="263" t="s">
        <v>7275</v>
      </c>
      <c r="BE176" s="263" t="s">
        <v>7275</v>
      </c>
      <c r="BF176" s="263" t="s">
        <v>7275</v>
      </c>
      <c r="BG176" s="263" t="s">
        <v>7275</v>
      </c>
      <c r="BH176" s="263" t="s">
        <v>7275</v>
      </c>
      <c r="BI176" s="263" t="s">
        <v>7275</v>
      </c>
      <c r="BJ176" s="263" t="s">
        <v>7275</v>
      </c>
      <c r="BK176" s="263" t="s">
        <v>7275</v>
      </c>
      <c r="BL176" s="263" t="s">
        <v>7275</v>
      </c>
      <c r="BM176" s="263" t="s">
        <v>7275</v>
      </c>
      <c r="BN176" s="263" t="s">
        <v>7275</v>
      </c>
      <c r="BO176" s="263" t="s">
        <v>7275</v>
      </c>
      <c r="BP176" s="263" t="s">
        <v>7275</v>
      </c>
      <c r="BQ176" s="263" t="s">
        <v>7275</v>
      </c>
      <c r="BR176" s="263" t="s">
        <v>7275</v>
      </c>
      <c r="BS176" s="263" t="s">
        <v>7275</v>
      </c>
      <c r="BT176" s="263" t="s">
        <v>7275</v>
      </c>
      <c r="BU176" s="263" t="s">
        <v>7275</v>
      </c>
      <c r="BV176" s="263" t="s">
        <v>7275</v>
      </c>
      <c r="BW176" s="263" t="s">
        <v>7275</v>
      </c>
      <c r="BX176" s="263" t="s">
        <v>7275</v>
      </c>
      <c r="BY176" s="263" t="s">
        <v>7275</v>
      </c>
      <c r="BZ176" s="263" t="s">
        <v>7275</v>
      </c>
      <c r="CA176" s="263" t="s">
        <v>7275</v>
      </c>
      <c r="CB176" s="263" t="s">
        <v>7275</v>
      </c>
      <c r="CC176" s="263" t="s">
        <v>7275</v>
      </c>
      <c r="CD176" s="263" t="s">
        <v>7275</v>
      </c>
      <c r="CE176" s="263" t="s">
        <v>7275</v>
      </c>
      <c r="CF176" s="263" t="s">
        <v>7275</v>
      </c>
      <c r="CG176" s="263" t="s">
        <v>7275</v>
      </c>
      <c r="CH176" s="263" t="s">
        <v>7275</v>
      </c>
      <c r="CI176" s="263" t="s">
        <v>7275</v>
      </c>
      <c r="CJ176" s="263" t="s">
        <v>7275</v>
      </c>
      <c r="CK176" s="263" t="s">
        <v>7275</v>
      </c>
      <c r="CL176" s="263">
        <v>4.9000000000000004</v>
      </c>
      <c r="CM176" s="263">
        <v>4.9000000000000004</v>
      </c>
      <c r="CN176" s="263">
        <v>4.9000000000000004</v>
      </c>
      <c r="CO176" s="263">
        <v>4.9000000000000004</v>
      </c>
      <c r="CP176" s="263" t="s">
        <v>7275</v>
      </c>
      <c r="CQ176" s="263" t="str">
        <f>_xlfn.IFNA(VLOOKUP(C176,'INFORM Severity - hidden'!$C$5:$G$300,5,FALSE),"-")</f>
        <v>-</v>
      </c>
    </row>
    <row r="177" spans="1:95">
      <c r="C177" t="s">
        <v>7393</v>
      </c>
      <c r="D177" s="263" t="str">
        <f t="shared" si="2"/>
        <v>-</v>
      </c>
      <c r="E177" s="263" t="s">
        <v>7275</v>
      </c>
      <c r="F177" s="263" t="s">
        <v>7275</v>
      </c>
      <c r="G177" s="263" t="s">
        <v>7275</v>
      </c>
      <c r="H177" s="263" t="s">
        <v>7275</v>
      </c>
      <c r="I177" s="263" t="s">
        <v>7275</v>
      </c>
      <c r="J177" s="263" t="s">
        <v>7275</v>
      </c>
      <c r="K177" s="263" t="s">
        <v>7275</v>
      </c>
      <c r="L177" s="263" t="s">
        <v>7275</v>
      </c>
      <c r="M177" s="263" t="s">
        <v>7275</v>
      </c>
      <c r="N177" s="263" t="s">
        <v>7275</v>
      </c>
      <c r="O177" s="263" t="s">
        <v>7275</v>
      </c>
      <c r="P177" s="263" t="s">
        <v>7275</v>
      </c>
      <c r="Q177" s="263" t="s">
        <v>7275</v>
      </c>
      <c r="R177" s="263" t="s">
        <v>7275</v>
      </c>
      <c r="S177" s="263" t="s">
        <v>7275</v>
      </c>
      <c r="T177" s="263" t="s">
        <v>7275</v>
      </c>
      <c r="U177" s="263" t="s">
        <v>7275</v>
      </c>
      <c r="V177" s="263" t="s">
        <v>7275</v>
      </c>
      <c r="W177" s="263" t="s">
        <v>7275</v>
      </c>
      <c r="X177" s="263" t="s">
        <v>7275</v>
      </c>
      <c r="Y177" s="263" t="s">
        <v>7275</v>
      </c>
      <c r="Z177" s="263" t="s">
        <v>7275</v>
      </c>
      <c r="AA177" s="263" t="s">
        <v>7275</v>
      </c>
      <c r="AB177" s="263" t="s">
        <v>7275</v>
      </c>
      <c r="AC177" s="263" t="s">
        <v>7275</v>
      </c>
      <c r="AD177" s="263" t="s">
        <v>7275</v>
      </c>
      <c r="AE177" s="263" t="s">
        <v>7275</v>
      </c>
      <c r="AF177" s="263" t="s">
        <v>7275</v>
      </c>
      <c r="AG177" s="263" t="s">
        <v>7275</v>
      </c>
      <c r="AH177" s="263" t="s">
        <v>7275</v>
      </c>
      <c r="AI177" s="263" t="s">
        <v>7275</v>
      </c>
      <c r="AJ177" s="263" t="s">
        <v>7275</v>
      </c>
      <c r="AK177" s="263" t="s">
        <v>7275</v>
      </c>
      <c r="AL177" s="263" t="s">
        <v>7275</v>
      </c>
      <c r="AM177" s="263" t="s">
        <v>7275</v>
      </c>
      <c r="AN177" s="263" t="s">
        <v>7275</v>
      </c>
      <c r="AO177" s="263" t="s">
        <v>7275</v>
      </c>
      <c r="AP177" s="263" t="s">
        <v>7275</v>
      </c>
      <c r="AQ177" s="263">
        <v>2.9</v>
      </c>
      <c r="AR177" s="263">
        <v>2.6</v>
      </c>
      <c r="AS177" s="263">
        <v>2.6</v>
      </c>
      <c r="AT177" s="263">
        <v>2.6</v>
      </c>
      <c r="AU177" s="263">
        <v>4.8</v>
      </c>
      <c r="AV177" s="263">
        <v>4.8</v>
      </c>
      <c r="AW177" s="263">
        <v>4.9000000000000004</v>
      </c>
      <c r="AX177" s="263">
        <v>4.9000000000000004</v>
      </c>
      <c r="AY177" s="263">
        <v>4.9000000000000004</v>
      </c>
      <c r="AZ177" s="263">
        <v>3.8</v>
      </c>
      <c r="BA177" s="263">
        <v>3.8</v>
      </c>
      <c r="BB177" s="263">
        <v>3.9</v>
      </c>
      <c r="BC177" s="263">
        <v>3.9</v>
      </c>
      <c r="BD177" s="263">
        <v>3.9</v>
      </c>
      <c r="BE177" s="263">
        <v>3.9</v>
      </c>
      <c r="BF177" s="263">
        <v>3.9</v>
      </c>
      <c r="BG177" s="263">
        <v>3.9</v>
      </c>
      <c r="BH177" s="263">
        <v>3.9</v>
      </c>
      <c r="BI177" s="263">
        <v>3.9</v>
      </c>
      <c r="BJ177" s="263">
        <v>4.2</v>
      </c>
      <c r="BK177" s="263">
        <v>4.0999999999999996</v>
      </c>
      <c r="BL177" s="263">
        <v>4.0999999999999996</v>
      </c>
      <c r="BM177" s="263">
        <v>4.2</v>
      </c>
      <c r="BN177" s="263">
        <v>4.2</v>
      </c>
      <c r="BO177" s="263">
        <v>4.2</v>
      </c>
      <c r="BP177" s="263">
        <v>4.2</v>
      </c>
      <c r="BQ177" s="263">
        <v>4.2</v>
      </c>
      <c r="BR177" s="263">
        <v>4.2</v>
      </c>
      <c r="BS177" s="263">
        <v>4.2</v>
      </c>
      <c r="BT177" s="263">
        <v>4.2</v>
      </c>
      <c r="BU177" s="263">
        <v>4.2</v>
      </c>
      <c r="BV177" s="263">
        <v>4.2</v>
      </c>
      <c r="BW177" s="263">
        <v>4.2</v>
      </c>
      <c r="BX177" s="263">
        <v>4.2</v>
      </c>
      <c r="BY177" s="263">
        <v>4.3</v>
      </c>
      <c r="BZ177" s="263">
        <v>4.2</v>
      </c>
      <c r="CA177" s="263">
        <v>4.0999999999999996</v>
      </c>
      <c r="CB177" s="263">
        <v>4.3</v>
      </c>
      <c r="CC177" s="263">
        <v>4.4000000000000004</v>
      </c>
      <c r="CD177" s="263">
        <v>4.4000000000000004</v>
      </c>
      <c r="CE177" s="263">
        <v>4.4000000000000004</v>
      </c>
      <c r="CF177" s="263">
        <v>4.3</v>
      </c>
      <c r="CG177" s="263">
        <v>4.3</v>
      </c>
      <c r="CH177" s="263">
        <v>4.3</v>
      </c>
      <c r="CI177" s="263">
        <v>4.3</v>
      </c>
      <c r="CJ177" s="263">
        <v>4.3</v>
      </c>
      <c r="CK177" s="263">
        <v>4.3</v>
      </c>
      <c r="CL177" s="263">
        <v>4.3</v>
      </c>
      <c r="CM177" s="263" t="s">
        <v>7275</v>
      </c>
      <c r="CN177" s="263" t="s">
        <v>7275</v>
      </c>
      <c r="CO177" s="263" t="s">
        <v>7275</v>
      </c>
      <c r="CP177" s="263" t="s">
        <v>7275</v>
      </c>
      <c r="CQ177" s="263" t="str">
        <f>_xlfn.IFNA(VLOOKUP(C177,'INFORM Severity - hidden'!$C$5:$G$300,5,FALSE),"-")</f>
        <v>-</v>
      </c>
    </row>
    <row r="178" spans="1:95">
      <c r="A178" t="s">
        <v>558</v>
      </c>
      <c r="B178" t="s">
        <v>556</v>
      </c>
      <c r="C178" t="s">
        <v>557</v>
      </c>
      <c r="D178" s="263" t="str">
        <f t="shared" si="2"/>
        <v>Stable</v>
      </c>
      <c r="E178" s="263" t="s">
        <v>7275</v>
      </c>
      <c r="F178" s="263">
        <v>6.2</v>
      </c>
      <c r="G178" s="263">
        <v>6.3</v>
      </c>
      <c r="H178" s="263">
        <v>6.3</v>
      </c>
      <c r="I178" s="263">
        <v>6.3</v>
      </c>
      <c r="J178" s="263" t="s">
        <v>7275</v>
      </c>
      <c r="K178" s="263" t="s">
        <v>7275</v>
      </c>
      <c r="L178" s="263" t="s">
        <v>7275</v>
      </c>
      <c r="M178" s="263" t="s">
        <v>7275</v>
      </c>
      <c r="N178" s="263" t="s">
        <v>7275</v>
      </c>
      <c r="O178" s="263" t="s">
        <v>7275</v>
      </c>
      <c r="P178" s="263" t="s">
        <v>7275</v>
      </c>
      <c r="Q178" s="263" t="s">
        <v>7275</v>
      </c>
      <c r="R178" s="263" t="s">
        <v>7275</v>
      </c>
      <c r="S178" s="263" t="s">
        <v>7275</v>
      </c>
      <c r="T178" s="263" t="s">
        <v>7275</v>
      </c>
      <c r="U178" s="263" t="s">
        <v>7275</v>
      </c>
      <c r="V178" s="263" t="s">
        <v>7275</v>
      </c>
      <c r="W178" s="263" t="s">
        <v>7275</v>
      </c>
      <c r="X178" s="263" t="s">
        <v>7275</v>
      </c>
      <c r="Y178" s="263" t="s">
        <v>7275</v>
      </c>
      <c r="Z178" s="263" t="s">
        <v>7275</v>
      </c>
      <c r="AA178" s="263" t="s">
        <v>7275</v>
      </c>
      <c r="AB178" s="263" t="s">
        <v>7275</v>
      </c>
      <c r="AC178" s="263" t="s">
        <v>7275</v>
      </c>
      <c r="AD178" s="263" t="s">
        <v>7275</v>
      </c>
      <c r="AE178" s="263" t="s">
        <v>7275</v>
      </c>
      <c r="AF178" s="263" t="s">
        <v>7275</v>
      </c>
      <c r="AG178" s="263" t="s">
        <v>7275</v>
      </c>
      <c r="AH178" s="263" t="s">
        <v>7275</v>
      </c>
      <c r="AI178" s="263" t="s">
        <v>7275</v>
      </c>
      <c r="AJ178" s="263" t="s">
        <v>7275</v>
      </c>
      <c r="AK178" s="263" t="s">
        <v>7275</v>
      </c>
      <c r="AL178" s="263" t="s">
        <v>7275</v>
      </c>
      <c r="AM178" s="263" t="s">
        <v>7275</v>
      </c>
      <c r="AN178" s="263" t="s">
        <v>7275</v>
      </c>
      <c r="AO178" s="263">
        <v>5.8</v>
      </c>
      <c r="AP178" s="263">
        <v>6.2</v>
      </c>
      <c r="AQ178" s="263">
        <v>6.2</v>
      </c>
      <c r="AR178" s="263">
        <v>6.2</v>
      </c>
      <c r="AS178" s="263">
        <v>6.2</v>
      </c>
      <c r="AT178" s="263">
        <v>6.2</v>
      </c>
      <c r="AU178" s="263">
        <v>6.1</v>
      </c>
      <c r="AV178" s="263">
        <v>6.1</v>
      </c>
      <c r="AW178" s="263">
        <v>5.4</v>
      </c>
      <c r="AX178" s="263">
        <v>5.4</v>
      </c>
      <c r="AY178" s="263">
        <v>6.1</v>
      </c>
      <c r="AZ178" s="263">
        <v>6.2</v>
      </c>
      <c r="BA178" s="263" t="s">
        <v>7275</v>
      </c>
      <c r="BB178" s="263">
        <v>6</v>
      </c>
      <c r="BC178" s="263">
        <v>6.2</v>
      </c>
      <c r="BD178" s="263">
        <v>6.2</v>
      </c>
      <c r="BE178" s="263">
        <v>6</v>
      </c>
      <c r="BF178" s="263">
        <v>6</v>
      </c>
      <c r="BG178" s="263">
        <v>6</v>
      </c>
      <c r="BH178" s="263">
        <v>5.9</v>
      </c>
      <c r="BI178" s="263">
        <v>5.9</v>
      </c>
      <c r="BJ178" s="263">
        <v>6</v>
      </c>
      <c r="BK178" s="263">
        <v>5.9</v>
      </c>
      <c r="BL178" s="263">
        <v>5.9</v>
      </c>
      <c r="BM178" s="263">
        <v>5.9</v>
      </c>
      <c r="BN178" s="263">
        <v>5.9</v>
      </c>
      <c r="BO178" s="263">
        <v>5.9</v>
      </c>
      <c r="BP178" s="263">
        <v>5.7</v>
      </c>
      <c r="BQ178" s="263">
        <v>5.9</v>
      </c>
      <c r="BR178" s="263">
        <v>5.9</v>
      </c>
      <c r="BS178" s="263">
        <v>5.9</v>
      </c>
      <c r="BT178" s="263">
        <v>6</v>
      </c>
      <c r="BU178" s="263">
        <v>6</v>
      </c>
      <c r="BV178" s="263">
        <v>6</v>
      </c>
      <c r="BW178" s="263" t="s">
        <v>7275</v>
      </c>
      <c r="BX178" s="263" t="s">
        <v>7275</v>
      </c>
      <c r="BY178" s="263" t="s">
        <v>7275</v>
      </c>
      <c r="BZ178" s="263" t="s">
        <v>7275</v>
      </c>
      <c r="CA178" s="263" t="s">
        <v>7275</v>
      </c>
      <c r="CB178" s="263" t="s">
        <v>7275</v>
      </c>
      <c r="CC178" s="263" t="s">
        <v>7275</v>
      </c>
      <c r="CD178" s="263" t="s">
        <v>7275</v>
      </c>
      <c r="CE178" s="263" t="s">
        <v>7275</v>
      </c>
      <c r="CF178" s="263" t="s">
        <v>7275</v>
      </c>
      <c r="CG178" s="263" t="s">
        <v>7275</v>
      </c>
      <c r="CH178" s="263" t="s">
        <v>7275</v>
      </c>
      <c r="CI178" s="263" t="s">
        <v>7275</v>
      </c>
      <c r="CJ178" s="263" t="s">
        <v>7275</v>
      </c>
      <c r="CK178" s="263" t="s">
        <v>7275</v>
      </c>
      <c r="CL178" s="263">
        <v>6.2</v>
      </c>
      <c r="CM178" s="263">
        <v>6.2</v>
      </c>
      <c r="CN178" s="263">
        <v>6.2</v>
      </c>
      <c r="CO178" s="263">
        <v>6.2</v>
      </c>
      <c r="CP178" s="263">
        <v>6.2</v>
      </c>
      <c r="CQ178" s="263">
        <f>_xlfn.IFNA(VLOOKUP(C178,'INFORM Severity - hidden'!$C$5:$G$300,5,FALSE),"-")</f>
        <v>6.2</v>
      </c>
    </row>
    <row r="179" spans="1:95">
      <c r="A179" t="s">
        <v>558</v>
      </c>
      <c r="B179" t="s">
        <v>568</v>
      </c>
      <c r="C179" t="s">
        <v>569</v>
      </c>
      <c r="D179" s="263" t="str">
        <f t="shared" si="2"/>
        <v>Increasing</v>
      </c>
      <c r="E179" s="263" t="s">
        <v>7275</v>
      </c>
      <c r="F179" s="263">
        <v>6.2</v>
      </c>
      <c r="G179" s="263">
        <v>6.3</v>
      </c>
      <c r="H179" s="263">
        <v>5.9</v>
      </c>
      <c r="I179" s="263">
        <v>5.9</v>
      </c>
      <c r="J179" s="263">
        <v>5.9</v>
      </c>
      <c r="K179" s="263">
        <v>5.8</v>
      </c>
      <c r="L179" s="263">
        <v>5.8</v>
      </c>
      <c r="M179" s="263">
        <v>5.7</v>
      </c>
      <c r="N179" s="263">
        <v>5.5</v>
      </c>
      <c r="O179" s="263">
        <v>5.5</v>
      </c>
      <c r="P179" s="263">
        <v>5</v>
      </c>
      <c r="Q179" s="263">
        <v>5.7</v>
      </c>
      <c r="R179" s="263">
        <v>5.7</v>
      </c>
      <c r="S179" s="263">
        <v>5.7</v>
      </c>
      <c r="T179" s="263">
        <v>5.7</v>
      </c>
      <c r="U179" s="263">
        <v>5.7</v>
      </c>
      <c r="V179" s="263">
        <v>5.5</v>
      </c>
      <c r="W179" s="263">
        <v>5.5</v>
      </c>
      <c r="X179" s="263">
        <v>5.5</v>
      </c>
      <c r="Y179" s="263">
        <v>5.5</v>
      </c>
      <c r="Z179" s="263">
        <v>5.2</v>
      </c>
      <c r="AA179" s="263">
        <v>5.2</v>
      </c>
      <c r="AB179" s="263">
        <v>5.2</v>
      </c>
      <c r="AC179" s="263">
        <v>6</v>
      </c>
      <c r="AD179" s="263">
        <v>6</v>
      </c>
      <c r="AE179" s="263">
        <v>6</v>
      </c>
      <c r="AF179" s="263">
        <v>6</v>
      </c>
      <c r="AG179" s="263">
        <v>6.2</v>
      </c>
      <c r="AH179" s="263">
        <v>6.2</v>
      </c>
      <c r="AI179" s="263">
        <v>5.8</v>
      </c>
      <c r="AJ179" s="263">
        <v>5.8</v>
      </c>
      <c r="AK179" s="263">
        <v>5.8</v>
      </c>
      <c r="AL179" s="263">
        <v>5.8</v>
      </c>
      <c r="AM179" s="263">
        <v>5.9</v>
      </c>
      <c r="AN179" s="263">
        <v>5.9</v>
      </c>
      <c r="AO179" s="263">
        <v>6</v>
      </c>
      <c r="AP179" s="263">
        <v>6</v>
      </c>
      <c r="AQ179" s="263">
        <v>6</v>
      </c>
      <c r="AR179" s="263">
        <v>6</v>
      </c>
      <c r="AS179" s="263">
        <v>5.9</v>
      </c>
      <c r="AT179" s="263">
        <v>5.9</v>
      </c>
      <c r="AU179" s="263">
        <v>5.3</v>
      </c>
      <c r="AV179" s="263">
        <v>5.7</v>
      </c>
      <c r="AW179" s="263">
        <v>4.7</v>
      </c>
      <c r="AX179" s="263">
        <v>4.7</v>
      </c>
      <c r="AY179" s="263">
        <v>6</v>
      </c>
      <c r="AZ179" s="263">
        <v>6.1</v>
      </c>
      <c r="BA179" s="263">
        <v>6</v>
      </c>
      <c r="BB179" s="263">
        <v>5.9</v>
      </c>
      <c r="BC179" s="263">
        <v>5.9</v>
      </c>
      <c r="BD179" s="263">
        <v>5.9</v>
      </c>
      <c r="BE179" s="263">
        <v>5.3</v>
      </c>
      <c r="BF179" s="263">
        <v>5.3</v>
      </c>
      <c r="BG179" s="263">
        <v>5.3</v>
      </c>
      <c r="BH179" s="263">
        <v>5.2</v>
      </c>
      <c r="BI179" s="263">
        <v>5.2</v>
      </c>
      <c r="BJ179" s="263">
        <v>5.3</v>
      </c>
      <c r="BK179" s="263">
        <v>5.3</v>
      </c>
      <c r="BL179" s="263">
        <v>5.3</v>
      </c>
      <c r="BM179" s="263">
        <v>5.2</v>
      </c>
      <c r="BN179" s="263">
        <v>5.5</v>
      </c>
      <c r="BO179" s="263">
        <v>5.5</v>
      </c>
      <c r="BP179" s="263">
        <v>5.2</v>
      </c>
      <c r="BQ179" s="263">
        <v>5.0999999999999996</v>
      </c>
      <c r="BR179" s="263">
        <v>5.0999999999999996</v>
      </c>
      <c r="BS179" s="263">
        <v>5.0999999999999996</v>
      </c>
      <c r="BT179" s="263">
        <v>5.2</v>
      </c>
      <c r="BU179" s="263">
        <v>5.2</v>
      </c>
      <c r="BV179" s="263">
        <v>5.2</v>
      </c>
      <c r="BW179" s="263">
        <v>5.2</v>
      </c>
      <c r="BX179" s="263">
        <v>5.2</v>
      </c>
      <c r="BY179" s="263">
        <v>5.4</v>
      </c>
      <c r="BZ179" s="263">
        <v>5.4</v>
      </c>
      <c r="CA179" s="263">
        <v>5.4</v>
      </c>
      <c r="CB179" s="263">
        <v>5.4</v>
      </c>
      <c r="CC179" s="263">
        <v>5.5</v>
      </c>
      <c r="CD179" s="263">
        <v>5.6</v>
      </c>
      <c r="CE179" s="263">
        <v>5.6</v>
      </c>
      <c r="CF179" s="263">
        <v>5.6</v>
      </c>
      <c r="CG179" s="263">
        <v>5.6</v>
      </c>
      <c r="CH179" s="263">
        <v>5.8</v>
      </c>
      <c r="CI179" s="263">
        <v>5.7</v>
      </c>
      <c r="CJ179" s="263">
        <v>5.7</v>
      </c>
      <c r="CK179" s="263">
        <v>5.7</v>
      </c>
      <c r="CL179" s="263">
        <v>5.8</v>
      </c>
      <c r="CM179" s="263">
        <v>5.8</v>
      </c>
      <c r="CN179" s="263">
        <v>5.8</v>
      </c>
      <c r="CO179" s="263">
        <v>5.8</v>
      </c>
      <c r="CP179" s="263">
        <v>5.8</v>
      </c>
      <c r="CQ179" s="263">
        <f>_xlfn.IFNA(VLOOKUP(C179,'INFORM Severity - hidden'!$C$5:$G$300,5,FALSE),"-")</f>
        <v>6</v>
      </c>
    </row>
    <row r="180" spans="1:95">
      <c r="C180" t="s">
        <v>7394</v>
      </c>
      <c r="D180" s="263" t="str">
        <f t="shared" si="2"/>
        <v>-</v>
      </c>
      <c r="E180" s="263" t="s">
        <v>7275</v>
      </c>
      <c r="F180" s="263">
        <v>3.8</v>
      </c>
      <c r="G180" s="263">
        <v>3.9</v>
      </c>
      <c r="H180" s="263">
        <v>4.9000000000000004</v>
      </c>
      <c r="I180" s="263">
        <v>4.9000000000000004</v>
      </c>
      <c r="J180" s="263" t="s">
        <v>7275</v>
      </c>
      <c r="K180" s="263" t="s">
        <v>7275</v>
      </c>
      <c r="L180" s="263" t="s">
        <v>7275</v>
      </c>
      <c r="M180" s="263" t="s">
        <v>7275</v>
      </c>
      <c r="N180" s="263" t="s">
        <v>7275</v>
      </c>
      <c r="O180" s="263" t="s">
        <v>7275</v>
      </c>
      <c r="P180" s="263" t="s">
        <v>7275</v>
      </c>
      <c r="Q180" s="263" t="s">
        <v>7275</v>
      </c>
      <c r="R180" s="263" t="s">
        <v>7275</v>
      </c>
      <c r="S180" s="263" t="s">
        <v>7275</v>
      </c>
      <c r="T180" s="263" t="s">
        <v>7275</v>
      </c>
      <c r="U180" s="263" t="s">
        <v>7275</v>
      </c>
      <c r="V180" s="263" t="s">
        <v>7275</v>
      </c>
      <c r="W180" s="263" t="s">
        <v>7275</v>
      </c>
      <c r="X180" s="263" t="s">
        <v>7275</v>
      </c>
      <c r="Y180" s="263" t="s">
        <v>7275</v>
      </c>
      <c r="Z180" s="263" t="s">
        <v>7275</v>
      </c>
      <c r="AA180" s="263" t="s">
        <v>7275</v>
      </c>
      <c r="AB180" s="263" t="s">
        <v>7275</v>
      </c>
      <c r="AC180" s="263" t="s">
        <v>7275</v>
      </c>
      <c r="AD180" s="263" t="s">
        <v>7275</v>
      </c>
      <c r="AE180" s="263" t="s">
        <v>7275</v>
      </c>
      <c r="AF180" s="263" t="s">
        <v>7275</v>
      </c>
      <c r="AG180" s="263" t="s">
        <v>7275</v>
      </c>
      <c r="AH180" s="263" t="s">
        <v>7275</v>
      </c>
      <c r="AI180" s="263" t="s">
        <v>7275</v>
      </c>
      <c r="AJ180" s="263" t="s">
        <v>7275</v>
      </c>
      <c r="AK180" s="263" t="s">
        <v>7275</v>
      </c>
      <c r="AL180" s="263" t="s">
        <v>7275</v>
      </c>
      <c r="AM180" s="263" t="s">
        <v>7275</v>
      </c>
      <c r="AN180" s="263" t="s">
        <v>7275</v>
      </c>
      <c r="AO180" s="263" t="s">
        <v>7275</v>
      </c>
      <c r="AP180" s="263" t="s">
        <v>7275</v>
      </c>
      <c r="AQ180" s="263" t="s">
        <v>7275</v>
      </c>
      <c r="AR180" s="263" t="s">
        <v>7275</v>
      </c>
      <c r="AS180" s="263" t="s">
        <v>7275</v>
      </c>
      <c r="AT180" s="263" t="s">
        <v>7275</v>
      </c>
      <c r="AU180" s="263" t="s">
        <v>7275</v>
      </c>
      <c r="AV180" s="263" t="s">
        <v>7275</v>
      </c>
      <c r="AW180" s="263" t="s">
        <v>7275</v>
      </c>
      <c r="AX180" s="263" t="s">
        <v>7275</v>
      </c>
      <c r="AY180" s="263" t="s">
        <v>7275</v>
      </c>
      <c r="AZ180" s="263" t="s">
        <v>7275</v>
      </c>
      <c r="BA180" s="263" t="s">
        <v>7275</v>
      </c>
      <c r="BB180" s="263" t="s">
        <v>7275</v>
      </c>
      <c r="BC180" s="263" t="s">
        <v>7275</v>
      </c>
      <c r="BD180" s="263" t="s">
        <v>7275</v>
      </c>
      <c r="BE180" s="263" t="s">
        <v>7275</v>
      </c>
      <c r="BF180" s="263" t="s">
        <v>7275</v>
      </c>
      <c r="BG180" s="263" t="s">
        <v>7275</v>
      </c>
      <c r="BH180" s="263" t="s">
        <v>7275</v>
      </c>
      <c r="BI180" s="263" t="s">
        <v>7275</v>
      </c>
      <c r="BJ180" s="263" t="s">
        <v>7275</v>
      </c>
      <c r="BK180" s="263" t="s">
        <v>7275</v>
      </c>
      <c r="BL180" s="263" t="s">
        <v>7275</v>
      </c>
      <c r="BM180" s="263" t="s">
        <v>7275</v>
      </c>
      <c r="BN180" s="263" t="s">
        <v>7275</v>
      </c>
      <c r="BO180" s="263" t="s">
        <v>7275</v>
      </c>
      <c r="BP180" s="263" t="s">
        <v>7275</v>
      </c>
      <c r="BQ180" s="263" t="s">
        <v>7275</v>
      </c>
      <c r="BR180" s="263" t="s">
        <v>7275</v>
      </c>
      <c r="BS180" s="263" t="s">
        <v>7275</v>
      </c>
      <c r="BT180" s="263" t="s">
        <v>7275</v>
      </c>
      <c r="BU180" s="263" t="s">
        <v>7275</v>
      </c>
      <c r="BV180" s="263" t="s">
        <v>7275</v>
      </c>
      <c r="BW180" s="263" t="s">
        <v>7275</v>
      </c>
      <c r="BX180" s="263" t="s">
        <v>7275</v>
      </c>
      <c r="BY180" s="263" t="s">
        <v>7275</v>
      </c>
      <c r="BZ180" s="263" t="s">
        <v>7275</v>
      </c>
      <c r="CA180" s="263" t="s">
        <v>7275</v>
      </c>
      <c r="CB180" s="263" t="s">
        <v>7275</v>
      </c>
      <c r="CC180" s="263" t="s">
        <v>7275</v>
      </c>
      <c r="CD180" s="263" t="s">
        <v>7275</v>
      </c>
      <c r="CE180" s="263" t="s">
        <v>7275</v>
      </c>
      <c r="CF180" s="263" t="s">
        <v>7275</v>
      </c>
      <c r="CG180" s="263" t="s">
        <v>7275</v>
      </c>
      <c r="CH180" s="263" t="s">
        <v>7275</v>
      </c>
      <c r="CI180" s="263" t="s">
        <v>7275</v>
      </c>
      <c r="CJ180" s="263" t="s">
        <v>7275</v>
      </c>
      <c r="CK180" s="263" t="s">
        <v>7275</v>
      </c>
      <c r="CL180" s="263" t="s">
        <v>7275</v>
      </c>
      <c r="CM180" s="263" t="s">
        <v>7275</v>
      </c>
      <c r="CN180" s="263" t="s">
        <v>7275</v>
      </c>
      <c r="CO180" s="263" t="s">
        <v>7275</v>
      </c>
      <c r="CP180" s="263" t="s">
        <v>7275</v>
      </c>
      <c r="CQ180" s="263" t="str">
        <f>_xlfn.IFNA(VLOOKUP(C180,'INFORM Severity - hidden'!$C$5:$G$300,5,FALSE),"-")</f>
        <v>-</v>
      </c>
    </row>
    <row r="181" spans="1:95">
      <c r="C181" t="s">
        <v>7395</v>
      </c>
      <c r="D181" s="263" t="str">
        <f t="shared" si="2"/>
        <v>-</v>
      </c>
      <c r="E181" s="263" t="s">
        <v>7275</v>
      </c>
      <c r="F181" s="263" t="s">
        <v>7275</v>
      </c>
      <c r="G181" s="263" t="s">
        <v>7275</v>
      </c>
      <c r="H181" s="263" t="s">
        <v>7275</v>
      </c>
      <c r="I181" s="263" t="s">
        <v>7275</v>
      </c>
      <c r="J181" s="263" t="s">
        <v>7275</v>
      </c>
      <c r="K181" s="263" t="s">
        <v>7275</v>
      </c>
      <c r="L181" s="263" t="s">
        <v>7275</v>
      </c>
      <c r="M181" s="263" t="s">
        <v>7275</v>
      </c>
      <c r="N181" s="263" t="s">
        <v>7275</v>
      </c>
      <c r="O181" s="263" t="s">
        <v>7275</v>
      </c>
      <c r="P181" s="263" t="s">
        <v>7275</v>
      </c>
      <c r="Q181" s="263" t="s">
        <v>7275</v>
      </c>
      <c r="R181" s="263">
        <v>2.8</v>
      </c>
      <c r="S181" s="263">
        <v>3</v>
      </c>
      <c r="T181" s="263">
        <v>3</v>
      </c>
      <c r="U181" s="263">
        <v>3</v>
      </c>
      <c r="V181" s="263">
        <v>3</v>
      </c>
      <c r="W181" s="263">
        <v>3</v>
      </c>
      <c r="X181" s="263">
        <v>3</v>
      </c>
      <c r="Y181" s="263">
        <v>3</v>
      </c>
      <c r="Z181" s="263">
        <v>3</v>
      </c>
      <c r="AA181" s="263">
        <v>2.6</v>
      </c>
      <c r="AB181" s="263">
        <v>2.6</v>
      </c>
      <c r="AC181" s="263" t="s">
        <v>7275</v>
      </c>
      <c r="AD181" s="263" t="s">
        <v>7275</v>
      </c>
      <c r="AE181" s="263" t="s">
        <v>7275</v>
      </c>
      <c r="AF181" s="263" t="s">
        <v>7275</v>
      </c>
      <c r="AG181" s="263" t="s">
        <v>7275</v>
      </c>
      <c r="AH181" s="263" t="s">
        <v>7275</v>
      </c>
      <c r="AI181" s="263" t="s">
        <v>7275</v>
      </c>
      <c r="AJ181" s="263" t="s">
        <v>7275</v>
      </c>
      <c r="AK181" s="263" t="s">
        <v>7275</v>
      </c>
      <c r="AL181" s="263" t="s">
        <v>7275</v>
      </c>
      <c r="AM181" s="263" t="s">
        <v>7275</v>
      </c>
      <c r="AN181" s="263" t="s">
        <v>7275</v>
      </c>
      <c r="AO181" s="263" t="s">
        <v>7275</v>
      </c>
      <c r="AP181" s="263" t="s">
        <v>7275</v>
      </c>
      <c r="AQ181" s="263" t="s">
        <v>7275</v>
      </c>
      <c r="AR181" s="263" t="s">
        <v>7275</v>
      </c>
      <c r="AS181" s="263" t="s">
        <v>7275</v>
      </c>
      <c r="AT181" s="263" t="s">
        <v>7275</v>
      </c>
      <c r="AU181" s="263" t="s">
        <v>7275</v>
      </c>
      <c r="AV181" s="263" t="s">
        <v>7275</v>
      </c>
      <c r="AW181" s="263" t="s">
        <v>7275</v>
      </c>
      <c r="AX181" s="263" t="s">
        <v>7275</v>
      </c>
      <c r="AY181" s="263" t="s">
        <v>7275</v>
      </c>
      <c r="AZ181" s="263" t="s">
        <v>7275</v>
      </c>
      <c r="BA181" s="263" t="s">
        <v>7275</v>
      </c>
      <c r="BB181" s="263" t="s">
        <v>7275</v>
      </c>
      <c r="BC181" s="263" t="s">
        <v>7275</v>
      </c>
      <c r="BD181" s="263" t="s">
        <v>7275</v>
      </c>
      <c r="BE181" s="263" t="s">
        <v>7275</v>
      </c>
      <c r="BF181" s="263" t="s">
        <v>7275</v>
      </c>
      <c r="BG181" s="263" t="s">
        <v>7275</v>
      </c>
      <c r="BH181" s="263" t="s">
        <v>7275</v>
      </c>
      <c r="BI181" s="263" t="s">
        <v>7275</v>
      </c>
      <c r="BJ181" s="263" t="s">
        <v>7275</v>
      </c>
      <c r="BK181" s="263" t="s">
        <v>7275</v>
      </c>
      <c r="BL181" s="263" t="s">
        <v>7275</v>
      </c>
      <c r="BM181" s="263" t="s">
        <v>7275</v>
      </c>
      <c r="BN181" s="263" t="s">
        <v>7275</v>
      </c>
      <c r="BO181" s="263" t="s">
        <v>7275</v>
      </c>
      <c r="BP181" s="263" t="s">
        <v>7275</v>
      </c>
      <c r="BQ181" s="263" t="s">
        <v>7275</v>
      </c>
      <c r="BR181" s="263" t="s">
        <v>7275</v>
      </c>
      <c r="BS181" s="263" t="s">
        <v>7275</v>
      </c>
      <c r="BT181" s="263" t="s">
        <v>7275</v>
      </c>
      <c r="BU181" s="263" t="s">
        <v>7275</v>
      </c>
      <c r="BV181" s="263" t="s">
        <v>7275</v>
      </c>
      <c r="BW181" s="263" t="s">
        <v>7275</v>
      </c>
      <c r="BX181" s="263" t="s">
        <v>7275</v>
      </c>
      <c r="BY181" s="263" t="s">
        <v>7275</v>
      </c>
      <c r="BZ181" s="263" t="s">
        <v>7275</v>
      </c>
      <c r="CA181" s="263" t="s">
        <v>7275</v>
      </c>
      <c r="CB181" s="263" t="s">
        <v>7275</v>
      </c>
      <c r="CC181" s="263" t="s">
        <v>7275</v>
      </c>
      <c r="CD181" s="263" t="s">
        <v>7275</v>
      </c>
      <c r="CE181" s="263" t="s">
        <v>7275</v>
      </c>
      <c r="CF181" s="263" t="s">
        <v>7275</v>
      </c>
      <c r="CG181" s="263" t="s">
        <v>7275</v>
      </c>
      <c r="CH181" s="263" t="s">
        <v>7275</v>
      </c>
      <c r="CI181" s="263" t="s">
        <v>7275</v>
      </c>
      <c r="CJ181" s="263" t="s">
        <v>7275</v>
      </c>
      <c r="CK181" s="263" t="s">
        <v>7275</v>
      </c>
      <c r="CL181" s="263" t="s">
        <v>7275</v>
      </c>
      <c r="CM181" s="263" t="s">
        <v>7275</v>
      </c>
      <c r="CN181" s="263" t="s">
        <v>7275</v>
      </c>
      <c r="CO181" s="263" t="s">
        <v>7275</v>
      </c>
      <c r="CP181" s="263" t="s">
        <v>7275</v>
      </c>
      <c r="CQ181" s="263" t="str">
        <f>_xlfn.IFNA(VLOOKUP(C181,'INFORM Severity - hidden'!$C$5:$G$300,5,FALSE),"-")</f>
        <v>-</v>
      </c>
    </row>
    <row r="182" spans="1:95">
      <c r="C182" t="s">
        <v>7396</v>
      </c>
      <c r="D182" s="263" t="str">
        <f t="shared" si="2"/>
        <v>-</v>
      </c>
      <c r="E182" s="263" t="s">
        <v>7275</v>
      </c>
      <c r="F182" s="263" t="s">
        <v>7275</v>
      </c>
      <c r="G182" s="263" t="s">
        <v>7275</v>
      </c>
      <c r="H182" s="263" t="s">
        <v>7275</v>
      </c>
      <c r="I182" s="263" t="s">
        <v>7275</v>
      </c>
      <c r="J182" s="263" t="s">
        <v>7275</v>
      </c>
      <c r="K182" s="263" t="s">
        <v>7275</v>
      </c>
      <c r="L182" s="263" t="s">
        <v>7275</v>
      </c>
      <c r="M182" s="263" t="s">
        <v>7275</v>
      </c>
      <c r="N182" s="263" t="s">
        <v>7275</v>
      </c>
      <c r="O182" s="263" t="s">
        <v>7275</v>
      </c>
      <c r="P182" s="263" t="s">
        <v>7275</v>
      </c>
      <c r="Q182" s="263" t="s">
        <v>7275</v>
      </c>
      <c r="R182" s="263">
        <v>5</v>
      </c>
      <c r="S182" s="263">
        <v>5.2</v>
      </c>
      <c r="T182" s="263">
        <v>5.2</v>
      </c>
      <c r="U182" s="263">
        <v>5.0999999999999996</v>
      </c>
      <c r="V182" s="263">
        <v>5.2</v>
      </c>
      <c r="W182" s="263">
        <v>5.2</v>
      </c>
      <c r="X182" s="263">
        <v>5.2</v>
      </c>
      <c r="Y182" s="263">
        <v>5.2</v>
      </c>
      <c r="Z182" s="263">
        <v>5.2</v>
      </c>
      <c r="AA182" s="263">
        <v>5.2</v>
      </c>
      <c r="AB182" s="263">
        <v>5.2</v>
      </c>
      <c r="AC182" s="263" t="s">
        <v>7275</v>
      </c>
      <c r="AD182" s="263" t="s">
        <v>7275</v>
      </c>
      <c r="AE182" s="263" t="s">
        <v>7275</v>
      </c>
      <c r="AF182" s="263" t="s">
        <v>7275</v>
      </c>
      <c r="AG182" s="263" t="s">
        <v>7275</v>
      </c>
      <c r="AH182" s="263" t="s">
        <v>7275</v>
      </c>
      <c r="AI182" s="263" t="s">
        <v>7275</v>
      </c>
      <c r="AJ182" s="263" t="s">
        <v>7275</v>
      </c>
      <c r="AK182" s="263" t="s">
        <v>7275</v>
      </c>
      <c r="AL182" s="263" t="s">
        <v>7275</v>
      </c>
      <c r="AM182" s="263" t="s">
        <v>7275</v>
      </c>
      <c r="AN182" s="263" t="s">
        <v>7275</v>
      </c>
      <c r="AO182" s="263" t="s">
        <v>7275</v>
      </c>
      <c r="AP182" s="263" t="s">
        <v>7275</v>
      </c>
      <c r="AQ182" s="263" t="s">
        <v>7275</v>
      </c>
      <c r="AR182" s="263" t="s">
        <v>7275</v>
      </c>
      <c r="AS182" s="263" t="s">
        <v>7275</v>
      </c>
      <c r="AT182" s="263" t="s">
        <v>7275</v>
      </c>
      <c r="AU182" s="263" t="s">
        <v>7275</v>
      </c>
      <c r="AV182" s="263" t="s">
        <v>7275</v>
      </c>
      <c r="AW182" s="263" t="s">
        <v>7275</v>
      </c>
      <c r="AX182" s="263" t="s">
        <v>7275</v>
      </c>
      <c r="AY182" s="263" t="s">
        <v>7275</v>
      </c>
      <c r="AZ182" s="263" t="s">
        <v>7275</v>
      </c>
      <c r="BA182" s="263" t="s">
        <v>7275</v>
      </c>
      <c r="BB182" s="263" t="s">
        <v>7275</v>
      </c>
      <c r="BC182" s="263" t="s">
        <v>7275</v>
      </c>
      <c r="BD182" s="263" t="s">
        <v>7275</v>
      </c>
      <c r="BE182" s="263" t="s">
        <v>7275</v>
      </c>
      <c r="BF182" s="263" t="s">
        <v>7275</v>
      </c>
      <c r="BG182" s="263" t="s">
        <v>7275</v>
      </c>
      <c r="BH182" s="263" t="s">
        <v>7275</v>
      </c>
      <c r="BI182" s="263" t="s">
        <v>7275</v>
      </c>
      <c r="BJ182" s="263" t="s">
        <v>7275</v>
      </c>
      <c r="BK182" s="263" t="s">
        <v>7275</v>
      </c>
      <c r="BL182" s="263" t="s">
        <v>7275</v>
      </c>
      <c r="BM182" s="263" t="s">
        <v>7275</v>
      </c>
      <c r="BN182" s="263" t="s">
        <v>7275</v>
      </c>
      <c r="BO182" s="263" t="s">
        <v>7275</v>
      </c>
      <c r="BP182" s="263" t="s">
        <v>7275</v>
      </c>
      <c r="BQ182" s="263" t="s">
        <v>7275</v>
      </c>
      <c r="BR182" s="263" t="s">
        <v>7275</v>
      </c>
      <c r="BS182" s="263" t="s">
        <v>7275</v>
      </c>
      <c r="BT182" s="263" t="s">
        <v>7275</v>
      </c>
      <c r="BU182" s="263" t="s">
        <v>7275</v>
      </c>
      <c r="BV182" s="263" t="s">
        <v>7275</v>
      </c>
      <c r="BW182" s="263" t="s">
        <v>7275</v>
      </c>
      <c r="BX182" s="263" t="s">
        <v>7275</v>
      </c>
      <c r="BY182" s="263" t="s">
        <v>7275</v>
      </c>
      <c r="BZ182" s="263" t="s">
        <v>7275</v>
      </c>
      <c r="CA182" s="263" t="s">
        <v>7275</v>
      </c>
      <c r="CB182" s="263" t="s">
        <v>7275</v>
      </c>
      <c r="CC182" s="263" t="s">
        <v>7275</v>
      </c>
      <c r="CD182" s="263" t="s">
        <v>7275</v>
      </c>
      <c r="CE182" s="263" t="s">
        <v>7275</v>
      </c>
      <c r="CF182" s="263" t="s">
        <v>7275</v>
      </c>
      <c r="CG182" s="263" t="s">
        <v>7275</v>
      </c>
      <c r="CH182" s="263" t="s">
        <v>7275</v>
      </c>
      <c r="CI182" s="263" t="s">
        <v>7275</v>
      </c>
      <c r="CJ182" s="263" t="s">
        <v>7275</v>
      </c>
      <c r="CK182" s="263" t="s">
        <v>7275</v>
      </c>
      <c r="CL182" s="263" t="s">
        <v>7275</v>
      </c>
      <c r="CM182" s="263" t="s">
        <v>7275</v>
      </c>
      <c r="CN182" s="263" t="s">
        <v>7275</v>
      </c>
      <c r="CO182" s="263" t="s">
        <v>7275</v>
      </c>
      <c r="CP182" s="263" t="s">
        <v>7275</v>
      </c>
      <c r="CQ182" s="263" t="str">
        <f>_xlfn.IFNA(VLOOKUP(C182,'INFORM Severity - hidden'!$C$5:$G$300,5,FALSE),"-")</f>
        <v>-</v>
      </c>
    </row>
    <row r="183" spans="1:95">
      <c r="C183" t="s">
        <v>7397</v>
      </c>
      <c r="D183" s="263" t="str">
        <f t="shared" si="2"/>
        <v>-</v>
      </c>
      <c r="E183" s="263" t="s">
        <v>7275</v>
      </c>
      <c r="F183" s="263" t="s">
        <v>7275</v>
      </c>
      <c r="G183" s="263" t="s">
        <v>7275</v>
      </c>
      <c r="H183" s="263" t="s">
        <v>7275</v>
      </c>
      <c r="I183" s="263" t="s">
        <v>7275</v>
      </c>
      <c r="J183" s="263" t="s">
        <v>7275</v>
      </c>
      <c r="K183" s="263" t="s">
        <v>7275</v>
      </c>
      <c r="L183" s="263" t="s">
        <v>7275</v>
      </c>
      <c r="M183" s="263" t="s">
        <v>7275</v>
      </c>
      <c r="N183" s="263" t="s">
        <v>7275</v>
      </c>
      <c r="O183" s="263" t="s">
        <v>7275</v>
      </c>
      <c r="P183" s="263" t="s">
        <v>7275</v>
      </c>
      <c r="Q183" s="263" t="s">
        <v>7275</v>
      </c>
      <c r="R183" s="263" t="s">
        <v>7275</v>
      </c>
      <c r="S183" s="263" t="s">
        <v>7275</v>
      </c>
      <c r="T183" s="263" t="s">
        <v>7275</v>
      </c>
      <c r="U183" s="263" t="s">
        <v>7275</v>
      </c>
      <c r="V183" s="263" t="s">
        <v>7275</v>
      </c>
      <c r="W183" s="263" t="s">
        <v>7275</v>
      </c>
      <c r="X183" s="263" t="s">
        <v>7275</v>
      </c>
      <c r="Y183" s="263" t="s">
        <v>7275</v>
      </c>
      <c r="Z183" s="263" t="s">
        <v>7275</v>
      </c>
      <c r="AA183" s="263" t="s">
        <v>7275</v>
      </c>
      <c r="AB183" s="263" t="s">
        <v>7275</v>
      </c>
      <c r="AC183" s="263" t="s">
        <v>7275</v>
      </c>
      <c r="AD183" s="263" t="s">
        <v>7275</v>
      </c>
      <c r="AE183" s="263" t="s">
        <v>7275</v>
      </c>
      <c r="AF183" s="263" t="s">
        <v>7275</v>
      </c>
      <c r="AG183" s="263" t="s">
        <v>7275</v>
      </c>
      <c r="AH183" s="263" t="s">
        <v>7275</v>
      </c>
      <c r="AI183" s="263" t="s">
        <v>7275</v>
      </c>
      <c r="AJ183" s="263" t="s">
        <v>7275</v>
      </c>
      <c r="AK183" s="263" t="s">
        <v>7275</v>
      </c>
      <c r="AL183" s="263" t="s">
        <v>7275</v>
      </c>
      <c r="AM183" s="263" t="s">
        <v>7275</v>
      </c>
      <c r="AN183" s="263" t="s">
        <v>7275</v>
      </c>
      <c r="AO183" s="263">
        <v>3.7</v>
      </c>
      <c r="AP183" s="263">
        <v>4.5999999999999996</v>
      </c>
      <c r="AQ183" s="263">
        <v>4.2</v>
      </c>
      <c r="AR183" s="263">
        <v>4.2</v>
      </c>
      <c r="AS183" s="263">
        <v>4.2</v>
      </c>
      <c r="AT183" s="263">
        <v>4.2</v>
      </c>
      <c r="AU183" s="263">
        <v>4.0999999999999996</v>
      </c>
      <c r="AV183" s="263">
        <v>4.8</v>
      </c>
      <c r="AW183" s="263">
        <v>5.0999999999999996</v>
      </c>
      <c r="AX183" s="263">
        <v>5.0999999999999996</v>
      </c>
      <c r="AY183" s="263">
        <v>5.0999999999999996</v>
      </c>
      <c r="AZ183" s="263">
        <v>5.0999999999999996</v>
      </c>
      <c r="BA183" s="263" t="s">
        <v>7275</v>
      </c>
      <c r="BB183" s="263" t="s">
        <v>7275</v>
      </c>
      <c r="BC183" s="263" t="s">
        <v>7275</v>
      </c>
      <c r="BD183" s="263" t="s">
        <v>7275</v>
      </c>
      <c r="BE183" s="263" t="s">
        <v>7275</v>
      </c>
      <c r="BF183" s="263" t="s">
        <v>7275</v>
      </c>
      <c r="BG183" s="263" t="s">
        <v>7275</v>
      </c>
      <c r="BH183" s="263" t="s">
        <v>7275</v>
      </c>
      <c r="BI183" s="263" t="s">
        <v>7275</v>
      </c>
      <c r="BJ183" s="263" t="s">
        <v>7275</v>
      </c>
      <c r="BK183" s="263" t="s">
        <v>7275</v>
      </c>
      <c r="BL183" s="263" t="s">
        <v>7275</v>
      </c>
      <c r="BM183" s="263" t="s">
        <v>7275</v>
      </c>
      <c r="BN183" s="263" t="s">
        <v>7275</v>
      </c>
      <c r="BO183" s="263" t="s">
        <v>7275</v>
      </c>
      <c r="BP183" s="263" t="s">
        <v>7275</v>
      </c>
      <c r="BQ183" s="263" t="s">
        <v>7275</v>
      </c>
      <c r="BR183" s="263" t="s">
        <v>7275</v>
      </c>
      <c r="BS183" s="263" t="s">
        <v>7275</v>
      </c>
      <c r="BT183" s="263" t="s">
        <v>7275</v>
      </c>
      <c r="BU183" s="263" t="s">
        <v>7275</v>
      </c>
      <c r="BV183" s="263" t="s">
        <v>7275</v>
      </c>
      <c r="BW183" s="263" t="s">
        <v>7275</v>
      </c>
      <c r="BX183" s="263" t="s">
        <v>7275</v>
      </c>
      <c r="BY183" s="263" t="s">
        <v>7275</v>
      </c>
      <c r="BZ183" s="263" t="s">
        <v>7275</v>
      </c>
      <c r="CA183" s="263" t="s">
        <v>7275</v>
      </c>
      <c r="CB183" s="263" t="s">
        <v>7275</v>
      </c>
      <c r="CC183" s="263" t="s">
        <v>7275</v>
      </c>
      <c r="CD183" s="263" t="s">
        <v>7275</v>
      </c>
      <c r="CE183" s="263" t="s">
        <v>7275</v>
      </c>
      <c r="CF183" s="263" t="s">
        <v>7275</v>
      </c>
      <c r="CG183" s="263" t="s">
        <v>7275</v>
      </c>
      <c r="CH183" s="263" t="s">
        <v>7275</v>
      </c>
      <c r="CI183" s="263" t="s">
        <v>7275</v>
      </c>
      <c r="CJ183" s="263" t="s">
        <v>7275</v>
      </c>
      <c r="CK183" s="263" t="s">
        <v>7275</v>
      </c>
      <c r="CL183" s="263" t="s">
        <v>7275</v>
      </c>
      <c r="CM183" s="263" t="s">
        <v>7275</v>
      </c>
      <c r="CN183" s="263" t="s">
        <v>7275</v>
      </c>
      <c r="CO183" s="263" t="s">
        <v>7275</v>
      </c>
      <c r="CP183" s="263" t="s">
        <v>7275</v>
      </c>
      <c r="CQ183" s="263" t="str">
        <f>_xlfn.IFNA(VLOOKUP(C183,'INFORM Severity - hidden'!$C$5:$G$300,5,FALSE),"-")</f>
        <v>-</v>
      </c>
    </row>
    <row r="184" spans="1:95">
      <c r="C184" t="s">
        <v>7398</v>
      </c>
      <c r="D184" s="263" t="str">
        <f t="shared" si="2"/>
        <v>-</v>
      </c>
      <c r="E184" s="263" t="s">
        <v>7275</v>
      </c>
      <c r="F184" s="263" t="s">
        <v>7275</v>
      </c>
      <c r="G184" s="263" t="s">
        <v>7275</v>
      </c>
      <c r="H184" s="263" t="s">
        <v>7275</v>
      </c>
      <c r="I184" s="263" t="s">
        <v>7275</v>
      </c>
      <c r="J184" s="263" t="s">
        <v>7275</v>
      </c>
      <c r="K184" s="263" t="s">
        <v>7275</v>
      </c>
      <c r="L184" s="263" t="s">
        <v>7275</v>
      </c>
      <c r="M184" s="263" t="s">
        <v>7275</v>
      </c>
      <c r="N184" s="263" t="s">
        <v>7275</v>
      </c>
      <c r="O184" s="263" t="s">
        <v>7275</v>
      </c>
      <c r="P184" s="263" t="s">
        <v>7275</v>
      </c>
      <c r="Q184" s="263" t="s">
        <v>7275</v>
      </c>
      <c r="R184" s="263" t="s">
        <v>7275</v>
      </c>
      <c r="S184" s="263" t="s">
        <v>7275</v>
      </c>
      <c r="T184" s="263" t="s">
        <v>7275</v>
      </c>
      <c r="U184" s="263" t="s">
        <v>7275</v>
      </c>
      <c r="V184" s="263" t="s">
        <v>7275</v>
      </c>
      <c r="W184" s="263" t="s">
        <v>7275</v>
      </c>
      <c r="X184" s="263" t="s">
        <v>7275</v>
      </c>
      <c r="Y184" s="263" t="s">
        <v>7275</v>
      </c>
      <c r="Z184" s="263" t="s">
        <v>7275</v>
      </c>
      <c r="AA184" s="263" t="s">
        <v>7275</v>
      </c>
      <c r="AB184" s="263" t="s">
        <v>7275</v>
      </c>
      <c r="AC184" s="263" t="s">
        <v>7275</v>
      </c>
      <c r="AD184" s="263" t="s">
        <v>7275</v>
      </c>
      <c r="AE184" s="263" t="s">
        <v>7275</v>
      </c>
      <c r="AF184" s="263" t="s">
        <v>7275</v>
      </c>
      <c r="AG184" s="263" t="s">
        <v>7275</v>
      </c>
      <c r="AH184" s="263" t="s">
        <v>7275</v>
      </c>
      <c r="AI184" s="263" t="s">
        <v>7275</v>
      </c>
      <c r="AJ184" s="263" t="s">
        <v>7275</v>
      </c>
      <c r="AK184" s="263" t="s">
        <v>7275</v>
      </c>
      <c r="AL184" s="263" t="s">
        <v>7275</v>
      </c>
      <c r="AM184" s="263" t="s">
        <v>7275</v>
      </c>
      <c r="AN184" s="263" t="s">
        <v>7275</v>
      </c>
      <c r="AO184" s="263" t="s">
        <v>7275</v>
      </c>
      <c r="AP184" s="263" t="s">
        <v>7275</v>
      </c>
      <c r="AQ184" s="263" t="s">
        <v>7275</v>
      </c>
      <c r="AR184" s="263" t="s">
        <v>7275</v>
      </c>
      <c r="AS184" s="263" t="s">
        <v>7275</v>
      </c>
      <c r="AT184" s="263" t="s">
        <v>7275</v>
      </c>
      <c r="AU184" s="263" t="s">
        <v>7275</v>
      </c>
      <c r="AV184" s="263" t="s">
        <v>7275</v>
      </c>
      <c r="AW184" s="263" t="s">
        <v>7275</v>
      </c>
      <c r="AX184" s="263" t="s">
        <v>7275</v>
      </c>
      <c r="AY184" s="263" t="s">
        <v>7275</v>
      </c>
      <c r="AZ184" s="263" t="s">
        <v>7275</v>
      </c>
      <c r="BA184" s="263" t="s">
        <v>7275</v>
      </c>
      <c r="BB184" s="263">
        <v>4.0999999999999996</v>
      </c>
      <c r="BC184" s="263">
        <v>4.0999999999999996</v>
      </c>
      <c r="BD184" s="263">
        <v>4.0999999999999996</v>
      </c>
      <c r="BE184" s="263" t="s">
        <v>7275</v>
      </c>
      <c r="BF184" s="263" t="s">
        <v>7275</v>
      </c>
      <c r="BG184" s="263" t="s">
        <v>7275</v>
      </c>
      <c r="BH184" s="263" t="s">
        <v>7275</v>
      </c>
      <c r="BI184" s="263" t="s">
        <v>7275</v>
      </c>
      <c r="BJ184" s="263" t="s">
        <v>7275</v>
      </c>
      <c r="BK184" s="263" t="s">
        <v>7275</v>
      </c>
      <c r="BL184" s="263" t="s">
        <v>7275</v>
      </c>
      <c r="BM184" s="263" t="s">
        <v>7275</v>
      </c>
      <c r="BN184" s="263" t="s">
        <v>7275</v>
      </c>
      <c r="BO184" s="263" t="s">
        <v>7275</v>
      </c>
      <c r="BP184" s="263" t="s">
        <v>7275</v>
      </c>
      <c r="BQ184" s="263" t="s">
        <v>7275</v>
      </c>
      <c r="BR184" s="263" t="s">
        <v>7275</v>
      </c>
      <c r="BS184" s="263" t="s">
        <v>7275</v>
      </c>
      <c r="BT184" s="263" t="s">
        <v>7275</v>
      </c>
      <c r="BU184" s="263" t="s">
        <v>7275</v>
      </c>
      <c r="BV184" s="263" t="s">
        <v>7275</v>
      </c>
      <c r="BW184" s="263" t="s">
        <v>7275</v>
      </c>
      <c r="BX184" s="263" t="s">
        <v>7275</v>
      </c>
      <c r="BY184" s="263" t="s">
        <v>7275</v>
      </c>
      <c r="BZ184" s="263" t="s">
        <v>7275</v>
      </c>
      <c r="CA184" s="263" t="s">
        <v>7275</v>
      </c>
      <c r="CB184" s="263" t="s">
        <v>7275</v>
      </c>
      <c r="CC184" s="263" t="s">
        <v>7275</v>
      </c>
      <c r="CD184" s="263" t="s">
        <v>7275</v>
      </c>
      <c r="CE184" s="263" t="s">
        <v>7275</v>
      </c>
      <c r="CF184" s="263" t="s">
        <v>7275</v>
      </c>
      <c r="CG184" s="263" t="s">
        <v>7275</v>
      </c>
      <c r="CH184" s="263" t="s">
        <v>7275</v>
      </c>
      <c r="CI184" s="263" t="s">
        <v>7275</v>
      </c>
      <c r="CJ184" s="263" t="s">
        <v>7275</v>
      </c>
      <c r="CK184" s="263" t="s">
        <v>7275</v>
      </c>
      <c r="CL184" s="263" t="s">
        <v>7275</v>
      </c>
      <c r="CM184" s="263" t="s">
        <v>7275</v>
      </c>
      <c r="CN184" s="263" t="s">
        <v>7275</v>
      </c>
      <c r="CO184" s="263" t="s">
        <v>7275</v>
      </c>
      <c r="CP184" s="263" t="s">
        <v>7275</v>
      </c>
      <c r="CQ184" s="263" t="str">
        <f>_xlfn.IFNA(VLOOKUP(C184,'INFORM Severity - hidden'!$C$5:$G$300,5,FALSE),"-")</f>
        <v>-</v>
      </c>
    </row>
    <row r="185" spans="1:95">
      <c r="C185" t="s">
        <v>7399</v>
      </c>
      <c r="D185" s="263" t="str">
        <f t="shared" si="2"/>
        <v>-</v>
      </c>
      <c r="E185" s="263" t="s">
        <v>7275</v>
      </c>
      <c r="F185" s="263" t="s">
        <v>7275</v>
      </c>
      <c r="G185" s="263" t="s">
        <v>7275</v>
      </c>
      <c r="H185" s="263" t="s">
        <v>7275</v>
      </c>
      <c r="I185" s="263" t="s">
        <v>7275</v>
      </c>
      <c r="J185" s="263" t="s">
        <v>7275</v>
      </c>
      <c r="K185" s="263" t="s">
        <v>7275</v>
      </c>
      <c r="L185" s="263" t="s">
        <v>7275</v>
      </c>
      <c r="M185" s="263" t="s">
        <v>7275</v>
      </c>
      <c r="N185" s="263" t="s">
        <v>7275</v>
      </c>
      <c r="O185" s="263" t="s">
        <v>7275</v>
      </c>
      <c r="P185" s="263" t="s">
        <v>7275</v>
      </c>
      <c r="Q185" s="263" t="s">
        <v>7275</v>
      </c>
      <c r="R185" s="263" t="s">
        <v>7275</v>
      </c>
      <c r="S185" s="263" t="s">
        <v>7275</v>
      </c>
      <c r="T185" s="263" t="s">
        <v>7275</v>
      </c>
      <c r="U185" s="263" t="s">
        <v>7275</v>
      </c>
      <c r="V185" s="263" t="s">
        <v>7275</v>
      </c>
      <c r="W185" s="263" t="s">
        <v>7275</v>
      </c>
      <c r="X185" s="263" t="s">
        <v>7275</v>
      </c>
      <c r="Y185" s="263" t="s">
        <v>7275</v>
      </c>
      <c r="Z185" s="263" t="s">
        <v>7275</v>
      </c>
      <c r="AA185" s="263" t="s">
        <v>7275</v>
      </c>
      <c r="AB185" s="263" t="s">
        <v>7275</v>
      </c>
      <c r="AC185" s="263" t="s">
        <v>7275</v>
      </c>
      <c r="AD185" s="263" t="s">
        <v>7275</v>
      </c>
      <c r="AE185" s="263" t="s">
        <v>7275</v>
      </c>
      <c r="AF185" s="263" t="s">
        <v>7275</v>
      </c>
      <c r="AG185" s="263" t="s">
        <v>7275</v>
      </c>
      <c r="AH185" s="263" t="s">
        <v>7275</v>
      </c>
      <c r="AI185" s="263" t="s">
        <v>7275</v>
      </c>
      <c r="AJ185" s="263" t="s">
        <v>7275</v>
      </c>
      <c r="AK185" s="263" t="s">
        <v>7275</v>
      </c>
      <c r="AL185" s="263" t="s">
        <v>7275</v>
      </c>
      <c r="AM185" s="263" t="s">
        <v>7275</v>
      </c>
      <c r="AN185" s="263" t="s">
        <v>7275</v>
      </c>
      <c r="AO185" s="263" t="s">
        <v>7275</v>
      </c>
      <c r="AP185" s="263" t="s">
        <v>7275</v>
      </c>
      <c r="AQ185" s="263" t="s">
        <v>7275</v>
      </c>
      <c r="AR185" s="263" t="s">
        <v>7275</v>
      </c>
      <c r="AS185" s="263" t="s">
        <v>7275</v>
      </c>
      <c r="AT185" s="263" t="s">
        <v>7275</v>
      </c>
      <c r="AU185" s="263" t="s">
        <v>7275</v>
      </c>
      <c r="AV185" s="263" t="s">
        <v>7275</v>
      </c>
      <c r="AW185" s="263" t="s">
        <v>7275</v>
      </c>
      <c r="AX185" s="263" t="s">
        <v>7275</v>
      </c>
      <c r="AY185" s="263" t="s">
        <v>7275</v>
      </c>
      <c r="AZ185" s="263" t="s">
        <v>7275</v>
      </c>
      <c r="BA185" s="263" t="s">
        <v>7275</v>
      </c>
      <c r="BB185" s="263" t="s">
        <v>7275</v>
      </c>
      <c r="BC185" s="263">
        <v>4.4000000000000004</v>
      </c>
      <c r="BD185" s="263">
        <v>4.4000000000000004</v>
      </c>
      <c r="BE185" s="263">
        <v>5.8</v>
      </c>
      <c r="BF185" s="263">
        <v>5.8</v>
      </c>
      <c r="BG185" s="263">
        <v>5.8</v>
      </c>
      <c r="BH185" s="263">
        <v>5.7</v>
      </c>
      <c r="BI185" s="263">
        <v>5.7</v>
      </c>
      <c r="BJ185" s="263">
        <v>5.9</v>
      </c>
      <c r="BK185" s="263">
        <v>5.5</v>
      </c>
      <c r="BL185" s="263">
        <v>5.5</v>
      </c>
      <c r="BM185" s="263">
        <v>5.5</v>
      </c>
      <c r="BN185" s="263">
        <v>5.3</v>
      </c>
      <c r="BO185" s="263">
        <v>5.3</v>
      </c>
      <c r="BP185" s="263">
        <v>5.4</v>
      </c>
      <c r="BQ185" s="263" t="s">
        <v>7275</v>
      </c>
      <c r="BR185" s="263" t="s">
        <v>7275</v>
      </c>
      <c r="BS185" s="263" t="s">
        <v>7275</v>
      </c>
      <c r="BT185" s="263" t="s">
        <v>7275</v>
      </c>
      <c r="BU185" s="263" t="s">
        <v>7275</v>
      </c>
      <c r="BV185" s="263" t="s">
        <v>7275</v>
      </c>
      <c r="BW185" s="263" t="s">
        <v>7275</v>
      </c>
      <c r="BX185" s="263" t="s">
        <v>7275</v>
      </c>
      <c r="BY185" s="263" t="s">
        <v>7275</v>
      </c>
      <c r="BZ185" s="263" t="s">
        <v>7275</v>
      </c>
      <c r="CA185" s="263" t="s">
        <v>7275</v>
      </c>
      <c r="CB185" s="263" t="s">
        <v>7275</v>
      </c>
      <c r="CC185" s="263" t="s">
        <v>7275</v>
      </c>
      <c r="CD185" s="263" t="s">
        <v>7275</v>
      </c>
      <c r="CE185" s="263" t="s">
        <v>7275</v>
      </c>
      <c r="CF185" s="263" t="s">
        <v>7275</v>
      </c>
      <c r="CG185" s="263" t="s">
        <v>7275</v>
      </c>
      <c r="CH185" s="263" t="s">
        <v>7275</v>
      </c>
      <c r="CI185" s="263" t="s">
        <v>7275</v>
      </c>
      <c r="CJ185" s="263" t="s">
        <v>7275</v>
      </c>
      <c r="CK185" s="263" t="s">
        <v>7275</v>
      </c>
      <c r="CL185" s="263" t="s">
        <v>7275</v>
      </c>
      <c r="CM185" s="263" t="s">
        <v>7275</v>
      </c>
      <c r="CN185" s="263" t="s">
        <v>7275</v>
      </c>
      <c r="CO185" s="263" t="s">
        <v>7275</v>
      </c>
      <c r="CP185" s="263" t="s">
        <v>7275</v>
      </c>
      <c r="CQ185" s="263" t="str">
        <f>_xlfn.IFNA(VLOOKUP(C185,'INFORM Severity - hidden'!$C$5:$G$300,5,FALSE),"-")</f>
        <v>-</v>
      </c>
    </row>
    <row r="186" spans="1:95">
      <c r="C186" t="s">
        <v>7400</v>
      </c>
      <c r="D186" s="263" t="str">
        <f t="shared" si="2"/>
        <v>-</v>
      </c>
      <c r="E186" s="263" t="s">
        <v>7275</v>
      </c>
      <c r="F186" s="263" t="s">
        <v>7275</v>
      </c>
      <c r="G186" s="263" t="s">
        <v>7275</v>
      </c>
      <c r="H186" s="263" t="s">
        <v>7275</v>
      </c>
      <c r="I186" s="263" t="s">
        <v>7275</v>
      </c>
      <c r="J186" s="263" t="s">
        <v>7275</v>
      </c>
      <c r="K186" s="263" t="s">
        <v>7275</v>
      </c>
      <c r="L186" s="263" t="s">
        <v>7275</v>
      </c>
      <c r="M186" s="263" t="s">
        <v>7275</v>
      </c>
      <c r="N186" s="263" t="s">
        <v>7275</v>
      </c>
      <c r="O186" s="263" t="s">
        <v>7275</v>
      </c>
      <c r="P186" s="263" t="s">
        <v>7275</v>
      </c>
      <c r="Q186" s="263" t="s">
        <v>7275</v>
      </c>
      <c r="R186" s="263" t="s">
        <v>7275</v>
      </c>
      <c r="S186" s="263" t="s">
        <v>7275</v>
      </c>
      <c r="T186" s="263" t="s">
        <v>7275</v>
      </c>
      <c r="U186" s="263" t="s">
        <v>7275</v>
      </c>
      <c r="V186" s="263" t="s">
        <v>7275</v>
      </c>
      <c r="W186" s="263" t="s">
        <v>7275</v>
      </c>
      <c r="X186" s="263" t="s">
        <v>7275</v>
      </c>
      <c r="Y186" s="263" t="s">
        <v>7275</v>
      </c>
      <c r="Z186" s="263" t="s">
        <v>7275</v>
      </c>
      <c r="AA186" s="263" t="s">
        <v>7275</v>
      </c>
      <c r="AB186" s="263" t="s">
        <v>7275</v>
      </c>
      <c r="AC186" s="263" t="s">
        <v>7275</v>
      </c>
      <c r="AD186" s="263" t="s">
        <v>7275</v>
      </c>
      <c r="AE186" s="263" t="s">
        <v>7275</v>
      </c>
      <c r="AF186" s="263" t="s">
        <v>7275</v>
      </c>
      <c r="AG186" s="263" t="s">
        <v>7275</v>
      </c>
      <c r="AH186" s="263" t="s">
        <v>7275</v>
      </c>
      <c r="AI186" s="263" t="s">
        <v>7275</v>
      </c>
      <c r="AJ186" s="263" t="s">
        <v>7275</v>
      </c>
      <c r="AK186" s="263" t="s">
        <v>7275</v>
      </c>
      <c r="AL186" s="263" t="s">
        <v>7275</v>
      </c>
      <c r="AM186" s="263" t="s">
        <v>7275</v>
      </c>
      <c r="AN186" s="263" t="s">
        <v>7275</v>
      </c>
      <c r="AO186" s="263" t="s">
        <v>7275</v>
      </c>
      <c r="AP186" s="263" t="s">
        <v>7275</v>
      </c>
      <c r="AQ186" s="263" t="s">
        <v>7275</v>
      </c>
      <c r="AR186" s="263" t="s">
        <v>7275</v>
      </c>
      <c r="AS186" s="263" t="s">
        <v>7275</v>
      </c>
      <c r="AT186" s="263" t="s">
        <v>7275</v>
      </c>
      <c r="AU186" s="263" t="s">
        <v>7275</v>
      </c>
      <c r="AV186" s="263" t="s">
        <v>7275</v>
      </c>
      <c r="AW186" s="263" t="s">
        <v>7275</v>
      </c>
      <c r="AX186" s="263" t="s">
        <v>7275</v>
      </c>
      <c r="AY186" s="263" t="s">
        <v>7275</v>
      </c>
      <c r="AZ186" s="263" t="s">
        <v>7275</v>
      </c>
      <c r="BA186" s="263" t="s">
        <v>7275</v>
      </c>
      <c r="BB186" s="263" t="s">
        <v>7275</v>
      </c>
      <c r="BC186" s="263" t="s">
        <v>7275</v>
      </c>
      <c r="BD186" s="263" t="s">
        <v>7275</v>
      </c>
      <c r="BE186" s="263" t="s">
        <v>7275</v>
      </c>
      <c r="BF186" s="263" t="s">
        <v>7275</v>
      </c>
      <c r="BG186" s="263" t="s">
        <v>7275</v>
      </c>
      <c r="BH186" s="263" t="s">
        <v>7275</v>
      </c>
      <c r="BI186" s="263" t="s">
        <v>7275</v>
      </c>
      <c r="BJ186" s="263" t="s">
        <v>7275</v>
      </c>
      <c r="BK186" s="263" t="s">
        <v>7275</v>
      </c>
      <c r="BL186" s="263" t="s">
        <v>7275</v>
      </c>
      <c r="BM186" s="263" t="s">
        <v>7275</v>
      </c>
      <c r="BN186" s="263" t="s">
        <v>7275</v>
      </c>
      <c r="BO186" s="263" t="s">
        <v>7275</v>
      </c>
      <c r="BP186" s="263" t="s">
        <v>7275</v>
      </c>
      <c r="BQ186" s="263">
        <v>4.9000000000000004</v>
      </c>
      <c r="BR186" s="263">
        <v>4.9000000000000004</v>
      </c>
      <c r="BS186" s="263">
        <v>5.0999999999999996</v>
      </c>
      <c r="BT186" s="263">
        <v>4.7</v>
      </c>
      <c r="BU186" s="263">
        <v>4.7</v>
      </c>
      <c r="BV186" s="263">
        <v>4.7</v>
      </c>
      <c r="BW186" s="263" t="s">
        <v>7275</v>
      </c>
      <c r="BX186" s="263" t="s">
        <v>7275</v>
      </c>
      <c r="BY186" s="263" t="s">
        <v>7275</v>
      </c>
      <c r="BZ186" s="263" t="s">
        <v>7275</v>
      </c>
      <c r="CA186" s="263" t="s">
        <v>7275</v>
      </c>
      <c r="CB186" s="263" t="s">
        <v>7275</v>
      </c>
      <c r="CC186" s="263" t="s">
        <v>7275</v>
      </c>
      <c r="CD186" s="263" t="s">
        <v>7275</v>
      </c>
      <c r="CE186" s="263" t="s">
        <v>7275</v>
      </c>
      <c r="CF186" s="263" t="s">
        <v>7275</v>
      </c>
      <c r="CG186" s="263" t="s">
        <v>7275</v>
      </c>
      <c r="CH186" s="263" t="s">
        <v>7275</v>
      </c>
      <c r="CI186" s="263" t="s">
        <v>7275</v>
      </c>
      <c r="CJ186" s="263" t="s">
        <v>7275</v>
      </c>
      <c r="CK186" s="263" t="s">
        <v>7275</v>
      </c>
      <c r="CL186" s="263" t="s">
        <v>7275</v>
      </c>
      <c r="CM186" s="263" t="s">
        <v>7275</v>
      </c>
      <c r="CN186" s="263" t="s">
        <v>7275</v>
      </c>
      <c r="CO186" s="263" t="s">
        <v>7275</v>
      </c>
      <c r="CP186" s="263" t="s">
        <v>7275</v>
      </c>
      <c r="CQ186" s="263" t="str">
        <f>_xlfn.IFNA(VLOOKUP(C186,'INFORM Severity - hidden'!$C$5:$G$300,5,FALSE),"-")</f>
        <v>-</v>
      </c>
    </row>
    <row r="187" spans="1:95">
      <c r="C187" t="s">
        <v>7401</v>
      </c>
      <c r="D187" s="263" t="str">
        <f t="shared" si="2"/>
        <v>-</v>
      </c>
      <c r="E187" s="263" t="s">
        <v>7275</v>
      </c>
      <c r="F187" s="263" t="s">
        <v>7275</v>
      </c>
      <c r="G187" s="263" t="s">
        <v>7275</v>
      </c>
      <c r="H187" s="263" t="s">
        <v>7275</v>
      </c>
      <c r="I187" s="263" t="s">
        <v>7275</v>
      </c>
      <c r="J187" s="263" t="s">
        <v>7275</v>
      </c>
      <c r="K187" s="263" t="s">
        <v>7275</v>
      </c>
      <c r="L187" s="263" t="s">
        <v>7275</v>
      </c>
      <c r="M187" s="263" t="s">
        <v>7275</v>
      </c>
      <c r="N187" s="263" t="s">
        <v>7275</v>
      </c>
      <c r="O187" s="263" t="s">
        <v>7275</v>
      </c>
      <c r="P187" s="263" t="s">
        <v>7275</v>
      </c>
      <c r="Q187" s="263" t="s">
        <v>7275</v>
      </c>
      <c r="R187" s="263" t="s">
        <v>7275</v>
      </c>
      <c r="S187" s="263" t="s">
        <v>7275</v>
      </c>
      <c r="T187" s="263" t="s">
        <v>7275</v>
      </c>
      <c r="U187" s="263" t="s">
        <v>7275</v>
      </c>
      <c r="V187" s="263" t="s">
        <v>7275</v>
      </c>
      <c r="W187" s="263" t="s">
        <v>7275</v>
      </c>
      <c r="X187" s="263" t="s">
        <v>7275</v>
      </c>
      <c r="Y187" s="263" t="s">
        <v>7275</v>
      </c>
      <c r="Z187" s="263" t="s">
        <v>7275</v>
      </c>
      <c r="AA187" s="263" t="s">
        <v>7275</v>
      </c>
      <c r="AB187" s="263" t="s">
        <v>7275</v>
      </c>
      <c r="AC187" s="263" t="s">
        <v>7275</v>
      </c>
      <c r="AD187" s="263" t="s">
        <v>7275</v>
      </c>
      <c r="AE187" s="263" t="s">
        <v>7275</v>
      </c>
      <c r="AF187" s="263" t="s">
        <v>7275</v>
      </c>
      <c r="AG187" s="263" t="s">
        <v>7275</v>
      </c>
      <c r="AH187" s="263" t="s">
        <v>7275</v>
      </c>
      <c r="AI187" s="263" t="s">
        <v>7275</v>
      </c>
      <c r="AJ187" s="263" t="s">
        <v>7275</v>
      </c>
      <c r="AK187" s="263" t="s">
        <v>7275</v>
      </c>
      <c r="AL187" s="263" t="s">
        <v>7275</v>
      </c>
      <c r="AM187" s="263" t="s">
        <v>7275</v>
      </c>
      <c r="AN187" s="263" t="s">
        <v>7275</v>
      </c>
      <c r="AO187" s="263" t="s">
        <v>7275</v>
      </c>
      <c r="AP187" s="263" t="s">
        <v>7275</v>
      </c>
      <c r="AQ187" s="263" t="s">
        <v>7275</v>
      </c>
      <c r="AR187" s="263" t="s">
        <v>7275</v>
      </c>
      <c r="AS187" s="263" t="s">
        <v>7275</v>
      </c>
      <c r="AT187" s="263" t="s">
        <v>7275</v>
      </c>
      <c r="AU187" s="263" t="s">
        <v>7275</v>
      </c>
      <c r="AV187" s="263" t="s">
        <v>7275</v>
      </c>
      <c r="AW187" s="263" t="s">
        <v>7275</v>
      </c>
      <c r="AX187" s="263" t="s">
        <v>7275</v>
      </c>
      <c r="AY187" s="263" t="s">
        <v>7275</v>
      </c>
      <c r="AZ187" s="263" t="s">
        <v>7275</v>
      </c>
      <c r="BA187" s="263" t="s">
        <v>7275</v>
      </c>
      <c r="BB187" s="263" t="s">
        <v>7275</v>
      </c>
      <c r="BC187" s="263" t="s">
        <v>7275</v>
      </c>
      <c r="BD187" s="263" t="s">
        <v>7275</v>
      </c>
      <c r="BE187" s="263" t="s">
        <v>7275</v>
      </c>
      <c r="BF187" s="263" t="s">
        <v>7275</v>
      </c>
      <c r="BG187" s="263" t="s">
        <v>7275</v>
      </c>
      <c r="BH187" s="263" t="s">
        <v>7275</v>
      </c>
      <c r="BI187" s="263" t="s">
        <v>7275</v>
      </c>
      <c r="BJ187" s="263" t="s">
        <v>7275</v>
      </c>
      <c r="BK187" s="263" t="s">
        <v>7275</v>
      </c>
      <c r="BL187" s="263" t="s">
        <v>7275</v>
      </c>
      <c r="BM187" s="263" t="s">
        <v>7275</v>
      </c>
      <c r="BN187" s="263" t="s">
        <v>7275</v>
      </c>
      <c r="BO187" s="263" t="s">
        <v>7275</v>
      </c>
      <c r="BP187" s="263" t="s">
        <v>7275</v>
      </c>
      <c r="BQ187" s="263" t="s">
        <v>7275</v>
      </c>
      <c r="BR187" s="263" t="s">
        <v>7275</v>
      </c>
      <c r="BS187" s="263" t="s">
        <v>7275</v>
      </c>
      <c r="BT187" s="263" t="s">
        <v>7275</v>
      </c>
      <c r="BU187" s="263" t="s">
        <v>7275</v>
      </c>
      <c r="BV187" s="263" t="s">
        <v>7275</v>
      </c>
      <c r="BW187" s="263" t="s">
        <v>7275</v>
      </c>
      <c r="BX187" s="263" t="s">
        <v>7275</v>
      </c>
      <c r="BY187" s="263" t="s">
        <v>7275</v>
      </c>
      <c r="BZ187" s="263" t="s">
        <v>7275</v>
      </c>
      <c r="CA187" s="263" t="s">
        <v>7275</v>
      </c>
      <c r="CB187" s="263" t="s">
        <v>7275</v>
      </c>
      <c r="CC187" s="263" t="s">
        <v>7275</v>
      </c>
      <c r="CD187" s="263" t="s">
        <v>7275</v>
      </c>
      <c r="CE187" s="263" t="s">
        <v>7275</v>
      </c>
      <c r="CF187" s="263" t="s">
        <v>7275</v>
      </c>
      <c r="CG187" s="263" t="s">
        <v>7275</v>
      </c>
      <c r="CH187" s="263" t="s">
        <v>7275</v>
      </c>
      <c r="CI187" s="263" t="s">
        <v>7275</v>
      </c>
      <c r="CJ187" s="263" t="s">
        <v>7275</v>
      </c>
      <c r="CK187" s="263" t="s">
        <v>7275</v>
      </c>
      <c r="CL187" s="263">
        <v>5.2</v>
      </c>
      <c r="CM187" s="263">
        <v>5.2</v>
      </c>
      <c r="CN187" s="263">
        <v>5.2</v>
      </c>
      <c r="CO187" s="263">
        <v>5.2</v>
      </c>
      <c r="CP187" s="263">
        <v>5.4</v>
      </c>
      <c r="CQ187" s="263" t="str">
        <f>_xlfn.IFNA(VLOOKUP(C187,'INFORM Severity - hidden'!$C$5:$G$300,5,FALSE),"-")</f>
        <v>-</v>
      </c>
    </row>
    <row r="188" spans="1:95">
      <c r="C188" t="s">
        <v>7402</v>
      </c>
      <c r="D188" s="263" t="str">
        <f t="shared" si="2"/>
        <v>-</v>
      </c>
      <c r="E188" s="263" t="s">
        <v>7275</v>
      </c>
      <c r="F188" s="263" t="s">
        <v>7275</v>
      </c>
      <c r="G188" s="263" t="s">
        <v>7275</v>
      </c>
      <c r="H188" s="263" t="s">
        <v>7275</v>
      </c>
      <c r="I188" s="263" t="s">
        <v>7275</v>
      </c>
      <c r="J188" s="263" t="s">
        <v>7275</v>
      </c>
      <c r="K188" s="263" t="s">
        <v>7275</v>
      </c>
      <c r="L188" s="263" t="s">
        <v>7275</v>
      </c>
      <c r="M188" s="263" t="s">
        <v>7275</v>
      </c>
      <c r="N188" s="263" t="s">
        <v>7275</v>
      </c>
      <c r="O188" s="263" t="s">
        <v>7275</v>
      </c>
      <c r="P188" s="263" t="s">
        <v>7275</v>
      </c>
      <c r="Q188" s="263" t="s">
        <v>7275</v>
      </c>
      <c r="R188" s="263" t="s">
        <v>7275</v>
      </c>
      <c r="S188" s="263" t="s">
        <v>7275</v>
      </c>
      <c r="T188" s="263" t="s">
        <v>7275</v>
      </c>
      <c r="U188" s="263" t="s">
        <v>7275</v>
      </c>
      <c r="V188" s="263" t="s">
        <v>7275</v>
      </c>
      <c r="W188" s="263" t="s">
        <v>7275</v>
      </c>
      <c r="X188" s="263" t="s">
        <v>7275</v>
      </c>
      <c r="Y188" s="263" t="s">
        <v>7275</v>
      </c>
      <c r="Z188" s="263" t="s">
        <v>7275</v>
      </c>
      <c r="AA188" s="263" t="s">
        <v>7275</v>
      </c>
      <c r="AB188" s="263" t="s">
        <v>7275</v>
      </c>
      <c r="AC188" s="263" t="s">
        <v>7275</v>
      </c>
      <c r="AD188" s="263" t="s">
        <v>7275</v>
      </c>
      <c r="AE188" s="263" t="s">
        <v>7275</v>
      </c>
      <c r="AF188" s="263" t="s">
        <v>7275</v>
      </c>
      <c r="AG188" s="263" t="s">
        <v>7275</v>
      </c>
      <c r="AH188" s="263" t="s">
        <v>7275</v>
      </c>
      <c r="AI188" s="263" t="s">
        <v>7275</v>
      </c>
      <c r="AJ188" s="263" t="s">
        <v>7275</v>
      </c>
      <c r="AK188" s="263" t="s">
        <v>7275</v>
      </c>
      <c r="AL188" s="263" t="s">
        <v>7275</v>
      </c>
      <c r="AM188" s="263" t="s">
        <v>7275</v>
      </c>
      <c r="AN188" s="263" t="s">
        <v>7275</v>
      </c>
      <c r="AO188" s="263" t="s">
        <v>7275</v>
      </c>
      <c r="AP188" s="263" t="s">
        <v>7275</v>
      </c>
      <c r="AQ188" s="263" t="s">
        <v>7275</v>
      </c>
      <c r="AR188" s="263" t="s">
        <v>7275</v>
      </c>
      <c r="AS188" s="263" t="s">
        <v>7275</v>
      </c>
      <c r="AT188" s="263">
        <v>5.8</v>
      </c>
      <c r="AU188" s="263">
        <v>5.9</v>
      </c>
      <c r="AV188" s="263">
        <v>5.9</v>
      </c>
      <c r="AW188" s="263">
        <v>5.9</v>
      </c>
      <c r="AX188" s="263">
        <v>6</v>
      </c>
      <c r="AY188" s="263">
        <v>6</v>
      </c>
      <c r="AZ188" s="263">
        <v>6</v>
      </c>
      <c r="BA188" s="263">
        <v>6</v>
      </c>
      <c r="BB188" s="263">
        <v>6</v>
      </c>
      <c r="BC188" s="263">
        <v>6</v>
      </c>
      <c r="BD188" s="263">
        <v>6</v>
      </c>
      <c r="BE188" s="263">
        <v>6</v>
      </c>
      <c r="BF188" s="263">
        <v>6</v>
      </c>
      <c r="BG188" s="263">
        <v>6</v>
      </c>
      <c r="BH188" s="263">
        <v>6</v>
      </c>
      <c r="BI188" s="263">
        <v>6</v>
      </c>
      <c r="BJ188" s="263">
        <v>6</v>
      </c>
      <c r="BK188" s="263">
        <v>6.1</v>
      </c>
      <c r="BL188" s="263">
        <v>6.1</v>
      </c>
      <c r="BM188" s="263">
        <v>6.2</v>
      </c>
      <c r="BN188" s="263">
        <v>6.2</v>
      </c>
      <c r="BO188" s="263">
        <v>6.2</v>
      </c>
      <c r="BP188" s="263">
        <v>6.2</v>
      </c>
      <c r="BQ188" s="263">
        <v>6.2</v>
      </c>
      <c r="BR188" s="263">
        <v>6</v>
      </c>
      <c r="BS188" s="263">
        <v>6</v>
      </c>
      <c r="BT188" s="263">
        <v>6</v>
      </c>
      <c r="BU188" s="263">
        <v>6</v>
      </c>
      <c r="BV188" s="263">
        <v>6</v>
      </c>
      <c r="BW188" s="263">
        <v>5.9</v>
      </c>
      <c r="BX188" s="263">
        <v>5.9</v>
      </c>
      <c r="BY188" s="263">
        <v>6.4</v>
      </c>
      <c r="BZ188" s="263">
        <v>6.4</v>
      </c>
      <c r="CA188" s="263" t="s">
        <v>7275</v>
      </c>
      <c r="CB188" s="263" t="s">
        <v>7275</v>
      </c>
      <c r="CC188" s="263" t="s">
        <v>7275</v>
      </c>
      <c r="CD188" s="263" t="s">
        <v>7275</v>
      </c>
      <c r="CE188" s="263" t="s">
        <v>7275</v>
      </c>
      <c r="CF188" s="263" t="s">
        <v>7275</v>
      </c>
      <c r="CG188" s="263" t="s">
        <v>7275</v>
      </c>
      <c r="CH188" s="263" t="s">
        <v>7275</v>
      </c>
      <c r="CI188" s="263" t="s">
        <v>7275</v>
      </c>
      <c r="CJ188" s="263" t="s">
        <v>7275</v>
      </c>
      <c r="CK188" s="263" t="s">
        <v>7275</v>
      </c>
      <c r="CL188" s="263" t="s">
        <v>7275</v>
      </c>
      <c r="CM188" s="263" t="s">
        <v>7275</v>
      </c>
      <c r="CN188" s="263" t="s">
        <v>7275</v>
      </c>
      <c r="CO188" s="263" t="s">
        <v>7275</v>
      </c>
      <c r="CP188" s="263" t="s">
        <v>7275</v>
      </c>
      <c r="CQ188" s="263" t="str">
        <f>_xlfn.IFNA(VLOOKUP(C188,'INFORM Severity - hidden'!$C$5:$G$300,5,FALSE),"-")</f>
        <v>-</v>
      </c>
    </row>
    <row r="189" spans="1:95">
      <c r="C189" t="s">
        <v>7403</v>
      </c>
      <c r="D189" s="263" t="str">
        <f t="shared" si="2"/>
        <v>-</v>
      </c>
      <c r="E189" s="263" t="s">
        <v>7275</v>
      </c>
      <c r="F189" s="263" t="s">
        <v>7275</v>
      </c>
      <c r="G189" s="263" t="s">
        <v>7275</v>
      </c>
      <c r="H189" s="263" t="s">
        <v>7275</v>
      </c>
      <c r="I189" s="263" t="s">
        <v>7275</v>
      </c>
      <c r="J189" s="263" t="s">
        <v>7275</v>
      </c>
      <c r="K189" s="263" t="s">
        <v>7275</v>
      </c>
      <c r="L189" s="263" t="s">
        <v>7275</v>
      </c>
      <c r="M189" s="263" t="s">
        <v>7275</v>
      </c>
      <c r="N189" s="263" t="s">
        <v>7275</v>
      </c>
      <c r="O189" s="263" t="s">
        <v>7275</v>
      </c>
      <c r="P189" s="263" t="s">
        <v>7275</v>
      </c>
      <c r="Q189" s="263" t="s">
        <v>7275</v>
      </c>
      <c r="R189" s="263" t="s">
        <v>7275</v>
      </c>
      <c r="S189" s="263" t="s">
        <v>7275</v>
      </c>
      <c r="T189" s="263" t="s">
        <v>7275</v>
      </c>
      <c r="U189" s="263" t="s">
        <v>7275</v>
      </c>
      <c r="V189" s="263" t="s">
        <v>7275</v>
      </c>
      <c r="W189" s="263" t="s">
        <v>7275</v>
      </c>
      <c r="X189" s="263" t="s">
        <v>7275</v>
      </c>
      <c r="Y189" s="263" t="s">
        <v>7275</v>
      </c>
      <c r="Z189" s="263" t="s">
        <v>7275</v>
      </c>
      <c r="AA189" s="263" t="s">
        <v>7275</v>
      </c>
      <c r="AB189" s="263" t="s">
        <v>7275</v>
      </c>
      <c r="AC189" s="263" t="s">
        <v>7275</v>
      </c>
      <c r="AD189" s="263" t="s">
        <v>7275</v>
      </c>
      <c r="AE189" s="263" t="s">
        <v>7275</v>
      </c>
      <c r="AF189" s="263" t="s">
        <v>7275</v>
      </c>
      <c r="AG189" s="263" t="s">
        <v>7275</v>
      </c>
      <c r="AH189" s="263" t="s">
        <v>7275</v>
      </c>
      <c r="AI189" s="263" t="s">
        <v>7275</v>
      </c>
      <c r="AJ189" s="263" t="s">
        <v>7275</v>
      </c>
      <c r="AK189" s="263" t="s">
        <v>7275</v>
      </c>
      <c r="AL189" s="263" t="s">
        <v>7275</v>
      </c>
      <c r="AM189" s="263" t="s">
        <v>7275</v>
      </c>
      <c r="AN189" s="263" t="s">
        <v>7275</v>
      </c>
      <c r="AO189" s="263" t="s">
        <v>7275</v>
      </c>
      <c r="AP189" s="263" t="s">
        <v>7275</v>
      </c>
      <c r="AQ189" s="263" t="s">
        <v>7275</v>
      </c>
      <c r="AR189" s="263" t="s">
        <v>7275</v>
      </c>
      <c r="AS189" s="263" t="s">
        <v>7275</v>
      </c>
      <c r="AT189" s="263">
        <v>5.3</v>
      </c>
      <c r="AU189" s="263" t="s">
        <v>7275</v>
      </c>
      <c r="AV189" s="263">
        <v>5.3</v>
      </c>
      <c r="AW189" s="263" t="s">
        <v>7275</v>
      </c>
      <c r="AX189" s="263" t="s">
        <v>7275</v>
      </c>
      <c r="AY189" s="263" t="s">
        <v>7275</v>
      </c>
      <c r="AZ189" s="263" t="s">
        <v>7275</v>
      </c>
      <c r="BA189" s="263" t="s">
        <v>7275</v>
      </c>
      <c r="BB189" s="263" t="s">
        <v>7275</v>
      </c>
      <c r="BC189" s="263" t="s">
        <v>7275</v>
      </c>
      <c r="BD189" s="263" t="s">
        <v>7275</v>
      </c>
      <c r="BE189" s="263" t="s">
        <v>7275</v>
      </c>
      <c r="BF189" s="263" t="s">
        <v>7275</v>
      </c>
      <c r="BG189" s="263" t="s">
        <v>7275</v>
      </c>
      <c r="BH189" s="263" t="s">
        <v>7275</v>
      </c>
      <c r="BI189" s="263" t="s">
        <v>7275</v>
      </c>
      <c r="BJ189" s="263" t="s">
        <v>7275</v>
      </c>
      <c r="BK189" s="263" t="s">
        <v>7275</v>
      </c>
      <c r="BL189" s="263" t="s">
        <v>7275</v>
      </c>
      <c r="BM189" s="263" t="s">
        <v>7275</v>
      </c>
      <c r="BN189" s="263" t="s">
        <v>7275</v>
      </c>
      <c r="BO189" s="263" t="s">
        <v>7275</v>
      </c>
      <c r="BP189" s="263" t="s">
        <v>7275</v>
      </c>
      <c r="BQ189" s="263" t="s">
        <v>7275</v>
      </c>
      <c r="BR189" s="263" t="s">
        <v>7275</v>
      </c>
      <c r="BS189" s="263" t="s">
        <v>7275</v>
      </c>
      <c r="BT189" s="263" t="s">
        <v>7275</v>
      </c>
      <c r="BU189" s="263" t="s">
        <v>7275</v>
      </c>
      <c r="BV189" s="263" t="s">
        <v>7275</v>
      </c>
      <c r="BW189" s="263" t="s">
        <v>7275</v>
      </c>
      <c r="BX189" s="263" t="s">
        <v>7275</v>
      </c>
      <c r="BY189" s="263" t="s">
        <v>7275</v>
      </c>
      <c r="BZ189" s="263" t="s">
        <v>7275</v>
      </c>
      <c r="CA189" s="263" t="s">
        <v>7275</v>
      </c>
      <c r="CB189" s="263" t="s">
        <v>7275</v>
      </c>
      <c r="CC189" s="263" t="s">
        <v>7275</v>
      </c>
      <c r="CD189" s="263" t="s">
        <v>7275</v>
      </c>
      <c r="CE189" s="263" t="s">
        <v>7275</v>
      </c>
      <c r="CF189" s="263" t="s">
        <v>7275</v>
      </c>
      <c r="CG189" s="263" t="s">
        <v>7275</v>
      </c>
      <c r="CH189" s="263" t="s">
        <v>7275</v>
      </c>
      <c r="CI189" s="263" t="s">
        <v>7275</v>
      </c>
      <c r="CJ189" s="263" t="s">
        <v>7275</v>
      </c>
      <c r="CK189" s="263" t="s">
        <v>7275</v>
      </c>
      <c r="CL189" s="263" t="s">
        <v>7275</v>
      </c>
      <c r="CM189" s="263" t="s">
        <v>7275</v>
      </c>
      <c r="CN189" s="263" t="s">
        <v>7275</v>
      </c>
      <c r="CO189" s="263" t="s">
        <v>7275</v>
      </c>
      <c r="CP189" s="263" t="s">
        <v>7275</v>
      </c>
      <c r="CQ189" s="263" t="str">
        <f>_xlfn.IFNA(VLOOKUP(C189,'INFORM Severity - hidden'!$C$5:$G$300,5,FALSE),"-")</f>
        <v>-</v>
      </c>
    </row>
    <row r="190" spans="1:95">
      <c r="A190" t="s">
        <v>811</v>
      </c>
      <c r="B190" t="s">
        <v>809</v>
      </c>
      <c r="C190" t="s">
        <v>810</v>
      </c>
      <c r="D190" s="263" t="str">
        <f t="shared" si="2"/>
        <v>Increasing</v>
      </c>
      <c r="E190" s="263" t="s">
        <v>7275</v>
      </c>
      <c r="F190" s="263" t="s">
        <v>7275</v>
      </c>
      <c r="G190" s="263" t="s">
        <v>7275</v>
      </c>
      <c r="H190" s="263" t="s">
        <v>7275</v>
      </c>
      <c r="I190" s="263" t="s">
        <v>7275</v>
      </c>
      <c r="J190" s="263" t="s">
        <v>7275</v>
      </c>
      <c r="K190" s="263" t="s">
        <v>7275</v>
      </c>
      <c r="L190" s="263" t="s">
        <v>7275</v>
      </c>
      <c r="M190" s="263" t="s">
        <v>7275</v>
      </c>
      <c r="N190" s="263" t="s">
        <v>7275</v>
      </c>
      <c r="O190" s="263" t="s">
        <v>7275</v>
      </c>
      <c r="P190" s="263" t="s">
        <v>7275</v>
      </c>
      <c r="Q190" s="263" t="s">
        <v>7275</v>
      </c>
      <c r="R190" s="263" t="s">
        <v>7275</v>
      </c>
      <c r="S190" s="263" t="s">
        <v>7275</v>
      </c>
      <c r="T190" s="263" t="s">
        <v>7275</v>
      </c>
      <c r="U190" s="263" t="s">
        <v>7275</v>
      </c>
      <c r="V190" s="263" t="s">
        <v>7275</v>
      </c>
      <c r="W190" s="263" t="s">
        <v>7275</v>
      </c>
      <c r="X190" s="263" t="s">
        <v>7275</v>
      </c>
      <c r="Y190" s="263" t="s">
        <v>7275</v>
      </c>
      <c r="Z190" s="263" t="s">
        <v>7275</v>
      </c>
      <c r="AA190" s="263" t="s">
        <v>7275</v>
      </c>
      <c r="AB190" s="263" t="s">
        <v>7275</v>
      </c>
      <c r="AC190" s="263" t="s">
        <v>7275</v>
      </c>
      <c r="AD190" s="263" t="s">
        <v>7275</v>
      </c>
      <c r="AE190" s="263" t="s">
        <v>7275</v>
      </c>
      <c r="AF190" s="263" t="s">
        <v>7275</v>
      </c>
      <c r="AG190" s="263" t="s">
        <v>7275</v>
      </c>
      <c r="AH190" s="263" t="s">
        <v>7275</v>
      </c>
      <c r="AI190" s="263" t="s">
        <v>7275</v>
      </c>
      <c r="AJ190" s="263" t="s">
        <v>7275</v>
      </c>
      <c r="AK190" s="263" t="s">
        <v>7275</v>
      </c>
      <c r="AL190" s="263" t="s">
        <v>7275</v>
      </c>
      <c r="AM190" s="263" t="s">
        <v>7275</v>
      </c>
      <c r="AN190" s="263" t="s">
        <v>7275</v>
      </c>
      <c r="AO190" s="263" t="s">
        <v>7275</v>
      </c>
      <c r="AP190" s="263">
        <v>5.2</v>
      </c>
      <c r="AQ190" s="263">
        <v>5.2</v>
      </c>
      <c r="AR190" s="263">
        <v>5.2</v>
      </c>
      <c r="AS190" s="263">
        <v>5.0999999999999996</v>
      </c>
      <c r="AT190" s="263">
        <v>5.0999999999999996</v>
      </c>
      <c r="AU190" s="263">
        <v>5.0999999999999996</v>
      </c>
      <c r="AV190" s="263">
        <v>5.2</v>
      </c>
      <c r="AW190" s="263">
        <v>5.2</v>
      </c>
      <c r="AX190" s="263">
        <v>5.2</v>
      </c>
      <c r="AY190" s="263">
        <v>5.2</v>
      </c>
      <c r="AZ190" s="263">
        <v>5.3</v>
      </c>
      <c r="BA190" s="263">
        <v>5.3</v>
      </c>
      <c r="BB190" s="263">
        <v>5.3</v>
      </c>
      <c r="BC190" s="263">
        <v>5.3</v>
      </c>
      <c r="BD190" s="263">
        <v>5.3</v>
      </c>
      <c r="BE190" s="263">
        <v>5.3</v>
      </c>
      <c r="BF190" s="263">
        <v>5.3</v>
      </c>
      <c r="BG190" s="263">
        <v>5.3</v>
      </c>
      <c r="BH190" s="263">
        <v>5.3</v>
      </c>
      <c r="BI190" s="263">
        <v>4.9000000000000004</v>
      </c>
      <c r="BJ190" s="263">
        <v>5</v>
      </c>
      <c r="BK190" s="263">
        <v>5</v>
      </c>
      <c r="BL190" s="263">
        <v>5</v>
      </c>
      <c r="BM190" s="263">
        <v>5.0999999999999996</v>
      </c>
      <c r="BN190" s="263">
        <v>4.5999999999999996</v>
      </c>
      <c r="BO190" s="263">
        <v>4.9000000000000004</v>
      </c>
      <c r="BP190" s="263">
        <v>4.9000000000000004</v>
      </c>
      <c r="BQ190" s="263">
        <v>5.2</v>
      </c>
      <c r="BR190" s="263">
        <v>5</v>
      </c>
      <c r="BS190" s="263">
        <v>4.5</v>
      </c>
      <c r="BT190" s="263">
        <v>4.5</v>
      </c>
      <c r="BU190" s="263">
        <v>4.7</v>
      </c>
      <c r="BV190" s="263">
        <v>4.7</v>
      </c>
      <c r="BW190" s="263">
        <v>4.7</v>
      </c>
      <c r="BX190" s="263">
        <v>4.7</v>
      </c>
      <c r="BY190" s="263">
        <v>5.4</v>
      </c>
      <c r="BZ190" s="263">
        <v>5.4</v>
      </c>
      <c r="CA190" s="263">
        <v>5.4</v>
      </c>
      <c r="CB190" s="263">
        <v>5.6</v>
      </c>
      <c r="CC190" s="263">
        <v>5.7</v>
      </c>
      <c r="CD190" s="263">
        <v>5.6</v>
      </c>
      <c r="CE190" s="263">
        <v>5.7</v>
      </c>
      <c r="CF190" s="263">
        <v>5.5</v>
      </c>
      <c r="CG190" s="263">
        <v>5.5</v>
      </c>
      <c r="CH190" s="263">
        <v>5.5</v>
      </c>
      <c r="CI190" s="263">
        <v>5.6</v>
      </c>
      <c r="CJ190" s="263">
        <v>5.6</v>
      </c>
      <c r="CK190" s="263">
        <v>5.6</v>
      </c>
      <c r="CL190" s="263">
        <v>5.6</v>
      </c>
      <c r="CM190" s="263">
        <v>5.7</v>
      </c>
      <c r="CN190" s="263">
        <v>5.6</v>
      </c>
      <c r="CO190" s="263">
        <v>5.6</v>
      </c>
      <c r="CP190" s="263">
        <v>5.8</v>
      </c>
      <c r="CQ190" s="263">
        <f>_xlfn.IFNA(VLOOKUP(C190,'INFORM Severity - hidden'!$C$5:$G$300,5,FALSE),"-")</f>
        <v>5.8</v>
      </c>
    </row>
    <row r="191" spans="1:95">
      <c r="C191" t="s">
        <v>7404</v>
      </c>
      <c r="D191" s="263" t="str">
        <f t="shared" si="2"/>
        <v>-</v>
      </c>
      <c r="E191" s="263" t="s">
        <v>7275</v>
      </c>
      <c r="F191" s="263" t="s">
        <v>7275</v>
      </c>
      <c r="G191" s="263" t="s">
        <v>7275</v>
      </c>
      <c r="H191" s="263" t="s">
        <v>7275</v>
      </c>
      <c r="I191" s="263" t="s">
        <v>7275</v>
      </c>
      <c r="J191" s="263" t="s">
        <v>7275</v>
      </c>
      <c r="K191" s="263" t="s">
        <v>7275</v>
      </c>
      <c r="L191" s="263" t="s">
        <v>7275</v>
      </c>
      <c r="M191" s="263" t="s">
        <v>7275</v>
      </c>
      <c r="N191" s="263" t="s">
        <v>7275</v>
      </c>
      <c r="O191" s="263" t="s">
        <v>7275</v>
      </c>
      <c r="P191" s="263" t="s">
        <v>7275</v>
      </c>
      <c r="Q191" s="263" t="s">
        <v>7275</v>
      </c>
      <c r="R191" s="263" t="s">
        <v>7275</v>
      </c>
      <c r="S191" s="263" t="s">
        <v>7275</v>
      </c>
      <c r="T191" s="263" t="s">
        <v>7275</v>
      </c>
      <c r="U191" s="263" t="s">
        <v>7275</v>
      </c>
      <c r="V191" s="263" t="s">
        <v>7275</v>
      </c>
      <c r="W191" s="263" t="s">
        <v>7275</v>
      </c>
      <c r="X191" s="263" t="s">
        <v>7275</v>
      </c>
      <c r="Y191" s="263" t="s">
        <v>7275</v>
      </c>
      <c r="Z191" s="263" t="s">
        <v>7275</v>
      </c>
      <c r="AA191" s="263" t="s">
        <v>7275</v>
      </c>
      <c r="AB191" s="263">
        <v>3.5</v>
      </c>
      <c r="AC191" s="263">
        <v>3.5</v>
      </c>
      <c r="AD191" s="263">
        <v>3.5</v>
      </c>
      <c r="AE191" s="263" t="s">
        <v>7275</v>
      </c>
      <c r="AF191" s="263" t="s">
        <v>7275</v>
      </c>
      <c r="AG191" s="263" t="s">
        <v>7275</v>
      </c>
      <c r="AH191" s="263" t="s">
        <v>7275</v>
      </c>
      <c r="AI191" s="263" t="s">
        <v>7275</v>
      </c>
      <c r="AJ191" s="263" t="s">
        <v>7275</v>
      </c>
      <c r="AK191" s="263" t="s">
        <v>7275</v>
      </c>
      <c r="AL191" s="263" t="s">
        <v>7275</v>
      </c>
      <c r="AM191" s="263" t="s">
        <v>7275</v>
      </c>
      <c r="AN191" s="263" t="s">
        <v>7275</v>
      </c>
      <c r="AO191" s="263" t="s">
        <v>7275</v>
      </c>
      <c r="AP191" s="263" t="s">
        <v>7275</v>
      </c>
      <c r="AQ191" s="263" t="s">
        <v>7275</v>
      </c>
      <c r="AR191" s="263" t="s">
        <v>7275</v>
      </c>
      <c r="AS191" s="263" t="s">
        <v>7275</v>
      </c>
      <c r="AT191" s="263" t="s">
        <v>7275</v>
      </c>
      <c r="AU191" s="263" t="s">
        <v>7275</v>
      </c>
      <c r="AV191" s="263" t="s">
        <v>7275</v>
      </c>
      <c r="AW191" s="263" t="s">
        <v>7275</v>
      </c>
      <c r="AX191" s="263" t="s">
        <v>7275</v>
      </c>
      <c r="AY191" s="263" t="s">
        <v>7275</v>
      </c>
      <c r="AZ191" s="263" t="s">
        <v>7275</v>
      </c>
      <c r="BA191" s="263" t="s">
        <v>7275</v>
      </c>
      <c r="BB191" s="263" t="s">
        <v>7275</v>
      </c>
      <c r="BC191" s="263" t="s">
        <v>7275</v>
      </c>
      <c r="BD191" s="263" t="s">
        <v>7275</v>
      </c>
      <c r="BE191" s="263" t="s">
        <v>7275</v>
      </c>
      <c r="BF191" s="263" t="s">
        <v>7275</v>
      </c>
      <c r="BG191" s="263" t="s">
        <v>7275</v>
      </c>
      <c r="BH191" s="263" t="s">
        <v>7275</v>
      </c>
      <c r="BI191" s="263" t="s">
        <v>7275</v>
      </c>
      <c r="BJ191" s="263" t="s">
        <v>7275</v>
      </c>
      <c r="BK191" s="263" t="s">
        <v>7275</v>
      </c>
      <c r="BL191" s="263" t="s">
        <v>7275</v>
      </c>
      <c r="BM191" s="263" t="s">
        <v>7275</v>
      </c>
      <c r="BN191" s="263" t="s">
        <v>7275</v>
      </c>
      <c r="BO191" s="263" t="s">
        <v>7275</v>
      </c>
      <c r="BP191" s="263" t="s">
        <v>7275</v>
      </c>
      <c r="BQ191" s="263" t="s">
        <v>7275</v>
      </c>
      <c r="BR191" s="263" t="s">
        <v>7275</v>
      </c>
      <c r="BS191" s="263" t="s">
        <v>7275</v>
      </c>
      <c r="BT191" s="263" t="s">
        <v>7275</v>
      </c>
      <c r="BU191" s="263" t="s">
        <v>7275</v>
      </c>
      <c r="BV191" s="263" t="s">
        <v>7275</v>
      </c>
      <c r="BW191" s="263" t="s">
        <v>7275</v>
      </c>
      <c r="BX191" s="263" t="s">
        <v>7275</v>
      </c>
      <c r="BY191" s="263" t="s">
        <v>7275</v>
      </c>
      <c r="BZ191" s="263" t="s">
        <v>7275</v>
      </c>
      <c r="CA191" s="263" t="s">
        <v>7275</v>
      </c>
      <c r="CB191" s="263" t="s">
        <v>7275</v>
      </c>
      <c r="CC191" s="263" t="s">
        <v>7275</v>
      </c>
      <c r="CD191" s="263" t="s">
        <v>7275</v>
      </c>
      <c r="CE191" s="263" t="s">
        <v>7275</v>
      </c>
      <c r="CF191" s="263" t="s">
        <v>7275</v>
      </c>
      <c r="CG191" s="263" t="s">
        <v>7275</v>
      </c>
      <c r="CH191" s="263" t="s">
        <v>7275</v>
      </c>
      <c r="CI191" s="263" t="s">
        <v>7275</v>
      </c>
      <c r="CJ191" s="263" t="s">
        <v>7275</v>
      </c>
      <c r="CK191" s="263" t="s">
        <v>7275</v>
      </c>
      <c r="CL191" s="263" t="s">
        <v>7275</v>
      </c>
      <c r="CM191" s="263" t="s">
        <v>7275</v>
      </c>
      <c r="CN191" s="263" t="s">
        <v>7275</v>
      </c>
      <c r="CO191" s="263" t="s">
        <v>7275</v>
      </c>
      <c r="CP191" s="263" t="s">
        <v>7275</v>
      </c>
      <c r="CQ191" s="263" t="str">
        <f>_xlfn.IFNA(VLOOKUP(C191,'INFORM Severity - hidden'!$C$5:$G$300,5,FALSE),"-")</f>
        <v>-</v>
      </c>
    </row>
    <row r="192" spans="1:95">
      <c r="A192" t="s">
        <v>1153</v>
      </c>
      <c r="B192" t="s">
        <v>1151</v>
      </c>
      <c r="C192" t="s">
        <v>1152</v>
      </c>
      <c r="D192" s="263" t="str">
        <f t="shared" si="2"/>
        <v>Increasing</v>
      </c>
      <c r="E192" s="263">
        <v>7.5</v>
      </c>
      <c r="F192" s="263">
        <v>7.5</v>
      </c>
      <c r="G192" s="263">
        <v>7.4</v>
      </c>
      <c r="H192" s="263">
        <v>7.4</v>
      </c>
      <c r="I192" s="263">
        <v>7.6</v>
      </c>
      <c r="J192" s="263">
        <v>7.6</v>
      </c>
      <c r="K192" s="263">
        <v>7.6</v>
      </c>
      <c r="L192" s="263">
        <v>7.7</v>
      </c>
      <c r="M192" s="263">
        <v>7.7</v>
      </c>
      <c r="N192" s="263">
        <v>7.9</v>
      </c>
      <c r="O192" s="263">
        <v>7.8</v>
      </c>
      <c r="P192" s="263">
        <v>7.8</v>
      </c>
      <c r="Q192" s="263">
        <v>7.8</v>
      </c>
      <c r="R192" s="263">
        <v>7.8</v>
      </c>
      <c r="S192" s="263">
        <v>7.9</v>
      </c>
      <c r="T192" s="263">
        <v>7.9</v>
      </c>
      <c r="U192" s="263">
        <v>7.8</v>
      </c>
      <c r="V192" s="263">
        <v>7.8</v>
      </c>
      <c r="W192" s="263">
        <v>7.8</v>
      </c>
      <c r="X192" s="263">
        <v>7.8</v>
      </c>
      <c r="Y192" s="263">
        <v>7.9</v>
      </c>
      <c r="Z192" s="263">
        <v>7.8</v>
      </c>
      <c r="AA192" s="263">
        <v>7.9</v>
      </c>
      <c r="AB192" s="263">
        <v>7.8</v>
      </c>
      <c r="AC192" s="263">
        <v>7.8</v>
      </c>
      <c r="AD192" s="263">
        <v>7.8</v>
      </c>
      <c r="AE192" s="263">
        <v>8.1999999999999993</v>
      </c>
      <c r="AF192" s="263">
        <v>8.1999999999999993</v>
      </c>
      <c r="AG192" s="263">
        <v>8.1999999999999993</v>
      </c>
      <c r="AH192" s="263">
        <v>8.4</v>
      </c>
      <c r="AI192" s="263">
        <v>8.4</v>
      </c>
      <c r="AJ192" s="263">
        <v>8.4</v>
      </c>
      <c r="AK192" s="263">
        <v>8.4</v>
      </c>
      <c r="AL192" s="263">
        <v>8.4</v>
      </c>
      <c r="AM192" s="263">
        <v>8.5</v>
      </c>
      <c r="AN192" s="263">
        <v>8.5</v>
      </c>
      <c r="AO192" s="263">
        <v>8.5</v>
      </c>
      <c r="AP192" s="263">
        <v>8.5</v>
      </c>
      <c r="AQ192" s="263">
        <v>8.5</v>
      </c>
      <c r="AR192" s="263">
        <v>8.5</v>
      </c>
      <c r="AS192" s="263">
        <v>8.5</v>
      </c>
      <c r="AT192" s="263">
        <v>8.6999999999999993</v>
      </c>
      <c r="AU192" s="263">
        <v>8.6999999999999993</v>
      </c>
      <c r="AV192" s="263">
        <v>8.6999999999999993</v>
      </c>
      <c r="AW192" s="263">
        <v>8.6999999999999993</v>
      </c>
      <c r="AX192" s="263">
        <v>8.1999999999999993</v>
      </c>
      <c r="AY192" s="263">
        <v>8.3000000000000007</v>
      </c>
      <c r="AZ192" s="263">
        <v>8.6</v>
      </c>
      <c r="BA192" s="263">
        <v>8.8000000000000007</v>
      </c>
      <c r="BB192" s="263">
        <v>8.8000000000000007</v>
      </c>
      <c r="BC192" s="263">
        <v>8.8000000000000007</v>
      </c>
      <c r="BD192" s="263">
        <v>8.8000000000000007</v>
      </c>
      <c r="BE192" s="263">
        <v>8.6999999999999993</v>
      </c>
      <c r="BF192" s="263">
        <v>8.6999999999999993</v>
      </c>
      <c r="BG192" s="263">
        <v>8.6999999999999993</v>
      </c>
      <c r="BH192" s="263">
        <v>8.6999999999999993</v>
      </c>
      <c r="BI192" s="263">
        <v>8.6999999999999993</v>
      </c>
      <c r="BJ192" s="263">
        <v>8.6999999999999993</v>
      </c>
      <c r="BK192" s="263">
        <v>8.6999999999999993</v>
      </c>
      <c r="BL192" s="263">
        <v>8.6999999999999993</v>
      </c>
      <c r="BM192" s="263">
        <v>8.6999999999999993</v>
      </c>
      <c r="BN192" s="263">
        <v>8.6999999999999993</v>
      </c>
      <c r="BO192" s="263">
        <v>8.6999999999999993</v>
      </c>
      <c r="BP192" s="263">
        <v>9</v>
      </c>
      <c r="BQ192" s="263">
        <v>8.6</v>
      </c>
      <c r="BR192" s="263">
        <v>8.5</v>
      </c>
      <c r="BS192" s="263">
        <v>8.5</v>
      </c>
      <c r="BT192" s="263">
        <v>8.5</v>
      </c>
      <c r="BU192" s="263">
        <v>8.5</v>
      </c>
      <c r="BV192" s="263">
        <v>8.3000000000000007</v>
      </c>
      <c r="BW192" s="263">
        <v>8.3000000000000007</v>
      </c>
      <c r="BX192" s="263">
        <v>8.3000000000000007</v>
      </c>
      <c r="BY192" s="263">
        <v>8.3000000000000007</v>
      </c>
      <c r="BZ192" s="263">
        <v>8.5</v>
      </c>
      <c r="CA192" s="263">
        <v>8.6</v>
      </c>
      <c r="CB192" s="263">
        <v>8.6</v>
      </c>
      <c r="CC192" s="263">
        <v>8.5</v>
      </c>
      <c r="CD192" s="263">
        <v>8.5</v>
      </c>
      <c r="CE192" s="263">
        <v>8.6</v>
      </c>
      <c r="CF192" s="263">
        <v>8.6</v>
      </c>
      <c r="CG192" s="263">
        <v>8.6</v>
      </c>
      <c r="CH192" s="263">
        <v>8.6</v>
      </c>
      <c r="CI192" s="263">
        <v>8.6999999999999993</v>
      </c>
      <c r="CJ192" s="263">
        <v>8.6999999999999993</v>
      </c>
      <c r="CK192" s="263">
        <v>8.6999999999999993</v>
      </c>
      <c r="CL192" s="263">
        <v>8.3000000000000007</v>
      </c>
      <c r="CM192" s="263">
        <v>8.4</v>
      </c>
      <c r="CN192" s="263">
        <v>8.4</v>
      </c>
      <c r="CO192" s="263">
        <v>8.4</v>
      </c>
      <c r="CP192" s="263">
        <v>8.6</v>
      </c>
      <c r="CQ192" s="263">
        <f>_xlfn.IFNA(VLOOKUP(C192,'INFORM Severity - hidden'!$C$5:$G$300,5,FALSE),"-")</f>
        <v>8.6</v>
      </c>
    </row>
    <row r="193" spans="1:95">
      <c r="C193" t="s">
        <v>7405</v>
      </c>
      <c r="D193" s="263" t="str">
        <f t="shared" si="2"/>
        <v>-</v>
      </c>
      <c r="E193" s="263" t="s">
        <v>7275</v>
      </c>
      <c r="F193" s="263">
        <v>6.7</v>
      </c>
      <c r="G193" s="263">
        <v>6.7</v>
      </c>
      <c r="H193" s="263">
        <v>6.8</v>
      </c>
      <c r="I193" s="263">
        <v>6.9</v>
      </c>
      <c r="J193" s="263">
        <v>6.9</v>
      </c>
      <c r="K193" s="263">
        <v>7</v>
      </c>
      <c r="L193" s="263">
        <v>7</v>
      </c>
      <c r="M193" s="263">
        <v>7</v>
      </c>
      <c r="N193" s="263">
        <v>7.1</v>
      </c>
      <c r="O193" s="263">
        <v>7.1</v>
      </c>
      <c r="P193" s="263">
        <v>7.1</v>
      </c>
      <c r="Q193" s="263">
        <v>7.2</v>
      </c>
      <c r="R193" s="263">
        <v>7.2</v>
      </c>
      <c r="S193" s="263">
        <v>7.1</v>
      </c>
      <c r="T193" s="263">
        <v>7.2</v>
      </c>
      <c r="U193" s="263">
        <v>7.1</v>
      </c>
      <c r="V193" s="263">
        <v>7.1</v>
      </c>
      <c r="W193" s="263">
        <v>7.2</v>
      </c>
      <c r="X193" s="263">
        <v>7</v>
      </c>
      <c r="Y193" s="263">
        <v>7</v>
      </c>
      <c r="Z193" s="263">
        <v>7</v>
      </c>
      <c r="AA193" s="263">
        <v>7</v>
      </c>
      <c r="AB193" s="263">
        <v>7</v>
      </c>
      <c r="AC193" s="263">
        <v>7</v>
      </c>
      <c r="AD193" s="263">
        <v>7.5</v>
      </c>
      <c r="AE193" s="263">
        <v>7.5</v>
      </c>
      <c r="AF193" s="263">
        <v>7.5</v>
      </c>
      <c r="AG193" s="263">
        <v>7.5</v>
      </c>
      <c r="AH193" s="263">
        <v>7.7</v>
      </c>
      <c r="AI193" s="263">
        <v>8</v>
      </c>
      <c r="AJ193" s="263">
        <v>8</v>
      </c>
      <c r="AK193" s="263">
        <v>8</v>
      </c>
      <c r="AL193" s="263">
        <v>7.9</v>
      </c>
      <c r="AM193" s="263">
        <v>7.9</v>
      </c>
      <c r="AN193" s="263">
        <v>7.9</v>
      </c>
      <c r="AO193" s="263">
        <v>8.6</v>
      </c>
      <c r="AP193" s="263">
        <v>8.6</v>
      </c>
      <c r="AQ193" s="263">
        <v>8.6999999999999993</v>
      </c>
      <c r="AR193" s="263">
        <v>8.6999999999999993</v>
      </c>
      <c r="AS193" s="263">
        <v>9.1</v>
      </c>
      <c r="AT193" s="263">
        <v>9.1</v>
      </c>
      <c r="AU193" s="263">
        <v>9.1</v>
      </c>
      <c r="AV193" s="263">
        <v>9.1</v>
      </c>
      <c r="AW193" s="263">
        <v>9.1</v>
      </c>
      <c r="AX193" s="263">
        <v>9.1999999999999993</v>
      </c>
      <c r="AY193" s="263">
        <v>9.1999999999999993</v>
      </c>
      <c r="AZ193" s="263">
        <v>9.1999999999999993</v>
      </c>
      <c r="BA193" s="263">
        <v>8.9</v>
      </c>
      <c r="BB193" s="263">
        <v>8.9</v>
      </c>
      <c r="BC193" s="263">
        <v>8.9</v>
      </c>
      <c r="BD193" s="263">
        <v>8.9</v>
      </c>
      <c r="BE193" s="263">
        <v>9.1999999999999993</v>
      </c>
      <c r="BF193" s="263">
        <v>9.1999999999999993</v>
      </c>
      <c r="BG193" s="263">
        <v>9.1999999999999993</v>
      </c>
      <c r="BH193" s="263">
        <v>9.1999999999999993</v>
      </c>
      <c r="BI193" s="263">
        <v>9.1999999999999993</v>
      </c>
      <c r="BJ193" s="263">
        <v>9.1999999999999993</v>
      </c>
      <c r="BK193" s="263">
        <v>9.1999999999999993</v>
      </c>
      <c r="BL193" s="263">
        <v>9.1999999999999993</v>
      </c>
      <c r="BM193" s="263">
        <v>9.1999999999999993</v>
      </c>
      <c r="BN193" s="263">
        <v>9.1999999999999993</v>
      </c>
      <c r="BO193" s="263">
        <v>9.1999999999999993</v>
      </c>
      <c r="BP193" s="263">
        <v>9.1999999999999993</v>
      </c>
      <c r="BQ193" s="263">
        <v>9.1999999999999993</v>
      </c>
      <c r="BR193" s="263">
        <v>9.1999999999999993</v>
      </c>
      <c r="BS193" s="263">
        <v>9.1999999999999993</v>
      </c>
      <c r="BT193" s="263">
        <v>9.1999999999999993</v>
      </c>
      <c r="BU193" s="263">
        <v>9.1999999999999993</v>
      </c>
      <c r="BV193" s="263">
        <v>9.1999999999999993</v>
      </c>
      <c r="BW193" s="263">
        <v>9.1999999999999993</v>
      </c>
      <c r="BX193" s="263">
        <v>9.1999999999999993</v>
      </c>
      <c r="BY193" s="263">
        <v>9.1999999999999993</v>
      </c>
      <c r="BZ193" s="263">
        <v>9.1999999999999993</v>
      </c>
      <c r="CA193" s="263">
        <v>9.1999999999999993</v>
      </c>
      <c r="CB193" s="263">
        <v>9.1999999999999993</v>
      </c>
      <c r="CC193" s="263">
        <v>9.1999999999999993</v>
      </c>
      <c r="CD193" s="263">
        <v>9.3000000000000007</v>
      </c>
      <c r="CE193" s="263">
        <v>9.3000000000000007</v>
      </c>
      <c r="CF193" s="263">
        <v>9.3000000000000007</v>
      </c>
      <c r="CG193" s="263">
        <v>9.3000000000000007</v>
      </c>
      <c r="CH193" s="263">
        <v>9.3000000000000007</v>
      </c>
      <c r="CI193" s="263">
        <v>9.3000000000000007</v>
      </c>
      <c r="CJ193" s="263">
        <v>9.3000000000000007</v>
      </c>
      <c r="CK193" s="263">
        <v>9.3000000000000007</v>
      </c>
      <c r="CL193" s="263" t="s">
        <v>7275</v>
      </c>
      <c r="CM193" s="263" t="s">
        <v>7275</v>
      </c>
      <c r="CN193" s="263" t="s">
        <v>7275</v>
      </c>
      <c r="CO193" s="263" t="s">
        <v>7275</v>
      </c>
      <c r="CP193" s="263" t="s">
        <v>7275</v>
      </c>
      <c r="CQ193" s="263" t="str">
        <f>_xlfn.IFNA(VLOOKUP(C193,'INFORM Severity - hidden'!$C$5:$G$300,5,FALSE),"-")</f>
        <v>-</v>
      </c>
    </row>
    <row r="194" spans="1:95">
      <c r="C194" t="s">
        <v>7406</v>
      </c>
      <c r="D194" s="263" t="str">
        <f t="shared" si="2"/>
        <v>-</v>
      </c>
      <c r="E194" s="263" t="s">
        <v>7275</v>
      </c>
      <c r="F194" s="263">
        <v>6.4</v>
      </c>
      <c r="G194" s="263">
        <v>6.4</v>
      </c>
      <c r="H194" s="263">
        <v>6.2</v>
      </c>
      <c r="I194" s="263">
        <v>6.3</v>
      </c>
      <c r="J194" s="263">
        <v>6.3</v>
      </c>
      <c r="K194" s="263">
        <v>6.3</v>
      </c>
      <c r="L194" s="263">
        <v>6.3</v>
      </c>
      <c r="M194" s="263">
        <v>6.3</v>
      </c>
      <c r="N194" s="263">
        <v>6.7</v>
      </c>
      <c r="O194" s="263">
        <v>6.7</v>
      </c>
      <c r="P194" s="263">
        <v>6.7</v>
      </c>
      <c r="Q194" s="263">
        <v>6.8</v>
      </c>
      <c r="R194" s="263">
        <v>6.8</v>
      </c>
      <c r="S194" s="263">
        <v>6.9</v>
      </c>
      <c r="T194" s="263">
        <v>6.9</v>
      </c>
      <c r="U194" s="263">
        <v>7</v>
      </c>
      <c r="V194" s="263">
        <v>7.1</v>
      </c>
      <c r="W194" s="263">
        <v>7.1</v>
      </c>
      <c r="X194" s="263">
        <v>7.1</v>
      </c>
      <c r="Y194" s="263">
        <v>7</v>
      </c>
      <c r="Z194" s="263">
        <v>7</v>
      </c>
      <c r="AA194" s="263">
        <v>6.9</v>
      </c>
      <c r="AB194" s="263">
        <v>6.9</v>
      </c>
      <c r="AC194" s="263">
        <v>7</v>
      </c>
      <c r="AD194" s="263">
        <v>7.3</v>
      </c>
      <c r="AE194" s="263">
        <v>7.3</v>
      </c>
      <c r="AF194" s="263">
        <v>7.3</v>
      </c>
      <c r="AG194" s="263">
        <v>7.3</v>
      </c>
      <c r="AH194" s="263">
        <v>7.5</v>
      </c>
      <c r="AI194" s="263">
        <v>7.5</v>
      </c>
      <c r="AJ194" s="263">
        <v>7.5</v>
      </c>
      <c r="AK194" s="263">
        <v>7.5</v>
      </c>
      <c r="AL194" s="263">
        <v>7.5</v>
      </c>
      <c r="AM194" s="263">
        <v>7.5</v>
      </c>
      <c r="AN194" s="263">
        <v>7.4</v>
      </c>
      <c r="AO194" s="263">
        <v>7.3</v>
      </c>
      <c r="AP194" s="263">
        <v>7.3</v>
      </c>
      <c r="AQ194" s="263">
        <v>7.4</v>
      </c>
      <c r="AR194" s="263">
        <v>7.4</v>
      </c>
      <c r="AS194" s="263">
        <v>7.3</v>
      </c>
      <c r="AT194" s="263">
        <v>7.3</v>
      </c>
      <c r="AU194" s="263">
        <v>7.3</v>
      </c>
      <c r="AV194" s="263">
        <v>7.3</v>
      </c>
      <c r="AW194" s="263">
        <v>7.3</v>
      </c>
      <c r="AX194" s="263">
        <v>7.3</v>
      </c>
      <c r="AY194" s="263">
        <v>7.3</v>
      </c>
      <c r="AZ194" s="263">
        <v>7.3</v>
      </c>
      <c r="BA194" s="263">
        <v>7.6</v>
      </c>
      <c r="BB194" s="263">
        <v>7.6</v>
      </c>
      <c r="BC194" s="263">
        <v>7.6</v>
      </c>
      <c r="BD194" s="263">
        <v>7.5</v>
      </c>
      <c r="BE194" s="263">
        <v>7.4</v>
      </c>
      <c r="BF194" s="263">
        <v>7.3</v>
      </c>
      <c r="BG194" s="263">
        <v>7.3</v>
      </c>
      <c r="BH194" s="263">
        <v>7.3</v>
      </c>
      <c r="BI194" s="263">
        <v>7.3</v>
      </c>
      <c r="BJ194" s="263">
        <v>7.3</v>
      </c>
      <c r="BK194" s="263">
        <v>7.6</v>
      </c>
      <c r="BL194" s="263">
        <v>7.7</v>
      </c>
      <c r="BM194" s="263">
        <v>7.5</v>
      </c>
      <c r="BN194" s="263">
        <v>7.6</v>
      </c>
      <c r="BO194" s="263">
        <v>7.6</v>
      </c>
      <c r="BP194" s="263">
        <v>8.1</v>
      </c>
      <c r="BQ194" s="263">
        <v>8.1</v>
      </c>
      <c r="BR194" s="263">
        <v>8.1</v>
      </c>
      <c r="BS194" s="263">
        <v>8.1</v>
      </c>
      <c r="BT194" s="263">
        <v>8.1999999999999993</v>
      </c>
      <c r="BU194" s="263">
        <v>8.1999999999999993</v>
      </c>
      <c r="BV194" s="263">
        <v>8.1999999999999993</v>
      </c>
      <c r="BW194" s="263">
        <v>8.1</v>
      </c>
      <c r="BX194" s="263">
        <v>8.1</v>
      </c>
      <c r="BY194" s="263">
        <v>8</v>
      </c>
      <c r="BZ194" s="263">
        <v>8.1999999999999993</v>
      </c>
      <c r="CA194" s="263">
        <v>8.1999999999999993</v>
      </c>
      <c r="CB194" s="263">
        <v>8.1</v>
      </c>
      <c r="CC194" s="263">
        <v>8.1</v>
      </c>
      <c r="CD194" s="263">
        <v>8.3000000000000007</v>
      </c>
      <c r="CE194" s="263">
        <v>8.3000000000000007</v>
      </c>
      <c r="CF194" s="263">
        <v>8.1999999999999993</v>
      </c>
      <c r="CG194" s="263">
        <v>8.3000000000000007</v>
      </c>
      <c r="CH194" s="263">
        <v>8.3000000000000007</v>
      </c>
      <c r="CI194" s="263">
        <v>8.1</v>
      </c>
      <c r="CJ194" s="263">
        <v>8.1</v>
      </c>
      <c r="CK194" s="263">
        <v>8.1</v>
      </c>
      <c r="CL194" s="263" t="s">
        <v>7275</v>
      </c>
      <c r="CM194" s="263" t="s">
        <v>7275</v>
      </c>
      <c r="CN194" s="263" t="s">
        <v>7275</v>
      </c>
      <c r="CO194" s="263" t="s">
        <v>7275</v>
      </c>
      <c r="CP194" s="263" t="s">
        <v>7275</v>
      </c>
      <c r="CQ194" s="263" t="str">
        <f>_xlfn.IFNA(VLOOKUP(C194,'INFORM Severity - hidden'!$C$5:$G$300,5,FALSE),"-")</f>
        <v>-</v>
      </c>
    </row>
    <row r="195" spans="1:95">
      <c r="C195" t="s">
        <v>7407</v>
      </c>
      <c r="D195" s="263" t="str">
        <f t="shared" ref="D195:D258" si="3">IF(CQ195="-","-",IFERROR(IF(ROUND(AVERAGE(CO195:CQ195),1)=ROUND(AVERAGE(CL195:CN195),1),"Stable",IF(ROUND(AVERAGE(CO195:CQ195),1)&lt;ROUND(AVERAGE(CL195:CN195),1),"Decreasing",IF(ROUND(AVERAGE(CO195:CQ195),1)&gt;ROUND(AVERAGE(CL195:CN195),1),"Increasing"))),"-"))</f>
        <v>-</v>
      </c>
      <c r="E195" s="263" t="s">
        <v>7275</v>
      </c>
      <c r="F195" s="263">
        <v>4.5</v>
      </c>
      <c r="G195" s="263">
        <v>4.5</v>
      </c>
      <c r="H195" s="263">
        <v>5.0999999999999996</v>
      </c>
      <c r="I195" s="263">
        <v>5.0999999999999996</v>
      </c>
      <c r="J195" s="263">
        <v>5.0999999999999996</v>
      </c>
      <c r="K195" s="263">
        <v>5.0999999999999996</v>
      </c>
      <c r="L195" s="263">
        <v>5.0999999999999996</v>
      </c>
      <c r="M195" s="263">
        <v>5.0999999999999996</v>
      </c>
      <c r="N195" s="263">
        <v>5.6</v>
      </c>
      <c r="O195" s="263">
        <v>5.7</v>
      </c>
      <c r="P195" s="263">
        <v>5.7</v>
      </c>
      <c r="Q195" s="263">
        <v>5.7</v>
      </c>
      <c r="R195" s="263">
        <v>5.7</v>
      </c>
      <c r="S195" s="263">
        <v>5.5</v>
      </c>
      <c r="T195" s="263">
        <v>5.5</v>
      </c>
      <c r="U195" s="263">
        <v>5.5</v>
      </c>
      <c r="V195" s="263">
        <v>5.5</v>
      </c>
      <c r="W195" s="263">
        <v>5.5</v>
      </c>
      <c r="X195" s="263">
        <v>5.5</v>
      </c>
      <c r="Y195" s="263">
        <v>5.5</v>
      </c>
      <c r="Z195" s="263">
        <v>5.5</v>
      </c>
      <c r="AA195" s="263">
        <v>5.5</v>
      </c>
      <c r="AB195" s="263">
        <v>5.5</v>
      </c>
      <c r="AC195" s="263">
        <v>5.5</v>
      </c>
      <c r="AD195" s="263">
        <v>6.1</v>
      </c>
      <c r="AE195" s="263">
        <v>6.1</v>
      </c>
      <c r="AF195" s="263">
        <v>6.1</v>
      </c>
      <c r="AG195" s="263">
        <v>6.1</v>
      </c>
      <c r="AH195" s="263">
        <v>6.4</v>
      </c>
      <c r="AI195" s="263">
        <v>6.4</v>
      </c>
      <c r="AJ195" s="263">
        <v>6.4</v>
      </c>
      <c r="AK195" s="263">
        <v>6.4</v>
      </c>
      <c r="AL195" s="263">
        <v>6.3</v>
      </c>
      <c r="AM195" s="263">
        <v>6.3</v>
      </c>
      <c r="AN195" s="263">
        <v>6.6</v>
      </c>
      <c r="AO195" s="263">
        <v>7.6</v>
      </c>
      <c r="AP195" s="263">
        <v>7.6</v>
      </c>
      <c r="AQ195" s="263">
        <v>7.6</v>
      </c>
      <c r="AR195" s="263">
        <v>7.6</v>
      </c>
      <c r="AS195" s="263">
        <v>7.6</v>
      </c>
      <c r="AT195" s="263">
        <v>7.6</v>
      </c>
      <c r="AU195" s="263">
        <v>7.6</v>
      </c>
      <c r="AV195" s="263">
        <v>7.6</v>
      </c>
      <c r="AW195" s="263">
        <v>7.6</v>
      </c>
      <c r="AX195" s="263">
        <v>7.5</v>
      </c>
      <c r="AY195" s="263">
        <v>7.6</v>
      </c>
      <c r="AZ195" s="263">
        <v>7.6</v>
      </c>
      <c r="BA195" s="263">
        <v>7.3</v>
      </c>
      <c r="BB195" s="263">
        <v>7.3</v>
      </c>
      <c r="BC195" s="263">
        <v>7.3</v>
      </c>
      <c r="BD195" s="263">
        <v>7.3</v>
      </c>
      <c r="BE195" s="263">
        <v>7.3</v>
      </c>
      <c r="BF195" s="263">
        <v>7.3</v>
      </c>
      <c r="BG195" s="263">
        <v>7.3</v>
      </c>
      <c r="BH195" s="263">
        <v>7.3</v>
      </c>
      <c r="BI195" s="263">
        <v>7.3</v>
      </c>
      <c r="BJ195" s="263">
        <v>7.4</v>
      </c>
      <c r="BK195" s="263">
        <v>7.4</v>
      </c>
      <c r="BL195" s="263">
        <v>7.4</v>
      </c>
      <c r="BM195" s="263">
        <v>7.4</v>
      </c>
      <c r="BN195" s="263">
        <v>7.4</v>
      </c>
      <c r="BO195" s="263">
        <v>7.4</v>
      </c>
      <c r="BP195" s="263">
        <v>7.6</v>
      </c>
      <c r="BQ195" s="263">
        <v>7.6</v>
      </c>
      <c r="BR195" s="263">
        <v>7.6</v>
      </c>
      <c r="BS195" s="263">
        <v>7.6</v>
      </c>
      <c r="BT195" s="263">
        <v>7.7</v>
      </c>
      <c r="BU195" s="263">
        <v>7.7</v>
      </c>
      <c r="BV195" s="263">
        <v>7.7</v>
      </c>
      <c r="BW195" s="263">
        <v>7.7</v>
      </c>
      <c r="BX195" s="263">
        <v>7.7</v>
      </c>
      <c r="BY195" s="263">
        <v>7.7</v>
      </c>
      <c r="BZ195" s="263">
        <v>7.9</v>
      </c>
      <c r="CA195" s="263">
        <v>7.9</v>
      </c>
      <c r="CB195" s="263">
        <v>7.7</v>
      </c>
      <c r="CC195" s="263">
        <v>7.7</v>
      </c>
      <c r="CD195" s="263">
        <v>7.8</v>
      </c>
      <c r="CE195" s="263">
        <v>7.8</v>
      </c>
      <c r="CF195" s="263">
        <v>7.8</v>
      </c>
      <c r="CG195" s="263">
        <v>7.8</v>
      </c>
      <c r="CH195" s="263">
        <v>7.8</v>
      </c>
      <c r="CI195" s="263">
        <v>7.7</v>
      </c>
      <c r="CJ195" s="263">
        <v>7.7</v>
      </c>
      <c r="CK195" s="263">
        <v>7.7</v>
      </c>
      <c r="CL195" s="263" t="s">
        <v>7275</v>
      </c>
      <c r="CM195" s="263" t="s">
        <v>7275</v>
      </c>
      <c r="CN195" s="263" t="s">
        <v>7275</v>
      </c>
      <c r="CO195" s="263" t="s">
        <v>7275</v>
      </c>
      <c r="CP195" s="263" t="s">
        <v>7275</v>
      </c>
      <c r="CQ195" s="263" t="str">
        <f>_xlfn.IFNA(VLOOKUP(C195,'INFORM Severity - hidden'!$C$5:$G$300,5,FALSE),"-")</f>
        <v>-</v>
      </c>
    </row>
    <row r="196" spans="1:95">
      <c r="C196" t="s">
        <v>7408</v>
      </c>
      <c r="D196" s="263" t="str">
        <f t="shared" si="3"/>
        <v>-</v>
      </c>
      <c r="E196" s="263" t="s">
        <v>7275</v>
      </c>
      <c r="F196" s="263" t="s">
        <v>7275</v>
      </c>
      <c r="G196" s="263" t="s">
        <v>7275</v>
      </c>
      <c r="H196" s="263" t="s">
        <v>7275</v>
      </c>
      <c r="I196" s="263" t="s">
        <v>7275</v>
      </c>
      <c r="J196" s="263" t="s">
        <v>7275</v>
      </c>
      <c r="K196" s="263" t="s">
        <v>7275</v>
      </c>
      <c r="L196" s="263" t="s">
        <v>7275</v>
      </c>
      <c r="M196" s="263" t="s">
        <v>7275</v>
      </c>
      <c r="N196" s="263" t="s">
        <v>7275</v>
      </c>
      <c r="O196" s="263" t="s">
        <v>7275</v>
      </c>
      <c r="P196" s="263" t="s">
        <v>7275</v>
      </c>
      <c r="Q196" s="263" t="s">
        <v>7275</v>
      </c>
      <c r="R196" s="263" t="s">
        <v>7275</v>
      </c>
      <c r="S196" s="263" t="s">
        <v>7275</v>
      </c>
      <c r="T196" s="263" t="s">
        <v>7275</v>
      </c>
      <c r="U196" s="263" t="s">
        <v>7275</v>
      </c>
      <c r="V196" s="263" t="s">
        <v>7275</v>
      </c>
      <c r="W196" s="263" t="s">
        <v>7275</v>
      </c>
      <c r="X196" s="263" t="s">
        <v>7275</v>
      </c>
      <c r="Y196" s="263" t="s">
        <v>7275</v>
      </c>
      <c r="Z196" s="263" t="s">
        <v>7275</v>
      </c>
      <c r="AA196" s="263" t="s">
        <v>7275</v>
      </c>
      <c r="AB196" s="263" t="s">
        <v>7275</v>
      </c>
      <c r="AC196" s="263" t="s">
        <v>7275</v>
      </c>
      <c r="AD196" s="263" t="s">
        <v>7275</v>
      </c>
      <c r="AE196" s="263" t="s">
        <v>7275</v>
      </c>
      <c r="AF196" s="263" t="s">
        <v>7275</v>
      </c>
      <c r="AG196" s="263" t="s">
        <v>7275</v>
      </c>
      <c r="AH196" s="263">
        <v>4.0999999999999996</v>
      </c>
      <c r="AI196" s="263">
        <v>6.6</v>
      </c>
      <c r="AJ196" s="263">
        <v>6.6</v>
      </c>
      <c r="AK196" s="263">
        <v>6.6</v>
      </c>
      <c r="AL196" s="263">
        <v>6.7</v>
      </c>
      <c r="AM196" s="263">
        <v>6.7</v>
      </c>
      <c r="AN196" s="263">
        <v>6.9</v>
      </c>
      <c r="AO196" s="263">
        <v>8</v>
      </c>
      <c r="AP196" s="263">
        <v>8</v>
      </c>
      <c r="AQ196" s="263">
        <v>8.1</v>
      </c>
      <c r="AR196" s="263">
        <v>8.1</v>
      </c>
      <c r="AS196" s="263">
        <v>8.9</v>
      </c>
      <c r="AT196" s="263">
        <v>8.9</v>
      </c>
      <c r="AU196" s="263">
        <v>8.9</v>
      </c>
      <c r="AV196" s="263">
        <v>8.9</v>
      </c>
      <c r="AW196" s="263">
        <v>8.9</v>
      </c>
      <c r="AX196" s="263">
        <v>9</v>
      </c>
      <c r="AY196" s="263">
        <v>9</v>
      </c>
      <c r="AZ196" s="263">
        <v>9</v>
      </c>
      <c r="BA196" s="263">
        <v>8.6</v>
      </c>
      <c r="BB196" s="263">
        <v>8.6</v>
      </c>
      <c r="BC196" s="263">
        <v>8.6</v>
      </c>
      <c r="BD196" s="263">
        <v>8.6</v>
      </c>
      <c r="BE196" s="263">
        <v>8.6</v>
      </c>
      <c r="BF196" s="263">
        <v>8.6</v>
      </c>
      <c r="BG196" s="263">
        <v>8.6</v>
      </c>
      <c r="BH196" s="263">
        <v>8.6</v>
      </c>
      <c r="BI196" s="263">
        <v>8.6</v>
      </c>
      <c r="BJ196" s="263">
        <v>8.6</v>
      </c>
      <c r="BK196" s="263">
        <v>8.6</v>
      </c>
      <c r="BL196" s="263">
        <v>8.6</v>
      </c>
      <c r="BM196" s="263">
        <v>8.8000000000000007</v>
      </c>
      <c r="BN196" s="263">
        <v>8.8000000000000007</v>
      </c>
      <c r="BO196" s="263">
        <v>8.8000000000000007</v>
      </c>
      <c r="BP196" s="263">
        <v>9.1999999999999993</v>
      </c>
      <c r="BQ196" s="263">
        <v>9.1999999999999993</v>
      </c>
      <c r="BR196" s="263">
        <v>9</v>
      </c>
      <c r="BS196" s="263">
        <v>9</v>
      </c>
      <c r="BT196" s="263">
        <v>9.1</v>
      </c>
      <c r="BU196" s="263">
        <v>9.1</v>
      </c>
      <c r="BV196" s="263">
        <v>9.1</v>
      </c>
      <c r="BW196" s="263">
        <v>9.1999999999999993</v>
      </c>
      <c r="BX196" s="263">
        <v>9.1999999999999993</v>
      </c>
      <c r="BY196" s="263">
        <v>9.1999999999999993</v>
      </c>
      <c r="BZ196" s="263">
        <v>9.1999999999999993</v>
      </c>
      <c r="CA196" s="263">
        <v>9.1999999999999993</v>
      </c>
      <c r="CB196" s="263">
        <v>9</v>
      </c>
      <c r="CC196" s="263">
        <v>9</v>
      </c>
      <c r="CD196" s="263">
        <v>9.1</v>
      </c>
      <c r="CE196" s="263">
        <v>9.1</v>
      </c>
      <c r="CF196" s="263">
        <v>9.1</v>
      </c>
      <c r="CG196" s="263">
        <v>9.1</v>
      </c>
      <c r="CH196" s="263">
        <v>9.1</v>
      </c>
      <c r="CI196" s="263">
        <v>9</v>
      </c>
      <c r="CJ196" s="263">
        <v>9</v>
      </c>
      <c r="CK196" s="263">
        <v>9</v>
      </c>
      <c r="CL196" s="263" t="s">
        <v>7275</v>
      </c>
      <c r="CM196" s="263" t="s">
        <v>7275</v>
      </c>
      <c r="CN196" s="263" t="s">
        <v>7275</v>
      </c>
      <c r="CO196" s="263" t="s">
        <v>7275</v>
      </c>
      <c r="CP196" s="263" t="s">
        <v>7275</v>
      </c>
      <c r="CQ196" s="263" t="str">
        <f>_xlfn.IFNA(VLOOKUP(C196,'INFORM Severity - hidden'!$C$5:$G$300,5,FALSE),"-")</f>
        <v>-</v>
      </c>
    </row>
    <row r="197" spans="1:95">
      <c r="C197" t="s">
        <v>7409</v>
      </c>
      <c r="D197" s="263" t="str">
        <f t="shared" si="3"/>
        <v>-</v>
      </c>
      <c r="E197" s="263" t="s">
        <v>7275</v>
      </c>
      <c r="F197" s="263" t="s">
        <v>7275</v>
      </c>
      <c r="G197" s="263" t="s">
        <v>7275</v>
      </c>
      <c r="H197" s="263" t="s">
        <v>7275</v>
      </c>
      <c r="I197" s="263" t="s">
        <v>7275</v>
      </c>
      <c r="J197" s="263" t="s">
        <v>7275</v>
      </c>
      <c r="K197" s="263" t="s">
        <v>7275</v>
      </c>
      <c r="L197" s="263" t="s">
        <v>7275</v>
      </c>
      <c r="M197" s="263" t="s">
        <v>7275</v>
      </c>
      <c r="N197" s="263" t="s">
        <v>7275</v>
      </c>
      <c r="O197" s="263" t="s">
        <v>7275</v>
      </c>
      <c r="P197" s="263" t="s">
        <v>7275</v>
      </c>
      <c r="Q197" s="263" t="s">
        <v>7275</v>
      </c>
      <c r="R197" s="263" t="s">
        <v>7275</v>
      </c>
      <c r="S197" s="263" t="s">
        <v>7275</v>
      </c>
      <c r="T197" s="263" t="s">
        <v>7275</v>
      </c>
      <c r="U197" s="263" t="s">
        <v>7275</v>
      </c>
      <c r="V197" s="263" t="s">
        <v>7275</v>
      </c>
      <c r="W197" s="263" t="s">
        <v>7275</v>
      </c>
      <c r="X197" s="263" t="s">
        <v>7275</v>
      </c>
      <c r="Y197" s="263" t="s">
        <v>7275</v>
      </c>
      <c r="Z197" s="263" t="s">
        <v>7275</v>
      </c>
      <c r="AA197" s="263" t="s">
        <v>7275</v>
      </c>
      <c r="AB197" s="263" t="s">
        <v>7275</v>
      </c>
      <c r="AC197" s="263" t="s">
        <v>7275</v>
      </c>
      <c r="AD197" s="263" t="s">
        <v>7275</v>
      </c>
      <c r="AE197" s="263" t="s">
        <v>7275</v>
      </c>
      <c r="AF197" s="263" t="s">
        <v>7275</v>
      </c>
      <c r="AG197" s="263" t="s">
        <v>7275</v>
      </c>
      <c r="AH197" s="263" t="s">
        <v>7275</v>
      </c>
      <c r="AI197" s="263" t="s">
        <v>7275</v>
      </c>
      <c r="AJ197" s="263" t="s">
        <v>7275</v>
      </c>
      <c r="AK197" s="263" t="s">
        <v>7275</v>
      </c>
      <c r="AL197" s="263" t="s">
        <v>7275</v>
      </c>
      <c r="AM197" s="263" t="s">
        <v>7275</v>
      </c>
      <c r="AN197" s="263" t="s">
        <v>7275</v>
      </c>
      <c r="AO197" s="263" t="s">
        <v>7275</v>
      </c>
      <c r="AP197" s="263" t="s">
        <v>7275</v>
      </c>
      <c r="AQ197" s="263" t="s">
        <v>7275</v>
      </c>
      <c r="AR197" s="263" t="s">
        <v>7275</v>
      </c>
      <c r="AS197" s="263" t="s">
        <v>7275</v>
      </c>
      <c r="AT197" s="263" t="s">
        <v>7275</v>
      </c>
      <c r="AU197" s="263" t="s">
        <v>7275</v>
      </c>
      <c r="AV197" s="263" t="s">
        <v>7275</v>
      </c>
      <c r="AW197" s="263" t="s">
        <v>7275</v>
      </c>
      <c r="AX197" s="263" t="s">
        <v>7275</v>
      </c>
      <c r="AY197" s="263" t="s">
        <v>7275</v>
      </c>
      <c r="AZ197" s="263" t="s">
        <v>7275</v>
      </c>
      <c r="BA197" s="263" t="s">
        <v>7275</v>
      </c>
      <c r="BB197" s="263" t="s">
        <v>7275</v>
      </c>
      <c r="BC197" s="263" t="s">
        <v>7275</v>
      </c>
      <c r="BD197" s="263" t="s">
        <v>7275</v>
      </c>
      <c r="BE197" s="263">
        <v>6.3</v>
      </c>
      <c r="BF197" s="263">
        <v>6.4</v>
      </c>
      <c r="BG197" s="263">
        <v>6.3</v>
      </c>
      <c r="BH197" s="263">
        <v>6.3</v>
      </c>
      <c r="BI197" s="263">
        <v>6.3</v>
      </c>
      <c r="BJ197" s="263">
        <v>6.3</v>
      </c>
      <c r="BK197" s="263">
        <v>6.4</v>
      </c>
      <c r="BL197" s="263">
        <v>6.4</v>
      </c>
      <c r="BM197" s="263" t="s">
        <v>7275</v>
      </c>
      <c r="BN197" s="263" t="s">
        <v>7275</v>
      </c>
      <c r="BO197" s="263" t="s">
        <v>7275</v>
      </c>
      <c r="BP197" s="263" t="s">
        <v>7275</v>
      </c>
      <c r="BQ197" s="263" t="s">
        <v>7275</v>
      </c>
      <c r="BR197" s="263" t="s">
        <v>7275</v>
      </c>
      <c r="BS197" s="263" t="s">
        <v>7275</v>
      </c>
      <c r="BT197" s="263" t="s">
        <v>7275</v>
      </c>
      <c r="BU197" s="263" t="s">
        <v>7275</v>
      </c>
      <c r="BV197" s="263" t="s">
        <v>7275</v>
      </c>
      <c r="BW197" s="263" t="s">
        <v>7275</v>
      </c>
      <c r="BX197" s="263" t="s">
        <v>7275</v>
      </c>
      <c r="BY197" s="263" t="s">
        <v>7275</v>
      </c>
      <c r="BZ197" s="263" t="s">
        <v>7275</v>
      </c>
      <c r="CA197" s="263" t="s">
        <v>7275</v>
      </c>
      <c r="CB197" s="263" t="s">
        <v>7275</v>
      </c>
      <c r="CC197" s="263" t="s">
        <v>7275</v>
      </c>
      <c r="CD197" s="263" t="s">
        <v>7275</v>
      </c>
      <c r="CE197" s="263" t="s">
        <v>7275</v>
      </c>
      <c r="CF197" s="263" t="s">
        <v>7275</v>
      </c>
      <c r="CG197" s="263" t="s">
        <v>7275</v>
      </c>
      <c r="CH197" s="263" t="s">
        <v>7275</v>
      </c>
      <c r="CI197" s="263" t="s">
        <v>7275</v>
      </c>
      <c r="CJ197" s="263" t="s">
        <v>7275</v>
      </c>
      <c r="CK197" s="263" t="s">
        <v>7275</v>
      </c>
      <c r="CL197" s="263" t="s">
        <v>7275</v>
      </c>
      <c r="CM197" s="263" t="s">
        <v>7275</v>
      </c>
      <c r="CN197" s="263" t="s">
        <v>7275</v>
      </c>
      <c r="CO197" s="263" t="s">
        <v>7275</v>
      </c>
      <c r="CP197" s="263" t="s">
        <v>7275</v>
      </c>
      <c r="CQ197" s="263" t="str">
        <f>_xlfn.IFNA(VLOOKUP(C197,'INFORM Severity - hidden'!$C$5:$G$300,5,FALSE),"-")</f>
        <v>-</v>
      </c>
    </row>
    <row r="198" spans="1:95">
      <c r="C198" t="s">
        <v>7410</v>
      </c>
      <c r="D198" s="263" t="str">
        <f t="shared" si="3"/>
        <v>-</v>
      </c>
      <c r="E198" s="263" t="s">
        <v>7275</v>
      </c>
      <c r="F198" s="263" t="s">
        <v>7275</v>
      </c>
      <c r="G198" s="263" t="s">
        <v>7275</v>
      </c>
      <c r="H198" s="263" t="s">
        <v>7275</v>
      </c>
      <c r="I198" s="263" t="s">
        <v>7275</v>
      </c>
      <c r="J198" s="263" t="s">
        <v>7275</v>
      </c>
      <c r="K198" s="263" t="s">
        <v>7275</v>
      </c>
      <c r="L198" s="263" t="s">
        <v>7275</v>
      </c>
      <c r="M198" s="263" t="s">
        <v>7275</v>
      </c>
      <c r="N198" s="263" t="s">
        <v>7275</v>
      </c>
      <c r="O198" s="263" t="s">
        <v>7275</v>
      </c>
      <c r="P198" s="263" t="s">
        <v>7275</v>
      </c>
      <c r="Q198" s="263" t="s">
        <v>7275</v>
      </c>
      <c r="R198" s="263" t="s">
        <v>7275</v>
      </c>
      <c r="S198" s="263" t="s">
        <v>7275</v>
      </c>
      <c r="T198" s="263" t="s">
        <v>7275</v>
      </c>
      <c r="U198" s="263" t="s">
        <v>7275</v>
      </c>
      <c r="V198" s="263" t="s">
        <v>7275</v>
      </c>
      <c r="W198" s="263" t="s">
        <v>7275</v>
      </c>
      <c r="X198" s="263" t="s">
        <v>7275</v>
      </c>
      <c r="Y198" s="263" t="s">
        <v>7275</v>
      </c>
      <c r="Z198" s="263" t="s">
        <v>7275</v>
      </c>
      <c r="AA198" s="263" t="s">
        <v>7275</v>
      </c>
      <c r="AB198" s="263" t="s">
        <v>7275</v>
      </c>
      <c r="AC198" s="263" t="s">
        <v>7275</v>
      </c>
      <c r="AD198" s="263" t="s">
        <v>7275</v>
      </c>
      <c r="AE198" s="263" t="s">
        <v>7275</v>
      </c>
      <c r="AF198" s="263" t="s">
        <v>7275</v>
      </c>
      <c r="AG198" s="263" t="s">
        <v>7275</v>
      </c>
      <c r="AH198" s="263" t="s">
        <v>7275</v>
      </c>
      <c r="AI198" s="263" t="s">
        <v>7275</v>
      </c>
      <c r="AJ198" s="263" t="s">
        <v>7275</v>
      </c>
      <c r="AK198" s="263" t="s">
        <v>7275</v>
      </c>
      <c r="AL198" s="263" t="s">
        <v>7275</v>
      </c>
      <c r="AM198" s="263" t="s">
        <v>7275</v>
      </c>
      <c r="AN198" s="263" t="s">
        <v>7275</v>
      </c>
      <c r="AO198" s="263" t="s">
        <v>7275</v>
      </c>
      <c r="AP198" s="263" t="s">
        <v>7275</v>
      </c>
      <c r="AQ198" s="263" t="s">
        <v>7275</v>
      </c>
      <c r="AR198" s="263" t="s">
        <v>7275</v>
      </c>
      <c r="AS198" s="263" t="s">
        <v>7275</v>
      </c>
      <c r="AT198" s="263" t="s">
        <v>7275</v>
      </c>
      <c r="AU198" s="263" t="s">
        <v>7275</v>
      </c>
      <c r="AV198" s="263" t="s">
        <v>7275</v>
      </c>
      <c r="AW198" s="263" t="s">
        <v>7275</v>
      </c>
      <c r="AX198" s="263" t="s">
        <v>7275</v>
      </c>
      <c r="AY198" s="263" t="s">
        <v>7275</v>
      </c>
      <c r="AZ198" s="263" t="s">
        <v>7275</v>
      </c>
      <c r="BA198" s="263" t="s">
        <v>7275</v>
      </c>
      <c r="BB198" s="263" t="s">
        <v>7275</v>
      </c>
      <c r="BC198" s="263" t="s">
        <v>7275</v>
      </c>
      <c r="BD198" s="263" t="s">
        <v>7275</v>
      </c>
      <c r="BE198" s="263" t="s">
        <v>7275</v>
      </c>
      <c r="BF198" s="263" t="s">
        <v>7275</v>
      </c>
      <c r="BG198" s="263" t="s">
        <v>7275</v>
      </c>
      <c r="BH198" s="263" t="s">
        <v>7275</v>
      </c>
      <c r="BI198" s="263" t="s">
        <v>7275</v>
      </c>
      <c r="BJ198" s="263" t="s">
        <v>7275</v>
      </c>
      <c r="BK198" s="263" t="s">
        <v>7275</v>
      </c>
      <c r="BL198" s="263" t="s">
        <v>7275</v>
      </c>
      <c r="BM198" s="263" t="s">
        <v>7275</v>
      </c>
      <c r="BN198" s="263" t="s">
        <v>7275</v>
      </c>
      <c r="BO198" s="263" t="s">
        <v>7275</v>
      </c>
      <c r="BP198" s="263" t="s">
        <v>7275</v>
      </c>
      <c r="BQ198" s="263" t="s">
        <v>7275</v>
      </c>
      <c r="BR198" s="263" t="s">
        <v>7275</v>
      </c>
      <c r="BS198" s="263" t="s">
        <v>7275</v>
      </c>
      <c r="BT198" s="263">
        <v>5.0999999999999996</v>
      </c>
      <c r="BU198" s="263">
        <v>6.1</v>
      </c>
      <c r="BV198" s="263">
        <v>6.1</v>
      </c>
      <c r="BW198" s="263">
        <v>6.1</v>
      </c>
      <c r="BX198" s="263">
        <v>6.1</v>
      </c>
      <c r="BY198" s="263" t="s">
        <v>7275</v>
      </c>
      <c r="BZ198" s="263" t="s">
        <v>7275</v>
      </c>
      <c r="CA198" s="263" t="s">
        <v>7275</v>
      </c>
      <c r="CB198" s="263" t="s">
        <v>7275</v>
      </c>
      <c r="CC198" s="263" t="s">
        <v>7275</v>
      </c>
      <c r="CD198" s="263" t="s">
        <v>7275</v>
      </c>
      <c r="CE198" s="263" t="s">
        <v>7275</v>
      </c>
      <c r="CF198" s="263" t="s">
        <v>7275</v>
      </c>
      <c r="CG198" s="263" t="s">
        <v>7275</v>
      </c>
      <c r="CH198" s="263" t="s">
        <v>7275</v>
      </c>
      <c r="CI198" s="263" t="s">
        <v>7275</v>
      </c>
      <c r="CJ198" s="263" t="s">
        <v>7275</v>
      </c>
      <c r="CK198" s="263" t="s">
        <v>7275</v>
      </c>
      <c r="CL198" s="263" t="s">
        <v>7275</v>
      </c>
      <c r="CM198" s="263" t="s">
        <v>7275</v>
      </c>
      <c r="CN198" s="263" t="s">
        <v>7275</v>
      </c>
      <c r="CO198" s="263" t="s">
        <v>7275</v>
      </c>
      <c r="CP198" s="263" t="s">
        <v>7275</v>
      </c>
      <c r="CQ198" s="263" t="str">
        <f>_xlfn.IFNA(VLOOKUP(C198,'INFORM Severity - hidden'!$C$5:$G$300,5,FALSE),"-")</f>
        <v>-</v>
      </c>
    </row>
    <row r="199" spans="1:95">
      <c r="C199" t="s">
        <v>7411</v>
      </c>
      <c r="D199" s="263" t="str">
        <f t="shared" si="3"/>
        <v>-</v>
      </c>
      <c r="E199" s="263" t="s">
        <v>7275</v>
      </c>
      <c r="F199" s="263" t="s">
        <v>7275</v>
      </c>
      <c r="G199" s="263" t="s">
        <v>7275</v>
      </c>
      <c r="H199" s="263" t="s">
        <v>7275</v>
      </c>
      <c r="I199" s="263" t="s">
        <v>7275</v>
      </c>
      <c r="J199" s="263" t="s">
        <v>7275</v>
      </c>
      <c r="K199" s="263" t="s">
        <v>7275</v>
      </c>
      <c r="L199" s="263" t="s">
        <v>7275</v>
      </c>
      <c r="M199" s="263" t="s">
        <v>7275</v>
      </c>
      <c r="N199" s="263" t="s">
        <v>7275</v>
      </c>
      <c r="O199" s="263" t="s">
        <v>7275</v>
      </c>
      <c r="P199" s="263" t="s">
        <v>7275</v>
      </c>
      <c r="Q199" s="263" t="s">
        <v>7275</v>
      </c>
      <c r="R199" s="263" t="s">
        <v>7275</v>
      </c>
      <c r="S199" s="263" t="s">
        <v>7275</v>
      </c>
      <c r="T199" s="263" t="s">
        <v>7275</v>
      </c>
      <c r="U199" s="263" t="s">
        <v>7275</v>
      </c>
      <c r="V199" s="263" t="s">
        <v>7275</v>
      </c>
      <c r="W199" s="263" t="s">
        <v>7275</v>
      </c>
      <c r="X199" s="263" t="s">
        <v>7275</v>
      </c>
      <c r="Y199" s="263" t="s">
        <v>7275</v>
      </c>
      <c r="Z199" s="263" t="s">
        <v>7275</v>
      </c>
      <c r="AA199" s="263" t="s">
        <v>7275</v>
      </c>
      <c r="AB199" s="263" t="s">
        <v>7275</v>
      </c>
      <c r="AC199" s="263" t="s">
        <v>7275</v>
      </c>
      <c r="AD199" s="263" t="s">
        <v>7275</v>
      </c>
      <c r="AE199" s="263" t="s">
        <v>7275</v>
      </c>
      <c r="AF199" s="263" t="s">
        <v>7275</v>
      </c>
      <c r="AG199" s="263" t="s">
        <v>7275</v>
      </c>
      <c r="AH199" s="263" t="s">
        <v>7275</v>
      </c>
      <c r="AI199" s="263" t="s">
        <v>7275</v>
      </c>
      <c r="AJ199" s="263" t="s">
        <v>7275</v>
      </c>
      <c r="AK199" s="263" t="s">
        <v>7275</v>
      </c>
      <c r="AL199" s="263" t="s">
        <v>7275</v>
      </c>
      <c r="AM199" s="263" t="s">
        <v>7275</v>
      </c>
      <c r="AN199" s="263" t="s">
        <v>7275</v>
      </c>
      <c r="AO199" s="263" t="s">
        <v>7275</v>
      </c>
      <c r="AP199" s="263" t="s">
        <v>7275</v>
      </c>
      <c r="AQ199" s="263" t="s">
        <v>7275</v>
      </c>
      <c r="AR199" s="263" t="s">
        <v>7275</v>
      </c>
      <c r="AS199" s="263" t="s">
        <v>7275</v>
      </c>
      <c r="AT199" s="263" t="s">
        <v>7275</v>
      </c>
      <c r="AU199" s="263" t="s">
        <v>7275</v>
      </c>
      <c r="AV199" s="263" t="s">
        <v>7275</v>
      </c>
      <c r="AW199" s="263" t="s">
        <v>7275</v>
      </c>
      <c r="AX199" s="263" t="s">
        <v>7275</v>
      </c>
      <c r="AY199" s="263" t="s">
        <v>7275</v>
      </c>
      <c r="AZ199" s="263" t="s">
        <v>7275</v>
      </c>
      <c r="BA199" s="263" t="s">
        <v>7275</v>
      </c>
      <c r="BB199" s="263" t="s">
        <v>7275</v>
      </c>
      <c r="BC199" s="263" t="s">
        <v>7275</v>
      </c>
      <c r="BD199" s="263" t="s">
        <v>7275</v>
      </c>
      <c r="BE199" s="263" t="s">
        <v>7275</v>
      </c>
      <c r="BF199" s="263" t="s">
        <v>7275</v>
      </c>
      <c r="BG199" s="263" t="s">
        <v>7275</v>
      </c>
      <c r="BH199" s="263" t="s">
        <v>7275</v>
      </c>
      <c r="BI199" s="263" t="s">
        <v>7275</v>
      </c>
      <c r="BJ199" s="263" t="s">
        <v>7275</v>
      </c>
      <c r="BK199" s="263" t="s">
        <v>7275</v>
      </c>
      <c r="BL199" s="263" t="s">
        <v>7275</v>
      </c>
      <c r="BM199" s="263" t="s">
        <v>7275</v>
      </c>
      <c r="BN199" s="263" t="s">
        <v>7275</v>
      </c>
      <c r="BO199" s="263" t="s">
        <v>7275</v>
      </c>
      <c r="BP199" s="263" t="s">
        <v>7275</v>
      </c>
      <c r="BQ199" s="263" t="s">
        <v>7275</v>
      </c>
      <c r="BR199" s="263" t="s">
        <v>7275</v>
      </c>
      <c r="BS199" s="263" t="s">
        <v>7275</v>
      </c>
      <c r="BT199" s="263" t="s">
        <v>7275</v>
      </c>
      <c r="BU199" s="263" t="s">
        <v>7275</v>
      </c>
      <c r="BV199" s="263" t="s">
        <v>7275</v>
      </c>
      <c r="BW199" s="263" t="s">
        <v>7275</v>
      </c>
      <c r="BX199" s="263" t="s">
        <v>7275</v>
      </c>
      <c r="BY199" s="263" t="s">
        <v>7275</v>
      </c>
      <c r="BZ199" s="263" t="s">
        <v>7275</v>
      </c>
      <c r="CA199" s="263" t="s">
        <v>7275</v>
      </c>
      <c r="CB199" s="263">
        <v>8.3000000000000007</v>
      </c>
      <c r="CC199" s="263">
        <v>8.3000000000000007</v>
      </c>
      <c r="CD199" s="263">
        <v>8.4</v>
      </c>
      <c r="CE199" s="263">
        <v>8.4</v>
      </c>
      <c r="CF199" s="263">
        <v>8.4</v>
      </c>
      <c r="CG199" s="263">
        <v>8.4</v>
      </c>
      <c r="CH199" s="263">
        <v>8.4</v>
      </c>
      <c r="CI199" s="263">
        <v>8.4</v>
      </c>
      <c r="CJ199" s="263">
        <v>8.4</v>
      </c>
      <c r="CK199" s="263">
        <v>8.4</v>
      </c>
      <c r="CL199" s="263" t="s">
        <v>7275</v>
      </c>
      <c r="CM199" s="263" t="s">
        <v>7275</v>
      </c>
      <c r="CN199" s="263" t="s">
        <v>7275</v>
      </c>
      <c r="CO199" s="263" t="s">
        <v>7275</v>
      </c>
      <c r="CP199" s="263" t="s">
        <v>7275</v>
      </c>
      <c r="CQ199" s="263" t="str">
        <f>_xlfn.IFNA(VLOOKUP(C199,'INFORM Severity - hidden'!$C$5:$G$300,5,FALSE),"-")</f>
        <v>-</v>
      </c>
    </row>
    <row r="200" spans="1:95">
      <c r="A200" t="s">
        <v>651</v>
      </c>
      <c r="B200" t="s">
        <v>649</v>
      </c>
      <c r="C200" t="s">
        <v>650</v>
      </c>
      <c r="D200" s="263" t="str">
        <f t="shared" si="3"/>
        <v>Increasing</v>
      </c>
      <c r="E200" s="263" t="s">
        <v>7275</v>
      </c>
      <c r="F200" s="263" t="s">
        <v>7275</v>
      </c>
      <c r="G200" s="263" t="s">
        <v>7275</v>
      </c>
      <c r="H200" s="263" t="s">
        <v>7275</v>
      </c>
      <c r="I200" s="263" t="s">
        <v>7275</v>
      </c>
      <c r="J200" s="263" t="s">
        <v>7275</v>
      </c>
      <c r="K200" s="263" t="s">
        <v>7275</v>
      </c>
      <c r="L200" s="263" t="s">
        <v>7275</v>
      </c>
      <c r="M200" s="263" t="s">
        <v>7275</v>
      </c>
      <c r="N200" s="263" t="s">
        <v>7275</v>
      </c>
      <c r="O200" s="263" t="s">
        <v>7275</v>
      </c>
      <c r="P200" s="263" t="s">
        <v>7275</v>
      </c>
      <c r="Q200" s="263" t="s">
        <v>7275</v>
      </c>
      <c r="R200" s="263" t="s">
        <v>7275</v>
      </c>
      <c r="S200" s="263" t="s">
        <v>7275</v>
      </c>
      <c r="T200" s="263" t="s">
        <v>7275</v>
      </c>
      <c r="U200" s="263" t="s">
        <v>7275</v>
      </c>
      <c r="V200" s="263" t="s">
        <v>7275</v>
      </c>
      <c r="W200" s="263" t="s">
        <v>7275</v>
      </c>
      <c r="X200" s="263" t="s">
        <v>7275</v>
      </c>
      <c r="Y200" s="263" t="s">
        <v>7275</v>
      </c>
      <c r="Z200" s="263" t="s">
        <v>7275</v>
      </c>
      <c r="AA200" s="263" t="s">
        <v>7275</v>
      </c>
      <c r="AB200" s="263" t="s">
        <v>7275</v>
      </c>
      <c r="AC200" s="263" t="s">
        <v>7275</v>
      </c>
      <c r="AD200" s="263" t="s">
        <v>7275</v>
      </c>
      <c r="AE200" s="263" t="s">
        <v>7275</v>
      </c>
      <c r="AF200" s="263" t="s">
        <v>7275</v>
      </c>
      <c r="AG200" s="263" t="s">
        <v>7275</v>
      </c>
      <c r="AH200" s="263" t="s">
        <v>7275</v>
      </c>
      <c r="AI200" s="263" t="s">
        <v>7275</v>
      </c>
      <c r="AJ200" s="263" t="s">
        <v>7275</v>
      </c>
      <c r="AK200" s="263" t="s">
        <v>7275</v>
      </c>
      <c r="AL200" s="263" t="s">
        <v>7275</v>
      </c>
      <c r="AM200" s="263" t="s">
        <v>7275</v>
      </c>
      <c r="AN200" s="263" t="s">
        <v>7275</v>
      </c>
      <c r="AO200" s="263" t="s">
        <v>7275</v>
      </c>
      <c r="AP200" s="263" t="s">
        <v>7275</v>
      </c>
      <c r="AQ200" s="263" t="s">
        <v>7275</v>
      </c>
      <c r="AR200" s="263" t="s">
        <v>7275</v>
      </c>
      <c r="AS200" s="263" t="s">
        <v>7275</v>
      </c>
      <c r="AT200" s="263" t="s">
        <v>7275</v>
      </c>
      <c r="AU200" s="263" t="s">
        <v>7275</v>
      </c>
      <c r="AV200" s="263" t="s">
        <v>7275</v>
      </c>
      <c r="AW200" s="263" t="s">
        <v>7275</v>
      </c>
      <c r="AX200" s="263" t="s">
        <v>7275</v>
      </c>
      <c r="AY200" s="263" t="s">
        <v>7275</v>
      </c>
      <c r="AZ200" s="263" t="s">
        <v>7275</v>
      </c>
      <c r="BA200" s="263" t="s">
        <v>7275</v>
      </c>
      <c r="BB200" s="263" t="s">
        <v>7275</v>
      </c>
      <c r="BC200" s="263" t="s">
        <v>7275</v>
      </c>
      <c r="BD200" s="263" t="s">
        <v>7275</v>
      </c>
      <c r="BE200" s="263" t="s">
        <v>7275</v>
      </c>
      <c r="BF200" s="263" t="s">
        <v>7275</v>
      </c>
      <c r="BG200" s="263" t="s">
        <v>7275</v>
      </c>
      <c r="BH200" s="263" t="s">
        <v>7275</v>
      </c>
      <c r="BI200" s="263" t="s">
        <v>7275</v>
      </c>
      <c r="BJ200" s="263" t="s">
        <v>7275</v>
      </c>
      <c r="BK200" s="263" t="s">
        <v>7275</v>
      </c>
      <c r="BL200" s="263" t="s">
        <v>7275</v>
      </c>
      <c r="BM200" s="263" t="s">
        <v>7275</v>
      </c>
      <c r="BN200" s="263" t="s">
        <v>7275</v>
      </c>
      <c r="BO200" s="263" t="s">
        <v>7275</v>
      </c>
      <c r="BP200" s="263" t="s">
        <v>7275</v>
      </c>
      <c r="BQ200" s="263" t="s">
        <v>7275</v>
      </c>
      <c r="BR200" s="263" t="s">
        <v>7275</v>
      </c>
      <c r="BS200" s="263" t="s">
        <v>7275</v>
      </c>
      <c r="BT200" s="263" t="s">
        <v>7275</v>
      </c>
      <c r="BU200" s="263" t="s">
        <v>7275</v>
      </c>
      <c r="BV200" s="263" t="s">
        <v>7275</v>
      </c>
      <c r="BW200" s="263" t="s">
        <v>7275</v>
      </c>
      <c r="BX200" s="263" t="s">
        <v>7275</v>
      </c>
      <c r="BY200" s="263" t="s">
        <v>7275</v>
      </c>
      <c r="BZ200" s="263" t="s">
        <v>7275</v>
      </c>
      <c r="CA200" s="263" t="s">
        <v>7275</v>
      </c>
      <c r="CB200" s="263" t="s">
        <v>7275</v>
      </c>
      <c r="CC200" s="263" t="s">
        <v>7275</v>
      </c>
      <c r="CD200" s="263" t="s">
        <v>7275</v>
      </c>
      <c r="CE200" s="263" t="s">
        <v>7275</v>
      </c>
      <c r="CF200" s="263" t="s">
        <v>7275</v>
      </c>
      <c r="CG200" s="263" t="s">
        <v>7275</v>
      </c>
      <c r="CH200" s="263" t="s">
        <v>7275</v>
      </c>
      <c r="CI200" s="263" t="s">
        <v>7275</v>
      </c>
      <c r="CJ200" s="263" t="s">
        <v>7275</v>
      </c>
      <c r="CK200" s="263" t="s">
        <v>7275</v>
      </c>
      <c r="CL200" s="263">
        <v>8.9</v>
      </c>
      <c r="CM200" s="263">
        <v>8.9</v>
      </c>
      <c r="CN200" s="263">
        <v>8.9</v>
      </c>
      <c r="CO200" s="263">
        <v>8.9</v>
      </c>
      <c r="CP200" s="263">
        <v>9.5</v>
      </c>
      <c r="CQ200" s="263">
        <f>_xlfn.IFNA(VLOOKUP(C200,'INFORM Severity - hidden'!$C$5:$G$300,5,FALSE),"-")</f>
        <v>9.5</v>
      </c>
    </row>
    <row r="201" spans="1:95">
      <c r="C201" t="s">
        <v>7412</v>
      </c>
      <c r="D201" s="263" t="str">
        <f t="shared" si="3"/>
        <v>-</v>
      </c>
      <c r="E201" s="263" t="s">
        <v>7275</v>
      </c>
      <c r="F201" s="263" t="s">
        <v>7275</v>
      </c>
      <c r="G201" s="263" t="s">
        <v>7275</v>
      </c>
      <c r="H201" s="263" t="s">
        <v>7275</v>
      </c>
      <c r="I201" s="263" t="s">
        <v>7275</v>
      </c>
      <c r="J201" s="263" t="s">
        <v>7275</v>
      </c>
      <c r="K201" s="263" t="s">
        <v>7275</v>
      </c>
      <c r="L201" s="263" t="s">
        <v>7275</v>
      </c>
      <c r="M201" s="263" t="s">
        <v>7275</v>
      </c>
      <c r="N201" s="263" t="s">
        <v>7275</v>
      </c>
      <c r="O201" s="263" t="s">
        <v>7275</v>
      </c>
      <c r="P201" s="263" t="s">
        <v>7275</v>
      </c>
      <c r="Q201" s="263" t="s">
        <v>7275</v>
      </c>
      <c r="R201" s="263" t="s">
        <v>7275</v>
      </c>
      <c r="S201" s="263" t="s">
        <v>7275</v>
      </c>
      <c r="T201" s="263" t="s">
        <v>7275</v>
      </c>
      <c r="U201" s="263" t="s">
        <v>7275</v>
      </c>
      <c r="V201" s="263" t="s">
        <v>7275</v>
      </c>
      <c r="W201" s="263" t="s">
        <v>7275</v>
      </c>
      <c r="X201" s="263" t="s">
        <v>7275</v>
      </c>
      <c r="Y201" s="263" t="s">
        <v>7275</v>
      </c>
      <c r="Z201" s="263" t="s">
        <v>7275</v>
      </c>
      <c r="AA201" s="263" t="s">
        <v>7275</v>
      </c>
      <c r="AB201" s="263" t="s">
        <v>7275</v>
      </c>
      <c r="AC201" s="263" t="s">
        <v>7275</v>
      </c>
      <c r="AD201" s="263" t="s">
        <v>7275</v>
      </c>
      <c r="AE201" s="263" t="s">
        <v>7275</v>
      </c>
      <c r="AF201" s="263" t="s">
        <v>7275</v>
      </c>
      <c r="AG201" s="263" t="s">
        <v>7275</v>
      </c>
      <c r="AH201" s="263" t="s">
        <v>7275</v>
      </c>
      <c r="AI201" s="263" t="s">
        <v>7275</v>
      </c>
      <c r="AJ201" s="263" t="s">
        <v>7275</v>
      </c>
      <c r="AK201" s="263" t="s">
        <v>7275</v>
      </c>
      <c r="AL201" s="263" t="s">
        <v>7275</v>
      </c>
      <c r="AM201" s="263" t="s">
        <v>7275</v>
      </c>
      <c r="AN201" s="263" t="s">
        <v>7275</v>
      </c>
      <c r="AO201" s="263" t="s">
        <v>7275</v>
      </c>
      <c r="AP201" s="263" t="s">
        <v>7275</v>
      </c>
      <c r="AQ201" s="263" t="s">
        <v>7275</v>
      </c>
      <c r="AR201" s="263" t="s">
        <v>7275</v>
      </c>
      <c r="AS201" s="263" t="s">
        <v>7275</v>
      </c>
      <c r="AT201" s="263" t="s">
        <v>7275</v>
      </c>
      <c r="AU201" s="263" t="s">
        <v>7275</v>
      </c>
      <c r="AV201" s="263" t="s">
        <v>7275</v>
      </c>
      <c r="AW201" s="263" t="s">
        <v>7275</v>
      </c>
      <c r="AX201" s="263" t="s">
        <v>7275</v>
      </c>
      <c r="AY201" s="263" t="s">
        <v>7275</v>
      </c>
      <c r="AZ201" s="263" t="s">
        <v>7275</v>
      </c>
      <c r="BA201" s="263" t="s">
        <v>7275</v>
      </c>
      <c r="BB201" s="263" t="s">
        <v>7275</v>
      </c>
      <c r="BC201" s="263" t="s">
        <v>7275</v>
      </c>
      <c r="BD201" s="263" t="s">
        <v>7275</v>
      </c>
      <c r="BE201" s="263" t="s">
        <v>7275</v>
      </c>
      <c r="BF201" s="263" t="s">
        <v>7275</v>
      </c>
      <c r="BG201" s="263">
        <v>4.7</v>
      </c>
      <c r="BH201" s="263">
        <v>4.7</v>
      </c>
      <c r="BI201" s="263" t="s">
        <v>7275</v>
      </c>
      <c r="BJ201" s="263" t="s">
        <v>7275</v>
      </c>
      <c r="BK201" s="263" t="s">
        <v>7275</v>
      </c>
      <c r="BL201" s="263" t="s">
        <v>7275</v>
      </c>
      <c r="BM201" s="263" t="s">
        <v>7275</v>
      </c>
      <c r="BN201" s="263" t="s">
        <v>7275</v>
      </c>
      <c r="BO201" s="263" t="s">
        <v>7275</v>
      </c>
      <c r="BP201" s="263" t="s">
        <v>7275</v>
      </c>
      <c r="BQ201" s="263" t="s">
        <v>7275</v>
      </c>
      <c r="BR201" s="263" t="s">
        <v>7275</v>
      </c>
      <c r="BS201" s="263" t="s">
        <v>7275</v>
      </c>
      <c r="BT201" s="263" t="s">
        <v>7275</v>
      </c>
      <c r="BU201" s="263" t="s">
        <v>7275</v>
      </c>
      <c r="BV201" s="263" t="s">
        <v>7275</v>
      </c>
      <c r="BW201" s="263" t="s">
        <v>7275</v>
      </c>
      <c r="BX201" s="263" t="s">
        <v>7275</v>
      </c>
      <c r="BY201" s="263" t="s">
        <v>7275</v>
      </c>
      <c r="BZ201" s="263" t="s">
        <v>7275</v>
      </c>
      <c r="CA201" s="263" t="s">
        <v>7275</v>
      </c>
      <c r="CB201" s="263" t="s">
        <v>7275</v>
      </c>
      <c r="CC201" s="263" t="s">
        <v>7275</v>
      </c>
      <c r="CD201" s="263" t="s">
        <v>7275</v>
      </c>
      <c r="CE201" s="263" t="s">
        <v>7275</v>
      </c>
      <c r="CF201" s="263" t="s">
        <v>7275</v>
      </c>
      <c r="CG201" s="263" t="s">
        <v>7275</v>
      </c>
      <c r="CH201" s="263" t="s">
        <v>7275</v>
      </c>
      <c r="CI201" s="263" t="s">
        <v>7275</v>
      </c>
      <c r="CJ201" s="263" t="s">
        <v>7275</v>
      </c>
      <c r="CK201" s="263" t="s">
        <v>7275</v>
      </c>
      <c r="CL201" s="263" t="s">
        <v>7275</v>
      </c>
      <c r="CM201" s="263" t="s">
        <v>7275</v>
      </c>
      <c r="CN201" s="263" t="s">
        <v>7275</v>
      </c>
      <c r="CO201" s="263" t="s">
        <v>7275</v>
      </c>
      <c r="CP201" s="263" t="s">
        <v>7275</v>
      </c>
      <c r="CQ201" s="263" t="str">
        <f>_xlfn.IFNA(VLOOKUP(C201,'INFORM Severity - hidden'!$C$5:$G$300,5,FALSE),"-")</f>
        <v>-</v>
      </c>
    </row>
    <row r="202" spans="1:95">
      <c r="C202" t="s">
        <v>7413</v>
      </c>
      <c r="D202" s="263" t="str">
        <f t="shared" si="3"/>
        <v>-</v>
      </c>
      <c r="E202" s="263" t="s">
        <v>7275</v>
      </c>
      <c r="F202" s="263" t="s">
        <v>7275</v>
      </c>
      <c r="G202" s="263" t="s">
        <v>7275</v>
      </c>
      <c r="H202" s="263" t="s">
        <v>7275</v>
      </c>
      <c r="I202" s="263" t="s">
        <v>7275</v>
      </c>
      <c r="J202" s="263" t="s">
        <v>7275</v>
      </c>
      <c r="K202" s="263" t="s">
        <v>7275</v>
      </c>
      <c r="L202" s="263" t="s">
        <v>7275</v>
      </c>
      <c r="M202" s="263" t="s">
        <v>7275</v>
      </c>
      <c r="N202" s="263" t="s">
        <v>7275</v>
      </c>
      <c r="O202" s="263" t="s">
        <v>7275</v>
      </c>
      <c r="P202" s="263" t="s">
        <v>7275</v>
      </c>
      <c r="Q202" s="263" t="s">
        <v>7275</v>
      </c>
      <c r="R202" s="263" t="s">
        <v>7275</v>
      </c>
      <c r="S202" s="263" t="s">
        <v>7275</v>
      </c>
      <c r="T202" s="263" t="s">
        <v>7275</v>
      </c>
      <c r="U202" s="263" t="s">
        <v>7275</v>
      </c>
      <c r="V202" s="263" t="s">
        <v>7275</v>
      </c>
      <c r="W202" s="263" t="s">
        <v>7275</v>
      </c>
      <c r="X202" s="263" t="s">
        <v>7275</v>
      </c>
      <c r="Y202" s="263" t="s">
        <v>7275</v>
      </c>
      <c r="Z202" s="263" t="s">
        <v>7275</v>
      </c>
      <c r="AA202" s="263" t="s">
        <v>7275</v>
      </c>
      <c r="AB202" s="263" t="s">
        <v>7275</v>
      </c>
      <c r="AC202" s="263" t="s">
        <v>7275</v>
      </c>
      <c r="AD202" s="263" t="s">
        <v>7275</v>
      </c>
      <c r="AE202" s="263" t="s">
        <v>7275</v>
      </c>
      <c r="AF202" s="263" t="s">
        <v>7275</v>
      </c>
      <c r="AG202" s="263" t="s">
        <v>7275</v>
      </c>
      <c r="AH202" s="263" t="s">
        <v>7275</v>
      </c>
      <c r="AI202" s="263" t="s">
        <v>7275</v>
      </c>
      <c r="AJ202" s="263" t="s">
        <v>7275</v>
      </c>
      <c r="AK202" s="263" t="s">
        <v>7275</v>
      </c>
      <c r="AL202" s="263" t="s">
        <v>7275</v>
      </c>
      <c r="AM202" s="263" t="s">
        <v>7275</v>
      </c>
      <c r="AN202" s="263" t="s">
        <v>7275</v>
      </c>
      <c r="AO202" s="263" t="s">
        <v>7275</v>
      </c>
      <c r="AP202" s="263" t="s">
        <v>7275</v>
      </c>
      <c r="AQ202" s="263" t="s">
        <v>7275</v>
      </c>
      <c r="AR202" s="263" t="s">
        <v>7275</v>
      </c>
      <c r="AS202" s="263" t="s">
        <v>7275</v>
      </c>
      <c r="AT202" s="263" t="s">
        <v>7275</v>
      </c>
      <c r="AU202" s="263" t="s">
        <v>7275</v>
      </c>
      <c r="AV202" s="263" t="s">
        <v>7275</v>
      </c>
      <c r="AW202" s="263" t="s">
        <v>7275</v>
      </c>
      <c r="AX202" s="263" t="s">
        <v>7275</v>
      </c>
      <c r="AY202" s="263" t="s">
        <v>7275</v>
      </c>
      <c r="AZ202" s="263" t="s">
        <v>7275</v>
      </c>
      <c r="BA202" s="263" t="s">
        <v>7275</v>
      </c>
      <c r="BB202" s="263" t="s">
        <v>7275</v>
      </c>
      <c r="BC202" s="263" t="s">
        <v>7275</v>
      </c>
      <c r="BD202" s="263">
        <v>5.4</v>
      </c>
      <c r="BE202" s="263">
        <v>4.9000000000000004</v>
      </c>
      <c r="BF202" s="263">
        <v>4.9000000000000004</v>
      </c>
      <c r="BG202" s="263">
        <v>4.9000000000000004</v>
      </c>
      <c r="BH202" s="263">
        <v>4.9000000000000004</v>
      </c>
      <c r="BI202" s="263" t="s">
        <v>7275</v>
      </c>
      <c r="BJ202" s="263" t="s">
        <v>7275</v>
      </c>
      <c r="BK202" s="263" t="s">
        <v>7275</v>
      </c>
      <c r="BL202" s="263" t="s">
        <v>7275</v>
      </c>
      <c r="BM202" s="263" t="s">
        <v>7275</v>
      </c>
      <c r="BN202" s="263" t="s">
        <v>7275</v>
      </c>
      <c r="BO202" s="263" t="s">
        <v>7275</v>
      </c>
      <c r="BP202" s="263" t="s">
        <v>7275</v>
      </c>
      <c r="BQ202" s="263" t="s">
        <v>7275</v>
      </c>
      <c r="BR202" s="263" t="s">
        <v>7275</v>
      </c>
      <c r="BS202" s="263" t="s">
        <v>7275</v>
      </c>
      <c r="BT202" s="263" t="s">
        <v>7275</v>
      </c>
      <c r="BU202" s="263" t="s">
        <v>7275</v>
      </c>
      <c r="BV202" s="263" t="s">
        <v>7275</v>
      </c>
      <c r="BW202" s="263" t="s">
        <v>7275</v>
      </c>
      <c r="BX202" s="263" t="s">
        <v>7275</v>
      </c>
      <c r="BY202" s="263" t="s">
        <v>7275</v>
      </c>
      <c r="BZ202" s="263" t="s">
        <v>7275</v>
      </c>
      <c r="CA202" s="263" t="s">
        <v>7275</v>
      </c>
      <c r="CB202" s="263" t="s">
        <v>7275</v>
      </c>
      <c r="CC202" s="263" t="s">
        <v>7275</v>
      </c>
      <c r="CD202" s="263" t="s">
        <v>7275</v>
      </c>
      <c r="CE202" s="263" t="s">
        <v>7275</v>
      </c>
      <c r="CF202" s="263" t="s">
        <v>7275</v>
      </c>
      <c r="CG202" s="263" t="s">
        <v>7275</v>
      </c>
      <c r="CH202" s="263" t="s">
        <v>7275</v>
      </c>
      <c r="CI202" s="263" t="s">
        <v>7275</v>
      </c>
      <c r="CJ202" s="263" t="s">
        <v>7275</v>
      </c>
      <c r="CK202" s="263" t="s">
        <v>7275</v>
      </c>
      <c r="CL202" s="263" t="s">
        <v>7275</v>
      </c>
      <c r="CM202" s="263" t="s">
        <v>7275</v>
      </c>
      <c r="CN202" s="263" t="s">
        <v>7275</v>
      </c>
      <c r="CO202" s="263" t="s">
        <v>7275</v>
      </c>
      <c r="CP202" s="263" t="s">
        <v>7275</v>
      </c>
      <c r="CQ202" s="263" t="str">
        <f>_xlfn.IFNA(VLOOKUP(C202,'INFORM Severity - hidden'!$C$5:$G$300,5,FALSE),"-")</f>
        <v>-</v>
      </c>
    </row>
    <row r="203" spans="1:95">
      <c r="C203" t="s">
        <v>7414</v>
      </c>
      <c r="D203" s="263" t="str">
        <f t="shared" si="3"/>
        <v>-</v>
      </c>
      <c r="E203" s="263" t="s">
        <v>7275</v>
      </c>
      <c r="F203" s="263" t="s">
        <v>7275</v>
      </c>
      <c r="G203" s="263" t="s">
        <v>7275</v>
      </c>
      <c r="H203" s="263" t="s">
        <v>7275</v>
      </c>
      <c r="I203" s="263" t="s">
        <v>7275</v>
      </c>
      <c r="J203" s="263" t="s">
        <v>7275</v>
      </c>
      <c r="K203" s="263" t="s">
        <v>7275</v>
      </c>
      <c r="L203" s="263" t="s">
        <v>7275</v>
      </c>
      <c r="M203" s="263" t="s">
        <v>7275</v>
      </c>
      <c r="N203" s="263" t="s">
        <v>7275</v>
      </c>
      <c r="O203" s="263" t="s">
        <v>7275</v>
      </c>
      <c r="P203" s="263" t="s">
        <v>7275</v>
      </c>
      <c r="Q203" s="263" t="s">
        <v>7275</v>
      </c>
      <c r="R203" s="263" t="s">
        <v>7275</v>
      </c>
      <c r="S203" s="263" t="s">
        <v>7275</v>
      </c>
      <c r="T203" s="263" t="s">
        <v>7275</v>
      </c>
      <c r="U203" s="263" t="s">
        <v>7275</v>
      </c>
      <c r="V203" s="263" t="s">
        <v>7275</v>
      </c>
      <c r="W203" s="263" t="s">
        <v>7275</v>
      </c>
      <c r="X203" s="263" t="s">
        <v>7275</v>
      </c>
      <c r="Y203" s="263" t="s">
        <v>7275</v>
      </c>
      <c r="Z203" s="263" t="s">
        <v>7275</v>
      </c>
      <c r="AA203" s="263" t="s">
        <v>7275</v>
      </c>
      <c r="AB203" s="263" t="s">
        <v>7275</v>
      </c>
      <c r="AC203" s="263" t="s">
        <v>7275</v>
      </c>
      <c r="AD203" s="263" t="s">
        <v>7275</v>
      </c>
      <c r="AE203" s="263" t="s">
        <v>7275</v>
      </c>
      <c r="AF203" s="263" t="s">
        <v>7275</v>
      </c>
      <c r="AG203" s="263" t="s">
        <v>7275</v>
      </c>
      <c r="AH203" s="263" t="s">
        <v>7275</v>
      </c>
      <c r="AI203" s="263" t="s">
        <v>7275</v>
      </c>
      <c r="AJ203" s="263" t="s">
        <v>7275</v>
      </c>
      <c r="AK203" s="263" t="s">
        <v>7275</v>
      </c>
      <c r="AL203" s="263" t="s">
        <v>7275</v>
      </c>
      <c r="AM203" s="263" t="s">
        <v>7275</v>
      </c>
      <c r="AN203" s="263" t="s">
        <v>7275</v>
      </c>
      <c r="AO203" s="263" t="s">
        <v>7275</v>
      </c>
      <c r="AP203" s="263" t="s">
        <v>7275</v>
      </c>
      <c r="AQ203" s="263" t="s">
        <v>7275</v>
      </c>
      <c r="AR203" s="263" t="s">
        <v>7275</v>
      </c>
      <c r="AS203" s="263" t="s">
        <v>7275</v>
      </c>
      <c r="AT203" s="263" t="s">
        <v>7275</v>
      </c>
      <c r="AU203" s="263" t="s">
        <v>7275</v>
      </c>
      <c r="AV203" s="263" t="s">
        <v>7275</v>
      </c>
      <c r="AW203" s="263" t="s">
        <v>7275</v>
      </c>
      <c r="AX203" s="263" t="s">
        <v>7275</v>
      </c>
      <c r="AY203" s="263" t="s">
        <v>7275</v>
      </c>
      <c r="AZ203" s="263" t="s">
        <v>7275</v>
      </c>
      <c r="BA203" s="263" t="s">
        <v>7275</v>
      </c>
      <c r="BB203" s="263" t="s">
        <v>7275</v>
      </c>
      <c r="BC203" s="263" t="s">
        <v>7275</v>
      </c>
      <c r="BD203" s="263" t="s">
        <v>7275</v>
      </c>
      <c r="BE203" s="263" t="s">
        <v>7275</v>
      </c>
      <c r="BF203" s="263" t="s">
        <v>7275</v>
      </c>
      <c r="BG203" s="263">
        <v>2.4</v>
      </c>
      <c r="BH203" s="263">
        <v>2.4</v>
      </c>
      <c r="BI203" s="263" t="s">
        <v>7275</v>
      </c>
      <c r="BJ203" s="263" t="s">
        <v>7275</v>
      </c>
      <c r="BK203" s="263" t="s">
        <v>7275</v>
      </c>
      <c r="BL203" s="263" t="s">
        <v>7275</v>
      </c>
      <c r="BM203" s="263" t="s">
        <v>7275</v>
      </c>
      <c r="BN203" s="263" t="s">
        <v>7275</v>
      </c>
      <c r="BO203" s="263" t="s">
        <v>7275</v>
      </c>
      <c r="BP203" s="263" t="s">
        <v>7275</v>
      </c>
      <c r="BQ203" s="263" t="s">
        <v>7275</v>
      </c>
      <c r="BR203" s="263" t="s">
        <v>7275</v>
      </c>
      <c r="BS203" s="263" t="s">
        <v>7275</v>
      </c>
      <c r="BT203" s="263" t="s">
        <v>7275</v>
      </c>
      <c r="BU203" s="263" t="s">
        <v>7275</v>
      </c>
      <c r="BV203" s="263" t="s">
        <v>7275</v>
      </c>
      <c r="BW203" s="263" t="s">
        <v>7275</v>
      </c>
      <c r="BX203" s="263" t="s">
        <v>7275</v>
      </c>
      <c r="BY203" s="263" t="s">
        <v>7275</v>
      </c>
      <c r="BZ203" s="263" t="s">
        <v>7275</v>
      </c>
      <c r="CA203" s="263" t="s">
        <v>7275</v>
      </c>
      <c r="CB203" s="263" t="s">
        <v>7275</v>
      </c>
      <c r="CC203" s="263" t="s">
        <v>7275</v>
      </c>
      <c r="CD203" s="263" t="s">
        <v>7275</v>
      </c>
      <c r="CE203" s="263" t="s">
        <v>7275</v>
      </c>
      <c r="CF203" s="263" t="s">
        <v>7275</v>
      </c>
      <c r="CG203" s="263" t="s">
        <v>7275</v>
      </c>
      <c r="CH203" s="263" t="s">
        <v>7275</v>
      </c>
      <c r="CI203" s="263" t="s">
        <v>7275</v>
      </c>
      <c r="CJ203" s="263" t="s">
        <v>7275</v>
      </c>
      <c r="CK203" s="263" t="s">
        <v>7275</v>
      </c>
      <c r="CL203" s="263" t="s">
        <v>7275</v>
      </c>
      <c r="CM203" s="263" t="s">
        <v>7275</v>
      </c>
      <c r="CN203" s="263" t="s">
        <v>7275</v>
      </c>
      <c r="CO203" s="263" t="s">
        <v>7275</v>
      </c>
      <c r="CP203" s="263" t="s">
        <v>7275</v>
      </c>
      <c r="CQ203" s="263" t="str">
        <f>_xlfn.IFNA(VLOOKUP(C203,'INFORM Severity - hidden'!$C$5:$G$300,5,FALSE),"-")</f>
        <v>-</v>
      </c>
    </row>
    <row r="204" spans="1:95">
      <c r="C204" t="s">
        <v>7415</v>
      </c>
      <c r="D204" s="263" t="str">
        <f t="shared" si="3"/>
        <v>-</v>
      </c>
      <c r="E204" s="263" t="s">
        <v>7275</v>
      </c>
      <c r="F204" s="263" t="s">
        <v>7275</v>
      </c>
      <c r="G204" s="263" t="s">
        <v>7275</v>
      </c>
      <c r="H204" s="263" t="s">
        <v>7275</v>
      </c>
      <c r="I204" s="263" t="s">
        <v>7275</v>
      </c>
      <c r="J204" s="263" t="s">
        <v>7275</v>
      </c>
      <c r="K204" s="263" t="s">
        <v>7275</v>
      </c>
      <c r="L204" s="263" t="s">
        <v>7275</v>
      </c>
      <c r="M204" s="263" t="s">
        <v>7275</v>
      </c>
      <c r="N204" s="263" t="s">
        <v>7275</v>
      </c>
      <c r="O204" s="263" t="s">
        <v>7275</v>
      </c>
      <c r="P204" s="263" t="s">
        <v>7275</v>
      </c>
      <c r="Q204" s="263" t="s">
        <v>7275</v>
      </c>
      <c r="R204" s="263" t="s">
        <v>7275</v>
      </c>
      <c r="S204" s="263" t="s">
        <v>7275</v>
      </c>
      <c r="T204" s="263" t="s">
        <v>7275</v>
      </c>
      <c r="U204" s="263" t="s">
        <v>7275</v>
      </c>
      <c r="V204" s="263" t="s">
        <v>7275</v>
      </c>
      <c r="W204" s="263" t="s">
        <v>7275</v>
      </c>
      <c r="X204" s="263" t="s">
        <v>7275</v>
      </c>
      <c r="Y204" s="263" t="s">
        <v>7275</v>
      </c>
      <c r="Z204" s="263" t="s">
        <v>7275</v>
      </c>
      <c r="AA204" s="263" t="s">
        <v>7275</v>
      </c>
      <c r="AB204" s="263" t="s">
        <v>7275</v>
      </c>
      <c r="AC204" s="263" t="s">
        <v>7275</v>
      </c>
      <c r="AD204" s="263" t="s">
        <v>7275</v>
      </c>
      <c r="AE204" s="263" t="s">
        <v>7275</v>
      </c>
      <c r="AF204" s="263" t="s">
        <v>7275</v>
      </c>
      <c r="AG204" s="263" t="s">
        <v>7275</v>
      </c>
      <c r="AH204" s="263" t="s">
        <v>7275</v>
      </c>
      <c r="AI204" s="263" t="s">
        <v>7275</v>
      </c>
      <c r="AJ204" s="263" t="s">
        <v>7275</v>
      </c>
      <c r="AK204" s="263" t="s">
        <v>7275</v>
      </c>
      <c r="AL204" s="263" t="s">
        <v>7275</v>
      </c>
      <c r="AM204" s="263" t="s">
        <v>7275</v>
      </c>
      <c r="AN204" s="263" t="s">
        <v>7275</v>
      </c>
      <c r="AO204" s="263" t="s">
        <v>7275</v>
      </c>
      <c r="AP204" s="263" t="s">
        <v>7275</v>
      </c>
      <c r="AQ204" s="263" t="s">
        <v>7275</v>
      </c>
      <c r="AR204" s="263" t="s">
        <v>7275</v>
      </c>
      <c r="AS204" s="263" t="s">
        <v>7275</v>
      </c>
      <c r="AT204" s="263" t="s">
        <v>7275</v>
      </c>
      <c r="AU204" s="263" t="s">
        <v>7275</v>
      </c>
      <c r="AV204" s="263" t="s">
        <v>7275</v>
      </c>
      <c r="AW204" s="263" t="s">
        <v>7275</v>
      </c>
      <c r="AX204" s="263" t="s">
        <v>7275</v>
      </c>
      <c r="AY204" s="263" t="s">
        <v>7275</v>
      </c>
      <c r="AZ204" s="263" t="s">
        <v>7275</v>
      </c>
      <c r="BA204" s="263" t="s">
        <v>7275</v>
      </c>
      <c r="BB204" s="263" t="s">
        <v>7275</v>
      </c>
      <c r="BC204" s="263" t="s">
        <v>7275</v>
      </c>
      <c r="BD204" s="263" t="s">
        <v>7275</v>
      </c>
      <c r="BE204" s="263" t="s">
        <v>7275</v>
      </c>
      <c r="BF204" s="263" t="s">
        <v>7275</v>
      </c>
      <c r="BG204" s="263" t="s">
        <v>7275</v>
      </c>
      <c r="BH204" s="263" t="s">
        <v>7275</v>
      </c>
      <c r="BI204" s="263" t="s">
        <v>7275</v>
      </c>
      <c r="BJ204" s="263" t="s">
        <v>7275</v>
      </c>
      <c r="BK204" s="263" t="s">
        <v>7275</v>
      </c>
      <c r="BL204" s="263" t="s">
        <v>7275</v>
      </c>
      <c r="BM204" s="263" t="s">
        <v>7275</v>
      </c>
      <c r="BN204" s="263">
        <v>4.3</v>
      </c>
      <c r="BO204" s="263">
        <v>4.5999999999999996</v>
      </c>
      <c r="BP204" s="263">
        <v>4.5999999999999996</v>
      </c>
      <c r="BQ204" s="263">
        <v>4.5999999999999996</v>
      </c>
      <c r="BR204" s="263">
        <v>4.5999999999999996</v>
      </c>
      <c r="BS204" s="263">
        <v>4.5999999999999996</v>
      </c>
      <c r="BT204" s="263" t="s">
        <v>7275</v>
      </c>
      <c r="BU204" s="263" t="s">
        <v>7275</v>
      </c>
      <c r="BV204" s="263" t="s">
        <v>7275</v>
      </c>
      <c r="BW204" s="263" t="s">
        <v>7275</v>
      </c>
      <c r="BX204" s="263" t="s">
        <v>7275</v>
      </c>
      <c r="BY204" s="263" t="s">
        <v>7275</v>
      </c>
      <c r="BZ204" s="263" t="s">
        <v>7275</v>
      </c>
      <c r="CA204" s="263" t="s">
        <v>7275</v>
      </c>
      <c r="CB204" s="263" t="s">
        <v>7275</v>
      </c>
      <c r="CC204" s="263" t="s">
        <v>7275</v>
      </c>
      <c r="CD204" s="263" t="s">
        <v>7275</v>
      </c>
      <c r="CE204" s="263" t="s">
        <v>7275</v>
      </c>
      <c r="CF204" s="263" t="s">
        <v>7275</v>
      </c>
      <c r="CG204" s="263" t="s">
        <v>7275</v>
      </c>
      <c r="CH204" s="263" t="s">
        <v>7275</v>
      </c>
      <c r="CI204" s="263" t="s">
        <v>7275</v>
      </c>
      <c r="CJ204" s="263" t="s">
        <v>7275</v>
      </c>
      <c r="CK204" s="263" t="s">
        <v>7275</v>
      </c>
      <c r="CL204" s="263" t="s">
        <v>7275</v>
      </c>
      <c r="CM204" s="263" t="s">
        <v>7275</v>
      </c>
      <c r="CN204" s="263" t="s">
        <v>7275</v>
      </c>
      <c r="CO204" s="263" t="s">
        <v>7275</v>
      </c>
      <c r="CP204" s="263" t="s">
        <v>7275</v>
      </c>
      <c r="CQ204" s="263" t="str">
        <f>_xlfn.IFNA(VLOOKUP(C204,'INFORM Severity - hidden'!$C$5:$G$300,5,FALSE),"-")</f>
        <v>-</v>
      </c>
    </row>
    <row r="205" spans="1:95">
      <c r="A205" t="s">
        <v>387</v>
      </c>
      <c r="B205" t="s">
        <v>385</v>
      </c>
      <c r="C205" t="s">
        <v>386</v>
      </c>
      <c r="D205" s="263" t="str">
        <f t="shared" si="3"/>
        <v>Stable</v>
      </c>
      <c r="E205" s="263" t="s">
        <v>7275</v>
      </c>
      <c r="F205" s="263" t="s">
        <v>7275</v>
      </c>
      <c r="G205" s="263" t="s">
        <v>7275</v>
      </c>
      <c r="H205" s="263">
        <v>7.5</v>
      </c>
      <c r="I205" s="263">
        <v>7.5</v>
      </c>
      <c r="J205" s="263">
        <v>7.5</v>
      </c>
      <c r="K205" s="263">
        <v>6.7</v>
      </c>
      <c r="L205" s="263">
        <v>6.7</v>
      </c>
      <c r="M205" s="263">
        <v>6.7</v>
      </c>
      <c r="N205" s="263">
        <v>6.6</v>
      </c>
      <c r="O205" s="263">
        <v>6.8</v>
      </c>
      <c r="P205" s="263">
        <v>6.8</v>
      </c>
      <c r="Q205" s="263">
        <v>7</v>
      </c>
      <c r="R205" s="263">
        <v>7</v>
      </c>
      <c r="S205" s="263">
        <v>6.7</v>
      </c>
      <c r="T205" s="263">
        <v>6.7</v>
      </c>
      <c r="U205" s="263">
        <v>6.6</v>
      </c>
      <c r="V205" s="263">
        <v>6.8</v>
      </c>
      <c r="W205" s="263">
        <v>6.3</v>
      </c>
      <c r="X205" s="263">
        <v>6.4</v>
      </c>
      <c r="Y205" s="263">
        <v>6.4</v>
      </c>
      <c r="Z205" s="263">
        <v>6.4</v>
      </c>
      <c r="AA205" s="263">
        <v>6.5</v>
      </c>
      <c r="AB205" s="263">
        <v>6.5</v>
      </c>
      <c r="AC205" s="263">
        <v>7.3</v>
      </c>
      <c r="AD205" s="263">
        <v>7.1</v>
      </c>
      <c r="AE205" s="263">
        <v>7.1</v>
      </c>
      <c r="AF205" s="263">
        <v>7.1</v>
      </c>
      <c r="AG205" s="263">
        <v>7.1</v>
      </c>
      <c r="AH205" s="263">
        <v>7.2</v>
      </c>
      <c r="AI205" s="263" t="s">
        <v>7275</v>
      </c>
      <c r="AJ205" s="263" t="s">
        <v>7275</v>
      </c>
      <c r="AK205" s="263" t="s">
        <v>7275</v>
      </c>
      <c r="AL205" s="263" t="s">
        <v>7275</v>
      </c>
      <c r="AM205" s="263" t="s">
        <v>7275</v>
      </c>
      <c r="AN205" s="263" t="s">
        <v>7275</v>
      </c>
      <c r="AO205" s="263">
        <v>6.8</v>
      </c>
      <c r="AP205" s="263">
        <v>6.9</v>
      </c>
      <c r="AQ205" s="263">
        <v>7.2</v>
      </c>
      <c r="AR205" s="263">
        <v>7.2</v>
      </c>
      <c r="AS205" s="263">
        <v>7.1</v>
      </c>
      <c r="AT205" s="263">
        <v>7.1</v>
      </c>
      <c r="AU205" s="263">
        <v>7.1</v>
      </c>
      <c r="AV205" s="263">
        <v>7.1</v>
      </c>
      <c r="AW205" s="263">
        <v>7.1</v>
      </c>
      <c r="AX205" s="263">
        <v>7</v>
      </c>
      <c r="AY205" s="263">
        <v>7.1</v>
      </c>
      <c r="AZ205" s="263">
        <v>7.1</v>
      </c>
      <c r="BA205" s="263">
        <v>7.1</v>
      </c>
      <c r="BB205" s="263">
        <v>6.6</v>
      </c>
      <c r="BC205" s="263">
        <v>6.8</v>
      </c>
      <c r="BD205" s="263">
        <v>6.8</v>
      </c>
      <c r="BE205" s="263">
        <v>7</v>
      </c>
      <c r="BF205" s="263">
        <v>7</v>
      </c>
      <c r="BG205" s="263">
        <v>7</v>
      </c>
      <c r="BH205" s="263">
        <v>7</v>
      </c>
      <c r="BI205" s="263">
        <v>7</v>
      </c>
      <c r="BJ205" s="263">
        <v>7</v>
      </c>
      <c r="BK205" s="263">
        <v>7.1</v>
      </c>
      <c r="BL205" s="263">
        <v>7.1</v>
      </c>
      <c r="BM205" s="263">
        <v>7</v>
      </c>
      <c r="BN205" s="263">
        <v>7</v>
      </c>
      <c r="BO205" s="263">
        <v>7</v>
      </c>
      <c r="BP205" s="263">
        <v>7.6</v>
      </c>
      <c r="BQ205" s="263">
        <v>7.6</v>
      </c>
      <c r="BR205" s="263">
        <v>7.6</v>
      </c>
      <c r="BS205" s="263">
        <v>8.1999999999999993</v>
      </c>
      <c r="BT205" s="263">
        <v>8.1999999999999993</v>
      </c>
      <c r="BU205" s="263">
        <v>8.1999999999999993</v>
      </c>
      <c r="BV205" s="263">
        <v>8.1999999999999993</v>
      </c>
      <c r="BW205" s="263">
        <v>8</v>
      </c>
      <c r="BX205" s="263">
        <v>8</v>
      </c>
      <c r="BY205" s="263">
        <v>8.1</v>
      </c>
      <c r="BZ205" s="263">
        <v>8.1</v>
      </c>
      <c r="CA205" s="263">
        <v>8.1</v>
      </c>
      <c r="CB205" s="263">
        <v>7.4</v>
      </c>
      <c r="CC205" s="263">
        <v>7.5</v>
      </c>
      <c r="CD205" s="263">
        <v>7.6</v>
      </c>
      <c r="CE205" s="263">
        <v>7.6</v>
      </c>
      <c r="CF205" s="263">
        <v>7.6</v>
      </c>
      <c r="CG205" s="263">
        <v>7.7</v>
      </c>
      <c r="CH205" s="263">
        <v>7.7</v>
      </c>
      <c r="CI205" s="263">
        <v>7.5</v>
      </c>
      <c r="CJ205" s="263">
        <v>7.5</v>
      </c>
      <c r="CK205" s="263">
        <v>7.5</v>
      </c>
      <c r="CL205" s="263">
        <v>7.5</v>
      </c>
      <c r="CM205" s="263">
        <v>7.5</v>
      </c>
      <c r="CN205" s="263">
        <v>7.5</v>
      </c>
      <c r="CO205" s="263">
        <v>7.5</v>
      </c>
      <c r="CP205" s="263">
        <v>7.5</v>
      </c>
      <c r="CQ205" s="263">
        <f>_xlfn.IFNA(VLOOKUP(C205,'INFORM Severity - hidden'!$C$5:$G$300,5,FALSE),"-")</f>
        <v>7.5</v>
      </c>
    </row>
    <row r="206" spans="1:95">
      <c r="C206" t="s">
        <v>7416</v>
      </c>
      <c r="D206" s="263" t="str">
        <f t="shared" si="3"/>
        <v>-</v>
      </c>
      <c r="E206" s="263" t="s">
        <v>7275</v>
      </c>
      <c r="F206" s="263">
        <v>6.7</v>
      </c>
      <c r="G206" s="263">
        <v>6.8</v>
      </c>
      <c r="H206" s="263">
        <v>7</v>
      </c>
      <c r="I206" s="263">
        <v>6.8</v>
      </c>
      <c r="J206" s="263" t="s">
        <v>7275</v>
      </c>
      <c r="K206" s="263" t="s">
        <v>7275</v>
      </c>
      <c r="L206" s="263" t="s">
        <v>7275</v>
      </c>
      <c r="M206" s="263" t="s">
        <v>7275</v>
      </c>
      <c r="N206" s="263" t="s">
        <v>7275</v>
      </c>
      <c r="O206" s="263" t="s">
        <v>7275</v>
      </c>
      <c r="P206" s="263" t="s">
        <v>7275</v>
      </c>
      <c r="Q206" s="263" t="s">
        <v>7275</v>
      </c>
      <c r="R206" s="263" t="s">
        <v>7275</v>
      </c>
      <c r="S206" s="263" t="s">
        <v>7275</v>
      </c>
      <c r="T206" s="263" t="s">
        <v>7275</v>
      </c>
      <c r="U206" s="263" t="s">
        <v>7275</v>
      </c>
      <c r="V206" s="263" t="s">
        <v>7275</v>
      </c>
      <c r="W206" s="263" t="s">
        <v>7275</v>
      </c>
      <c r="X206" s="263" t="s">
        <v>7275</v>
      </c>
      <c r="Y206" s="263" t="s">
        <v>7275</v>
      </c>
      <c r="Z206" s="263" t="s">
        <v>7275</v>
      </c>
      <c r="AA206" s="263" t="s">
        <v>7275</v>
      </c>
      <c r="AB206" s="263" t="s">
        <v>7275</v>
      </c>
      <c r="AC206" s="263" t="s">
        <v>7275</v>
      </c>
      <c r="AD206" s="263" t="s">
        <v>7275</v>
      </c>
      <c r="AE206" s="263" t="s">
        <v>7275</v>
      </c>
      <c r="AF206" s="263" t="s">
        <v>7275</v>
      </c>
      <c r="AG206" s="263" t="s">
        <v>7275</v>
      </c>
      <c r="AH206" s="263" t="s">
        <v>7275</v>
      </c>
      <c r="AI206" s="263" t="s">
        <v>7275</v>
      </c>
      <c r="AJ206" s="263" t="s">
        <v>7275</v>
      </c>
      <c r="AK206" s="263" t="s">
        <v>7275</v>
      </c>
      <c r="AL206" s="263" t="s">
        <v>7275</v>
      </c>
      <c r="AM206" s="263" t="s">
        <v>7275</v>
      </c>
      <c r="AN206" s="263" t="s">
        <v>7275</v>
      </c>
      <c r="AO206" s="263" t="s">
        <v>7275</v>
      </c>
      <c r="AP206" s="263" t="s">
        <v>7275</v>
      </c>
      <c r="AQ206" s="263" t="s">
        <v>7275</v>
      </c>
      <c r="AR206" s="263" t="s">
        <v>7275</v>
      </c>
      <c r="AS206" s="263" t="s">
        <v>7275</v>
      </c>
      <c r="AT206" s="263" t="s">
        <v>7275</v>
      </c>
      <c r="AU206" s="263" t="s">
        <v>7275</v>
      </c>
      <c r="AV206" s="263" t="s">
        <v>7275</v>
      </c>
      <c r="AW206" s="263" t="s">
        <v>7275</v>
      </c>
      <c r="AX206" s="263" t="s">
        <v>7275</v>
      </c>
      <c r="AY206" s="263" t="s">
        <v>7275</v>
      </c>
      <c r="AZ206" s="263" t="s">
        <v>7275</v>
      </c>
      <c r="BA206" s="263" t="s">
        <v>7275</v>
      </c>
      <c r="BB206" s="263" t="s">
        <v>7275</v>
      </c>
      <c r="BC206" s="263" t="s">
        <v>7275</v>
      </c>
      <c r="BD206" s="263" t="s">
        <v>7275</v>
      </c>
      <c r="BE206" s="263" t="s">
        <v>7275</v>
      </c>
      <c r="BF206" s="263" t="s">
        <v>7275</v>
      </c>
      <c r="BG206" s="263" t="s">
        <v>7275</v>
      </c>
      <c r="BH206" s="263" t="s">
        <v>7275</v>
      </c>
      <c r="BI206" s="263" t="s">
        <v>7275</v>
      </c>
      <c r="BJ206" s="263" t="s">
        <v>7275</v>
      </c>
      <c r="BK206" s="263" t="s">
        <v>7275</v>
      </c>
      <c r="BL206" s="263" t="s">
        <v>7275</v>
      </c>
      <c r="BM206" s="263" t="s">
        <v>7275</v>
      </c>
      <c r="BN206" s="263" t="s">
        <v>7275</v>
      </c>
      <c r="BO206" s="263" t="s">
        <v>7275</v>
      </c>
      <c r="BP206" s="263" t="s">
        <v>7275</v>
      </c>
      <c r="BQ206" s="263" t="s">
        <v>7275</v>
      </c>
      <c r="BR206" s="263" t="s">
        <v>7275</v>
      </c>
      <c r="BS206" s="263" t="s">
        <v>7275</v>
      </c>
      <c r="BT206" s="263" t="s">
        <v>7275</v>
      </c>
      <c r="BU206" s="263" t="s">
        <v>7275</v>
      </c>
      <c r="BV206" s="263" t="s">
        <v>7275</v>
      </c>
      <c r="BW206" s="263" t="s">
        <v>7275</v>
      </c>
      <c r="BX206" s="263" t="s">
        <v>7275</v>
      </c>
      <c r="BY206" s="263" t="s">
        <v>7275</v>
      </c>
      <c r="BZ206" s="263" t="s">
        <v>7275</v>
      </c>
      <c r="CA206" s="263" t="s">
        <v>7275</v>
      </c>
      <c r="CB206" s="263" t="s">
        <v>7275</v>
      </c>
      <c r="CC206" s="263" t="s">
        <v>7275</v>
      </c>
      <c r="CD206" s="263" t="s">
        <v>7275</v>
      </c>
      <c r="CE206" s="263" t="s">
        <v>7275</v>
      </c>
      <c r="CF206" s="263" t="s">
        <v>7275</v>
      </c>
      <c r="CG206" s="263" t="s">
        <v>7275</v>
      </c>
      <c r="CH206" s="263" t="s">
        <v>7275</v>
      </c>
      <c r="CI206" s="263" t="s">
        <v>7275</v>
      </c>
      <c r="CJ206" s="263" t="s">
        <v>7275</v>
      </c>
      <c r="CK206" s="263" t="s">
        <v>7275</v>
      </c>
      <c r="CL206" s="263" t="s">
        <v>7275</v>
      </c>
      <c r="CM206" s="263" t="s">
        <v>7275</v>
      </c>
      <c r="CN206" s="263" t="s">
        <v>7275</v>
      </c>
      <c r="CO206" s="263" t="s">
        <v>7275</v>
      </c>
      <c r="CP206" s="263" t="s">
        <v>7275</v>
      </c>
      <c r="CQ206" s="263" t="str">
        <f>_xlfn.IFNA(VLOOKUP(C206,'INFORM Severity - hidden'!$C$5:$G$300,5,FALSE),"-")</f>
        <v>-</v>
      </c>
    </row>
    <row r="207" spans="1:95">
      <c r="C207" t="s">
        <v>7417</v>
      </c>
      <c r="D207" s="263" t="str">
        <f t="shared" si="3"/>
        <v>-</v>
      </c>
      <c r="E207" s="263" t="s">
        <v>7275</v>
      </c>
      <c r="F207" s="263" t="s">
        <v>7275</v>
      </c>
      <c r="G207" s="263">
        <v>6.3</v>
      </c>
      <c r="H207" s="263">
        <v>6.7</v>
      </c>
      <c r="I207" s="263">
        <v>6.7</v>
      </c>
      <c r="J207" s="263" t="s">
        <v>7275</v>
      </c>
      <c r="K207" s="263" t="s">
        <v>7275</v>
      </c>
      <c r="L207" s="263" t="s">
        <v>7275</v>
      </c>
      <c r="M207" s="263" t="s">
        <v>7275</v>
      </c>
      <c r="N207" s="263" t="s">
        <v>7275</v>
      </c>
      <c r="O207" s="263" t="s">
        <v>7275</v>
      </c>
      <c r="P207" s="263" t="s">
        <v>7275</v>
      </c>
      <c r="Q207" s="263" t="s">
        <v>7275</v>
      </c>
      <c r="R207" s="263" t="s">
        <v>7275</v>
      </c>
      <c r="S207" s="263" t="s">
        <v>7275</v>
      </c>
      <c r="T207" s="263" t="s">
        <v>7275</v>
      </c>
      <c r="U207" s="263" t="s">
        <v>7275</v>
      </c>
      <c r="V207" s="263" t="s">
        <v>7275</v>
      </c>
      <c r="W207" s="263" t="s">
        <v>7275</v>
      </c>
      <c r="X207" s="263" t="s">
        <v>7275</v>
      </c>
      <c r="Y207" s="263" t="s">
        <v>7275</v>
      </c>
      <c r="Z207" s="263" t="s">
        <v>7275</v>
      </c>
      <c r="AA207" s="263" t="s">
        <v>7275</v>
      </c>
      <c r="AB207" s="263" t="s">
        <v>7275</v>
      </c>
      <c r="AC207" s="263" t="s">
        <v>7275</v>
      </c>
      <c r="AD207" s="263" t="s">
        <v>7275</v>
      </c>
      <c r="AE207" s="263" t="s">
        <v>7275</v>
      </c>
      <c r="AF207" s="263" t="s">
        <v>7275</v>
      </c>
      <c r="AG207" s="263" t="s">
        <v>7275</v>
      </c>
      <c r="AH207" s="263" t="s">
        <v>7275</v>
      </c>
      <c r="AI207" s="263" t="s">
        <v>7275</v>
      </c>
      <c r="AJ207" s="263" t="s">
        <v>7275</v>
      </c>
      <c r="AK207" s="263" t="s">
        <v>7275</v>
      </c>
      <c r="AL207" s="263" t="s">
        <v>7275</v>
      </c>
      <c r="AM207" s="263" t="s">
        <v>7275</v>
      </c>
      <c r="AN207" s="263" t="s">
        <v>7275</v>
      </c>
      <c r="AO207" s="263" t="s">
        <v>7275</v>
      </c>
      <c r="AP207" s="263" t="s">
        <v>7275</v>
      </c>
      <c r="AQ207" s="263" t="s">
        <v>7275</v>
      </c>
      <c r="AR207" s="263" t="s">
        <v>7275</v>
      </c>
      <c r="AS207" s="263" t="s">
        <v>7275</v>
      </c>
      <c r="AT207" s="263" t="s">
        <v>7275</v>
      </c>
      <c r="AU207" s="263" t="s">
        <v>7275</v>
      </c>
      <c r="AV207" s="263" t="s">
        <v>7275</v>
      </c>
      <c r="AW207" s="263" t="s">
        <v>7275</v>
      </c>
      <c r="AX207" s="263" t="s">
        <v>7275</v>
      </c>
      <c r="AY207" s="263" t="s">
        <v>7275</v>
      </c>
      <c r="AZ207" s="263" t="s">
        <v>7275</v>
      </c>
      <c r="BA207" s="263" t="s">
        <v>7275</v>
      </c>
      <c r="BB207" s="263" t="s">
        <v>7275</v>
      </c>
      <c r="BC207" s="263" t="s">
        <v>7275</v>
      </c>
      <c r="BD207" s="263" t="s">
        <v>7275</v>
      </c>
      <c r="BE207" s="263" t="s">
        <v>7275</v>
      </c>
      <c r="BF207" s="263" t="s">
        <v>7275</v>
      </c>
      <c r="BG207" s="263" t="s">
        <v>7275</v>
      </c>
      <c r="BH207" s="263" t="s">
        <v>7275</v>
      </c>
      <c r="BI207" s="263" t="s">
        <v>7275</v>
      </c>
      <c r="BJ207" s="263" t="s">
        <v>7275</v>
      </c>
      <c r="BK207" s="263" t="s">
        <v>7275</v>
      </c>
      <c r="BL207" s="263" t="s">
        <v>7275</v>
      </c>
      <c r="BM207" s="263" t="s">
        <v>7275</v>
      </c>
      <c r="BN207" s="263" t="s">
        <v>7275</v>
      </c>
      <c r="BO207" s="263" t="s">
        <v>7275</v>
      </c>
      <c r="BP207" s="263" t="s">
        <v>7275</v>
      </c>
      <c r="BQ207" s="263" t="s">
        <v>7275</v>
      </c>
      <c r="BR207" s="263" t="s">
        <v>7275</v>
      </c>
      <c r="BS207" s="263" t="s">
        <v>7275</v>
      </c>
      <c r="BT207" s="263" t="s">
        <v>7275</v>
      </c>
      <c r="BU207" s="263" t="s">
        <v>7275</v>
      </c>
      <c r="BV207" s="263" t="s">
        <v>7275</v>
      </c>
      <c r="BW207" s="263" t="s">
        <v>7275</v>
      </c>
      <c r="BX207" s="263" t="s">
        <v>7275</v>
      </c>
      <c r="BY207" s="263" t="s">
        <v>7275</v>
      </c>
      <c r="BZ207" s="263" t="s">
        <v>7275</v>
      </c>
      <c r="CA207" s="263" t="s">
        <v>7275</v>
      </c>
      <c r="CB207" s="263" t="s">
        <v>7275</v>
      </c>
      <c r="CC207" s="263" t="s">
        <v>7275</v>
      </c>
      <c r="CD207" s="263" t="s">
        <v>7275</v>
      </c>
      <c r="CE207" s="263" t="s">
        <v>7275</v>
      </c>
      <c r="CF207" s="263" t="s">
        <v>7275</v>
      </c>
      <c r="CG207" s="263" t="s">
        <v>7275</v>
      </c>
      <c r="CH207" s="263" t="s">
        <v>7275</v>
      </c>
      <c r="CI207" s="263" t="s">
        <v>7275</v>
      </c>
      <c r="CJ207" s="263" t="s">
        <v>7275</v>
      </c>
      <c r="CK207" s="263" t="s">
        <v>7275</v>
      </c>
      <c r="CL207" s="263" t="s">
        <v>7275</v>
      </c>
      <c r="CM207" s="263" t="s">
        <v>7275</v>
      </c>
      <c r="CN207" s="263" t="s">
        <v>7275</v>
      </c>
      <c r="CO207" s="263" t="s">
        <v>7275</v>
      </c>
      <c r="CP207" s="263" t="s">
        <v>7275</v>
      </c>
      <c r="CQ207" s="263" t="str">
        <f>_xlfn.IFNA(VLOOKUP(C207,'INFORM Severity - hidden'!$C$5:$G$300,5,FALSE),"-")</f>
        <v>-</v>
      </c>
    </row>
    <row r="208" spans="1:95">
      <c r="A208" t="s">
        <v>387</v>
      </c>
      <c r="B208" t="s">
        <v>397</v>
      </c>
      <c r="C208" t="s">
        <v>398</v>
      </c>
      <c r="D208" s="263" t="str">
        <f t="shared" si="3"/>
        <v>Increasing</v>
      </c>
      <c r="E208" s="263" t="s">
        <v>7275</v>
      </c>
      <c r="F208" s="263" t="s">
        <v>7275</v>
      </c>
      <c r="G208" s="263" t="s">
        <v>7275</v>
      </c>
      <c r="H208" s="263" t="s">
        <v>7275</v>
      </c>
      <c r="I208" s="263" t="s">
        <v>7275</v>
      </c>
      <c r="J208" s="263" t="s">
        <v>7275</v>
      </c>
      <c r="K208" s="263" t="s">
        <v>7275</v>
      </c>
      <c r="L208" s="263" t="s">
        <v>7275</v>
      </c>
      <c r="M208" s="263" t="s">
        <v>7275</v>
      </c>
      <c r="N208" s="263" t="s">
        <v>7275</v>
      </c>
      <c r="O208" s="263" t="s">
        <v>7275</v>
      </c>
      <c r="P208" s="263" t="s">
        <v>7275</v>
      </c>
      <c r="Q208" s="263" t="s">
        <v>7275</v>
      </c>
      <c r="R208" s="263" t="s">
        <v>7275</v>
      </c>
      <c r="S208" s="263">
        <v>4.9000000000000004</v>
      </c>
      <c r="T208" s="263">
        <v>4.9000000000000004</v>
      </c>
      <c r="U208" s="263">
        <v>5.0999999999999996</v>
      </c>
      <c r="V208" s="263">
        <v>5.3</v>
      </c>
      <c r="W208" s="263">
        <v>5.8</v>
      </c>
      <c r="X208" s="263">
        <v>5.8</v>
      </c>
      <c r="Y208" s="263">
        <v>5.9</v>
      </c>
      <c r="Z208" s="263">
        <v>5.9</v>
      </c>
      <c r="AA208" s="263">
        <v>4.5</v>
      </c>
      <c r="AB208" s="263">
        <v>4.4000000000000004</v>
      </c>
      <c r="AC208" s="263">
        <v>7</v>
      </c>
      <c r="AD208" s="263">
        <v>7.2</v>
      </c>
      <c r="AE208" s="263">
        <v>7.2</v>
      </c>
      <c r="AF208" s="263">
        <v>7.2</v>
      </c>
      <c r="AG208" s="263">
        <v>7.2</v>
      </c>
      <c r="AH208" s="263">
        <v>7.3</v>
      </c>
      <c r="AI208" s="263">
        <v>6.8</v>
      </c>
      <c r="AJ208" s="263">
        <v>6.8</v>
      </c>
      <c r="AK208" s="263">
        <v>6.8</v>
      </c>
      <c r="AL208" s="263">
        <v>6.6</v>
      </c>
      <c r="AM208" s="263">
        <v>6.6</v>
      </c>
      <c r="AN208" s="263">
        <v>6.6</v>
      </c>
      <c r="AO208" s="263">
        <v>6.7</v>
      </c>
      <c r="AP208" s="263">
        <v>6.7</v>
      </c>
      <c r="AQ208" s="263">
        <v>6.8</v>
      </c>
      <c r="AR208" s="263">
        <v>6.8</v>
      </c>
      <c r="AS208" s="263">
        <v>6.7</v>
      </c>
      <c r="AT208" s="263">
        <v>6.7</v>
      </c>
      <c r="AU208" s="263">
        <v>6.7</v>
      </c>
      <c r="AV208" s="263">
        <v>6.7</v>
      </c>
      <c r="AW208" s="263">
        <v>6.7</v>
      </c>
      <c r="AX208" s="263">
        <v>6.7</v>
      </c>
      <c r="AY208" s="263">
        <v>6.7</v>
      </c>
      <c r="AZ208" s="263">
        <v>6.7</v>
      </c>
      <c r="BA208" s="263">
        <v>6.7</v>
      </c>
      <c r="BB208" s="263">
        <v>6.7</v>
      </c>
      <c r="BC208" s="263">
        <v>6.7</v>
      </c>
      <c r="BD208" s="263">
        <v>6.6</v>
      </c>
      <c r="BE208" s="263">
        <v>6.8</v>
      </c>
      <c r="BF208" s="263">
        <v>6.8</v>
      </c>
      <c r="BG208" s="263">
        <v>6.8</v>
      </c>
      <c r="BH208" s="263">
        <v>6.8</v>
      </c>
      <c r="BI208" s="263">
        <v>6.8</v>
      </c>
      <c r="BJ208" s="263">
        <v>6.8</v>
      </c>
      <c r="BK208" s="263">
        <v>6.8</v>
      </c>
      <c r="BL208" s="263">
        <v>6.8</v>
      </c>
      <c r="BM208" s="263">
        <v>6.7</v>
      </c>
      <c r="BN208" s="263">
        <v>6.8</v>
      </c>
      <c r="BO208" s="263">
        <v>6.7</v>
      </c>
      <c r="BP208" s="263">
        <v>7.2</v>
      </c>
      <c r="BQ208" s="263">
        <v>7.2</v>
      </c>
      <c r="BR208" s="263">
        <v>7.2</v>
      </c>
      <c r="BS208" s="263">
        <v>7.2</v>
      </c>
      <c r="BT208" s="263">
        <v>7.2</v>
      </c>
      <c r="BU208" s="263">
        <v>7.2</v>
      </c>
      <c r="BV208" s="263">
        <v>7.2</v>
      </c>
      <c r="BW208" s="263">
        <v>7</v>
      </c>
      <c r="BX208" s="263">
        <v>7</v>
      </c>
      <c r="BY208" s="263">
        <v>7.1</v>
      </c>
      <c r="BZ208" s="263">
        <v>7</v>
      </c>
      <c r="CA208" s="263">
        <v>6.9</v>
      </c>
      <c r="CB208" s="263">
        <v>7</v>
      </c>
      <c r="CC208" s="263">
        <v>7.3</v>
      </c>
      <c r="CD208" s="263">
        <v>7</v>
      </c>
      <c r="CE208" s="263">
        <v>7.1</v>
      </c>
      <c r="CF208" s="263">
        <v>7.1</v>
      </c>
      <c r="CG208" s="263">
        <v>7.1</v>
      </c>
      <c r="CH208" s="263">
        <v>7.1</v>
      </c>
      <c r="CI208" s="263">
        <v>6.9</v>
      </c>
      <c r="CJ208" s="263">
        <v>7</v>
      </c>
      <c r="CK208" s="263">
        <v>7</v>
      </c>
      <c r="CL208" s="263">
        <v>6.9</v>
      </c>
      <c r="CM208" s="263">
        <v>6.9</v>
      </c>
      <c r="CN208" s="263">
        <v>6.9</v>
      </c>
      <c r="CO208" s="263">
        <v>7</v>
      </c>
      <c r="CP208" s="263">
        <v>7.2</v>
      </c>
      <c r="CQ208" s="263">
        <f>_xlfn.IFNA(VLOOKUP(C208,'INFORM Severity - hidden'!$C$5:$G$300,5,FALSE),"-")</f>
        <v>7.2</v>
      </c>
    </row>
    <row r="209" spans="1:95">
      <c r="C209" t="s">
        <v>7418</v>
      </c>
      <c r="D209" s="263" t="str">
        <f t="shared" si="3"/>
        <v>-</v>
      </c>
      <c r="E209" s="263" t="s">
        <v>7275</v>
      </c>
      <c r="F209" s="263" t="s">
        <v>7275</v>
      </c>
      <c r="G209" s="263" t="s">
        <v>7275</v>
      </c>
      <c r="H209" s="263">
        <v>5.4</v>
      </c>
      <c r="I209" s="263">
        <v>5.6</v>
      </c>
      <c r="J209" s="263" t="s">
        <v>7275</v>
      </c>
      <c r="K209" s="263" t="s">
        <v>7275</v>
      </c>
      <c r="L209" s="263" t="s">
        <v>7275</v>
      </c>
      <c r="M209" s="263" t="s">
        <v>7275</v>
      </c>
      <c r="N209" s="263" t="s">
        <v>7275</v>
      </c>
      <c r="O209" s="263" t="s">
        <v>7275</v>
      </c>
      <c r="P209" s="263" t="s">
        <v>7275</v>
      </c>
      <c r="Q209" s="263" t="s">
        <v>7275</v>
      </c>
      <c r="R209" s="263" t="s">
        <v>7275</v>
      </c>
      <c r="S209" s="263" t="s">
        <v>7275</v>
      </c>
      <c r="T209" s="263" t="s">
        <v>7275</v>
      </c>
      <c r="U209" s="263" t="s">
        <v>7275</v>
      </c>
      <c r="V209" s="263" t="s">
        <v>7275</v>
      </c>
      <c r="W209" s="263" t="s">
        <v>7275</v>
      </c>
      <c r="X209" s="263" t="s">
        <v>7275</v>
      </c>
      <c r="Y209" s="263" t="s">
        <v>7275</v>
      </c>
      <c r="Z209" s="263" t="s">
        <v>7275</v>
      </c>
      <c r="AA209" s="263" t="s">
        <v>7275</v>
      </c>
      <c r="AB209" s="263" t="s">
        <v>7275</v>
      </c>
      <c r="AC209" s="263" t="s">
        <v>7275</v>
      </c>
      <c r="AD209" s="263" t="s">
        <v>7275</v>
      </c>
      <c r="AE209" s="263" t="s">
        <v>7275</v>
      </c>
      <c r="AF209" s="263" t="s">
        <v>7275</v>
      </c>
      <c r="AG209" s="263" t="s">
        <v>7275</v>
      </c>
      <c r="AH209" s="263" t="s">
        <v>7275</v>
      </c>
      <c r="AI209" s="263" t="s">
        <v>7275</v>
      </c>
      <c r="AJ209" s="263" t="s">
        <v>7275</v>
      </c>
      <c r="AK209" s="263" t="s">
        <v>7275</v>
      </c>
      <c r="AL209" s="263" t="s">
        <v>7275</v>
      </c>
      <c r="AM209" s="263" t="s">
        <v>7275</v>
      </c>
      <c r="AN209" s="263" t="s">
        <v>7275</v>
      </c>
      <c r="AO209" s="263" t="s">
        <v>7275</v>
      </c>
      <c r="AP209" s="263" t="s">
        <v>7275</v>
      </c>
      <c r="AQ209" s="263" t="s">
        <v>7275</v>
      </c>
      <c r="AR209" s="263" t="s">
        <v>7275</v>
      </c>
      <c r="AS209" s="263" t="s">
        <v>7275</v>
      </c>
      <c r="AT209" s="263" t="s">
        <v>7275</v>
      </c>
      <c r="AU209" s="263" t="s">
        <v>7275</v>
      </c>
      <c r="AV209" s="263" t="s">
        <v>7275</v>
      </c>
      <c r="AW209" s="263" t="s">
        <v>7275</v>
      </c>
      <c r="AX209" s="263" t="s">
        <v>7275</v>
      </c>
      <c r="AY209" s="263" t="s">
        <v>7275</v>
      </c>
      <c r="AZ209" s="263" t="s">
        <v>7275</v>
      </c>
      <c r="BA209" s="263" t="s">
        <v>7275</v>
      </c>
      <c r="BB209" s="263" t="s">
        <v>7275</v>
      </c>
      <c r="BC209" s="263" t="s">
        <v>7275</v>
      </c>
      <c r="BD209" s="263" t="s">
        <v>7275</v>
      </c>
      <c r="BE209" s="263" t="s">
        <v>7275</v>
      </c>
      <c r="BF209" s="263" t="s">
        <v>7275</v>
      </c>
      <c r="BG209" s="263" t="s">
        <v>7275</v>
      </c>
      <c r="BH209" s="263" t="s">
        <v>7275</v>
      </c>
      <c r="BI209" s="263" t="s">
        <v>7275</v>
      </c>
      <c r="BJ209" s="263" t="s">
        <v>7275</v>
      </c>
      <c r="BK209" s="263" t="s">
        <v>7275</v>
      </c>
      <c r="BL209" s="263" t="s">
        <v>7275</v>
      </c>
      <c r="BM209" s="263" t="s">
        <v>7275</v>
      </c>
      <c r="BN209" s="263" t="s">
        <v>7275</v>
      </c>
      <c r="BO209" s="263" t="s">
        <v>7275</v>
      </c>
      <c r="BP209" s="263" t="s">
        <v>7275</v>
      </c>
      <c r="BQ209" s="263" t="s">
        <v>7275</v>
      </c>
      <c r="BR209" s="263" t="s">
        <v>7275</v>
      </c>
      <c r="BS209" s="263" t="s">
        <v>7275</v>
      </c>
      <c r="BT209" s="263" t="s">
        <v>7275</v>
      </c>
      <c r="BU209" s="263" t="s">
        <v>7275</v>
      </c>
      <c r="BV209" s="263" t="s">
        <v>7275</v>
      </c>
      <c r="BW209" s="263" t="s">
        <v>7275</v>
      </c>
      <c r="BX209" s="263" t="s">
        <v>7275</v>
      </c>
      <c r="BY209" s="263" t="s">
        <v>7275</v>
      </c>
      <c r="BZ209" s="263" t="s">
        <v>7275</v>
      </c>
      <c r="CA209" s="263" t="s">
        <v>7275</v>
      </c>
      <c r="CB209" s="263" t="s">
        <v>7275</v>
      </c>
      <c r="CC209" s="263" t="s">
        <v>7275</v>
      </c>
      <c r="CD209" s="263" t="s">
        <v>7275</v>
      </c>
      <c r="CE209" s="263" t="s">
        <v>7275</v>
      </c>
      <c r="CF209" s="263" t="s">
        <v>7275</v>
      </c>
      <c r="CG209" s="263" t="s">
        <v>7275</v>
      </c>
      <c r="CH209" s="263" t="s">
        <v>7275</v>
      </c>
      <c r="CI209" s="263" t="s">
        <v>7275</v>
      </c>
      <c r="CJ209" s="263" t="s">
        <v>7275</v>
      </c>
      <c r="CK209" s="263" t="s">
        <v>7275</v>
      </c>
      <c r="CL209" s="263" t="s">
        <v>7275</v>
      </c>
      <c r="CM209" s="263" t="s">
        <v>7275</v>
      </c>
      <c r="CN209" s="263" t="s">
        <v>7275</v>
      </c>
      <c r="CO209" s="263" t="s">
        <v>7275</v>
      </c>
      <c r="CP209" s="263" t="s">
        <v>7275</v>
      </c>
      <c r="CQ209" s="263" t="str">
        <f>_xlfn.IFNA(VLOOKUP(C209,'INFORM Severity - hidden'!$C$5:$G$300,5,FALSE),"-")</f>
        <v>-</v>
      </c>
    </row>
    <row r="210" spans="1:95">
      <c r="C210" t="s">
        <v>7419</v>
      </c>
      <c r="D210" s="263" t="str">
        <f t="shared" si="3"/>
        <v>-</v>
      </c>
      <c r="E210" s="263" t="s">
        <v>7275</v>
      </c>
      <c r="F210" s="263" t="s">
        <v>7275</v>
      </c>
      <c r="G210" s="263" t="s">
        <v>7275</v>
      </c>
      <c r="H210" s="263" t="s">
        <v>7275</v>
      </c>
      <c r="I210" s="263" t="s">
        <v>7275</v>
      </c>
      <c r="J210" s="263" t="s">
        <v>7275</v>
      </c>
      <c r="K210" s="263" t="s">
        <v>7275</v>
      </c>
      <c r="L210" s="263" t="s">
        <v>7275</v>
      </c>
      <c r="M210" s="263" t="s">
        <v>7275</v>
      </c>
      <c r="N210" s="263" t="s">
        <v>7275</v>
      </c>
      <c r="O210" s="263" t="s">
        <v>7275</v>
      </c>
      <c r="P210" s="263" t="s">
        <v>7275</v>
      </c>
      <c r="Q210" s="263" t="s">
        <v>7275</v>
      </c>
      <c r="R210" s="263">
        <v>6.6</v>
      </c>
      <c r="S210" s="263">
        <v>6.5</v>
      </c>
      <c r="T210" s="263">
        <v>6.5</v>
      </c>
      <c r="U210" s="263">
        <v>6.5</v>
      </c>
      <c r="V210" s="263">
        <v>6.4</v>
      </c>
      <c r="W210" s="263">
        <v>6.4</v>
      </c>
      <c r="X210" s="263">
        <v>6.4</v>
      </c>
      <c r="Y210" s="263">
        <v>6.5</v>
      </c>
      <c r="Z210" s="263">
        <v>5.5</v>
      </c>
      <c r="AA210" s="263">
        <v>5.9</v>
      </c>
      <c r="AB210" s="263">
        <v>5.9</v>
      </c>
      <c r="AC210" s="263">
        <v>6.7</v>
      </c>
      <c r="AD210" s="263">
        <v>6.9</v>
      </c>
      <c r="AE210" s="263">
        <v>6.9</v>
      </c>
      <c r="AF210" s="263">
        <v>6.9</v>
      </c>
      <c r="AG210" s="263">
        <v>6.9</v>
      </c>
      <c r="AH210" s="263">
        <v>7</v>
      </c>
      <c r="AI210" s="263" t="s">
        <v>7275</v>
      </c>
      <c r="AJ210" s="263" t="s">
        <v>7275</v>
      </c>
      <c r="AK210" s="263" t="s">
        <v>7275</v>
      </c>
      <c r="AL210" s="263" t="s">
        <v>7275</v>
      </c>
      <c r="AM210" s="263" t="s">
        <v>7275</v>
      </c>
      <c r="AN210" s="263" t="s">
        <v>7275</v>
      </c>
      <c r="AO210" s="263" t="s">
        <v>7275</v>
      </c>
      <c r="AP210" s="263" t="s">
        <v>7275</v>
      </c>
      <c r="AQ210" s="263" t="s">
        <v>7275</v>
      </c>
      <c r="AR210" s="263" t="s">
        <v>7275</v>
      </c>
      <c r="AS210" s="263" t="s">
        <v>7275</v>
      </c>
      <c r="AT210" s="263" t="s">
        <v>7275</v>
      </c>
      <c r="AU210" s="263" t="s">
        <v>7275</v>
      </c>
      <c r="AV210" s="263" t="s">
        <v>7275</v>
      </c>
      <c r="AW210" s="263" t="s">
        <v>7275</v>
      </c>
      <c r="AX210" s="263" t="s">
        <v>7275</v>
      </c>
      <c r="AY210" s="263" t="s">
        <v>7275</v>
      </c>
      <c r="AZ210" s="263" t="s">
        <v>7275</v>
      </c>
      <c r="BA210" s="263" t="s">
        <v>7275</v>
      </c>
      <c r="BB210" s="263" t="s">
        <v>7275</v>
      </c>
      <c r="BC210" s="263" t="s">
        <v>7275</v>
      </c>
      <c r="BD210" s="263" t="s">
        <v>7275</v>
      </c>
      <c r="BE210" s="263" t="s">
        <v>7275</v>
      </c>
      <c r="BF210" s="263" t="s">
        <v>7275</v>
      </c>
      <c r="BG210" s="263" t="s">
        <v>7275</v>
      </c>
      <c r="BH210" s="263" t="s">
        <v>7275</v>
      </c>
      <c r="BI210" s="263" t="s">
        <v>7275</v>
      </c>
      <c r="BJ210" s="263" t="s">
        <v>7275</v>
      </c>
      <c r="BK210" s="263" t="s">
        <v>7275</v>
      </c>
      <c r="BL210" s="263" t="s">
        <v>7275</v>
      </c>
      <c r="BM210" s="263" t="s">
        <v>7275</v>
      </c>
      <c r="BN210" s="263" t="s">
        <v>7275</v>
      </c>
      <c r="BO210" s="263" t="s">
        <v>7275</v>
      </c>
      <c r="BP210" s="263" t="s">
        <v>7275</v>
      </c>
      <c r="BQ210" s="263" t="s">
        <v>7275</v>
      </c>
      <c r="BR210" s="263" t="s">
        <v>7275</v>
      </c>
      <c r="BS210" s="263" t="s">
        <v>7275</v>
      </c>
      <c r="BT210" s="263" t="s">
        <v>7275</v>
      </c>
      <c r="BU210" s="263" t="s">
        <v>7275</v>
      </c>
      <c r="BV210" s="263" t="s">
        <v>7275</v>
      </c>
      <c r="BW210" s="263" t="s">
        <v>7275</v>
      </c>
      <c r="BX210" s="263" t="s">
        <v>7275</v>
      </c>
      <c r="BY210" s="263" t="s">
        <v>7275</v>
      </c>
      <c r="BZ210" s="263" t="s">
        <v>7275</v>
      </c>
      <c r="CA210" s="263" t="s">
        <v>7275</v>
      </c>
      <c r="CB210" s="263" t="s">
        <v>7275</v>
      </c>
      <c r="CC210" s="263" t="s">
        <v>7275</v>
      </c>
      <c r="CD210" s="263" t="s">
        <v>7275</v>
      </c>
      <c r="CE210" s="263" t="s">
        <v>7275</v>
      </c>
      <c r="CF210" s="263" t="s">
        <v>7275</v>
      </c>
      <c r="CG210" s="263" t="s">
        <v>7275</v>
      </c>
      <c r="CH210" s="263" t="s">
        <v>7275</v>
      </c>
      <c r="CI210" s="263" t="s">
        <v>7275</v>
      </c>
      <c r="CJ210" s="263" t="s">
        <v>7275</v>
      </c>
      <c r="CK210" s="263" t="s">
        <v>7275</v>
      </c>
      <c r="CL210" s="263" t="s">
        <v>7275</v>
      </c>
      <c r="CM210" s="263" t="s">
        <v>7275</v>
      </c>
      <c r="CN210" s="263" t="s">
        <v>7275</v>
      </c>
      <c r="CO210" s="263" t="s">
        <v>7275</v>
      </c>
      <c r="CP210" s="263" t="s">
        <v>7275</v>
      </c>
      <c r="CQ210" s="263" t="str">
        <f>_xlfn.IFNA(VLOOKUP(C210,'INFORM Severity - hidden'!$C$5:$G$300,5,FALSE),"-")</f>
        <v>-</v>
      </c>
    </row>
    <row r="211" spans="1:95">
      <c r="C211" t="s">
        <v>7420</v>
      </c>
      <c r="D211" s="263" t="str">
        <f t="shared" si="3"/>
        <v>-</v>
      </c>
      <c r="E211" s="263" t="s">
        <v>7275</v>
      </c>
      <c r="F211" s="263" t="s">
        <v>7275</v>
      </c>
      <c r="G211" s="263" t="s">
        <v>7275</v>
      </c>
      <c r="H211" s="263" t="s">
        <v>7275</v>
      </c>
      <c r="I211" s="263" t="s">
        <v>7275</v>
      </c>
      <c r="J211" s="263" t="s">
        <v>7275</v>
      </c>
      <c r="K211" s="263" t="s">
        <v>7275</v>
      </c>
      <c r="L211" s="263" t="s">
        <v>7275</v>
      </c>
      <c r="M211" s="263" t="s">
        <v>7275</v>
      </c>
      <c r="N211" s="263" t="s">
        <v>7275</v>
      </c>
      <c r="O211" s="263" t="s">
        <v>7275</v>
      </c>
      <c r="P211" s="263" t="s">
        <v>7275</v>
      </c>
      <c r="Q211" s="263" t="s">
        <v>7275</v>
      </c>
      <c r="R211" s="263" t="s">
        <v>7275</v>
      </c>
      <c r="S211" s="263" t="s">
        <v>7275</v>
      </c>
      <c r="T211" s="263" t="s">
        <v>7275</v>
      </c>
      <c r="U211" s="263" t="s">
        <v>7275</v>
      </c>
      <c r="V211" s="263" t="s">
        <v>7275</v>
      </c>
      <c r="W211" s="263" t="s">
        <v>7275</v>
      </c>
      <c r="X211" s="263" t="s">
        <v>7275</v>
      </c>
      <c r="Y211" s="263" t="s">
        <v>7275</v>
      </c>
      <c r="Z211" s="263" t="s">
        <v>7275</v>
      </c>
      <c r="AA211" s="263" t="s">
        <v>7275</v>
      </c>
      <c r="AB211" s="263" t="s">
        <v>7275</v>
      </c>
      <c r="AC211" s="263" t="s">
        <v>7275</v>
      </c>
      <c r="AD211" s="263">
        <v>4.9000000000000004</v>
      </c>
      <c r="AE211" s="263">
        <v>4.9000000000000004</v>
      </c>
      <c r="AF211" s="263">
        <v>4.9000000000000004</v>
      </c>
      <c r="AG211" s="263">
        <v>4.9000000000000004</v>
      </c>
      <c r="AH211" s="263">
        <v>5</v>
      </c>
      <c r="AI211" s="263" t="s">
        <v>7275</v>
      </c>
      <c r="AJ211" s="263" t="s">
        <v>7275</v>
      </c>
      <c r="AK211" s="263" t="s">
        <v>7275</v>
      </c>
      <c r="AL211" s="263" t="s">
        <v>7275</v>
      </c>
      <c r="AM211" s="263" t="s">
        <v>7275</v>
      </c>
      <c r="AN211" s="263" t="s">
        <v>7275</v>
      </c>
      <c r="AO211" s="263" t="s">
        <v>7275</v>
      </c>
      <c r="AP211" s="263" t="s">
        <v>7275</v>
      </c>
      <c r="AQ211" s="263" t="s">
        <v>7275</v>
      </c>
      <c r="AR211" s="263" t="s">
        <v>7275</v>
      </c>
      <c r="AS211" s="263" t="s">
        <v>7275</v>
      </c>
      <c r="AT211" s="263" t="s">
        <v>7275</v>
      </c>
      <c r="AU211" s="263" t="s">
        <v>7275</v>
      </c>
      <c r="AV211" s="263" t="s">
        <v>7275</v>
      </c>
      <c r="AW211" s="263" t="s">
        <v>7275</v>
      </c>
      <c r="AX211" s="263" t="s">
        <v>7275</v>
      </c>
      <c r="AY211" s="263" t="s">
        <v>7275</v>
      </c>
      <c r="AZ211" s="263" t="s">
        <v>7275</v>
      </c>
      <c r="BA211" s="263" t="s">
        <v>7275</v>
      </c>
      <c r="BB211" s="263" t="s">
        <v>7275</v>
      </c>
      <c r="BC211" s="263" t="s">
        <v>7275</v>
      </c>
      <c r="BD211" s="263" t="s">
        <v>7275</v>
      </c>
      <c r="BE211" s="263" t="s">
        <v>7275</v>
      </c>
      <c r="BF211" s="263" t="s">
        <v>7275</v>
      </c>
      <c r="BG211" s="263" t="s">
        <v>7275</v>
      </c>
      <c r="BH211" s="263" t="s">
        <v>7275</v>
      </c>
      <c r="BI211" s="263" t="s">
        <v>7275</v>
      </c>
      <c r="BJ211" s="263" t="s">
        <v>7275</v>
      </c>
      <c r="BK211" s="263" t="s">
        <v>7275</v>
      </c>
      <c r="BL211" s="263" t="s">
        <v>7275</v>
      </c>
      <c r="BM211" s="263" t="s">
        <v>7275</v>
      </c>
      <c r="BN211" s="263" t="s">
        <v>7275</v>
      </c>
      <c r="BO211" s="263" t="s">
        <v>7275</v>
      </c>
      <c r="BP211" s="263" t="s">
        <v>7275</v>
      </c>
      <c r="BQ211" s="263" t="s">
        <v>7275</v>
      </c>
      <c r="BR211" s="263" t="s">
        <v>7275</v>
      </c>
      <c r="BS211" s="263" t="s">
        <v>7275</v>
      </c>
      <c r="BT211" s="263" t="s">
        <v>7275</v>
      </c>
      <c r="BU211" s="263" t="s">
        <v>7275</v>
      </c>
      <c r="BV211" s="263" t="s">
        <v>7275</v>
      </c>
      <c r="BW211" s="263" t="s">
        <v>7275</v>
      </c>
      <c r="BX211" s="263" t="s">
        <v>7275</v>
      </c>
      <c r="BY211" s="263" t="s">
        <v>7275</v>
      </c>
      <c r="BZ211" s="263" t="s">
        <v>7275</v>
      </c>
      <c r="CA211" s="263" t="s">
        <v>7275</v>
      </c>
      <c r="CB211" s="263" t="s">
        <v>7275</v>
      </c>
      <c r="CC211" s="263" t="s">
        <v>7275</v>
      </c>
      <c r="CD211" s="263" t="s">
        <v>7275</v>
      </c>
      <c r="CE211" s="263" t="s">
        <v>7275</v>
      </c>
      <c r="CF211" s="263" t="s">
        <v>7275</v>
      </c>
      <c r="CG211" s="263" t="s">
        <v>7275</v>
      </c>
      <c r="CH211" s="263" t="s">
        <v>7275</v>
      </c>
      <c r="CI211" s="263" t="s">
        <v>7275</v>
      </c>
      <c r="CJ211" s="263" t="s">
        <v>7275</v>
      </c>
      <c r="CK211" s="263" t="s">
        <v>7275</v>
      </c>
      <c r="CL211" s="263" t="s">
        <v>7275</v>
      </c>
      <c r="CM211" s="263" t="s">
        <v>7275</v>
      </c>
      <c r="CN211" s="263" t="s">
        <v>7275</v>
      </c>
      <c r="CO211" s="263" t="s">
        <v>7275</v>
      </c>
      <c r="CP211" s="263" t="s">
        <v>7275</v>
      </c>
      <c r="CQ211" s="263" t="str">
        <f>_xlfn.IFNA(VLOOKUP(C211,'INFORM Severity - hidden'!$C$5:$G$300,5,FALSE),"-")</f>
        <v>-</v>
      </c>
    </row>
    <row r="212" spans="1:95">
      <c r="C212" t="s">
        <v>7421</v>
      </c>
      <c r="D212" s="263" t="str">
        <f t="shared" si="3"/>
        <v>-</v>
      </c>
      <c r="E212" s="263" t="s">
        <v>7275</v>
      </c>
      <c r="F212" s="263" t="s">
        <v>7275</v>
      </c>
      <c r="G212" s="263" t="s">
        <v>7275</v>
      </c>
      <c r="H212" s="263" t="s">
        <v>7275</v>
      </c>
      <c r="I212" s="263" t="s">
        <v>7275</v>
      </c>
      <c r="J212" s="263" t="s">
        <v>7275</v>
      </c>
      <c r="K212" s="263" t="s">
        <v>7275</v>
      </c>
      <c r="L212" s="263" t="s">
        <v>7275</v>
      </c>
      <c r="M212" s="263" t="s">
        <v>7275</v>
      </c>
      <c r="N212" s="263" t="s">
        <v>7275</v>
      </c>
      <c r="O212" s="263" t="s">
        <v>7275</v>
      </c>
      <c r="P212" s="263" t="s">
        <v>7275</v>
      </c>
      <c r="Q212" s="263" t="s">
        <v>7275</v>
      </c>
      <c r="R212" s="263" t="s">
        <v>7275</v>
      </c>
      <c r="S212" s="263" t="s">
        <v>7275</v>
      </c>
      <c r="T212" s="263" t="s">
        <v>7275</v>
      </c>
      <c r="U212" s="263" t="s">
        <v>7275</v>
      </c>
      <c r="V212" s="263" t="s">
        <v>7275</v>
      </c>
      <c r="W212" s="263" t="s">
        <v>7275</v>
      </c>
      <c r="X212" s="263" t="s">
        <v>7275</v>
      </c>
      <c r="Y212" s="263" t="s">
        <v>7275</v>
      </c>
      <c r="Z212" s="263" t="s">
        <v>7275</v>
      </c>
      <c r="AA212" s="263" t="s">
        <v>7275</v>
      </c>
      <c r="AB212" s="263" t="s">
        <v>7275</v>
      </c>
      <c r="AC212" s="263" t="s">
        <v>7275</v>
      </c>
      <c r="AD212" s="263" t="s">
        <v>7275</v>
      </c>
      <c r="AE212" s="263" t="s">
        <v>7275</v>
      </c>
      <c r="AF212" s="263" t="s">
        <v>7275</v>
      </c>
      <c r="AG212" s="263" t="s">
        <v>7275</v>
      </c>
      <c r="AH212" s="263" t="s">
        <v>7275</v>
      </c>
      <c r="AI212" s="263" t="s">
        <v>7275</v>
      </c>
      <c r="AJ212" s="263" t="s">
        <v>7275</v>
      </c>
      <c r="AK212" s="263" t="s">
        <v>7275</v>
      </c>
      <c r="AL212" s="263" t="s">
        <v>7275</v>
      </c>
      <c r="AM212" s="263" t="s">
        <v>7275</v>
      </c>
      <c r="AN212" s="263" t="s">
        <v>7275</v>
      </c>
      <c r="AO212" s="263">
        <v>4.5</v>
      </c>
      <c r="AP212" s="263">
        <v>4.7</v>
      </c>
      <c r="AQ212" s="263">
        <v>5.7</v>
      </c>
      <c r="AR212" s="263">
        <v>6.1</v>
      </c>
      <c r="AS212" s="263">
        <v>6.1</v>
      </c>
      <c r="AT212" s="263">
        <v>6.1</v>
      </c>
      <c r="AU212" s="263">
        <v>6.1</v>
      </c>
      <c r="AV212" s="263">
        <v>6.1</v>
      </c>
      <c r="AW212" s="263">
        <v>6.1</v>
      </c>
      <c r="AX212" s="263">
        <v>6</v>
      </c>
      <c r="AY212" s="263">
        <v>5.9</v>
      </c>
      <c r="AZ212" s="263">
        <v>5.9</v>
      </c>
      <c r="BA212" s="263" t="s">
        <v>7275</v>
      </c>
      <c r="BB212" s="263" t="s">
        <v>7275</v>
      </c>
      <c r="BC212" s="263" t="s">
        <v>7275</v>
      </c>
      <c r="BD212" s="263" t="s">
        <v>7275</v>
      </c>
      <c r="BE212" s="263" t="s">
        <v>7275</v>
      </c>
      <c r="BF212" s="263" t="s">
        <v>7275</v>
      </c>
      <c r="BG212" s="263" t="s">
        <v>7275</v>
      </c>
      <c r="BH212" s="263" t="s">
        <v>7275</v>
      </c>
      <c r="BI212" s="263" t="s">
        <v>7275</v>
      </c>
      <c r="BJ212" s="263" t="s">
        <v>7275</v>
      </c>
      <c r="BK212" s="263" t="s">
        <v>7275</v>
      </c>
      <c r="BL212" s="263" t="s">
        <v>7275</v>
      </c>
      <c r="BM212" s="263" t="s">
        <v>7275</v>
      </c>
      <c r="BN212" s="263" t="s">
        <v>7275</v>
      </c>
      <c r="BO212" s="263" t="s">
        <v>7275</v>
      </c>
      <c r="BP212" s="263" t="s">
        <v>7275</v>
      </c>
      <c r="BQ212" s="263" t="s">
        <v>7275</v>
      </c>
      <c r="BR212" s="263" t="s">
        <v>7275</v>
      </c>
      <c r="BS212" s="263" t="s">
        <v>7275</v>
      </c>
      <c r="BT212" s="263" t="s">
        <v>7275</v>
      </c>
      <c r="BU212" s="263" t="s">
        <v>7275</v>
      </c>
      <c r="BV212" s="263" t="s">
        <v>7275</v>
      </c>
      <c r="BW212" s="263" t="s">
        <v>7275</v>
      </c>
      <c r="BX212" s="263" t="s">
        <v>7275</v>
      </c>
      <c r="BY212" s="263" t="s">
        <v>7275</v>
      </c>
      <c r="BZ212" s="263" t="s">
        <v>7275</v>
      </c>
      <c r="CA212" s="263" t="s">
        <v>7275</v>
      </c>
      <c r="CB212" s="263" t="s">
        <v>7275</v>
      </c>
      <c r="CC212" s="263" t="s">
        <v>7275</v>
      </c>
      <c r="CD212" s="263" t="s">
        <v>7275</v>
      </c>
      <c r="CE212" s="263" t="s">
        <v>7275</v>
      </c>
      <c r="CF212" s="263" t="s">
        <v>7275</v>
      </c>
      <c r="CG212" s="263" t="s">
        <v>7275</v>
      </c>
      <c r="CH212" s="263" t="s">
        <v>7275</v>
      </c>
      <c r="CI212" s="263" t="s">
        <v>7275</v>
      </c>
      <c r="CJ212" s="263" t="s">
        <v>7275</v>
      </c>
      <c r="CK212" s="263" t="s">
        <v>7275</v>
      </c>
      <c r="CL212" s="263" t="s">
        <v>7275</v>
      </c>
      <c r="CM212" s="263" t="s">
        <v>7275</v>
      </c>
      <c r="CN212" s="263" t="s">
        <v>7275</v>
      </c>
      <c r="CO212" s="263" t="s">
        <v>7275</v>
      </c>
      <c r="CP212" s="263" t="s">
        <v>7275</v>
      </c>
      <c r="CQ212" s="263" t="str">
        <f>_xlfn.IFNA(VLOOKUP(C212,'INFORM Severity - hidden'!$C$5:$G$300,5,FALSE),"-")</f>
        <v>-</v>
      </c>
    </row>
    <row r="213" spans="1:95">
      <c r="C213" t="s">
        <v>7422</v>
      </c>
      <c r="D213" s="263" t="str">
        <f t="shared" si="3"/>
        <v>-</v>
      </c>
      <c r="E213" s="263" t="s">
        <v>7275</v>
      </c>
      <c r="F213" s="263" t="s">
        <v>7275</v>
      </c>
      <c r="G213" s="263" t="s">
        <v>7275</v>
      </c>
      <c r="H213" s="263" t="s">
        <v>7275</v>
      </c>
      <c r="I213" s="263" t="s">
        <v>7275</v>
      </c>
      <c r="J213" s="263" t="s">
        <v>7275</v>
      </c>
      <c r="K213" s="263" t="s">
        <v>7275</v>
      </c>
      <c r="L213" s="263" t="s">
        <v>7275</v>
      </c>
      <c r="M213" s="263" t="s">
        <v>7275</v>
      </c>
      <c r="N213" s="263" t="s">
        <v>7275</v>
      </c>
      <c r="O213" s="263" t="s">
        <v>7275</v>
      </c>
      <c r="P213" s="263" t="s">
        <v>7275</v>
      </c>
      <c r="Q213" s="263" t="s">
        <v>7275</v>
      </c>
      <c r="R213" s="263" t="s">
        <v>7275</v>
      </c>
      <c r="S213" s="263" t="s">
        <v>7275</v>
      </c>
      <c r="T213" s="263" t="s">
        <v>7275</v>
      </c>
      <c r="U213" s="263" t="s">
        <v>7275</v>
      </c>
      <c r="V213" s="263" t="s">
        <v>7275</v>
      </c>
      <c r="W213" s="263" t="s">
        <v>7275</v>
      </c>
      <c r="X213" s="263" t="s">
        <v>7275</v>
      </c>
      <c r="Y213" s="263" t="s">
        <v>7275</v>
      </c>
      <c r="Z213" s="263" t="s">
        <v>7275</v>
      </c>
      <c r="AA213" s="263" t="s">
        <v>7275</v>
      </c>
      <c r="AB213" s="263" t="s">
        <v>7275</v>
      </c>
      <c r="AC213" s="263" t="s">
        <v>7275</v>
      </c>
      <c r="AD213" s="263" t="s">
        <v>7275</v>
      </c>
      <c r="AE213" s="263" t="s">
        <v>7275</v>
      </c>
      <c r="AF213" s="263" t="s">
        <v>7275</v>
      </c>
      <c r="AG213" s="263" t="s">
        <v>7275</v>
      </c>
      <c r="AH213" s="263" t="s">
        <v>7275</v>
      </c>
      <c r="AI213" s="263" t="s">
        <v>7275</v>
      </c>
      <c r="AJ213" s="263" t="s">
        <v>7275</v>
      </c>
      <c r="AK213" s="263" t="s">
        <v>7275</v>
      </c>
      <c r="AL213" s="263" t="s">
        <v>7275</v>
      </c>
      <c r="AM213" s="263" t="s">
        <v>7275</v>
      </c>
      <c r="AN213" s="263" t="s">
        <v>7275</v>
      </c>
      <c r="AO213" s="263" t="s">
        <v>7275</v>
      </c>
      <c r="AP213" s="263" t="s">
        <v>7275</v>
      </c>
      <c r="AQ213" s="263" t="s">
        <v>7275</v>
      </c>
      <c r="AR213" s="263" t="s">
        <v>7275</v>
      </c>
      <c r="AS213" s="263" t="s">
        <v>7275</v>
      </c>
      <c r="AT213" s="263" t="s">
        <v>7275</v>
      </c>
      <c r="AU213" s="263" t="s">
        <v>7275</v>
      </c>
      <c r="AV213" s="263" t="s">
        <v>7275</v>
      </c>
      <c r="AW213" s="263" t="s">
        <v>7275</v>
      </c>
      <c r="AX213" s="263" t="s">
        <v>7275</v>
      </c>
      <c r="AY213" s="263" t="s">
        <v>7275</v>
      </c>
      <c r="AZ213" s="263" t="s">
        <v>7275</v>
      </c>
      <c r="BA213" s="263" t="s">
        <v>7275</v>
      </c>
      <c r="BB213" s="263">
        <v>3.1</v>
      </c>
      <c r="BC213" s="263">
        <v>3.1</v>
      </c>
      <c r="BD213" s="263">
        <v>3.1</v>
      </c>
      <c r="BE213" s="263">
        <v>3</v>
      </c>
      <c r="BF213" s="263">
        <v>3</v>
      </c>
      <c r="BG213" s="263">
        <v>3</v>
      </c>
      <c r="BH213" s="263">
        <v>3</v>
      </c>
      <c r="BI213" s="263">
        <v>3</v>
      </c>
      <c r="BJ213" s="263">
        <v>3</v>
      </c>
      <c r="BK213" s="263" t="s">
        <v>7275</v>
      </c>
      <c r="BL213" s="263" t="s">
        <v>7275</v>
      </c>
      <c r="BM213" s="263" t="s">
        <v>7275</v>
      </c>
      <c r="BN213" s="263" t="s">
        <v>7275</v>
      </c>
      <c r="BO213" s="263" t="s">
        <v>7275</v>
      </c>
      <c r="BP213" s="263" t="s">
        <v>7275</v>
      </c>
      <c r="BQ213" s="263" t="s">
        <v>7275</v>
      </c>
      <c r="BR213" s="263" t="s">
        <v>7275</v>
      </c>
      <c r="BS213" s="263" t="s">
        <v>7275</v>
      </c>
      <c r="BT213" s="263" t="s">
        <v>7275</v>
      </c>
      <c r="BU213" s="263" t="s">
        <v>7275</v>
      </c>
      <c r="BV213" s="263" t="s">
        <v>7275</v>
      </c>
      <c r="BW213" s="263" t="s">
        <v>7275</v>
      </c>
      <c r="BX213" s="263" t="s">
        <v>7275</v>
      </c>
      <c r="BY213" s="263" t="s">
        <v>7275</v>
      </c>
      <c r="BZ213" s="263" t="s">
        <v>7275</v>
      </c>
      <c r="CA213" s="263" t="s">
        <v>7275</v>
      </c>
      <c r="CB213" s="263" t="s">
        <v>7275</v>
      </c>
      <c r="CC213" s="263" t="s">
        <v>7275</v>
      </c>
      <c r="CD213" s="263" t="s">
        <v>7275</v>
      </c>
      <c r="CE213" s="263" t="s">
        <v>7275</v>
      </c>
      <c r="CF213" s="263" t="s">
        <v>7275</v>
      </c>
      <c r="CG213" s="263" t="s">
        <v>7275</v>
      </c>
      <c r="CH213" s="263" t="s">
        <v>7275</v>
      </c>
      <c r="CI213" s="263" t="s">
        <v>7275</v>
      </c>
      <c r="CJ213" s="263" t="s">
        <v>7275</v>
      </c>
      <c r="CK213" s="263" t="s">
        <v>7275</v>
      </c>
      <c r="CL213" s="263" t="s">
        <v>7275</v>
      </c>
      <c r="CM213" s="263" t="s">
        <v>7275</v>
      </c>
      <c r="CN213" s="263" t="s">
        <v>7275</v>
      </c>
      <c r="CO213" s="263" t="s">
        <v>7275</v>
      </c>
      <c r="CP213" s="263" t="s">
        <v>7275</v>
      </c>
      <c r="CQ213" s="263" t="str">
        <f>_xlfn.IFNA(VLOOKUP(C213,'INFORM Severity - hidden'!$C$5:$G$300,5,FALSE),"-")</f>
        <v>-</v>
      </c>
    </row>
    <row r="214" spans="1:95">
      <c r="C214" t="s">
        <v>7423</v>
      </c>
      <c r="D214" s="263" t="str">
        <f t="shared" si="3"/>
        <v>-</v>
      </c>
      <c r="E214" s="263" t="s">
        <v>7275</v>
      </c>
      <c r="F214" s="263" t="s">
        <v>7275</v>
      </c>
      <c r="G214" s="263" t="s">
        <v>7275</v>
      </c>
      <c r="H214" s="263" t="s">
        <v>7275</v>
      </c>
      <c r="I214" s="263" t="s">
        <v>7275</v>
      </c>
      <c r="J214" s="263" t="s">
        <v>7275</v>
      </c>
      <c r="K214" s="263" t="s">
        <v>7275</v>
      </c>
      <c r="L214" s="263" t="s">
        <v>7275</v>
      </c>
      <c r="M214" s="263" t="s">
        <v>7275</v>
      </c>
      <c r="N214" s="263" t="s">
        <v>7275</v>
      </c>
      <c r="O214" s="263" t="s">
        <v>7275</v>
      </c>
      <c r="P214" s="263" t="s">
        <v>7275</v>
      </c>
      <c r="Q214" s="263" t="s">
        <v>7275</v>
      </c>
      <c r="R214" s="263" t="s">
        <v>7275</v>
      </c>
      <c r="S214" s="263" t="s">
        <v>7275</v>
      </c>
      <c r="T214" s="263" t="s">
        <v>7275</v>
      </c>
      <c r="U214" s="263" t="s">
        <v>7275</v>
      </c>
      <c r="V214" s="263" t="s">
        <v>7275</v>
      </c>
      <c r="W214" s="263" t="s">
        <v>7275</v>
      </c>
      <c r="X214" s="263" t="s">
        <v>7275</v>
      </c>
      <c r="Y214" s="263" t="s">
        <v>7275</v>
      </c>
      <c r="Z214" s="263" t="s">
        <v>7275</v>
      </c>
      <c r="AA214" s="263" t="s">
        <v>7275</v>
      </c>
      <c r="AB214" s="263" t="s">
        <v>7275</v>
      </c>
      <c r="AC214" s="263" t="s">
        <v>7275</v>
      </c>
      <c r="AD214" s="263" t="s">
        <v>7275</v>
      </c>
      <c r="AE214" s="263" t="s">
        <v>7275</v>
      </c>
      <c r="AF214" s="263" t="s">
        <v>7275</v>
      </c>
      <c r="AG214" s="263" t="s">
        <v>7275</v>
      </c>
      <c r="AH214" s="263" t="s">
        <v>7275</v>
      </c>
      <c r="AI214" s="263" t="s">
        <v>7275</v>
      </c>
      <c r="AJ214" s="263" t="s">
        <v>7275</v>
      </c>
      <c r="AK214" s="263" t="s">
        <v>7275</v>
      </c>
      <c r="AL214" s="263" t="s">
        <v>7275</v>
      </c>
      <c r="AM214" s="263" t="s">
        <v>7275</v>
      </c>
      <c r="AN214" s="263" t="s">
        <v>7275</v>
      </c>
      <c r="AO214" s="263" t="s">
        <v>7275</v>
      </c>
      <c r="AP214" s="263" t="s">
        <v>7275</v>
      </c>
      <c r="AQ214" s="263" t="s">
        <v>7275</v>
      </c>
      <c r="AR214" s="263" t="s">
        <v>7275</v>
      </c>
      <c r="AS214" s="263" t="s">
        <v>7275</v>
      </c>
      <c r="AT214" s="263" t="s">
        <v>7275</v>
      </c>
      <c r="AU214" s="263" t="s">
        <v>7275</v>
      </c>
      <c r="AV214" s="263" t="s">
        <v>7275</v>
      </c>
      <c r="AW214" s="263" t="s">
        <v>7275</v>
      </c>
      <c r="AX214" s="263" t="s">
        <v>7275</v>
      </c>
      <c r="AY214" s="263" t="s">
        <v>7275</v>
      </c>
      <c r="AZ214" s="263" t="s">
        <v>7275</v>
      </c>
      <c r="BA214" s="263" t="s">
        <v>7275</v>
      </c>
      <c r="BB214" s="263" t="s">
        <v>7275</v>
      </c>
      <c r="BC214" s="263">
        <v>4.3</v>
      </c>
      <c r="BD214" s="263">
        <v>4.4000000000000004</v>
      </c>
      <c r="BE214" s="263">
        <v>4.7</v>
      </c>
      <c r="BF214" s="263">
        <v>4.7</v>
      </c>
      <c r="BG214" s="263">
        <v>4.7</v>
      </c>
      <c r="BH214" s="263">
        <v>4.7</v>
      </c>
      <c r="BI214" s="263">
        <v>4.7</v>
      </c>
      <c r="BJ214" s="263">
        <v>4.7</v>
      </c>
      <c r="BK214" s="263">
        <v>6.1</v>
      </c>
      <c r="BL214" s="263">
        <v>5.7</v>
      </c>
      <c r="BM214" s="263">
        <v>5.8</v>
      </c>
      <c r="BN214" s="263">
        <v>5.8</v>
      </c>
      <c r="BO214" s="263">
        <v>5.9</v>
      </c>
      <c r="BP214" s="263" t="s">
        <v>7275</v>
      </c>
      <c r="BQ214" s="263" t="s">
        <v>7275</v>
      </c>
      <c r="BR214" s="263" t="s">
        <v>7275</v>
      </c>
      <c r="BS214" s="263" t="s">
        <v>7275</v>
      </c>
      <c r="BT214" s="263" t="s">
        <v>7275</v>
      </c>
      <c r="BU214" s="263" t="s">
        <v>7275</v>
      </c>
      <c r="BV214" s="263" t="s">
        <v>7275</v>
      </c>
      <c r="BW214" s="263" t="s">
        <v>7275</v>
      </c>
      <c r="BX214" s="263" t="s">
        <v>7275</v>
      </c>
      <c r="BY214" s="263" t="s">
        <v>7275</v>
      </c>
      <c r="BZ214" s="263" t="s">
        <v>7275</v>
      </c>
      <c r="CA214" s="263" t="s">
        <v>7275</v>
      </c>
      <c r="CB214" s="263" t="s">
        <v>7275</v>
      </c>
      <c r="CC214" s="263" t="s">
        <v>7275</v>
      </c>
      <c r="CD214" s="263" t="s">
        <v>7275</v>
      </c>
      <c r="CE214" s="263" t="s">
        <v>7275</v>
      </c>
      <c r="CF214" s="263" t="s">
        <v>7275</v>
      </c>
      <c r="CG214" s="263" t="s">
        <v>7275</v>
      </c>
      <c r="CH214" s="263" t="s">
        <v>7275</v>
      </c>
      <c r="CI214" s="263" t="s">
        <v>7275</v>
      </c>
      <c r="CJ214" s="263" t="s">
        <v>7275</v>
      </c>
      <c r="CK214" s="263" t="s">
        <v>7275</v>
      </c>
      <c r="CL214" s="263" t="s">
        <v>7275</v>
      </c>
      <c r="CM214" s="263" t="s">
        <v>7275</v>
      </c>
      <c r="CN214" s="263" t="s">
        <v>7275</v>
      </c>
      <c r="CO214" s="263" t="s">
        <v>7275</v>
      </c>
      <c r="CP214" s="263" t="s">
        <v>7275</v>
      </c>
      <c r="CQ214" s="263" t="str">
        <f>_xlfn.IFNA(VLOOKUP(C214,'INFORM Severity - hidden'!$C$5:$G$300,5,FALSE),"-")</f>
        <v>-</v>
      </c>
    </row>
    <row r="215" spans="1:95">
      <c r="C215" t="s">
        <v>7424</v>
      </c>
      <c r="D215" s="263" t="str">
        <f t="shared" si="3"/>
        <v>-</v>
      </c>
      <c r="E215" s="263" t="s">
        <v>7275</v>
      </c>
      <c r="F215" s="263" t="s">
        <v>7275</v>
      </c>
      <c r="G215" s="263" t="s">
        <v>7275</v>
      </c>
      <c r="H215" s="263" t="s">
        <v>7275</v>
      </c>
      <c r="I215" s="263" t="s">
        <v>7275</v>
      </c>
      <c r="J215" s="263" t="s">
        <v>7275</v>
      </c>
      <c r="K215" s="263" t="s">
        <v>7275</v>
      </c>
      <c r="L215" s="263" t="s">
        <v>7275</v>
      </c>
      <c r="M215" s="263" t="s">
        <v>7275</v>
      </c>
      <c r="N215" s="263" t="s">
        <v>7275</v>
      </c>
      <c r="O215" s="263" t="s">
        <v>7275</v>
      </c>
      <c r="P215" s="263" t="s">
        <v>7275</v>
      </c>
      <c r="Q215" s="263" t="s">
        <v>7275</v>
      </c>
      <c r="R215" s="263" t="s">
        <v>7275</v>
      </c>
      <c r="S215" s="263" t="s">
        <v>7275</v>
      </c>
      <c r="T215" s="263" t="s">
        <v>7275</v>
      </c>
      <c r="U215" s="263" t="s">
        <v>7275</v>
      </c>
      <c r="V215" s="263" t="s">
        <v>7275</v>
      </c>
      <c r="W215" s="263" t="s">
        <v>7275</v>
      </c>
      <c r="X215" s="263" t="s">
        <v>7275</v>
      </c>
      <c r="Y215" s="263" t="s">
        <v>7275</v>
      </c>
      <c r="Z215" s="263" t="s">
        <v>7275</v>
      </c>
      <c r="AA215" s="263" t="s">
        <v>7275</v>
      </c>
      <c r="AB215" s="263" t="s">
        <v>7275</v>
      </c>
      <c r="AC215" s="263" t="s">
        <v>7275</v>
      </c>
      <c r="AD215" s="263" t="s">
        <v>7275</v>
      </c>
      <c r="AE215" s="263" t="s">
        <v>7275</v>
      </c>
      <c r="AF215" s="263" t="s">
        <v>7275</v>
      </c>
      <c r="AG215" s="263" t="s">
        <v>7275</v>
      </c>
      <c r="AH215" s="263" t="s">
        <v>7275</v>
      </c>
      <c r="AI215" s="263" t="s">
        <v>7275</v>
      </c>
      <c r="AJ215" s="263" t="s">
        <v>7275</v>
      </c>
      <c r="AK215" s="263" t="s">
        <v>7275</v>
      </c>
      <c r="AL215" s="263" t="s">
        <v>7275</v>
      </c>
      <c r="AM215" s="263" t="s">
        <v>7275</v>
      </c>
      <c r="AN215" s="263" t="s">
        <v>7275</v>
      </c>
      <c r="AO215" s="263" t="s">
        <v>7275</v>
      </c>
      <c r="AP215" s="263" t="s">
        <v>7275</v>
      </c>
      <c r="AQ215" s="263" t="s">
        <v>7275</v>
      </c>
      <c r="AR215" s="263" t="s">
        <v>7275</v>
      </c>
      <c r="AS215" s="263" t="s">
        <v>7275</v>
      </c>
      <c r="AT215" s="263" t="s">
        <v>7275</v>
      </c>
      <c r="AU215" s="263" t="s">
        <v>7275</v>
      </c>
      <c r="AV215" s="263" t="s">
        <v>7275</v>
      </c>
      <c r="AW215" s="263" t="s">
        <v>7275</v>
      </c>
      <c r="AX215" s="263" t="s">
        <v>7275</v>
      </c>
      <c r="AY215" s="263" t="s">
        <v>7275</v>
      </c>
      <c r="AZ215" s="263" t="s">
        <v>7275</v>
      </c>
      <c r="BA215" s="263" t="s">
        <v>7275</v>
      </c>
      <c r="BB215" s="263" t="s">
        <v>7275</v>
      </c>
      <c r="BC215" s="263" t="s">
        <v>7275</v>
      </c>
      <c r="BD215" s="263" t="s">
        <v>7275</v>
      </c>
      <c r="BE215" s="263" t="s">
        <v>7275</v>
      </c>
      <c r="BF215" s="263" t="s">
        <v>7275</v>
      </c>
      <c r="BG215" s="263" t="s">
        <v>7275</v>
      </c>
      <c r="BH215" s="263" t="s">
        <v>7275</v>
      </c>
      <c r="BI215" s="263" t="s">
        <v>7275</v>
      </c>
      <c r="BJ215" s="263" t="s">
        <v>7275</v>
      </c>
      <c r="BK215" s="263" t="s">
        <v>7275</v>
      </c>
      <c r="BL215" s="263" t="s">
        <v>7275</v>
      </c>
      <c r="BM215" s="263" t="s">
        <v>7275</v>
      </c>
      <c r="BN215" s="263" t="s">
        <v>7275</v>
      </c>
      <c r="BO215" s="263" t="s">
        <v>7275</v>
      </c>
      <c r="BP215" s="263" t="s">
        <v>7275</v>
      </c>
      <c r="BQ215" s="263">
        <v>6.5</v>
      </c>
      <c r="BR215" s="263">
        <v>6.7</v>
      </c>
      <c r="BS215" s="263">
        <v>6.7</v>
      </c>
      <c r="BT215" s="263">
        <v>6.7</v>
      </c>
      <c r="BU215" s="263">
        <v>6.7</v>
      </c>
      <c r="BV215" s="263">
        <v>6.7</v>
      </c>
      <c r="BW215" s="263">
        <v>6.6</v>
      </c>
      <c r="BX215" s="263">
        <v>6.6</v>
      </c>
      <c r="BY215" s="263">
        <v>6.6</v>
      </c>
      <c r="BZ215" s="263" t="s">
        <v>7275</v>
      </c>
      <c r="CA215" s="263" t="s">
        <v>7275</v>
      </c>
      <c r="CB215" s="263" t="s">
        <v>7275</v>
      </c>
      <c r="CC215" s="263" t="s">
        <v>7275</v>
      </c>
      <c r="CD215" s="263" t="s">
        <v>7275</v>
      </c>
      <c r="CE215" s="263" t="s">
        <v>7275</v>
      </c>
      <c r="CF215" s="263" t="s">
        <v>7275</v>
      </c>
      <c r="CG215" s="263" t="s">
        <v>7275</v>
      </c>
      <c r="CH215" s="263" t="s">
        <v>7275</v>
      </c>
      <c r="CI215" s="263" t="s">
        <v>7275</v>
      </c>
      <c r="CJ215" s="263" t="s">
        <v>7275</v>
      </c>
      <c r="CK215" s="263" t="s">
        <v>7275</v>
      </c>
      <c r="CL215" s="263" t="s">
        <v>7275</v>
      </c>
      <c r="CM215" s="263" t="s">
        <v>7275</v>
      </c>
      <c r="CN215" s="263" t="s">
        <v>7275</v>
      </c>
      <c r="CO215" s="263" t="s">
        <v>7275</v>
      </c>
      <c r="CP215" s="263" t="s">
        <v>7275</v>
      </c>
      <c r="CQ215" s="263" t="str">
        <f>_xlfn.IFNA(VLOOKUP(C215,'INFORM Severity - hidden'!$C$5:$G$300,5,FALSE),"-")</f>
        <v>-</v>
      </c>
    </row>
    <row r="216" spans="1:95">
      <c r="C216" t="s">
        <v>7425</v>
      </c>
      <c r="D216" s="263" t="str">
        <f t="shared" si="3"/>
        <v>-</v>
      </c>
      <c r="E216" s="263" t="s">
        <v>7275</v>
      </c>
      <c r="F216" s="263" t="s">
        <v>7275</v>
      </c>
      <c r="G216" s="263" t="s">
        <v>7275</v>
      </c>
      <c r="H216" s="263" t="s">
        <v>7275</v>
      </c>
      <c r="I216" s="263" t="s">
        <v>7275</v>
      </c>
      <c r="J216" s="263" t="s">
        <v>7275</v>
      </c>
      <c r="K216" s="263" t="s">
        <v>7275</v>
      </c>
      <c r="L216" s="263" t="s">
        <v>7275</v>
      </c>
      <c r="M216" s="263" t="s">
        <v>7275</v>
      </c>
      <c r="N216" s="263" t="s">
        <v>7275</v>
      </c>
      <c r="O216" s="263" t="s">
        <v>7275</v>
      </c>
      <c r="P216" s="263" t="s">
        <v>7275</v>
      </c>
      <c r="Q216" s="263" t="s">
        <v>7275</v>
      </c>
      <c r="R216" s="263" t="s">
        <v>7275</v>
      </c>
      <c r="S216" s="263" t="s">
        <v>7275</v>
      </c>
      <c r="T216" s="263" t="s">
        <v>7275</v>
      </c>
      <c r="U216" s="263" t="s">
        <v>7275</v>
      </c>
      <c r="V216" s="263" t="s">
        <v>7275</v>
      </c>
      <c r="W216" s="263" t="s">
        <v>7275</v>
      </c>
      <c r="X216" s="263" t="s">
        <v>7275</v>
      </c>
      <c r="Y216" s="263" t="s">
        <v>7275</v>
      </c>
      <c r="Z216" s="263" t="s">
        <v>7275</v>
      </c>
      <c r="AA216" s="263" t="s">
        <v>7275</v>
      </c>
      <c r="AB216" s="263" t="s">
        <v>7275</v>
      </c>
      <c r="AC216" s="263" t="s">
        <v>7275</v>
      </c>
      <c r="AD216" s="263" t="s">
        <v>7275</v>
      </c>
      <c r="AE216" s="263" t="s">
        <v>7275</v>
      </c>
      <c r="AF216" s="263" t="s">
        <v>7275</v>
      </c>
      <c r="AG216" s="263" t="s">
        <v>7275</v>
      </c>
      <c r="AH216" s="263" t="s">
        <v>7275</v>
      </c>
      <c r="AI216" s="263" t="s">
        <v>7275</v>
      </c>
      <c r="AJ216" s="263" t="s">
        <v>7275</v>
      </c>
      <c r="AK216" s="263" t="s">
        <v>7275</v>
      </c>
      <c r="AL216" s="263" t="s">
        <v>7275</v>
      </c>
      <c r="AM216" s="263" t="s">
        <v>7275</v>
      </c>
      <c r="AN216" s="263" t="s">
        <v>7275</v>
      </c>
      <c r="AO216" s="263" t="s">
        <v>7275</v>
      </c>
      <c r="AP216" s="263" t="s">
        <v>7275</v>
      </c>
      <c r="AQ216" s="263" t="s">
        <v>7275</v>
      </c>
      <c r="AR216" s="263" t="s">
        <v>7275</v>
      </c>
      <c r="AS216" s="263" t="s">
        <v>7275</v>
      </c>
      <c r="AT216" s="263" t="s">
        <v>7275</v>
      </c>
      <c r="AU216" s="263" t="s">
        <v>7275</v>
      </c>
      <c r="AV216" s="263" t="s">
        <v>7275</v>
      </c>
      <c r="AW216" s="263" t="s">
        <v>7275</v>
      </c>
      <c r="AX216" s="263" t="s">
        <v>7275</v>
      </c>
      <c r="AY216" s="263" t="s">
        <v>7275</v>
      </c>
      <c r="AZ216" s="263" t="s">
        <v>7275</v>
      </c>
      <c r="BA216" s="263" t="s">
        <v>7275</v>
      </c>
      <c r="BB216" s="263" t="s">
        <v>7275</v>
      </c>
      <c r="BC216" s="263" t="s">
        <v>7275</v>
      </c>
      <c r="BD216" s="263" t="s">
        <v>7275</v>
      </c>
      <c r="BE216" s="263" t="s">
        <v>7275</v>
      </c>
      <c r="BF216" s="263" t="s">
        <v>7275</v>
      </c>
      <c r="BG216" s="263" t="s">
        <v>7275</v>
      </c>
      <c r="BH216" s="263" t="s">
        <v>7275</v>
      </c>
      <c r="BI216" s="263" t="s">
        <v>7275</v>
      </c>
      <c r="BJ216" s="263" t="s">
        <v>7275</v>
      </c>
      <c r="BK216" s="263" t="s">
        <v>7275</v>
      </c>
      <c r="BL216" s="263" t="s">
        <v>7275</v>
      </c>
      <c r="BM216" s="263" t="s">
        <v>7275</v>
      </c>
      <c r="BN216" s="263" t="s">
        <v>7275</v>
      </c>
      <c r="BO216" s="263" t="s">
        <v>7275</v>
      </c>
      <c r="BP216" s="263" t="s">
        <v>7275</v>
      </c>
      <c r="BQ216" s="263" t="s">
        <v>7275</v>
      </c>
      <c r="BR216" s="263" t="s">
        <v>7275</v>
      </c>
      <c r="BS216" s="263">
        <v>6.9</v>
      </c>
      <c r="BT216" s="263">
        <v>7</v>
      </c>
      <c r="BU216" s="263">
        <v>7</v>
      </c>
      <c r="BV216" s="263">
        <v>7</v>
      </c>
      <c r="BW216" s="263">
        <v>7</v>
      </c>
      <c r="BX216" s="263">
        <v>7</v>
      </c>
      <c r="BY216" s="263">
        <v>7</v>
      </c>
      <c r="BZ216" s="263">
        <v>7</v>
      </c>
      <c r="CA216" s="263">
        <v>7.1</v>
      </c>
      <c r="CB216" s="263">
        <v>6.6</v>
      </c>
      <c r="CC216" s="263">
        <v>6.6</v>
      </c>
      <c r="CD216" s="263">
        <v>6.6</v>
      </c>
      <c r="CE216" s="263">
        <v>6.6</v>
      </c>
      <c r="CF216" s="263">
        <v>6.6</v>
      </c>
      <c r="CG216" s="263">
        <v>6.6</v>
      </c>
      <c r="CH216" s="263">
        <v>6.6</v>
      </c>
      <c r="CI216" s="263">
        <v>6.6</v>
      </c>
      <c r="CJ216" s="263">
        <v>6.6</v>
      </c>
      <c r="CK216" s="263">
        <v>6.6</v>
      </c>
      <c r="CL216" s="263" t="s">
        <v>7275</v>
      </c>
      <c r="CM216" s="263" t="s">
        <v>7275</v>
      </c>
      <c r="CN216" s="263" t="s">
        <v>7275</v>
      </c>
      <c r="CO216" s="263" t="s">
        <v>7275</v>
      </c>
      <c r="CP216" s="263" t="s">
        <v>7275</v>
      </c>
      <c r="CQ216" s="263" t="str">
        <f>_xlfn.IFNA(VLOOKUP(C216,'INFORM Severity - hidden'!$C$5:$G$300,5,FALSE),"-")</f>
        <v>-</v>
      </c>
    </row>
    <row r="217" spans="1:95">
      <c r="C217" t="s">
        <v>7426</v>
      </c>
      <c r="D217" s="263" t="str">
        <f t="shared" si="3"/>
        <v>-</v>
      </c>
      <c r="E217" s="263" t="s">
        <v>7275</v>
      </c>
      <c r="F217" s="263" t="s">
        <v>7275</v>
      </c>
      <c r="G217" s="263" t="s">
        <v>7275</v>
      </c>
      <c r="H217" s="263" t="s">
        <v>7275</v>
      </c>
      <c r="I217" s="263" t="s">
        <v>7275</v>
      </c>
      <c r="J217" s="263" t="s">
        <v>7275</v>
      </c>
      <c r="K217" s="263" t="s">
        <v>7275</v>
      </c>
      <c r="L217" s="263" t="s">
        <v>7275</v>
      </c>
      <c r="M217" s="263" t="s">
        <v>7275</v>
      </c>
      <c r="N217" s="263" t="s">
        <v>7275</v>
      </c>
      <c r="O217" s="263" t="s">
        <v>7275</v>
      </c>
      <c r="P217" s="263" t="s">
        <v>7275</v>
      </c>
      <c r="Q217" s="263" t="s">
        <v>7275</v>
      </c>
      <c r="R217" s="263" t="s">
        <v>7275</v>
      </c>
      <c r="S217" s="263" t="s">
        <v>7275</v>
      </c>
      <c r="T217" s="263" t="s">
        <v>7275</v>
      </c>
      <c r="U217" s="263" t="s">
        <v>7275</v>
      </c>
      <c r="V217" s="263" t="s">
        <v>7275</v>
      </c>
      <c r="W217" s="263" t="s">
        <v>7275</v>
      </c>
      <c r="X217" s="263" t="s">
        <v>7275</v>
      </c>
      <c r="Y217" s="263" t="s">
        <v>7275</v>
      </c>
      <c r="Z217" s="263" t="s">
        <v>7275</v>
      </c>
      <c r="AA217" s="263" t="s">
        <v>7275</v>
      </c>
      <c r="AB217" s="263" t="s">
        <v>7275</v>
      </c>
      <c r="AC217" s="263" t="s">
        <v>7275</v>
      </c>
      <c r="AD217" s="263" t="s">
        <v>7275</v>
      </c>
      <c r="AE217" s="263" t="s">
        <v>7275</v>
      </c>
      <c r="AF217" s="263" t="s">
        <v>7275</v>
      </c>
      <c r="AG217" s="263" t="s">
        <v>7275</v>
      </c>
      <c r="AH217" s="263" t="s">
        <v>7275</v>
      </c>
      <c r="AI217" s="263" t="s">
        <v>7275</v>
      </c>
      <c r="AJ217" s="263" t="s">
        <v>7275</v>
      </c>
      <c r="AK217" s="263" t="s">
        <v>7275</v>
      </c>
      <c r="AL217" s="263" t="s">
        <v>7275</v>
      </c>
      <c r="AM217" s="263" t="s">
        <v>7275</v>
      </c>
      <c r="AN217" s="263" t="s">
        <v>7275</v>
      </c>
      <c r="AO217" s="263" t="s">
        <v>7275</v>
      </c>
      <c r="AP217" s="263" t="s">
        <v>7275</v>
      </c>
      <c r="AQ217" s="263" t="s">
        <v>7275</v>
      </c>
      <c r="AR217" s="263" t="s">
        <v>7275</v>
      </c>
      <c r="AS217" s="263" t="s">
        <v>7275</v>
      </c>
      <c r="AT217" s="263" t="s">
        <v>7275</v>
      </c>
      <c r="AU217" s="263" t="s">
        <v>7275</v>
      </c>
      <c r="AV217" s="263" t="s">
        <v>7275</v>
      </c>
      <c r="AW217" s="263" t="s">
        <v>7275</v>
      </c>
      <c r="AX217" s="263" t="s">
        <v>7275</v>
      </c>
      <c r="AY217" s="263" t="s">
        <v>7275</v>
      </c>
      <c r="AZ217" s="263" t="s">
        <v>7275</v>
      </c>
      <c r="BA217" s="263" t="s">
        <v>7275</v>
      </c>
      <c r="BB217" s="263" t="s">
        <v>7275</v>
      </c>
      <c r="BC217" s="263" t="s">
        <v>7275</v>
      </c>
      <c r="BD217" s="263" t="s">
        <v>7275</v>
      </c>
      <c r="BE217" s="263" t="s">
        <v>7275</v>
      </c>
      <c r="BF217" s="263" t="s">
        <v>7275</v>
      </c>
      <c r="BG217" s="263" t="s">
        <v>7275</v>
      </c>
      <c r="BH217" s="263" t="s">
        <v>7275</v>
      </c>
      <c r="BI217" s="263" t="s">
        <v>7275</v>
      </c>
      <c r="BJ217" s="263" t="s">
        <v>7275</v>
      </c>
      <c r="BK217" s="263" t="s">
        <v>7275</v>
      </c>
      <c r="BL217" s="263" t="s">
        <v>7275</v>
      </c>
      <c r="BM217" s="263" t="s">
        <v>7275</v>
      </c>
      <c r="BN217" s="263" t="s">
        <v>7275</v>
      </c>
      <c r="BO217" s="263" t="s">
        <v>7275</v>
      </c>
      <c r="BP217" s="263" t="s">
        <v>7275</v>
      </c>
      <c r="BQ217" s="263" t="s">
        <v>7275</v>
      </c>
      <c r="BR217" s="263" t="s">
        <v>7275</v>
      </c>
      <c r="BS217" s="263" t="s">
        <v>7275</v>
      </c>
      <c r="BT217" s="263" t="s">
        <v>7275</v>
      </c>
      <c r="BU217" s="263" t="s">
        <v>7275</v>
      </c>
      <c r="BV217" s="263" t="s">
        <v>7275</v>
      </c>
      <c r="BW217" s="263" t="s">
        <v>7275</v>
      </c>
      <c r="BX217" s="263" t="s">
        <v>7275</v>
      </c>
      <c r="BY217" s="263" t="s">
        <v>7275</v>
      </c>
      <c r="BZ217" s="263">
        <v>6.1</v>
      </c>
      <c r="CA217" s="263">
        <v>6.8</v>
      </c>
      <c r="CB217" s="263">
        <v>6.7</v>
      </c>
      <c r="CC217" s="263">
        <v>5.8</v>
      </c>
      <c r="CD217" s="263">
        <v>5.7</v>
      </c>
      <c r="CE217" s="263">
        <v>5.7</v>
      </c>
      <c r="CF217" s="263">
        <v>5.7</v>
      </c>
      <c r="CG217" s="263">
        <v>5.7</v>
      </c>
      <c r="CH217" s="263">
        <v>5.7</v>
      </c>
      <c r="CI217" s="263">
        <v>5.6</v>
      </c>
      <c r="CJ217" s="263">
        <v>5.6</v>
      </c>
      <c r="CK217" s="263">
        <v>5.6</v>
      </c>
      <c r="CL217" s="263" t="s">
        <v>7275</v>
      </c>
      <c r="CM217" s="263" t="s">
        <v>7275</v>
      </c>
      <c r="CN217" s="263" t="s">
        <v>7275</v>
      </c>
      <c r="CO217" s="263" t="s">
        <v>7275</v>
      </c>
      <c r="CP217" s="263" t="s">
        <v>7275</v>
      </c>
      <c r="CQ217" s="263" t="str">
        <f>_xlfn.IFNA(VLOOKUP(C217,'INFORM Severity - hidden'!$C$5:$G$300,5,FALSE),"-")</f>
        <v>-</v>
      </c>
    </row>
    <row r="218" spans="1:95">
      <c r="A218" t="s">
        <v>387</v>
      </c>
      <c r="B218" t="s">
        <v>408</v>
      </c>
      <c r="C218" t="s">
        <v>409</v>
      </c>
      <c r="D218" s="263" t="str">
        <f t="shared" si="3"/>
        <v>Decreasing</v>
      </c>
      <c r="E218" s="263" t="s">
        <v>7275</v>
      </c>
      <c r="F218" s="263" t="s">
        <v>7275</v>
      </c>
      <c r="G218" s="263" t="s">
        <v>7275</v>
      </c>
      <c r="H218" s="263" t="s">
        <v>7275</v>
      </c>
      <c r="I218" s="263" t="s">
        <v>7275</v>
      </c>
      <c r="J218" s="263" t="s">
        <v>7275</v>
      </c>
      <c r="K218" s="263" t="s">
        <v>7275</v>
      </c>
      <c r="L218" s="263" t="s">
        <v>7275</v>
      </c>
      <c r="M218" s="263" t="s">
        <v>7275</v>
      </c>
      <c r="N218" s="263" t="s">
        <v>7275</v>
      </c>
      <c r="O218" s="263" t="s">
        <v>7275</v>
      </c>
      <c r="P218" s="263" t="s">
        <v>7275</v>
      </c>
      <c r="Q218" s="263" t="s">
        <v>7275</v>
      </c>
      <c r="R218" s="263" t="s">
        <v>7275</v>
      </c>
      <c r="S218" s="263" t="s">
        <v>7275</v>
      </c>
      <c r="T218" s="263" t="s">
        <v>7275</v>
      </c>
      <c r="U218" s="263" t="s">
        <v>7275</v>
      </c>
      <c r="V218" s="263" t="s">
        <v>7275</v>
      </c>
      <c r="W218" s="263" t="s">
        <v>7275</v>
      </c>
      <c r="X218" s="263" t="s">
        <v>7275</v>
      </c>
      <c r="Y218" s="263" t="s">
        <v>7275</v>
      </c>
      <c r="Z218" s="263" t="s">
        <v>7275</v>
      </c>
      <c r="AA218" s="263" t="s">
        <v>7275</v>
      </c>
      <c r="AB218" s="263" t="s">
        <v>7275</v>
      </c>
      <c r="AC218" s="263" t="s">
        <v>7275</v>
      </c>
      <c r="AD218" s="263" t="s">
        <v>7275</v>
      </c>
      <c r="AE218" s="263" t="s">
        <v>7275</v>
      </c>
      <c r="AF218" s="263" t="s">
        <v>7275</v>
      </c>
      <c r="AG218" s="263" t="s">
        <v>7275</v>
      </c>
      <c r="AH218" s="263" t="s">
        <v>7275</v>
      </c>
      <c r="AI218" s="263" t="s">
        <v>7275</v>
      </c>
      <c r="AJ218" s="263" t="s">
        <v>7275</v>
      </c>
      <c r="AK218" s="263" t="s">
        <v>7275</v>
      </c>
      <c r="AL218" s="263" t="s">
        <v>7275</v>
      </c>
      <c r="AM218" s="263" t="s">
        <v>7275</v>
      </c>
      <c r="AN218" s="263" t="s">
        <v>7275</v>
      </c>
      <c r="AO218" s="263" t="s">
        <v>7275</v>
      </c>
      <c r="AP218" s="263" t="s">
        <v>7275</v>
      </c>
      <c r="AQ218" s="263" t="s">
        <v>7275</v>
      </c>
      <c r="AR218" s="263" t="s">
        <v>7275</v>
      </c>
      <c r="AS218" s="263" t="s">
        <v>7275</v>
      </c>
      <c r="AT218" s="263" t="s">
        <v>7275</v>
      </c>
      <c r="AU218" s="263" t="s">
        <v>7275</v>
      </c>
      <c r="AV218" s="263" t="s">
        <v>7275</v>
      </c>
      <c r="AW218" s="263" t="s">
        <v>7275</v>
      </c>
      <c r="AX218" s="263" t="s">
        <v>7275</v>
      </c>
      <c r="AY218" s="263" t="s">
        <v>7275</v>
      </c>
      <c r="AZ218" s="263" t="s">
        <v>7275</v>
      </c>
      <c r="BA218" s="263" t="s">
        <v>7275</v>
      </c>
      <c r="BB218" s="263" t="s">
        <v>7275</v>
      </c>
      <c r="BC218" s="263" t="s">
        <v>7275</v>
      </c>
      <c r="BD218" s="263" t="s">
        <v>7275</v>
      </c>
      <c r="BE218" s="263" t="s">
        <v>7275</v>
      </c>
      <c r="BF218" s="263" t="s">
        <v>7275</v>
      </c>
      <c r="BG218" s="263" t="s">
        <v>7275</v>
      </c>
      <c r="BH218" s="263" t="s">
        <v>7275</v>
      </c>
      <c r="BI218" s="263" t="s">
        <v>7275</v>
      </c>
      <c r="BJ218" s="263" t="s">
        <v>7275</v>
      </c>
      <c r="BK218" s="263" t="s">
        <v>7275</v>
      </c>
      <c r="BL218" s="263" t="s">
        <v>7275</v>
      </c>
      <c r="BM218" s="263" t="s">
        <v>7275</v>
      </c>
      <c r="BN218" s="263" t="s">
        <v>7275</v>
      </c>
      <c r="BO218" s="263" t="s">
        <v>7275</v>
      </c>
      <c r="BP218" s="263" t="s">
        <v>7275</v>
      </c>
      <c r="BQ218" s="263" t="s">
        <v>7275</v>
      </c>
      <c r="BR218" s="263" t="s">
        <v>7275</v>
      </c>
      <c r="BS218" s="263" t="s">
        <v>7275</v>
      </c>
      <c r="BT218" s="263" t="s">
        <v>7275</v>
      </c>
      <c r="BU218" s="263" t="s">
        <v>7275</v>
      </c>
      <c r="BV218" s="263" t="s">
        <v>7275</v>
      </c>
      <c r="BW218" s="263" t="s">
        <v>7275</v>
      </c>
      <c r="BX218" s="263" t="s">
        <v>7275</v>
      </c>
      <c r="BY218" s="263" t="s">
        <v>7275</v>
      </c>
      <c r="BZ218" s="263" t="s">
        <v>7275</v>
      </c>
      <c r="CA218" s="263" t="s">
        <v>7275</v>
      </c>
      <c r="CB218" s="263" t="s">
        <v>7275</v>
      </c>
      <c r="CC218" s="263" t="s">
        <v>7275</v>
      </c>
      <c r="CD218" s="263" t="s">
        <v>7275</v>
      </c>
      <c r="CE218" s="263" t="s">
        <v>7275</v>
      </c>
      <c r="CF218" s="263" t="s">
        <v>7275</v>
      </c>
      <c r="CG218" s="263" t="s">
        <v>7275</v>
      </c>
      <c r="CH218" s="263" t="s">
        <v>7275</v>
      </c>
      <c r="CI218" s="263" t="s">
        <v>7275</v>
      </c>
      <c r="CJ218" s="263" t="s">
        <v>7275</v>
      </c>
      <c r="CK218" s="263" t="s">
        <v>7275</v>
      </c>
      <c r="CL218" s="263">
        <v>6</v>
      </c>
      <c r="CM218" s="263">
        <v>5.9</v>
      </c>
      <c r="CN218" s="263">
        <v>6</v>
      </c>
      <c r="CO218" s="263">
        <v>5.6</v>
      </c>
      <c r="CP218" s="263">
        <v>5.7</v>
      </c>
      <c r="CQ218" s="263">
        <f>_xlfn.IFNA(VLOOKUP(C218,'INFORM Severity - hidden'!$C$5:$G$300,5,FALSE),"-")</f>
        <v>5.6</v>
      </c>
    </row>
    <row r="219" spans="1:95">
      <c r="C219" t="s">
        <v>7427</v>
      </c>
      <c r="D219" s="263" t="str">
        <f t="shared" si="3"/>
        <v>-</v>
      </c>
      <c r="E219" s="263" t="s">
        <v>7275</v>
      </c>
      <c r="F219" s="263">
        <v>5.9</v>
      </c>
      <c r="G219" s="263">
        <v>5.9</v>
      </c>
      <c r="H219" s="263" t="s">
        <v>7275</v>
      </c>
      <c r="I219" s="263" t="s">
        <v>7275</v>
      </c>
      <c r="J219" s="263" t="s">
        <v>7275</v>
      </c>
      <c r="K219" s="263" t="s">
        <v>7275</v>
      </c>
      <c r="L219" s="263" t="s">
        <v>7275</v>
      </c>
      <c r="M219" s="263" t="s">
        <v>7275</v>
      </c>
      <c r="N219" s="263" t="s">
        <v>7275</v>
      </c>
      <c r="O219" s="263" t="s">
        <v>7275</v>
      </c>
      <c r="P219" s="263" t="s">
        <v>7275</v>
      </c>
      <c r="Q219" s="263" t="s">
        <v>7275</v>
      </c>
      <c r="R219" s="263" t="s">
        <v>7275</v>
      </c>
      <c r="S219" s="263" t="s">
        <v>7275</v>
      </c>
      <c r="T219" s="263" t="s">
        <v>7275</v>
      </c>
      <c r="U219" s="263" t="s">
        <v>7275</v>
      </c>
      <c r="V219" s="263" t="s">
        <v>7275</v>
      </c>
      <c r="W219" s="263" t="s">
        <v>7275</v>
      </c>
      <c r="X219" s="263" t="s">
        <v>7275</v>
      </c>
      <c r="Y219" s="263" t="s">
        <v>7275</v>
      </c>
      <c r="Z219" s="263" t="s">
        <v>7275</v>
      </c>
      <c r="AA219" s="263" t="s">
        <v>7275</v>
      </c>
      <c r="AB219" s="263" t="s">
        <v>7275</v>
      </c>
      <c r="AC219" s="263" t="s">
        <v>7275</v>
      </c>
      <c r="AD219" s="263" t="s">
        <v>7275</v>
      </c>
      <c r="AE219" s="263" t="s">
        <v>7275</v>
      </c>
      <c r="AF219" s="263" t="s">
        <v>7275</v>
      </c>
      <c r="AG219" s="263" t="s">
        <v>7275</v>
      </c>
      <c r="AH219" s="263" t="s">
        <v>7275</v>
      </c>
      <c r="AI219" s="263" t="s">
        <v>7275</v>
      </c>
      <c r="AJ219" s="263" t="s">
        <v>7275</v>
      </c>
      <c r="AK219" s="263" t="s">
        <v>7275</v>
      </c>
      <c r="AL219" s="263" t="s">
        <v>7275</v>
      </c>
      <c r="AM219" s="263" t="s">
        <v>7275</v>
      </c>
      <c r="AN219" s="263" t="s">
        <v>7275</v>
      </c>
      <c r="AO219" s="263" t="s">
        <v>7275</v>
      </c>
      <c r="AP219" s="263" t="s">
        <v>7275</v>
      </c>
      <c r="AQ219" s="263" t="s">
        <v>7275</v>
      </c>
      <c r="AR219" s="263" t="s">
        <v>7275</v>
      </c>
      <c r="AS219" s="263" t="s">
        <v>7275</v>
      </c>
      <c r="AT219" s="263" t="s">
        <v>7275</v>
      </c>
      <c r="AU219" s="263" t="s">
        <v>7275</v>
      </c>
      <c r="AV219" s="263" t="s">
        <v>7275</v>
      </c>
      <c r="AW219" s="263" t="s">
        <v>7275</v>
      </c>
      <c r="AX219" s="263" t="s">
        <v>7275</v>
      </c>
      <c r="AY219" s="263" t="s">
        <v>7275</v>
      </c>
      <c r="AZ219" s="263" t="s">
        <v>7275</v>
      </c>
      <c r="BA219" s="263" t="s">
        <v>7275</v>
      </c>
      <c r="BB219" s="263" t="s">
        <v>7275</v>
      </c>
      <c r="BC219" s="263" t="s">
        <v>7275</v>
      </c>
      <c r="BD219" s="263" t="s">
        <v>7275</v>
      </c>
      <c r="BE219" s="263" t="s">
        <v>7275</v>
      </c>
      <c r="BF219" s="263" t="s">
        <v>7275</v>
      </c>
      <c r="BG219" s="263" t="s">
        <v>7275</v>
      </c>
      <c r="BH219" s="263" t="s">
        <v>7275</v>
      </c>
      <c r="BI219" s="263" t="s">
        <v>7275</v>
      </c>
      <c r="BJ219" s="263" t="s">
        <v>7275</v>
      </c>
      <c r="BK219" s="263" t="s">
        <v>7275</v>
      </c>
      <c r="BL219" s="263" t="s">
        <v>7275</v>
      </c>
      <c r="BM219" s="263" t="s">
        <v>7275</v>
      </c>
      <c r="BN219" s="263" t="s">
        <v>7275</v>
      </c>
      <c r="BO219" s="263" t="s">
        <v>7275</v>
      </c>
      <c r="BP219" s="263" t="s">
        <v>7275</v>
      </c>
      <c r="BQ219" s="263" t="s">
        <v>7275</v>
      </c>
      <c r="BR219" s="263" t="s">
        <v>7275</v>
      </c>
      <c r="BS219" s="263" t="s">
        <v>7275</v>
      </c>
      <c r="BT219" s="263" t="s">
        <v>7275</v>
      </c>
      <c r="BU219" s="263" t="s">
        <v>7275</v>
      </c>
      <c r="BV219" s="263" t="s">
        <v>7275</v>
      </c>
      <c r="BW219" s="263" t="s">
        <v>7275</v>
      </c>
      <c r="BX219" s="263" t="s">
        <v>7275</v>
      </c>
      <c r="BY219" s="263" t="s">
        <v>7275</v>
      </c>
      <c r="BZ219" s="263" t="s">
        <v>7275</v>
      </c>
      <c r="CA219" s="263" t="s">
        <v>7275</v>
      </c>
      <c r="CB219" s="263" t="s">
        <v>7275</v>
      </c>
      <c r="CC219" s="263" t="s">
        <v>7275</v>
      </c>
      <c r="CD219" s="263" t="s">
        <v>7275</v>
      </c>
      <c r="CE219" s="263" t="s">
        <v>7275</v>
      </c>
      <c r="CF219" s="263" t="s">
        <v>7275</v>
      </c>
      <c r="CG219" s="263" t="s">
        <v>7275</v>
      </c>
      <c r="CH219" s="263" t="s">
        <v>7275</v>
      </c>
      <c r="CI219" s="263" t="s">
        <v>7275</v>
      </c>
      <c r="CJ219" s="263" t="s">
        <v>7275</v>
      </c>
      <c r="CK219" s="263" t="s">
        <v>7275</v>
      </c>
      <c r="CL219" s="263" t="s">
        <v>7275</v>
      </c>
      <c r="CM219" s="263" t="s">
        <v>7275</v>
      </c>
      <c r="CN219" s="263" t="s">
        <v>7275</v>
      </c>
      <c r="CO219" s="263" t="s">
        <v>7275</v>
      </c>
      <c r="CP219" s="263" t="s">
        <v>7275</v>
      </c>
      <c r="CQ219" s="263" t="str">
        <f>_xlfn.IFNA(VLOOKUP(C219,'INFORM Severity - hidden'!$C$5:$G$300,5,FALSE),"-")</f>
        <v>-</v>
      </c>
    </row>
    <row r="220" spans="1:95">
      <c r="A220" t="s">
        <v>1164</v>
      </c>
      <c r="B220" t="s">
        <v>1162</v>
      </c>
      <c r="C220" t="s">
        <v>1163</v>
      </c>
      <c r="D220" s="263" t="str">
        <f t="shared" si="3"/>
        <v>Decreasing</v>
      </c>
      <c r="E220" s="263" t="s">
        <v>7275</v>
      </c>
      <c r="F220" s="263">
        <v>4.5</v>
      </c>
      <c r="G220" s="263">
        <v>4.5</v>
      </c>
      <c r="H220" s="263">
        <v>4.4000000000000004</v>
      </c>
      <c r="I220" s="263">
        <v>4.3</v>
      </c>
      <c r="J220" s="263">
        <v>4.3</v>
      </c>
      <c r="K220" s="263">
        <v>4.3</v>
      </c>
      <c r="L220" s="263">
        <v>4.3</v>
      </c>
      <c r="M220" s="263">
        <v>4.3</v>
      </c>
      <c r="N220" s="263">
        <v>4.3</v>
      </c>
      <c r="O220" s="263">
        <v>4.3</v>
      </c>
      <c r="P220" s="263">
        <v>4.3</v>
      </c>
      <c r="Q220" s="263">
        <v>4.3</v>
      </c>
      <c r="R220" s="263">
        <v>4.3</v>
      </c>
      <c r="S220" s="263">
        <v>4.3</v>
      </c>
      <c r="T220" s="263">
        <v>4.4000000000000004</v>
      </c>
      <c r="U220" s="263">
        <v>4.4000000000000004</v>
      </c>
      <c r="V220" s="263">
        <v>4.5</v>
      </c>
      <c r="W220" s="263">
        <v>4.5</v>
      </c>
      <c r="X220" s="263">
        <v>4.5</v>
      </c>
      <c r="Y220" s="263">
        <v>4.5</v>
      </c>
      <c r="Z220" s="263">
        <v>4.5</v>
      </c>
      <c r="AA220" s="263">
        <v>4.4000000000000004</v>
      </c>
      <c r="AB220" s="263">
        <v>4.4000000000000004</v>
      </c>
      <c r="AC220" s="263">
        <v>4.5</v>
      </c>
      <c r="AD220" s="263">
        <v>4.5</v>
      </c>
      <c r="AE220" s="263">
        <v>4.5</v>
      </c>
      <c r="AF220" s="263">
        <v>4.5</v>
      </c>
      <c r="AG220" s="263">
        <v>4.5</v>
      </c>
      <c r="AH220" s="263">
        <v>4.5</v>
      </c>
      <c r="AI220" s="263">
        <v>4.5</v>
      </c>
      <c r="AJ220" s="263">
        <v>4.2</v>
      </c>
      <c r="AK220" s="263">
        <v>4.2</v>
      </c>
      <c r="AL220" s="263">
        <v>4.4000000000000004</v>
      </c>
      <c r="AM220" s="263">
        <v>4.4000000000000004</v>
      </c>
      <c r="AN220" s="263">
        <v>4.4000000000000004</v>
      </c>
      <c r="AO220" s="263">
        <v>4.4000000000000004</v>
      </c>
      <c r="AP220" s="263">
        <v>4.4000000000000004</v>
      </c>
      <c r="AQ220" s="263">
        <v>4.4000000000000004</v>
      </c>
      <c r="AR220" s="263">
        <v>4.4000000000000004</v>
      </c>
      <c r="AS220" s="263">
        <v>4.2</v>
      </c>
      <c r="AT220" s="263">
        <v>4.2</v>
      </c>
      <c r="AU220" s="263">
        <v>4.5</v>
      </c>
      <c r="AV220" s="263">
        <v>4.5</v>
      </c>
      <c r="AW220" s="263">
        <v>4.5</v>
      </c>
      <c r="AX220" s="263">
        <v>4.5</v>
      </c>
      <c r="AY220" s="263">
        <v>4.5999999999999996</v>
      </c>
      <c r="AZ220" s="263">
        <v>4.5999999999999996</v>
      </c>
      <c r="BA220" s="263">
        <v>4.5999999999999996</v>
      </c>
      <c r="BB220" s="263">
        <v>4.5999999999999996</v>
      </c>
      <c r="BC220" s="263">
        <v>4.5999999999999996</v>
      </c>
      <c r="BD220" s="263">
        <v>4.5999999999999996</v>
      </c>
      <c r="BE220" s="263">
        <v>4.5999999999999996</v>
      </c>
      <c r="BF220" s="263">
        <v>4.5999999999999996</v>
      </c>
      <c r="BG220" s="263">
        <v>4.5999999999999996</v>
      </c>
      <c r="BH220" s="263">
        <v>4.7</v>
      </c>
      <c r="BI220" s="263">
        <v>4.7</v>
      </c>
      <c r="BJ220" s="263">
        <v>4.5999999999999996</v>
      </c>
      <c r="BK220" s="263">
        <v>3.8</v>
      </c>
      <c r="BL220" s="263">
        <v>3.8</v>
      </c>
      <c r="BM220" s="263">
        <v>3.8</v>
      </c>
      <c r="BN220" s="263">
        <v>3.8</v>
      </c>
      <c r="BO220" s="263">
        <v>3.8</v>
      </c>
      <c r="BP220" s="263">
        <v>4.2</v>
      </c>
      <c r="BQ220" s="263">
        <v>3.9</v>
      </c>
      <c r="BR220" s="263">
        <v>3.9</v>
      </c>
      <c r="BS220" s="263">
        <v>4.5</v>
      </c>
      <c r="BT220" s="263">
        <v>4.4000000000000004</v>
      </c>
      <c r="BU220" s="263">
        <v>4.4000000000000004</v>
      </c>
      <c r="BV220" s="263">
        <v>4.4000000000000004</v>
      </c>
      <c r="BW220" s="263">
        <v>4.4000000000000004</v>
      </c>
      <c r="BX220" s="263">
        <v>4.3</v>
      </c>
      <c r="BY220" s="263">
        <v>4.3</v>
      </c>
      <c r="BZ220" s="263">
        <v>4.3</v>
      </c>
      <c r="CA220" s="263">
        <v>4.7</v>
      </c>
      <c r="CB220" s="263">
        <v>4.7</v>
      </c>
      <c r="CC220" s="263">
        <v>4.7</v>
      </c>
      <c r="CD220" s="263">
        <v>4.9000000000000004</v>
      </c>
      <c r="CE220" s="263">
        <v>4.9000000000000004</v>
      </c>
      <c r="CF220" s="263">
        <v>4.9000000000000004</v>
      </c>
      <c r="CG220" s="263">
        <v>4.9000000000000004</v>
      </c>
      <c r="CH220" s="263">
        <v>4.9000000000000004</v>
      </c>
      <c r="CI220" s="263">
        <v>5</v>
      </c>
      <c r="CJ220" s="263">
        <v>5</v>
      </c>
      <c r="CK220" s="263">
        <v>5.0999999999999996</v>
      </c>
      <c r="CL220" s="263">
        <v>5.0999999999999996</v>
      </c>
      <c r="CM220" s="263">
        <v>5.2</v>
      </c>
      <c r="CN220" s="263">
        <v>5.2</v>
      </c>
      <c r="CO220" s="263">
        <v>5.2</v>
      </c>
      <c r="CP220" s="263">
        <v>5.0999999999999996</v>
      </c>
      <c r="CQ220" s="263">
        <f>_xlfn.IFNA(VLOOKUP(C220,'INFORM Severity - hidden'!$C$5:$G$300,5,FALSE),"-")</f>
        <v>5.0999999999999996</v>
      </c>
    </row>
    <row r="221" spans="1:95">
      <c r="A221" t="s">
        <v>1164</v>
      </c>
      <c r="B221" t="s">
        <v>1173</v>
      </c>
      <c r="C221" t="s">
        <v>1174</v>
      </c>
      <c r="D221" s="263" t="str">
        <f t="shared" si="3"/>
        <v>Stable</v>
      </c>
      <c r="E221" s="263" t="s">
        <v>7275</v>
      </c>
      <c r="F221" s="263">
        <v>6</v>
      </c>
      <c r="G221" s="263">
        <v>6</v>
      </c>
      <c r="H221" s="263">
        <v>5.8</v>
      </c>
      <c r="I221" s="263">
        <v>5.3</v>
      </c>
      <c r="J221" s="263">
        <v>5.5</v>
      </c>
      <c r="K221" s="263">
        <v>5.8</v>
      </c>
      <c r="L221" s="263">
        <v>5.8</v>
      </c>
      <c r="M221" s="263">
        <v>5.8</v>
      </c>
      <c r="N221" s="263">
        <v>5.9</v>
      </c>
      <c r="O221" s="263">
        <v>5.7</v>
      </c>
      <c r="P221" s="263">
        <v>5.7</v>
      </c>
      <c r="Q221" s="263">
        <v>5.4</v>
      </c>
      <c r="R221" s="263">
        <v>5.4</v>
      </c>
      <c r="S221" s="263">
        <v>5.4</v>
      </c>
      <c r="T221" s="263">
        <v>5.4</v>
      </c>
      <c r="U221" s="263">
        <v>5.4</v>
      </c>
      <c r="V221" s="263">
        <v>5.5</v>
      </c>
      <c r="W221" s="263">
        <v>5.5</v>
      </c>
      <c r="X221" s="263">
        <v>6</v>
      </c>
      <c r="Y221" s="263">
        <v>6</v>
      </c>
      <c r="Z221" s="263">
        <v>6</v>
      </c>
      <c r="AA221" s="263">
        <v>5.9</v>
      </c>
      <c r="AB221" s="263">
        <v>5.7</v>
      </c>
      <c r="AC221" s="263">
        <v>5.8</v>
      </c>
      <c r="AD221" s="263">
        <v>5.8</v>
      </c>
      <c r="AE221" s="263">
        <v>5.8</v>
      </c>
      <c r="AF221" s="263">
        <v>5.8</v>
      </c>
      <c r="AG221" s="263">
        <v>5.8</v>
      </c>
      <c r="AH221" s="263">
        <v>5.8</v>
      </c>
      <c r="AI221" s="263">
        <v>5.8</v>
      </c>
      <c r="AJ221" s="263">
        <v>5.8</v>
      </c>
      <c r="AK221" s="263">
        <v>5.8</v>
      </c>
      <c r="AL221" s="263">
        <v>5.9</v>
      </c>
      <c r="AM221" s="263">
        <v>5.9</v>
      </c>
      <c r="AN221" s="263">
        <v>5.9</v>
      </c>
      <c r="AO221" s="263">
        <v>5.9</v>
      </c>
      <c r="AP221" s="263">
        <v>5.9</v>
      </c>
      <c r="AQ221" s="263">
        <v>5.9</v>
      </c>
      <c r="AR221" s="263">
        <v>5.9</v>
      </c>
      <c r="AS221" s="263">
        <v>5.7</v>
      </c>
      <c r="AT221" s="263">
        <v>5.7</v>
      </c>
      <c r="AU221" s="263">
        <v>5.8</v>
      </c>
      <c r="AV221" s="263">
        <v>5.7</v>
      </c>
      <c r="AW221" s="263">
        <v>5.6</v>
      </c>
      <c r="AX221" s="263">
        <v>5.7</v>
      </c>
      <c r="AY221" s="263">
        <v>5.7</v>
      </c>
      <c r="AZ221" s="263">
        <v>5.7</v>
      </c>
      <c r="BA221" s="263">
        <v>5.7</v>
      </c>
      <c r="BB221" s="263">
        <v>5.7</v>
      </c>
      <c r="BC221" s="263">
        <v>5.7</v>
      </c>
      <c r="BD221" s="263">
        <v>5.7</v>
      </c>
      <c r="BE221" s="263">
        <v>5.7</v>
      </c>
      <c r="BF221" s="263">
        <v>5.7</v>
      </c>
      <c r="BG221" s="263">
        <v>5.4</v>
      </c>
      <c r="BH221" s="263">
        <v>5.4</v>
      </c>
      <c r="BI221" s="263">
        <v>5.4</v>
      </c>
      <c r="BJ221" s="263">
        <v>5.3</v>
      </c>
      <c r="BK221" s="263">
        <v>5.4</v>
      </c>
      <c r="BL221" s="263">
        <v>5.4</v>
      </c>
      <c r="BM221" s="263">
        <v>5.4</v>
      </c>
      <c r="BN221" s="263">
        <v>5.5</v>
      </c>
      <c r="BO221" s="263">
        <v>5.4</v>
      </c>
      <c r="BP221" s="263">
        <v>5.3</v>
      </c>
      <c r="BQ221" s="263">
        <v>5.3</v>
      </c>
      <c r="BR221" s="263">
        <v>5.2</v>
      </c>
      <c r="BS221" s="263">
        <v>5.3</v>
      </c>
      <c r="BT221" s="263">
        <v>5.3</v>
      </c>
      <c r="BU221" s="263">
        <v>5.3</v>
      </c>
      <c r="BV221" s="263">
        <v>5.3</v>
      </c>
      <c r="BW221" s="263">
        <v>5.3</v>
      </c>
      <c r="BX221" s="263">
        <v>5.2</v>
      </c>
      <c r="BY221" s="263">
        <v>5.2</v>
      </c>
      <c r="BZ221" s="263">
        <v>5.2</v>
      </c>
      <c r="CA221" s="263">
        <v>5.2</v>
      </c>
      <c r="CB221" s="263">
        <v>5.2</v>
      </c>
      <c r="CC221" s="263">
        <v>5.2</v>
      </c>
      <c r="CD221" s="263">
        <v>5.5</v>
      </c>
      <c r="CE221" s="263">
        <v>5.0999999999999996</v>
      </c>
      <c r="CF221" s="263">
        <v>5.0999999999999996</v>
      </c>
      <c r="CG221" s="263">
        <v>5.0999999999999996</v>
      </c>
      <c r="CH221" s="263">
        <v>5.0999999999999996</v>
      </c>
      <c r="CI221" s="263">
        <v>5.3</v>
      </c>
      <c r="CJ221" s="263">
        <v>5.3</v>
      </c>
      <c r="CK221" s="263">
        <v>5.3</v>
      </c>
      <c r="CL221" s="263">
        <v>5.3</v>
      </c>
      <c r="CM221" s="263">
        <v>5.2</v>
      </c>
      <c r="CN221" s="263">
        <v>5.2</v>
      </c>
      <c r="CO221" s="263">
        <v>5.2</v>
      </c>
      <c r="CP221" s="263">
        <v>5.2</v>
      </c>
      <c r="CQ221" s="263">
        <f>_xlfn.IFNA(VLOOKUP(C221,'INFORM Severity - hidden'!$C$5:$G$300,5,FALSE),"-")</f>
        <v>5.2</v>
      </c>
    </row>
    <row r="222" spans="1:95">
      <c r="A222" t="s">
        <v>1164</v>
      </c>
      <c r="B222" t="s">
        <v>1183</v>
      </c>
      <c r="C222" t="s">
        <v>1184</v>
      </c>
      <c r="D222" s="263" t="str">
        <f t="shared" si="3"/>
        <v>Decreasing</v>
      </c>
      <c r="E222" s="263" t="s">
        <v>7275</v>
      </c>
      <c r="F222" s="263" t="s">
        <v>7275</v>
      </c>
      <c r="G222" s="263" t="s">
        <v>7275</v>
      </c>
      <c r="H222" s="263" t="s">
        <v>7275</v>
      </c>
      <c r="I222" s="263" t="s">
        <v>7275</v>
      </c>
      <c r="J222" s="263" t="s">
        <v>7275</v>
      </c>
      <c r="K222" s="263" t="s">
        <v>7275</v>
      </c>
      <c r="L222" s="263" t="s">
        <v>7275</v>
      </c>
      <c r="M222" s="263" t="s">
        <v>7275</v>
      </c>
      <c r="N222" s="263" t="s">
        <v>7275</v>
      </c>
      <c r="O222" s="263" t="s">
        <v>7275</v>
      </c>
      <c r="P222" s="263" t="s">
        <v>7275</v>
      </c>
      <c r="Q222" s="263" t="s">
        <v>7275</v>
      </c>
      <c r="R222" s="263" t="s">
        <v>7275</v>
      </c>
      <c r="S222" s="263" t="s">
        <v>7275</v>
      </c>
      <c r="T222" s="263" t="s">
        <v>7275</v>
      </c>
      <c r="U222" s="263" t="s">
        <v>7275</v>
      </c>
      <c r="V222" s="263" t="s">
        <v>7275</v>
      </c>
      <c r="W222" s="263" t="s">
        <v>7275</v>
      </c>
      <c r="X222" s="263" t="s">
        <v>7275</v>
      </c>
      <c r="Y222" s="263" t="s">
        <v>7275</v>
      </c>
      <c r="Z222" s="263" t="s">
        <v>7275</v>
      </c>
      <c r="AA222" s="263" t="s">
        <v>7275</v>
      </c>
      <c r="AB222" s="263" t="s">
        <v>7275</v>
      </c>
      <c r="AC222" s="263" t="s">
        <v>7275</v>
      </c>
      <c r="AD222" s="263" t="s">
        <v>7275</v>
      </c>
      <c r="AE222" s="263" t="s">
        <v>7275</v>
      </c>
      <c r="AF222" s="263" t="s">
        <v>7275</v>
      </c>
      <c r="AG222" s="263" t="s">
        <v>7275</v>
      </c>
      <c r="AH222" s="263" t="s">
        <v>7275</v>
      </c>
      <c r="AI222" s="263" t="s">
        <v>7275</v>
      </c>
      <c r="AJ222" s="263" t="s">
        <v>7275</v>
      </c>
      <c r="AK222" s="263" t="s">
        <v>7275</v>
      </c>
      <c r="AL222" s="263" t="s">
        <v>7275</v>
      </c>
      <c r="AM222" s="263" t="s">
        <v>7275</v>
      </c>
      <c r="AN222" s="263" t="s">
        <v>7275</v>
      </c>
      <c r="AO222" s="263" t="s">
        <v>7275</v>
      </c>
      <c r="AP222" s="263" t="s">
        <v>7275</v>
      </c>
      <c r="AQ222" s="263" t="s">
        <v>7275</v>
      </c>
      <c r="AR222" s="263" t="s">
        <v>7275</v>
      </c>
      <c r="AS222" s="263" t="s">
        <v>7275</v>
      </c>
      <c r="AT222" s="263" t="s">
        <v>7275</v>
      </c>
      <c r="AU222" s="263" t="s">
        <v>7275</v>
      </c>
      <c r="AV222" s="263" t="s">
        <v>7275</v>
      </c>
      <c r="AW222" s="263" t="s">
        <v>7275</v>
      </c>
      <c r="AX222" s="263" t="s">
        <v>7275</v>
      </c>
      <c r="AY222" s="263" t="s">
        <v>7275</v>
      </c>
      <c r="AZ222" s="263" t="s">
        <v>7275</v>
      </c>
      <c r="BA222" s="263" t="s">
        <v>7275</v>
      </c>
      <c r="BB222" s="263" t="s">
        <v>7275</v>
      </c>
      <c r="BC222" s="263" t="s">
        <v>7275</v>
      </c>
      <c r="BD222" s="263" t="s">
        <v>7275</v>
      </c>
      <c r="BE222" s="263" t="s">
        <v>7275</v>
      </c>
      <c r="BF222" s="263" t="s">
        <v>7275</v>
      </c>
      <c r="BG222" s="263" t="s">
        <v>7275</v>
      </c>
      <c r="BH222" s="263" t="s">
        <v>7275</v>
      </c>
      <c r="BI222" s="263" t="s">
        <v>7275</v>
      </c>
      <c r="BJ222" s="263" t="s">
        <v>7275</v>
      </c>
      <c r="BK222" s="263" t="s">
        <v>7275</v>
      </c>
      <c r="BL222" s="263" t="s">
        <v>7275</v>
      </c>
      <c r="BM222" s="263" t="s">
        <v>7275</v>
      </c>
      <c r="BN222" s="263" t="s">
        <v>7275</v>
      </c>
      <c r="BO222" s="263" t="s">
        <v>7275</v>
      </c>
      <c r="BP222" s="263" t="s">
        <v>7275</v>
      </c>
      <c r="BQ222" s="263" t="s">
        <v>7275</v>
      </c>
      <c r="BR222" s="263" t="s">
        <v>7275</v>
      </c>
      <c r="BS222" s="263" t="s">
        <v>7275</v>
      </c>
      <c r="BT222" s="263" t="s">
        <v>7275</v>
      </c>
      <c r="BU222" s="263" t="s">
        <v>7275</v>
      </c>
      <c r="BV222" s="263" t="s">
        <v>7275</v>
      </c>
      <c r="BW222" s="263" t="s">
        <v>7275</v>
      </c>
      <c r="BX222" s="263" t="s">
        <v>7275</v>
      </c>
      <c r="BY222" s="263" t="s">
        <v>7275</v>
      </c>
      <c r="BZ222" s="263" t="s">
        <v>7275</v>
      </c>
      <c r="CA222" s="263" t="s">
        <v>7275</v>
      </c>
      <c r="CB222" s="263" t="s">
        <v>7275</v>
      </c>
      <c r="CC222" s="263" t="s">
        <v>7275</v>
      </c>
      <c r="CD222" s="263" t="s">
        <v>7275</v>
      </c>
      <c r="CE222" s="263">
        <v>5.9</v>
      </c>
      <c r="CF222" s="263">
        <v>5.9</v>
      </c>
      <c r="CG222" s="263">
        <v>5.9</v>
      </c>
      <c r="CH222" s="263">
        <v>5.9</v>
      </c>
      <c r="CI222" s="263">
        <v>6.1</v>
      </c>
      <c r="CJ222" s="263">
        <v>6.1</v>
      </c>
      <c r="CK222" s="263">
        <v>6.1</v>
      </c>
      <c r="CL222" s="263">
        <v>6.1</v>
      </c>
      <c r="CM222" s="263">
        <v>6.1</v>
      </c>
      <c r="CN222" s="263">
        <v>6.1</v>
      </c>
      <c r="CO222" s="263">
        <v>6.1</v>
      </c>
      <c r="CP222" s="263">
        <v>5.9</v>
      </c>
      <c r="CQ222" s="263">
        <f>_xlfn.IFNA(VLOOKUP(C222,'INFORM Severity - hidden'!$C$5:$G$300,5,FALSE),"-")</f>
        <v>6</v>
      </c>
    </row>
    <row r="223" spans="1:95">
      <c r="A223" t="s">
        <v>421</v>
      </c>
      <c r="B223" t="s">
        <v>419</v>
      </c>
      <c r="C223" t="s">
        <v>420</v>
      </c>
      <c r="D223" s="263" t="str">
        <f t="shared" si="3"/>
        <v>Increasing</v>
      </c>
      <c r="E223" s="263" t="s">
        <v>7275</v>
      </c>
      <c r="F223" s="263" t="s">
        <v>7275</v>
      </c>
      <c r="G223" s="263">
        <v>6.3</v>
      </c>
      <c r="H223" s="263">
        <v>6.5</v>
      </c>
      <c r="I223" s="263">
        <v>6.5</v>
      </c>
      <c r="J223" s="263">
        <v>6.5</v>
      </c>
      <c r="K223" s="263">
        <v>6.5</v>
      </c>
      <c r="L223" s="263">
        <v>5.5</v>
      </c>
      <c r="M223" s="263">
        <v>5.5</v>
      </c>
      <c r="N223" s="263">
        <v>5.2</v>
      </c>
      <c r="O223" s="263">
        <v>5.2</v>
      </c>
      <c r="P223" s="263">
        <v>5.2</v>
      </c>
      <c r="Q223" s="263">
        <v>5.4</v>
      </c>
      <c r="R223" s="263">
        <v>5.4</v>
      </c>
      <c r="S223" s="263">
        <v>5.6</v>
      </c>
      <c r="T223" s="263">
        <v>5.6</v>
      </c>
      <c r="U223" s="263">
        <v>5.6</v>
      </c>
      <c r="V223" s="263">
        <v>5.6</v>
      </c>
      <c r="W223" s="263">
        <v>5.6</v>
      </c>
      <c r="X223" s="263">
        <v>5.6</v>
      </c>
      <c r="Y223" s="263">
        <v>5.6</v>
      </c>
      <c r="Z223" s="263">
        <v>5.7</v>
      </c>
      <c r="AA223" s="263">
        <v>5.7</v>
      </c>
      <c r="AB223" s="263">
        <v>5.7</v>
      </c>
      <c r="AC223" s="263">
        <v>5.8</v>
      </c>
      <c r="AD223" s="263">
        <v>5.8</v>
      </c>
      <c r="AE223" s="263">
        <v>5.8</v>
      </c>
      <c r="AF223" s="263">
        <v>5.8</v>
      </c>
      <c r="AG223" s="263">
        <v>6.1</v>
      </c>
      <c r="AH223" s="263">
        <v>6.1</v>
      </c>
      <c r="AI223" s="263">
        <v>6.2</v>
      </c>
      <c r="AJ223" s="263">
        <v>6.2</v>
      </c>
      <c r="AK223" s="263">
        <v>5.7</v>
      </c>
      <c r="AL223" s="263">
        <v>5.6</v>
      </c>
      <c r="AM223" s="263">
        <v>6.2</v>
      </c>
      <c r="AN223" s="263">
        <v>6.2</v>
      </c>
      <c r="AO223" s="263">
        <v>6.1</v>
      </c>
      <c r="AP223" s="263">
        <v>6.1</v>
      </c>
      <c r="AQ223" s="263">
        <v>5.2</v>
      </c>
      <c r="AR223" s="263">
        <v>5.2</v>
      </c>
      <c r="AS223" s="263">
        <v>5.0999999999999996</v>
      </c>
      <c r="AT223" s="263">
        <v>6.2</v>
      </c>
      <c r="AU223" s="263">
        <v>6.2</v>
      </c>
      <c r="AV223" s="263">
        <v>6.3</v>
      </c>
      <c r="AW223" s="263">
        <v>6.3</v>
      </c>
      <c r="AX223" s="263">
        <v>6.4</v>
      </c>
      <c r="AY223" s="263">
        <v>6.4</v>
      </c>
      <c r="AZ223" s="263">
        <v>6.5</v>
      </c>
      <c r="BA223" s="263">
        <v>6.6</v>
      </c>
      <c r="BB223" s="263">
        <v>6.6</v>
      </c>
      <c r="BC223" s="263">
        <v>6.9</v>
      </c>
      <c r="BD223" s="263">
        <v>6.8</v>
      </c>
      <c r="BE223" s="263">
        <v>6.7</v>
      </c>
      <c r="BF223" s="263">
        <v>7</v>
      </c>
      <c r="BG223" s="263">
        <v>7</v>
      </c>
      <c r="BH223" s="263">
        <v>6.7</v>
      </c>
      <c r="BI223" s="263">
        <v>6.5</v>
      </c>
      <c r="BJ223" s="263">
        <v>6.9</v>
      </c>
      <c r="BK223" s="263">
        <v>7</v>
      </c>
      <c r="BL223" s="263">
        <v>7</v>
      </c>
      <c r="BM223" s="263">
        <v>7</v>
      </c>
      <c r="BN223" s="263">
        <v>7</v>
      </c>
      <c r="BO223" s="263">
        <v>7</v>
      </c>
      <c r="BP223" s="263">
        <v>7</v>
      </c>
      <c r="BQ223" s="263">
        <v>7.2</v>
      </c>
      <c r="BR223" s="263">
        <v>7.2</v>
      </c>
      <c r="BS223" s="263">
        <v>7</v>
      </c>
      <c r="BT223" s="263">
        <v>7</v>
      </c>
      <c r="BU223" s="263">
        <v>7</v>
      </c>
      <c r="BV223" s="263">
        <v>7.2</v>
      </c>
      <c r="BW223" s="263">
        <v>7.1</v>
      </c>
      <c r="BX223" s="263">
        <v>7.1</v>
      </c>
      <c r="BY223" s="263">
        <v>7.1</v>
      </c>
      <c r="BZ223" s="263">
        <v>7.2</v>
      </c>
      <c r="CA223" s="263">
        <v>7.1</v>
      </c>
      <c r="CB223" s="263">
        <v>7</v>
      </c>
      <c r="CC223" s="263">
        <v>7</v>
      </c>
      <c r="CD223" s="263">
        <v>7.1</v>
      </c>
      <c r="CE223" s="263">
        <v>7.1</v>
      </c>
      <c r="CF223" s="263">
        <v>7.1</v>
      </c>
      <c r="CG223" s="263">
        <v>7.1</v>
      </c>
      <c r="CH223" s="263">
        <v>7.1</v>
      </c>
      <c r="CI223" s="263">
        <v>6.6</v>
      </c>
      <c r="CJ223" s="263">
        <v>6.6</v>
      </c>
      <c r="CK223" s="263">
        <v>6.6</v>
      </c>
      <c r="CL223" s="263">
        <v>6.5</v>
      </c>
      <c r="CM223" s="263">
        <v>6.5</v>
      </c>
      <c r="CN223" s="263">
        <v>6.7</v>
      </c>
      <c r="CO223" s="263">
        <v>6.7</v>
      </c>
      <c r="CP223" s="263">
        <v>7</v>
      </c>
      <c r="CQ223" s="263">
        <f>_xlfn.IFNA(VLOOKUP(C223,'INFORM Severity - hidden'!$C$5:$G$300,5,FALSE),"-")</f>
        <v>7</v>
      </c>
    </row>
    <row r="224" spans="1:95">
      <c r="C224" t="s">
        <v>7428</v>
      </c>
      <c r="D224" s="263" t="str">
        <f t="shared" si="3"/>
        <v>-</v>
      </c>
      <c r="E224" s="263" t="s">
        <v>7275</v>
      </c>
      <c r="F224" s="263" t="s">
        <v>7275</v>
      </c>
      <c r="G224" s="263" t="s">
        <v>7275</v>
      </c>
      <c r="H224" s="263" t="s">
        <v>7275</v>
      </c>
      <c r="I224" s="263">
        <v>5.4</v>
      </c>
      <c r="J224" s="263">
        <v>5.3</v>
      </c>
      <c r="K224" s="263" t="s">
        <v>7275</v>
      </c>
      <c r="L224" s="263" t="s">
        <v>7275</v>
      </c>
      <c r="M224" s="263" t="s">
        <v>7275</v>
      </c>
      <c r="N224" s="263" t="s">
        <v>7275</v>
      </c>
      <c r="O224" s="263" t="s">
        <v>7275</v>
      </c>
      <c r="P224" s="263" t="s">
        <v>7275</v>
      </c>
      <c r="Q224" s="263" t="s">
        <v>7275</v>
      </c>
      <c r="R224" s="263" t="s">
        <v>7275</v>
      </c>
      <c r="S224" s="263" t="s">
        <v>7275</v>
      </c>
      <c r="T224" s="263" t="s">
        <v>7275</v>
      </c>
      <c r="U224" s="263" t="s">
        <v>7275</v>
      </c>
      <c r="V224" s="263" t="s">
        <v>7275</v>
      </c>
      <c r="W224" s="263" t="s">
        <v>7275</v>
      </c>
      <c r="X224" s="263" t="s">
        <v>7275</v>
      </c>
      <c r="Y224" s="263" t="s">
        <v>7275</v>
      </c>
      <c r="Z224" s="263" t="s">
        <v>7275</v>
      </c>
      <c r="AA224" s="263" t="s">
        <v>7275</v>
      </c>
      <c r="AB224" s="263" t="s">
        <v>7275</v>
      </c>
      <c r="AC224" s="263" t="s">
        <v>7275</v>
      </c>
      <c r="AD224" s="263" t="s">
        <v>7275</v>
      </c>
      <c r="AE224" s="263" t="s">
        <v>7275</v>
      </c>
      <c r="AF224" s="263" t="s">
        <v>7275</v>
      </c>
      <c r="AG224" s="263" t="s">
        <v>7275</v>
      </c>
      <c r="AH224" s="263" t="s">
        <v>7275</v>
      </c>
      <c r="AI224" s="263" t="s">
        <v>7275</v>
      </c>
      <c r="AJ224" s="263" t="s">
        <v>7275</v>
      </c>
      <c r="AK224" s="263" t="s">
        <v>7275</v>
      </c>
      <c r="AL224" s="263" t="s">
        <v>7275</v>
      </c>
      <c r="AM224" s="263" t="s">
        <v>7275</v>
      </c>
      <c r="AN224" s="263" t="s">
        <v>7275</v>
      </c>
      <c r="AO224" s="263" t="s">
        <v>7275</v>
      </c>
      <c r="AP224" s="263" t="s">
        <v>7275</v>
      </c>
      <c r="AQ224" s="263" t="s">
        <v>7275</v>
      </c>
      <c r="AR224" s="263" t="s">
        <v>7275</v>
      </c>
      <c r="AS224" s="263" t="s">
        <v>7275</v>
      </c>
      <c r="AT224" s="263" t="s">
        <v>7275</v>
      </c>
      <c r="AU224" s="263" t="s">
        <v>7275</v>
      </c>
      <c r="AV224" s="263" t="s">
        <v>7275</v>
      </c>
      <c r="AW224" s="263" t="s">
        <v>7275</v>
      </c>
      <c r="AX224" s="263" t="s">
        <v>7275</v>
      </c>
      <c r="AY224" s="263" t="s">
        <v>7275</v>
      </c>
      <c r="AZ224" s="263" t="s">
        <v>7275</v>
      </c>
      <c r="BA224" s="263" t="s">
        <v>7275</v>
      </c>
      <c r="BB224" s="263" t="s">
        <v>7275</v>
      </c>
      <c r="BC224" s="263" t="s">
        <v>7275</v>
      </c>
      <c r="BD224" s="263" t="s">
        <v>7275</v>
      </c>
      <c r="BE224" s="263" t="s">
        <v>7275</v>
      </c>
      <c r="BF224" s="263" t="s">
        <v>7275</v>
      </c>
      <c r="BG224" s="263" t="s">
        <v>7275</v>
      </c>
      <c r="BH224" s="263" t="s">
        <v>7275</v>
      </c>
      <c r="BI224" s="263" t="s">
        <v>7275</v>
      </c>
      <c r="BJ224" s="263" t="s">
        <v>7275</v>
      </c>
      <c r="BK224" s="263" t="s">
        <v>7275</v>
      </c>
      <c r="BL224" s="263" t="s">
        <v>7275</v>
      </c>
      <c r="BM224" s="263" t="s">
        <v>7275</v>
      </c>
      <c r="BN224" s="263" t="s">
        <v>7275</v>
      </c>
      <c r="BO224" s="263" t="s">
        <v>7275</v>
      </c>
      <c r="BP224" s="263" t="s">
        <v>7275</v>
      </c>
      <c r="BQ224" s="263" t="s">
        <v>7275</v>
      </c>
      <c r="BR224" s="263" t="s">
        <v>7275</v>
      </c>
      <c r="BS224" s="263" t="s">
        <v>7275</v>
      </c>
      <c r="BT224" s="263" t="s">
        <v>7275</v>
      </c>
      <c r="BU224" s="263" t="s">
        <v>7275</v>
      </c>
      <c r="BV224" s="263" t="s">
        <v>7275</v>
      </c>
      <c r="BW224" s="263" t="s">
        <v>7275</v>
      </c>
      <c r="BX224" s="263" t="s">
        <v>7275</v>
      </c>
      <c r="BY224" s="263" t="s">
        <v>7275</v>
      </c>
      <c r="BZ224" s="263" t="s">
        <v>7275</v>
      </c>
      <c r="CA224" s="263" t="s">
        <v>7275</v>
      </c>
      <c r="CB224" s="263" t="s">
        <v>7275</v>
      </c>
      <c r="CC224" s="263" t="s">
        <v>7275</v>
      </c>
      <c r="CD224" s="263" t="s">
        <v>7275</v>
      </c>
      <c r="CE224" s="263" t="s">
        <v>7275</v>
      </c>
      <c r="CF224" s="263" t="s">
        <v>7275</v>
      </c>
      <c r="CG224" s="263" t="s">
        <v>7275</v>
      </c>
      <c r="CH224" s="263" t="s">
        <v>7275</v>
      </c>
      <c r="CI224" s="263" t="s">
        <v>7275</v>
      </c>
      <c r="CJ224" s="263" t="s">
        <v>7275</v>
      </c>
      <c r="CK224" s="263" t="s">
        <v>7275</v>
      </c>
      <c r="CL224" s="263" t="s">
        <v>7275</v>
      </c>
      <c r="CM224" s="263" t="s">
        <v>7275</v>
      </c>
      <c r="CN224" s="263" t="s">
        <v>7275</v>
      </c>
      <c r="CO224" s="263" t="s">
        <v>7275</v>
      </c>
      <c r="CP224" s="263" t="s">
        <v>7275</v>
      </c>
      <c r="CQ224" s="263" t="str">
        <f>_xlfn.IFNA(VLOOKUP(C224,'INFORM Severity - hidden'!$C$5:$G$300,5,FALSE),"-")</f>
        <v>-</v>
      </c>
    </row>
    <row r="225" spans="1:95">
      <c r="C225" t="s">
        <v>7429</v>
      </c>
      <c r="D225" s="263" t="str">
        <f t="shared" si="3"/>
        <v>-</v>
      </c>
      <c r="E225" s="263" t="s">
        <v>7275</v>
      </c>
      <c r="F225" s="263" t="s">
        <v>7275</v>
      </c>
      <c r="G225" s="263" t="s">
        <v>7275</v>
      </c>
      <c r="H225" s="263" t="s">
        <v>7275</v>
      </c>
      <c r="I225" s="263" t="s">
        <v>7275</v>
      </c>
      <c r="J225" s="263" t="s">
        <v>7275</v>
      </c>
      <c r="K225" s="263" t="s">
        <v>7275</v>
      </c>
      <c r="L225" s="263" t="s">
        <v>7275</v>
      </c>
      <c r="M225" s="263" t="s">
        <v>7275</v>
      </c>
      <c r="N225" s="263" t="s">
        <v>7275</v>
      </c>
      <c r="O225" s="263" t="s">
        <v>7275</v>
      </c>
      <c r="P225" s="263" t="s">
        <v>7275</v>
      </c>
      <c r="Q225" s="263" t="s">
        <v>7275</v>
      </c>
      <c r="R225" s="263" t="s">
        <v>7275</v>
      </c>
      <c r="S225" s="263" t="s">
        <v>7275</v>
      </c>
      <c r="T225" s="263" t="s">
        <v>7275</v>
      </c>
      <c r="U225" s="263" t="s">
        <v>7275</v>
      </c>
      <c r="V225" s="263" t="s">
        <v>7275</v>
      </c>
      <c r="W225" s="263" t="s">
        <v>7275</v>
      </c>
      <c r="X225" s="263" t="s">
        <v>7275</v>
      </c>
      <c r="Y225" s="263" t="s">
        <v>7275</v>
      </c>
      <c r="Z225" s="263" t="s">
        <v>7275</v>
      </c>
      <c r="AA225" s="263" t="s">
        <v>7275</v>
      </c>
      <c r="AB225" s="263" t="s">
        <v>7275</v>
      </c>
      <c r="AC225" s="263" t="s">
        <v>7275</v>
      </c>
      <c r="AD225" s="263" t="s">
        <v>7275</v>
      </c>
      <c r="AE225" s="263" t="s">
        <v>7275</v>
      </c>
      <c r="AF225" s="263" t="s">
        <v>7275</v>
      </c>
      <c r="AG225" s="263" t="s">
        <v>7275</v>
      </c>
      <c r="AH225" s="263" t="s">
        <v>7275</v>
      </c>
      <c r="AI225" s="263" t="s">
        <v>7275</v>
      </c>
      <c r="AJ225" s="263" t="s">
        <v>7275</v>
      </c>
      <c r="AK225" s="263" t="s">
        <v>7275</v>
      </c>
      <c r="AL225" s="263" t="s">
        <v>7275</v>
      </c>
      <c r="AM225" s="263" t="s">
        <v>7275</v>
      </c>
      <c r="AN225" s="263" t="s">
        <v>7275</v>
      </c>
      <c r="AO225" s="263">
        <v>4.5</v>
      </c>
      <c r="AP225" s="263">
        <v>4.5</v>
      </c>
      <c r="AQ225" s="263">
        <v>4.5999999999999996</v>
      </c>
      <c r="AR225" s="263">
        <v>4.5</v>
      </c>
      <c r="AS225" s="263">
        <v>4.3</v>
      </c>
      <c r="AT225" s="263">
        <v>5.5</v>
      </c>
      <c r="AU225" s="263">
        <v>5.5</v>
      </c>
      <c r="AV225" s="263">
        <v>5.3</v>
      </c>
      <c r="AW225" s="263">
        <v>5.3</v>
      </c>
      <c r="AX225" s="263">
        <v>5.4</v>
      </c>
      <c r="AY225" s="263">
        <v>5.4</v>
      </c>
      <c r="AZ225" s="263">
        <v>5.4</v>
      </c>
      <c r="BA225" s="263" t="s">
        <v>7275</v>
      </c>
      <c r="BB225" s="263" t="s">
        <v>7275</v>
      </c>
      <c r="BC225" s="263" t="s">
        <v>7275</v>
      </c>
      <c r="BD225" s="263" t="s">
        <v>7275</v>
      </c>
      <c r="BE225" s="263" t="s">
        <v>7275</v>
      </c>
      <c r="BF225" s="263" t="s">
        <v>7275</v>
      </c>
      <c r="BG225" s="263" t="s">
        <v>7275</v>
      </c>
      <c r="BH225" s="263" t="s">
        <v>7275</v>
      </c>
      <c r="BI225" s="263" t="s">
        <v>7275</v>
      </c>
      <c r="BJ225" s="263" t="s">
        <v>7275</v>
      </c>
      <c r="BK225" s="263" t="s">
        <v>7275</v>
      </c>
      <c r="BL225" s="263" t="s">
        <v>7275</v>
      </c>
      <c r="BM225" s="263" t="s">
        <v>7275</v>
      </c>
      <c r="BN225" s="263" t="s">
        <v>7275</v>
      </c>
      <c r="BO225" s="263" t="s">
        <v>7275</v>
      </c>
      <c r="BP225" s="263" t="s">
        <v>7275</v>
      </c>
      <c r="BQ225" s="263" t="s">
        <v>7275</v>
      </c>
      <c r="BR225" s="263" t="s">
        <v>7275</v>
      </c>
      <c r="BS225" s="263" t="s">
        <v>7275</v>
      </c>
      <c r="BT225" s="263" t="s">
        <v>7275</v>
      </c>
      <c r="BU225" s="263" t="s">
        <v>7275</v>
      </c>
      <c r="BV225" s="263" t="s">
        <v>7275</v>
      </c>
      <c r="BW225" s="263" t="s">
        <v>7275</v>
      </c>
      <c r="BX225" s="263" t="s">
        <v>7275</v>
      </c>
      <c r="BY225" s="263" t="s">
        <v>7275</v>
      </c>
      <c r="BZ225" s="263" t="s">
        <v>7275</v>
      </c>
      <c r="CA225" s="263" t="s">
        <v>7275</v>
      </c>
      <c r="CB225" s="263" t="s">
        <v>7275</v>
      </c>
      <c r="CC225" s="263" t="s">
        <v>7275</v>
      </c>
      <c r="CD225" s="263" t="s">
        <v>7275</v>
      </c>
      <c r="CE225" s="263" t="s">
        <v>7275</v>
      </c>
      <c r="CF225" s="263" t="s">
        <v>7275</v>
      </c>
      <c r="CG225" s="263" t="s">
        <v>7275</v>
      </c>
      <c r="CH225" s="263" t="s">
        <v>7275</v>
      </c>
      <c r="CI225" s="263" t="s">
        <v>7275</v>
      </c>
      <c r="CJ225" s="263" t="s">
        <v>7275</v>
      </c>
      <c r="CK225" s="263" t="s">
        <v>7275</v>
      </c>
      <c r="CL225" s="263" t="s">
        <v>7275</v>
      </c>
      <c r="CM225" s="263" t="s">
        <v>7275</v>
      </c>
      <c r="CN225" s="263" t="s">
        <v>7275</v>
      </c>
      <c r="CO225" s="263" t="s">
        <v>7275</v>
      </c>
      <c r="CP225" s="263" t="s">
        <v>7275</v>
      </c>
      <c r="CQ225" s="263" t="str">
        <f>_xlfn.IFNA(VLOOKUP(C225,'INFORM Severity - hidden'!$C$5:$G$300,5,FALSE),"-")</f>
        <v>-</v>
      </c>
    </row>
    <row r="226" spans="1:95">
      <c r="C226" t="s">
        <v>7430</v>
      </c>
      <c r="D226" s="263" t="str">
        <f t="shared" si="3"/>
        <v>-</v>
      </c>
      <c r="E226" s="263" t="s">
        <v>7275</v>
      </c>
      <c r="F226" s="263" t="s">
        <v>7275</v>
      </c>
      <c r="G226" s="263" t="s">
        <v>7275</v>
      </c>
      <c r="H226" s="263" t="s">
        <v>7275</v>
      </c>
      <c r="I226" s="263" t="s">
        <v>7275</v>
      </c>
      <c r="J226" s="263" t="s">
        <v>7275</v>
      </c>
      <c r="K226" s="263" t="s">
        <v>7275</v>
      </c>
      <c r="L226" s="263" t="s">
        <v>7275</v>
      </c>
      <c r="M226" s="263" t="s">
        <v>7275</v>
      </c>
      <c r="N226" s="263" t="s">
        <v>7275</v>
      </c>
      <c r="O226" s="263" t="s">
        <v>7275</v>
      </c>
      <c r="P226" s="263" t="s">
        <v>7275</v>
      </c>
      <c r="Q226" s="263" t="s">
        <v>7275</v>
      </c>
      <c r="R226" s="263" t="s">
        <v>7275</v>
      </c>
      <c r="S226" s="263" t="s">
        <v>7275</v>
      </c>
      <c r="T226" s="263" t="s">
        <v>7275</v>
      </c>
      <c r="U226" s="263" t="s">
        <v>7275</v>
      </c>
      <c r="V226" s="263" t="s">
        <v>7275</v>
      </c>
      <c r="W226" s="263" t="s">
        <v>7275</v>
      </c>
      <c r="X226" s="263" t="s">
        <v>7275</v>
      </c>
      <c r="Y226" s="263" t="s">
        <v>7275</v>
      </c>
      <c r="Z226" s="263" t="s">
        <v>7275</v>
      </c>
      <c r="AA226" s="263" t="s">
        <v>7275</v>
      </c>
      <c r="AB226" s="263" t="s">
        <v>7275</v>
      </c>
      <c r="AC226" s="263" t="s">
        <v>7275</v>
      </c>
      <c r="AD226" s="263" t="s">
        <v>7275</v>
      </c>
      <c r="AE226" s="263" t="s">
        <v>7275</v>
      </c>
      <c r="AF226" s="263" t="s">
        <v>7275</v>
      </c>
      <c r="AG226" s="263" t="s">
        <v>7275</v>
      </c>
      <c r="AH226" s="263" t="s">
        <v>7275</v>
      </c>
      <c r="AI226" s="263" t="s">
        <v>7275</v>
      </c>
      <c r="AJ226" s="263" t="s">
        <v>7275</v>
      </c>
      <c r="AK226" s="263" t="s">
        <v>7275</v>
      </c>
      <c r="AL226" s="263" t="s">
        <v>7275</v>
      </c>
      <c r="AM226" s="263" t="s">
        <v>7275</v>
      </c>
      <c r="AN226" s="263" t="s">
        <v>7275</v>
      </c>
      <c r="AO226" s="263" t="s">
        <v>7275</v>
      </c>
      <c r="AP226" s="263" t="s">
        <v>7275</v>
      </c>
      <c r="AQ226" s="263" t="s">
        <v>7275</v>
      </c>
      <c r="AR226" s="263" t="s">
        <v>7275</v>
      </c>
      <c r="AS226" s="263" t="s">
        <v>7275</v>
      </c>
      <c r="AT226" s="263" t="s">
        <v>7275</v>
      </c>
      <c r="AU226" s="263" t="s">
        <v>7275</v>
      </c>
      <c r="AV226" s="263" t="s">
        <v>7275</v>
      </c>
      <c r="AW226" s="263" t="s">
        <v>7275</v>
      </c>
      <c r="AX226" s="263" t="s">
        <v>7275</v>
      </c>
      <c r="AY226" s="263" t="s">
        <v>7275</v>
      </c>
      <c r="AZ226" s="263" t="s">
        <v>7275</v>
      </c>
      <c r="BA226" s="263" t="s">
        <v>7275</v>
      </c>
      <c r="BB226" s="263" t="s">
        <v>7275</v>
      </c>
      <c r="BC226" s="263">
        <v>5.5</v>
      </c>
      <c r="BD226" s="263">
        <v>5.7</v>
      </c>
      <c r="BE226" s="263">
        <v>5.9</v>
      </c>
      <c r="BF226" s="263">
        <v>5.8</v>
      </c>
      <c r="BG226" s="263">
        <v>5.8</v>
      </c>
      <c r="BH226" s="263">
        <v>5.8</v>
      </c>
      <c r="BI226" s="263">
        <v>5.8</v>
      </c>
      <c r="BJ226" s="263">
        <v>5.7</v>
      </c>
      <c r="BK226" s="263">
        <v>6.1</v>
      </c>
      <c r="BL226" s="263">
        <v>6.1</v>
      </c>
      <c r="BM226" s="263">
        <v>6.2</v>
      </c>
      <c r="BN226" s="263">
        <v>6.1</v>
      </c>
      <c r="BO226" s="263">
        <v>6.1</v>
      </c>
      <c r="BP226" s="263">
        <v>6.1</v>
      </c>
      <c r="BQ226" s="263" t="s">
        <v>7275</v>
      </c>
      <c r="BR226" s="263" t="s">
        <v>7275</v>
      </c>
      <c r="BS226" s="263" t="s">
        <v>7275</v>
      </c>
      <c r="BT226" s="263" t="s">
        <v>7275</v>
      </c>
      <c r="BU226" s="263" t="s">
        <v>7275</v>
      </c>
      <c r="BV226" s="263" t="s">
        <v>7275</v>
      </c>
      <c r="BW226" s="263" t="s">
        <v>7275</v>
      </c>
      <c r="BX226" s="263" t="s">
        <v>7275</v>
      </c>
      <c r="BY226" s="263" t="s">
        <v>7275</v>
      </c>
      <c r="BZ226" s="263" t="s">
        <v>7275</v>
      </c>
      <c r="CA226" s="263" t="s">
        <v>7275</v>
      </c>
      <c r="CB226" s="263" t="s">
        <v>7275</v>
      </c>
      <c r="CC226" s="263" t="s">
        <v>7275</v>
      </c>
      <c r="CD226" s="263" t="s">
        <v>7275</v>
      </c>
      <c r="CE226" s="263" t="s">
        <v>7275</v>
      </c>
      <c r="CF226" s="263" t="s">
        <v>7275</v>
      </c>
      <c r="CG226" s="263" t="s">
        <v>7275</v>
      </c>
      <c r="CH226" s="263" t="s">
        <v>7275</v>
      </c>
      <c r="CI226" s="263" t="s">
        <v>7275</v>
      </c>
      <c r="CJ226" s="263" t="s">
        <v>7275</v>
      </c>
      <c r="CK226" s="263" t="s">
        <v>7275</v>
      </c>
      <c r="CL226" s="263" t="s">
        <v>7275</v>
      </c>
      <c r="CM226" s="263" t="s">
        <v>7275</v>
      </c>
      <c r="CN226" s="263" t="s">
        <v>7275</v>
      </c>
      <c r="CO226" s="263" t="s">
        <v>7275</v>
      </c>
      <c r="CP226" s="263" t="s">
        <v>7275</v>
      </c>
      <c r="CQ226" s="263" t="str">
        <f>_xlfn.IFNA(VLOOKUP(C226,'INFORM Severity - hidden'!$C$5:$G$300,5,FALSE),"-")</f>
        <v>-</v>
      </c>
    </row>
    <row r="227" spans="1:95">
      <c r="A227" t="s">
        <v>1195</v>
      </c>
      <c r="B227" t="s">
        <v>1193</v>
      </c>
      <c r="C227" t="s">
        <v>1194</v>
      </c>
      <c r="D227" s="263" t="str">
        <f t="shared" si="3"/>
        <v>Decreasing</v>
      </c>
      <c r="E227" s="263" t="s">
        <v>7275</v>
      </c>
      <c r="F227" s="263" t="s">
        <v>7275</v>
      </c>
      <c r="G227" s="263" t="s">
        <v>7275</v>
      </c>
      <c r="H227" s="263" t="s">
        <v>7275</v>
      </c>
      <c r="I227" s="263" t="s">
        <v>7275</v>
      </c>
      <c r="J227" s="263" t="s">
        <v>7275</v>
      </c>
      <c r="K227" s="263" t="s">
        <v>7275</v>
      </c>
      <c r="L227" s="263" t="s">
        <v>7275</v>
      </c>
      <c r="M227" s="263" t="s">
        <v>7275</v>
      </c>
      <c r="N227" s="263" t="s">
        <v>7275</v>
      </c>
      <c r="O227" s="263" t="s">
        <v>7275</v>
      </c>
      <c r="P227" s="263" t="s">
        <v>7275</v>
      </c>
      <c r="Q227" s="263" t="s">
        <v>7275</v>
      </c>
      <c r="R227" s="263" t="s">
        <v>7275</v>
      </c>
      <c r="S227" s="263" t="s">
        <v>7275</v>
      </c>
      <c r="T227" s="263" t="s">
        <v>7275</v>
      </c>
      <c r="U227" s="263" t="s">
        <v>7275</v>
      </c>
      <c r="V227" s="263" t="s">
        <v>7275</v>
      </c>
      <c r="W227" s="263" t="s">
        <v>7275</v>
      </c>
      <c r="X227" s="263" t="s">
        <v>7275</v>
      </c>
      <c r="Y227" s="263" t="s">
        <v>7275</v>
      </c>
      <c r="Z227" s="263" t="s">
        <v>7275</v>
      </c>
      <c r="AA227" s="263" t="s">
        <v>7275</v>
      </c>
      <c r="AB227" s="263" t="s">
        <v>7275</v>
      </c>
      <c r="AC227" s="263" t="s">
        <v>7275</v>
      </c>
      <c r="AD227" s="263" t="s">
        <v>7275</v>
      </c>
      <c r="AE227" s="263">
        <v>4.2</v>
      </c>
      <c r="AF227" s="263">
        <v>4.2</v>
      </c>
      <c r="AG227" s="263">
        <v>4.2</v>
      </c>
      <c r="AH227" s="263">
        <v>4.3</v>
      </c>
      <c r="AI227" s="263">
        <v>4.4000000000000004</v>
      </c>
      <c r="AJ227" s="263">
        <v>4.3</v>
      </c>
      <c r="AK227" s="263">
        <v>4.3</v>
      </c>
      <c r="AL227" s="263">
        <v>4.2</v>
      </c>
      <c r="AM227" s="263">
        <v>4.2</v>
      </c>
      <c r="AN227" s="263">
        <v>4.2</v>
      </c>
      <c r="AO227" s="263">
        <v>4.2</v>
      </c>
      <c r="AP227" s="263">
        <v>4.2</v>
      </c>
      <c r="AQ227" s="263">
        <v>4.2</v>
      </c>
      <c r="AR227" s="263">
        <v>4.5999999999999996</v>
      </c>
      <c r="AS227" s="263">
        <v>4.8</v>
      </c>
      <c r="AT227" s="263">
        <v>4.8</v>
      </c>
      <c r="AU227" s="263">
        <v>4.8</v>
      </c>
      <c r="AV227" s="263">
        <v>4.9000000000000004</v>
      </c>
      <c r="AW227" s="263">
        <v>4.9000000000000004</v>
      </c>
      <c r="AX227" s="263">
        <v>4.8</v>
      </c>
      <c r="AY227" s="263">
        <v>4.8</v>
      </c>
      <c r="AZ227" s="263">
        <v>4.8</v>
      </c>
      <c r="BA227" s="263">
        <v>4.8</v>
      </c>
      <c r="BB227" s="263">
        <v>4.8</v>
      </c>
      <c r="BC227" s="263">
        <v>4.8</v>
      </c>
      <c r="BD227" s="263">
        <v>4.8</v>
      </c>
      <c r="BE227" s="263">
        <v>5.3</v>
      </c>
      <c r="BF227" s="263">
        <v>5.3</v>
      </c>
      <c r="BG227" s="263">
        <v>4.8</v>
      </c>
      <c r="BH227" s="263">
        <v>4.8</v>
      </c>
      <c r="BI227" s="263">
        <v>4.8</v>
      </c>
      <c r="BJ227" s="263">
        <v>4.8</v>
      </c>
      <c r="BK227" s="263">
        <v>4.8</v>
      </c>
      <c r="BL227" s="263">
        <v>4.8</v>
      </c>
      <c r="BM227" s="263">
        <v>4.9000000000000004</v>
      </c>
      <c r="BN227" s="263">
        <v>4.8</v>
      </c>
      <c r="BO227" s="263">
        <v>4.8</v>
      </c>
      <c r="BP227" s="263">
        <v>4.5999999999999996</v>
      </c>
      <c r="BQ227" s="263">
        <v>4.5999999999999996</v>
      </c>
      <c r="BR227" s="263">
        <v>4.5999999999999996</v>
      </c>
      <c r="BS227" s="263">
        <v>4.5999999999999996</v>
      </c>
      <c r="BT227" s="263">
        <v>4.5999999999999996</v>
      </c>
      <c r="BU227" s="263">
        <v>4.5999999999999996</v>
      </c>
      <c r="BV227" s="263">
        <v>4.5999999999999996</v>
      </c>
      <c r="BW227" s="263">
        <v>3.9</v>
      </c>
      <c r="BX227" s="263">
        <v>3.9</v>
      </c>
      <c r="BY227" s="263">
        <v>3.8</v>
      </c>
      <c r="BZ227" s="263">
        <v>3.7</v>
      </c>
      <c r="CA227" s="263">
        <v>3.7</v>
      </c>
      <c r="CB227" s="263">
        <v>3.7</v>
      </c>
      <c r="CC227" s="263">
        <v>3.8</v>
      </c>
      <c r="CD227" s="263">
        <v>3.8</v>
      </c>
      <c r="CE227" s="263">
        <v>3.8</v>
      </c>
      <c r="CF227" s="263">
        <v>3.7</v>
      </c>
      <c r="CG227" s="263">
        <v>3.7</v>
      </c>
      <c r="CH227" s="263">
        <v>3.7</v>
      </c>
      <c r="CI227" s="263">
        <v>3.8</v>
      </c>
      <c r="CJ227" s="263">
        <v>3.8</v>
      </c>
      <c r="CK227" s="263">
        <v>3.9</v>
      </c>
      <c r="CL227" s="263">
        <v>3.9</v>
      </c>
      <c r="CM227" s="263">
        <v>3.9</v>
      </c>
      <c r="CN227" s="263">
        <v>3.9</v>
      </c>
      <c r="CO227" s="263">
        <v>3.9</v>
      </c>
      <c r="CP227" s="263">
        <v>3.7</v>
      </c>
      <c r="CQ227" s="263">
        <f>_xlfn.IFNA(VLOOKUP(C227,'INFORM Severity - hidden'!$C$5:$G$300,5,FALSE),"-")</f>
        <v>3.8</v>
      </c>
    </row>
    <row r="228" spans="1:95">
      <c r="C228" t="s">
        <v>7431</v>
      </c>
      <c r="D228" s="263" t="str">
        <f t="shared" si="3"/>
        <v>-</v>
      </c>
      <c r="E228" s="263" t="s">
        <v>7275</v>
      </c>
      <c r="F228" s="263" t="s">
        <v>7275</v>
      </c>
      <c r="G228" s="263" t="s">
        <v>7275</v>
      </c>
      <c r="H228" s="263" t="s">
        <v>7275</v>
      </c>
      <c r="I228" s="263" t="s">
        <v>7275</v>
      </c>
      <c r="J228" s="263" t="s">
        <v>7275</v>
      </c>
      <c r="K228" s="263" t="s">
        <v>7275</v>
      </c>
      <c r="L228" s="263" t="s">
        <v>7275</v>
      </c>
      <c r="M228" s="263" t="s">
        <v>7275</v>
      </c>
      <c r="N228" s="263" t="s">
        <v>7275</v>
      </c>
      <c r="O228" s="263" t="s">
        <v>7275</v>
      </c>
      <c r="P228" s="263" t="s">
        <v>7275</v>
      </c>
      <c r="Q228" s="263" t="s">
        <v>7275</v>
      </c>
      <c r="R228" s="263" t="s">
        <v>7275</v>
      </c>
      <c r="S228" s="263" t="s">
        <v>7275</v>
      </c>
      <c r="T228" s="263" t="s">
        <v>7275</v>
      </c>
      <c r="U228" s="263" t="s">
        <v>7275</v>
      </c>
      <c r="V228" s="263" t="s">
        <v>7275</v>
      </c>
      <c r="W228" s="263" t="s">
        <v>7275</v>
      </c>
      <c r="X228" s="263" t="s">
        <v>7275</v>
      </c>
      <c r="Y228" s="263" t="s">
        <v>7275</v>
      </c>
      <c r="Z228" s="263" t="s">
        <v>7275</v>
      </c>
      <c r="AA228" s="263" t="s">
        <v>7275</v>
      </c>
      <c r="AB228" s="263" t="s">
        <v>7275</v>
      </c>
      <c r="AC228" s="263" t="s">
        <v>7275</v>
      </c>
      <c r="AD228" s="263" t="s">
        <v>7275</v>
      </c>
      <c r="AE228" s="263" t="s">
        <v>7275</v>
      </c>
      <c r="AF228" s="263" t="s">
        <v>7275</v>
      </c>
      <c r="AG228" s="263" t="s">
        <v>7275</v>
      </c>
      <c r="AH228" s="263" t="s">
        <v>7275</v>
      </c>
      <c r="AI228" s="263" t="s">
        <v>7275</v>
      </c>
      <c r="AJ228" s="263" t="s">
        <v>7275</v>
      </c>
      <c r="AK228" s="263" t="s">
        <v>7275</v>
      </c>
      <c r="AL228" s="263" t="s">
        <v>7275</v>
      </c>
      <c r="AM228" s="263" t="s">
        <v>7275</v>
      </c>
      <c r="AN228" s="263" t="s">
        <v>7275</v>
      </c>
      <c r="AO228" s="263" t="s">
        <v>7275</v>
      </c>
      <c r="AP228" s="263" t="s">
        <v>7275</v>
      </c>
      <c r="AQ228" s="263" t="s">
        <v>7275</v>
      </c>
      <c r="AR228" s="263" t="s">
        <v>7275</v>
      </c>
      <c r="AS228" s="263" t="s">
        <v>7275</v>
      </c>
      <c r="AT228" s="263" t="s">
        <v>7275</v>
      </c>
      <c r="AU228" s="263" t="s">
        <v>7275</v>
      </c>
      <c r="AV228" s="263" t="s">
        <v>7275</v>
      </c>
      <c r="AW228" s="263" t="s">
        <v>7275</v>
      </c>
      <c r="AX228" s="263" t="s">
        <v>7275</v>
      </c>
      <c r="AY228" s="263" t="s">
        <v>7275</v>
      </c>
      <c r="AZ228" s="263" t="s">
        <v>7275</v>
      </c>
      <c r="BA228" s="263" t="s">
        <v>7275</v>
      </c>
      <c r="BB228" s="263" t="s">
        <v>7275</v>
      </c>
      <c r="BC228" s="263" t="s">
        <v>7275</v>
      </c>
      <c r="BD228" s="263" t="s">
        <v>7275</v>
      </c>
      <c r="BE228" s="263" t="s">
        <v>7275</v>
      </c>
      <c r="BF228" s="263" t="s">
        <v>7275</v>
      </c>
      <c r="BG228" s="263" t="s">
        <v>7275</v>
      </c>
      <c r="BH228" s="263" t="s">
        <v>7275</v>
      </c>
      <c r="BI228" s="263" t="s">
        <v>7275</v>
      </c>
      <c r="BJ228" s="263" t="s">
        <v>7275</v>
      </c>
      <c r="BK228" s="263" t="s">
        <v>7275</v>
      </c>
      <c r="BL228" s="263" t="s">
        <v>7275</v>
      </c>
      <c r="BM228" s="263" t="s">
        <v>7275</v>
      </c>
      <c r="BN228" s="263" t="s">
        <v>7275</v>
      </c>
      <c r="BO228" s="263" t="s">
        <v>7275</v>
      </c>
      <c r="BP228" s="263" t="s">
        <v>7275</v>
      </c>
      <c r="BQ228" s="263" t="s">
        <v>7275</v>
      </c>
      <c r="BR228" s="263" t="s">
        <v>7275</v>
      </c>
      <c r="BS228" s="263" t="s">
        <v>7275</v>
      </c>
      <c r="BT228" s="263" t="s">
        <v>7275</v>
      </c>
      <c r="BU228" s="263" t="s">
        <v>7275</v>
      </c>
      <c r="BV228" s="263" t="s">
        <v>7275</v>
      </c>
      <c r="BW228" s="263" t="s">
        <v>7275</v>
      </c>
      <c r="BX228" s="263" t="s">
        <v>7275</v>
      </c>
      <c r="BY228" s="263">
        <v>4.5999999999999996</v>
      </c>
      <c r="BZ228" s="263" t="s">
        <v>7275</v>
      </c>
      <c r="CA228" s="263" t="s">
        <v>7275</v>
      </c>
      <c r="CB228" s="263" t="s">
        <v>7275</v>
      </c>
      <c r="CC228" s="263" t="s">
        <v>7275</v>
      </c>
      <c r="CD228" s="263" t="s">
        <v>7275</v>
      </c>
      <c r="CE228" s="263" t="s">
        <v>7275</v>
      </c>
      <c r="CF228" s="263" t="s">
        <v>7275</v>
      </c>
      <c r="CG228" s="263" t="s">
        <v>7275</v>
      </c>
      <c r="CH228" s="263" t="s">
        <v>7275</v>
      </c>
      <c r="CI228" s="263" t="s">
        <v>7275</v>
      </c>
      <c r="CJ228" s="263" t="s">
        <v>7275</v>
      </c>
      <c r="CK228" s="263" t="s">
        <v>7275</v>
      </c>
      <c r="CL228" s="263" t="s">
        <v>7275</v>
      </c>
      <c r="CM228" s="263" t="s">
        <v>7275</v>
      </c>
      <c r="CN228" s="263" t="s">
        <v>7275</v>
      </c>
      <c r="CO228" s="263" t="s">
        <v>7275</v>
      </c>
      <c r="CP228" s="263" t="s">
        <v>7275</v>
      </c>
      <c r="CQ228" s="263" t="str">
        <f>_xlfn.IFNA(VLOOKUP(C228,'INFORM Severity - hidden'!$C$5:$G$300,5,FALSE),"-")</f>
        <v>-</v>
      </c>
    </row>
    <row r="229" spans="1:95">
      <c r="C229" t="s">
        <v>7432</v>
      </c>
      <c r="D229" s="263" t="str">
        <f t="shared" si="3"/>
        <v>-</v>
      </c>
      <c r="E229" s="263" t="s">
        <v>7275</v>
      </c>
      <c r="F229" s="263" t="s">
        <v>7275</v>
      </c>
      <c r="G229" s="263" t="s">
        <v>7275</v>
      </c>
      <c r="H229" s="263" t="s">
        <v>7275</v>
      </c>
      <c r="I229" s="263" t="s">
        <v>7275</v>
      </c>
      <c r="J229" s="263" t="s">
        <v>7275</v>
      </c>
      <c r="K229" s="263" t="s">
        <v>7275</v>
      </c>
      <c r="L229" s="263" t="s">
        <v>7275</v>
      </c>
      <c r="M229" s="263" t="s">
        <v>7275</v>
      </c>
      <c r="N229" s="263" t="s">
        <v>7275</v>
      </c>
      <c r="O229" s="263" t="s">
        <v>7275</v>
      </c>
      <c r="P229" s="263" t="s">
        <v>7275</v>
      </c>
      <c r="Q229" s="263" t="s">
        <v>7275</v>
      </c>
      <c r="R229" s="263" t="s">
        <v>7275</v>
      </c>
      <c r="S229" s="263" t="s">
        <v>7275</v>
      </c>
      <c r="T229" s="263" t="s">
        <v>7275</v>
      </c>
      <c r="U229" s="263" t="s">
        <v>7275</v>
      </c>
      <c r="V229" s="263" t="s">
        <v>7275</v>
      </c>
      <c r="W229" s="263" t="s">
        <v>7275</v>
      </c>
      <c r="X229" s="263" t="s">
        <v>7275</v>
      </c>
      <c r="Y229" s="263" t="s">
        <v>7275</v>
      </c>
      <c r="Z229" s="263" t="s">
        <v>7275</v>
      </c>
      <c r="AA229" s="263" t="s">
        <v>7275</v>
      </c>
      <c r="AB229" s="263" t="s">
        <v>7275</v>
      </c>
      <c r="AC229" s="263" t="s">
        <v>7275</v>
      </c>
      <c r="AD229" s="263" t="s">
        <v>7275</v>
      </c>
      <c r="AE229" s="263" t="s">
        <v>7275</v>
      </c>
      <c r="AF229" s="263" t="s">
        <v>7275</v>
      </c>
      <c r="AG229" s="263" t="s">
        <v>7275</v>
      </c>
      <c r="AH229" s="263" t="s">
        <v>7275</v>
      </c>
      <c r="AI229" s="263" t="s">
        <v>7275</v>
      </c>
      <c r="AJ229" s="263" t="s">
        <v>7275</v>
      </c>
      <c r="AK229" s="263" t="s">
        <v>7275</v>
      </c>
      <c r="AL229" s="263" t="s">
        <v>7275</v>
      </c>
      <c r="AM229" s="263" t="s">
        <v>7275</v>
      </c>
      <c r="AN229" s="263" t="s">
        <v>7275</v>
      </c>
      <c r="AO229" s="263" t="s">
        <v>7275</v>
      </c>
      <c r="AP229" s="263" t="s">
        <v>7275</v>
      </c>
      <c r="AQ229" s="263" t="s">
        <v>7275</v>
      </c>
      <c r="AR229" s="263" t="s">
        <v>7275</v>
      </c>
      <c r="AS229" s="263" t="s">
        <v>7275</v>
      </c>
      <c r="AT229" s="263" t="s">
        <v>7275</v>
      </c>
      <c r="AU229" s="263" t="s">
        <v>7275</v>
      </c>
      <c r="AV229" s="263" t="s">
        <v>7275</v>
      </c>
      <c r="AW229" s="263" t="s">
        <v>7275</v>
      </c>
      <c r="AX229" s="263" t="s">
        <v>7275</v>
      </c>
      <c r="AY229" s="263" t="s">
        <v>7275</v>
      </c>
      <c r="AZ229" s="263" t="s">
        <v>7275</v>
      </c>
      <c r="BA229" s="263" t="s">
        <v>7275</v>
      </c>
      <c r="BB229" s="263" t="s">
        <v>7275</v>
      </c>
      <c r="BC229" s="263" t="s">
        <v>7275</v>
      </c>
      <c r="BD229" s="263" t="s">
        <v>7275</v>
      </c>
      <c r="BE229" s="263" t="s">
        <v>7275</v>
      </c>
      <c r="BF229" s="263" t="s">
        <v>7275</v>
      </c>
      <c r="BG229" s="263" t="s">
        <v>7275</v>
      </c>
      <c r="BH229" s="263" t="s">
        <v>7275</v>
      </c>
      <c r="BI229" s="263" t="s">
        <v>7275</v>
      </c>
      <c r="BJ229" s="263" t="s">
        <v>7275</v>
      </c>
      <c r="BK229" s="263" t="s">
        <v>7275</v>
      </c>
      <c r="BL229" s="263" t="s">
        <v>7275</v>
      </c>
      <c r="BM229" s="263" t="s">
        <v>7275</v>
      </c>
      <c r="BN229" s="263" t="s">
        <v>7275</v>
      </c>
      <c r="BO229" s="263" t="s">
        <v>7275</v>
      </c>
      <c r="BP229" s="263" t="s">
        <v>7275</v>
      </c>
      <c r="BQ229" s="263" t="s">
        <v>7275</v>
      </c>
      <c r="BR229" s="263" t="s">
        <v>7275</v>
      </c>
      <c r="BS229" s="263" t="s">
        <v>7275</v>
      </c>
      <c r="BT229" s="263" t="s">
        <v>7275</v>
      </c>
      <c r="BU229" s="263" t="s">
        <v>7275</v>
      </c>
      <c r="BV229" s="263" t="s">
        <v>7275</v>
      </c>
      <c r="BW229" s="263" t="s">
        <v>7275</v>
      </c>
      <c r="BX229" s="263" t="s">
        <v>7275</v>
      </c>
      <c r="BY229" s="263">
        <v>2.8</v>
      </c>
      <c r="BZ229" s="263" t="s">
        <v>7275</v>
      </c>
      <c r="CA229" s="263" t="s">
        <v>7275</v>
      </c>
      <c r="CB229" s="263" t="s">
        <v>7275</v>
      </c>
      <c r="CC229" s="263" t="s">
        <v>7275</v>
      </c>
      <c r="CD229" s="263" t="s">
        <v>7275</v>
      </c>
      <c r="CE229" s="263" t="s">
        <v>7275</v>
      </c>
      <c r="CF229" s="263" t="s">
        <v>7275</v>
      </c>
      <c r="CG229" s="263" t="s">
        <v>7275</v>
      </c>
      <c r="CH229" s="263" t="s">
        <v>7275</v>
      </c>
      <c r="CI229" s="263" t="s">
        <v>7275</v>
      </c>
      <c r="CJ229" s="263" t="s">
        <v>7275</v>
      </c>
      <c r="CK229" s="263" t="s">
        <v>7275</v>
      </c>
      <c r="CL229" s="263" t="s">
        <v>7275</v>
      </c>
      <c r="CM229" s="263" t="s">
        <v>7275</v>
      </c>
      <c r="CN229" s="263" t="s">
        <v>7275</v>
      </c>
      <c r="CO229" s="263" t="s">
        <v>7275</v>
      </c>
      <c r="CP229" s="263" t="s">
        <v>7275</v>
      </c>
      <c r="CQ229" s="263" t="str">
        <f>_xlfn.IFNA(VLOOKUP(C229,'INFORM Severity - hidden'!$C$5:$G$300,5,FALSE),"-")</f>
        <v>-</v>
      </c>
    </row>
    <row r="230" spans="1:95">
      <c r="A230" t="s">
        <v>581</v>
      </c>
      <c r="B230" t="s">
        <v>579</v>
      </c>
      <c r="C230" t="s">
        <v>580</v>
      </c>
      <c r="D230" s="263" t="str">
        <f t="shared" si="3"/>
        <v>Stable</v>
      </c>
      <c r="E230" s="263" t="s">
        <v>7275</v>
      </c>
      <c r="F230" s="263" t="s">
        <v>7275</v>
      </c>
      <c r="G230" s="263" t="s">
        <v>7275</v>
      </c>
      <c r="H230" s="263" t="s">
        <v>7275</v>
      </c>
      <c r="I230" s="263" t="s">
        <v>7275</v>
      </c>
      <c r="J230" s="263" t="s">
        <v>7275</v>
      </c>
      <c r="K230" s="263" t="s">
        <v>7275</v>
      </c>
      <c r="L230" s="263" t="s">
        <v>7275</v>
      </c>
      <c r="M230" s="263" t="s">
        <v>7275</v>
      </c>
      <c r="N230" s="263" t="s">
        <v>7275</v>
      </c>
      <c r="O230" s="263" t="s">
        <v>7275</v>
      </c>
      <c r="P230" s="263" t="s">
        <v>7275</v>
      </c>
      <c r="Q230" s="263" t="s">
        <v>7275</v>
      </c>
      <c r="R230" s="263">
        <v>4.5999999999999996</v>
      </c>
      <c r="S230" s="263">
        <v>4.3</v>
      </c>
      <c r="T230" s="263">
        <v>4.3</v>
      </c>
      <c r="U230" s="263">
        <v>4.3</v>
      </c>
      <c r="V230" s="263">
        <v>4.3</v>
      </c>
      <c r="W230" s="263">
        <v>4.3</v>
      </c>
      <c r="X230" s="263">
        <v>4.3</v>
      </c>
      <c r="Y230" s="263">
        <v>4.3</v>
      </c>
      <c r="Z230" s="263">
        <v>4.4000000000000004</v>
      </c>
      <c r="AA230" s="263">
        <v>4.5</v>
      </c>
      <c r="AB230" s="263">
        <v>4.5</v>
      </c>
      <c r="AC230" s="263">
        <v>4.5</v>
      </c>
      <c r="AD230" s="263">
        <v>4.5</v>
      </c>
      <c r="AE230" s="263">
        <v>4.5</v>
      </c>
      <c r="AF230" s="263">
        <v>4.5</v>
      </c>
      <c r="AG230" s="263">
        <v>4.5</v>
      </c>
      <c r="AH230" s="263">
        <v>4.4000000000000004</v>
      </c>
      <c r="AI230" s="263">
        <v>4.8</v>
      </c>
      <c r="AJ230" s="263">
        <v>4.8</v>
      </c>
      <c r="AK230" s="263">
        <v>4.8</v>
      </c>
      <c r="AL230" s="263">
        <v>4.8</v>
      </c>
      <c r="AM230" s="263">
        <v>4.8</v>
      </c>
      <c r="AN230" s="263">
        <v>5.5</v>
      </c>
      <c r="AO230" s="263">
        <v>5.5</v>
      </c>
      <c r="AP230" s="263">
        <v>5.5</v>
      </c>
      <c r="AQ230" s="263">
        <v>5.5</v>
      </c>
      <c r="AR230" s="263">
        <v>5.5</v>
      </c>
      <c r="AS230" s="263">
        <v>5.6</v>
      </c>
      <c r="AT230" s="263">
        <v>5.6</v>
      </c>
      <c r="AU230" s="263">
        <v>5.6</v>
      </c>
      <c r="AV230" s="263">
        <v>5.6</v>
      </c>
      <c r="AW230" s="263">
        <v>5.5</v>
      </c>
      <c r="AX230" s="263">
        <v>5.6</v>
      </c>
      <c r="AY230" s="263">
        <v>5.6</v>
      </c>
      <c r="AZ230" s="263">
        <v>5.6</v>
      </c>
      <c r="BA230" s="263">
        <v>5.6</v>
      </c>
      <c r="BB230" s="263">
        <v>5.6</v>
      </c>
      <c r="BC230" s="263">
        <v>4.9000000000000004</v>
      </c>
      <c r="BD230" s="263">
        <v>4.7</v>
      </c>
      <c r="BE230" s="263">
        <v>4.7</v>
      </c>
      <c r="BF230" s="263">
        <v>4.7</v>
      </c>
      <c r="BG230" s="263">
        <v>4.7</v>
      </c>
      <c r="BH230" s="263">
        <v>4.7</v>
      </c>
      <c r="BI230" s="263">
        <v>5.0999999999999996</v>
      </c>
      <c r="BJ230" s="263">
        <v>4.7</v>
      </c>
      <c r="BK230" s="263">
        <v>5.4</v>
      </c>
      <c r="BL230" s="263">
        <v>5.4</v>
      </c>
      <c r="BM230" s="263">
        <v>5.4</v>
      </c>
      <c r="BN230" s="263">
        <v>5.4</v>
      </c>
      <c r="BO230" s="263">
        <v>5.4</v>
      </c>
      <c r="BP230" s="263">
        <v>5.4</v>
      </c>
      <c r="BQ230" s="263">
        <v>5.3</v>
      </c>
      <c r="BR230" s="263">
        <v>5.3</v>
      </c>
      <c r="BS230" s="263">
        <v>5.7</v>
      </c>
      <c r="BT230" s="263">
        <v>5.7</v>
      </c>
      <c r="BU230" s="263">
        <v>5.6</v>
      </c>
      <c r="BV230" s="263">
        <v>5.7</v>
      </c>
      <c r="BW230" s="263">
        <v>5.6</v>
      </c>
      <c r="BX230" s="263">
        <v>5.6</v>
      </c>
      <c r="BY230" s="263">
        <v>5.6</v>
      </c>
      <c r="BZ230" s="263">
        <v>5.6</v>
      </c>
      <c r="CA230" s="263">
        <v>5.6</v>
      </c>
      <c r="CB230" s="263">
        <v>5.0999999999999996</v>
      </c>
      <c r="CC230" s="263">
        <v>5.2</v>
      </c>
      <c r="CD230" s="263">
        <v>5.5</v>
      </c>
      <c r="CE230" s="263">
        <v>5.5</v>
      </c>
      <c r="CF230" s="263">
        <v>5.6</v>
      </c>
      <c r="CG230" s="263">
        <v>5.6</v>
      </c>
      <c r="CH230" s="263">
        <v>5.5</v>
      </c>
      <c r="CI230" s="263">
        <v>5.4</v>
      </c>
      <c r="CJ230" s="263">
        <v>5.4</v>
      </c>
      <c r="CK230" s="263">
        <v>5.4</v>
      </c>
      <c r="CL230" s="263">
        <v>5.4</v>
      </c>
      <c r="CM230" s="263">
        <v>5.4</v>
      </c>
      <c r="CN230" s="263">
        <v>5.2</v>
      </c>
      <c r="CO230" s="263">
        <v>5.3</v>
      </c>
      <c r="CP230" s="263">
        <v>5.3</v>
      </c>
      <c r="CQ230" s="263">
        <f>_xlfn.IFNA(VLOOKUP(C230,'INFORM Severity - hidden'!$C$5:$G$300,5,FALSE),"-")</f>
        <v>5.3</v>
      </c>
    </row>
    <row r="231" spans="1:95">
      <c r="C231" t="s">
        <v>7433</v>
      </c>
      <c r="D231" s="263" t="str">
        <f t="shared" si="3"/>
        <v>-</v>
      </c>
      <c r="E231" s="263" t="s">
        <v>7275</v>
      </c>
      <c r="F231" s="263">
        <v>6.6</v>
      </c>
      <c r="G231" s="263">
        <v>6.7</v>
      </c>
      <c r="H231" s="263">
        <v>7.2</v>
      </c>
      <c r="I231" s="263">
        <v>7.2</v>
      </c>
      <c r="J231" s="263">
        <v>7.3</v>
      </c>
      <c r="K231" s="263">
        <v>7.2</v>
      </c>
      <c r="L231" s="263">
        <v>7.2</v>
      </c>
      <c r="M231" s="263">
        <v>7.2</v>
      </c>
      <c r="N231" s="263">
        <v>7.2</v>
      </c>
      <c r="O231" s="263">
        <v>7.2</v>
      </c>
      <c r="P231" s="263">
        <v>7.2</v>
      </c>
      <c r="Q231" s="263">
        <v>7.2</v>
      </c>
      <c r="R231" s="263">
        <v>7.3</v>
      </c>
      <c r="S231" s="263">
        <v>7.3</v>
      </c>
      <c r="T231" s="263">
        <v>7.3</v>
      </c>
      <c r="U231" s="263">
        <v>7.4</v>
      </c>
      <c r="V231" s="263">
        <v>7.4</v>
      </c>
      <c r="W231" s="263">
        <v>7.7</v>
      </c>
      <c r="X231" s="263">
        <v>7.7</v>
      </c>
      <c r="Y231" s="263">
        <v>7.7</v>
      </c>
      <c r="Z231" s="263">
        <v>7.9</v>
      </c>
      <c r="AA231" s="263">
        <v>7.8</v>
      </c>
      <c r="AB231" s="263">
        <v>7.8</v>
      </c>
      <c r="AC231" s="263">
        <v>7.5</v>
      </c>
      <c r="AD231" s="263">
        <v>7.5</v>
      </c>
      <c r="AE231" s="263">
        <v>7.5</v>
      </c>
      <c r="AF231" s="263">
        <v>7.5</v>
      </c>
      <c r="AG231" s="263">
        <v>7.5</v>
      </c>
      <c r="AH231" s="263">
        <v>7.6</v>
      </c>
      <c r="AI231" s="263">
        <v>7.6</v>
      </c>
      <c r="AJ231" s="263">
        <v>7.6</v>
      </c>
      <c r="AK231" s="263">
        <v>7.7</v>
      </c>
      <c r="AL231" s="263">
        <v>7.7</v>
      </c>
      <c r="AM231" s="263">
        <v>7.6</v>
      </c>
      <c r="AN231" s="263">
        <v>7.6</v>
      </c>
      <c r="AO231" s="263">
        <v>7.6</v>
      </c>
      <c r="AP231" s="263">
        <v>7.7</v>
      </c>
      <c r="AQ231" s="263">
        <v>7.7</v>
      </c>
      <c r="AR231" s="263">
        <v>7.5</v>
      </c>
      <c r="AS231" s="263">
        <v>7.5</v>
      </c>
      <c r="AT231" s="263">
        <v>7.3</v>
      </c>
      <c r="AU231" s="263">
        <v>7.3</v>
      </c>
      <c r="AV231" s="263">
        <v>7.5</v>
      </c>
      <c r="AW231" s="263">
        <v>7.3</v>
      </c>
      <c r="AX231" s="263">
        <v>7.6</v>
      </c>
      <c r="AY231" s="263">
        <v>7.3</v>
      </c>
      <c r="AZ231" s="263">
        <v>7.6</v>
      </c>
      <c r="BA231" s="263">
        <v>7.8</v>
      </c>
      <c r="BB231" s="263">
        <v>7.8</v>
      </c>
      <c r="BC231" s="263">
        <v>7.8</v>
      </c>
      <c r="BD231" s="263">
        <v>7.8</v>
      </c>
      <c r="BE231" s="263">
        <v>7.5</v>
      </c>
      <c r="BF231" s="263">
        <v>7.5</v>
      </c>
      <c r="BG231" s="263">
        <v>7.3</v>
      </c>
      <c r="BH231" s="263">
        <v>7.5</v>
      </c>
      <c r="BI231" s="263">
        <v>7.5</v>
      </c>
      <c r="BJ231" s="263">
        <v>7.5</v>
      </c>
      <c r="BK231" s="263">
        <v>7.4</v>
      </c>
      <c r="BL231" s="263">
        <v>7.4</v>
      </c>
      <c r="BM231" s="263">
        <v>7.6</v>
      </c>
      <c r="BN231" s="263">
        <v>7.4</v>
      </c>
      <c r="BO231" s="263">
        <v>7.4</v>
      </c>
      <c r="BP231" s="263">
        <v>7</v>
      </c>
      <c r="BQ231" s="263">
        <v>7.4</v>
      </c>
      <c r="BR231" s="263">
        <v>7.5</v>
      </c>
      <c r="BS231" s="263" t="s">
        <v>7275</v>
      </c>
      <c r="BT231" s="263" t="s">
        <v>7275</v>
      </c>
      <c r="BU231" s="263" t="s">
        <v>7275</v>
      </c>
      <c r="BV231" s="263" t="s">
        <v>7275</v>
      </c>
      <c r="BW231" s="263" t="s">
        <v>7275</v>
      </c>
      <c r="BX231" s="263" t="s">
        <v>7275</v>
      </c>
      <c r="BY231" s="263" t="s">
        <v>7275</v>
      </c>
      <c r="BZ231" s="263" t="s">
        <v>7275</v>
      </c>
      <c r="CA231" s="263" t="s">
        <v>7275</v>
      </c>
      <c r="CB231" s="263" t="s">
        <v>7275</v>
      </c>
      <c r="CC231" s="263" t="s">
        <v>7275</v>
      </c>
      <c r="CD231" s="263" t="s">
        <v>7275</v>
      </c>
      <c r="CE231" s="263" t="s">
        <v>7275</v>
      </c>
      <c r="CF231" s="263" t="s">
        <v>7275</v>
      </c>
      <c r="CG231" s="263" t="s">
        <v>7275</v>
      </c>
      <c r="CH231" s="263" t="s">
        <v>7275</v>
      </c>
      <c r="CI231" s="263" t="s">
        <v>7275</v>
      </c>
      <c r="CJ231" s="263" t="s">
        <v>7275</v>
      </c>
      <c r="CK231" s="263" t="s">
        <v>7275</v>
      </c>
      <c r="CL231" s="263" t="s">
        <v>7275</v>
      </c>
      <c r="CM231" s="263" t="s">
        <v>7275</v>
      </c>
      <c r="CN231" s="263" t="s">
        <v>7275</v>
      </c>
      <c r="CO231" s="263" t="s">
        <v>7275</v>
      </c>
      <c r="CP231" s="263" t="s">
        <v>7275</v>
      </c>
      <c r="CQ231" s="263" t="str">
        <f>_xlfn.IFNA(VLOOKUP(C231,'INFORM Severity - hidden'!$C$5:$G$300,5,FALSE),"-")</f>
        <v>-</v>
      </c>
    </row>
    <row r="232" spans="1:95">
      <c r="C232" t="s">
        <v>7434</v>
      </c>
      <c r="D232" s="263" t="str">
        <f t="shared" si="3"/>
        <v>-</v>
      </c>
      <c r="E232" s="263" t="s">
        <v>7275</v>
      </c>
      <c r="F232" s="263">
        <v>6.1</v>
      </c>
      <c r="G232" s="263">
        <v>6.1</v>
      </c>
      <c r="H232" s="263">
        <v>6.5</v>
      </c>
      <c r="I232" s="263">
        <v>6.5</v>
      </c>
      <c r="J232" s="263">
        <v>6.5</v>
      </c>
      <c r="K232" s="263">
        <v>6.5</v>
      </c>
      <c r="L232" s="263">
        <v>6.5</v>
      </c>
      <c r="M232" s="263">
        <v>6.5</v>
      </c>
      <c r="N232" s="263">
        <v>6.6</v>
      </c>
      <c r="O232" s="263">
        <v>6.6</v>
      </c>
      <c r="P232" s="263">
        <v>6.6</v>
      </c>
      <c r="Q232" s="263">
        <v>6.6</v>
      </c>
      <c r="R232" s="263">
        <v>6.6</v>
      </c>
      <c r="S232" s="263">
        <v>6.6</v>
      </c>
      <c r="T232" s="263">
        <v>6.7</v>
      </c>
      <c r="U232" s="263">
        <v>6.8</v>
      </c>
      <c r="V232" s="263">
        <v>6.8</v>
      </c>
      <c r="W232" s="263">
        <v>6.8</v>
      </c>
      <c r="X232" s="263">
        <v>6.8</v>
      </c>
      <c r="Y232" s="263">
        <v>6.8</v>
      </c>
      <c r="Z232" s="263">
        <v>6.8</v>
      </c>
      <c r="AA232" s="263">
        <v>6.7</v>
      </c>
      <c r="AB232" s="263">
        <v>6.7</v>
      </c>
      <c r="AC232" s="263">
        <v>5.9</v>
      </c>
      <c r="AD232" s="263">
        <v>5.9</v>
      </c>
      <c r="AE232" s="263">
        <v>6</v>
      </c>
      <c r="AF232" s="263">
        <v>6</v>
      </c>
      <c r="AG232" s="263">
        <v>6</v>
      </c>
      <c r="AH232" s="263">
        <v>6.2</v>
      </c>
      <c r="AI232" s="263">
        <v>6.2</v>
      </c>
      <c r="AJ232" s="263">
        <v>6.2</v>
      </c>
      <c r="AK232" s="263">
        <v>6.2</v>
      </c>
      <c r="AL232" s="263">
        <v>6.2</v>
      </c>
      <c r="AM232" s="263">
        <v>6.2</v>
      </c>
      <c r="AN232" s="263">
        <v>6.2</v>
      </c>
      <c r="AO232" s="263">
        <v>6.2</v>
      </c>
      <c r="AP232" s="263">
        <v>6.2</v>
      </c>
      <c r="AQ232" s="263">
        <v>6.2</v>
      </c>
      <c r="AR232" s="263">
        <v>5.9</v>
      </c>
      <c r="AS232" s="263">
        <v>5.9</v>
      </c>
      <c r="AT232" s="263">
        <v>5.9</v>
      </c>
      <c r="AU232" s="263">
        <v>5.9</v>
      </c>
      <c r="AV232" s="263">
        <v>6.3</v>
      </c>
      <c r="AW232" s="263">
        <v>6.3</v>
      </c>
      <c r="AX232" s="263">
        <v>6.3</v>
      </c>
      <c r="AY232" s="263">
        <v>6.3</v>
      </c>
      <c r="AZ232" s="263">
        <v>6.3</v>
      </c>
      <c r="BA232" s="263">
        <v>6.3</v>
      </c>
      <c r="BB232" s="263">
        <v>6.3</v>
      </c>
      <c r="BC232" s="263">
        <v>6.4</v>
      </c>
      <c r="BD232" s="263">
        <v>6.5</v>
      </c>
      <c r="BE232" s="263">
        <v>6.4</v>
      </c>
      <c r="BF232" s="263">
        <v>6.4</v>
      </c>
      <c r="BG232" s="263">
        <v>6.3</v>
      </c>
      <c r="BH232" s="263">
        <v>6.3</v>
      </c>
      <c r="BI232" s="263">
        <v>6.3</v>
      </c>
      <c r="BJ232" s="263">
        <v>6.3</v>
      </c>
      <c r="BK232" s="263">
        <v>6.3</v>
      </c>
      <c r="BL232" s="263">
        <v>6.2</v>
      </c>
      <c r="BM232" s="263">
        <v>6.5</v>
      </c>
      <c r="BN232" s="263">
        <v>6.4</v>
      </c>
      <c r="BO232" s="263">
        <v>6.4</v>
      </c>
      <c r="BP232" s="263">
        <v>6.4</v>
      </c>
      <c r="BQ232" s="263">
        <v>6.7</v>
      </c>
      <c r="BR232" s="263">
        <v>6.7</v>
      </c>
      <c r="BS232" s="263">
        <v>6.7</v>
      </c>
      <c r="BT232" s="263">
        <v>6.7</v>
      </c>
      <c r="BU232" s="263">
        <v>6.8</v>
      </c>
      <c r="BV232" s="263">
        <v>6.6</v>
      </c>
      <c r="BW232" s="263">
        <v>6.7</v>
      </c>
      <c r="BX232" s="263">
        <v>6.7</v>
      </c>
      <c r="BY232" s="263">
        <v>6.7</v>
      </c>
      <c r="BZ232" s="263">
        <v>6.6</v>
      </c>
      <c r="CA232" s="263">
        <v>6.5</v>
      </c>
      <c r="CB232" s="263">
        <v>5.6</v>
      </c>
      <c r="CC232" s="263">
        <v>5.6</v>
      </c>
      <c r="CD232" s="263" t="s">
        <v>7275</v>
      </c>
      <c r="CE232" s="263" t="s">
        <v>7275</v>
      </c>
      <c r="CF232" s="263" t="s">
        <v>7275</v>
      </c>
      <c r="CG232" s="263" t="s">
        <v>7275</v>
      </c>
      <c r="CH232" s="263" t="s">
        <v>7275</v>
      </c>
      <c r="CI232" s="263" t="s">
        <v>7275</v>
      </c>
      <c r="CJ232" s="263" t="s">
        <v>7275</v>
      </c>
      <c r="CK232" s="263" t="s">
        <v>7275</v>
      </c>
      <c r="CL232" s="263" t="s">
        <v>7275</v>
      </c>
      <c r="CM232" s="263" t="s">
        <v>7275</v>
      </c>
      <c r="CN232" s="263" t="s">
        <v>7275</v>
      </c>
      <c r="CO232" s="263" t="s">
        <v>7275</v>
      </c>
      <c r="CP232" s="263" t="s">
        <v>7275</v>
      </c>
      <c r="CQ232" s="263" t="str">
        <f>_xlfn.IFNA(VLOOKUP(C232,'INFORM Severity - hidden'!$C$5:$G$300,5,FALSE),"-")</f>
        <v>-</v>
      </c>
    </row>
    <row r="233" spans="1:95">
      <c r="C233" t="s">
        <v>7435</v>
      </c>
      <c r="D233" s="263" t="str">
        <f t="shared" si="3"/>
        <v>-</v>
      </c>
      <c r="E233" s="263" t="s">
        <v>7275</v>
      </c>
      <c r="F233" s="263">
        <v>4.5999999999999996</v>
      </c>
      <c r="G233" s="263">
        <v>5.2</v>
      </c>
      <c r="H233" s="263">
        <v>6.2</v>
      </c>
      <c r="I233" s="263">
        <v>6.2</v>
      </c>
      <c r="J233" s="263">
        <v>6.2</v>
      </c>
      <c r="K233" s="263">
        <v>6.2</v>
      </c>
      <c r="L233" s="263">
        <v>6.2</v>
      </c>
      <c r="M233" s="263">
        <v>6.2</v>
      </c>
      <c r="N233" s="263">
        <v>6.4</v>
      </c>
      <c r="O233" s="263">
        <v>6.4</v>
      </c>
      <c r="P233" s="263">
        <v>6.3</v>
      </c>
      <c r="Q233" s="263">
        <v>6.3</v>
      </c>
      <c r="R233" s="263">
        <v>6.4</v>
      </c>
      <c r="S233" s="263">
        <v>6.5</v>
      </c>
      <c r="T233" s="263">
        <v>6.6</v>
      </c>
      <c r="U233" s="263">
        <v>6.5</v>
      </c>
      <c r="V233" s="263">
        <v>6.7</v>
      </c>
      <c r="W233" s="263">
        <v>6.7</v>
      </c>
      <c r="X233" s="263">
        <v>6.7</v>
      </c>
      <c r="Y233" s="263">
        <v>6.7</v>
      </c>
      <c r="Z233" s="263">
        <v>6.8</v>
      </c>
      <c r="AA233" s="263">
        <v>6.6</v>
      </c>
      <c r="AB233" s="263">
        <v>6.6</v>
      </c>
      <c r="AC233" s="263">
        <v>6.5</v>
      </c>
      <c r="AD233" s="263">
        <v>6.6</v>
      </c>
      <c r="AE233" s="263">
        <v>6.6</v>
      </c>
      <c r="AF233" s="263">
        <v>6.6</v>
      </c>
      <c r="AG233" s="263">
        <v>6.6</v>
      </c>
      <c r="AH233" s="263">
        <v>6.7</v>
      </c>
      <c r="AI233" s="263">
        <v>6.7</v>
      </c>
      <c r="AJ233" s="263">
        <v>6.7</v>
      </c>
      <c r="AK233" s="263">
        <v>6.7</v>
      </c>
      <c r="AL233" s="263">
        <v>6.6</v>
      </c>
      <c r="AM233" s="263">
        <v>6.6</v>
      </c>
      <c r="AN233" s="263">
        <v>6.6</v>
      </c>
      <c r="AO233" s="263">
        <v>6.6</v>
      </c>
      <c r="AP233" s="263">
        <v>6.6</v>
      </c>
      <c r="AQ233" s="263">
        <v>6.6</v>
      </c>
      <c r="AR233" s="263">
        <v>6.6</v>
      </c>
      <c r="AS233" s="263">
        <v>6.6</v>
      </c>
      <c r="AT233" s="263">
        <v>6.6</v>
      </c>
      <c r="AU233" s="263">
        <v>6.6</v>
      </c>
      <c r="AV233" s="263">
        <v>7.5</v>
      </c>
      <c r="AW233" s="263">
        <v>7.3</v>
      </c>
      <c r="AX233" s="263">
        <v>7.5</v>
      </c>
      <c r="AY233" s="263">
        <v>7.5</v>
      </c>
      <c r="AZ233" s="263">
        <v>7.3</v>
      </c>
      <c r="BA233" s="263">
        <v>7.3</v>
      </c>
      <c r="BB233" s="263">
        <v>7.3</v>
      </c>
      <c r="BC233" s="263">
        <v>7.3</v>
      </c>
      <c r="BD233" s="263">
        <v>7.3</v>
      </c>
      <c r="BE233" s="263">
        <v>7</v>
      </c>
      <c r="BF233" s="263">
        <v>7</v>
      </c>
      <c r="BG233" s="263">
        <v>6.9</v>
      </c>
      <c r="BH233" s="263">
        <v>6.9</v>
      </c>
      <c r="BI233" s="263">
        <v>7</v>
      </c>
      <c r="BJ233" s="263">
        <v>7</v>
      </c>
      <c r="BK233" s="263">
        <v>7</v>
      </c>
      <c r="BL233" s="263">
        <v>7</v>
      </c>
      <c r="BM233" s="263">
        <v>7.2</v>
      </c>
      <c r="BN233" s="263">
        <v>7</v>
      </c>
      <c r="BO233" s="263">
        <v>7</v>
      </c>
      <c r="BP233" s="263">
        <v>7</v>
      </c>
      <c r="BQ233" s="263">
        <v>7</v>
      </c>
      <c r="BR233" s="263">
        <v>7</v>
      </c>
      <c r="BS233" s="263">
        <v>7</v>
      </c>
      <c r="BT233" s="263">
        <v>7</v>
      </c>
      <c r="BU233" s="263">
        <v>7.1</v>
      </c>
      <c r="BV233" s="263">
        <v>6.9</v>
      </c>
      <c r="BW233" s="263">
        <v>6.9</v>
      </c>
      <c r="BX233" s="263">
        <v>6.9</v>
      </c>
      <c r="BY233" s="263">
        <v>6.9</v>
      </c>
      <c r="BZ233" s="263">
        <v>6.5</v>
      </c>
      <c r="CA233" s="263">
        <v>6.5</v>
      </c>
      <c r="CB233" s="263">
        <v>5.8</v>
      </c>
      <c r="CC233" s="263">
        <v>5.9</v>
      </c>
      <c r="CD233" s="263" t="s">
        <v>7275</v>
      </c>
      <c r="CE233" s="263" t="s">
        <v>7275</v>
      </c>
      <c r="CF233" s="263" t="s">
        <v>7275</v>
      </c>
      <c r="CG233" s="263" t="s">
        <v>7275</v>
      </c>
      <c r="CH233" s="263" t="s">
        <v>7275</v>
      </c>
      <c r="CI233" s="263" t="s">
        <v>7275</v>
      </c>
      <c r="CJ233" s="263" t="s">
        <v>7275</v>
      </c>
      <c r="CK233" s="263" t="s">
        <v>7275</v>
      </c>
      <c r="CL233" s="263" t="s">
        <v>7275</v>
      </c>
      <c r="CM233" s="263" t="s">
        <v>7275</v>
      </c>
      <c r="CN233" s="263" t="s">
        <v>7275</v>
      </c>
      <c r="CO233" s="263" t="s">
        <v>7275</v>
      </c>
      <c r="CP233" s="263" t="s">
        <v>7275</v>
      </c>
      <c r="CQ233" s="263" t="str">
        <f>_xlfn.IFNA(VLOOKUP(C233,'INFORM Severity - hidden'!$C$5:$G$300,5,FALSE),"-")</f>
        <v>-</v>
      </c>
    </row>
    <row r="234" spans="1:95">
      <c r="C234" t="s">
        <v>7436</v>
      </c>
      <c r="D234" s="263" t="str">
        <f t="shared" si="3"/>
        <v>-</v>
      </c>
      <c r="E234" s="263" t="s">
        <v>7275</v>
      </c>
      <c r="F234" s="263" t="s">
        <v>7275</v>
      </c>
      <c r="G234" s="263" t="s">
        <v>7275</v>
      </c>
      <c r="H234" s="263" t="s">
        <v>7275</v>
      </c>
      <c r="I234" s="263" t="s">
        <v>7275</v>
      </c>
      <c r="J234" s="263" t="s">
        <v>7275</v>
      </c>
      <c r="K234" s="263" t="s">
        <v>7275</v>
      </c>
      <c r="L234" s="263" t="s">
        <v>7275</v>
      </c>
      <c r="M234" s="263" t="s">
        <v>7275</v>
      </c>
      <c r="N234" s="263" t="s">
        <v>7275</v>
      </c>
      <c r="O234" s="263" t="s">
        <v>7275</v>
      </c>
      <c r="P234" s="263">
        <v>4.9000000000000004</v>
      </c>
      <c r="Q234" s="263">
        <v>4.9000000000000004</v>
      </c>
      <c r="R234" s="263">
        <v>4.9000000000000004</v>
      </c>
      <c r="S234" s="263">
        <v>4.9000000000000004</v>
      </c>
      <c r="T234" s="263">
        <v>4.9000000000000004</v>
      </c>
      <c r="U234" s="263">
        <v>4.9000000000000004</v>
      </c>
      <c r="V234" s="263">
        <v>5.2</v>
      </c>
      <c r="W234" s="263">
        <v>5.0999999999999996</v>
      </c>
      <c r="X234" s="263">
        <v>5.0999999999999996</v>
      </c>
      <c r="Y234" s="263">
        <v>5.0999999999999996</v>
      </c>
      <c r="Z234" s="263">
        <v>5.0999999999999996</v>
      </c>
      <c r="AA234" s="263">
        <v>4.9000000000000004</v>
      </c>
      <c r="AB234" s="263">
        <v>5.0999999999999996</v>
      </c>
      <c r="AC234" s="263">
        <v>5.6</v>
      </c>
      <c r="AD234" s="263">
        <v>5.7</v>
      </c>
      <c r="AE234" s="263">
        <v>5.7</v>
      </c>
      <c r="AF234" s="263">
        <v>5.7</v>
      </c>
      <c r="AG234" s="263">
        <v>5.7</v>
      </c>
      <c r="AH234" s="263">
        <v>5.8</v>
      </c>
      <c r="AI234" s="263">
        <v>5.8</v>
      </c>
      <c r="AJ234" s="263">
        <v>5.8</v>
      </c>
      <c r="AK234" s="263">
        <v>5.9</v>
      </c>
      <c r="AL234" s="263">
        <v>5.7</v>
      </c>
      <c r="AM234" s="263">
        <v>5.7</v>
      </c>
      <c r="AN234" s="263">
        <v>5.7</v>
      </c>
      <c r="AO234" s="263">
        <v>5.7</v>
      </c>
      <c r="AP234" s="263">
        <v>5.7</v>
      </c>
      <c r="AQ234" s="263">
        <v>5.7</v>
      </c>
      <c r="AR234" s="263">
        <v>5.7</v>
      </c>
      <c r="AS234" s="263">
        <v>5.7</v>
      </c>
      <c r="AT234" s="263">
        <v>5.7</v>
      </c>
      <c r="AU234" s="263">
        <v>5.7</v>
      </c>
      <c r="AV234" s="263">
        <v>5.9</v>
      </c>
      <c r="AW234" s="263">
        <v>5.6</v>
      </c>
      <c r="AX234" s="263">
        <v>5.6</v>
      </c>
      <c r="AY234" s="263">
        <v>5.6</v>
      </c>
      <c r="AZ234" s="263">
        <v>5.3</v>
      </c>
      <c r="BA234" s="263">
        <v>5.3</v>
      </c>
      <c r="BB234" s="263">
        <v>5.3</v>
      </c>
      <c r="BC234" s="263">
        <v>5.3</v>
      </c>
      <c r="BD234" s="263">
        <v>5.3</v>
      </c>
      <c r="BE234" s="263">
        <v>5.2</v>
      </c>
      <c r="BF234" s="263">
        <v>5.2</v>
      </c>
      <c r="BG234" s="263">
        <v>5.3</v>
      </c>
      <c r="BH234" s="263">
        <v>5.3</v>
      </c>
      <c r="BI234" s="263">
        <v>5.3</v>
      </c>
      <c r="BJ234" s="263">
        <v>5.3</v>
      </c>
      <c r="BK234" s="263">
        <v>5.3</v>
      </c>
      <c r="BL234" s="263">
        <v>5.3</v>
      </c>
      <c r="BM234" s="263">
        <v>5.4</v>
      </c>
      <c r="BN234" s="263">
        <v>5.4</v>
      </c>
      <c r="BO234" s="263">
        <v>5.4</v>
      </c>
      <c r="BP234" s="263">
        <v>5.4</v>
      </c>
      <c r="BQ234" s="263">
        <v>6</v>
      </c>
      <c r="BR234" s="263">
        <v>6</v>
      </c>
      <c r="BS234" s="263">
        <v>6</v>
      </c>
      <c r="BT234" s="263">
        <v>6.1</v>
      </c>
      <c r="BU234" s="263">
        <v>6.1</v>
      </c>
      <c r="BV234" s="263">
        <v>6.1</v>
      </c>
      <c r="BW234" s="263">
        <v>6.2</v>
      </c>
      <c r="BX234" s="263">
        <v>6.2</v>
      </c>
      <c r="BY234" s="263">
        <v>6.2</v>
      </c>
      <c r="BZ234" s="263">
        <v>6.2</v>
      </c>
      <c r="CA234" s="263">
        <v>5.6</v>
      </c>
      <c r="CB234" s="263">
        <v>5.8</v>
      </c>
      <c r="CC234" s="263">
        <v>5.8</v>
      </c>
      <c r="CD234" s="263">
        <v>4.4000000000000004</v>
      </c>
      <c r="CE234" s="263">
        <v>4.9000000000000004</v>
      </c>
      <c r="CF234" s="263">
        <v>4.9000000000000004</v>
      </c>
      <c r="CG234" s="263">
        <v>4.9000000000000004</v>
      </c>
      <c r="CH234" s="263" t="s">
        <v>7275</v>
      </c>
      <c r="CI234" s="263" t="s">
        <v>7275</v>
      </c>
      <c r="CJ234" s="263" t="s">
        <v>7275</v>
      </c>
      <c r="CK234" s="263" t="s">
        <v>7275</v>
      </c>
      <c r="CL234" s="263" t="s">
        <v>7275</v>
      </c>
      <c r="CM234" s="263" t="s">
        <v>7275</v>
      </c>
      <c r="CN234" s="263" t="s">
        <v>7275</v>
      </c>
      <c r="CO234" s="263" t="s">
        <v>7275</v>
      </c>
      <c r="CP234" s="263" t="s">
        <v>7275</v>
      </c>
      <c r="CQ234" s="263" t="str">
        <f>_xlfn.IFNA(VLOOKUP(C234,'INFORM Severity - hidden'!$C$5:$G$300,5,FALSE),"-")</f>
        <v>-</v>
      </c>
    </row>
    <row r="235" spans="1:95">
      <c r="C235" t="s">
        <v>7437</v>
      </c>
      <c r="D235" s="263" t="str">
        <f t="shared" si="3"/>
        <v>-</v>
      </c>
      <c r="E235" s="263" t="s">
        <v>7275</v>
      </c>
      <c r="F235" s="263" t="s">
        <v>7275</v>
      </c>
      <c r="G235" s="263" t="s">
        <v>7275</v>
      </c>
      <c r="H235" s="263" t="s">
        <v>7275</v>
      </c>
      <c r="I235" s="263" t="s">
        <v>7275</v>
      </c>
      <c r="J235" s="263" t="s">
        <v>7275</v>
      </c>
      <c r="K235" s="263" t="s">
        <v>7275</v>
      </c>
      <c r="L235" s="263" t="s">
        <v>7275</v>
      </c>
      <c r="M235" s="263" t="s">
        <v>7275</v>
      </c>
      <c r="N235" s="263" t="s">
        <v>7275</v>
      </c>
      <c r="O235" s="263" t="s">
        <v>7275</v>
      </c>
      <c r="P235" s="263" t="s">
        <v>7275</v>
      </c>
      <c r="Q235" s="263" t="s">
        <v>7275</v>
      </c>
      <c r="R235" s="263" t="s">
        <v>7275</v>
      </c>
      <c r="S235" s="263" t="s">
        <v>7275</v>
      </c>
      <c r="T235" s="263" t="s">
        <v>7275</v>
      </c>
      <c r="U235" s="263" t="s">
        <v>7275</v>
      </c>
      <c r="V235" s="263" t="s">
        <v>7275</v>
      </c>
      <c r="W235" s="263" t="s">
        <v>7275</v>
      </c>
      <c r="X235" s="263" t="s">
        <v>7275</v>
      </c>
      <c r="Y235" s="263" t="s">
        <v>7275</v>
      </c>
      <c r="Z235" s="263">
        <v>6.2</v>
      </c>
      <c r="AA235" s="263">
        <v>6.2</v>
      </c>
      <c r="AB235" s="263">
        <v>6.3</v>
      </c>
      <c r="AC235" s="263">
        <v>6.3</v>
      </c>
      <c r="AD235" s="263" t="s">
        <v>7275</v>
      </c>
      <c r="AE235" s="263" t="s">
        <v>7275</v>
      </c>
      <c r="AF235" s="263" t="s">
        <v>7275</v>
      </c>
      <c r="AG235" s="263" t="s">
        <v>7275</v>
      </c>
      <c r="AH235" s="263" t="s">
        <v>7275</v>
      </c>
      <c r="AI235" s="263" t="s">
        <v>7275</v>
      </c>
      <c r="AJ235" s="263" t="s">
        <v>7275</v>
      </c>
      <c r="AK235" s="263" t="s">
        <v>7275</v>
      </c>
      <c r="AL235" s="263" t="s">
        <v>7275</v>
      </c>
      <c r="AM235" s="263" t="s">
        <v>7275</v>
      </c>
      <c r="AN235" s="263" t="s">
        <v>7275</v>
      </c>
      <c r="AO235" s="263" t="s">
        <v>7275</v>
      </c>
      <c r="AP235" s="263" t="s">
        <v>7275</v>
      </c>
      <c r="AQ235" s="263" t="s">
        <v>7275</v>
      </c>
      <c r="AR235" s="263" t="s">
        <v>7275</v>
      </c>
      <c r="AS235" s="263" t="s">
        <v>7275</v>
      </c>
      <c r="AT235" s="263" t="s">
        <v>7275</v>
      </c>
      <c r="AU235" s="263" t="s">
        <v>7275</v>
      </c>
      <c r="AV235" s="263" t="s">
        <v>7275</v>
      </c>
      <c r="AW235" s="263" t="s">
        <v>7275</v>
      </c>
      <c r="AX235" s="263" t="s">
        <v>7275</v>
      </c>
      <c r="AY235" s="263" t="s">
        <v>7275</v>
      </c>
      <c r="AZ235" s="263" t="s">
        <v>7275</v>
      </c>
      <c r="BA235" s="263" t="s">
        <v>7275</v>
      </c>
      <c r="BB235" s="263" t="s">
        <v>7275</v>
      </c>
      <c r="BC235" s="263" t="s">
        <v>7275</v>
      </c>
      <c r="BD235" s="263" t="s">
        <v>7275</v>
      </c>
      <c r="BE235" s="263" t="s">
        <v>7275</v>
      </c>
      <c r="BF235" s="263" t="s">
        <v>7275</v>
      </c>
      <c r="BG235" s="263" t="s">
        <v>7275</v>
      </c>
      <c r="BH235" s="263" t="s">
        <v>7275</v>
      </c>
      <c r="BI235" s="263" t="s">
        <v>7275</v>
      </c>
      <c r="BJ235" s="263" t="s">
        <v>7275</v>
      </c>
      <c r="BK235" s="263" t="s">
        <v>7275</v>
      </c>
      <c r="BL235" s="263" t="s">
        <v>7275</v>
      </c>
      <c r="BM235" s="263" t="s">
        <v>7275</v>
      </c>
      <c r="BN235" s="263" t="s">
        <v>7275</v>
      </c>
      <c r="BO235" s="263" t="s">
        <v>7275</v>
      </c>
      <c r="BP235" s="263" t="s">
        <v>7275</v>
      </c>
      <c r="BQ235" s="263" t="s">
        <v>7275</v>
      </c>
      <c r="BR235" s="263" t="s">
        <v>7275</v>
      </c>
      <c r="BS235" s="263" t="s">
        <v>7275</v>
      </c>
      <c r="BT235" s="263" t="s">
        <v>7275</v>
      </c>
      <c r="BU235" s="263" t="s">
        <v>7275</v>
      </c>
      <c r="BV235" s="263" t="s">
        <v>7275</v>
      </c>
      <c r="BW235" s="263" t="s">
        <v>7275</v>
      </c>
      <c r="BX235" s="263" t="s">
        <v>7275</v>
      </c>
      <c r="BY235" s="263" t="s">
        <v>7275</v>
      </c>
      <c r="BZ235" s="263" t="s">
        <v>7275</v>
      </c>
      <c r="CA235" s="263" t="s">
        <v>7275</v>
      </c>
      <c r="CB235" s="263" t="s">
        <v>7275</v>
      </c>
      <c r="CC235" s="263" t="s">
        <v>7275</v>
      </c>
      <c r="CD235" s="263" t="s">
        <v>7275</v>
      </c>
      <c r="CE235" s="263" t="s">
        <v>7275</v>
      </c>
      <c r="CF235" s="263" t="s">
        <v>7275</v>
      </c>
      <c r="CG235" s="263" t="s">
        <v>7275</v>
      </c>
      <c r="CH235" s="263" t="s">
        <v>7275</v>
      </c>
      <c r="CI235" s="263" t="s">
        <v>7275</v>
      </c>
      <c r="CJ235" s="263" t="s">
        <v>7275</v>
      </c>
      <c r="CK235" s="263" t="s">
        <v>7275</v>
      </c>
      <c r="CL235" s="263" t="s">
        <v>7275</v>
      </c>
      <c r="CM235" s="263" t="s">
        <v>7275</v>
      </c>
      <c r="CN235" s="263" t="s">
        <v>7275</v>
      </c>
      <c r="CO235" s="263" t="s">
        <v>7275</v>
      </c>
      <c r="CP235" s="263" t="s">
        <v>7275</v>
      </c>
      <c r="CQ235" s="263" t="str">
        <f>_xlfn.IFNA(VLOOKUP(C235,'INFORM Severity - hidden'!$C$5:$G$300,5,FALSE),"-")</f>
        <v>-</v>
      </c>
    </row>
    <row r="236" spans="1:95">
      <c r="A236" t="s">
        <v>1206</v>
      </c>
      <c r="B236" t="s">
        <v>1204</v>
      </c>
      <c r="C236" t="s">
        <v>1205</v>
      </c>
      <c r="D236" s="263" t="str">
        <f t="shared" si="3"/>
        <v>Increasing</v>
      </c>
      <c r="E236" s="263" t="s">
        <v>7275</v>
      </c>
      <c r="F236" s="263" t="s">
        <v>7275</v>
      </c>
      <c r="G236" s="263" t="s">
        <v>7275</v>
      </c>
      <c r="H236" s="263" t="s">
        <v>7275</v>
      </c>
      <c r="I236" s="263" t="s">
        <v>7275</v>
      </c>
      <c r="J236" s="263" t="s">
        <v>7275</v>
      </c>
      <c r="K236" s="263" t="s">
        <v>7275</v>
      </c>
      <c r="L236" s="263" t="s">
        <v>7275</v>
      </c>
      <c r="M236" s="263" t="s">
        <v>7275</v>
      </c>
      <c r="N236" s="263" t="s">
        <v>7275</v>
      </c>
      <c r="O236" s="263" t="s">
        <v>7275</v>
      </c>
      <c r="P236" s="263" t="s">
        <v>7275</v>
      </c>
      <c r="Q236" s="263" t="s">
        <v>7275</v>
      </c>
      <c r="R236" s="263" t="s">
        <v>7275</v>
      </c>
      <c r="S236" s="263" t="s">
        <v>7275</v>
      </c>
      <c r="T236" s="263" t="s">
        <v>7275</v>
      </c>
      <c r="U236" s="263" t="s">
        <v>7275</v>
      </c>
      <c r="V236" s="263" t="s">
        <v>7275</v>
      </c>
      <c r="W236" s="263" t="s">
        <v>7275</v>
      </c>
      <c r="X236" s="263" t="s">
        <v>7275</v>
      </c>
      <c r="Y236" s="263" t="s">
        <v>7275</v>
      </c>
      <c r="Z236" s="263" t="s">
        <v>7275</v>
      </c>
      <c r="AA236" s="263" t="s">
        <v>7275</v>
      </c>
      <c r="AB236" s="263" t="s">
        <v>7275</v>
      </c>
      <c r="AC236" s="263" t="s">
        <v>7275</v>
      </c>
      <c r="AD236" s="263" t="s">
        <v>7275</v>
      </c>
      <c r="AE236" s="263" t="s">
        <v>7275</v>
      </c>
      <c r="AF236" s="263" t="s">
        <v>7275</v>
      </c>
      <c r="AG236" s="263" t="s">
        <v>7275</v>
      </c>
      <c r="AH236" s="263" t="s">
        <v>7275</v>
      </c>
      <c r="AI236" s="263" t="s">
        <v>7275</v>
      </c>
      <c r="AJ236" s="263" t="s">
        <v>7275</v>
      </c>
      <c r="AK236" s="263" t="s">
        <v>7275</v>
      </c>
      <c r="AL236" s="263" t="s">
        <v>7275</v>
      </c>
      <c r="AM236" s="263" t="s">
        <v>7275</v>
      </c>
      <c r="AN236" s="263" t="s">
        <v>7275</v>
      </c>
      <c r="AO236" s="263" t="s">
        <v>7275</v>
      </c>
      <c r="AP236" s="263" t="s">
        <v>7275</v>
      </c>
      <c r="AQ236" s="263" t="s">
        <v>7275</v>
      </c>
      <c r="AR236" s="263" t="s">
        <v>7275</v>
      </c>
      <c r="AS236" s="263" t="s">
        <v>7275</v>
      </c>
      <c r="AT236" s="263" t="s">
        <v>7275</v>
      </c>
      <c r="AU236" s="263" t="s">
        <v>7275</v>
      </c>
      <c r="AV236" s="263" t="s">
        <v>7275</v>
      </c>
      <c r="AW236" s="263" t="s">
        <v>7275</v>
      </c>
      <c r="AX236" s="263" t="s">
        <v>7275</v>
      </c>
      <c r="AY236" s="263" t="s">
        <v>7275</v>
      </c>
      <c r="AZ236" s="263" t="s">
        <v>7275</v>
      </c>
      <c r="BA236" s="263" t="s">
        <v>7275</v>
      </c>
      <c r="BB236" s="263" t="s">
        <v>7275</v>
      </c>
      <c r="BC236" s="263" t="s">
        <v>7275</v>
      </c>
      <c r="BD236" s="263" t="s">
        <v>7275</v>
      </c>
      <c r="BE236" s="263" t="s">
        <v>7275</v>
      </c>
      <c r="BF236" s="263" t="s">
        <v>7275</v>
      </c>
      <c r="BG236" s="263" t="s">
        <v>7275</v>
      </c>
      <c r="BH236" s="263" t="s">
        <v>7275</v>
      </c>
      <c r="BI236" s="263" t="s">
        <v>7275</v>
      </c>
      <c r="BJ236" s="263" t="s">
        <v>7275</v>
      </c>
      <c r="BK236" s="263" t="s">
        <v>7275</v>
      </c>
      <c r="BL236" s="263" t="s">
        <v>7275</v>
      </c>
      <c r="BM236" s="263" t="s">
        <v>7275</v>
      </c>
      <c r="BN236" s="263" t="s">
        <v>7275</v>
      </c>
      <c r="BO236" s="263" t="s">
        <v>7275</v>
      </c>
      <c r="BP236" s="263" t="s">
        <v>7275</v>
      </c>
      <c r="BQ236" s="263" t="s">
        <v>7275</v>
      </c>
      <c r="BR236" s="263" t="s">
        <v>7275</v>
      </c>
      <c r="BS236" s="263">
        <v>7.4</v>
      </c>
      <c r="BT236" s="263">
        <v>7.8</v>
      </c>
      <c r="BU236" s="263">
        <v>7.8</v>
      </c>
      <c r="BV236" s="263">
        <v>7.8</v>
      </c>
      <c r="BW236" s="263">
        <v>7.8</v>
      </c>
      <c r="BX236" s="263">
        <v>7.8</v>
      </c>
      <c r="BY236" s="263">
        <v>7.8</v>
      </c>
      <c r="BZ236" s="263">
        <v>7.7</v>
      </c>
      <c r="CA236" s="263">
        <v>7.7</v>
      </c>
      <c r="CB236" s="263">
        <v>7.4</v>
      </c>
      <c r="CC236" s="263">
        <v>7.3</v>
      </c>
      <c r="CD236" s="263">
        <v>7.3</v>
      </c>
      <c r="CE236" s="263">
        <v>7.3</v>
      </c>
      <c r="CF236" s="263">
        <v>7.6</v>
      </c>
      <c r="CG236" s="263">
        <v>7.2</v>
      </c>
      <c r="CH236" s="263">
        <v>7.2</v>
      </c>
      <c r="CI236" s="263">
        <v>7.3</v>
      </c>
      <c r="CJ236" s="263">
        <v>7.3</v>
      </c>
      <c r="CK236" s="263">
        <v>7.3</v>
      </c>
      <c r="CL236" s="263">
        <v>7.2</v>
      </c>
      <c r="CM236" s="263">
        <v>7.3</v>
      </c>
      <c r="CN236" s="263">
        <v>7.3</v>
      </c>
      <c r="CO236" s="263">
        <v>7.3</v>
      </c>
      <c r="CP236" s="263">
        <v>7.7</v>
      </c>
      <c r="CQ236" s="263">
        <f>_xlfn.IFNA(VLOOKUP(C236,'INFORM Severity - hidden'!$C$5:$G$300,5,FALSE),"-")</f>
        <v>7.8</v>
      </c>
    </row>
    <row r="237" spans="1:95">
      <c r="C237" t="s">
        <v>7438</v>
      </c>
      <c r="D237" s="263" t="str">
        <f t="shared" si="3"/>
        <v>-</v>
      </c>
      <c r="E237" s="263">
        <v>7</v>
      </c>
      <c r="F237" s="263">
        <v>7</v>
      </c>
      <c r="G237" s="263">
        <v>8</v>
      </c>
      <c r="H237" s="263">
        <v>8.1999999999999993</v>
      </c>
      <c r="I237" s="263">
        <v>8</v>
      </c>
      <c r="J237" s="263">
        <v>8</v>
      </c>
      <c r="K237" s="263">
        <v>8.3000000000000007</v>
      </c>
      <c r="L237" s="263">
        <v>8.3000000000000007</v>
      </c>
      <c r="M237" s="263">
        <v>8.3000000000000007</v>
      </c>
      <c r="N237" s="263">
        <v>8.3000000000000007</v>
      </c>
      <c r="O237" s="263">
        <v>8.4</v>
      </c>
      <c r="P237" s="263">
        <v>8.4</v>
      </c>
      <c r="Q237" s="263">
        <v>8.4</v>
      </c>
      <c r="R237" s="263">
        <v>8.4</v>
      </c>
      <c r="S237" s="263">
        <v>7.7</v>
      </c>
      <c r="T237" s="263">
        <v>8.5</v>
      </c>
      <c r="U237" s="263">
        <v>8.1999999999999993</v>
      </c>
      <c r="V237" s="263">
        <v>8.4</v>
      </c>
      <c r="W237" s="263">
        <v>8.4</v>
      </c>
      <c r="X237" s="263">
        <v>8.4</v>
      </c>
      <c r="Y237" s="263">
        <v>8.4</v>
      </c>
      <c r="Z237" s="263">
        <v>8.3000000000000007</v>
      </c>
      <c r="AA237" s="263">
        <v>8.3000000000000007</v>
      </c>
      <c r="AB237" s="263">
        <v>8.3000000000000007</v>
      </c>
      <c r="AC237" s="263">
        <v>8.3000000000000007</v>
      </c>
      <c r="AD237" s="263">
        <v>8.1</v>
      </c>
      <c r="AE237" s="263">
        <v>8.1</v>
      </c>
      <c r="AF237" s="263">
        <v>8.1</v>
      </c>
      <c r="AG237" s="263">
        <v>8.1</v>
      </c>
      <c r="AH237" s="263">
        <v>8.1999999999999993</v>
      </c>
      <c r="AI237" s="263">
        <v>8.1999999999999993</v>
      </c>
      <c r="AJ237" s="263">
        <v>8.6</v>
      </c>
      <c r="AK237" s="263">
        <v>8.6</v>
      </c>
      <c r="AL237" s="263">
        <v>8.6</v>
      </c>
      <c r="AM237" s="263">
        <v>8.6</v>
      </c>
      <c r="AN237" s="263">
        <v>8.6</v>
      </c>
      <c r="AO237" s="263">
        <v>8.6</v>
      </c>
      <c r="AP237" s="263">
        <v>8.5</v>
      </c>
      <c r="AQ237" s="263">
        <v>8.5</v>
      </c>
      <c r="AR237" s="263">
        <v>8.5</v>
      </c>
      <c r="AS237" s="263">
        <v>8.5</v>
      </c>
      <c r="AT237" s="263">
        <v>7.5</v>
      </c>
      <c r="AU237" s="263">
        <v>8.5</v>
      </c>
      <c r="AV237" s="263">
        <v>8.5</v>
      </c>
      <c r="AW237" s="263">
        <v>8.6</v>
      </c>
      <c r="AX237" s="263">
        <v>8.6</v>
      </c>
      <c r="AY237" s="263">
        <v>8.6</v>
      </c>
      <c r="AZ237" s="263">
        <v>8.6</v>
      </c>
      <c r="BA237" s="263">
        <v>8.6</v>
      </c>
      <c r="BB237" s="263">
        <v>8.5</v>
      </c>
      <c r="BC237" s="263">
        <v>8.5</v>
      </c>
      <c r="BD237" s="263">
        <v>8.5</v>
      </c>
      <c r="BE237" s="263">
        <v>8.5</v>
      </c>
      <c r="BF237" s="263">
        <v>8.5</v>
      </c>
      <c r="BG237" s="263">
        <v>8.4</v>
      </c>
      <c r="BH237" s="263">
        <v>8.4</v>
      </c>
      <c r="BI237" s="263">
        <v>8.4</v>
      </c>
      <c r="BJ237" s="263">
        <v>8.1999999999999993</v>
      </c>
      <c r="BK237" s="263">
        <v>8</v>
      </c>
      <c r="BL237" s="263">
        <v>8</v>
      </c>
      <c r="BM237" s="263">
        <v>8</v>
      </c>
      <c r="BN237" s="263">
        <v>8</v>
      </c>
      <c r="BO237" s="263">
        <v>8</v>
      </c>
      <c r="BP237" s="263">
        <v>8</v>
      </c>
      <c r="BQ237" s="263">
        <v>8</v>
      </c>
      <c r="BR237" s="263">
        <v>8</v>
      </c>
      <c r="BS237" s="263">
        <v>8</v>
      </c>
      <c r="BT237" s="263">
        <v>8</v>
      </c>
      <c r="BU237" s="263">
        <v>8</v>
      </c>
      <c r="BV237" s="263">
        <v>8</v>
      </c>
      <c r="BW237" s="263">
        <v>8</v>
      </c>
      <c r="BX237" s="263">
        <v>8</v>
      </c>
      <c r="BY237" s="263">
        <v>8</v>
      </c>
      <c r="BZ237" s="263">
        <v>8.1999999999999993</v>
      </c>
      <c r="CA237" s="263">
        <v>8.1999999999999993</v>
      </c>
      <c r="CB237" s="263">
        <v>8.1999999999999993</v>
      </c>
      <c r="CC237" s="263">
        <v>8.1999999999999993</v>
      </c>
      <c r="CD237" s="263">
        <v>8.3000000000000007</v>
      </c>
      <c r="CE237" s="263">
        <v>8.3000000000000007</v>
      </c>
      <c r="CF237" s="263">
        <v>8.3000000000000007</v>
      </c>
      <c r="CG237" s="263">
        <v>8.3000000000000007</v>
      </c>
      <c r="CH237" s="263" t="s">
        <v>7275</v>
      </c>
      <c r="CI237" s="263" t="s">
        <v>7275</v>
      </c>
      <c r="CJ237" s="263" t="s">
        <v>7275</v>
      </c>
      <c r="CK237" s="263" t="s">
        <v>7275</v>
      </c>
      <c r="CL237" s="263" t="s">
        <v>7275</v>
      </c>
      <c r="CM237" s="263" t="s">
        <v>7275</v>
      </c>
      <c r="CN237" s="263" t="s">
        <v>7275</v>
      </c>
      <c r="CO237" s="263" t="s">
        <v>7275</v>
      </c>
      <c r="CP237" s="263" t="s">
        <v>7275</v>
      </c>
      <c r="CQ237" s="263" t="str">
        <f>_xlfn.IFNA(VLOOKUP(C237,'INFORM Severity - hidden'!$C$5:$G$300,5,FALSE),"-")</f>
        <v>-</v>
      </c>
    </row>
    <row r="238" spans="1:95">
      <c r="C238" t="s">
        <v>7439</v>
      </c>
      <c r="D238" s="263" t="str">
        <f t="shared" si="3"/>
        <v>-</v>
      </c>
      <c r="E238" s="263">
        <v>7.2</v>
      </c>
      <c r="F238" s="263">
        <v>7.2</v>
      </c>
      <c r="G238" s="263">
        <v>7.1</v>
      </c>
      <c r="H238" s="263">
        <v>7.3</v>
      </c>
      <c r="I238" s="263" t="s">
        <v>7275</v>
      </c>
      <c r="J238" s="263" t="s">
        <v>7275</v>
      </c>
      <c r="K238" s="263" t="s">
        <v>7275</v>
      </c>
      <c r="L238" s="263" t="s">
        <v>7275</v>
      </c>
      <c r="M238" s="263" t="s">
        <v>7275</v>
      </c>
      <c r="N238" s="263" t="s">
        <v>7275</v>
      </c>
      <c r="O238" s="263" t="s">
        <v>7275</v>
      </c>
      <c r="P238" s="263" t="s">
        <v>7275</v>
      </c>
      <c r="Q238" s="263" t="s">
        <v>7275</v>
      </c>
      <c r="R238" s="263" t="s">
        <v>7275</v>
      </c>
      <c r="S238" s="263" t="s">
        <v>7275</v>
      </c>
      <c r="T238" s="263" t="s">
        <v>7275</v>
      </c>
      <c r="U238" s="263" t="s">
        <v>7275</v>
      </c>
      <c r="V238" s="263" t="s">
        <v>7275</v>
      </c>
      <c r="W238" s="263" t="s">
        <v>7275</v>
      </c>
      <c r="X238" s="263" t="s">
        <v>7275</v>
      </c>
      <c r="Y238" s="263" t="s">
        <v>7275</v>
      </c>
      <c r="Z238" s="263" t="s">
        <v>7275</v>
      </c>
      <c r="AA238" s="263" t="s">
        <v>7275</v>
      </c>
      <c r="AB238" s="263" t="s">
        <v>7275</v>
      </c>
      <c r="AC238" s="263" t="s">
        <v>7275</v>
      </c>
      <c r="AD238" s="263" t="s">
        <v>7275</v>
      </c>
      <c r="AE238" s="263" t="s">
        <v>7275</v>
      </c>
      <c r="AF238" s="263" t="s">
        <v>7275</v>
      </c>
      <c r="AG238" s="263" t="s">
        <v>7275</v>
      </c>
      <c r="AH238" s="263" t="s">
        <v>7275</v>
      </c>
      <c r="AI238" s="263" t="s">
        <v>7275</v>
      </c>
      <c r="AJ238" s="263" t="s">
        <v>7275</v>
      </c>
      <c r="AK238" s="263" t="s">
        <v>7275</v>
      </c>
      <c r="AL238" s="263" t="s">
        <v>7275</v>
      </c>
      <c r="AM238" s="263" t="s">
        <v>7275</v>
      </c>
      <c r="AN238" s="263" t="s">
        <v>7275</v>
      </c>
      <c r="AO238" s="263" t="s">
        <v>7275</v>
      </c>
      <c r="AP238" s="263" t="s">
        <v>7275</v>
      </c>
      <c r="AQ238" s="263" t="s">
        <v>7275</v>
      </c>
      <c r="AR238" s="263" t="s">
        <v>7275</v>
      </c>
      <c r="AS238" s="263" t="s">
        <v>7275</v>
      </c>
      <c r="AT238" s="263" t="s">
        <v>7275</v>
      </c>
      <c r="AU238" s="263" t="s">
        <v>7275</v>
      </c>
      <c r="AV238" s="263" t="s">
        <v>7275</v>
      </c>
      <c r="AW238" s="263" t="s">
        <v>7275</v>
      </c>
      <c r="AX238" s="263" t="s">
        <v>7275</v>
      </c>
      <c r="AY238" s="263" t="s">
        <v>7275</v>
      </c>
      <c r="AZ238" s="263" t="s">
        <v>7275</v>
      </c>
      <c r="BA238" s="263" t="s">
        <v>7275</v>
      </c>
      <c r="BB238" s="263" t="s">
        <v>7275</v>
      </c>
      <c r="BC238" s="263" t="s">
        <v>7275</v>
      </c>
      <c r="BD238" s="263" t="s">
        <v>7275</v>
      </c>
      <c r="BE238" s="263" t="s">
        <v>7275</v>
      </c>
      <c r="BF238" s="263" t="s">
        <v>7275</v>
      </c>
      <c r="BG238" s="263" t="s">
        <v>7275</v>
      </c>
      <c r="BH238" s="263" t="s">
        <v>7275</v>
      </c>
      <c r="BI238" s="263" t="s">
        <v>7275</v>
      </c>
      <c r="BJ238" s="263" t="s">
        <v>7275</v>
      </c>
      <c r="BK238" s="263" t="s">
        <v>7275</v>
      </c>
      <c r="BL238" s="263" t="s">
        <v>7275</v>
      </c>
      <c r="BM238" s="263" t="s">
        <v>7275</v>
      </c>
      <c r="BN238" s="263" t="s">
        <v>7275</v>
      </c>
      <c r="BO238" s="263" t="s">
        <v>7275</v>
      </c>
      <c r="BP238" s="263" t="s">
        <v>7275</v>
      </c>
      <c r="BQ238" s="263" t="s">
        <v>7275</v>
      </c>
      <c r="BR238" s="263" t="s">
        <v>7275</v>
      </c>
      <c r="BS238" s="263" t="s">
        <v>7275</v>
      </c>
      <c r="BT238" s="263" t="s">
        <v>7275</v>
      </c>
      <c r="BU238" s="263" t="s">
        <v>7275</v>
      </c>
      <c r="BV238" s="263" t="s">
        <v>7275</v>
      </c>
      <c r="BW238" s="263" t="s">
        <v>7275</v>
      </c>
      <c r="BX238" s="263" t="s">
        <v>7275</v>
      </c>
      <c r="BY238" s="263" t="s">
        <v>7275</v>
      </c>
      <c r="BZ238" s="263" t="s">
        <v>7275</v>
      </c>
      <c r="CA238" s="263" t="s">
        <v>7275</v>
      </c>
      <c r="CB238" s="263" t="s">
        <v>7275</v>
      </c>
      <c r="CC238" s="263" t="s">
        <v>7275</v>
      </c>
      <c r="CD238" s="263" t="s">
        <v>7275</v>
      </c>
      <c r="CE238" s="263" t="s">
        <v>7275</v>
      </c>
      <c r="CF238" s="263" t="s">
        <v>7275</v>
      </c>
      <c r="CG238" s="263" t="s">
        <v>7275</v>
      </c>
      <c r="CH238" s="263" t="s">
        <v>7275</v>
      </c>
      <c r="CI238" s="263" t="s">
        <v>7275</v>
      </c>
      <c r="CJ238" s="263" t="s">
        <v>7275</v>
      </c>
      <c r="CK238" s="263" t="s">
        <v>7275</v>
      </c>
      <c r="CL238" s="263" t="s">
        <v>7275</v>
      </c>
      <c r="CM238" s="263" t="s">
        <v>7275</v>
      </c>
      <c r="CN238" s="263" t="s">
        <v>7275</v>
      </c>
      <c r="CO238" s="263" t="s">
        <v>7275</v>
      </c>
      <c r="CP238" s="263" t="s">
        <v>7275</v>
      </c>
      <c r="CQ238" s="263" t="str">
        <f>_xlfn.IFNA(VLOOKUP(C238,'INFORM Severity - hidden'!$C$5:$G$300,5,FALSE),"-")</f>
        <v>-</v>
      </c>
    </row>
    <row r="239" spans="1:95">
      <c r="C239" t="s">
        <v>7440</v>
      </c>
      <c r="D239" s="263" t="str">
        <f t="shared" si="3"/>
        <v>-</v>
      </c>
      <c r="E239" s="263">
        <v>4.4000000000000004</v>
      </c>
      <c r="F239" s="263">
        <v>4.3</v>
      </c>
      <c r="G239" s="263">
        <v>5.3</v>
      </c>
      <c r="H239" s="263">
        <v>5.5</v>
      </c>
      <c r="I239" s="263">
        <v>5.5</v>
      </c>
      <c r="J239" s="263">
        <v>5.5</v>
      </c>
      <c r="K239" s="263">
        <v>5.5</v>
      </c>
      <c r="L239" s="263">
        <v>5.5</v>
      </c>
      <c r="M239" s="263">
        <v>5.5</v>
      </c>
      <c r="N239" s="263">
        <v>5.5</v>
      </c>
      <c r="O239" s="263" t="s">
        <v>7275</v>
      </c>
      <c r="P239" s="263" t="s">
        <v>7275</v>
      </c>
      <c r="Q239" s="263" t="s">
        <v>7275</v>
      </c>
      <c r="R239" s="263" t="s">
        <v>7275</v>
      </c>
      <c r="S239" s="263" t="s">
        <v>7275</v>
      </c>
      <c r="T239" s="263" t="s">
        <v>7275</v>
      </c>
      <c r="U239" s="263" t="s">
        <v>7275</v>
      </c>
      <c r="V239" s="263" t="s">
        <v>7275</v>
      </c>
      <c r="W239" s="263" t="s">
        <v>7275</v>
      </c>
      <c r="X239" s="263" t="s">
        <v>7275</v>
      </c>
      <c r="Y239" s="263" t="s">
        <v>7275</v>
      </c>
      <c r="Z239" s="263" t="s">
        <v>7275</v>
      </c>
      <c r="AA239" s="263">
        <v>5.4</v>
      </c>
      <c r="AB239" s="263">
        <v>5.4</v>
      </c>
      <c r="AC239" s="263">
        <v>5.7</v>
      </c>
      <c r="AD239" s="263">
        <v>5.7</v>
      </c>
      <c r="AE239" s="263">
        <v>5.4</v>
      </c>
      <c r="AF239" s="263">
        <v>5.4</v>
      </c>
      <c r="AG239" s="263">
        <v>5.4</v>
      </c>
      <c r="AH239" s="263">
        <v>5.7</v>
      </c>
      <c r="AI239" s="263">
        <v>5.7</v>
      </c>
      <c r="AJ239" s="263">
        <v>6.8</v>
      </c>
      <c r="AK239" s="263">
        <v>6.8</v>
      </c>
      <c r="AL239" s="263">
        <v>6.8</v>
      </c>
      <c r="AM239" s="263">
        <v>6.4</v>
      </c>
      <c r="AN239" s="263">
        <v>6.4</v>
      </c>
      <c r="AO239" s="263">
        <v>6.4</v>
      </c>
      <c r="AP239" s="263">
        <v>6.4</v>
      </c>
      <c r="AQ239" s="263">
        <v>6.4</v>
      </c>
      <c r="AR239" s="263">
        <v>6.4</v>
      </c>
      <c r="AS239" s="263">
        <v>6.2</v>
      </c>
      <c r="AT239" s="263">
        <v>6.2</v>
      </c>
      <c r="AU239" s="263">
        <v>6.4</v>
      </c>
      <c r="AV239" s="263">
        <v>6.4</v>
      </c>
      <c r="AW239" s="263">
        <v>6.6</v>
      </c>
      <c r="AX239" s="263">
        <v>6.7</v>
      </c>
      <c r="AY239" s="263">
        <v>6.6</v>
      </c>
      <c r="AZ239" s="263">
        <v>6.7</v>
      </c>
      <c r="BA239" s="263">
        <v>6.6</v>
      </c>
      <c r="BB239" s="263">
        <v>6.7</v>
      </c>
      <c r="BC239" s="263">
        <v>6.7</v>
      </c>
      <c r="BD239" s="263">
        <v>6.7</v>
      </c>
      <c r="BE239" s="263">
        <v>6.7</v>
      </c>
      <c r="BF239" s="263">
        <v>6.7</v>
      </c>
      <c r="BG239" s="263">
        <v>6.7</v>
      </c>
      <c r="BH239" s="263">
        <v>6.7</v>
      </c>
      <c r="BI239" s="263">
        <v>6.7</v>
      </c>
      <c r="BJ239" s="263">
        <v>6.7</v>
      </c>
      <c r="BK239" s="263">
        <v>6.7</v>
      </c>
      <c r="BL239" s="263">
        <v>6.6</v>
      </c>
      <c r="BM239" s="263">
        <v>6.7</v>
      </c>
      <c r="BN239" s="263">
        <v>6.6</v>
      </c>
      <c r="BO239" s="263">
        <v>6.6</v>
      </c>
      <c r="BP239" s="263">
        <v>6.1</v>
      </c>
      <c r="BQ239" s="263">
        <v>6.3</v>
      </c>
      <c r="BR239" s="263">
        <v>6.4</v>
      </c>
      <c r="BS239" s="263">
        <v>6.4</v>
      </c>
      <c r="BT239" s="263">
        <v>6.4</v>
      </c>
      <c r="BU239" s="263">
        <v>6.4</v>
      </c>
      <c r="BV239" s="263">
        <v>6.4</v>
      </c>
      <c r="BW239" s="263">
        <v>6.2</v>
      </c>
      <c r="BX239" s="263">
        <v>6.2</v>
      </c>
      <c r="BY239" s="263">
        <v>6.2</v>
      </c>
      <c r="BZ239" s="263">
        <v>6.2</v>
      </c>
      <c r="CA239" s="263" t="s">
        <v>7275</v>
      </c>
      <c r="CB239" s="263" t="s">
        <v>7275</v>
      </c>
      <c r="CC239" s="263" t="s">
        <v>7275</v>
      </c>
      <c r="CD239" s="263" t="s">
        <v>7275</v>
      </c>
      <c r="CE239" s="263" t="s">
        <v>7275</v>
      </c>
      <c r="CF239" s="263" t="s">
        <v>7275</v>
      </c>
      <c r="CG239" s="263" t="s">
        <v>7275</v>
      </c>
      <c r="CH239" s="263" t="s">
        <v>7275</v>
      </c>
      <c r="CI239" s="263" t="s">
        <v>7275</v>
      </c>
      <c r="CJ239" s="263" t="s">
        <v>7275</v>
      </c>
      <c r="CK239" s="263" t="s">
        <v>7275</v>
      </c>
      <c r="CL239" s="263" t="s">
        <v>7275</v>
      </c>
      <c r="CM239" s="263" t="s">
        <v>7275</v>
      </c>
      <c r="CN239" s="263" t="s">
        <v>7275</v>
      </c>
      <c r="CO239" s="263" t="s">
        <v>7275</v>
      </c>
      <c r="CP239" s="263" t="s">
        <v>7275</v>
      </c>
      <c r="CQ239" s="263" t="str">
        <f>_xlfn.IFNA(VLOOKUP(C239,'INFORM Severity - hidden'!$C$5:$G$300,5,FALSE),"-")</f>
        <v>-</v>
      </c>
    </row>
    <row r="240" spans="1:95">
      <c r="A240" t="s">
        <v>823</v>
      </c>
      <c r="B240" t="s">
        <v>821</v>
      </c>
      <c r="C240" t="s">
        <v>822</v>
      </c>
      <c r="D240" s="263" t="str">
        <f t="shared" si="3"/>
        <v>Increasing</v>
      </c>
      <c r="E240" s="263">
        <v>7.8</v>
      </c>
      <c r="F240" s="263">
        <v>7.9</v>
      </c>
      <c r="G240" s="263">
        <v>7.9</v>
      </c>
      <c r="H240" s="263">
        <v>8</v>
      </c>
      <c r="I240" s="263">
        <v>8</v>
      </c>
      <c r="J240" s="263">
        <v>8</v>
      </c>
      <c r="K240" s="263">
        <v>8.1</v>
      </c>
      <c r="L240" s="263">
        <v>8.1</v>
      </c>
      <c r="M240" s="263">
        <v>8.1</v>
      </c>
      <c r="N240" s="263">
        <v>8.1</v>
      </c>
      <c r="O240" s="263">
        <v>8.1</v>
      </c>
      <c r="P240" s="263">
        <v>8.1</v>
      </c>
      <c r="Q240" s="263">
        <v>7.9</v>
      </c>
      <c r="R240" s="263">
        <v>7.9</v>
      </c>
      <c r="S240" s="263">
        <v>7.9</v>
      </c>
      <c r="T240" s="263">
        <v>7.9</v>
      </c>
      <c r="U240" s="263">
        <v>7.9</v>
      </c>
      <c r="V240" s="263">
        <v>8</v>
      </c>
      <c r="W240" s="263">
        <v>8</v>
      </c>
      <c r="X240" s="263">
        <v>8</v>
      </c>
      <c r="Y240" s="263">
        <v>8</v>
      </c>
      <c r="Z240" s="263">
        <v>8</v>
      </c>
      <c r="AA240" s="263">
        <v>8</v>
      </c>
      <c r="AB240" s="263">
        <v>8</v>
      </c>
      <c r="AC240" s="263">
        <v>8.1</v>
      </c>
      <c r="AD240" s="263">
        <v>7.9</v>
      </c>
      <c r="AE240" s="263">
        <v>8.1999999999999993</v>
      </c>
      <c r="AF240" s="263">
        <v>8.1999999999999993</v>
      </c>
      <c r="AG240" s="263">
        <v>8.1999999999999993</v>
      </c>
      <c r="AH240" s="263">
        <v>8.3000000000000007</v>
      </c>
      <c r="AI240" s="263">
        <v>8.1999999999999993</v>
      </c>
      <c r="AJ240" s="263">
        <v>8.4</v>
      </c>
      <c r="AK240" s="263">
        <v>8.4</v>
      </c>
      <c r="AL240" s="263">
        <v>8.1999999999999993</v>
      </c>
      <c r="AM240" s="263">
        <v>8.1</v>
      </c>
      <c r="AN240" s="263">
        <v>8.1</v>
      </c>
      <c r="AO240" s="263">
        <v>8.1</v>
      </c>
      <c r="AP240" s="263">
        <v>8.3000000000000007</v>
      </c>
      <c r="AQ240" s="263">
        <v>8.3000000000000007</v>
      </c>
      <c r="AR240" s="263">
        <v>8.3000000000000007</v>
      </c>
      <c r="AS240" s="263">
        <v>8.3000000000000007</v>
      </c>
      <c r="AT240" s="263">
        <v>8.3000000000000007</v>
      </c>
      <c r="AU240" s="263">
        <v>8.3000000000000007</v>
      </c>
      <c r="AV240" s="263">
        <v>8.3000000000000007</v>
      </c>
      <c r="AW240" s="263">
        <v>8.1999999999999993</v>
      </c>
      <c r="AX240" s="263">
        <v>8.4</v>
      </c>
      <c r="AY240" s="263">
        <v>8.4</v>
      </c>
      <c r="AZ240" s="263">
        <v>8.4</v>
      </c>
      <c r="BA240" s="263">
        <v>8.4</v>
      </c>
      <c r="BB240" s="263">
        <v>8.4</v>
      </c>
      <c r="BC240" s="263">
        <v>8.5</v>
      </c>
      <c r="BD240" s="263">
        <v>8.5</v>
      </c>
      <c r="BE240" s="263">
        <v>8.5</v>
      </c>
      <c r="BF240" s="263">
        <v>8.5</v>
      </c>
      <c r="BG240" s="263">
        <v>8.5</v>
      </c>
      <c r="BH240" s="263">
        <v>8.5</v>
      </c>
      <c r="BI240" s="263">
        <v>8.5</v>
      </c>
      <c r="BJ240" s="263">
        <v>8.5</v>
      </c>
      <c r="BK240" s="263">
        <v>8.5</v>
      </c>
      <c r="BL240" s="263">
        <v>8.5</v>
      </c>
      <c r="BM240" s="263">
        <v>8.5</v>
      </c>
      <c r="BN240" s="263">
        <v>8.5</v>
      </c>
      <c r="BO240" s="263">
        <v>8.5</v>
      </c>
      <c r="BP240" s="263">
        <v>8.3000000000000007</v>
      </c>
      <c r="BQ240" s="263">
        <v>8.3000000000000007</v>
      </c>
      <c r="BR240" s="263">
        <v>8.3000000000000007</v>
      </c>
      <c r="BS240" s="263">
        <v>8.3000000000000007</v>
      </c>
      <c r="BT240" s="263">
        <v>8.4</v>
      </c>
      <c r="BU240" s="263">
        <v>8.4</v>
      </c>
      <c r="BV240" s="263">
        <v>8.4</v>
      </c>
      <c r="BW240" s="263">
        <v>8.3000000000000007</v>
      </c>
      <c r="BX240" s="263">
        <v>8.3000000000000007</v>
      </c>
      <c r="BY240" s="263">
        <v>8.1999999999999993</v>
      </c>
      <c r="BZ240" s="263">
        <v>8.1999999999999993</v>
      </c>
      <c r="CA240" s="263">
        <v>8.1999999999999993</v>
      </c>
      <c r="CB240" s="263">
        <v>8.1999999999999993</v>
      </c>
      <c r="CC240" s="263">
        <v>8.1999999999999993</v>
      </c>
      <c r="CD240" s="263">
        <v>8.6999999999999993</v>
      </c>
      <c r="CE240" s="263">
        <v>8.6999999999999993</v>
      </c>
      <c r="CF240" s="263">
        <v>8.6</v>
      </c>
      <c r="CG240" s="263">
        <v>8.6</v>
      </c>
      <c r="CH240" s="263">
        <v>8.6</v>
      </c>
      <c r="CI240" s="263">
        <v>8.6</v>
      </c>
      <c r="CJ240" s="263">
        <v>8.6</v>
      </c>
      <c r="CK240" s="263">
        <v>8.5</v>
      </c>
      <c r="CL240" s="263">
        <v>8.5</v>
      </c>
      <c r="CM240" s="263">
        <v>8.5</v>
      </c>
      <c r="CN240" s="263">
        <v>8.5</v>
      </c>
      <c r="CO240" s="263">
        <v>8.5</v>
      </c>
      <c r="CP240" s="263">
        <v>8.6</v>
      </c>
      <c r="CQ240" s="263">
        <f>_xlfn.IFNA(VLOOKUP(C240,'INFORM Severity - hidden'!$C$5:$G$300,5,FALSE),"-")</f>
        <v>8.6</v>
      </c>
    </row>
    <row r="241" spans="1:95">
      <c r="C241" t="s">
        <v>7441</v>
      </c>
      <c r="D241" s="263" t="str">
        <f t="shared" si="3"/>
        <v>-</v>
      </c>
      <c r="E241" s="263">
        <v>3.3</v>
      </c>
      <c r="F241" s="263">
        <v>3.3</v>
      </c>
      <c r="G241" s="263" t="s">
        <v>7275</v>
      </c>
      <c r="H241" s="263" t="s">
        <v>7275</v>
      </c>
      <c r="I241" s="263" t="s">
        <v>7275</v>
      </c>
      <c r="J241" s="263" t="s">
        <v>7275</v>
      </c>
      <c r="K241" s="263" t="s">
        <v>7275</v>
      </c>
      <c r="L241" s="263" t="s">
        <v>7275</v>
      </c>
      <c r="M241" s="263" t="s">
        <v>7275</v>
      </c>
      <c r="N241" s="263" t="s">
        <v>7275</v>
      </c>
      <c r="O241" s="263" t="s">
        <v>7275</v>
      </c>
      <c r="P241" s="263" t="s">
        <v>7275</v>
      </c>
      <c r="Q241" s="263" t="s">
        <v>7275</v>
      </c>
      <c r="R241" s="263" t="s">
        <v>7275</v>
      </c>
      <c r="S241" s="263" t="s">
        <v>7275</v>
      </c>
      <c r="T241" s="263" t="s">
        <v>7275</v>
      </c>
      <c r="U241" s="263" t="s">
        <v>7275</v>
      </c>
      <c r="V241" s="263" t="s">
        <v>7275</v>
      </c>
      <c r="W241" s="263" t="s">
        <v>7275</v>
      </c>
      <c r="X241" s="263" t="s">
        <v>7275</v>
      </c>
      <c r="Y241" s="263" t="s">
        <v>7275</v>
      </c>
      <c r="Z241" s="263" t="s">
        <v>7275</v>
      </c>
      <c r="AA241" s="263" t="s">
        <v>7275</v>
      </c>
      <c r="AB241" s="263" t="s">
        <v>7275</v>
      </c>
      <c r="AC241" s="263" t="s">
        <v>7275</v>
      </c>
      <c r="AD241" s="263" t="s">
        <v>7275</v>
      </c>
      <c r="AE241" s="263" t="s">
        <v>7275</v>
      </c>
      <c r="AF241" s="263" t="s">
        <v>7275</v>
      </c>
      <c r="AG241" s="263" t="s">
        <v>7275</v>
      </c>
      <c r="AH241" s="263" t="s">
        <v>7275</v>
      </c>
      <c r="AI241" s="263" t="s">
        <v>7275</v>
      </c>
      <c r="AJ241" s="263" t="s">
        <v>7275</v>
      </c>
      <c r="AK241" s="263" t="s">
        <v>7275</v>
      </c>
      <c r="AL241" s="263" t="s">
        <v>7275</v>
      </c>
      <c r="AM241" s="263" t="s">
        <v>7275</v>
      </c>
      <c r="AN241" s="263" t="s">
        <v>7275</v>
      </c>
      <c r="AO241" s="263" t="s">
        <v>7275</v>
      </c>
      <c r="AP241" s="263" t="s">
        <v>7275</v>
      </c>
      <c r="AQ241" s="263" t="s">
        <v>7275</v>
      </c>
      <c r="AR241" s="263" t="s">
        <v>7275</v>
      </c>
      <c r="AS241" s="263" t="s">
        <v>7275</v>
      </c>
      <c r="AT241" s="263" t="s">
        <v>7275</v>
      </c>
      <c r="AU241" s="263" t="s">
        <v>7275</v>
      </c>
      <c r="AV241" s="263" t="s">
        <v>7275</v>
      </c>
      <c r="AW241" s="263" t="s">
        <v>7275</v>
      </c>
      <c r="AX241" s="263" t="s">
        <v>7275</v>
      </c>
      <c r="AY241" s="263" t="s">
        <v>7275</v>
      </c>
      <c r="AZ241" s="263" t="s">
        <v>7275</v>
      </c>
      <c r="BA241" s="263" t="s">
        <v>7275</v>
      </c>
      <c r="BB241" s="263" t="s">
        <v>7275</v>
      </c>
      <c r="BC241" s="263" t="s">
        <v>7275</v>
      </c>
      <c r="BD241" s="263" t="s">
        <v>7275</v>
      </c>
      <c r="BE241" s="263" t="s">
        <v>7275</v>
      </c>
      <c r="BF241" s="263" t="s">
        <v>7275</v>
      </c>
      <c r="BG241" s="263" t="s">
        <v>7275</v>
      </c>
      <c r="BH241" s="263" t="s">
        <v>7275</v>
      </c>
      <c r="BI241" s="263" t="s">
        <v>7275</v>
      </c>
      <c r="BJ241" s="263" t="s">
        <v>7275</v>
      </c>
      <c r="BK241" s="263" t="s">
        <v>7275</v>
      </c>
      <c r="BL241" s="263" t="s">
        <v>7275</v>
      </c>
      <c r="BM241" s="263" t="s">
        <v>7275</v>
      </c>
      <c r="BN241" s="263" t="s">
        <v>7275</v>
      </c>
      <c r="BO241" s="263" t="s">
        <v>7275</v>
      </c>
      <c r="BP241" s="263" t="s">
        <v>7275</v>
      </c>
      <c r="BQ241" s="263" t="s">
        <v>7275</v>
      </c>
      <c r="BR241" s="263" t="s">
        <v>7275</v>
      </c>
      <c r="BS241" s="263" t="s">
        <v>7275</v>
      </c>
      <c r="BT241" s="263" t="s">
        <v>7275</v>
      </c>
      <c r="BU241" s="263" t="s">
        <v>7275</v>
      </c>
      <c r="BV241" s="263" t="s">
        <v>7275</v>
      </c>
      <c r="BW241" s="263" t="s">
        <v>7275</v>
      </c>
      <c r="BX241" s="263" t="s">
        <v>7275</v>
      </c>
      <c r="BY241" s="263" t="s">
        <v>7275</v>
      </c>
      <c r="BZ241" s="263" t="s">
        <v>7275</v>
      </c>
      <c r="CA241" s="263" t="s">
        <v>7275</v>
      </c>
      <c r="CB241" s="263" t="s">
        <v>7275</v>
      </c>
      <c r="CC241" s="263" t="s">
        <v>7275</v>
      </c>
      <c r="CD241" s="263" t="s">
        <v>7275</v>
      </c>
      <c r="CE241" s="263" t="s">
        <v>7275</v>
      </c>
      <c r="CF241" s="263" t="s">
        <v>7275</v>
      </c>
      <c r="CG241" s="263" t="s">
        <v>7275</v>
      </c>
      <c r="CH241" s="263" t="s">
        <v>7275</v>
      </c>
      <c r="CI241" s="263" t="s">
        <v>7275</v>
      </c>
      <c r="CJ241" s="263" t="s">
        <v>7275</v>
      </c>
      <c r="CK241" s="263" t="s">
        <v>7275</v>
      </c>
      <c r="CL241" s="263" t="s">
        <v>7275</v>
      </c>
      <c r="CM241" s="263" t="s">
        <v>7275</v>
      </c>
      <c r="CN241" s="263" t="s">
        <v>7275</v>
      </c>
      <c r="CO241" s="263" t="s">
        <v>7275</v>
      </c>
      <c r="CP241" s="263" t="s">
        <v>7275</v>
      </c>
      <c r="CQ241" s="263" t="str">
        <f>_xlfn.IFNA(VLOOKUP(C241,'INFORM Severity - hidden'!$C$5:$G$300,5,FALSE),"-")</f>
        <v>-</v>
      </c>
    </row>
    <row r="242" spans="1:95">
      <c r="A242" t="s">
        <v>823</v>
      </c>
      <c r="B242" t="s">
        <v>833</v>
      </c>
      <c r="C242" t="s">
        <v>834</v>
      </c>
      <c r="D242" s="263" t="str">
        <f t="shared" si="3"/>
        <v>Increasing</v>
      </c>
      <c r="E242" s="263" t="s">
        <v>7275</v>
      </c>
      <c r="F242" s="263" t="s">
        <v>7275</v>
      </c>
      <c r="G242" s="263" t="s">
        <v>7275</v>
      </c>
      <c r="H242" s="263" t="s">
        <v>7275</v>
      </c>
      <c r="I242" s="263" t="s">
        <v>7275</v>
      </c>
      <c r="J242" s="263" t="s">
        <v>7275</v>
      </c>
      <c r="K242" s="263" t="s">
        <v>7275</v>
      </c>
      <c r="L242" s="263" t="s">
        <v>7275</v>
      </c>
      <c r="M242" s="263" t="s">
        <v>7275</v>
      </c>
      <c r="N242" s="263" t="s">
        <v>7275</v>
      </c>
      <c r="O242" s="263" t="s">
        <v>7275</v>
      </c>
      <c r="P242" s="263" t="s">
        <v>7275</v>
      </c>
      <c r="Q242" s="263" t="s">
        <v>7275</v>
      </c>
      <c r="R242" s="263" t="s">
        <v>7275</v>
      </c>
      <c r="S242" s="263">
        <v>5.0999999999999996</v>
      </c>
      <c r="T242" s="263">
        <v>5.2</v>
      </c>
      <c r="U242" s="263">
        <v>5.3</v>
      </c>
      <c r="V242" s="263">
        <v>5.3</v>
      </c>
      <c r="W242" s="263">
        <v>5.3</v>
      </c>
      <c r="X242" s="263">
        <v>5.3</v>
      </c>
      <c r="Y242" s="263">
        <v>5.3</v>
      </c>
      <c r="Z242" s="263">
        <v>5.2</v>
      </c>
      <c r="AA242" s="263">
        <v>5.3</v>
      </c>
      <c r="AB242" s="263">
        <v>5.3</v>
      </c>
      <c r="AC242" s="263">
        <v>5.3</v>
      </c>
      <c r="AD242" s="263">
        <v>5.3</v>
      </c>
      <c r="AE242" s="263">
        <v>5.5</v>
      </c>
      <c r="AF242" s="263">
        <v>5.5</v>
      </c>
      <c r="AG242" s="263">
        <v>5.5</v>
      </c>
      <c r="AH242" s="263">
        <v>5.9</v>
      </c>
      <c r="AI242" s="263">
        <v>5.9</v>
      </c>
      <c r="AJ242" s="263">
        <v>7.3</v>
      </c>
      <c r="AK242" s="263">
        <v>7.3</v>
      </c>
      <c r="AL242" s="263">
        <v>7.3</v>
      </c>
      <c r="AM242" s="263">
        <v>7.2</v>
      </c>
      <c r="AN242" s="263">
        <v>7.2</v>
      </c>
      <c r="AO242" s="263">
        <v>7.2</v>
      </c>
      <c r="AP242" s="263">
        <v>7.1</v>
      </c>
      <c r="AQ242" s="263">
        <v>7.1</v>
      </c>
      <c r="AR242" s="263">
        <v>7.1</v>
      </c>
      <c r="AS242" s="263">
        <v>7</v>
      </c>
      <c r="AT242" s="263">
        <v>7</v>
      </c>
      <c r="AU242" s="263">
        <v>7.2</v>
      </c>
      <c r="AV242" s="263">
        <v>7.2</v>
      </c>
      <c r="AW242" s="263">
        <v>7.3</v>
      </c>
      <c r="AX242" s="263">
        <v>7.3</v>
      </c>
      <c r="AY242" s="263">
        <v>7.3</v>
      </c>
      <c r="AZ242" s="263">
        <v>7.3</v>
      </c>
      <c r="BA242" s="263">
        <v>7.3</v>
      </c>
      <c r="BB242" s="263">
        <v>7.2</v>
      </c>
      <c r="BC242" s="263">
        <v>7.2</v>
      </c>
      <c r="BD242" s="263">
        <v>7.2</v>
      </c>
      <c r="BE242" s="263">
        <v>7.2</v>
      </c>
      <c r="BF242" s="263">
        <v>7.4</v>
      </c>
      <c r="BG242" s="263">
        <v>7.4</v>
      </c>
      <c r="BH242" s="263">
        <v>7.3</v>
      </c>
      <c r="BI242" s="263">
        <v>7.3</v>
      </c>
      <c r="BJ242" s="263">
        <v>7.3</v>
      </c>
      <c r="BK242" s="263">
        <v>7.3</v>
      </c>
      <c r="BL242" s="263">
        <v>7.3</v>
      </c>
      <c r="BM242" s="263">
        <v>7.3</v>
      </c>
      <c r="BN242" s="263">
        <v>7.4</v>
      </c>
      <c r="BO242" s="263">
        <v>7.4</v>
      </c>
      <c r="BP242" s="263">
        <v>7</v>
      </c>
      <c r="BQ242" s="263">
        <v>7</v>
      </c>
      <c r="BR242" s="263">
        <v>7.3</v>
      </c>
      <c r="BS242" s="263">
        <v>7.3</v>
      </c>
      <c r="BT242" s="263">
        <v>7.3</v>
      </c>
      <c r="BU242" s="263">
        <v>7.3</v>
      </c>
      <c r="BV242" s="263">
        <v>7.3</v>
      </c>
      <c r="BW242" s="263">
        <v>6.9</v>
      </c>
      <c r="BX242" s="263">
        <v>6.9</v>
      </c>
      <c r="BY242" s="263">
        <v>6.9</v>
      </c>
      <c r="BZ242" s="263">
        <v>6.9</v>
      </c>
      <c r="CA242" s="263">
        <v>6.9</v>
      </c>
      <c r="CB242" s="263">
        <v>7</v>
      </c>
      <c r="CC242" s="263">
        <v>7</v>
      </c>
      <c r="CD242" s="263">
        <v>7.3</v>
      </c>
      <c r="CE242" s="263">
        <v>7.7</v>
      </c>
      <c r="CF242" s="263">
        <v>7.7</v>
      </c>
      <c r="CG242" s="263">
        <v>7.7</v>
      </c>
      <c r="CH242" s="263">
        <v>7.6</v>
      </c>
      <c r="CI242" s="263">
        <v>7.7</v>
      </c>
      <c r="CJ242" s="263">
        <v>7.7</v>
      </c>
      <c r="CK242" s="263">
        <v>7.5</v>
      </c>
      <c r="CL242" s="263">
        <v>7.5</v>
      </c>
      <c r="CM242" s="263">
        <v>7.5</v>
      </c>
      <c r="CN242" s="263">
        <v>7.4</v>
      </c>
      <c r="CO242" s="263">
        <v>7.5</v>
      </c>
      <c r="CP242" s="263">
        <v>7.8</v>
      </c>
      <c r="CQ242" s="263">
        <f>_xlfn.IFNA(VLOOKUP(C242,'INFORM Severity - hidden'!$C$5:$G$300,5,FALSE),"-")</f>
        <v>7.7</v>
      </c>
    </row>
    <row r="243" spans="1:95">
      <c r="A243" t="s">
        <v>823</v>
      </c>
      <c r="B243" t="s">
        <v>844</v>
      </c>
      <c r="C243" t="s">
        <v>845</v>
      </c>
      <c r="D243" s="263" t="str">
        <f t="shared" si="3"/>
        <v>Increasing</v>
      </c>
      <c r="E243" s="263" t="s">
        <v>7275</v>
      </c>
      <c r="F243" s="263" t="s">
        <v>7275</v>
      </c>
      <c r="G243" s="263" t="s">
        <v>7275</v>
      </c>
      <c r="H243" s="263" t="s">
        <v>7275</v>
      </c>
      <c r="I243" s="263" t="s">
        <v>7275</v>
      </c>
      <c r="J243" s="263" t="s">
        <v>7275</v>
      </c>
      <c r="K243" s="263" t="s">
        <v>7275</v>
      </c>
      <c r="L243" s="263" t="s">
        <v>7275</v>
      </c>
      <c r="M243" s="263" t="s">
        <v>7275</v>
      </c>
      <c r="N243" s="263" t="s">
        <v>7275</v>
      </c>
      <c r="O243" s="263" t="s">
        <v>7275</v>
      </c>
      <c r="P243" s="263" t="s">
        <v>7275</v>
      </c>
      <c r="Q243" s="263">
        <v>4</v>
      </c>
      <c r="R243" s="263">
        <v>4.9000000000000004</v>
      </c>
      <c r="S243" s="263">
        <v>5</v>
      </c>
      <c r="T243" s="263">
        <v>5.0999999999999996</v>
      </c>
      <c r="U243" s="263">
        <v>5</v>
      </c>
      <c r="V243" s="263">
        <v>4.2</v>
      </c>
      <c r="W243" s="263">
        <v>4.2</v>
      </c>
      <c r="X243" s="263">
        <v>4.2</v>
      </c>
      <c r="Y243" s="263">
        <v>4.2</v>
      </c>
      <c r="Z243" s="263">
        <v>4</v>
      </c>
      <c r="AA243" s="263">
        <v>4.0999999999999996</v>
      </c>
      <c r="AB243" s="263">
        <v>4.0999999999999996</v>
      </c>
      <c r="AC243" s="263">
        <v>4.0999999999999996</v>
      </c>
      <c r="AD243" s="263">
        <v>4.0999999999999996</v>
      </c>
      <c r="AE243" s="263">
        <v>4.0999999999999996</v>
      </c>
      <c r="AF243" s="263">
        <v>4.0999999999999996</v>
      </c>
      <c r="AG243" s="263">
        <v>4.0999999999999996</v>
      </c>
      <c r="AH243" s="263">
        <v>4.0999999999999996</v>
      </c>
      <c r="AI243" s="263">
        <v>4</v>
      </c>
      <c r="AJ243" s="263">
        <v>4</v>
      </c>
      <c r="AK243" s="263">
        <v>4</v>
      </c>
      <c r="AL243" s="263">
        <v>3.9</v>
      </c>
      <c r="AM243" s="263">
        <v>4</v>
      </c>
      <c r="AN243" s="263">
        <v>4</v>
      </c>
      <c r="AO243" s="263">
        <v>4</v>
      </c>
      <c r="AP243" s="263">
        <v>4</v>
      </c>
      <c r="AQ243" s="263">
        <v>4</v>
      </c>
      <c r="AR243" s="263">
        <v>4</v>
      </c>
      <c r="AS243" s="263">
        <v>4</v>
      </c>
      <c r="AT243" s="263">
        <v>3.3</v>
      </c>
      <c r="AU243" s="263">
        <v>4.4000000000000004</v>
      </c>
      <c r="AV243" s="263">
        <v>4.4000000000000004</v>
      </c>
      <c r="AW243" s="263">
        <v>4.4000000000000004</v>
      </c>
      <c r="AX243" s="263">
        <v>4.4000000000000004</v>
      </c>
      <c r="AY243" s="263">
        <v>4.4000000000000004</v>
      </c>
      <c r="AZ243" s="263">
        <v>4.4000000000000004</v>
      </c>
      <c r="BA243" s="263">
        <v>4.4000000000000004</v>
      </c>
      <c r="BB243" s="263">
        <v>4.5</v>
      </c>
      <c r="BC243" s="263">
        <v>4.5</v>
      </c>
      <c r="BD243" s="263">
        <v>4.5</v>
      </c>
      <c r="BE243" s="263">
        <v>4.5999999999999996</v>
      </c>
      <c r="BF243" s="263">
        <v>4.5999999999999996</v>
      </c>
      <c r="BG243" s="263">
        <v>4.5999999999999996</v>
      </c>
      <c r="BH243" s="263">
        <v>4.5999999999999996</v>
      </c>
      <c r="BI243" s="263">
        <v>4.5999999999999996</v>
      </c>
      <c r="BJ243" s="263">
        <v>4.5999999999999996</v>
      </c>
      <c r="BK243" s="263">
        <v>4.0999999999999996</v>
      </c>
      <c r="BL243" s="263">
        <v>4</v>
      </c>
      <c r="BM243" s="263">
        <v>4</v>
      </c>
      <c r="BN243" s="263">
        <v>4</v>
      </c>
      <c r="BO243" s="263">
        <v>4</v>
      </c>
      <c r="BP243" s="263">
        <v>4</v>
      </c>
      <c r="BQ243" s="263">
        <v>4</v>
      </c>
      <c r="BR243" s="263">
        <v>4</v>
      </c>
      <c r="BS243" s="263">
        <v>4</v>
      </c>
      <c r="BT243" s="263">
        <v>4.0999999999999996</v>
      </c>
      <c r="BU243" s="263">
        <v>4.0999999999999996</v>
      </c>
      <c r="BV243" s="263">
        <v>4.0999999999999996</v>
      </c>
      <c r="BW243" s="263">
        <v>4.0999999999999996</v>
      </c>
      <c r="BX243" s="263">
        <v>4.0999999999999996</v>
      </c>
      <c r="BY243" s="263">
        <v>4.2</v>
      </c>
      <c r="BZ243" s="263">
        <v>4.3</v>
      </c>
      <c r="CA243" s="263">
        <v>4.3</v>
      </c>
      <c r="CB243" s="263">
        <v>4.3</v>
      </c>
      <c r="CC243" s="263">
        <v>4.3</v>
      </c>
      <c r="CD243" s="263">
        <v>4.4000000000000004</v>
      </c>
      <c r="CE243" s="263">
        <v>4.4000000000000004</v>
      </c>
      <c r="CF243" s="263">
        <v>4.4000000000000004</v>
      </c>
      <c r="CG243" s="263">
        <v>4.4000000000000004</v>
      </c>
      <c r="CH243" s="263">
        <v>4.4000000000000004</v>
      </c>
      <c r="CI243" s="263">
        <v>4.4000000000000004</v>
      </c>
      <c r="CJ243" s="263">
        <v>4.4000000000000004</v>
      </c>
      <c r="CK243" s="263">
        <v>4.4000000000000004</v>
      </c>
      <c r="CL243" s="263">
        <v>4.4000000000000004</v>
      </c>
      <c r="CM243" s="263">
        <v>4.4000000000000004</v>
      </c>
      <c r="CN243" s="263">
        <v>4.4000000000000004</v>
      </c>
      <c r="CO243" s="263">
        <v>4.4000000000000004</v>
      </c>
      <c r="CP243" s="263">
        <v>4.5999999999999996</v>
      </c>
      <c r="CQ243" s="263">
        <f>_xlfn.IFNA(VLOOKUP(C243,'INFORM Severity - hidden'!$C$5:$G$300,5,FALSE),"-")</f>
        <v>4.5999999999999996</v>
      </c>
    </row>
    <row r="244" spans="1:95">
      <c r="A244" t="s">
        <v>823</v>
      </c>
      <c r="B244" t="s">
        <v>855</v>
      </c>
      <c r="C244" t="s">
        <v>856</v>
      </c>
      <c r="D244" s="263" t="str">
        <f t="shared" si="3"/>
        <v>Increasing</v>
      </c>
      <c r="E244" s="263" t="s">
        <v>7275</v>
      </c>
      <c r="F244" s="263" t="s">
        <v>7275</v>
      </c>
      <c r="G244" s="263" t="s">
        <v>7275</v>
      </c>
      <c r="H244" s="263" t="s">
        <v>7275</v>
      </c>
      <c r="I244" s="263" t="s">
        <v>7275</v>
      </c>
      <c r="J244" s="263" t="s">
        <v>7275</v>
      </c>
      <c r="K244" s="263" t="s">
        <v>7275</v>
      </c>
      <c r="L244" s="263" t="s">
        <v>7275</v>
      </c>
      <c r="M244" s="263" t="s">
        <v>7275</v>
      </c>
      <c r="N244" s="263" t="s">
        <v>7275</v>
      </c>
      <c r="O244" s="263" t="s">
        <v>7275</v>
      </c>
      <c r="P244" s="263" t="s">
        <v>7275</v>
      </c>
      <c r="Q244" s="263" t="s">
        <v>7275</v>
      </c>
      <c r="R244" s="263" t="s">
        <v>7275</v>
      </c>
      <c r="S244" s="263" t="s">
        <v>7275</v>
      </c>
      <c r="T244" s="263" t="s">
        <v>7275</v>
      </c>
      <c r="U244" s="263" t="s">
        <v>7275</v>
      </c>
      <c r="V244" s="263" t="s">
        <v>7275</v>
      </c>
      <c r="W244" s="263" t="s">
        <v>7275</v>
      </c>
      <c r="X244" s="263" t="s">
        <v>7275</v>
      </c>
      <c r="Y244" s="263" t="s">
        <v>7275</v>
      </c>
      <c r="Z244" s="263" t="s">
        <v>7275</v>
      </c>
      <c r="AA244" s="263" t="s">
        <v>7275</v>
      </c>
      <c r="AB244" s="263" t="s">
        <v>7275</v>
      </c>
      <c r="AC244" s="263" t="s">
        <v>7275</v>
      </c>
      <c r="AD244" s="263" t="s">
        <v>7275</v>
      </c>
      <c r="AE244" s="263" t="s">
        <v>7275</v>
      </c>
      <c r="AF244" s="263" t="s">
        <v>7275</v>
      </c>
      <c r="AG244" s="263" t="s">
        <v>7275</v>
      </c>
      <c r="AH244" s="263" t="s">
        <v>7275</v>
      </c>
      <c r="AI244" s="263" t="s">
        <v>7275</v>
      </c>
      <c r="AJ244" s="263" t="s">
        <v>7275</v>
      </c>
      <c r="AK244" s="263" t="s">
        <v>7275</v>
      </c>
      <c r="AL244" s="263" t="s">
        <v>7275</v>
      </c>
      <c r="AM244" s="263" t="s">
        <v>7275</v>
      </c>
      <c r="AN244" s="263" t="s">
        <v>7275</v>
      </c>
      <c r="AO244" s="263" t="s">
        <v>7275</v>
      </c>
      <c r="AP244" s="263" t="s">
        <v>7275</v>
      </c>
      <c r="AQ244" s="263" t="s">
        <v>7275</v>
      </c>
      <c r="AR244" s="263" t="s">
        <v>7275</v>
      </c>
      <c r="AS244" s="263" t="s">
        <v>7275</v>
      </c>
      <c r="AT244" s="263" t="s">
        <v>7275</v>
      </c>
      <c r="AU244" s="263" t="s">
        <v>7275</v>
      </c>
      <c r="AV244" s="263" t="s">
        <v>7275</v>
      </c>
      <c r="AW244" s="263" t="s">
        <v>7275</v>
      </c>
      <c r="AX244" s="263" t="s">
        <v>7275</v>
      </c>
      <c r="AY244" s="263" t="s">
        <v>7275</v>
      </c>
      <c r="AZ244" s="263" t="s">
        <v>7275</v>
      </c>
      <c r="BA244" s="263" t="s">
        <v>7275</v>
      </c>
      <c r="BB244" s="263" t="s">
        <v>7275</v>
      </c>
      <c r="BC244" s="263" t="s">
        <v>7275</v>
      </c>
      <c r="BD244" s="263" t="s">
        <v>7275</v>
      </c>
      <c r="BE244" s="263" t="s">
        <v>7275</v>
      </c>
      <c r="BF244" s="263" t="s">
        <v>7275</v>
      </c>
      <c r="BG244" s="263" t="s">
        <v>7275</v>
      </c>
      <c r="BH244" s="263" t="s">
        <v>7275</v>
      </c>
      <c r="BI244" s="263" t="s">
        <v>7275</v>
      </c>
      <c r="BJ244" s="263" t="s">
        <v>7275</v>
      </c>
      <c r="BK244" s="263" t="s">
        <v>7275</v>
      </c>
      <c r="BL244" s="263" t="s">
        <v>7275</v>
      </c>
      <c r="BM244" s="263" t="s">
        <v>7275</v>
      </c>
      <c r="BN244" s="263" t="s">
        <v>7275</v>
      </c>
      <c r="BO244" s="263" t="s">
        <v>7275</v>
      </c>
      <c r="BP244" s="263" t="s">
        <v>7275</v>
      </c>
      <c r="BQ244" s="263" t="s">
        <v>7275</v>
      </c>
      <c r="BR244" s="263" t="s">
        <v>7275</v>
      </c>
      <c r="BS244" s="263" t="s">
        <v>7275</v>
      </c>
      <c r="BT244" s="263" t="s">
        <v>7275</v>
      </c>
      <c r="BU244" s="263" t="s">
        <v>7275</v>
      </c>
      <c r="BV244" s="263" t="s">
        <v>7275</v>
      </c>
      <c r="BW244" s="263" t="s">
        <v>7275</v>
      </c>
      <c r="BX244" s="263" t="s">
        <v>7275</v>
      </c>
      <c r="BY244" s="263" t="s">
        <v>7275</v>
      </c>
      <c r="BZ244" s="263" t="s">
        <v>7275</v>
      </c>
      <c r="CA244" s="263" t="s">
        <v>7275</v>
      </c>
      <c r="CB244" s="263" t="s">
        <v>7275</v>
      </c>
      <c r="CC244" s="263" t="s">
        <v>7275</v>
      </c>
      <c r="CD244" s="263" t="s">
        <v>7275</v>
      </c>
      <c r="CE244" s="263" t="s">
        <v>7275</v>
      </c>
      <c r="CF244" s="263" t="s">
        <v>7275</v>
      </c>
      <c r="CG244" s="263" t="s">
        <v>7275</v>
      </c>
      <c r="CH244" s="263">
        <v>8.6</v>
      </c>
      <c r="CI244" s="263">
        <v>8.5</v>
      </c>
      <c r="CJ244" s="263">
        <v>8.5</v>
      </c>
      <c r="CK244" s="263">
        <v>8.4</v>
      </c>
      <c r="CL244" s="263">
        <v>8.4</v>
      </c>
      <c r="CM244" s="263">
        <v>8.4</v>
      </c>
      <c r="CN244" s="263">
        <v>8.4</v>
      </c>
      <c r="CO244" s="263">
        <v>8.4</v>
      </c>
      <c r="CP244" s="263">
        <v>8.5</v>
      </c>
      <c r="CQ244" s="263">
        <f>_xlfn.IFNA(VLOOKUP(C244,'INFORM Severity - hidden'!$C$5:$G$300,5,FALSE),"-")</f>
        <v>8.5</v>
      </c>
    </row>
    <row r="245" spans="1:95">
      <c r="A245" t="s">
        <v>823</v>
      </c>
      <c r="B245" t="s">
        <v>866</v>
      </c>
      <c r="C245" t="s">
        <v>867</v>
      </c>
      <c r="D245" s="263" t="str">
        <f t="shared" si="3"/>
        <v>Increasing</v>
      </c>
      <c r="E245" s="263" t="s">
        <v>7275</v>
      </c>
      <c r="F245" s="263" t="s">
        <v>7275</v>
      </c>
      <c r="G245" s="263" t="s">
        <v>7275</v>
      </c>
      <c r="H245" s="263" t="s">
        <v>7275</v>
      </c>
      <c r="I245" s="263" t="s">
        <v>7275</v>
      </c>
      <c r="J245" s="263" t="s">
        <v>7275</v>
      </c>
      <c r="K245" s="263" t="s">
        <v>7275</v>
      </c>
      <c r="L245" s="263" t="s">
        <v>7275</v>
      </c>
      <c r="M245" s="263" t="s">
        <v>7275</v>
      </c>
      <c r="N245" s="263" t="s">
        <v>7275</v>
      </c>
      <c r="O245" s="263" t="s">
        <v>7275</v>
      </c>
      <c r="P245" s="263" t="s">
        <v>7275</v>
      </c>
      <c r="Q245" s="263" t="s">
        <v>7275</v>
      </c>
      <c r="R245" s="263" t="s">
        <v>7275</v>
      </c>
      <c r="S245" s="263" t="s">
        <v>7275</v>
      </c>
      <c r="T245" s="263" t="s">
        <v>7275</v>
      </c>
      <c r="U245" s="263" t="s">
        <v>7275</v>
      </c>
      <c r="V245" s="263" t="s">
        <v>7275</v>
      </c>
      <c r="W245" s="263" t="s">
        <v>7275</v>
      </c>
      <c r="X245" s="263" t="s">
        <v>7275</v>
      </c>
      <c r="Y245" s="263" t="s">
        <v>7275</v>
      </c>
      <c r="Z245" s="263" t="s">
        <v>7275</v>
      </c>
      <c r="AA245" s="263" t="s">
        <v>7275</v>
      </c>
      <c r="AB245" s="263" t="s">
        <v>7275</v>
      </c>
      <c r="AC245" s="263" t="s">
        <v>7275</v>
      </c>
      <c r="AD245" s="263" t="s">
        <v>7275</v>
      </c>
      <c r="AE245" s="263" t="s">
        <v>7275</v>
      </c>
      <c r="AF245" s="263" t="s">
        <v>7275</v>
      </c>
      <c r="AG245" s="263" t="s">
        <v>7275</v>
      </c>
      <c r="AH245" s="263" t="s">
        <v>7275</v>
      </c>
      <c r="AI245" s="263" t="s">
        <v>7275</v>
      </c>
      <c r="AJ245" s="263" t="s">
        <v>7275</v>
      </c>
      <c r="AK245" s="263" t="s">
        <v>7275</v>
      </c>
      <c r="AL245" s="263" t="s">
        <v>7275</v>
      </c>
      <c r="AM245" s="263" t="s">
        <v>7275</v>
      </c>
      <c r="AN245" s="263" t="s">
        <v>7275</v>
      </c>
      <c r="AO245" s="263" t="s">
        <v>7275</v>
      </c>
      <c r="AP245" s="263" t="s">
        <v>7275</v>
      </c>
      <c r="AQ245" s="263" t="s">
        <v>7275</v>
      </c>
      <c r="AR245" s="263" t="s">
        <v>7275</v>
      </c>
      <c r="AS245" s="263" t="s">
        <v>7275</v>
      </c>
      <c r="AT245" s="263" t="s">
        <v>7275</v>
      </c>
      <c r="AU245" s="263" t="s">
        <v>7275</v>
      </c>
      <c r="AV245" s="263" t="s">
        <v>7275</v>
      </c>
      <c r="AW245" s="263" t="s">
        <v>7275</v>
      </c>
      <c r="AX245" s="263" t="s">
        <v>7275</v>
      </c>
      <c r="AY245" s="263" t="s">
        <v>7275</v>
      </c>
      <c r="AZ245" s="263" t="s">
        <v>7275</v>
      </c>
      <c r="BA245" s="263" t="s">
        <v>7275</v>
      </c>
      <c r="BB245" s="263" t="s">
        <v>7275</v>
      </c>
      <c r="BC245" s="263" t="s">
        <v>7275</v>
      </c>
      <c r="BD245" s="263" t="s">
        <v>7275</v>
      </c>
      <c r="BE245" s="263" t="s">
        <v>7275</v>
      </c>
      <c r="BF245" s="263" t="s">
        <v>7275</v>
      </c>
      <c r="BG245" s="263" t="s">
        <v>7275</v>
      </c>
      <c r="BH245" s="263" t="s">
        <v>7275</v>
      </c>
      <c r="BI245" s="263" t="s">
        <v>7275</v>
      </c>
      <c r="BJ245" s="263" t="s">
        <v>7275</v>
      </c>
      <c r="BK245" s="263" t="s">
        <v>7275</v>
      </c>
      <c r="BL245" s="263" t="s">
        <v>7275</v>
      </c>
      <c r="BM245" s="263" t="s">
        <v>7275</v>
      </c>
      <c r="BN245" s="263" t="s">
        <v>7275</v>
      </c>
      <c r="BO245" s="263" t="s">
        <v>7275</v>
      </c>
      <c r="BP245" s="263" t="s">
        <v>7275</v>
      </c>
      <c r="BQ245" s="263" t="s">
        <v>7275</v>
      </c>
      <c r="BR245" s="263" t="s">
        <v>7275</v>
      </c>
      <c r="BS245" s="263" t="s">
        <v>7275</v>
      </c>
      <c r="BT245" s="263" t="s">
        <v>7275</v>
      </c>
      <c r="BU245" s="263" t="s">
        <v>7275</v>
      </c>
      <c r="BV245" s="263" t="s">
        <v>7275</v>
      </c>
      <c r="BW245" s="263" t="s">
        <v>7275</v>
      </c>
      <c r="BX245" s="263" t="s">
        <v>7275</v>
      </c>
      <c r="BY245" s="263" t="s">
        <v>7275</v>
      </c>
      <c r="BZ245" s="263" t="s">
        <v>7275</v>
      </c>
      <c r="CA245" s="263" t="s">
        <v>7275</v>
      </c>
      <c r="CB245" s="263" t="s">
        <v>7275</v>
      </c>
      <c r="CC245" s="263" t="s">
        <v>7275</v>
      </c>
      <c r="CD245" s="263" t="s">
        <v>7275</v>
      </c>
      <c r="CE245" s="263" t="s">
        <v>7275</v>
      </c>
      <c r="CF245" s="263" t="s">
        <v>7275</v>
      </c>
      <c r="CG245" s="263" t="s">
        <v>7275</v>
      </c>
      <c r="CH245" s="263">
        <v>7.3</v>
      </c>
      <c r="CI245" s="263">
        <v>7.3</v>
      </c>
      <c r="CJ245" s="263">
        <v>7.3</v>
      </c>
      <c r="CK245" s="263">
        <v>7.2</v>
      </c>
      <c r="CL245" s="263">
        <v>7.2</v>
      </c>
      <c r="CM245" s="263">
        <v>7.2</v>
      </c>
      <c r="CN245" s="263">
        <v>7.2</v>
      </c>
      <c r="CO245" s="263">
        <v>7.2</v>
      </c>
      <c r="CP245" s="263">
        <v>7.3</v>
      </c>
      <c r="CQ245" s="263">
        <f>_xlfn.IFNA(VLOOKUP(C245,'INFORM Severity - hidden'!$C$5:$G$300,5,FALSE),"-")</f>
        <v>7.3</v>
      </c>
    </row>
    <row r="246" spans="1:95">
      <c r="C246" t="s">
        <v>7442</v>
      </c>
      <c r="D246" s="263" t="str">
        <f t="shared" si="3"/>
        <v>-</v>
      </c>
      <c r="E246" s="263">
        <v>4.4000000000000004</v>
      </c>
      <c r="F246" s="263">
        <v>4.5999999999999996</v>
      </c>
      <c r="G246" s="263">
        <v>4.5999999999999996</v>
      </c>
      <c r="H246" s="263">
        <v>5.4</v>
      </c>
      <c r="I246" s="263">
        <v>5.4</v>
      </c>
      <c r="J246" s="263">
        <v>5.4</v>
      </c>
      <c r="K246" s="263">
        <v>5.3</v>
      </c>
      <c r="L246" s="263">
        <v>5.3</v>
      </c>
      <c r="M246" s="263">
        <v>5.3</v>
      </c>
      <c r="N246" s="263" t="s">
        <v>7275</v>
      </c>
      <c r="O246" s="263" t="s">
        <v>7275</v>
      </c>
      <c r="P246" s="263" t="s">
        <v>7275</v>
      </c>
      <c r="Q246" s="263" t="s">
        <v>7275</v>
      </c>
      <c r="R246" s="263" t="s">
        <v>7275</v>
      </c>
      <c r="S246" s="263" t="s">
        <v>7275</v>
      </c>
      <c r="T246" s="263" t="s">
        <v>7275</v>
      </c>
      <c r="U246" s="263" t="s">
        <v>7275</v>
      </c>
      <c r="V246" s="263" t="s">
        <v>7275</v>
      </c>
      <c r="W246" s="263" t="s">
        <v>7275</v>
      </c>
      <c r="X246" s="263" t="s">
        <v>7275</v>
      </c>
      <c r="Y246" s="263" t="s">
        <v>7275</v>
      </c>
      <c r="Z246" s="263" t="s">
        <v>7275</v>
      </c>
      <c r="AA246" s="263" t="s">
        <v>7275</v>
      </c>
      <c r="AB246" s="263" t="s">
        <v>7275</v>
      </c>
      <c r="AC246" s="263" t="s">
        <v>7275</v>
      </c>
      <c r="AD246" s="263" t="s">
        <v>7275</v>
      </c>
      <c r="AE246" s="263" t="s">
        <v>7275</v>
      </c>
      <c r="AF246" s="263" t="s">
        <v>7275</v>
      </c>
      <c r="AG246" s="263" t="s">
        <v>7275</v>
      </c>
      <c r="AH246" s="263" t="s">
        <v>7275</v>
      </c>
      <c r="AI246" s="263" t="s">
        <v>7275</v>
      </c>
      <c r="AJ246" s="263" t="s">
        <v>7275</v>
      </c>
      <c r="AK246" s="263" t="s">
        <v>7275</v>
      </c>
      <c r="AL246" s="263" t="s">
        <v>7275</v>
      </c>
      <c r="AM246" s="263" t="s">
        <v>7275</v>
      </c>
      <c r="AN246" s="263" t="s">
        <v>7275</v>
      </c>
      <c r="AO246" s="263" t="s">
        <v>7275</v>
      </c>
      <c r="AP246" s="263" t="s">
        <v>7275</v>
      </c>
      <c r="AQ246" s="263" t="s">
        <v>7275</v>
      </c>
      <c r="AR246" s="263">
        <v>3.9</v>
      </c>
      <c r="AS246" s="263">
        <v>3.9</v>
      </c>
      <c r="AT246" s="263" t="s">
        <v>7275</v>
      </c>
      <c r="AU246" s="263" t="s">
        <v>7275</v>
      </c>
      <c r="AV246" s="263">
        <v>4.2</v>
      </c>
      <c r="AW246" s="263" t="s">
        <v>7275</v>
      </c>
      <c r="AX246" s="263">
        <v>4</v>
      </c>
      <c r="AY246" s="263">
        <v>4</v>
      </c>
      <c r="AZ246" s="263" t="s">
        <v>7275</v>
      </c>
      <c r="BA246" s="263" t="s">
        <v>7275</v>
      </c>
      <c r="BB246" s="263" t="s">
        <v>7275</v>
      </c>
      <c r="BC246" s="263" t="s">
        <v>7275</v>
      </c>
      <c r="BD246" s="263" t="s">
        <v>7275</v>
      </c>
      <c r="BE246" s="263" t="s">
        <v>7275</v>
      </c>
      <c r="BF246" s="263" t="s">
        <v>7275</v>
      </c>
      <c r="BG246" s="263" t="s">
        <v>7275</v>
      </c>
      <c r="BH246" s="263" t="s">
        <v>7275</v>
      </c>
      <c r="BI246" s="263">
        <v>4</v>
      </c>
      <c r="BJ246" s="263">
        <v>4</v>
      </c>
      <c r="BK246" s="263">
        <v>3.8</v>
      </c>
      <c r="BL246" s="263">
        <v>3.8</v>
      </c>
      <c r="BM246" s="263">
        <v>3.8</v>
      </c>
      <c r="BN246" s="263" t="s">
        <v>7275</v>
      </c>
      <c r="BO246" s="263" t="s">
        <v>7275</v>
      </c>
      <c r="BP246" s="263" t="s">
        <v>7275</v>
      </c>
      <c r="BQ246" s="263" t="s">
        <v>7275</v>
      </c>
      <c r="BR246" s="263" t="s">
        <v>7275</v>
      </c>
      <c r="BS246" s="263" t="s">
        <v>7275</v>
      </c>
      <c r="BT246" s="263" t="s">
        <v>7275</v>
      </c>
      <c r="BU246" s="263" t="s">
        <v>7275</v>
      </c>
      <c r="BV246" s="263" t="s">
        <v>7275</v>
      </c>
      <c r="BW246" s="263" t="s">
        <v>7275</v>
      </c>
      <c r="BX246" s="263" t="s">
        <v>7275</v>
      </c>
      <c r="BY246" s="263" t="s">
        <v>7275</v>
      </c>
      <c r="BZ246" s="263" t="s">
        <v>7275</v>
      </c>
      <c r="CA246" s="263" t="s">
        <v>7275</v>
      </c>
      <c r="CB246" s="263" t="s">
        <v>7275</v>
      </c>
      <c r="CC246" s="263" t="s">
        <v>7275</v>
      </c>
      <c r="CD246" s="263">
        <v>5.3</v>
      </c>
      <c r="CE246" s="263" t="s">
        <v>7275</v>
      </c>
      <c r="CF246" s="263" t="s">
        <v>7275</v>
      </c>
      <c r="CG246" s="263" t="s">
        <v>7275</v>
      </c>
      <c r="CH246" s="263" t="s">
        <v>7275</v>
      </c>
      <c r="CI246" s="263" t="s">
        <v>7275</v>
      </c>
      <c r="CJ246" s="263" t="s">
        <v>7275</v>
      </c>
      <c r="CK246" s="263" t="s">
        <v>7275</v>
      </c>
      <c r="CL246" s="263" t="s">
        <v>7275</v>
      </c>
      <c r="CM246" s="263" t="s">
        <v>7275</v>
      </c>
      <c r="CN246" s="263" t="s">
        <v>7275</v>
      </c>
      <c r="CO246" s="263" t="s">
        <v>7275</v>
      </c>
      <c r="CP246" s="263" t="s">
        <v>7275</v>
      </c>
      <c r="CQ246" s="263" t="str">
        <f>_xlfn.IFNA(VLOOKUP(C246,'INFORM Severity - hidden'!$C$5:$G$300,5,FALSE),"-")</f>
        <v>-</v>
      </c>
    </row>
    <row r="247" spans="1:95">
      <c r="C247" t="s">
        <v>7443</v>
      </c>
      <c r="D247" s="263" t="str">
        <f t="shared" si="3"/>
        <v>-</v>
      </c>
      <c r="E247" s="263" t="s">
        <v>7275</v>
      </c>
      <c r="F247" s="263" t="s">
        <v>7275</v>
      </c>
      <c r="G247" s="263" t="s">
        <v>7275</v>
      </c>
      <c r="H247" s="263" t="s">
        <v>7275</v>
      </c>
      <c r="I247" s="263" t="s">
        <v>7275</v>
      </c>
      <c r="J247" s="263" t="s">
        <v>7275</v>
      </c>
      <c r="K247" s="263" t="s">
        <v>7275</v>
      </c>
      <c r="L247" s="263" t="s">
        <v>7275</v>
      </c>
      <c r="M247" s="263" t="s">
        <v>7275</v>
      </c>
      <c r="N247" s="263" t="s">
        <v>7275</v>
      </c>
      <c r="O247" s="263" t="s">
        <v>7275</v>
      </c>
      <c r="P247" s="263" t="s">
        <v>7275</v>
      </c>
      <c r="Q247" s="263" t="s">
        <v>7275</v>
      </c>
      <c r="R247" s="263" t="s">
        <v>7275</v>
      </c>
      <c r="S247" s="263" t="s">
        <v>7275</v>
      </c>
      <c r="T247" s="263" t="s">
        <v>7275</v>
      </c>
      <c r="U247" s="263" t="s">
        <v>7275</v>
      </c>
      <c r="V247" s="263" t="s">
        <v>7275</v>
      </c>
      <c r="W247" s="263" t="s">
        <v>7275</v>
      </c>
      <c r="X247" s="263" t="s">
        <v>7275</v>
      </c>
      <c r="Y247" s="263" t="s">
        <v>7275</v>
      </c>
      <c r="Z247" s="263" t="s">
        <v>7275</v>
      </c>
      <c r="AA247" s="263" t="s">
        <v>7275</v>
      </c>
      <c r="AB247" s="263">
        <v>4.7</v>
      </c>
      <c r="AC247" s="263">
        <v>4.8</v>
      </c>
      <c r="AD247" s="263">
        <v>4.8</v>
      </c>
      <c r="AE247" s="263">
        <v>4.8</v>
      </c>
      <c r="AF247" s="263">
        <v>4.8</v>
      </c>
      <c r="AG247" s="263">
        <v>4.8</v>
      </c>
      <c r="AH247" s="263">
        <v>4.8</v>
      </c>
      <c r="AI247" s="263">
        <v>4.8</v>
      </c>
      <c r="AJ247" s="263">
        <v>4.8</v>
      </c>
      <c r="AK247" s="263">
        <v>4.8</v>
      </c>
      <c r="AL247" s="263" t="s">
        <v>7275</v>
      </c>
      <c r="AM247" s="263" t="s">
        <v>7275</v>
      </c>
      <c r="AN247" s="263" t="s">
        <v>7275</v>
      </c>
      <c r="AO247" s="263" t="s">
        <v>7275</v>
      </c>
      <c r="AP247" s="263" t="s">
        <v>7275</v>
      </c>
      <c r="AQ247" s="263" t="s">
        <v>7275</v>
      </c>
      <c r="AR247" s="263" t="s">
        <v>7275</v>
      </c>
      <c r="AS247" s="263" t="s">
        <v>7275</v>
      </c>
      <c r="AT247" s="263" t="s">
        <v>7275</v>
      </c>
      <c r="AU247" s="263" t="s">
        <v>7275</v>
      </c>
      <c r="AV247" s="263" t="s">
        <v>7275</v>
      </c>
      <c r="AW247" s="263" t="s">
        <v>7275</v>
      </c>
      <c r="AX247" s="263" t="s">
        <v>7275</v>
      </c>
      <c r="AY247" s="263" t="s">
        <v>7275</v>
      </c>
      <c r="AZ247" s="263" t="s">
        <v>7275</v>
      </c>
      <c r="BA247" s="263" t="s">
        <v>7275</v>
      </c>
      <c r="BB247" s="263" t="s">
        <v>7275</v>
      </c>
      <c r="BC247" s="263" t="s">
        <v>7275</v>
      </c>
      <c r="BD247" s="263" t="s">
        <v>7275</v>
      </c>
      <c r="BE247" s="263" t="s">
        <v>7275</v>
      </c>
      <c r="BF247" s="263" t="s">
        <v>7275</v>
      </c>
      <c r="BG247" s="263" t="s">
        <v>7275</v>
      </c>
      <c r="BH247" s="263" t="s">
        <v>7275</v>
      </c>
      <c r="BI247" s="263" t="s">
        <v>7275</v>
      </c>
      <c r="BJ247" s="263" t="s">
        <v>7275</v>
      </c>
      <c r="BK247" s="263" t="s">
        <v>7275</v>
      </c>
      <c r="BL247" s="263" t="s">
        <v>7275</v>
      </c>
      <c r="BM247" s="263" t="s">
        <v>7275</v>
      </c>
      <c r="BN247" s="263" t="s">
        <v>7275</v>
      </c>
      <c r="BO247" s="263" t="s">
        <v>7275</v>
      </c>
      <c r="BP247" s="263" t="s">
        <v>7275</v>
      </c>
      <c r="BQ247" s="263" t="s">
        <v>7275</v>
      </c>
      <c r="BR247" s="263" t="s">
        <v>7275</v>
      </c>
      <c r="BS247" s="263" t="s">
        <v>7275</v>
      </c>
      <c r="BT247" s="263" t="s">
        <v>7275</v>
      </c>
      <c r="BU247" s="263" t="s">
        <v>7275</v>
      </c>
      <c r="BV247" s="263" t="s">
        <v>7275</v>
      </c>
      <c r="BW247" s="263" t="s">
        <v>7275</v>
      </c>
      <c r="BX247" s="263" t="s">
        <v>7275</v>
      </c>
      <c r="BY247" s="263" t="s">
        <v>7275</v>
      </c>
      <c r="BZ247" s="263" t="s">
        <v>7275</v>
      </c>
      <c r="CA247" s="263" t="s">
        <v>7275</v>
      </c>
      <c r="CB247" s="263" t="s">
        <v>7275</v>
      </c>
      <c r="CC247" s="263" t="s">
        <v>7275</v>
      </c>
      <c r="CD247" s="263" t="s">
        <v>7275</v>
      </c>
      <c r="CE247" s="263" t="s">
        <v>7275</v>
      </c>
      <c r="CF247" s="263" t="s">
        <v>7275</v>
      </c>
      <c r="CG247" s="263" t="s">
        <v>7275</v>
      </c>
      <c r="CH247" s="263" t="s">
        <v>7275</v>
      </c>
      <c r="CI247" s="263" t="s">
        <v>7275</v>
      </c>
      <c r="CJ247" s="263" t="s">
        <v>7275</v>
      </c>
      <c r="CK247" s="263" t="s">
        <v>7275</v>
      </c>
      <c r="CL247" s="263" t="s">
        <v>7275</v>
      </c>
      <c r="CM247" s="263" t="s">
        <v>7275</v>
      </c>
      <c r="CN247" s="263" t="s">
        <v>7275</v>
      </c>
      <c r="CO247" s="263" t="s">
        <v>7275</v>
      </c>
      <c r="CP247" s="263" t="s">
        <v>7275</v>
      </c>
      <c r="CQ247" s="263" t="str">
        <f>_xlfn.IFNA(VLOOKUP(C247,'INFORM Severity - hidden'!$C$5:$G$300,5,FALSE),"-")</f>
        <v>-</v>
      </c>
    </row>
    <row r="248" spans="1:95">
      <c r="C248" t="s">
        <v>7444</v>
      </c>
      <c r="D248" s="263" t="str">
        <f t="shared" si="3"/>
        <v>-</v>
      </c>
      <c r="E248" s="263" t="s">
        <v>7275</v>
      </c>
      <c r="F248" s="263" t="s">
        <v>7275</v>
      </c>
      <c r="G248" s="263" t="s">
        <v>7275</v>
      </c>
      <c r="H248" s="263" t="s">
        <v>7275</v>
      </c>
      <c r="I248" s="263" t="s">
        <v>7275</v>
      </c>
      <c r="J248" s="263" t="s">
        <v>7275</v>
      </c>
      <c r="K248" s="263">
        <v>4</v>
      </c>
      <c r="L248" s="263">
        <v>4</v>
      </c>
      <c r="M248" s="263" t="s">
        <v>7275</v>
      </c>
      <c r="N248" s="263" t="s">
        <v>7275</v>
      </c>
      <c r="O248" s="263" t="s">
        <v>7275</v>
      </c>
      <c r="P248" s="263" t="s">
        <v>7275</v>
      </c>
      <c r="Q248" s="263" t="s">
        <v>7275</v>
      </c>
      <c r="R248" s="263" t="s">
        <v>7275</v>
      </c>
      <c r="S248" s="263" t="s">
        <v>7275</v>
      </c>
      <c r="T248" s="263" t="s">
        <v>7275</v>
      </c>
      <c r="U248" s="263" t="s">
        <v>7275</v>
      </c>
      <c r="V248" s="263" t="s">
        <v>7275</v>
      </c>
      <c r="W248" s="263" t="s">
        <v>7275</v>
      </c>
      <c r="X248" s="263" t="s">
        <v>7275</v>
      </c>
      <c r="Y248" s="263" t="s">
        <v>7275</v>
      </c>
      <c r="Z248" s="263" t="s">
        <v>7275</v>
      </c>
      <c r="AA248" s="263" t="s">
        <v>7275</v>
      </c>
      <c r="AB248" s="263" t="s">
        <v>7275</v>
      </c>
      <c r="AC248" s="263" t="s">
        <v>7275</v>
      </c>
      <c r="AD248" s="263" t="s">
        <v>7275</v>
      </c>
      <c r="AE248" s="263" t="s">
        <v>7275</v>
      </c>
      <c r="AF248" s="263" t="s">
        <v>7275</v>
      </c>
      <c r="AG248" s="263" t="s">
        <v>7275</v>
      </c>
      <c r="AH248" s="263" t="s">
        <v>7275</v>
      </c>
      <c r="AI248" s="263" t="s">
        <v>7275</v>
      </c>
      <c r="AJ248" s="263" t="s">
        <v>7275</v>
      </c>
      <c r="AK248" s="263" t="s">
        <v>7275</v>
      </c>
      <c r="AL248" s="263" t="s">
        <v>7275</v>
      </c>
      <c r="AM248" s="263" t="s">
        <v>7275</v>
      </c>
      <c r="AN248" s="263" t="s">
        <v>7275</v>
      </c>
      <c r="AO248" s="263" t="s">
        <v>7275</v>
      </c>
      <c r="AP248" s="263" t="s">
        <v>7275</v>
      </c>
      <c r="AQ248" s="263" t="s">
        <v>7275</v>
      </c>
      <c r="AR248" s="263" t="s">
        <v>7275</v>
      </c>
      <c r="AS248" s="263" t="s">
        <v>7275</v>
      </c>
      <c r="AT248" s="263" t="s">
        <v>7275</v>
      </c>
      <c r="AU248" s="263" t="s">
        <v>7275</v>
      </c>
      <c r="AV248" s="263" t="s">
        <v>7275</v>
      </c>
      <c r="AW248" s="263" t="s">
        <v>7275</v>
      </c>
      <c r="AX248" s="263" t="s">
        <v>7275</v>
      </c>
      <c r="AY248" s="263" t="s">
        <v>7275</v>
      </c>
      <c r="AZ248" s="263" t="s">
        <v>7275</v>
      </c>
      <c r="BA248" s="263" t="s">
        <v>7275</v>
      </c>
      <c r="BB248" s="263" t="s">
        <v>7275</v>
      </c>
      <c r="BC248" s="263" t="s">
        <v>7275</v>
      </c>
      <c r="BD248" s="263" t="s">
        <v>7275</v>
      </c>
      <c r="BE248" s="263" t="s">
        <v>7275</v>
      </c>
      <c r="BF248" s="263" t="s">
        <v>7275</v>
      </c>
      <c r="BG248" s="263" t="s">
        <v>7275</v>
      </c>
      <c r="BH248" s="263" t="s">
        <v>7275</v>
      </c>
      <c r="BI248" s="263" t="s">
        <v>7275</v>
      </c>
      <c r="BJ248" s="263" t="s">
        <v>7275</v>
      </c>
      <c r="BK248" s="263" t="s">
        <v>7275</v>
      </c>
      <c r="BL248" s="263" t="s">
        <v>7275</v>
      </c>
      <c r="BM248" s="263" t="s">
        <v>7275</v>
      </c>
      <c r="BN248" s="263" t="s">
        <v>7275</v>
      </c>
      <c r="BO248" s="263" t="s">
        <v>7275</v>
      </c>
      <c r="BP248" s="263" t="s">
        <v>7275</v>
      </c>
      <c r="BQ248" s="263" t="s">
        <v>7275</v>
      </c>
      <c r="BR248" s="263" t="s">
        <v>7275</v>
      </c>
      <c r="BS248" s="263" t="s">
        <v>7275</v>
      </c>
      <c r="BT248" s="263" t="s">
        <v>7275</v>
      </c>
      <c r="BU248" s="263" t="s">
        <v>7275</v>
      </c>
      <c r="BV248" s="263" t="s">
        <v>7275</v>
      </c>
      <c r="BW248" s="263" t="s">
        <v>7275</v>
      </c>
      <c r="BX248" s="263" t="s">
        <v>7275</v>
      </c>
      <c r="BY248" s="263" t="s">
        <v>7275</v>
      </c>
      <c r="BZ248" s="263" t="s">
        <v>7275</v>
      </c>
      <c r="CA248" s="263" t="s">
        <v>7275</v>
      </c>
      <c r="CB248" s="263" t="s">
        <v>7275</v>
      </c>
      <c r="CC248" s="263" t="s">
        <v>7275</v>
      </c>
      <c r="CD248" s="263" t="s">
        <v>7275</v>
      </c>
      <c r="CE248" s="263" t="s">
        <v>7275</v>
      </c>
      <c r="CF248" s="263" t="s">
        <v>7275</v>
      </c>
      <c r="CG248" s="263" t="s">
        <v>7275</v>
      </c>
      <c r="CH248" s="263" t="s">
        <v>7275</v>
      </c>
      <c r="CI248" s="263" t="s">
        <v>7275</v>
      </c>
      <c r="CJ248" s="263" t="s">
        <v>7275</v>
      </c>
      <c r="CK248" s="263" t="s">
        <v>7275</v>
      </c>
      <c r="CL248" s="263" t="s">
        <v>7275</v>
      </c>
      <c r="CM248" s="263" t="s">
        <v>7275</v>
      </c>
      <c r="CN248" s="263" t="s">
        <v>7275</v>
      </c>
      <c r="CO248" s="263" t="s">
        <v>7275</v>
      </c>
      <c r="CP248" s="263" t="s">
        <v>7275</v>
      </c>
      <c r="CQ248" s="263" t="str">
        <f>_xlfn.IFNA(VLOOKUP(C248,'INFORM Severity - hidden'!$C$5:$G$300,5,FALSE),"-")</f>
        <v>-</v>
      </c>
    </row>
    <row r="249" spans="1:95">
      <c r="C249" t="s">
        <v>7445</v>
      </c>
      <c r="D249" s="263" t="str">
        <f t="shared" si="3"/>
        <v>-</v>
      </c>
      <c r="E249" s="263" t="s">
        <v>7275</v>
      </c>
      <c r="F249" s="263" t="s">
        <v>7275</v>
      </c>
      <c r="G249" s="263" t="s">
        <v>7275</v>
      </c>
      <c r="H249" s="263" t="s">
        <v>7275</v>
      </c>
      <c r="I249" s="263" t="s">
        <v>7275</v>
      </c>
      <c r="J249" s="263" t="s">
        <v>7275</v>
      </c>
      <c r="K249" s="263" t="s">
        <v>7275</v>
      </c>
      <c r="L249" s="263" t="s">
        <v>7275</v>
      </c>
      <c r="M249" s="263" t="s">
        <v>7275</v>
      </c>
      <c r="N249" s="263" t="s">
        <v>7275</v>
      </c>
      <c r="O249" s="263" t="s">
        <v>7275</v>
      </c>
      <c r="P249" s="263" t="s">
        <v>7275</v>
      </c>
      <c r="Q249" s="263" t="s">
        <v>7275</v>
      </c>
      <c r="R249" s="263" t="s">
        <v>7275</v>
      </c>
      <c r="S249" s="263" t="s">
        <v>7275</v>
      </c>
      <c r="T249" s="263" t="s">
        <v>7275</v>
      </c>
      <c r="U249" s="263" t="s">
        <v>7275</v>
      </c>
      <c r="V249" s="263" t="s">
        <v>7275</v>
      </c>
      <c r="W249" s="263" t="s">
        <v>7275</v>
      </c>
      <c r="X249" s="263" t="s">
        <v>7275</v>
      </c>
      <c r="Y249" s="263" t="s">
        <v>7275</v>
      </c>
      <c r="Z249" s="263" t="s">
        <v>7275</v>
      </c>
      <c r="AA249" s="263" t="s">
        <v>7275</v>
      </c>
      <c r="AB249" s="263" t="s">
        <v>7275</v>
      </c>
      <c r="AC249" s="263" t="s">
        <v>7275</v>
      </c>
      <c r="AD249" s="263" t="s">
        <v>7275</v>
      </c>
      <c r="AE249" s="263" t="s">
        <v>7275</v>
      </c>
      <c r="AF249" s="263" t="s">
        <v>7275</v>
      </c>
      <c r="AG249" s="263" t="s">
        <v>7275</v>
      </c>
      <c r="AH249" s="263" t="s">
        <v>7275</v>
      </c>
      <c r="AI249" s="263" t="s">
        <v>7275</v>
      </c>
      <c r="AJ249" s="263" t="s">
        <v>7275</v>
      </c>
      <c r="AK249" s="263" t="s">
        <v>7275</v>
      </c>
      <c r="AL249" s="263" t="s">
        <v>7275</v>
      </c>
      <c r="AM249" s="263" t="s">
        <v>7275</v>
      </c>
      <c r="AN249" s="263" t="s">
        <v>7275</v>
      </c>
      <c r="AO249" s="263" t="s">
        <v>7275</v>
      </c>
      <c r="AP249" s="263" t="s">
        <v>7275</v>
      </c>
      <c r="AQ249" s="263" t="s">
        <v>7275</v>
      </c>
      <c r="AR249" s="263" t="s">
        <v>7275</v>
      </c>
      <c r="AS249" s="263" t="s">
        <v>7275</v>
      </c>
      <c r="AT249" s="263" t="s">
        <v>7275</v>
      </c>
      <c r="AU249" s="263" t="s">
        <v>7275</v>
      </c>
      <c r="AV249" s="263" t="s">
        <v>7275</v>
      </c>
      <c r="AW249" s="263" t="s">
        <v>7275</v>
      </c>
      <c r="AX249" s="263" t="s">
        <v>7275</v>
      </c>
      <c r="AY249" s="263" t="s">
        <v>7275</v>
      </c>
      <c r="AZ249" s="263" t="s">
        <v>7275</v>
      </c>
      <c r="BA249" s="263" t="s">
        <v>7275</v>
      </c>
      <c r="BB249" s="263" t="s">
        <v>7275</v>
      </c>
      <c r="BC249" s="263" t="s">
        <v>7275</v>
      </c>
      <c r="BD249" s="263" t="s">
        <v>7275</v>
      </c>
      <c r="BE249" s="263" t="s">
        <v>7275</v>
      </c>
      <c r="BF249" s="263" t="s">
        <v>7275</v>
      </c>
      <c r="BG249" s="263" t="s">
        <v>7275</v>
      </c>
      <c r="BH249" s="263" t="s">
        <v>7275</v>
      </c>
      <c r="BI249" s="263" t="s">
        <v>7275</v>
      </c>
      <c r="BJ249" s="263" t="s">
        <v>7275</v>
      </c>
      <c r="BK249" s="263">
        <v>5</v>
      </c>
      <c r="BL249" s="263">
        <v>5</v>
      </c>
      <c r="BM249" s="263">
        <v>5</v>
      </c>
      <c r="BN249" s="263">
        <v>5</v>
      </c>
      <c r="BO249" s="263">
        <v>5</v>
      </c>
      <c r="BP249" s="263">
        <v>5</v>
      </c>
      <c r="BQ249" s="263">
        <v>4.9000000000000004</v>
      </c>
      <c r="BR249" s="263">
        <v>4.5</v>
      </c>
      <c r="BS249" s="263">
        <v>4.5</v>
      </c>
      <c r="BT249" s="263">
        <v>4.5</v>
      </c>
      <c r="BU249" s="263" t="s">
        <v>7275</v>
      </c>
      <c r="BV249" s="263" t="s">
        <v>7275</v>
      </c>
      <c r="BW249" s="263" t="s">
        <v>7275</v>
      </c>
      <c r="BX249" s="263" t="s">
        <v>7275</v>
      </c>
      <c r="BY249" s="263" t="s">
        <v>7275</v>
      </c>
      <c r="BZ249" s="263" t="s">
        <v>7275</v>
      </c>
      <c r="CA249" s="263" t="s">
        <v>7275</v>
      </c>
      <c r="CB249" s="263" t="s">
        <v>7275</v>
      </c>
      <c r="CC249" s="263" t="s">
        <v>7275</v>
      </c>
      <c r="CD249" s="263" t="s">
        <v>7275</v>
      </c>
      <c r="CE249" s="263" t="s">
        <v>7275</v>
      </c>
      <c r="CF249" s="263" t="s">
        <v>7275</v>
      </c>
      <c r="CG249" s="263" t="s">
        <v>7275</v>
      </c>
      <c r="CH249" s="263" t="s">
        <v>7275</v>
      </c>
      <c r="CI249" s="263" t="s">
        <v>7275</v>
      </c>
      <c r="CJ249" s="263" t="s">
        <v>7275</v>
      </c>
      <c r="CK249" s="263" t="s">
        <v>7275</v>
      </c>
      <c r="CL249" s="263" t="s">
        <v>7275</v>
      </c>
      <c r="CM249" s="263" t="s">
        <v>7275</v>
      </c>
      <c r="CN249" s="263" t="s">
        <v>7275</v>
      </c>
      <c r="CO249" s="263" t="s">
        <v>7275</v>
      </c>
      <c r="CP249" s="263" t="s">
        <v>7275</v>
      </c>
      <c r="CQ249" s="263" t="str">
        <f>_xlfn.IFNA(VLOOKUP(C249,'INFORM Severity - hidden'!$C$5:$G$300,5,FALSE),"-")</f>
        <v>-</v>
      </c>
    </row>
    <row r="250" spans="1:95">
      <c r="C250" t="s">
        <v>7446</v>
      </c>
      <c r="D250" s="263" t="str">
        <f t="shared" si="3"/>
        <v>-</v>
      </c>
      <c r="E250" s="263" t="s">
        <v>7275</v>
      </c>
      <c r="F250" s="263" t="s">
        <v>7275</v>
      </c>
      <c r="G250" s="263" t="s">
        <v>7275</v>
      </c>
      <c r="H250" s="263" t="s">
        <v>7275</v>
      </c>
      <c r="I250" s="263" t="s">
        <v>7275</v>
      </c>
      <c r="J250" s="263" t="s">
        <v>7275</v>
      </c>
      <c r="K250" s="263" t="s">
        <v>7275</v>
      </c>
      <c r="L250" s="263" t="s">
        <v>7275</v>
      </c>
      <c r="M250" s="263" t="s">
        <v>7275</v>
      </c>
      <c r="N250" s="263" t="s">
        <v>7275</v>
      </c>
      <c r="O250" s="263" t="s">
        <v>7275</v>
      </c>
      <c r="P250" s="263" t="s">
        <v>7275</v>
      </c>
      <c r="Q250" s="263" t="s">
        <v>7275</v>
      </c>
      <c r="R250" s="263" t="s">
        <v>7275</v>
      </c>
      <c r="S250" s="263" t="s">
        <v>7275</v>
      </c>
      <c r="T250" s="263" t="s">
        <v>7275</v>
      </c>
      <c r="U250" s="263" t="s">
        <v>7275</v>
      </c>
      <c r="V250" s="263" t="s">
        <v>7275</v>
      </c>
      <c r="W250" s="263" t="s">
        <v>7275</v>
      </c>
      <c r="X250" s="263" t="s">
        <v>7275</v>
      </c>
      <c r="Y250" s="263" t="s">
        <v>7275</v>
      </c>
      <c r="Z250" s="263" t="s">
        <v>7275</v>
      </c>
      <c r="AA250" s="263" t="s">
        <v>7275</v>
      </c>
      <c r="AB250" s="263" t="s">
        <v>7275</v>
      </c>
      <c r="AC250" s="263" t="s">
        <v>7275</v>
      </c>
      <c r="AD250" s="263" t="s">
        <v>7275</v>
      </c>
      <c r="AE250" s="263" t="s">
        <v>7275</v>
      </c>
      <c r="AF250" s="263" t="s">
        <v>7275</v>
      </c>
      <c r="AG250" s="263" t="s">
        <v>7275</v>
      </c>
      <c r="AH250" s="263" t="s">
        <v>7275</v>
      </c>
      <c r="AI250" s="263" t="s">
        <v>7275</v>
      </c>
      <c r="AJ250" s="263" t="s">
        <v>7275</v>
      </c>
      <c r="AK250" s="263" t="s">
        <v>7275</v>
      </c>
      <c r="AL250" s="263" t="s">
        <v>7275</v>
      </c>
      <c r="AM250" s="263" t="s">
        <v>7275</v>
      </c>
      <c r="AN250" s="263" t="s">
        <v>7275</v>
      </c>
      <c r="AO250" s="263" t="s">
        <v>7275</v>
      </c>
      <c r="AP250" s="263" t="s">
        <v>7275</v>
      </c>
      <c r="AQ250" s="263" t="s">
        <v>7275</v>
      </c>
      <c r="AR250" s="263" t="s">
        <v>7275</v>
      </c>
      <c r="AS250" s="263" t="s">
        <v>7275</v>
      </c>
      <c r="AT250" s="263" t="s">
        <v>7275</v>
      </c>
      <c r="AU250" s="263" t="s">
        <v>7275</v>
      </c>
      <c r="AV250" s="263" t="s">
        <v>7275</v>
      </c>
      <c r="AW250" s="263" t="s">
        <v>7275</v>
      </c>
      <c r="AX250" s="263" t="s">
        <v>7275</v>
      </c>
      <c r="AY250" s="263" t="s">
        <v>7275</v>
      </c>
      <c r="AZ250" s="263" t="s">
        <v>7275</v>
      </c>
      <c r="BA250" s="263" t="s">
        <v>7275</v>
      </c>
      <c r="BB250" s="263" t="s">
        <v>7275</v>
      </c>
      <c r="BC250" s="263" t="s">
        <v>7275</v>
      </c>
      <c r="BD250" s="263" t="s">
        <v>7275</v>
      </c>
      <c r="BE250" s="263" t="s">
        <v>7275</v>
      </c>
      <c r="BF250" s="263" t="s">
        <v>7275</v>
      </c>
      <c r="BG250" s="263" t="s">
        <v>7275</v>
      </c>
      <c r="BH250" s="263" t="s">
        <v>7275</v>
      </c>
      <c r="BI250" s="263" t="s">
        <v>7275</v>
      </c>
      <c r="BJ250" s="263" t="s">
        <v>7275</v>
      </c>
      <c r="BK250" s="263" t="s">
        <v>7275</v>
      </c>
      <c r="BL250" s="263" t="s">
        <v>7275</v>
      </c>
      <c r="BM250" s="263" t="s">
        <v>7275</v>
      </c>
      <c r="BN250" s="263" t="s">
        <v>7275</v>
      </c>
      <c r="BO250" s="263" t="s">
        <v>7275</v>
      </c>
      <c r="BP250" s="263" t="s">
        <v>7275</v>
      </c>
      <c r="BQ250" s="263" t="s">
        <v>7275</v>
      </c>
      <c r="BR250" s="263" t="s">
        <v>7275</v>
      </c>
      <c r="BS250" s="263" t="s">
        <v>7275</v>
      </c>
      <c r="BT250" s="263" t="s">
        <v>7275</v>
      </c>
      <c r="BU250" s="263" t="s">
        <v>7275</v>
      </c>
      <c r="BV250" s="263">
        <v>5.0999999999999996</v>
      </c>
      <c r="BW250" s="263">
        <v>5.0999999999999996</v>
      </c>
      <c r="BX250" s="263">
        <v>5.0999999999999996</v>
      </c>
      <c r="BY250" s="263" t="s">
        <v>7275</v>
      </c>
      <c r="BZ250" s="263" t="s">
        <v>7275</v>
      </c>
      <c r="CA250" s="263" t="s">
        <v>7275</v>
      </c>
      <c r="CB250" s="263" t="s">
        <v>7275</v>
      </c>
      <c r="CC250" s="263" t="s">
        <v>7275</v>
      </c>
      <c r="CD250" s="263" t="s">
        <v>7275</v>
      </c>
      <c r="CE250" s="263" t="s">
        <v>7275</v>
      </c>
      <c r="CF250" s="263" t="s">
        <v>7275</v>
      </c>
      <c r="CG250" s="263" t="s">
        <v>7275</v>
      </c>
      <c r="CH250" s="263" t="s">
        <v>7275</v>
      </c>
      <c r="CI250" s="263" t="s">
        <v>7275</v>
      </c>
      <c r="CJ250" s="263" t="s">
        <v>7275</v>
      </c>
      <c r="CK250" s="263" t="s">
        <v>7275</v>
      </c>
      <c r="CL250" s="263" t="s">
        <v>7275</v>
      </c>
      <c r="CM250" s="263" t="s">
        <v>7275</v>
      </c>
      <c r="CN250" s="263" t="s">
        <v>7275</v>
      </c>
      <c r="CO250" s="263" t="s">
        <v>7275</v>
      </c>
      <c r="CP250" s="263" t="s">
        <v>7275</v>
      </c>
      <c r="CQ250" s="263" t="str">
        <f>_xlfn.IFNA(VLOOKUP(C250,'INFORM Severity - hidden'!$C$5:$G$300,5,FALSE),"-")</f>
        <v>-</v>
      </c>
    </row>
    <row r="251" spans="1:95">
      <c r="C251" t="s">
        <v>7447</v>
      </c>
      <c r="D251" s="263" t="str">
        <f t="shared" si="3"/>
        <v>-</v>
      </c>
      <c r="E251" s="263" t="s">
        <v>7275</v>
      </c>
      <c r="F251" s="263">
        <v>6.7</v>
      </c>
      <c r="G251" s="263">
        <v>6.7</v>
      </c>
      <c r="H251" s="263">
        <v>6.8</v>
      </c>
      <c r="I251" s="263">
        <v>6.8</v>
      </c>
      <c r="J251" s="263">
        <v>6.8</v>
      </c>
      <c r="K251" s="263">
        <v>6.8</v>
      </c>
      <c r="L251" s="263">
        <v>6.8</v>
      </c>
      <c r="M251" s="263">
        <v>6.8</v>
      </c>
      <c r="N251" s="263">
        <v>6.9</v>
      </c>
      <c r="O251" s="263">
        <v>6.9</v>
      </c>
      <c r="P251" s="263">
        <v>6.9</v>
      </c>
      <c r="Q251" s="263">
        <v>6.9</v>
      </c>
      <c r="R251" s="263">
        <v>6.9</v>
      </c>
      <c r="S251" s="263">
        <v>6.9</v>
      </c>
      <c r="T251" s="263">
        <v>6.9</v>
      </c>
      <c r="U251" s="263">
        <v>7</v>
      </c>
      <c r="V251" s="263">
        <v>7</v>
      </c>
      <c r="W251" s="263">
        <v>7</v>
      </c>
      <c r="X251" s="263">
        <v>7</v>
      </c>
      <c r="Y251" s="263">
        <v>7</v>
      </c>
      <c r="Z251" s="263">
        <v>7.1</v>
      </c>
      <c r="AA251" s="263">
        <v>7</v>
      </c>
      <c r="AB251" s="263">
        <v>7</v>
      </c>
      <c r="AC251" s="263">
        <v>7</v>
      </c>
      <c r="AD251" s="263">
        <v>6.9</v>
      </c>
      <c r="AE251" s="263">
        <v>6.9</v>
      </c>
      <c r="AF251" s="263">
        <v>6.9</v>
      </c>
      <c r="AG251" s="263">
        <v>7.9</v>
      </c>
      <c r="AH251" s="263">
        <v>8</v>
      </c>
      <c r="AI251" s="263">
        <v>8</v>
      </c>
      <c r="AJ251" s="263">
        <v>8</v>
      </c>
      <c r="AK251" s="263">
        <v>8.1</v>
      </c>
      <c r="AL251" s="263">
        <v>8</v>
      </c>
      <c r="AM251" s="263">
        <v>8</v>
      </c>
      <c r="AN251" s="263">
        <v>7.9</v>
      </c>
      <c r="AO251" s="263">
        <v>7.9</v>
      </c>
      <c r="AP251" s="263">
        <v>7.9</v>
      </c>
      <c r="AQ251" s="263">
        <v>7.9</v>
      </c>
      <c r="AR251" s="263">
        <v>7.9</v>
      </c>
      <c r="AS251" s="263">
        <v>8</v>
      </c>
      <c r="AT251" s="263">
        <v>8</v>
      </c>
      <c r="AU251" s="263">
        <v>7.8</v>
      </c>
      <c r="AV251" s="263">
        <v>7.7</v>
      </c>
      <c r="AW251" s="263">
        <v>7.8</v>
      </c>
      <c r="AX251" s="263">
        <v>7.9</v>
      </c>
      <c r="AY251" s="263">
        <v>7.9</v>
      </c>
      <c r="AZ251" s="263">
        <v>7.8</v>
      </c>
      <c r="BA251" s="263">
        <v>7.8</v>
      </c>
      <c r="BB251" s="263">
        <v>7.8</v>
      </c>
      <c r="BC251" s="263">
        <v>7.8</v>
      </c>
      <c r="BD251" s="263">
        <v>7.8</v>
      </c>
      <c r="BE251" s="263">
        <v>8</v>
      </c>
      <c r="BF251" s="263">
        <v>8</v>
      </c>
      <c r="BG251" s="263">
        <v>8</v>
      </c>
      <c r="BH251" s="263">
        <v>8</v>
      </c>
      <c r="BI251" s="263">
        <v>8</v>
      </c>
      <c r="BJ251" s="263">
        <v>8</v>
      </c>
      <c r="BK251" s="263">
        <v>8</v>
      </c>
      <c r="BL251" s="263">
        <v>8</v>
      </c>
      <c r="BM251" s="263">
        <v>8</v>
      </c>
      <c r="BN251" s="263">
        <v>8</v>
      </c>
      <c r="BO251" s="263">
        <v>8</v>
      </c>
      <c r="BP251" s="263">
        <v>8</v>
      </c>
      <c r="BQ251" s="263">
        <v>8</v>
      </c>
      <c r="BR251" s="263">
        <v>8.1</v>
      </c>
      <c r="BS251" s="263">
        <v>7.7</v>
      </c>
      <c r="BT251" s="263">
        <v>7.7</v>
      </c>
      <c r="BU251" s="263">
        <v>7.7</v>
      </c>
      <c r="BV251" s="263">
        <v>7.7</v>
      </c>
      <c r="BW251" s="263">
        <v>8</v>
      </c>
      <c r="BX251" s="263">
        <v>8.1</v>
      </c>
      <c r="BY251" s="263">
        <v>8.1</v>
      </c>
      <c r="BZ251" s="263">
        <v>8.1</v>
      </c>
      <c r="CA251" s="263">
        <v>8.1</v>
      </c>
      <c r="CB251" s="263">
        <v>8.1</v>
      </c>
      <c r="CC251" s="263">
        <v>8.1</v>
      </c>
      <c r="CD251" s="263" t="s">
        <v>7275</v>
      </c>
      <c r="CE251" s="263" t="s">
        <v>7275</v>
      </c>
      <c r="CF251" s="263" t="s">
        <v>7275</v>
      </c>
      <c r="CG251" s="263" t="s">
        <v>7275</v>
      </c>
      <c r="CH251" s="263" t="s">
        <v>7275</v>
      </c>
      <c r="CI251" s="263" t="s">
        <v>7275</v>
      </c>
      <c r="CJ251" s="263" t="s">
        <v>7275</v>
      </c>
      <c r="CK251" s="263" t="s">
        <v>7275</v>
      </c>
      <c r="CL251" s="263" t="s">
        <v>7275</v>
      </c>
      <c r="CM251" s="263" t="s">
        <v>7275</v>
      </c>
      <c r="CN251" s="263" t="s">
        <v>7275</v>
      </c>
      <c r="CO251" s="263" t="s">
        <v>7275</v>
      </c>
      <c r="CP251" s="263" t="s">
        <v>7275</v>
      </c>
      <c r="CQ251" s="263" t="str">
        <f>_xlfn.IFNA(VLOOKUP(C251,'INFORM Severity - hidden'!$C$5:$G$300,5,FALSE),"-")</f>
        <v>-</v>
      </c>
    </row>
    <row r="252" spans="1:95">
      <c r="C252" t="s">
        <v>7448</v>
      </c>
      <c r="D252" s="263" t="str">
        <f t="shared" si="3"/>
        <v>-</v>
      </c>
      <c r="E252" s="263" t="s">
        <v>7275</v>
      </c>
      <c r="F252" s="263">
        <v>6.1</v>
      </c>
      <c r="G252" s="263" t="s">
        <v>7275</v>
      </c>
      <c r="H252" s="263" t="s">
        <v>7275</v>
      </c>
      <c r="I252" s="263" t="s">
        <v>7275</v>
      </c>
      <c r="J252" s="263" t="s">
        <v>7275</v>
      </c>
      <c r="K252" s="263" t="s">
        <v>7275</v>
      </c>
      <c r="L252" s="263" t="s">
        <v>7275</v>
      </c>
      <c r="M252" s="263" t="s">
        <v>7275</v>
      </c>
      <c r="N252" s="263" t="s">
        <v>7275</v>
      </c>
      <c r="O252" s="263" t="s">
        <v>7275</v>
      </c>
      <c r="P252" s="263" t="s">
        <v>7275</v>
      </c>
      <c r="Q252" s="263" t="s">
        <v>7275</v>
      </c>
      <c r="R252" s="263" t="s">
        <v>7275</v>
      </c>
      <c r="S252" s="263" t="s">
        <v>7275</v>
      </c>
      <c r="T252" s="263" t="s">
        <v>7275</v>
      </c>
      <c r="U252" s="263" t="s">
        <v>7275</v>
      </c>
      <c r="V252" s="263" t="s">
        <v>7275</v>
      </c>
      <c r="W252" s="263" t="s">
        <v>7275</v>
      </c>
      <c r="X252" s="263" t="s">
        <v>7275</v>
      </c>
      <c r="Y252" s="263" t="s">
        <v>7275</v>
      </c>
      <c r="Z252" s="263" t="s">
        <v>7275</v>
      </c>
      <c r="AA252" s="263" t="s">
        <v>7275</v>
      </c>
      <c r="AB252" s="263" t="s">
        <v>7275</v>
      </c>
      <c r="AC252" s="263" t="s">
        <v>7275</v>
      </c>
      <c r="AD252" s="263" t="s">
        <v>7275</v>
      </c>
      <c r="AE252" s="263" t="s">
        <v>7275</v>
      </c>
      <c r="AF252" s="263" t="s">
        <v>7275</v>
      </c>
      <c r="AG252" s="263" t="s">
        <v>7275</v>
      </c>
      <c r="AH252" s="263" t="s">
        <v>7275</v>
      </c>
      <c r="AI252" s="263" t="s">
        <v>7275</v>
      </c>
      <c r="AJ252" s="263" t="s">
        <v>7275</v>
      </c>
      <c r="AK252" s="263" t="s">
        <v>7275</v>
      </c>
      <c r="AL252" s="263" t="s">
        <v>7275</v>
      </c>
      <c r="AM252" s="263" t="s">
        <v>7275</v>
      </c>
      <c r="AN252" s="263" t="s">
        <v>7275</v>
      </c>
      <c r="AO252" s="263" t="s">
        <v>7275</v>
      </c>
      <c r="AP252" s="263" t="s">
        <v>7275</v>
      </c>
      <c r="AQ252" s="263" t="s">
        <v>7275</v>
      </c>
      <c r="AR252" s="263" t="s">
        <v>7275</v>
      </c>
      <c r="AS252" s="263" t="s">
        <v>7275</v>
      </c>
      <c r="AT252" s="263" t="s">
        <v>7275</v>
      </c>
      <c r="AU252" s="263" t="s">
        <v>7275</v>
      </c>
      <c r="AV252" s="263" t="s">
        <v>7275</v>
      </c>
      <c r="AW252" s="263" t="s">
        <v>7275</v>
      </c>
      <c r="AX252" s="263" t="s">
        <v>7275</v>
      </c>
      <c r="AY252" s="263" t="s">
        <v>7275</v>
      </c>
      <c r="AZ252" s="263" t="s">
        <v>7275</v>
      </c>
      <c r="BA252" s="263" t="s">
        <v>7275</v>
      </c>
      <c r="BB252" s="263" t="s">
        <v>7275</v>
      </c>
      <c r="BC252" s="263" t="s">
        <v>7275</v>
      </c>
      <c r="BD252" s="263" t="s">
        <v>7275</v>
      </c>
      <c r="BE252" s="263" t="s">
        <v>7275</v>
      </c>
      <c r="BF252" s="263" t="s">
        <v>7275</v>
      </c>
      <c r="BG252" s="263" t="s">
        <v>7275</v>
      </c>
      <c r="BH252" s="263" t="s">
        <v>7275</v>
      </c>
      <c r="BI252" s="263" t="s">
        <v>7275</v>
      </c>
      <c r="BJ252" s="263" t="s">
        <v>7275</v>
      </c>
      <c r="BK252" s="263" t="s">
        <v>7275</v>
      </c>
      <c r="BL252" s="263" t="s">
        <v>7275</v>
      </c>
      <c r="BM252" s="263" t="s">
        <v>7275</v>
      </c>
      <c r="BN252" s="263" t="s">
        <v>7275</v>
      </c>
      <c r="BO252" s="263" t="s">
        <v>7275</v>
      </c>
      <c r="BP252" s="263" t="s">
        <v>7275</v>
      </c>
      <c r="BQ252" s="263" t="s">
        <v>7275</v>
      </c>
      <c r="BR252" s="263" t="s">
        <v>7275</v>
      </c>
      <c r="BS252" s="263" t="s">
        <v>7275</v>
      </c>
      <c r="BT252" s="263" t="s">
        <v>7275</v>
      </c>
      <c r="BU252" s="263" t="s">
        <v>7275</v>
      </c>
      <c r="BV252" s="263" t="s">
        <v>7275</v>
      </c>
      <c r="BW252" s="263" t="s">
        <v>7275</v>
      </c>
      <c r="BX252" s="263" t="s">
        <v>7275</v>
      </c>
      <c r="BY252" s="263" t="s">
        <v>7275</v>
      </c>
      <c r="BZ252" s="263" t="s">
        <v>7275</v>
      </c>
      <c r="CA252" s="263" t="s">
        <v>7275</v>
      </c>
      <c r="CB252" s="263" t="s">
        <v>7275</v>
      </c>
      <c r="CC252" s="263" t="s">
        <v>7275</v>
      </c>
      <c r="CD252" s="263" t="s">
        <v>7275</v>
      </c>
      <c r="CE252" s="263" t="s">
        <v>7275</v>
      </c>
      <c r="CF252" s="263" t="s">
        <v>7275</v>
      </c>
      <c r="CG252" s="263" t="s">
        <v>7275</v>
      </c>
      <c r="CH252" s="263" t="s">
        <v>7275</v>
      </c>
      <c r="CI252" s="263" t="s">
        <v>7275</v>
      </c>
      <c r="CJ252" s="263" t="s">
        <v>7275</v>
      </c>
      <c r="CK252" s="263" t="s">
        <v>7275</v>
      </c>
      <c r="CL252" s="263" t="s">
        <v>7275</v>
      </c>
      <c r="CM252" s="263" t="s">
        <v>7275</v>
      </c>
      <c r="CN252" s="263" t="s">
        <v>7275</v>
      </c>
      <c r="CO252" s="263" t="s">
        <v>7275</v>
      </c>
      <c r="CP252" s="263" t="s">
        <v>7275</v>
      </c>
      <c r="CQ252" s="263" t="str">
        <f>_xlfn.IFNA(VLOOKUP(C252,'INFORM Severity - hidden'!$C$5:$G$300,5,FALSE),"-")</f>
        <v>-</v>
      </c>
    </row>
    <row r="253" spans="1:95">
      <c r="C253" t="s">
        <v>7449</v>
      </c>
      <c r="D253" s="263" t="str">
        <f t="shared" si="3"/>
        <v>-</v>
      </c>
      <c r="E253" s="263" t="s">
        <v>7275</v>
      </c>
      <c r="F253" s="263">
        <v>6.7</v>
      </c>
      <c r="G253" s="263">
        <v>6.7</v>
      </c>
      <c r="H253" s="263" t="s">
        <v>7275</v>
      </c>
      <c r="I253" s="263" t="s">
        <v>7275</v>
      </c>
      <c r="J253" s="263" t="s">
        <v>7275</v>
      </c>
      <c r="K253" s="263" t="s">
        <v>7275</v>
      </c>
      <c r="L253" s="263" t="s">
        <v>7275</v>
      </c>
      <c r="M253" s="263" t="s">
        <v>7275</v>
      </c>
      <c r="N253" s="263" t="s">
        <v>7275</v>
      </c>
      <c r="O253" s="263" t="s">
        <v>7275</v>
      </c>
      <c r="P253" s="263" t="s">
        <v>7275</v>
      </c>
      <c r="Q253" s="263" t="s">
        <v>7275</v>
      </c>
      <c r="R253" s="263" t="s">
        <v>7275</v>
      </c>
      <c r="S253" s="263" t="s">
        <v>7275</v>
      </c>
      <c r="T253" s="263" t="s">
        <v>7275</v>
      </c>
      <c r="U253" s="263" t="s">
        <v>7275</v>
      </c>
      <c r="V253" s="263" t="s">
        <v>7275</v>
      </c>
      <c r="W253" s="263" t="s">
        <v>7275</v>
      </c>
      <c r="X253" s="263" t="s">
        <v>7275</v>
      </c>
      <c r="Y253" s="263" t="s">
        <v>7275</v>
      </c>
      <c r="Z253" s="263" t="s">
        <v>7275</v>
      </c>
      <c r="AA253" s="263" t="s">
        <v>7275</v>
      </c>
      <c r="AB253" s="263" t="s">
        <v>7275</v>
      </c>
      <c r="AC253" s="263" t="s">
        <v>7275</v>
      </c>
      <c r="AD253" s="263" t="s">
        <v>7275</v>
      </c>
      <c r="AE253" s="263" t="s">
        <v>7275</v>
      </c>
      <c r="AF253" s="263" t="s">
        <v>7275</v>
      </c>
      <c r="AG253" s="263" t="s">
        <v>7275</v>
      </c>
      <c r="AH253" s="263" t="s">
        <v>7275</v>
      </c>
      <c r="AI253" s="263" t="s">
        <v>7275</v>
      </c>
      <c r="AJ253" s="263" t="s">
        <v>7275</v>
      </c>
      <c r="AK253" s="263" t="s">
        <v>7275</v>
      </c>
      <c r="AL253" s="263" t="s">
        <v>7275</v>
      </c>
      <c r="AM253" s="263" t="s">
        <v>7275</v>
      </c>
      <c r="AN253" s="263" t="s">
        <v>7275</v>
      </c>
      <c r="AO253" s="263" t="s">
        <v>7275</v>
      </c>
      <c r="AP253" s="263" t="s">
        <v>7275</v>
      </c>
      <c r="AQ253" s="263" t="s">
        <v>7275</v>
      </c>
      <c r="AR253" s="263" t="s">
        <v>7275</v>
      </c>
      <c r="AS253" s="263" t="s">
        <v>7275</v>
      </c>
      <c r="AT253" s="263" t="s">
        <v>7275</v>
      </c>
      <c r="AU253" s="263" t="s">
        <v>7275</v>
      </c>
      <c r="AV253" s="263" t="s">
        <v>7275</v>
      </c>
      <c r="AW253" s="263" t="s">
        <v>7275</v>
      </c>
      <c r="AX253" s="263" t="s">
        <v>7275</v>
      </c>
      <c r="AY253" s="263" t="s">
        <v>7275</v>
      </c>
      <c r="AZ253" s="263" t="s">
        <v>7275</v>
      </c>
      <c r="BA253" s="263" t="s">
        <v>7275</v>
      </c>
      <c r="BB253" s="263" t="s">
        <v>7275</v>
      </c>
      <c r="BC253" s="263" t="s">
        <v>7275</v>
      </c>
      <c r="BD253" s="263" t="s">
        <v>7275</v>
      </c>
      <c r="BE253" s="263" t="s">
        <v>7275</v>
      </c>
      <c r="BF253" s="263" t="s">
        <v>7275</v>
      </c>
      <c r="BG253" s="263" t="s">
        <v>7275</v>
      </c>
      <c r="BH253" s="263" t="s">
        <v>7275</v>
      </c>
      <c r="BI253" s="263" t="s">
        <v>7275</v>
      </c>
      <c r="BJ253" s="263" t="s">
        <v>7275</v>
      </c>
      <c r="BK253" s="263" t="s">
        <v>7275</v>
      </c>
      <c r="BL253" s="263" t="s">
        <v>7275</v>
      </c>
      <c r="BM253" s="263" t="s">
        <v>7275</v>
      </c>
      <c r="BN253" s="263" t="s">
        <v>7275</v>
      </c>
      <c r="BO253" s="263" t="s">
        <v>7275</v>
      </c>
      <c r="BP253" s="263" t="s">
        <v>7275</v>
      </c>
      <c r="BQ253" s="263" t="s">
        <v>7275</v>
      </c>
      <c r="BR253" s="263" t="s">
        <v>7275</v>
      </c>
      <c r="BS253" s="263" t="s">
        <v>7275</v>
      </c>
      <c r="BT253" s="263" t="s">
        <v>7275</v>
      </c>
      <c r="BU253" s="263" t="s">
        <v>7275</v>
      </c>
      <c r="BV253" s="263" t="s">
        <v>7275</v>
      </c>
      <c r="BW253" s="263" t="s">
        <v>7275</v>
      </c>
      <c r="BX253" s="263" t="s">
        <v>7275</v>
      </c>
      <c r="BY253" s="263" t="s">
        <v>7275</v>
      </c>
      <c r="BZ253" s="263" t="s">
        <v>7275</v>
      </c>
      <c r="CA253" s="263" t="s">
        <v>7275</v>
      </c>
      <c r="CB253" s="263" t="s">
        <v>7275</v>
      </c>
      <c r="CC253" s="263" t="s">
        <v>7275</v>
      </c>
      <c r="CD253" s="263" t="s">
        <v>7275</v>
      </c>
      <c r="CE253" s="263" t="s">
        <v>7275</v>
      </c>
      <c r="CF253" s="263" t="s">
        <v>7275</v>
      </c>
      <c r="CG253" s="263" t="s">
        <v>7275</v>
      </c>
      <c r="CH253" s="263" t="s">
        <v>7275</v>
      </c>
      <c r="CI253" s="263" t="s">
        <v>7275</v>
      </c>
      <c r="CJ253" s="263" t="s">
        <v>7275</v>
      </c>
      <c r="CK253" s="263" t="s">
        <v>7275</v>
      </c>
      <c r="CL253" s="263" t="s">
        <v>7275</v>
      </c>
      <c r="CM253" s="263" t="s">
        <v>7275</v>
      </c>
      <c r="CN253" s="263" t="s">
        <v>7275</v>
      </c>
      <c r="CO253" s="263" t="s">
        <v>7275</v>
      </c>
      <c r="CP253" s="263" t="s">
        <v>7275</v>
      </c>
      <c r="CQ253" s="263" t="str">
        <f>_xlfn.IFNA(VLOOKUP(C253,'INFORM Severity - hidden'!$C$5:$G$300,5,FALSE),"-")</f>
        <v>-</v>
      </c>
    </row>
    <row r="254" spans="1:95">
      <c r="C254" t="s">
        <v>7450</v>
      </c>
      <c r="D254" s="263" t="str">
        <f t="shared" si="3"/>
        <v>-</v>
      </c>
      <c r="E254" s="263" t="s">
        <v>7275</v>
      </c>
      <c r="F254" s="263" t="s">
        <v>7275</v>
      </c>
      <c r="G254" s="263" t="s">
        <v>7275</v>
      </c>
      <c r="H254" s="263" t="s">
        <v>7275</v>
      </c>
      <c r="I254" s="263" t="s">
        <v>7275</v>
      </c>
      <c r="J254" s="263" t="s">
        <v>7275</v>
      </c>
      <c r="K254" s="263" t="s">
        <v>7275</v>
      </c>
      <c r="L254" s="263" t="s">
        <v>7275</v>
      </c>
      <c r="M254" s="263" t="s">
        <v>7275</v>
      </c>
      <c r="N254" s="263" t="s">
        <v>7275</v>
      </c>
      <c r="O254" s="263" t="s">
        <v>7275</v>
      </c>
      <c r="P254" s="263" t="s">
        <v>7275</v>
      </c>
      <c r="Q254" s="263" t="s">
        <v>7275</v>
      </c>
      <c r="R254" s="263" t="s">
        <v>7275</v>
      </c>
      <c r="S254" s="263" t="s">
        <v>7275</v>
      </c>
      <c r="T254" s="263" t="s">
        <v>7275</v>
      </c>
      <c r="U254" s="263" t="s">
        <v>7275</v>
      </c>
      <c r="V254" s="263" t="s">
        <v>7275</v>
      </c>
      <c r="W254" s="263" t="s">
        <v>7275</v>
      </c>
      <c r="X254" s="263" t="s">
        <v>7275</v>
      </c>
      <c r="Y254" s="263" t="s">
        <v>7275</v>
      </c>
      <c r="Z254" s="263" t="s">
        <v>7275</v>
      </c>
      <c r="AA254" s="263" t="s">
        <v>7275</v>
      </c>
      <c r="AB254" s="263" t="s">
        <v>7275</v>
      </c>
      <c r="AC254" s="263" t="s">
        <v>7275</v>
      </c>
      <c r="AD254" s="263" t="s">
        <v>7275</v>
      </c>
      <c r="AE254" s="263" t="s">
        <v>7275</v>
      </c>
      <c r="AF254" s="263" t="s">
        <v>7275</v>
      </c>
      <c r="AG254" s="263" t="s">
        <v>7275</v>
      </c>
      <c r="AH254" s="263" t="s">
        <v>7275</v>
      </c>
      <c r="AI254" s="263" t="s">
        <v>7275</v>
      </c>
      <c r="AJ254" s="263" t="s">
        <v>7275</v>
      </c>
      <c r="AK254" s="263" t="s">
        <v>7275</v>
      </c>
      <c r="AL254" s="263" t="s">
        <v>7275</v>
      </c>
      <c r="AM254" s="263" t="s">
        <v>7275</v>
      </c>
      <c r="AN254" s="263" t="s">
        <v>7275</v>
      </c>
      <c r="AO254" s="263" t="s">
        <v>7275</v>
      </c>
      <c r="AP254" s="263" t="s">
        <v>7275</v>
      </c>
      <c r="AQ254" s="263" t="s">
        <v>7275</v>
      </c>
      <c r="AR254" s="263" t="s">
        <v>7275</v>
      </c>
      <c r="AS254" s="263" t="s">
        <v>7275</v>
      </c>
      <c r="AT254" s="263" t="s">
        <v>7275</v>
      </c>
      <c r="AU254" s="263" t="s">
        <v>7275</v>
      </c>
      <c r="AV254" s="263" t="s">
        <v>7275</v>
      </c>
      <c r="AW254" s="263" t="s">
        <v>7275</v>
      </c>
      <c r="AX254" s="263" t="s">
        <v>7275</v>
      </c>
      <c r="AY254" s="263" t="s">
        <v>7275</v>
      </c>
      <c r="AZ254" s="263" t="s">
        <v>7275</v>
      </c>
      <c r="BA254" s="263" t="s">
        <v>7275</v>
      </c>
      <c r="BB254" s="263" t="s">
        <v>7275</v>
      </c>
      <c r="BC254" s="263" t="s">
        <v>7275</v>
      </c>
      <c r="BD254" s="263" t="s">
        <v>7275</v>
      </c>
      <c r="BE254" s="263" t="s">
        <v>7275</v>
      </c>
      <c r="BF254" s="263" t="s">
        <v>7275</v>
      </c>
      <c r="BG254" s="263" t="s">
        <v>7275</v>
      </c>
      <c r="BH254" s="263" t="s">
        <v>7275</v>
      </c>
      <c r="BI254" s="263" t="s">
        <v>7275</v>
      </c>
      <c r="BJ254" s="263" t="s">
        <v>7275</v>
      </c>
      <c r="BK254" s="263" t="s">
        <v>7275</v>
      </c>
      <c r="BL254" s="263" t="s">
        <v>7275</v>
      </c>
      <c r="BM254" s="263" t="s">
        <v>7275</v>
      </c>
      <c r="BN254" s="263" t="s">
        <v>7275</v>
      </c>
      <c r="BO254" s="263" t="s">
        <v>7275</v>
      </c>
      <c r="BP254" s="263" t="s">
        <v>7275</v>
      </c>
      <c r="BQ254" s="263" t="s">
        <v>7275</v>
      </c>
      <c r="BR254" s="263" t="s">
        <v>7275</v>
      </c>
      <c r="BS254" s="263" t="s">
        <v>7275</v>
      </c>
      <c r="BT254" s="263" t="s">
        <v>7275</v>
      </c>
      <c r="BU254" s="263" t="s">
        <v>7275</v>
      </c>
      <c r="BV254" s="263" t="s">
        <v>7275</v>
      </c>
      <c r="BW254" s="263" t="s">
        <v>7275</v>
      </c>
      <c r="BX254" s="263" t="s">
        <v>7275</v>
      </c>
      <c r="BY254" s="263" t="s">
        <v>7275</v>
      </c>
      <c r="BZ254" s="263" t="s">
        <v>7275</v>
      </c>
      <c r="CA254" s="263" t="s">
        <v>7275</v>
      </c>
      <c r="CB254" s="263" t="s">
        <v>7275</v>
      </c>
      <c r="CC254" s="263" t="s">
        <v>7275</v>
      </c>
      <c r="CD254" s="263" t="s">
        <v>7275</v>
      </c>
      <c r="CE254" s="263" t="s">
        <v>7275</v>
      </c>
      <c r="CF254" s="263" t="s">
        <v>7275</v>
      </c>
      <c r="CG254" s="263" t="s">
        <v>7275</v>
      </c>
      <c r="CH254" s="263" t="s">
        <v>7275</v>
      </c>
      <c r="CI254" s="263" t="s">
        <v>7275</v>
      </c>
      <c r="CJ254" s="263" t="s">
        <v>7275</v>
      </c>
      <c r="CK254" s="263" t="s">
        <v>7275</v>
      </c>
      <c r="CL254" s="263" t="s">
        <v>7275</v>
      </c>
      <c r="CM254" s="263" t="s">
        <v>7275</v>
      </c>
      <c r="CN254" s="263" t="s">
        <v>7275</v>
      </c>
      <c r="CO254" s="263" t="s">
        <v>7275</v>
      </c>
      <c r="CP254" s="263" t="s">
        <v>7275</v>
      </c>
      <c r="CQ254" s="263" t="str">
        <f>_xlfn.IFNA(VLOOKUP(C254,'INFORM Severity - hidden'!$C$5:$G$300,5,FALSE),"-")</f>
        <v>-</v>
      </c>
    </row>
    <row r="255" spans="1:95">
      <c r="C255" t="s">
        <v>7451</v>
      </c>
      <c r="D255" s="263" t="str">
        <f t="shared" si="3"/>
        <v>-</v>
      </c>
      <c r="E255" s="263" t="s">
        <v>7275</v>
      </c>
      <c r="F255" s="263" t="s">
        <v>7275</v>
      </c>
      <c r="G255" s="263" t="s">
        <v>7275</v>
      </c>
      <c r="H255" s="263" t="s">
        <v>7275</v>
      </c>
      <c r="I255" s="263" t="s">
        <v>7275</v>
      </c>
      <c r="J255" s="263" t="s">
        <v>7275</v>
      </c>
      <c r="K255" s="263" t="s">
        <v>7275</v>
      </c>
      <c r="L255" s="263" t="s">
        <v>7275</v>
      </c>
      <c r="M255" s="263" t="s">
        <v>7275</v>
      </c>
      <c r="N255" s="263" t="s">
        <v>7275</v>
      </c>
      <c r="O255" s="263" t="s">
        <v>7275</v>
      </c>
      <c r="P255" s="263" t="s">
        <v>7275</v>
      </c>
      <c r="Q255" s="263" t="s">
        <v>7275</v>
      </c>
      <c r="R255" s="263" t="s">
        <v>7275</v>
      </c>
      <c r="S255" s="263" t="s">
        <v>7275</v>
      </c>
      <c r="T255" s="263" t="s">
        <v>7275</v>
      </c>
      <c r="U255" s="263" t="s">
        <v>7275</v>
      </c>
      <c r="V255" s="263" t="s">
        <v>7275</v>
      </c>
      <c r="W255" s="263" t="s">
        <v>7275</v>
      </c>
      <c r="X255" s="263" t="s">
        <v>7275</v>
      </c>
      <c r="Y255" s="263" t="s">
        <v>7275</v>
      </c>
      <c r="Z255" s="263" t="s">
        <v>7275</v>
      </c>
      <c r="AA255" s="263" t="s">
        <v>7275</v>
      </c>
      <c r="AB255" s="263" t="s">
        <v>7275</v>
      </c>
      <c r="AC255" s="263" t="s">
        <v>7275</v>
      </c>
      <c r="AD255" s="263" t="s">
        <v>7275</v>
      </c>
      <c r="AE255" s="263" t="s">
        <v>7275</v>
      </c>
      <c r="AF255" s="263" t="s">
        <v>7275</v>
      </c>
      <c r="AG255" s="263" t="s">
        <v>7275</v>
      </c>
      <c r="AH255" s="263" t="s">
        <v>7275</v>
      </c>
      <c r="AI255" s="263" t="s">
        <v>7275</v>
      </c>
      <c r="AJ255" s="263" t="s">
        <v>7275</v>
      </c>
      <c r="AK255" s="263" t="s">
        <v>7275</v>
      </c>
      <c r="AL255" s="263" t="s">
        <v>7275</v>
      </c>
      <c r="AM255" s="263" t="s">
        <v>7275</v>
      </c>
      <c r="AN255" s="263" t="s">
        <v>7275</v>
      </c>
      <c r="AO255" s="263" t="s">
        <v>7275</v>
      </c>
      <c r="AP255" s="263" t="s">
        <v>7275</v>
      </c>
      <c r="AQ255" s="263" t="s">
        <v>7275</v>
      </c>
      <c r="AR255" s="263" t="s">
        <v>7275</v>
      </c>
      <c r="AS255" s="263" t="s">
        <v>7275</v>
      </c>
      <c r="AT255" s="263" t="s">
        <v>7275</v>
      </c>
      <c r="AU255" s="263">
        <v>4</v>
      </c>
      <c r="AV255" s="263">
        <v>7</v>
      </c>
      <c r="AW255" s="263">
        <v>7.1</v>
      </c>
      <c r="AX255" s="263">
        <v>7.5</v>
      </c>
      <c r="AY255" s="263">
        <v>7.5</v>
      </c>
      <c r="AZ255" s="263">
        <v>7.3</v>
      </c>
      <c r="BA255" s="263">
        <v>7.3</v>
      </c>
      <c r="BB255" s="263">
        <v>7.2</v>
      </c>
      <c r="BC255" s="263">
        <v>7.2</v>
      </c>
      <c r="BD255" s="263">
        <v>7.2</v>
      </c>
      <c r="BE255" s="263">
        <v>7.3</v>
      </c>
      <c r="BF255" s="263">
        <v>7.3</v>
      </c>
      <c r="BG255" s="263">
        <v>7.3</v>
      </c>
      <c r="BH255" s="263">
        <v>7.3</v>
      </c>
      <c r="BI255" s="263">
        <v>7.3</v>
      </c>
      <c r="BJ255" s="263">
        <v>7.3</v>
      </c>
      <c r="BK255" s="263">
        <v>7.3</v>
      </c>
      <c r="BL255" s="263">
        <v>7.3</v>
      </c>
      <c r="BM255" s="263">
        <v>7.4</v>
      </c>
      <c r="BN255" s="263">
        <v>7.4</v>
      </c>
      <c r="BO255" s="263">
        <v>7.4</v>
      </c>
      <c r="BP255" s="263">
        <v>7.4</v>
      </c>
      <c r="BQ255" s="263">
        <v>7.4</v>
      </c>
      <c r="BR255" s="263">
        <v>7.2</v>
      </c>
      <c r="BS255" s="263">
        <v>7.3</v>
      </c>
      <c r="BT255" s="263">
        <v>7.3</v>
      </c>
      <c r="BU255" s="263">
        <v>7.3</v>
      </c>
      <c r="BV255" s="263">
        <v>7.3</v>
      </c>
      <c r="BW255" s="263" t="s">
        <v>7275</v>
      </c>
      <c r="BX255" s="263" t="s">
        <v>7275</v>
      </c>
      <c r="BY255" s="263" t="s">
        <v>7275</v>
      </c>
      <c r="BZ255" s="263" t="s">
        <v>7275</v>
      </c>
      <c r="CA255" s="263" t="s">
        <v>7275</v>
      </c>
      <c r="CB255" s="263" t="s">
        <v>7275</v>
      </c>
      <c r="CC255" s="263" t="s">
        <v>7275</v>
      </c>
      <c r="CD255" s="263" t="s">
        <v>7275</v>
      </c>
      <c r="CE255" s="263" t="s">
        <v>7275</v>
      </c>
      <c r="CF255" s="263" t="s">
        <v>7275</v>
      </c>
      <c r="CG255" s="263" t="s">
        <v>7275</v>
      </c>
      <c r="CH255" s="263" t="s">
        <v>7275</v>
      </c>
      <c r="CI255" s="263" t="s">
        <v>7275</v>
      </c>
      <c r="CJ255" s="263" t="s">
        <v>7275</v>
      </c>
      <c r="CK255" s="263" t="s">
        <v>7275</v>
      </c>
      <c r="CL255" s="263" t="s">
        <v>7275</v>
      </c>
      <c r="CM255" s="263" t="s">
        <v>7275</v>
      </c>
      <c r="CN255" s="263" t="s">
        <v>7275</v>
      </c>
      <c r="CO255" s="263" t="s">
        <v>7275</v>
      </c>
      <c r="CP255" s="263" t="s">
        <v>7275</v>
      </c>
      <c r="CQ255" s="263" t="str">
        <f>_xlfn.IFNA(VLOOKUP(C255,'INFORM Severity - hidden'!$C$5:$G$300,5,FALSE),"-")</f>
        <v>-</v>
      </c>
    </row>
    <row r="256" spans="1:95">
      <c r="A256" t="s">
        <v>1364</v>
      </c>
      <c r="B256" t="s">
        <v>1362</v>
      </c>
      <c r="C256" t="s">
        <v>1363</v>
      </c>
      <c r="D256" s="263" t="str">
        <f t="shared" si="3"/>
        <v>Decreasing</v>
      </c>
      <c r="E256" s="263" t="s">
        <v>7275</v>
      </c>
      <c r="F256" s="263" t="s">
        <v>7275</v>
      </c>
      <c r="G256" s="263" t="s">
        <v>7275</v>
      </c>
      <c r="H256" s="263" t="s">
        <v>7275</v>
      </c>
      <c r="I256" s="263" t="s">
        <v>7275</v>
      </c>
      <c r="J256" s="263" t="s">
        <v>7275</v>
      </c>
      <c r="K256" s="263" t="s">
        <v>7275</v>
      </c>
      <c r="L256" s="263" t="s">
        <v>7275</v>
      </c>
      <c r="M256" s="263" t="s">
        <v>7275</v>
      </c>
      <c r="N256" s="263" t="s">
        <v>7275</v>
      </c>
      <c r="O256" s="263" t="s">
        <v>7275</v>
      </c>
      <c r="P256" s="263" t="s">
        <v>7275</v>
      </c>
      <c r="Q256" s="263" t="s">
        <v>7275</v>
      </c>
      <c r="R256" s="263" t="s">
        <v>7275</v>
      </c>
      <c r="S256" s="263" t="s">
        <v>7275</v>
      </c>
      <c r="T256" s="263" t="s">
        <v>7275</v>
      </c>
      <c r="U256" s="263" t="s">
        <v>7275</v>
      </c>
      <c r="V256" s="263" t="s">
        <v>7275</v>
      </c>
      <c r="W256" s="263" t="s">
        <v>7275</v>
      </c>
      <c r="X256" s="263" t="s">
        <v>7275</v>
      </c>
      <c r="Y256" s="263" t="s">
        <v>7275</v>
      </c>
      <c r="Z256" s="263" t="s">
        <v>7275</v>
      </c>
      <c r="AA256" s="263" t="s">
        <v>7275</v>
      </c>
      <c r="AB256" s="263" t="s">
        <v>7275</v>
      </c>
      <c r="AC256" s="263" t="s">
        <v>7275</v>
      </c>
      <c r="AD256" s="263" t="s">
        <v>7275</v>
      </c>
      <c r="AE256" s="263" t="s">
        <v>7275</v>
      </c>
      <c r="AF256" s="263" t="s">
        <v>7275</v>
      </c>
      <c r="AG256" s="263" t="s">
        <v>7275</v>
      </c>
      <c r="AH256" s="263" t="s">
        <v>7275</v>
      </c>
      <c r="AI256" s="263" t="s">
        <v>7275</v>
      </c>
      <c r="AJ256" s="263" t="s">
        <v>7275</v>
      </c>
      <c r="AK256" s="263" t="s">
        <v>7275</v>
      </c>
      <c r="AL256" s="263" t="s">
        <v>7275</v>
      </c>
      <c r="AM256" s="263" t="s">
        <v>7275</v>
      </c>
      <c r="AN256" s="263" t="s">
        <v>7275</v>
      </c>
      <c r="AO256" s="263" t="s">
        <v>7275</v>
      </c>
      <c r="AP256" s="263" t="s">
        <v>7275</v>
      </c>
      <c r="AQ256" s="263" t="s">
        <v>7275</v>
      </c>
      <c r="AR256" s="263" t="s">
        <v>7275</v>
      </c>
      <c r="AS256" s="263" t="s">
        <v>7275</v>
      </c>
      <c r="AT256" s="263" t="s">
        <v>7275</v>
      </c>
      <c r="AU256" s="263" t="s">
        <v>7275</v>
      </c>
      <c r="AV256" s="263" t="s">
        <v>7275</v>
      </c>
      <c r="AW256" s="263" t="s">
        <v>7275</v>
      </c>
      <c r="AX256" s="263" t="s">
        <v>7275</v>
      </c>
      <c r="AY256" s="263" t="s">
        <v>7275</v>
      </c>
      <c r="AZ256" s="263" t="s">
        <v>7275</v>
      </c>
      <c r="BA256" s="263" t="s">
        <v>7275</v>
      </c>
      <c r="BB256" s="263" t="s">
        <v>7275</v>
      </c>
      <c r="BC256" s="263" t="s">
        <v>7275</v>
      </c>
      <c r="BD256" s="263" t="s">
        <v>7275</v>
      </c>
      <c r="BE256" s="263" t="s">
        <v>7275</v>
      </c>
      <c r="BF256" s="263" t="s">
        <v>7275</v>
      </c>
      <c r="BG256" s="263" t="s">
        <v>7275</v>
      </c>
      <c r="BH256" s="263" t="s">
        <v>7275</v>
      </c>
      <c r="BI256" s="263" t="s">
        <v>7275</v>
      </c>
      <c r="BJ256" s="263" t="s">
        <v>7275</v>
      </c>
      <c r="BK256" s="263" t="s">
        <v>7275</v>
      </c>
      <c r="BL256" s="263" t="s">
        <v>7275</v>
      </c>
      <c r="BM256" s="263" t="s">
        <v>7275</v>
      </c>
      <c r="BN256" s="263" t="s">
        <v>7275</v>
      </c>
      <c r="BO256" s="263" t="s">
        <v>7275</v>
      </c>
      <c r="BP256" s="263" t="s">
        <v>7275</v>
      </c>
      <c r="BQ256" s="263" t="s">
        <v>7275</v>
      </c>
      <c r="BR256" s="263" t="s">
        <v>7275</v>
      </c>
      <c r="BS256" s="263" t="s">
        <v>7275</v>
      </c>
      <c r="BT256" s="263" t="s">
        <v>7275</v>
      </c>
      <c r="BU256" s="263" t="s">
        <v>7275</v>
      </c>
      <c r="BV256" s="263" t="s">
        <v>7275</v>
      </c>
      <c r="BW256" s="263" t="s">
        <v>7275</v>
      </c>
      <c r="BX256" s="263" t="s">
        <v>7275</v>
      </c>
      <c r="BY256" s="263" t="s">
        <v>7275</v>
      </c>
      <c r="BZ256" s="263" t="s">
        <v>7275</v>
      </c>
      <c r="CA256" s="263" t="s">
        <v>7275</v>
      </c>
      <c r="CB256" s="263" t="s">
        <v>7275</v>
      </c>
      <c r="CC256" s="263" t="s">
        <v>7275</v>
      </c>
      <c r="CD256" s="263">
        <v>7.4</v>
      </c>
      <c r="CE256" s="263">
        <v>7.8</v>
      </c>
      <c r="CF256" s="263">
        <v>7.8</v>
      </c>
      <c r="CG256" s="263">
        <v>7.9</v>
      </c>
      <c r="CH256" s="263">
        <v>8</v>
      </c>
      <c r="CI256" s="263">
        <v>8</v>
      </c>
      <c r="CJ256" s="263">
        <v>8</v>
      </c>
      <c r="CK256" s="263">
        <v>8</v>
      </c>
      <c r="CL256" s="263">
        <v>8</v>
      </c>
      <c r="CM256" s="263">
        <v>8.4</v>
      </c>
      <c r="CN256" s="263">
        <v>8.1</v>
      </c>
      <c r="CO256" s="263">
        <v>8.1</v>
      </c>
      <c r="CP256" s="263">
        <v>7.9</v>
      </c>
      <c r="CQ256" s="263">
        <f>_xlfn.IFNA(VLOOKUP(C256,'INFORM Severity - hidden'!$C$5:$G$300,5,FALSE),"-")</f>
        <v>7.9</v>
      </c>
    </row>
    <row r="257" spans="1:95">
      <c r="A257" t="s">
        <v>1364</v>
      </c>
      <c r="B257" t="s">
        <v>1374</v>
      </c>
      <c r="C257" t="s">
        <v>1375</v>
      </c>
      <c r="D257" s="263" t="str">
        <f t="shared" si="3"/>
        <v>Decreasing</v>
      </c>
      <c r="E257" s="263" t="s">
        <v>7275</v>
      </c>
      <c r="F257" s="263" t="s">
        <v>7275</v>
      </c>
      <c r="G257" s="263" t="s">
        <v>7275</v>
      </c>
      <c r="H257" s="263" t="s">
        <v>7275</v>
      </c>
      <c r="I257" s="263" t="s">
        <v>7275</v>
      </c>
      <c r="J257" s="263" t="s">
        <v>7275</v>
      </c>
      <c r="K257" s="263" t="s">
        <v>7275</v>
      </c>
      <c r="L257" s="263" t="s">
        <v>7275</v>
      </c>
      <c r="M257" s="263" t="s">
        <v>7275</v>
      </c>
      <c r="N257" s="263" t="s">
        <v>7275</v>
      </c>
      <c r="O257" s="263" t="s">
        <v>7275</v>
      </c>
      <c r="P257" s="263" t="s">
        <v>7275</v>
      </c>
      <c r="Q257" s="263" t="s">
        <v>7275</v>
      </c>
      <c r="R257" s="263" t="s">
        <v>7275</v>
      </c>
      <c r="S257" s="263" t="s">
        <v>7275</v>
      </c>
      <c r="T257" s="263" t="s">
        <v>7275</v>
      </c>
      <c r="U257" s="263" t="s">
        <v>7275</v>
      </c>
      <c r="V257" s="263" t="s">
        <v>7275</v>
      </c>
      <c r="W257" s="263" t="s">
        <v>7275</v>
      </c>
      <c r="X257" s="263" t="s">
        <v>7275</v>
      </c>
      <c r="Y257" s="263" t="s">
        <v>7275</v>
      </c>
      <c r="Z257" s="263" t="s">
        <v>7275</v>
      </c>
      <c r="AA257" s="263" t="s">
        <v>7275</v>
      </c>
      <c r="AB257" s="263" t="s">
        <v>7275</v>
      </c>
      <c r="AC257" s="263" t="s">
        <v>7275</v>
      </c>
      <c r="AD257" s="263" t="s">
        <v>7275</v>
      </c>
      <c r="AE257" s="263" t="s">
        <v>7275</v>
      </c>
      <c r="AF257" s="263" t="s">
        <v>7275</v>
      </c>
      <c r="AG257" s="263" t="s">
        <v>7275</v>
      </c>
      <c r="AH257" s="263" t="s">
        <v>7275</v>
      </c>
      <c r="AI257" s="263" t="s">
        <v>7275</v>
      </c>
      <c r="AJ257" s="263" t="s">
        <v>7275</v>
      </c>
      <c r="AK257" s="263" t="s">
        <v>7275</v>
      </c>
      <c r="AL257" s="263" t="s">
        <v>7275</v>
      </c>
      <c r="AM257" s="263" t="s">
        <v>7275</v>
      </c>
      <c r="AN257" s="263" t="s">
        <v>7275</v>
      </c>
      <c r="AO257" s="263" t="s">
        <v>7275</v>
      </c>
      <c r="AP257" s="263" t="s">
        <v>7275</v>
      </c>
      <c r="AQ257" s="263" t="s">
        <v>7275</v>
      </c>
      <c r="AR257" s="263" t="s">
        <v>7275</v>
      </c>
      <c r="AS257" s="263" t="s">
        <v>7275</v>
      </c>
      <c r="AT257" s="263" t="s">
        <v>7275</v>
      </c>
      <c r="AU257" s="263" t="s">
        <v>7275</v>
      </c>
      <c r="AV257" s="263" t="s">
        <v>7275</v>
      </c>
      <c r="AW257" s="263" t="s">
        <v>7275</v>
      </c>
      <c r="AX257" s="263" t="s">
        <v>7275</v>
      </c>
      <c r="AY257" s="263" t="s">
        <v>7275</v>
      </c>
      <c r="AZ257" s="263" t="s">
        <v>7275</v>
      </c>
      <c r="BA257" s="263" t="s">
        <v>7275</v>
      </c>
      <c r="BB257" s="263" t="s">
        <v>7275</v>
      </c>
      <c r="BC257" s="263" t="s">
        <v>7275</v>
      </c>
      <c r="BD257" s="263" t="s">
        <v>7275</v>
      </c>
      <c r="BE257" s="263" t="s">
        <v>7275</v>
      </c>
      <c r="BF257" s="263" t="s">
        <v>7275</v>
      </c>
      <c r="BG257" s="263" t="s">
        <v>7275</v>
      </c>
      <c r="BH257" s="263" t="s">
        <v>7275</v>
      </c>
      <c r="BI257" s="263" t="s">
        <v>7275</v>
      </c>
      <c r="BJ257" s="263" t="s">
        <v>7275</v>
      </c>
      <c r="BK257" s="263" t="s">
        <v>7275</v>
      </c>
      <c r="BL257" s="263" t="s">
        <v>7275</v>
      </c>
      <c r="BM257" s="263" t="s">
        <v>7275</v>
      </c>
      <c r="BN257" s="263" t="s">
        <v>7275</v>
      </c>
      <c r="BO257" s="263" t="s">
        <v>7275</v>
      </c>
      <c r="BP257" s="263" t="s">
        <v>7275</v>
      </c>
      <c r="BQ257" s="263" t="s">
        <v>7275</v>
      </c>
      <c r="BR257" s="263" t="s">
        <v>7275</v>
      </c>
      <c r="BS257" s="263" t="s">
        <v>7275</v>
      </c>
      <c r="BT257" s="263" t="s">
        <v>7275</v>
      </c>
      <c r="BU257" s="263" t="s">
        <v>7275</v>
      </c>
      <c r="BV257" s="263" t="s">
        <v>7275</v>
      </c>
      <c r="BW257" s="263" t="s">
        <v>7275</v>
      </c>
      <c r="BX257" s="263" t="s">
        <v>7275</v>
      </c>
      <c r="BY257" s="263" t="s">
        <v>7275</v>
      </c>
      <c r="BZ257" s="263" t="s">
        <v>7275</v>
      </c>
      <c r="CA257" s="263" t="s">
        <v>7275</v>
      </c>
      <c r="CB257" s="263" t="s">
        <v>7275</v>
      </c>
      <c r="CC257" s="263" t="s">
        <v>7275</v>
      </c>
      <c r="CD257" s="263">
        <v>6.8</v>
      </c>
      <c r="CE257" s="263">
        <v>7.3</v>
      </c>
      <c r="CF257" s="263">
        <v>7.3</v>
      </c>
      <c r="CG257" s="263">
        <v>7.3</v>
      </c>
      <c r="CH257" s="263">
        <v>7.5</v>
      </c>
      <c r="CI257" s="263">
        <v>7.5</v>
      </c>
      <c r="CJ257" s="263">
        <v>7.5</v>
      </c>
      <c r="CK257" s="263">
        <v>7.4</v>
      </c>
      <c r="CL257" s="263">
        <v>7.4</v>
      </c>
      <c r="CM257" s="263">
        <v>7.3</v>
      </c>
      <c r="CN257" s="263">
        <v>6.4</v>
      </c>
      <c r="CO257" s="263">
        <v>6.4</v>
      </c>
      <c r="CP257" s="263">
        <v>6.4</v>
      </c>
      <c r="CQ257" s="263">
        <f>_xlfn.IFNA(VLOOKUP(C257,'INFORM Severity - hidden'!$C$5:$G$300,5,FALSE),"-")</f>
        <v>6.5</v>
      </c>
    </row>
    <row r="258" spans="1:95">
      <c r="A258" t="s">
        <v>1364</v>
      </c>
      <c r="B258" t="s">
        <v>1385</v>
      </c>
      <c r="C258" t="s">
        <v>1386</v>
      </c>
      <c r="D258" s="263" t="str">
        <f t="shared" si="3"/>
        <v>Stable</v>
      </c>
      <c r="E258" s="263" t="s">
        <v>7275</v>
      </c>
      <c r="F258" s="263" t="s">
        <v>7275</v>
      </c>
      <c r="G258" s="263" t="s">
        <v>7275</v>
      </c>
      <c r="H258" s="263" t="s">
        <v>7275</v>
      </c>
      <c r="I258" s="263" t="s">
        <v>7275</v>
      </c>
      <c r="J258" s="263" t="s">
        <v>7275</v>
      </c>
      <c r="K258" s="263" t="s">
        <v>7275</v>
      </c>
      <c r="L258" s="263" t="s">
        <v>7275</v>
      </c>
      <c r="M258" s="263" t="s">
        <v>7275</v>
      </c>
      <c r="N258" s="263" t="s">
        <v>7275</v>
      </c>
      <c r="O258" s="263" t="s">
        <v>7275</v>
      </c>
      <c r="P258" s="263" t="s">
        <v>7275</v>
      </c>
      <c r="Q258" s="263" t="s">
        <v>7275</v>
      </c>
      <c r="R258" s="263" t="s">
        <v>7275</v>
      </c>
      <c r="S258" s="263" t="s">
        <v>7275</v>
      </c>
      <c r="T258" s="263" t="s">
        <v>7275</v>
      </c>
      <c r="U258" s="263" t="s">
        <v>7275</v>
      </c>
      <c r="V258" s="263" t="s">
        <v>7275</v>
      </c>
      <c r="W258" s="263" t="s">
        <v>7275</v>
      </c>
      <c r="X258" s="263" t="s">
        <v>7275</v>
      </c>
      <c r="Y258" s="263" t="s">
        <v>7275</v>
      </c>
      <c r="Z258" s="263" t="s">
        <v>7275</v>
      </c>
      <c r="AA258" s="263" t="s">
        <v>7275</v>
      </c>
      <c r="AB258" s="263" t="s">
        <v>7275</v>
      </c>
      <c r="AC258" s="263" t="s">
        <v>7275</v>
      </c>
      <c r="AD258" s="263" t="s">
        <v>7275</v>
      </c>
      <c r="AE258" s="263" t="s">
        <v>7275</v>
      </c>
      <c r="AF258" s="263" t="s">
        <v>7275</v>
      </c>
      <c r="AG258" s="263" t="s">
        <v>7275</v>
      </c>
      <c r="AH258" s="263" t="s">
        <v>7275</v>
      </c>
      <c r="AI258" s="263" t="s">
        <v>7275</v>
      </c>
      <c r="AJ258" s="263" t="s">
        <v>7275</v>
      </c>
      <c r="AK258" s="263" t="s">
        <v>7275</v>
      </c>
      <c r="AL258" s="263" t="s">
        <v>7275</v>
      </c>
      <c r="AM258" s="263" t="s">
        <v>7275</v>
      </c>
      <c r="AN258" s="263" t="s">
        <v>7275</v>
      </c>
      <c r="AO258" s="263" t="s">
        <v>7275</v>
      </c>
      <c r="AP258" s="263" t="s">
        <v>7275</v>
      </c>
      <c r="AQ258" s="263" t="s">
        <v>7275</v>
      </c>
      <c r="AR258" s="263" t="s">
        <v>7275</v>
      </c>
      <c r="AS258" s="263" t="s">
        <v>7275</v>
      </c>
      <c r="AT258" s="263" t="s">
        <v>7275</v>
      </c>
      <c r="AU258" s="263" t="s">
        <v>7275</v>
      </c>
      <c r="AV258" s="263" t="s">
        <v>7275</v>
      </c>
      <c r="AW258" s="263" t="s">
        <v>7275</v>
      </c>
      <c r="AX258" s="263" t="s">
        <v>7275</v>
      </c>
      <c r="AY258" s="263" t="s">
        <v>7275</v>
      </c>
      <c r="AZ258" s="263" t="s">
        <v>7275</v>
      </c>
      <c r="BA258" s="263" t="s">
        <v>7275</v>
      </c>
      <c r="BB258" s="263" t="s">
        <v>7275</v>
      </c>
      <c r="BC258" s="263" t="s">
        <v>7275</v>
      </c>
      <c r="BD258" s="263" t="s">
        <v>7275</v>
      </c>
      <c r="BE258" s="263" t="s">
        <v>7275</v>
      </c>
      <c r="BF258" s="263" t="s">
        <v>7275</v>
      </c>
      <c r="BG258" s="263" t="s">
        <v>7275</v>
      </c>
      <c r="BH258" s="263" t="s">
        <v>7275</v>
      </c>
      <c r="BI258" s="263" t="s">
        <v>7275</v>
      </c>
      <c r="BJ258" s="263" t="s">
        <v>7275</v>
      </c>
      <c r="BK258" s="263" t="s">
        <v>7275</v>
      </c>
      <c r="BL258" s="263" t="s">
        <v>7275</v>
      </c>
      <c r="BM258" s="263" t="s">
        <v>7275</v>
      </c>
      <c r="BN258" s="263" t="s">
        <v>7275</v>
      </c>
      <c r="BO258" s="263" t="s">
        <v>7275</v>
      </c>
      <c r="BP258" s="263" t="s">
        <v>7275</v>
      </c>
      <c r="BQ258" s="263" t="s">
        <v>7275</v>
      </c>
      <c r="BR258" s="263" t="s">
        <v>7275</v>
      </c>
      <c r="BS258" s="263" t="s">
        <v>7275</v>
      </c>
      <c r="BT258" s="263" t="s">
        <v>7275</v>
      </c>
      <c r="BU258" s="263" t="s">
        <v>7275</v>
      </c>
      <c r="BV258" s="263" t="s">
        <v>7275</v>
      </c>
      <c r="BW258" s="263" t="s">
        <v>7275</v>
      </c>
      <c r="BX258" s="263" t="s">
        <v>7275</v>
      </c>
      <c r="BY258" s="263" t="s">
        <v>7275</v>
      </c>
      <c r="BZ258" s="263" t="s">
        <v>7275</v>
      </c>
      <c r="CA258" s="263" t="s">
        <v>7275</v>
      </c>
      <c r="CB258" s="263" t="s">
        <v>7275</v>
      </c>
      <c r="CC258" s="263" t="s">
        <v>7275</v>
      </c>
      <c r="CD258" s="263">
        <v>7.4</v>
      </c>
      <c r="CE258" s="263">
        <v>7.8</v>
      </c>
      <c r="CF258" s="263">
        <v>7.8</v>
      </c>
      <c r="CG258" s="263">
        <v>7.9</v>
      </c>
      <c r="CH258" s="263">
        <v>8</v>
      </c>
      <c r="CI258" s="263">
        <v>8</v>
      </c>
      <c r="CJ258" s="263">
        <v>8</v>
      </c>
      <c r="CK258" s="263">
        <v>8</v>
      </c>
      <c r="CL258" s="263">
        <v>8</v>
      </c>
      <c r="CM258" s="263">
        <v>8.1</v>
      </c>
      <c r="CN258" s="263">
        <v>8.1</v>
      </c>
      <c r="CO258" s="263">
        <v>8.1</v>
      </c>
      <c r="CP258" s="263">
        <v>8.1999999999999993</v>
      </c>
      <c r="CQ258" s="263">
        <f>_xlfn.IFNA(VLOOKUP(C258,'INFORM Severity - hidden'!$C$5:$G$300,5,FALSE),"-")</f>
        <v>8.1</v>
      </c>
    </row>
    <row r="259" spans="1:95">
      <c r="C259" t="s">
        <v>7452</v>
      </c>
      <c r="D259" s="263" t="str">
        <f t="shared" ref="D259:D322" si="4">IF(CQ259="-","-",IFERROR(IF(ROUND(AVERAGE(CO259:CQ259),1)=ROUND(AVERAGE(CL259:CN259),1),"Stable",IF(ROUND(AVERAGE(CO259:CQ259),1)&lt;ROUND(AVERAGE(CL259:CN259),1),"Decreasing",IF(ROUND(AVERAGE(CO259:CQ259),1)&gt;ROUND(AVERAGE(CL259:CN259),1),"Increasing"))),"-"))</f>
        <v>-</v>
      </c>
      <c r="E259" s="263" t="s">
        <v>7275</v>
      </c>
      <c r="F259" s="263" t="s">
        <v>7275</v>
      </c>
      <c r="G259" s="263" t="s">
        <v>7275</v>
      </c>
      <c r="H259" s="263" t="s">
        <v>7275</v>
      </c>
      <c r="I259" s="263" t="s">
        <v>7275</v>
      </c>
      <c r="J259" s="263" t="s">
        <v>7275</v>
      </c>
      <c r="K259" s="263" t="s">
        <v>7275</v>
      </c>
      <c r="L259" s="263" t="s">
        <v>7275</v>
      </c>
      <c r="M259" s="263" t="s">
        <v>7275</v>
      </c>
      <c r="N259" s="263" t="s">
        <v>7275</v>
      </c>
      <c r="O259" s="263" t="s">
        <v>7275</v>
      </c>
      <c r="P259" s="263" t="s">
        <v>7275</v>
      </c>
      <c r="Q259" s="263" t="s">
        <v>7275</v>
      </c>
      <c r="R259" s="263" t="s">
        <v>7275</v>
      </c>
      <c r="S259" s="263" t="s">
        <v>7275</v>
      </c>
      <c r="T259" s="263" t="s">
        <v>7275</v>
      </c>
      <c r="U259" s="263" t="s">
        <v>7275</v>
      </c>
      <c r="V259" s="263" t="s">
        <v>7275</v>
      </c>
      <c r="W259" s="263" t="s">
        <v>7275</v>
      </c>
      <c r="X259" s="263" t="s">
        <v>7275</v>
      </c>
      <c r="Y259" s="263" t="s">
        <v>7275</v>
      </c>
      <c r="Z259" s="263" t="s">
        <v>7275</v>
      </c>
      <c r="AA259" s="263" t="s">
        <v>7275</v>
      </c>
      <c r="AB259" s="263" t="s">
        <v>7275</v>
      </c>
      <c r="AC259" s="263" t="s">
        <v>7275</v>
      </c>
      <c r="AD259" s="263" t="s">
        <v>7275</v>
      </c>
      <c r="AE259" s="263" t="s">
        <v>7275</v>
      </c>
      <c r="AF259" s="263" t="s">
        <v>7275</v>
      </c>
      <c r="AG259" s="263" t="s">
        <v>7275</v>
      </c>
      <c r="AH259" s="263" t="s">
        <v>7275</v>
      </c>
      <c r="AI259" s="263" t="s">
        <v>7275</v>
      </c>
      <c r="AJ259" s="263" t="s">
        <v>7275</v>
      </c>
      <c r="AK259" s="263" t="s">
        <v>7275</v>
      </c>
      <c r="AL259" s="263" t="s">
        <v>7275</v>
      </c>
      <c r="AM259" s="263" t="s">
        <v>7275</v>
      </c>
      <c r="AN259" s="263" t="s">
        <v>7275</v>
      </c>
      <c r="AO259" s="263" t="s">
        <v>7275</v>
      </c>
      <c r="AP259" s="263" t="s">
        <v>7275</v>
      </c>
      <c r="AQ259" s="263" t="s">
        <v>7275</v>
      </c>
      <c r="AR259" s="263" t="s">
        <v>7275</v>
      </c>
      <c r="AS259" s="263" t="s">
        <v>7275</v>
      </c>
      <c r="AT259" s="263" t="s">
        <v>7275</v>
      </c>
      <c r="AU259" s="263" t="s">
        <v>7275</v>
      </c>
      <c r="AV259" s="263" t="s">
        <v>7275</v>
      </c>
      <c r="AW259" s="263" t="s">
        <v>7275</v>
      </c>
      <c r="AX259" s="263" t="s">
        <v>7275</v>
      </c>
      <c r="AY259" s="263" t="s">
        <v>7275</v>
      </c>
      <c r="AZ259" s="263" t="s">
        <v>7275</v>
      </c>
      <c r="BA259" s="263" t="s">
        <v>7275</v>
      </c>
      <c r="BB259" s="263" t="s">
        <v>7275</v>
      </c>
      <c r="BC259" s="263" t="s">
        <v>7275</v>
      </c>
      <c r="BD259" s="263" t="s">
        <v>7275</v>
      </c>
      <c r="BE259" s="263" t="s">
        <v>7275</v>
      </c>
      <c r="BF259" s="263" t="s">
        <v>7275</v>
      </c>
      <c r="BG259" s="263" t="s">
        <v>7275</v>
      </c>
      <c r="BH259" s="263" t="s">
        <v>7275</v>
      </c>
      <c r="BI259" s="263" t="s">
        <v>7275</v>
      </c>
      <c r="BJ259" s="263" t="s">
        <v>7275</v>
      </c>
      <c r="BK259" s="263" t="s">
        <v>7275</v>
      </c>
      <c r="BL259" s="263" t="s">
        <v>7275</v>
      </c>
      <c r="BM259" s="263" t="s">
        <v>7275</v>
      </c>
      <c r="BN259" s="263" t="s">
        <v>7275</v>
      </c>
      <c r="BO259" s="263" t="s">
        <v>7275</v>
      </c>
      <c r="BP259" s="263" t="s">
        <v>7275</v>
      </c>
      <c r="BQ259" s="263" t="s">
        <v>7275</v>
      </c>
      <c r="BR259" s="263" t="s">
        <v>7275</v>
      </c>
      <c r="BS259" s="263" t="s">
        <v>7275</v>
      </c>
      <c r="BT259" s="263" t="s">
        <v>7275</v>
      </c>
      <c r="BU259" s="263" t="s">
        <v>7275</v>
      </c>
      <c r="BV259" s="263" t="s">
        <v>7275</v>
      </c>
      <c r="BW259" s="263" t="s">
        <v>7275</v>
      </c>
      <c r="BX259" s="263" t="s">
        <v>7275</v>
      </c>
      <c r="BY259" s="263" t="s">
        <v>7275</v>
      </c>
      <c r="BZ259" s="263" t="s">
        <v>7275</v>
      </c>
      <c r="CA259" s="263" t="s">
        <v>7275</v>
      </c>
      <c r="CB259" s="263" t="s">
        <v>7275</v>
      </c>
      <c r="CC259" s="263" t="s">
        <v>7275</v>
      </c>
      <c r="CD259" s="263" t="s">
        <v>7275</v>
      </c>
      <c r="CE259" s="263" t="s">
        <v>7275</v>
      </c>
      <c r="CF259" s="263" t="s">
        <v>7275</v>
      </c>
      <c r="CG259" s="263">
        <v>6.7</v>
      </c>
      <c r="CH259" s="263">
        <v>6.8</v>
      </c>
      <c r="CI259" s="263">
        <v>6.9</v>
      </c>
      <c r="CJ259" s="263">
        <v>6.8</v>
      </c>
      <c r="CK259" s="263">
        <v>6.8</v>
      </c>
      <c r="CL259" s="263">
        <v>6.8</v>
      </c>
      <c r="CM259" s="263" t="s">
        <v>7275</v>
      </c>
      <c r="CN259" s="263" t="s">
        <v>7275</v>
      </c>
      <c r="CO259" s="263" t="s">
        <v>7275</v>
      </c>
      <c r="CP259" s="263" t="s">
        <v>7275</v>
      </c>
      <c r="CQ259" s="263" t="str">
        <f>_xlfn.IFNA(VLOOKUP(C259,'INFORM Severity - hidden'!$C$5:$G$300,5,FALSE),"-")</f>
        <v>-</v>
      </c>
    </row>
    <row r="260" spans="1:95">
      <c r="A260" t="s">
        <v>879</v>
      </c>
      <c r="B260" t="s">
        <v>877</v>
      </c>
      <c r="C260" t="s">
        <v>878</v>
      </c>
      <c r="D260" s="263" t="str">
        <f t="shared" si="4"/>
        <v>Decreasing</v>
      </c>
      <c r="E260" s="263" t="s">
        <v>7275</v>
      </c>
      <c r="F260" s="263">
        <v>2.5</v>
      </c>
      <c r="G260" s="263" t="s">
        <v>7275</v>
      </c>
      <c r="H260" s="263" t="s">
        <v>7275</v>
      </c>
      <c r="I260" s="263" t="s">
        <v>7275</v>
      </c>
      <c r="J260" s="263" t="s">
        <v>7275</v>
      </c>
      <c r="K260" s="263" t="s">
        <v>7275</v>
      </c>
      <c r="L260" s="263" t="s">
        <v>7275</v>
      </c>
      <c r="M260" s="263" t="s">
        <v>7275</v>
      </c>
      <c r="N260" s="263" t="s">
        <v>7275</v>
      </c>
      <c r="O260" s="263" t="s">
        <v>7275</v>
      </c>
      <c r="P260" s="263" t="s">
        <v>7275</v>
      </c>
      <c r="Q260" s="263" t="s">
        <v>7275</v>
      </c>
      <c r="R260" s="263" t="s">
        <v>7275</v>
      </c>
      <c r="S260" s="263" t="s">
        <v>7275</v>
      </c>
      <c r="T260" s="263" t="s">
        <v>7275</v>
      </c>
      <c r="U260" s="263" t="s">
        <v>7275</v>
      </c>
      <c r="V260" s="263" t="s">
        <v>7275</v>
      </c>
      <c r="W260" s="263" t="s">
        <v>7275</v>
      </c>
      <c r="X260" s="263" t="s">
        <v>7275</v>
      </c>
      <c r="Y260" s="263" t="s">
        <v>7275</v>
      </c>
      <c r="Z260" s="263" t="s">
        <v>7275</v>
      </c>
      <c r="AA260" s="263" t="s">
        <v>7275</v>
      </c>
      <c r="AB260" s="263" t="s">
        <v>7275</v>
      </c>
      <c r="AC260" s="263" t="s">
        <v>7275</v>
      </c>
      <c r="AD260" s="263" t="s">
        <v>7275</v>
      </c>
      <c r="AE260" s="263" t="s">
        <v>7275</v>
      </c>
      <c r="AF260" s="263" t="s">
        <v>7275</v>
      </c>
      <c r="AG260" s="263" t="s">
        <v>7275</v>
      </c>
      <c r="AH260" s="263" t="s">
        <v>7275</v>
      </c>
      <c r="AI260" s="263" t="s">
        <v>7275</v>
      </c>
      <c r="AJ260" s="263" t="s">
        <v>7275</v>
      </c>
      <c r="AK260" s="263" t="s">
        <v>7275</v>
      </c>
      <c r="AL260" s="263" t="s">
        <v>7275</v>
      </c>
      <c r="AM260" s="263" t="s">
        <v>7275</v>
      </c>
      <c r="AN260" s="263" t="s">
        <v>7275</v>
      </c>
      <c r="AO260" s="263" t="s">
        <v>7275</v>
      </c>
      <c r="AP260" s="263">
        <v>4.3</v>
      </c>
      <c r="AQ260" s="263">
        <v>4.3</v>
      </c>
      <c r="AR260" s="263">
        <v>4.3</v>
      </c>
      <c r="AS260" s="263">
        <v>4.3</v>
      </c>
      <c r="AT260" s="263">
        <v>4.5999999999999996</v>
      </c>
      <c r="AU260" s="263">
        <v>4.5999999999999996</v>
      </c>
      <c r="AV260" s="263">
        <v>4.5999999999999996</v>
      </c>
      <c r="AW260" s="263">
        <v>4.5999999999999996</v>
      </c>
      <c r="AX260" s="263">
        <v>4.8</v>
      </c>
      <c r="AY260" s="263">
        <v>4.8</v>
      </c>
      <c r="AZ260" s="263">
        <v>4.9000000000000004</v>
      </c>
      <c r="BA260" s="263">
        <v>4.7</v>
      </c>
      <c r="BB260" s="263">
        <v>4.7</v>
      </c>
      <c r="BC260" s="263">
        <v>4.7</v>
      </c>
      <c r="BD260" s="263">
        <v>4.7</v>
      </c>
      <c r="BE260" s="263">
        <v>4.7</v>
      </c>
      <c r="BF260" s="263">
        <v>4.7</v>
      </c>
      <c r="BG260" s="263">
        <v>4.7</v>
      </c>
      <c r="BH260" s="263">
        <v>4.7</v>
      </c>
      <c r="BI260" s="263">
        <v>4.0999999999999996</v>
      </c>
      <c r="BJ260" s="263">
        <v>4.0999999999999996</v>
      </c>
      <c r="BK260" s="263">
        <v>4.3</v>
      </c>
      <c r="BL260" s="263">
        <v>4.3</v>
      </c>
      <c r="BM260" s="263">
        <v>4.3</v>
      </c>
      <c r="BN260" s="263">
        <v>4.5999999999999996</v>
      </c>
      <c r="BO260" s="263">
        <v>4.5999999999999996</v>
      </c>
      <c r="BP260" s="263">
        <v>4.5999999999999996</v>
      </c>
      <c r="BQ260" s="263">
        <v>4.3</v>
      </c>
      <c r="BR260" s="263">
        <v>4.2</v>
      </c>
      <c r="BS260" s="263">
        <v>4.3</v>
      </c>
      <c r="BT260" s="263">
        <v>4.5</v>
      </c>
      <c r="BU260" s="263">
        <v>4.5</v>
      </c>
      <c r="BV260" s="263">
        <v>4</v>
      </c>
      <c r="BW260" s="263">
        <v>3.9</v>
      </c>
      <c r="BX260" s="263">
        <v>3.9</v>
      </c>
      <c r="BY260" s="263">
        <v>4.2</v>
      </c>
      <c r="BZ260" s="263">
        <v>5.6</v>
      </c>
      <c r="CA260" s="263">
        <v>5.7</v>
      </c>
      <c r="CB260" s="263">
        <v>5.7</v>
      </c>
      <c r="CC260" s="263">
        <v>5.7</v>
      </c>
      <c r="CD260" s="263">
        <v>5.7</v>
      </c>
      <c r="CE260" s="263">
        <v>5.2</v>
      </c>
      <c r="CF260" s="263">
        <v>5.4</v>
      </c>
      <c r="CG260" s="263">
        <v>5.3</v>
      </c>
      <c r="CH260" s="263">
        <v>5.3</v>
      </c>
      <c r="CI260" s="263">
        <v>5.3</v>
      </c>
      <c r="CJ260" s="263">
        <v>3.8</v>
      </c>
      <c r="CK260" s="263">
        <v>3.8</v>
      </c>
      <c r="CL260" s="263">
        <v>3.8</v>
      </c>
      <c r="CM260" s="263">
        <v>4</v>
      </c>
      <c r="CN260" s="263">
        <v>3.9</v>
      </c>
      <c r="CO260" s="263">
        <v>3.9</v>
      </c>
      <c r="CP260" s="263">
        <v>3.8</v>
      </c>
      <c r="CQ260" s="263">
        <f>_xlfn.IFNA(VLOOKUP(C260,'INFORM Severity - hidden'!$C$5:$G$300,5,FALSE),"-")</f>
        <v>3.8</v>
      </c>
    </row>
    <row r="261" spans="1:95">
      <c r="A261" t="s">
        <v>891</v>
      </c>
      <c r="B261" t="s">
        <v>889</v>
      </c>
      <c r="C261" t="s">
        <v>890</v>
      </c>
      <c r="D261" s="263" t="str">
        <f t="shared" si="4"/>
        <v>Stable</v>
      </c>
      <c r="E261" s="263" t="s">
        <v>7275</v>
      </c>
      <c r="F261" s="263">
        <v>3.4</v>
      </c>
      <c r="G261" s="263">
        <v>3.4</v>
      </c>
      <c r="H261" s="263">
        <v>5.5</v>
      </c>
      <c r="I261" s="263">
        <v>5.5</v>
      </c>
      <c r="J261" s="263">
        <v>5.5</v>
      </c>
      <c r="K261" s="263">
        <v>5.5</v>
      </c>
      <c r="L261" s="263">
        <v>5.5</v>
      </c>
      <c r="M261" s="263">
        <v>5.5</v>
      </c>
      <c r="N261" s="263">
        <v>5.5</v>
      </c>
      <c r="O261" s="263">
        <v>5.0999999999999996</v>
      </c>
      <c r="P261" s="263">
        <v>5.0999999999999996</v>
      </c>
      <c r="Q261" s="263">
        <v>5.0999999999999996</v>
      </c>
      <c r="R261" s="263">
        <v>5.2</v>
      </c>
      <c r="S261" s="263">
        <v>5.2</v>
      </c>
      <c r="T261" s="263">
        <v>5.2</v>
      </c>
      <c r="U261" s="263">
        <v>5.2</v>
      </c>
      <c r="V261" s="263">
        <v>5.2</v>
      </c>
      <c r="W261" s="263">
        <v>5.2</v>
      </c>
      <c r="X261" s="263">
        <v>5.2</v>
      </c>
      <c r="Y261" s="263">
        <v>5.2</v>
      </c>
      <c r="Z261" s="263">
        <v>5.2</v>
      </c>
      <c r="AA261" s="263">
        <v>5.3</v>
      </c>
      <c r="AB261" s="263">
        <v>5.3</v>
      </c>
      <c r="AC261" s="263">
        <v>5.5</v>
      </c>
      <c r="AD261" s="263">
        <v>5.5</v>
      </c>
      <c r="AE261" s="263">
        <v>5.5</v>
      </c>
      <c r="AF261" s="263">
        <v>5.5</v>
      </c>
      <c r="AG261" s="263">
        <v>5.5</v>
      </c>
      <c r="AH261" s="263">
        <v>5.5</v>
      </c>
      <c r="AI261" s="263">
        <v>5.5</v>
      </c>
      <c r="AJ261" s="263">
        <v>5.5</v>
      </c>
      <c r="AK261" s="263">
        <v>5.5</v>
      </c>
      <c r="AL261" s="263">
        <v>5.5</v>
      </c>
      <c r="AM261" s="263">
        <v>5.7</v>
      </c>
      <c r="AN261" s="263">
        <v>5.7</v>
      </c>
      <c r="AO261" s="263">
        <v>5.7</v>
      </c>
      <c r="AP261" s="263">
        <v>6</v>
      </c>
      <c r="AQ261" s="263">
        <v>6</v>
      </c>
      <c r="AR261" s="263">
        <v>6</v>
      </c>
      <c r="AS261" s="263">
        <v>5.8</v>
      </c>
      <c r="AT261" s="263">
        <v>5.8</v>
      </c>
      <c r="AU261" s="263">
        <v>6.2</v>
      </c>
      <c r="AV261" s="263">
        <v>6.2</v>
      </c>
      <c r="AW261" s="263">
        <v>6.2</v>
      </c>
      <c r="AX261" s="263">
        <v>6.4</v>
      </c>
      <c r="AY261" s="263">
        <v>6.5</v>
      </c>
      <c r="AZ261" s="263">
        <v>6.4</v>
      </c>
      <c r="BA261" s="263">
        <v>6.4</v>
      </c>
      <c r="BB261" s="263">
        <v>6.4</v>
      </c>
      <c r="BC261" s="263">
        <v>6.4</v>
      </c>
      <c r="BD261" s="263">
        <v>6.4</v>
      </c>
      <c r="BE261" s="263">
        <v>6.5</v>
      </c>
      <c r="BF261" s="263">
        <v>6.5</v>
      </c>
      <c r="BG261" s="263">
        <v>6.4</v>
      </c>
      <c r="BH261" s="263">
        <v>6.4</v>
      </c>
      <c r="BI261" s="263">
        <v>5.9</v>
      </c>
      <c r="BJ261" s="263">
        <v>6</v>
      </c>
      <c r="BK261" s="263">
        <v>6.1</v>
      </c>
      <c r="BL261" s="263">
        <v>6.1</v>
      </c>
      <c r="BM261" s="263">
        <v>6.1</v>
      </c>
      <c r="BN261" s="263">
        <v>6.1</v>
      </c>
      <c r="BO261" s="263">
        <v>6.1</v>
      </c>
      <c r="BP261" s="263">
        <v>6.6</v>
      </c>
      <c r="BQ261" s="263">
        <v>6.6</v>
      </c>
      <c r="BR261" s="263">
        <v>6.4</v>
      </c>
      <c r="BS261" s="263">
        <v>6.3</v>
      </c>
      <c r="BT261" s="263">
        <v>5.9</v>
      </c>
      <c r="BU261" s="263">
        <v>5.9</v>
      </c>
      <c r="BV261" s="263">
        <v>5.9</v>
      </c>
      <c r="BW261" s="263">
        <v>5.7</v>
      </c>
      <c r="BX261" s="263">
        <v>5.7</v>
      </c>
      <c r="BY261" s="263">
        <v>5.7</v>
      </c>
      <c r="BZ261" s="263">
        <v>6.9</v>
      </c>
      <c r="CA261" s="263">
        <v>6.5</v>
      </c>
      <c r="CB261" s="263">
        <v>6.5</v>
      </c>
      <c r="CC261" s="263">
        <v>6.5</v>
      </c>
      <c r="CD261" s="263">
        <v>6.5</v>
      </c>
      <c r="CE261" s="263">
        <v>6.5</v>
      </c>
      <c r="CF261" s="263">
        <v>6.5</v>
      </c>
      <c r="CG261" s="263">
        <v>6.1</v>
      </c>
      <c r="CH261" s="263">
        <v>6.1</v>
      </c>
      <c r="CI261" s="263">
        <v>6.1</v>
      </c>
      <c r="CJ261" s="263">
        <v>6</v>
      </c>
      <c r="CK261" s="263">
        <v>6</v>
      </c>
      <c r="CL261" s="263">
        <v>6</v>
      </c>
      <c r="CM261" s="263">
        <v>6</v>
      </c>
      <c r="CN261" s="263">
        <v>6</v>
      </c>
      <c r="CO261" s="263">
        <v>6</v>
      </c>
      <c r="CP261" s="263">
        <v>6</v>
      </c>
      <c r="CQ261" s="263">
        <f>_xlfn.IFNA(VLOOKUP(C261,'INFORM Severity - hidden'!$C$5:$G$300,5,FALSE),"-")</f>
        <v>6</v>
      </c>
    </row>
    <row r="262" spans="1:95">
      <c r="A262" t="s">
        <v>1217</v>
      </c>
      <c r="B262" t="s">
        <v>1414</v>
      </c>
      <c r="C262" t="s">
        <v>1415</v>
      </c>
      <c r="D262" s="263" t="str">
        <f t="shared" si="4"/>
        <v>Increasing</v>
      </c>
      <c r="E262" s="263" t="s">
        <v>7275</v>
      </c>
      <c r="F262" s="263" t="s">
        <v>7275</v>
      </c>
      <c r="G262" s="263" t="s">
        <v>7275</v>
      </c>
      <c r="H262" s="263" t="s">
        <v>7275</v>
      </c>
      <c r="I262" s="263" t="s">
        <v>7275</v>
      </c>
      <c r="J262" s="263" t="s">
        <v>7275</v>
      </c>
      <c r="K262" s="263" t="s">
        <v>7275</v>
      </c>
      <c r="L262" s="263" t="s">
        <v>7275</v>
      </c>
      <c r="M262" s="263" t="s">
        <v>7275</v>
      </c>
      <c r="N262" s="263" t="s">
        <v>7275</v>
      </c>
      <c r="O262" s="263" t="s">
        <v>7275</v>
      </c>
      <c r="P262" s="263">
        <v>5.7</v>
      </c>
      <c r="Q262" s="263">
        <v>5.7</v>
      </c>
      <c r="R262" s="263">
        <v>6.8</v>
      </c>
      <c r="S262" s="263">
        <v>5.5</v>
      </c>
      <c r="T262" s="263">
        <v>5.0999999999999996</v>
      </c>
      <c r="U262" s="263">
        <v>5.0999999999999996</v>
      </c>
      <c r="V262" s="263">
        <v>5.4</v>
      </c>
      <c r="W262" s="263">
        <v>5.4</v>
      </c>
      <c r="X262" s="263">
        <v>5.2</v>
      </c>
      <c r="Y262" s="263">
        <v>5.2</v>
      </c>
      <c r="Z262" s="263">
        <v>4.9000000000000004</v>
      </c>
      <c r="AA262" s="263">
        <v>6.1</v>
      </c>
      <c r="AB262" s="263">
        <v>6.1</v>
      </c>
      <c r="AC262" s="263">
        <v>6.1</v>
      </c>
      <c r="AD262" s="263">
        <v>6.1</v>
      </c>
      <c r="AE262" s="263">
        <v>6.1</v>
      </c>
      <c r="AF262" s="263">
        <v>6.1</v>
      </c>
      <c r="AG262" s="263" t="s">
        <v>7275</v>
      </c>
      <c r="AH262" s="263" t="s">
        <v>7275</v>
      </c>
      <c r="AI262" s="263" t="s">
        <v>7275</v>
      </c>
      <c r="AJ262" s="263" t="s">
        <v>7275</v>
      </c>
      <c r="AK262" s="263" t="s">
        <v>7275</v>
      </c>
      <c r="AL262" s="263" t="s">
        <v>7275</v>
      </c>
      <c r="AM262" s="263" t="s">
        <v>7275</v>
      </c>
      <c r="AN262" s="263">
        <v>6.4</v>
      </c>
      <c r="AO262" s="263">
        <v>6.3</v>
      </c>
      <c r="AP262" s="263">
        <v>6.4</v>
      </c>
      <c r="AQ262" s="263">
        <v>6.4</v>
      </c>
      <c r="AR262" s="263">
        <v>6.4</v>
      </c>
      <c r="AS262" s="263">
        <v>6.2</v>
      </c>
      <c r="AT262" s="263">
        <v>6.2</v>
      </c>
      <c r="AU262" s="263">
        <v>6.1</v>
      </c>
      <c r="AV262" s="263">
        <v>6.1</v>
      </c>
      <c r="AW262" s="263">
        <v>6.2</v>
      </c>
      <c r="AX262" s="263">
        <v>6.3</v>
      </c>
      <c r="AY262" s="263">
        <v>6.3</v>
      </c>
      <c r="AZ262" s="263">
        <v>6.4</v>
      </c>
      <c r="BA262" s="263">
        <v>5.4</v>
      </c>
      <c r="BB262" s="263">
        <v>5.4</v>
      </c>
      <c r="BC262" s="263">
        <v>5.4</v>
      </c>
      <c r="BD262" s="263">
        <v>5.3</v>
      </c>
      <c r="BE262" s="263">
        <v>5.3</v>
      </c>
      <c r="BF262" s="263">
        <v>5.0999999999999996</v>
      </c>
      <c r="BG262" s="263">
        <v>5.0999999999999996</v>
      </c>
      <c r="BH262" s="263">
        <v>5.3</v>
      </c>
      <c r="BI262" s="263">
        <v>5.3</v>
      </c>
      <c r="BJ262" s="263">
        <v>5</v>
      </c>
      <c r="BK262" s="263" t="s">
        <v>7275</v>
      </c>
      <c r="BL262" s="263" t="s">
        <v>7275</v>
      </c>
      <c r="BM262" s="263" t="s">
        <v>7275</v>
      </c>
      <c r="BN262" s="263" t="s">
        <v>7275</v>
      </c>
      <c r="BO262" s="263" t="s">
        <v>7275</v>
      </c>
      <c r="BP262" s="263" t="s">
        <v>7275</v>
      </c>
      <c r="BQ262" s="263" t="s">
        <v>7275</v>
      </c>
      <c r="BR262" s="263" t="s">
        <v>7275</v>
      </c>
      <c r="BS262" s="263" t="s">
        <v>7275</v>
      </c>
      <c r="BT262" s="263">
        <v>5.0999999999999996</v>
      </c>
      <c r="BU262" s="263">
        <v>5.2</v>
      </c>
      <c r="BV262" s="263">
        <v>5.8</v>
      </c>
      <c r="BW262" s="263">
        <v>5.9</v>
      </c>
      <c r="BX262" s="263">
        <v>6.2</v>
      </c>
      <c r="BY262" s="263">
        <v>6.2</v>
      </c>
      <c r="BZ262" s="263">
        <v>6.2</v>
      </c>
      <c r="CA262" s="263" t="s">
        <v>7275</v>
      </c>
      <c r="CB262" s="263" t="s">
        <v>7275</v>
      </c>
      <c r="CC262" s="263" t="s">
        <v>7275</v>
      </c>
      <c r="CD262" s="263" t="s">
        <v>7275</v>
      </c>
      <c r="CE262" s="263" t="s">
        <v>7275</v>
      </c>
      <c r="CF262" s="263">
        <v>5.0999999999999996</v>
      </c>
      <c r="CG262" s="263">
        <v>5.0999999999999996</v>
      </c>
      <c r="CH262" s="263">
        <v>5.3</v>
      </c>
      <c r="CI262" s="263">
        <v>6.2</v>
      </c>
      <c r="CJ262" s="263">
        <v>5.7</v>
      </c>
      <c r="CK262" s="263">
        <v>5.7</v>
      </c>
      <c r="CL262" s="263">
        <v>5.8</v>
      </c>
      <c r="CM262" s="263">
        <v>5.8</v>
      </c>
      <c r="CN262" s="263" t="s">
        <v>7275</v>
      </c>
      <c r="CO262" s="263" t="s">
        <v>7275</v>
      </c>
      <c r="CP262" s="263">
        <v>6.1</v>
      </c>
      <c r="CQ262" s="263">
        <f>_xlfn.IFNA(VLOOKUP(C262,'INFORM Severity - hidden'!$C$5:$G$300,5,FALSE),"-")</f>
        <v>6.1</v>
      </c>
    </row>
    <row r="263" spans="1:95">
      <c r="A263" t="s">
        <v>1217</v>
      </c>
      <c r="B263" t="s">
        <v>1215</v>
      </c>
      <c r="C263" t="s">
        <v>1216</v>
      </c>
      <c r="D263" s="263" t="str">
        <f t="shared" si="4"/>
        <v>Increasing</v>
      </c>
      <c r="E263" s="263" t="s">
        <v>7275</v>
      </c>
      <c r="F263" s="263" t="s">
        <v>7275</v>
      </c>
      <c r="G263" s="263">
        <v>2.6</v>
      </c>
      <c r="H263" s="263">
        <v>4</v>
      </c>
      <c r="I263" s="263">
        <v>4.5</v>
      </c>
      <c r="J263" s="263">
        <v>4</v>
      </c>
      <c r="K263" s="263">
        <v>4.4000000000000004</v>
      </c>
      <c r="L263" s="263">
        <v>4.4000000000000004</v>
      </c>
      <c r="M263" s="263">
        <v>4.4000000000000004</v>
      </c>
      <c r="N263" s="263">
        <v>4.4000000000000004</v>
      </c>
      <c r="O263" s="263">
        <v>4.5999999999999996</v>
      </c>
      <c r="P263" s="263">
        <v>4.5999999999999996</v>
      </c>
      <c r="Q263" s="263">
        <v>4.5999999999999996</v>
      </c>
      <c r="R263" s="263">
        <v>5</v>
      </c>
      <c r="S263" s="263">
        <v>4.9000000000000004</v>
      </c>
      <c r="T263" s="263">
        <v>4.5</v>
      </c>
      <c r="U263" s="263">
        <v>4.5999999999999996</v>
      </c>
      <c r="V263" s="263">
        <v>4.5999999999999996</v>
      </c>
      <c r="W263" s="263">
        <v>4.7</v>
      </c>
      <c r="X263" s="263">
        <v>4.5999999999999996</v>
      </c>
      <c r="Y263" s="263">
        <v>4.5999999999999996</v>
      </c>
      <c r="Z263" s="263">
        <v>4.5999999999999996</v>
      </c>
      <c r="AA263" s="263">
        <v>4.7</v>
      </c>
      <c r="AB263" s="263">
        <v>4.7</v>
      </c>
      <c r="AC263" s="263">
        <v>4.7</v>
      </c>
      <c r="AD263" s="263">
        <v>4.7</v>
      </c>
      <c r="AE263" s="263">
        <v>4.9000000000000004</v>
      </c>
      <c r="AF263" s="263">
        <v>4.9000000000000004</v>
      </c>
      <c r="AG263" s="263">
        <v>5.0999999999999996</v>
      </c>
      <c r="AH263" s="263">
        <v>4.9000000000000004</v>
      </c>
      <c r="AI263" s="263">
        <v>4.8</v>
      </c>
      <c r="AJ263" s="263">
        <v>4.8</v>
      </c>
      <c r="AK263" s="263">
        <v>4.7</v>
      </c>
      <c r="AL263" s="263">
        <v>4.5</v>
      </c>
      <c r="AM263" s="263">
        <v>4.2</v>
      </c>
      <c r="AN263" s="263">
        <v>4.2</v>
      </c>
      <c r="AO263" s="263">
        <v>4.2</v>
      </c>
      <c r="AP263" s="263">
        <v>4.8</v>
      </c>
      <c r="AQ263" s="263">
        <v>4.5999999999999996</v>
      </c>
      <c r="AR263" s="263">
        <v>4.5999999999999996</v>
      </c>
      <c r="AS263" s="263">
        <v>4.2</v>
      </c>
      <c r="AT263" s="263">
        <v>4.2</v>
      </c>
      <c r="AU263" s="263">
        <v>4.2</v>
      </c>
      <c r="AV263" s="263">
        <v>4.2</v>
      </c>
      <c r="AW263" s="263">
        <v>4.2</v>
      </c>
      <c r="AX263" s="263">
        <v>4.3</v>
      </c>
      <c r="AY263" s="263">
        <v>4.3</v>
      </c>
      <c r="AZ263" s="263">
        <v>4.5999999999999996</v>
      </c>
      <c r="BA263" s="263">
        <v>4.5</v>
      </c>
      <c r="BB263" s="263">
        <v>4.3</v>
      </c>
      <c r="BC263" s="263">
        <v>4.3</v>
      </c>
      <c r="BD263" s="263">
        <v>4.3</v>
      </c>
      <c r="BE263" s="263">
        <v>4.4000000000000004</v>
      </c>
      <c r="BF263" s="263">
        <v>4.3</v>
      </c>
      <c r="BG263" s="263">
        <v>4.3</v>
      </c>
      <c r="BH263" s="263">
        <v>4.2</v>
      </c>
      <c r="BI263" s="263">
        <v>4.3</v>
      </c>
      <c r="BJ263" s="263">
        <v>4.3</v>
      </c>
      <c r="BK263" s="263">
        <v>4.2</v>
      </c>
      <c r="BL263" s="263">
        <v>4.3</v>
      </c>
      <c r="BM263" s="263">
        <v>4.3</v>
      </c>
      <c r="BN263" s="263">
        <v>4.3</v>
      </c>
      <c r="BO263" s="263">
        <v>4.3</v>
      </c>
      <c r="BP263" s="263">
        <v>4.3</v>
      </c>
      <c r="BQ263" s="263">
        <v>4.3</v>
      </c>
      <c r="BR263" s="263">
        <v>4.4000000000000004</v>
      </c>
      <c r="BS263" s="263">
        <v>4.5999999999999996</v>
      </c>
      <c r="BT263" s="263">
        <v>4.4000000000000004</v>
      </c>
      <c r="BU263" s="263">
        <v>4.4000000000000004</v>
      </c>
      <c r="BV263" s="263">
        <v>4.4000000000000004</v>
      </c>
      <c r="BW263" s="263">
        <v>4.3</v>
      </c>
      <c r="BX263" s="263">
        <v>4.3</v>
      </c>
      <c r="BY263" s="263">
        <v>4.3</v>
      </c>
      <c r="BZ263" s="263">
        <v>4.2</v>
      </c>
      <c r="CA263" s="263">
        <v>4.2</v>
      </c>
      <c r="CB263" s="263">
        <v>4.2</v>
      </c>
      <c r="CC263" s="263">
        <v>4.2</v>
      </c>
      <c r="CD263" s="263">
        <v>4.3</v>
      </c>
      <c r="CE263" s="263">
        <v>4.4000000000000004</v>
      </c>
      <c r="CF263" s="263">
        <v>4.3</v>
      </c>
      <c r="CG263" s="263">
        <v>4.3</v>
      </c>
      <c r="CH263" s="263">
        <v>4.2</v>
      </c>
      <c r="CI263" s="263">
        <v>4.3</v>
      </c>
      <c r="CJ263" s="263">
        <v>4.2</v>
      </c>
      <c r="CK263" s="263">
        <v>4.2</v>
      </c>
      <c r="CL263" s="263">
        <v>4.2</v>
      </c>
      <c r="CM263" s="263">
        <v>4.2</v>
      </c>
      <c r="CN263" s="263">
        <v>4.2</v>
      </c>
      <c r="CO263" s="263">
        <v>4.2</v>
      </c>
      <c r="CP263" s="263">
        <v>4.9000000000000004</v>
      </c>
      <c r="CQ263" s="263">
        <f>_xlfn.IFNA(VLOOKUP(C263,'INFORM Severity - hidden'!$C$5:$G$300,5,FALSE),"-")</f>
        <v>5</v>
      </c>
    </row>
    <row r="264" spans="1:95">
      <c r="C264" t="s">
        <v>7453</v>
      </c>
      <c r="D264" s="263" t="str">
        <f t="shared" si="4"/>
        <v>-</v>
      </c>
      <c r="E264" s="263" t="s">
        <v>7275</v>
      </c>
      <c r="F264" s="263" t="s">
        <v>7275</v>
      </c>
      <c r="G264" s="263" t="s">
        <v>7275</v>
      </c>
      <c r="H264" s="263" t="s">
        <v>7275</v>
      </c>
      <c r="I264" s="263" t="s">
        <v>7275</v>
      </c>
      <c r="J264" s="263" t="s">
        <v>7275</v>
      </c>
      <c r="K264" s="263" t="s">
        <v>7275</v>
      </c>
      <c r="L264" s="263" t="s">
        <v>7275</v>
      </c>
      <c r="M264" s="263" t="s">
        <v>7275</v>
      </c>
      <c r="N264" s="263" t="s">
        <v>7275</v>
      </c>
      <c r="O264" s="263" t="s">
        <v>7275</v>
      </c>
      <c r="P264" s="263">
        <v>4.5999999999999996</v>
      </c>
      <c r="Q264" s="263">
        <v>4.5999999999999996</v>
      </c>
      <c r="R264" s="263">
        <v>4.5</v>
      </c>
      <c r="S264" s="263">
        <v>4.5</v>
      </c>
      <c r="T264" s="263">
        <v>4.5</v>
      </c>
      <c r="U264" s="263">
        <v>4.5</v>
      </c>
      <c r="V264" s="263">
        <v>4.5</v>
      </c>
      <c r="W264" s="263">
        <v>4.5</v>
      </c>
      <c r="X264" s="263">
        <v>4.2</v>
      </c>
      <c r="Y264" s="263">
        <v>4.2</v>
      </c>
      <c r="Z264" s="263">
        <v>3.7</v>
      </c>
      <c r="AA264" s="263">
        <v>3.7</v>
      </c>
      <c r="AB264" s="263">
        <v>3.7</v>
      </c>
      <c r="AC264" s="263">
        <v>3.7</v>
      </c>
      <c r="AD264" s="263">
        <v>3.7</v>
      </c>
      <c r="AE264" s="263">
        <v>3.7</v>
      </c>
      <c r="AF264" s="263">
        <v>3.7</v>
      </c>
      <c r="AG264" s="263" t="s">
        <v>7275</v>
      </c>
      <c r="AH264" s="263" t="s">
        <v>7275</v>
      </c>
      <c r="AI264" s="263" t="s">
        <v>7275</v>
      </c>
      <c r="AJ264" s="263" t="s">
        <v>7275</v>
      </c>
      <c r="AK264" s="263" t="s">
        <v>7275</v>
      </c>
      <c r="AL264" s="263" t="s">
        <v>7275</v>
      </c>
      <c r="AM264" s="263" t="s">
        <v>7275</v>
      </c>
      <c r="AN264" s="263" t="s">
        <v>7275</v>
      </c>
      <c r="AO264" s="263" t="s">
        <v>7275</v>
      </c>
      <c r="AP264" s="263" t="s">
        <v>7275</v>
      </c>
      <c r="AQ264" s="263" t="s">
        <v>7275</v>
      </c>
      <c r="AR264" s="263" t="s">
        <v>7275</v>
      </c>
      <c r="AS264" s="263" t="s">
        <v>7275</v>
      </c>
      <c r="AT264" s="263" t="s">
        <v>7275</v>
      </c>
      <c r="AU264" s="263" t="s">
        <v>7275</v>
      </c>
      <c r="AV264" s="263" t="s">
        <v>7275</v>
      </c>
      <c r="AW264" s="263" t="s">
        <v>7275</v>
      </c>
      <c r="AX264" s="263" t="s">
        <v>7275</v>
      </c>
      <c r="AY264" s="263" t="s">
        <v>7275</v>
      </c>
      <c r="AZ264" s="263" t="s">
        <v>7275</v>
      </c>
      <c r="BA264" s="263" t="s">
        <v>7275</v>
      </c>
      <c r="BB264" s="263" t="s">
        <v>7275</v>
      </c>
      <c r="BC264" s="263" t="s">
        <v>7275</v>
      </c>
      <c r="BD264" s="263" t="s">
        <v>7275</v>
      </c>
      <c r="BE264" s="263" t="s">
        <v>7275</v>
      </c>
      <c r="BF264" s="263" t="s">
        <v>7275</v>
      </c>
      <c r="BG264" s="263" t="s">
        <v>7275</v>
      </c>
      <c r="BH264" s="263" t="s">
        <v>7275</v>
      </c>
      <c r="BI264" s="263" t="s">
        <v>7275</v>
      </c>
      <c r="BJ264" s="263" t="s">
        <v>7275</v>
      </c>
      <c r="BK264" s="263" t="s">
        <v>7275</v>
      </c>
      <c r="BL264" s="263" t="s">
        <v>7275</v>
      </c>
      <c r="BM264" s="263" t="s">
        <v>7275</v>
      </c>
      <c r="BN264" s="263" t="s">
        <v>7275</v>
      </c>
      <c r="BO264" s="263" t="s">
        <v>7275</v>
      </c>
      <c r="BP264" s="263" t="s">
        <v>7275</v>
      </c>
      <c r="BQ264" s="263" t="s">
        <v>7275</v>
      </c>
      <c r="BR264" s="263" t="s">
        <v>7275</v>
      </c>
      <c r="BS264" s="263" t="s">
        <v>7275</v>
      </c>
      <c r="BT264" s="263" t="s">
        <v>7275</v>
      </c>
      <c r="BU264" s="263" t="s">
        <v>7275</v>
      </c>
      <c r="BV264" s="263" t="s">
        <v>7275</v>
      </c>
      <c r="BW264" s="263" t="s">
        <v>7275</v>
      </c>
      <c r="BX264" s="263" t="s">
        <v>7275</v>
      </c>
      <c r="BY264" s="263" t="s">
        <v>7275</v>
      </c>
      <c r="BZ264" s="263" t="s">
        <v>7275</v>
      </c>
      <c r="CA264" s="263" t="s">
        <v>7275</v>
      </c>
      <c r="CB264" s="263" t="s">
        <v>7275</v>
      </c>
      <c r="CC264" s="263" t="s">
        <v>7275</v>
      </c>
      <c r="CD264" s="263" t="s">
        <v>7275</v>
      </c>
      <c r="CE264" s="263" t="s">
        <v>7275</v>
      </c>
      <c r="CF264" s="263" t="s">
        <v>7275</v>
      </c>
      <c r="CG264" s="263" t="s">
        <v>7275</v>
      </c>
      <c r="CH264" s="263" t="s">
        <v>7275</v>
      </c>
      <c r="CI264" s="263" t="s">
        <v>7275</v>
      </c>
      <c r="CJ264" s="263" t="s">
        <v>7275</v>
      </c>
      <c r="CK264" s="263" t="s">
        <v>7275</v>
      </c>
      <c r="CL264" s="263" t="s">
        <v>7275</v>
      </c>
      <c r="CM264" s="263" t="s">
        <v>7275</v>
      </c>
      <c r="CN264" s="263" t="s">
        <v>7275</v>
      </c>
      <c r="CO264" s="263" t="s">
        <v>7275</v>
      </c>
      <c r="CP264" s="263" t="s">
        <v>7275</v>
      </c>
      <c r="CQ264" s="263" t="str">
        <f>_xlfn.IFNA(VLOOKUP(C264,'INFORM Severity - hidden'!$C$5:$G$300,5,FALSE),"-")</f>
        <v>-</v>
      </c>
    </row>
    <row r="265" spans="1:95">
      <c r="C265" t="s">
        <v>7454</v>
      </c>
      <c r="D265" s="263" t="str">
        <f t="shared" si="4"/>
        <v>-</v>
      </c>
      <c r="E265" s="263" t="s">
        <v>7275</v>
      </c>
      <c r="F265" s="263" t="s">
        <v>7275</v>
      </c>
      <c r="G265" s="263" t="s">
        <v>7275</v>
      </c>
      <c r="H265" s="263" t="s">
        <v>7275</v>
      </c>
      <c r="I265" s="263" t="s">
        <v>7275</v>
      </c>
      <c r="J265" s="263" t="s">
        <v>7275</v>
      </c>
      <c r="K265" s="263" t="s">
        <v>7275</v>
      </c>
      <c r="L265" s="263" t="s">
        <v>7275</v>
      </c>
      <c r="M265" s="263" t="s">
        <v>7275</v>
      </c>
      <c r="N265" s="263" t="s">
        <v>7275</v>
      </c>
      <c r="O265" s="263" t="s">
        <v>7275</v>
      </c>
      <c r="P265" s="263">
        <v>3.9</v>
      </c>
      <c r="Q265" s="263">
        <v>3.9</v>
      </c>
      <c r="R265" s="263" t="s">
        <v>7275</v>
      </c>
      <c r="S265" s="263" t="s">
        <v>7275</v>
      </c>
      <c r="T265" s="263" t="s">
        <v>7275</v>
      </c>
      <c r="U265" s="263" t="s">
        <v>7275</v>
      </c>
      <c r="V265" s="263" t="s">
        <v>7275</v>
      </c>
      <c r="W265" s="263" t="s">
        <v>7275</v>
      </c>
      <c r="X265" s="263" t="s">
        <v>7275</v>
      </c>
      <c r="Y265" s="263" t="s">
        <v>7275</v>
      </c>
      <c r="Z265" s="263" t="s">
        <v>7275</v>
      </c>
      <c r="AA265" s="263" t="s">
        <v>7275</v>
      </c>
      <c r="AB265" s="263" t="s">
        <v>7275</v>
      </c>
      <c r="AC265" s="263" t="s">
        <v>7275</v>
      </c>
      <c r="AD265" s="263" t="s">
        <v>7275</v>
      </c>
      <c r="AE265" s="263" t="s">
        <v>7275</v>
      </c>
      <c r="AF265" s="263" t="s">
        <v>7275</v>
      </c>
      <c r="AG265" s="263" t="s">
        <v>7275</v>
      </c>
      <c r="AH265" s="263" t="s">
        <v>7275</v>
      </c>
      <c r="AI265" s="263" t="s">
        <v>7275</v>
      </c>
      <c r="AJ265" s="263" t="s">
        <v>7275</v>
      </c>
      <c r="AK265" s="263" t="s">
        <v>7275</v>
      </c>
      <c r="AL265" s="263" t="s">
        <v>7275</v>
      </c>
      <c r="AM265" s="263" t="s">
        <v>7275</v>
      </c>
      <c r="AN265" s="263" t="s">
        <v>7275</v>
      </c>
      <c r="AO265" s="263" t="s">
        <v>7275</v>
      </c>
      <c r="AP265" s="263" t="s">
        <v>7275</v>
      </c>
      <c r="AQ265" s="263" t="s">
        <v>7275</v>
      </c>
      <c r="AR265" s="263" t="s">
        <v>7275</v>
      </c>
      <c r="AS265" s="263" t="s">
        <v>7275</v>
      </c>
      <c r="AT265" s="263" t="s">
        <v>7275</v>
      </c>
      <c r="AU265" s="263" t="s">
        <v>7275</v>
      </c>
      <c r="AV265" s="263" t="s">
        <v>7275</v>
      </c>
      <c r="AW265" s="263" t="s">
        <v>7275</v>
      </c>
      <c r="AX265" s="263" t="s">
        <v>7275</v>
      </c>
      <c r="AY265" s="263" t="s">
        <v>7275</v>
      </c>
      <c r="AZ265" s="263" t="s">
        <v>7275</v>
      </c>
      <c r="BA265" s="263" t="s">
        <v>7275</v>
      </c>
      <c r="BB265" s="263" t="s">
        <v>7275</v>
      </c>
      <c r="BC265" s="263" t="s">
        <v>7275</v>
      </c>
      <c r="BD265" s="263" t="s">
        <v>7275</v>
      </c>
      <c r="BE265" s="263" t="s">
        <v>7275</v>
      </c>
      <c r="BF265" s="263" t="s">
        <v>7275</v>
      </c>
      <c r="BG265" s="263" t="s">
        <v>7275</v>
      </c>
      <c r="BH265" s="263" t="s">
        <v>7275</v>
      </c>
      <c r="BI265" s="263" t="s">
        <v>7275</v>
      </c>
      <c r="BJ265" s="263" t="s">
        <v>7275</v>
      </c>
      <c r="BK265" s="263" t="s">
        <v>7275</v>
      </c>
      <c r="BL265" s="263" t="s">
        <v>7275</v>
      </c>
      <c r="BM265" s="263" t="s">
        <v>7275</v>
      </c>
      <c r="BN265" s="263" t="s">
        <v>7275</v>
      </c>
      <c r="BO265" s="263" t="s">
        <v>7275</v>
      </c>
      <c r="BP265" s="263" t="s">
        <v>7275</v>
      </c>
      <c r="BQ265" s="263" t="s">
        <v>7275</v>
      </c>
      <c r="BR265" s="263" t="s">
        <v>7275</v>
      </c>
      <c r="BS265" s="263" t="s">
        <v>7275</v>
      </c>
      <c r="BT265" s="263" t="s">
        <v>7275</v>
      </c>
      <c r="BU265" s="263" t="s">
        <v>7275</v>
      </c>
      <c r="BV265" s="263" t="s">
        <v>7275</v>
      </c>
      <c r="BW265" s="263" t="s">
        <v>7275</v>
      </c>
      <c r="BX265" s="263" t="s">
        <v>7275</v>
      </c>
      <c r="BY265" s="263" t="s">
        <v>7275</v>
      </c>
      <c r="BZ265" s="263" t="s">
        <v>7275</v>
      </c>
      <c r="CA265" s="263" t="s">
        <v>7275</v>
      </c>
      <c r="CB265" s="263" t="s">
        <v>7275</v>
      </c>
      <c r="CC265" s="263" t="s">
        <v>7275</v>
      </c>
      <c r="CD265" s="263" t="s">
        <v>7275</v>
      </c>
      <c r="CE265" s="263" t="s">
        <v>7275</v>
      </c>
      <c r="CF265" s="263" t="s">
        <v>7275</v>
      </c>
      <c r="CG265" s="263" t="s">
        <v>7275</v>
      </c>
      <c r="CH265" s="263" t="s">
        <v>7275</v>
      </c>
      <c r="CI265" s="263" t="s">
        <v>7275</v>
      </c>
      <c r="CJ265" s="263" t="s">
        <v>7275</v>
      </c>
      <c r="CK265" s="263" t="s">
        <v>7275</v>
      </c>
      <c r="CL265" s="263" t="s">
        <v>7275</v>
      </c>
      <c r="CM265" s="263" t="s">
        <v>7275</v>
      </c>
      <c r="CN265" s="263" t="s">
        <v>7275</v>
      </c>
      <c r="CO265" s="263" t="s">
        <v>7275</v>
      </c>
      <c r="CP265" s="263" t="s">
        <v>7275</v>
      </c>
      <c r="CQ265" s="263" t="str">
        <f>_xlfn.IFNA(VLOOKUP(C265,'INFORM Severity - hidden'!$C$5:$G$300,5,FALSE),"-")</f>
        <v>-</v>
      </c>
    </row>
    <row r="266" spans="1:95">
      <c r="C266" t="s">
        <v>7455</v>
      </c>
      <c r="D266" s="263" t="str">
        <f t="shared" si="4"/>
        <v>-</v>
      </c>
      <c r="E266" s="263" t="s">
        <v>7275</v>
      </c>
      <c r="F266" s="263" t="s">
        <v>7275</v>
      </c>
      <c r="G266" s="263" t="s">
        <v>7275</v>
      </c>
      <c r="H266" s="263" t="s">
        <v>7275</v>
      </c>
      <c r="I266" s="263" t="s">
        <v>7275</v>
      </c>
      <c r="J266" s="263" t="s">
        <v>7275</v>
      </c>
      <c r="K266" s="263" t="s">
        <v>7275</v>
      </c>
      <c r="L266" s="263" t="s">
        <v>7275</v>
      </c>
      <c r="M266" s="263" t="s">
        <v>7275</v>
      </c>
      <c r="N266" s="263" t="s">
        <v>7275</v>
      </c>
      <c r="O266" s="263" t="s">
        <v>7275</v>
      </c>
      <c r="P266" s="263" t="s">
        <v>7275</v>
      </c>
      <c r="Q266" s="263">
        <v>6</v>
      </c>
      <c r="R266" s="263">
        <v>6</v>
      </c>
      <c r="S266" s="263" t="s">
        <v>7275</v>
      </c>
      <c r="T266" s="263" t="s">
        <v>7275</v>
      </c>
      <c r="U266" s="263" t="s">
        <v>7275</v>
      </c>
      <c r="V266" s="263" t="s">
        <v>7275</v>
      </c>
      <c r="W266" s="263" t="s">
        <v>7275</v>
      </c>
      <c r="X266" s="263" t="s">
        <v>7275</v>
      </c>
      <c r="Y266" s="263" t="s">
        <v>7275</v>
      </c>
      <c r="Z266" s="263" t="s">
        <v>7275</v>
      </c>
      <c r="AA266" s="263" t="s">
        <v>7275</v>
      </c>
      <c r="AB266" s="263" t="s">
        <v>7275</v>
      </c>
      <c r="AC266" s="263" t="s">
        <v>7275</v>
      </c>
      <c r="AD266" s="263" t="s">
        <v>7275</v>
      </c>
      <c r="AE266" s="263" t="s">
        <v>7275</v>
      </c>
      <c r="AF266" s="263" t="s">
        <v>7275</v>
      </c>
      <c r="AG266" s="263" t="s">
        <v>7275</v>
      </c>
      <c r="AH266" s="263" t="s">
        <v>7275</v>
      </c>
      <c r="AI266" s="263" t="s">
        <v>7275</v>
      </c>
      <c r="AJ266" s="263" t="s">
        <v>7275</v>
      </c>
      <c r="AK266" s="263" t="s">
        <v>7275</v>
      </c>
      <c r="AL266" s="263" t="s">
        <v>7275</v>
      </c>
      <c r="AM266" s="263" t="s">
        <v>7275</v>
      </c>
      <c r="AN266" s="263" t="s">
        <v>7275</v>
      </c>
      <c r="AO266" s="263" t="s">
        <v>7275</v>
      </c>
      <c r="AP266" s="263" t="s">
        <v>7275</v>
      </c>
      <c r="AQ266" s="263" t="s">
        <v>7275</v>
      </c>
      <c r="AR266" s="263" t="s">
        <v>7275</v>
      </c>
      <c r="AS266" s="263" t="s">
        <v>7275</v>
      </c>
      <c r="AT266" s="263" t="s">
        <v>7275</v>
      </c>
      <c r="AU266" s="263" t="s">
        <v>7275</v>
      </c>
      <c r="AV266" s="263" t="s">
        <v>7275</v>
      </c>
      <c r="AW266" s="263" t="s">
        <v>7275</v>
      </c>
      <c r="AX266" s="263" t="s">
        <v>7275</v>
      </c>
      <c r="AY266" s="263" t="s">
        <v>7275</v>
      </c>
      <c r="AZ266" s="263" t="s">
        <v>7275</v>
      </c>
      <c r="BA266" s="263" t="s">
        <v>7275</v>
      </c>
      <c r="BB266" s="263" t="s">
        <v>7275</v>
      </c>
      <c r="BC266" s="263" t="s">
        <v>7275</v>
      </c>
      <c r="BD266" s="263" t="s">
        <v>7275</v>
      </c>
      <c r="BE266" s="263" t="s">
        <v>7275</v>
      </c>
      <c r="BF266" s="263" t="s">
        <v>7275</v>
      </c>
      <c r="BG266" s="263" t="s">
        <v>7275</v>
      </c>
      <c r="BH266" s="263" t="s">
        <v>7275</v>
      </c>
      <c r="BI266" s="263" t="s">
        <v>7275</v>
      </c>
      <c r="BJ266" s="263" t="s">
        <v>7275</v>
      </c>
      <c r="BK266" s="263" t="s">
        <v>7275</v>
      </c>
      <c r="BL266" s="263" t="s">
        <v>7275</v>
      </c>
      <c r="BM266" s="263" t="s">
        <v>7275</v>
      </c>
      <c r="BN266" s="263" t="s">
        <v>7275</v>
      </c>
      <c r="BO266" s="263" t="s">
        <v>7275</v>
      </c>
      <c r="BP266" s="263" t="s">
        <v>7275</v>
      </c>
      <c r="BQ266" s="263" t="s">
        <v>7275</v>
      </c>
      <c r="BR266" s="263" t="s">
        <v>7275</v>
      </c>
      <c r="BS266" s="263" t="s">
        <v>7275</v>
      </c>
      <c r="BT266" s="263" t="s">
        <v>7275</v>
      </c>
      <c r="BU266" s="263" t="s">
        <v>7275</v>
      </c>
      <c r="BV266" s="263" t="s">
        <v>7275</v>
      </c>
      <c r="BW266" s="263" t="s">
        <v>7275</v>
      </c>
      <c r="BX266" s="263" t="s">
        <v>7275</v>
      </c>
      <c r="BY266" s="263" t="s">
        <v>7275</v>
      </c>
      <c r="BZ266" s="263" t="s">
        <v>7275</v>
      </c>
      <c r="CA266" s="263" t="s">
        <v>7275</v>
      </c>
      <c r="CB266" s="263" t="s">
        <v>7275</v>
      </c>
      <c r="CC266" s="263" t="s">
        <v>7275</v>
      </c>
      <c r="CD266" s="263" t="s">
        <v>7275</v>
      </c>
      <c r="CE266" s="263" t="s">
        <v>7275</v>
      </c>
      <c r="CF266" s="263" t="s">
        <v>7275</v>
      </c>
      <c r="CG266" s="263" t="s">
        <v>7275</v>
      </c>
      <c r="CH266" s="263" t="s">
        <v>7275</v>
      </c>
      <c r="CI266" s="263" t="s">
        <v>7275</v>
      </c>
      <c r="CJ266" s="263" t="s">
        <v>7275</v>
      </c>
      <c r="CK266" s="263" t="s">
        <v>7275</v>
      </c>
      <c r="CL266" s="263" t="s">
        <v>7275</v>
      </c>
      <c r="CM266" s="263" t="s">
        <v>7275</v>
      </c>
      <c r="CN266" s="263" t="s">
        <v>7275</v>
      </c>
      <c r="CO266" s="263" t="s">
        <v>7275</v>
      </c>
      <c r="CP266" s="263" t="s">
        <v>7275</v>
      </c>
      <c r="CQ266" s="263" t="str">
        <f>_xlfn.IFNA(VLOOKUP(C266,'INFORM Severity - hidden'!$C$5:$G$300,5,FALSE),"-")</f>
        <v>-</v>
      </c>
    </row>
    <row r="267" spans="1:95">
      <c r="C267" t="s">
        <v>7456</v>
      </c>
      <c r="D267" s="263" t="str">
        <f t="shared" si="4"/>
        <v>-</v>
      </c>
      <c r="E267" s="263" t="s">
        <v>7275</v>
      </c>
      <c r="F267" s="263" t="s">
        <v>7275</v>
      </c>
      <c r="G267" s="263" t="s">
        <v>7275</v>
      </c>
      <c r="H267" s="263" t="s">
        <v>7275</v>
      </c>
      <c r="I267" s="263" t="s">
        <v>7275</v>
      </c>
      <c r="J267" s="263" t="s">
        <v>7275</v>
      </c>
      <c r="K267" s="263" t="s">
        <v>7275</v>
      </c>
      <c r="L267" s="263" t="s">
        <v>7275</v>
      </c>
      <c r="M267" s="263" t="s">
        <v>7275</v>
      </c>
      <c r="N267" s="263" t="s">
        <v>7275</v>
      </c>
      <c r="O267" s="263" t="s">
        <v>7275</v>
      </c>
      <c r="P267" s="263" t="s">
        <v>7275</v>
      </c>
      <c r="Q267" s="263" t="s">
        <v>7275</v>
      </c>
      <c r="R267" s="263">
        <v>4.5</v>
      </c>
      <c r="S267" s="263" t="s">
        <v>7275</v>
      </c>
      <c r="T267" s="263" t="s">
        <v>7275</v>
      </c>
      <c r="U267" s="263" t="s">
        <v>7275</v>
      </c>
      <c r="V267" s="263" t="s">
        <v>7275</v>
      </c>
      <c r="W267" s="263" t="s">
        <v>7275</v>
      </c>
      <c r="X267" s="263" t="s">
        <v>7275</v>
      </c>
      <c r="Y267" s="263" t="s">
        <v>7275</v>
      </c>
      <c r="Z267" s="263" t="s">
        <v>7275</v>
      </c>
      <c r="AA267" s="263" t="s">
        <v>7275</v>
      </c>
      <c r="AB267" s="263" t="s">
        <v>7275</v>
      </c>
      <c r="AC267" s="263" t="s">
        <v>7275</v>
      </c>
      <c r="AD267" s="263" t="s">
        <v>7275</v>
      </c>
      <c r="AE267" s="263" t="s">
        <v>7275</v>
      </c>
      <c r="AF267" s="263" t="s">
        <v>7275</v>
      </c>
      <c r="AG267" s="263" t="s">
        <v>7275</v>
      </c>
      <c r="AH267" s="263" t="s">
        <v>7275</v>
      </c>
      <c r="AI267" s="263" t="s">
        <v>7275</v>
      </c>
      <c r="AJ267" s="263" t="s">
        <v>7275</v>
      </c>
      <c r="AK267" s="263" t="s">
        <v>7275</v>
      </c>
      <c r="AL267" s="263" t="s">
        <v>7275</v>
      </c>
      <c r="AM267" s="263" t="s">
        <v>7275</v>
      </c>
      <c r="AN267" s="263" t="s">
        <v>7275</v>
      </c>
      <c r="AO267" s="263" t="s">
        <v>7275</v>
      </c>
      <c r="AP267" s="263" t="s">
        <v>7275</v>
      </c>
      <c r="AQ267" s="263" t="s">
        <v>7275</v>
      </c>
      <c r="AR267" s="263" t="s">
        <v>7275</v>
      </c>
      <c r="AS267" s="263" t="s">
        <v>7275</v>
      </c>
      <c r="AT267" s="263" t="s">
        <v>7275</v>
      </c>
      <c r="AU267" s="263" t="s">
        <v>7275</v>
      </c>
      <c r="AV267" s="263" t="s">
        <v>7275</v>
      </c>
      <c r="AW267" s="263" t="s">
        <v>7275</v>
      </c>
      <c r="AX267" s="263" t="s">
        <v>7275</v>
      </c>
      <c r="AY267" s="263" t="s">
        <v>7275</v>
      </c>
      <c r="AZ267" s="263" t="s">
        <v>7275</v>
      </c>
      <c r="BA267" s="263" t="s">
        <v>7275</v>
      </c>
      <c r="BB267" s="263" t="s">
        <v>7275</v>
      </c>
      <c r="BC267" s="263" t="s">
        <v>7275</v>
      </c>
      <c r="BD267" s="263" t="s">
        <v>7275</v>
      </c>
      <c r="BE267" s="263" t="s">
        <v>7275</v>
      </c>
      <c r="BF267" s="263" t="s">
        <v>7275</v>
      </c>
      <c r="BG267" s="263" t="s">
        <v>7275</v>
      </c>
      <c r="BH267" s="263" t="s">
        <v>7275</v>
      </c>
      <c r="BI267" s="263" t="s">
        <v>7275</v>
      </c>
      <c r="BJ267" s="263" t="s">
        <v>7275</v>
      </c>
      <c r="BK267" s="263" t="s">
        <v>7275</v>
      </c>
      <c r="BL267" s="263" t="s">
        <v>7275</v>
      </c>
      <c r="BM267" s="263" t="s">
        <v>7275</v>
      </c>
      <c r="BN267" s="263" t="s">
        <v>7275</v>
      </c>
      <c r="BO267" s="263" t="s">
        <v>7275</v>
      </c>
      <c r="BP267" s="263" t="s">
        <v>7275</v>
      </c>
      <c r="BQ267" s="263" t="s">
        <v>7275</v>
      </c>
      <c r="BR267" s="263" t="s">
        <v>7275</v>
      </c>
      <c r="BS267" s="263" t="s">
        <v>7275</v>
      </c>
      <c r="BT267" s="263" t="s">
        <v>7275</v>
      </c>
      <c r="BU267" s="263" t="s">
        <v>7275</v>
      </c>
      <c r="BV267" s="263" t="s">
        <v>7275</v>
      </c>
      <c r="BW267" s="263" t="s">
        <v>7275</v>
      </c>
      <c r="BX267" s="263" t="s">
        <v>7275</v>
      </c>
      <c r="BY267" s="263" t="s">
        <v>7275</v>
      </c>
      <c r="BZ267" s="263" t="s">
        <v>7275</v>
      </c>
      <c r="CA267" s="263" t="s">
        <v>7275</v>
      </c>
      <c r="CB267" s="263" t="s">
        <v>7275</v>
      </c>
      <c r="CC267" s="263" t="s">
        <v>7275</v>
      </c>
      <c r="CD267" s="263" t="s">
        <v>7275</v>
      </c>
      <c r="CE267" s="263" t="s">
        <v>7275</v>
      </c>
      <c r="CF267" s="263" t="s">
        <v>7275</v>
      </c>
      <c r="CG267" s="263" t="s">
        <v>7275</v>
      </c>
      <c r="CH267" s="263" t="s">
        <v>7275</v>
      </c>
      <c r="CI267" s="263" t="s">
        <v>7275</v>
      </c>
      <c r="CJ267" s="263" t="s">
        <v>7275</v>
      </c>
      <c r="CK267" s="263" t="s">
        <v>7275</v>
      </c>
      <c r="CL267" s="263" t="s">
        <v>7275</v>
      </c>
      <c r="CM267" s="263" t="s">
        <v>7275</v>
      </c>
      <c r="CN267" s="263" t="s">
        <v>7275</v>
      </c>
      <c r="CO267" s="263" t="s">
        <v>7275</v>
      </c>
      <c r="CP267" s="263" t="s">
        <v>7275</v>
      </c>
      <c r="CQ267" s="263" t="str">
        <f>_xlfn.IFNA(VLOOKUP(C267,'INFORM Severity - hidden'!$C$5:$G$300,5,FALSE),"-")</f>
        <v>-</v>
      </c>
    </row>
    <row r="268" spans="1:95">
      <c r="C268" t="s">
        <v>7457</v>
      </c>
      <c r="D268" s="263" t="str">
        <f t="shared" si="4"/>
        <v>-</v>
      </c>
      <c r="E268" s="263" t="s">
        <v>7275</v>
      </c>
      <c r="F268" s="263" t="s">
        <v>7275</v>
      </c>
      <c r="G268" s="263" t="s">
        <v>7275</v>
      </c>
      <c r="H268" s="263" t="s">
        <v>7275</v>
      </c>
      <c r="I268" s="263" t="s">
        <v>7275</v>
      </c>
      <c r="J268" s="263" t="s">
        <v>7275</v>
      </c>
      <c r="K268" s="263" t="s">
        <v>7275</v>
      </c>
      <c r="L268" s="263" t="s">
        <v>7275</v>
      </c>
      <c r="M268" s="263" t="s">
        <v>7275</v>
      </c>
      <c r="N268" s="263" t="s">
        <v>7275</v>
      </c>
      <c r="O268" s="263" t="s">
        <v>7275</v>
      </c>
      <c r="P268" s="263" t="s">
        <v>7275</v>
      </c>
      <c r="Q268" s="263" t="s">
        <v>7275</v>
      </c>
      <c r="R268" s="263" t="s">
        <v>7275</v>
      </c>
      <c r="S268" s="263" t="s">
        <v>7275</v>
      </c>
      <c r="T268" s="263" t="s">
        <v>7275</v>
      </c>
      <c r="U268" s="263" t="s">
        <v>7275</v>
      </c>
      <c r="V268" s="263" t="s">
        <v>7275</v>
      </c>
      <c r="W268" s="263" t="s">
        <v>7275</v>
      </c>
      <c r="X268" s="263" t="s">
        <v>7275</v>
      </c>
      <c r="Y268" s="263" t="s">
        <v>7275</v>
      </c>
      <c r="Z268" s="263" t="s">
        <v>7275</v>
      </c>
      <c r="AA268" s="263" t="s">
        <v>7275</v>
      </c>
      <c r="AB268" s="263" t="s">
        <v>7275</v>
      </c>
      <c r="AC268" s="263" t="s">
        <v>7275</v>
      </c>
      <c r="AD268" s="263" t="s">
        <v>7275</v>
      </c>
      <c r="AE268" s="263" t="s">
        <v>7275</v>
      </c>
      <c r="AF268" s="263" t="s">
        <v>7275</v>
      </c>
      <c r="AG268" s="263" t="s">
        <v>7275</v>
      </c>
      <c r="AH268" s="263" t="s">
        <v>7275</v>
      </c>
      <c r="AI268" s="263" t="s">
        <v>7275</v>
      </c>
      <c r="AJ268" s="263" t="s">
        <v>7275</v>
      </c>
      <c r="AK268" s="263" t="s">
        <v>7275</v>
      </c>
      <c r="AL268" s="263" t="s">
        <v>7275</v>
      </c>
      <c r="AM268" s="263" t="s">
        <v>7275</v>
      </c>
      <c r="AN268" s="263" t="s">
        <v>7275</v>
      </c>
      <c r="AO268" s="263" t="s">
        <v>7275</v>
      </c>
      <c r="AP268" s="263" t="s">
        <v>7275</v>
      </c>
      <c r="AQ268" s="263" t="s">
        <v>7275</v>
      </c>
      <c r="AR268" s="263" t="s">
        <v>7275</v>
      </c>
      <c r="AS268" s="263" t="s">
        <v>7275</v>
      </c>
      <c r="AT268" s="263" t="s">
        <v>7275</v>
      </c>
      <c r="AU268" s="263" t="s">
        <v>7275</v>
      </c>
      <c r="AV268" s="263" t="s">
        <v>7275</v>
      </c>
      <c r="AW268" s="263" t="s">
        <v>7275</v>
      </c>
      <c r="AX268" s="263" t="s">
        <v>7275</v>
      </c>
      <c r="AY268" s="263" t="s">
        <v>7275</v>
      </c>
      <c r="AZ268" s="263" t="s">
        <v>7275</v>
      </c>
      <c r="BA268" s="263" t="s">
        <v>7275</v>
      </c>
      <c r="BB268" s="263" t="s">
        <v>7275</v>
      </c>
      <c r="BC268" s="263" t="s">
        <v>7275</v>
      </c>
      <c r="BD268" s="263" t="s">
        <v>7275</v>
      </c>
      <c r="BE268" s="263" t="s">
        <v>7275</v>
      </c>
      <c r="BF268" s="263" t="s">
        <v>7275</v>
      </c>
      <c r="BG268" s="263" t="s">
        <v>7275</v>
      </c>
      <c r="BH268" s="263" t="s">
        <v>7275</v>
      </c>
      <c r="BI268" s="263" t="s">
        <v>7275</v>
      </c>
      <c r="BJ268" s="263" t="s">
        <v>7275</v>
      </c>
      <c r="BK268" s="263" t="s">
        <v>7275</v>
      </c>
      <c r="BL268" s="263" t="s">
        <v>7275</v>
      </c>
      <c r="BM268" s="263" t="s">
        <v>7275</v>
      </c>
      <c r="BN268" s="263" t="s">
        <v>7275</v>
      </c>
      <c r="BO268" s="263" t="s">
        <v>7275</v>
      </c>
      <c r="BP268" s="263" t="s">
        <v>7275</v>
      </c>
      <c r="BQ268" s="263" t="s">
        <v>7275</v>
      </c>
      <c r="BR268" s="263" t="s">
        <v>7275</v>
      </c>
      <c r="BS268" s="263" t="s">
        <v>7275</v>
      </c>
      <c r="BT268" s="263" t="s">
        <v>7275</v>
      </c>
      <c r="BU268" s="263" t="s">
        <v>7275</v>
      </c>
      <c r="BV268" s="263" t="s">
        <v>7275</v>
      </c>
      <c r="BW268" s="263" t="s">
        <v>7275</v>
      </c>
      <c r="BX268" s="263" t="s">
        <v>7275</v>
      </c>
      <c r="BY268" s="263" t="s">
        <v>7275</v>
      </c>
      <c r="BZ268" s="263" t="s">
        <v>7275</v>
      </c>
      <c r="CA268" s="263" t="s">
        <v>7275</v>
      </c>
      <c r="CB268" s="263" t="s">
        <v>7275</v>
      </c>
      <c r="CC268" s="263" t="s">
        <v>7275</v>
      </c>
      <c r="CD268" s="263" t="s">
        <v>7275</v>
      </c>
      <c r="CE268" s="263" t="s">
        <v>7275</v>
      </c>
      <c r="CF268" s="263" t="s">
        <v>7275</v>
      </c>
      <c r="CG268" s="263" t="s">
        <v>7275</v>
      </c>
      <c r="CH268" s="263" t="s">
        <v>7275</v>
      </c>
      <c r="CI268" s="263" t="s">
        <v>7275</v>
      </c>
      <c r="CJ268" s="263" t="s">
        <v>7275</v>
      </c>
      <c r="CK268" s="263" t="s">
        <v>7275</v>
      </c>
      <c r="CL268" s="263" t="s">
        <v>7275</v>
      </c>
      <c r="CM268" s="263" t="s">
        <v>7275</v>
      </c>
      <c r="CN268" s="263" t="s">
        <v>7275</v>
      </c>
      <c r="CO268" s="263" t="s">
        <v>7275</v>
      </c>
      <c r="CP268" s="263" t="s">
        <v>7275</v>
      </c>
      <c r="CQ268" s="263" t="str">
        <f>_xlfn.IFNA(VLOOKUP(C268,'INFORM Severity - hidden'!$C$5:$G$300,5,FALSE),"-")</f>
        <v>-</v>
      </c>
    </row>
    <row r="269" spans="1:95">
      <c r="C269" t="s">
        <v>7458</v>
      </c>
      <c r="D269" s="263" t="str">
        <f t="shared" si="4"/>
        <v>-</v>
      </c>
      <c r="E269" s="263" t="s">
        <v>7275</v>
      </c>
      <c r="F269" s="263" t="s">
        <v>7275</v>
      </c>
      <c r="G269" s="263" t="s">
        <v>7275</v>
      </c>
      <c r="H269" s="263" t="s">
        <v>7275</v>
      </c>
      <c r="I269" s="263" t="s">
        <v>7275</v>
      </c>
      <c r="J269" s="263" t="s">
        <v>7275</v>
      </c>
      <c r="K269" s="263" t="s">
        <v>7275</v>
      </c>
      <c r="L269" s="263" t="s">
        <v>7275</v>
      </c>
      <c r="M269" s="263" t="s">
        <v>7275</v>
      </c>
      <c r="N269" s="263" t="s">
        <v>7275</v>
      </c>
      <c r="O269" s="263" t="s">
        <v>7275</v>
      </c>
      <c r="P269" s="263" t="s">
        <v>7275</v>
      </c>
      <c r="Q269" s="263" t="s">
        <v>7275</v>
      </c>
      <c r="R269" s="263" t="s">
        <v>7275</v>
      </c>
      <c r="S269" s="263" t="s">
        <v>7275</v>
      </c>
      <c r="T269" s="263" t="s">
        <v>7275</v>
      </c>
      <c r="U269" s="263" t="s">
        <v>7275</v>
      </c>
      <c r="V269" s="263" t="s">
        <v>7275</v>
      </c>
      <c r="W269" s="263" t="s">
        <v>7275</v>
      </c>
      <c r="X269" s="263" t="s">
        <v>7275</v>
      </c>
      <c r="Y269" s="263" t="s">
        <v>7275</v>
      </c>
      <c r="Z269" s="263" t="s">
        <v>7275</v>
      </c>
      <c r="AA269" s="263" t="s">
        <v>7275</v>
      </c>
      <c r="AB269" s="263">
        <v>5.0999999999999996</v>
      </c>
      <c r="AC269" s="263">
        <v>5.0999999999999996</v>
      </c>
      <c r="AD269" s="263">
        <v>5.0999999999999996</v>
      </c>
      <c r="AE269" s="263">
        <v>5.0999999999999996</v>
      </c>
      <c r="AF269" s="263">
        <v>5.0999999999999996</v>
      </c>
      <c r="AG269" s="263" t="s">
        <v>7275</v>
      </c>
      <c r="AH269" s="263" t="s">
        <v>7275</v>
      </c>
      <c r="AI269" s="263" t="s">
        <v>7275</v>
      </c>
      <c r="AJ269" s="263" t="s">
        <v>7275</v>
      </c>
      <c r="AK269" s="263" t="s">
        <v>7275</v>
      </c>
      <c r="AL269" s="263" t="s">
        <v>7275</v>
      </c>
      <c r="AM269" s="263" t="s">
        <v>7275</v>
      </c>
      <c r="AN269" s="263" t="s">
        <v>7275</v>
      </c>
      <c r="AO269" s="263" t="s">
        <v>7275</v>
      </c>
      <c r="AP269" s="263" t="s">
        <v>7275</v>
      </c>
      <c r="AQ269" s="263" t="s">
        <v>7275</v>
      </c>
      <c r="AR269" s="263" t="s">
        <v>7275</v>
      </c>
      <c r="AS269" s="263" t="s">
        <v>7275</v>
      </c>
      <c r="AT269" s="263" t="s">
        <v>7275</v>
      </c>
      <c r="AU269" s="263" t="s">
        <v>7275</v>
      </c>
      <c r="AV269" s="263" t="s">
        <v>7275</v>
      </c>
      <c r="AW269" s="263" t="s">
        <v>7275</v>
      </c>
      <c r="AX269" s="263" t="s">
        <v>7275</v>
      </c>
      <c r="AY269" s="263" t="s">
        <v>7275</v>
      </c>
      <c r="AZ269" s="263" t="s">
        <v>7275</v>
      </c>
      <c r="BA269" s="263" t="s">
        <v>7275</v>
      </c>
      <c r="BB269" s="263" t="s">
        <v>7275</v>
      </c>
      <c r="BC269" s="263" t="s">
        <v>7275</v>
      </c>
      <c r="BD269" s="263" t="s">
        <v>7275</v>
      </c>
      <c r="BE269" s="263" t="s">
        <v>7275</v>
      </c>
      <c r="BF269" s="263" t="s">
        <v>7275</v>
      </c>
      <c r="BG269" s="263" t="s">
        <v>7275</v>
      </c>
      <c r="BH269" s="263" t="s">
        <v>7275</v>
      </c>
      <c r="BI269" s="263" t="s">
        <v>7275</v>
      </c>
      <c r="BJ269" s="263" t="s">
        <v>7275</v>
      </c>
      <c r="BK269" s="263" t="s">
        <v>7275</v>
      </c>
      <c r="BL269" s="263" t="s">
        <v>7275</v>
      </c>
      <c r="BM269" s="263" t="s">
        <v>7275</v>
      </c>
      <c r="BN269" s="263" t="s">
        <v>7275</v>
      </c>
      <c r="BO269" s="263" t="s">
        <v>7275</v>
      </c>
      <c r="BP269" s="263" t="s">
        <v>7275</v>
      </c>
      <c r="BQ269" s="263" t="s">
        <v>7275</v>
      </c>
      <c r="BR269" s="263" t="s">
        <v>7275</v>
      </c>
      <c r="BS269" s="263" t="s">
        <v>7275</v>
      </c>
      <c r="BT269" s="263" t="s">
        <v>7275</v>
      </c>
      <c r="BU269" s="263" t="s">
        <v>7275</v>
      </c>
      <c r="BV269" s="263" t="s">
        <v>7275</v>
      </c>
      <c r="BW269" s="263" t="s">
        <v>7275</v>
      </c>
      <c r="BX269" s="263" t="s">
        <v>7275</v>
      </c>
      <c r="BY269" s="263" t="s">
        <v>7275</v>
      </c>
      <c r="BZ269" s="263" t="s">
        <v>7275</v>
      </c>
      <c r="CA269" s="263" t="s">
        <v>7275</v>
      </c>
      <c r="CB269" s="263" t="s">
        <v>7275</v>
      </c>
      <c r="CC269" s="263" t="s">
        <v>7275</v>
      </c>
      <c r="CD269" s="263" t="s">
        <v>7275</v>
      </c>
      <c r="CE269" s="263" t="s">
        <v>7275</v>
      </c>
      <c r="CF269" s="263" t="s">
        <v>7275</v>
      </c>
      <c r="CG269" s="263" t="s">
        <v>7275</v>
      </c>
      <c r="CH269" s="263" t="s">
        <v>7275</v>
      </c>
      <c r="CI269" s="263" t="s">
        <v>7275</v>
      </c>
      <c r="CJ269" s="263" t="s">
        <v>7275</v>
      </c>
      <c r="CK269" s="263" t="s">
        <v>7275</v>
      </c>
      <c r="CL269" s="263" t="s">
        <v>7275</v>
      </c>
      <c r="CM269" s="263" t="s">
        <v>7275</v>
      </c>
      <c r="CN269" s="263" t="s">
        <v>7275</v>
      </c>
      <c r="CO269" s="263" t="s">
        <v>7275</v>
      </c>
      <c r="CP269" s="263" t="s">
        <v>7275</v>
      </c>
      <c r="CQ269" s="263" t="str">
        <f>_xlfn.IFNA(VLOOKUP(C269,'INFORM Severity - hidden'!$C$5:$G$300,5,FALSE),"-")</f>
        <v>-</v>
      </c>
    </row>
    <row r="270" spans="1:95">
      <c r="C270" t="s">
        <v>7459</v>
      </c>
      <c r="D270" s="263" t="str">
        <f t="shared" si="4"/>
        <v>-</v>
      </c>
      <c r="E270" s="263" t="s">
        <v>7275</v>
      </c>
      <c r="F270" s="263" t="s">
        <v>7275</v>
      </c>
      <c r="G270" s="263" t="s">
        <v>7275</v>
      </c>
      <c r="H270" s="263" t="s">
        <v>7275</v>
      </c>
      <c r="I270" s="263" t="s">
        <v>7275</v>
      </c>
      <c r="J270" s="263" t="s">
        <v>7275</v>
      </c>
      <c r="K270" s="263" t="s">
        <v>7275</v>
      </c>
      <c r="L270" s="263" t="s">
        <v>7275</v>
      </c>
      <c r="M270" s="263" t="s">
        <v>7275</v>
      </c>
      <c r="N270" s="263" t="s">
        <v>7275</v>
      </c>
      <c r="O270" s="263" t="s">
        <v>7275</v>
      </c>
      <c r="P270" s="263" t="s">
        <v>7275</v>
      </c>
      <c r="Q270" s="263" t="s">
        <v>7275</v>
      </c>
      <c r="R270" s="263" t="s">
        <v>7275</v>
      </c>
      <c r="S270" s="263" t="s">
        <v>7275</v>
      </c>
      <c r="T270" s="263" t="s">
        <v>7275</v>
      </c>
      <c r="U270" s="263" t="s">
        <v>7275</v>
      </c>
      <c r="V270" s="263" t="s">
        <v>7275</v>
      </c>
      <c r="W270" s="263" t="s">
        <v>7275</v>
      </c>
      <c r="X270" s="263" t="s">
        <v>7275</v>
      </c>
      <c r="Y270" s="263" t="s">
        <v>7275</v>
      </c>
      <c r="Z270" s="263" t="s">
        <v>7275</v>
      </c>
      <c r="AA270" s="263" t="s">
        <v>7275</v>
      </c>
      <c r="AB270" s="263" t="s">
        <v>7275</v>
      </c>
      <c r="AC270" s="263" t="s">
        <v>7275</v>
      </c>
      <c r="AD270" s="263" t="s">
        <v>7275</v>
      </c>
      <c r="AE270" s="263" t="s">
        <v>7275</v>
      </c>
      <c r="AF270" s="263" t="s">
        <v>7275</v>
      </c>
      <c r="AG270" s="263" t="s">
        <v>7275</v>
      </c>
      <c r="AH270" s="263" t="s">
        <v>7275</v>
      </c>
      <c r="AI270" s="263" t="s">
        <v>7275</v>
      </c>
      <c r="AJ270" s="263" t="s">
        <v>7275</v>
      </c>
      <c r="AK270" s="263" t="s">
        <v>7275</v>
      </c>
      <c r="AL270" s="263" t="s">
        <v>7275</v>
      </c>
      <c r="AM270" s="263" t="s">
        <v>7275</v>
      </c>
      <c r="AN270" s="263">
        <v>6.2</v>
      </c>
      <c r="AO270" s="263">
        <v>6.3</v>
      </c>
      <c r="AP270" s="263">
        <v>6.3</v>
      </c>
      <c r="AQ270" s="263">
        <v>6.3</v>
      </c>
      <c r="AR270" s="263">
        <v>6.3</v>
      </c>
      <c r="AS270" s="263">
        <v>6.1</v>
      </c>
      <c r="AT270" s="263">
        <v>6.1</v>
      </c>
      <c r="AU270" s="263">
        <v>6</v>
      </c>
      <c r="AV270" s="263">
        <v>6</v>
      </c>
      <c r="AW270" s="263">
        <v>6</v>
      </c>
      <c r="AX270" s="263">
        <v>6</v>
      </c>
      <c r="AY270" s="263">
        <v>6</v>
      </c>
      <c r="AZ270" s="263">
        <v>5.9</v>
      </c>
      <c r="BA270" s="263" t="s">
        <v>7275</v>
      </c>
      <c r="BB270" s="263" t="s">
        <v>7275</v>
      </c>
      <c r="BC270" s="263" t="s">
        <v>7275</v>
      </c>
      <c r="BD270" s="263" t="s">
        <v>7275</v>
      </c>
      <c r="BE270" s="263" t="s">
        <v>7275</v>
      </c>
      <c r="BF270" s="263" t="s">
        <v>7275</v>
      </c>
      <c r="BG270" s="263" t="s">
        <v>7275</v>
      </c>
      <c r="BH270" s="263" t="s">
        <v>7275</v>
      </c>
      <c r="BI270" s="263" t="s">
        <v>7275</v>
      </c>
      <c r="BJ270" s="263" t="s">
        <v>7275</v>
      </c>
      <c r="BK270" s="263" t="s">
        <v>7275</v>
      </c>
      <c r="BL270" s="263" t="s">
        <v>7275</v>
      </c>
      <c r="BM270" s="263" t="s">
        <v>7275</v>
      </c>
      <c r="BN270" s="263" t="s">
        <v>7275</v>
      </c>
      <c r="BO270" s="263" t="s">
        <v>7275</v>
      </c>
      <c r="BP270" s="263" t="s">
        <v>7275</v>
      </c>
      <c r="BQ270" s="263" t="s">
        <v>7275</v>
      </c>
      <c r="BR270" s="263" t="s">
        <v>7275</v>
      </c>
      <c r="BS270" s="263" t="s">
        <v>7275</v>
      </c>
      <c r="BT270" s="263" t="s">
        <v>7275</v>
      </c>
      <c r="BU270" s="263" t="s">
        <v>7275</v>
      </c>
      <c r="BV270" s="263" t="s">
        <v>7275</v>
      </c>
      <c r="BW270" s="263" t="s">
        <v>7275</v>
      </c>
      <c r="BX270" s="263" t="s">
        <v>7275</v>
      </c>
      <c r="BY270" s="263" t="s">
        <v>7275</v>
      </c>
      <c r="BZ270" s="263" t="s">
        <v>7275</v>
      </c>
      <c r="CA270" s="263" t="s">
        <v>7275</v>
      </c>
      <c r="CB270" s="263" t="s">
        <v>7275</v>
      </c>
      <c r="CC270" s="263" t="s">
        <v>7275</v>
      </c>
      <c r="CD270" s="263" t="s">
        <v>7275</v>
      </c>
      <c r="CE270" s="263" t="s">
        <v>7275</v>
      </c>
      <c r="CF270" s="263" t="s">
        <v>7275</v>
      </c>
      <c r="CG270" s="263" t="s">
        <v>7275</v>
      </c>
      <c r="CH270" s="263" t="s">
        <v>7275</v>
      </c>
      <c r="CI270" s="263" t="s">
        <v>7275</v>
      </c>
      <c r="CJ270" s="263" t="s">
        <v>7275</v>
      </c>
      <c r="CK270" s="263" t="s">
        <v>7275</v>
      </c>
      <c r="CL270" s="263" t="s">
        <v>7275</v>
      </c>
      <c r="CM270" s="263" t="s">
        <v>7275</v>
      </c>
      <c r="CN270" s="263" t="s">
        <v>7275</v>
      </c>
      <c r="CO270" s="263" t="s">
        <v>7275</v>
      </c>
      <c r="CP270" s="263" t="s">
        <v>7275</v>
      </c>
      <c r="CQ270" s="263" t="str">
        <f>_xlfn.IFNA(VLOOKUP(C270,'INFORM Severity - hidden'!$C$5:$G$300,5,FALSE),"-")</f>
        <v>-</v>
      </c>
    </row>
    <row r="271" spans="1:95">
      <c r="C271" t="s">
        <v>7460</v>
      </c>
      <c r="D271" s="263" t="str">
        <f t="shared" si="4"/>
        <v>-</v>
      </c>
      <c r="E271" s="263" t="s">
        <v>7275</v>
      </c>
      <c r="F271" s="263" t="s">
        <v>7275</v>
      </c>
      <c r="G271" s="263" t="s">
        <v>7275</v>
      </c>
      <c r="H271" s="263" t="s">
        <v>7275</v>
      </c>
      <c r="I271" s="263" t="s">
        <v>7275</v>
      </c>
      <c r="J271" s="263" t="s">
        <v>7275</v>
      </c>
      <c r="K271" s="263" t="s">
        <v>7275</v>
      </c>
      <c r="L271" s="263" t="s">
        <v>7275</v>
      </c>
      <c r="M271" s="263" t="s">
        <v>7275</v>
      </c>
      <c r="N271" s="263" t="s">
        <v>7275</v>
      </c>
      <c r="O271" s="263" t="s">
        <v>7275</v>
      </c>
      <c r="P271" s="263" t="s">
        <v>7275</v>
      </c>
      <c r="Q271" s="263" t="s">
        <v>7275</v>
      </c>
      <c r="R271" s="263" t="s">
        <v>7275</v>
      </c>
      <c r="S271" s="263" t="s">
        <v>7275</v>
      </c>
      <c r="T271" s="263" t="s">
        <v>7275</v>
      </c>
      <c r="U271" s="263" t="s">
        <v>7275</v>
      </c>
      <c r="V271" s="263" t="s">
        <v>7275</v>
      </c>
      <c r="W271" s="263" t="s">
        <v>7275</v>
      </c>
      <c r="X271" s="263" t="s">
        <v>7275</v>
      </c>
      <c r="Y271" s="263" t="s">
        <v>7275</v>
      </c>
      <c r="Z271" s="263" t="s">
        <v>7275</v>
      </c>
      <c r="AA271" s="263" t="s">
        <v>7275</v>
      </c>
      <c r="AB271" s="263" t="s">
        <v>7275</v>
      </c>
      <c r="AC271" s="263" t="s">
        <v>7275</v>
      </c>
      <c r="AD271" s="263" t="s">
        <v>7275</v>
      </c>
      <c r="AE271" s="263" t="s">
        <v>7275</v>
      </c>
      <c r="AF271" s="263" t="s">
        <v>7275</v>
      </c>
      <c r="AG271" s="263" t="s">
        <v>7275</v>
      </c>
      <c r="AH271" s="263" t="s">
        <v>7275</v>
      </c>
      <c r="AI271" s="263" t="s">
        <v>7275</v>
      </c>
      <c r="AJ271" s="263" t="s">
        <v>7275</v>
      </c>
      <c r="AK271" s="263" t="s">
        <v>7275</v>
      </c>
      <c r="AL271" s="263" t="s">
        <v>7275</v>
      </c>
      <c r="AM271" s="263" t="s">
        <v>7275</v>
      </c>
      <c r="AN271" s="263" t="s">
        <v>7275</v>
      </c>
      <c r="AO271" s="263" t="s">
        <v>7275</v>
      </c>
      <c r="AP271" s="263" t="s">
        <v>7275</v>
      </c>
      <c r="AQ271" s="263" t="s">
        <v>7275</v>
      </c>
      <c r="AR271" s="263" t="s">
        <v>7275</v>
      </c>
      <c r="AS271" s="263" t="s">
        <v>7275</v>
      </c>
      <c r="AT271" s="263" t="s">
        <v>7275</v>
      </c>
      <c r="AU271" s="263" t="s">
        <v>7275</v>
      </c>
      <c r="AV271" s="263" t="s">
        <v>7275</v>
      </c>
      <c r="AW271" s="263">
        <v>3.7</v>
      </c>
      <c r="AX271" s="263">
        <v>3.8</v>
      </c>
      <c r="AY271" s="263">
        <v>3.8</v>
      </c>
      <c r="AZ271" s="263">
        <v>3.8</v>
      </c>
      <c r="BA271" s="263" t="s">
        <v>7275</v>
      </c>
      <c r="BB271" s="263" t="s">
        <v>7275</v>
      </c>
      <c r="BC271" s="263" t="s">
        <v>7275</v>
      </c>
      <c r="BD271" s="263" t="s">
        <v>7275</v>
      </c>
      <c r="BE271" s="263" t="s">
        <v>7275</v>
      </c>
      <c r="BF271" s="263" t="s">
        <v>7275</v>
      </c>
      <c r="BG271" s="263" t="s">
        <v>7275</v>
      </c>
      <c r="BH271" s="263" t="s">
        <v>7275</v>
      </c>
      <c r="BI271" s="263" t="s">
        <v>7275</v>
      </c>
      <c r="BJ271" s="263" t="s">
        <v>7275</v>
      </c>
      <c r="BK271" s="263" t="s">
        <v>7275</v>
      </c>
      <c r="BL271" s="263" t="s">
        <v>7275</v>
      </c>
      <c r="BM271" s="263" t="s">
        <v>7275</v>
      </c>
      <c r="BN271" s="263" t="s">
        <v>7275</v>
      </c>
      <c r="BO271" s="263" t="s">
        <v>7275</v>
      </c>
      <c r="BP271" s="263" t="s">
        <v>7275</v>
      </c>
      <c r="BQ271" s="263" t="s">
        <v>7275</v>
      </c>
      <c r="BR271" s="263" t="s">
        <v>7275</v>
      </c>
      <c r="BS271" s="263" t="s">
        <v>7275</v>
      </c>
      <c r="BT271" s="263" t="s">
        <v>7275</v>
      </c>
      <c r="BU271" s="263" t="s">
        <v>7275</v>
      </c>
      <c r="BV271" s="263" t="s">
        <v>7275</v>
      </c>
      <c r="BW271" s="263" t="s">
        <v>7275</v>
      </c>
      <c r="BX271" s="263" t="s">
        <v>7275</v>
      </c>
      <c r="BY271" s="263" t="s">
        <v>7275</v>
      </c>
      <c r="BZ271" s="263" t="s">
        <v>7275</v>
      </c>
      <c r="CA271" s="263" t="s">
        <v>7275</v>
      </c>
      <c r="CB271" s="263" t="s">
        <v>7275</v>
      </c>
      <c r="CC271" s="263" t="s">
        <v>7275</v>
      </c>
      <c r="CD271" s="263" t="s">
        <v>7275</v>
      </c>
      <c r="CE271" s="263" t="s">
        <v>7275</v>
      </c>
      <c r="CF271" s="263" t="s">
        <v>7275</v>
      </c>
      <c r="CG271" s="263" t="s">
        <v>7275</v>
      </c>
      <c r="CH271" s="263" t="s">
        <v>7275</v>
      </c>
      <c r="CI271" s="263" t="s">
        <v>7275</v>
      </c>
      <c r="CJ271" s="263" t="s">
        <v>7275</v>
      </c>
      <c r="CK271" s="263" t="s">
        <v>7275</v>
      </c>
      <c r="CL271" s="263" t="s">
        <v>7275</v>
      </c>
      <c r="CM271" s="263" t="s">
        <v>7275</v>
      </c>
      <c r="CN271" s="263" t="s">
        <v>7275</v>
      </c>
      <c r="CO271" s="263" t="s">
        <v>7275</v>
      </c>
      <c r="CP271" s="263" t="s">
        <v>7275</v>
      </c>
      <c r="CQ271" s="263" t="str">
        <f>_xlfn.IFNA(VLOOKUP(C271,'INFORM Severity - hidden'!$C$5:$G$300,5,FALSE),"-")</f>
        <v>-</v>
      </c>
    </row>
    <row r="272" spans="1:95">
      <c r="C272" t="s">
        <v>7461</v>
      </c>
      <c r="D272" s="263" t="str">
        <f t="shared" si="4"/>
        <v>-</v>
      </c>
      <c r="E272" s="263" t="s">
        <v>7275</v>
      </c>
      <c r="F272" s="263" t="s">
        <v>7275</v>
      </c>
      <c r="G272" s="263" t="s">
        <v>7275</v>
      </c>
      <c r="H272" s="263" t="s">
        <v>7275</v>
      </c>
      <c r="I272" s="263" t="s">
        <v>7275</v>
      </c>
      <c r="J272" s="263" t="s">
        <v>7275</v>
      </c>
      <c r="K272" s="263" t="s">
        <v>7275</v>
      </c>
      <c r="L272" s="263" t="s">
        <v>7275</v>
      </c>
      <c r="M272" s="263" t="s">
        <v>7275</v>
      </c>
      <c r="N272" s="263" t="s">
        <v>7275</v>
      </c>
      <c r="O272" s="263" t="s">
        <v>7275</v>
      </c>
      <c r="P272" s="263" t="s">
        <v>7275</v>
      </c>
      <c r="Q272" s="263" t="s">
        <v>7275</v>
      </c>
      <c r="R272" s="263" t="s">
        <v>7275</v>
      </c>
      <c r="S272" s="263" t="s">
        <v>7275</v>
      </c>
      <c r="T272" s="263" t="s">
        <v>7275</v>
      </c>
      <c r="U272" s="263" t="s">
        <v>7275</v>
      </c>
      <c r="V272" s="263" t="s">
        <v>7275</v>
      </c>
      <c r="W272" s="263" t="s">
        <v>7275</v>
      </c>
      <c r="X272" s="263" t="s">
        <v>7275</v>
      </c>
      <c r="Y272" s="263" t="s">
        <v>7275</v>
      </c>
      <c r="Z272" s="263" t="s">
        <v>7275</v>
      </c>
      <c r="AA272" s="263" t="s">
        <v>7275</v>
      </c>
      <c r="AB272" s="263" t="s">
        <v>7275</v>
      </c>
      <c r="AC272" s="263" t="s">
        <v>7275</v>
      </c>
      <c r="AD272" s="263" t="s">
        <v>7275</v>
      </c>
      <c r="AE272" s="263" t="s">
        <v>7275</v>
      </c>
      <c r="AF272" s="263" t="s">
        <v>7275</v>
      </c>
      <c r="AG272" s="263" t="s">
        <v>7275</v>
      </c>
      <c r="AH272" s="263" t="s">
        <v>7275</v>
      </c>
      <c r="AI272" s="263" t="s">
        <v>7275</v>
      </c>
      <c r="AJ272" s="263" t="s">
        <v>7275</v>
      </c>
      <c r="AK272" s="263" t="s">
        <v>7275</v>
      </c>
      <c r="AL272" s="263" t="s">
        <v>7275</v>
      </c>
      <c r="AM272" s="263" t="s">
        <v>7275</v>
      </c>
      <c r="AN272" s="263" t="s">
        <v>7275</v>
      </c>
      <c r="AO272" s="263" t="s">
        <v>7275</v>
      </c>
      <c r="AP272" s="263" t="s">
        <v>7275</v>
      </c>
      <c r="AQ272" s="263" t="s">
        <v>7275</v>
      </c>
      <c r="AR272" s="263" t="s">
        <v>7275</v>
      </c>
      <c r="AS272" s="263" t="s">
        <v>7275</v>
      </c>
      <c r="AT272" s="263" t="s">
        <v>7275</v>
      </c>
      <c r="AU272" s="263" t="s">
        <v>7275</v>
      </c>
      <c r="AV272" s="263" t="s">
        <v>7275</v>
      </c>
      <c r="AW272" s="263" t="s">
        <v>7275</v>
      </c>
      <c r="AX272" s="263" t="s">
        <v>7275</v>
      </c>
      <c r="AY272" s="263">
        <v>4.5999999999999996</v>
      </c>
      <c r="AZ272" s="263">
        <v>4.5999999999999996</v>
      </c>
      <c r="BA272" s="263">
        <v>4.5999999999999996</v>
      </c>
      <c r="BB272" s="263">
        <v>4.5999999999999996</v>
      </c>
      <c r="BC272" s="263">
        <v>4.5999999999999996</v>
      </c>
      <c r="BD272" s="263">
        <v>4</v>
      </c>
      <c r="BE272" s="263">
        <v>4</v>
      </c>
      <c r="BF272" s="263">
        <v>3.8</v>
      </c>
      <c r="BG272" s="263">
        <v>3.8</v>
      </c>
      <c r="BH272" s="263">
        <v>3.5</v>
      </c>
      <c r="BI272" s="263">
        <v>3.4</v>
      </c>
      <c r="BJ272" s="263">
        <v>3.4</v>
      </c>
      <c r="BK272" s="263" t="s">
        <v>7275</v>
      </c>
      <c r="BL272" s="263" t="s">
        <v>7275</v>
      </c>
      <c r="BM272" s="263" t="s">
        <v>7275</v>
      </c>
      <c r="BN272" s="263" t="s">
        <v>7275</v>
      </c>
      <c r="BO272" s="263" t="s">
        <v>7275</v>
      </c>
      <c r="BP272" s="263" t="s">
        <v>7275</v>
      </c>
      <c r="BQ272" s="263" t="s">
        <v>7275</v>
      </c>
      <c r="BR272" s="263" t="s">
        <v>7275</v>
      </c>
      <c r="BS272" s="263" t="s">
        <v>7275</v>
      </c>
      <c r="BT272" s="263" t="s">
        <v>7275</v>
      </c>
      <c r="BU272" s="263" t="s">
        <v>7275</v>
      </c>
      <c r="BV272" s="263" t="s">
        <v>7275</v>
      </c>
      <c r="BW272" s="263" t="s">
        <v>7275</v>
      </c>
      <c r="BX272" s="263" t="s">
        <v>7275</v>
      </c>
      <c r="BY272" s="263" t="s">
        <v>7275</v>
      </c>
      <c r="BZ272" s="263" t="s">
        <v>7275</v>
      </c>
      <c r="CA272" s="263" t="s">
        <v>7275</v>
      </c>
      <c r="CB272" s="263" t="s">
        <v>7275</v>
      </c>
      <c r="CC272" s="263" t="s">
        <v>7275</v>
      </c>
      <c r="CD272" s="263" t="s">
        <v>7275</v>
      </c>
      <c r="CE272" s="263" t="s">
        <v>7275</v>
      </c>
      <c r="CF272" s="263" t="s">
        <v>7275</v>
      </c>
      <c r="CG272" s="263" t="s">
        <v>7275</v>
      </c>
      <c r="CH272" s="263" t="s">
        <v>7275</v>
      </c>
      <c r="CI272" s="263" t="s">
        <v>7275</v>
      </c>
      <c r="CJ272" s="263" t="s">
        <v>7275</v>
      </c>
      <c r="CK272" s="263" t="s">
        <v>7275</v>
      </c>
      <c r="CL272" s="263" t="s">
        <v>7275</v>
      </c>
      <c r="CM272" s="263" t="s">
        <v>7275</v>
      </c>
      <c r="CN272" s="263" t="s">
        <v>7275</v>
      </c>
      <c r="CO272" s="263" t="s">
        <v>7275</v>
      </c>
      <c r="CP272" s="263" t="s">
        <v>7275</v>
      </c>
      <c r="CQ272" s="263" t="str">
        <f>_xlfn.IFNA(VLOOKUP(C272,'INFORM Severity - hidden'!$C$5:$G$300,5,FALSE),"-")</f>
        <v>-</v>
      </c>
    </row>
    <row r="273" spans="1:95">
      <c r="C273" t="s">
        <v>7462</v>
      </c>
      <c r="D273" s="263" t="str">
        <f t="shared" si="4"/>
        <v>-</v>
      </c>
      <c r="E273" s="263" t="s">
        <v>7275</v>
      </c>
      <c r="F273" s="263" t="s">
        <v>7275</v>
      </c>
      <c r="G273" s="263" t="s">
        <v>7275</v>
      </c>
      <c r="H273" s="263" t="s">
        <v>7275</v>
      </c>
      <c r="I273" s="263" t="s">
        <v>7275</v>
      </c>
      <c r="J273" s="263" t="s">
        <v>7275</v>
      </c>
      <c r="K273" s="263" t="s">
        <v>7275</v>
      </c>
      <c r="L273" s="263" t="s">
        <v>7275</v>
      </c>
      <c r="M273" s="263" t="s">
        <v>7275</v>
      </c>
      <c r="N273" s="263" t="s">
        <v>7275</v>
      </c>
      <c r="O273" s="263" t="s">
        <v>7275</v>
      </c>
      <c r="P273" s="263" t="s">
        <v>7275</v>
      </c>
      <c r="Q273" s="263" t="s">
        <v>7275</v>
      </c>
      <c r="R273" s="263" t="s">
        <v>7275</v>
      </c>
      <c r="S273" s="263" t="s">
        <v>7275</v>
      </c>
      <c r="T273" s="263" t="s">
        <v>7275</v>
      </c>
      <c r="U273" s="263" t="s">
        <v>7275</v>
      </c>
      <c r="V273" s="263" t="s">
        <v>7275</v>
      </c>
      <c r="W273" s="263" t="s">
        <v>7275</v>
      </c>
      <c r="X273" s="263" t="s">
        <v>7275</v>
      </c>
      <c r="Y273" s="263" t="s">
        <v>7275</v>
      </c>
      <c r="Z273" s="263" t="s">
        <v>7275</v>
      </c>
      <c r="AA273" s="263" t="s">
        <v>7275</v>
      </c>
      <c r="AB273" s="263" t="s">
        <v>7275</v>
      </c>
      <c r="AC273" s="263" t="s">
        <v>7275</v>
      </c>
      <c r="AD273" s="263" t="s">
        <v>7275</v>
      </c>
      <c r="AE273" s="263" t="s">
        <v>7275</v>
      </c>
      <c r="AF273" s="263" t="s">
        <v>7275</v>
      </c>
      <c r="AG273" s="263" t="s">
        <v>7275</v>
      </c>
      <c r="AH273" s="263" t="s">
        <v>7275</v>
      </c>
      <c r="AI273" s="263" t="s">
        <v>7275</v>
      </c>
      <c r="AJ273" s="263" t="s">
        <v>7275</v>
      </c>
      <c r="AK273" s="263" t="s">
        <v>7275</v>
      </c>
      <c r="AL273" s="263" t="s">
        <v>7275</v>
      </c>
      <c r="AM273" s="263" t="s">
        <v>7275</v>
      </c>
      <c r="AN273" s="263" t="s">
        <v>7275</v>
      </c>
      <c r="AO273" s="263" t="s">
        <v>7275</v>
      </c>
      <c r="AP273" s="263" t="s">
        <v>7275</v>
      </c>
      <c r="AQ273" s="263" t="s">
        <v>7275</v>
      </c>
      <c r="AR273" s="263" t="s">
        <v>7275</v>
      </c>
      <c r="AS273" s="263" t="s">
        <v>7275</v>
      </c>
      <c r="AT273" s="263" t="s">
        <v>7275</v>
      </c>
      <c r="AU273" s="263" t="s">
        <v>7275</v>
      </c>
      <c r="AV273" s="263" t="s">
        <v>7275</v>
      </c>
      <c r="AW273" s="263" t="s">
        <v>7275</v>
      </c>
      <c r="AX273" s="263" t="s">
        <v>7275</v>
      </c>
      <c r="AY273" s="263" t="s">
        <v>7275</v>
      </c>
      <c r="AZ273" s="263" t="s">
        <v>7275</v>
      </c>
      <c r="BA273" s="263">
        <v>4.3</v>
      </c>
      <c r="BB273" s="263">
        <v>3.6</v>
      </c>
      <c r="BC273" s="263">
        <v>3.6</v>
      </c>
      <c r="BD273" s="263">
        <v>3.6</v>
      </c>
      <c r="BE273" s="263" t="s">
        <v>7275</v>
      </c>
      <c r="BF273" s="263" t="s">
        <v>7275</v>
      </c>
      <c r="BG273" s="263" t="s">
        <v>7275</v>
      </c>
      <c r="BH273" s="263" t="s">
        <v>7275</v>
      </c>
      <c r="BI273" s="263" t="s">
        <v>7275</v>
      </c>
      <c r="BJ273" s="263" t="s">
        <v>7275</v>
      </c>
      <c r="BK273" s="263" t="s">
        <v>7275</v>
      </c>
      <c r="BL273" s="263" t="s">
        <v>7275</v>
      </c>
      <c r="BM273" s="263" t="s">
        <v>7275</v>
      </c>
      <c r="BN273" s="263" t="s">
        <v>7275</v>
      </c>
      <c r="BO273" s="263" t="s">
        <v>7275</v>
      </c>
      <c r="BP273" s="263" t="s">
        <v>7275</v>
      </c>
      <c r="BQ273" s="263" t="s">
        <v>7275</v>
      </c>
      <c r="BR273" s="263" t="s">
        <v>7275</v>
      </c>
      <c r="BS273" s="263" t="s">
        <v>7275</v>
      </c>
      <c r="BT273" s="263" t="s">
        <v>7275</v>
      </c>
      <c r="BU273" s="263" t="s">
        <v>7275</v>
      </c>
      <c r="BV273" s="263" t="s">
        <v>7275</v>
      </c>
      <c r="BW273" s="263" t="s">
        <v>7275</v>
      </c>
      <c r="BX273" s="263" t="s">
        <v>7275</v>
      </c>
      <c r="BY273" s="263" t="s">
        <v>7275</v>
      </c>
      <c r="BZ273" s="263" t="s">
        <v>7275</v>
      </c>
      <c r="CA273" s="263" t="s">
        <v>7275</v>
      </c>
      <c r="CB273" s="263" t="s">
        <v>7275</v>
      </c>
      <c r="CC273" s="263" t="s">
        <v>7275</v>
      </c>
      <c r="CD273" s="263" t="s">
        <v>7275</v>
      </c>
      <c r="CE273" s="263" t="s">
        <v>7275</v>
      </c>
      <c r="CF273" s="263" t="s">
        <v>7275</v>
      </c>
      <c r="CG273" s="263" t="s">
        <v>7275</v>
      </c>
      <c r="CH273" s="263" t="s">
        <v>7275</v>
      </c>
      <c r="CI273" s="263" t="s">
        <v>7275</v>
      </c>
      <c r="CJ273" s="263" t="s">
        <v>7275</v>
      </c>
      <c r="CK273" s="263" t="s">
        <v>7275</v>
      </c>
      <c r="CL273" s="263" t="s">
        <v>7275</v>
      </c>
      <c r="CM273" s="263" t="s">
        <v>7275</v>
      </c>
      <c r="CN273" s="263" t="s">
        <v>7275</v>
      </c>
      <c r="CO273" s="263" t="s">
        <v>7275</v>
      </c>
      <c r="CP273" s="263" t="s">
        <v>7275</v>
      </c>
      <c r="CQ273" s="263" t="str">
        <f>_xlfn.IFNA(VLOOKUP(C273,'INFORM Severity - hidden'!$C$5:$G$300,5,FALSE),"-")</f>
        <v>-</v>
      </c>
    </row>
    <row r="274" spans="1:95">
      <c r="C274" t="s">
        <v>7463</v>
      </c>
      <c r="D274" s="263" t="str">
        <f t="shared" si="4"/>
        <v>-</v>
      </c>
      <c r="E274" s="263" t="s">
        <v>7275</v>
      </c>
      <c r="F274" s="263" t="s">
        <v>7275</v>
      </c>
      <c r="G274" s="263" t="s">
        <v>7275</v>
      </c>
      <c r="H274" s="263" t="s">
        <v>7275</v>
      </c>
      <c r="I274" s="263" t="s">
        <v>7275</v>
      </c>
      <c r="J274" s="263" t="s">
        <v>7275</v>
      </c>
      <c r="K274" s="263" t="s">
        <v>7275</v>
      </c>
      <c r="L274" s="263" t="s">
        <v>7275</v>
      </c>
      <c r="M274" s="263" t="s">
        <v>7275</v>
      </c>
      <c r="N274" s="263" t="s">
        <v>7275</v>
      </c>
      <c r="O274" s="263" t="s">
        <v>7275</v>
      </c>
      <c r="P274" s="263" t="s">
        <v>7275</v>
      </c>
      <c r="Q274" s="263" t="s">
        <v>7275</v>
      </c>
      <c r="R274" s="263" t="s">
        <v>7275</v>
      </c>
      <c r="S274" s="263" t="s">
        <v>7275</v>
      </c>
      <c r="T274" s="263" t="s">
        <v>7275</v>
      </c>
      <c r="U274" s="263" t="s">
        <v>7275</v>
      </c>
      <c r="V274" s="263" t="s">
        <v>7275</v>
      </c>
      <c r="W274" s="263" t="s">
        <v>7275</v>
      </c>
      <c r="X274" s="263" t="s">
        <v>7275</v>
      </c>
      <c r="Y274" s="263" t="s">
        <v>7275</v>
      </c>
      <c r="Z274" s="263" t="s">
        <v>7275</v>
      </c>
      <c r="AA274" s="263" t="s">
        <v>7275</v>
      </c>
      <c r="AB274" s="263" t="s">
        <v>7275</v>
      </c>
      <c r="AC274" s="263" t="s">
        <v>7275</v>
      </c>
      <c r="AD274" s="263" t="s">
        <v>7275</v>
      </c>
      <c r="AE274" s="263" t="s">
        <v>7275</v>
      </c>
      <c r="AF274" s="263" t="s">
        <v>7275</v>
      </c>
      <c r="AG274" s="263" t="s">
        <v>7275</v>
      </c>
      <c r="AH274" s="263" t="s">
        <v>7275</v>
      </c>
      <c r="AI274" s="263" t="s">
        <v>7275</v>
      </c>
      <c r="AJ274" s="263" t="s">
        <v>7275</v>
      </c>
      <c r="AK274" s="263" t="s">
        <v>7275</v>
      </c>
      <c r="AL274" s="263" t="s">
        <v>7275</v>
      </c>
      <c r="AM274" s="263" t="s">
        <v>7275</v>
      </c>
      <c r="AN274" s="263" t="s">
        <v>7275</v>
      </c>
      <c r="AO274" s="263" t="s">
        <v>7275</v>
      </c>
      <c r="AP274" s="263" t="s">
        <v>7275</v>
      </c>
      <c r="AQ274" s="263" t="s">
        <v>7275</v>
      </c>
      <c r="AR274" s="263" t="s">
        <v>7275</v>
      </c>
      <c r="AS274" s="263" t="s">
        <v>7275</v>
      </c>
      <c r="AT274" s="263" t="s">
        <v>7275</v>
      </c>
      <c r="AU274" s="263" t="s">
        <v>7275</v>
      </c>
      <c r="AV274" s="263" t="s">
        <v>7275</v>
      </c>
      <c r="AW274" s="263" t="s">
        <v>7275</v>
      </c>
      <c r="AX274" s="263" t="s">
        <v>7275</v>
      </c>
      <c r="AY274" s="263" t="s">
        <v>7275</v>
      </c>
      <c r="AZ274" s="263" t="s">
        <v>7275</v>
      </c>
      <c r="BA274" s="263" t="s">
        <v>7275</v>
      </c>
      <c r="BB274" s="263" t="s">
        <v>7275</v>
      </c>
      <c r="BC274" s="263" t="s">
        <v>7275</v>
      </c>
      <c r="BD274" s="263" t="s">
        <v>7275</v>
      </c>
      <c r="BE274" s="263" t="s">
        <v>7275</v>
      </c>
      <c r="BF274" s="263" t="s">
        <v>7275</v>
      </c>
      <c r="BG274" s="263" t="s">
        <v>7275</v>
      </c>
      <c r="BH274" s="263">
        <v>4.5</v>
      </c>
      <c r="BI274" s="263">
        <v>4.5</v>
      </c>
      <c r="BJ274" s="263">
        <v>3.3</v>
      </c>
      <c r="BK274" s="263" t="s">
        <v>7275</v>
      </c>
      <c r="BL274" s="263" t="s">
        <v>7275</v>
      </c>
      <c r="BM274" s="263" t="s">
        <v>7275</v>
      </c>
      <c r="BN274" s="263" t="s">
        <v>7275</v>
      </c>
      <c r="BO274" s="263" t="s">
        <v>7275</v>
      </c>
      <c r="BP274" s="263" t="s">
        <v>7275</v>
      </c>
      <c r="BQ274" s="263" t="s">
        <v>7275</v>
      </c>
      <c r="BR274" s="263" t="s">
        <v>7275</v>
      </c>
      <c r="BS274" s="263" t="s">
        <v>7275</v>
      </c>
      <c r="BT274" s="263" t="s">
        <v>7275</v>
      </c>
      <c r="BU274" s="263" t="s">
        <v>7275</v>
      </c>
      <c r="BV274" s="263" t="s">
        <v>7275</v>
      </c>
      <c r="BW274" s="263" t="s">
        <v>7275</v>
      </c>
      <c r="BX274" s="263" t="s">
        <v>7275</v>
      </c>
      <c r="BY274" s="263" t="s">
        <v>7275</v>
      </c>
      <c r="BZ274" s="263" t="s">
        <v>7275</v>
      </c>
      <c r="CA274" s="263" t="s">
        <v>7275</v>
      </c>
      <c r="CB274" s="263" t="s">
        <v>7275</v>
      </c>
      <c r="CC274" s="263" t="s">
        <v>7275</v>
      </c>
      <c r="CD274" s="263" t="s">
        <v>7275</v>
      </c>
      <c r="CE274" s="263" t="s">
        <v>7275</v>
      </c>
      <c r="CF274" s="263" t="s">
        <v>7275</v>
      </c>
      <c r="CG274" s="263" t="s">
        <v>7275</v>
      </c>
      <c r="CH274" s="263" t="s">
        <v>7275</v>
      </c>
      <c r="CI274" s="263" t="s">
        <v>7275</v>
      </c>
      <c r="CJ274" s="263" t="s">
        <v>7275</v>
      </c>
      <c r="CK274" s="263" t="s">
        <v>7275</v>
      </c>
      <c r="CL274" s="263" t="s">
        <v>7275</v>
      </c>
      <c r="CM274" s="263" t="s">
        <v>7275</v>
      </c>
      <c r="CN274" s="263" t="s">
        <v>7275</v>
      </c>
      <c r="CO274" s="263" t="s">
        <v>7275</v>
      </c>
      <c r="CP274" s="263" t="s">
        <v>7275</v>
      </c>
      <c r="CQ274" s="263" t="str">
        <f>_xlfn.IFNA(VLOOKUP(C274,'INFORM Severity - hidden'!$C$5:$G$300,5,FALSE),"-")</f>
        <v>-</v>
      </c>
    </row>
    <row r="275" spans="1:95">
      <c r="C275" t="s">
        <v>7464</v>
      </c>
      <c r="D275" s="263" t="str">
        <f t="shared" si="4"/>
        <v>-</v>
      </c>
      <c r="E275" s="263" t="s">
        <v>7275</v>
      </c>
      <c r="F275" s="263" t="s">
        <v>7275</v>
      </c>
      <c r="G275" s="263" t="s">
        <v>7275</v>
      </c>
      <c r="H275" s="263" t="s">
        <v>7275</v>
      </c>
      <c r="I275" s="263" t="s">
        <v>7275</v>
      </c>
      <c r="J275" s="263" t="s">
        <v>7275</v>
      </c>
      <c r="K275" s="263" t="s">
        <v>7275</v>
      </c>
      <c r="L275" s="263" t="s">
        <v>7275</v>
      </c>
      <c r="M275" s="263" t="s">
        <v>7275</v>
      </c>
      <c r="N275" s="263" t="s">
        <v>7275</v>
      </c>
      <c r="O275" s="263" t="s">
        <v>7275</v>
      </c>
      <c r="P275" s="263" t="s">
        <v>7275</v>
      </c>
      <c r="Q275" s="263" t="s">
        <v>7275</v>
      </c>
      <c r="R275" s="263" t="s">
        <v>7275</v>
      </c>
      <c r="S275" s="263" t="s">
        <v>7275</v>
      </c>
      <c r="T275" s="263" t="s">
        <v>7275</v>
      </c>
      <c r="U275" s="263" t="s">
        <v>7275</v>
      </c>
      <c r="V275" s="263" t="s">
        <v>7275</v>
      </c>
      <c r="W275" s="263" t="s">
        <v>7275</v>
      </c>
      <c r="X275" s="263" t="s">
        <v>7275</v>
      </c>
      <c r="Y275" s="263" t="s">
        <v>7275</v>
      </c>
      <c r="Z275" s="263" t="s">
        <v>7275</v>
      </c>
      <c r="AA275" s="263" t="s">
        <v>7275</v>
      </c>
      <c r="AB275" s="263" t="s">
        <v>7275</v>
      </c>
      <c r="AC275" s="263" t="s">
        <v>7275</v>
      </c>
      <c r="AD275" s="263" t="s">
        <v>7275</v>
      </c>
      <c r="AE275" s="263" t="s">
        <v>7275</v>
      </c>
      <c r="AF275" s="263" t="s">
        <v>7275</v>
      </c>
      <c r="AG275" s="263" t="s">
        <v>7275</v>
      </c>
      <c r="AH275" s="263" t="s">
        <v>7275</v>
      </c>
      <c r="AI275" s="263" t="s">
        <v>7275</v>
      </c>
      <c r="AJ275" s="263" t="s">
        <v>7275</v>
      </c>
      <c r="AK275" s="263" t="s">
        <v>7275</v>
      </c>
      <c r="AL275" s="263" t="s">
        <v>7275</v>
      </c>
      <c r="AM275" s="263" t="s">
        <v>7275</v>
      </c>
      <c r="AN275" s="263" t="s">
        <v>7275</v>
      </c>
      <c r="AO275" s="263" t="s">
        <v>7275</v>
      </c>
      <c r="AP275" s="263" t="s">
        <v>7275</v>
      </c>
      <c r="AQ275" s="263" t="s">
        <v>7275</v>
      </c>
      <c r="AR275" s="263" t="s">
        <v>7275</v>
      </c>
      <c r="AS275" s="263" t="s">
        <v>7275</v>
      </c>
      <c r="AT275" s="263" t="s">
        <v>7275</v>
      </c>
      <c r="AU275" s="263" t="s">
        <v>7275</v>
      </c>
      <c r="AV275" s="263" t="s">
        <v>7275</v>
      </c>
      <c r="AW275" s="263" t="s">
        <v>7275</v>
      </c>
      <c r="AX275" s="263" t="s">
        <v>7275</v>
      </c>
      <c r="AY275" s="263" t="s">
        <v>7275</v>
      </c>
      <c r="AZ275" s="263" t="s">
        <v>7275</v>
      </c>
      <c r="BA275" s="263" t="s">
        <v>7275</v>
      </c>
      <c r="BB275" s="263" t="s">
        <v>7275</v>
      </c>
      <c r="BC275" s="263" t="s">
        <v>7275</v>
      </c>
      <c r="BD275" s="263" t="s">
        <v>7275</v>
      </c>
      <c r="BE275" s="263" t="s">
        <v>7275</v>
      </c>
      <c r="BF275" s="263" t="s">
        <v>7275</v>
      </c>
      <c r="BG275" s="263" t="s">
        <v>7275</v>
      </c>
      <c r="BH275" s="263" t="s">
        <v>7275</v>
      </c>
      <c r="BI275" s="263" t="s">
        <v>7275</v>
      </c>
      <c r="BJ275" s="263" t="s">
        <v>7275</v>
      </c>
      <c r="BK275" s="263" t="s">
        <v>7275</v>
      </c>
      <c r="BL275" s="263" t="s">
        <v>7275</v>
      </c>
      <c r="BM275" s="263" t="s">
        <v>7275</v>
      </c>
      <c r="BN275" s="263" t="s">
        <v>7275</v>
      </c>
      <c r="BO275" s="263" t="s">
        <v>7275</v>
      </c>
      <c r="BP275" s="263" t="s">
        <v>7275</v>
      </c>
      <c r="BQ275" s="263" t="s">
        <v>7275</v>
      </c>
      <c r="BR275" s="263" t="s">
        <v>7275</v>
      </c>
      <c r="BS275" s="263" t="s">
        <v>7275</v>
      </c>
      <c r="BT275" s="263">
        <v>4.3</v>
      </c>
      <c r="BU275" s="263">
        <v>4.7</v>
      </c>
      <c r="BV275" s="263">
        <v>4.3</v>
      </c>
      <c r="BW275" s="263">
        <v>4.4000000000000004</v>
      </c>
      <c r="BX275" s="263" t="s">
        <v>7275</v>
      </c>
      <c r="BY275" s="263" t="s">
        <v>7275</v>
      </c>
      <c r="BZ275" s="263" t="s">
        <v>7275</v>
      </c>
      <c r="CA275" s="263" t="s">
        <v>7275</v>
      </c>
      <c r="CB275" s="263" t="s">
        <v>7275</v>
      </c>
      <c r="CC275" s="263" t="s">
        <v>7275</v>
      </c>
      <c r="CD275" s="263" t="s">
        <v>7275</v>
      </c>
      <c r="CE275" s="263" t="s">
        <v>7275</v>
      </c>
      <c r="CF275" s="263" t="s">
        <v>7275</v>
      </c>
      <c r="CG275" s="263" t="s">
        <v>7275</v>
      </c>
      <c r="CH275" s="263" t="s">
        <v>7275</v>
      </c>
      <c r="CI275" s="263" t="s">
        <v>7275</v>
      </c>
      <c r="CJ275" s="263" t="s">
        <v>7275</v>
      </c>
      <c r="CK275" s="263" t="s">
        <v>7275</v>
      </c>
      <c r="CL275" s="263" t="s">
        <v>7275</v>
      </c>
      <c r="CM275" s="263" t="s">
        <v>7275</v>
      </c>
      <c r="CN275" s="263" t="s">
        <v>7275</v>
      </c>
      <c r="CO275" s="263" t="s">
        <v>7275</v>
      </c>
      <c r="CP275" s="263" t="s">
        <v>7275</v>
      </c>
      <c r="CQ275" s="263" t="str">
        <f>_xlfn.IFNA(VLOOKUP(C275,'INFORM Severity - hidden'!$C$5:$G$300,5,FALSE),"-")</f>
        <v>-</v>
      </c>
    </row>
    <row r="276" spans="1:95">
      <c r="C276" t="s">
        <v>7465</v>
      </c>
      <c r="D276" s="263" t="str">
        <f t="shared" si="4"/>
        <v>-</v>
      </c>
      <c r="E276" s="263" t="s">
        <v>7275</v>
      </c>
      <c r="F276" s="263" t="s">
        <v>7275</v>
      </c>
      <c r="G276" s="263" t="s">
        <v>7275</v>
      </c>
      <c r="H276" s="263" t="s">
        <v>7275</v>
      </c>
      <c r="I276" s="263" t="s">
        <v>7275</v>
      </c>
      <c r="J276" s="263" t="s">
        <v>7275</v>
      </c>
      <c r="K276" s="263" t="s">
        <v>7275</v>
      </c>
      <c r="L276" s="263" t="s">
        <v>7275</v>
      </c>
      <c r="M276" s="263" t="s">
        <v>7275</v>
      </c>
      <c r="N276" s="263" t="s">
        <v>7275</v>
      </c>
      <c r="O276" s="263" t="s">
        <v>7275</v>
      </c>
      <c r="P276" s="263" t="s">
        <v>7275</v>
      </c>
      <c r="Q276" s="263" t="s">
        <v>7275</v>
      </c>
      <c r="R276" s="263" t="s">
        <v>7275</v>
      </c>
      <c r="S276" s="263" t="s">
        <v>7275</v>
      </c>
      <c r="T276" s="263" t="s">
        <v>7275</v>
      </c>
      <c r="U276" s="263" t="s">
        <v>7275</v>
      </c>
      <c r="V276" s="263" t="s">
        <v>7275</v>
      </c>
      <c r="W276" s="263" t="s">
        <v>7275</v>
      </c>
      <c r="X276" s="263" t="s">
        <v>7275</v>
      </c>
      <c r="Y276" s="263" t="s">
        <v>7275</v>
      </c>
      <c r="Z276" s="263" t="s">
        <v>7275</v>
      </c>
      <c r="AA276" s="263" t="s">
        <v>7275</v>
      </c>
      <c r="AB276" s="263" t="s">
        <v>7275</v>
      </c>
      <c r="AC276" s="263" t="s">
        <v>7275</v>
      </c>
      <c r="AD276" s="263" t="s">
        <v>7275</v>
      </c>
      <c r="AE276" s="263" t="s">
        <v>7275</v>
      </c>
      <c r="AF276" s="263" t="s">
        <v>7275</v>
      </c>
      <c r="AG276" s="263" t="s">
        <v>7275</v>
      </c>
      <c r="AH276" s="263" t="s">
        <v>7275</v>
      </c>
      <c r="AI276" s="263" t="s">
        <v>7275</v>
      </c>
      <c r="AJ276" s="263" t="s">
        <v>7275</v>
      </c>
      <c r="AK276" s="263" t="s">
        <v>7275</v>
      </c>
      <c r="AL276" s="263" t="s">
        <v>7275</v>
      </c>
      <c r="AM276" s="263" t="s">
        <v>7275</v>
      </c>
      <c r="AN276" s="263" t="s">
        <v>7275</v>
      </c>
      <c r="AO276" s="263" t="s">
        <v>7275</v>
      </c>
      <c r="AP276" s="263" t="s">
        <v>7275</v>
      </c>
      <c r="AQ276" s="263" t="s">
        <v>7275</v>
      </c>
      <c r="AR276" s="263" t="s">
        <v>7275</v>
      </c>
      <c r="AS276" s="263" t="s">
        <v>7275</v>
      </c>
      <c r="AT276" s="263" t="s">
        <v>7275</v>
      </c>
      <c r="AU276" s="263" t="s">
        <v>7275</v>
      </c>
      <c r="AV276" s="263" t="s">
        <v>7275</v>
      </c>
      <c r="AW276" s="263" t="s">
        <v>7275</v>
      </c>
      <c r="AX276" s="263" t="s">
        <v>7275</v>
      </c>
      <c r="AY276" s="263" t="s">
        <v>7275</v>
      </c>
      <c r="AZ276" s="263" t="s">
        <v>7275</v>
      </c>
      <c r="BA276" s="263" t="s">
        <v>7275</v>
      </c>
      <c r="BB276" s="263" t="s">
        <v>7275</v>
      </c>
      <c r="BC276" s="263" t="s">
        <v>7275</v>
      </c>
      <c r="BD276" s="263" t="s">
        <v>7275</v>
      </c>
      <c r="BE276" s="263" t="s">
        <v>7275</v>
      </c>
      <c r="BF276" s="263" t="s">
        <v>7275</v>
      </c>
      <c r="BG276" s="263" t="s">
        <v>7275</v>
      </c>
      <c r="BH276" s="263" t="s">
        <v>7275</v>
      </c>
      <c r="BI276" s="263" t="s">
        <v>7275</v>
      </c>
      <c r="BJ276" s="263" t="s">
        <v>7275</v>
      </c>
      <c r="BK276" s="263" t="s">
        <v>7275</v>
      </c>
      <c r="BL276" s="263" t="s">
        <v>7275</v>
      </c>
      <c r="BM276" s="263" t="s">
        <v>7275</v>
      </c>
      <c r="BN276" s="263" t="s">
        <v>7275</v>
      </c>
      <c r="BO276" s="263" t="s">
        <v>7275</v>
      </c>
      <c r="BP276" s="263" t="s">
        <v>7275</v>
      </c>
      <c r="BQ276" s="263" t="s">
        <v>7275</v>
      </c>
      <c r="BR276" s="263" t="s">
        <v>7275</v>
      </c>
      <c r="BS276" s="263" t="s">
        <v>7275</v>
      </c>
      <c r="BT276" s="263" t="s">
        <v>7275</v>
      </c>
      <c r="BU276" s="263" t="s">
        <v>7275</v>
      </c>
      <c r="BV276" s="263">
        <v>5.4</v>
      </c>
      <c r="BW276" s="263">
        <v>5.5</v>
      </c>
      <c r="BX276" s="263">
        <v>5.4</v>
      </c>
      <c r="BY276" s="263">
        <v>5.4</v>
      </c>
      <c r="BZ276" s="263">
        <v>5.4</v>
      </c>
      <c r="CA276" s="263" t="s">
        <v>7275</v>
      </c>
      <c r="CB276" s="263" t="s">
        <v>7275</v>
      </c>
      <c r="CC276" s="263" t="s">
        <v>7275</v>
      </c>
      <c r="CD276" s="263" t="s">
        <v>7275</v>
      </c>
      <c r="CE276" s="263" t="s">
        <v>7275</v>
      </c>
      <c r="CF276" s="263" t="s">
        <v>7275</v>
      </c>
      <c r="CG276" s="263" t="s">
        <v>7275</v>
      </c>
      <c r="CH276" s="263" t="s">
        <v>7275</v>
      </c>
      <c r="CI276" s="263" t="s">
        <v>7275</v>
      </c>
      <c r="CJ276" s="263" t="s">
        <v>7275</v>
      </c>
      <c r="CK276" s="263" t="s">
        <v>7275</v>
      </c>
      <c r="CL276" s="263" t="s">
        <v>7275</v>
      </c>
      <c r="CM276" s="263" t="s">
        <v>7275</v>
      </c>
      <c r="CN276" s="263" t="s">
        <v>7275</v>
      </c>
      <c r="CO276" s="263" t="s">
        <v>7275</v>
      </c>
      <c r="CP276" s="263" t="s">
        <v>7275</v>
      </c>
      <c r="CQ276" s="263" t="str">
        <f>_xlfn.IFNA(VLOOKUP(C276,'INFORM Severity - hidden'!$C$5:$G$300,5,FALSE),"-")</f>
        <v>-</v>
      </c>
    </row>
    <row r="277" spans="1:95">
      <c r="C277" t="s">
        <v>7466</v>
      </c>
      <c r="D277" s="263" t="str">
        <f t="shared" si="4"/>
        <v>-</v>
      </c>
      <c r="E277" s="263" t="s">
        <v>7275</v>
      </c>
      <c r="F277" s="263" t="s">
        <v>7275</v>
      </c>
      <c r="G277" s="263" t="s">
        <v>7275</v>
      </c>
      <c r="H277" s="263" t="s">
        <v>7275</v>
      </c>
      <c r="I277" s="263" t="s">
        <v>7275</v>
      </c>
      <c r="J277" s="263" t="s">
        <v>7275</v>
      </c>
      <c r="K277" s="263" t="s">
        <v>7275</v>
      </c>
      <c r="L277" s="263" t="s">
        <v>7275</v>
      </c>
      <c r="M277" s="263" t="s">
        <v>7275</v>
      </c>
      <c r="N277" s="263" t="s">
        <v>7275</v>
      </c>
      <c r="O277" s="263" t="s">
        <v>7275</v>
      </c>
      <c r="P277" s="263" t="s">
        <v>7275</v>
      </c>
      <c r="Q277" s="263" t="s">
        <v>7275</v>
      </c>
      <c r="R277" s="263" t="s">
        <v>7275</v>
      </c>
      <c r="S277" s="263" t="s">
        <v>7275</v>
      </c>
      <c r="T277" s="263" t="s">
        <v>7275</v>
      </c>
      <c r="U277" s="263" t="s">
        <v>7275</v>
      </c>
      <c r="V277" s="263" t="s">
        <v>7275</v>
      </c>
      <c r="W277" s="263" t="s">
        <v>7275</v>
      </c>
      <c r="X277" s="263" t="s">
        <v>7275</v>
      </c>
      <c r="Y277" s="263" t="s">
        <v>7275</v>
      </c>
      <c r="Z277" s="263" t="s">
        <v>7275</v>
      </c>
      <c r="AA277" s="263" t="s">
        <v>7275</v>
      </c>
      <c r="AB277" s="263" t="s">
        <v>7275</v>
      </c>
      <c r="AC277" s="263" t="s">
        <v>7275</v>
      </c>
      <c r="AD277" s="263" t="s">
        <v>7275</v>
      </c>
      <c r="AE277" s="263" t="s">
        <v>7275</v>
      </c>
      <c r="AF277" s="263" t="s">
        <v>7275</v>
      </c>
      <c r="AG277" s="263" t="s">
        <v>7275</v>
      </c>
      <c r="AH277" s="263" t="s">
        <v>7275</v>
      </c>
      <c r="AI277" s="263" t="s">
        <v>7275</v>
      </c>
      <c r="AJ277" s="263" t="s">
        <v>7275</v>
      </c>
      <c r="AK277" s="263" t="s">
        <v>7275</v>
      </c>
      <c r="AL277" s="263" t="s">
        <v>7275</v>
      </c>
      <c r="AM277" s="263" t="s">
        <v>7275</v>
      </c>
      <c r="AN277" s="263" t="s">
        <v>7275</v>
      </c>
      <c r="AO277" s="263" t="s">
        <v>7275</v>
      </c>
      <c r="AP277" s="263" t="s">
        <v>7275</v>
      </c>
      <c r="AQ277" s="263" t="s">
        <v>7275</v>
      </c>
      <c r="AR277" s="263" t="s">
        <v>7275</v>
      </c>
      <c r="AS277" s="263" t="s">
        <v>7275</v>
      </c>
      <c r="AT277" s="263" t="s">
        <v>7275</v>
      </c>
      <c r="AU277" s="263" t="s">
        <v>7275</v>
      </c>
      <c r="AV277" s="263" t="s">
        <v>7275</v>
      </c>
      <c r="AW277" s="263" t="s">
        <v>7275</v>
      </c>
      <c r="AX277" s="263" t="s">
        <v>7275</v>
      </c>
      <c r="AY277" s="263" t="s">
        <v>7275</v>
      </c>
      <c r="AZ277" s="263" t="s">
        <v>7275</v>
      </c>
      <c r="BA277" s="263" t="s">
        <v>7275</v>
      </c>
      <c r="BB277" s="263" t="s">
        <v>7275</v>
      </c>
      <c r="BC277" s="263" t="s">
        <v>7275</v>
      </c>
      <c r="BD277" s="263" t="s">
        <v>7275</v>
      </c>
      <c r="BE277" s="263" t="s">
        <v>7275</v>
      </c>
      <c r="BF277" s="263" t="s">
        <v>7275</v>
      </c>
      <c r="BG277" s="263" t="s">
        <v>7275</v>
      </c>
      <c r="BH277" s="263" t="s">
        <v>7275</v>
      </c>
      <c r="BI277" s="263" t="s">
        <v>7275</v>
      </c>
      <c r="BJ277" s="263" t="s">
        <v>7275</v>
      </c>
      <c r="BK277" s="263" t="s">
        <v>7275</v>
      </c>
      <c r="BL277" s="263" t="s">
        <v>7275</v>
      </c>
      <c r="BM277" s="263" t="s">
        <v>7275</v>
      </c>
      <c r="BN277" s="263" t="s">
        <v>7275</v>
      </c>
      <c r="BO277" s="263" t="s">
        <v>7275</v>
      </c>
      <c r="BP277" s="263" t="s">
        <v>7275</v>
      </c>
      <c r="BQ277" s="263" t="s">
        <v>7275</v>
      </c>
      <c r="BR277" s="263" t="s">
        <v>7275</v>
      </c>
      <c r="BS277" s="263" t="s">
        <v>7275</v>
      </c>
      <c r="BT277" s="263" t="s">
        <v>7275</v>
      </c>
      <c r="BU277" s="263" t="s">
        <v>7275</v>
      </c>
      <c r="BV277" s="263" t="s">
        <v>7275</v>
      </c>
      <c r="BW277" s="263" t="s">
        <v>7275</v>
      </c>
      <c r="BX277" s="263">
        <v>5.8</v>
      </c>
      <c r="BY277" s="263">
        <v>5.8</v>
      </c>
      <c r="BZ277" s="263">
        <v>5.8</v>
      </c>
      <c r="CA277" s="263" t="s">
        <v>7275</v>
      </c>
      <c r="CB277" s="263" t="s">
        <v>7275</v>
      </c>
      <c r="CC277" s="263" t="s">
        <v>7275</v>
      </c>
      <c r="CD277" s="263" t="s">
        <v>7275</v>
      </c>
      <c r="CE277" s="263" t="s">
        <v>7275</v>
      </c>
      <c r="CF277" s="263" t="s">
        <v>7275</v>
      </c>
      <c r="CG277" s="263" t="s">
        <v>7275</v>
      </c>
      <c r="CH277" s="263" t="s">
        <v>7275</v>
      </c>
      <c r="CI277" s="263" t="s">
        <v>7275</v>
      </c>
      <c r="CJ277" s="263" t="s">
        <v>7275</v>
      </c>
      <c r="CK277" s="263" t="s">
        <v>7275</v>
      </c>
      <c r="CL277" s="263" t="s">
        <v>7275</v>
      </c>
      <c r="CM277" s="263" t="s">
        <v>7275</v>
      </c>
      <c r="CN277" s="263" t="s">
        <v>7275</v>
      </c>
      <c r="CO277" s="263" t="s">
        <v>7275</v>
      </c>
      <c r="CP277" s="263" t="s">
        <v>7275</v>
      </c>
      <c r="CQ277" s="263" t="str">
        <f>_xlfn.IFNA(VLOOKUP(C277,'INFORM Severity - hidden'!$C$5:$G$300,5,FALSE),"-")</f>
        <v>-</v>
      </c>
    </row>
    <row r="278" spans="1:95">
      <c r="C278" t="s">
        <v>7467</v>
      </c>
      <c r="D278" s="263" t="str">
        <f t="shared" si="4"/>
        <v>-</v>
      </c>
      <c r="E278" s="263" t="s">
        <v>7275</v>
      </c>
      <c r="F278" s="263" t="s">
        <v>7275</v>
      </c>
      <c r="G278" s="263" t="s">
        <v>7275</v>
      </c>
      <c r="H278" s="263" t="s">
        <v>7275</v>
      </c>
      <c r="I278" s="263" t="s">
        <v>7275</v>
      </c>
      <c r="J278" s="263" t="s">
        <v>7275</v>
      </c>
      <c r="K278" s="263" t="s">
        <v>7275</v>
      </c>
      <c r="L278" s="263" t="s">
        <v>7275</v>
      </c>
      <c r="M278" s="263" t="s">
        <v>7275</v>
      </c>
      <c r="N278" s="263" t="s">
        <v>7275</v>
      </c>
      <c r="O278" s="263" t="s">
        <v>7275</v>
      </c>
      <c r="P278" s="263" t="s">
        <v>7275</v>
      </c>
      <c r="Q278" s="263" t="s">
        <v>7275</v>
      </c>
      <c r="R278" s="263" t="s">
        <v>7275</v>
      </c>
      <c r="S278" s="263" t="s">
        <v>7275</v>
      </c>
      <c r="T278" s="263" t="s">
        <v>7275</v>
      </c>
      <c r="U278" s="263" t="s">
        <v>7275</v>
      </c>
      <c r="V278" s="263" t="s">
        <v>7275</v>
      </c>
      <c r="W278" s="263" t="s">
        <v>7275</v>
      </c>
      <c r="X278" s="263" t="s">
        <v>7275</v>
      </c>
      <c r="Y278" s="263" t="s">
        <v>7275</v>
      </c>
      <c r="Z278" s="263" t="s">
        <v>7275</v>
      </c>
      <c r="AA278" s="263" t="s">
        <v>7275</v>
      </c>
      <c r="AB278" s="263" t="s">
        <v>7275</v>
      </c>
      <c r="AC278" s="263" t="s">
        <v>7275</v>
      </c>
      <c r="AD278" s="263" t="s">
        <v>7275</v>
      </c>
      <c r="AE278" s="263" t="s">
        <v>7275</v>
      </c>
      <c r="AF278" s="263" t="s">
        <v>7275</v>
      </c>
      <c r="AG278" s="263" t="s">
        <v>7275</v>
      </c>
      <c r="AH278" s="263" t="s">
        <v>7275</v>
      </c>
      <c r="AI278" s="263" t="s">
        <v>7275</v>
      </c>
      <c r="AJ278" s="263" t="s">
        <v>7275</v>
      </c>
      <c r="AK278" s="263" t="s">
        <v>7275</v>
      </c>
      <c r="AL278" s="263" t="s">
        <v>7275</v>
      </c>
      <c r="AM278" s="263" t="s">
        <v>7275</v>
      </c>
      <c r="AN278" s="263" t="s">
        <v>7275</v>
      </c>
      <c r="AO278" s="263" t="s">
        <v>7275</v>
      </c>
      <c r="AP278" s="263" t="s">
        <v>7275</v>
      </c>
      <c r="AQ278" s="263" t="s">
        <v>7275</v>
      </c>
      <c r="AR278" s="263" t="s">
        <v>7275</v>
      </c>
      <c r="AS278" s="263" t="s">
        <v>7275</v>
      </c>
      <c r="AT278" s="263" t="s">
        <v>7275</v>
      </c>
      <c r="AU278" s="263" t="s">
        <v>7275</v>
      </c>
      <c r="AV278" s="263" t="s">
        <v>7275</v>
      </c>
      <c r="AW278" s="263" t="s">
        <v>7275</v>
      </c>
      <c r="AX278" s="263" t="s">
        <v>7275</v>
      </c>
      <c r="AY278" s="263" t="s">
        <v>7275</v>
      </c>
      <c r="AZ278" s="263" t="s">
        <v>7275</v>
      </c>
      <c r="BA278" s="263" t="s">
        <v>7275</v>
      </c>
      <c r="BB278" s="263" t="s">
        <v>7275</v>
      </c>
      <c r="BC278" s="263" t="s">
        <v>7275</v>
      </c>
      <c r="BD278" s="263" t="s">
        <v>7275</v>
      </c>
      <c r="BE278" s="263" t="s">
        <v>7275</v>
      </c>
      <c r="BF278" s="263" t="s">
        <v>7275</v>
      </c>
      <c r="BG278" s="263" t="s">
        <v>7275</v>
      </c>
      <c r="BH278" s="263" t="s">
        <v>7275</v>
      </c>
      <c r="BI278" s="263" t="s">
        <v>7275</v>
      </c>
      <c r="BJ278" s="263" t="s">
        <v>7275</v>
      </c>
      <c r="BK278" s="263" t="s">
        <v>7275</v>
      </c>
      <c r="BL278" s="263" t="s">
        <v>7275</v>
      </c>
      <c r="BM278" s="263" t="s">
        <v>7275</v>
      </c>
      <c r="BN278" s="263" t="s">
        <v>7275</v>
      </c>
      <c r="BO278" s="263" t="s">
        <v>7275</v>
      </c>
      <c r="BP278" s="263" t="s">
        <v>7275</v>
      </c>
      <c r="BQ278" s="263" t="s">
        <v>7275</v>
      </c>
      <c r="BR278" s="263" t="s">
        <v>7275</v>
      </c>
      <c r="BS278" s="263" t="s">
        <v>7275</v>
      </c>
      <c r="BT278" s="263" t="s">
        <v>7275</v>
      </c>
      <c r="BU278" s="263" t="s">
        <v>7275</v>
      </c>
      <c r="BV278" s="263" t="s">
        <v>7275</v>
      </c>
      <c r="BW278" s="263" t="s">
        <v>7275</v>
      </c>
      <c r="BX278" s="263" t="s">
        <v>7275</v>
      </c>
      <c r="BY278" s="263" t="s">
        <v>7275</v>
      </c>
      <c r="BZ278" s="263" t="s">
        <v>7275</v>
      </c>
      <c r="CA278" s="263" t="s">
        <v>7275</v>
      </c>
      <c r="CB278" s="263" t="s">
        <v>7275</v>
      </c>
      <c r="CC278" s="263" t="s">
        <v>7275</v>
      </c>
      <c r="CD278" s="263" t="s">
        <v>7275</v>
      </c>
      <c r="CE278" s="263" t="s">
        <v>7275</v>
      </c>
      <c r="CF278" s="263">
        <v>4.2</v>
      </c>
      <c r="CG278" s="263">
        <v>4.2</v>
      </c>
      <c r="CH278" s="263">
        <v>4.4000000000000004</v>
      </c>
      <c r="CI278" s="263">
        <v>5.8</v>
      </c>
      <c r="CJ278" s="263">
        <v>5.3</v>
      </c>
      <c r="CK278" s="263">
        <v>5.2</v>
      </c>
      <c r="CL278" s="263">
        <v>5.3</v>
      </c>
      <c r="CM278" s="263">
        <v>5.3</v>
      </c>
      <c r="CN278" s="263" t="s">
        <v>7275</v>
      </c>
      <c r="CO278" s="263" t="s">
        <v>7275</v>
      </c>
      <c r="CP278" s="263" t="s">
        <v>7275</v>
      </c>
      <c r="CQ278" s="263" t="str">
        <f>_xlfn.IFNA(VLOOKUP(C278,'INFORM Severity - hidden'!$C$5:$G$300,5,FALSE),"-")</f>
        <v>-</v>
      </c>
    </row>
    <row r="279" spans="1:95">
      <c r="C279" t="s">
        <v>7468</v>
      </c>
      <c r="D279" s="263" t="str">
        <f t="shared" si="4"/>
        <v>-</v>
      </c>
      <c r="E279" s="263" t="s">
        <v>7275</v>
      </c>
      <c r="F279" s="263" t="s">
        <v>7275</v>
      </c>
      <c r="G279" s="263" t="s">
        <v>7275</v>
      </c>
      <c r="H279" s="263" t="s">
        <v>7275</v>
      </c>
      <c r="I279" s="263" t="s">
        <v>7275</v>
      </c>
      <c r="J279" s="263" t="s">
        <v>7275</v>
      </c>
      <c r="K279" s="263" t="s">
        <v>7275</v>
      </c>
      <c r="L279" s="263" t="s">
        <v>7275</v>
      </c>
      <c r="M279" s="263" t="s">
        <v>7275</v>
      </c>
      <c r="N279" s="263" t="s">
        <v>7275</v>
      </c>
      <c r="O279" s="263" t="s">
        <v>7275</v>
      </c>
      <c r="P279" s="263" t="s">
        <v>7275</v>
      </c>
      <c r="Q279" s="263" t="s">
        <v>7275</v>
      </c>
      <c r="R279" s="263" t="s">
        <v>7275</v>
      </c>
      <c r="S279" s="263" t="s">
        <v>7275</v>
      </c>
      <c r="T279" s="263" t="s">
        <v>7275</v>
      </c>
      <c r="U279" s="263" t="s">
        <v>7275</v>
      </c>
      <c r="V279" s="263" t="s">
        <v>7275</v>
      </c>
      <c r="W279" s="263" t="s">
        <v>7275</v>
      </c>
      <c r="X279" s="263" t="s">
        <v>7275</v>
      </c>
      <c r="Y279" s="263" t="s">
        <v>7275</v>
      </c>
      <c r="Z279" s="263" t="s">
        <v>7275</v>
      </c>
      <c r="AA279" s="263" t="s">
        <v>7275</v>
      </c>
      <c r="AB279" s="263" t="s">
        <v>7275</v>
      </c>
      <c r="AC279" s="263" t="s">
        <v>7275</v>
      </c>
      <c r="AD279" s="263" t="s">
        <v>7275</v>
      </c>
      <c r="AE279" s="263" t="s">
        <v>7275</v>
      </c>
      <c r="AF279" s="263" t="s">
        <v>7275</v>
      </c>
      <c r="AG279" s="263" t="s">
        <v>7275</v>
      </c>
      <c r="AH279" s="263" t="s">
        <v>7275</v>
      </c>
      <c r="AI279" s="263" t="s">
        <v>7275</v>
      </c>
      <c r="AJ279" s="263" t="s">
        <v>7275</v>
      </c>
      <c r="AK279" s="263" t="s">
        <v>7275</v>
      </c>
      <c r="AL279" s="263" t="s">
        <v>7275</v>
      </c>
      <c r="AM279" s="263" t="s">
        <v>7275</v>
      </c>
      <c r="AN279" s="263" t="s">
        <v>7275</v>
      </c>
      <c r="AO279" s="263" t="s">
        <v>7275</v>
      </c>
      <c r="AP279" s="263" t="s">
        <v>7275</v>
      </c>
      <c r="AQ279" s="263" t="s">
        <v>7275</v>
      </c>
      <c r="AR279" s="263" t="s">
        <v>7275</v>
      </c>
      <c r="AS279" s="263" t="s">
        <v>7275</v>
      </c>
      <c r="AT279" s="263" t="s">
        <v>7275</v>
      </c>
      <c r="AU279" s="263" t="s">
        <v>7275</v>
      </c>
      <c r="AV279" s="263" t="s">
        <v>7275</v>
      </c>
      <c r="AW279" s="263" t="s">
        <v>7275</v>
      </c>
      <c r="AX279" s="263" t="s">
        <v>7275</v>
      </c>
      <c r="AY279" s="263" t="s">
        <v>7275</v>
      </c>
      <c r="AZ279" s="263" t="s">
        <v>7275</v>
      </c>
      <c r="BA279" s="263" t="s">
        <v>7275</v>
      </c>
      <c r="BB279" s="263" t="s">
        <v>7275</v>
      </c>
      <c r="BC279" s="263" t="s">
        <v>7275</v>
      </c>
      <c r="BD279" s="263" t="s">
        <v>7275</v>
      </c>
      <c r="BE279" s="263" t="s">
        <v>7275</v>
      </c>
      <c r="BF279" s="263" t="s">
        <v>7275</v>
      </c>
      <c r="BG279" s="263" t="s">
        <v>7275</v>
      </c>
      <c r="BH279" s="263" t="s">
        <v>7275</v>
      </c>
      <c r="BI279" s="263" t="s">
        <v>7275</v>
      </c>
      <c r="BJ279" s="263" t="s">
        <v>7275</v>
      </c>
      <c r="BK279" s="263" t="s">
        <v>7275</v>
      </c>
      <c r="BL279" s="263" t="s">
        <v>7275</v>
      </c>
      <c r="BM279" s="263" t="s">
        <v>7275</v>
      </c>
      <c r="BN279" s="263" t="s">
        <v>7275</v>
      </c>
      <c r="BO279" s="263" t="s">
        <v>7275</v>
      </c>
      <c r="BP279" s="263" t="s">
        <v>7275</v>
      </c>
      <c r="BQ279" s="263" t="s">
        <v>7275</v>
      </c>
      <c r="BR279" s="263" t="s">
        <v>7275</v>
      </c>
      <c r="BS279" s="263" t="s">
        <v>7275</v>
      </c>
      <c r="BT279" s="263" t="s">
        <v>7275</v>
      </c>
      <c r="BU279" s="263" t="s">
        <v>7275</v>
      </c>
      <c r="BV279" s="263" t="s">
        <v>7275</v>
      </c>
      <c r="BW279" s="263" t="s">
        <v>7275</v>
      </c>
      <c r="BX279" s="263" t="s">
        <v>7275</v>
      </c>
      <c r="BY279" s="263" t="s">
        <v>7275</v>
      </c>
      <c r="BZ279" s="263" t="s">
        <v>7275</v>
      </c>
      <c r="CA279" s="263" t="s">
        <v>7275</v>
      </c>
      <c r="CB279" s="263" t="s">
        <v>7275</v>
      </c>
      <c r="CC279" s="263" t="s">
        <v>7275</v>
      </c>
      <c r="CD279" s="263" t="s">
        <v>7275</v>
      </c>
      <c r="CE279" s="263" t="s">
        <v>7275</v>
      </c>
      <c r="CF279" s="263" t="s">
        <v>7275</v>
      </c>
      <c r="CG279" s="263" t="s">
        <v>7275</v>
      </c>
      <c r="CH279" s="263" t="s">
        <v>7275</v>
      </c>
      <c r="CI279" s="263" t="s">
        <v>7275</v>
      </c>
      <c r="CJ279" s="263">
        <v>3.2</v>
      </c>
      <c r="CK279" s="263">
        <v>3.3</v>
      </c>
      <c r="CL279" s="263">
        <v>3.3</v>
      </c>
      <c r="CM279" s="263">
        <v>3.3</v>
      </c>
      <c r="CN279" s="263" t="s">
        <v>7275</v>
      </c>
      <c r="CO279" s="263" t="s">
        <v>7275</v>
      </c>
      <c r="CP279" s="263" t="s">
        <v>7275</v>
      </c>
      <c r="CQ279" s="263" t="str">
        <f>_xlfn.IFNA(VLOOKUP(C279,'INFORM Severity - hidden'!$C$5:$G$300,5,FALSE),"-")</f>
        <v>-</v>
      </c>
    </row>
    <row r="280" spans="1:95">
      <c r="A280" t="s">
        <v>1217</v>
      </c>
      <c r="B280" t="s">
        <v>1425</v>
      </c>
      <c r="C280" t="s">
        <v>1426</v>
      </c>
      <c r="D280" s="263" t="str">
        <f t="shared" si="4"/>
        <v>-</v>
      </c>
      <c r="E280" s="263" t="s">
        <v>7275</v>
      </c>
      <c r="F280" s="263" t="s">
        <v>7275</v>
      </c>
      <c r="G280" s="263" t="s">
        <v>7275</v>
      </c>
      <c r="H280" s="263" t="s">
        <v>7275</v>
      </c>
      <c r="I280" s="263" t="s">
        <v>7275</v>
      </c>
      <c r="J280" s="263" t="s">
        <v>7275</v>
      </c>
      <c r="K280" s="263" t="s">
        <v>7275</v>
      </c>
      <c r="L280" s="263" t="s">
        <v>7275</v>
      </c>
      <c r="M280" s="263" t="s">
        <v>7275</v>
      </c>
      <c r="N280" s="263" t="s">
        <v>7275</v>
      </c>
      <c r="O280" s="263" t="s">
        <v>7275</v>
      </c>
      <c r="P280" s="263" t="s">
        <v>7275</v>
      </c>
      <c r="Q280" s="263" t="s">
        <v>7275</v>
      </c>
      <c r="R280" s="263" t="s">
        <v>7275</v>
      </c>
      <c r="S280" s="263" t="s">
        <v>7275</v>
      </c>
      <c r="T280" s="263" t="s">
        <v>7275</v>
      </c>
      <c r="U280" s="263" t="s">
        <v>7275</v>
      </c>
      <c r="V280" s="263" t="s">
        <v>7275</v>
      </c>
      <c r="W280" s="263" t="s">
        <v>7275</v>
      </c>
      <c r="X280" s="263" t="s">
        <v>7275</v>
      </c>
      <c r="Y280" s="263" t="s">
        <v>7275</v>
      </c>
      <c r="Z280" s="263" t="s">
        <v>7275</v>
      </c>
      <c r="AA280" s="263" t="s">
        <v>7275</v>
      </c>
      <c r="AB280" s="263" t="s">
        <v>7275</v>
      </c>
      <c r="AC280" s="263" t="s">
        <v>7275</v>
      </c>
      <c r="AD280" s="263" t="s">
        <v>7275</v>
      </c>
      <c r="AE280" s="263" t="s">
        <v>7275</v>
      </c>
      <c r="AF280" s="263" t="s">
        <v>7275</v>
      </c>
      <c r="AG280" s="263" t="s">
        <v>7275</v>
      </c>
      <c r="AH280" s="263" t="s">
        <v>7275</v>
      </c>
      <c r="AI280" s="263" t="s">
        <v>7275</v>
      </c>
      <c r="AJ280" s="263" t="s">
        <v>7275</v>
      </c>
      <c r="AK280" s="263" t="s">
        <v>7275</v>
      </c>
      <c r="AL280" s="263" t="s">
        <v>7275</v>
      </c>
      <c r="AM280" s="263" t="s">
        <v>7275</v>
      </c>
      <c r="AN280" s="263" t="s">
        <v>7275</v>
      </c>
      <c r="AO280" s="263" t="s">
        <v>7275</v>
      </c>
      <c r="AP280" s="263" t="s">
        <v>7275</v>
      </c>
      <c r="AQ280" s="263" t="s">
        <v>7275</v>
      </c>
      <c r="AR280" s="263" t="s">
        <v>7275</v>
      </c>
      <c r="AS280" s="263" t="s">
        <v>7275</v>
      </c>
      <c r="AT280" s="263" t="s">
        <v>7275</v>
      </c>
      <c r="AU280" s="263" t="s">
        <v>7275</v>
      </c>
      <c r="AV280" s="263" t="s">
        <v>7275</v>
      </c>
      <c r="AW280" s="263" t="s">
        <v>7275</v>
      </c>
      <c r="AX280" s="263" t="s">
        <v>7275</v>
      </c>
      <c r="AY280" s="263" t="s">
        <v>7275</v>
      </c>
      <c r="AZ280" s="263" t="s">
        <v>7275</v>
      </c>
      <c r="BA280" s="263" t="s">
        <v>7275</v>
      </c>
      <c r="BB280" s="263" t="s">
        <v>7275</v>
      </c>
      <c r="BC280" s="263" t="s">
        <v>7275</v>
      </c>
      <c r="BD280" s="263" t="s">
        <v>7275</v>
      </c>
      <c r="BE280" s="263" t="s">
        <v>7275</v>
      </c>
      <c r="BF280" s="263" t="s">
        <v>7275</v>
      </c>
      <c r="BG280" s="263" t="s">
        <v>7275</v>
      </c>
      <c r="BH280" s="263" t="s">
        <v>7275</v>
      </c>
      <c r="BI280" s="263" t="s">
        <v>7275</v>
      </c>
      <c r="BJ280" s="263" t="s">
        <v>7275</v>
      </c>
      <c r="BK280" s="263" t="s">
        <v>7275</v>
      </c>
      <c r="BL280" s="263" t="s">
        <v>7275</v>
      </c>
      <c r="BM280" s="263" t="s">
        <v>7275</v>
      </c>
      <c r="BN280" s="263" t="s">
        <v>7275</v>
      </c>
      <c r="BO280" s="263" t="s">
        <v>7275</v>
      </c>
      <c r="BP280" s="263" t="s">
        <v>7275</v>
      </c>
      <c r="BQ280" s="263" t="s">
        <v>7275</v>
      </c>
      <c r="BR280" s="263" t="s">
        <v>7275</v>
      </c>
      <c r="BS280" s="263" t="s">
        <v>7275</v>
      </c>
      <c r="BT280" s="263" t="s">
        <v>7275</v>
      </c>
      <c r="BU280" s="263" t="s">
        <v>7275</v>
      </c>
      <c r="BV280" s="263" t="s">
        <v>7275</v>
      </c>
      <c r="BW280" s="263" t="s">
        <v>7275</v>
      </c>
      <c r="BX280" s="263" t="s">
        <v>7275</v>
      </c>
      <c r="BY280" s="263" t="s">
        <v>7275</v>
      </c>
      <c r="BZ280" s="263" t="s">
        <v>7275</v>
      </c>
      <c r="CA280" s="263" t="s">
        <v>7275</v>
      </c>
      <c r="CB280" s="263" t="s">
        <v>7275</v>
      </c>
      <c r="CC280" s="263" t="s">
        <v>7275</v>
      </c>
      <c r="CD280" s="263" t="s">
        <v>7275</v>
      </c>
      <c r="CE280" s="263" t="s">
        <v>7275</v>
      </c>
      <c r="CF280" s="263" t="s">
        <v>7275</v>
      </c>
      <c r="CG280" s="263" t="s">
        <v>7275</v>
      </c>
      <c r="CH280" s="263" t="s">
        <v>7275</v>
      </c>
      <c r="CI280" s="263" t="s">
        <v>7275</v>
      </c>
      <c r="CJ280" s="263" t="s">
        <v>7275</v>
      </c>
      <c r="CK280" s="263" t="s">
        <v>7275</v>
      </c>
      <c r="CL280" s="263" t="s">
        <v>7275</v>
      </c>
      <c r="CM280" s="263" t="s">
        <v>7275</v>
      </c>
      <c r="CN280" s="263" t="s">
        <v>7275</v>
      </c>
      <c r="CO280" s="263" t="s">
        <v>7275</v>
      </c>
      <c r="CP280" s="263">
        <v>5.6</v>
      </c>
      <c r="CQ280" s="263">
        <f>_xlfn.IFNA(VLOOKUP(C280,'INFORM Severity - hidden'!$C$5:$G$300,5,FALSE),"-")</f>
        <v>5.7</v>
      </c>
    </row>
    <row r="281" spans="1:95">
      <c r="C281" t="s">
        <v>7469</v>
      </c>
      <c r="D281" s="263" t="str">
        <f t="shared" si="4"/>
        <v>-</v>
      </c>
      <c r="E281" s="263" t="s">
        <v>7275</v>
      </c>
      <c r="F281" s="263" t="s">
        <v>7275</v>
      </c>
      <c r="G281" s="263" t="s">
        <v>7275</v>
      </c>
      <c r="H281" s="263" t="s">
        <v>7275</v>
      </c>
      <c r="I281" s="263" t="s">
        <v>7275</v>
      </c>
      <c r="J281" s="263" t="s">
        <v>7275</v>
      </c>
      <c r="K281" s="263" t="s">
        <v>7275</v>
      </c>
      <c r="L281" s="263" t="s">
        <v>7275</v>
      </c>
      <c r="M281" s="263" t="s">
        <v>7275</v>
      </c>
      <c r="N281" s="263" t="s">
        <v>7275</v>
      </c>
      <c r="O281" s="263" t="s">
        <v>7275</v>
      </c>
      <c r="P281" s="263" t="s">
        <v>7275</v>
      </c>
      <c r="Q281" s="263" t="s">
        <v>7275</v>
      </c>
      <c r="R281" s="263" t="s">
        <v>7275</v>
      </c>
      <c r="S281" s="263" t="s">
        <v>7275</v>
      </c>
      <c r="T281" s="263" t="s">
        <v>7275</v>
      </c>
      <c r="U281" s="263" t="s">
        <v>7275</v>
      </c>
      <c r="V281" s="263" t="s">
        <v>7275</v>
      </c>
      <c r="W281" s="263" t="s">
        <v>7275</v>
      </c>
      <c r="X281" s="263" t="s">
        <v>7275</v>
      </c>
      <c r="Y281" s="263" t="s">
        <v>7275</v>
      </c>
      <c r="Z281" s="263" t="s">
        <v>7275</v>
      </c>
      <c r="AA281" s="263" t="s">
        <v>7275</v>
      </c>
      <c r="AB281" s="263" t="s">
        <v>7275</v>
      </c>
      <c r="AC281" s="263" t="s">
        <v>7275</v>
      </c>
      <c r="AD281" s="263" t="s">
        <v>7275</v>
      </c>
      <c r="AE281" s="263" t="s">
        <v>7275</v>
      </c>
      <c r="AF281" s="263" t="s">
        <v>7275</v>
      </c>
      <c r="AG281" s="263" t="s">
        <v>7275</v>
      </c>
      <c r="AH281" s="263" t="s">
        <v>7275</v>
      </c>
      <c r="AI281" s="263" t="s">
        <v>7275</v>
      </c>
      <c r="AJ281" s="263" t="s">
        <v>7275</v>
      </c>
      <c r="AK281" s="263" t="s">
        <v>7275</v>
      </c>
      <c r="AL281" s="263" t="s">
        <v>7275</v>
      </c>
      <c r="AM281" s="263" t="s">
        <v>7275</v>
      </c>
      <c r="AN281" s="263" t="s">
        <v>7275</v>
      </c>
      <c r="AO281" s="263" t="s">
        <v>7275</v>
      </c>
      <c r="AP281" s="263" t="s">
        <v>7275</v>
      </c>
      <c r="AQ281" s="263" t="s">
        <v>7275</v>
      </c>
      <c r="AR281" s="263" t="s">
        <v>7275</v>
      </c>
      <c r="AS281" s="263" t="s">
        <v>7275</v>
      </c>
      <c r="AT281" s="263" t="s">
        <v>7275</v>
      </c>
      <c r="AU281" s="263" t="s">
        <v>7275</v>
      </c>
      <c r="AV281" s="263" t="s">
        <v>7275</v>
      </c>
      <c r="AW281" s="263" t="s">
        <v>7275</v>
      </c>
      <c r="AX281" s="263" t="s">
        <v>7275</v>
      </c>
      <c r="AY281" s="263" t="s">
        <v>7275</v>
      </c>
      <c r="AZ281" s="263" t="s">
        <v>7275</v>
      </c>
      <c r="BA281" s="263" t="s">
        <v>7275</v>
      </c>
      <c r="BB281" s="263" t="s">
        <v>7275</v>
      </c>
      <c r="BC281" s="263" t="s">
        <v>7275</v>
      </c>
      <c r="BD281" s="263" t="s">
        <v>7275</v>
      </c>
      <c r="BE281" s="263" t="s">
        <v>7275</v>
      </c>
      <c r="BF281" s="263" t="s">
        <v>7275</v>
      </c>
      <c r="BG281" s="263" t="s">
        <v>7275</v>
      </c>
      <c r="BH281" s="263" t="s">
        <v>7275</v>
      </c>
      <c r="BI281" s="263" t="s">
        <v>7275</v>
      </c>
      <c r="BJ281" s="263" t="s">
        <v>7275</v>
      </c>
      <c r="BK281" s="263" t="s">
        <v>7275</v>
      </c>
      <c r="BL281" s="263">
        <v>5.0999999999999996</v>
      </c>
      <c r="BM281" s="263">
        <v>4.4000000000000004</v>
      </c>
      <c r="BN281" s="263">
        <v>4.3</v>
      </c>
      <c r="BO281" s="263" t="s">
        <v>7275</v>
      </c>
      <c r="BP281" s="263" t="s">
        <v>7275</v>
      </c>
      <c r="BQ281" s="263" t="s">
        <v>7275</v>
      </c>
      <c r="BR281" s="263" t="s">
        <v>7275</v>
      </c>
      <c r="BS281" s="263" t="s">
        <v>7275</v>
      </c>
      <c r="BT281" s="263">
        <v>4.4000000000000004</v>
      </c>
      <c r="BU281" s="263">
        <v>4.2</v>
      </c>
      <c r="BV281" s="263">
        <v>4.3</v>
      </c>
      <c r="BW281" s="263">
        <v>4.4000000000000004</v>
      </c>
      <c r="BX281" s="263" t="s">
        <v>7275</v>
      </c>
      <c r="BY281" s="263" t="s">
        <v>7275</v>
      </c>
      <c r="BZ281" s="263" t="s">
        <v>7275</v>
      </c>
      <c r="CA281" s="263" t="s">
        <v>7275</v>
      </c>
      <c r="CB281" s="263" t="s">
        <v>7275</v>
      </c>
      <c r="CC281" s="263" t="s">
        <v>7275</v>
      </c>
      <c r="CD281" s="263" t="s">
        <v>7275</v>
      </c>
      <c r="CE281" s="263" t="s">
        <v>7275</v>
      </c>
      <c r="CF281" s="263" t="s">
        <v>7275</v>
      </c>
      <c r="CG281" s="263" t="s">
        <v>7275</v>
      </c>
      <c r="CH281" s="263" t="s">
        <v>7275</v>
      </c>
      <c r="CI281" s="263" t="s">
        <v>7275</v>
      </c>
      <c r="CJ281" s="263" t="s">
        <v>7275</v>
      </c>
      <c r="CK281" s="263" t="s">
        <v>7275</v>
      </c>
      <c r="CL281" s="263" t="s">
        <v>7275</v>
      </c>
      <c r="CM281" s="263" t="s">
        <v>7275</v>
      </c>
      <c r="CN281" s="263" t="s">
        <v>7275</v>
      </c>
      <c r="CO281" s="263" t="s">
        <v>7275</v>
      </c>
      <c r="CP281" s="263" t="s">
        <v>7275</v>
      </c>
      <c r="CQ281" s="263" t="str">
        <f>_xlfn.IFNA(VLOOKUP(C281,'INFORM Severity - hidden'!$C$5:$G$300,5,FALSE),"-")</f>
        <v>-</v>
      </c>
    </row>
    <row r="282" spans="1:95">
      <c r="C282" t="s">
        <v>7470</v>
      </c>
      <c r="D282" s="263" t="str">
        <f t="shared" si="4"/>
        <v>-</v>
      </c>
      <c r="E282" s="263" t="s">
        <v>7275</v>
      </c>
      <c r="F282" s="263" t="s">
        <v>7275</v>
      </c>
      <c r="G282" s="263" t="s">
        <v>7275</v>
      </c>
      <c r="H282" s="263" t="s">
        <v>7275</v>
      </c>
      <c r="I282" s="263" t="s">
        <v>7275</v>
      </c>
      <c r="J282" s="263" t="s">
        <v>7275</v>
      </c>
      <c r="K282" s="263" t="s">
        <v>7275</v>
      </c>
      <c r="L282" s="263" t="s">
        <v>7275</v>
      </c>
      <c r="M282" s="263" t="s">
        <v>7275</v>
      </c>
      <c r="N282" s="263" t="s">
        <v>7275</v>
      </c>
      <c r="O282" s="263" t="s">
        <v>7275</v>
      </c>
      <c r="P282" s="263" t="s">
        <v>7275</v>
      </c>
      <c r="Q282" s="263" t="s">
        <v>7275</v>
      </c>
      <c r="R282" s="263" t="s">
        <v>7275</v>
      </c>
      <c r="S282" s="263" t="s">
        <v>7275</v>
      </c>
      <c r="T282" s="263" t="s">
        <v>7275</v>
      </c>
      <c r="U282" s="263" t="s">
        <v>7275</v>
      </c>
      <c r="V282" s="263" t="s">
        <v>7275</v>
      </c>
      <c r="W282" s="263" t="s">
        <v>7275</v>
      </c>
      <c r="X282" s="263" t="s">
        <v>7275</v>
      </c>
      <c r="Y282" s="263" t="s">
        <v>7275</v>
      </c>
      <c r="Z282" s="263" t="s">
        <v>7275</v>
      </c>
      <c r="AA282" s="263" t="s">
        <v>7275</v>
      </c>
      <c r="AB282" s="263" t="s">
        <v>7275</v>
      </c>
      <c r="AC282" s="263" t="s">
        <v>7275</v>
      </c>
      <c r="AD282" s="263" t="s">
        <v>7275</v>
      </c>
      <c r="AE282" s="263" t="s">
        <v>7275</v>
      </c>
      <c r="AF282" s="263" t="s">
        <v>7275</v>
      </c>
      <c r="AG282" s="263" t="s">
        <v>7275</v>
      </c>
      <c r="AH282" s="263" t="s">
        <v>7275</v>
      </c>
      <c r="AI282" s="263" t="s">
        <v>7275</v>
      </c>
      <c r="AJ282" s="263" t="s">
        <v>7275</v>
      </c>
      <c r="AK282" s="263" t="s">
        <v>7275</v>
      </c>
      <c r="AL282" s="263" t="s">
        <v>7275</v>
      </c>
      <c r="AM282" s="263" t="s">
        <v>7275</v>
      </c>
      <c r="AN282" s="263" t="s">
        <v>7275</v>
      </c>
      <c r="AO282" s="263" t="s">
        <v>7275</v>
      </c>
      <c r="AP282" s="263" t="s">
        <v>7275</v>
      </c>
      <c r="AQ282" s="263" t="s">
        <v>7275</v>
      </c>
      <c r="AR282" s="263" t="s">
        <v>7275</v>
      </c>
      <c r="AS282" s="263" t="s">
        <v>7275</v>
      </c>
      <c r="AT282" s="263" t="s">
        <v>7275</v>
      </c>
      <c r="AU282" s="263" t="s">
        <v>7275</v>
      </c>
      <c r="AV282" s="263" t="s">
        <v>7275</v>
      </c>
      <c r="AW282" s="263" t="s">
        <v>7275</v>
      </c>
      <c r="AX282" s="263" t="s">
        <v>7275</v>
      </c>
      <c r="AY282" s="263" t="s">
        <v>7275</v>
      </c>
      <c r="AZ282" s="263" t="s">
        <v>7275</v>
      </c>
      <c r="BA282" s="263" t="s">
        <v>7275</v>
      </c>
      <c r="BB282" s="263" t="s">
        <v>7275</v>
      </c>
      <c r="BC282" s="263" t="s">
        <v>7275</v>
      </c>
      <c r="BD282" s="263" t="s">
        <v>7275</v>
      </c>
      <c r="BE282" s="263" t="s">
        <v>7275</v>
      </c>
      <c r="BF282" s="263" t="s">
        <v>7275</v>
      </c>
      <c r="BG282" s="263" t="s">
        <v>7275</v>
      </c>
      <c r="BH282" s="263" t="s">
        <v>7275</v>
      </c>
      <c r="BI282" s="263" t="s">
        <v>7275</v>
      </c>
      <c r="BJ282" s="263" t="s">
        <v>7275</v>
      </c>
      <c r="BK282" s="263" t="s">
        <v>7275</v>
      </c>
      <c r="BL282" s="263" t="s">
        <v>7275</v>
      </c>
      <c r="BM282" s="263" t="s">
        <v>7275</v>
      </c>
      <c r="BN282" s="263" t="s">
        <v>7275</v>
      </c>
      <c r="BO282" s="263" t="s">
        <v>7275</v>
      </c>
      <c r="BP282" s="263" t="s">
        <v>7275</v>
      </c>
      <c r="BQ282" s="263" t="s">
        <v>7275</v>
      </c>
      <c r="BR282" s="263" t="s">
        <v>7275</v>
      </c>
      <c r="BS282" s="263" t="s">
        <v>7275</v>
      </c>
      <c r="BT282" s="263" t="s">
        <v>7275</v>
      </c>
      <c r="BU282" s="263" t="s">
        <v>7275</v>
      </c>
      <c r="BV282" s="263" t="s">
        <v>7275</v>
      </c>
      <c r="BW282" s="263" t="s">
        <v>7275</v>
      </c>
      <c r="BX282" s="263" t="s">
        <v>7275</v>
      </c>
      <c r="BY282" s="263" t="s">
        <v>7275</v>
      </c>
      <c r="BZ282" s="263" t="s">
        <v>7275</v>
      </c>
      <c r="CA282" s="263" t="s">
        <v>7275</v>
      </c>
      <c r="CB282" s="263" t="s">
        <v>7275</v>
      </c>
      <c r="CC282" s="263" t="s">
        <v>7275</v>
      </c>
      <c r="CD282" s="263" t="s">
        <v>7275</v>
      </c>
      <c r="CE282" s="263" t="s">
        <v>7275</v>
      </c>
      <c r="CF282" s="263" t="s">
        <v>7275</v>
      </c>
      <c r="CG282" s="263" t="s">
        <v>7275</v>
      </c>
      <c r="CH282" s="263" t="s">
        <v>7275</v>
      </c>
      <c r="CI282" s="263" t="s">
        <v>7275</v>
      </c>
      <c r="CJ282" s="263" t="s">
        <v>7275</v>
      </c>
      <c r="CK282" s="263" t="s">
        <v>7275</v>
      </c>
      <c r="CL282" s="263" t="s">
        <v>7275</v>
      </c>
      <c r="CM282" s="263" t="s">
        <v>7275</v>
      </c>
      <c r="CN282" s="263" t="s">
        <v>7275</v>
      </c>
      <c r="CO282" s="263" t="s">
        <v>7275</v>
      </c>
      <c r="CP282" s="263" t="s">
        <v>7275</v>
      </c>
      <c r="CQ282" s="263" t="str">
        <f>_xlfn.IFNA(VLOOKUP(C282,'INFORM Severity - hidden'!$C$5:$G$300,5,FALSE),"-")</f>
        <v>-</v>
      </c>
    </row>
    <row r="283" spans="1:95">
      <c r="C283" t="s">
        <v>7471</v>
      </c>
      <c r="D283" s="263" t="str">
        <f t="shared" si="4"/>
        <v>-</v>
      </c>
      <c r="E283" s="263" t="s">
        <v>7275</v>
      </c>
      <c r="F283" s="263" t="s">
        <v>7275</v>
      </c>
      <c r="G283" s="263" t="s">
        <v>7275</v>
      </c>
      <c r="H283" s="263" t="s">
        <v>7275</v>
      </c>
      <c r="I283" s="263" t="s">
        <v>7275</v>
      </c>
      <c r="J283" s="263" t="s">
        <v>7275</v>
      </c>
      <c r="K283" s="263" t="s">
        <v>7275</v>
      </c>
      <c r="L283" s="263" t="s">
        <v>7275</v>
      </c>
      <c r="M283" s="263" t="s">
        <v>7275</v>
      </c>
      <c r="N283" s="263" t="s">
        <v>7275</v>
      </c>
      <c r="O283" s="263" t="s">
        <v>7275</v>
      </c>
      <c r="P283" s="263" t="s">
        <v>7275</v>
      </c>
      <c r="Q283" s="263" t="s">
        <v>7275</v>
      </c>
      <c r="R283" s="263" t="s">
        <v>7275</v>
      </c>
      <c r="S283" s="263" t="s">
        <v>7275</v>
      </c>
      <c r="T283" s="263" t="s">
        <v>7275</v>
      </c>
      <c r="U283" s="263" t="s">
        <v>7275</v>
      </c>
      <c r="V283" s="263" t="s">
        <v>7275</v>
      </c>
      <c r="W283" s="263" t="s">
        <v>7275</v>
      </c>
      <c r="X283" s="263" t="s">
        <v>7275</v>
      </c>
      <c r="Y283" s="263" t="s">
        <v>7275</v>
      </c>
      <c r="Z283" s="263" t="s">
        <v>7275</v>
      </c>
      <c r="AA283" s="263" t="s">
        <v>7275</v>
      </c>
      <c r="AB283" s="263" t="s">
        <v>7275</v>
      </c>
      <c r="AC283" s="263" t="s">
        <v>7275</v>
      </c>
      <c r="AD283" s="263" t="s">
        <v>7275</v>
      </c>
      <c r="AE283" s="263" t="s">
        <v>7275</v>
      </c>
      <c r="AF283" s="263" t="s">
        <v>7275</v>
      </c>
      <c r="AG283" s="263" t="s">
        <v>7275</v>
      </c>
      <c r="AH283" s="263" t="s">
        <v>7275</v>
      </c>
      <c r="AI283" s="263" t="s">
        <v>7275</v>
      </c>
      <c r="AJ283" s="263" t="s">
        <v>7275</v>
      </c>
      <c r="AK283" s="263" t="s">
        <v>7275</v>
      </c>
      <c r="AL283" s="263" t="s">
        <v>7275</v>
      </c>
      <c r="AM283" s="263" t="s">
        <v>7275</v>
      </c>
      <c r="AN283" s="263" t="s">
        <v>7275</v>
      </c>
      <c r="AO283" s="263" t="s">
        <v>7275</v>
      </c>
      <c r="AP283" s="263" t="s">
        <v>7275</v>
      </c>
      <c r="AQ283" s="263" t="s">
        <v>7275</v>
      </c>
      <c r="AR283" s="263" t="s">
        <v>7275</v>
      </c>
      <c r="AS283" s="263" t="s">
        <v>7275</v>
      </c>
      <c r="AT283" s="263" t="s">
        <v>7275</v>
      </c>
      <c r="AU283" s="263" t="s">
        <v>7275</v>
      </c>
      <c r="AV283" s="263" t="s">
        <v>7275</v>
      </c>
      <c r="AW283" s="263">
        <v>5.6</v>
      </c>
      <c r="AX283" s="263">
        <v>5.6</v>
      </c>
      <c r="AY283" s="263">
        <v>5.6</v>
      </c>
      <c r="AZ283" s="263">
        <v>5.3</v>
      </c>
      <c r="BA283" s="263">
        <v>5.4</v>
      </c>
      <c r="BB283" s="263">
        <v>5.3</v>
      </c>
      <c r="BC283" s="263">
        <v>5.3</v>
      </c>
      <c r="BD283" s="263">
        <v>5.3</v>
      </c>
      <c r="BE283" s="263">
        <v>5.2</v>
      </c>
      <c r="BF283" s="263">
        <v>5.2</v>
      </c>
      <c r="BG283" s="263">
        <v>5.2</v>
      </c>
      <c r="BH283" s="263">
        <v>5.2</v>
      </c>
      <c r="BI283" s="263">
        <v>5.3</v>
      </c>
      <c r="BJ283" s="263">
        <v>5.3</v>
      </c>
      <c r="BK283" s="263">
        <v>5.3</v>
      </c>
      <c r="BL283" s="263">
        <v>5.2</v>
      </c>
      <c r="BM283" s="263">
        <v>4.0999999999999996</v>
      </c>
      <c r="BN283" s="263">
        <v>4.0999999999999996</v>
      </c>
      <c r="BO283" s="263">
        <v>4.0999999999999996</v>
      </c>
      <c r="BP283" s="263">
        <v>4.0999999999999996</v>
      </c>
      <c r="BQ283" s="263">
        <v>4.0999999999999996</v>
      </c>
      <c r="BR283" s="263">
        <v>4.0999999999999996</v>
      </c>
      <c r="BS283" s="263">
        <v>4.0999999999999996</v>
      </c>
      <c r="BT283" s="263">
        <v>4.0999999999999996</v>
      </c>
      <c r="BU283" s="263">
        <v>3.9</v>
      </c>
      <c r="BV283" s="263">
        <v>4</v>
      </c>
      <c r="BW283" s="263">
        <v>4.0999999999999996</v>
      </c>
      <c r="BX283" s="263">
        <v>4.0999999999999996</v>
      </c>
      <c r="BY283" s="263">
        <v>4.0999999999999996</v>
      </c>
      <c r="BZ283" s="263">
        <v>4.0999999999999996</v>
      </c>
      <c r="CA283" s="263">
        <v>4.0999999999999996</v>
      </c>
      <c r="CB283" s="263">
        <v>4.0999999999999996</v>
      </c>
      <c r="CC283" s="263">
        <v>3.7</v>
      </c>
      <c r="CD283" s="263">
        <v>3.5</v>
      </c>
      <c r="CE283" s="263">
        <v>3.4</v>
      </c>
      <c r="CF283" s="263">
        <v>3.4</v>
      </c>
      <c r="CG283" s="263">
        <v>3.5</v>
      </c>
      <c r="CH283" s="263">
        <v>3.5</v>
      </c>
      <c r="CI283" s="263">
        <v>3.5</v>
      </c>
      <c r="CJ283" s="263">
        <v>3.6</v>
      </c>
      <c r="CK283" s="263">
        <v>3.6</v>
      </c>
      <c r="CL283" s="263">
        <v>3.6</v>
      </c>
      <c r="CM283" s="263" t="s">
        <v>7275</v>
      </c>
      <c r="CN283" s="263" t="s">
        <v>7275</v>
      </c>
      <c r="CO283" s="263" t="s">
        <v>7275</v>
      </c>
      <c r="CP283" s="263" t="s">
        <v>7275</v>
      </c>
      <c r="CQ283" s="263" t="str">
        <f>_xlfn.IFNA(VLOOKUP(C283,'INFORM Severity - hidden'!$C$5:$G$300,5,FALSE),"-")</f>
        <v>-</v>
      </c>
    </row>
    <row r="284" spans="1:95">
      <c r="C284" t="s">
        <v>7472</v>
      </c>
      <c r="D284" s="263" t="str">
        <f t="shared" si="4"/>
        <v>-</v>
      </c>
      <c r="E284" s="263" t="s">
        <v>7275</v>
      </c>
      <c r="F284" s="263" t="s">
        <v>7275</v>
      </c>
      <c r="G284" s="263" t="s">
        <v>7275</v>
      </c>
      <c r="H284" s="263" t="s">
        <v>7275</v>
      </c>
      <c r="I284" s="263" t="s">
        <v>7275</v>
      </c>
      <c r="J284" s="263" t="s">
        <v>7275</v>
      </c>
      <c r="K284" s="263" t="s">
        <v>7275</v>
      </c>
      <c r="L284" s="263" t="s">
        <v>7275</v>
      </c>
      <c r="M284" s="263" t="s">
        <v>7275</v>
      </c>
      <c r="N284" s="263" t="s">
        <v>7275</v>
      </c>
      <c r="O284" s="263" t="s">
        <v>7275</v>
      </c>
      <c r="P284" s="263" t="s">
        <v>7275</v>
      </c>
      <c r="Q284" s="263" t="s">
        <v>7275</v>
      </c>
      <c r="R284" s="263" t="s">
        <v>7275</v>
      </c>
      <c r="S284" s="263" t="s">
        <v>7275</v>
      </c>
      <c r="T284" s="263" t="s">
        <v>7275</v>
      </c>
      <c r="U284" s="263" t="s">
        <v>7275</v>
      </c>
      <c r="V284" s="263" t="s">
        <v>7275</v>
      </c>
      <c r="W284" s="263" t="s">
        <v>7275</v>
      </c>
      <c r="X284" s="263" t="s">
        <v>7275</v>
      </c>
      <c r="Y284" s="263" t="s">
        <v>7275</v>
      </c>
      <c r="Z284" s="263" t="s">
        <v>7275</v>
      </c>
      <c r="AA284" s="263" t="s">
        <v>7275</v>
      </c>
      <c r="AB284" s="263" t="s">
        <v>7275</v>
      </c>
      <c r="AC284" s="263" t="s">
        <v>7275</v>
      </c>
      <c r="AD284" s="263" t="s">
        <v>7275</v>
      </c>
      <c r="AE284" s="263" t="s">
        <v>7275</v>
      </c>
      <c r="AF284" s="263" t="s">
        <v>7275</v>
      </c>
      <c r="AG284" s="263" t="s">
        <v>7275</v>
      </c>
      <c r="AH284" s="263" t="s">
        <v>7275</v>
      </c>
      <c r="AI284" s="263" t="s">
        <v>7275</v>
      </c>
      <c r="AJ284" s="263" t="s">
        <v>7275</v>
      </c>
      <c r="AK284" s="263" t="s">
        <v>7275</v>
      </c>
      <c r="AL284" s="263" t="s">
        <v>7275</v>
      </c>
      <c r="AM284" s="263" t="s">
        <v>7275</v>
      </c>
      <c r="AN284" s="263" t="s">
        <v>7275</v>
      </c>
      <c r="AO284" s="263" t="s">
        <v>7275</v>
      </c>
      <c r="AP284" s="263" t="s">
        <v>7275</v>
      </c>
      <c r="AQ284" s="263" t="s">
        <v>7275</v>
      </c>
      <c r="AR284" s="263" t="s">
        <v>7275</v>
      </c>
      <c r="AS284" s="263" t="s">
        <v>7275</v>
      </c>
      <c r="AT284" s="263" t="s">
        <v>7275</v>
      </c>
      <c r="AU284" s="263" t="s">
        <v>7275</v>
      </c>
      <c r="AV284" s="263" t="s">
        <v>7275</v>
      </c>
      <c r="AW284" s="263" t="s">
        <v>7275</v>
      </c>
      <c r="AX284" s="263" t="s">
        <v>7275</v>
      </c>
      <c r="AY284" s="263" t="s">
        <v>7275</v>
      </c>
      <c r="AZ284" s="263" t="s">
        <v>7275</v>
      </c>
      <c r="BA284" s="263" t="s">
        <v>7275</v>
      </c>
      <c r="BB284" s="263" t="s">
        <v>7275</v>
      </c>
      <c r="BC284" s="263" t="s">
        <v>7275</v>
      </c>
      <c r="BD284" s="263" t="s">
        <v>7275</v>
      </c>
      <c r="BE284" s="263" t="s">
        <v>7275</v>
      </c>
      <c r="BF284" s="263" t="s">
        <v>7275</v>
      </c>
      <c r="BG284" s="263" t="s">
        <v>7275</v>
      </c>
      <c r="BH284" s="263" t="s">
        <v>7275</v>
      </c>
      <c r="BI284" s="263" t="s">
        <v>7275</v>
      </c>
      <c r="BJ284" s="263" t="s">
        <v>7275</v>
      </c>
      <c r="BK284" s="263" t="s">
        <v>7275</v>
      </c>
      <c r="BL284" s="263">
        <v>3</v>
      </c>
      <c r="BM284" s="263">
        <v>3</v>
      </c>
      <c r="BN284" s="263">
        <v>3</v>
      </c>
      <c r="BO284" s="263" t="s">
        <v>7275</v>
      </c>
      <c r="BP284" s="263" t="s">
        <v>7275</v>
      </c>
      <c r="BQ284" s="263" t="s">
        <v>7275</v>
      </c>
      <c r="BR284" s="263" t="s">
        <v>7275</v>
      </c>
      <c r="BS284" s="263" t="s">
        <v>7275</v>
      </c>
      <c r="BT284" s="263" t="s">
        <v>7275</v>
      </c>
      <c r="BU284" s="263" t="s">
        <v>7275</v>
      </c>
      <c r="BV284" s="263" t="s">
        <v>7275</v>
      </c>
      <c r="BW284" s="263" t="s">
        <v>7275</v>
      </c>
      <c r="BX284" s="263" t="s">
        <v>7275</v>
      </c>
      <c r="BY284" s="263" t="s">
        <v>7275</v>
      </c>
      <c r="BZ284" s="263" t="s">
        <v>7275</v>
      </c>
      <c r="CA284" s="263" t="s">
        <v>7275</v>
      </c>
      <c r="CB284" s="263" t="s">
        <v>7275</v>
      </c>
      <c r="CC284" s="263" t="s">
        <v>7275</v>
      </c>
      <c r="CD284" s="263" t="s">
        <v>7275</v>
      </c>
      <c r="CE284" s="263" t="s">
        <v>7275</v>
      </c>
      <c r="CF284" s="263" t="s">
        <v>7275</v>
      </c>
      <c r="CG284" s="263" t="s">
        <v>7275</v>
      </c>
      <c r="CH284" s="263" t="s">
        <v>7275</v>
      </c>
      <c r="CI284" s="263" t="s">
        <v>7275</v>
      </c>
      <c r="CJ284" s="263" t="s">
        <v>7275</v>
      </c>
      <c r="CK284" s="263" t="s">
        <v>7275</v>
      </c>
      <c r="CL284" s="263" t="s">
        <v>7275</v>
      </c>
      <c r="CM284" s="263" t="s">
        <v>7275</v>
      </c>
      <c r="CN284" s="263" t="s">
        <v>7275</v>
      </c>
      <c r="CO284" s="263" t="s">
        <v>7275</v>
      </c>
      <c r="CP284" s="263" t="s">
        <v>7275</v>
      </c>
      <c r="CQ284" s="263" t="str">
        <f>_xlfn.IFNA(VLOOKUP(C284,'INFORM Severity - hidden'!$C$5:$G$300,5,FALSE),"-")</f>
        <v>-</v>
      </c>
    </row>
    <row r="285" spans="1:95">
      <c r="C285" t="s">
        <v>7473</v>
      </c>
      <c r="D285" s="263" t="str">
        <f t="shared" si="4"/>
        <v>-</v>
      </c>
      <c r="E285" s="263" t="s">
        <v>7275</v>
      </c>
      <c r="F285" s="263" t="s">
        <v>7275</v>
      </c>
      <c r="G285" s="263" t="s">
        <v>7275</v>
      </c>
      <c r="H285" s="263" t="s">
        <v>7275</v>
      </c>
      <c r="I285" s="263" t="s">
        <v>7275</v>
      </c>
      <c r="J285" s="263" t="s">
        <v>7275</v>
      </c>
      <c r="K285" s="263" t="s">
        <v>7275</v>
      </c>
      <c r="L285" s="263" t="s">
        <v>7275</v>
      </c>
      <c r="M285" s="263" t="s">
        <v>7275</v>
      </c>
      <c r="N285" s="263" t="s">
        <v>7275</v>
      </c>
      <c r="O285" s="263" t="s">
        <v>7275</v>
      </c>
      <c r="P285" s="263" t="s">
        <v>7275</v>
      </c>
      <c r="Q285" s="263" t="s">
        <v>7275</v>
      </c>
      <c r="R285" s="263" t="s">
        <v>7275</v>
      </c>
      <c r="S285" s="263" t="s">
        <v>7275</v>
      </c>
      <c r="T285" s="263" t="s">
        <v>7275</v>
      </c>
      <c r="U285" s="263" t="s">
        <v>7275</v>
      </c>
      <c r="V285" s="263" t="s">
        <v>7275</v>
      </c>
      <c r="W285" s="263" t="s">
        <v>7275</v>
      </c>
      <c r="X285" s="263" t="s">
        <v>7275</v>
      </c>
      <c r="Y285" s="263" t="s">
        <v>7275</v>
      </c>
      <c r="Z285" s="263" t="s">
        <v>7275</v>
      </c>
      <c r="AA285" s="263" t="s">
        <v>7275</v>
      </c>
      <c r="AB285" s="263" t="s">
        <v>7275</v>
      </c>
      <c r="AC285" s="263" t="s">
        <v>7275</v>
      </c>
      <c r="AD285" s="263" t="s">
        <v>7275</v>
      </c>
      <c r="AE285" s="263" t="s">
        <v>7275</v>
      </c>
      <c r="AF285" s="263" t="s">
        <v>7275</v>
      </c>
      <c r="AG285" s="263" t="s">
        <v>7275</v>
      </c>
      <c r="AH285" s="263" t="s">
        <v>7275</v>
      </c>
      <c r="AI285" s="263" t="s">
        <v>7275</v>
      </c>
      <c r="AJ285" s="263" t="s">
        <v>7275</v>
      </c>
      <c r="AK285" s="263" t="s">
        <v>7275</v>
      </c>
      <c r="AL285" s="263" t="s">
        <v>7275</v>
      </c>
      <c r="AM285" s="263" t="s">
        <v>7275</v>
      </c>
      <c r="AN285" s="263" t="s">
        <v>7275</v>
      </c>
      <c r="AO285" s="263" t="s">
        <v>7275</v>
      </c>
      <c r="AP285" s="263" t="s">
        <v>7275</v>
      </c>
      <c r="AQ285" s="263" t="s">
        <v>7275</v>
      </c>
      <c r="AR285" s="263" t="s">
        <v>7275</v>
      </c>
      <c r="AS285" s="263" t="s">
        <v>7275</v>
      </c>
      <c r="AT285" s="263" t="s">
        <v>7275</v>
      </c>
      <c r="AU285" s="263" t="s">
        <v>7275</v>
      </c>
      <c r="AV285" s="263" t="s">
        <v>7275</v>
      </c>
      <c r="AW285" s="263" t="s">
        <v>7275</v>
      </c>
      <c r="AX285" s="263" t="s">
        <v>7275</v>
      </c>
      <c r="AY285" s="263" t="s">
        <v>7275</v>
      </c>
      <c r="AZ285" s="263" t="s">
        <v>7275</v>
      </c>
      <c r="BA285" s="263" t="s">
        <v>7275</v>
      </c>
      <c r="BB285" s="263" t="s">
        <v>7275</v>
      </c>
      <c r="BC285" s="263" t="s">
        <v>7275</v>
      </c>
      <c r="BD285" s="263" t="s">
        <v>7275</v>
      </c>
      <c r="BE285" s="263" t="s">
        <v>7275</v>
      </c>
      <c r="BF285" s="263" t="s">
        <v>7275</v>
      </c>
      <c r="BG285" s="263" t="s">
        <v>7275</v>
      </c>
      <c r="BH285" s="263" t="s">
        <v>7275</v>
      </c>
      <c r="BI285" s="263" t="s">
        <v>7275</v>
      </c>
      <c r="BJ285" s="263" t="s">
        <v>7275</v>
      </c>
      <c r="BK285" s="263" t="s">
        <v>7275</v>
      </c>
      <c r="BL285" s="263" t="s">
        <v>7275</v>
      </c>
      <c r="BM285" s="263" t="s">
        <v>7275</v>
      </c>
      <c r="BN285" s="263" t="s">
        <v>7275</v>
      </c>
      <c r="BO285" s="263" t="s">
        <v>7275</v>
      </c>
      <c r="BP285" s="263" t="s">
        <v>7275</v>
      </c>
      <c r="BQ285" s="263" t="s">
        <v>7275</v>
      </c>
      <c r="BR285" s="263" t="s">
        <v>7275</v>
      </c>
      <c r="BS285" s="263" t="s">
        <v>7275</v>
      </c>
      <c r="BT285" s="263">
        <v>3.7</v>
      </c>
      <c r="BU285" s="263">
        <v>3.6</v>
      </c>
      <c r="BV285" s="263">
        <v>3.7</v>
      </c>
      <c r="BW285" s="263">
        <v>3.7</v>
      </c>
      <c r="BX285" s="263" t="s">
        <v>7275</v>
      </c>
      <c r="BY285" s="263" t="s">
        <v>7275</v>
      </c>
      <c r="BZ285" s="263" t="s">
        <v>7275</v>
      </c>
      <c r="CA285" s="263" t="s">
        <v>7275</v>
      </c>
      <c r="CB285" s="263" t="s">
        <v>7275</v>
      </c>
      <c r="CC285" s="263" t="s">
        <v>7275</v>
      </c>
      <c r="CD285" s="263" t="s">
        <v>7275</v>
      </c>
      <c r="CE285" s="263" t="s">
        <v>7275</v>
      </c>
      <c r="CF285" s="263" t="s">
        <v>7275</v>
      </c>
      <c r="CG285" s="263" t="s">
        <v>7275</v>
      </c>
      <c r="CH285" s="263" t="s">
        <v>7275</v>
      </c>
      <c r="CI285" s="263" t="s">
        <v>7275</v>
      </c>
      <c r="CJ285" s="263" t="s">
        <v>7275</v>
      </c>
      <c r="CK285" s="263" t="s">
        <v>7275</v>
      </c>
      <c r="CL285" s="263" t="s">
        <v>7275</v>
      </c>
      <c r="CM285" s="263" t="s">
        <v>7275</v>
      </c>
      <c r="CN285" s="263" t="s">
        <v>7275</v>
      </c>
      <c r="CO285" s="263" t="s">
        <v>7275</v>
      </c>
      <c r="CP285" s="263" t="s">
        <v>7275</v>
      </c>
      <c r="CQ285" s="263" t="str">
        <f>_xlfn.IFNA(VLOOKUP(C285,'INFORM Severity - hidden'!$C$5:$G$300,5,FALSE),"-")</f>
        <v>-</v>
      </c>
    </row>
    <row r="286" spans="1:95">
      <c r="C286" t="s">
        <v>7474</v>
      </c>
      <c r="D286" s="263" t="str">
        <f t="shared" si="4"/>
        <v>-</v>
      </c>
      <c r="E286" s="263" t="s">
        <v>7275</v>
      </c>
      <c r="F286" s="263" t="s">
        <v>7275</v>
      </c>
      <c r="G286" s="263" t="s">
        <v>7275</v>
      </c>
      <c r="H286" s="263" t="s">
        <v>7275</v>
      </c>
      <c r="I286" s="263" t="s">
        <v>7275</v>
      </c>
      <c r="J286" s="263" t="s">
        <v>7275</v>
      </c>
      <c r="K286" s="263" t="s">
        <v>7275</v>
      </c>
      <c r="L286" s="263" t="s">
        <v>7275</v>
      </c>
      <c r="M286" s="263" t="s">
        <v>7275</v>
      </c>
      <c r="N286" s="263" t="s">
        <v>7275</v>
      </c>
      <c r="O286" s="263" t="s">
        <v>7275</v>
      </c>
      <c r="P286" s="263" t="s">
        <v>7275</v>
      </c>
      <c r="Q286" s="263" t="s">
        <v>7275</v>
      </c>
      <c r="R286" s="263" t="s">
        <v>7275</v>
      </c>
      <c r="S286" s="263" t="s">
        <v>7275</v>
      </c>
      <c r="T286" s="263" t="s">
        <v>7275</v>
      </c>
      <c r="U286" s="263" t="s">
        <v>7275</v>
      </c>
      <c r="V286" s="263" t="s">
        <v>7275</v>
      </c>
      <c r="W286" s="263" t="s">
        <v>7275</v>
      </c>
      <c r="X286" s="263" t="s">
        <v>7275</v>
      </c>
      <c r="Y286" s="263" t="s">
        <v>7275</v>
      </c>
      <c r="Z286" s="263" t="s">
        <v>7275</v>
      </c>
      <c r="AA286" s="263" t="s">
        <v>7275</v>
      </c>
      <c r="AB286" s="263" t="s">
        <v>7275</v>
      </c>
      <c r="AC286" s="263" t="s">
        <v>7275</v>
      </c>
      <c r="AD286" s="263" t="s">
        <v>7275</v>
      </c>
      <c r="AE286" s="263" t="s">
        <v>7275</v>
      </c>
      <c r="AF286" s="263" t="s">
        <v>7275</v>
      </c>
      <c r="AG286" s="263" t="s">
        <v>7275</v>
      </c>
      <c r="AH286" s="263" t="s">
        <v>7275</v>
      </c>
      <c r="AI286" s="263" t="s">
        <v>7275</v>
      </c>
      <c r="AJ286" s="263" t="s">
        <v>7275</v>
      </c>
      <c r="AK286" s="263" t="s">
        <v>7275</v>
      </c>
      <c r="AL286" s="263" t="s">
        <v>7275</v>
      </c>
      <c r="AM286" s="263" t="s">
        <v>7275</v>
      </c>
      <c r="AN286" s="263" t="s">
        <v>7275</v>
      </c>
      <c r="AO286" s="263" t="s">
        <v>7275</v>
      </c>
      <c r="AP286" s="263">
        <v>2.7</v>
      </c>
      <c r="AQ286" s="263">
        <v>3.5</v>
      </c>
      <c r="AR286" s="263">
        <v>3.5</v>
      </c>
      <c r="AS286" s="263">
        <v>3.6</v>
      </c>
      <c r="AT286" s="263">
        <v>3.6</v>
      </c>
      <c r="AU286" s="263">
        <v>5.9</v>
      </c>
      <c r="AV286" s="263">
        <v>6</v>
      </c>
      <c r="AW286" s="263">
        <v>6.1</v>
      </c>
      <c r="AX286" s="263">
        <v>6</v>
      </c>
      <c r="AY286" s="263">
        <v>6</v>
      </c>
      <c r="AZ286" s="263">
        <v>5.2</v>
      </c>
      <c r="BA286" s="263">
        <v>5.2</v>
      </c>
      <c r="BB286" s="263">
        <v>5.2</v>
      </c>
      <c r="BC286" s="263">
        <v>5.2</v>
      </c>
      <c r="BD286" s="263">
        <v>5.2</v>
      </c>
      <c r="BE286" s="263">
        <v>5.3</v>
      </c>
      <c r="BF286" s="263">
        <v>5.0999999999999996</v>
      </c>
      <c r="BG286" s="263">
        <v>5.0999999999999996</v>
      </c>
      <c r="BH286" s="263">
        <v>5</v>
      </c>
      <c r="BI286" s="263">
        <v>5</v>
      </c>
      <c r="BJ286" s="263">
        <v>5</v>
      </c>
      <c r="BK286" s="263">
        <v>4.9000000000000004</v>
      </c>
      <c r="BL286" s="263">
        <v>5</v>
      </c>
      <c r="BM286" s="263">
        <v>4.9000000000000004</v>
      </c>
      <c r="BN286" s="263">
        <v>5</v>
      </c>
      <c r="BO286" s="263">
        <v>5</v>
      </c>
      <c r="BP286" s="263">
        <v>4.9000000000000004</v>
      </c>
      <c r="BQ286" s="263">
        <v>4.9000000000000004</v>
      </c>
      <c r="BR286" s="263">
        <v>4.9000000000000004</v>
      </c>
      <c r="BS286" s="263">
        <v>4.9000000000000004</v>
      </c>
      <c r="BT286" s="263">
        <v>4.9000000000000004</v>
      </c>
      <c r="BU286" s="263">
        <v>4.9000000000000004</v>
      </c>
      <c r="BV286" s="263">
        <v>4.9000000000000004</v>
      </c>
      <c r="BW286" s="263">
        <v>5</v>
      </c>
      <c r="BX286" s="263">
        <v>5</v>
      </c>
      <c r="BY286" s="263">
        <v>5</v>
      </c>
      <c r="BZ286" s="263">
        <v>5</v>
      </c>
      <c r="CA286" s="263">
        <v>5</v>
      </c>
      <c r="CB286" s="263">
        <v>5</v>
      </c>
      <c r="CC286" s="263">
        <v>5</v>
      </c>
      <c r="CD286" s="263" t="s">
        <v>7275</v>
      </c>
      <c r="CE286" s="263" t="s">
        <v>7275</v>
      </c>
      <c r="CF286" s="263" t="s">
        <v>7275</v>
      </c>
      <c r="CG286" s="263" t="s">
        <v>7275</v>
      </c>
      <c r="CH286" s="263" t="s">
        <v>7275</v>
      </c>
      <c r="CI286" s="263" t="s">
        <v>7275</v>
      </c>
      <c r="CJ286" s="263" t="s">
        <v>7275</v>
      </c>
      <c r="CK286" s="263" t="s">
        <v>7275</v>
      </c>
      <c r="CL286" s="263" t="s">
        <v>7275</v>
      </c>
      <c r="CM286" s="263" t="s">
        <v>7275</v>
      </c>
      <c r="CN286" s="263" t="s">
        <v>7275</v>
      </c>
      <c r="CO286" s="263" t="s">
        <v>7275</v>
      </c>
      <c r="CP286" s="263" t="s">
        <v>7275</v>
      </c>
      <c r="CQ286" s="263" t="str">
        <f>_xlfn.IFNA(VLOOKUP(C286,'INFORM Severity - hidden'!$C$5:$G$300,5,FALSE),"-")</f>
        <v>-</v>
      </c>
    </row>
    <row r="287" spans="1:95">
      <c r="C287" t="s">
        <v>7475</v>
      </c>
      <c r="D287" s="263" t="str">
        <f t="shared" si="4"/>
        <v>-</v>
      </c>
      <c r="E287" s="263">
        <v>7.4</v>
      </c>
      <c r="F287" s="263">
        <v>7.4</v>
      </c>
      <c r="G287" s="263">
        <v>7.4</v>
      </c>
      <c r="H287" s="263">
        <v>8</v>
      </c>
      <c r="I287" s="263">
        <v>8</v>
      </c>
      <c r="J287" s="263">
        <v>8</v>
      </c>
      <c r="K287" s="263">
        <v>8</v>
      </c>
      <c r="L287" s="263">
        <v>8</v>
      </c>
      <c r="M287" s="263">
        <v>8</v>
      </c>
      <c r="N287" s="263">
        <v>8</v>
      </c>
      <c r="O287" s="263">
        <v>8.4</v>
      </c>
      <c r="P287" s="263">
        <v>8.4</v>
      </c>
      <c r="Q287" s="263">
        <v>8.4</v>
      </c>
      <c r="R287" s="263">
        <v>8.4</v>
      </c>
      <c r="S287" s="263">
        <v>8.4</v>
      </c>
      <c r="T287" s="263">
        <v>8.4</v>
      </c>
      <c r="U287" s="263">
        <v>8.4</v>
      </c>
      <c r="V287" s="263">
        <v>8.3000000000000007</v>
      </c>
      <c r="W287" s="263">
        <v>8.3000000000000007</v>
      </c>
      <c r="X287" s="263">
        <v>8.3000000000000007</v>
      </c>
      <c r="Y287" s="263">
        <v>8.1</v>
      </c>
      <c r="Z287" s="263">
        <v>8.1</v>
      </c>
      <c r="AA287" s="263">
        <v>7.7</v>
      </c>
      <c r="AB287" s="263">
        <v>7.7</v>
      </c>
      <c r="AC287" s="263">
        <v>7.7</v>
      </c>
      <c r="AD287" s="263">
        <v>7.7</v>
      </c>
      <c r="AE287" s="263">
        <v>7.7</v>
      </c>
      <c r="AF287" s="263">
        <v>7.7</v>
      </c>
      <c r="AG287" s="263">
        <v>7.7</v>
      </c>
      <c r="AH287" s="263">
        <v>7.7</v>
      </c>
      <c r="AI287" s="263">
        <v>7.8</v>
      </c>
      <c r="AJ287" s="263">
        <v>7.8</v>
      </c>
      <c r="AK287" s="263">
        <v>7.8</v>
      </c>
      <c r="AL287" s="263">
        <v>7.7</v>
      </c>
      <c r="AM287" s="263">
        <v>7.7</v>
      </c>
      <c r="AN287" s="263">
        <v>7.7</v>
      </c>
      <c r="AO287" s="263">
        <v>7.6</v>
      </c>
      <c r="AP287" s="263">
        <v>7.6</v>
      </c>
      <c r="AQ287" s="263">
        <v>7.7</v>
      </c>
      <c r="AR287" s="263">
        <v>7.7</v>
      </c>
      <c r="AS287" s="263">
        <v>7.8</v>
      </c>
      <c r="AT287" s="263">
        <v>7.8</v>
      </c>
      <c r="AU287" s="263">
        <v>7.8</v>
      </c>
      <c r="AV287" s="263">
        <v>7.8</v>
      </c>
      <c r="AW287" s="263">
        <v>7.8</v>
      </c>
      <c r="AX287" s="263">
        <v>7.7</v>
      </c>
      <c r="AY287" s="263">
        <v>7.7</v>
      </c>
      <c r="AZ287" s="263">
        <v>7.8</v>
      </c>
      <c r="BA287" s="263">
        <v>7.8</v>
      </c>
      <c r="BB287" s="263">
        <v>7.8</v>
      </c>
      <c r="BC287" s="263">
        <v>7.8</v>
      </c>
      <c r="BD287" s="263">
        <v>7.8</v>
      </c>
      <c r="BE287" s="263">
        <v>7.7</v>
      </c>
      <c r="BF287" s="263">
        <v>7.7</v>
      </c>
      <c r="BG287" s="263">
        <v>7.7</v>
      </c>
      <c r="BH287" s="263">
        <v>7.7</v>
      </c>
      <c r="BI287" s="263">
        <v>7.7</v>
      </c>
      <c r="BJ287" s="263">
        <v>7.7</v>
      </c>
      <c r="BK287" s="263">
        <v>7.7</v>
      </c>
      <c r="BL287" s="263">
        <v>7.7</v>
      </c>
      <c r="BM287" s="263">
        <v>7.7</v>
      </c>
      <c r="BN287" s="263">
        <v>7.7</v>
      </c>
      <c r="BO287" s="263">
        <v>7.7</v>
      </c>
      <c r="BP287" s="263">
        <v>7.7</v>
      </c>
      <c r="BQ287" s="263">
        <v>7.7</v>
      </c>
      <c r="BR287" s="263">
        <v>7.5</v>
      </c>
      <c r="BS287" s="263">
        <v>7.5</v>
      </c>
      <c r="BT287" s="263">
        <v>7.7</v>
      </c>
      <c r="BU287" s="263">
        <v>7.7</v>
      </c>
      <c r="BV287" s="263">
        <v>7.7</v>
      </c>
      <c r="BW287" s="263">
        <v>8.3000000000000007</v>
      </c>
      <c r="BX287" s="263">
        <v>8.3000000000000007</v>
      </c>
      <c r="BY287" s="263">
        <v>8.3000000000000007</v>
      </c>
      <c r="BZ287" s="263">
        <v>8.3000000000000007</v>
      </c>
      <c r="CA287" s="263">
        <v>7.8</v>
      </c>
      <c r="CB287" s="263">
        <v>7.8</v>
      </c>
      <c r="CC287" s="263">
        <v>8.1</v>
      </c>
      <c r="CD287" s="263">
        <v>7.7</v>
      </c>
      <c r="CE287" s="263">
        <v>7.7</v>
      </c>
      <c r="CF287" s="263">
        <v>7.7</v>
      </c>
      <c r="CG287" s="263">
        <v>7.7</v>
      </c>
      <c r="CH287" s="263">
        <v>7.7</v>
      </c>
      <c r="CI287" s="263">
        <v>7.7</v>
      </c>
      <c r="CJ287" s="263">
        <v>7.7</v>
      </c>
      <c r="CK287" s="263">
        <v>7.7</v>
      </c>
      <c r="CL287" s="263" t="s">
        <v>7275</v>
      </c>
      <c r="CM287" s="263" t="s">
        <v>7275</v>
      </c>
      <c r="CN287" s="263" t="s">
        <v>7275</v>
      </c>
      <c r="CO287" s="263" t="s">
        <v>7275</v>
      </c>
      <c r="CP287" s="263" t="s">
        <v>7275</v>
      </c>
      <c r="CQ287" s="263" t="str">
        <f>_xlfn.IFNA(VLOOKUP(C287,'INFORM Severity - hidden'!$C$5:$G$300,5,FALSE),"-")</f>
        <v>-</v>
      </c>
    </row>
    <row r="288" spans="1:95">
      <c r="A288" t="s">
        <v>1228</v>
      </c>
      <c r="B288" t="s">
        <v>1226</v>
      </c>
      <c r="C288" t="s">
        <v>1227</v>
      </c>
      <c r="D288" s="263" t="str">
        <f t="shared" si="4"/>
        <v>Stable</v>
      </c>
      <c r="E288" s="263" t="s">
        <v>7275</v>
      </c>
      <c r="F288" s="263">
        <v>7.3</v>
      </c>
      <c r="G288" s="263">
        <v>7.3</v>
      </c>
      <c r="H288" s="263">
        <v>7.8</v>
      </c>
      <c r="I288" s="263">
        <v>7.8</v>
      </c>
      <c r="J288" s="263">
        <v>7.8</v>
      </c>
      <c r="K288" s="263">
        <v>7.7</v>
      </c>
      <c r="L288" s="263">
        <v>7.7</v>
      </c>
      <c r="M288" s="263">
        <v>7.7</v>
      </c>
      <c r="N288" s="263">
        <v>7.7</v>
      </c>
      <c r="O288" s="263">
        <v>7.8</v>
      </c>
      <c r="P288" s="263">
        <v>7.7</v>
      </c>
      <c r="Q288" s="263">
        <v>7.7</v>
      </c>
      <c r="R288" s="263">
        <v>7.7</v>
      </c>
      <c r="S288" s="263">
        <v>7.7</v>
      </c>
      <c r="T288" s="263">
        <v>7.7</v>
      </c>
      <c r="U288" s="263">
        <v>7.7</v>
      </c>
      <c r="V288" s="263">
        <v>8</v>
      </c>
      <c r="W288" s="263">
        <v>8</v>
      </c>
      <c r="X288" s="263">
        <v>8.1</v>
      </c>
      <c r="Y288" s="263">
        <v>8.1</v>
      </c>
      <c r="Z288" s="263">
        <v>8.1</v>
      </c>
      <c r="AA288" s="263">
        <v>8.1</v>
      </c>
      <c r="AB288" s="263">
        <v>8.1</v>
      </c>
      <c r="AC288" s="263">
        <v>8.1</v>
      </c>
      <c r="AD288" s="263">
        <v>8.1999999999999993</v>
      </c>
      <c r="AE288" s="263">
        <v>8.1999999999999993</v>
      </c>
      <c r="AF288" s="263">
        <v>8.1999999999999993</v>
      </c>
      <c r="AG288" s="263">
        <v>8.1999999999999993</v>
      </c>
      <c r="AH288" s="263">
        <v>8.5</v>
      </c>
      <c r="AI288" s="263">
        <v>8.5</v>
      </c>
      <c r="AJ288" s="263">
        <v>8.5</v>
      </c>
      <c r="AK288" s="263">
        <v>8.5</v>
      </c>
      <c r="AL288" s="263">
        <v>8.5</v>
      </c>
      <c r="AM288" s="263">
        <v>7.8</v>
      </c>
      <c r="AN288" s="263">
        <v>7.7</v>
      </c>
      <c r="AO288" s="263">
        <v>7.6</v>
      </c>
      <c r="AP288" s="263">
        <v>7.6</v>
      </c>
      <c r="AQ288" s="263">
        <v>7.6</v>
      </c>
      <c r="AR288" s="263">
        <v>7.6</v>
      </c>
      <c r="AS288" s="263">
        <v>7.7</v>
      </c>
      <c r="AT288" s="263">
        <v>7.6</v>
      </c>
      <c r="AU288" s="263">
        <v>7.7</v>
      </c>
      <c r="AV288" s="263">
        <v>7.7</v>
      </c>
      <c r="AW288" s="263">
        <v>7.7</v>
      </c>
      <c r="AX288" s="263">
        <v>7.4</v>
      </c>
      <c r="AY288" s="263">
        <v>7.5</v>
      </c>
      <c r="AZ288" s="263">
        <v>7.5</v>
      </c>
      <c r="BA288" s="263">
        <v>7.5</v>
      </c>
      <c r="BB288" s="263">
        <v>7.5</v>
      </c>
      <c r="BC288" s="263">
        <v>7.5</v>
      </c>
      <c r="BD288" s="263">
        <v>7.9</v>
      </c>
      <c r="BE288" s="263">
        <v>7.9</v>
      </c>
      <c r="BF288" s="263">
        <v>7.8</v>
      </c>
      <c r="BG288" s="263">
        <v>7.8</v>
      </c>
      <c r="BH288" s="263">
        <v>7.8</v>
      </c>
      <c r="BI288" s="263">
        <v>7.8</v>
      </c>
      <c r="BJ288" s="263">
        <v>8.4</v>
      </c>
      <c r="BK288" s="263">
        <v>8.5</v>
      </c>
      <c r="BL288" s="263">
        <v>8.8000000000000007</v>
      </c>
      <c r="BM288" s="263">
        <v>8.8000000000000007</v>
      </c>
      <c r="BN288" s="263">
        <v>8.8000000000000007</v>
      </c>
      <c r="BO288" s="263">
        <v>8.8000000000000007</v>
      </c>
      <c r="BP288" s="263">
        <v>8.8000000000000007</v>
      </c>
      <c r="BQ288" s="263">
        <v>8.8000000000000007</v>
      </c>
      <c r="BR288" s="263">
        <v>8.8000000000000007</v>
      </c>
      <c r="BS288" s="263">
        <v>8.8000000000000007</v>
      </c>
      <c r="BT288" s="263">
        <v>8.8000000000000007</v>
      </c>
      <c r="BU288" s="263">
        <v>8.8000000000000007</v>
      </c>
      <c r="BV288" s="263">
        <v>8.6</v>
      </c>
      <c r="BW288" s="263">
        <v>8.8000000000000007</v>
      </c>
      <c r="BX288" s="263">
        <v>8.8000000000000007</v>
      </c>
      <c r="BY288" s="263">
        <v>8.8000000000000007</v>
      </c>
      <c r="BZ288" s="263">
        <v>8.8000000000000007</v>
      </c>
      <c r="CA288" s="263">
        <v>8.8000000000000007</v>
      </c>
      <c r="CB288" s="263">
        <v>8.8000000000000007</v>
      </c>
      <c r="CC288" s="263">
        <v>8.8000000000000007</v>
      </c>
      <c r="CD288" s="263">
        <v>9</v>
      </c>
      <c r="CE288" s="263">
        <v>9</v>
      </c>
      <c r="CF288" s="263">
        <v>9</v>
      </c>
      <c r="CG288" s="263">
        <v>9</v>
      </c>
      <c r="CH288" s="263">
        <v>9</v>
      </c>
      <c r="CI288" s="263">
        <v>9</v>
      </c>
      <c r="CJ288" s="263">
        <v>8.6</v>
      </c>
      <c r="CK288" s="263">
        <v>8.6</v>
      </c>
      <c r="CL288" s="263">
        <v>8.6</v>
      </c>
      <c r="CM288" s="263">
        <v>8.6</v>
      </c>
      <c r="CN288" s="263">
        <v>8.6</v>
      </c>
      <c r="CO288" s="263">
        <v>8.6</v>
      </c>
      <c r="CP288" s="263">
        <v>8.6</v>
      </c>
      <c r="CQ288" s="263">
        <f>_xlfn.IFNA(VLOOKUP(C288,'INFORM Severity - hidden'!$C$5:$G$300,5,FALSE),"-")</f>
        <v>8.6</v>
      </c>
    </row>
    <row r="289" spans="1:95">
      <c r="A289" t="s">
        <v>1228</v>
      </c>
      <c r="B289" t="s">
        <v>1237</v>
      </c>
      <c r="C289" t="s">
        <v>1238</v>
      </c>
      <c r="D289" s="263" t="str">
        <f t="shared" si="4"/>
        <v>Stable</v>
      </c>
      <c r="E289" s="263" t="s">
        <v>7275</v>
      </c>
      <c r="F289" s="263" t="s">
        <v>7275</v>
      </c>
      <c r="G289" s="263" t="s">
        <v>7275</v>
      </c>
      <c r="H289" s="263" t="s">
        <v>7275</v>
      </c>
      <c r="I289" s="263" t="s">
        <v>7275</v>
      </c>
      <c r="J289" s="263" t="s">
        <v>7275</v>
      </c>
      <c r="K289" s="263" t="s">
        <v>7275</v>
      </c>
      <c r="L289" s="263" t="s">
        <v>7275</v>
      </c>
      <c r="M289" s="263" t="s">
        <v>7275</v>
      </c>
      <c r="N289" s="263" t="s">
        <v>7275</v>
      </c>
      <c r="O289" s="263" t="s">
        <v>7275</v>
      </c>
      <c r="P289" s="263" t="s">
        <v>7275</v>
      </c>
      <c r="Q289" s="263" t="s">
        <v>7275</v>
      </c>
      <c r="R289" s="263" t="s">
        <v>7275</v>
      </c>
      <c r="S289" s="263" t="s">
        <v>7275</v>
      </c>
      <c r="T289" s="263" t="s">
        <v>7275</v>
      </c>
      <c r="U289" s="263" t="s">
        <v>7275</v>
      </c>
      <c r="V289" s="263" t="s">
        <v>7275</v>
      </c>
      <c r="W289" s="263" t="s">
        <v>7275</v>
      </c>
      <c r="X289" s="263" t="s">
        <v>7275</v>
      </c>
      <c r="Y289" s="263" t="s">
        <v>7275</v>
      </c>
      <c r="Z289" s="263" t="s">
        <v>7275</v>
      </c>
      <c r="AA289" s="263" t="s">
        <v>7275</v>
      </c>
      <c r="AB289" s="263" t="s">
        <v>7275</v>
      </c>
      <c r="AC289" s="263" t="s">
        <v>7275</v>
      </c>
      <c r="AD289" s="263" t="s">
        <v>7275</v>
      </c>
      <c r="AE289" s="263" t="s">
        <v>7275</v>
      </c>
      <c r="AF289" s="263" t="s">
        <v>7275</v>
      </c>
      <c r="AG289" s="263" t="s">
        <v>7275</v>
      </c>
      <c r="AH289" s="263" t="s">
        <v>7275</v>
      </c>
      <c r="AI289" s="263" t="s">
        <v>7275</v>
      </c>
      <c r="AJ289" s="263" t="s">
        <v>7275</v>
      </c>
      <c r="AK289" s="263" t="s">
        <v>7275</v>
      </c>
      <c r="AL289" s="263" t="s">
        <v>7275</v>
      </c>
      <c r="AM289" s="263" t="s">
        <v>7275</v>
      </c>
      <c r="AN289" s="263" t="s">
        <v>7275</v>
      </c>
      <c r="AO289" s="263" t="s">
        <v>7275</v>
      </c>
      <c r="AP289" s="263" t="s">
        <v>7275</v>
      </c>
      <c r="AQ289" s="263" t="s">
        <v>7275</v>
      </c>
      <c r="AR289" s="263" t="s">
        <v>7275</v>
      </c>
      <c r="AS289" s="263" t="s">
        <v>7275</v>
      </c>
      <c r="AT289" s="263" t="s">
        <v>7275</v>
      </c>
      <c r="AU289" s="263" t="s">
        <v>7275</v>
      </c>
      <c r="AV289" s="263" t="s">
        <v>7275</v>
      </c>
      <c r="AW289" s="263" t="s">
        <v>7275</v>
      </c>
      <c r="AX289" s="263" t="s">
        <v>7275</v>
      </c>
      <c r="AY289" s="263" t="s">
        <v>7275</v>
      </c>
      <c r="AZ289" s="263" t="s">
        <v>7275</v>
      </c>
      <c r="BA289" s="263" t="s">
        <v>7275</v>
      </c>
      <c r="BB289" s="263" t="s">
        <v>7275</v>
      </c>
      <c r="BC289" s="263" t="s">
        <v>7275</v>
      </c>
      <c r="BD289" s="263" t="s">
        <v>7275</v>
      </c>
      <c r="BE289" s="263" t="s">
        <v>7275</v>
      </c>
      <c r="BF289" s="263" t="s">
        <v>7275</v>
      </c>
      <c r="BG289" s="263" t="s">
        <v>7275</v>
      </c>
      <c r="BH289" s="263" t="s">
        <v>7275</v>
      </c>
      <c r="BI289" s="263" t="s">
        <v>7275</v>
      </c>
      <c r="BJ289" s="263">
        <v>7.4</v>
      </c>
      <c r="BK289" s="263">
        <v>7.6</v>
      </c>
      <c r="BL289" s="263">
        <v>7.6</v>
      </c>
      <c r="BM289" s="263">
        <v>7.6</v>
      </c>
      <c r="BN289" s="263">
        <v>7.6</v>
      </c>
      <c r="BO289" s="263">
        <v>7.6</v>
      </c>
      <c r="BP289" s="263">
        <v>7.6</v>
      </c>
      <c r="BQ289" s="263">
        <v>7.7</v>
      </c>
      <c r="BR289" s="263">
        <v>7.6</v>
      </c>
      <c r="BS289" s="263">
        <v>7.6</v>
      </c>
      <c r="BT289" s="263">
        <v>7.5</v>
      </c>
      <c r="BU289" s="263">
        <v>7.6</v>
      </c>
      <c r="BV289" s="263">
        <v>7.6</v>
      </c>
      <c r="BW289" s="263">
        <v>7.7</v>
      </c>
      <c r="BX289" s="263">
        <v>7.6</v>
      </c>
      <c r="BY289" s="263">
        <v>7.7</v>
      </c>
      <c r="BZ289" s="263">
        <v>7.3</v>
      </c>
      <c r="CA289" s="263">
        <v>7.4</v>
      </c>
      <c r="CB289" s="263">
        <v>7.2</v>
      </c>
      <c r="CC289" s="263">
        <v>7.2</v>
      </c>
      <c r="CD289" s="263">
        <v>7.3</v>
      </c>
      <c r="CE289" s="263">
        <v>7.3</v>
      </c>
      <c r="CF289" s="263">
        <v>7.3</v>
      </c>
      <c r="CG289" s="263">
        <v>7.3</v>
      </c>
      <c r="CH289" s="263">
        <v>7.3</v>
      </c>
      <c r="CI289" s="263">
        <v>7.2</v>
      </c>
      <c r="CJ289" s="263">
        <v>7.3</v>
      </c>
      <c r="CK289" s="263">
        <v>7.3</v>
      </c>
      <c r="CL289" s="263">
        <v>7.3</v>
      </c>
      <c r="CM289" s="263">
        <v>7.3</v>
      </c>
      <c r="CN289" s="263">
        <v>7.3</v>
      </c>
      <c r="CO289" s="263">
        <v>7.3</v>
      </c>
      <c r="CP289" s="263">
        <v>7.3</v>
      </c>
      <c r="CQ289" s="263">
        <f>_xlfn.IFNA(VLOOKUP(C289,'INFORM Severity - hidden'!$C$5:$G$300,5,FALSE),"-")</f>
        <v>7.3</v>
      </c>
    </row>
    <row r="290" spans="1:95">
      <c r="A290" t="s">
        <v>1228</v>
      </c>
      <c r="B290" t="s">
        <v>1247</v>
      </c>
      <c r="C290" t="s">
        <v>1248</v>
      </c>
      <c r="D290" s="263" t="str">
        <f t="shared" si="4"/>
        <v>Stable</v>
      </c>
      <c r="E290" s="263" t="s">
        <v>7275</v>
      </c>
      <c r="F290" s="263" t="s">
        <v>7275</v>
      </c>
      <c r="G290" s="263" t="s">
        <v>7275</v>
      </c>
      <c r="H290" s="263" t="s">
        <v>7275</v>
      </c>
      <c r="I290" s="263" t="s">
        <v>7275</v>
      </c>
      <c r="J290" s="263" t="s">
        <v>7275</v>
      </c>
      <c r="K290" s="263" t="s">
        <v>7275</v>
      </c>
      <c r="L290" s="263" t="s">
        <v>7275</v>
      </c>
      <c r="M290" s="263" t="s">
        <v>7275</v>
      </c>
      <c r="N290" s="263" t="s">
        <v>7275</v>
      </c>
      <c r="O290" s="263" t="s">
        <v>7275</v>
      </c>
      <c r="P290" s="263" t="s">
        <v>7275</v>
      </c>
      <c r="Q290" s="263" t="s">
        <v>7275</v>
      </c>
      <c r="R290" s="263" t="s">
        <v>7275</v>
      </c>
      <c r="S290" s="263" t="s">
        <v>7275</v>
      </c>
      <c r="T290" s="263" t="s">
        <v>7275</v>
      </c>
      <c r="U290" s="263" t="s">
        <v>7275</v>
      </c>
      <c r="V290" s="263" t="s">
        <v>7275</v>
      </c>
      <c r="W290" s="263" t="s">
        <v>7275</v>
      </c>
      <c r="X290" s="263" t="s">
        <v>7275</v>
      </c>
      <c r="Y290" s="263" t="s">
        <v>7275</v>
      </c>
      <c r="Z290" s="263" t="s">
        <v>7275</v>
      </c>
      <c r="AA290" s="263" t="s">
        <v>7275</v>
      </c>
      <c r="AB290" s="263" t="s">
        <v>7275</v>
      </c>
      <c r="AC290" s="263" t="s">
        <v>7275</v>
      </c>
      <c r="AD290" s="263" t="s">
        <v>7275</v>
      </c>
      <c r="AE290" s="263" t="s">
        <v>7275</v>
      </c>
      <c r="AF290" s="263" t="s">
        <v>7275</v>
      </c>
      <c r="AG290" s="263" t="s">
        <v>7275</v>
      </c>
      <c r="AH290" s="263" t="s">
        <v>7275</v>
      </c>
      <c r="AI290" s="263" t="s">
        <v>7275</v>
      </c>
      <c r="AJ290" s="263" t="s">
        <v>7275</v>
      </c>
      <c r="AK290" s="263" t="s">
        <v>7275</v>
      </c>
      <c r="AL290" s="263" t="s">
        <v>7275</v>
      </c>
      <c r="AM290" s="263" t="s">
        <v>7275</v>
      </c>
      <c r="AN290" s="263" t="s">
        <v>7275</v>
      </c>
      <c r="AO290" s="263" t="s">
        <v>7275</v>
      </c>
      <c r="AP290" s="263" t="s">
        <v>7275</v>
      </c>
      <c r="AQ290" s="263" t="s">
        <v>7275</v>
      </c>
      <c r="AR290" s="263" t="s">
        <v>7275</v>
      </c>
      <c r="AS290" s="263" t="s">
        <v>7275</v>
      </c>
      <c r="AT290" s="263" t="s">
        <v>7275</v>
      </c>
      <c r="AU290" s="263" t="s">
        <v>7275</v>
      </c>
      <c r="AV290" s="263" t="s">
        <v>7275</v>
      </c>
      <c r="AW290" s="263" t="s">
        <v>7275</v>
      </c>
      <c r="AX290" s="263" t="s">
        <v>7275</v>
      </c>
      <c r="AY290" s="263" t="s">
        <v>7275</v>
      </c>
      <c r="AZ290" s="263" t="s">
        <v>7275</v>
      </c>
      <c r="BA290" s="263" t="s">
        <v>7275</v>
      </c>
      <c r="BB290" s="263" t="s">
        <v>7275</v>
      </c>
      <c r="BC290" s="263" t="s">
        <v>7275</v>
      </c>
      <c r="BD290" s="263" t="s">
        <v>7275</v>
      </c>
      <c r="BE290" s="263" t="s">
        <v>7275</v>
      </c>
      <c r="BF290" s="263" t="s">
        <v>7275</v>
      </c>
      <c r="BG290" s="263" t="s">
        <v>7275</v>
      </c>
      <c r="BH290" s="263" t="s">
        <v>7275</v>
      </c>
      <c r="BI290" s="263" t="s">
        <v>7275</v>
      </c>
      <c r="BJ290" s="263">
        <v>8.1999999999999993</v>
      </c>
      <c r="BK290" s="263">
        <v>8.5</v>
      </c>
      <c r="BL290" s="263">
        <v>8.5</v>
      </c>
      <c r="BM290" s="263">
        <v>8.5</v>
      </c>
      <c r="BN290" s="263">
        <v>8.5</v>
      </c>
      <c r="BO290" s="263">
        <v>8.5</v>
      </c>
      <c r="BP290" s="263">
        <v>8.5</v>
      </c>
      <c r="BQ290" s="263">
        <v>8.5</v>
      </c>
      <c r="BR290" s="263">
        <v>8.5</v>
      </c>
      <c r="BS290" s="263">
        <v>8.5</v>
      </c>
      <c r="BT290" s="263">
        <v>8.5</v>
      </c>
      <c r="BU290" s="263">
        <v>8.5</v>
      </c>
      <c r="BV290" s="263">
        <v>8.5</v>
      </c>
      <c r="BW290" s="263">
        <v>8.5</v>
      </c>
      <c r="BX290" s="263">
        <v>8.5</v>
      </c>
      <c r="BY290" s="263">
        <v>8.5</v>
      </c>
      <c r="BZ290" s="263">
        <v>8.5</v>
      </c>
      <c r="CA290" s="263">
        <v>8.5</v>
      </c>
      <c r="CB290" s="263">
        <v>8.5</v>
      </c>
      <c r="CC290" s="263">
        <v>8.5</v>
      </c>
      <c r="CD290" s="263">
        <v>8.6</v>
      </c>
      <c r="CE290" s="263">
        <v>8.6</v>
      </c>
      <c r="CF290" s="263">
        <v>8.6</v>
      </c>
      <c r="CG290" s="263">
        <v>8.6</v>
      </c>
      <c r="CH290" s="263">
        <v>8.6</v>
      </c>
      <c r="CI290" s="263">
        <v>8.6</v>
      </c>
      <c r="CJ290" s="263">
        <v>8.1</v>
      </c>
      <c r="CK290" s="263">
        <v>8.1</v>
      </c>
      <c r="CL290" s="263">
        <v>8.1</v>
      </c>
      <c r="CM290" s="263">
        <v>8.1</v>
      </c>
      <c r="CN290" s="263">
        <v>8.1</v>
      </c>
      <c r="CO290" s="263">
        <v>8.1</v>
      </c>
      <c r="CP290" s="263">
        <v>8.1</v>
      </c>
      <c r="CQ290" s="263">
        <f>_xlfn.IFNA(VLOOKUP(C290,'INFORM Severity - hidden'!$C$5:$G$300,5,FALSE),"-")</f>
        <v>8.1</v>
      </c>
    </row>
    <row r="291" spans="1:95">
      <c r="C291" t="s">
        <v>7476</v>
      </c>
      <c r="D291" s="263" t="str">
        <f t="shared" si="4"/>
        <v>-</v>
      </c>
      <c r="E291" s="263" t="s">
        <v>7275</v>
      </c>
      <c r="F291" s="263" t="s">
        <v>7275</v>
      </c>
      <c r="G291" s="263">
        <v>8.1999999999999993</v>
      </c>
      <c r="H291" s="263">
        <v>8.1999999999999993</v>
      </c>
      <c r="I291" s="263">
        <v>8.3000000000000007</v>
      </c>
      <c r="J291" s="263">
        <v>8.3000000000000007</v>
      </c>
      <c r="K291" s="263">
        <v>8.3000000000000007</v>
      </c>
      <c r="L291" s="263">
        <v>8.3000000000000007</v>
      </c>
      <c r="M291" s="263">
        <v>8.3000000000000007</v>
      </c>
      <c r="N291" s="263">
        <v>8.4</v>
      </c>
      <c r="O291" s="263">
        <v>8.3000000000000007</v>
      </c>
      <c r="P291" s="263">
        <v>8.3000000000000007</v>
      </c>
      <c r="Q291" s="263">
        <v>8.3000000000000007</v>
      </c>
      <c r="R291" s="263">
        <v>8.3000000000000007</v>
      </c>
      <c r="S291" s="263">
        <v>8.3000000000000007</v>
      </c>
      <c r="T291" s="263">
        <v>8.3000000000000007</v>
      </c>
      <c r="U291" s="263">
        <v>8.1999999999999993</v>
      </c>
      <c r="V291" s="263">
        <v>7.9</v>
      </c>
      <c r="W291" s="263">
        <v>7.9</v>
      </c>
      <c r="X291" s="263">
        <v>7.9</v>
      </c>
      <c r="Y291" s="263">
        <v>7.9</v>
      </c>
      <c r="Z291" s="263">
        <v>7.9</v>
      </c>
      <c r="AA291" s="263">
        <v>8.4</v>
      </c>
      <c r="AB291" s="263">
        <v>8.4</v>
      </c>
      <c r="AC291" s="263">
        <v>8.4</v>
      </c>
      <c r="AD291" s="263">
        <v>8.4</v>
      </c>
      <c r="AE291" s="263">
        <v>8.5</v>
      </c>
      <c r="AF291" s="263">
        <v>8.5</v>
      </c>
      <c r="AG291" s="263">
        <v>8.5</v>
      </c>
      <c r="AH291" s="263">
        <v>8.6999999999999993</v>
      </c>
      <c r="AI291" s="263">
        <v>8.6999999999999993</v>
      </c>
      <c r="AJ291" s="263">
        <v>8.6999999999999993</v>
      </c>
      <c r="AK291" s="263">
        <v>8.6999999999999993</v>
      </c>
      <c r="AL291" s="263">
        <v>8.6</v>
      </c>
      <c r="AM291" s="263">
        <v>8.6</v>
      </c>
      <c r="AN291" s="263">
        <v>8.6</v>
      </c>
      <c r="AO291" s="263">
        <v>8.6</v>
      </c>
      <c r="AP291" s="263">
        <v>8.6</v>
      </c>
      <c r="AQ291" s="263">
        <v>8.6</v>
      </c>
      <c r="AR291" s="263">
        <v>8.6999999999999993</v>
      </c>
      <c r="AS291" s="263">
        <v>8.6999999999999993</v>
      </c>
      <c r="AT291" s="263">
        <v>8.6999999999999993</v>
      </c>
      <c r="AU291" s="263">
        <v>8.6999999999999993</v>
      </c>
      <c r="AV291" s="263">
        <v>9.1999999999999993</v>
      </c>
      <c r="AW291" s="263">
        <v>9.1999999999999993</v>
      </c>
      <c r="AX291" s="263">
        <v>9.1999999999999993</v>
      </c>
      <c r="AY291" s="263">
        <v>9.1999999999999993</v>
      </c>
      <c r="AZ291" s="263">
        <v>9.1999999999999993</v>
      </c>
      <c r="BA291" s="263">
        <v>9.1999999999999993</v>
      </c>
      <c r="BB291" s="263">
        <v>9.1999999999999993</v>
      </c>
      <c r="BC291" s="263">
        <v>9.3000000000000007</v>
      </c>
      <c r="BD291" s="263">
        <v>9.3000000000000007</v>
      </c>
      <c r="BE291" s="263">
        <v>9.3000000000000007</v>
      </c>
      <c r="BF291" s="263">
        <v>9.3000000000000007</v>
      </c>
      <c r="BG291" s="263">
        <v>9.1999999999999993</v>
      </c>
      <c r="BH291" s="263">
        <v>9.1</v>
      </c>
      <c r="BI291" s="263">
        <v>9.1999999999999993</v>
      </c>
      <c r="BJ291" s="263">
        <v>9.1999999999999993</v>
      </c>
      <c r="BK291" s="263">
        <v>8.8000000000000007</v>
      </c>
      <c r="BL291" s="263">
        <v>8.8000000000000007</v>
      </c>
      <c r="BM291" s="263">
        <v>8.8000000000000007</v>
      </c>
      <c r="BN291" s="263">
        <v>8.9</v>
      </c>
      <c r="BO291" s="263">
        <v>8.8000000000000007</v>
      </c>
      <c r="BP291" s="263">
        <v>8.8000000000000007</v>
      </c>
      <c r="BQ291" s="263">
        <v>8.9</v>
      </c>
      <c r="BR291" s="263">
        <v>9</v>
      </c>
      <c r="BS291" s="263">
        <v>9</v>
      </c>
      <c r="BT291" s="263">
        <v>9</v>
      </c>
      <c r="BU291" s="263">
        <v>9.1</v>
      </c>
      <c r="BV291" s="263">
        <v>8.9</v>
      </c>
      <c r="BW291" s="263">
        <v>8.9</v>
      </c>
      <c r="BX291" s="263">
        <v>8.9</v>
      </c>
      <c r="BY291" s="263">
        <v>8.9</v>
      </c>
      <c r="BZ291" s="263">
        <v>8.9</v>
      </c>
      <c r="CA291" s="263">
        <v>8.9</v>
      </c>
      <c r="CB291" s="263" t="s">
        <v>7275</v>
      </c>
      <c r="CC291" s="263" t="s">
        <v>7275</v>
      </c>
      <c r="CD291" s="263" t="s">
        <v>7275</v>
      </c>
      <c r="CE291" s="263" t="s">
        <v>7275</v>
      </c>
      <c r="CF291" s="263" t="s">
        <v>7275</v>
      </c>
      <c r="CG291" s="263" t="s">
        <v>7275</v>
      </c>
      <c r="CH291" s="263" t="s">
        <v>7275</v>
      </c>
      <c r="CI291" s="263" t="s">
        <v>7275</v>
      </c>
      <c r="CJ291" s="263" t="s">
        <v>7275</v>
      </c>
      <c r="CK291" s="263" t="s">
        <v>7275</v>
      </c>
      <c r="CL291" s="263" t="s">
        <v>7275</v>
      </c>
      <c r="CM291" s="263" t="s">
        <v>7275</v>
      </c>
      <c r="CN291" s="263" t="s">
        <v>7275</v>
      </c>
      <c r="CO291" s="263" t="s">
        <v>7275</v>
      </c>
      <c r="CP291" s="263" t="s">
        <v>7275</v>
      </c>
      <c r="CQ291" s="263" t="str">
        <f>_xlfn.IFNA(VLOOKUP(C291,'INFORM Severity - hidden'!$C$5:$G$300,5,FALSE),"-")</f>
        <v>-</v>
      </c>
    </row>
    <row r="292" spans="1:95">
      <c r="C292" t="s">
        <v>7477</v>
      </c>
      <c r="D292" s="263" t="str">
        <f t="shared" si="4"/>
        <v>-</v>
      </c>
      <c r="E292" s="263" t="s">
        <v>7275</v>
      </c>
      <c r="F292" s="263" t="s">
        <v>7275</v>
      </c>
      <c r="G292" s="263" t="s">
        <v>7275</v>
      </c>
      <c r="H292" s="263">
        <v>7.4</v>
      </c>
      <c r="I292" s="263">
        <v>7.4</v>
      </c>
      <c r="J292" s="263">
        <v>7.4</v>
      </c>
      <c r="K292" s="263">
        <v>7.4</v>
      </c>
      <c r="L292" s="263">
        <v>7.4</v>
      </c>
      <c r="M292" s="263">
        <v>7.4</v>
      </c>
      <c r="N292" s="263">
        <v>7.4</v>
      </c>
      <c r="O292" s="263">
        <v>7</v>
      </c>
      <c r="P292" s="263">
        <v>7.1</v>
      </c>
      <c r="Q292" s="263">
        <v>7.1</v>
      </c>
      <c r="R292" s="263">
        <v>7</v>
      </c>
      <c r="S292" s="263">
        <v>7.1</v>
      </c>
      <c r="T292" s="263">
        <v>7.1</v>
      </c>
      <c r="U292" s="263">
        <v>7.2</v>
      </c>
      <c r="V292" s="263">
        <v>7.1</v>
      </c>
      <c r="W292" s="263">
        <v>7.1</v>
      </c>
      <c r="X292" s="263">
        <v>7.1</v>
      </c>
      <c r="Y292" s="263">
        <v>7.1</v>
      </c>
      <c r="Z292" s="263">
        <v>7.1</v>
      </c>
      <c r="AA292" s="263">
        <v>7.6</v>
      </c>
      <c r="AB292" s="263">
        <v>7.6</v>
      </c>
      <c r="AC292" s="263">
        <v>7.6</v>
      </c>
      <c r="AD292" s="263">
        <v>7.6</v>
      </c>
      <c r="AE292" s="263">
        <v>7.6</v>
      </c>
      <c r="AF292" s="263">
        <v>7.6</v>
      </c>
      <c r="AG292" s="263">
        <v>7.6</v>
      </c>
      <c r="AH292" s="263">
        <v>7.5</v>
      </c>
      <c r="AI292" s="263">
        <v>7.5</v>
      </c>
      <c r="AJ292" s="263">
        <v>7.5</v>
      </c>
      <c r="AK292" s="263">
        <v>7.5</v>
      </c>
      <c r="AL292" s="263">
        <v>7.9</v>
      </c>
      <c r="AM292" s="263">
        <v>7.9</v>
      </c>
      <c r="AN292" s="263">
        <v>7.9</v>
      </c>
      <c r="AO292" s="263">
        <v>7.9</v>
      </c>
      <c r="AP292" s="263">
        <v>7.9</v>
      </c>
      <c r="AQ292" s="263">
        <v>8</v>
      </c>
      <c r="AR292" s="263">
        <v>8</v>
      </c>
      <c r="AS292" s="263">
        <v>7.6</v>
      </c>
      <c r="AT292" s="263">
        <v>7.6</v>
      </c>
      <c r="AU292" s="263">
        <v>7.6</v>
      </c>
      <c r="AV292" s="263">
        <v>7.6</v>
      </c>
      <c r="AW292" s="263">
        <v>7.6</v>
      </c>
      <c r="AX292" s="263">
        <v>7.7</v>
      </c>
      <c r="AY292" s="263">
        <v>7.7</v>
      </c>
      <c r="AZ292" s="263">
        <v>7.7</v>
      </c>
      <c r="BA292" s="263">
        <v>7.7</v>
      </c>
      <c r="BB292" s="263">
        <v>7.7</v>
      </c>
      <c r="BC292" s="263">
        <v>7.7</v>
      </c>
      <c r="BD292" s="263">
        <v>7.7</v>
      </c>
      <c r="BE292" s="263">
        <v>7.7</v>
      </c>
      <c r="BF292" s="263">
        <v>7.7</v>
      </c>
      <c r="BG292" s="263">
        <v>7.7</v>
      </c>
      <c r="BH292" s="263">
        <v>7.7</v>
      </c>
      <c r="BI292" s="263">
        <v>7.7</v>
      </c>
      <c r="BJ292" s="263">
        <v>7.7</v>
      </c>
      <c r="BK292" s="263">
        <v>7.9</v>
      </c>
      <c r="BL292" s="263">
        <v>7.9</v>
      </c>
      <c r="BM292" s="263">
        <v>7.9</v>
      </c>
      <c r="BN292" s="263">
        <v>7.9</v>
      </c>
      <c r="BO292" s="263">
        <v>7.9</v>
      </c>
      <c r="BP292" s="263">
        <v>7.9</v>
      </c>
      <c r="BQ292" s="263">
        <v>7.9</v>
      </c>
      <c r="BR292" s="263">
        <v>7.6</v>
      </c>
      <c r="BS292" s="263">
        <v>7.6</v>
      </c>
      <c r="BT292" s="263">
        <v>7.6</v>
      </c>
      <c r="BU292" s="263">
        <v>7.6</v>
      </c>
      <c r="BV292" s="263">
        <v>7.6</v>
      </c>
      <c r="BW292" s="263">
        <v>7.6</v>
      </c>
      <c r="BX292" s="263">
        <v>7.6</v>
      </c>
      <c r="BY292" s="263">
        <v>7.6</v>
      </c>
      <c r="BZ292" s="263">
        <v>7.6</v>
      </c>
      <c r="CA292" s="263">
        <v>7.6</v>
      </c>
      <c r="CB292" s="263" t="s">
        <v>7275</v>
      </c>
      <c r="CC292" s="263" t="s">
        <v>7275</v>
      </c>
      <c r="CD292" s="263" t="s">
        <v>7275</v>
      </c>
      <c r="CE292" s="263" t="s">
        <v>7275</v>
      </c>
      <c r="CF292" s="263" t="s">
        <v>7275</v>
      </c>
      <c r="CG292" s="263" t="s">
        <v>7275</v>
      </c>
      <c r="CH292" s="263" t="s">
        <v>7275</v>
      </c>
      <c r="CI292" s="263" t="s">
        <v>7275</v>
      </c>
      <c r="CJ292" s="263" t="s">
        <v>7275</v>
      </c>
      <c r="CK292" s="263" t="s">
        <v>7275</v>
      </c>
      <c r="CL292" s="263" t="s">
        <v>7275</v>
      </c>
      <c r="CM292" s="263" t="s">
        <v>7275</v>
      </c>
      <c r="CN292" s="263" t="s">
        <v>7275</v>
      </c>
      <c r="CO292" s="263" t="s">
        <v>7275</v>
      </c>
      <c r="CP292" s="263" t="s">
        <v>7275</v>
      </c>
      <c r="CQ292" s="263" t="str">
        <f>_xlfn.IFNA(VLOOKUP(C292,'INFORM Severity - hidden'!$C$5:$G$300,5,FALSE),"-")</f>
        <v>-</v>
      </c>
    </row>
    <row r="293" spans="1:95">
      <c r="C293" t="s">
        <v>7478</v>
      </c>
      <c r="D293" s="263" t="str">
        <f t="shared" si="4"/>
        <v>-</v>
      </c>
      <c r="E293" s="263" t="s">
        <v>7275</v>
      </c>
      <c r="F293" s="263" t="s">
        <v>7275</v>
      </c>
      <c r="G293" s="263" t="s">
        <v>7275</v>
      </c>
      <c r="H293" s="263" t="s">
        <v>7275</v>
      </c>
      <c r="I293" s="263">
        <v>8.5</v>
      </c>
      <c r="J293" s="263">
        <v>8.6</v>
      </c>
      <c r="K293" s="263">
        <v>8.6</v>
      </c>
      <c r="L293" s="263">
        <v>8.6</v>
      </c>
      <c r="M293" s="263">
        <v>8.6</v>
      </c>
      <c r="N293" s="263">
        <v>8.4</v>
      </c>
      <c r="O293" s="263">
        <v>8.4</v>
      </c>
      <c r="P293" s="263">
        <v>8.4</v>
      </c>
      <c r="Q293" s="263">
        <v>8.4</v>
      </c>
      <c r="R293" s="263">
        <v>8.4</v>
      </c>
      <c r="S293" s="263">
        <v>8.4</v>
      </c>
      <c r="T293" s="263">
        <v>8.4</v>
      </c>
      <c r="U293" s="263">
        <v>8.4</v>
      </c>
      <c r="V293" s="263">
        <v>8.1999999999999993</v>
      </c>
      <c r="W293" s="263">
        <v>8.1999999999999993</v>
      </c>
      <c r="X293" s="263">
        <v>8.1999999999999993</v>
      </c>
      <c r="Y293" s="263">
        <v>8.1999999999999993</v>
      </c>
      <c r="Z293" s="263">
        <v>8.1999999999999993</v>
      </c>
      <c r="AA293" s="263">
        <v>8.6</v>
      </c>
      <c r="AB293" s="263">
        <v>8.6</v>
      </c>
      <c r="AC293" s="263">
        <v>8.6</v>
      </c>
      <c r="AD293" s="263">
        <v>9</v>
      </c>
      <c r="AE293" s="263">
        <v>9</v>
      </c>
      <c r="AF293" s="263">
        <v>9</v>
      </c>
      <c r="AG293" s="263">
        <v>9</v>
      </c>
      <c r="AH293" s="263">
        <v>9.1999999999999993</v>
      </c>
      <c r="AI293" s="263">
        <v>9.1999999999999993</v>
      </c>
      <c r="AJ293" s="263">
        <v>9.1999999999999993</v>
      </c>
      <c r="AK293" s="263">
        <v>9.1999999999999993</v>
      </c>
      <c r="AL293" s="263">
        <v>9.1999999999999993</v>
      </c>
      <c r="AM293" s="263">
        <v>9.1999999999999993</v>
      </c>
      <c r="AN293" s="263">
        <v>8.8000000000000007</v>
      </c>
      <c r="AO293" s="263">
        <v>8.8000000000000007</v>
      </c>
      <c r="AP293" s="263">
        <v>8.6</v>
      </c>
      <c r="AQ293" s="263">
        <v>8.6</v>
      </c>
      <c r="AR293" s="263">
        <v>8.6</v>
      </c>
      <c r="AS293" s="263">
        <v>8.6</v>
      </c>
      <c r="AT293" s="263">
        <v>8.6</v>
      </c>
      <c r="AU293" s="263">
        <v>8.6</v>
      </c>
      <c r="AV293" s="263">
        <v>8.6</v>
      </c>
      <c r="AW293" s="263">
        <v>8.5</v>
      </c>
      <c r="AX293" s="263">
        <v>8.4</v>
      </c>
      <c r="AY293" s="263">
        <v>8.4</v>
      </c>
      <c r="AZ293" s="263">
        <v>8.5</v>
      </c>
      <c r="BA293" s="263">
        <v>8.5</v>
      </c>
      <c r="BB293" s="263">
        <v>8.5</v>
      </c>
      <c r="BC293" s="263">
        <v>8.5</v>
      </c>
      <c r="BD293" s="263">
        <v>8.5</v>
      </c>
      <c r="BE293" s="263">
        <v>8.4</v>
      </c>
      <c r="BF293" s="263">
        <v>8.4</v>
      </c>
      <c r="BG293" s="263">
        <v>8.4</v>
      </c>
      <c r="BH293" s="263">
        <v>8.4</v>
      </c>
      <c r="BI293" s="263">
        <v>8.4</v>
      </c>
      <c r="BJ293" s="263">
        <v>8.4</v>
      </c>
      <c r="BK293" s="263">
        <v>8.6</v>
      </c>
      <c r="BL293" s="263">
        <v>8.6</v>
      </c>
      <c r="BM293" s="263">
        <v>8.6</v>
      </c>
      <c r="BN293" s="263">
        <v>8.6</v>
      </c>
      <c r="BO293" s="263">
        <v>8.6</v>
      </c>
      <c r="BP293" s="263">
        <v>8.6</v>
      </c>
      <c r="BQ293" s="263">
        <v>8.5</v>
      </c>
      <c r="BR293" s="263">
        <v>8.6</v>
      </c>
      <c r="BS293" s="263">
        <v>8.6</v>
      </c>
      <c r="BT293" s="263">
        <v>8.6</v>
      </c>
      <c r="BU293" s="263">
        <v>8.6</v>
      </c>
      <c r="BV293" s="263">
        <v>8.6</v>
      </c>
      <c r="BW293" s="263">
        <v>8.6</v>
      </c>
      <c r="BX293" s="263">
        <v>8.6</v>
      </c>
      <c r="BY293" s="263">
        <v>8.6</v>
      </c>
      <c r="BZ293" s="263">
        <v>8.6</v>
      </c>
      <c r="CA293" s="263">
        <v>8.6</v>
      </c>
      <c r="CB293" s="263" t="s">
        <v>7275</v>
      </c>
      <c r="CC293" s="263" t="s">
        <v>7275</v>
      </c>
      <c r="CD293" s="263" t="s">
        <v>7275</v>
      </c>
      <c r="CE293" s="263" t="s">
        <v>7275</v>
      </c>
      <c r="CF293" s="263" t="s">
        <v>7275</v>
      </c>
      <c r="CG293" s="263" t="s">
        <v>7275</v>
      </c>
      <c r="CH293" s="263" t="s">
        <v>7275</v>
      </c>
      <c r="CI293" s="263" t="s">
        <v>7275</v>
      </c>
      <c r="CJ293" s="263" t="s">
        <v>7275</v>
      </c>
      <c r="CK293" s="263" t="s">
        <v>7275</v>
      </c>
      <c r="CL293" s="263" t="s">
        <v>7275</v>
      </c>
      <c r="CM293" s="263" t="s">
        <v>7275</v>
      </c>
      <c r="CN293" s="263" t="s">
        <v>7275</v>
      </c>
      <c r="CO293" s="263" t="s">
        <v>7275</v>
      </c>
      <c r="CP293" s="263" t="s">
        <v>7275</v>
      </c>
      <c r="CQ293" s="263" t="str">
        <f>_xlfn.IFNA(VLOOKUP(C293,'INFORM Severity - hidden'!$C$5:$G$300,5,FALSE),"-")</f>
        <v>-</v>
      </c>
    </row>
    <row r="294" spans="1:95">
      <c r="C294" t="s">
        <v>7479</v>
      </c>
      <c r="D294" s="263" t="str">
        <f t="shared" si="4"/>
        <v>-</v>
      </c>
      <c r="E294" s="263" t="s">
        <v>7275</v>
      </c>
      <c r="F294" s="263" t="s">
        <v>7275</v>
      </c>
      <c r="G294" s="263" t="s">
        <v>7275</v>
      </c>
      <c r="H294" s="263" t="s">
        <v>7275</v>
      </c>
      <c r="I294" s="263" t="s">
        <v>7275</v>
      </c>
      <c r="J294" s="263" t="s">
        <v>7275</v>
      </c>
      <c r="K294" s="263" t="s">
        <v>7275</v>
      </c>
      <c r="L294" s="263" t="s">
        <v>7275</v>
      </c>
      <c r="M294" s="263" t="s">
        <v>7275</v>
      </c>
      <c r="N294" s="263" t="s">
        <v>7275</v>
      </c>
      <c r="O294" s="263" t="s">
        <v>7275</v>
      </c>
      <c r="P294" s="263" t="s">
        <v>7275</v>
      </c>
      <c r="Q294" s="263" t="s">
        <v>7275</v>
      </c>
      <c r="R294" s="263" t="s">
        <v>7275</v>
      </c>
      <c r="S294" s="263" t="s">
        <v>7275</v>
      </c>
      <c r="T294" s="263" t="s">
        <v>7275</v>
      </c>
      <c r="U294" s="263" t="s">
        <v>7275</v>
      </c>
      <c r="V294" s="263" t="s">
        <v>7275</v>
      </c>
      <c r="W294" s="263" t="s">
        <v>7275</v>
      </c>
      <c r="X294" s="263" t="s">
        <v>7275</v>
      </c>
      <c r="Y294" s="263" t="s">
        <v>7275</v>
      </c>
      <c r="Z294" s="263" t="s">
        <v>7275</v>
      </c>
      <c r="AA294" s="263" t="s">
        <v>7275</v>
      </c>
      <c r="AB294" s="263" t="s">
        <v>7275</v>
      </c>
      <c r="AC294" s="263" t="s">
        <v>7275</v>
      </c>
      <c r="AD294" s="263" t="s">
        <v>7275</v>
      </c>
      <c r="AE294" s="263" t="s">
        <v>7275</v>
      </c>
      <c r="AF294" s="263" t="s">
        <v>7275</v>
      </c>
      <c r="AG294" s="263" t="s">
        <v>7275</v>
      </c>
      <c r="AH294" s="263" t="s">
        <v>7275</v>
      </c>
      <c r="AI294" s="263" t="s">
        <v>7275</v>
      </c>
      <c r="AJ294" s="263" t="s">
        <v>7275</v>
      </c>
      <c r="AK294" s="263">
        <v>6.5</v>
      </c>
      <c r="AL294" s="263">
        <v>6.5</v>
      </c>
      <c r="AM294" s="263">
        <v>6.5</v>
      </c>
      <c r="AN294" s="263">
        <v>6.6</v>
      </c>
      <c r="AO294" s="263">
        <v>6.6</v>
      </c>
      <c r="AP294" s="263">
        <v>6.6</v>
      </c>
      <c r="AQ294" s="263">
        <v>6.6</v>
      </c>
      <c r="AR294" s="263">
        <v>6.6</v>
      </c>
      <c r="AS294" s="263">
        <v>6.5</v>
      </c>
      <c r="AT294" s="263">
        <v>6.5</v>
      </c>
      <c r="AU294" s="263">
        <v>6.5</v>
      </c>
      <c r="AV294" s="263">
        <v>6.5</v>
      </c>
      <c r="AW294" s="263">
        <v>6.5</v>
      </c>
      <c r="AX294" s="263">
        <v>6.3</v>
      </c>
      <c r="AY294" s="263">
        <v>4.5</v>
      </c>
      <c r="AZ294" s="263">
        <v>4.5</v>
      </c>
      <c r="BA294" s="263">
        <v>4.5</v>
      </c>
      <c r="BB294" s="263">
        <v>4.5999999999999996</v>
      </c>
      <c r="BC294" s="263">
        <v>4.5999999999999996</v>
      </c>
      <c r="BD294" s="263">
        <v>4.7</v>
      </c>
      <c r="BE294" s="263">
        <v>4.7</v>
      </c>
      <c r="BF294" s="263">
        <v>5.0999999999999996</v>
      </c>
      <c r="BG294" s="263">
        <v>5.0999999999999996</v>
      </c>
      <c r="BH294" s="263">
        <v>5</v>
      </c>
      <c r="BI294" s="263">
        <v>5.0999999999999996</v>
      </c>
      <c r="BJ294" s="263">
        <v>5.0999999999999996</v>
      </c>
      <c r="BK294" s="263">
        <v>5.2</v>
      </c>
      <c r="BL294" s="263">
        <v>5.0999999999999996</v>
      </c>
      <c r="BM294" s="263">
        <v>4.8</v>
      </c>
      <c r="BN294" s="263">
        <v>4.9000000000000004</v>
      </c>
      <c r="BO294" s="263">
        <v>5.0999999999999996</v>
      </c>
      <c r="BP294" s="263">
        <v>5.0999999999999996</v>
      </c>
      <c r="BQ294" s="263">
        <v>5.0999999999999996</v>
      </c>
      <c r="BR294" s="263">
        <v>5.2</v>
      </c>
      <c r="BS294" s="263">
        <v>5.2</v>
      </c>
      <c r="BT294" s="263">
        <v>5.2</v>
      </c>
      <c r="BU294" s="263">
        <v>5.2</v>
      </c>
      <c r="BV294" s="263">
        <v>5.2</v>
      </c>
      <c r="BW294" s="263">
        <v>5.2</v>
      </c>
      <c r="BX294" s="263">
        <v>5.2</v>
      </c>
      <c r="BY294" s="263">
        <v>5.2</v>
      </c>
      <c r="BZ294" s="263">
        <v>5.2</v>
      </c>
      <c r="CA294" s="263">
        <v>5.2</v>
      </c>
      <c r="CB294" s="263" t="s">
        <v>7275</v>
      </c>
      <c r="CC294" s="263" t="s">
        <v>7275</v>
      </c>
      <c r="CD294" s="263" t="s">
        <v>7275</v>
      </c>
      <c r="CE294" s="263" t="s">
        <v>7275</v>
      </c>
      <c r="CF294" s="263" t="s">
        <v>7275</v>
      </c>
      <c r="CG294" s="263" t="s">
        <v>7275</v>
      </c>
      <c r="CH294" s="263" t="s">
        <v>7275</v>
      </c>
      <c r="CI294" s="263" t="s">
        <v>7275</v>
      </c>
      <c r="CJ294" s="263" t="s">
        <v>7275</v>
      </c>
      <c r="CK294" s="263" t="s">
        <v>7275</v>
      </c>
      <c r="CL294" s="263" t="s">
        <v>7275</v>
      </c>
      <c r="CM294" s="263" t="s">
        <v>7275</v>
      </c>
      <c r="CN294" s="263" t="s">
        <v>7275</v>
      </c>
      <c r="CO294" s="263" t="s">
        <v>7275</v>
      </c>
      <c r="CP294" s="263" t="s">
        <v>7275</v>
      </c>
      <c r="CQ294" s="263" t="str">
        <f>_xlfn.IFNA(VLOOKUP(C294,'INFORM Severity - hidden'!$C$5:$G$300,5,FALSE),"-")</f>
        <v>-</v>
      </c>
    </row>
    <row r="295" spans="1:95">
      <c r="C295" t="s">
        <v>7480</v>
      </c>
      <c r="D295" s="263" t="str">
        <f t="shared" si="4"/>
        <v>-</v>
      </c>
      <c r="E295" s="263" t="s">
        <v>7275</v>
      </c>
      <c r="F295" s="263" t="s">
        <v>7275</v>
      </c>
      <c r="G295" s="263" t="s">
        <v>7275</v>
      </c>
      <c r="H295" s="263" t="s">
        <v>7275</v>
      </c>
      <c r="I295" s="263" t="s">
        <v>7275</v>
      </c>
      <c r="J295" s="263" t="s">
        <v>7275</v>
      </c>
      <c r="K295" s="263" t="s">
        <v>7275</v>
      </c>
      <c r="L295" s="263" t="s">
        <v>7275</v>
      </c>
      <c r="M295" s="263" t="s">
        <v>7275</v>
      </c>
      <c r="N295" s="263" t="s">
        <v>7275</v>
      </c>
      <c r="O295" s="263" t="s">
        <v>7275</v>
      </c>
      <c r="P295" s="263" t="s">
        <v>7275</v>
      </c>
      <c r="Q295" s="263" t="s">
        <v>7275</v>
      </c>
      <c r="R295" s="263" t="s">
        <v>7275</v>
      </c>
      <c r="S295" s="263" t="s">
        <v>7275</v>
      </c>
      <c r="T295" s="263" t="s">
        <v>7275</v>
      </c>
      <c r="U295" s="263" t="s">
        <v>7275</v>
      </c>
      <c r="V295" s="263" t="s">
        <v>7275</v>
      </c>
      <c r="W295" s="263" t="s">
        <v>7275</v>
      </c>
      <c r="X295" s="263" t="s">
        <v>7275</v>
      </c>
      <c r="Y295" s="263" t="s">
        <v>7275</v>
      </c>
      <c r="Z295" s="263" t="s">
        <v>7275</v>
      </c>
      <c r="AA295" s="263" t="s">
        <v>7275</v>
      </c>
      <c r="AB295" s="263" t="s">
        <v>7275</v>
      </c>
      <c r="AC295" s="263" t="s">
        <v>7275</v>
      </c>
      <c r="AD295" s="263" t="s">
        <v>7275</v>
      </c>
      <c r="AE295" s="263" t="s">
        <v>7275</v>
      </c>
      <c r="AF295" s="263" t="s">
        <v>7275</v>
      </c>
      <c r="AG295" s="263" t="s">
        <v>7275</v>
      </c>
      <c r="AH295" s="263" t="s">
        <v>7275</v>
      </c>
      <c r="AI295" s="263" t="s">
        <v>7275</v>
      </c>
      <c r="AJ295" s="263" t="s">
        <v>7275</v>
      </c>
      <c r="AK295" s="263" t="s">
        <v>7275</v>
      </c>
      <c r="AL295" s="263" t="s">
        <v>7275</v>
      </c>
      <c r="AM295" s="263" t="s">
        <v>7275</v>
      </c>
      <c r="AN295" s="263" t="s">
        <v>7275</v>
      </c>
      <c r="AO295" s="263" t="s">
        <v>7275</v>
      </c>
      <c r="AP295" s="263" t="s">
        <v>7275</v>
      </c>
      <c r="AQ295" s="263" t="s">
        <v>7275</v>
      </c>
      <c r="AR295" s="263" t="s">
        <v>7275</v>
      </c>
      <c r="AS295" s="263" t="s">
        <v>7275</v>
      </c>
      <c r="AT295" s="263" t="s">
        <v>7275</v>
      </c>
      <c r="AU295" s="263" t="s">
        <v>7275</v>
      </c>
      <c r="AV295" s="263">
        <v>6.3</v>
      </c>
      <c r="AW295" s="263">
        <v>6.3</v>
      </c>
      <c r="AX295" s="263">
        <v>6.4</v>
      </c>
      <c r="AY295" s="263">
        <v>6.4</v>
      </c>
      <c r="AZ295" s="263">
        <v>6.4</v>
      </c>
      <c r="BA295" s="263">
        <v>6.4</v>
      </c>
      <c r="BB295" s="263">
        <v>6.4</v>
      </c>
      <c r="BC295" s="263">
        <v>6.4</v>
      </c>
      <c r="BD295" s="263">
        <v>6.5</v>
      </c>
      <c r="BE295" s="263">
        <v>6.1</v>
      </c>
      <c r="BF295" s="263">
        <v>6.2</v>
      </c>
      <c r="BG295" s="263">
        <v>6</v>
      </c>
      <c r="BH295" s="263">
        <v>6</v>
      </c>
      <c r="BI295" s="263">
        <v>6</v>
      </c>
      <c r="BJ295" s="263">
        <v>6.1</v>
      </c>
      <c r="BK295" s="263">
        <v>6.2</v>
      </c>
      <c r="BL295" s="263">
        <v>6.2</v>
      </c>
      <c r="BM295" s="263">
        <v>6.7</v>
      </c>
      <c r="BN295" s="263">
        <v>6.4</v>
      </c>
      <c r="BO295" s="263">
        <v>6.4</v>
      </c>
      <c r="BP295" s="263">
        <v>6.9</v>
      </c>
      <c r="BQ295" s="263">
        <v>6.4</v>
      </c>
      <c r="BR295" s="263">
        <v>6.3</v>
      </c>
      <c r="BS295" s="263">
        <v>6.3</v>
      </c>
      <c r="BT295" s="263">
        <v>6.3</v>
      </c>
      <c r="BU295" s="263">
        <v>6.4</v>
      </c>
      <c r="BV295" s="263">
        <v>6.4</v>
      </c>
      <c r="BW295" s="263">
        <v>6.4</v>
      </c>
      <c r="BX295" s="263">
        <v>6.4</v>
      </c>
      <c r="BY295" s="263">
        <v>6.4</v>
      </c>
      <c r="BZ295" s="263">
        <v>6.4</v>
      </c>
      <c r="CA295" s="263">
        <v>6.4</v>
      </c>
      <c r="CB295" s="263" t="s">
        <v>7275</v>
      </c>
      <c r="CC295" s="263" t="s">
        <v>7275</v>
      </c>
      <c r="CD295" s="263" t="s">
        <v>7275</v>
      </c>
      <c r="CE295" s="263" t="s">
        <v>7275</v>
      </c>
      <c r="CF295" s="263" t="s">
        <v>7275</v>
      </c>
      <c r="CG295" s="263" t="s">
        <v>7275</v>
      </c>
      <c r="CH295" s="263" t="s">
        <v>7275</v>
      </c>
      <c r="CI295" s="263" t="s">
        <v>7275</v>
      </c>
      <c r="CJ295" s="263" t="s">
        <v>7275</v>
      </c>
      <c r="CK295" s="263" t="s">
        <v>7275</v>
      </c>
      <c r="CL295" s="263" t="s">
        <v>7275</v>
      </c>
      <c r="CM295" s="263" t="s">
        <v>7275</v>
      </c>
      <c r="CN295" s="263" t="s">
        <v>7275</v>
      </c>
      <c r="CO295" s="263" t="s">
        <v>7275</v>
      </c>
      <c r="CP295" s="263" t="s">
        <v>7275</v>
      </c>
      <c r="CQ295" s="263" t="str">
        <f>_xlfn.IFNA(VLOOKUP(C295,'INFORM Severity - hidden'!$C$5:$G$300,5,FALSE),"-")</f>
        <v>-</v>
      </c>
    </row>
    <row r="296" spans="1:95">
      <c r="C296" t="s">
        <v>7481</v>
      </c>
      <c r="D296" s="263" t="str">
        <f t="shared" si="4"/>
        <v>-</v>
      </c>
      <c r="E296" s="263" t="s">
        <v>7275</v>
      </c>
      <c r="F296" s="263" t="s">
        <v>7275</v>
      </c>
      <c r="G296" s="263" t="s">
        <v>7275</v>
      </c>
      <c r="H296" s="263" t="s">
        <v>7275</v>
      </c>
      <c r="I296" s="263" t="s">
        <v>7275</v>
      </c>
      <c r="J296" s="263" t="s">
        <v>7275</v>
      </c>
      <c r="K296" s="263" t="s">
        <v>7275</v>
      </c>
      <c r="L296" s="263" t="s">
        <v>7275</v>
      </c>
      <c r="M296" s="263" t="s">
        <v>7275</v>
      </c>
      <c r="N296" s="263" t="s">
        <v>7275</v>
      </c>
      <c r="O296" s="263" t="s">
        <v>7275</v>
      </c>
      <c r="P296" s="263" t="s">
        <v>7275</v>
      </c>
      <c r="Q296" s="263" t="s">
        <v>7275</v>
      </c>
      <c r="R296" s="263" t="s">
        <v>7275</v>
      </c>
      <c r="S296" s="263" t="s">
        <v>7275</v>
      </c>
      <c r="T296" s="263" t="s">
        <v>7275</v>
      </c>
      <c r="U296" s="263" t="s">
        <v>7275</v>
      </c>
      <c r="V296" s="263" t="s">
        <v>7275</v>
      </c>
      <c r="W296" s="263" t="s">
        <v>7275</v>
      </c>
      <c r="X296" s="263" t="s">
        <v>7275</v>
      </c>
      <c r="Y296" s="263" t="s">
        <v>7275</v>
      </c>
      <c r="Z296" s="263" t="s">
        <v>7275</v>
      </c>
      <c r="AA296" s="263" t="s">
        <v>7275</v>
      </c>
      <c r="AB296" s="263" t="s">
        <v>7275</v>
      </c>
      <c r="AC296" s="263" t="s">
        <v>7275</v>
      </c>
      <c r="AD296" s="263" t="s">
        <v>7275</v>
      </c>
      <c r="AE296" s="263" t="s">
        <v>7275</v>
      </c>
      <c r="AF296" s="263" t="s">
        <v>7275</v>
      </c>
      <c r="AG296" s="263" t="s">
        <v>7275</v>
      </c>
      <c r="AH296" s="263" t="s">
        <v>7275</v>
      </c>
      <c r="AI296" s="263" t="s">
        <v>7275</v>
      </c>
      <c r="AJ296" s="263" t="s">
        <v>7275</v>
      </c>
      <c r="AK296" s="263" t="s">
        <v>7275</v>
      </c>
      <c r="AL296" s="263" t="s">
        <v>7275</v>
      </c>
      <c r="AM296" s="263" t="s">
        <v>7275</v>
      </c>
      <c r="AN296" s="263" t="s">
        <v>7275</v>
      </c>
      <c r="AO296" s="263" t="s">
        <v>7275</v>
      </c>
      <c r="AP296" s="263" t="s">
        <v>7275</v>
      </c>
      <c r="AQ296" s="263" t="s">
        <v>7275</v>
      </c>
      <c r="AR296" s="263" t="s">
        <v>7275</v>
      </c>
      <c r="AS296" s="263" t="s">
        <v>7275</v>
      </c>
      <c r="AT296" s="263" t="s">
        <v>7275</v>
      </c>
      <c r="AU296" s="263" t="s">
        <v>7275</v>
      </c>
      <c r="AV296" s="263">
        <v>5.4</v>
      </c>
      <c r="AW296" s="263">
        <v>5.4</v>
      </c>
      <c r="AX296" s="263">
        <v>5.5</v>
      </c>
      <c r="AY296" s="263">
        <v>5.5</v>
      </c>
      <c r="AZ296" s="263">
        <v>5.5</v>
      </c>
      <c r="BA296" s="263">
        <v>5.5</v>
      </c>
      <c r="BB296" s="263">
        <v>5.6</v>
      </c>
      <c r="BC296" s="263">
        <v>5.6</v>
      </c>
      <c r="BD296" s="263">
        <v>5.5</v>
      </c>
      <c r="BE296" s="263">
        <v>5.2</v>
      </c>
      <c r="BF296" s="263">
        <v>5.2</v>
      </c>
      <c r="BG296" s="263">
        <v>5.2</v>
      </c>
      <c r="BH296" s="263">
        <v>5.2</v>
      </c>
      <c r="BI296" s="263">
        <v>5.2</v>
      </c>
      <c r="BJ296" s="263">
        <v>5.3</v>
      </c>
      <c r="BK296" s="263">
        <v>5.4</v>
      </c>
      <c r="BL296" s="263">
        <v>5.4</v>
      </c>
      <c r="BM296" s="263">
        <v>5.6</v>
      </c>
      <c r="BN296" s="263">
        <v>5.4</v>
      </c>
      <c r="BO296" s="263">
        <v>5.4</v>
      </c>
      <c r="BP296" s="263">
        <v>5.4</v>
      </c>
      <c r="BQ296" s="263">
        <v>5.4</v>
      </c>
      <c r="BR296" s="263">
        <v>5.3</v>
      </c>
      <c r="BS296" s="263">
        <v>5.3</v>
      </c>
      <c r="BT296" s="263">
        <v>5.4</v>
      </c>
      <c r="BU296" s="263">
        <v>5.3</v>
      </c>
      <c r="BV296" s="263">
        <v>5.3</v>
      </c>
      <c r="BW296" s="263">
        <v>5.3</v>
      </c>
      <c r="BX296" s="263">
        <v>5.3</v>
      </c>
      <c r="BY296" s="263">
        <v>5.3</v>
      </c>
      <c r="BZ296" s="263">
        <v>5.3</v>
      </c>
      <c r="CA296" s="263">
        <v>5.3</v>
      </c>
      <c r="CB296" s="263" t="s">
        <v>7275</v>
      </c>
      <c r="CC296" s="263" t="s">
        <v>7275</v>
      </c>
      <c r="CD296" s="263" t="s">
        <v>7275</v>
      </c>
      <c r="CE296" s="263" t="s">
        <v>7275</v>
      </c>
      <c r="CF296" s="263" t="s">
        <v>7275</v>
      </c>
      <c r="CG296" s="263" t="s">
        <v>7275</v>
      </c>
      <c r="CH296" s="263" t="s">
        <v>7275</v>
      </c>
      <c r="CI296" s="263" t="s">
        <v>7275</v>
      </c>
      <c r="CJ296" s="263" t="s">
        <v>7275</v>
      </c>
      <c r="CK296" s="263" t="s">
        <v>7275</v>
      </c>
      <c r="CL296" s="263" t="s">
        <v>7275</v>
      </c>
      <c r="CM296" s="263" t="s">
        <v>7275</v>
      </c>
      <c r="CN296" s="263" t="s">
        <v>7275</v>
      </c>
      <c r="CO296" s="263" t="s">
        <v>7275</v>
      </c>
      <c r="CP296" s="263" t="s">
        <v>7275</v>
      </c>
      <c r="CQ296" s="263" t="str">
        <f>_xlfn.IFNA(VLOOKUP(C296,'INFORM Severity - hidden'!$C$5:$G$300,5,FALSE),"-")</f>
        <v>-</v>
      </c>
    </row>
    <row r="297" spans="1:95">
      <c r="C297" t="s">
        <v>7482</v>
      </c>
      <c r="D297" s="263" t="str">
        <f t="shared" si="4"/>
        <v>-</v>
      </c>
      <c r="E297" s="263" t="s">
        <v>7275</v>
      </c>
      <c r="F297" s="263" t="s">
        <v>7275</v>
      </c>
      <c r="G297" s="263" t="s">
        <v>7275</v>
      </c>
      <c r="H297" s="263">
        <v>6.9</v>
      </c>
      <c r="I297" s="263">
        <v>6.9</v>
      </c>
      <c r="J297" s="263">
        <v>7</v>
      </c>
      <c r="K297" s="263">
        <v>7</v>
      </c>
      <c r="L297" s="263">
        <v>7</v>
      </c>
      <c r="M297" s="263">
        <v>7</v>
      </c>
      <c r="N297" s="263">
        <v>7.3</v>
      </c>
      <c r="O297" s="263">
        <v>7.3</v>
      </c>
      <c r="P297" s="263">
        <v>7.3</v>
      </c>
      <c r="Q297" s="263">
        <v>7.2</v>
      </c>
      <c r="R297" s="263">
        <v>7.2</v>
      </c>
      <c r="S297" s="263">
        <v>7.2</v>
      </c>
      <c r="T297" s="263">
        <v>7.2</v>
      </c>
      <c r="U297" s="263">
        <v>7.2</v>
      </c>
      <c r="V297" s="263">
        <v>6.7</v>
      </c>
      <c r="W297" s="263">
        <v>6.7</v>
      </c>
      <c r="X297" s="263">
        <v>6.7</v>
      </c>
      <c r="Y297" s="263">
        <v>6.7</v>
      </c>
      <c r="Z297" s="263">
        <v>6.6</v>
      </c>
      <c r="AA297" s="263">
        <v>7.3</v>
      </c>
      <c r="AB297" s="263">
        <v>7.3</v>
      </c>
      <c r="AC297" s="263">
        <v>7.3</v>
      </c>
      <c r="AD297" s="263">
        <v>7.6</v>
      </c>
      <c r="AE297" s="263">
        <v>7.6</v>
      </c>
      <c r="AF297" s="263">
        <v>7.6</v>
      </c>
      <c r="AG297" s="263">
        <v>7.6</v>
      </c>
      <c r="AH297" s="263">
        <v>7.6</v>
      </c>
      <c r="AI297" s="263">
        <v>7.6</v>
      </c>
      <c r="AJ297" s="263">
        <v>7.6</v>
      </c>
      <c r="AK297" s="263">
        <v>7.6</v>
      </c>
      <c r="AL297" s="263">
        <v>7.6</v>
      </c>
      <c r="AM297" s="263">
        <v>6.8</v>
      </c>
      <c r="AN297" s="263">
        <v>6.8</v>
      </c>
      <c r="AO297" s="263">
        <v>7.6</v>
      </c>
      <c r="AP297" s="263">
        <v>7.6</v>
      </c>
      <c r="AQ297" s="263">
        <v>7.6</v>
      </c>
      <c r="AR297" s="263">
        <v>7.6</v>
      </c>
      <c r="AS297" s="263">
        <v>7.7</v>
      </c>
      <c r="AT297" s="263">
        <v>7.6</v>
      </c>
      <c r="AU297" s="263">
        <v>7.6</v>
      </c>
      <c r="AV297" s="263">
        <v>7.6</v>
      </c>
      <c r="AW297" s="263">
        <v>7.7</v>
      </c>
      <c r="AX297" s="263">
        <v>7.6</v>
      </c>
      <c r="AY297" s="263">
        <v>7.7</v>
      </c>
      <c r="AZ297" s="263">
        <v>7.7</v>
      </c>
      <c r="BA297" s="263">
        <v>7.8</v>
      </c>
      <c r="BB297" s="263">
        <v>7.8</v>
      </c>
      <c r="BC297" s="263">
        <v>7.8</v>
      </c>
      <c r="BD297" s="263">
        <v>7.8</v>
      </c>
      <c r="BE297" s="263">
        <v>7.6</v>
      </c>
      <c r="BF297" s="263">
        <v>7.6</v>
      </c>
      <c r="BG297" s="263">
        <v>7.6</v>
      </c>
      <c r="BH297" s="263">
        <v>7.6</v>
      </c>
      <c r="BI297" s="263">
        <v>7.6</v>
      </c>
      <c r="BJ297" s="263">
        <v>7.6</v>
      </c>
      <c r="BK297" s="263">
        <v>7.8</v>
      </c>
      <c r="BL297" s="263">
        <v>7.9</v>
      </c>
      <c r="BM297" s="263">
        <v>7.9</v>
      </c>
      <c r="BN297" s="263">
        <v>8</v>
      </c>
      <c r="BO297" s="263">
        <v>8</v>
      </c>
      <c r="BP297" s="263">
        <v>8.3000000000000007</v>
      </c>
      <c r="BQ297" s="263">
        <v>8.3000000000000007</v>
      </c>
      <c r="BR297" s="263">
        <v>8.1999999999999993</v>
      </c>
      <c r="BS297" s="263">
        <v>8.1999999999999993</v>
      </c>
      <c r="BT297" s="263">
        <v>8.1999999999999993</v>
      </c>
      <c r="BU297" s="263">
        <v>8.1999999999999993</v>
      </c>
      <c r="BV297" s="263">
        <v>8.1999999999999993</v>
      </c>
      <c r="BW297" s="263">
        <v>8.1999999999999993</v>
      </c>
      <c r="BX297" s="263">
        <v>8.1999999999999993</v>
      </c>
      <c r="BY297" s="263">
        <v>8.1999999999999993</v>
      </c>
      <c r="BZ297" s="263">
        <v>8.1999999999999993</v>
      </c>
      <c r="CA297" s="263">
        <v>8.1999999999999993</v>
      </c>
      <c r="CB297" s="263" t="s">
        <v>7275</v>
      </c>
      <c r="CC297" s="263" t="s">
        <v>7275</v>
      </c>
      <c r="CD297" s="263" t="s">
        <v>7275</v>
      </c>
      <c r="CE297" s="263" t="s">
        <v>7275</v>
      </c>
      <c r="CF297" s="263" t="s">
        <v>7275</v>
      </c>
      <c r="CG297" s="263" t="s">
        <v>7275</v>
      </c>
      <c r="CH297" s="263" t="s">
        <v>7275</v>
      </c>
      <c r="CI297" s="263" t="s">
        <v>7275</v>
      </c>
      <c r="CJ297" s="263" t="s">
        <v>7275</v>
      </c>
      <c r="CK297" s="263" t="s">
        <v>7275</v>
      </c>
      <c r="CL297" s="263" t="s">
        <v>7275</v>
      </c>
      <c r="CM297" s="263" t="s">
        <v>7275</v>
      </c>
      <c r="CN297" s="263" t="s">
        <v>7275</v>
      </c>
      <c r="CO297" s="263" t="s">
        <v>7275</v>
      </c>
      <c r="CP297" s="263" t="s">
        <v>7275</v>
      </c>
      <c r="CQ297" s="263" t="str">
        <f>_xlfn.IFNA(VLOOKUP(C297,'INFORM Severity - hidden'!$C$5:$G$300,5,FALSE),"-")</f>
        <v>-</v>
      </c>
    </row>
    <row r="298" spans="1:95">
      <c r="C298" t="s">
        <v>7483</v>
      </c>
      <c r="D298" s="263" t="str">
        <f t="shared" si="4"/>
        <v>-</v>
      </c>
      <c r="E298" s="263" t="s">
        <v>7275</v>
      </c>
      <c r="F298" s="263" t="s">
        <v>7275</v>
      </c>
      <c r="G298" s="263" t="s">
        <v>7275</v>
      </c>
      <c r="H298" s="263" t="s">
        <v>7275</v>
      </c>
      <c r="I298" s="263" t="s">
        <v>7275</v>
      </c>
      <c r="J298" s="263" t="s">
        <v>7275</v>
      </c>
      <c r="K298" s="263" t="s">
        <v>7275</v>
      </c>
      <c r="L298" s="263" t="s">
        <v>7275</v>
      </c>
      <c r="M298" s="263" t="s">
        <v>7275</v>
      </c>
      <c r="N298" s="263" t="s">
        <v>7275</v>
      </c>
      <c r="O298" s="263" t="s">
        <v>7275</v>
      </c>
      <c r="P298" s="263" t="s">
        <v>7275</v>
      </c>
      <c r="Q298" s="263" t="s">
        <v>7275</v>
      </c>
      <c r="R298" s="263">
        <v>7.5</v>
      </c>
      <c r="S298" s="263">
        <v>7.5</v>
      </c>
      <c r="T298" s="263">
        <v>7.5</v>
      </c>
      <c r="U298" s="263">
        <v>7.6</v>
      </c>
      <c r="V298" s="263">
        <v>7.4</v>
      </c>
      <c r="W298" s="263">
        <v>7.4</v>
      </c>
      <c r="X298" s="263">
        <v>7.4</v>
      </c>
      <c r="Y298" s="263">
        <v>7.4</v>
      </c>
      <c r="Z298" s="263">
        <v>7.3</v>
      </c>
      <c r="AA298" s="263">
        <v>7.3</v>
      </c>
      <c r="AB298" s="263">
        <v>7.3</v>
      </c>
      <c r="AC298" s="263">
        <v>7.4</v>
      </c>
      <c r="AD298" s="263">
        <v>7.4</v>
      </c>
      <c r="AE298" s="263">
        <v>7.5</v>
      </c>
      <c r="AF298" s="263">
        <v>7.5</v>
      </c>
      <c r="AG298" s="263">
        <v>7.5</v>
      </c>
      <c r="AH298" s="263">
        <v>8.1</v>
      </c>
      <c r="AI298" s="263">
        <v>7.5</v>
      </c>
      <c r="AJ298" s="263">
        <v>7.5</v>
      </c>
      <c r="AK298" s="263">
        <v>7.4</v>
      </c>
      <c r="AL298" s="263">
        <v>7</v>
      </c>
      <c r="AM298" s="263">
        <v>7.2</v>
      </c>
      <c r="AN298" s="263">
        <v>7.5</v>
      </c>
      <c r="AO298" s="263">
        <v>7.3</v>
      </c>
      <c r="AP298" s="263">
        <v>7.3</v>
      </c>
      <c r="AQ298" s="263">
        <v>7.3</v>
      </c>
      <c r="AR298" s="263">
        <v>7.3</v>
      </c>
      <c r="AS298" s="263">
        <v>7.1</v>
      </c>
      <c r="AT298" s="263">
        <v>7.1</v>
      </c>
      <c r="AU298" s="263">
        <v>7.2</v>
      </c>
      <c r="AV298" s="263">
        <v>7.2</v>
      </c>
      <c r="AW298" s="263">
        <v>7.2</v>
      </c>
      <c r="AX298" s="263">
        <v>7.4</v>
      </c>
      <c r="AY298" s="263">
        <v>7.5</v>
      </c>
      <c r="AZ298" s="263">
        <v>7.5</v>
      </c>
      <c r="BA298" s="263">
        <v>7.5</v>
      </c>
      <c r="BB298" s="263">
        <v>7.6</v>
      </c>
      <c r="BC298" s="263">
        <v>7.5</v>
      </c>
      <c r="BD298" s="263">
        <v>7.4</v>
      </c>
      <c r="BE298" s="263">
        <v>7.3</v>
      </c>
      <c r="BF298" s="263">
        <v>7.5</v>
      </c>
      <c r="BG298" s="263">
        <v>7.5</v>
      </c>
      <c r="BH298" s="263">
        <v>7.5</v>
      </c>
      <c r="BI298" s="263">
        <v>7.3</v>
      </c>
      <c r="BJ298" s="263">
        <v>7.4</v>
      </c>
      <c r="BK298" s="263">
        <v>7.8</v>
      </c>
      <c r="BL298" s="263">
        <v>7.8</v>
      </c>
      <c r="BM298" s="263">
        <v>7.9</v>
      </c>
      <c r="BN298" s="263">
        <v>7.8</v>
      </c>
      <c r="BO298" s="263">
        <v>7.8</v>
      </c>
      <c r="BP298" s="263">
        <v>7.8</v>
      </c>
      <c r="BQ298" s="263">
        <v>7.8</v>
      </c>
      <c r="BR298" s="263">
        <v>7.7</v>
      </c>
      <c r="BS298" s="263">
        <v>7.7</v>
      </c>
      <c r="BT298" s="263">
        <v>7.7</v>
      </c>
      <c r="BU298" s="263">
        <v>7.7</v>
      </c>
      <c r="BV298" s="263">
        <v>7.7</v>
      </c>
      <c r="BW298" s="263">
        <v>7.7</v>
      </c>
      <c r="BX298" s="263">
        <v>7.7</v>
      </c>
      <c r="BY298" s="263">
        <v>7.7</v>
      </c>
      <c r="BZ298" s="263">
        <v>7.7</v>
      </c>
      <c r="CA298" s="263">
        <v>7.7</v>
      </c>
      <c r="CB298" s="263" t="s">
        <v>7275</v>
      </c>
      <c r="CC298" s="263" t="s">
        <v>7275</v>
      </c>
      <c r="CD298" s="263" t="s">
        <v>7275</v>
      </c>
      <c r="CE298" s="263" t="s">
        <v>7275</v>
      </c>
      <c r="CF298" s="263" t="s">
        <v>7275</v>
      </c>
      <c r="CG298" s="263" t="s">
        <v>7275</v>
      </c>
      <c r="CH298" s="263" t="s">
        <v>7275</v>
      </c>
      <c r="CI298" s="263" t="s">
        <v>7275</v>
      </c>
      <c r="CJ298" s="263" t="s">
        <v>7275</v>
      </c>
      <c r="CK298" s="263" t="s">
        <v>7275</v>
      </c>
      <c r="CL298" s="263" t="s">
        <v>7275</v>
      </c>
      <c r="CM298" s="263" t="s">
        <v>7275</v>
      </c>
      <c r="CN298" s="263" t="s">
        <v>7275</v>
      </c>
      <c r="CO298" s="263" t="s">
        <v>7275</v>
      </c>
      <c r="CP298" s="263" t="s">
        <v>7275</v>
      </c>
      <c r="CQ298" s="263" t="str">
        <f>_xlfn.IFNA(VLOOKUP(C298,'INFORM Severity - hidden'!$C$5:$G$300,5,FALSE),"-")</f>
        <v>-</v>
      </c>
    </row>
    <row r="299" spans="1:95">
      <c r="C299" t="s">
        <v>7484</v>
      </c>
      <c r="D299" s="263" t="str">
        <f t="shared" si="4"/>
        <v>-</v>
      </c>
      <c r="E299" s="263" t="s">
        <v>7275</v>
      </c>
      <c r="F299" s="263" t="s">
        <v>7275</v>
      </c>
      <c r="G299" s="263" t="s">
        <v>7275</v>
      </c>
      <c r="H299" s="263" t="s">
        <v>7275</v>
      </c>
      <c r="I299" s="263" t="s">
        <v>7275</v>
      </c>
      <c r="J299" s="263" t="s">
        <v>7275</v>
      </c>
      <c r="K299" s="263" t="s">
        <v>7275</v>
      </c>
      <c r="L299" s="263" t="s">
        <v>7275</v>
      </c>
      <c r="M299" s="263" t="s">
        <v>7275</v>
      </c>
      <c r="N299" s="263" t="s">
        <v>7275</v>
      </c>
      <c r="O299" s="263" t="s">
        <v>7275</v>
      </c>
      <c r="P299" s="263" t="s">
        <v>7275</v>
      </c>
      <c r="Q299" s="263" t="s">
        <v>7275</v>
      </c>
      <c r="R299" s="263" t="s">
        <v>7275</v>
      </c>
      <c r="S299" s="263" t="s">
        <v>7275</v>
      </c>
      <c r="T299" s="263" t="s">
        <v>7275</v>
      </c>
      <c r="U299" s="263" t="s">
        <v>7275</v>
      </c>
      <c r="V299" s="263" t="s">
        <v>7275</v>
      </c>
      <c r="W299" s="263" t="s">
        <v>7275</v>
      </c>
      <c r="X299" s="263" t="s">
        <v>7275</v>
      </c>
      <c r="Y299" s="263" t="s">
        <v>7275</v>
      </c>
      <c r="Z299" s="263" t="s">
        <v>7275</v>
      </c>
      <c r="AA299" s="263" t="s">
        <v>7275</v>
      </c>
      <c r="AB299" s="263" t="s">
        <v>7275</v>
      </c>
      <c r="AC299" s="263" t="s">
        <v>7275</v>
      </c>
      <c r="AD299" s="263" t="s">
        <v>7275</v>
      </c>
      <c r="AE299" s="263" t="s">
        <v>7275</v>
      </c>
      <c r="AF299" s="263" t="s">
        <v>7275</v>
      </c>
      <c r="AG299" s="263" t="s">
        <v>7275</v>
      </c>
      <c r="AH299" s="263" t="s">
        <v>7275</v>
      </c>
      <c r="AI299" s="263" t="s">
        <v>7275</v>
      </c>
      <c r="AJ299" s="263" t="s">
        <v>7275</v>
      </c>
      <c r="AK299" s="263" t="s">
        <v>7275</v>
      </c>
      <c r="AL299" s="263" t="s">
        <v>7275</v>
      </c>
      <c r="AM299" s="263" t="s">
        <v>7275</v>
      </c>
      <c r="AN299" s="263" t="s">
        <v>7275</v>
      </c>
      <c r="AO299" s="263" t="s">
        <v>7275</v>
      </c>
      <c r="AP299" s="263" t="s">
        <v>7275</v>
      </c>
      <c r="AQ299" s="263" t="s">
        <v>7275</v>
      </c>
      <c r="AR299" s="263" t="s">
        <v>7275</v>
      </c>
      <c r="AS299" s="263" t="s">
        <v>7275</v>
      </c>
      <c r="AT299" s="263">
        <v>3.5</v>
      </c>
      <c r="AU299" s="263">
        <v>3.5</v>
      </c>
      <c r="AV299" s="263">
        <v>3.5</v>
      </c>
      <c r="AW299" s="263">
        <v>3.5</v>
      </c>
      <c r="AX299" s="263">
        <v>3.6</v>
      </c>
      <c r="AY299" s="263">
        <v>3.6</v>
      </c>
      <c r="AZ299" s="263">
        <v>3.6</v>
      </c>
      <c r="BA299" s="263">
        <v>3.6</v>
      </c>
      <c r="BB299" s="263">
        <v>3.6</v>
      </c>
      <c r="BC299" s="263">
        <v>3.6</v>
      </c>
      <c r="BD299" s="263">
        <v>3.6</v>
      </c>
      <c r="BE299" s="263">
        <v>3.8</v>
      </c>
      <c r="BF299" s="263">
        <v>4.3</v>
      </c>
      <c r="BG299" s="263">
        <v>4.5999999999999996</v>
      </c>
      <c r="BH299" s="263">
        <v>4.5999999999999996</v>
      </c>
      <c r="BI299" s="263">
        <v>4.9000000000000004</v>
      </c>
      <c r="BJ299" s="263">
        <v>5</v>
      </c>
      <c r="BK299" s="263">
        <v>5.2</v>
      </c>
      <c r="BL299" s="263">
        <v>5.4</v>
      </c>
      <c r="BM299" s="263">
        <v>5.4</v>
      </c>
      <c r="BN299" s="263">
        <v>5.4</v>
      </c>
      <c r="BO299" s="263">
        <v>5.4</v>
      </c>
      <c r="BP299" s="263">
        <v>5.4</v>
      </c>
      <c r="BQ299" s="263">
        <v>5.4</v>
      </c>
      <c r="BR299" s="263">
        <v>4.5999999999999996</v>
      </c>
      <c r="BS299" s="263">
        <v>4.5999999999999996</v>
      </c>
      <c r="BT299" s="263">
        <v>4.5999999999999996</v>
      </c>
      <c r="BU299" s="263">
        <v>4.5999999999999996</v>
      </c>
      <c r="BV299" s="263">
        <v>4.5999999999999996</v>
      </c>
      <c r="BW299" s="263">
        <v>4.5999999999999996</v>
      </c>
      <c r="BX299" s="263">
        <v>4.5999999999999996</v>
      </c>
      <c r="BY299" s="263">
        <v>4.5999999999999996</v>
      </c>
      <c r="BZ299" s="263">
        <v>4.5999999999999996</v>
      </c>
      <c r="CA299" s="263">
        <v>4.5999999999999996</v>
      </c>
      <c r="CB299" s="263" t="s">
        <v>7275</v>
      </c>
      <c r="CC299" s="263" t="s">
        <v>7275</v>
      </c>
      <c r="CD299" s="263" t="s">
        <v>7275</v>
      </c>
      <c r="CE299" s="263" t="s">
        <v>7275</v>
      </c>
      <c r="CF299" s="263" t="s">
        <v>7275</v>
      </c>
      <c r="CG299" s="263" t="s">
        <v>7275</v>
      </c>
      <c r="CH299" s="263" t="s">
        <v>7275</v>
      </c>
      <c r="CI299" s="263" t="s">
        <v>7275</v>
      </c>
      <c r="CJ299" s="263" t="s">
        <v>7275</v>
      </c>
      <c r="CK299" s="263" t="s">
        <v>7275</v>
      </c>
      <c r="CL299" s="263" t="s">
        <v>7275</v>
      </c>
      <c r="CM299" s="263" t="s">
        <v>7275</v>
      </c>
      <c r="CN299" s="263" t="s">
        <v>7275</v>
      </c>
      <c r="CO299" s="263" t="s">
        <v>7275</v>
      </c>
      <c r="CP299" s="263" t="s">
        <v>7275</v>
      </c>
      <c r="CQ299" s="263" t="str">
        <f>_xlfn.IFNA(VLOOKUP(C299,'INFORM Severity - hidden'!$C$5:$G$300,5,FALSE),"-")</f>
        <v>-</v>
      </c>
    </row>
    <row r="300" spans="1:95">
      <c r="C300" t="s">
        <v>7485</v>
      </c>
      <c r="D300" s="263" t="str">
        <f t="shared" si="4"/>
        <v>-</v>
      </c>
      <c r="E300" s="263" t="s">
        <v>7275</v>
      </c>
      <c r="F300" s="263" t="s">
        <v>7275</v>
      </c>
      <c r="G300" s="263" t="s">
        <v>7275</v>
      </c>
      <c r="H300" s="263" t="s">
        <v>7275</v>
      </c>
      <c r="I300" s="263" t="s">
        <v>7275</v>
      </c>
      <c r="J300" s="263" t="s">
        <v>7275</v>
      </c>
      <c r="K300" s="263" t="s">
        <v>7275</v>
      </c>
      <c r="L300" s="263" t="s">
        <v>7275</v>
      </c>
      <c r="M300" s="263" t="s">
        <v>7275</v>
      </c>
      <c r="N300" s="263" t="s">
        <v>7275</v>
      </c>
      <c r="O300" s="263" t="s">
        <v>7275</v>
      </c>
      <c r="P300" s="263" t="s">
        <v>7275</v>
      </c>
      <c r="Q300" s="263" t="s">
        <v>7275</v>
      </c>
      <c r="R300" s="263" t="s">
        <v>7275</v>
      </c>
      <c r="S300" s="263" t="s">
        <v>7275</v>
      </c>
      <c r="T300" s="263" t="s">
        <v>7275</v>
      </c>
      <c r="U300" s="263" t="s">
        <v>7275</v>
      </c>
      <c r="V300" s="263" t="s">
        <v>7275</v>
      </c>
      <c r="W300" s="263" t="s">
        <v>7275</v>
      </c>
      <c r="X300" s="263" t="s">
        <v>7275</v>
      </c>
      <c r="Y300" s="263" t="s">
        <v>7275</v>
      </c>
      <c r="Z300" s="263" t="s">
        <v>7275</v>
      </c>
      <c r="AA300" s="263" t="s">
        <v>7275</v>
      </c>
      <c r="AB300" s="263" t="s">
        <v>7275</v>
      </c>
      <c r="AC300" s="263" t="s">
        <v>7275</v>
      </c>
      <c r="AD300" s="263" t="s">
        <v>7275</v>
      </c>
      <c r="AE300" s="263" t="s">
        <v>7275</v>
      </c>
      <c r="AF300" s="263" t="s">
        <v>7275</v>
      </c>
      <c r="AG300" s="263" t="s">
        <v>7275</v>
      </c>
      <c r="AH300" s="263" t="s">
        <v>7275</v>
      </c>
      <c r="AI300" s="263" t="s">
        <v>7275</v>
      </c>
      <c r="AJ300" s="263" t="s">
        <v>7275</v>
      </c>
      <c r="AK300" s="263" t="s">
        <v>7275</v>
      </c>
      <c r="AL300" s="263" t="s">
        <v>7275</v>
      </c>
      <c r="AM300" s="263" t="s">
        <v>7275</v>
      </c>
      <c r="AN300" s="263" t="s">
        <v>7275</v>
      </c>
      <c r="AO300" s="263" t="s">
        <v>7275</v>
      </c>
      <c r="AP300" s="263" t="s">
        <v>7275</v>
      </c>
      <c r="AQ300" s="263">
        <v>8</v>
      </c>
      <c r="AR300" s="263">
        <v>8</v>
      </c>
      <c r="AS300" s="263">
        <v>7.8</v>
      </c>
      <c r="AT300" s="263">
        <v>7.8</v>
      </c>
      <c r="AU300" s="263">
        <v>7.8</v>
      </c>
      <c r="AV300" s="263">
        <v>7.8</v>
      </c>
      <c r="AW300" s="263">
        <v>8.3000000000000007</v>
      </c>
      <c r="AX300" s="263">
        <v>8.3000000000000007</v>
      </c>
      <c r="AY300" s="263">
        <v>8.6999999999999993</v>
      </c>
      <c r="AZ300" s="263">
        <v>9</v>
      </c>
      <c r="BA300" s="263">
        <v>9</v>
      </c>
      <c r="BB300" s="263">
        <v>9.1</v>
      </c>
      <c r="BC300" s="263">
        <v>9.1</v>
      </c>
      <c r="BD300" s="263">
        <v>9.1</v>
      </c>
      <c r="BE300" s="263">
        <v>8.9</v>
      </c>
      <c r="BF300" s="263">
        <v>8.5</v>
      </c>
      <c r="BG300" s="263">
        <v>8.5</v>
      </c>
      <c r="BH300" s="263">
        <v>8.5</v>
      </c>
      <c r="BI300" s="263">
        <v>8.4</v>
      </c>
      <c r="BJ300" s="263">
        <v>8.4</v>
      </c>
      <c r="BK300" s="263">
        <v>8.5</v>
      </c>
      <c r="BL300" s="263">
        <v>8.5</v>
      </c>
      <c r="BM300" s="263">
        <v>8.3000000000000007</v>
      </c>
      <c r="BN300" s="263">
        <v>8.1999999999999993</v>
      </c>
      <c r="BO300" s="263">
        <v>8.1999999999999993</v>
      </c>
      <c r="BP300" s="263">
        <v>8.8000000000000007</v>
      </c>
      <c r="BQ300" s="263">
        <v>8.9</v>
      </c>
      <c r="BR300" s="263">
        <v>8.9</v>
      </c>
      <c r="BS300" s="263">
        <v>8.9</v>
      </c>
      <c r="BT300" s="263">
        <v>8.9</v>
      </c>
      <c r="BU300" s="263">
        <v>8.9</v>
      </c>
      <c r="BV300" s="263">
        <v>8.9</v>
      </c>
      <c r="BW300" s="263">
        <v>8.9</v>
      </c>
      <c r="BX300" s="263">
        <v>8.9</v>
      </c>
      <c r="BY300" s="263">
        <v>8.9</v>
      </c>
      <c r="BZ300" s="263">
        <v>8.9</v>
      </c>
      <c r="CA300" s="263">
        <v>8.9</v>
      </c>
      <c r="CB300" s="263" t="s">
        <v>7275</v>
      </c>
      <c r="CC300" s="263" t="s">
        <v>7275</v>
      </c>
      <c r="CD300" s="263" t="s">
        <v>7275</v>
      </c>
      <c r="CE300" s="263" t="s">
        <v>7275</v>
      </c>
      <c r="CF300" s="263" t="s">
        <v>7275</v>
      </c>
      <c r="CG300" s="263" t="s">
        <v>7275</v>
      </c>
      <c r="CH300" s="263" t="s">
        <v>7275</v>
      </c>
      <c r="CI300" s="263" t="s">
        <v>7275</v>
      </c>
      <c r="CJ300" s="263" t="s">
        <v>7275</v>
      </c>
      <c r="CK300" s="263" t="s">
        <v>7275</v>
      </c>
      <c r="CL300" s="263" t="s">
        <v>7275</v>
      </c>
      <c r="CM300" s="263" t="s">
        <v>7275</v>
      </c>
      <c r="CN300" s="263" t="s">
        <v>7275</v>
      </c>
      <c r="CO300" s="263" t="s">
        <v>7275</v>
      </c>
      <c r="CP300" s="263" t="s">
        <v>7275</v>
      </c>
      <c r="CQ300" s="263" t="str">
        <f>_xlfn.IFNA(VLOOKUP(C300,'INFORM Severity - hidden'!$C$5:$G$300,5,FALSE),"-")</f>
        <v>-</v>
      </c>
    </row>
    <row r="301" spans="1:95">
      <c r="C301" t="s">
        <v>7486</v>
      </c>
      <c r="D301" s="263" t="str">
        <f t="shared" si="4"/>
        <v>-</v>
      </c>
      <c r="E301" s="263" t="s">
        <v>7275</v>
      </c>
      <c r="F301" s="263" t="s">
        <v>7275</v>
      </c>
      <c r="G301" s="263" t="s">
        <v>7275</v>
      </c>
      <c r="H301" s="263" t="s">
        <v>7275</v>
      </c>
      <c r="I301" s="263" t="s">
        <v>7275</v>
      </c>
      <c r="J301" s="263" t="s">
        <v>7275</v>
      </c>
      <c r="K301" s="263" t="s">
        <v>7275</v>
      </c>
      <c r="L301" s="263" t="s">
        <v>7275</v>
      </c>
      <c r="M301" s="263" t="s">
        <v>7275</v>
      </c>
      <c r="N301" s="263" t="s">
        <v>7275</v>
      </c>
      <c r="O301" s="263" t="s">
        <v>7275</v>
      </c>
      <c r="P301" s="263" t="s">
        <v>7275</v>
      </c>
      <c r="Q301" s="263" t="s">
        <v>7275</v>
      </c>
      <c r="R301" s="263" t="s">
        <v>7275</v>
      </c>
      <c r="S301" s="263" t="s">
        <v>7275</v>
      </c>
      <c r="T301" s="263" t="s">
        <v>7275</v>
      </c>
      <c r="U301" s="263" t="s">
        <v>7275</v>
      </c>
      <c r="V301" s="263" t="s">
        <v>7275</v>
      </c>
      <c r="W301" s="263" t="s">
        <v>7275</v>
      </c>
      <c r="X301" s="263" t="s">
        <v>7275</v>
      </c>
      <c r="Y301" s="263" t="s">
        <v>7275</v>
      </c>
      <c r="Z301" s="263" t="s">
        <v>7275</v>
      </c>
      <c r="AA301" s="263" t="s">
        <v>7275</v>
      </c>
      <c r="AB301" s="263" t="s">
        <v>7275</v>
      </c>
      <c r="AC301" s="263" t="s">
        <v>7275</v>
      </c>
      <c r="AD301" s="263" t="s">
        <v>7275</v>
      </c>
      <c r="AE301" s="263" t="s">
        <v>7275</v>
      </c>
      <c r="AF301" s="263" t="s">
        <v>7275</v>
      </c>
      <c r="AG301" s="263" t="s">
        <v>7275</v>
      </c>
      <c r="AH301" s="263" t="s">
        <v>7275</v>
      </c>
      <c r="AI301" s="263" t="s">
        <v>7275</v>
      </c>
      <c r="AJ301" s="263" t="s">
        <v>7275</v>
      </c>
      <c r="AK301" s="263" t="s">
        <v>7275</v>
      </c>
      <c r="AL301" s="263" t="s">
        <v>7275</v>
      </c>
      <c r="AM301" s="263" t="s">
        <v>7275</v>
      </c>
      <c r="AN301" s="263" t="s">
        <v>7275</v>
      </c>
      <c r="AO301" s="263" t="s">
        <v>7275</v>
      </c>
      <c r="AP301" s="263" t="s">
        <v>7275</v>
      </c>
      <c r="AQ301" s="263" t="s">
        <v>7275</v>
      </c>
      <c r="AR301" s="263" t="s">
        <v>7275</v>
      </c>
      <c r="AS301" s="263" t="s">
        <v>7275</v>
      </c>
      <c r="AT301" s="263" t="s">
        <v>7275</v>
      </c>
      <c r="AU301" s="263" t="s">
        <v>7275</v>
      </c>
      <c r="AV301" s="263" t="s">
        <v>7275</v>
      </c>
      <c r="AW301" s="263" t="s">
        <v>7275</v>
      </c>
      <c r="AX301" s="263" t="s">
        <v>7275</v>
      </c>
      <c r="AY301" s="263" t="s">
        <v>7275</v>
      </c>
      <c r="AZ301" s="263" t="s">
        <v>7275</v>
      </c>
      <c r="BA301" s="263" t="s">
        <v>7275</v>
      </c>
      <c r="BB301" s="263" t="s">
        <v>7275</v>
      </c>
      <c r="BC301" s="263">
        <v>7.4</v>
      </c>
      <c r="BD301" s="263">
        <v>7.4</v>
      </c>
      <c r="BE301" s="263">
        <v>7.6</v>
      </c>
      <c r="BF301" s="263">
        <v>7.9</v>
      </c>
      <c r="BG301" s="263">
        <v>7.9</v>
      </c>
      <c r="BH301" s="263">
        <v>7.9</v>
      </c>
      <c r="BI301" s="263">
        <v>7.9</v>
      </c>
      <c r="BJ301" s="263">
        <v>7.9</v>
      </c>
      <c r="BK301" s="263">
        <v>7.5</v>
      </c>
      <c r="BL301" s="263">
        <v>7.5</v>
      </c>
      <c r="BM301" s="263">
        <v>7.5</v>
      </c>
      <c r="BN301" s="263">
        <v>7.5</v>
      </c>
      <c r="BO301" s="263">
        <v>7.5</v>
      </c>
      <c r="BP301" s="263">
        <v>7.5</v>
      </c>
      <c r="BQ301" s="263">
        <v>7.5</v>
      </c>
      <c r="BR301" s="263">
        <v>7.5</v>
      </c>
      <c r="BS301" s="263">
        <v>7.5</v>
      </c>
      <c r="BT301" s="263">
        <v>7.5</v>
      </c>
      <c r="BU301" s="263">
        <v>7.5</v>
      </c>
      <c r="BV301" s="263">
        <v>7.5</v>
      </c>
      <c r="BW301" s="263">
        <v>7.5</v>
      </c>
      <c r="BX301" s="263">
        <v>7.5</v>
      </c>
      <c r="BY301" s="263">
        <v>7.5</v>
      </c>
      <c r="BZ301" s="263">
        <v>7.5</v>
      </c>
      <c r="CA301" s="263">
        <v>7.5</v>
      </c>
      <c r="CB301" s="263" t="s">
        <v>7275</v>
      </c>
      <c r="CC301" s="263" t="s">
        <v>7275</v>
      </c>
      <c r="CD301" s="263" t="s">
        <v>7275</v>
      </c>
      <c r="CE301" s="263" t="s">
        <v>7275</v>
      </c>
      <c r="CF301" s="263" t="s">
        <v>7275</v>
      </c>
      <c r="CG301" s="263" t="s">
        <v>7275</v>
      </c>
      <c r="CH301" s="263" t="s">
        <v>7275</v>
      </c>
      <c r="CI301" s="263" t="s">
        <v>7275</v>
      </c>
      <c r="CJ301" s="263" t="s">
        <v>7275</v>
      </c>
      <c r="CK301" s="263" t="s">
        <v>7275</v>
      </c>
      <c r="CL301" s="263" t="s">
        <v>7275</v>
      </c>
      <c r="CM301" s="263" t="s">
        <v>7275</v>
      </c>
      <c r="CN301" s="263" t="s">
        <v>7275</v>
      </c>
      <c r="CO301" s="263" t="s">
        <v>7275</v>
      </c>
      <c r="CP301" s="263" t="s">
        <v>7275</v>
      </c>
      <c r="CQ301" s="263" t="str">
        <f>_xlfn.IFNA(VLOOKUP(C301,'INFORM Severity - hidden'!$C$5:$G$300,5,FALSE),"-")</f>
        <v>-</v>
      </c>
    </row>
    <row r="302" spans="1:95">
      <c r="C302" t="s">
        <v>7487</v>
      </c>
      <c r="D302" s="263" t="str">
        <f t="shared" si="4"/>
        <v>-</v>
      </c>
      <c r="E302" s="263" t="s">
        <v>7275</v>
      </c>
      <c r="F302" s="263" t="s">
        <v>7275</v>
      </c>
      <c r="G302" s="263" t="s">
        <v>7275</v>
      </c>
      <c r="H302" s="263" t="s">
        <v>7275</v>
      </c>
      <c r="I302" s="263" t="s">
        <v>7275</v>
      </c>
      <c r="J302" s="263" t="s">
        <v>7275</v>
      </c>
      <c r="K302" s="263" t="s">
        <v>7275</v>
      </c>
      <c r="L302" s="263" t="s">
        <v>7275</v>
      </c>
      <c r="M302" s="263" t="s">
        <v>7275</v>
      </c>
      <c r="N302" s="263" t="s">
        <v>7275</v>
      </c>
      <c r="O302" s="263" t="s">
        <v>7275</v>
      </c>
      <c r="P302" s="263" t="s">
        <v>7275</v>
      </c>
      <c r="Q302" s="263" t="s">
        <v>7275</v>
      </c>
      <c r="R302" s="263" t="s">
        <v>7275</v>
      </c>
      <c r="S302" s="263" t="s">
        <v>7275</v>
      </c>
      <c r="T302" s="263" t="s">
        <v>7275</v>
      </c>
      <c r="U302" s="263" t="s">
        <v>7275</v>
      </c>
      <c r="V302" s="263" t="s">
        <v>7275</v>
      </c>
      <c r="W302" s="263" t="s">
        <v>7275</v>
      </c>
      <c r="X302" s="263" t="s">
        <v>7275</v>
      </c>
      <c r="Y302" s="263" t="s">
        <v>7275</v>
      </c>
      <c r="Z302" s="263" t="s">
        <v>7275</v>
      </c>
      <c r="AA302" s="263" t="s">
        <v>7275</v>
      </c>
      <c r="AB302" s="263" t="s">
        <v>7275</v>
      </c>
      <c r="AC302" s="263" t="s">
        <v>7275</v>
      </c>
      <c r="AD302" s="263" t="s">
        <v>7275</v>
      </c>
      <c r="AE302" s="263" t="s">
        <v>7275</v>
      </c>
      <c r="AF302" s="263" t="s">
        <v>7275</v>
      </c>
      <c r="AG302" s="263" t="s">
        <v>7275</v>
      </c>
      <c r="AH302" s="263" t="s">
        <v>7275</v>
      </c>
      <c r="AI302" s="263" t="s">
        <v>7275</v>
      </c>
      <c r="AJ302" s="263" t="s">
        <v>7275</v>
      </c>
      <c r="AK302" s="263" t="s">
        <v>7275</v>
      </c>
      <c r="AL302" s="263" t="s">
        <v>7275</v>
      </c>
      <c r="AM302" s="263" t="s">
        <v>7275</v>
      </c>
      <c r="AN302" s="263" t="s">
        <v>7275</v>
      </c>
      <c r="AO302" s="263" t="s">
        <v>7275</v>
      </c>
      <c r="AP302" s="263" t="s">
        <v>7275</v>
      </c>
      <c r="AQ302" s="263">
        <v>2.1</v>
      </c>
      <c r="AR302" s="263">
        <v>2.1</v>
      </c>
      <c r="AS302" s="263">
        <v>2.1</v>
      </c>
      <c r="AT302" s="263">
        <v>2.1</v>
      </c>
      <c r="AU302" s="263">
        <v>4.8</v>
      </c>
      <c r="AV302" s="263">
        <v>4.9000000000000004</v>
      </c>
      <c r="AW302" s="263">
        <v>4.9000000000000004</v>
      </c>
      <c r="AX302" s="263">
        <v>5</v>
      </c>
      <c r="AY302" s="263">
        <v>5.0999999999999996</v>
      </c>
      <c r="AZ302" s="263">
        <v>3.2</v>
      </c>
      <c r="BA302" s="263">
        <v>3.2</v>
      </c>
      <c r="BB302" s="263">
        <v>3.2</v>
      </c>
      <c r="BC302" s="263">
        <v>3.2</v>
      </c>
      <c r="BD302" s="263">
        <v>3.2</v>
      </c>
      <c r="BE302" s="263">
        <v>3.1</v>
      </c>
      <c r="BF302" s="263">
        <v>3.1</v>
      </c>
      <c r="BG302" s="263">
        <v>3.4</v>
      </c>
      <c r="BH302" s="263">
        <v>3.1</v>
      </c>
      <c r="BI302" s="263">
        <v>3</v>
      </c>
      <c r="BJ302" s="263">
        <v>3.5</v>
      </c>
      <c r="BK302" s="263">
        <v>3.7</v>
      </c>
      <c r="BL302" s="263">
        <v>3.7</v>
      </c>
      <c r="BM302" s="263">
        <v>3.7</v>
      </c>
      <c r="BN302" s="263">
        <v>3.7</v>
      </c>
      <c r="BO302" s="263">
        <v>3.7</v>
      </c>
      <c r="BP302" s="263">
        <v>3.7</v>
      </c>
      <c r="BQ302" s="263">
        <v>3.7</v>
      </c>
      <c r="BR302" s="263">
        <v>3.6</v>
      </c>
      <c r="BS302" s="263">
        <v>3.6</v>
      </c>
      <c r="BT302" s="263">
        <v>3.6</v>
      </c>
      <c r="BU302" s="263">
        <v>3.9</v>
      </c>
      <c r="BV302" s="263">
        <v>3.9</v>
      </c>
      <c r="BW302" s="263">
        <v>4</v>
      </c>
      <c r="BX302" s="263">
        <v>4</v>
      </c>
      <c r="BY302" s="263">
        <v>4</v>
      </c>
      <c r="BZ302" s="263">
        <v>4</v>
      </c>
      <c r="CA302" s="263">
        <v>4</v>
      </c>
      <c r="CB302" s="263">
        <v>4.0999999999999996</v>
      </c>
      <c r="CC302" s="263">
        <v>4.0999999999999996</v>
      </c>
      <c r="CD302" s="263" t="s">
        <v>7275</v>
      </c>
      <c r="CE302" s="263" t="s">
        <v>7275</v>
      </c>
      <c r="CF302" s="263" t="s">
        <v>7275</v>
      </c>
      <c r="CG302" s="263" t="s">
        <v>7275</v>
      </c>
      <c r="CH302" s="263" t="s">
        <v>7275</v>
      </c>
      <c r="CI302" s="263" t="s">
        <v>7275</v>
      </c>
      <c r="CJ302" s="263" t="s">
        <v>7275</v>
      </c>
      <c r="CK302" s="263" t="s">
        <v>7275</v>
      </c>
      <c r="CL302" s="263" t="s">
        <v>7275</v>
      </c>
      <c r="CM302" s="263" t="s">
        <v>7275</v>
      </c>
      <c r="CN302" s="263" t="s">
        <v>7275</v>
      </c>
      <c r="CO302" s="263" t="s">
        <v>7275</v>
      </c>
      <c r="CP302" s="263" t="s">
        <v>7275</v>
      </c>
      <c r="CQ302" s="263" t="str">
        <f>_xlfn.IFNA(VLOOKUP(C302,'INFORM Severity - hidden'!$C$5:$G$300,5,FALSE),"-")</f>
        <v>-</v>
      </c>
    </row>
    <row r="303" spans="1:95">
      <c r="C303" t="s">
        <v>7488</v>
      </c>
      <c r="D303" s="263" t="str">
        <f t="shared" si="4"/>
        <v>-</v>
      </c>
      <c r="E303" s="263" t="s">
        <v>7275</v>
      </c>
      <c r="F303" s="263" t="s">
        <v>7275</v>
      </c>
      <c r="G303" s="263" t="s">
        <v>7275</v>
      </c>
      <c r="H303" s="263" t="s">
        <v>7275</v>
      </c>
      <c r="I303" s="263" t="s">
        <v>7275</v>
      </c>
      <c r="J303" s="263" t="s">
        <v>7275</v>
      </c>
      <c r="K303" s="263" t="s">
        <v>7275</v>
      </c>
      <c r="L303" s="263" t="s">
        <v>7275</v>
      </c>
      <c r="M303" s="263" t="s">
        <v>7275</v>
      </c>
      <c r="N303" s="263" t="s">
        <v>7275</v>
      </c>
      <c r="O303" s="263" t="s">
        <v>7275</v>
      </c>
      <c r="P303" s="263" t="s">
        <v>7275</v>
      </c>
      <c r="Q303" s="263" t="s">
        <v>7275</v>
      </c>
      <c r="R303" s="263" t="s">
        <v>7275</v>
      </c>
      <c r="S303" s="263" t="s">
        <v>7275</v>
      </c>
      <c r="T303" s="263" t="s">
        <v>7275</v>
      </c>
      <c r="U303" s="263" t="s">
        <v>7275</v>
      </c>
      <c r="V303" s="263" t="s">
        <v>7275</v>
      </c>
      <c r="W303" s="263" t="s">
        <v>7275</v>
      </c>
      <c r="X303" s="263" t="s">
        <v>7275</v>
      </c>
      <c r="Y303" s="263" t="s">
        <v>7275</v>
      </c>
      <c r="Z303" s="263" t="s">
        <v>7275</v>
      </c>
      <c r="AA303" s="263" t="s">
        <v>7275</v>
      </c>
      <c r="AB303" s="263" t="s">
        <v>7275</v>
      </c>
      <c r="AC303" s="263" t="s">
        <v>7275</v>
      </c>
      <c r="AD303" s="263" t="s">
        <v>7275</v>
      </c>
      <c r="AE303" s="263" t="s">
        <v>7275</v>
      </c>
      <c r="AF303" s="263" t="s">
        <v>7275</v>
      </c>
      <c r="AG303" s="263" t="s">
        <v>7275</v>
      </c>
      <c r="AH303" s="263" t="s">
        <v>7275</v>
      </c>
      <c r="AI303" s="263" t="s">
        <v>7275</v>
      </c>
      <c r="AJ303" s="263" t="s">
        <v>7275</v>
      </c>
      <c r="AK303" s="263" t="s">
        <v>7275</v>
      </c>
      <c r="AL303" s="263" t="s">
        <v>7275</v>
      </c>
      <c r="AM303" s="263" t="s">
        <v>7275</v>
      </c>
      <c r="AN303" s="263" t="s">
        <v>7275</v>
      </c>
      <c r="AO303" s="263" t="s">
        <v>7275</v>
      </c>
      <c r="AP303" s="263" t="s">
        <v>7275</v>
      </c>
      <c r="AQ303" s="263" t="s">
        <v>7275</v>
      </c>
      <c r="AR303" s="263" t="s">
        <v>7275</v>
      </c>
      <c r="AS303" s="263" t="s">
        <v>7275</v>
      </c>
      <c r="AT303" s="263" t="s">
        <v>7275</v>
      </c>
      <c r="AU303" s="263" t="s">
        <v>7275</v>
      </c>
      <c r="AV303" s="263" t="s">
        <v>7275</v>
      </c>
      <c r="AW303" s="263" t="s">
        <v>7275</v>
      </c>
      <c r="AX303" s="263" t="s">
        <v>7275</v>
      </c>
      <c r="AY303" s="263" t="s">
        <v>7275</v>
      </c>
      <c r="AZ303" s="263" t="s">
        <v>7275</v>
      </c>
      <c r="BA303" s="263" t="s">
        <v>7275</v>
      </c>
      <c r="BB303" s="263" t="s">
        <v>7275</v>
      </c>
      <c r="BC303" s="263" t="s">
        <v>7275</v>
      </c>
      <c r="BD303" s="263" t="s">
        <v>7275</v>
      </c>
      <c r="BE303" s="263" t="s">
        <v>7275</v>
      </c>
      <c r="BF303" s="263" t="s">
        <v>7275</v>
      </c>
      <c r="BG303" s="263" t="s">
        <v>7275</v>
      </c>
      <c r="BH303" s="263">
        <v>5.7</v>
      </c>
      <c r="BI303" s="263">
        <v>5.7</v>
      </c>
      <c r="BJ303" s="263">
        <v>5.7</v>
      </c>
      <c r="BK303" s="263">
        <v>5.8</v>
      </c>
      <c r="BL303" s="263">
        <v>5.7</v>
      </c>
      <c r="BM303" s="263">
        <v>5.8</v>
      </c>
      <c r="BN303" s="263">
        <v>5.8</v>
      </c>
      <c r="BO303" s="263">
        <v>5.8</v>
      </c>
      <c r="BP303" s="263">
        <v>5.8</v>
      </c>
      <c r="BQ303" s="263">
        <v>5.9</v>
      </c>
      <c r="BR303" s="263">
        <v>5.8</v>
      </c>
      <c r="BS303" s="263">
        <v>5.8</v>
      </c>
      <c r="BT303" s="263">
        <v>5.9</v>
      </c>
      <c r="BU303" s="263">
        <v>5.9</v>
      </c>
      <c r="BV303" s="263">
        <v>5.9</v>
      </c>
      <c r="BW303" s="263">
        <v>6</v>
      </c>
      <c r="BX303" s="263">
        <v>6</v>
      </c>
      <c r="BY303" s="263">
        <v>6.1</v>
      </c>
      <c r="BZ303" s="263">
        <v>6.1</v>
      </c>
      <c r="CA303" s="263">
        <v>6.1</v>
      </c>
      <c r="CB303" s="263">
        <v>5.8</v>
      </c>
      <c r="CC303" s="263">
        <v>5.8</v>
      </c>
      <c r="CD303" s="263">
        <v>4</v>
      </c>
      <c r="CE303" s="263" t="s">
        <v>7275</v>
      </c>
      <c r="CF303" s="263" t="s">
        <v>7275</v>
      </c>
      <c r="CG303" s="263" t="s">
        <v>7275</v>
      </c>
      <c r="CH303" s="263" t="s">
        <v>7275</v>
      </c>
      <c r="CI303" s="263" t="s">
        <v>7275</v>
      </c>
      <c r="CJ303" s="263" t="s">
        <v>7275</v>
      </c>
      <c r="CK303" s="263" t="s">
        <v>7275</v>
      </c>
      <c r="CL303" s="263" t="s">
        <v>7275</v>
      </c>
      <c r="CM303" s="263" t="s">
        <v>7275</v>
      </c>
      <c r="CN303" s="263" t="s">
        <v>7275</v>
      </c>
      <c r="CO303" s="263" t="s">
        <v>7275</v>
      </c>
      <c r="CP303" s="263" t="s">
        <v>7275</v>
      </c>
      <c r="CQ303" s="263" t="str">
        <f>_xlfn.IFNA(VLOOKUP(C303,'INFORM Severity - hidden'!$C$5:$G$300,5,FALSE),"-")</f>
        <v>-</v>
      </c>
    </row>
    <row r="304" spans="1:95">
      <c r="C304" t="s">
        <v>7489</v>
      </c>
      <c r="D304" s="263" t="str">
        <f t="shared" si="4"/>
        <v>-</v>
      </c>
      <c r="E304" s="263" t="s">
        <v>7275</v>
      </c>
      <c r="F304" s="263">
        <v>3.2</v>
      </c>
      <c r="G304" s="263">
        <v>3.2</v>
      </c>
      <c r="H304" s="263">
        <v>3.4</v>
      </c>
      <c r="I304" s="263">
        <v>3.4</v>
      </c>
      <c r="J304" s="263">
        <v>3.4</v>
      </c>
      <c r="K304" s="263">
        <v>3.4</v>
      </c>
      <c r="L304" s="263">
        <v>3.4</v>
      </c>
      <c r="M304" s="263">
        <v>3.4</v>
      </c>
      <c r="N304" s="263">
        <v>4.7</v>
      </c>
      <c r="O304" s="263">
        <v>4.7</v>
      </c>
      <c r="P304" s="263">
        <v>4.7</v>
      </c>
      <c r="Q304" s="263">
        <v>4.7</v>
      </c>
      <c r="R304" s="263">
        <v>4.7</v>
      </c>
      <c r="S304" s="263">
        <v>4.4000000000000004</v>
      </c>
      <c r="T304" s="263">
        <v>4.4000000000000004</v>
      </c>
      <c r="U304" s="263">
        <v>4.2</v>
      </c>
      <c r="V304" s="263">
        <v>4.3</v>
      </c>
      <c r="W304" s="263">
        <v>4.3</v>
      </c>
      <c r="X304" s="263">
        <v>4.3</v>
      </c>
      <c r="Y304" s="263">
        <v>4.3</v>
      </c>
      <c r="Z304" s="263">
        <v>4.5</v>
      </c>
      <c r="AA304" s="263">
        <v>4.5999999999999996</v>
      </c>
      <c r="AB304" s="263">
        <v>4.5999999999999996</v>
      </c>
      <c r="AC304" s="263">
        <v>4.5</v>
      </c>
      <c r="AD304" s="263">
        <v>4.5</v>
      </c>
      <c r="AE304" s="263">
        <v>4.5</v>
      </c>
      <c r="AF304" s="263">
        <v>4.5</v>
      </c>
      <c r="AG304" s="263">
        <v>4.5</v>
      </c>
      <c r="AH304" s="263">
        <v>4.5</v>
      </c>
      <c r="AI304" s="263">
        <v>4.5</v>
      </c>
      <c r="AJ304" s="263">
        <v>4.5</v>
      </c>
      <c r="AK304" s="263">
        <v>4.5</v>
      </c>
      <c r="AL304" s="263">
        <v>4.5</v>
      </c>
      <c r="AM304" s="263">
        <v>4.5</v>
      </c>
      <c r="AN304" s="263">
        <v>4.5</v>
      </c>
      <c r="AO304" s="263">
        <v>4.5</v>
      </c>
      <c r="AP304" s="263">
        <v>4.5</v>
      </c>
      <c r="AQ304" s="263">
        <v>4.8</v>
      </c>
      <c r="AR304" s="263">
        <v>4.8</v>
      </c>
      <c r="AS304" s="263">
        <v>4.9000000000000004</v>
      </c>
      <c r="AT304" s="263">
        <v>4.9000000000000004</v>
      </c>
      <c r="AU304" s="263">
        <v>4.9000000000000004</v>
      </c>
      <c r="AV304" s="263">
        <v>4.9000000000000004</v>
      </c>
      <c r="AW304" s="263">
        <v>4.9000000000000004</v>
      </c>
      <c r="AX304" s="263">
        <v>4.7</v>
      </c>
      <c r="AY304" s="263">
        <v>4.7</v>
      </c>
      <c r="AZ304" s="263">
        <v>4.7</v>
      </c>
      <c r="BA304" s="263">
        <v>4.8</v>
      </c>
      <c r="BB304" s="263">
        <v>4.8</v>
      </c>
      <c r="BC304" s="263">
        <v>4.8</v>
      </c>
      <c r="BD304" s="263">
        <v>4.8</v>
      </c>
      <c r="BE304" s="263">
        <v>4.9000000000000004</v>
      </c>
      <c r="BF304" s="263">
        <v>4.9000000000000004</v>
      </c>
      <c r="BG304" s="263">
        <v>4.9000000000000004</v>
      </c>
      <c r="BH304" s="263">
        <v>4.9000000000000004</v>
      </c>
      <c r="BI304" s="263">
        <v>4.9000000000000004</v>
      </c>
      <c r="BJ304" s="263">
        <v>4.9000000000000004</v>
      </c>
      <c r="BK304" s="263">
        <v>4.9000000000000004</v>
      </c>
      <c r="BL304" s="263">
        <v>4.5</v>
      </c>
      <c r="BM304" s="263">
        <v>4.5</v>
      </c>
      <c r="BN304" s="263">
        <v>4.9000000000000004</v>
      </c>
      <c r="BO304" s="263">
        <v>4.9000000000000004</v>
      </c>
      <c r="BP304" s="263">
        <v>4.9000000000000004</v>
      </c>
      <c r="BQ304" s="263">
        <v>4.9000000000000004</v>
      </c>
      <c r="BR304" s="263">
        <v>4.9000000000000004</v>
      </c>
      <c r="BS304" s="263">
        <v>4.9000000000000004</v>
      </c>
      <c r="BT304" s="263">
        <v>4.8</v>
      </c>
      <c r="BU304" s="263">
        <v>4.8</v>
      </c>
      <c r="BV304" s="263">
        <v>4.8</v>
      </c>
      <c r="BW304" s="263">
        <v>4.8</v>
      </c>
      <c r="BX304" s="263">
        <v>4.8</v>
      </c>
      <c r="BY304" s="263">
        <v>4.8</v>
      </c>
      <c r="BZ304" s="263">
        <v>4.8</v>
      </c>
      <c r="CA304" s="263">
        <v>4.8</v>
      </c>
      <c r="CB304" s="263">
        <v>4.8</v>
      </c>
      <c r="CC304" s="263">
        <v>4.9000000000000004</v>
      </c>
      <c r="CD304" s="263">
        <v>4.9000000000000004</v>
      </c>
      <c r="CE304" s="263">
        <v>4.9000000000000004</v>
      </c>
      <c r="CF304" s="263">
        <v>4.9000000000000004</v>
      </c>
      <c r="CG304" s="263">
        <v>4.9000000000000004</v>
      </c>
      <c r="CH304" s="263">
        <v>4.9000000000000004</v>
      </c>
      <c r="CI304" s="263">
        <v>4.9000000000000004</v>
      </c>
      <c r="CJ304" s="263">
        <v>4.9000000000000004</v>
      </c>
      <c r="CK304" s="263">
        <v>4.9000000000000004</v>
      </c>
      <c r="CL304" s="263">
        <v>4.9000000000000004</v>
      </c>
      <c r="CM304" s="263">
        <v>4.9000000000000004</v>
      </c>
      <c r="CN304" s="263" t="s">
        <v>7275</v>
      </c>
      <c r="CO304" s="263" t="s">
        <v>7275</v>
      </c>
      <c r="CP304" s="263" t="s">
        <v>7275</v>
      </c>
      <c r="CQ304" s="263" t="str">
        <f>_xlfn.IFNA(VLOOKUP(C304,'INFORM Severity - hidden'!$C$5:$G$300,5,FALSE),"-")</f>
        <v>-</v>
      </c>
    </row>
    <row r="305" spans="1:95">
      <c r="A305" t="s">
        <v>663</v>
      </c>
      <c r="B305" t="s">
        <v>661</v>
      </c>
      <c r="C305" t="s">
        <v>662</v>
      </c>
      <c r="D305" s="263" t="str">
        <f t="shared" si="4"/>
        <v>Decreasing</v>
      </c>
      <c r="E305" s="263" t="s">
        <v>7275</v>
      </c>
      <c r="F305" s="263">
        <v>7.9</v>
      </c>
      <c r="G305" s="263">
        <v>7.9</v>
      </c>
      <c r="H305" s="263">
        <v>8.3000000000000007</v>
      </c>
      <c r="I305" s="263">
        <v>8</v>
      </c>
      <c r="J305" s="263">
        <v>8.1999999999999993</v>
      </c>
      <c r="K305" s="263">
        <v>8.3000000000000007</v>
      </c>
      <c r="L305" s="263">
        <v>8.3000000000000007</v>
      </c>
      <c r="M305" s="263">
        <v>8.3000000000000007</v>
      </c>
      <c r="N305" s="263">
        <v>8.5</v>
      </c>
      <c r="O305" s="263">
        <v>8.5</v>
      </c>
      <c r="P305" s="263">
        <v>8.5</v>
      </c>
      <c r="Q305" s="263">
        <v>8.5</v>
      </c>
      <c r="R305" s="263">
        <v>9.3000000000000007</v>
      </c>
      <c r="S305" s="263">
        <v>9.3000000000000007</v>
      </c>
      <c r="T305" s="263">
        <v>9.3000000000000007</v>
      </c>
      <c r="U305" s="263">
        <v>9.1999999999999993</v>
      </c>
      <c r="V305" s="263">
        <v>9.1</v>
      </c>
      <c r="W305" s="263">
        <v>9.1</v>
      </c>
      <c r="X305" s="263">
        <v>9.1</v>
      </c>
      <c r="Y305" s="263">
        <v>9.1</v>
      </c>
      <c r="Z305" s="263">
        <v>9.1</v>
      </c>
      <c r="AA305" s="263">
        <v>9.1</v>
      </c>
      <c r="AB305" s="263">
        <v>9.1</v>
      </c>
      <c r="AC305" s="263">
        <v>9.1</v>
      </c>
      <c r="AD305" s="263">
        <v>8.8000000000000007</v>
      </c>
      <c r="AE305" s="263">
        <v>8.8000000000000007</v>
      </c>
      <c r="AF305" s="263">
        <v>8.6</v>
      </c>
      <c r="AG305" s="263">
        <v>8.6</v>
      </c>
      <c r="AH305" s="263">
        <v>8.8000000000000007</v>
      </c>
      <c r="AI305" s="263">
        <v>8.8000000000000007</v>
      </c>
      <c r="AJ305" s="263">
        <v>8.8000000000000007</v>
      </c>
      <c r="AK305" s="263">
        <v>8.9</v>
      </c>
      <c r="AL305" s="263">
        <v>8.9</v>
      </c>
      <c r="AM305" s="263">
        <v>8.9</v>
      </c>
      <c r="AN305" s="263">
        <v>9.1</v>
      </c>
      <c r="AO305" s="263">
        <v>9.1999999999999993</v>
      </c>
      <c r="AP305" s="263">
        <v>9.1</v>
      </c>
      <c r="AQ305" s="263">
        <v>9.1</v>
      </c>
      <c r="AR305" s="263">
        <v>9.1999999999999993</v>
      </c>
      <c r="AS305" s="263">
        <v>9.1999999999999993</v>
      </c>
      <c r="AT305" s="263">
        <v>9.1999999999999993</v>
      </c>
      <c r="AU305" s="263">
        <v>9.1999999999999993</v>
      </c>
      <c r="AV305" s="263">
        <v>9.3000000000000007</v>
      </c>
      <c r="AW305" s="263">
        <v>9.3000000000000007</v>
      </c>
      <c r="AX305" s="263">
        <v>9.1</v>
      </c>
      <c r="AY305" s="263">
        <v>8.8000000000000007</v>
      </c>
      <c r="AZ305" s="263">
        <v>8.6999999999999993</v>
      </c>
      <c r="BA305" s="263">
        <v>8.8000000000000007</v>
      </c>
      <c r="BB305" s="263">
        <v>8.8000000000000007</v>
      </c>
      <c r="BC305" s="263">
        <v>8.8000000000000007</v>
      </c>
      <c r="BD305" s="263">
        <v>8.8000000000000007</v>
      </c>
      <c r="BE305" s="263">
        <v>8.9</v>
      </c>
      <c r="BF305" s="263">
        <v>9.1999999999999993</v>
      </c>
      <c r="BG305" s="263">
        <v>9.1</v>
      </c>
      <c r="BH305" s="263">
        <v>9.6</v>
      </c>
      <c r="BI305" s="263">
        <v>9.6</v>
      </c>
      <c r="BJ305" s="263">
        <v>9.5</v>
      </c>
      <c r="BK305" s="263">
        <v>9.5</v>
      </c>
      <c r="BL305" s="263">
        <v>9.6</v>
      </c>
      <c r="BM305" s="263">
        <v>9.6999999999999993</v>
      </c>
      <c r="BN305" s="263">
        <v>9.6999999999999993</v>
      </c>
      <c r="BO305" s="263">
        <v>9.6999999999999993</v>
      </c>
      <c r="BP305" s="263">
        <v>9.6999999999999993</v>
      </c>
      <c r="BQ305" s="263">
        <v>9.6999999999999993</v>
      </c>
      <c r="BR305" s="263">
        <v>9.6999999999999993</v>
      </c>
      <c r="BS305" s="263">
        <v>9.6</v>
      </c>
      <c r="BT305" s="263">
        <v>9.6999999999999993</v>
      </c>
      <c r="BU305" s="263">
        <v>9.6999999999999993</v>
      </c>
      <c r="BV305" s="263">
        <v>9.6999999999999993</v>
      </c>
      <c r="BW305" s="263">
        <v>9.8000000000000007</v>
      </c>
      <c r="BX305" s="263">
        <v>9.8000000000000007</v>
      </c>
      <c r="BY305" s="263">
        <v>9.8000000000000007</v>
      </c>
      <c r="BZ305" s="263">
        <v>9.8000000000000007</v>
      </c>
      <c r="CA305" s="263">
        <v>9.8000000000000007</v>
      </c>
      <c r="CB305" s="263">
        <v>9.8000000000000007</v>
      </c>
      <c r="CC305" s="263">
        <v>9.8000000000000007</v>
      </c>
      <c r="CD305" s="263">
        <v>9.8000000000000007</v>
      </c>
      <c r="CE305" s="263">
        <v>9.8000000000000007</v>
      </c>
      <c r="CF305" s="263">
        <v>9.8000000000000007</v>
      </c>
      <c r="CG305" s="263">
        <v>9.8000000000000007</v>
      </c>
      <c r="CH305" s="263">
        <v>9.8000000000000007</v>
      </c>
      <c r="CI305" s="263">
        <v>9.8000000000000007</v>
      </c>
      <c r="CJ305" s="263">
        <v>9.8000000000000007</v>
      </c>
      <c r="CK305" s="263">
        <v>9.8000000000000007</v>
      </c>
      <c r="CL305" s="263">
        <v>9.8000000000000007</v>
      </c>
      <c r="CM305" s="263">
        <v>9.6</v>
      </c>
      <c r="CN305" s="263">
        <v>9.6</v>
      </c>
      <c r="CO305" s="263">
        <v>9.6</v>
      </c>
      <c r="CP305" s="263">
        <v>9.5</v>
      </c>
      <c r="CQ305" s="263">
        <f>_xlfn.IFNA(VLOOKUP(C305,'INFORM Severity - hidden'!$C$5:$G$300,5,FALSE),"-")</f>
        <v>9.6</v>
      </c>
    </row>
    <row r="306" spans="1:95">
      <c r="C306" t="s">
        <v>7490</v>
      </c>
      <c r="D306" s="263" t="str">
        <f t="shared" si="4"/>
        <v>-</v>
      </c>
      <c r="E306" s="263" t="s">
        <v>7275</v>
      </c>
      <c r="F306" s="263">
        <v>7.9</v>
      </c>
      <c r="G306" s="263">
        <v>7.9</v>
      </c>
      <c r="H306" s="263" t="s">
        <v>7275</v>
      </c>
      <c r="I306" s="263" t="s">
        <v>7275</v>
      </c>
      <c r="J306" s="263" t="s">
        <v>7275</v>
      </c>
      <c r="K306" s="263" t="s">
        <v>7275</v>
      </c>
      <c r="L306" s="263" t="s">
        <v>7275</v>
      </c>
      <c r="M306" s="263" t="s">
        <v>7275</v>
      </c>
      <c r="N306" s="263" t="s">
        <v>7275</v>
      </c>
      <c r="O306" s="263" t="s">
        <v>7275</v>
      </c>
      <c r="P306" s="263" t="s">
        <v>7275</v>
      </c>
      <c r="Q306" s="263" t="s">
        <v>7275</v>
      </c>
      <c r="R306" s="263" t="s">
        <v>7275</v>
      </c>
      <c r="S306" s="263" t="s">
        <v>7275</v>
      </c>
      <c r="T306" s="263" t="s">
        <v>7275</v>
      </c>
      <c r="U306" s="263" t="s">
        <v>7275</v>
      </c>
      <c r="V306" s="263" t="s">
        <v>7275</v>
      </c>
      <c r="W306" s="263" t="s">
        <v>7275</v>
      </c>
      <c r="X306" s="263" t="s">
        <v>7275</v>
      </c>
      <c r="Y306" s="263" t="s">
        <v>7275</v>
      </c>
      <c r="Z306" s="263" t="s">
        <v>7275</v>
      </c>
      <c r="AA306" s="263" t="s">
        <v>7275</v>
      </c>
      <c r="AB306" s="263" t="s">
        <v>7275</v>
      </c>
      <c r="AC306" s="263" t="s">
        <v>7275</v>
      </c>
      <c r="AD306" s="263" t="s">
        <v>7275</v>
      </c>
      <c r="AE306" s="263" t="s">
        <v>7275</v>
      </c>
      <c r="AF306" s="263" t="s">
        <v>7275</v>
      </c>
      <c r="AG306" s="263" t="s">
        <v>7275</v>
      </c>
      <c r="AH306" s="263" t="s">
        <v>7275</v>
      </c>
      <c r="AI306" s="263" t="s">
        <v>7275</v>
      </c>
      <c r="AJ306" s="263" t="s">
        <v>7275</v>
      </c>
      <c r="AK306" s="263" t="s">
        <v>7275</v>
      </c>
      <c r="AL306" s="263" t="s">
        <v>7275</v>
      </c>
      <c r="AM306" s="263" t="s">
        <v>7275</v>
      </c>
      <c r="AN306" s="263" t="s">
        <v>7275</v>
      </c>
      <c r="AO306" s="263" t="s">
        <v>7275</v>
      </c>
      <c r="AP306" s="263" t="s">
        <v>7275</v>
      </c>
      <c r="AQ306" s="263" t="s">
        <v>7275</v>
      </c>
      <c r="AR306" s="263" t="s">
        <v>7275</v>
      </c>
      <c r="AS306" s="263" t="s">
        <v>7275</v>
      </c>
      <c r="AT306" s="263" t="s">
        <v>7275</v>
      </c>
      <c r="AU306" s="263" t="s">
        <v>7275</v>
      </c>
      <c r="AV306" s="263" t="s">
        <v>7275</v>
      </c>
      <c r="AW306" s="263" t="s">
        <v>7275</v>
      </c>
      <c r="AX306" s="263" t="s">
        <v>7275</v>
      </c>
      <c r="AY306" s="263" t="s">
        <v>7275</v>
      </c>
      <c r="AZ306" s="263" t="s">
        <v>7275</v>
      </c>
      <c r="BA306" s="263" t="s">
        <v>7275</v>
      </c>
      <c r="BB306" s="263" t="s">
        <v>7275</v>
      </c>
      <c r="BC306" s="263" t="s">
        <v>7275</v>
      </c>
      <c r="BD306" s="263" t="s">
        <v>7275</v>
      </c>
      <c r="BE306" s="263" t="s">
        <v>7275</v>
      </c>
      <c r="BF306" s="263" t="s">
        <v>7275</v>
      </c>
      <c r="BG306" s="263" t="s">
        <v>7275</v>
      </c>
      <c r="BH306" s="263" t="s">
        <v>7275</v>
      </c>
      <c r="BI306" s="263" t="s">
        <v>7275</v>
      </c>
      <c r="BJ306" s="263" t="s">
        <v>7275</v>
      </c>
      <c r="BK306" s="263" t="s">
        <v>7275</v>
      </c>
      <c r="BL306" s="263" t="s">
        <v>7275</v>
      </c>
      <c r="BM306" s="263" t="s">
        <v>7275</v>
      </c>
      <c r="BN306" s="263" t="s">
        <v>7275</v>
      </c>
      <c r="BO306" s="263" t="s">
        <v>7275</v>
      </c>
      <c r="BP306" s="263" t="s">
        <v>7275</v>
      </c>
      <c r="BQ306" s="263" t="s">
        <v>7275</v>
      </c>
      <c r="BR306" s="263" t="s">
        <v>7275</v>
      </c>
      <c r="BS306" s="263" t="s">
        <v>7275</v>
      </c>
      <c r="BT306" s="263" t="s">
        <v>7275</v>
      </c>
      <c r="BU306" s="263" t="s">
        <v>7275</v>
      </c>
      <c r="BV306" s="263" t="s">
        <v>7275</v>
      </c>
      <c r="BW306" s="263" t="s">
        <v>7275</v>
      </c>
      <c r="BX306" s="263" t="s">
        <v>7275</v>
      </c>
      <c r="BY306" s="263" t="s">
        <v>7275</v>
      </c>
      <c r="BZ306" s="263" t="s">
        <v>7275</v>
      </c>
      <c r="CA306" s="263" t="s">
        <v>7275</v>
      </c>
      <c r="CB306" s="263" t="s">
        <v>7275</v>
      </c>
      <c r="CC306" s="263" t="s">
        <v>7275</v>
      </c>
      <c r="CD306" s="263" t="s">
        <v>7275</v>
      </c>
      <c r="CE306" s="263" t="s">
        <v>7275</v>
      </c>
      <c r="CF306" s="263" t="s">
        <v>7275</v>
      </c>
      <c r="CG306" s="263" t="s">
        <v>7275</v>
      </c>
      <c r="CH306" s="263" t="s">
        <v>7275</v>
      </c>
      <c r="CI306" s="263" t="s">
        <v>7275</v>
      </c>
      <c r="CJ306" s="263" t="s">
        <v>7275</v>
      </c>
      <c r="CK306" s="263" t="s">
        <v>7275</v>
      </c>
      <c r="CL306" s="263" t="s">
        <v>7275</v>
      </c>
      <c r="CM306" s="263" t="s">
        <v>7275</v>
      </c>
      <c r="CN306" s="263" t="s">
        <v>7275</v>
      </c>
      <c r="CO306" s="263" t="s">
        <v>7275</v>
      </c>
      <c r="CP306" s="263" t="s">
        <v>7275</v>
      </c>
      <c r="CQ306" s="263" t="str">
        <f>_xlfn.IFNA(VLOOKUP(C306,'INFORM Severity - hidden'!$C$5:$G$300,5,FALSE),"-")</f>
        <v>-</v>
      </c>
    </row>
    <row r="307" spans="1:95">
      <c r="C307" t="s">
        <v>7491</v>
      </c>
      <c r="D307" s="263" t="str">
        <f t="shared" si="4"/>
        <v>-</v>
      </c>
      <c r="E307" s="263" t="s">
        <v>7275</v>
      </c>
      <c r="F307" s="263">
        <v>4.2</v>
      </c>
      <c r="G307" s="263">
        <v>4.2</v>
      </c>
      <c r="H307" s="263">
        <v>5.5</v>
      </c>
      <c r="I307" s="263">
        <v>5.5</v>
      </c>
      <c r="J307" s="263">
        <v>5.5</v>
      </c>
      <c r="K307" s="263">
        <v>5.5</v>
      </c>
      <c r="L307" s="263">
        <v>5.2</v>
      </c>
      <c r="M307" s="263">
        <v>5.2</v>
      </c>
      <c r="N307" s="263">
        <v>5.0999999999999996</v>
      </c>
      <c r="O307" s="263">
        <v>5.0999999999999996</v>
      </c>
      <c r="P307" s="263" t="s">
        <v>7275</v>
      </c>
      <c r="Q307" s="263" t="s">
        <v>7275</v>
      </c>
      <c r="R307" s="263" t="s">
        <v>7275</v>
      </c>
      <c r="S307" s="263" t="s">
        <v>7275</v>
      </c>
      <c r="T307" s="263" t="s">
        <v>7275</v>
      </c>
      <c r="U307" s="263" t="s">
        <v>7275</v>
      </c>
      <c r="V307" s="263" t="s">
        <v>7275</v>
      </c>
      <c r="W307" s="263" t="s">
        <v>7275</v>
      </c>
      <c r="X307" s="263" t="s">
        <v>7275</v>
      </c>
      <c r="Y307" s="263" t="s">
        <v>7275</v>
      </c>
      <c r="Z307" s="263" t="s">
        <v>7275</v>
      </c>
      <c r="AA307" s="263" t="s">
        <v>7275</v>
      </c>
      <c r="AB307" s="263" t="s">
        <v>7275</v>
      </c>
      <c r="AC307" s="263" t="s">
        <v>7275</v>
      </c>
      <c r="AD307" s="263" t="s">
        <v>7275</v>
      </c>
      <c r="AE307" s="263" t="s">
        <v>7275</v>
      </c>
      <c r="AF307" s="263" t="s">
        <v>7275</v>
      </c>
      <c r="AG307" s="263" t="s">
        <v>7275</v>
      </c>
      <c r="AH307" s="263" t="s">
        <v>7275</v>
      </c>
      <c r="AI307" s="263" t="s">
        <v>7275</v>
      </c>
      <c r="AJ307" s="263" t="s">
        <v>7275</v>
      </c>
      <c r="AK307" s="263" t="s">
        <v>7275</v>
      </c>
      <c r="AL307" s="263" t="s">
        <v>7275</v>
      </c>
      <c r="AM307" s="263" t="s">
        <v>7275</v>
      </c>
      <c r="AN307" s="263" t="s">
        <v>7275</v>
      </c>
      <c r="AO307" s="263" t="s">
        <v>7275</v>
      </c>
      <c r="AP307" s="263" t="s">
        <v>7275</v>
      </c>
      <c r="AQ307" s="263" t="s">
        <v>7275</v>
      </c>
      <c r="AR307" s="263" t="s">
        <v>7275</v>
      </c>
      <c r="AS307" s="263" t="s">
        <v>7275</v>
      </c>
      <c r="AT307" s="263" t="s">
        <v>7275</v>
      </c>
      <c r="AU307" s="263" t="s">
        <v>7275</v>
      </c>
      <c r="AV307" s="263" t="s">
        <v>7275</v>
      </c>
      <c r="AW307" s="263" t="s">
        <v>7275</v>
      </c>
      <c r="AX307" s="263" t="s">
        <v>7275</v>
      </c>
      <c r="AY307" s="263" t="s">
        <v>7275</v>
      </c>
      <c r="AZ307" s="263" t="s">
        <v>7275</v>
      </c>
      <c r="BA307" s="263" t="s">
        <v>7275</v>
      </c>
      <c r="BB307" s="263" t="s">
        <v>7275</v>
      </c>
      <c r="BC307" s="263" t="s">
        <v>7275</v>
      </c>
      <c r="BD307" s="263" t="s">
        <v>7275</v>
      </c>
      <c r="BE307" s="263" t="s">
        <v>7275</v>
      </c>
      <c r="BF307" s="263" t="s">
        <v>7275</v>
      </c>
      <c r="BG307" s="263" t="s">
        <v>7275</v>
      </c>
      <c r="BH307" s="263" t="s">
        <v>7275</v>
      </c>
      <c r="BI307" s="263" t="s">
        <v>7275</v>
      </c>
      <c r="BJ307" s="263" t="s">
        <v>7275</v>
      </c>
      <c r="BK307" s="263" t="s">
        <v>7275</v>
      </c>
      <c r="BL307" s="263" t="s">
        <v>7275</v>
      </c>
      <c r="BM307" s="263" t="s">
        <v>7275</v>
      </c>
      <c r="BN307" s="263" t="s">
        <v>7275</v>
      </c>
      <c r="BO307" s="263" t="s">
        <v>7275</v>
      </c>
      <c r="BP307" s="263" t="s">
        <v>7275</v>
      </c>
      <c r="BQ307" s="263" t="s">
        <v>7275</v>
      </c>
      <c r="BR307" s="263" t="s">
        <v>7275</v>
      </c>
      <c r="BS307" s="263" t="s">
        <v>7275</v>
      </c>
      <c r="BT307" s="263" t="s">
        <v>7275</v>
      </c>
      <c r="BU307" s="263" t="s">
        <v>7275</v>
      </c>
      <c r="BV307" s="263" t="s">
        <v>7275</v>
      </c>
      <c r="BW307" s="263" t="s">
        <v>7275</v>
      </c>
      <c r="BX307" s="263" t="s">
        <v>7275</v>
      </c>
      <c r="BY307" s="263" t="s">
        <v>7275</v>
      </c>
      <c r="BZ307" s="263" t="s">
        <v>7275</v>
      </c>
      <c r="CA307" s="263" t="s">
        <v>7275</v>
      </c>
      <c r="CB307" s="263" t="s">
        <v>7275</v>
      </c>
      <c r="CC307" s="263" t="s">
        <v>7275</v>
      </c>
      <c r="CD307" s="263" t="s">
        <v>7275</v>
      </c>
      <c r="CE307" s="263" t="s">
        <v>7275</v>
      </c>
      <c r="CF307" s="263" t="s">
        <v>7275</v>
      </c>
      <c r="CG307" s="263" t="s">
        <v>7275</v>
      </c>
      <c r="CH307" s="263" t="s">
        <v>7275</v>
      </c>
      <c r="CI307" s="263" t="s">
        <v>7275</v>
      </c>
      <c r="CJ307" s="263" t="s">
        <v>7275</v>
      </c>
      <c r="CK307" s="263" t="s">
        <v>7275</v>
      </c>
      <c r="CL307" s="263" t="s">
        <v>7275</v>
      </c>
      <c r="CM307" s="263" t="s">
        <v>7275</v>
      </c>
      <c r="CN307" s="263" t="s">
        <v>7275</v>
      </c>
      <c r="CO307" s="263" t="s">
        <v>7275</v>
      </c>
      <c r="CP307" s="263" t="s">
        <v>7275</v>
      </c>
      <c r="CQ307" s="263" t="str">
        <f>_xlfn.IFNA(VLOOKUP(C307,'INFORM Severity - hidden'!$C$5:$G$300,5,FALSE),"-")</f>
        <v>-</v>
      </c>
    </row>
    <row r="308" spans="1:95">
      <c r="C308" t="s">
        <v>7492</v>
      </c>
      <c r="D308" s="263" t="str">
        <f t="shared" si="4"/>
        <v>-</v>
      </c>
      <c r="E308" s="263" t="s">
        <v>7275</v>
      </c>
      <c r="F308" s="263">
        <v>5.3</v>
      </c>
      <c r="G308" s="263">
        <v>5.3</v>
      </c>
      <c r="H308" s="263">
        <v>7</v>
      </c>
      <c r="I308" s="263">
        <v>6.9</v>
      </c>
      <c r="J308" s="263">
        <v>7</v>
      </c>
      <c r="K308" s="263">
        <v>7</v>
      </c>
      <c r="L308" s="263">
        <v>6.7</v>
      </c>
      <c r="M308" s="263">
        <v>6.7</v>
      </c>
      <c r="N308" s="263">
        <v>6.7</v>
      </c>
      <c r="O308" s="263">
        <v>6.7</v>
      </c>
      <c r="P308" s="263" t="s">
        <v>7275</v>
      </c>
      <c r="Q308" s="263" t="s">
        <v>7275</v>
      </c>
      <c r="R308" s="263" t="s">
        <v>7275</v>
      </c>
      <c r="S308" s="263" t="s">
        <v>7275</v>
      </c>
      <c r="T308" s="263" t="s">
        <v>7275</v>
      </c>
      <c r="U308" s="263" t="s">
        <v>7275</v>
      </c>
      <c r="V308" s="263" t="s">
        <v>7275</v>
      </c>
      <c r="W308" s="263" t="s">
        <v>7275</v>
      </c>
      <c r="X308" s="263" t="s">
        <v>7275</v>
      </c>
      <c r="Y308" s="263" t="s">
        <v>7275</v>
      </c>
      <c r="Z308" s="263" t="s">
        <v>7275</v>
      </c>
      <c r="AA308" s="263" t="s">
        <v>7275</v>
      </c>
      <c r="AB308" s="263" t="s">
        <v>7275</v>
      </c>
      <c r="AC308" s="263" t="s">
        <v>7275</v>
      </c>
      <c r="AD308" s="263" t="s">
        <v>7275</v>
      </c>
      <c r="AE308" s="263" t="s">
        <v>7275</v>
      </c>
      <c r="AF308" s="263" t="s">
        <v>7275</v>
      </c>
      <c r="AG308" s="263" t="s">
        <v>7275</v>
      </c>
      <c r="AH308" s="263" t="s">
        <v>7275</v>
      </c>
      <c r="AI308" s="263" t="s">
        <v>7275</v>
      </c>
      <c r="AJ308" s="263" t="s">
        <v>7275</v>
      </c>
      <c r="AK308" s="263" t="s">
        <v>7275</v>
      </c>
      <c r="AL308" s="263" t="s">
        <v>7275</v>
      </c>
      <c r="AM308" s="263" t="s">
        <v>7275</v>
      </c>
      <c r="AN308" s="263" t="s">
        <v>7275</v>
      </c>
      <c r="AO308" s="263" t="s">
        <v>7275</v>
      </c>
      <c r="AP308" s="263" t="s">
        <v>7275</v>
      </c>
      <c r="AQ308" s="263" t="s">
        <v>7275</v>
      </c>
      <c r="AR308" s="263" t="s">
        <v>7275</v>
      </c>
      <c r="AS308" s="263" t="s">
        <v>7275</v>
      </c>
      <c r="AT308" s="263" t="s">
        <v>7275</v>
      </c>
      <c r="AU308" s="263" t="s">
        <v>7275</v>
      </c>
      <c r="AV308" s="263" t="s">
        <v>7275</v>
      </c>
      <c r="AW308" s="263" t="s">
        <v>7275</v>
      </c>
      <c r="AX308" s="263" t="s">
        <v>7275</v>
      </c>
      <c r="AY308" s="263" t="s">
        <v>7275</v>
      </c>
      <c r="AZ308" s="263" t="s">
        <v>7275</v>
      </c>
      <c r="BA308" s="263" t="s">
        <v>7275</v>
      </c>
      <c r="BB308" s="263" t="s">
        <v>7275</v>
      </c>
      <c r="BC308" s="263" t="s">
        <v>7275</v>
      </c>
      <c r="BD308" s="263" t="s">
        <v>7275</v>
      </c>
      <c r="BE308" s="263" t="s">
        <v>7275</v>
      </c>
      <c r="BF308" s="263" t="s">
        <v>7275</v>
      </c>
      <c r="BG308" s="263" t="s">
        <v>7275</v>
      </c>
      <c r="BH308" s="263" t="s">
        <v>7275</v>
      </c>
      <c r="BI308" s="263" t="s">
        <v>7275</v>
      </c>
      <c r="BJ308" s="263" t="s">
        <v>7275</v>
      </c>
      <c r="BK308" s="263" t="s">
        <v>7275</v>
      </c>
      <c r="BL308" s="263" t="s">
        <v>7275</v>
      </c>
      <c r="BM308" s="263" t="s">
        <v>7275</v>
      </c>
      <c r="BN308" s="263" t="s">
        <v>7275</v>
      </c>
      <c r="BO308" s="263" t="s">
        <v>7275</v>
      </c>
      <c r="BP308" s="263" t="s">
        <v>7275</v>
      </c>
      <c r="BQ308" s="263" t="s">
        <v>7275</v>
      </c>
      <c r="BR308" s="263" t="s">
        <v>7275</v>
      </c>
      <c r="BS308" s="263" t="s">
        <v>7275</v>
      </c>
      <c r="BT308" s="263" t="s">
        <v>7275</v>
      </c>
      <c r="BU308" s="263" t="s">
        <v>7275</v>
      </c>
      <c r="BV308" s="263" t="s">
        <v>7275</v>
      </c>
      <c r="BW308" s="263" t="s">
        <v>7275</v>
      </c>
      <c r="BX308" s="263" t="s">
        <v>7275</v>
      </c>
      <c r="BY308" s="263" t="s">
        <v>7275</v>
      </c>
      <c r="BZ308" s="263" t="s">
        <v>7275</v>
      </c>
      <c r="CA308" s="263" t="s">
        <v>7275</v>
      </c>
      <c r="CB308" s="263" t="s">
        <v>7275</v>
      </c>
      <c r="CC308" s="263" t="s">
        <v>7275</v>
      </c>
      <c r="CD308" s="263" t="s">
        <v>7275</v>
      </c>
      <c r="CE308" s="263" t="s">
        <v>7275</v>
      </c>
      <c r="CF308" s="263" t="s">
        <v>7275</v>
      </c>
      <c r="CG308" s="263" t="s">
        <v>7275</v>
      </c>
      <c r="CH308" s="263" t="s">
        <v>7275</v>
      </c>
      <c r="CI308" s="263" t="s">
        <v>7275</v>
      </c>
      <c r="CJ308" s="263" t="s">
        <v>7275</v>
      </c>
      <c r="CK308" s="263" t="s">
        <v>7275</v>
      </c>
      <c r="CL308" s="263" t="s">
        <v>7275</v>
      </c>
      <c r="CM308" s="263" t="s">
        <v>7275</v>
      </c>
      <c r="CN308" s="263" t="s">
        <v>7275</v>
      </c>
      <c r="CO308" s="263" t="s">
        <v>7275</v>
      </c>
      <c r="CP308" s="263" t="s">
        <v>7275</v>
      </c>
      <c r="CQ308" s="263" t="str">
        <f>_xlfn.IFNA(VLOOKUP(C308,'INFORM Severity - hidden'!$C$5:$G$300,5,FALSE),"-")</f>
        <v>-</v>
      </c>
    </row>
    <row r="309" spans="1:95">
      <c r="C309" t="s">
        <v>7493</v>
      </c>
      <c r="D309" s="263" t="str">
        <f t="shared" si="4"/>
        <v>-</v>
      </c>
      <c r="E309" s="263" t="s">
        <v>7275</v>
      </c>
      <c r="F309" s="263" t="s">
        <v>7275</v>
      </c>
      <c r="G309" s="263" t="s">
        <v>7275</v>
      </c>
      <c r="H309" s="263" t="s">
        <v>7275</v>
      </c>
      <c r="I309" s="263" t="s">
        <v>7275</v>
      </c>
      <c r="J309" s="263" t="s">
        <v>7275</v>
      </c>
      <c r="K309" s="263" t="s">
        <v>7275</v>
      </c>
      <c r="L309" s="263" t="s">
        <v>7275</v>
      </c>
      <c r="M309" s="263" t="s">
        <v>7275</v>
      </c>
      <c r="N309" s="263" t="s">
        <v>7275</v>
      </c>
      <c r="O309" s="263" t="s">
        <v>7275</v>
      </c>
      <c r="P309" s="263" t="s">
        <v>7275</v>
      </c>
      <c r="Q309" s="263" t="s">
        <v>7275</v>
      </c>
      <c r="R309" s="263">
        <v>7.3</v>
      </c>
      <c r="S309" s="263">
        <v>7.6</v>
      </c>
      <c r="T309" s="263">
        <v>7.6</v>
      </c>
      <c r="U309" s="263">
        <v>7.5</v>
      </c>
      <c r="V309" s="263">
        <v>7.5</v>
      </c>
      <c r="W309" s="263">
        <v>7.5</v>
      </c>
      <c r="X309" s="263">
        <v>7.5</v>
      </c>
      <c r="Y309" s="263">
        <v>7.5</v>
      </c>
      <c r="Z309" s="263">
        <v>7.5</v>
      </c>
      <c r="AA309" s="263">
        <v>8.1</v>
      </c>
      <c r="AB309" s="263">
        <v>8.1</v>
      </c>
      <c r="AC309" s="263">
        <v>8.1</v>
      </c>
      <c r="AD309" s="263">
        <v>8</v>
      </c>
      <c r="AE309" s="263">
        <v>8</v>
      </c>
      <c r="AF309" s="263">
        <v>7.8</v>
      </c>
      <c r="AG309" s="263">
        <v>7.8</v>
      </c>
      <c r="AH309" s="263">
        <v>7.4</v>
      </c>
      <c r="AI309" s="263">
        <v>6.5</v>
      </c>
      <c r="AJ309" s="263">
        <v>6.5</v>
      </c>
      <c r="AK309" s="263">
        <v>6.5</v>
      </c>
      <c r="AL309" s="263">
        <v>6.5</v>
      </c>
      <c r="AM309" s="263">
        <v>6.5</v>
      </c>
      <c r="AN309" s="263">
        <v>6.5</v>
      </c>
      <c r="AO309" s="263">
        <v>6.5</v>
      </c>
      <c r="AP309" s="263">
        <v>6.5</v>
      </c>
      <c r="AQ309" s="263">
        <v>6.5</v>
      </c>
      <c r="AR309" s="263">
        <v>6.5</v>
      </c>
      <c r="AS309" s="263">
        <v>6.5</v>
      </c>
      <c r="AT309" s="263">
        <v>6.6</v>
      </c>
      <c r="AU309" s="263">
        <v>6.6</v>
      </c>
      <c r="AV309" s="263">
        <v>6.6</v>
      </c>
      <c r="AW309" s="263">
        <v>6.6</v>
      </c>
      <c r="AX309" s="263">
        <v>6.6</v>
      </c>
      <c r="AY309" s="263">
        <v>6.6</v>
      </c>
      <c r="AZ309" s="263">
        <v>6.6</v>
      </c>
      <c r="BA309" s="263">
        <v>6.6</v>
      </c>
      <c r="BB309" s="263">
        <v>6.6</v>
      </c>
      <c r="BC309" s="263">
        <v>6.6</v>
      </c>
      <c r="BD309" s="263">
        <v>6.6</v>
      </c>
      <c r="BE309" s="263">
        <v>6.7</v>
      </c>
      <c r="BF309" s="263">
        <v>6.8</v>
      </c>
      <c r="BG309" s="263">
        <v>6.9</v>
      </c>
      <c r="BH309" s="263">
        <v>7.2</v>
      </c>
      <c r="BI309" s="263">
        <v>7.2</v>
      </c>
      <c r="BJ309" s="263">
        <v>7.1</v>
      </c>
      <c r="BK309" s="263">
        <v>7.1</v>
      </c>
      <c r="BL309" s="263">
        <v>7.3</v>
      </c>
      <c r="BM309" s="263">
        <v>7.3</v>
      </c>
      <c r="BN309" s="263">
        <v>7.3</v>
      </c>
      <c r="BO309" s="263">
        <v>7.3</v>
      </c>
      <c r="BP309" s="263">
        <v>6.8</v>
      </c>
      <c r="BQ309" s="263">
        <v>6.7</v>
      </c>
      <c r="BR309" s="263">
        <v>6.7</v>
      </c>
      <c r="BS309" s="263">
        <v>6.7</v>
      </c>
      <c r="BT309" s="263">
        <v>6.7</v>
      </c>
      <c r="BU309" s="263">
        <v>6.7</v>
      </c>
      <c r="BV309" s="263">
        <v>6.7</v>
      </c>
      <c r="BW309" s="263">
        <v>6.6</v>
      </c>
      <c r="BX309" s="263">
        <v>6.6</v>
      </c>
      <c r="BY309" s="263">
        <v>6.8</v>
      </c>
      <c r="BZ309" s="263">
        <v>6.8</v>
      </c>
      <c r="CA309" s="263">
        <v>6.6</v>
      </c>
      <c r="CB309" s="263">
        <v>6.7</v>
      </c>
      <c r="CC309" s="263" t="s">
        <v>7275</v>
      </c>
      <c r="CD309" s="263" t="s">
        <v>7275</v>
      </c>
      <c r="CE309" s="263" t="s">
        <v>7275</v>
      </c>
      <c r="CF309" s="263" t="s">
        <v>7275</v>
      </c>
      <c r="CG309" s="263" t="s">
        <v>7275</v>
      </c>
      <c r="CH309" s="263" t="s">
        <v>7275</v>
      </c>
      <c r="CI309" s="263" t="s">
        <v>7275</v>
      </c>
      <c r="CJ309" s="263" t="s">
        <v>7275</v>
      </c>
      <c r="CK309" s="263" t="s">
        <v>7275</v>
      </c>
      <c r="CL309" s="263" t="s">
        <v>7275</v>
      </c>
      <c r="CM309" s="263" t="s">
        <v>7275</v>
      </c>
      <c r="CN309" s="263" t="s">
        <v>7275</v>
      </c>
      <c r="CO309" s="263" t="s">
        <v>7275</v>
      </c>
      <c r="CP309" s="263" t="s">
        <v>7275</v>
      </c>
      <c r="CQ309" s="263" t="str">
        <f>_xlfn.IFNA(VLOOKUP(C309,'INFORM Severity - hidden'!$C$5:$G$300,5,FALSE),"-")</f>
        <v>-</v>
      </c>
    </row>
    <row r="310" spans="1:95">
      <c r="C310" t="s">
        <v>7494</v>
      </c>
      <c r="D310" s="263" t="str">
        <f t="shared" si="4"/>
        <v>-</v>
      </c>
      <c r="E310" s="263" t="s">
        <v>7275</v>
      </c>
      <c r="F310" s="263" t="s">
        <v>7275</v>
      </c>
      <c r="G310" s="263" t="s">
        <v>7275</v>
      </c>
      <c r="H310" s="263" t="s">
        <v>7275</v>
      </c>
      <c r="I310" s="263" t="s">
        <v>7275</v>
      </c>
      <c r="J310" s="263" t="s">
        <v>7275</v>
      </c>
      <c r="K310" s="263" t="s">
        <v>7275</v>
      </c>
      <c r="L310" s="263" t="s">
        <v>7275</v>
      </c>
      <c r="M310" s="263" t="s">
        <v>7275</v>
      </c>
      <c r="N310" s="263" t="s">
        <v>7275</v>
      </c>
      <c r="O310" s="263" t="s">
        <v>7275</v>
      </c>
      <c r="P310" s="263" t="s">
        <v>7275</v>
      </c>
      <c r="Q310" s="263" t="s">
        <v>7275</v>
      </c>
      <c r="R310" s="263" t="s">
        <v>7275</v>
      </c>
      <c r="S310" s="263" t="s">
        <v>7275</v>
      </c>
      <c r="T310" s="263" t="s">
        <v>7275</v>
      </c>
      <c r="U310" s="263" t="s">
        <v>7275</v>
      </c>
      <c r="V310" s="263" t="s">
        <v>7275</v>
      </c>
      <c r="W310" s="263" t="s">
        <v>7275</v>
      </c>
      <c r="X310" s="263">
        <v>5.0999999999999996</v>
      </c>
      <c r="Y310" s="263">
        <v>5.0999999999999996</v>
      </c>
      <c r="Z310" s="263">
        <v>5.5</v>
      </c>
      <c r="AA310" s="263">
        <v>5.6</v>
      </c>
      <c r="AB310" s="263">
        <v>5.6</v>
      </c>
      <c r="AC310" s="263">
        <v>5.6</v>
      </c>
      <c r="AD310" s="263">
        <v>5.6</v>
      </c>
      <c r="AE310" s="263">
        <v>5.6</v>
      </c>
      <c r="AF310" s="263">
        <v>5.4</v>
      </c>
      <c r="AG310" s="263">
        <v>5.4</v>
      </c>
      <c r="AH310" s="263">
        <v>5.2</v>
      </c>
      <c r="AI310" s="263">
        <v>5.2</v>
      </c>
      <c r="AJ310" s="263">
        <v>5.2</v>
      </c>
      <c r="AK310" s="263">
        <v>4.8</v>
      </c>
      <c r="AL310" s="263">
        <v>4.9000000000000004</v>
      </c>
      <c r="AM310" s="263">
        <v>5.2</v>
      </c>
      <c r="AN310" s="263">
        <v>5.3</v>
      </c>
      <c r="AO310" s="263" t="s">
        <v>7275</v>
      </c>
      <c r="AP310" s="263" t="s">
        <v>7275</v>
      </c>
      <c r="AQ310" s="263" t="s">
        <v>7275</v>
      </c>
      <c r="AR310" s="263" t="s">
        <v>7275</v>
      </c>
      <c r="AS310" s="263" t="s">
        <v>7275</v>
      </c>
      <c r="AT310" s="263" t="s">
        <v>7275</v>
      </c>
      <c r="AU310" s="263" t="s">
        <v>7275</v>
      </c>
      <c r="AV310" s="263">
        <v>5.9</v>
      </c>
      <c r="AW310" s="263">
        <v>6</v>
      </c>
      <c r="AX310" s="263">
        <v>5.8</v>
      </c>
      <c r="AY310" s="263">
        <v>5.8</v>
      </c>
      <c r="AZ310" s="263">
        <v>5.8</v>
      </c>
      <c r="BA310" s="263">
        <v>5.8</v>
      </c>
      <c r="BB310" s="263">
        <v>5.8</v>
      </c>
      <c r="BC310" s="263">
        <v>5.8</v>
      </c>
      <c r="BD310" s="263" t="s">
        <v>7275</v>
      </c>
      <c r="BE310" s="263" t="s">
        <v>7275</v>
      </c>
      <c r="BF310" s="263" t="s">
        <v>7275</v>
      </c>
      <c r="BG310" s="263" t="s">
        <v>7275</v>
      </c>
      <c r="BH310" s="263" t="s">
        <v>7275</v>
      </c>
      <c r="BI310" s="263" t="s">
        <v>7275</v>
      </c>
      <c r="BJ310" s="263" t="s">
        <v>7275</v>
      </c>
      <c r="BK310" s="263" t="s">
        <v>7275</v>
      </c>
      <c r="BL310" s="263" t="s">
        <v>7275</v>
      </c>
      <c r="BM310" s="263" t="s">
        <v>7275</v>
      </c>
      <c r="BN310" s="263" t="s">
        <v>7275</v>
      </c>
      <c r="BO310" s="263" t="s">
        <v>7275</v>
      </c>
      <c r="BP310" s="263" t="s">
        <v>7275</v>
      </c>
      <c r="BQ310" s="263" t="s">
        <v>7275</v>
      </c>
      <c r="BR310" s="263" t="s">
        <v>7275</v>
      </c>
      <c r="BS310" s="263" t="s">
        <v>7275</v>
      </c>
      <c r="BT310" s="263" t="s">
        <v>7275</v>
      </c>
      <c r="BU310" s="263" t="s">
        <v>7275</v>
      </c>
      <c r="BV310" s="263" t="s">
        <v>7275</v>
      </c>
      <c r="BW310" s="263" t="s">
        <v>7275</v>
      </c>
      <c r="BX310" s="263" t="s">
        <v>7275</v>
      </c>
      <c r="BY310" s="263" t="s">
        <v>7275</v>
      </c>
      <c r="BZ310" s="263" t="s">
        <v>7275</v>
      </c>
      <c r="CA310" s="263" t="s">
        <v>7275</v>
      </c>
      <c r="CB310" s="263" t="s">
        <v>7275</v>
      </c>
      <c r="CC310" s="263" t="s">
        <v>7275</v>
      </c>
      <c r="CD310" s="263" t="s">
        <v>7275</v>
      </c>
      <c r="CE310" s="263" t="s">
        <v>7275</v>
      </c>
      <c r="CF310" s="263" t="s">
        <v>7275</v>
      </c>
      <c r="CG310" s="263" t="s">
        <v>7275</v>
      </c>
      <c r="CH310" s="263" t="s">
        <v>7275</v>
      </c>
      <c r="CI310" s="263" t="s">
        <v>7275</v>
      </c>
      <c r="CJ310" s="263" t="s">
        <v>7275</v>
      </c>
      <c r="CK310" s="263" t="s">
        <v>7275</v>
      </c>
      <c r="CL310" s="263" t="s">
        <v>7275</v>
      </c>
      <c r="CM310" s="263" t="s">
        <v>7275</v>
      </c>
      <c r="CN310" s="263" t="s">
        <v>7275</v>
      </c>
      <c r="CO310" s="263" t="s">
        <v>7275</v>
      </c>
      <c r="CP310" s="263" t="s">
        <v>7275</v>
      </c>
      <c r="CQ310" s="263" t="str">
        <f>_xlfn.IFNA(VLOOKUP(C310,'INFORM Severity - hidden'!$C$5:$G$300,5,FALSE),"-")</f>
        <v>-</v>
      </c>
    </row>
    <row r="311" spans="1:95">
      <c r="C311" t="s">
        <v>7495</v>
      </c>
      <c r="D311" s="263" t="str">
        <f t="shared" si="4"/>
        <v>-</v>
      </c>
      <c r="E311" s="263" t="s">
        <v>7275</v>
      </c>
      <c r="F311" s="263" t="s">
        <v>7275</v>
      </c>
      <c r="G311" s="263" t="s">
        <v>7275</v>
      </c>
      <c r="H311" s="263" t="s">
        <v>7275</v>
      </c>
      <c r="I311" s="263" t="s">
        <v>7275</v>
      </c>
      <c r="J311" s="263" t="s">
        <v>7275</v>
      </c>
      <c r="K311" s="263" t="s">
        <v>7275</v>
      </c>
      <c r="L311" s="263" t="s">
        <v>7275</v>
      </c>
      <c r="M311" s="263" t="s">
        <v>7275</v>
      </c>
      <c r="N311" s="263" t="s">
        <v>7275</v>
      </c>
      <c r="O311" s="263" t="s">
        <v>7275</v>
      </c>
      <c r="P311" s="263" t="s">
        <v>7275</v>
      </c>
      <c r="Q311" s="263" t="s">
        <v>7275</v>
      </c>
      <c r="R311" s="263" t="s">
        <v>7275</v>
      </c>
      <c r="S311" s="263" t="s">
        <v>7275</v>
      </c>
      <c r="T311" s="263" t="s">
        <v>7275</v>
      </c>
      <c r="U311" s="263" t="s">
        <v>7275</v>
      </c>
      <c r="V311" s="263" t="s">
        <v>7275</v>
      </c>
      <c r="W311" s="263" t="s">
        <v>7275</v>
      </c>
      <c r="X311" s="263" t="s">
        <v>7275</v>
      </c>
      <c r="Y311" s="263" t="s">
        <v>7275</v>
      </c>
      <c r="Z311" s="263" t="s">
        <v>7275</v>
      </c>
      <c r="AA311" s="263" t="s">
        <v>7275</v>
      </c>
      <c r="AB311" s="263" t="s">
        <v>7275</v>
      </c>
      <c r="AC311" s="263">
        <v>5.9</v>
      </c>
      <c r="AD311" s="263">
        <v>4.4000000000000004</v>
      </c>
      <c r="AE311" s="263">
        <v>4.4000000000000004</v>
      </c>
      <c r="AF311" s="263">
        <v>5</v>
      </c>
      <c r="AG311" s="263">
        <v>5</v>
      </c>
      <c r="AH311" s="263">
        <v>5.0999999999999996</v>
      </c>
      <c r="AI311" s="263">
        <v>5.0999999999999996</v>
      </c>
      <c r="AJ311" s="263">
        <v>5.0999999999999996</v>
      </c>
      <c r="AK311" s="263">
        <v>5.0999999999999996</v>
      </c>
      <c r="AL311" s="263">
        <v>5.0999999999999996</v>
      </c>
      <c r="AM311" s="263">
        <v>5.0999999999999996</v>
      </c>
      <c r="AN311" s="263">
        <v>5.0999999999999996</v>
      </c>
      <c r="AO311" s="263">
        <v>5.0999999999999996</v>
      </c>
      <c r="AP311" s="263">
        <v>5.0999999999999996</v>
      </c>
      <c r="AQ311" s="263">
        <v>5.0999999999999996</v>
      </c>
      <c r="AR311" s="263">
        <v>5.0999999999999996</v>
      </c>
      <c r="AS311" s="263">
        <v>5.2</v>
      </c>
      <c r="AT311" s="263" t="s">
        <v>7275</v>
      </c>
      <c r="AU311" s="263" t="s">
        <v>7275</v>
      </c>
      <c r="AV311" s="263" t="s">
        <v>7275</v>
      </c>
      <c r="AW311" s="263" t="s">
        <v>7275</v>
      </c>
      <c r="AX311" s="263" t="s">
        <v>7275</v>
      </c>
      <c r="AY311" s="263" t="s">
        <v>7275</v>
      </c>
      <c r="AZ311" s="263" t="s">
        <v>7275</v>
      </c>
      <c r="BA311" s="263" t="s">
        <v>7275</v>
      </c>
      <c r="BB311" s="263" t="s">
        <v>7275</v>
      </c>
      <c r="BC311" s="263" t="s">
        <v>7275</v>
      </c>
      <c r="BD311" s="263" t="s">
        <v>7275</v>
      </c>
      <c r="BE311" s="263" t="s">
        <v>7275</v>
      </c>
      <c r="BF311" s="263" t="s">
        <v>7275</v>
      </c>
      <c r="BG311" s="263" t="s">
        <v>7275</v>
      </c>
      <c r="BH311" s="263" t="s">
        <v>7275</v>
      </c>
      <c r="BI311" s="263" t="s">
        <v>7275</v>
      </c>
      <c r="BJ311" s="263" t="s">
        <v>7275</v>
      </c>
      <c r="BK311" s="263" t="s">
        <v>7275</v>
      </c>
      <c r="BL311" s="263" t="s">
        <v>7275</v>
      </c>
      <c r="BM311" s="263" t="s">
        <v>7275</v>
      </c>
      <c r="BN311" s="263" t="s">
        <v>7275</v>
      </c>
      <c r="BO311" s="263" t="s">
        <v>7275</v>
      </c>
      <c r="BP311" s="263" t="s">
        <v>7275</v>
      </c>
      <c r="BQ311" s="263" t="s">
        <v>7275</v>
      </c>
      <c r="BR311" s="263" t="s">
        <v>7275</v>
      </c>
      <c r="BS311" s="263" t="s">
        <v>7275</v>
      </c>
      <c r="BT311" s="263" t="s">
        <v>7275</v>
      </c>
      <c r="BU311" s="263" t="s">
        <v>7275</v>
      </c>
      <c r="BV311" s="263" t="s">
        <v>7275</v>
      </c>
      <c r="BW311" s="263" t="s">
        <v>7275</v>
      </c>
      <c r="BX311" s="263" t="s">
        <v>7275</v>
      </c>
      <c r="BY311" s="263" t="s">
        <v>7275</v>
      </c>
      <c r="BZ311" s="263" t="s">
        <v>7275</v>
      </c>
      <c r="CA311" s="263" t="s">
        <v>7275</v>
      </c>
      <c r="CB311" s="263" t="s">
        <v>7275</v>
      </c>
      <c r="CC311" s="263" t="s">
        <v>7275</v>
      </c>
      <c r="CD311" s="263" t="s">
        <v>7275</v>
      </c>
      <c r="CE311" s="263" t="s">
        <v>7275</v>
      </c>
      <c r="CF311" s="263" t="s">
        <v>7275</v>
      </c>
      <c r="CG311" s="263" t="s">
        <v>7275</v>
      </c>
      <c r="CH311" s="263" t="s">
        <v>7275</v>
      </c>
      <c r="CI311" s="263" t="s">
        <v>7275</v>
      </c>
      <c r="CJ311" s="263" t="s">
        <v>7275</v>
      </c>
      <c r="CK311" s="263" t="s">
        <v>7275</v>
      </c>
      <c r="CL311" s="263" t="s">
        <v>7275</v>
      </c>
      <c r="CM311" s="263" t="s">
        <v>7275</v>
      </c>
      <c r="CN311" s="263" t="s">
        <v>7275</v>
      </c>
      <c r="CO311" s="263" t="s">
        <v>7275</v>
      </c>
      <c r="CP311" s="263" t="s">
        <v>7275</v>
      </c>
      <c r="CQ311" s="263" t="str">
        <f>_xlfn.IFNA(VLOOKUP(C311,'INFORM Severity - hidden'!$C$5:$G$300,5,FALSE),"-")</f>
        <v>-</v>
      </c>
    </row>
    <row r="312" spans="1:95">
      <c r="C312" t="s">
        <v>7496</v>
      </c>
      <c r="D312" s="263" t="str">
        <f t="shared" si="4"/>
        <v>-</v>
      </c>
      <c r="E312" s="263" t="s">
        <v>7275</v>
      </c>
      <c r="F312" s="263" t="s">
        <v>7275</v>
      </c>
      <c r="G312" s="263" t="s">
        <v>7275</v>
      </c>
      <c r="H312" s="263" t="s">
        <v>7275</v>
      </c>
      <c r="I312" s="263" t="s">
        <v>7275</v>
      </c>
      <c r="J312" s="263" t="s">
        <v>7275</v>
      </c>
      <c r="K312" s="263" t="s">
        <v>7275</v>
      </c>
      <c r="L312" s="263" t="s">
        <v>7275</v>
      </c>
      <c r="M312" s="263" t="s">
        <v>7275</v>
      </c>
      <c r="N312" s="263" t="s">
        <v>7275</v>
      </c>
      <c r="O312" s="263" t="s">
        <v>7275</v>
      </c>
      <c r="P312" s="263" t="s">
        <v>7275</v>
      </c>
      <c r="Q312" s="263" t="s">
        <v>7275</v>
      </c>
      <c r="R312" s="263" t="s">
        <v>7275</v>
      </c>
      <c r="S312" s="263" t="s">
        <v>7275</v>
      </c>
      <c r="T312" s="263" t="s">
        <v>7275</v>
      </c>
      <c r="U312" s="263" t="s">
        <v>7275</v>
      </c>
      <c r="V312" s="263" t="s">
        <v>7275</v>
      </c>
      <c r="W312" s="263" t="s">
        <v>7275</v>
      </c>
      <c r="X312" s="263" t="s">
        <v>7275</v>
      </c>
      <c r="Y312" s="263" t="s">
        <v>7275</v>
      </c>
      <c r="Z312" s="263" t="s">
        <v>7275</v>
      </c>
      <c r="AA312" s="263" t="s">
        <v>7275</v>
      </c>
      <c r="AB312" s="263" t="s">
        <v>7275</v>
      </c>
      <c r="AC312" s="263" t="s">
        <v>7275</v>
      </c>
      <c r="AD312" s="263" t="s">
        <v>7275</v>
      </c>
      <c r="AE312" s="263" t="s">
        <v>7275</v>
      </c>
      <c r="AF312" s="263">
        <v>5.6</v>
      </c>
      <c r="AG312" s="263">
        <v>5.6</v>
      </c>
      <c r="AH312" s="263">
        <v>6</v>
      </c>
      <c r="AI312" s="263">
        <v>6.4</v>
      </c>
      <c r="AJ312" s="263">
        <v>6.4</v>
      </c>
      <c r="AK312" s="263">
        <v>6.4</v>
      </c>
      <c r="AL312" s="263">
        <v>6.3</v>
      </c>
      <c r="AM312" s="263">
        <v>6.1</v>
      </c>
      <c r="AN312" s="263">
        <v>7.3</v>
      </c>
      <c r="AO312" s="263">
        <v>7.5</v>
      </c>
      <c r="AP312" s="263">
        <v>7.4</v>
      </c>
      <c r="AQ312" s="263">
        <v>7.5</v>
      </c>
      <c r="AR312" s="263">
        <v>7.5</v>
      </c>
      <c r="AS312" s="263">
        <v>7.5</v>
      </c>
      <c r="AT312" s="263">
        <v>8.5</v>
      </c>
      <c r="AU312" s="263">
        <v>8.5</v>
      </c>
      <c r="AV312" s="263">
        <v>8.5</v>
      </c>
      <c r="AW312" s="263">
        <v>8.5</v>
      </c>
      <c r="AX312" s="263">
        <v>8.4</v>
      </c>
      <c r="AY312" s="263">
        <v>7.9</v>
      </c>
      <c r="AZ312" s="263">
        <v>7.9</v>
      </c>
      <c r="BA312" s="263">
        <v>7.9</v>
      </c>
      <c r="BB312" s="263">
        <v>7.9</v>
      </c>
      <c r="BC312" s="263">
        <v>7.9</v>
      </c>
      <c r="BD312" s="263">
        <v>7.9</v>
      </c>
      <c r="BE312" s="263">
        <v>8.1</v>
      </c>
      <c r="BF312" s="263">
        <v>8.3000000000000007</v>
      </c>
      <c r="BG312" s="263">
        <v>8.3000000000000007</v>
      </c>
      <c r="BH312" s="263">
        <v>9</v>
      </c>
      <c r="BI312" s="263">
        <v>9</v>
      </c>
      <c r="BJ312" s="263">
        <v>8.8000000000000007</v>
      </c>
      <c r="BK312" s="263" t="s">
        <v>7275</v>
      </c>
      <c r="BL312" s="263" t="s">
        <v>7275</v>
      </c>
      <c r="BM312" s="263" t="s">
        <v>7275</v>
      </c>
      <c r="BN312" s="263" t="s">
        <v>7275</v>
      </c>
      <c r="BO312" s="263" t="s">
        <v>7275</v>
      </c>
      <c r="BP312" s="263" t="s">
        <v>7275</v>
      </c>
      <c r="BQ312" s="263" t="s">
        <v>7275</v>
      </c>
      <c r="BR312" s="263" t="s">
        <v>7275</v>
      </c>
      <c r="BS312" s="263" t="s">
        <v>7275</v>
      </c>
      <c r="BT312" s="263" t="s">
        <v>7275</v>
      </c>
      <c r="BU312" s="263" t="s">
        <v>7275</v>
      </c>
      <c r="BV312" s="263" t="s">
        <v>7275</v>
      </c>
      <c r="BW312" s="263" t="s">
        <v>7275</v>
      </c>
      <c r="BX312" s="263" t="s">
        <v>7275</v>
      </c>
      <c r="BY312" s="263" t="s">
        <v>7275</v>
      </c>
      <c r="BZ312" s="263" t="s">
        <v>7275</v>
      </c>
      <c r="CA312" s="263" t="s">
        <v>7275</v>
      </c>
      <c r="CB312" s="263" t="s">
        <v>7275</v>
      </c>
      <c r="CC312" s="263" t="s">
        <v>7275</v>
      </c>
      <c r="CD312" s="263" t="s">
        <v>7275</v>
      </c>
      <c r="CE312" s="263" t="s">
        <v>7275</v>
      </c>
      <c r="CF312" s="263" t="s">
        <v>7275</v>
      </c>
      <c r="CG312" s="263" t="s">
        <v>7275</v>
      </c>
      <c r="CH312" s="263" t="s">
        <v>7275</v>
      </c>
      <c r="CI312" s="263" t="s">
        <v>7275</v>
      </c>
      <c r="CJ312" s="263" t="s">
        <v>7275</v>
      </c>
      <c r="CK312" s="263" t="s">
        <v>7275</v>
      </c>
      <c r="CL312" s="263" t="s">
        <v>7275</v>
      </c>
      <c r="CM312" s="263" t="s">
        <v>7275</v>
      </c>
      <c r="CN312" s="263" t="s">
        <v>7275</v>
      </c>
      <c r="CO312" s="263" t="s">
        <v>7275</v>
      </c>
      <c r="CP312" s="263" t="s">
        <v>7275</v>
      </c>
      <c r="CQ312" s="263" t="str">
        <f>_xlfn.IFNA(VLOOKUP(C312,'INFORM Severity - hidden'!$C$5:$G$300,5,FALSE),"-")</f>
        <v>-</v>
      </c>
    </row>
    <row r="313" spans="1:95">
      <c r="C313" t="s">
        <v>7497</v>
      </c>
      <c r="D313" s="263" t="str">
        <f t="shared" si="4"/>
        <v>-</v>
      </c>
      <c r="E313" s="263">
        <v>5.2</v>
      </c>
      <c r="F313" s="263">
        <v>5.2</v>
      </c>
      <c r="G313" s="263">
        <v>5.2</v>
      </c>
      <c r="H313" s="263">
        <v>5.2</v>
      </c>
      <c r="I313" s="263">
        <v>5.2</v>
      </c>
      <c r="J313" s="263">
        <v>5.2</v>
      </c>
      <c r="K313" s="263">
        <v>5.2</v>
      </c>
      <c r="L313" s="263">
        <v>5.2</v>
      </c>
      <c r="M313" s="263">
        <v>5.2</v>
      </c>
      <c r="N313" s="263">
        <v>5.3</v>
      </c>
      <c r="O313" s="263">
        <v>5.3</v>
      </c>
      <c r="P313" s="263">
        <v>5.3</v>
      </c>
      <c r="Q313" s="263">
        <v>5.5</v>
      </c>
      <c r="R313" s="263">
        <v>5.5</v>
      </c>
      <c r="S313" s="263">
        <v>5.5</v>
      </c>
      <c r="T313" s="263">
        <v>5.5</v>
      </c>
      <c r="U313" s="263">
        <v>5.4</v>
      </c>
      <c r="V313" s="263">
        <v>5.6</v>
      </c>
      <c r="W313" s="263">
        <v>5.0999999999999996</v>
      </c>
      <c r="X313" s="263">
        <v>5.0999999999999996</v>
      </c>
      <c r="Y313" s="263">
        <v>5.0999999999999996</v>
      </c>
      <c r="Z313" s="263">
        <v>5.0999999999999996</v>
      </c>
      <c r="AA313" s="263">
        <v>5</v>
      </c>
      <c r="AB313" s="263">
        <v>5.0999999999999996</v>
      </c>
      <c r="AC313" s="263">
        <v>5.0999999999999996</v>
      </c>
      <c r="AD313" s="263">
        <v>5.0999999999999996</v>
      </c>
      <c r="AE313" s="263">
        <v>5.0999999999999996</v>
      </c>
      <c r="AF313" s="263">
        <v>5.0999999999999996</v>
      </c>
      <c r="AG313" s="263">
        <v>5.0999999999999996</v>
      </c>
      <c r="AH313" s="263">
        <v>5.2</v>
      </c>
      <c r="AI313" s="263">
        <v>5.2</v>
      </c>
      <c r="AJ313" s="263">
        <v>5.2</v>
      </c>
      <c r="AK313" s="263">
        <v>5.2</v>
      </c>
      <c r="AL313" s="263">
        <v>5.0999999999999996</v>
      </c>
      <c r="AM313" s="263">
        <v>5.0999999999999996</v>
      </c>
      <c r="AN313" s="263">
        <v>5.0999999999999996</v>
      </c>
      <c r="AO313" s="263">
        <v>5.0999999999999996</v>
      </c>
      <c r="AP313" s="263">
        <v>5.0999999999999996</v>
      </c>
      <c r="AQ313" s="263">
        <v>5.0999999999999996</v>
      </c>
      <c r="AR313" s="263">
        <v>5.0999999999999996</v>
      </c>
      <c r="AS313" s="263">
        <v>5.0999999999999996</v>
      </c>
      <c r="AT313" s="263">
        <v>5</v>
      </c>
      <c r="AU313" s="263">
        <v>5</v>
      </c>
      <c r="AV313" s="263">
        <v>5.3</v>
      </c>
      <c r="AW313" s="263">
        <v>5.3</v>
      </c>
      <c r="AX313" s="263">
        <v>5.3</v>
      </c>
      <c r="AY313" s="263">
        <v>5.0999999999999996</v>
      </c>
      <c r="AZ313" s="263">
        <v>5.2</v>
      </c>
      <c r="BA313" s="263">
        <v>5.2</v>
      </c>
      <c r="BB313" s="263">
        <v>5.2</v>
      </c>
      <c r="BC313" s="263">
        <v>5.2</v>
      </c>
      <c r="BD313" s="263">
        <v>5</v>
      </c>
      <c r="BE313" s="263">
        <v>5</v>
      </c>
      <c r="BF313" s="263">
        <v>5.4</v>
      </c>
      <c r="BG313" s="263">
        <v>5.4</v>
      </c>
      <c r="BH313" s="263">
        <v>5.4</v>
      </c>
      <c r="BI313" s="263">
        <v>5.4</v>
      </c>
      <c r="BJ313" s="263">
        <v>5.4</v>
      </c>
      <c r="BK313" s="263">
        <v>5.4</v>
      </c>
      <c r="BL313" s="263">
        <v>5.4</v>
      </c>
      <c r="BM313" s="263">
        <v>4.5</v>
      </c>
      <c r="BN313" s="263">
        <v>4.5</v>
      </c>
      <c r="BO313" s="263">
        <v>4.5</v>
      </c>
      <c r="BP313" s="263">
        <v>4.5</v>
      </c>
      <c r="BQ313" s="263">
        <v>4.5</v>
      </c>
      <c r="BR313" s="263">
        <v>4.8</v>
      </c>
      <c r="BS313" s="263">
        <v>4.8</v>
      </c>
      <c r="BT313" s="263">
        <v>4.8</v>
      </c>
      <c r="BU313" s="263">
        <v>4.8</v>
      </c>
      <c r="BV313" s="263">
        <v>4.8</v>
      </c>
      <c r="BW313" s="263">
        <v>4.9000000000000004</v>
      </c>
      <c r="BX313" s="263">
        <v>4.9000000000000004</v>
      </c>
      <c r="BY313" s="263">
        <v>5.3</v>
      </c>
      <c r="BZ313" s="263">
        <v>5.3</v>
      </c>
      <c r="CA313" s="263">
        <v>5.8</v>
      </c>
      <c r="CB313" s="263">
        <v>5.8</v>
      </c>
      <c r="CC313" s="263">
        <v>6.1</v>
      </c>
      <c r="CD313" s="263">
        <v>6.2</v>
      </c>
      <c r="CE313" s="263">
        <v>5.9</v>
      </c>
      <c r="CF313" s="263">
        <v>5.9</v>
      </c>
      <c r="CG313" s="263">
        <v>5.9</v>
      </c>
      <c r="CH313" s="263">
        <v>5.9</v>
      </c>
      <c r="CI313" s="263">
        <v>6</v>
      </c>
      <c r="CJ313" s="263">
        <v>6</v>
      </c>
      <c r="CK313" s="263">
        <v>5.3</v>
      </c>
      <c r="CL313" s="263" t="s">
        <v>7275</v>
      </c>
      <c r="CM313" s="263" t="s">
        <v>7275</v>
      </c>
      <c r="CN313" s="263" t="s">
        <v>7275</v>
      </c>
      <c r="CO313" s="263" t="s">
        <v>7275</v>
      </c>
      <c r="CP313" s="263" t="s">
        <v>7275</v>
      </c>
      <c r="CQ313" s="263" t="str">
        <f>_xlfn.IFNA(VLOOKUP(C313,'INFORM Severity - hidden'!$C$5:$G$300,5,FALSE),"-")</f>
        <v>-</v>
      </c>
    </row>
    <row r="314" spans="1:95">
      <c r="A314" t="s">
        <v>65</v>
      </c>
      <c r="B314" t="s">
        <v>63</v>
      </c>
      <c r="C314" t="s">
        <v>64</v>
      </c>
      <c r="D314" s="263" t="str">
        <f t="shared" si="4"/>
        <v>Stable</v>
      </c>
      <c r="E314" s="263" t="s">
        <v>7275</v>
      </c>
      <c r="F314" s="263">
        <v>5.8</v>
      </c>
      <c r="G314" s="263">
        <v>5.8</v>
      </c>
      <c r="H314" s="263">
        <v>6</v>
      </c>
      <c r="I314" s="263">
        <v>6</v>
      </c>
      <c r="J314" s="263">
        <v>6</v>
      </c>
      <c r="K314" s="263">
        <v>6</v>
      </c>
      <c r="L314" s="263">
        <v>6</v>
      </c>
      <c r="M314" s="263">
        <v>5.6</v>
      </c>
      <c r="N314" s="263">
        <v>5.7</v>
      </c>
      <c r="O314" s="263">
        <v>5.9</v>
      </c>
      <c r="P314" s="263">
        <v>5.9</v>
      </c>
      <c r="Q314" s="263">
        <v>5.9</v>
      </c>
      <c r="R314" s="263">
        <v>5.9</v>
      </c>
      <c r="S314" s="263">
        <v>5.9</v>
      </c>
      <c r="T314" s="263">
        <v>5.9</v>
      </c>
      <c r="U314" s="263">
        <v>5.8</v>
      </c>
      <c r="V314" s="263">
        <v>5.8</v>
      </c>
      <c r="W314" s="263">
        <v>5.8</v>
      </c>
      <c r="X314" s="263">
        <v>5.8</v>
      </c>
      <c r="Y314" s="263">
        <v>5.7</v>
      </c>
      <c r="Z314" s="263">
        <v>6</v>
      </c>
      <c r="AA314" s="263">
        <v>6.1</v>
      </c>
      <c r="AB314" s="263">
        <v>6.1</v>
      </c>
      <c r="AC314" s="263">
        <v>6.1</v>
      </c>
      <c r="AD314" s="263">
        <v>6.1</v>
      </c>
      <c r="AE314" s="263">
        <v>6.1</v>
      </c>
      <c r="AF314" s="263">
        <v>6.1</v>
      </c>
      <c r="AG314" s="263">
        <v>6.1</v>
      </c>
      <c r="AH314" s="263">
        <v>6.2</v>
      </c>
      <c r="AI314" s="263">
        <v>6.2</v>
      </c>
      <c r="AJ314" s="263">
        <v>6.2</v>
      </c>
      <c r="AK314" s="263">
        <v>6.2</v>
      </c>
      <c r="AL314" s="263">
        <v>6.2</v>
      </c>
      <c r="AM314" s="263">
        <v>6.7</v>
      </c>
      <c r="AN314" s="263">
        <v>6.7</v>
      </c>
      <c r="AO314" s="263">
        <v>6.7</v>
      </c>
      <c r="AP314" s="263">
        <v>6.7</v>
      </c>
      <c r="AQ314" s="263">
        <v>6.7</v>
      </c>
      <c r="AR314" s="263">
        <v>6.7</v>
      </c>
      <c r="AS314" s="263">
        <v>6.8</v>
      </c>
      <c r="AT314" s="263">
        <v>6.4</v>
      </c>
      <c r="AU314" s="263">
        <v>6.4</v>
      </c>
      <c r="AV314" s="263">
        <v>6.4</v>
      </c>
      <c r="AW314" s="263">
        <v>6.4</v>
      </c>
      <c r="AX314" s="263">
        <v>6.3</v>
      </c>
      <c r="AY314" s="263">
        <v>6.3</v>
      </c>
      <c r="AZ314" s="263">
        <v>6.3</v>
      </c>
      <c r="BA314" s="263">
        <v>6.2</v>
      </c>
      <c r="BB314" s="263">
        <v>6.1</v>
      </c>
      <c r="BC314" s="263">
        <v>6.1</v>
      </c>
      <c r="BD314" s="263">
        <v>6.1</v>
      </c>
      <c r="BE314" s="263">
        <v>6.2</v>
      </c>
      <c r="BF314" s="263">
        <v>6.2</v>
      </c>
      <c r="BG314" s="263">
        <v>6.4</v>
      </c>
      <c r="BH314" s="263">
        <v>6.4</v>
      </c>
      <c r="BI314" s="263">
        <v>6.4</v>
      </c>
      <c r="BJ314" s="263">
        <v>6.3</v>
      </c>
      <c r="BK314" s="263">
        <v>6.3</v>
      </c>
      <c r="BL314" s="263">
        <v>6.3</v>
      </c>
      <c r="BM314" s="263">
        <v>6.2</v>
      </c>
      <c r="BN314" s="263">
        <v>6.2</v>
      </c>
      <c r="BO314" s="263">
        <v>6.2</v>
      </c>
      <c r="BP314" s="263">
        <v>6.3</v>
      </c>
      <c r="BQ314" s="263">
        <v>6.3</v>
      </c>
      <c r="BR314" s="263">
        <v>6.3</v>
      </c>
      <c r="BS314" s="263">
        <v>6.2</v>
      </c>
      <c r="BT314" s="263">
        <v>6.3</v>
      </c>
      <c r="BU314" s="263">
        <v>6.3</v>
      </c>
      <c r="BV314" s="263">
        <v>6.3</v>
      </c>
      <c r="BW314" s="263">
        <v>6.3</v>
      </c>
      <c r="BX314" s="263">
        <v>6.3</v>
      </c>
      <c r="BY314" s="263">
        <v>6.3</v>
      </c>
      <c r="BZ314" s="263">
        <v>5.8</v>
      </c>
      <c r="CA314" s="263">
        <v>5.8</v>
      </c>
      <c r="CB314" s="263">
        <v>6</v>
      </c>
      <c r="CC314" s="263">
        <v>6</v>
      </c>
      <c r="CD314" s="263">
        <v>5.9</v>
      </c>
      <c r="CE314" s="263">
        <v>5.9</v>
      </c>
      <c r="CF314" s="263">
        <v>5.9</v>
      </c>
      <c r="CG314" s="263">
        <v>5.9</v>
      </c>
      <c r="CH314" s="263">
        <v>6</v>
      </c>
      <c r="CI314" s="263">
        <v>6</v>
      </c>
      <c r="CJ314" s="263">
        <v>6</v>
      </c>
      <c r="CK314" s="263">
        <v>5.7</v>
      </c>
      <c r="CL314" s="263">
        <v>5.7</v>
      </c>
      <c r="CM314" s="263">
        <v>5.7</v>
      </c>
      <c r="CN314" s="263">
        <v>5.7</v>
      </c>
      <c r="CO314" s="263">
        <v>5.7</v>
      </c>
      <c r="CP314" s="263">
        <v>5.7</v>
      </c>
      <c r="CQ314" s="263">
        <f>_xlfn.IFNA(VLOOKUP(C314,'INFORM Severity - hidden'!$C$5:$G$300,5,FALSE),"-")</f>
        <v>5.8</v>
      </c>
    </row>
    <row r="315" spans="1:95">
      <c r="A315" t="s">
        <v>42</v>
      </c>
      <c r="B315" t="s">
        <v>490</v>
      </c>
      <c r="C315" t="s">
        <v>491</v>
      </c>
      <c r="D315" s="263" t="str">
        <f t="shared" si="4"/>
        <v>Increasing</v>
      </c>
      <c r="E315" s="263">
        <v>7.2</v>
      </c>
      <c r="F315" s="263">
        <v>7.2</v>
      </c>
      <c r="G315" s="263">
        <v>7.2</v>
      </c>
      <c r="H315" s="263">
        <v>8.1999999999999993</v>
      </c>
      <c r="I315" s="263">
        <v>8.6</v>
      </c>
      <c r="J315" s="263">
        <v>8.6</v>
      </c>
      <c r="K315" s="263">
        <v>8.6</v>
      </c>
      <c r="L315" s="263">
        <v>8.6</v>
      </c>
      <c r="M315" s="263">
        <v>8.6</v>
      </c>
      <c r="N315" s="263">
        <v>8.6</v>
      </c>
      <c r="O315" s="263">
        <v>8.6</v>
      </c>
      <c r="P315" s="263">
        <v>8.6</v>
      </c>
      <c r="Q315" s="263">
        <v>8.6</v>
      </c>
      <c r="R315" s="263">
        <v>9.4</v>
      </c>
      <c r="S315" s="263">
        <v>9.4</v>
      </c>
      <c r="T315" s="263">
        <v>9.4</v>
      </c>
      <c r="U315" s="263">
        <v>9.3000000000000007</v>
      </c>
      <c r="V315" s="263">
        <v>9.4</v>
      </c>
      <c r="W315" s="263">
        <v>9.4</v>
      </c>
      <c r="X315" s="263">
        <v>9.3000000000000007</v>
      </c>
      <c r="Y315" s="263">
        <v>9.1999999999999993</v>
      </c>
      <c r="Z315" s="263">
        <v>9.1999999999999993</v>
      </c>
      <c r="AA315" s="263">
        <v>8.1999999999999993</v>
      </c>
      <c r="AB315" s="263">
        <v>8.1999999999999993</v>
      </c>
      <c r="AC315" s="263">
        <v>8.1999999999999993</v>
      </c>
      <c r="AD315" s="263">
        <v>8.1999999999999993</v>
      </c>
      <c r="AE315" s="263">
        <v>8.6999999999999993</v>
      </c>
      <c r="AF315" s="263">
        <v>8.6999999999999993</v>
      </c>
      <c r="AG315" s="263">
        <v>8.6999999999999993</v>
      </c>
      <c r="AH315" s="263">
        <v>8.9</v>
      </c>
      <c r="AI315" s="263">
        <v>8.9</v>
      </c>
      <c r="AJ315" s="263">
        <v>8.9</v>
      </c>
      <c r="AK315" s="263">
        <v>8.9</v>
      </c>
      <c r="AL315" s="263">
        <v>8.9</v>
      </c>
      <c r="AM315" s="263">
        <v>8.9</v>
      </c>
      <c r="AN315" s="263">
        <v>8.9</v>
      </c>
      <c r="AO315" s="263">
        <v>8.8000000000000007</v>
      </c>
      <c r="AP315" s="263">
        <v>8.8000000000000007</v>
      </c>
      <c r="AQ315" s="263">
        <v>8.8000000000000007</v>
      </c>
      <c r="AR315" s="263">
        <v>8.8000000000000007</v>
      </c>
      <c r="AS315" s="263">
        <v>9</v>
      </c>
      <c r="AT315" s="263">
        <v>9</v>
      </c>
      <c r="AU315" s="263">
        <v>9</v>
      </c>
      <c r="AV315" s="263">
        <v>9</v>
      </c>
      <c r="AW315" s="263">
        <v>9.1</v>
      </c>
      <c r="AX315" s="263">
        <v>9.1</v>
      </c>
      <c r="AY315" s="263">
        <v>9.1</v>
      </c>
      <c r="AZ315" s="263">
        <v>9.1</v>
      </c>
      <c r="BA315" s="263">
        <v>9.1</v>
      </c>
      <c r="BB315" s="263">
        <v>9.4</v>
      </c>
      <c r="BC315" s="263">
        <v>9.4</v>
      </c>
      <c r="BD315" s="263">
        <v>9.4</v>
      </c>
      <c r="BE315" s="263">
        <v>9.3000000000000007</v>
      </c>
      <c r="BF315" s="263">
        <v>9.3000000000000007</v>
      </c>
      <c r="BG315" s="263">
        <v>9.3000000000000007</v>
      </c>
      <c r="BH315" s="263">
        <v>9.3000000000000007</v>
      </c>
      <c r="BI315" s="263">
        <v>9.3000000000000007</v>
      </c>
      <c r="BJ315" s="263">
        <v>9.3000000000000007</v>
      </c>
      <c r="BK315" s="263">
        <v>9.3000000000000007</v>
      </c>
      <c r="BL315" s="263">
        <v>9.3000000000000007</v>
      </c>
      <c r="BM315" s="263">
        <v>9.3000000000000007</v>
      </c>
      <c r="BN315" s="263">
        <v>9.3000000000000007</v>
      </c>
      <c r="BO315" s="263">
        <v>9.3000000000000007</v>
      </c>
      <c r="BP315" s="263">
        <v>9.3000000000000007</v>
      </c>
      <c r="BQ315" s="263">
        <v>9.3000000000000007</v>
      </c>
      <c r="BR315" s="263">
        <v>9.5</v>
      </c>
      <c r="BS315" s="263">
        <v>9.5</v>
      </c>
      <c r="BT315" s="263">
        <v>9.5</v>
      </c>
      <c r="BU315" s="263">
        <v>9.5</v>
      </c>
      <c r="BV315" s="263">
        <v>9.5</v>
      </c>
      <c r="BW315" s="263">
        <v>9.5</v>
      </c>
      <c r="BX315" s="263">
        <v>9.5</v>
      </c>
      <c r="BY315" s="263">
        <v>8.8000000000000007</v>
      </c>
      <c r="BZ315" s="263">
        <v>8.8000000000000007</v>
      </c>
      <c r="CA315" s="263">
        <v>8.8000000000000007</v>
      </c>
      <c r="CB315" s="263">
        <v>8.8000000000000007</v>
      </c>
      <c r="CC315" s="263">
        <v>8.8000000000000007</v>
      </c>
      <c r="CD315" s="263">
        <v>8.6999999999999993</v>
      </c>
      <c r="CE315" s="263">
        <v>8.6999999999999993</v>
      </c>
      <c r="CF315" s="263">
        <v>8.6999999999999993</v>
      </c>
      <c r="CG315" s="263">
        <v>8.6999999999999993</v>
      </c>
      <c r="CH315" s="263">
        <v>8.6999999999999993</v>
      </c>
      <c r="CI315" s="263">
        <v>8.6999999999999993</v>
      </c>
      <c r="CJ315" s="263">
        <v>8.6999999999999993</v>
      </c>
      <c r="CK315" s="263">
        <v>8.6999999999999993</v>
      </c>
      <c r="CL315" s="263">
        <v>8.6999999999999993</v>
      </c>
      <c r="CM315" s="263">
        <v>8.6999999999999993</v>
      </c>
      <c r="CN315" s="263">
        <v>8.8000000000000007</v>
      </c>
      <c r="CO315" s="263">
        <v>8.8000000000000007</v>
      </c>
      <c r="CP315" s="263">
        <v>8.8000000000000007</v>
      </c>
      <c r="CQ315" s="263">
        <f>_xlfn.IFNA(VLOOKUP(C315,'INFORM Severity - hidden'!$C$5:$G$300,5,FALSE),"-")</f>
        <v>8.8000000000000007</v>
      </c>
    </row>
    <row r="316" spans="1:95">
      <c r="A316" t="s">
        <v>42</v>
      </c>
      <c r="B316" t="s">
        <v>40</v>
      </c>
      <c r="C316" t="s">
        <v>41</v>
      </c>
      <c r="D316" s="263" t="str">
        <f t="shared" si="4"/>
        <v>Decreasing</v>
      </c>
      <c r="E316" s="263" t="s">
        <v>7275</v>
      </c>
      <c r="F316" s="263" t="s">
        <v>7275</v>
      </c>
      <c r="G316" s="263" t="s">
        <v>7275</v>
      </c>
      <c r="H316" s="263">
        <v>4.5999999999999996</v>
      </c>
      <c r="I316" s="263">
        <v>4.7</v>
      </c>
      <c r="J316" s="263">
        <v>4.7</v>
      </c>
      <c r="K316" s="263">
        <v>4.5999999999999996</v>
      </c>
      <c r="L316" s="263">
        <v>4.5999999999999996</v>
      </c>
      <c r="M316" s="263">
        <v>4.5999999999999996</v>
      </c>
      <c r="N316" s="263">
        <v>4.5</v>
      </c>
      <c r="O316" s="263">
        <v>4.5</v>
      </c>
      <c r="P316" s="263">
        <v>4.5</v>
      </c>
      <c r="Q316" s="263">
        <v>4.5</v>
      </c>
      <c r="R316" s="263">
        <v>4.5</v>
      </c>
      <c r="S316" s="263">
        <v>4.5</v>
      </c>
      <c r="T316" s="263">
        <v>4.5</v>
      </c>
      <c r="U316" s="263">
        <v>4.5</v>
      </c>
      <c r="V316" s="263">
        <v>4.5999999999999996</v>
      </c>
      <c r="W316" s="263">
        <v>4.8</v>
      </c>
      <c r="X316" s="263">
        <v>4.8</v>
      </c>
      <c r="Y316" s="263">
        <v>4.5999999999999996</v>
      </c>
      <c r="Z316" s="263">
        <v>4.5999999999999996</v>
      </c>
      <c r="AA316" s="263">
        <v>4.5999999999999996</v>
      </c>
      <c r="AB316" s="263">
        <v>4.5</v>
      </c>
      <c r="AC316" s="263">
        <v>4.5</v>
      </c>
      <c r="AD316" s="263">
        <v>4.5</v>
      </c>
      <c r="AE316" s="263">
        <v>4.5</v>
      </c>
      <c r="AF316" s="263">
        <v>4.5</v>
      </c>
      <c r="AG316" s="263">
        <v>4</v>
      </c>
      <c r="AH316" s="263">
        <v>4.0999999999999996</v>
      </c>
      <c r="AI316" s="263">
        <v>4.0999999999999996</v>
      </c>
      <c r="AJ316" s="263">
        <v>4.0999999999999996</v>
      </c>
      <c r="AK316" s="263">
        <v>4.0999999999999996</v>
      </c>
      <c r="AL316" s="263">
        <v>4</v>
      </c>
      <c r="AM316" s="263">
        <v>4.0999999999999996</v>
      </c>
      <c r="AN316" s="263">
        <v>4.0999999999999996</v>
      </c>
      <c r="AO316" s="263">
        <v>3.8</v>
      </c>
      <c r="AP316" s="263">
        <v>3.8</v>
      </c>
      <c r="AQ316" s="263">
        <v>3.8</v>
      </c>
      <c r="AR316" s="263">
        <v>3.8</v>
      </c>
      <c r="AS316" s="263">
        <v>3.8</v>
      </c>
      <c r="AT316" s="263">
        <v>3.8</v>
      </c>
      <c r="AU316" s="263">
        <v>3.8</v>
      </c>
      <c r="AV316" s="263">
        <v>3.7</v>
      </c>
      <c r="AW316" s="263">
        <v>3.8</v>
      </c>
      <c r="AX316" s="263">
        <v>3.9</v>
      </c>
      <c r="AY316" s="263">
        <v>3.9</v>
      </c>
      <c r="AZ316" s="263">
        <v>3.9</v>
      </c>
      <c r="BA316" s="263">
        <v>4</v>
      </c>
      <c r="BB316" s="263">
        <v>3.9</v>
      </c>
      <c r="BC316" s="263">
        <v>3.9</v>
      </c>
      <c r="BD316" s="263">
        <v>3.8</v>
      </c>
      <c r="BE316" s="263">
        <v>3.7</v>
      </c>
      <c r="BF316" s="263">
        <v>3.9</v>
      </c>
      <c r="BG316" s="263">
        <v>3.9</v>
      </c>
      <c r="BH316" s="263">
        <v>3.9</v>
      </c>
      <c r="BI316" s="263">
        <v>4</v>
      </c>
      <c r="BJ316" s="263">
        <v>4</v>
      </c>
      <c r="BK316" s="263">
        <v>4</v>
      </c>
      <c r="BL316" s="263">
        <v>4</v>
      </c>
      <c r="BM316" s="263">
        <v>4</v>
      </c>
      <c r="BN316" s="263">
        <v>4</v>
      </c>
      <c r="BO316" s="263">
        <v>4</v>
      </c>
      <c r="BP316" s="263">
        <v>4.0999999999999996</v>
      </c>
      <c r="BQ316" s="263">
        <v>4.2</v>
      </c>
      <c r="BR316" s="263">
        <v>4.3</v>
      </c>
      <c r="BS316" s="263">
        <v>4.3</v>
      </c>
      <c r="BT316" s="263">
        <v>4.3</v>
      </c>
      <c r="BU316" s="263">
        <v>4.3</v>
      </c>
      <c r="BV316" s="263">
        <v>4.3</v>
      </c>
      <c r="BW316" s="263">
        <v>4.3</v>
      </c>
      <c r="BX316" s="263">
        <v>4.3</v>
      </c>
      <c r="BY316" s="263">
        <v>4.3</v>
      </c>
      <c r="BZ316" s="263">
        <v>4.3</v>
      </c>
      <c r="CA316" s="263">
        <v>4.3</v>
      </c>
      <c r="CB316" s="263">
        <v>4.3</v>
      </c>
      <c r="CC316" s="263">
        <v>4.4000000000000004</v>
      </c>
      <c r="CD316" s="263">
        <v>4.4000000000000004</v>
      </c>
      <c r="CE316" s="263">
        <v>4.4000000000000004</v>
      </c>
      <c r="CF316" s="263">
        <v>4.4000000000000004</v>
      </c>
      <c r="CG316" s="263">
        <v>4.4000000000000004</v>
      </c>
      <c r="CH316" s="263">
        <v>4.4000000000000004</v>
      </c>
      <c r="CI316" s="263">
        <v>4.3</v>
      </c>
      <c r="CJ316" s="263">
        <v>4.3</v>
      </c>
      <c r="CK316" s="263">
        <v>4.3</v>
      </c>
      <c r="CL316" s="263">
        <v>4.3</v>
      </c>
      <c r="CM316" s="263">
        <v>4.3</v>
      </c>
      <c r="CN316" s="263">
        <v>4.3</v>
      </c>
      <c r="CO316" s="263">
        <v>4</v>
      </c>
      <c r="CP316" s="263">
        <v>4.0999999999999996</v>
      </c>
      <c r="CQ316" s="263">
        <f>_xlfn.IFNA(VLOOKUP(C316,'INFORM Severity - hidden'!$C$5:$G$300,5,FALSE),"-")</f>
        <v>4.0999999999999996</v>
      </c>
    </row>
    <row r="317" spans="1:95">
      <c r="C317" t="s">
        <v>7498</v>
      </c>
      <c r="D317" s="263" t="str">
        <f t="shared" si="4"/>
        <v>-</v>
      </c>
      <c r="E317" s="263" t="s">
        <v>7275</v>
      </c>
      <c r="F317" s="263" t="s">
        <v>7275</v>
      </c>
      <c r="G317" s="263" t="s">
        <v>7275</v>
      </c>
      <c r="H317" s="263" t="s">
        <v>7275</v>
      </c>
      <c r="I317" s="263" t="s">
        <v>7275</v>
      </c>
      <c r="J317" s="263" t="s">
        <v>7275</v>
      </c>
      <c r="K317" s="263" t="s">
        <v>7275</v>
      </c>
      <c r="L317" s="263" t="s">
        <v>7275</v>
      </c>
      <c r="M317" s="263" t="s">
        <v>7275</v>
      </c>
      <c r="N317" s="263" t="s">
        <v>7275</v>
      </c>
      <c r="O317" s="263" t="s">
        <v>7275</v>
      </c>
      <c r="P317" s="263" t="s">
        <v>7275</v>
      </c>
      <c r="Q317" s="263" t="s">
        <v>7275</v>
      </c>
      <c r="R317" s="263" t="s">
        <v>7275</v>
      </c>
      <c r="S317" s="263" t="s">
        <v>7275</v>
      </c>
      <c r="T317" s="263">
        <v>5.4</v>
      </c>
      <c r="U317" s="263">
        <v>5.4</v>
      </c>
      <c r="V317" s="263">
        <v>5.4</v>
      </c>
      <c r="W317" s="263">
        <v>6.6</v>
      </c>
      <c r="X317" s="263">
        <v>6.5</v>
      </c>
      <c r="Y317" s="263">
        <v>6.4</v>
      </c>
      <c r="Z317" s="263">
        <v>6.4</v>
      </c>
      <c r="AA317" s="263">
        <v>6.2</v>
      </c>
      <c r="AB317" s="263">
        <v>6.2</v>
      </c>
      <c r="AC317" s="263">
        <v>6.2</v>
      </c>
      <c r="AD317" s="263">
        <v>6.2</v>
      </c>
      <c r="AE317" s="263">
        <v>6.2</v>
      </c>
      <c r="AF317" s="263">
        <v>6.2</v>
      </c>
      <c r="AG317" s="263">
        <v>5.4</v>
      </c>
      <c r="AH317" s="263">
        <v>6</v>
      </c>
      <c r="AI317" s="263">
        <v>6</v>
      </c>
      <c r="AJ317" s="263">
        <v>6</v>
      </c>
      <c r="AK317" s="263" t="s">
        <v>7275</v>
      </c>
      <c r="AL317" s="263" t="s">
        <v>7275</v>
      </c>
      <c r="AM317" s="263" t="s">
        <v>7275</v>
      </c>
      <c r="AN317" s="263" t="s">
        <v>7275</v>
      </c>
      <c r="AO317" s="263" t="s">
        <v>7275</v>
      </c>
      <c r="AP317" s="263" t="s">
        <v>7275</v>
      </c>
      <c r="AQ317" s="263" t="s">
        <v>7275</v>
      </c>
      <c r="AR317" s="263" t="s">
        <v>7275</v>
      </c>
      <c r="AS317" s="263" t="s">
        <v>7275</v>
      </c>
      <c r="AT317" s="263" t="s">
        <v>7275</v>
      </c>
      <c r="AU317" s="263" t="s">
        <v>7275</v>
      </c>
      <c r="AV317" s="263" t="s">
        <v>7275</v>
      </c>
      <c r="AW317" s="263" t="s">
        <v>7275</v>
      </c>
      <c r="AX317" s="263" t="s">
        <v>7275</v>
      </c>
      <c r="AY317" s="263" t="s">
        <v>7275</v>
      </c>
      <c r="AZ317" s="263" t="s">
        <v>7275</v>
      </c>
      <c r="BA317" s="263" t="s">
        <v>7275</v>
      </c>
      <c r="BB317" s="263" t="s">
        <v>7275</v>
      </c>
      <c r="BC317" s="263" t="s">
        <v>7275</v>
      </c>
      <c r="BD317" s="263" t="s">
        <v>7275</v>
      </c>
      <c r="BE317" s="263" t="s">
        <v>7275</v>
      </c>
      <c r="BF317" s="263" t="s">
        <v>7275</v>
      </c>
      <c r="BG317" s="263" t="s">
        <v>7275</v>
      </c>
      <c r="BH317" s="263" t="s">
        <v>7275</v>
      </c>
      <c r="BI317" s="263" t="s">
        <v>7275</v>
      </c>
      <c r="BJ317" s="263" t="s">
        <v>7275</v>
      </c>
      <c r="BK317" s="263" t="s">
        <v>7275</v>
      </c>
      <c r="BL317" s="263" t="s">
        <v>7275</v>
      </c>
      <c r="BM317" s="263" t="s">
        <v>7275</v>
      </c>
      <c r="BN317" s="263" t="s">
        <v>7275</v>
      </c>
      <c r="BO317" s="263" t="s">
        <v>7275</v>
      </c>
      <c r="BP317" s="263" t="s">
        <v>7275</v>
      </c>
      <c r="BQ317" s="263" t="s">
        <v>7275</v>
      </c>
      <c r="BR317" s="263" t="s">
        <v>7275</v>
      </c>
      <c r="BS317" s="263" t="s">
        <v>7275</v>
      </c>
      <c r="BT317" s="263" t="s">
        <v>7275</v>
      </c>
      <c r="BU317" s="263" t="s">
        <v>7275</v>
      </c>
      <c r="BV317" s="263" t="s">
        <v>7275</v>
      </c>
      <c r="BW317" s="263" t="s">
        <v>7275</v>
      </c>
      <c r="BX317" s="263" t="s">
        <v>7275</v>
      </c>
      <c r="BY317" s="263" t="s">
        <v>7275</v>
      </c>
      <c r="BZ317" s="263" t="s">
        <v>7275</v>
      </c>
      <c r="CA317" s="263" t="s">
        <v>7275</v>
      </c>
      <c r="CB317" s="263" t="s">
        <v>7275</v>
      </c>
      <c r="CC317" s="263" t="s">
        <v>7275</v>
      </c>
      <c r="CD317" s="263" t="s">
        <v>7275</v>
      </c>
      <c r="CE317" s="263" t="s">
        <v>7275</v>
      </c>
      <c r="CF317" s="263" t="s">
        <v>7275</v>
      </c>
      <c r="CG317" s="263" t="s">
        <v>7275</v>
      </c>
      <c r="CH317" s="263" t="s">
        <v>7275</v>
      </c>
      <c r="CI317" s="263" t="s">
        <v>7275</v>
      </c>
      <c r="CJ317" s="263" t="s">
        <v>7275</v>
      </c>
      <c r="CK317" s="263" t="s">
        <v>7275</v>
      </c>
      <c r="CL317" s="263" t="s">
        <v>7275</v>
      </c>
      <c r="CM317" s="263" t="s">
        <v>7275</v>
      </c>
      <c r="CN317" s="263" t="s">
        <v>7275</v>
      </c>
      <c r="CO317" s="263" t="s">
        <v>7275</v>
      </c>
      <c r="CP317" s="263" t="s">
        <v>7275</v>
      </c>
      <c r="CQ317" s="263" t="str">
        <f>_xlfn.IFNA(VLOOKUP(C317,'INFORM Severity - hidden'!$C$5:$G$300,5,FALSE),"-")</f>
        <v>-</v>
      </c>
    </row>
    <row r="318" spans="1:95">
      <c r="A318" t="s">
        <v>512</v>
      </c>
      <c r="B318" t="s">
        <v>510</v>
      </c>
      <c r="C318" t="s">
        <v>511</v>
      </c>
      <c r="D318" s="263" t="str">
        <f t="shared" si="4"/>
        <v>Increasing</v>
      </c>
      <c r="E318" s="263" t="s">
        <v>7275</v>
      </c>
      <c r="F318" s="263">
        <v>8.6</v>
      </c>
      <c r="G318" s="263">
        <v>8.6</v>
      </c>
      <c r="H318" s="263">
        <v>8.6</v>
      </c>
      <c r="I318" s="263">
        <v>8.6</v>
      </c>
      <c r="J318" s="263">
        <v>8.4</v>
      </c>
      <c r="K318" s="263">
        <v>8.6</v>
      </c>
      <c r="L318" s="263">
        <v>8.5</v>
      </c>
      <c r="M318" s="263">
        <v>8.5</v>
      </c>
      <c r="N318" s="263">
        <v>8.5</v>
      </c>
      <c r="O318" s="263">
        <v>8.5</v>
      </c>
      <c r="P318" s="263">
        <v>8.5</v>
      </c>
      <c r="Q318" s="263">
        <v>8.5</v>
      </c>
      <c r="R318" s="263">
        <v>8.5</v>
      </c>
      <c r="S318" s="263">
        <v>8.5</v>
      </c>
      <c r="T318" s="263">
        <v>8.5</v>
      </c>
      <c r="U318" s="263">
        <v>8.5</v>
      </c>
      <c r="V318" s="263">
        <v>8.6</v>
      </c>
      <c r="W318" s="263">
        <v>8.6999999999999993</v>
      </c>
      <c r="X318" s="263">
        <v>8.6999999999999993</v>
      </c>
      <c r="Y318" s="263">
        <v>8.8000000000000007</v>
      </c>
      <c r="Z318" s="263">
        <v>8.8000000000000007</v>
      </c>
      <c r="AA318" s="263">
        <v>8.6</v>
      </c>
      <c r="AB318" s="263">
        <v>8.6</v>
      </c>
      <c r="AC318" s="263">
        <v>8.6999999999999993</v>
      </c>
      <c r="AD318" s="263">
        <v>8.6999999999999993</v>
      </c>
      <c r="AE318" s="263">
        <v>8.6999999999999993</v>
      </c>
      <c r="AF318" s="263">
        <v>8.6999999999999993</v>
      </c>
      <c r="AG318" s="263">
        <v>8.6999999999999993</v>
      </c>
      <c r="AH318" s="263">
        <v>8.9</v>
      </c>
      <c r="AI318" s="263">
        <v>8.9</v>
      </c>
      <c r="AJ318" s="263">
        <v>8.9</v>
      </c>
      <c r="AK318" s="263">
        <v>8.9</v>
      </c>
      <c r="AL318" s="263">
        <v>8.8000000000000007</v>
      </c>
      <c r="AM318" s="263">
        <v>8.8000000000000007</v>
      </c>
      <c r="AN318" s="263">
        <v>8.8000000000000007</v>
      </c>
      <c r="AO318" s="263">
        <v>8.8000000000000007</v>
      </c>
      <c r="AP318" s="263">
        <v>8.8000000000000007</v>
      </c>
      <c r="AQ318" s="263">
        <v>9.3000000000000007</v>
      </c>
      <c r="AR318" s="263">
        <v>9.3000000000000007</v>
      </c>
      <c r="AS318" s="263">
        <v>9.4</v>
      </c>
      <c r="AT318" s="263">
        <v>9.4</v>
      </c>
      <c r="AU318" s="263">
        <v>9.4</v>
      </c>
      <c r="AV318" s="263">
        <v>9.4</v>
      </c>
      <c r="AW318" s="263">
        <v>9</v>
      </c>
      <c r="AX318" s="263">
        <v>9.1</v>
      </c>
      <c r="AY318" s="263">
        <v>9.1</v>
      </c>
      <c r="AZ318" s="263">
        <v>9.1</v>
      </c>
      <c r="BA318" s="263">
        <v>9.1</v>
      </c>
      <c r="BB318" s="263">
        <v>9</v>
      </c>
      <c r="BC318" s="263">
        <v>9</v>
      </c>
      <c r="BD318" s="263">
        <v>9.1</v>
      </c>
      <c r="BE318" s="263">
        <v>9.1</v>
      </c>
      <c r="BF318" s="263">
        <v>9.1</v>
      </c>
      <c r="BG318" s="263">
        <v>9</v>
      </c>
      <c r="BH318" s="263">
        <v>9</v>
      </c>
      <c r="BI318" s="263">
        <v>9</v>
      </c>
      <c r="BJ318" s="263">
        <v>9</v>
      </c>
      <c r="BK318" s="263">
        <v>9</v>
      </c>
      <c r="BL318" s="263">
        <v>8.5</v>
      </c>
      <c r="BM318" s="263">
        <v>8.5</v>
      </c>
      <c r="BN318" s="263">
        <v>8.5</v>
      </c>
      <c r="BO318" s="263">
        <v>8.5</v>
      </c>
      <c r="BP318" s="263">
        <v>9</v>
      </c>
      <c r="BQ318" s="263">
        <v>9</v>
      </c>
      <c r="BR318" s="263">
        <v>9</v>
      </c>
      <c r="BS318" s="263">
        <v>9</v>
      </c>
      <c r="BT318" s="263">
        <v>9</v>
      </c>
      <c r="BU318" s="263">
        <v>9</v>
      </c>
      <c r="BV318" s="263">
        <v>9</v>
      </c>
      <c r="BW318" s="263">
        <v>9</v>
      </c>
      <c r="BX318" s="263">
        <v>8.9</v>
      </c>
      <c r="BY318" s="263">
        <v>9</v>
      </c>
      <c r="BZ318" s="263">
        <v>9.4</v>
      </c>
      <c r="CA318" s="263">
        <v>8.9</v>
      </c>
      <c r="CB318" s="263">
        <v>8.9</v>
      </c>
      <c r="CC318" s="263">
        <v>9</v>
      </c>
      <c r="CD318" s="263">
        <v>8.9</v>
      </c>
      <c r="CE318" s="263">
        <v>8.9</v>
      </c>
      <c r="CF318" s="263">
        <v>8.9</v>
      </c>
      <c r="CG318" s="263">
        <v>8.9</v>
      </c>
      <c r="CH318" s="263">
        <v>8.9</v>
      </c>
      <c r="CI318" s="263">
        <v>9</v>
      </c>
      <c r="CJ318" s="263">
        <v>9</v>
      </c>
      <c r="CK318" s="263">
        <v>9.4</v>
      </c>
      <c r="CL318" s="263">
        <v>9.4</v>
      </c>
      <c r="CM318" s="263">
        <v>9.4</v>
      </c>
      <c r="CN318" s="263">
        <v>9.4</v>
      </c>
      <c r="CO318" s="263">
        <v>9.4</v>
      </c>
      <c r="CP318" s="263">
        <v>9.5</v>
      </c>
      <c r="CQ318" s="263">
        <f>_xlfn.IFNA(VLOOKUP(C318,'INFORM Severity - hidden'!$C$5:$G$300,5,FALSE),"-")</f>
        <v>9.5</v>
      </c>
    </row>
    <row r="319" spans="1:95">
      <c r="C319" t="s">
        <v>7499</v>
      </c>
      <c r="D319" s="263" t="str">
        <f t="shared" si="4"/>
        <v>-</v>
      </c>
      <c r="E319" s="263" t="s">
        <v>7275</v>
      </c>
      <c r="F319" s="263" t="s">
        <v>7275</v>
      </c>
      <c r="G319" s="263" t="s">
        <v>7275</v>
      </c>
      <c r="H319" s="263" t="s">
        <v>7275</v>
      </c>
      <c r="I319" s="263" t="s">
        <v>7275</v>
      </c>
      <c r="J319" s="263" t="s">
        <v>7275</v>
      </c>
      <c r="K319" s="263" t="s">
        <v>7275</v>
      </c>
      <c r="L319" s="263" t="s">
        <v>7275</v>
      </c>
      <c r="M319" s="263" t="s">
        <v>7275</v>
      </c>
      <c r="N319" s="263" t="s">
        <v>7275</v>
      </c>
      <c r="O319" s="263">
        <v>6.2</v>
      </c>
      <c r="P319" s="263">
        <v>6.2</v>
      </c>
      <c r="Q319" s="263">
        <v>6.2</v>
      </c>
      <c r="R319" s="263">
        <v>6.2</v>
      </c>
      <c r="S319" s="263" t="s">
        <v>7275</v>
      </c>
      <c r="T319" s="263" t="s">
        <v>7275</v>
      </c>
      <c r="U319" s="263" t="s">
        <v>7275</v>
      </c>
      <c r="V319" s="263" t="s">
        <v>7275</v>
      </c>
      <c r="W319" s="263" t="s">
        <v>7275</v>
      </c>
      <c r="X319" s="263" t="s">
        <v>7275</v>
      </c>
      <c r="Y319" s="263" t="s">
        <v>7275</v>
      </c>
      <c r="Z319" s="263" t="s">
        <v>7275</v>
      </c>
      <c r="AA319" s="263" t="s">
        <v>7275</v>
      </c>
      <c r="AB319" s="263" t="s">
        <v>7275</v>
      </c>
      <c r="AC319" s="263" t="s">
        <v>7275</v>
      </c>
      <c r="AD319" s="263" t="s">
        <v>7275</v>
      </c>
      <c r="AE319" s="263" t="s">
        <v>7275</v>
      </c>
      <c r="AF319" s="263" t="s">
        <v>7275</v>
      </c>
      <c r="AG319" s="263" t="s">
        <v>7275</v>
      </c>
      <c r="AH319" s="263" t="s">
        <v>7275</v>
      </c>
      <c r="AI319" s="263" t="s">
        <v>7275</v>
      </c>
      <c r="AJ319" s="263" t="s">
        <v>7275</v>
      </c>
      <c r="AK319" s="263" t="s">
        <v>7275</v>
      </c>
      <c r="AL319" s="263" t="s">
        <v>7275</v>
      </c>
      <c r="AM319" s="263" t="s">
        <v>7275</v>
      </c>
      <c r="AN319" s="263" t="s">
        <v>7275</v>
      </c>
      <c r="AO319" s="263" t="s">
        <v>7275</v>
      </c>
      <c r="AP319" s="263" t="s">
        <v>7275</v>
      </c>
      <c r="AQ319" s="263" t="s">
        <v>7275</v>
      </c>
      <c r="AR319" s="263" t="s">
        <v>7275</v>
      </c>
      <c r="AS319" s="263" t="s">
        <v>7275</v>
      </c>
      <c r="AT319" s="263" t="s">
        <v>7275</v>
      </c>
      <c r="AU319" s="263" t="s">
        <v>7275</v>
      </c>
      <c r="AV319" s="263" t="s">
        <v>7275</v>
      </c>
      <c r="AW319" s="263" t="s">
        <v>7275</v>
      </c>
      <c r="AX319" s="263" t="s">
        <v>7275</v>
      </c>
      <c r="AY319" s="263" t="s">
        <v>7275</v>
      </c>
      <c r="AZ319" s="263" t="s">
        <v>7275</v>
      </c>
      <c r="BA319" s="263" t="s">
        <v>7275</v>
      </c>
      <c r="BB319" s="263" t="s">
        <v>7275</v>
      </c>
      <c r="BC319" s="263" t="s">
        <v>7275</v>
      </c>
      <c r="BD319" s="263" t="s">
        <v>7275</v>
      </c>
      <c r="BE319" s="263" t="s">
        <v>7275</v>
      </c>
      <c r="BF319" s="263" t="s">
        <v>7275</v>
      </c>
      <c r="BG319" s="263" t="s">
        <v>7275</v>
      </c>
      <c r="BH319" s="263" t="s">
        <v>7275</v>
      </c>
      <c r="BI319" s="263" t="s">
        <v>7275</v>
      </c>
      <c r="BJ319" s="263" t="s">
        <v>7275</v>
      </c>
      <c r="BK319" s="263" t="s">
        <v>7275</v>
      </c>
      <c r="BL319" s="263" t="s">
        <v>7275</v>
      </c>
      <c r="BM319" s="263" t="s">
        <v>7275</v>
      </c>
      <c r="BN319" s="263" t="s">
        <v>7275</v>
      </c>
      <c r="BO319" s="263" t="s">
        <v>7275</v>
      </c>
      <c r="BP319" s="263" t="s">
        <v>7275</v>
      </c>
      <c r="BQ319" s="263" t="s">
        <v>7275</v>
      </c>
      <c r="BR319" s="263" t="s">
        <v>7275</v>
      </c>
      <c r="BS319" s="263" t="s">
        <v>7275</v>
      </c>
      <c r="BT319" s="263" t="s">
        <v>7275</v>
      </c>
      <c r="BU319" s="263" t="s">
        <v>7275</v>
      </c>
      <c r="BV319" s="263" t="s">
        <v>7275</v>
      </c>
      <c r="BW319" s="263" t="s">
        <v>7275</v>
      </c>
      <c r="BX319" s="263" t="s">
        <v>7275</v>
      </c>
      <c r="BY319" s="263" t="s">
        <v>7275</v>
      </c>
      <c r="BZ319" s="263" t="s">
        <v>7275</v>
      </c>
      <c r="CA319" s="263" t="s">
        <v>7275</v>
      </c>
      <c r="CB319" s="263" t="s">
        <v>7275</v>
      </c>
      <c r="CC319" s="263" t="s">
        <v>7275</v>
      </c>
      <c r="CD319" s="263" t="s">
        <v>7275</v>
      </c>
      <c r="CE319" s="263" t="s">
        <v>7275</v>
      </c>
      <c r="CF319" s="263" t="s">
        <v>7275</v>
      </c>
      <c r="CG319" s="263" t="s">
        <v>7275</v>
      </c>
      <c r="CH319" s="263" t="s">
        <v>7275</v>
      </c>
      <c r="CI319" s="263" t="s">
        <v>7275</v>
      </c>
      <c r="CJ319" s="263" t="s">
        <v>7275</v>
      </c>
      <c r="CK319" s="263" t="s">
        <v>7275</v>
      </c>
      <c r="CL319" s="263" t="s">
        <v>7275</v>
      </c>
      <c r="CM319" s="263" t="s">
        <v>7275</v>
      </c>
      <c r="CN319" s="263" t="s">
        <v>7275</v>
      </c>
      <c r="CO319" s="263" t="s">
        <v>7275</v>
      </c>
      <c r="CP319" s="263" t="s">
        <v>7275</v>
      </c>
      <c r="CQ319" s="263" t="str">
        <f>_xlfn.IFNA(VLOOKUP(C319,'INFORM Severity - hidden'!$C$5:$G$300,5,FALSE),"-")</f>
        <v>-</v>
      </c>
    </row>
    <row r="320" spans="1:95">
      <c r="C320" t="s">
        <v>7500</v>
      </c>
      <c r="D320" s="263" t="str">
        <f t="shared" si="4"/>
        <v>-</v>
      </c>
      <c r="E320" s="263" t="s">
        <v>7275</v>
      </c>
      <c r="F320" s="263" t="s">
        <v>7275</v>
      </c>
      <c r="G320" s="263" t="s">
        <v>7275</v>
      </c>
      <c r="H320" s="263" t="s">
        <v>7275</v>
      </c>
      <c r="I320" s="263" t="s">
        <v>7275</v>
      </c>
      <c r="J320" s="263" t="s">
        <v>7275</v>
      </c>
      <c r="K320" s="263" t="s">
        <v>7275</v>
      </c>
      <c r="L320" s="263" t="s">
        <v>7275</v>
      </c>
      <c r="M320" s="263" t="s">
        <v>7275</v>
      </c>
      <c r="N320" s="263" t="s">
        <v>7275</v>
      </c>
      <c r="O320" s="263" t="s">
        <v>7275</v>
      </c>
      <c r="P320" s="263" t="s">
        <v>7275</v>
      </c>
      <c r="Q320" s="263" t="s">
        <v>7275</v>
      </c>
      <c r="R320" s="263" t="s">
        <v>7275</v>
      </c>
      <c r="S320" s="263" t="s">
        <v>7275</v>
      </c>
      <c r="T320" s="263" t="s">
        <v>7275</v>
      </c>
      <c r="U320" s="263" t="s">
        <v>7275</v>
      </c>
      <c r="V320" s="263" t="s">
        <v>7275</v>
      </c>
      <c r="W320" s="263" t="s">
        <v>7275</v>
      </c>
      <c r="X320" s="263" t="s">
        <v>7275</v>
      </c>
      <c r="Y320" s="263" t="s">
        <v>7275</v>
      </c>
      <c r="Z320" s="263" t="s">
        <v>7275</v>
      </c>
      <c r="AA320" s="263" t="s">
        <v>7275</v>
      </c>
      <c r="AB320" s="263" t="s">
        <v>7275</v>
      </c>
      <c r="AC320" s="263" t="s">
        <v>7275</v>
      </c>
      <c r="AD320" s="263" t="s">
        <v>7275</v>
      </c>
      <c r="AE320" s="263" t="s">
        <v>7275</v>
      </c>
      <c r="AF320" s="263" t="s">
        <v>7275</v>
      </c>
      <c r="AG320" s="263" t="s">
        <v>7275</v>
      </c>
      <c r="AH320" s="263" t="s">
        <v>7275</v>
      </c>
      <c r="AI320" s="263" t="s">
        <v>7275</v>
      </c>
      <c r="AJ320" s="263" t="s">
        <v>7275</v>
      </c>
      <c r="AK320" s="263" t="s">
        <v>7275</v>
      </c>
      <c r="AL320" s="263" t="s">
        <v>7275</v>
      </c>
      <c r="AM320" s="263" t="s">
        <v>7275</v>
      </c>
      <c r="AN320" s="263" t="s">
        <v>7275</v>
      </c>
      <c r="AO320" s="263" t="s">
        <v>7275</v>
      </c>
      <c r="AP320" s="263" t="s">
        <v>7275</v>
      </c>
      <c r="AQ320" s="263" t="s">
        <v>7275</v>
      </c>
      <c r="AR320" s="263" t="s">
        <v>7275</v>
      </c>
      <c r="AS320" s="263" t="s">
        <v>7275</v>
      </c>
      <c r="AT320" s="263" t="s">
        <v>7275</v>
      </c>
      <c r="AU320" s="263" t="s">
        <v>7275</v>
      </c>
      <c r="AV320" s="263" t="s">
        <v>7275</v>
      </c>
      <c r="AW320" s="263" t="s">
        <v>7275</v>
      </c>
      <c r="AX320" s="263">
        <v>7</v>
      </c>
      <c r="AY320" s="263">
        <v>7.2</v>
      </c>
      <c r="AZ320" s="263">
        <v>7.2</v>
      </c>
      <c r="BA320" s="263">
        <v>7.2</v>
      </c>
      <c r="BB320" s="263">
        <v>7.2</v>
      </c>
      <c r="BC320" s="263" t="s">
        <v>7275</v>
      </c>
      <c r="BD320" s="263" t="s">
        <v>7275</v>
      </c>
      <c r="BE320" s="263" t="s">
        <v>7275</v>
      </c>
      <c r="BF320" s="263" t="s">
        <v>7275</v>
      </c>
      <c r="BG320" s="263" t="s">
        <v>7275</v>
      </c>
      <c r="BH320" s="263" t="s">
        <v>7275</v>
      </c>
      <c r="BI320" s="263" t="s">
        <v>7275</v>
      </c>
      <c r="BJ320" s="263" t="s">
        <v>7275</v>
      </c>
      <c r="BK320" s="263" t="s">
        <v>7275</v>
      </c>
      <c r="BL320" s="263" t="s">
        <v>7275</v>
      </c>
      <c r="BM320" s="263" t="s">
        <v>7275</v>
      </c>
      <c r="BN320" s="263" t="s">
        <v>7275</v>
      </c>
      <c r="BO320" s="263" t="s">
        <v>7275</v>
      </c>
      <c r="BP320" s="263" t="s">
        <v>7275</v>
      </c>
      <c r="BQ320" s="263" t="s">
        <v>7275</v>
      </c>
      <c r="BR320" s="263" t="s">
        <v>7275</v>
      </c>
      <c r="BS320" s="263" t="s">
        <v>7275</v>
      </c>
      <c r="BT320" s="263" t="s">
        <v>7275</v>
      </c>
      <c r="BU320" s="263" t="s">
        <v>7275</v>
      </c>
      <c r="BV320" s="263" t="s">
        <v>7275</v>
      </c>
      <c r="BW320" s="263" t="s">
        <v>7275</v>
      </c>
      <c r="BX320" s="263" t="s">
        <v>7275</v>
      </c>
      <c r="BY320" s="263" t="s">
        <v>7275</v>
      </c>
      <c r="BZ320" s="263" t="s">
        <v>7275</v>
      </c>
      <c r="CA320" s="263" t="s">
        <v>7275</v>
      </c>
      <c r="CB320" s="263" t="s">
        <v>7275</v>
      </c>
      <c r="CC320" s="263" t="s">
        <v>7275</v>
      </c>
      <c r="CD320" s="263" t="s">
        <v>7275</v>
      </c>
      <c r="CE320" s="263" t="s">
        <v>7275</v>
      </c>
      <c r="CF320" s="263" t="s">
        <v>7275</v>
      </c>
      <c r="CG320" s="263" t="s">
        <v>7275</v>
      </c>
      <c r="CH320" s="263" t="s">
        <v>7275</v>
      </c>
      <c r="CI320" s="263" t="s">
        <v>7275</v>
      </c>
      <c r="CJ320" s="263" t="s">
        <v>7275</v>
      </c>
      <c r="CK320" s="263" t="s">
        <v>7275</v>
      </c>
      <c r="CL320" s="263" t="s">
        <v>7275</v>
      </c>
      <c r="CM320" s="263" t="s">
        <v>7275</v>
      </c>
      <c r="CN320" s="263" t="s">
        <v>7275</v>
      </c>
      <c r="CO320" s="263" t="s">
        <v>7275</v>
      </c>
      <c r="CP320" s="263" t="s">
        <v>7275</v>
      </c>
      <c r="CQ320" s="263" t="str">
        <f>_xlfn.IFNA(VLOOKUP(C320,'INFORM Severity - hidden'!$C$5:$G$300,5,FALSE),"-")</f>
        <v>-</v>
      </c>
    </row>
    <row r="321" spans="1:95">
      <c r="A321" t="s">
        <v>512</v>
      </c>
      <c r="B321" t="s">
        <v>521</v>
      </c>
      <c r="C321" t="s">
        <v>522</v>
      </c>
      <c r="D321" s="263" t="str">
        <f t="shared" si="4"/>
        <v>Increasing</v>
      </c>
      <c r="E321" s="263" t="s">
        <v>7275</v>
      </c>
      <c r="F321" s="263" t="s">
        <v>7275</v>
      </c>
      <c r="G321" s="263" t="s">
        <v>7275</v>
      </c>
      <c r="H321" s="263" t="s">
        <v>7275</v>
      </c>
      <c r="I321" s="263" t="s">
        <v>7275</v>
      </c>
      <c r="J321" s="263" t="s">
        <v>7275</v>
      </c>
      <c r="K321" s="263" t="s">
        <v>7275</v>
      </c>
      <c r="L321" s="263" t="s">
        <v>7275</v>
      </c>
      <c r="M321" s="263" t="s">
        <v>7275</v>
      </c>
      <c r="N321" s="263" t="s">
        <v>7275</v>
      </c>
      <c r="O321" s="263" t="s">
        <v>7275</v>
      </c>
      <c r="P321" s="263" t="s">
        <v>7275</v>
      </c>
      <c r="Q321" s="263" t="s">
        <v>7275</v>
      </c>
      <c r="R321" s="263" t="s">
        <v>7275</v>
      </c>
      <c r="S321" s="263" t="s">
        <v>7275</v>
      </c>
      <c r="T321" s="263" t="s">
        <v>7275</v>
      </c>
      <c r="U321" s="263" t="s">
        <v>7275</v>
      </c>
      <c r="V321" s="263" t="s">
        <v>7275</v>
      </c>
      <c r="W321" s="263" t="s">
        <v>7275</v>
      </c>
      <c r="X321" s="263" t="s">
        <v>7275</v>
      </c>
      <c r="Y321" s="263" t="s">
        <v>7275</v>
      </c>
      <c r="Z321" s="263" t="s">
        <v>7275</v>
      </c>
      <c r="AA321" s="263" t="s">
        <v>7275</v>
      </c>
      <c r="AB321" s="263" t="s">
        <v>7275</v>
      </c>
      <c r="AC321" s="263" t="s">
        <v>7275</v>
      </c>
      <c r="AD321" s="263" t="s">
        <v>7275</v>
      </c>
      <c r="AE321" s="263" t="s">
        <v>7275</v>
      </c>
      <c r="AF321" s="263" t="s">
        <v>7275</v>
      </c>
      <c r="AG321" s="263" t="s">
        <v>7275</v>
      </c>
      <c r="AH321" s="263" t="s">
        <v>7275</v>
      </c>
      <c r="AI321" s="263" t="s">
        <v>7275</v>
      </c>
      <c r="AJ321" s="263" t="s">
        <v>7275</v>
      </c>
      <c r="AK321" s="263" t="s">
        <v>7275</v>
      </c>
      <c r="AL321" s="263" t="s">
        <v>7275</v>
      </c>
      <c r="AM321" s="263" t="s">
        <v>7275</v>
      </c>
      <c r="AN321" s="263" t="s">
        <v>7275</v>
      </c>
      <c r="AO321" s="263" t="s">
        <v>7275</v>
      </c>
      <c r="AP321" s="263" t="s">
        <v>7275</v>
      </c>
      <c r="AQ321" s="263" t="s">
        <v>7275</v>
      </c>
      <c r="AR321" s="263" t="s">
        <v>7275</v>
      </c>
      <c r="AS321" s="263" t="s">
        <v>7275</v>
      </c>
      <c r="AT321" s="263" t="s">
        <v>7275</v>
      </c>
      <c r="AU321" s="263" t="s">
        <v>7275</v>
      </c>
      <c r="AV321" s="263" t="s">
        <v>7275</v>
      </c>
      <c r="AW321" s="263" t="s">
        <v>7275</v>
      </c>
      <c r="AX321" s="263" t="s">
        <v>7275</v>
      </c>
      <c r="AY321" s="263" t="s">
        <v>7275</v>
      </c>
      <c r="AZ321" s="263" t="s">
        <v>7275</v>
      </c>
      <c r="BA321" s="263" t="s">
        <v>7275</v>
      </c>
      <c r="BB321" s="263" t="s">
        <v>7275</v>
      </c>
      <c r="BC321" s="263" t="s">
        <v>7275</v>
      </c>
      <c r="BD321" s="263" t="s">
        <v>7275</v>
      </c>
      <c r="BE321" s="263" t="s">
        <v>7275</v>
      </c>
      <c r="BF321" s="263" t="s">
        <v>7275</v>
      </c>
      <c r="BG321" s="263" t="s">
        <v>7275</v>
      </c>
      <c r="BH321" s="263" t="s">
        <v>7275</v>
      </c>
      <c r="BI321" s="263" t="s">
        <v>7275</v>
      </c>
      <c r="BJ321" s="263" t="s">
        <v>7275</v>
      </c>
      <c r="BK321" s="263" t="s">
        <v>7275</v>
      </c>
      <c r="BL321" s="263" t="s">
        <v>7275</v>
      </c>
      <c r="BM321" s="263" t="s">
        <v>7275</v>
      </c>
      <c r="BN321" s="263" t="s">
        <v>7275</v>
      </c>
      <c r="BO321" s="263" t="s">
        <v>7275</v>
      </c>
      <c r="BP321" s="263" t="s">
        <v>7275</v>
      </c>
      <c r="BQ321" s="263" t="s">
        <v>7275</v>
      </c>
      <c r="BR321" s="263" t="s">
        <v>7275</v>
      </c>
      <c r="BS321" s="263" t="s">
        <v>7275</v>
      </c>
      <c r="BT321" s="263" t="s">
        <v>7275</v>
      </c>
      <c r="BU321" s="263" t="s">
        <v>7275</v>
      </c>
      <c r="BV321" s="263" t="s">
        <v>7275</v>
      </c>
      <c r="BW321" s="263" t="s">
        <v>7275</v>
      </c>
      <c r="BX321" s="263" t="s">
        <v>7275</v>
      </c>
      <c r="BY321" s="263" t="s">
        <v>7275</v>
      </c>
      <c r="BZ321" s="263" t="s">
        <v>7275</v>
      </c>
      <c r="CA321" s="263" t="s">
        <v>7275</v>
      </c>
      <c r="CB321" s="263" t="s">
        <v>7275</v>
      </c>
      <c r="CC321" s="263" t="s">
        <v>7275</v>
      </c>
      <c r="CD321" s="263">
        <v>7.4</v>
      </c>
      <c r="CE321" s="263">
        <v>7.4</v>
      </c>
      <c r="CF321" s="263">
        <v>7.4</v>
      </c>
      <c r="CG321" s="263">
        <v>7.4</v>
      </c>
      <c r="CH321" s="263">
        <v>7.4</v>
      </c>
      <c r="CI321" s="263">
        <v>7.5</v>
      </c>
      <c r="CJ321" s="263">
        <v>7.5</v>
      </c>
      <c r="CK321" s="263">
        <v>7.5</v>
      </c>
      <c r="CL321" s="263">
        <v>7.5</v>
      </c>
      <c r="CM321" s="263">
        <v>7.5</v>
      </c>
      <c r="CN321" s="263">
        <v>7.5</v>
      </c>
      <c r="CO321" s="263">
        <v>7.5</v>
      </c>
      <c r="CP321" s="263">
        <v>7.6</v>
      </c>
      <c r="CQ321" s="263">
        <f>_xlfn.IFNA(VLOOKUP(C321,'INFORM Severity - hidden'!$C$5:$G$300,5,FALSE),"-")</f>
        <v>7.6</v>
      </c>
    </row>
    <row r="322" spans="1:95">
      <c r="C322" t="s">
        <v>7501</v>
      </c>
      <c r="D322" s="263" t="str">
        <f t="shared" si="4"/>
        <v>-</v>
      </c>
      <c r="E322" s="263" t="s">
        <v>7275</v>
      </c>
      <c r="F322" s="263" t="s">
        <v>7275</v>
      </c>
      <c r="G322" s="263" t="s">
        <v>7275</v>
      </c>
      <c r="H322" s="263" t="s">
        <v>7275</v>
      </c>
      <c r="I322" s="263" t="s">
        <v>7275</v>
      </c>
      <c r="J322" s="263" t="s">
        <v>7275</v>
      </c>
      <c r="K322" s="263" t="s">
        <v>7275</v>
      </c>
      <c r="L322" s="263" t="s">
        <v>7275</v>
      </c>
      <c r="M322" s="263" t="s">
        <v>7275</v>
      </c>
      <c r="N322" s="263" t="s">
        <v>7275</v>
      </c>
      <c r="O322" s="263" t="s">
        <v>7275</v>
      </c>
      <c r="P322" s="263" t="s">
        <v>7275</v>
      </c>
      <c r="Q322" s="263" t="s">
        <v>7275</v>
      </c>
      <c r="R322" s="263" t="s">
        <v>7275</v>
      </c>
      <c r="S322" s="263" t="s">
        <v>7275</v>
      </c>
      <c r="T322" s="263" t="s">
        <v>7275</v>
      </c>
      <c r="U322" s="263" t="s">
        <v>7275</v>
      </c>
      <c r="V322" s="263" t="s">
        <v>7275</v>
      </c>
      <c r="W322" s="263" t="s">
        <v>7275</v>
      </c>
      <c r="X322" s="263" t="s">
        <v>7275</v>
      </c>
      <c r="Y322" s="263" t="s">
        <v>7275</v>
      </c>
      <c r="Z322" s="263" t="s">
        <v>7275</v>
      </c>
      <c r="AA322" s="263" t="s">
        <v>7275</v>
      </c>
      <c r="AB322" s="263" t="s">
        <v>7275</v>
      </c>
      <c r="AC322" s="263" t="s">
        <v>7275</v>
      </c>
      <c r="AD322" s="263" t="s">
        <v>7275</v>
      </c>
      <c r="AE322" s="263" t="s">
        <v>7275</v>
      </c>
      <c r="AF322" s="263" t="s">
        <v>7275</v>
      </c>
      <c r="AG322" s="263" t="s">
        <v>7275</v>
      </c>
      <c r="AH322" s="263" t="s">
        <v>7275</v>
      </c>
      <c r="AI322" s="263" t="s">
        <v>7275</v>
      </c>
      <c r="AJ322" s="263" t="s">
        <v>7275</v>
      </c>
      <c r="AK322" s="263" t="s">
        <v>7275</v>
      </c>
      <c r="AL322" s="263" t="s">
        <v>7275</v>
      </c>
      <c r="AM322" s="263" t="s">
        <v>7275</v>
      </c>
      <c r="AN322" s="263" t="s">
        <v>7275</v>
      </c>
      <c r="AO322" s="263" t="s">
        <v>7275</v>
      </c>
      <c r="AP322" s="263" t="s">
        <v>7275</v>
      </c>
      <c r="AQ322" s="263">
        <v>2.5</v>
      </c>
      <c r="AR322" s="263">
        <v>2.5</v>
      </c>
      <c r="AS322" s="263">
        <v>2.5</v>
      </c>
      <c r="AT322" s="263">
        <v>2.5</v>
      </c>
      <c r="AU322" s="263">
        <v>4.5</v>
      </c>
      <c r="AV322" s="263">
        <v>4.5999999999999996</v>
      </c>
      <c r="AW322" s="263">
        <v>4.5999999999999996</v>
      </c>
      <c r="AX322" s="263">
        <v>4.7</v>
      </c>
      <c r="AY322" s="263">
        <v>4.7</v>
      </c>
      <c r="AZ322" s="263">
        <v>3.6</v>
      </c>
      <c r="BA322" s="263">
        <v>3.6</v>
      </c>
      <c r="BB322" s="263">
        <v>3.6</v>
      </c>
      <c r="BC322" s="263">
        <v>3.6</v>
      </c>
      <c r="BD322" s="263">
        <v>3.6</v>
      </c>
      <c r="BE322" s="263">
        <v>3.6</v>
      </c>
      <c r="BF322" s="263">
        <v>3.6</v>
      </c>
      <c r="BG322" s="263">
        <v>3.6</v>
      </c>
      <c r="BH322" s="263">
        <v>3.6</v>
      </c>
      <c r="BI322" s="263">
        <v>3.6</v>
      </c>
      <c r="BJ322" s="263">
        <v>3.5</v>
      </c>
      <c r="BK322" s="263">
        <v>3.5</v>
      </c>
      <c r="BL322" s="263">
        <v>3.5</v>
      </c>
      <c r="BM322" s="263">
        <v>3.5</v>
      </c>
      <c r="BN322" s="263">
        <v>3.6</v>
      </c>
      <c r="BO322" s="263">
        <v>3.6</v>
      </c>
      <c r="BP322" s="263">
        <v>3.6</v>
      </c>
      <c r="BQ322" s="263">
        <v>3.6</v>
      </c>
      <c r="BR322" s="263">
        <v>3.7</v>
      </c>
      <c r="BS322" s="263">
        <v>3.7</v>
      </c>
      <c r="BT322" s="263">
        <v>3.7</v>
      </c>
      <c r="BU322" s="263">
        <v>3.7</v>
      </c>
      <c r="BV322" s="263">
        <v>3.7</v>
      </c>
      <c r="BW322" s="263">
        <v>3.8</v>
      </c>
      <c r="BX322" s="263">
        <v>3.8</v>
      </c>
      <c r="BY322" s="263">
        <v>3.8</v>
      </c>
      <c r="BZ322" s="263">
        <v>3.8</v>
      </c>
      <c r="CA322" s="263">
        <v>3.8</v>
      </c>
      <c r="CB322" s="263">
        <v>3.8</v>
      </c>
      <c r="CC322" s="263">
        <v>3.8</v>
      </c>
      <c r="CD322" s="263" t="s">
        <v>7275</v>
      </c>
      <c r="CE322" s="263" t="s">
        <v>7275</v>
      </c>
      <c r="CF322" s="263" t="s">
        <v>7275</v>
      </c>
      <c r="CG322" s="263" t="s">
        <v>7275</v>
      </c>
      <c r="CH322" s="263" t="s">
        <v>7275</v>
      </c>
      <c r="CI322" s="263" t="s">
        <v>7275</v>
      </c>
      <c r="CJ322" s="263" t="s">
        <v>7275</v>
      </c>
      <c r="CK322" s="263" t="s">
        <v>7275</v>
      </c>
      <c r="CL322" s="263" t="s">
        <v>7275</v>
      </c>
      <c r="CM322" s="263" t="s">
        <v>7275</v>
      </c>
      <c r="CN322" s="263" t="s">
        <v>7275</v>
      </c>
      <c r="CO322" s="263" t="s">
        <v>7275</v>
      </c>
      <c r="CP322" s="263" t="s">
        <v>7275</v>
      </c>
      <c r="CQ322" s="263" t="str">
        <f>_xlfn.IFNA(VLOOKUP(C322,'INFORM Severity - hidden'!$C$5:$G$300,5,FALSE),"-")</f>
        <v>-</v>
      </c>
    </row>
    <row r="323" spans="1:95">
      <c r="C323" t="s">
        <v>7502</v>
      </c>
      <c r="D323" s="263" t="str">
        <f t="shared" ref="D323:D377" si="5">IF(CQ323="-","-",IFERROR(IF(ROUND(AVERAGE(CO323:CQ323),1)=ROUND(AVERAGE(CL323:CN323),1),"Stable",IF(ROUND(AVERAGE(CO323:CQ323),1)&lt;ROUND(AVERAGE(CL323:CN323),1),"Decreasing",IF(ROUND(AVERAGE(CO323:CQ323),1)&gt;ROUND(AVERAGE(CL323:CN323),1),"Increasing"))),"-"))</f>
        <v>-</v>
      </c>
      <c r="E323" s="263" t="s">
        <v>7275</v>
      </c>
      <c r="F323" s="263" t="s">
        <v>7275</v>
      </c>
      <c r="G323" s="263" t="s">
        <v>7275</v>
      </c>
      <c r="H323" s="263" t="s">
        <v>7275</v>
      </c>
      <c r="I323" s="263" t="s">
        <v>7275</v>
      </c>
      <c r="J323" s="263" t="s">
        <v>7275</v>
      </c>
      <c r="K323" s="263" t="s">
        <v>7275</v>
      </c>
      <c r="L323" s="263" t="s">
        <v>7275</v>
      </c>
      <c r="M323" s="263" t="s">
        <v>7275</v>
      </c>
      <c r="N323" s="263" t="s">
        <v>7275</v>
      </c>
      <c r="O323" s="263" t="s">
        <v>7275</v>
      </c>
      <c r="P323" s="263" t="s">
        <v>7275</v>
      </c>
      <c r="Q323" s="263" t="s">
        <v>7275</v>
      </c>
      <c r="R323" s="263" t="s">
        <v>7275</v>
      </c>
      <c r="S323" s="263" t="s">
        <v>7275</v>
      </c>
      <c r="T323" s="263" t="s">
        <v>7275</v>
      </c>
      <c r="U323" s="263" t="s">
        <v>7275</v>
      </c>
      <c r="V323" s="263" t="s">
        <v>7275</v>
      </c>
      <c r="W323" s="263" t="s">
        <v>7275</v>
      </c>
      <c r="X323" s="263" t="s">
        <v>7275</v>
      </c>
      <c r="Y323" s="263" t="s">
        <v>7275</v>
      </c>
      <c r="Z323" s="263" t="s">
        <v>7275</v>
      </c>
      <c r="AA323" s="263">
        <v>5.4</v>
      </c>
      <c r="AB323" s="263">
        <v>5.4</v>
      </c>
      <c r="AC323" s="263">
        <v>5.4</v>
      </c>
      <c r="AD323" s="263">
        <v>5.3</v>
      </c>
      <c r="AE323" s="263">
        <v>5.3</v>
      </c>
      <c r="AF323" s="263">
        <v>5.3</v>
      </c>
      <c r="AG323" s="263">
        <v>5.3</v>
      </c>
      <c r="AH323" s="263">
        <v>5.3</v>
      </c>
      <c r="AI323" s="263">
        <v>4.9000000000000004</v>
      </c>
      <c r="AJ323" s="263">
        <v>4.9000000000000004</v>
      </c>
      <c r="AK323" s="263">
        <v>4.9000000000000004</v>
      </c>
      <c r="AL323" s="263">
        <v>4.9000000000000004</v>
      </c>
      <c r="AM323" s="263">
        <v>5.3</v>
      </c>
      <c r="AN323" s="263">
        <v>5.3</v>
      </c>
      <c r="AO323" s="263">
        <v>5.3</v>
      </c>
      <c r="AP323" s="263">
        <v>5.3</v>
      </c>
      <c r="AQ323" s="263">
        <v>5.3</v>
      </c>
      <c r="AR323" s="263">
        <v>5.2</v>
      </c>
      <c r="AS323" s="263">
        <v>5</v>
      </c>
      <c r="AT323" s="263">
        <v>5</v>
      </c>
      <c r="AU323" s="263">
        <v>4.5</v>
      </c>
      <c r="AV323" s="263">
        <v>4.4000000000000004</v>
      </c>
      <c r="AW323" s="263">
        <v>4.4000000000000004</v>
      </c>
      <c r="AX323" s="263">
        <v>4.8</v>
      </c>
      <c r="AY323" s="263">
        <v>4.8</v>
      </c>
      <c r="AZ323" s="263">
        <v>4.8</v>
      </c>
      <c r="BA323" s="263">
        <v>4.8</v>
      </c>
      <c r="BB323" s="263">
        <v>4.8</v>
      </c>
      <c r="BC323" s="263">
        <v>4.8</v>
      </c>
      <c r="BD323" s="263">
        <v>4.8</v>
      </c>
      <c r="BE323" s="263">
        <v>4.9000000000000004</v>
      </c>
      <c r="BF323" s="263">
        <v>4.9000000000000004</v>
      </c>
      <c r="BG323" s="263">
        <v>4.9000000000000004</v>
      </c>
      <c r="BH323" s="263">
        <v>5.0999999999999996</v>
      </c>
      <c r="BI323" s="263">
        <v>4.5999999999999996</v>
      </c>
      <c r="BJ323" s="263">
        <v>4.9000000000000004</v>
      </c>
      <c r="BK323" s="263">
        <v>4.9000000000000004</v>
      </c>
      <c r="BL323" s="263">
        <v>4.8</v>
      </c>
      <c r="BM323" s="263">
        <v>4.8</v>
      </c>
      <c r="BN323" s="263">
        <v>4.8</v>
      </c>
      <c r="BO323" s="263">
        <v>4.8</v>
      </c>
      <c r="BP323" s="263">
        <v>4.8</v>
      </c>
      <c r="BQ323" s="263">
        <v>4.8</v>
      </c>
      <c r="BR323" s="263">
        <v>4.7</v>
      </c>
      <c r="BS323" s="263">
        <v>5</v>
      </c>
      <c r="BT323" s="263">
        <v>4.5</v>
      </c>
      <c r="BU323" s="263">
        <v>4.5</v>
      </c>
      <c r="BV323" s="263">
        <v>4.9000000000000004</v>
      </c>
      <c r="BW323" s="263">
        <v>4.9000000000000004</v>
      </c>
      <c r="BX323" s="263">
        <v>4.9000000000000004</v>
      </c>
      <c r="BY323" s="263">
        <v>4.9000000000000004</v>
      </c>
      <c r="BZ323" s="263">
        <v>4.9000000000000004</v>
      </c>
      <c r="CA323" s="263">
        <v>4.9000000000000004</v>
      </c>
      <c r="CB323" s="263">
        <v>4.9000000000000004</v>
      </c>
      <c r="CC323" s="263">
        <v>5</v>
      </c>
      <c r="CD323" s="263">
        <v>5.0999999999999996</v>
      </c>
      <c r="CE323" s="263">
        <v>5.3</v>
      </c>
      <c r="CF323" s="263">
        <v>4.8</v>
      </c>
      <c r="CG323" s="263">
        <v>4.8</v>
      </c>
      <c r="CH323" s="263">
        <v>5</v>
      </c>
      <c r="CI323" s="263">
        <v>5</v>
      </c>
      <c r="CJ323" s="263">
        <v>5</v>
      </c>
      <c r="CK323" s="263">
        <v>5</v>
      </c>
      <c r="CL323" s="263">
        <v>5</v>
      </c>
      <c r="CM323" s="263">
        <v>5</v>
      </c>
      <c r="CN323" s="263" t="s">
        <v>7275</v>
      </c>
      <c r="CO323" s="263" t="s">
        <v>7275</v>
      </c>
      <c r="CP323" s="263" t="s">
        <v>7275</v>
      </c>
      <c r="CQ323" s="263" t="str">
        <f>_xlfn.IFNA(VLOOKUP(C323,'INFORM Severity - hidden'!$C$5:$G$300,5,FALSE),"-")</f>
        <v>-</v>
      </c>
    </row>
    <row r="324" spans="1:95">
      <c r="C324" t="s">
        <v>7503</v>
      </c>
      <c r="D324" s="263" t="str">
        <f t="shared" si="5"/>
        <v>-</v>
      </c>
      <c r="E324" s="263">
        <v>9.6</v>
      </c>
      <c r="F324" s="263">
        <v>9.6</v>
      </c>
      <c r="G324" s="263">
        <v>9.5</v>
      </c>
      <c r="H324" s="263">
        <v>9.5</v>
      </c>
      <c r="I324" s="263">
        <v>9.6</v>
      </c>
      <c r="J324" s="263">
        <v>9.6999999999999993</v>
      </c>
      <c r="K324" s="263">
        <v>9.6999999999999993</v>
      </c>
      <c r="L324" s="263">
        <v>9.6999999999999993</v>
      </c>
      <c r="M324" s="263">
        <v>9.6999999999999993</v>
      </c>
      <c r="N324" s="263">
        <v>9.6999999999999993</v>
      </c>
      <c r="O324" s="263">
        <v>9.6999999999999993</v>
      </c>
      <c r="P324" s="263">
        <v>9.6999999999999993</v>
      </c>
      <c r="Q324" s="263">
        <v>9.6999999999999993</v>
      </c>
      <c r="R324" s="263">
        <v>9.6999999999999993</v>
      </c>
      <c r="S324" s="263">
        <v>9.6999999999999993</v>
      </c>
      <c r="T324" s="263">
        <v>9.6999999999999993</v>
      </c>
      <c r="U324" s="263">
        <v>9.6999999999999993</v>
      </c>
      <c r="V324" s="263">
        <v>9.6999999999999993</v>
      </c>
      <c r="W324" s="263">
        <v>9.6999999999999993</v>
      </c>
      <c r="X324" s="263">
        <v>9.6999999999999993</v>
      </c>
      <c r="Y324" s="263">
        <v>9.6999999999999993</v>
      </c>
      <c r="Z324" s="263">
        <v>9.6999999999999993</v>
      </c>
      <c r="AA324" s="263">
        <v>9.6999999999999993</v>
      </c>
      <c r="AB324" s="263">
        <v>9.6999999999999993</v>
      </c>
      <c r="AC324" s="263">
        <v>9.6999999999999993</v>
      </c>
      <c r="AD324" s="263">
        <v>9.6999999999999993</v>
      </c>
      <c r="AE324" s="263">
        <v>9.6999999999999993</v>
      </c>
      <c r="AF324" s="263">
        <v>9.6999999999999993</v>
      </c>
      <c r="AG324" s="263">
        <v>9.6999999999999993</v>
      </c>
      <c r="AH324" s="263">
        <v>9.6</v>
      </c>
      <c r="AI324" s="263">
        <v>9.6</v>
      </c>
      <c r="AJ324" s="263">
        <v>9.6</v>
      </c>
      <c r="AK324" s="263">
        <v>9.6</v>
      </c>
      <c r="AL324" s="263">
        <v>9.6</v>
      </c>
      <c r="AM324" s="263">
        <v>9.6</v>
      </c>
      <c r="AN324" s="263">
        <v>9.6</v>
      </c>
      <c r="AO324" s="263">
        <v>9.6</v>
      </c>
      <c r="AP324" s="263">
        <v>9.1999999999999993</v>
      </c>
      <c r="AQ324" s="263">
        <v>9.1999999999999993</v>
      </c>
      <c r="AR324" s="263">
        <v>9.1999999999999993</v>
      </c>
      <c r="AS324" s="263">
        <v>9.1999999999999993</v>
      </c>
      <c r="AT324" s="263">
        <v>9.1999999999999993</v>
      </c>
      <c r="AU324" s="263">
        <v>9.1999999999999993</v>
      </c>
      <c r="AV324" s="263">
        <v>9.1999999999999993</v>
      </c>
      <c r="AW324" s="263">
        <v>9.1999999999999993</v>
      </c>
      <c r="AX324" s="263">
        <v>9.1999999999999993</v>
      </c>
      <c r="AY324" s="263">
        <v>9</v>
      </c>
      <c r="AZ324" s="263">
        <v>9.1999999999999993</v>
      </c>
      <c r="BA324" s="263">
        <v>9.1999999999999993</v>
      </c>
      <c r="BB324" s="263">
        <v>9.1999999999999993</v>
      </c>
      <c r="BC324" s="263">
        <v>9.1999999999999993</v>
      </c>
      <c r="BD324" s="263">
        <v>9.1999999999999993</v>
      </c>
      <c r="BE324" s="263">
        <v>9.1999999999999993</v>
      </c>
      <c r="BF324" s="263">
        <v>9.1</v>
      </c>
      <c r="BG324" s="263">
        <v>9.1</v>
      </c>
      <c r="BH324" s="263">
        <v>9.1999999999999993</v>
      </c>
      <c r="BI324" s="263">
        <v>9.1999999999999993</v>
      </c>
      <c r="BJ324" s="263">
        <v>9.1</v>
      </c>
      <c r="BK324" s="263">
        <v>9</v>
      </c>
      <c r="BL324" s="263">
        <v>9</v>
      </c>
      <c r="BM324" s="263">
        <v>9.1</v>
      </c>
      <c r="BN324" s="263">
        <v>9.1</v>
      </c>
      <c r="BO324" s="263">
        <v>9.1</v>
      </c>
      <c r="BP324" s="263">
        <v>9.1</v>
      </c>
      <c r="BQ324" s="263">
        <v>9.1</v>
      </c>
      <c r="BR324" s="263">
        <v>9.1999999999999993</v>
      </c>
      <c r="BS324" s="263">
        <v>9.1999999999999993</v>
      </c>
      <c r="BT324" s="263">
        <v>9.1999999999999993</v>
      </c>
      <c r="BU324" s="263">
        <v>9.1999999999999993</v>
      </c>
      <c r="BV324" s="263">
        <v>9.1</v>
      </c>
      <c r="BW324" s="263" t="s">
        <v>7275</v>
      </c>
      <c r="BX324" s="263" t="s">
        <v>7275</v>
      </c>
      <c r="BY324" s="263" t="s">
        <v>7275</v>
      </c>
      <c r="BZ324" s="263" t="s">
        <v>7275</v>
      </c>
      <c r="CA324" s="263" t="s">
        <v>7275</v>
      </c>
      <c r="CB324" s="263" t="s">
        <v>7275</v>
      </c>
      <c r="CC324" s="263" t="s">
        <v>7275</v>
      </c>
      <c r="CD324" s="263" t="s">
        <v>7275</v>
      </c>
      <c r="CE324" s="263" t="s">
        <v>7275</v>
      </c>
      <c r="CF324" s="263" t="s">
        <v>7275</v>
      </c>
      <c r="CG324" s="263" t="s">
        <v>7275</v>
      </c>
      <c r="CH324" s="263" t="s">
        <v>7275</v>
      </c>
      <c r="CI324" s="263" t="s">
        <v>7275</v>
      </c>
      <c r="CJ324" s="263" t="s">
        <v>7275</v>
      </c>
      <c r="CK324" s="263" t="s">
        <v>7275</v>
      </c>
      <c r="CL324" s="263" t="s">
        <v>7275</v>
      </c>
      <c r="CM324" s="263" t="s">
        <v>7275</v>
      </c>
      <c r="CN324" s="263" t="s">
        <v>7275</v>
      </c>
      <c r="CO324" s="263" t="s">
        <v>7275</v>
      </c>
      <c r="CP324" s="263" t="s">
        <v>7275</v>
      </c>
      <c r="CQ324" s="263" t="str">
        <f>_xlfn.IFNA(VLOOKUP(C324,'INFORM Severity - hidden'!$C$5:$G$300,5,FALSE),"-")</f>
        <v>-</v>
      </c>
    </row>
    <row r="325" spans="1:95">
      <c r="C325" t="s">
        <v>7504</v>
      </c>
      <c r="D325" s="263" t="str">
        <f t="shared" si="5"/>
        <v>-</v>
      </c>
      <c r="E325" s="263" t="s">
        <v>7275</v>
      </c>
      <c r="F325" s="263" t="s">
        <v>7275</v>
      </c>
      <c r="G325" s="263" t="s">
        <v>7275</v>
      </c>
      <c r="H325" s="263" t="s">
        <v>7275</v>
      </c>
      <c r="I325" s="263" t="s">
        <v>7275</v>
      </c>
      <c r="J325" s="263" t="s">
        <v>7275</v>
      </c>
      <c r="K325" s="263" t="s">
        <v>7275</v>
      </c>
      <c r="L325" s="263" t="s">
        <v>7275</v>
      </c>
      <c r="M325" s="263" t="s">
        <v>7275</v>
      </c>
      <c r="N325" s="263" t="s">
        <v>7275</v>
      </c>
      <c r="O325" s="263" t="s">
        <v>7275</v>
      </c>
      <c r="P325" s="263" t="s">
        <v>7275</v>
      </c>
      <c r="Q325" s="263" t="s">
        <v>7275</v>
      </c>
      <c r="R325" s="263" t="s">
        <v>7275</v>
      </c>
      <c r="S325" s="263" t="s">
        <v>7275</v>
      </c>
      <c r="T325" s="263" t="s">
        <v>7275</v>
      </c>
      <c r="U325" s="263" t="s">
        <v>7275</v>
      </c>
      <c r="V325" s="263" t="s">
        <v>7275</v>
      </c>
      <c r="W325" s="263" t="s">
        <v>7275</v>
      </c>
      <c r="X325" s="263" t="s">
        <v>7275</v>
      </c>
      <c r="Y325" s="263" t="s">
        <v>7275</v>
      </c>
      <c r="Z325" s="263" t="s">
        <v>7275</v>
      </c>
      <c r="AA325" s="263" t="s">
        <v>7275</v>
      </c>
      <c r="AB325" s="263" t="s">
        <v>7275</v>
      </c>
      <c r="AC325" s="263" t="s">
        <v>7275</v>
      </c>
      <c r="AD325" s="263" t="s">
        <v>7275</v>
      </c>
      <c r="AE325" s="263" t="s">
        <v>7275</v>
      </c>
      <c r="AF325" s="263" t="s">
        <v>7275</v>
      </c>
      <c r="AG325" s="263" t="s">
        <v>7275</v>
      </c>
      <c r="AH325" s="263" t="s">
        <v>7275</v>
      </c>
      <c r="AI325" s="263" t="s">
        <v>7275</v>
      </c>
      <c r="AJ325" s="263" t="s">
        <v>7275</v>
      </c>
      <c r="AK325" s="263" t="s">
        <v>7275</v>
      </c>
      <c r="AL325" s="263" t="s">
        <v>7275</v>
      </c>
      <c r="AM325" s="263" t="s">
        <v>7275</v>
      </c>
      <c r="AN325" s="263" t="s">
        <v>7275</v>
      </c>
      <c r="AO325" s="263" t="s">
        <v>7275</v>
      </c>
      <c r="AP325" s="263" t="s">
        <v>7275</v>
      </c>
      <c r="AQ325" s="263" t="s">
        <v>7275</v>
      </c>
      <c r="AR325" s="263" t="s">
        <v>7275</v>
      </c>
      <c r="AS325" s="263" t="s">
        <v>7275</v>
      </c>
      <c r="AT325" s="263" t="s">
        <v>7275</v>
      </c>
      <c r="AU325" s="263" t="s">
        <v>7275</v>
      </c>
      <c r="AV325" s="263" t="s">
        <v>7275</v>
      </c>
      <c r="AW325" s="263" t="s">
        <v>7275</v>
      </c>
      <c r="AX325" s="263" t="s">
        <v>7275</v>
      </c>
      <c r="AY325" s="263" t="s">
        <v>7275</v>
      </c>
      <c r="AZ325" s="263" t="s">
        <v>7275</v>
      </c>
      <c r="BA325" s="263" t="s">
        <v>7275</v>
      </c>
      <c r="BB325" s="263" t="s">
        <v>7275</v>
      </c>
      <c r="BC325" s="263">
        <v>7</v>
      </c>
      <c r="BD325" s="263">
        <v>7</v>
      </c>
      <c r="BE325" s="263">
        <v>7.2</v>
      </c>
      <c r="BF325" s="263">
        <v>7.2</v>
      </c>
      <c r="BG325" s="263">
        <v>7.1</v>
      </c>
      <c r="BH325" s="263">
        <v>7.2</v>
      </c>
      <c r="BI325" s="263">
        <v>8.3000000000000007</v>
      </c>
      <c r="BJ325" s="263">
        <v>8.3000000000000007</v>
      </c>
      <c r="BK325" s="263">
        <v>8.1999999999999993</v>
      </c>
      <c r="BL325" s="263">
        <v>8.1999999999999993</v>
      </c>
      <c r="BM325" s="263">
        <v>8.1999999999999993</v>
      </c>
      <c r="BN325" s="263">
        <v>8.1999999999999993</v>
      </c>
      <c r="BO325" s="263">
        <v>7</v>
      </c>
      <c r="BP325" s="263">
        <v>6.7</v>
      </c>
      <c r="BQ325" s="263">
        <v>6.7</v>
      </c>
      <c r="BR325" s="263">
        <v>6.8</v>
      </c>
      <c r="BS325" s="263">
        <v>6.8</v>
      </c>
      <c r="BT325" s="263">
        <v>6.8</v>
      </c>
      <c r="BU325" s="263">
        <v>6.8</v>
      </c>
      <c r="BV325" s="263">
        <v>6.8</v>
      </c>
      <c r="BW325" s="263" t="s">
        <v>7275</v>
      </c>
      <c r="BX325" s="263" t="s">
        <v>7275</v>
      </c>
      <c r="BY325" s="263" t="s">
        <v>7275</v>
      </c>
      <c r="BZ325" s="263" t="s">
        <v>7275</v>
      </c>
      <c r="CA325" s="263" t="s">
        <v>7275</v>
      </c>
      <c r="CB325" s="263" t="s">
        <v>7275</v>
      </c>
      <c r="CC325" s="263" t="s">
        <v>7275</v>
      </c>
      <c r="CD325" s="263" t="s">
        <v>7275</v>
      </c>
      <c r="CE325" s="263" t="s">
        <v>7275</v>
      </c>
      <c r="CF325" s="263" t="s">
        <v>7275</v>
      </c>
      <c r="CG325" s="263" t="s">
        <v>7275</v>
      </c>
      <c r="CH325" s="263" t="s">
        <v>7275</v>
      </c>
      <c r="CI325" s="263" t="s">
        <v>7275</v>
      </c>
      <c r="CJ325" s="263" t="s">
        <v>7275</v>
      </c>
      <c r="CK325" s="263" t="s">
        <v>7275</v>
      </c>
      <c r="CL325" s="263" t="s">
        <v>7275</v>
      </c>
      <c r="CM325" s="263" t="s">
        <v>7275</v>
      </c>
      <c r="CN325" s="263" t="s">
        <v>7275</v>
      </c>
      <c r="CO325" s="263" t="s">
        <v>7275</v>
      </c>
      <c r="CP325" s="263" t="s">
        <v>7275</v>
      </c>
      <c r="CQ325" s="263" t="str">
        <f>_xlfn.IFNA(VLOOKUP(C325,'INFORM Severity - hidden'!$C$5:$G$300,5,FALSE),"-")</f>
        <v>-</v>
      </c>
    </row>
    <row r="326" spans="1:95">
      <c r="A326" t="s">
        <v>903</v>
      </c>
      <c r="B326" t="s">
        <v>901</v>
      </c>
      <c r="C326" t="s">
        <v>902</v>
      </c>
      <c r="D326" s="263" t="str">
        <f t="shared" si="5"/>
        <v>Stable</v>
      </c>
      <c r="E326" s="263" t="s">
        <v>7275</v>
      </c>
      <c r="F326" s="263" t="s">
        <v>7275</v>
      </c>
      <c r="G326" s="263" t="s">
        <v>7275</v>
      </c>
      <c r="H326" s="263" t="s">
        <v>7275</v>
      </c>
      <c r="I326" s="263" t="s">
        <v>7275</v>
      </c>
      <c r="J326" s="263" t="s">
        <v>7275</v>
      </c>
      <c r="K326" s="263" t="s">
        <v>7275</v>
      </c>
      <c r="L326" s="263" t="s">
        <v>7275</v>
      </c>
      <c r="M326" s="263" t="s">
        <v>7275</v>
      </c>
      <c r="N326" s="263" t="s">
        <v>7275</v>
      </c>
      <c r="O326" s="263" t="s">
        <v>7275</v>
      </c>
      <c r="P326" s="263" t="s">
        <v>7275</v>
      </c>
      <c r="Q326" s="263" t="s">
        <v>7275</v>
      </c>
      <c r="R326" s="263" t="s">
        <v>7275</v>
      </c>
      <c r="S326" s="263" t="s">
        <v>7275</v>
      </c>
      <c r="T326" s="263" t="s">
        <v>7275</v>
      </c>
      <c r="U326" s="263" t="s">
        <v>7275</v>
      </c>
      <c r="V326" s="263" t="s">
        <v>7275</v>
      </c>
      <c r="W326" s="263" t="s">
        <v>7275</v>
      </c>
      <c r="X326" s="263" t="s">
        <v>7275</v>
      </c>
      <c r="Y326" s="263" t="s">
        <v>7275</v>
      </c>
      <c r="Z326" s="263" t="s">
        <v>7275</v>
      </c>
      <c r="AA326" s="263" t="s">
        <v>7275</v>
      </c>
      <c r="AB326" s="263" t="s">
        <v>7275</v>
      </c>
      <c r="AC326" s="263" t="s">
        <v>7275</v>
      </c>
      <c r="AD326" s="263" t="s">
        <v>7275</v>
      </c>
      <c r="AE326" s="263" t="s">
        <v>7275</v>
      </c>
      <c r="AF326" s="263" t="s">
        <v>7275</v>
      </c>
      <c r="AG326" s="263" t="s">
        <v>7275</v>
      </c>
      <c r="AH326" s="263" t="s">
        <v>7275</v>
      </c>
      <c r="AI326" s="263" t="s">
        <v>7275</v>
      </c>
      <c r="AJ326" s="263" t="s">
        <v>7275</v>
      </c>
      <c r="AK326" s="263" t="s">
        <v>7275</v>
      </c>
      <c r="AL326" s="263" t="s">
        <v>7275</v>
      </c>
      <c r="AM326" s="263" t="s">
        <v>7275</v>
      </c>
      <c r="AN326" s="263" t="s">
        <v>7275</v>
      </c>
      <c r="AO326" s="263" t="s">
        <v>7275</v>
      </c>
      <c r="AP326" s="263" t="s">
        <v>7275</v>
      </c>
      <c r="AQ326" s="263" t="s">
        <v>7275</v>
      </c>
      <c r="AR326" s="263" t="s">
        <v>7275</v>
      </c>
      <c r="AS326" s="263" t="s">
        <v>7275</v>
      </c>
      <c r="AT326" s="263" t="s">
        <v>7275</v>
      </c>
      <c r="AU326" s="263" t="s">
        <v>7275</v>
      </c>
      <c r="AV326" s="263" t="s">
        <v>7275</v>
      </c>
      <c r="AW326" s="263" t="s">
        <v>7275</v>
      </c>
      <c r="AX326" s="263" t="s">
        <v>7275</v>
      </c>
      <c r="AY326" s="263" t="s">
        <v>7275</v>
      </c>
      <c r="AZ326" s="263" t="s">
        <v>7275</v>
      </c>
      <c r="BA326" s="263" t="s">
        <v>7275</v>
      </c>
      <c r="BB326" s="263" t="s">
        <v>7275</v>
      </c>
      <c r="BC326" s="263" t="s">
        <v>7275</v>
      </c>
      <c r="BD326" s="263" t="s">
        <v>7275</v>
      </c>
      <c r="BE326" s="263" t="s">
        <v>7275</v>
      </c>
      <c r="BF326" s="263" t="s">
        <v>7275</v>
      </c>
      <c r="BG326" s="263" t="s">
        <v>7275</v>
      </c>
      <c r="BH326" s="263" t="s">
        <v>7275</v>
      </c>
      <c r="BI326" s="263" t="s">
        <v>7275</v>
      </c>
      <c r="BJ326" s="263" t="s">
        <v>7275</v>
      </c>
      <c r="BK326" s="263" t="s">
        <v>7275</v>
      </c>
      <c r="BL326" s="263" t="s">
        <v>7275</v>
      </c>
      <c r="BM326" s="263" t="s">
        <v>7275</v>
      </c>
      <c r="BN326" s="263" t="s">
        <v>7275</v>
      </c>
      <c r="BO326" s="263" t="s">
        <v>7275</v>
      </c>
      <c r="BP326" s="263" t="s">
        <v>7275</v>
      </c>
      <c r="BQ326" s="263" t="s">
        <v>7275</v>
      </c>
      <c r="BR326" s="263" t="s">
        <v>7275</v>
      </c>
      <c r="BS326" s="263" t="s">
        <v>7275</v>
      </c>
      <c r="BT326" s="263" t="s">
        <v>7275</v>
      </c>
      <c r="BU326" s="263" t="s">
        <v>7275</v>
      </c>
      <c r="BV326" s="263" t="s">
        <v>7275</v>
      </c>
      <c r="BW326" s="263">
        <v>9</v>
      </c>
      <c r="BX326" s="263">
        <v>9</v>
      </c>
      <c r="BY326" s="263">
        <v>9</v>
      </c>
      <c r="BZ326" s="263">
        <v>9</v>
      </c>
      <c r="CA326" s="263">
        <v>9</v>
      </c>
      <c r="CB326" s="263">
        <v>9</v>
      </c>
      <c r="CC326" s="263">
        <v>9</v>
      </c>
      <c r="CD326" s="263">
        <v>9</v>
      </c>
      <c r="CE326" s="263">
        <v>9</v>
      </c>
      <c r="CF326" s="263">
        <v>9</v>
      </c>
      <c r="CG326" s="263">
        <v>9</v>
      </c>
      <c r="CH326" s="263">
        <v>9</v>
      </c>
      <c r="CI326" s="263">
        <v>9</v>
      </c>
      <c r="CJ326" s="263">
        <v>9</v>
      </c>
      <c r="CK326" s="263">
        <v>9</v>
      </c>
      <c r="CL326" s="263">
        <v>9</v>
      </c>
      <c r="CM326" s="263">
        <v>9</v>
      </c>
      <c r="CN326" s="263">
        <v>9</v>
      </c>
      <c r="CO326" s="263">
        <v>9</v>
      </c>
      <c r="CP326" s="263">
        <v>9</v>
      </c>
      <c r="CQ326" s="263">
        <f>_xlfn.IFNA(VLOOKUP(C326,'INFORM Severity - hidden'!$C$5:$G$300,5,FALSE),"-")</f>
        <v>8.9</v>
      </c>
    </row>
    <row r="327" spans="1:95">
      <c r="A327" t="s">
        <v>1259</v>
      </c>
      <c r="B327" t="s">
        <v>1257</v>
      </c>
      <c r="C327" t="s">
        <v>1258</v>
      </c>
      <c r="D327" s="263" t="str">
        <f t="shared" si="5"/>
        <v>Increasing</v>
      </c>
      <c r="E327" s="263" t="s">
        <v>7275</v>
      </c>
      <c r="F327" s="263" t="s">
        <v>7275</v>
      </c>
      <c r="G327" s="263" t="s">
        <v>7275</v>
      </c>
      <c r="H327" s="263">
        <v>7.9</v>
      </c>
      <c r="I327" s="263">
        <v>8</v>
      </c>
      <c r="J327" s="263">
        <v>8</v>
      </c>
      <c r="K327" s="263">
        <v>8</v>
      </c>
      <c r="L327" s="263">
        <v>8</v>
      </c>
      <c r="M327" s="263">
        <v>8</v>
      </c>
      <c r="N327" s="263">
        <v>8</v>
      </c>
      <c r="O327" s="263">
        <v>8</v>
      </c>
      <c r="P327" s="263">
        <v>8</v>
      </c>
      <c r="Q327" s="263">
        <v>8</v>
      </c>
      <c r="R327" s="263">
        <v>8</v>
      </c>
      <c r="S327" s="263">
        <v>8.1</v>
      </c>
      <c r="T327" s="263">
        <v>8.1</v>
      </c>
      <c r="U327" s="263">
        <v>8.1999999999999993</v>
      </c>
      <c r="V327" s="263">
        <v>8.4</v>
      </c>
      <c r="W327" s="263">
        <v>8.4</v>
      </c>
      <c r="X327" s="263">
        <v>8.4</v>
      </c>
      <c r="Y327" s="263">
        <v>8.4</v>
      </c>
      <c r="Z327" s="263">
        <v>8.6</v>
      </c>
      <c r="AA327" s="263">
        <v>8.4</v>
      </c>
      <c r="AB327" s="263">
        <v>8.3000000000000007</v>
      </c>
      <c r="AC327" s="263">
        <v>8.3000000000000007</v>
      </c>
      <c r="AD327" s="263">
        <v>8.3000000000000007</v>
      </c>
      <c r="AE327" s="263">
        <v>8.3000000000000007</v>
      </c>
      <c r="AF327" s="263">
        <v>8.3000000000000007</v>
      </c>
      <c r="AG327" s="263">
        <v>8.3000000000000007</v>
      </c>
      <c r="AH327" s="263">
        <v>8.3000000000000007</v>
      </c>
      <c r="AI327" s="263">
        <v>8.3000000000000007</v>
      </c>
      <c r="AJ327" s="263">
        <v>8.3000000000000007</v>
      </c>
      <c r="AK327" s="263">
        <v>8.3000000000000007</v>
      </c>
      <c r="AL327" s="263">
        <v>8.3000000000000007</v>
      </c>
      <c r="AM327" s="263">
        <v>8.3000000000000007</v>
      </c>
      <c r="AN327" s="263">
        <v>8.3000000000000007</v>
      </c>
      <c r="AO327" s="263">
        <v>8.3000000000000007</v>
      </c>
      <c r="AP327" s="263">
        <v>8.3000000000000007</v>
      </c>
      <c r="AQ327" s="263">
        <v>8.3000000000000007</v>
      </c>
      <c r="AR327" s="263">
        <v>8.3000000000000007</v>
      </c>
      <c r="AS327" s="263">
        <v>8.4</v>
      </c>
      <c r="AT327" s="263">
        <v>8.4</v>
      </c>
      <c r="AU327" s="263">
        <v>8.8000000000000007</v>
      </c>
      <c r="AV327" s="263">
        <v>8.8000000000000007</v>
      </c>
      <c r="AW327" s="263">
        <v>8.8000000000000007</v>
      </c>
      <c r="AX327" s="263">
        <v>9</v>
      </c>
      <c r="AY327" s="263">
        <v>9</v>
      </c>
      <c r="AZ327" s="263">
        <v>9</v>
      </c>
      <c r="BA327" s="263">
        <v>9</v>
      </c>
      <c r="BB327" s="263">
        <v>9.1</v>
      </c>
      <c r="BC327" s="263">
        <v>9.1</v>
      </c>
      <c r="BD327" s="263">
        <v>9.1</v>
      </c>
      <c r="BE327" s="263">
        <v>8.9</v>
      </c>
      <c r="BF327" s="263">
        <v>8.9</v>
      </c>
      <c r="BG327" s="263">
        <v>8.9</v>
      </c>
      <c r="BH327" s="263">
        <v>8.6</v>
      </c>
      <c r="BI327" s="263">
        <v>8.6</v>
      </c>
      <c r="BJ327" s="263">
        <v>8.6</v>
      </c>
      <c r="BK327" s="263">
        <v>8.5</v>
      </c>
      <c r="BL327" s="263">
        <v>8.4</v>
      </c>
      <c r="BM327" s="263">
        <v>8.6</v>
      </c>
      <c r="BN327" s="263">
        <v>8.4</v>
      </c>
      <c r="BO327" s="263">
        <v>8.5</v>
      </c>
      <c r="BP327" s="263">
        <v>8</v>
      </c>
      <c r="BQ327" s="263">
        <v>7.8</v>
      </c>
      <c r="BR327" s="263">
        <v>7.8</v>
      </c>
      <c r="BS327" s="263">
        <v>7.8</v>
      </c>
      <c r="BT327" s="263">
        <v>7.8</v>
      </c>
      <c r="BU327" s="263">
        <v>7.8</v>
      </c>
      <c r="BV327" s="263">
        <v>7.8</v>
      </c>
      <c r="BW327" s="263">
        <v>7.7</v>
      </c>
      <c r="BX327" s="263">
        <v>7.8</v>
      </c>
      <c r="BY327" s="263">
        <v>7.8</v>
      </c>
      <c r="BZ327" s="263">
        <v>8</v>
      </c>
      <c r="CA327" s="263">
        <v>8.1</v>
      </c>
      <c r="CB327" s="263">
        <v>8.1</v>
      </c>
      <c r="CC327" s="263">
        <v>8</v>
      </c>
      <c r="CD327" s="263">
        <v>8</v>
      </c>
      <c r="CE327" s="263">
        <v>8.1999999999999993</v>
      </c>
      <c r="CF327" s="263">
        <v>8.3000000000000007</v>
      </c>
      <c r="CG327" s="263">
        <v>8.3000000000000007</v>
      </c>
      <c r="CH327" s="263">
        <v>8.3000000000000007</v>
      </c>
      <c r="CI327" s="263">
        <v>8.3000000000000007</v>
      </c>
      <c r="CJ327" s="263">
        <v>8.3000000000000007</v>
      </c>
      <c r="CK327" s="263">
        <v>8.3000000000000007</v>
      </c>
      <c r="CL327" s="263">
        <v>8.3000000000000007</v>
      </c>
      <c r="CM327" s="263">
        <v>8.3000000000000007</v>
      </c>
      <c r="CN327" s="263">
        <v>8.3000000000000007</v>
      </c>
      <c r="CO327" s="263">
        <v>8.4</v>
      </c>
      <c r="CP327" s="263">
        <v>8.3000000000000007</v>
      </c>
      <c r="CQ327" s="263">
        <f>_xlfn.IFNA(VLOOKUP(C327,'INFORM Severity - hidden'!$C$5:$G$300,5,FALSE),"-")</f>
        <v>8.4</v>
      </c>
    </row>
    <row r="328" spans="1:95">
      <c r="C328" t="s">
        <v>7505</v>
      </c>
      <c r="D328" s="263" t="str">
        <f t="shared" si="5"/>
        <v>-</v>
      </c>
      <c r="E328" s="263" t="s">
        <v>7275</v>
      </c>
      <c r="F328" s="263" t="s">
        <v>7275</v>
      </c>
      <c r="G328" s="263" t="s">
        <v>7275</v>
      </c>
      <c r="H328" s="263">
        <v>6.4</v>
      </c>
      <c r="I328" s="263" t="s">
        <v>7275</v>
      </c>
      <c r="J328" s="263" t="s">
        <v>7275</v>
      </c>
      <c r="K328" s="263" t="s">
        <v>7275</v>
      </c>
      <c r="L328" s="263" t="s">
        <v>7275</v>
      </c>
      <c r="M328" s="263" t="s">
        <v>7275</v>
      </c>
      <c r="N328" s="263" t="s">
        <v>7275</v>
      </c>
      <c r="O328" s="263" t="s">
        <v>7275</v>
      </c>
      <c r="P328" s="263" t="s">
        <v>7275</v>
      </c>
      <c r="Q328" s="263" t="s">
        <v>7275</v>
      </c>
      <c r="R328" s="263" t="s">
        <v>7275</v>
      </c>
      <c r="S328" s="263" t="s">
        <v>7275</v>
      </c>
      <c r="T328" s="263" t="s">
        <v>7275</v>
      </c>
      <c r="U328" s="263" t="s">
        <v>7275</v>
      </c>
      <c r="V328" s="263" t="s">
        <v>7275</v>
      </c>
      <c r="W328" s="263" t="s">
        <v>7275</v>
      </c>
      <c r="X328" s="263" t="s">
        <v>7275</v>
      </c>
      <c r="Y328" s="263" t="s">
        <v>7275</v>
      </c>
      <c r="Z328" s="263" t="s">
        <v>7275</v>
      </c>
      <c r="AA328" s="263" t="s">
        <v>7275</v>
      </c>
      <c r="AB328" s="263" t="s">
        <v>7275</v>
      </c>
      <c r="AC328" s="263" t="s">
        <v>7275</v>
      </c>
      <c r="AD328" s="263" t="s">
        <v>7275</v>
      </c>
      <c r="AE328" s="263" t="s">
        <v>7275</v>
      </c>
      <c r="AF328" s="263" t="s">
        <v>7275</v>
      </c>
      <c r="AG328" s="263" t="s">
        <v>7275</v>
      </c>
      <c r="AH328" s="263" t="s">
        <v>7275</v>
      </c>
      <c r="AI328" s="263" t="s">
        <v>7275</v>
      </c>
      <c r="AJ328" s="263" t="s">
        <v>7275</v>
      </c>
      <c r="AK328" s="263" t="s">
        <v>7275</v>
      </c>
      <c r="AL328" s="263" t="s">
        <v>7275</v>
      </c>
      <c r="AM328" s="263" t="s">
        <v>7275</v>
      </c>
      <c r="AN328" s="263" t="s">
        <v>7275</v>
      </c>
      <c r="AO328" s="263" t="s">
        <v>7275</v>
      </c>
      <c r="AP328" s="263" t="s">
        <v>7275</v>
      </c>
      <c r="AQ328" s="263" t="s">
        <v>7275</v>
      </c>
      <c r="AR328" s="263" t="s">
        <v>7275</v>
      </c>
      <c r="AS328" s="263" t="s">
        <v>7275</v>
      </c>
      <c r="AT328" s="263" t="s">
        <v>7275</v>
      </c>
      <c r="AU328" s="263" t="s">
        <v>7275</v>
      </c>
      <c r="AV328" s="263" t="s">
        <v>7275</v>
      </c>
      <c r="AW328" s="263" t="s">
        <v>7275</v>
      </c>
      <c r="AX328" s="263" t="s">
        <v>7275</v>
      </c>
      <c r="AY328" s="263" t="s">
        <v>7275</v>
      </c>
      <c r="AZ328" s="263" t="s">
        <v>7275</v>
      </c>
      <c r="BA328" s="263" t="s">
        <v>7275</v>
      </c>
      <c r="BB328" s="263" t="s">
        <v>7275</v>
      </c>
      <c r="BC328" s="263" t="s">
        <v>7275</v>
      </c>
      <c r="BD328" s="263" t="s">
        <v>7275</v>
      </c>
      <c r="BE328" s="263" t="s">
        <v>7275</v>
      </c>
      <c r="BF328" s="263" t="s">
        <v>7275</v>
      </c>
      <c r="BG328" s="263" t="s">
        <v>7275</v>
      </c>
      <c r="BH328" s="263" t="s">
        <v>7275</v>
      </c>
      <c r="BI328" s="263" t="s">
        <v>7275</v>
      </c>
      <c r="BJ328" s="263" t="s">
        <v>7275</v>
      </c>
      <c r="BK328" s="263" t="s">
        <v>7275</v>
      </c>
      <c r="BL328" s="263" t="s">
        <v>7275</v>
      </c>
      <c r="BM328" s="263" t="s">
        <v>7275</v>
      </c>
      <c r="BN328" s="263" t="s">
        <v>7275</v>
      </c>
      <c r="BO328" s="263" t="s">
        <v>7275</v>
      </c>
      <c r="BP328" s="263" t="s">
        <v>7275</v>
      </c>
      <c r="BQ328" s="263" t="s">
        <v>7275</v>
      </c>
      <c r="BR328" s="263" t="s">
        <v>7275</v>
      </c>
      <c r="BS328" s="263" t="s">
        <v>7275</v>
      </c>
      <c r="BT328" s="263" t="s">
        <v>7275</v>
      </c>
      <c r="BU328" s="263" t="s">
        <v>7275</v>
      </c>
      <c r="BV328" s="263" t="s">
        <v>7275</v>
      </c>
      <c r="BW328" s="263" t="s">
        <v>7275</v>
      </c>
      <c r="BX328" s="263" t="s">
        <v>7275</v>
      </c>
      <c r="BY328" s="263" t="s">
        <v>7275</v>
      </c>
      <c r="BZ328" s="263" t="s">
        <v>7275</v>
      </c>
      <c r="CA328" s="263" t="s">
        <v>7275</v>
      </c>
      <c r="CB328" s="263" t="s">
        <v>7275</v>
      </c>
      <c r="CC328" s="263" t="s">
        <v>7275</v>
      </c>
      <c r="CD328" s="263" t="s">
        <v>7275</v>
      </c>
      <c r="CE328" s="263" t="s">
        <v>7275</v>
      </c>
      <c r="CF328" s="263" t="s">
        <v>7275</v>
      </c>
      <c r="CG328" s="263" t="s">
        <v>7275</v>
      </c>
      <c r="CH328" s="263" t="s">
        <v>7275</v>
      </c>
      <c r="CI328" s="263" t="s">
        <v>7275</v>
      </c>
      <c r="CJ328" s="263" t="s">
        <v>7275</v>
      </c>
      <c r="CK328" s="263" t="s">
        <v>7275</v>
      </c>
      <c r="CL328" s="263" t="s">
        <v>7275</v>
      </c>
      <c r="CM328" s="263" t="s">
        <v>7275</v>
      </c>
      <c r="CN328" s="263" t="s">
        <v>7275</v>
      </c>
      <c r="CO328" s="263" t="s">
        <v>7275</v>
      </c>
      <c r="CP328" s="263" t="s">
        <v>7275</v>
      </c>
      <c r="CQ328" s="263" t="str">
        <f>_xlfn.IFNA(VLOOKUP(C328,'INFORM Severity - hidden'!$C$5:$G$300,5,FALSE),"-")</f>
        <v>-</v>
      </c>
    </row>
    <row r="329" spans="1:95">
      <c r="C329" t="s">
        <v>7506</v>
      </c>
      <c r="D329" s="263" t="str">
        <f t="shared" si="5"/>
        <v>-</v>
      </c>
      <c r="E329" s="263" t="s">
        <v>7275</v>
      </c>
      <c r="F329" s="263" t="s">
        <v>7275</v>
      </c>
      <c r="G329" s="263" t="s">
        <v>7275</v>
      </c>
      <c r="H329" s="263">
        <v>6.8</v>
      </c>
      <c r="I329" s="263">
        <v>6.8</v>
      </c>
      <c r="J329" s="263">
        <v>6.8</v>
      </c>
      <c r="K329" s="263">
        <v>6.8</v>
      </c>
      <c r="L329" s="263">
        <v>6.8</v>
      </c>
      <c r="M329" s="263">
        <v>6.8</v>
      </c>
      <c r="N329" s="263">
        <v>6.9</v>
      </c>
      <c r="O329" s="263">
        <v>6.9</v>
      </c>
      <c r="P329" s="263">
        <v>6.9</v>
      </c>
      <c r="Q329" s="263">
        <v>6.9</v>
      </c>
      <c r="R329" s="263">
        <v>6.9</v>
      </c>
      <c r="S329" s="263">
        <v>7.3</v>
      </c>
      <c r="T329" s="263">
        <v>7.3</v>
      </c>
      <c r="U329" s="263">
        <v>7.3</v>
      </c>
      <c r="V329" s="263">
        <v>7.4</v>
      </c>
      <c r="W329" s="263">
        <v>7.4</v>
      </c>
      <c r="X329" s="263">
        <v>7.4</v>
      </c>
      <c r="Y329" s="263">
        <v>7.5</v>
      </c>
      <c r="Z329" s="263">
        <v>7.4</v>
      </c>
      <c r="AA329" s="263">
        <v>7.3</v>
      </c>
      <c r="AB329" s="263">
        <v>7.3</v>
      </c>
      <c r="AC329" s="263">
        <v>7.3</v>
      </c>
      <c r="AD329" s="263">
        <v>7.3</v>
      </c>
      <c r="AE329" s="263">
        <v>7.3</v>
      </c>
      <c r="AF329" s="263">
        <v>7.3</v>
      </c>
      <c r="AG329" s="263">
        <v>7.3</v>
      </c>
      <c r="AH329" s="263">
        <v>7.4</v>
      </c>
      <c r="AI329" s="263">
        <v>7.4</v>
      </c>
      <c r="AJ329" s="263">
        <v>7.4</v>
      </c>
      <c r="AK329" s="263">
        <v>7.4</v>
      </c>
      <c r="AL329" s="263">
        <v>7.3</v>
      </c>
      <c r="AM329" s="263">
        <v>7.3</v>
      </c>
      <c r="AN329" s="263">
        <v>7.3</v>
      </c>
      <c r="AO329" s="263">
        <v>7.3</v>
      </c>
      <c r="AP329" s="263">
        <v>7.3</v>
      </c>
      <c r="AQ329" s="263">
        <v>7.3</v>
      </c>
      <c r="AR329" s="263">
        <v>7.3</v>
      </c>
      <c r="AS329" s="263">
        <v>7.4</v>
      </c>
      <c r="AT329" s="263">
        <v>7.4</v>
      </c>
      <c r="AU329" s="263">
        <v>7.7</v>
      </c>
      <c r="AV329" s="263">
        <v>7.7</v>
      </c>
      <c r="AW329" s="263">
        <v>7.7</v>
      </c>
      <c r="AX329" s="263">
        <v>7.9</v>
      </c>
      <c r="AY329" s="263">
        <v>7.9</v>
      </c>
      <c r="AZ329" s="263">
        <v>7.9</v>
      </c>
      <c r="BA329" s="263">
        <v>7.9</v>
      </c>
      <c r="BB329" s="263">
        <v>7.8</v>
      </c>
      <c r="BC329" s="263">
        <v>7.8</v>
      </c>
      <c r="BD329" s="263">
        <v>7.8</v>
      </c>
      <c r="BE329" s="263">
        <v>7.6</v>
      </c>
      <c r="BF329" s="263">
        <v>7.6</v>
      </c>
      <c r="BG329" s="263">
        <v>7.4</v>
      </c>
      <c r="BH329" s="263">
        <v>7.3</v>
      </c>
      <c r="BI329" s="263">
        <v>7.3</v>
      </c>
      <c r="BJ329" s="263">
        <v>7.3</v>
      </c>
      <c r="BK329" s="263">
        <v>7.2</v>
      </c>
      <c r="BL329" s="263">
        <v>7.2</v>
      </c>
      <c r="BM329" s="263">
        <v>7.2</v>
      </c>
      <c r="BN329" s="263">
        <v>7</v>
      </c>
      <c r="BO329" s="263">
        <v>7.2</v>
      </c>
      <c r="BP329" s="263">
        <v>7.3</v>
      </c>
      <c r="BQ329" s="263">
        <v>6.5</v>
      </c>
      <c r="BR329" s="263">
        <v>6.4</v>
      </c>
      <c r="BS329" s="263">
        <v>6.6</v>
      </c>
      <c r="BT329" s="263">
        <v>6.6</v>
      </c>
      <c r="BU329" s="263">
        <v>6.6</v>
      </c>
      <c r="BV329" s="263">
        <v>6.5</v>
      </c>
      <c r="BW329" s="263">
        <v>6.5</v>
      </c>
      <c r="BX329" s="263">
        <v>6.6</v>
      </c>
      <c r="BY329" s="263">
        <v>6.5</v>
      </c>
      <c r="BZ329" s="263">
        <v>6.7</v>
      </c>
      <c r="CA329" s="263">
        <v>6.7</v>
      </c>
      <c r="CB329" s="263">
        <v>6.7</v>
      </c>
      <c r="CC329" s="263">
        <v>6.7</v>
      </c>
      <c r="CD329" s="263">
        <v>6.5</v>
      </c>
      <c r="CE329" s="263">
        <v>6.7</v>
      </c>
      <c r="CF329" s="263">
        <v>6.7</v>
      </c>
      <c r="CG329" s="263">
        <v>6.7</v>
      </c>
      <c r="CH329" s="263">
        <v>6.7</v>
      </c>
      <c r="CI329" s="263">
        <v>6.8</v>
      </c>
      <c r="CJ329" s="263">
        <v>6.8</v>
      </c>
      <c r="CK329" s="263">
        <v>6.8</v>
      </c>
      <c r="CL329" s="263">
        <v>6.6</v>
      </c>
      <c r="CM329" s="263">
        <v>6.6</v>
      </c>
      <c r="CN329" s="263">
        <v>6.6</v>
      </c>
      <c r="CO329" s="263">
        <v>6.7</v>
      </c>
      <c r="CP329" s="263" t="s">
        <v>7275</v>
      </c>
      <c r="CQ329" s="263" t="str">
        <f>_xlfn.IFNA(VLOOKUP(C329,'INFORM Severity - hidden'!$C$5:$G$300,5,FALSE),"-")</f>
        <v>-</v>
      </c>
    </row>
    <row r="330" spans="1:95">
      <c r="C330" t="s">
        <v>7507</v>
      </c>
      <c r="D330" s="263" t="str">
        <f t="shared" si="5"/>
        <v>-</v>
      </c>
      <c r="E330" s="263" t="s">
        <v>7275</v>
      </c>
      <c r="F330" s="263" t="s">
        <v>7275</v>
      </c>
      <c r="G330" s="263" t="s">
        <v>7275</v>
      </c>
      <c r="H330" s="263">
        <v>6.4</v>
      </c>
      <c r="I330" s="263">
        <v>6.4</v>
      </c>
      <c r="J330" s="263">
        <v>6.4</v>
      </c>
      <c r="K330" s="263">
        <v>6.4</v>
      </c>
      <c r="L330" s="263">
        <v>6.4</v>
      </c>
      <c r="M330" s="263">
        <v>6.4</v>
      </c>
      <c r="N330" s="263">
        <v>6.3</v>
      </c>
      <c r="O330" s="263">
        <v>6.4</v>
      </c>
      <c r="P330" s="263">
        <v>6.4</v>
      </c>
      <c r="Q330" s="263">
        <v>6.4</v>
      </c>
      <c r="R330" s="263">
        <v>6.4</v>
      </c>
      <c r="S330" s="263">
        <v>6.6</v>
      </c>
      <c r="T330" s="263">
        <v>6.6</v>
      </c>
      <c r="U330" s="263">
        <v>6.7</v>
      </c>
      <c r="V330" s="263">
        <v>6.8</v>
      </c>
      <c r="W330" s="263">
        <v>6.8</v>
      </c>
      <c r="X330" s="263">
        <v>6.8</v>
      </c>
      <c r="Y330" s="263">
        <v>6.8</v>
      </c>
      <c r="Z330" s="263">
        <v>6.8</v>
      </c>
      <c r="AA330" s="263">
        <v>6.7</v>
      </c>
      <c r="AB330" s="263">
        <v>6.7</v>
      </c>
      <c r="AC330" s="263">
        <v>6.8</v>
      </c>
      <c r="AD330" s="263">
        <v>6.8</v>
      </c>
      <c r="AE330" s="263">
        <v>6.8</v>
      </c>
      <c r="AF330" s="263">
        <v>6.8</v>
      </c>
      <c r="AG330" s="263">
        <v>6.8</v>
      </c>
      <c r="AH330" s="263">
        <v>6.7</v>
      </c>
      <c r="AI330" s="263">
        <v>6.7</v>
      </c>
      <c r="AJ330" s="263">
        <v>6.7</v>
      </c>
      <c r="AK330" s="263">
        <v>6.7</v>
      </c>
      <c r="AL330" s="263">
        <v>6.7</v>
      </c>
      <c r="AM330" s="263">
        <v>6.7</v>
      </c>
      <c r="AN330" s="263">
        <v>6.7</v>
      </c>
      <c r="AO330" s="263">
        <v>6.7</v>
      </c>
      <c r="AP330" s="263">
        <v>6.7</v>
      </c>
      <c r="AQ330" s="263">
        <v>6.7</v>
      </c>
      <c r="AR330" s="263">
        <v>6.7</v>
      </c>
      <c r="AS330" s="263">
        <v>6.8</v>
      </c>
      <c r="AT330" s="263">
        <v>6.8</v>
      </c>
      <c r="AU330" s="263">
        <v>6.7</v>
      </c>
      <c r="AV330" s="263">
        <v>7.4</v>
      </c>
      <c r="AW330" s="263">
        <v>7.4</v>
      </c>
      <c r="AX330" s="263">
        <v>7.5</v>
      </c>
      <c r="AY330" s="263">
        <v>7.5</v>
      </c>
      <c r="AZ330" s="263">
        <v>7.3</v>
      </c>
      <c r="BA330" s="263">
        <v>7.3</v>
      </c>
      <c r="BB330" s="263">
        <v>7.3</v>
      </c>
      <c r="BC330" s="263">
        <v>7.3</v>
      </c>
      <c r="BD330" s="263">
        <v>7.3</v>
      </c>
      <c r="BE330" s="263">
        <v>7.2</v>
      </c>
      <c r="BF330" s="263">
        <v>7.2</v>
      </c>
      <c r="BG330" s="263">
        <v>7.2</v>
      </c>
      <c r="BH330" s="263">
        <v>7.2</v>
      </c>
      <c r="BI330" s="263">
        <v>7.2</v>
      </c>
      <c r="BJ330" s="263">
        <v>7.1</v>
      </c>
      <c r="BK330" s="263">
        <v>7</v>
      </c>
      <c r="BL330" s="263">
        <v>7</v>
      </c>
      <c r="BM330" s="263">
        <v>7</v>
      </c>
      <c r="BN330" s="263">
        <v>7</v>
      </c>
      <c r="BO330" s="263">
        <v>7</v>
      </c>
      <c r="BP330" s="263">
        <v>7.1</v>
      </c>
      <c r="BQ330" s="263">
        <v>5.9</v>
      </c>
      <c r="BR330" s="263">
        <v>5.9</v>
      </c>
      <c r="BS330" s="263">
        <v>5.9</v>
      </c>
      <c r="BT330" s="263">
        <v>6.1</v>
      </c>
      <c r="BU330" s="263">
        <v>6</v>
      </c>
      <c r="BV330" s="263">
        <v>6</v>
      </c>
      <c r="BW330" s="263">
        <v>5.9</v>
      </c>
      <c r="BX330" s="263">
        <v>6</v>
      </c>
      <c r="BY330" s="263">
        <v>6</v>
      </c>
      <c r="BZ330" s="263">
        <v>6.3</v>
      </c>
      <c r="CA330" s="263">
        <v>5</v>
      </c>
      <c r="CB330" s="263">
        <v>5</v>
      </c>
      <c r="CC330" s="263">
        <v>5</v>
      </c>
      <c r="CD330" s="263">
        <v>5</v>
      </c>
      <c r="CE330" s="263">
        <v>5.3</v>
      </c>
      <c r="CF330" s="263">
        <v>5.0999999999999996</v>
      </c>
      <c r="CG330" s="263">
        <v>5.0999999999999996</v>
      </c>
      <c r="CH330" s="263">
        <v>5.0999999999999996</v>
      </c>
      <c r="CI330" s="263">
        <v>5</v>
      </c>
      <c r="CJ330" s="263">
        <v>5</v>
      </c>
      <c r="CK330" s="263">
        <v>5</v>
      </c>
      <c r="CL330" s="263">
        <v>4.7</v>
      </c>
      <c r="CM330" s="263">
        <v>4.7</v>
      </c>
      <c r="CN330" s="263">
        <v>4.8</v>
      </c>
      <c r="CO330" s="263">
        <v>4.8</v>
      </c>
      <c r="CP330" s="263" t="s">
        <v>7275</v>
      </c>
      <c r="CQ330" s="263" t="str">
        <f>_xlfn.IFNA(VLOOKUP(C330,'INFORM Severity - hidden'!$C$5:$G$300,5,FALSE),"-")</f>
        <v>-</v>
      </c>
    </row>
    <row r="331" spans="1:95">
      <c r="A331" t="s">
        <v>1259</v>
      </c>
      <c r="B331" t="s">
        <v>1268</v>
      </c>
      <c r="C331" t="s">
        <v>1269</v>
      </c>
      <c r="D331" s="263" t="str">
        <f t="shared" si="5"/>
        <v>Increasing</v>
      </c>
      <c r="E331" s="263" t="s">
        <v>7275</v>
      </c>
      <c r="F331" s="263" t="s">
        <v>7275</v>
      </c>
      <c r="G331" s="263" t="s">
        <v>7275</v>
      </c>
      <c r="H331" s="263">
        <v>6.6</v>
      </c>
      <c r="I331" s="263">
        <v>6.6</v>
      </c>
      <c r="J331" s="263">
        <v>6.6</v>
      </c>
      <c r="K331" s="263">
        <v>6.6</v>
      </c>
      <c r="L331" s="263">
        <v>6.6</v>
      </c>
      <c r="M331" s="263">
        <v>6.6</v>
      </c>
      <c r="N331" s="263">
        <v>6.6</v>
      </c>
      <c r="O331" s="263">
        <v>6.6</v>
      </c>
      <c r="P331" s="263">
        <v>6.6</v>
      </c>
      <c r="Q331" s="263">
        <v>6.6</v>
      </c>
      <c r="R331" s="263">
        <v>6.6</v>
      </c>
      <c r="S331" s="263">
        <v>6.7</v>
      </c>
      <c r="T331" s="263">
        <v>6.7</v>
      </c>
      <c r="U331" s="263">
        <v>6.7</v>
      </c>
      <c r="V331" s="263">
        <v>6.8</v>
      </c>
      <c r="W331" s="263">
        <v>6.6</v>
      </c>
      <c r="X331" s="263">
        <v>6.6</v>
      </c>
      <c r="Y331" s="263">
        <v>6.6</v>
      </c>
      <c r="Z331" s="263">
        <v>6.5</v>
      </c>
      <c r="AA331" s="263">
        <v>6.5</v>
      </c>
      <c r="AB331" s="263">
        <v>6.5</v>
      </c>
      <c r="AC331" s="263">
        <v>6.6</v>
      </c>
      <c r="AD331" s="263">
        <v>6.6</v>
      </c>
      <c r="AE331" s="263">
        <v>6.6</v>
      </c>
      <c r="AF331" s="263">
        <v>6.6</v>
      </c>
      <c r="AG331" s="263">
        <v>6.6</v>
      </c>
      <c r="AH331" s="263">
        <v>6.5</v>
      </c>
      <c r="AI331" s="263">
        <v>6.5</v>
      </c>
      <c r="AJ331" s="263">
        <v>6.5</v>
      </c>
      <c r="AK331" s="263">
        <v>6.5</v>
      </c>
      <c r="AL331" s="263">
        <v>6.4</v>
      </c>
      <c r="AM331" s="263">
        <v>6.4</v>
      </c>
      <c r="AN331" s="263">
        <v>6.4</v>
      </c>
      <c r="AO331" s="263">
        <v>6.4</v>
      </c>
      <c r="AP331" s="263">
        <v>6.4</v>
      </c>
      <c r="AQ331" s="263">
        <v>6.4</v>
      </c>
      <c r="AR331" s="263">
        <v>6.4</v>
      </c>
      <c r="AS331" s="263">
        <v>6.5</v>
      </c>
      <c r="AT331" s="263">
        <v>6.5</v>
      </c>
      <c r="AU331" s="263">
        <v>7.5</v>
      </c>
      <c r="AV331" s="263">
        <v>7.5</v>
      </c>
      <c r="AW331" s="263">
        <v>7.5</v>
      </c>
      <c r="AX331" s="263">
        <v>7.6</v>
      </c>
      <c r="AY331" s="263">
        <v>7.6</v>
      </c>
      <c r="AZ331" s="263">
        <v>7.4</v>
      </c>
      <c r="BA331" s="263">
        <v>7.4</v>
      </c>
      <c r="BB331" s="263">
        <v>7.4</v>
      </c>
      <c r="BC331" s="263">
        <v>7.4</v>
      </c>
      <c r="BD331" s="263">
        <v>7.4</v>
      </c>
      <c r="BE331" s="263">
        <v>7.3</v>
      </c>
      <c r="BF331" s="263">
        <v>7.3</v>
      </c>
      <c r="BG331" s="263">
        <v>7.4</v>
      </c>
      <c r="BH331" s="263">
        <v>7.4</v>
      </c>
      <c r="BI331" s="263">
        <v>7.3</v>
      </c>
      <c r="BJ331" s="263">
        <v>7.3</v>
      </c>
      <c r="BK331" s="263">
        <v>7.2</v>
      </c>
      <c r="BL331" s="263">
        <v>7.2</v>
      </c>
      <c r="BM331" s="263">
        <v>7.2</v>
      </c>
      <c r="BN331" s="263">
        <v>7.2</v>
      </c>
      <c r="BO331" s="263">
        <v>7.2</v>
      </c>
      <c r="BP331" s="263">
        <v>7.3</v>
      </c>
      <c r="BQ331" s="263">
        <v>6.8</v>
      </c>
      <c r="BR331" s="263">
        <v>6.7</v>
      </c>
      <c r="BS331" s="263">
        <v>6.7</v>
      </c>
      <c r="BT331" s="263">
        <v>6.7</v>
      </c>
      <c r="BU331" s="263">
        <v>6.7</v>
      </c>
      <c r="BV331" s="263">
        <v>6.7</v>
      </c>
      <c r="BW331" s="263">
        <v>6.7</v>
      </c>
      <c r="BX331" s="263">
        <v>6.8</v>
      </c>
      <c r="BY331" s="263">
        <v>6.8</v>
      </c>
      <c r="BZ331" s="263">
        <v>6.7</v>
      </c>
      <c r="CA331" s="263">
        <v>6.5</v>
      </c>
      <c r="CB331" s="263">
        <v>6.5</v>
      </c>
      <c r="CC331" s="263">
        <v>6.4</v>
      </c>
      <c r="CD331" s="263">
        <v>6.5</v>
      </c>
      <c r="CE331" s="263">
        <v>6.6</v>
      </c>
      <c r="CF331" s="263">
        <v>6.2</v>
      </c>
      <c r="CG331" s="263">
        <v>6.2</v>
      </c>
      <c r="CH331" s="263">
        <v>6.2</v>
      </c>
      <c r="CI331" s="263">
        <v>6.2</v>
      </c>
      <c r="CJ331" s="263">
        <v>6.2</v>
      </c>
      <c r="CK331" s="263">
        <v>6.2</v>
      </c>
      <c r="CL331" s="263">
        <v>6.1</v>
      </c>
      <c r="CM331" s="263">
        <v>6.1</v>
      </c>
      <c r="CN331" s="263">
        <v>6.9</v>
      </c>
      <c r="CO331" s="263">
        <v>6.9</v>
      </c>
      <c r="CP331" s="263">
        <v>7</v>
      </c>
      <c r="CQ331" s="263">
        <f>_xlfn.IFNA(VLOOKUP(C331,'INFORM Severity - hidden'!$C$5:$G$300,5,FALSE),"-")</f>
        <v>7.1</v>
      </c>
    </row>
    <row r="332" spans="1:95">
      <c r="C332" t="s">
        <v>7508</v>
      </c>
      <c r="D332" s="263" t="str">
        <f t="shared" si="5"/>
        <v>-</v>
      </c>
      <c r="E332" s="263" t="s">
        <v>7275</v>
      </c>
      <c r="F332" s="263" t="s">
        <v>7275</v>
      </c>
      <c r="G332" s="263" t="s">
        <v>7275</v>
      </c>
      <c r="H332" s="263" t="s">
        <v>7275</v>
      </c>
      <c r="I332" s="263" t="s">
        <v>7275</v>
      </c>
      <c r="J332" s="263" t="s">
        <v>7275</v>
      </c>
      <c r="K332" s="263" t="s">
        <v>7275</v>
      </c>
      <c r="L332" s="263" t="s">
        <v>7275</v>
      </c>
      <c r="M332" s="263" t="s">
        <v>7275</v>
      </c>
      <c r="N332" s="263" t="s">
        <v>7275</v>
      </c>
      <c r="O332" s="263" t="s">
        <v>7275</v>
      </c>
      <c r="P332" s="263" t="s">
        <v>7275</v>
      </c>
      <c r="Q332" s="263" t="s">
        <v>7275</v>
      </c>
      <c r="R332" s="263" t="s">
        <v>7275</v>
      </c>
      <c r="S332" s="263" t="s">
        <v>7275</v>
      </c>
      <c r="T332" s="263" t="s">
        <v>7275</v>
      </c>
      <c r="U332" s="263" t="s">
        <v>7275</v>
      </c>
      <c r="V332" s="263" t="s">
        <v>7275</v>
      </c>
      <c r="W332" s="263">
        <v>5.4</v>
      </c>
      <c r="X332" s="263">
        <v>5.4</v>
      </c>
      <c r="Y332" s="263">
        <v>5.4</v>
      </c>
      <c r="Z332" s="263">
        <v>5.3</v>
      </c>
      <c r="AA332" s="263">
        <v>5.4</v>
      </c>
      <c r="AB332" s="263">
        <v>5.4</v>
      </c>
      <c r="AC332" s="263">
        <v>5.3</v>
      </c>
      <c r="AD332" s="263">
        <v>5.3</v>
      </c>
      <c r="AE332" s="263">
        <v>5.3</v>
      </c>
      <c r="AF332" s="263">
        <v>5.3</v>
      </c>
      <c r="AG332" s="263">
        <v>5.3</v>
      </c>
      <c r="AH332" s="263">
        <v>5.4</v>
      </c>
      <c r="AI332" s="263">
        <v>5.4</v>
      </c>
      <c r="AJ332" s="263">
        <v>5.4</v>
      </c>
      <c r="AK332" s="263">
        <v>5.4</v>
      </c>
      <c r="AL332" s="263">
        <v>5.3</v>
      </c>
      <c r="AM332" s="263">
        <v>5.3</v>
      </c>
      <c r="AN332" s="263">
        <v>5.3</v>
      </c>
      <c r="AO332" s="263">
        <v>5.3</v>
      </c>
      <c r="AP332" s="263">
        <v>5.3</v>
      </c>
      <c r="AQ332" s="263">
        <v>5.3</v>
      </c>
      <c r="AR332" s="263">
        <v>5.3</v>
      </c>
      <c r="AS332" s="263">
        <v>5.2</v>
      </c>
      <c r="AT332" s="263">
        <v>5.2</v>
      </c>
      <c r="AU332" s="263">
        <v>5.5</v>
      </c>
      <c r="AV332" s="263">
        <v>5.5</v>
      </c>
      <c r="AW332" s="263">
        <v>5.5</v>
      </c>
      <c r="AX332" s="263">
        <v>5.8</v>
      </c>
      <c r="AY332" s="263">
        <v>5.8</v>
      </c>
      <c r="AZ332" s="263">
        <v>5.5</v>
      </c>
      <c r="BA332" s="263">
        <v>5.5</v>
      </c>
      <c r="BB332" s="263">
        <v>5.3</v>
      </c>
      <c r="BC332" s="263">
        <v>5.3</v>
      </c>
      <c r="BD332" s="263" t="s">
        <v>7275</v>
      </c>
      <c r="BE332" s="263" t="s">
        <v>7275</v>
      </c>
      <c r="BF332" s="263" t="s">
        <v>7275</v>
      </c>
      <c r="BG332" s="263" t="s">
        <v>7275</v>
      </c>
      <c r="BH332" s="263" t="s">
        <v>7275</v>
      </c>
      <c r="BI332" s="263" t="s">
        <v>7275</v>
      </c>
      <c r="BJ332" s="263" t="s">
        <v>7275</v>
      </c>
      <c r="BK332" s="263" t="s">
        <v>7275</v>
      </c>
      <c r="BL332" s="263" t="s">
        <v>7275</v>
      </c>
      <c r="BM332" s="263" t="s">
        <v>7275</v>
      </c>
      <c r="BN332" s="263" t="s">
        <v>7275</v>
      </c>
      <c r="BO332" s="263" t="s">
        <v>7275</v>
      </c>
      <c r="BP332" s="263" t="s">
        <v>7275</v>
      </c>
      <c r="BQ332" s="263" t="s">
        <v>7275</v>
      </c>
      <c r="BR332" s="263" t="s">
        <v>7275</v>
      </c>
      <c r="BS332" s="263" t="s">
        <v>7275</v>
      </c>
      <c r="BT332" s="263" t="s">
        <v>7275</v>
      </c>
      <c r="BU332" s="263" t="s">
        <v>7275</v>
      </c>
      <c r="BV332" s="263" t="s">
        <v>7275</v>
      </c>
      <c r="BW332" s="263" t="s">
        <v>7275</v>
      </c>
      <c r="BX332" s="263" t="s">
        <v>7275</v>
      </c>
      <c r="BY332" s="263" t="s">
        <v>7275</v>
      </c>
      <c r="BZ332" s="263" t="s">
        <v>7275</v>
      </c>
      <c r="CA332" s="263" t="s">
        <v>7275</v>
      </c>
      <c r="CB332" s="263" t="s">
        <v>7275</v>
      </c>
      <c r="CC332" s="263" t="s">
        <v>7275</v>
      </c>
      <c r="CD332" s="263" t="s">
        <v>7275</v>
      </c>
      <c r="CE332" s="263" t="s">
        <v>7275</v>
      </c>
      <c r="CF332" s="263" t="s">
        <v>7275</v>
      </c>
      <c r="CG332" s="263" t="s">
        <v>7275</v>
      </c>
      <c r="CH332" s="263" t="s">
        <v>7275</v>
      </c>
      <c r="CI332" s="263" t="s">
        <v>7275</v>
      </c>
      <c r="CJ332" s="263" t="s">
        <v>7275</v>
      </c>
      <c r="CK332" s="263" t="s">
        <v>7275</v>
      </c>
      <c r="CL332" s="263" t="s">
        <v>7275</v>
      </c>
      <c r="CM332" s="263" t="s">
        <v>7275</v>
      </c>
      <c r="CN332" s="263" t="s">
        <v>7275</v>
      </c>
      <c r="CO332" s="263" t="s">
        <v>7275</v>
      </c>
      <c r="CP332" s="263" t="s">
        <v>7275</v>
      </c>
      <c r="CQ332" s="263" t="str">
        <f>_xlfn.IFNA(VLOOKUP(C332,'INFORM Severity - hidden'!$C$5:$G$300,5,FALSE),"-")</f>
        <v>-</v>
      </c>
    </row>
    <row r="333" spans="1:95">
      <c r="C333" t="s">
        <v>7509</v>
      </c>
      <c r="D333" s="263" t="str">
        <f t="shared" si="5"/>
        <v>-</v>
      </c>
      <c r="E333" s="263" t="s">
        <v>7275</v>
      </c>
      <c r="F333" s="263" t="s">
        <v>7275</v>
      </c>
      <c r="G333" s="263" t="s">
        <v>7275</v>
      </c>
      <c r="H333" s="263" t="s">
        <v>7275</v>
      </c>
      <c r="I333" s="263" t="s">
        <v>7275</v>
      </c>
      <c r="J333" s="263" t="s">
        <v>7275</v>
      </c>
      <c r="K333" s="263" t="s">
        <v>7275</v>
      </c>
      <c r="L333" s="263" t="s">
        <v>7275</v>
      </c>
      <c r="M333" s="263" t="s">
        <v>7275</v>
      </c>
      <c r="N333" s="263" t="s">
        <v>7275</v>
      </c>
      <c r="O333" s="263" t="s">
        <v>7275</v>
      </c>
      <c r="P333" s="263" t="s">
        <v>7275</v>
      </c>
      <c r="Q333" s="263" t="s">
        <v>7275</v>
      </c>
      <c r="R333" s="263" t="s">
        <v>7275</v>
      </c>
      <c r="S333" s="263" t="s">
        <v>7275</v>
      </c>
      <c r="T333" s="263" t="s">
        <v>7275</v>
      </c>
      <c r="U333" s="263" t="s">
        <v>7275</v>
      </c>
      <c r="V333" s="263" t="s">
        <v>7275</v>
      </c>
      <c r="W333" s="263" t="s">
        <v>7275</v>
      </c>
      <c r="X333" s="263" t="s">
        <v>7275</v>
      </c>
      <c r="Y333" s="263">
        <v>4.7</v>
      </c>
      <c r="Z333" s="263">
        <v>5.7</v>
      </c>
      <c r="AA333" s="263">
        <v>5.7</v>
      </c>
      <c r="AB333" s="263">
        <v>5.7</v>
      </c>
      <c r="AC333" s="263">
        <v>5.7</v>
      </c>
      <c r="AD333" s="263" t="s">
        <v>7275</v>
      </c>
      <c r="AE333" s="263" t="s">
        <v>7275</v>
      </c>
      <c r="AF333" s="263" t="s">
        <v>7275</v>
      </c>
      <c r="AG333" s="263" t="s">
        <v>7275</v>
      </c>
      <c r="AH333" s="263" t="s">
        <v>7275</v>
      </c>
      <c r="AI333" s="263" t="s">
        <v>7275</v>
      </c>
      <c r="AJ333" s="263" t="s">
        <v>7275</v>
      </c>
      <c r="AK333" s="263" t="s">
        <v>7275</v>
      </c>
      <c r="AL333" s="263" t="s">
        <v>7275</v>
      </c>
      <c r="AM333" s="263" t="s">
        <v>7275</v>
      </c>
      <c r="AN333" s="263" t="s">
        <v>7275</v>
      </c>
      <c r="AO333" s="263" t="s">
        <v>7275</v>
      </c>
      <c r="AP333" s="263" t="s">
        <v>7275</v>
      </c>
      <c r="AQ333" s="263" t="s">
        <v>7275</v>
      </c>
      <c r="AR333" s="263" t="s">
        <v>7275</v>
      </c>
      <c r="AS333" s="263" t="s">
        <v>7275</v>
      </c>
      <c r="AT333" s="263" t="s">
        <v>7275</v>
      </c>
      <c r="AU333" s="263" t="s">
        <v>7275</v>
      </c>
      <c r="AV333" s="263" t="s">
        <v>7275</v>
      </c>
      <c r="AW333" s="263" t="s">
        <v>7275</v>
      </c>
      <c r="AX333" s="263" t="s">
        <v>7275</v>
      </c>
      <c r="AY333" s="263" t="s">
        <v>7275</v>
      </c>
      <c r="AZ333" s="263" t="s">
        <v>7275</v>
      </c>
      <c r="BA333" s="263" t="s">
        <v>7275</v>
      </c>
      <c r="BB333" s="263" t="s">
        <v>7275</v>
      </c>
      <c r="BC333" s="263" t="s">
        <v>7275</v>
      </c>
      <c r="BD333" s="263" t="s">
        <v>7275</v>
      </c>
      <c r="BE333" s="263" t="s">
        <v>7275</v>
      </c>
      <c r="BF333" s="263" t="s">
        <v>7275</v>
      </c>
      <c r="BG333" s="263" t="s">
        <v>7275</v>
      </c>
      <c r="BH333" s="263" t="s">
        <v>7275</v>
      </c>
      <c r="BI333" s="263" t="s">
        <v>7275</v>
      </c>
      <c r="BJ333" s="263" t="s">
        <v>7275</v>
      </c>
      <c r="BK333" s="263" t="s">
        <v>7275</v>
      </c>
      <c r="BL333" s="263" t="s">
        <v>7275</v>
      </c>
      <c r="BM333" s="263" t="s">
        <v>7275</v>
      </c>
      <c r="BN333" s="263" t="s">
        <v>7275</v>
      </c>
      <c r="BO333" s="263" t="s">
        <v>7275</v>
      </c>
      <c r="BP333" s="263" t="s">
        <v>7275</v>
      </c>
      <c r="BQ333" s="263" t="s">
        <v>7275</v>
      </c>
      <c r="BR333" s="263" t="s">
        <v>7275</v>
      </c>
      <c r="BS333" s="263" t="s">
        <v>7275</v>
      </c>
      <c r="BT333" s="263" t="s">
        <v>7275</v>
      </c>
      <c r="BU333" s="263" t="s">
        <v>7275</v>
      </c>
      <c r="BV333" s="263" t="s">
        <v>7275</v>
      </c>
      <c r="BW333" s="263" t="s">
        <v>7275</v>
      </c>
      <c r="BX333" s="263" t="s">
        <v>7275</v>
      </c>
      <c r="BY333" s="263" t="s">
        <v>7275</v>
      </c>
      <c r="BZ333" s="263" t="s">
        <v>7275</v>
      </c>
      <c r="CA333" s="263" t="s">
        <v>7275</v>
      </c>
      <c r="CB333" s="263" t="s">
        <v>7275</v>
      </c>
      <c r="CC333" s="263" t="s">
        <v>7275</v>
      </c>
      <c r="CD333" s="263" t="s">
        <v>7275</v>
      </c>
      <c r="CE333" s="263" t="s">
        <v>7275</v>
      </c>
      <c r="CF333" s="263" t="s">
        <v>7275</v>
      </c>
      <c r="CG333" s="263" t="s">
        <v>7275</v>
      </c>
      <c r="CH333" s="263" t="s">
        <v>7275</v>
      </c>
      <c r="CI333" s="263" t="s">
        <v>7275</v>
      </c>
      <c r="CJ333" s="263" t="s">
        <v>7275</v>
      </c>
      <c r="CK333" s="263" t="s">
        <v>7275</v>
      </c>
      <c r="CL333" s="263" t="s">
        <v>7275</v>
      </c>
      <c r="CM333" s="263" t="s">
        <v>7275</v>
      </c>
      <c r="CN333" s="263" t="s">
        <v>7275</v>
      </c>
      <c r="CO333" s="263" t="s">
        <v>7275</v>
      </c>
      <c r="CP333" s="263" t="s">
        <v>7275</v>
      </c>
      <c r="CQ333" s="263" t="str">
        <f>_xlfn.IFNA(VLOOKUP(C333,'INFORM Severity - hidden'!$C$5:$G$300,5,FALSE),"-")</f>
        <v>-</v>
      </c>
    </row>
    <row r="334" spans="1:95">
      <c r="A334" t="s">
        <v>1280</v>
      </c>
      <c r="B334" t="s">
        <v>1278</v>
      </c>
      <c r="C334" t="s">
        <v>1279</v>
      </c>
      <c r="D334" s="263" t="str">
        <f t="shared" si="5"/>
        <v>Increasing</v>
      </c>
      <c r="E334" s="263" t="s">
        <v>7275</v>
      </c>
      <c r="F334" s="263" t="s">
        <v>7275</v>
      </c>
      <c r="G334" s="263" t="s">
        <v>7275</v>
      </c>
      <c r="H334" s="263" t="s">
        <v>7275</v>
      </c>
      <c r="I334" s="263" t="s">
        <v>7275</v>
      </c>
      <c r="J334" s="263" t="s">
        <v>7275</v>
      </c>
      <c r="K334" s="263" t="s">
        <v>7275</v>
      </c>
      <c r="L334" s="263" t="s">
        <v>7275</v>
      </c>
      <c r="M334" s="263" t="s">
        <v>7275</v>
      </c>
      <c r="N334" s="263" t="s">
        <v>7275</v>
      </c>
      <c r="O334" s="263" t="s">
        <v>7275</v>
      </c>
      <c r="P334" s="263" t="s">
        <v>7275</v>
      </c>
      <c r="Q334" s="263" t="s">
        <v>7275</v>
      </c>
      <c r="R334" s="263" t="s">
        <v>7275</v>
      </c>
      <c r="S334" s="263" t="s">
        <v>7275</v>
      </c>
      <c r="T334" s="263" t="s">
        <v>7275</v>
      </c>
      <c r="U334" s="263" t="s">
        <v>7275</v>
      </c>
      <c r="V334" s="263" t="s">
        <v>7275</v>
      </c>
      <c r="W334" s="263" t="s">
        <v>7275</v>
      </c>
      <c r="X334" s="263" t="s">
        <v>7275</v>
      </c>
      <c r="Y334" s="263" t="s">
        <v>7275</v>
      </c>
      <c r="Z334" s="263" t="s">
        <v>7275</v>
      </c>
      <c r="AA334" s="263" t="s">
        <v>7275</v>
      </c>
      <c r="AB334" s="263" t="s">
        <v>7275</v>
      </c>
      <c r="AC334" s="263" t="s">
        <v>7275</v>
      </c>
      <c r="AD334" s="263" t="s">
        <v>7275</v>
      </c>
      <c r="AE334" s="263" t="s">
        <v>7275</v>
      </c>
      <c r="AF334" s="263" t="s">
        <v>7275</v>
      </c>
      <c r="AG334" s="263" t="s">
        <v>7275</v>
      </c>
      <c r="AH334" s="263" t="s">
        <v>7275</v>
      </c>
      <c r="AI334" s="263" t="s">
        <v>7275</v>
      </c>
      <c r="AJ334" s="263" t="s">
        <v>7275</v>
      </c>
      <c r="AK334" s="263" t="s">
        <v>7275</v>
      </c>
      <c r="AL334" s="263" t="s">
        <v>7275</v>
      </c>
      <c r="AM334" s="263" t="s">
        <v>7275</v>
      </c>
      <c r="AN334" s="263" t="s">
        <v>7275</v>
      </c>
      <c r="AO334" s="263" t="s">
        <v>7275</v>
      </c>
      <c r="AP334" s="263" t="s">
        <v>7275</v>
      </c>
      <c r="AQ334" s="263" t="s">
        <v>7275</v>
      </c>
      <c r="AR334" s="263" t="s">
        <v>7275</v>
      </c>
      <c r="AS334" s="263" t="s">
        <v>7275</v>
      </c>
      <c r="AT334" s="263" t="s">
        <v>7275</v>
      </c>
      <c r="AU334" s="263" t="s">
        <v>7275</v>
      </c>
      <c r="AV334" s="263" t="s">
        <v>7275</v>
      </c>
      <c r="AW334" s="263" t="s">
        <v>7275</v>
      </c>
      <c r="AX334" s="263" t="s">
        <v>7275</v>
      </c>
      <c r="AY334" s="263" t="s">
        <v>7275</v>
      </c>
      <c r="AZ334" s="263" t="s">
        <v>7275</v>
      </c>
      <c r="BA334" s="263" t="s">
        <v>7275</v>
      </c>
      <c r="BB334" s="263" t="s">
        <v>7275</v>
      </c>
      <c r="BC334" s="263" t="s">
        <v>7275</v>
      </c>
      <c r="BD334" s="263" t="s">
        <v>7275</v>
      </c>
      <c r="BE334" s="263" t="s">
        <v>7275</v>
      </c>
      <c r="BF334" s="263" t="s">
        <v>7275</v>
      </c>
      <c r="BG334" s="263" t="s">
        <v>7275</v>
      </c>
      <c r="BH334" s="263" t="s">
        <v>7275</v>
      </c>
      <c r="BI334" s="263" t="s">
        <v>7275</v>
      </c>
      <c r="BJ334" s="263" t="s">
        <v>7275</v>
      </c>
      <c r="BK334" s="263" t="s">
        <v>7275</v>
      </c>
      <c r="BL334" s="263" t="s">
        <v>7275</v>
      </c>
      <c r="BM334" s="263" t="s">
        <v>7275</v>
      </c>
      <c r="BN334" s="263" t="s">
        <v>7275</v>
      </c>
      <c r="BO334" s="263" t="s">
        <v>7275</v>
      </c>
      <c r="BP334" s="263" t="s">
        <v>7275</v>
      </c>
      <c r="BQ334" s="263">
        <v>4.5</v>
      </c>
      <c r="BR334" s="263">
        <v>4.5999999999999996</v>
      </c>
      <c r="BS334" s="263">
        <v>4.9000000000000004</v>
      </c>
      <c r="BT334" s="263">
        <v>4.9000000000000004</v>
      </c>
      <c r="BU334" s="263">
        <v>5</v>
      </c>
      <c r="BV334" s="263">
        <v>4.8</v>
      </c>
      <c r="BW334" s="263">
        <v>4.7</v>
      </c>
      <c r="BX334" s="263">
        <v>4.8</v>
      </c>
      <c r="BY334" s="263">
        <v>4.8</v>
      </c>
      <c r="BZ334" s="263">
        <v>4.7</v>
      </c>
      <c r="CA334" s="263">
        <v>4.8</v>
      </c>
      <c r="CB334" s="263">
        <v>4.8</v>
      </c>
      <c r="CC334" s="263">
        <v>4.5999999999999996</v>
      </c>
      <c r="CD334" s="263">
        <v>4.5999999999999996</v>
      </c>
      <c r="CE334" s="263">
        <v>4.7</v>
      </c>
      <c r="CF334" s="263">
        <v>4.8</v>
      </c>
      <c r="CG334" s="263">
        <v>4.5999999999999996</v>
      </c>
      <c r="CH334" s="263">
        <v>4.5999999999999996</v>
      </c>
      <c r="CI334" s="263">
        <v>4.5999999999999996</v>
      </c>
      <c r="CJ334" s="263">
        <v>4.5999999999999996</v>
      </c>
      <c r="CK334" s="263">
        <v>4.5999999999999996</v>
      </c>
      <c r="CL334" s="263">
        <v>4.3</v>
      </c>
      <c r="CM334" s="263">
        <v>4.3</v>
      </c>
      <c r="CN334" s="263">
        <v>4.2</v>
      </c>
      <c r="CO334" s="263">
        <v>4.2</v>
      </c>
      <c r="CP334" s="263">
        <v>4.5</v>
      </c>
      <c r="CQ334" s="263">
        <f>_xlfn.IFNA(VLOOKUP(C334,'INFORM Severity - hidden'!$C$5:$G$300,5,FALSE),"-")</f>
        <v>4.5999999999999996</v>
      </c>
    </row>
    <row r="335" spans="1:95">
      <c r="C335" t="s">
        <v>7510</v>
      </c>
      <c r="D335" s="263" t="str">
        <f t="shared" si="5"/>
        <v>-</v>
      </c>
      <c r="E335" s="263" t="s">
        <v>7275</v>
      </c>
      <c r="F335" s="263" t="s">
        <v>7275</v>
      </c>
      <c r="G335" s="263" t="s">
        <v>7275</v>
      </c>
      <c r="H335" s="263" t="s">
        <v>7275</v>
      </c>
      <c r="I335" s="263" t="s">
        <v>7275</v>
      </c>
      <c r="J335" s="263" t="s">
        <v>7275</v>
      </c>
      <c r="K335" s="263" t="s">
        <v>7275</v>
      </c>
      <c r="L335" s="263" t="s">
        <v>7275</v>
      </c>
      <c r="M335" s="263" t="s">
        <v>7275</v>
      </c>
      <c r="N335" s="263" t="s">
        <v>7275</v>
      </c>
      <c r="O335" s="263" t="s">
        <v>7275</v>
      </c>
      <c r="P335" s="263" t="s">
        <v>7275</v>
      </c>
      <c r="Q335" s="263">
        <v>3.9</v>
      </c>
      <c r="R335" s="263">
        <v>3.9</v>
      </c>
      <c r="S335" s="263">
        <v>4.5</v>
      </c>
      <c r="T335" s="263">
        <v>4.5</v>
      </c>
      <c r="U335" s="263">
        <v>4.5999999999999996</v>
      </c>
      <c r="V335" s="263">
        <v>4.5999999999999996</v>
      </c>
      <c r="W335" s="263">
        <v>4.5</v>
      </c>
      <c r="X335" s="263">
        <v>4.5</v>
      </c>
      <c r="Y335" s="263">
        <v>4.5</v>
      </c>
      <c r="Z335" s="263">
        <v>4.5</v>
      </c>
      <c r="AA335" s="263">
        <v>4.7</v>
      </c>
      <c r="AB335" s="263">
        <v>4.7</v>
      </c>
      <c r="AC335" s="263">
        <v>4.5</v>
      </c>
      <c r="AD335" s="263">
        <v>4.5</v>
      </c>
      <c r="AE335" s="263">
        <v>4.5</v>
      </c>
      <c r="AF335" s="263">
        <v>4.5</v>
      </c>
      <c r="AG335" s="263">
        <v>4.5999999999999996</v>
      </c>
      <c r="AH335" s="263">
        <v>4.5999999999999996</v>
      </c>
      <c r="AI335" s="263">
        <v>4.5999999999999996</v>
      </c>
      <c r="AJ335" s="263">
        <v>4.5999999999999996</v>
      </c>
      <c r="AK335" s="263">
        <v>4.5999999999999996</v>
      </c>
      <c r="AL335" s="263">
        <v>4.3</v>
      </c>
      <c r="AM335" s="263">
        <v>4.3</v>
      </c>
      <c r="AN335" s="263">
        <v>4.3</v>
      </c>
      <c r="AO335" s="263">
        <v>4.2</v>
      </c>
      <c r="AP335" s="263">
        <v>4.3</v>
      </c>
      <c r="AQ335" s="263">
        <v>4.2</v>
      </c>
      <c r="AR335" s="263">
        <v>4.2</v>
      </c>
      <c r="AS335" s="263">
        <v>4</v>
      </c>
      <c r="AT335" s="263">
        <v>4</v>
      </c>
      <c r="AU335" s="263">
        <v>4</v>
      </c>
      <c r="AV335" s="263">
        <v>4</v>
      </c>
      <c r="AW335" s="263">
        <v>4</v>
      </c>
      <c r="AX335" s="263">
        <v>4</v>
      </c>
      <c r="AY335" s="263">
        <v>4</v>
      </c>
      <c r="AZ335" s="263">
        <v>4.0999999999999996</v>
      </c>
      <c r="BA335" s="263">
        <v>4.0999999999999996</v>
      </c>
      <c r="BB335" s="263">
        <v>4</v>
      </c>
      <c r="BC335" s="263">
        <v>4</v>
      </c>
      <c r="BD335" s="263">
        <v>4</v>
      </c>
      <c r="BE335" s="263">
        <v>4</v>
      </c>
      <c r="BF335" s="263">
        <v>4</v>
      </c>
      <c r="BG335" s="263">
        <v>4</v>
      </c>
      <c r="BH335" s="263">
        <v>4</v>
      </c>
      <c r="BI335" s="263">
        <v>4.0999999999999996</v>
      </c>
      <c r="BJ335" s="263">
        <v>4.0999999999999996</v>
      </c>
      <c r="BK335" s="263">
        <v>4</v>
      </c>
      <c r="BL335" s="263">
        <v>4</v>
      </c>
      <c r="BM335" s="263">
        <v>4</v>
      </c>
      <c r="BN335" s="263">
        <v>3.9</v>
      </c>
      <c r="BO335" s="263" t="s">
        <v>7275</v>
      </c>
      <c r="BP335" s="263" t="s">
        <v>7275</v>
      </c>
      <c r="BQ335" s="263" t="s">
        <v>7275</v>
      </c>
      <c r="BR335" s="263" t="s">
        <v>7275</v>
      </c>
      <c r="BS335" s="263" t="s">
        <v>7275</v>
      </c>
      <c r="BT335" s="263" t="s">
        <v>7275</v>
      </c>
      <c r="BU335" s="263" t="s">
        <v>7275</v>
      </c>
      <c r="BV335" s="263">
        <v>5.2</v>
      </c>
      <c r="BW335" s="263">
        <v>5.4</v>
      </c>
      <c r="BX335" s="263">
        <v>5.5</v>
      </c>
      <c r="BY335" s="263">
        <v>5.5</v>
      </c>
      <c r="BZ335" s="263" t="s">
        <v>7275</v>
      </c>
      <c r="CA335" s="263" t="s">
        <v>7275</v>
      </c>
      <c r="CB335" s="263" t="s">
        <v>7275</v>
      </c>
      <c r="CC335" s="263" t="s">
        <v>7275</v>
      </c>
      <c r="CD335" s="263" t="s">
        <v>7275</v>
      </c>
      <c r="CE335" s="263" t="s">
        <v>7275</v>
      </c>
      <c r="CF335" s="263" t="s">
        <v>7275</v>
      </c>
      <c r="CG335" s="263" t="s">
        <v>7275</v>
      </c>
      <c r="CH335" s="263" t="s">
        <v>7275</v>
      </c>
      <c r="CI335" s="263" t="s">
        <v>7275</v>
      </c>
      <c r="CJ335" s="263">
        <v>5.6</v>
      </c>
      <c r="CK335" s="263">
        <v>6.1</v>
      </c>
      <c r="CL335" s="263">
        <v>5.7</v>
      </c>
      <c r="CM335" s="263">
        <v>5.7</v>
      </c>
      <c r="CN335" s="263">
        <v>5.7</v>
      </c>
      <c r="CO335" s="263" t="s">
        <v>7275</v>
      </c>
      <c r="CP335" s="263" t="s">
        <v>7275</v>
      </c>
      <c r="CQ335" s="263" t="str">
        <f>_xlfn.IFNA(VLOOKUP(C335,'INFORM Severity - hidden'!$C$5:$G$300,5,FALSE),"-")</f>
        <v>-</v>
      </c>
    </row>
    <row r="336" spans="1:95">
      <c r="C336" t="s">
        <v>7511</v>
      </c>
      <c r="D336" s="263" t="str">
        <f t="shared" si="5"/>
        <v>-</v>
      </c>
      <c r="E336" s="263" t="s">
        <v>7275</v>
      </c>
      <c r="F336" s="263" t="s">
        <v>7275</v>
      </c>
      <c r="G336" s="263" t="s">
        <v>7275</v>
      </c>
      <c r="H336" s="263" t="s">
        <v>7275</v>
      </c>
      <c r="I336" s="263" t="s">
        <v>7275</v>
      </c>
      <c r="J336" s="263" t="s">
        <v>7275</v>
      </c>
      <c r="K336" s="263" t="s">
        <v>7275</v>
      </c>
      <c r="L336" s="263" t="s">
        <v>7275</v>
      </c>
      <c r="M336" s="263" t="s">
        <v>7275</v>
      </c>
      <c r="N336" s="263" t="s">
        <v>7275</v>
      </c>
      <c r="O336" s="263" t="s">
        <v>7275</v>
      </c>
      <c r="P336" s="263" t="s">
        <v>7275</v>
      </c>
      <c r="Q336" s="263" t="s">
        <v>7275</v>
      </c>
      <c r="R336" s="263" t="s">
        <v>7275</v>
      </c>
      <c r="S336" s="263" t="s">
        <v>7275</v>
      </c>
      <c r="T336" s="263" t="s">
        <v>7275</v>
      </c>
      <c r="U336" s="263" t="s">
        <v>7275</v>
      </c>
      <c r="V336" s="263" t="s">
        <v>7275</v>
      </c>
      <c r="W336" s="263" t="s">
        <v>7275</v>
      </c>
      <c r="X336" s="263" t="s">
        <v>7275</v>
      </c>
      <c r="Y336" s="263" t="s">
        <v>7275</v>
      </c>
      <c r="Z336" s="263" t="s">
        <v>7275</v>
      </c>
      <c r="AA336" s="263" t="s">
        <v>7275</v>
      </c>
      <c r="AB336" s="263" t="s">
        <v>7275</v>
      </c>
      <c r="AC336" s="263" t="s">
        <v>7275</v>
      </c>
      <c r="AD336" s="263" t="s">
        <v>7275</v>
      </c>
      <c r="AE336" s="263" t="s">
        <v>7275</v>
      </c>
      <c r="AF336" s="263" t="s">
        <v>7275</v>
      </c>
      <c r="AG336" s="263" t="s">
        <v>7275</v>
      </c>
      <c r="AH336" s="263" t="s">
        <v>7275</v>
      </c>
      <c r="AI336" s="263" t="s">
        <v>7275</v>
      </c>
      <c r="AJ336" s="263" t="s">
        <v>7275</v>
      </c>
      <c r="AK336" s="263" t="s">
        <v>7275</v>
      </c>
      <c r="AL336" s="263" t="s">
        <v>7275</v>
      </c>
      <c r="AM336" s="263" t="s">
        <v>7275</v>
      </c>
      <c r="AN336" s="263" t="s">
        <v>7275</v>
      </c>
      <c r="AO336" s="263" t="s">
        <v>7275</v>
      </c>
      <c r="AP336" s="263" t="s">
        <v>7275</v>
      </c>
      <c r="AQ336" s="263" t="s">
        <v>7275</v>
      </c>
      <c r="AR336" s="263" t="s">
        <v>7275</v>
      </c>
      <c r="AS336" s="263" t="s">
        <v>7275</v>
      </c>
      <c r="AT336" s="263" t="s">
        <v>7275</v>
      </c>
      <c r="AU336" s="263" t="s">
        <v>7275</v>
      </c>
      <c r="AV336" s="263" t="s">
        <v>7275</v>
      </c>
      <c r="AW336" s="263" t="s">
        <v>7275</v>
      </c>
      <c r="AX336" s="263" t="s">
        <v>7275</v>
      </c>
      <c r="AY336" s="263" t="s">
        <v>7275</v>
      </c>
      <c r="AZ336" s="263" t="s">
        <v>7275</v>
      </c>
      <c r="BA336" s="263" t="s">
        <v>7275</v>
      </c>
      <c r="BB336" s="263" t="s">
        <v>7275</v>
      </c>
      <c r="BC336" s="263" t="s">
        <v>7275</v>
      </c>
      <c r="BD336" s="263" t="s">
        <v>7275</v>
      </c>
      <c r="BE336" s="263" t="s">
        <v>7275</v>
      </c>
      <c r="BF336" s="263" t="s">
        <v>7275</v>
      </c>
      <c r="BG336" s="263" t="s">
        <v>7275</v>
      </c>
      <c r="BH336" s="263" t="s">
        <v>7275</v>
      </c>
      <c r="BI336" s="263" t="s">
        <v>7275</v>
      </c>
      <c r="BJ336" s="263" t="s">
        <v>7275</v>
      </c>
      <c r="BK336" s="263" t="s">
        <v>7275</v>
      </c>
      <c r="BL336" s="263" t="s">
        <v>7275</v>
      </c>
      <c r="BM336" s="263" t="s">
        <v>7275</v>
      </c>
      <c r="BN336" s="263" t="s">
        <v>7275</v>
      </c>
      <c r="BO336" s="263" t="s">
        <v>7275</v>
      </c>
      <c r="BP336" s="263" t="s">
        <v>7275</v>
      </c>
      <c r="BQ336" s="263" t="s">
        <v>7275</v>
      </c>
      <c r="BR336" s="263" t="s">
        <v>7275</v>
      </c>
      <c r="BS336" s="263" t="s">
        <v>7275</v>
      </c>
      <c r="BT336" s="263" t="s">
        <v>7275</v>
      </c>
      <c r="BU336" s="263" t="s">
        <v>7275</v>
      </c>
      <c r="BV336" s="263" t="s">
        <v>7275</v>
      </c>
      <c r="BW336" s="263" t="s">
        <v>7275</v>
      </c>
      <c r="BX336" s="263" t="s">
        <v>7275</v>
      </c>
      <c r="BY336" s="263" t="s">
        <v>7275</v>
      </c>
      <c r="BZ336" s="263" t="s">
        <v>7275</v>
      </c>
      <c r="CA336" s="263" t="s">
        <v>7275</v>
      </c>
      <c r="CB336" s="263" t="s">
        <v>7275</v>
      </c>
      <c r="CC336" s="263" t="s">
        <v>7275</v>
      </c>
      <c r="CD336" s="263" t="s">
        <v>7275</v>
      </c>
      <c r="CE336" s="263" t="s">
        <v>7275</v>
      </c>
      <c r="CF336" s="263" t="s">
        <v>7275</v>
      </c>
      <c r="CG336" s="263" t="s">
        <v>7275</v>
      </c>
      <c r="CH336" s="263" t="s">
        <v>7275</v>
      </c>
      <c r="CI336" s="263" t="s">
        <v>7275</v>
      </c>
      <c r="CJ336" s="263" t="s">
        <v>7275</v>
      </c>
      <c r="CK336" s="263" t="s">
        <v>7275</v>
      </c>
      <c r="CL336" s="263" t="s">
        <v>7275</v>
      </c>
      <c r="CM336" s="263" t="s">
        <v>7275</v>
      </c>
      <c r="CN336" s="263" t="s">
        <v>7275</v>
      </c>
      <c r="CO336" s="263" t="s">
        <v>7275</v>
      </c>
      <c r="CP336" s="263" t="s">
        <v>7275</v>
      </c>
      <c r="CQ336" s="263" t="str">
        <f>_xlfn.IFNA(VLOOKUP(C336,'INFORM Severity - hidden'!$C$5:$G$300,5,FALSE),"-")</f>
        <v>-</v>
      </c>
    </row>
    <row r="337" spans="1:95">
      <c r="A337" t="s">
        <v>534</v>
      </c>
      <c r="B337" t="s">
        <v>532</v>
      </c>
      <c r="C337" t="s">
        <v>533</v>
      </c>
      <c r="D337" s="263" t="str">
        <f t="shared" si="5"/>
        <v>Increasing</v>
      </c>
      <c r="E337" s="263" t="s">
        <v>7275</v>
      </c>
      <c r="F337" s="263">
        <v>2.2999999999999998</v>
      </c>
      <c r="G337" s="263">
        <v>2.2999999999999998</v>
      </c>
      <c r="H337" s="263">
        <v>2.8</v>
      </c>
      <c r="I337" s="263">
        <v>2.8</v>
      </c>
      <c r="J337" s="263">
        <v>2.8</v>
      </c>
      <c r="K337" s="263">
        <v>2.8</v>
      </c>
      <c r="L337" s="263">
        <v>2.8</v>
      </c>
      <c r="M337" s="263">
        <v>2.8</v>
      </c>
      <c r="N337" s="263">
        <v>2.8</v>
      </c>
      <c r="O337" s="263">
        <v>4.2</v>
      </c>
      <c r="P337" s="263">
        <v>4.2</v>
      </c>
      <c r="Q337" s="263">
        <v>4.3</v>
      </c>
      <c r="R337" s="263">
        <v>4.3</v>
      </c>
      <c r="S337" s="263">
        <v>4.3</v>
      </c>
      <c r="T337" s="263">
        <v>4.2</v>
      </c>
      <c r="U337" s="263">
        <v>4.3</v>
      </c>
      <c r="V337" s="263">
        <v>4.3</v>
      </c>
      <c r="W337" s="263">
        <v>4.3</v>
      </c>
      <c r="X337" s="263">
        <v>4.3</v>
      </c>
      <c r="Y337" s="263">
        <v>4.3</v>
      </c>
      <c r="Z337" s="263">
        <v>4.5999999999999996</v>
      </c>
      <c r="AA337" s="263">
        <v>4.5999999999999996</v>
      </c>
      <c r="AB337" s="263">
        <v>4.5999999999999996</v>
      </c>
      <c r="AC337" s="263">
        <v>4.5999999999999996</v>
      </c>
      <c r="AD337" s="263">
        <v>4.5999999999999996</v>
      </c>
      <c r="AE337" s="263">
        <v>4.5999999999999996</v>
      </c>
      <c r="AF337" s="263">
        <v>4.5999999999999996</v>
      </c>
      <c r="AG337" s="263">
        <v>4.5999999999999996</v>
      </c>
      <c r="AH337" s="263">
        <v>4.7</v>
      </c>
      <c r="AI337" s="263">
        <v>4.7</v>
      </c>
      <c r="AJ337" s="263">
        <v>4.5999999999999996</v>
      </c>
      <c r="AK337" s="263">
        <v>4.5999999999999996</v>
      </c>
      <c r="AL337" s="263">
        <v>4.7</v>
      </c>
      <c r="AM337" s="263">
        <v>4.7</v>
      </c>
      <c r="AN337" s="263">
        <v>4.7</v>
      </c>
      <c r="AO337" s="263">
        <v>4.7</v>
      </c>
      <c r="AP337" s="263">
        <v>4.7</v>
      </c>
      <c r="AQ337" s="263">
        <v>4.7</v>
      </c>
      <c r="AR337" s="263">
        <v>4.7</v>
      </c>
      <c r="AS337" s="263">
        <v>4.4000000000000004</v>
      </c>
      <c r="AT337" s="263">
        <v>4.4000000000000004</v>
      </c>
      <c r="AU337" s="263">
        <v>4.4000000000000004</v>
      </c>
      <c r="AV337" s="263">
        <v>4.4000000000000004</v>
      </c>
      <c r="AW337" s="263">
        <v>4.4000000000000004</v>
      </c>
      <c r="AX337" s="263">
        <v>4.4000000000000004</v>
      </c>
      <c r="AY337" s="263">
        <v>4.4000000000000004</v>
      </c>
      <c r="AZ337" s="263">
        <v>4.4000000000000004</v>
      </c>
      <c r="BA337" s="263">
        <v>4.4000000000000004</v>
      </c>
      <c r="BB337" s="263">
        <v>4.4000000000000004</v>
      </c>
      <c r="BC337" s="263">
        <v>4.0999999999999996</v>
      </c>
      <c r="BD337" s="263">
        <v>4.0999999999999996</v>
      </c>
      <c r="BE337" s="263">
        <v>4.0999999999999996</v>
      </c>
      <c r="BF337" s="263">
        <v>4.0999999999999996</v>
      </c>
      <c r="BG337" s="263">
        <v>4.0999999999999996</v>
      </c>
      <c r="BH337" s="263">
        <v>4.0999999999999996</v>
      </c>
      <c r="BI337" s="263">
        <v>4.0999999999999996</v>
      </c>
      <c r="BJ337" s="263">
        <v>4.0999999999999996</v>
      </c>
      <c r="BK337" s="263">
        <v>4</v>
      </c>
      <c r="BL337" s="263">
        <v>4</v>
      </c>
      <c r="BM337" s="263">
        <v>4</v>
      </c>
      <c r="BN337" s="263">
        <v>4</v>
      </c>
      <c r="BO337" s="263">
        <v>3.9</v>
      </c>
      <c r="BP337" s="263">
        <v>3.9</v>
      </c>
      <c r="BQ337" s="263">
        <v>4.0999999999999996</v>
      </c>
      <c r="BR337" s="263">
        <v>4.3</v>
      </c>
      <c r="BS337" s="263">
        <v>4.3</v>
      </c>
      <c r="BT337" s="263">
        <v>4.3</v>
      </c>
      <c r="BU337" s="263">
        <v>4.3</v>
      </c>
      <c r="BV337" s="263">
        <v>4.4000000000000004</v>
      </c>
      <c r="BW337" s="263">
        <v>4.5</v>
      </c>
      <c r="BX337" s="263">
        <v>4.5</v>
      </c>
      <c r="BY337" s="263">
        <v>4.5</v>
      </c>
      <c r="BZ337" s="263">
        <v>4.4000000000000004</v>
      </c>
      <c r="CA337" s="263">
        <v>4.4000000000000004</v>
      </c>
      <c r="CB337" s="263">
        <v>4.4000000000000004</v>
      </c>
      <c r="CC337" s="263">
        <v>4.4000000000000004</v>
      </c>
      <c r="CD337" s="263">
        <v>4.3</v>
      </c>
      <c r="CE337" s="263">
        <v>4.3</v>
      </c>
      <c r="CF337" s="263">
        <v>4.3</v>
      </c>
      <c r="CG337" s="263">
        <v>4.3</v>
      </c>
      <c r="CH337" s="263">
        <v>4.3</v>
      </c>
      <c r="CI337" s="263">
        <v>4.3</v>
      </c>
      <c r="CJ337" s="263">
        <v>4.3</v>
      </c>
      <c r="CK337" s="263">
        <v>4.3</v>
      </c>
      <c r="CL337" s="263">
        <v>4.2</v>
      </c>
      <c r="CM337" s="263">
        <v>4.2</v>
      </c>
      <c r="CN337" s="263">
        <v>4.2</v>
      </c>
      <c r="CO337" s="263">
        <v>4.2</v>
      </c>
      <c r="CP337" s="263">
        <v>4.3</v>
      </c>
      <c r="CQ337" s="263">
        <f>_xlfn.IFNA(VLOOKUP(C337,'INFORM Severity - hidden'!$C$5:$G$300,5,FALSE),"-")</f>
        <v>4.4000000000000004</v>
      </c>
    </row>
    <row r="338" spans="1:95">
      <c r="C338" t="s">
        <v>7512</v>
      </c>
      <c r="D338" s="263" t="str">
        <f t="shared" si="5"/>
        <v>-</v>
      </c>
      <c r="E338" s="263" t="s">
        <v>7275</v>
      </c>
      <c r="F338" s="263" t="s">
        <v>7275</v>
      </c>
      <c r="G338" s="263" t="s">
        <v>7275</v>
      </c>
      <c r="H338" s="263" t="s">
        <v>7275</v>
      </c>
      <c r="I338" s="263" t="s">
        <v>7275</v>
      </c>
      <c r="J338" s="263" t="s">
        <v>7275</v>
      </c>
      <c r="K338" s="263" t="s">
        <v>7275</v>
      </c>
      <c r="L338" s="263" t="s">
        <v>7275</v>
      </c>
      <c r="M338" s="263" t="s">
        <v>7275</v>
      </c>
      <c r="N338" s="263" t="s">
        <v>7275</v>
      </c>
      <c r="O338" s="263" t="s">
        <v>7275</v>
      </c>
      <c r="P338" s="263" t="s">
        <v>7275</v>
      </c>
      <c r="Q338" s="263" t="s">
        <v>7275</v>
      </c>
      <c r="R338" s="263" t="s">
        <v>7275</v>
      </c>
      <c r="S338" s="263" t="s">
        <v>7275</v>
      </c>
      <c r="T338" s="263" t="s">
        <v>7275</v>
      </c>
      <c r="U338" s="263" t="s">
        <v>7275</v>
      </c>
      <c r="V338" s="263" t="s">
        <v>7275</v>
      </c>
      <c r="W338" s="263" t="s">
        <v>7275</v>
      </c>
      <c r="X338" s="263" t="s">
        <v>7275</v>
      </c>
      <c r="Y338" s="263" t="s">
        <v>7275</v>
      </c>
      <c r="Z338" s="263" t="s">
        <v>7275</v>
      </c>
      <c r="AA338" s="263" t="s">
        <v>7275</v>
      </c>
      <c r="AB338" s="263" t="s">
        <v>7275</v>
      </c>
      <c r="AC338" s="263" t="s">
        <v>7275</v>
      </c>
      <c r="AD338" s="263" t="s">
        <v>7275</v>
      </c>
      <c r="AE338" s="263" t="s">
        <v>7275</v>
      </c>
      <c r="AF338" s="263" t="s">
        <v>7275</v>
      </c>
      <c r="AG338" s="263" t="s">
        <v>7275</v>
      </c>
      <c r="AH338" s="263" t="s">
        <v>7275</v>
      </c>
      <c r="AI338" s="263" t="s">
        <v>7275</v>
      </c>
      <c r="AJ338" s="263" t="s">
        <v>7275</v>
      </c>
      <c r="AK338" s="263" t="s">
        <v>7275</v>
      </c>
      <c r="AL338" s="263" t="s">
        <v>7275</v>
      </c>
      <c r="AM338" s="263" t="s">
        <v>7275</v>
      </c>
      <c r="AN338" s="263" t="s">
        <v>7275</v>
      </c>
      <c r="AO338" s="263" t="s">
        <v>7275</v>
      </c>
      <c r="AP338" s="263" t="s">
        <v>7275</v>
      </c>
      <c r="AQ338" s="263" t="s">
        <v>7275</v>
      </c>
      <c r="AR338" s="263" t="s">
        <v>7275</v>
      </c>
      <c r="AS338" s="263" t="s">
        <v>7275</v>
      </c>
      <c r="AT338" s="263" t="s">
        <v>7275</v>
      </c>
      <c r="AU338" s="263" t="s">
        <v>7275</v>
      </c>
      <c r="AV338" s="263" t="s">
        <v>7275</v>
      </c>
      <c r="AW338" s="263" t="s">
        <v>7275</v>
      </c>
      <c r="AX338" s="263" t="s">
        <v>7275</v>
      </c>
      <c r="AY338" s="263" t="s">
        <v>7275</v>
      </c>
      <c r="AZ338" s="263" t="s">
        <v>7275</v>
      </c>
      <c r="BA338" s="263" t="s">
        <v>7275</v>
      </c>
      <c r="BB338" s="263" t="s">
        <v>7275</v>
      </c>
      <c r="BC338" s="263" t="s">
        <v>7275</v>
      </c>
      <c r="BD338" s="263" t="s">
        <v>7275</v>
      </c>
      <c r="BE338" s="263" t="s">
        <v>7275</v>
      </c>
      <c r="BF338" s="263" t="s">
        <v>7275</v>
      </c>
      <c r="BG338" s="263" t="s">
        <v>7275</v>
      </c>
      <c r="BH338" s="263" t="s">
        <v>7275</v>
      </c>
      <c r="BI338" s="263" t="s">
        <v>7275</v>
      </c>
      <c r="BJ338" s="263" t="s">
        <v>7275</v>
      </c>
      <c r="BK338" s="263" t="s">
        <v>7275</v>
      </c>
      <c r="BL338" s="263" t="s">
        <v>7275</v>
      </c>
      <c r="BM338" s="263" t="s">
        <v>7275</v>
      </c>
      <c r="BN338" s="263" t="s">
        <v>7275</v>
      </c>
      <c r="BO338" s="263" t="s">
        <v>7275</v>
      </c>
      <c r="BP338" s="263" t="s">
        <v>7275</v>
      </c>
      <c r="BQ338" s="263" t="s">
        <v>7275</v>
      </c>
      <c r="BR338" s="263" t="s">
        <v>7275</v>
      </c>
      <c r="BS338" s="263" t="s">
        <v>7275</v>
      </c>
      <c r="BT338" s="263" t="s">
        <v>7275</v>
      </c>
      <c r="BU338" s="263" t="s">
        <v>7275</v>
      </c>
      <c r="BV338" s="263">
        <v>4.5999999999999996</v>
      </c>
      <c r="BW338" s="263">
        <v>4.5999999999999996</v>
      </c>
      <c r="BX338" s="263">
        <v>4.5999999999999996</v>
      </c>
      <c r="BY338" s="263">
        <v>4.5999999999999996</v>
      </c>
      <c r="BZ338" s="263" t="s">
        <v>7275</v>
      </c>
      <c r="CA338" s="263" t="s">
        <v>7275</v>
      </c>
      <c r="CB338" s="263" t="s">
        <v>7275</v>
      </c>
      <c r="CC338" s="263" t="s">
        <v>7275</v>
      </c>
      <c r="CD338" s="263" t="s">
        <v>7275</v>
      </c>
      <c r="CE338" s="263" t="s">
        <v>7275</v>
      </c>
      <c r="CF338" s="263" t="s">
        <v>7275</v>
      </c>
      <c r="CG338" s="263" t="s">
        <v>7275</v>
      </c>
      <c r="CH338" s="263" t="s">
        <v>7275</v>
      </c>
      <c r="CI338" s="263" t="s">
        <v>7275</v>
      </c>
      <c r="CJ338" s="263" t="s">
        <v>7275</v>
      </c>
      <c r="CK338" s="263" t="s">
        <v>7275</v>
      </c>
      <c r="CL338" s="263" t="s">
        <v>7275</v>
      </c>
      <c r="CM338" s="263" t="s">
        <v>7275</v>
      </c>
      <c r="CN338" s="263" t="s">
        <v>7275</v>
      </c>
      <c r="CO338" s="263" t="s">
        <v>7275</v>
      </c>
      <c r="CP338" s="263" t="s">
        <v>7275</v>
      </c>
      <c r="CQ338" s="263" t="str">
        <f>_xlfn.IFNA(VLOOKUP(C338,'INFORM Severity - hidden'!$C$5:$G$300,5,FALSE),"-")</f>
        <v>-</v>
      </c>
    </row>
    <row r="339" spans="1:95">
      <c r="C339" t="s">
        <v>7513</v>
      </c>
      <c r="D339" s="263" t="str">
        <f t="shared" si="5"/>
        <v>-</v>
      </c>
      <c r="E339" s="263" t="s">
        <v>7275</v>
      </c>
      <c r="F339" s="263" t="s">
        <v>7275</v>
      </c>
      <c r="G339" s="263" t="s">
        <v>7275</v>
      </c>
      <c r="H339" s="263" t="s">
        <v>7275</v>
      </c>
      <c r="I339" s="263" t="s">
        <v>7275</v>
      </c>
      <c r="J339" s="263" t="s">
        <v>7275</v>
      </c>
      <c r="K339" s="263" t="s">
        <v>7275</v>
      </c>
      <c r="L339" s="263" t="s">
        <v>7275</v>
      </c>
      <c r="M339" s="263" t="s">
        <v>7275</v>
      </c>
      <c r="N339" s="263" t="s">
        <v>7275</v>
      </c>
      <c r="O339" s="263" t="s">
        <v>7275</v>
      </c>
      <c r="P339" s="263" t="s">
        <v>7275</v>
      </c>
      <c r="Q339" s="263" t="s">
        <v>7275</v>
      </c>
      <c r="R339" s="263" t="s">
        <v>7275</v>
      </c>
      <c r="S339" s="263" t="s">
        <v>7275</v>
      </c>
      <c r="T339" s="263" t="s">
        <v>7275</v>
      </c>
      <c r="U339" s="263" t="s">
        <v>7275</v>
      </c>
      <c r="V339" s="263" t="s">
        <v>7275</v>
      </c>
      <c r="W339" s="263" t="s">
        <v>7275</v>
      </c>
      <c r="X339" s="263" t="s">
        <v>7275</v>
      </c>
      <c r="Y339" s="263" t="s">
        <v>7275</v>
      </c>
      <c r="Z339" s="263" t="s">
        <v>7275</v>
      </c>
      <c r="AA339" s="263" t="s">
        <v>7275</v>
      </c>
      <c r="AB339" s="263" t="s">
        <v>7275</v>
      </c>
      <c r="AC339" s="263" t="s">
        <v>7275</v>
      </c>
      <c r="AD339" s="263" t="s">
        <v>7275</v>
      </c>
      <c r="AE339" s="263" t="s">
        <v>7275</v>
      </c>
      <c r="AF339" s="263" t="s">
        <v>7275</v>
      </c>
      <c r="AG339" s="263" t="s">
        <v>7275</v>
      </c>
      <c r="AH339" s="263" t="s">
        <v>7275</v>
      </c>
      <c r="AI339" s="263" t="s">
        <v>7275</v>
      </c>
      <c r="AJ339" s="263" t="s">
        <v>7275</v>
      </c>
      <c r="AK339" s="263" t="s">
        <v>7275</v>
      </c>
      <c r="AL339" s="263" t="s">
        <v>7275</v>
      </c>
      <c r="AM339" s="263" t="s">
        <v>7275</v>
      </c>
      <c r="AN339" s="263" t="s">
        <v>7275</v>
      </c>
      <c r="AO339" s="263" t="s">
        <v>7275</v>
      </c>
      <c r="AP339" s="263" t="s">
        <v>7275</v>
      </c>
      <c r="AQ339" s="263" t="s">
        <v>7275</v>
      </c>
      <c r="AR339" s="263" t="s">
        <v>7275</v>
      </c>
      <c r="AS339" s="263" t="s">
        <v>7275</v>
      </c>
      <c r="AT339" s="263" t="s">
        <v>7275</v>
      </c>
      <c r="AU339" s="263" t="s">
        <v>7275</v>
      </c>
      <c r="AV339" s="263" t="s">
        <v>7275</v>
      </c>
      <c r="AW339" s="263" t="s">
        <v>7275</v>
      </c>
      <c r="AX339" s="263" t="s">
        <v>7275</v>
      </c>
      <c r="AY339" s="263" t="s">
        <v>7275</v>
      </c>
      <c r="AZ339" s="263" t="s">
        <v>7275</v>
      </c>
      <c r="BA339" s="263" t="s">
        <v>7275</v>
      </c>
      <c r="BB339" s="263" t="s">
        <v>7275</v>
      </c>
      <c r="BC339" s="263" t="s">
        <v>7275</v>
      </c>
      <c r="BD339" s="263" t="s">
        <v>7275</v>
      </c>
      <c r="BE339" s="263" t="s">
        <v>7275</v>
      </c>
      <c r="BF339" s="263" t="s">
        <v>7275</v>
      </c>
      <c r="BG339" s="263" t="s">
        <v>7275</v>
      </c>
      <c r="BH339" s="263" t="s">
        <v>7275</v>
      </c>
      <c r="BI339" s="263" t="s">
        <v>7275</v>
      </c>
      <c r="BJ339" s="263" t="s">
        <v>7275</v>
      </c>
      <c r="BK339" s="263" t="s">
        <v>7275</v>
      </c>
      <c r="BL339" s="263" t="s">
        <v>7275</v>
      </c>
      <c r="BM339" s="263" t="s">
        <v>7275</v>
      </c>
      <c r="BN339" s="263" t="s">
        <v>7275</v>
      </c>
      <c r="BO339" s="263" t="s">
        <v>7275</v>
      </c>
      <c r="BP339" s="263" t="s">
        <v>7275</v>
      </c>
      <c r="BQ339" s="263" t="s">
        <v>7275</v>
      </c>
      <c r="BR339" s="263" t="s">
        <v>7275</v>
      </c>
      <c r="BS339" s="263" t="s">
        <v>7275</v>
      </c>
      <c r="BT339" s="263" t="s">
        <v>7275</v>
      </c>
      <c r="BU339" s="263" t="s">
        <v>7275</v>
      </c>
      <c r="BV339" s="263" t="s">
        <v>7275</v>
      </c>
      <c r="BW339" s="263" t="s">
        <v>7275</v>
      </c>
      <c r="BX339" s="263" t="s">
        <v>7275</v>
      </c>
      <c r="BY339" s="263" t="s">
        <v>7275</v>
      </c>
      <c r="BZ339" s="263" t="s">
        <v>7275</v>
      </c>
      <c r="CA339" s="263" t="s">
        <v>7275</v>
      </c>
      <c r="CB339" s="263" t="s">
        <v>7275</v>
      </c>
      <c r="CC339" s="263" t="s">
        <v>7275</v>
      </c>
      <c r="CD339" s="263" t="s">
        <v>7275</v>
      </c>
      <c r="CE339" s="263" t="s">
        <v>7275</v>
      </c>
      <c r="CF339" s="263" t="s">
        <v>7275</v>
      </c>
      <c r="CG339" s="263" t="s">
        <v>7275</v>
      </c>
      <c r="CH339" s="263" t="s">
        <v>7275</v>
      </c>
      <c r="CI339" s="263" t="s">
        <v>7275</v>
      </c>
      <c r="CJ339" s="263">
        <v>5</v>
      </c>
      <c r="CK339" s="263">
        <v>5</v>
      </c>
      <c r="CL339" s="263" t="s">
        <v>7275</v>
      </c>
      <c r="CM339" s="263" t="s">
        <v>7275</v>
      </c>
      <c r="CN339" s="263" t="s">
        <v>7275</v>
      </c>
      <c r="CO339" s="263" t="s">
        <v>7275</v>
      </c>
      <c r="CP339" s="263" t="s">
        <v>7275</v>
      </c>
      <c r="CQ339" s="263" t="str">
        <f>_xlfn.IFNA(VLOOKUP(C339,'INFORM Severity - hidden'!$C$5:$G$300,5,FALSE),"-")</f>
        <v>-</v>
      </c>
    </row>
    <row r="340" spans="1:95">
      <c r="C340" t="s">
        <v>7514</v>
      </c>
      <c r="D340" s="263" t="str">
        <f t="shared" si="5"/>
        <v>-</v>
      </c>
      <c r="E340" s="263" t="s">
        <v>7275</v>
      </c>
      <c r="F340" s="263" t="s">
        <v>7275</v>
      </c>
      <c r="G340" s="263" t="s">
        <v>7275</v>
      </c>
      <c r="H340" s="263" t="s">
        <v>7275</v>
      </c>
      <c r="I340" s="263" t="s">
        <v>7275</v>
      </c>
      <c r="J340" s="263" t="s">
        <v>7275</v>
      </c>
      <c r="K340" s="263" t="s">
        <v>7275</v>
      </c>
      <c r="L340" s="263" t="s">
        <v>7275</v>
      </c>
      <c r="M340" s="263" t="s">
        <v>7275</v>
      </c>
      <c r="N340" s="263" t="s">
        <v>7275</v>
      </c>
      <c r="O340" s="263" t="s">
        <v>7275</v>
      </c>
      <c r="P340" s="263" t="s">
        <v>7275</v>
      </c>
      <c r="Q340" s="263" t="s">
        <v>7275</v>
      </c>
      <c r="R340" s="263" t="s">
        <v>7275</v>
      </c>
      <c r="S340" s="263" t="s">
        <v>7275</v>
      </c>
      <c r="T340" s="263" t="s">
        <v>7275</v>
      </c>
      <c r="U340" s="263" t="s">
        <v>7275</v>
      </c>
      <c r="V340" s="263" t="s">
        <v>7275</v>
      </c>
      <c r="W340" s="263" t="s">
        <v>7275</v>
      </c>
      <c r="X340" s="263" t="s">
        <v>7275</v>
      </c>
      <c r="Y340" s="263" t="s">
        <v>7275</v>
      </c>
      <c r="Z340" s="263" t="s">
        <v>7275</v>
      </c>
      <c r="AA340" s="263" t="s">
        <v>7275</v>
      </c>
      <c r="AB340" s="263" t="s">
        <v>7275</v>
      </c>
      <c r="AC340" s="263" t="s">
        <v>7275</v>
      </c>
      <c r="AD340" s="263" t="s">
        <v>7275</v>
      </c>
      <c r="AE340" s="263" t="s">
        <v>7275</v>
      </c>
      <c r="AF340" s="263" t="s">
        <v>7275</v>
      </c>
      <c r="AG340" s="263" t="s">
        <v>7275</v>
      </c>
      <c r="AH340" s="263" t="s">
        <v>7275</v>
      </c>
      <c r="AI340" s="263" t="s">
        <v>7275</v>
      </c>
      <c r="AJ340" s="263" t="s">
        <v>7275</v>
      </c>
      <c r="AK340" s="263" t="s">
        <v>7275</v>
      </c>
      <c r="AL340" s="263" t="s">
        <v>7275</v>
      </c>
      <c r="AM340" s="263" t="s">
        <v>7275</v>
      </c>
      <c r="AN340" s="263" t="s">
        <v>7275</v>
      </c>
      <c r="AO340" s="263" t="s">
        <v>7275</v>
      </c>
      <c r="AP340" s="263" t="s">
        <v>7275</v>
      </c>
      <c r="AQ340" s="263" t="s">
        <v>7275</v>
      </c>
      <c r="AR340" s="263" t="s">
        <v>7275</v>
      </c>
      <c r="AS340" s="263" t="s">
        <v>7275</v>
      </c>
      <c r="AT340" s="263" t="s">
        <v>7275</v>
      </c>
      <c r="AU340" s="263" t="s">
        <v>7275</v>
      </c>
      <c r="AV340" s="263" t="s">
        <v>7275</v>
      </c>
      <c r="AW340" s="263" t="s">
        <v>7275</v>
      </c>
      <c r="AX340" s="263" t="s">
        <v>7275</v>
      </c>
      <c r="AY340" s="263" t="s">
        <v>7275</v>
      </c>
      <c r="AZ340" s="263" t="s">
        <v>7275</v>
      </c>
      <c r="BA340" s="263" t="s">
        <v>7275</v>
      </c>
      <c r="BB340" s="263" t="s">
        <v>7275</v>
      </c>
      <c r="BC340" s="263" t="s">
        <v>7275</v>
      </c>
      <c r="BD340" s="263" t="s">
        <v>7275</v>
      </c>
      <c r="BE340" s="263" t="s">
        <v>7275</v>
      </c>
      <c r="BF340" s="263" t="s">
        <v>7275</v>
      </c>
      <c r="BG340" s="263" t="s">
        <v>7275</v>
      </c>
      <c r="BH340" s="263" t="s">
        <v>7275</v>
      </c>
      <c r="BI340" s="263" t="s">
        <v>7275</v>
      </c>
      <c r="BJ340" s="263" t="s">
        <v>7275</v>
      </c>
      <c r="BK340" s="263" t="s">
        <v>7275</v>
      </c>
      <c r="BL340" s="263" t="s">
        <v>7275</v>
      </c>
      <c r="BM340" s="263" t="s">
        <v>7275</v>
      </c>
      <c r="BN340" s="263" t="s">
        <v>7275</v>
      </c>
      <c r="BO340" s="263" t="s">
        <v>7275</v>
      </c>
      <c r="BP340" s="263" t="s">
        <v>7275</v>
      </c>
      <c r="BQ340" s="263" t="s">
        <v>7275</v>
      </c>
      <c r="BR340" s="263" t="s">
        <v>7275</v>
      </c>
      <c r="BS340" s="263" t="s">
        <v>7275</v>
      </c>
      <c r="BT340" s="263" t="s">
        <v>7275</v>
      </c>
      <c r="BU340" s="263" t="s">
        <v>7275</v>
      </c>
      <c r="BV340" s="263" t="s">
        <v>7275</v>
      </c>
      <c r="BW340" s="263" t="s">
        <v>7275</v>
      </c>
      <c r="BX340" s="263" t="s">
        <v>7275</v>
      </c>
      <c r="BY340" s="263" t="s">
        <v>7275</v>
      </c>
      <c r="BZ340" s="263" t="s">
        <v>7275</v>
      </c>
      <c r="CA340" s="263" t="s">
        <v>7275</v>
      </c>
      <c r="CB340" s="263" t="s">
        <v>7275</v>
      </c>
      <c r="CC340" s="263" t="s">
        <v>7275</v>
      </c>
      <c r="CD340" s="263" t="s">
        <v>7275</v>
      </c>
      <c r="CE340" s="263" t="s">
        <v>7275</v>
      </c>
      <c r="CF340" s="263" t="s">
        <v>7275</v>
      </c>
      <c r="CG340" s="263" t="s">
        <v>7275</v>
      </c>
      <c r="CH340" s="263" t="s">
        <v>7275</v>
      </c>
      <c r="CI340" s="263" t="s">
        <v>7275</v>
      </c>
      <c r="CJ340" s="263" t="s">
        <v>7275</v>
      </c>
      <c r="CK340" s="263">
        <v>5.3</v>
      </c>
      <c r="CL340" s="263">
        <v>5.2</v>
      </c>
      <c r="CM340" s="263">
        <v>5.2</v>
      </c>
      <c r="CN340" s="263">
        <v>5.2</v>
      </c>
      <c r="CO340" s="263" t="s">
        <v>7275</v>
      </c>
      <c r="CP340" s="263" t="s">
        <v>7275</v>
      </c>
      <c r="CQ340" s="263" t="str">
        <f>_xlfn.IFNA(VLOOKUP(C340,'INFORM Severity - hidden'!$C$5:$G$300,5,FALSE),"-")</f>
        <v>-</v>
      </c>
    </row>
    <row r="341" spans="1:95">
      <c r="C341" t="s">
        <v>7515</v>
      </c>
      <c r="D341" s="263" t="str">
        <f t="shared" si="5"/>
        <v>-</v>
      </c>
      <c r="E341" s="263" t="s">
        <v>7275</v>
      </c>
      <c r="F341" s="263" t="s">
        <v>7275</v>
      </c>
      <c r="G341" s="263" t="s">
        <v>7275</v>
      </c>
      <c r="H341" s="263" t="s">
        <v>7275</v>
      </c>
      <c r="I341" s="263" t="s">
        <v>7275</v>
      </c>
      <c r="J341" s="263" t="s">
        <v>7275</v>
      </c>
      <c r="K341" s="263" t="s">
        <v>7275</v>
      </c>
      <c r="L341" s="263" t="s">
        <v>7275</v>
      </c>
      <c r="M341" s="263" t="s">
        <v>7275</v>
      </c>
      <c r="N341" s="263" t="s">
        <v>7275</v>
      </c>
      <c r="O341" s="263" t="s">
        <v>7275</v>
      </c>
      <c r="P341" s="263" t="s">
        <v>7275</v>
      </c>
      <c r="Q341" s="263" t="s">
        <v>7275</v>
      </c>
      <c r="R341" s="263" t="s">
        <v>7275</v>
      </c>
      <c r="S341" s="263" t="s">
        <v>7275</v>
      </c>
      <c r="T341" s="263" t="s">
        <v>7275</v>
      </c>
      <c r="U341" s="263" t="s">
        <v>7275</v>
      </c>
      <c r="V341" s="263" t="s">
        <v>7275</v>
      </c>
      <c r="W341" s="263" t="s">
        <v>7275</v>
      </c>
      <c r="X341" s="263" t="s">
        <v>7275</v>
      </c>
      <c r="Y341" s="263" t="s">
        <v>7275</v>
      </c>
      <c r="Z341" s="263" t="s">
        <v>7275</v>
      </c>
      <c r="AA341" s="263" t="s">
        <v>7275</v>
      </c>
      <c r="AB341" s="263" t="s">
        <v>7275</v>
      </c>
      <c r="AC341" s="263" t="s">
        <v>7275</v>
      </c>
      <c r="AD341" s="263" t="s">
        <v>7275</v>
      </c>
      <c r="AE341" s="263" t="s">
        <v>7275</v>
      </c>
      <c r="AF341" s="263">
        <v>3.2</v>
      </c>
      <c r="AG341" s="263">
        <v>2.9</v>
      </c>
      <c r="AH341" s="263">
        <v>2.9</v>
      </c>
      <c r="AI341" s="263">
        <v>2.9</v>
      </c>
      <c r="AJ341" s="263">
        <v>2.9</v>
      </c>
      <c r="AK341" s="263" t="s">
        <v>7275</v>
      </c>
      <c r="AL341" s="263" t="s">
        <v>7275</v>
      </c>
      <c r="AM341" s="263" t="s">
        <v>7275</v>
      </c>
      <c r="AN341" s="263" t="s">
        <v>7275</v>
      </c>
      <c r="AO341" s="263" t="s">
        <v>7275</v>
      </c>
      <c r="AP341" s="263" t="s">
        <v>7275</v>
      </c>
      <c r="AQ341" s="263" t="s">
        <v>7275</v>
      </c>
      <c r="AR341" s="263" t="s">
        <v>7275</v>
      </c>
      <c r="AS341" s="263" t="s">
        <v>7275</v>
      </c>
      <c r="AT341" s="263" t="s">
        <v>7275</v>
      </c>
      <c r="AU341" s="263" t="s">
        <v>7275</v>
      </c>
      <c r="AV341" s="263" t="s">
        <v>7275</v>
      </c>
      <c r="AW341" s="263" t="s">
        <v>7275</v>
      </c>
      <c r="AX341" s="263" t="s">
        <v>7275</v>
      </c>
      <c r="AY341" s="263" t="s">
        <v>7275</v>
      </c>
      <c r="AZ341" s="263" t="s">
        <v>7275</v>
      </c>
      <c r="BA341" s="263" t="s">
        <v>7275</v>
      </c>
      <c r="BB341" s="263" t="s">
        <v>7275</v>
      </c>
      <c r="BC341" s="263" t="s">
        <v>7275</v>
      </c>
      <c r="BD341" s="263" t="s">
        <v>7275</v>
      </c>
      <c r="BE341" s="263" t="s">
        <v>7275</v>
      </c>
      <c r="BF341" s="263" t="s">
        <v>7275</v>
      </c>
      <c r="BG341" s="263" t="s">
        <v>7275</v>
      </c>
      <c r="BH341" s="263" t="s">
        <v>7275</v>
      </c>
      <c r="BI341" s="263" t="s">
        <v>7275</v>
      </c>
      <c r="BJ341" s="263" t="s">
        <v>7275</v>
      </c>
      <c r="BK341" s="263" t="s">
        <v>7275</v>
      </c>
      <c r="BL341" s="263" t="s">
        <v>7275</v>
      </c>
      <c r="BM341" s="263" t="s">
        <v>7275</v>
      </c>
      <c r="BN341" s="263" t="s">
        <v>7275</v>
      </c>
      <c r="BO341" s="263" t="s">
        <v>7275</v>
      </c>
      <c r="BP341" s="263" t="s">
        <v>7275</v>
      </c>
      <c r="BQ341" s="263" t="s">
        <v>7275</v>
      </c>
      <c r="BR341" s="263" t="s">
        <v>7275</v>
      </c>
      <c r="BS341" s="263" t="s">
        <v>7275</v>
      </c>
      <c r="BT341" s="263" t="s">
        <v>7275</v>
      </c>
      <c r="BU341" s="263" t="s">
        <v>7275</v>
      </c>
      <c r="BV341" s="263" t="s">
        <v>7275</v>
      </c>
      <c r="BW341" s="263" t="s">
        <v>7275</v>
      </c>
      <c r="BX341" s="263" t="s">
        <v>7275</v>
      </c>
      <c r="BY341" s="263" t="s">
        <v>7275</v>
      </c>
      <c r="BZ341" s="263" t="s">
        <v>7275</v>
      </c>
      <c r="CA341" s="263" t="s">
        <v>7275</v>
      </c>
      <c r="CB341" s="263" t="s">
        <v>7275</v>
      </c>
      <c r="CC341" s="263" t="s">
        <v>7275</v>
      </c>
      <c r="CD341" s="263" t="s">
        <v>7275</v>
      </c>
      <c r="CE341" s="263" t="s">
        <v>7275</v>
      </c>
      <c r="CF341" s="263" t="s">
        <v>7275</v>
      </c>
      <c r="CG341" s="263" t="s">
        <v>7275</v>
      </c>
      <c r="CH341" s="263" t="s">
        <v>7275</v>
      </c>
      <c r="CI341" s="263" t="s">
        <v>7275</v>
      </c>
      <c r="CJ341" s="263" t="s">
        <v>7275</v>
      </c>
      <c r="CK341" s="263" t="s">
        <v>7275</v>
      </c>
      <c r="CL341" s="263" t="s">
        <v>7275</v>
      </c>
      <c r="CM341" s="263" t="s">
        <v>7275</v>
      </c>
      <c r="CN341" s="263" t="s">
        <v>7275</v>
      </c>
      <c r="CO341" s="263" t="s">
        <v>7275</v>
      </c>
      <c r="CP341" s="263" t="s">
        <v>7275</v>
      </c>
      <c r="CQ341" s="263" t="str">
        <f>_xlfn.IFNA(VLOOKUP(C341,'INFORM Severity - hidden'!$C$5:$G$300,5,FALSE),"-")</f>
        <v>-</v>
      </c>
    </row>
    <row r="342" spans="1:95">
      <c r="C342" t="s">
        <v>7516</v>
      </c>
      <c r="D342" s="263" t="str">
        <f t="shared" si="5"/>
        <v>-</v>
      </c>
      <c r="E342" s="263" t="s">
        <v>7275</v>
      </c>
      <c r="F342" s="263" t="s">
        <v>7275</v>
      </c>
      <c r="G342" s="263" t="s">
        <v>7275</v>
      </c>
      <c r="H342" s="263" t="s">
        <v>7275</v>
      </c>
      <c r="I342" s="263" t="s">
        <v>7275</v>
      </c>
      <c r="J342" s="263" t="s">
        <v>7275</v>
      </c>
      <c r="K342" s="263" t="s">
        <v>7275</v>
      </c>
      <c r="L342" s="263" t="s">
        <v>7275</v>
      </c>
      <c r="M342" s="263" t="s">
        <v>7275</v>
      </c>
      <c r="N342" s="263" t="s">
        <v>7275</v>
      </c>
      <c r="O342" s="263" t="s">
        <v>7275</v>
      </c>
      <c r="P342" s="263" t="s">
        <v>7275</v>
      </c>
      <c r="Q342" s="263" t="s">
        <v>7275</v>
      </c>
      <c r="R342" s="263" t="s">
        <v>7275</v>
      </c>
      <c r="S342" s="263" t="s">
        <v>7275</v>
      </c>
      <c r="T342" s="263" t="s">
        <v>7275</v>
      </c>
      <c r="U342" s="263" t="s">
        <v>7275</v>
      </c>
      <c r="V342" s="263" t="s">
        <v>7275</v>
      </c>
      <c r="W342" s="263" t="s">
        <v>7275</v>
      </c>
      <c r="X342" s="263" t="s">
        <v>7275</v>
      </c>
      <c r="Y342" s="263" t="s">
        <v>7275</v>
      </c>
      <c r="Z342" s="263" t="s">
        <v>7275</v>
      </c>
      <c r="AA342" s="263" t="s">
        <v>7275</v>
      </c>
      <c r="AB342" s="263" t="s">
        <v>7275</v>
      </c>
      <c r="AC342" s="263" t="s">
        <v>7275</v>
      </c>
      <c r="AD342" s="263" t="s">
        <v>7275</v>
      </c>
      <c r="AE342" s="263" t="s">
        <v>7275</v>
      </c>
      <c r="AF342" s="263" t="s">
        <v>7275</v>
      </c>
      <c r="AG342" s="263" t="s">
        <v>7275</v>
      </c>
      <c r="AH342" s="263" t="s">
        <v>7275</v>
      </c>
      <c r="AI342" s="263" t="s">
        <v>7275</v>
      </c>
      <c r="AJ342" s="263" t="s">
        <v>7275</v>
      </c>
      <c r="AK342" s="263" t="s">
        <v>7275</v>
      </c>
      <c r="AL342" s="263" t="s">
        <v>7275</v>
      </c>
      <c r="AM342" s="263" t="s">
        <v>7275</v>
      </c>
      <c r="AN342" s="263" t="s">
        <v>7275</v>
      </c>
      <c r="AO342" s="263" t="s">
        <v>7275</v>
      </c>
      <c r="AP342" s="263" t="s">
        <v>7275</v>
      </c>
      <c r="AQ342" s="263" t="s">
        <v>7275</v>
      </c>
      <c r="AR342" s="263" t="s">
        <v>7275</v>
      </c>
      <c r="AS342" s="263" t="s">
        <v>7275</v>
      </c>
      <c r="AT342" s="263" t="s">
        <v>7275</v>
      </c>
      <c r="AU342" s="263" t="s">
        <v>7275</v>
      </c>
      <c r="AV342" s="263" t="s">
        <v>7275</v>
      </c>
      <c r="AW342" s="263" t="s">
        <v>7275</v>
      </c>
      <c r="AX342" s="263" t="s">
        <v>7275</v>
      </c>
      <c r="AY342" s="263" t="s">
        <v>7275</v>
      </c>
      <c r="AZ342" s="263" t="s">
        <v>7275</v>
      </c>
      <c r="BA342" s="263" t="s">
        <v>7275</v>
      </c>
      <c r="BB342" s="263" t="s">
        <v>7275</v>
      </c>
      <c r="BC342" s="263" t="s">
        <v>7275</v>
      </c>
      <c r="BD342" s="263" t="s">
        <v>7275</v>
      </c>
      <c r="BE342" s="263" t="s">
        <v>7275</v>
      </c>
      <c r="BF342" s="263" t="s">
        <v>7275</v>
      </c>
      <c r="BG342" s="263" t="s">
        <v>7275</v>
      </c>
      <c r="BH342" s="263" t="s">
        <v>7275</v>
      </c>
      <c r="BI342" s="263" t="s">
        <v>7275</v>
      </c>
      <c r="BJ342" s="263">
        <v>4.0999999999999996</v>
      </c>
      <c r="BK342" s="263">
        <v>4.2</v>
      </c>
      <c r="BL342" s="263">
        <v>4.2</v>
      </c>
      <c r="BM342" s="263">
        <v>4.2</v>
      </c>
      <c r="BN342" s="263">
        <v>4.4000000000000004</v>
      </c>
      <c r="BO342" s="263">
        <v>4.4000000000000004</v>
      </c>
      <c r="BP342" s="263">
        <v>4.4000000000000004</v>
      </c>
      <c r="BQ342" s="263">
        <v>4.5</v>
      </c>
      <c r="BR342" s="263">
        <v>4.5</v>
      </c>
      <c r="BS342" s="263">
        <v>4.5</v>
      </c>
      <c r="BT342" s="263">
        <v>4.5</v>
      </c>
      <c r="BU342" s="263">
        <v>4.5</v>
      </c>
      <c r="BV342" s="263">
        <v>4.5</v>
      </c>
      <c r="BW342" s="263">
        <v>4.5</v>
      </c>
      <c r="BX342" s="263">
        <v>4.5</v>
      </c>
      <c r="BY342" s="263">
        <v>4.4000000000000004</v>
      </c>
      <c r="BZ342" s="263">
        <v>4.4000000000000004</v>
      </c>
      <c r="CA342" s="263">
        <v>4.4000000000000004</v>
      </c>
      <c r="CB342" s="263">
        <v>4.4000000000000004</v>
      </c>
      <c r="CC342" s="263" t="s">
        <v>7275</v>
      </c>
      <c r="CD342" s="263" t="s">
        <v>7275</v>
      </c>
      <c r="CE342" s="263" t="s">
        <v>7275</v>
      </c>
      <c r="CF342" s="263" t="s">
        <v>7275</v>
      </c>
      <c r="CG342" s="263" t="s">
        <v>7275</v>
      </c>
      <c r="CH342" s="263" t="s">
        <v>7275</v>
      </c>
      <c r="CI342" s="263" t="s">
        <v>7275</v>
      </c>
      <c r="CJ342" s="263" t="s">
        <v>7275</v>
      </c>
      <c r="CK342" s="263" t="s">
        <v>7275</v>
      </c>
      <c r="CL342" s="263" t="s">
        <v>7275</v>
      </c>
      <c r="CM342" s="263" t="s">
        <v>7275</v>
      </c>
      <c r="CN342" s="263" t="s">
        <v>7275</v>
      </c>
      <c r="CO342" s="263" t="s">
        <v>7275</v>
      </c>
      <c r="CP342" s="263" t="s">
        <v>7275</v>
      </c>
      <c r="CQ342" s="263" t="str">
        <f>_xlfn.IFNA(VLOOKUP(C342,'INFORM Severity - hidden'!$C$5:$G$300,5,FALSE),"-")</f>
        <v>-</v>
      </c>
    </row>
    <row r="343" spans="1:95">
      <c r="C343" t="s">
        <v>7517</v>
      </c>
      <c r="D343" s="263" t="str">
        <f t="shared" si="5"/>
        <v>-</v>
      </c>
      <c r="E343" s="263" t="s">
        <v>7275</v>
      </c>
      <c r="F343" s="263" t="s">
        <v>7275</v>
      </c>
      <c r="G343" s="263" t="s">
        <v>7275</v>
      </c>
      <c r="H343" s="263" t="s">
        <v>7275</v>
      </c>
      <c r="I343" s="263" t="s">
        <v>7275</v>
      </c>
      <c r="J343" s="263" t="s">
        <v>7275</v>
      </c>
      <c r="K343" s="263" t="s">
        <v>7275</v>
      </c>
      <c r="L343" s="263" t="s">
        <v>7275</v>
      </c>
      <c r="M343" s="263" t="s">
        <v>7275</v>
      </c>
      <c r="N343" s="263" t="s">
        <v>7275</v>
      </c>
      <c r="O343" s="263" t="s">
        <v>7275</v>
      </c>
      <c r="P343" s="263" t="s">
        <v>7275</v>
      </c>
      <c r="Q343" s="263" t="s">
        <v>7275</v>
      </c>
      <c r="R343" s="263" t="s">
        <v>7275</v>
      </c>
      <c r="S343" s="263" t="s">
        <v>7275</v>
      </c>
      <c r="T343" s="263" t="s">
        <v>7275</v>
      </c>
      <c r="U343" s="263" t="s">
        <v>7275</v>
      </c>
      <c r="V343" s="263" t="s">
        <v>7275</v>
      </c>
      <c r="W343" s="263" t="s">
        <v>7275</v>
      </c>
      <c r="X343" s="263" t="s">
        <v>7275</v>
      </c>
      <c r="Y343" s="263" t="s">
        <v>7275</v>
      </c>
      <c r="Z343" s="263" t="s">
        <v>7275</v>
      </c>
      <c r="AA343" s="263" t="s">
        <v>7275</v>
      </c>
      <c r="AB343" s="263" t="s">
        <v>7275</v>
      </c>
      <c r="AC343" s="263" t="s">
        <v>7275</v>
      </c>
      <c r="AD343" s="263" t="s">
        <v>7275</v>
      </c>
      <c r="AE343" s="263" t="s">
        <v>7275</v>
      </c>
      <c r="AF343" s="263" t="s">
        <v>7275</v>
      </c>
      <c r="AG343" s="263" t="s">
        <v>7275</v>
      </c>
      <c r="AH343" s="263" t="s">
        <v>7275</v>
      </c>
      <c r="AI343" s="263" t="s">
        <v>7275</v>
      </c>
      <c r="AJ343" s="263" t="s">
        <v>7275</v>
      </c>
      <c r="AK343" s="263" t="s">
        <v>7275</v>
      </c>
      <c r="AL343" s="263" t="s">
        <v>7275</v>
      </c>
      <c r="AM343" s="263" t="s">
        <v>7275</v>
      </c>
      <c r="AN343" s="263" t="s">
        <v>7275</v>
      </c>
      <c r="AO343" s="263">
        <v>2.9</v>
      </c>
      <c r="AP343" s="263">
        <v>2.9</v>
      </c>
      <c r="AQ343" s="263">
        <v>2.9</v>
      </c>
      <c r="AR343" s="263">
        <v>2.9</v>
      </c>
      <c r="AS343" s="263">
        <v>2.8</v>
      </c>
      <c r="AT343" s="263">
        <v>2.8</v>
      </c>
      <c r="AU343" s="263">
        <v>2.8</v>
      </c>
      <c r="AV343" s="263">
        <v>2.8</v>
      </c>
      <c r="AW343" s="263">
        <v>2.4</v>
      </c>
      <c r="AX343" s="263">
        <v>2.4</v>
      </c>
      <c r="AY343" s="263">
        <v>2.4</v>
      </c>
      <c r="AZ343" s="263">
        <v>2.4</v>
      </c>
      <c r="BA343" s="263" t="s">
        <v>7275</v>
      </c>
      <c r="BB343" s="263" t="s">
        <v>7275</v>
      </c>
      <c r="BC343" s="263" t="s">
        <v>7275</v>
      </c>
      <c r="BD343" s="263" t="s">
        <v>7275</v>
      </c>
      <c r="BE343" s="263" t="s">
        <v>7275</v>
      </c>
      <c r="BF343" s="263" t="s">
        <v>7275</v>
      </c>
      <c r="BG343" s="263" t="s">
        <v>7275</v>
      </c>
      <c r="BH343" s="263" t="s">
        <v>7275</v>
      </c>
      <c r="BI343" s="263" t="s">
        <v>7275</v>
      </c>
      <c r="BJ343" s="263" t="s">
        <v>7275</v>
      </c>
      <c r="BK343" s="263" t="s">
        <v>7275</v>
      </c>
      <c r="BL343" s="263" t="s">
        <v>7275</v>
      </c>
      <c r="BM343" s="263" t="s">
        <v>7275</v>
      </c>
      <c r="BN343" s="263" t="s">
        <v>7275</v>
      </c>
      <c r="BO343" s="263" t="s">
        <v>7275</v>
      </c>
      <c r="BP343" s="263" t="s">
        <v>7275</v>
      </c>
      <c r="BQ343" s="263" t="s">
        <v>7275</v>
      </c>
      <c r="BR343" s="263" t="s">
        <v>7275</v>
      </c>
      <c r="BS343" s="263" t="s">
        <v>7275</v>
      </c>
      <c r="BT343" s="263" t="s">
        <v>7275</v>
      </c>
      <c r="BU343" s="263" t="s">
        <v>7275</v>
      </c>
      <c r="BV343" s="263" t="s">
        <v>7275</v>
      </c>
      <c r="BW343" s="263" t="s">
        <v>7275</v>
      </c>
      <c r="BX343" s="263" t="s">
        <v>7275</v>
      </c>
      <c r="BY343" s="263" t="s">
        <v>7275</v>
      </c>
      <c r="BZ343" s="263" t="s">
        <v>7275</v>
      </c>
      <c r="CA343" s="263" t="s">
        <v>7275</v>
      </c>
      <c r="CB343" s="263" t="s">
        <v>7275</v>
      </c>
      <c r="CC343" s="263" t="s">
        <v>7275</v>
      </c>
      <c r="CD343" s="263" t="s">
        <v>7275</v>
      </c>
      <c r="CE343" s="263" t="s">
        <v>7275</v>
      </c>
      <c r="CF343" s="263" t="s">
        <v>7275</v>
      </c>
      <c r="CG343" s="263" t="s">
        <v>7275</v>
      </c>
      <c r="CH343" s="263" t="s">
        <v>7275</v>
      </c>
      <c r="CI343" s="263" t="s">
        <v>7275</v>
      </c>
      <c r="CJ343" s="263" t="s">
        <v>7275</v>
      </c>
      <c r="CK343" s="263" t="s">
        <v>7275</v>
      </c>
      <c r="CL343" s="263" t="s">
        <v>7275</v>
      </c>
      <c r="CM343" s="263" t="s">
        <v>7275</v>
      </c>
      <c r="CN343" s="263" t="s">
        <v>7275</v>
      </c>
      <c r="CO343" s="263" t="s">
        <v>7275</v>
      </c>
      <c r="CP343" s="263" t="s">
        <v>7275</v>
      </c>
      <c r="CQ343" s="263" t="str">
        <f>_xlfn.IFNA(VLOOKUP(C343,'INFORM Severity - hidden'!$C$5:$G$300,5,FALSE),"-")</f>
        <v>-</v>
      </c>
    </row>
    <row r="344" spans="1:95">
      <c r="A344" t="s">
        <v>915</v>
      </c>
      <c r="B344" t="s">
        <v>913</v>
      </c>
      <c r="C344" t="s">
        <v>914</v>
      </c>
      <c r="D344" s="263" t="str">
        <f t="shared" si="5"/>
        <v>Stable</v>
      </c>
      <c r="E344" s="263" t="s">
        <v>7275</v>
      </c>
      <c r="F344" s="263">
        <v>2.2999999999999998</v>
      </c>
      <c r="G344" s="263">
        <v>2.2999999999999998</v>
      </c>
      <c r="H344" s="263">
        <v>3.7</v>
      </c>
      <c r="I344" s="263">
        <v>3.7</v>
      </c>
      <c r="J344" s="263">
        <v>3.7</v>
      </c>
      <c r="K344" s="263">
        <v>3.7</v>
      </c>
      <c r="L344" s="263">
        <v>3.7</v>
      </c>
      <c r="M344" s="263">
        <v>3.7</v>
      </c>
      <c r="N344" s="263">
        <v>3.7</v>
      </c>
      <c r="O344" s="263">
        <v>4.3</v>
      </c>
      <c r="P344" s="263">
        <v>3.9</v>
      </c>
      <c r="Q344" s="263">
        <v>3.9</v>
      </c>
      <c r="R344" s="263">
        <v>3.9</v>
      </c>
      <c r="S344" s="263">
        <v>3.9</v>
      </c>
      <c r="T344" s="263">
        <v>3.9</v>
      </c>
      <c r="U344" s="263">
        <v>3.9</v>
      </c>
      <c r="V344" s="263">
        <v>3.8</v>
      </c>
      <c r="W344" s="263">
        <v>3.8</v>
      </c>
      <c r="X344" s="263">
        <v>3.8</v>
      </c>
      <c r="Y344" s="263">
        <v>3.8</v>
      </c>
      <c r="Z344" s="263">
        <v>3.8</v>
      </c>
      <c r="AA344" s="263">
        <v>4.4000000000000004</v>
      </c>
      <c r="AB344" s="263">
        <v>4.3</v>
      </c>
      <c r="AC344" s="263">
        <v>4.3</v>
      </c>
      <c r="AD344" s="263">
        <v>4.3</v>
      </c>
      <c r="AE344" s="263">
        <v>4.3</v>
      </c>
      <c r="AF344" s="263">
        <v>4.3</v>
      </c>
      <c r="AG344" s="263">
        <v>4.3</v>
      </c>
      <c r="AH344" s="263">
        <v>4.3</v>
      </c>
      <c r="AI344" s="263">
        <v>4.3</v>
      </c>
      <c r="AJ344" s="263">
        <v>4.3</v>
      </c>
      <c r="AK344" s="263">
        <v>4.3</v>
      </c>
      <c r="AL344" s="263">
        <v>4.4000000000000004</v>
      </c>
      <c r="AM344" s="263">
        <v>4.4000000000000004</v>
      </c>
      <c r="AN344" s="263">
        <v>4.4000000000000004</v>
      </c>
      <c r="AO344" s="263">
        <v>4.4000000000000004</v>
      </c>
      <c r="AP344" s="263">
        <v>3.9</v>
      </c>
      <c r="AQ344" s="263">
        <v>3.9</v>
      </c>
      <c r="AR344" s="263">
        <v>3.9</v>
      </c>
      <c r="AS344" s="263">
        <v>3.8</v>
      </c>
      <c r="AT344" s="263">
        <v>3.8</v>
      </c>
      <c r="AU344" s="263">
        <v>4.2</v>
      </c>
      <c r="AV344" s="263">
        <v>4.2</v>
      </c>
      <c r="AW344" s="263">
        <v>4.2</v>
      </c>
      <c r="AX344" s="263">
        <v>4.3</v>
      </c>
      <c r="AY344" s="263">
        <v>4.5</v>
      </c>
      <c r="AZ344" s="263">
        <v>4.5</v>
      </c>
      <c r="BA344" s="263">
        <v>4.5</v>
      </c>
      <c r="BB344" s="263">
        <v>4.5</v>
      </c>
      <c r="BC344" s="263">
        <v>4.5</v>
      </c>
      <c r="BD344" s="263">
        <v>4.5</v>
      </c>
      <c r="BE344" s="263">
        <v>4.4000000000000004</v>
      </c>
      <c r="BF344" s="263">
        <v>4.4000000000000004</v>
      </c>
      <c r="BG344" s="263">
        <v>4.5</v>
      </c>
      <c r="BH344" s="263">
        <v>4.5</v>
      </c>
      <c r="BI344" s="263">
        <v>3.9</v>
      </c>
      <c r="BJ344" s="263">
        <v>3.9</v>
      </c>
      <c r="BK344" s="263">
        <v>3.8</v>
      </c>
      <c r="BL344" s="263">
        <v>3.8</v>
      </c>
      <c r="BM344" s="263">
        <v>3.8</v>
      </c>
      <c r="BN344" s="263">
        <v>3.7</v>
      </c>
      <c r="BO344" s="263">
        <v>3.7</v>
      </c>
      <c r="BP344" s="263">
        <v>3.7</v>
      </c>
      <c r="BQ344" s="263">
        <v>3.7</v>
      </c>
      <c r="BR344" s="263">
        <v>3.6</v>
      </c>
      <c r="BS344" s="263">
        <v>3.5</v>
      </c>
      <c r="BT344" s="263">
        <v>3.5</v>
      </c>
      <c r="BU344" s="263">
        <v>3.7</v>
      </c>
      <c r="BV344" s="263">
        <v>3.7</v>
      </c>
      <c r="BW344" s="263">
        <v>3.7</v>
      </c>
      <c r="BX344" s="263">
        <v>3.7</v>
      </c>
      <c r="BY344" s="263">
        <v>3.7</v>
      </c>
      <c r="BZ344" s="263">
        <v>3.6</v>
      </c>
      <c r="CA344" s="263">
        <v>3.6</v>
      </c>
      <c r="CB344" s="263">
        <v>3.6</v>
      </c>
      <c r="CC344" s="263">
        <v>3.7</v>
      </c>
      <c r="CD344" s="263">
        <v>3.6</v>
      </c>
      <c r="CE344" s="263">
        <v>3.2</v>
      </c>
      <c r="CF344" s="263">
        <v>3.2</v>
      </c>
      <c r="CG344" s="263">
        <v>3.1</v>
      </c>
      <c r="CH344" s="263">
        <v>3.1</v>
      </c>
      <c r="CI344" s="263">
        <v>3.1</v>
      </c>
      <c r="CJ344" s="263">
        <v>3</v>
      </c>
      <c r="CK344" s="263">
        <v>3</v>
      </c>
      <c r="CL344" s="263">
        <v>3</v>
      </c>
      <c r="CM344" s="263">
        <v>3</v>
      </c>
      <c r="CN344" s="263">
        <v>3</v>
      </c>
      <c r="CO344" s="263">
        <v>3</v>
      </c>
      <c r="CP344" s="263">
        <v>3</v>
      </c>
      <c r="CQ344" s="263">
        <f>_xlfn.IFNA(VLOOKUP(C344,'INFORM Severity - hidden'!$C$5:$G$300,5,FALSE),"-")</f>
        <v>3</v>
      </c>
    </row>
    <row r="345" spans="1:95">
      <c r="A345" t="s">
        <v>432</v>
      </c>
      <c r="B345" t="s">
        <v>430</v>
      </c>
      <c r="C345" t="s">
        <v>431</v>
      </c>
      <c r="D345" s="263" t="str">
        <f t="shared" si="5"/>
        <v>Increasing</v>
      </c>
      <c r="E345" s="263" t="s">
        <v>7275</v>
      </c>
      <c r="F345" s="263" t="s">
        <v>7275</v>
      </c>
      <c r="G345" s="263" t="s">
        <v>7275</v>
      </c>
      <c r="H345" s="263" t="s">
        <v>7275</v>
      </c>
      <c r="I345" s="263" t="s">
        <v>7275</v>
      </c>
      <c r="J345" s="263" t="s">
        <v>7275</v>
      </c>
      <c r="K345" s="263" t="s">
        <v>7275</v>
      </c>
      <c r="L345" s="263" t="s">
        <v>7275</v>
      </c>
      <c r="M345" s="263" t="s">
        <v>7275</v>
      </c>
      <c r="N345" s="263" t="s">
        <v>7275</v>
      </c>
      <c r="O345" s="263" t="s">
        <v>7275</v>
      </c>
      <c r="P345" s="263" t="s">
        <v>7275</v>
      </c>
      <c r="Q345" s="263" t="s">
        <v>7275</v>
      </c>
      <c r="R345" s="263" t="s">
        <v>7275</v>
      </c>
      <c r="S345" s="263" t="s">
        <v>7275</v>
      </c>
      <c r="T345" s="263" t="s">
        <v>7275</v>
      </c>
      <c r="U345" s="263" t="s">
        <v>7275</v>
      </c>
      <c r="V345" s="263" t="s">
        <v>7275</v>
      </c>
      <c r="W345" s="263" t="s">
        <v>7275</v>
      </c>
      <c r="X345" s="263" t="s">
        <v>7275</v>
      </c>
      <c r="Y345" s="263" t="s">
        <v>7275</v>
      </c>
      <c r="Z345" s="263" t="s">
        <v>7275</v>
      </c>
      <c r="AA345" s="263" t="s">
        <v>7275</v>
      </c>
      <c r="AB345" s="263" t="s">
        <v>7275</v>
      </c>
      <c r="AC345" s="263" t="s">
        <v>7275</v>
      </c>
      <c r="AD345" s="263" t="s">
        <v>7275</v>
      </c>
      <c r="AE345" s="263" t="s">
        <v>7275</v>
      </c>
      <c r="AF345" s="263" t="s">
        <v>7275</v>
      </c>
      <c r="AG345" s="263" t="s">
        <v>7275</v>
      </c>
      <c r="AH345" s="263" t="s">
        <v>7275</v>
      </c>
      <c r="AI345" s="263" t="s">
        <v>7275</v>
      </c>
      <c r="AJ345" s="263" t="s">
        <v>7275</v>
      </c>
      <c r="AK345" s="263" t="s">
        <v>7275</v>
      </c>
      <c r="AL345" s="263" t="s">
        <v>7275</v>
      </c>
      <c r="AM345" s="263" t="s">
        <v>7275</v>
      </c>
      <c r="AN345" s="263" t="s">
        <v>7275</v>
      </c>
      <c r="AO345" s="263" t="s">
        <v>7275</v>
      </c>
      <c r="AP345" s="263" t="s">
        <v>7275</v>
      </c>
      <c r="AQ345" s="263" t="s">
        <v>7275</v>
      </c>
      <c r="AR345" s="263" t="s">
        <v>7275</v>
      </c>
      <c r="AS345" s="263" t="s">
        <v>7275</v>
      </c>
      <c r="AT345" s="263" t="s">
        <v>7275</v>
      </c>
      <c r="AU345" s="263">
        <v>3.8</v>
      </c>
      <c r="AV345" s="263">
        <v>3.9</v>
      </c>
      <c r="AW345" s="263">
        <v>3.8</v>
      </c>
      <c r="AX345" s="263">
        <v>3.8</v>
      </c>
      <c r="AY345" s="263">
        <v>3.8</v>
      </c>
      <c r="AZ345" s="263">
        <v>3.8</v>
      </c>
      <c r="BA345" s="263">
        <v>3.8</v>
      </c>
      <c r="BB345" s="263">
        <v>3.8</v>
      </c>
      <c r="BC345" s="263">
        <v>3.8</v>
      </c>
      <c r="BD345" s="263">
        <v>3.8</v>
      </c>
      <c r="BE345" s="263">
        <v>4</v>
      </c>
      <c r="BF345" s="263">
        <v>4</v>
      </c>
      <c r="BG345" s="263">
        <v>4.0999999999999996</v>
      </c>
      <c r="BH345" s="263">
        <v>4.0999999999999996</v>
      </c>
      <c r="BI345" s="263">
        <v>4.0999999999999996</v>
      </c>
      <c r="BJ345" s="263">
        <v>4.0999999999999996</v>
      </c>
      <c r="BK345" s="263">
        <v>4.0999999999999996</v>
      </c>
      <c r="BL345" s="263">
        <v>4.2</v>
      </c>
      <c r="BM345" s="263">
        <v>4.9000000000000004</v>
      </c>
      <c r="BN345" s="263">
        <v>4.7</v>
      </c>
      <c r="BO345" s="263">
        <v>4.8</v>
      </c>
      <c r="BP345" s="263">
        <v>4.8</v>
      </c>
      <c r="BQ345" s="263">
        <v>4.9000000000000004</v>
      </c>
      <c r="BR345" s="263">
        <v>5.0999999999999996</v>
      </c>
      <c r="BS345" s="263">
        <v>4.9000000000000004</v>
      </c>
      <c r="BT345" s="263">
        <v>4.9000000000000004</v>
      </c>
      <c r="BU345" s="263">
        <v>4.9000000000000004</v>
      </c>
      <c r="BV345" s="263">
        <v>4.9000000000000004</v>
      </c>
      <c r="BW345" s="263">
        <v>4.5</v>
      </c>
      <c r="BX345" s="263">
        <v>4.5</v>
      </c>
      <c r="BY345" s="263">
        <v>4</v>
      </c>
      <c r="BZ345" s="263">
        <v>3.7</v>
      </c>
      <c r="CA345" s="263">
        <v>3.7</v>
      </c>
      <c r="CB345" s="263">
        <v>3.6</v>
      </c>
      <c r="CC345" s="263">
        <v>3.6</v>
      </c>
      <c r="CD345" s="263">
        <v>3.9</v>
      </c>
      <c r="CE345" s="263">
        <v>3.5</v>
      </c>
      <c r="CF345" s="263">
        <v>3.5</v>
      </c>
      <c r="CG345" s="263">
        <v>3.6</v>
      </c>
      <c r="CH345" s="263">
        <v>3.5</v>
      </c>
      <c r="CI345" s="263">
        <v>3.5</v>
      </c>
      <c r="CJ345" s="263">
        <v>3.5</v>
      </c>
      <c r="CK345" s="263">
        <v>3.5</v>
      </c>
      <c r="CL345" s="263">
        <v>3.6</v>
      </c>
      <c r="CM345" s="263">
        <v>3.7</v>
      </c>
      <c r="CN345" s="263">
        <v>4</v>
      </c>
      <c r="CO345" s="263">
        <v>4</v>
      </c>
      <c r="CP345" s="263">
        <v>4.0999999999999996</v>
      </c>
      <c r="CQ345" s="263">
        <f>_xlfn.IFNA(VLOOKUP(C345,'INFORM Severity - hidden'!$C$5:$G$300,5,FALSE),"-")</f>
        <v>4.0999999999999996</v>
      </c>
    </row>
    <row r="346" spans="1:95">
      <c r="A346" t="s">
        <v>1291</v>
      </c>
      <c r="B346" t="s">
        <v>1289</v>
      </c>
      <c r="C346" t="s">
        <v>1290</v>
      </c>
      <c r="D346" s="263" t="str">
        <f t="shared" si="5"/>
        <v>Stable</v>
      </c>
      <c r="E346" s="263" t="s">
        <v>7275</v>
      </c>
      <c r="F346" s="263" t="s">
        <v>7275</v>
      </c>
      <c r="G346" s="263" t="s">
        <v>7275</v>
      </c>
      <c r="H346" s="263">
        <v>7.3</v>
      </c>
      <c r="I346" s="263">
        <v>7.3</v>
      </c>
      <c r="J346" s="263">
        <v>7.3</v>
      </c>
      <c r="K346" s="263">
        <v>7.2</v>
      </c>
      <c r="L346" s="263">
        <v>7.2</v>
      </c>
      <c r="M346" s="263">
        <v>7.2</v>
      </c>
      <c r="N346" s="263">
        <v>7.2</v>
      </c>
      <c r="O346" s="263">
        <v>7.2</v>
      </c>
      <c r="P346" s="263">
        <v>7.2</v>
      </c>
      <c r="Q346" s="263">
        <v>7.1</v>
      </c>
      <c r="R346" s="263">
        <v>7.1</v>
      </c>
      <c r="S346" s="263">
        <v>7.1</v>
      </c>
      <c r="T346" s="263">
        <v>7.1</v>
      </c>
      <c r="U346" s="263">
        <v>7.2</v>
      </c>
      <c r="V346" s="263">
        <v>7</v>
      </c>
      <c r="W346" s="263">
        <v>7</v>
      </c>
      <c r="X346" s="263">
        <v>6.8</v>
      </c>
      <c r="Y346" s="263">
        <v>6.8</v>
      </c>
      <c r="Z346" s="263">
        <v>6.9</v>
      </c>
      <c r="AA346" s="263">
        <v>7</v>
      </c>
      <c r="AB346" s="263">
        <v>7</v>
      </c>
      <c r="AC346" s="263">
        <v>6.9</v>
      </c>
      <c r="AD346" s="263">
        <v>6.9</v>
      </c>
      <c r="AE346" s="263">
        <v>6.8</v>
      </c>
      <c r="AF346" s="263">
        <v>6.8</v>
      </c>
      <c r="AG346" s="263">
        <v>6.8</v>
      </c>
      <c r="AH346" s="263">
        <v>7</v>
      </c>
      <c r="AI346" s="263">
        <v>7</v>
      </c>
      <c r="AJ346" s="263">
        <v>7</v>
      </c>
      <c r="AK346" s="263">
        <v>7</v>
      </c>
      <c r="AL346" s="263">
        <v>7</v>
      </c>
      <c r="AM346" s="263">
        <v>7</v>
      </c>
      <c r="AN346" s="263">
        <v>7.1</v>
      </c>
      <c r="AO346" s="263">
        <v>7.1</v>
      </c>
      <c r="AP346" s="263">
        <v>7.1</v>
      </c>
      <c r="AQ346" s="263">
        <v>7.1</v>
      </c>
      <c r="AR346" s="263">
        <v>7</v>
      </c>
      <c r="AS346" s="263">
        <v>7</v>
      </c>
      <c r="AT346" s="263">
        <v>6.9</v>
      </c>
      <c r="AU346" s="263">
        <v>6.9</v>
      </c>
      <c r="AV346" s="263">
        <v>7</v>
      </c>
      <c r="AW346" s="263">
        <v>6.9</v>
      </c>
      <c r="AX346" s="263">
        <v>6.7</v>
      </c>
      <c r="AY346" s="263">
        <v>6.7</v>
      </c>
      <c r="AZ346" s="263">
        <v>7.1</v>
      </c>
      <c r="BA346" s="263">
        <v>7.1</v>
      </c>
      <c r="BB346" s="263">
        <v>7.1</v>
      </c>
      <c r="BC346" s="263">
        <v>7.3</v>
      </c>
      <c r="BD346" s="263">
        <v>7.3</v>
      </c>
      <c r="BE346" s="263">
        <v>7.4</v>
      </c>
      <c r="BF346" s="263">
        <v>7.2</v>
      </c>
      <c r="BG346" s="263">
        <v>7.2</v>
      </c>
      <c r="BH346" s="263">
        <v>7.5</v>
      </c>
      <c r="BI346" s="263">
        <v>7.1</v>
      </c>
      <c r="BJ346" s="263">
        <v>7.1</v>
      </c>
      <c r="BK346" s="263">
        <v>7.2</v>
      </c>
      <c r="BL346" s="263">
        <v>7.1</v>
      </c>
      <c r="BM346" s="263">
        <v>7.1</v>
      </c>
      <c r="BN346" s="263">
        <v>7.1</v>
      </c>
      <c r="BO346" s="263">
        <v>7.3</v>
      </c>
      <c r="BP346" s="263">
        <v>7.3</v>
      </c>
      <c r="BQ346" s="263">
        <v>7.4</v>
      </c>
      <c r="BR346" s="263">
        <v>7.2</v>
      </c>
      <c r="BS346" s="263">
        <v>7.2</v>
      </c>
      <c r="BT346" s="263">
        <v>7.2</v>
      </c>
      <c r="BU346" s="263">
        <v>7.2</v>
      </c>
      <c r="BV346" s="263">
        <v>7.2</v>
      </c>
      <c r="BW346" s="263">
        <v>7.3</v>
      </c>
      <c r="BX346" s="263">
        <v>7.3</v>
      </c>
      <c r="BY346" s="263">
        <v>7.2</v>
      </c>
      <c r="BZ346" s="263">
        <v>7.2</v>
      </c>
      <c r="CA346" s="263">
        <v>7.5</v>
      </c>
      <c r="CB346" s="263">
        <v>7.5</v>
      </c>
      <c r="CC346" s="263">
        <v>7.5</v>
      </c>
      <c r="CD346" s="263">
        <v>7.6</v>
      </c>
      <c r="CE346" s="263">
        <v>7</v>
      </c>
      <c r="CF346" s="263">
        <v>7.1</v>
      </c>
      <c r="CG346" s="263">
        <v>7.1</v>
      </c>
      <c r="CH346" s="263">
        <v>7.2</v>
      </c>
      <c r="CI346" s="263">
        <v>7.2</v>
      </c>
      <c r="CJ346" s="263">
        <v>7.1</v>
      </c>
      <c r="CK346" s="263">
        <v>7</v>
      </c>
      <c r="CL346" s="263">
        <v>7</v>
      </c>
      <c r="CM346" s="263">
        <v>7</v>
      </c>
      <c r="CN346" s="263">
        <v>7</v>
      </c>
      <c r="CO346" s="263">
        <v>7</v>
      </c>
      <c r="CP346" s="263">
        <v>7</v>
      </c>
      <c r="CQ346" s="263">
        <f>_xlfn.IFNA(VLOOKUP(C346,'INFORM Severity - hidden'!$C$5:$G$300,5,FALSE),"-")</f>
        <v>7</v>
      </c>
    </row>
    <row r="347" spans="1:95">
      <c r="A347" t="s">
        <v>1291</v>
      </c>
      <c r="B347" t="s">
        <v>1300</v>
      </c>
      <c r="C347" t="s">
        <v>1301</v>
      </c>
      <c r="D347" s="263" t="str">
        <f t="shared" si="5"/>
        <v>Stable</v>
      </c>
      <c r="E347" s="263" t="s">
        <v>7275</v>
      </c>
      <c r="F347" s="263" t="s">
        <v>7275</v>
      </c>
      <c r="G347" s="263" t="s">
        <v>7275</v>
      </c>
      <c r="H347" s="263">
        <v>6.8</v>
      </c>
      <c r="I347" s="263">
        <v>6.8</v>
      </c>
      <c r="J347" s="263">
        <v>6.8</v>
      </c>
      <c r="K347" s="263">
        <v>6.8</v>
      </c>
      <c r="L347" s="263">
        <v>6.9</v>
      </c>
      <c r="M347" s="263">
        <v>6.9</v>
      </c>
      <c r="N347" s="263">
        <v>6.8</v>
      </c>
      <c r="O347" s="263">
        <v>6.8</v>
      </c>
      <c r="P347" s="263">
        <v>6.8</v>
      </c>
      <c r="Q347" s="263">
        <v>6.8</v>
      </c>
      <c r="R347" s="263">
        <v>6.8</v>
      </c>
      <c r="S347" s="263">
        <v>6.8</v>
      </c>
      <c r="T347" s="263">
        <v>6.8</v>
      </c>
      <c r="U347" s="263">
        <v>6.8</v>
      </c>
      <c r="V347" s="263">
        <v>6.7</v>
      </c>
      <c r="W347" s="263">
        <v>6.8</v>
      </c>
      <c r="X347" s="263">
        <v>6.6</v>
      </c>
      <c r="Y347" s="263">
        <v>6.6</v>
      </c>
      <c r="Z347" s="263">
        <v>6.6</v>
      </c>
      <c r="AA347" s="263">
        <v>6.6</v>
      </c>
      <c r="AB347" s="263">
        <v>6.6</v>
      </c>
      <c r="AC347" s="263">
        <v>6.6</v>
      </c>
      <c r="AD347" s="263">
        <v>6.6</v>
      </c>
      <c r="AE347" s="263">
        <v>6.6</v>
      </c>
      <c r="AF347" s="263">
        <v>6.6</v>
      </c>
      <c r="AG347" s="263">
        <v>6.6</v>
      </c>
      <c r="AH347" s="263">
        <v>6.8</v>
      </c>
      <c r="AI347" s="263">
        <v>6.8</v>
      </c>
      <c r="AJ347" s="263">
        <v>6.8</v>
      </c>
      <c r="AK347" s="263">
        <v>6.8</v>
      </c>
      <c r="AL347" s="263">
        <v>6.8</v>
      </c>
      <c r="AM347" s="263">
        <v>6.8</v>
      </c>
      <c r="AN347" s="263">
        <v>6.5</v>
      </c>
      <c r="AO347" s="263">
        <v>6.5</v>
      </c>
      <c r="AP347" s="263">
        <v>6.5</v>
      </c>
      <c r="AQ347" s="263">
        <v>6.5</v>
      </c>
      <c r="AR347" s="263">
        <v>6.9</v>
      </c>
      <c r="AS347" s="263">
        <v>6.8</v>
      </c>
      <c r="AT347" s="263">
        <v>6.8</v>
      </c>
      <c r="AU347" s="263">
        <v>6.8</v>
      </c>
      <c r="AV347" s="263">
        <v>6.8</v>
      </c>
      <c r="AW347" s="263">
        <v>6.8</v>
      </c>
      <c r="AX347" s="263">
        <v>6.6</v>
      </c>
      <c r="AY347" s="263">
        <v>6.6</v>
      </c>
      <c r="AZ347" s="263">
        <v>6.7</v>
      </c>
      <c r="BA347" s="263">
        <v>6.7</v>
      </c>
      <c r="BB347" s="263">
        <v>6.7</v>
      </c>
      <c r="BC347" s="263">
        <v>6.7</v>
      </c>
      <c r="BD347" s="263">
        <v>6.1</v>
      </c>
      <c r="BE347" s="263">
        <v>6.2</v>
      </c>
      <c r="BF347" s="263">
        <v>6.4</v>
      </c>
      <c r="BG347" s="263">
        <v>6.7</v>
      </c>
      <c r="BH347" s="263">
        <v>6.7</v>
      </c>
      <c r="BI347" s="263">
        <v>6.2</v>
      </c>
      <c r="BJ347" s="263">
        <v>6.2</v>
      </c>
      <c r="BK347" s="263">
        <v>6.2</v>
      </c>
      <c r="BL347" s="263">
        <v>6.2</v>
      </c>
      <c r="BM347" s="263">
        <v>6.2</v>
      </c>
      <c r="BN347" s="263">
        <v>6.2</v>
      </c>
      <c r="BO347" s="263">
        <v>6.3</v>
      </c>
      <c r="BP347" s="263">
        <v>6.3</v>
      </c>
      <c r="BQ347" s="263">
        <v>6.5</v>
      </c>
      <c r="BR347" s="263">
        <v>6.5</v>
      </c>
      <c r="BS347" s="263">
        <v>6.5</v>
      </c>
      <c r="BT347" s="263">
        <v>6.5</v>
      </c>
      <c r="BU347" s="263">
        <v>6.5</v>
      </c>
      <c r="BV347" s="263">
        <v>6.5</v>
      </c>
      <c r="BW347" s="263">
        <v>6.4</v>
      </c>
      <c r="BX347" s="263">
        <v>6.4</v>
      </c>
      <c r="BY347" s="263">
        <v>6.4</v>
      </c>
      <c r="BZ347" s="263">
        <v>6.3</v>
      </c>
      <c r="CA347" s="263">
        <v>6.4</v>
      </c>
      <c r="CB347" s="263">
        <v>6.4</v>
      </c>
      <c r="CC347" s="263">
        <v>6.9</v>
      </c>
      <c r="CD347" s="263">
        <v>7.1</v>
      </c>
      <c r="CE347" s="263">
        <v>7</v>
      </c>
      <c r="CF347" s="263">
        <v>7.1</v>
      </c>
      <c r="CG347" s="263">
        <v>7</v>
      </c>
      <c r="CH347" s="263">
        <v>7</v>
      </c>
      <c r="CI347" s="263">
        <v>7.1</v>
      </c>
      <c r="CJ347" s="263">
        <v>7.1</v>
      </c>
      <c r="CK347" s="263">
        <v>6.8</v>
      </c>
      <c r="CL347" s="263">
        <v>6.8</v>
      </c>
      <c r="CM347" s="263">
        <v>6.8</v>
      </c>
      <c r="CN347" s="263">
        <v>6.8</v>
      </c>
      <c r="CO347" s="263">
        <v>6.8</v>
      </c>
      <c r="CP347" s="263">
        <v>6.8</v>
      </c>
      <c r="CQ347" s="263">
        <f>_xlfn.IFNA(VLOOKUP(C347,'INFORM Severity - hidden'!$C$5:$G$300,5,FALSE),"-")</f>
        <v>6.8</v>
      </c>
    </row>
    <row r="348" spans="1:95">
      <c r="A348" t="s">
        <v>1291</v>
      </c>
      <c r="B348" t="s">
        <v>1310</v>
      </c>
      <c r="C348" t="s">
        <v>1311</v>
      </c>
      <c r="D348" s="263" t="str">
        <f t="shared" si="5"/>
        <v>Decreasing</v>
      </c>
      <c r="E348" s="263" t="s">
        <v>7275</v>
      </c>
      <c r="F348" s="263" t="s">
        <v>7275</v>
      </c>
      <c r="G348" s="263" t="s">
        <v>7275</v>
      </c>
      <c r="H348" s="263">
        <v>6.7</v>
      </c>
      <c r="I348" s="263">
        <v>6.7</v>
      </c>
      <c r="J348" s="263">
        <v>6.7</v>
      </c>
      <c r="K348" s="263">
        <v>6.7</v>
      </c>
      <c r="L348" s="263">
        <v>6.8</v>
      </c>
      <c r="M348" s="263">
        <v>6.8</v>
      </c>
      <c r="N348" s="263">
        <v>6.7</v>
      </c>
      <c r="O348" s="263">
        <v>6.7</v>
      </c>
      <c r="P348" s="263">
        <v>6.7</v>
      </c>
      <c r="Q348" s="263">
        <v>6.6</v>
      </c>
      <c r="R348" s="263">
        <v>6.6</v>
      </c>
      <c r="S348" s="263">
        <v>6.6</v>
      </c>
      <c r="T348" s="263">
        <v>6.6</v>
      </c>
      <c r="U348" s="263">
        <v>6.7</v>
      </c>
      <c r="V348" s="263">
        <v>6.6</v>
      </c>
      <c r="W348" s="263">
        <v>6.6</v>
      </c>
      <c r="X348" s="263">
        <v>6.4</v>
      </c>
      <c r="Y348" s="263">
        <v>6.4</v>
      </c>
      <c r="Z348" s="263">
        <v>6.5</v>
      </c>
      <c r="AA348" s="263">
        <v>6.4</v>
      </c>
      <c r="AB348" s="263">
        <v>6.5</v>
      </c>
      <c r="AC348" s="263">
        <v>6.4</v>
      </c>
      <c r="AD348" s="263">
        <v>6.4</v>
      </c>
      <c r="AE348" s="263">
        <v>6.5</v>
      </c>
      <c r="AF348" s="263">
        <v>6.5</v>
      </c>
      <c r="AG348" s="263">
        <v>6.5</v>
      </c>
      <c r="AH348" s="263">
        <v>6.6</v>
      </c>
      <c r="AI348" s="263">
        <v>6.6</v>
      </c>
      <c r="AJ348" s="263">
        <v>6.6</v>
      </c>
      <c r="AK348" s="263">
        <v>6.7</v>
      </c>
      <c r="AL348" s="263">
        <v>6.7</v>
      </c>
      <c r="AM348" s="263">
        <v>6.7</v>
      </c>
      <c r="AN348" s="263">
        <v>6.7</v>
      </c>
      <c r="AO348" s="263">
        <v>6.7</v>
      </c>
      <c r="AP348" s="263">
        <v>6.7</v>
      </c>
      <c r="AQ348" s="263">
        <v>6.7</v>
      </c>
      <c r="AR348" s="263">
        <v>6.7</v>
      </c>
      <c r="AS348" s="263">
        <v>6.6</v>
      </c>
      <c r="AT348" s="263">
        <v>6.6</v>
      </c>
      <c r="AU348" s="263">
        <v>6.6</v>
      </c>
      <c r="AV348" s="263">
        <v>6.6</v>
      </c>
      <c r="AW348" s="263">
        <v>6.7</v>
      </c>
      <c r="AX348" s="263">
        <v>4.5999999999999996</v>
      </c>
      <c r="AY348" s="263">
        <v>4.5999999999999996</v>
      </c>
      <c r="AZ348" s="263">
        <v>4.8</v>
      </c>
      <c r="BA348" s="263">
        <v>4.8</v>
      </c>
      <c r="BB348" s="263">
        <v>4.8</v>
      </c>
      <c r="BC348" s="263">
        <v>4.8</v>
      </c>
      <c r="BD348" s="263">
        <v>4.8</v>
      </c>
      <c r="BE348" s="263">
        <v>4.8</v>
      </c>
      <c r="BF348" s="263">
        <v>4.8</v>
      </c>
      <c r="BG348" s="263">
        <v>5</v>
      </c>
      <c r="BH348" s="263">
        <v>5</v>
      </c>
      <c r="BI348" s="263">
        <v>4.7</v>
      </c>
      <c r="BJ348" s="263">
        <v>4.7</v>
      </c>
      <c r="BK348" s="263">
        <v>4.5999999999999996</v>
      </c>
      <c r="BL348" s="263">
        <v>4.5999999999999996</v>
      </c>
      <c r="BM348" s="263">
        <v>4.5999999999999996</v>
      </c>
      <c r="BN348" s="263">
        <v>4.5</v>
      </c>
      <c r="BO348" s="263">
        <v>4.7</v>
      </c>
      <c r="BP348" s="263">
        <v>4.7</v>
      </c>
      <c r="BQ348" s="263">
        <v>4.5999999999999996</v>
      </c>
      <c r="BR348" s="263">
        <v>4.7</v>
      </c>
      <c r="BS348" s="263">
        <v>4.7</v>
      </c>
      <c r="BT348" s="263">
        <v>4.7</v>
      </c>
      <c r="BU348" s="263">
        <v>4.7</v>
      </c>
      <c r="BV348" s="263">
        <v>5</v>
      </c>
      <c r="BW348" s="263">
        <v>5</v>
      </c>
      <c r="BX348" s="263">
        <v>5</v>
      </c>
      <c r="BY348" s="263">
        <v>5</v>
      </c>
      <c r="BZ348" s="263">
        <v>4.5</v>
      </c>
      <c r="CA348" s="263">
        <v>4.5999999999999996</v>
      </c>
      <c r="CB348" s="263">
        <v>4.5999999999999996</v>
      </c>
      <c r="CC348" s="263">
        <v>4.7</v>
      </c>
      <c r="CD348" s="263">
        <v>4.8</v>
      </c>
      <c r="CE348" s="263">
        <v>4.5999999999999996</v>
      </c>
      <c r="CF348" s="263">
        <v>4.8</v>
      </c>
      <c r="CG348" s="263">
        <v>5.7</v>
      </c>
      <c r="CH348" s="263">
        <v>5.7</v>
      </c>
      <c r="CI348" s="263">
        <v>5.8</v>
      </c>
      <c r="CJ348" s="263">
        <v>5.8</v>
      </c>
      <c r="CK348" s="263">
        <v>5.8</v>
      </c>
      <c r="CL348" s="263">
        <v>5.8</v>
      </c>
      <c r="CM348" s="263">
        <v>5.8</v>
      </c>
      <c r="CN348" s="263">
        <v>5.7</v>
      </c>
      <c r="CO348" s="263">
        <v>5.7</v>
      </c>
      <c r="CP348" s="263">
        <v>5.8</v>
      </c>
      <c r="CQ348" s="263">
        <f>_xlfn.IFNA(VLOOKUP(C348,'INFORM Severity - hidden'!$C$5:$G$300,5,FALSE),"-")</f>
        <v>5.7</v>
      </c>
    </row>
    <row r="349" spans="1:95">
      <c r="C349" t="s">
        <v>7518</v>
      </c>
      <c r="D349" s="263" t="str">
        <f t="shared" si="5"/>
        <v>-</v>
      </c>
      <c r="E349" s="263" t="s">
        <v>7275</v>
      </c>
      <c r="F349" s="263" t="s">
        <v>7275</v>
      </c>
      <c r="G349" s="263" t="s">
        <v>7275</v>
      </c>
      <c r="H349" s="263" t="s">
        <v>7275</v>
      </c>
      <c r="I349" s="263" t="s">
        <v>7275</v>
      </c>
      <c r="J349" s="263" t="s">
        <v>7275</v>
      </c>
      <c r="K349" s="263" t="s">
        <v>7275</v>
      </c>
      <c r="L349" s="263" t="s">
        <v>7275</v>
      </c>
      <c r="M349" s="263" t="s">
        <v>7275</v>
      </c>
      <c r="N349" s="263" t="s">
        <v>7275</v>
      </c>
      <c r="O349" s="263" t="s">
        <v>7275</v>
      </c>
      <c r="P349" s="263" t="s">
        <v>7275</v>
      </c>
      <c r="Q349" s="263" t="s">
        <v>7275</v>
      </c>
      <c r="R349" s="263" t="s">
        <v>7275</v>
      </c>
      <c r="S349" s="263" t="s">
        <v>7275</v>
      </c>
      <c r="T349" s="263" t="s">
        <v>7275</v>
      </c>
      <c r="U349" s="263" t="s">
        <v>7275</v>
      </c>
      <c r="V349" s="263" t="s">
        <v>7275</v>
      </c>
      <c r="W349" s="263" t="s">
        <v>7275</v>
      </c>
      <c r="X349" s="263" t="s">
        <v>7275</v>
      </c>
      <c r="Y349" s="263" t="s">
        <v>7275</v>
      </c>
      <c r="Z349" s="263" t="s">
        <v>7275</v>
      </c>
      <c r="AA349" s="263" t="s">
        <v>7275</v>
      </c>
      <c r="AB349" s="263" t="s">
        <v>7275</v>
      </c>
      <c r="AC349" s="263" t="s">
        <v>7275</v>
      </c>
      <c r="AD349" s="263" t="s">
        <v>7275</v>
      </c>
      <c r="AE349" s="263" t="s">
        <v>7275</v>
      </c>
      <c r="AF349" s="263" t="s">
        <v>7275</v>
      </c>
      <c r="AG349" s="263" t="s">
        <v>7275</v>
      </c>
      <c r="AH349" s="263" t="s">
        <v>7275</v>
      </c>
      <c r="AI349" s="263" t="s">
        <v>7275</v>
      </c>
      <c r="AJ349" s="263" t="s">
        <v>7275</v>
      </c>
      <c r="AK349" s="263" t="s">
        <v>7275</v>
      </c>
      <c r="AL349" s="263" t="s">
        <v>7275</v>
      </c>
      <c r="AM349" s="263" t="s">
        <v>7275</v>
      </c>
      <c r="AN349" s="263" t="s">
        <v>7275</v>
      </c>
      <c r="AO349" s="263" t="s">
        <v>7275</v>
      </c>
      <c r="AP349" s="263" t="s">
        <v>7275</v>
      </c>
      <c r="AQ349" s="263" t="s">
        <v>7275</v>
      </c>
      <c r="AR349" s="263" t="s">
        <v>7275</v>
      </c>
      <c r="AS349" s="263" t="s">
        <v>7275</v>
      </c>
      <c r="AT349" s="263" t="s">
        <v>7275</v>
      </c>
      <c r="AU349" s="263" t="s">
        <v>7275</v>
      </c>
      <c r="AV349" s="263" t="s">
        <v>7275</v>
      </c>
      <c r="AW349" s="263" t="s">
        <v>7275</v>
      </c>
      <c r="AX349" s="263" t="s">
        <v>7275</v>
      </c>
      <c r="AY349" s="263" t="s">
        <v>7275</v>
      </c>
      <c r="AZ349" s="263" t="s">
        <v>7275</v>
      </c>
      <c r="BA349" s="263" t="s">
        <v>7275</v>
      </c>
      <c r="BB349" s="263" t="s">
        <v>7275</v>
      </c>
      <c r="BC349" s="263" t="s">
        <v>7275</v>
      </c>
      <c r="BD349" s="263" t="s">
        <v>7275</v>
      </c>
      <c r="BE349" s="263" t="s">
        <v>7275</v>
      </c>
      <c r="BF349" s="263" t="s">
        <v>7275</v>
      </c>
      <c r="BG349" s="263" t="s">
        <v>7275</v>
      </c>
      <c r="BH349" s="263" t="s">
        <v>7275</v>
      </c>
      <c r="BI349" s="263" t="s">
        <v>7275</v>
      </c>
      <c r="BJ349" s="263" t="s">
        <v>7275</v>
      </c>
      <c r="BK349" s="263" t="s">
        <v>7275</v>
      </c>
      <c r="BL349" s="263" t="s">
        <v>7275</v>
      </c>
      <c r="BM349" s="263" t="s">
        <v>7275</v>
      </c>
      <c r="BN349" s="263" t="s">
        <v>7275</v>
      </c>
      <c r="BO349" s="263" t="s">
        <v>7275</v>
      </c>
      <c r="BP349" s="263" t="s">
        <v>7275</v>
      </c>
      <c r="BQ349" s="263" t="s">
        <v>7275</v>
      </c>
      <c r="BR349" s="263" t="s">
        <v>7275</v>
      </c>
      <c r="BS349" s="263" t="s">
        <v>7275</v>
      </c>
      <c r="BT349" s="263" t="s">
        <v>7275</v>
      </c>
      <c r="BU349" s="263" t="s">
        <v>7275</v>
      </c>
      <c r="BV349" s="263" t="s">
        <v>7275</v>
      </c>
      <c r="BW349" s="263" t="s">
        <v>7275</v>
      </c>
      <c r="BX349" s="263" t="s">
        <v>7275</v>
      </c>
      <c r="BY349" s="263" t="s">
        <v>7275</v>
      </c>
      <c r="BZ349" s="263" t="s">
        <v>7275</v>
      </c>
      <c r="CA349" s="263" t="s">
        <v>7275</v>
      </c>
      <c r="CB349" s="263" t="s">
        <v>7275</v>
      </c>
      <c r="CC349" s="263" t="s">
        <v>7275</v>
      </c>
      <c r="CD349" s="263" t="s">
        <v>7275</v>
      </c>
      <c r="CE349" s="263" t="s">
        <v>7275</v>
      </c>
      <c r="CF349" s="263" t="s">
        <v>7275</v>
      </c>
      <c r="CG349" s="263" t="s">
        <v>7275</v>
      </c>
      <c r="CH349" s="263" t="s">
        <v>7275</v>
      </c>
      <c r="CI349" s="263" t="s">
        <v>7275</v>
      </c>
      <c r="CJ349" s="263" t="s">
        <v>7275</v>
      </c>
      <c r="CK349" s="263" t="s">
        <v>7275</v>
      </c>
      <c r="CL349" s="263" t="s">
        <v>7275</v>
      </c>
      <c r="CM349" s="263" t="s">
        <v>7275</v>
      </c>
      <c r="CN349" s="263" t="s">
        <v>7275</v>
      </c>
      <c r="CO349" s="263" t="s">
        <v>7275</v>
      </c>
      <c r="CP349" s="263" t="s">
        <v>7275</v>
      </c>
      <c r="CQ349" s="263" t="str">
        <f>_xlfn.IFNA(VLOOKUP(C349,'INFORM Severity - hidden'!$C$5:$G$300,5,FALSE),"-")</f>
        <v>-</v>
      </c>
    </row>
    <row r="350" spans="1:95">
      <c r="C350" t="s">
        <v>7519</v>
      </c>
      <c r="D350" s="263" t="str">
        <f t="shared" si="5"/>
        <v>-</v>
      </c>
      <c r="E350" s="263" t="s">
        <v>7275</v>
      </c>
      <c r="F350" s="263" t="s">
        <v>7275</v>
      </c>
      <c r="G350" s="263" t="s">
        <v>7275</v>
      </c>
      <c r="H350" s="263" t="s">
        <v>7275</v>
      </c>
      <c r="I350" s="263" t="s">
        <v>7275</v>
      </c>
      <c r="J350" s="263" t="s">
        <v>7275</v>
      </c>
      <c r="K350" s="263" t="s">
        <v>7275</v>
      </c>
      <c r="L350" s="263" t="s">
        <v>7275</v>
      </c>
      <c r="M350" s="263" t="s">
        <v>7275</v>
      </c>
      <c r="N350" s="263" t="s">
        <v>7275</v>
      </c>
      <c r="O350" s="263" t="s">
        <v>7275</v>
      </c>
      <c r="P350" s="263" t="s">
        <v>7275</v>
      </c>
      <c r="Q350" s="263" t="s">
        <v>7275</v>
      </c>
      <c r="R350" s="263" t="s">
        <v>7275</v>
      </c>
      <c r="S350" s="263" t="s">
        <v>7275</v>
      </c>
      <c r="T350" s="263" t="s">
        <v>7275</v>
      </c>
      <c r="U350" s="263" t="s">
        <v>7275</v>
      </c>
      <c r="V350" s="263" t="s">
        <v>7275</v>
      </c>
      <c r="W350" s="263" t="s">
        <v>7275</v>
      </c>
      <c r="X350" s="263" t="s">
        <v>7275</v>
      </c>
      <c r="Y350" s="263" t="s">
        <v>7275</v>
      </c>
      <c r="Z350" s="263" t="s">
        <v>7275</v>
      </c>
      <c r="AA350" s="263" t="s">
        <v>7275</v>
      </c>
      <c r="AB350" s="263" t="s">
        <v>7275</v>
      </c>
      <c r="AC350" s="263" t="s">
        <v>7275</v>
      </c>
      <c r="AD350" s="263" t="s">
        <v>7275</v>
      </c>
      <c r="AE350" s="263" t="s">
        <v>7275</v>
      </c>
      <c r="AF350" s="263" t="s">
        <v>7275</v>
      </c>
      <c r="AG350" s="263" t="s">
        <v>7275</v>
      </c>
      <c r="AH350" s="263" t="s">
        <v>7275</v>
      </c>
      <c r="AI350" s="263" t="s">
        <v>7275</v>
      </c>
      <c r="AJ350" s="263" t="s">
        <v>7275</v>
      </c>
      <c r="AK350" s="263" t="s">
        <v>7275</v>
      </c>
      <c r="AL350" s="263" t="s">
        <v>7275</v>
      </c>
      <c r="AM350" s="263" t="s">
        <v>7275</v>
      </c>
      <c r="AN350" s="263" t="s">
        <v>7275</v>
      </c>
      <c r="AO350" s="263" t="s">
        <v>7275</v>
      </c>
      <c r="AP350" s="263" t="s">
        <v>7275</v>
      </c>
      <c r="AQ350" s="263" t="s">
        <v>7275</v>
      </c>
      <c r="AR350" s="263" t="s">
        <v>7275</v>
      </c>
      <c r="AS350" s="263" t="s">
        <v>7275</v>
      </c>
      <c r="AT350" s="263" t="s">
        <v>7275</v>
      </c>
      <c r="AU350" s="263" t="s">
        <v>7275</v>
      </c>
      <c r="AV350" s="263" t="s">
        <v>7275</v>
      </c>
      <c r="AW350" s="263" t="s">
        <v>7275</v>
      </c>
      <c r="AX350" s="263" t="s">
        <v>7275</v>
      </c>
      <c r="AY350" s="263" t="s">
        <v>7275</v>
      </c>
      <c r="AZ350" s="263" t="s">
        <v>7275</v>
      </c>
      <c r="BA350" s="263" t="s">
        <v>7275</v>
      </c>
      <c r="BB350" s="263" t="s">
        <v>7275</v>
      </c>
      <c r="BC350" s="263">
        <v>6.6</v>
      </c>
      <c r="BD350" s="263">
        <v>6.6</v>
      </c>
      <c r="BE350" s="263">
        <v>6.6</v>
      </c>
      <c r="BF350" s="263">
        <v>7</v>
      </c>
      <c r="BG350" s="263">
        <v>7</v>
      </c>
      <c r="BH350" s="263">
        <v>7</v>
      </c>
      <c r="BI350" s="263">
        <v>6.5</v>
      </c>
      <c r="BJ350" s="263">
        <v>6.5</v>
      </c>
      <c r="BK350" s="263">
        <v>6.4</v>
      </c>
      <c r="BL350" s="263">
        <v>6.4</v>
      </c>
      <c r="BM350" s="263">
        <v>6.4</v>
      </c>
      <c r="BN350" s="263">
        <v>6.4</v>
      </c>
      <c r="BO350" s="263">
        <v>6.4</v>
      </c>
      <c r="BP350" s="263">
        <v>6.4</v>
      </c>
      <c r="BQ350" s="263">
        <v>6.4</v>
      </c>
      <c r="BR350" s="263">
        <v>6.3</v>
      </c>
      <c r="BS350" s="263">
        <v>6</v>
      </c>
      <c r="BT350" s="263">
        <v>6</v>
      </c>
      <c r="BU350" s="263">
        <v>6</v>
      </c>
      <c r="BV350" s="263">
        <v>6</v>
      </c>
      <c r="BW350" s="263">
        <v>6</v>
      </c>
      <c r="BX350" s="263">
        <v>6</v>
      </c>
      <c r="BY350" s="263">
        <v>5.9</v>
      </c>
      <c r="BZ350" s="263">
        <v>5.9</v>
      </c>
      <c r="CA350" s="263">
        <v>6.4</v>
      </c>
      <c r="CB350" s="263">
        <v>6.4</v>
      </c>
      <c r="CC350" s="263">
        <v>5.8</v>
      </c>
      <c r="CD350" s="263" t="s">
        <v>7275</v>
      </c>
      <c r="CE350" s="263" t="s">
        <v>7275</v>
      </c>
      <c r="CF350" s="263" t="s">
        <v>7275</v>
      </c>
      <c r="CG350" s="263" t="s">
        <v>7275</v>
      </c>
      <c r="CH350" s="263" t="s">
        <v>7275</v>
      </c>
      <c r="CI350" s="263" t="s">
        <v>7275</v>
      </c>
      <c r="CJ350" s="263" t="s">
        <v>7275</v>
      </c>
      <c r="CK350" s="263" t="s">
        <v>7275</v>
      </c>
      <c r="CL350" s="263" t="s">
        <v>7275</v>
      </c>
      <c r="CM350" s="263" t="s">
        <v>7275</v>
      </c>
      <c r="CN350" s="263" t="s">
        <v>7275</v>
      </c>
      <c r="CO350" s="263" t="s">
        <v>7275</v>
      </c>
      <c r="CP350" s="263" t="s">
        <v>7275</v>
      </c>
      <c r="CQ350" s="263" t="str">
        <f>_xlfn.IFNA(VLOOKUP(C350,'INFORM Severity - hidden'!$C$5:$G$300,5,FALSE),"-")</f>
        <v>-</v>
      </c>
    </row>
    <row r="351" spans="1:95">
      <c r="A351" t="s">
        <v>593</v>
      </c>
      <c r="B351" t="s">
        <v>591</v>
      </c>
      <c r="C351" t="s">
        <v>592</v>
      </c>
      <c r="D351" s="263" t="str">
        <f t="shared" si="5"/>
        <v>Stable</v>
      </c>
      <c r="E351" s="263" t="s">
        <v>7275</v>
      </c>
      <c r="F351" s="263" t="s">
        <v>7275</v>
      </c>
      <c r="G351" s="263" t="s">
        <v>7275</v>
      </c>
      <c r="H351" s="263" t="s">
        <v>7275</v>
      </c>
      <c r="I351" s="263" t="s">
        <v>7275</v>
      </c>
      <c r="J351" s="263" t="s">
        <v>7275</v>
      </c>
      <c r="K351" s="263" t="s">
        <v>7275</v>
      </c>
      <c r="L351" s="263" t="s">
        <v>7275</v>
      </c>
      <c r="M351" s="263" t="s">
        <v>7275</v>
      </c>
      <c r="N351" s="263" t="s">
        <v>7275</v>
      </c>
      <c r="O351" s="263" t="s">
        <v>7275</v>
      </c>
      <c r="P351" s="263" t="s">
        <v>7275</v>
      </c>
      <c r="Q351" s="263" t="s">
        <v>7275</v>
      </c>
      <c r="R351" s="263" t="s">
        <v>7275</v>
      </c>
      <c r="S351" s="263" t="s">
        <v>7275</v>
      </c>
      <c r="T351" s="263" t="s">
        <v>7275</v>
      </c>
      <c r="U351" s="263" t="s">
        <v>7275</v>
      </c>
      <c r="V351" s="263" t="s">
        <v>7275</v>
      </c>
      <c r="W351" s="263" t="s">
        <v>7275</v>
      </c>
      <c r="X351" s="263" t="s">
        <v>7275</v>
      </c>
      <c r="Y351" s="263" t="s">
        <v>7275</v>
      </c>
      <c r="Z351" s="263" t="s">
        <v>7275</v>
      </c>
      <c r="AA351" s="263" t="s">
        <v>7275</v>
      </c>
      <c r="AB351" s="263" t="s">
        <v>7275</v>
      </c>
      <c r="AC351" s="263" t="s">
        <v>7275</v>
      </c>
      <c r="AD351" s="263" t="s">
        <v>7275</v>
      </c>
      <c r="AE351" s="263" t="s">
        <v>7275</v>
      </c>
      <c r="AF351" s="263" t="s">
        <v>7275</v>
      </c>
      <c r="AG351" s="263" t="s">
        <v>7275</v>
      </c>
      <c r="AH351" s="263" t="s">
        <v>7275</v>
      </c>
      <c r="AI351" s="263" t="s">
        <v>7275</v>
      </c>
      <c r="AJ351" s="263" t="s">
        <v>7275</v>
      </c>
      <c r="AK351" s="263" t="s">
        <v>7275</v>
      </c>
      <c r="AL351" s="263" t="s">
        <v>7275</v>
      </c>
      <c r="AM351" s="263" t="s">
        <v>7275</v>
      </c>
      <c r="AN351" s="263" t="s">
        <v>7275</v>
      </c>
      <c r="AO351" s="263" t="s">
        <v>7275</v>
      </c>
      <c r="AP351" s="263" t="s">
        <v>7275</v>
      </c>
      <c r="AQ351" s="263">
        <v>5.2</v>
      </c>
      <c r="AR351" s="263">
        <v>5.0999999999999996</v>
      </c>
      <c r="AS351" s="263">
        <v>5.5</v>
      </c>
      <c r="AT351" s="263">
        <v>5.6</v>
      </c>
      <c r="AU351" s="263">
        <v>5.6</v>
      </c>
      <c r="AV351" s="263">
        <v>5.6</v>
      </c>
      <c r="AW351" s="263">
        <v>5.6</v>
      </c>
      <c r="AX351" s="263">
        <v>5.6</v>
      </c>
      <c r="AY351" s="263">
        <v>5.6</v>
      </c>
      <c r="AZ351" s="263">
        <v>5.6</v>
      </c>
      <c r="BA351" s="263">
        <v>5.8</v>
      </c>
      <c r="BB351" s="263">
        <v>5.8</v>
      </c>
      <c r="BC351" s="263">
        <v>5.7</v>
      </c>
      <c r="BD351" s="263">
        <v>5.7</v>
      </c>
      <c r="BE351" s="263">
        <v>5.7</v>
      </c>
      <c r="BF351" s="263">
        <v>5.7</v>
      </c>
      <c r="BG351" s="263">
        <v>5.7</v>
      </c>
      <c r="BH351" s="263">
        <v>5.7</v>
      </c>
      <c r="BI351" s="263">
        <v>5.7</v>
      </c>
      <c r="BJ351" s="263">
        <v>5.7</v>
      </c>
      <c r="BK351" s="263">
        <v>5.9</v>
      </c>
      <c r="BL351" s="263">
        <v>5.9</v>
      </c>
      <c r="BM351" s="263">
        <v>5.9</v>
      </c>
      <c r="BN351" s="263">
        <v>5.8</v>
      </c>
      <c r="BO351" s="263">
        <v>5.8</v>
      </c>
      <c r="BP351" s="263">
        <v>5.8</v>
      </c>
      <c r="BQ351" s="263">
        <v>5.3</v>
      </c>
      <c r="BR351" s="263">
        <v>5.3</v>
      </c>
      <c r="BS351" s="263">
        <v>5.3</v>
      </c>
      <c r="BT351" s="263">
        <v>5.3</v>
      </c>
      <c r="BU351" s="263">
        <v>5.3</v>
      </c>
      <c r="BV351" s="263">
        <v>5.3</v>
      </c>
      <c r="BW351" s="263">
        <v>5.3</v>
      </c>
      <c r="BX351" s="263">
        <v>5.3</v>
      </c>
      <c r="BY351" s="263">
        <v>5.3</v>
      </c>
      <c r="BZ351" s="263">
        <v>5.3</v>
      </c>
      <c r="CA351" s="263">
        <v>5.3</v>
      </c>
      <c r="CB351" s="263">
        <v>5.4</v>
      </c>
      <c r="CC351" s="263">
        <v>5.5</v>
      </c>
      <c r="CD351" s="263">
        <v>5.2</v>
      </c>
      <c r="CE351" s="263">
        <v>5.2</v>
      </c>
      <c r="CF351" s="263">
        <v>5.2</v>
      </c>
      <c r="CG351" s="263">
        <v>5.2</v>
      </c>
      <c r="CH351" s="263">
        <v>5.2</v>
      </c>
      <c r="CI351" s="263">
        <v>5.4</v>
      </c>
      <c r="CJ351" s="263">
        <v>5.4</v>
      </c>
      <c r="CK351" s="263">
        <v>5.4</v>
      </c>
      <c r="CL351" s="263">
        <v>5.4</v>
      </c>
      <c r="CM351" s="263">
        <v>5.5</v>
      </c>
      <c r="CN351" s="263">
        <v>5.7</v>
      </c>
      <c r="CO351" s="263">
        <v>5.6</v>
      </c>
      <c r="CP351" s="263">
        <v>5.5</v>
      </c>
      <c r="CQ351" s="263">
        <f>_xlfn.IFNA(VLOOKUP(C351,'INFORM Severity - hidden'!$C$5:$G$300,5,FALSE),"-")</f>
        <v>5.5</v>
      </c>
    </row>
    <row r="352" spans="1:95">
      <c r="A352" t="s">
        <v>593</v>
      </c>
      <c r="B352" t="s">
        <v>603</v>
      </c>
      <c r="C352" t="s">
        <v>604</v>
      </c>
      <c r="D352" s="263" t="str">
        <f t="shared" si="5"/>
        <v>Stable</v>
      </c>
      <c r="E352" s="263">
        <v>3.5</v>
      </c>
      <c r="F352" s="263">
        <v>3.5</v>
      </c>
      <c r="G352" s="263">
        <v>3.5</v>
      </c>
      <c r="H352" s="263">
        <v>4.9000000000000004</v>
      </c>
      <c r="I352" s="263">
        <v>4.9000000000000004</v>
      </c>
      <c r="J352" s="263">
        <v>4.5999999999999996</v>
      </c>
      <c r="K352" s="263">
        <v>4</v>
      </c>
      <c r="L352" s="263">
        <v>4</v>
      </c>
      <c r="M352" s="263">
        <v>4.0999999999999996</v>
      </c>
      <c r="N352" s="263">
        <v>3.9</v>
      </c>
      <c r="O352" s="263">
        <v>3.9</v>
      </c>
      <c r="P352" s="263">
        <v>3.9</v>
      </c>
      <c r="Q352" s="263">
        <v>4</v>
      </c>
      <c r="R352" s="263">
        <v>4</v>
      </c>
      <c r="S352" s="263">
        <v>4</v>
      </c>
      <c r="T352" s="263">
        <v>4.0999999999999996</v>
      </c>
      <c r="U352" s="263">
        <v>4</v>
      </c>
      <c r="V352" s="263">
        <v>4</v>
      </c>
      <c r="W352" s="263">
        <v>4</v>
      </c>
      <c r="X352" s="263">
        <v>4.9000000000000004</v>
      </c>
      <c r="Y352" s="263">
        <v>5</v>
      </c>
      <c r="Z352" s="263">
        <v>4.0999999999999996</v>
      </c>
      <c r="AA352" s="263">
        <v>4.0999999999999996</v>
      </c>
      <c r="AB352" s="263">
        <v>4.0999999999999996</v>
      </c>
      <c r="AC352" s="263">
        <v>4.0999999999999996</v>
      </c>
      <c r="AD352" s="263">
        <v>4.0999999999999996</v>
      </c>
      <c r="AE352" s="263">
        <v>4.0999999999999996</v>
      </c>
      <c r="AF352" s="263">
        <v>4.0999999999999996</v>
      </c>
      <c r="AG352" s="263">
        <v>4.0999999999999996</v>
      </c>
      <c r="AH352" s="263">
        <v>4.0999999999999996</v>
      </c>
      <c r="AI352" s="263">
        <v>4.9000000000000004</v>
      </c>
      <c r="AJ352" s="263">
        <v>4.9000000000000004</v>
      </c>
      <c r="AK352" s="263">
        <v>4.9000000000000004</v>
      </c>
      <c r="AL352" s="263">
        <v>4.9000000000000004</v>
      </c>
      <c r="AM352" s="263">
        <v>4.9000000000000004</v>
      </c>
      <c r="AN352" s="263">
        <v>4.9000000000000004</v>
      </c>
      <c r="AO352" s="263">
        <v>4.9000000000000004</v>
      </c>
      <c r="AP352" s="263">
        <v>4.9000000000000004</v>
      </c>
      <c r="AQ352" s="263">
        <v>4.9000000000000004</v>
      </c>
      <c r="AR352" s="263">
        <v>4.8</v>
      </c>
      <c r="AS352" s="263">
        <v>5</v>
      </c>
      <c r="AT352" s="263">
        <v>5</v>
      </c>
      <c r="AU352" s="263">
        <v>4.9000000000000004</v>
      </c>
      <c r="AV352" s="263">
        <v>4.9000000000000004</v>
      </c>
      <c r="AW352" s="263">
        <v>4.9000000000000004</v>
      </c>
      <c r="AX352" s="263">
        <v>4.9000000000000004</v>
      </c>
      <c r="AY352" s="263">
        <v>4.9000000000000004</v>
      </c>
      <c r="AZ352" s="263">
        <v>4.9000000000000004</v>
      </c>
      <c r="BA352" s="263">
        <v>5</v>
      </c>
      <c r="BB352" s="263">
        <v>5</v>
      </c>
      <c r="BC352" s="263">
        <v>5</v>
      </c>
      <c r="BD352" s="263">
        <v>5</v>
      </c>
      <c r="BE352" s="263">
        <v>5</v>
      </c>
      <c r="BF352" s="263">
        <v>5</v>
      </c>
      <c r="BG352" s="263">
        <v>5</v>
      </c>
      <c r="BH352" s="263">
        <v>5</v>
      </c>
      <c r="BI352" s="263">
        <v>5</v>
      </c>
      <c r="BJ352" s="263">
        <v>5</v>
      </c>
      <c r="BK352" s="263">
        <v>5.2</v>
      </c>
      <c r="BL352" s="263">
        <v>5.0999999999999996</v>
      </c>
      <c r="BM352" s="263">
        <v>5.0999999999999996</v>
      </c>
      <c r="BN352" s="263">
        <v>5</v>
      </c>
      <c r="BO352" s="263">
        <v>5</v>
      </c>
      <c r="BP352" s="263">
        <v>5</v>
      </c>
      <c r="BQ352" s="263">
        <v>5</v>
      </c>
      <c r="BR352" s="263">
        <v>5</v>
      </c>
      <c r="BS352" s="263">
        <v>5</v>
      </c>
      <c r="BT352" s="263">
        <v>5</v>
      </c>
      <c r="BU352" s="263">
        <v>5</v>
      </c>
      <c r="BV352" s="263">
        <v>5</v>
      </c>
      <c r="BW352" s="263">
        <v>4.9000000000000004</v>
      </c>
      <c r="BX352" s="263">
        <v>4.9000000000000004</v>
      </c>
      <c r="BY352" s="263">
        <v>4.9000000000000004</v>
      </c>
      <c r="BZ352" s="263">
        <v>4.9000000000000004</v>
      </c>
      <c r="CA352" s="263">
        <v>4.9000000000000004</v>
      </c>
      <c r="CB352" s="263">
        <v>4.5</v>
      </c>
      <c r="CC352" s="263">
        <v>4.5</v>
      </c>
      <c r="CD352" s="263">
        <v>4.4000000000000004</v>
      </c>
      <c r="CE352" s="263">
        <v>4.4000000000000004</v>
      </c>
      <c r="CF352" s="263">
        <v>4.4000000000000004</v>
      </c>
      <c r="CG352" s="263">
        <v>4.4000000000000004</v>
      </c>
      <c r="CH352" s="263">
        <v>4.4000000000000004</v>
      </c>
      <c r="CI352" s="263">
        <v>4.4000000000000004</v>
      </c>
      <c r="CJ352" s="263">
        <v>4.4000000000000004</v>
      </c>
      <c r="CK352" s="263">
        <v>4.4000000000000004</v>
      </c>
      <c r="CL352" s="263">
        <v>4.4000000000000004</v>
      </c>
      <c r="CM352" s="263">
        <v>4.9000000000000004</v>
      </c>
      <c r="CN352" s="263">
        <v>4.7</v>
      </c>
      <c r="CO352" s="263">
        <v>4.7</v>
      </c>
      <c r="CP352" s="263">
        <v>4.8</v>
      </c>
      <c r="CQ352" s="263">
        <f>_xlfn.IFNA(VLOOKUP(C352,'INFORM Severity - hidden'!$C$5:$G$300,5,FALSE),"-")</f>
        <v>4.7</v>
      </c>
    </row>
    <row r="353" spans="1:95">
      <c r="A353" t="s">
        <v>593</v>
      </c>
      <c r="B353" t="s">
        <v>614</v>
      </c>
      <c r="C353" t="s">
        <v>615</v>
      </c>
      <c r="D353" s="263" t="str">
        <f t="shared" si="5"/>
        <v>Increasing</v>
      </c>
      <c r="E353" s="263" t="s">
        <v>7275</v>
      </c>
      <c r="F353" s="263" t="s">
        <v>7275</v>
      </c>
      <c r="G353" s="263" t="s">
        <v>7275</v>
      </c>
      <c r="H353" s="263" t="s">
        <v>7275</v>
      </c>
      <c r="I353" s="263" t="s">
        <v>7275</v>
      </c>
      <c r="J353" s="263" t="s">
        <v>7275</v>
      </c>
      <c r="K353" s="263" t="s">
        <v>7275</v>
      </c>
      <c r="L353" s="263" t="s">
        <v>7275</v>
      </c>
      <c r="M353" s="263" t="s">
        <v>7275</v>
      </c>
      <c r="N353" s="263" t="s">
        <v>7275</v>
      </c>
      <c r="O353" s="263" t="s">
        <v>7275</v>
      </c>
      <c r="P353" s="263" t="s">
        <v>7275</v>
      </c>
      <c r="Q353" s="263" t="s">
        <v>7275</v>
      </c>
      <c r="R353" s="263" t="s">
        <v>7275</v>
      </c>
      <c r="S353" s="263" t="s">
        <v>7275</v>
      </c>
      <c r="T353" s="263" t="s">
        <v>7275</v>
      </c>
      <c r="U353" s="263" t="s">
        <v>7275</v>
      </c>
      <c r="V353" s="263" t="s">
        <v>7275</v>
      </c>
      <c r="W353" s="263" t="s">
        <v>7275</v>
      </c>
      <c r="X353" s="263" t="s">
        <v>7275</v>
      </c>
      <c r="Y353" s="263" t="s">
        <v>7275</v>
      </c>
      <c r="Z353" s="263" t="s">
        <v>7275</v>
      </c>
      <c r="AA353" s="263" t="s">
        <v>7275</v>
      </c>
      <c r="AB353" s="263" t="s">
        <v>7275</v>
      </c>
      <c r="AC353" s="263" t="s">
        <v>7275</v>
      </c>
      <c r="AD353" s="263" t="s">
        <v>7275</v>
      </c>
      <c r="AE353" s="263" t="s">
        <v>7275</v>
      </c>
      <c r="AF353" s="263" t="s">
        <v>7275</v>
      </c>
      <c r="AG353" s="263" t="s">
        <v>7275</v>
      </c>
      <c r="AH353" s="263" t="s">
        <v>7275</v>
      </c>
      <c r="AI353" s="263" t="s">
        <v>7275</v>
      </c>
      <c r="AJ353" s="263" t="s">
        <v>7275</v>
      </c>
      <c r="AK353" s="263" t="s">
        <v>7275</v>
      </c>
      <c r="AL353" s="263" t="s">
        <v>7275</v>
      </c>
      <c r="AM353" s="263" t="s">
        <v>7275</v>
      </c>
      <c r="AN353" s="263" t="s">
        <v>7275</v>
      </c>
      <c r="AO353" s="263" t="s">
        <v>7275</v>
      </c>
      <c r="AP353" s="263" t="s">
        <v>7275</v>
      </c>
      <c r="AQ353" s="263">
        <v>4.5999999999999996</v>
      </c>
      <c r="AR353" s="263">
        <v>4.5999999999999996</v>
      </c>
      <c r="AS353" s="263">
        <v>4.9000000000000004</v>
      </c>
      <c r="AT353" s="263">
        <v>4.9000000000000004</v>
      </c>
      <c r="AU353" s="263">
        <v>4.9000000000000004</v>
      </c>
      <c r="AV353" s="263">
        <v>4.9000000000000004</v>
      </c>
      <c r="AW353" s="263">
        <v>4.9000000000000004</v>
      </c>
      <c r="AX353" s="263">
        <v>5</v>
      </c>
      <c r="AY353" s="263">
        <v>5</v>
      </c>
      <c r="AZ353" s="263">
        <v>5</v>
      </c>
      <c r="BA353" s="263">
        <v>5.0999999999999996</v>
      </c>
      <c r="BB353" s="263">
        <v>5.0999999999999996</v>
      </c>
      <c r="BC353" s="263">
        <v>5</v>
      </c>
      <c r="BD353" s="263">
        <v>5</v>
      </c>
      <c r="BE353" s="263">
        <v>5.0999999999999996</v>
      </c>
      <c r="BF353" s="263">
        <v>5.2</v>
      </c>
      <c r="BG353" s="263">
        <v>5.2</v>
      </c>
      <c r="BH353" s="263">
        <v>5.2</v>
      </c>
      <c r="BI353" s="263">
        <v>5.2</v>
      </c>
      <c r="BJ353" s="263">
        <v>5.2</v>
      </c>
      <c r="BK353" s="263">
        <v>5.3</v>
      </c>
      <c r="BL353" s="263">
        <v>5.3</v>
      </c>
      <c r="BM353" s="263">
        <v>5.2</v>
      </c>
      <c r="BN353" s="263">
        <v>5.2</v>
      </c>
      <c r="BO353" s="263">
        <v>5.2</v>
      </c>
      <c r="BP353" s="263">
        <v>5.2</v>
      </c>
      <c r="BQ353" s="263">
        <v>4.8</v>
      </c>
      <c r="BR353" s="263">
        <v>4.8</v>
      </c>
      <c r="BS353" s="263">
        <v>4.8</v>
      </c>
      <c r="BT353" s="263">
        <v>4.8</v>
      </c>
      <c r="BU353" s="263">
        <v>4.8</v>
      </c>
      <c r="BV353" s="263">
        <v>4.8</v>
      </c>
      <c r="BW353" s="263">
        <v>4.7</v>
      </c>
      <c r="BX353" s="263">
        <v>4.7</v>
      </c>
      <c r="BY353" s="263">
        <v>4.7</v>
      </c>
      <c r="BZ353" s="263">
        <v>4.7</v>
      </c>
      <c r="CA353" s="263">
        <v>4.7</v>
      </c>
      <c r="CB353" s="263">
        <v>5.0999999999999996</v>
      </c>
      <c r="CC353" s="263">
        <v>5</v>
      </c>
      <c r="CD353" s="263">
        <v>4.7</v>
      </c>
      <c r="CE353" s="263">
        <v>4.7</v>
      </c>
      <c r="CF353" s="263">
        <v>4.7</v>
      </c>
      <c r="CG353" s="263">
        <v>4.7</v>
      </c>
      <c r="CH353" s="263">
        <v>4.7</v>
      </c>
      <c r="CI353" s="263">
        <v>4.9000000000000004</v>
      </c>
      <c r="CJ353" s="263">
        <v>4.9000000000000004</v>
      </c>
      <c r="CK353" s="263">
        <v>4.9000000000000004</v>
      </c>
      <c r="CL353" s="263">
        <v>4.9000000000000004</v>
      </c>
      <c r="CM353" s="263">
        <v>4.9000000000000004</v>
      </c>
      <c r="CN353" s="263">
        <v>5.5</v>
      </c>
      <c r="CO353" s="263">
        <v>5.4</v>
      </c>
      <c r="CP353" s="263">
        <v>5.0999999999999996</v>
      </c>
      <c r="CQ353" s="263">
        <f>_xlfn.IFNA(VLOOKUP(C353,'INFORM Severity - hidden'!$C$5:$G$300,5,FALSE),"-")</f>
        <v>5.0999999999999996</v>
      </c>
    </row>
    <row r="354" spans="1:95">
      <c r="C354" t="s">
        <v>7520</v>
      </c>
      <c r="D354" s="263" t="str">
        <f t="shared" si="5"/>
        <v>-</v>
      </c>
      <c r="E354" s="263" t="s">
        <v>7275</v>
      </c>
      <c r="F354" s="263">
        <v>6</v>
      </c>
      <c r="G354" s="263">
        <v>6.1</v>
      </c>
      <c r="H354" s="263">
        <v>6.3</v>
      </c>
      <c r="I354" s="263">
        <v>6.3</v>
      </c>
      <c r="J354" s="263">
        <v>6.1</v>
      </c>
      <c r="K354" s="263">
        <v>5.8</v>
      </c>
      <c r="L354" s="263">
        <v>5.8</v>
      </c>
      <c r="M354" s="263">
        <v>5.8</v>
      </c>
      <c r="N354" s="263">
        <v>5.8</v>
      </c>
      <c r="O354" s="263" t="s">
        <v>7275</v>
      </c>
      <c r="P354" s="263" t="s">
        <v>7275</v>
      </c>
      <c r="Q354" s="263" t="s">
        <v>7275</v>
      </c>
      <c r="R354" s="263" t="s">
        <v>7275</v>
      </c>
      <c r="S354" s="263" t="s">
        <v>7275</v>
      </c>
      <c r="T354" s="263" t="s">
        <v>7275</v>
      </c>
      <c r="U354" s="263">
        <v>5.8</v>
      </c>
      <c r="V354" s="263">
        <v>5.8</v>
      </c>
      <c r="W354" s="263">
        <v>5.8</v>
      </c>
      <c r="X354" s="263">
        <v>5.8</v>
      </c>
      <c r="Y354" s="263">
        <v>5.8</v>
      </c>
      <c r="Z354" s="263">
        <v>5.8</v>
      </c>
      <c r="AA354" s="263">
        <v>6.3</v>
      </c>
      <c r="AB354" s="263">
        <v>6.3</v>
      </c>
      <c r="AC354" s="263">
        <v>6.3</v>
      </c>
      <c r="AD354" s="263">
        <v>6.3</v>
      </c>
      <c r="AE354" s="263">
        <v>6.3</v>
      </c>
      <c r="AF354" s="263">
        <v>6.3</v>
      </c>
      <c r="AG354" s="263">
        <v>6.3</v>
      </c>
      <c r="AH354" s="263" t="s">
        <v>7275</v>
      </c>
      <c r="AI354" s="263" t="s">
        <v>7275</v>
      </c>
      <c r="AJ354" s="263" t="s">
        <v>7275</v>
      </c>
      <c r="AK354" s="263" t="s">
        <v>7275</v>
      </c>
      <c r="AL354" s="263" t="s">
        <v>7275</v>
      </c>
      <c r="AM354" s="263" t="s">
        <v>7275</v>
      </c>
      <c r="AN354" s="263" t="s">
        <v>7275</v>
      </c>
      <c r="AO354" s="263" t="s">
        <v>7275</v>
      </c>
      <c r="AP354" s="263" t="s">
        <v>7275</v>
      </c>
      <c r="AQ354" s="263" t="s">
        <v>7275</v>
      </c>
      <c r="AR354" s="263" t="s">
        <v>7275</v>
      </c>
      <c r="AS354" s="263" t="s">
        <v>7275</v>
      </c>
      <c r="AT354" s="263" t="s">
        <v>7275</v>
      </c>
      <c r="AU354" s="263">
        <v>6.6</v>
      </c>
      <c r="AV354" s="263">
        <v>6.5</v>
      </c>
      <c r="AW354" s="263">
        <v>6.5</v>
      </c>
      <c r="AX354" s="263">
        <v>6.5</v>
      </c>
      <c r="AY354" s="263">
        <v>6.5</v>
      </c>
      <c r="AZ354" s="263">
        <v>6.6</v>
      </c>
      <c r="BA354" s="263">
        <v>6.6</v>
      </c>
      <c r="BB354" s="263">
        <v>6.6</v>
      </c>
      <c r="BC354" s="263" t="s">
        <v>7275</v>
      </c>
      <c r="BD354" s="263" t="s">
        <v>7275</v>
      </c>
      <c r="BE354" s="263" t="s">
        <v>7275</v>
      </c>
      <c r="BF354" s="263" t="s">
        <v>7275</v>
      </c>
      <c r="BG354" s="263" t="s">
        <v>7275</v>
      </c>
      <c r="BH354" s="263" t="s">
        <v>7275</v>
      </c>
      <c r="BI354" s="263" t="s">
        <v>7275</v>
      </c>
      <c r="BJ354" s="263" t="s">
        <v>7275</v>
      </c>
      <c r="BK354" s="263" t="s">
        <v>7275</v>
      </c>
      <c r="BL354" s="263" t="s">
        <v>7275</v>
      </c>
      <c r="BM354" s="263" t="s">
        <v>7275</v>
      </c>
      <c r="BN354" s="263" t="s">
        <v>7275</v>
      </c>
      <c r="BO354" s="263" t="s">
        <v>7275</v>
      </c>
      <c r="BP354" s="263" t="s">
        <v>7275</v>
      </c>
      <c r="BQ354" s="263" t="s">
        <v>7275</v>
      </c>
      <c r="BR354" s="263" t="s">
        <v>7275</v>
      </c>
      <c r="BS354" s="263" t="s">
        <v>7275</v>
      </c>
      <c r="BT354" s="263" t="s">
        <v>7275</v>
      </c>
      <c r="BU354" s="263" t="s">
        <v>7275</v>
      </c>
      <c r="BV354" s="263" t="s">
        <v>7275</v>
      </c>
      <c r="BW354" s="263" t="s">
        <v>7275</v>
      </c>
      <c r="BX354" s="263" t="s">
        <v>7275</v>
      </c>
      <c r="BY354" s="263" t="s">
        <v>7275</v>
      </c>
      <c r="BZ354" s="263" t="s">
        <v>7275</v>
      </c>
      <c r="CA354" s="263" t="s">
        <v>7275</v>
      </c>
      <c r="CB354" s="263" t="s">
        <v>7275</v>
      </c>
      <c r="CC354" s="263" t="s">
        <v>7275</v>
      </c>
      <c r="CD354" s="263" t="s">
        <v>7275</v>
      </c>
      <c r="CE354" s="263" t="s">
        <v>7275</v>
      </c>
      <c r="CF354" s="263" t="s">
        <v>7275</v>
      </c>
      <c r="CG354" s="263" t="s">
        <v>7275</v>
      </c>
      <c r="CH354" s="263" t="s">
        <v>7275</v>
      </c>
      <c r="CI354" s="263" t="s">
        <v>7275</v>
      </c>
      <c r="CJ354" s="263" t="s">
        <v>7275</v>
      </c>
      <c r="CK354" s="263" t="s">
        <v>7275</v>
      </c>
      <c r="CL354" s="263" t="s">
        <v>7275</v>
      </c>
      <c r="CM354" s="263" t="s">
        <v>7275</v>
      </c>
      <c r="CN354" s="263" t="s">
        <v>7275</v>
      </c>
      <c r="CO354" s="263" t="s">
        <v>7275</v>
      </c>
      <c r="CP354" s="263" t="s">
        <v>7275</v>
      </c>
      <c r="CQ354" s="263" t="str">
        <f>_xlfn.IFNA(VLOOKUP(C354,'INFORM Severity - hidden'!$C$5:$G$300,5,FALSE),"-")</f>
        <v>-</v>
      </c>
    </row>
    <row r="355" spans="1:95">
      <c r="C355" t="s">
        <v>7521</v>
      </c>
      <c r="D355" s="263" t="str">
        <f t="shared" si="5"/>
        <v>-</v>
      </c>
      <c r="E355" s="263" t="s">
        <v>7275</v>
      </c>
      <c r="F355" s="263">
        <v>5.6</v>
      </c>
      <c r="G355" s="263">
        <v>5.6</v>
      </c>
      <c r="H355" s="263">
        <v>5.3</v>
      </c>
      <c r="I355" s="263">
        <v>5.4</v>
      </c>
      <c r="J355" s="263">
        <v>5.2</v>
      </c>
      <c r="K355" s="263">
        <v>5.2</v>
      </c>
      <c r="L355" s="263">
        <v>5.2</v>
      </c>
      <c r="M355" s="263">
        <v>5.2</v>
      </c>
      <c r="N355" s="263" t="s">
        <v>7275</v>
      </c>
      <c r="O355" s="263" t="s">
        <v>7275</v>
      </c>
      <c r="P355" s="263" t="s">
        <v>7275</v>
      </c>
      <c r="Q355" s="263" t="s">
        <v>7275</v>
      </c>
      <c r="R355" s="263" t="s">
        <v>7275</v>
      </c>
      <c r="S355" s="263" t="s">
        <v>7275</v>
      </c>
      <c r="T355" s="263" t="s">
        <v>7275</v>
      </c>
      <c r="U355" s="263" t="s">
        <v>7275</v>
      </c>
      <c r="V355" s="263" t="s">
        <v>7275</v>
      </c>
      <c r="W355" s="263" t="s">
        <v>7275</v>
      </c>
      <c r="X355" s="263" t="s">
        <v>7275</v>
      </c>
      <c r="Y355" s="263" t="s">
        <v>7275</v>
      </c>
      <c r="Z355" s="263" t="s">
        <v>7275</v>
      </c>
      <c r="AA355" s="263" t="s">
        <v>7275</v>
      </c>
      <c r="AB355" s="263" t="s">
        <v>7275</v>
      </c>
      <c r="AC355" s="263" t="s">
        <v>7275</v>
      </c>
      <c r="AD355" s="263" t="s">
        <v>7275</v>
      </c>
      <c r="AE355" s="263" t="s">
        <v>7275</v>
      </c>
      <c r="AF355" s="263" t="s">
        <v>7275</v>
      </c>
      <c r="AG355" s="263" t="s">
        <v>7275</v>
      </c>
      <c r="AH355" s="263" t="s">
        <v>7275</v>
      </c>
      <c r="AI355" s="263" t="s">
        <v>7275</v>
      </c>
      <c r="AJ355" s="263" t="s">
        <v>7275</v>
      </c>
      <c r="AK355" s="263" t="s">
        <v>7275</v>
      </c>
      <c r="AL355" s="263" t="s">
        <v>7275</v>
      </c>
      <c r="AM355" s="263" t="s">
        <v>7275</v>
      </c>
      <c r="AN355" s="263" t="s">
        <v>7275</v>
      </c>
      <c r="AO355" s="263" t="s">
        <v>7275</v>
      </c>
      <c r="AP355" s="263" t="s">
        <v>7275</v>
      </c>
      <c r="AQ355" s="263" t="s">
        <v>7275</v>
      </c>
      <c r="AR355" s="263" t="s">
        <v>7275</v>
      </c>
      <c r="AS355" s="263" t="s">
        <v>7275</v>
      </c>
      <c r="AT355" s="263" t="s">
        <v>7275</v>
      </c>
      <c r="AU355" s="263" t="s">
        <v>7275</v>
      </c>
      <c r="AV355" s="263" t="s">
        <v>7275</v>
      </c>
      <c r="AW355" s="263" t="s">
        <v>7275</v>
      </c>
      <c r="AX355" s="263" t="s">
        <v>7275</v>
      </c>
      <c r="AY355" s="263" t="s">
        <v>7275</v>
      </c>
      <c r="AZ355" s="263" t="s">
        <v>7275</v>
      </c>
      <c r="BA355" s="263" t="s">
        <v>7275</v>
      </c>
      <c r="BB355" s="263" t="s">
        <v>7275</v>
      </c>
      <c r="BC355" s="263" t="s">
        <v>7275</v>
      </c>
      <c r="BD355" s="263" t="s">
        <v>7275</v>
      </c>
      <c r="BE355" s="263" t="s">
        <v>7275</v>
      </c>
      <c r="BF355" s="263" t="s">
        <v>7275</v>
      </c>
      <c r="BG355" s="263" t="s">
        <v>7275</v>
      </c>
      <c r="BH355" s="263" t="s">
        <v>7275</v>
      </c>
      <c r="BI355" s="263" t="s">
        <v>7275</v>
      </c>
      <c r="BJ355" s="263" t="s">
        <v>7275</v>
      </c>
      <c r="BK355" s="263" t="s">
        <v>7275</v>
      </c>
      <c r="BL355" s="263" t="s">
        <v>7275</v>
      </c>
      <c r="BM355" s="263" t="s">
        <v>7275</v>
      </c>
      <c r="BN355" s="263" t="s">
        <v>7275</v>
      </c>
      <c r="BO355" s="263" t="s">
        <v>7275</v>
      </c>
      <c r="BP355" s="263" t="s">
        <v>7275</v>
      </c>
      <c r="BQ355" s="263" t="s">
        <v>7275</v>
      </c>
      <c r="BR355" s="263" t="s">
        <v>7275</v>
      </c>
      <c r="BS355" s="263" t="s">
        <v>7275</v>
      </c>
      <c r="BT355" s="263" t="s">
        <v>7275</v>
      </c>
      <c r="BU355" s="263" t="s">
        <v>7275</v>
      </c>
      <c r="BV355" s="263" t="s">
        <v>7275</v>
      </c>
      <c r="BW355" s="263" t="s">
        <v>7275</v>
      </c>
      <c r="BX355" s="263" t="s">
        <v>7275</v>
      </c>
      <c r="BY355" s="263" t="s">
        <v>7275</v>
      </c>
      <c r="BZ355" s="263" t="s">
        <v>7275</v>
      </c>
      <c r="CA355" s="263" t="s">
        <v>7275</v>
      </c>
      <c r="CB355" s="263" t="s">
        <v>7275</v>
      </c>
      <c r="CC355" s="263" t="s">
        <v>7275</v>
      </c>
      <c r="CD355" s="263" t="s">
        <v>7275</v>
      </c>
      <c r="CE355" s="263" t="s">
        <v>7275</v>
      </c>
      <c r="CF355" s="263" t="s">
        <v>7275</v>
      </c>
      <c r="CG355" s="263" t="s">
        <v>7275</v>
      </c>
      <c r="CH355" s="263" t="s">
        <v>7275</v>
      </c>
      <c r="CI355" s="263" t="s">
        <v>7275</v>
      </c>
      <c r="CJ355" s="263" t="s">
        <v>7275</v>
      </c>
      <c r="CK355" s="263" t="s">
        <v>7275</v>
      </c>
      <c r="CL355" s="263" t="s">
        <v>7275</v>
      </c>
      <c r="CM355" s="263" t="s">
        <v>7275</v>
      </c>
      <c r="CN355" s="263" t="s">
        <v>7275</v>
      </c>
      <c r="CO355" s="263" t="s">
        <v>7275</v>
      </c>
      <c r="CP355" s="263" t="s">
        <v>7275</v>
      </c>
      <c r="CQ355" s="263" t="str">
        <f>_xlfn.IFNA(VLOOKUP(C355,'INFORM Severity - hidden'!$C$5:$G$300,5,FALSE),"-")</f>
        <v>-</v>
      </c>
    </row>
    <row r="356" spans="1:95">
      <c r="C356" t="s">
        <v>7522</v>
      </c>
      <c r="D356" s="263" t="str">
        <f t="shared" si="5"/>
        <v>-</v>
      </c>
      <c r="E356" s="263" t="s">
        <v>7275</v>
      </c>
      <c r="F356" s="263">
        <v>5</v>
      </c>
      <c r="G356" s="263">
        <v>5</v>
      </c>
      <c r="H356" s="263">
        <v>5</v>
      </c>
      <c r="I356" s="263">
        <v>4.9000000000000004</v>
      </c>
      <c r="J356" s="263">
        <v>4.8</v>
      </c>
      <c r="K356" s="263">
        <v>4.8</v>
      </c>
      <c r="L356" s="263">
        <v>4.8</v>
      </c>
      <c r="M356" s="263">
        <v>3.6</v>
      </c>
      <c r="N356" s="263" t="s">
        <v>7275</v>
      </c>
      <c r="O356" s="263" t="s">
        <v>7275</v>
      </c>
      <c r="P356" s="263" t="s">
        <v>7275</v>
      </c>
      <c r="Q356" s="263" t="s">
        <v>7275</v>
      </c>
      <c r="R356" s="263" t="s">
        <v>7275</v>
      </c>
      <c r="S356" s="263" t="s">
        <v>7275</v>
      </c>
      <c r="T356" s="263" t="s">
        <v>7275</v>
      </c>
      <c r="U356" s="263" t="s">
        <v>7275</v>
      </c>
      <c r="V356" s="263" t="s">
        <v>7275</v>
      </c>
      <c r="W356" s="263" t="s">
        <v>7275</v>
      </c>
      <c r="X356" s="263" t="s">
        <v>7275</v>
      </c>
      <c r="Y356" s="263" t="s">
        <v>7275</v>
      </c>
      <c r="Z356" s="263" t="s">
        <v>7275</v>
      </c>
      <c r="AA356" s="263" t="s">
        <v>7275</v>
      </c>
      <c r="AB356" s="263" t="s">
        <v>7275</v>
      </c>
      <c r="AC356" s="263" t="s">
        <v>7275</v>
      </c>
      <c r="AD356" s="263" t="s">
        <v>7275</v>
      </c>
      <c r="AE356" s="263" t="s">
        <v>7275</v>
      </c>
      <c r="AF356" s="263" t="s">
        <v>7275</v>
      </c>
      <c r="AG356" s="263" t="s">
        <v>7275</v>
      </c>
      <c r="AH356" s="263" t="s">
        <v>7275</v>
      </c>
      <c r="AI356" s="263" t="s">
        <v>7275</v>
      </c>
      <c r="AJ356" s="263" t="s">
        <v>7275</v>
      </c>
      <c r="AK356" s="263" t="s">
        <v>7275</v>
      </c>
      <c r="AL356" s="263" t="s">
        <v>7275</v>
      </c>
      <c r="AM356" s="263" t="s">
        <v>7275</v>
      </c>
      <c r="AN356" s="263" t="s">
        <v>7275</v>
      </c>
      <c r="AO356" s="263" t="s">
        <v>7275</v>
      </c>
      <c r="AP356" s="263" t="s">
        <v>7275</v>
      </c>
      <c r="AQ356" s="263" t="s">
        <v>7275</v>
      </c>
      <c r="AR356" s="263" t="s">
        <v>7275</v>
      </c>
      <c r="AS356" s="263" t="s">
        <v>7275</v>
      </c>
      <c r="AT356" s="263" t="s">
        <v>7275</v>
      </c>
      <c r="AU356" s="263" t="s">
        <v>7275</v>
      </c>
      <c r="AV356" s="263" t="s">
        <v>7275</v>
      </c>
      <c r="AW356" s="263" t="s">
        <v>7275</v>
      </c>
      <c r="AX356" s="263" t="s">
        <v>7275</v>
      </c>
      <c r="AY356" s="263" t="s">
        <v>7275</v>
      </c>
      <c r="AZ356" s="263" t="s">
        <v>7275</v>
      </c>
      <c r="BA356" s="263" t="s">
        <v>7275</v>
      </c>
      <c r="BB356" s="263" t="s">
        <v>7275</v>
      </c>
      <c r="BC356" s="263" t="s">
        <v>7275</v>
      </c>
      <c r="BD356" s="263" t="s">
        <v>7275</v>
      </c>
      <c r="BE356" s="263" t="s">
        <v>7275</v>
      </c>
      <c r="BF356" s="263" t="s">
        <v>7275</v>
      </c>
      <c r="BG356" s="263" t="s">
        <v>7275</v>
      </c>
      <c r="BH356" s="263" t="s">
        <v>7275</v>
      </c>
      <c r="BI356" s="263" t="s">
        <v>7275</v>
      </c>
      <c r="BJ356" s="263" t="s">
        <v>7275</v>
      </c>
      <c r="BK356" s="263" t="s">
        <v>7275</v>
      </c>
      <c r="BL356" s="263" t="s">
        <v>7275</v>
      </c>
      <c r="BM356" s="263" t="s">
        <v>7275</v>
      </c>
      <c r="BN356" s="263" t="s">
        <v>7275</v>
      </c>
      <c r="BO356" s="263" t="s">
        <v>7275</v>
      </c>
      <c r="BP356" s="263" t="s">
        <v>7275</v>
      </c>
      <c r="BQ356" s="263" t="s">
        <v>7275</v>
      </c>
      <c r="BR356" s="263" t="s">
        <v>7275</v>
      </c>
      <c r="BS356" s="263" t="s">
        <v>7275</v>
      </c>
      <c r="BT356" s="263" t="s">
        <v>7275</v>
      </c>
      <c r="BU356" s="263" t="s">
        <v>7275</v>
      </c>
      <c r="BV356" s="263" t="s">
        <v>7275</v>
      </c>
      <c r="BW356" s="263" t="s">
        <v>7275</v>
      </c>
      <c r="BX356" s="263" t="s">
        <v>7275</v>
      </c>
      <c r="BY356" s="263" t="s">
        <v>7275</v>
      </c>
      <c r="BZ356" s="263" t="s">
        <v>7275</v>
      </c>
      <c r="CA356" s="263" t="s">
        <v>7275</v>
      </c>
      <c r="CB356" s="263" t="s">
        <v>7275</v>
      </c>
      <c r="CC356" s="263" t="s">
        <v>7275</v>
      </c>
      <c r="CD356" s="263" t="s">
        <v>7275</v>
      </c>
      <c r="CE356" s="263" t="s">
        <v>7275</v>
      </c>
      <c r="CF356" s="263" t="s">
        <v>7275</v>
      </c>
      <c r="CG356" s="263" t="s">
        <v>7275</v>
      </c>
      <c r="CH356" s="263" t="s">
        <v>7275</v>
      </c>
      <c r="CI356" s="263" t="s">
        <v>7275</v>
      </c>
      <c r="CJ356" s="263" t="s">
        <v>7275</v>
      </c>
      <c r="CK356" s="263" t="s">
        <v>7275</v>
      </c>
      <c r="CL356" s="263" t="s">
        <v>7275</v>
      </c>
      <c r="CM356" s="263" t="s">
        <v>7275</v>
      </c>
      <c r="CN356" s="263" t="s">
        <v>7275</v>
      </c>
      <c r="CO356" s="263" t="s">
        <v>7275</v>
      </c>
      <c r="CP356" s="263" t="s">
        <v>7275</v>
      </c>
      <c r="CQ356" s="263" t="str">
        <f>_xlfn.IFNA(VLOOKUP(C356,'INFORM Severity - hidden'!$C$5:$G$300,5,FALSE),"-")</f>
        <v>-</v>
      </c>
    </row>
    <row r="357" spans="1:95">
      <c r="C357" t="s">
        <v>7523</v>
      </c>
      <c r="D357" s="263" t="str">
        <f t="shared" si="5"/>
        <v>-</v>
      </c>
      <c r="E357" s="263" t="s">
        <v>7275</v>
      </c>
      <c r="F357" s="263">
        <v>4</v>
      </c>
      <c r="G357" s="263">
        <v>4.5</v>
      </c>
      <c r="H357" s="263">
        <v>4.8</v>
      </c>
      <c r="I357" s="263">
        <v>4.8</v>
      </c>
      <c r="J357" s="263">
        <v>4.7</v>
      </c>
      <c r="K357" s="263">
        <v>4.7</v>
      </c>
      <c r="L357" s="263">
        <v>4.7</v>
      </c>
      <c r="M357" s="263">
        <v>4.7</v>
      </c>
      <c r="N357" s="263" t="s">
        <v>7275</v>
      </c>
      <c r="O357" s="263" t="s">
        <v>7275</v>
      </c>
      <c r="P357" s="263" t="s">
        <v>7275</v>
      </c>
      <c r="Q357" s="263" t="s">
        <v>7275</v>
      </c>
      <c r="R357" s="263" t="s">
        <v>7275</v>
      </c>
      <c r="S357" s="263" t="s">
        <v>7275</v>
      </c>
      <c r="T357" s="263" t="s">
        <v>7275</v>
      </c>
      <c r="U357" s="263" t="s">
        <v>7275</v>
      </c>
      <c r="V357" s="263" t="s">
        <v>7275</v>
      </c>
      <c r="W357" s="263" t="s">
        <v>7275</v>
      </c>
      <c r="X357" s="263" t="s">
        <v>7275</v>
      </c>
      <c r="Y357" s="263" t="s">
        <v>7275</v>
      </c>
      <c r="Z357" s="263" t="s">
        <v>7275</v>
      </c>
      <c r="AA357" s="263" t="s">
        <v>7275</v>
      </c>
      <c r="AB357" s="263" t="s">
        <v>7275</v>
      </c>
      <c r="AC357" s="263" t="s">
        <v>7275</v>
      </c>
      <c r="AD357" s="263" t="s">
        <v>7275</v>
      </c>
      <c r="AE357" s="263" t="s">
        <v>7275</v>
      </c>
      <c r="AF357" s="263" t="s">
        <v>7275</v>
      </c>
      <c r="AG357" s="263" t="s">
        <v>7275</v>
      </c>
      <c r="AH357" s="263" t="s">
        <v>7275</v>
      </c>
      <c r="AI357" s="263" t="s">
        <v>7275</v>
      </c>
      <c r="AJ357" s="263" t="s">
        <v>7275</v>
      </c>
      <c r="AK357" s="263" t="s">
        <v>7275</v>
      </c>
      <c r="AL357" s="263" t="s">
        <v>7275</v>
      </c>
      <c r="AM357" s="263" t="s">
        <v>7275</v>
      </c>
      <c r="AN357" s="263" t="s">
        <v>7275</v>
      </c>
      <c r="AO357" s="263" t="s">
        <v>7275</v>
      </c>
      <c r="AP357" s="263" t="s">
        <v>7275</v>
      </c>
      <c r="AQ357" s="263" t="s">
        <v>7275</v>
      </c>
      <c r="AR357" s="263" t="s">
        <v>7275</v>
      </c>
      <c r="AS357" s="263" t="s">
        <v>7275</v>
      </c>
      <c r="AT357" s="263" t="s">
        <v>7275</v>
      </c>
      <c r="AU357" s="263" t="s">
        <v>7275</v>
      </c>
      <c r="AV357" s="263" t="s">
        <v>7275</v>
      </c>
      <c r="AW357" s="263" t="s">
        <v>7275</v>
      </c>
      <c r="AX357" s="263" t="s">
        <v>7275</v>
      </c>
      <c r="AY357" s="263" t="s">
        <v>7275</v>
      </c>
      <c r="AZ357" s="263" t="s">
        <v>7275</v>
      </c>
      <c r="BA357" s="263" t="s">
        <v>7275</v>
      </c>
      <c r="BB357" s="263" t="s">
        <v>7275</v>
      </c>
      <c r="BC357" s="263" t="s">
        <v>7275</v>
      </c>
      <c r="BD357" s="263" t="s">
        <v>7275</v>
      </c>
      <c r="BE357" s="263" t="s">
        <v>7275</v>
      </c>
      <c r="BF357" s="263" t="s">
        <v>7275</v>
      </c>
      <c r="BG357" s="263" t="s">
        <v>7275</v>
      </c>
      <c r="BH357" s="263" t="s">
        <v>7275</v>
      </c>
      <c r="BI357" s="263" t="s">
        <v>7275</v>
      </c>
      <c r="BJ357" s="263" t="s">
        <v>7275</v>
      </c>
      <c r="BK357" s="263" t="s">
        <v>7275</v>
      </c>
      <c r="BL357" s="263" t="s">
        <v>7275</v>
      </c>
      <c r="BM357" s="263" t="s">
        <v>7275</v>
      </c>
      <c r="BN357" s="263" t="s">
        <v>7275</v>
      </c>
      <c r="BO357" s="263" t="s">
        <v>7275</v>
      </c>
      <c r="BP357" s="263" t="s">
        <v>7275</v>
      </c>
      <c r="BQ357" s="263" t="s">
        <v>7275</v>
      </c>
      <c r="BR357" s="263" t="s">
        <v>7275</v>
      </c>
      <c r="BS357" s="263" t="s">
        <v>7275</v>
      </c>
      <c r="BT357" s="263" t="s">
        <v>7275</v>
      </c>
      <c r="BU357" s="263" t="s">
        <v>7275</v>
      </c>
      <c r="BV357" s="263" t="s">
        <v>7275</v>
      </c>
      <c r="BW357" s="263" t="s">
        <v>7275</v>
      </c>
      <c r="BX357" s="263" t="s">
        <v>7275</v>
      </c>
      <c r="BY357" s="263" t="s">
        <v>7275</v>
      </c>
      <c r="BZ357" s="263" t="s">
        <v>7275</v>
      </c>
      <c r="CA357" s="263" t="s">
        <v>7275</v>
      </c>
      <c r="CB357" s="263" t="s">
        <v>7275</v>
      </c>
      <c r="CC357" s="263" t="s">
        <v>7275</v>
      </c>
      <c r="CD357" s="263" t="s">
        <v>7275</v>
      </c>
      <c r="CE357" s="263" t="s">
        <v>7275</v>
      </c>
      <c r="CF357" s="263" t="s">
        <v>7275</v>
      </c>
      <c r="CG357" s="263" t="s">
        <v>7275</v>
      </c>
      <c r="CH357" s="263" t="s">
        <v>7275</v>
      </c>
      <c r="CI357" s="263" t="s">
        <v>7275</v>
      </c>
      <c r="CJ357" s="263" t="s">
        <v>7275</v>
      </c>
      <c r="CK357" s="263" t="s">
        <v>7275</v>
      </c>
      <c r="CL357" s="263" t="s">
        <v>7275</v>
      </c>
      <c r="CM357" s="263" t="s">
        <v>7275</v>
      </c>
      <c r="CN357" s="263" t="s">
        <v>7275</v>
      </c>
      <c r="CO357" s="263" t="s">
        <v>7275</v>
      </c>
      <c r="CP357" s="263" t="s">
        <v>7275</v>
      </c>
      <c r="CQ357" s="263" t="str">
        <f>_xlfn.IFNA(VLOOKUP(C357,'INFORM Severity - hidden'!$C$5:$G$300,5,FALSE),"-")</f>
        <v>-</v>
      </c>
    </row>
    <row r="358" spans="1:95">
      <c r="A358" t="s">
        <v>546</v>
      </c>
      <c r="B358" t="s">
        <v>544</v>
      </c>
      <c r="C358" t="s">
        <v>545</v>
      </c>
      <c r="D358" s="263" t="str">
        <f t="shared" si="5"/>
        <v>Increasing</v>
      </c>
      <c r="E358" s="263" t="s">
        <v>7275</v>
      </c>
      <c r="F358" s="263" t="s">
        <v>7275</v>
      </c>
      <c r="G358" s="263" t="s">
        <v>7275</v>
      </c>
      <c r="H358" s="263" t="s">
        <v>7275</v>
      </c>
      <c r="I358" s="263" t="s">
        <v>7275</v>
      </c>
      <c r="J358" s="263" t="s">
        <v>7275</v>
      </c>
      <c r="K358" s="263" t="s">
        <v>7275</v>
      </c>
      <c r="L358" s="263" t="s">
        <v>7275</v>
      </c>
      <c r="M358" s="263" t="s">
        <v>7275</v>
      </c>
      <c r="N358" s="263" t="s">
        <v>7275</v>
      </c>
      <c r="O358" s="263">
        <v>6</v>
      </c>
      <c r="P358" s="263">
        <v>5.6</v>
      </c>
      <c r="Q358" s="263">
        <v>5.6</v>
      </c>
      <c r="R358" s="263">
        <v>6</v>
      </c>
      <c r="S358" s="263">
        <v>6</v>
      </c>
      <c r="T358" s="263">
        <v>6</v>
      </c>
      <c r="U358" s="263">
        <v>6</v>
      </c>
      <c r="V358" s="263">
        <v>6.1</v>
      </c>
      <c r="W358" s="263">
        <v>6.1</v>
      </c>
      <c r="X358" s="263">
        <v>6.1</v>
      </c>
      <c r="Y358" s="263">
        <v>6.1</v>
      </c>
      <c r="Z358" s="263">
        <v>6.1</v>
      </c>
      <c r="AA358" s="263">
        <v>6.3</v>
      </c>
      <c r="AB358" s="263">
        <v>6.2</v>
      </c>
      <c r="AC358" s="263">
        <v>6.2</v>
      </c>
      <c r="AD358" s="263">
        <v>6.2</v>
      </c>
      <c r="AE358" s="263">
        <v>6.2</v>
      </c>
      <c r="AF358" s="263">
        <v>6.2</v>
      </c>
      <c r="AG358" s="263">
        <v>6.2</v>
      </c>
      <c r="AH358" s="263">
        <v>6.2</v>
      </c>
      <c r="AI358" s="263">
        <v>6.2</v>
      </c>
      <c r="AJ358" s="263">
        <v>6.2</v>
      </c>
      <c r="AK358" s="263">
        <v>6.2</v>
      </c>
      <c r="AL358" s="263">
        <v>6.2</v>
      </c>
      <c r="AM358" s="263">
        <v>6.2</v>
      </c>
      <c r="AN358" s="263">
        <v>6.2</v>
      </c>
      <c r="AO358" s="263">
        <v>6.2</v>
      </c>
      <c r="AP358" s="263">
        <v>6.2</v>
      </c>
      <c r="AQ358" s="263">
        <v>6.2</v>
      </c>
      <c r="AR358" s="263">
        <v>6.2</v>
      </c>
      <c r="AS358" s="263">
        <v>6.2</v>
      </c>
      <c r="AT358" s="263">
        <v>6.2</v>
      </c>
      <c r="AU358" s="263">
        <v>6.2</v>
      </c>
      <c r="AV358" s="263">
        <v>6.2</v>
      </c>
      <c r="AW358" s="263">
        <v>6.2</v>
      </c>
      <c r="AX358" s="263">
        <v>6.3</v>
      </c>
      <c r="AY358" s="263">
        <v>6.2</v>
      </c>
      <c r="AZ358" s="263">
        <v>6.4</v>
      </c>
      <c r="BA358" s="263">
        <v>6.4</v>
      </c>
      <c r="BB358" s="263">
        <v>6.5</v>
      </c>
      <c r="BC358" s="263">
        <v>6.3</v>
      </c>
      <c r="BD358" s="263">
        <v>6.3</v>
      </c>
      <c r="BE358" s="263">
        <v>6.3</v>
      </c>
      <c r="BF358" s="263">
        <v>6.3</v>
      </c>
      <c r="BG358" s="263">
        <v>6.3</v>
      </c>
      <c r="BH358" s="263">
        <v>6.3</v>
      </c>
      <c r="BI358" s="263">
        <v>6.3</v>
      </c>
      <c r="BJ358" s="263">
        <v>6.3</v>
      </c>
      <c r="BK358" s="263">
        <v>6.3</v>
      </c>
      <c r="BL358" s="263">
        <v>6.3</v>
      </c>
      <c r="BM358" s="263">
        <v>6.3</v>
      </c>
      <c r="BN358" s="263">
        <v>6.3</v>
      </c>
      <c r="BO358" s="263">
        <v>6.3</v>
      </c>
      <c r="BP358" s="263">
        <v>6.3</v>
      </c>
      <c r="BQ358" s="263">
        <v>6.3</v>
      </c>
      <c r="BR358" s="263">
        <v>6.4</v>
      </c>
      <c r="BS358" s="263">
        <v>6.4</v>
      </c>
      <c r="BT358" s="263">
        <v>6.4</v>
      </c>
      <c r="BU358" s="263">
        <v>6.4</v>
      </c>
      <c r="BV358" s="263">
        <v>6.4</v>
      </c>
      <c r="BW358" s="263">
        <v>6.3</v>
      </c>
      <c r="BX358" s="263">
        <v>6.3</v>
      </c>
      <c r="BY358" s="263">
        <v>6.3</v>
      </c>
      <c r="BZ358" s="263">
        <v>6.3</v>
      </c>
      <c r="CA358" s="263">
        <v>6.3</v>
      </c>
      <c r="CB358" s="263">
        <v>6.3</v>
      </c>
      <c r="CC358" s="263">
        <v>6.5</v>
      </c>
      <c r="CD358" s="263">
        <v>6.3</v>
      </c>
      <c r="CE358" s="263">
        <v>6.2</v>
      </c>
      <c r="CF358" s="263">
        <v>6.2</v>
      </c>
      <c r="CG358" s="263">
        <v>6.2</v>
      </c>
      <c r="CH358" s="263">
        <v>6.2</v>
      </c>
      <c r="CI358" s="263">
        <v>6.2</v>
      </c>
      <c r="CJ358" s="263">
        <v>6.2</v>
      </c>
      <c r="CK358" s="263">
        <v>6.2</v>
      </c>
      <c r="CL358" s="263">
        <v>5.9</v>
      </c>
      <c r="CM358" s="263">
        <v>5.9</v>
      </c>
      <c r="CN358" s="263">
        <v>5.9</v>
      </c>
      <c r="CO358" s="263">
        <v>5.9</v>
      </c>
      <c r="CP358" s="263">
        <v>6</v>
      </c>
      <c r="CQ358" s="263">
        <f>_xlfn.IFNA(VLOOKUP(C358,'INFORM Severity - hidden'!$C$5:$G$300,5,FALSE),"-")</f>
        <v>6.1</v>
      </c>
    </row>
    <row r="359" spans="1:95">
      <c r="C359" t="s">
        <v>7524</v>
      </c>
      <c r="D359" s="263" t="str">
        <f t="shared" si="5"/>
        <v>-</v>
      </c>
      <c r="E359" s="263" t="s">
        <v>7275</v>
      </c>
      <c r="F359" s="263" t="s">
        <v>7275</v>
      </c>
      <c r="G359" s="263" t="s">
        <v>7275</v>
      </c>
      <c r="H359" s="263" t="s">
        <v>7275</v>
      </c>
      <c r="I359" s="263" t="s">
        <v>7275</v>
      </c>
      <c r="J359" s="263" t="s">
        <v>7275</v>
      </c>
      <c r="K359" s="263" t="s">
        <v>7275</v>
      </c>
      <c r="L359" s="263" t="s">
        <v>7275</v>
      </c>
      <c r="M359" s="263" t="s">
        <v>7275</v>
      </c>
      <c r="N359" s="263" t="s">
        <v>7275</v>
      </c>
      <c r="O359" s="263" t="s">
        <v>7275</v>
      </c>
      <c r="P359" s="263" t="s">
        <v>7275</v>
      </c>
      <c r="Q359" s="263" t="s">
        <v>7275</v>
      </c>
      <c r="R359" s="263" t="s">
        <v>7275</v>
      </c>
      <c r="S359" s="263" t="s">
        <v>7275</v>
      </c>
      <c r="T359" s="263" t="s">
        <v>7275</v>
      </c>
      <c r="U359" s="263" t="s">
        <v>7275</v>
      </c>
      <c r="V359" s="263" t="s">
        <v>7275</v>
      </c>
      <c r="W359" s="263" t="s">
        <v>7275</v>
      </c>
      <c r="X359" s="263" t="s">
        <v>7275</v>
      </c>
      <c r="Y359" s="263" t="s">
        <v>7275</v>
      </c>
      <c r="Z359" s="263" t="s">
        <v>7275</v>
      </c>
      <c r="AA359" s="263" t="s">
        <v>7275</v>
      </c>
      <c r="AB359" s="263" t="s">
        <v>7275</v>
      </c>
      <c r="AC359" s="263" t="s">
        <v>7275</v>
      </c>
      <c r="AD359" s="263" t="s">
        <v>7275</v>
      </c>
      <c r="AE359" s="263" t="s">
        <v>7275</v>
      </c>
      <c r="AF359" s="263" t="s">
        <v>7275</v>
      </c>
      <c r="AG359" s="263" t="s">
        <v>7275</v>
      </c>
      <c r="AH359" s="263" t="s">
        <v>7275</v>
      </c>
      <c r="AI359" s="263" t="s">
        <v>7275</v>
      </c>
      <c r="AJ359" s="263" t="s">
        <v>7275</v>
      </c>
      <c r="AK359" s="263" t="s">
        <v>7275</v>
      </c>
      <c r="AL359" s="263" t="s">
        <v>7275</v>
      </c>
      <c r="AM359" s="263" t="s">
        <v>7275</v>
      </c>
      <c r="AN359" s="263" t="s">
        <v>7275</v>
      </c>
      <c r="AO359" s="263" t="s">
        <v>7275</v>
      </c>
      <c r="AP359" s="263" t="s">
        <v>7275</v>
      </c>
      <c r="AQ359" s="263" t="s">
        <v>7275</v>
      </c>
      <c r="AR359" s="263" t="s">
        <v>7275</v>
      </c>
      <c r="AS359" s="263" t="s">
        <v>7275</v>
      </c>
      <c r="AT359" s="263" t="s">
        <v>7275</v>
      </c>
      <c r="AU359" s="263" t="s">
        <v>7275</v>
      </c>
      <c r="AV359" s="263" t="s">
        <v>7275</v>
      </c>
      <c r="AW359" s="263" t="s">
        <v>7275</v>
      </c>
      <c r="AX359" s="263" t="s">
        <v>7275</v>
      </c>
      <c r="AY359" s="263" t="s">
        <v>7275</v>
      </c>
      <c r="AZ359" s="263" t="s">
        <v>7275</v>
      </c>
      <c r="BA359" s="263" t="s">
        <v>7275</v>
      </c>
      <c r="BB359" s="263" t="s">
        <v>7275</v>
      </c>
      <c r="BC359" s="263" t="s">
        <v>7275</v>
      </c>
      <c r="BD359" s="263" t="s">
        <v>7275</v>
      </c>
      <c r="BE359" s="263" t="s">
        <v>7275</v>
      </c>
      <c r="BF359" s="263" t="s">
        <v>7275</v>
      </c>
      <c r="BG359" s="263" t="s">
        <v>7275</v>
      </c>
      <c r="BH359" s="263" t="s">
        <v>7275</v>
      </c>
      <c r="BI359" s="263" t="s">
        <v>7275</v>
      </c>
      <c r="BJ359" s="263" t="s">
        <v>7275</v>
      </c>
      <c r="BK359" s="263" t="s">
        <v>7275</v>
      </c>
      <c r="BL359" s="263" t="s">
        <v>7275</v>
      </c>
      <c r="BM359" s="263" t="s">
        <v>7275</v>
      </c>
      <c r="BN359" s="263" t="s">
        <v>7275</v>
      </c>
      <c r="BO359" s="263" t="s">
        <v>7275</v>
      </c>
      <c r="BP359" s="263" t="s">
        <v>7275</v>
      </c>
      <c r="BQ359" s="263" t="s">
        <v>7275</v>
      </c>
      <c r="BR359" s="263" t="s">
        <v>7275</v>
      </c>
      <c r="BS359" s="263" t="s">
        <v>7275</v>
      </c>
      <c r="BT359" s="263" t="s">
        <v>7275</v>
      </c>
      <c r="BU359" s="263" t="s">
        <v>7275</v>
      </c>
      <c r="BV359" s="263" t="s">
        <v>7275</v>
      </c>
      <c r="BW359" s="263" t="s">
        <v>7275</v>
      </c>
      <c r="BX359" s="263" t="s">
        <v>7275</v>
      </c>
      <c r="BY359" s="263" t="s">
        <v>7275</v>
      </c>
      <c r="BZ359" s="263" t="s">
        <v>7275</v>
      </c>
      <c r="CA359" s="263" t="s">
        <v>7275</v>
      </c>
      <c r="CB359" s="263" t="s">
        <v>7275</v>
      </c>
      <c r="CC359" s="263" t="s">
        <v>7275</v>
      </c>
      <c r="CD359" s="263" t="s">
        <v>7275</v>
      </c>
      <c r="CE359" s="263" t="s">
        <v>7275</v>
      </c>
      <c r="CF359" s="263" t="s">
        <v>7275</v>
      </c>
      <c r="CG359" s="263" t="s">
        <v>7275</v>
      </c>
      <c r="CH359" s="263" t="s">
        <v>7275</v>
      </c>
      <c r="CI359" s="263" t="s">
        <v>7275</v>
      </c>
      <c r="CJ359" s="263" t="s">
        <v>7275</v>
      </c>
      <c r="CK359" s="263" t="s">
        <v>7275</v>
      </c>
      <c r="CL359" s="263" t="s">
        <v>7275</v>
      </c>
      <c r="CM359" s="263" t="s">
        <v>7275</v>
      </c>
      <c r="CN359" s="263" t="s">
        <v>7275</v>
      </c>
      <c r="CO359" s="263" t="s">
        <v>7275</v>
      </c>
      <c r="CP359" s="263" t="s">
        <v>7275</v>
      </c>
      <c r="CQ359" s="263" t="str">
        <f>_xlfn.IFNA(VLOOKUP(C359,'INFORM Severity - hidden'!$C$5:$G$300,5,FALSE),"-")</f>
        <v>-</v>
      </c>
    </row>
    <row r="360" spans="1:95">
      <c r="C360" t="s">
        <v>7525</v>
      </c>
      <c r="D360" s="263" t="str">
        <f t="shared" si="5"/>
        <v>-</v>
      </c>
      <c r="E360" s="263" t="s">
        <v>7275</v>
      </c>
      <c r="F360" s="263" t="s">
        <v>7275</v>
      </c>
      <c r="G360" s="263" t="s">
        <v>7275</v>
      </c>
      <c r="H360" s="263" t="s">
        <v>7275</v>
      </c>
      <c r="I360" s="263" t="s">
        <v>7275</v>
      </c>
      <c r="J360" s="263" t="s">
        <v>7275</v>
      </c>
      <c r="K360" s="263" t="s">
        <v>7275</v>
      </c>
      <c r="L360" s="263" t="s">
        <v>7275</v>
      </c>
      <c r="M360" s="263" t="s">
        <v>7275</v>
      </c>
      <c r="N360" s="263" t="s">
        <v>7275</v>
      </c>
      <c r="O360" s="263" t="s">
        <v>7275</v>
      </c>
      <c r="P360" s="263" t="s">
        <v>7275</v>
      </c>
      <c r="Q360" s="263" t="s">
        <v>7275</v>
      </c>
      <c r="R360" s="263" t="s">
        <v>7275</v>
      </c>
      <c r="S360" s="263" t="s">
        <v>7275</v>
      </c>
      <c r="T360" s="263" t="s">
        <v>7275</v>
      </c>
      <c r="U360" s="263" t="s">
        <v>7275</v>
      </c>
      <c r="V360" s="263" t="s">
        <v>7275</v>
      </c>
      <c r="W360" s="263" t="s">
        <v>7275</v>
      </c>
      <c r="X360" s="263" t="s">
        <v>7275</v>
      </c>
      <c r="Y360" s="263" t="s">
        <v>7275</v>
      </c>
      <c r="Z360" s="263" t="s">
        <v>7275</v>
      </c>
      <c r="AA360" s="263" t="s">
        <v>7275</v>
      </c>
      <c r="AB360" s="263" t="s">
        <v>7275</v>
      </c>
      <c r="AC360" s="263" t="s">
        <v>7275</v>
      </c>
      <c r="AD360" s="263" t="s">
        <v>7275</v>
      </c>
      <c r="AE360" s="263" t="s">
        <v>7275</v>
      </c>
      <c r="AF360" s="263" t="s">
        <v>7275</v>
      </c>
      <c r="AG360" s="263" t="s">
        <v>7275</v>
      </c>
      <c r="AH360" s="263" t="s">
        <v>7275</v>
      </c>
      <c r="AI360" s="263" t="s">
        <v>7275</v>
      </c>
      <c r="AJ360" s="263" t="s">
        <v>7275</v>
      </c>
      <c r="AK360" s="263" t="s">
        <v>7275</v>
      </c>
      <c r="AL360" s="263" t="s">
        <v>7275</v>
      </c>
      <c r="AM360" s="263" t="s">
        <v>7275</v>
      </c>
      <c r="AN360" s="263" t="s">
        <v>7275</v>
      </c>
      <c r="AO360" s="263" t="s">
        <v>7275</v>
      </c>
      <c r="AP360" s="263" t="s">
        <v>7275</v>
      </c>
      <c r="AQ360" s="263" t="s">
        <v>7275</v>
      </c>
      <c r="AR360" s="263" t="s">
        <v>7275</v>
      </c>
      <c r="AS360" s="263" t="s">
        <v>7275</v>
      </c>
      <c r="AT360" s="263" t="s">
        <v>7275</v>
      </c>
      <c r="AU360" s="263">
        <v>6.4</v>
      </c>
      <c r="AV360" s="263">
        <v>6.1</v>
      </c>
      <c r="AW360" s="263">
        <v>6</v>
      </c>
      <c r="AX360" s="263">
        <v>6</v>
      </c>
      <c r="AY360" s="263">
        <v>6</v>
      </c>
      <c r="AZ360" s="263">
        <v>5.9</v>
      </c>
      <c r="BA360" s="263">
        <v>5.9</v>
      </c>
      <c r="BB360" s="263">
        <v>5.9</v>
      </c>
      <c r="BC360" s="263" t="s">
        <v>7275</v>
      </c>
      <c r="BD360" s="263" t="s">
        <v>7275</v>
      </c>
      <c r="BE360" s="263" t="s">
        <v>7275</v>
      </c>
      <c r="BF360" s="263" t="s">
        <v>7275</v>
      </c>
      <c r="BG360" s="263" t="s">
        <v>7275</v>
      </c>
      <c r="BH360" s="263" t="s">
        <v>7275</v>
      </c>
      <c r="BI360" s="263" t="s">
        <v>7275</v>
      </c>
      <c r="BJ360" s="263" t="s">
        <v>7275</v>
      </c>
      <c r="BK360" s="263" t="s">
        <v>7275</v>
      </c>
      <c r="BL360" s="263" t="s">
        <v>7275</v>
      </c>
      <c r="BM360" s="263" t="s">
        <v>7275</v>
      </c>
      <c r="BN360" s="263" t="s">
        <v>7275</v>
      </c>
      <c r="BO360" s="263" t="s">
        <v>7275</v>
      </c>
      <c r="BP360" s="263" t="s">
        <v>7275</v>
      </c>
      <c r="BQ360" s="263" t="s">
        <v>7275</v>
      </c>
      <c r="BR360" s="263" t="s">
        <v>7275</v>
      </c>
      <c r="BS360" s="263" t="s">
        <v>7275</v>
      </c>
      <c r="BT360" s="263" t="s">
        <v>7275</v>
      </c>
      <c r="BU360" s="263" t="s">
        <v>7275</v>
      </c>
      <c r="BV360" s="263" t="s">
        <v>7275</v>
      </c>
      <c r="BW360" s="263" t="s">
        <v>7275</v>
      </c>
      <c r="BX360" s="263" t="s">
        <v>7275</v>
      </c>
      <c r="BY360" s="263" t="s">
        <v>7275</v>
      </c>
      <c r="BZ360" s="263" t="s">
        <v>7275</v>
      </c>
      <c r="CA360" s="263" t="s">
        <v>7275</v>
      </c>
      <c r="CB360" s="263" t="s">
        <v>7275</v>
      </c>
      <c r="CC360" s="263" t="s">
        <v>7275</v>
      </c>
      <c r="CD360" s="263" t="s">
        <v>7275</v>
      </c>
      <c r="CE360" s="263" t="s">
        <v>7275</v>
      </c>
      <c r="CF360" s="263" t="s">
        <v>7275</v>
      </c>
      <c r="CG360" s="263" t="s">
        <v>7275</v>
      </c>
      <c r="CH360" s="263" t="s">
        <v>7275</v>
      </c>
      <c r="CI360" s="263" t="s">
        <v>7275</v>
      </c>
      <c r="CJ360" s="263" t="s">
        <v>7275</v>
      </c>
      <c r="CK360" s="263" t="s">
        <v>7275</v>
      </c>
      <c r="CL360" s="263" t="s">
        <v>7275</v>
      </c>
      <c r="CM360" s="263" t="s">
        <v>7275</v>
      </c>
      <c r="CN360" s="263" t="s">
        <v>7275</v>
      </c>
      <c r="CO360" s="263" t="s">
        <v>7275</v>
      </c>
      <c r="CP360" s="263" t="s">
        <v>7275</v>
      </c>
      <c r="CQ360" s="263" t="str">
        <f>_xlfn.IFNA(VLOOKUP(C360,'INFORM Severity - hidden'!$C$5:$G$300,5,FALSE),"-")</f>
        <v>-</v>
      </c>
    </row>
    <row r="361" spans="1:95">
      <c r="A361" t="s">
        <v>627</v>
      </c>
      <c r="B361" t="s">
        <v>625</v>
      </c>
      <c r="C361" t="s">
        <v>626</v>
      </c>
      <c r="D361" s="263" t="str">
        <f t="shared" si="5"/>
        <v>Decreasing</v>
      </c>
      <c r="E361" s="263" t="s">
        <v>7275</v>
      </c>
      <c r="F361" s="263">
        <v>6.6</v>
      </c>
      <c r="G361" s="263">
        <v>6.6</v>
      </c>
      <c r="H361" s="263">
        <v>7.3</v>
      </c>
      <c r="I361" s="263">
        <v>7.3</v>
      </c>
      <c r="J361" s="263">
        <v>7.2</v>
      </c>
      <c r="K361" s="263">
        <v>7.2</v>
      </c>
      <c r="L361" s="263">
        <v>7.2</v>
      </c>
      <c r="M361" s="263">
        <v>7.2</v>
      </c>
      <c r="N361" s="263">
        <v>7.1</v>
      </c>
      <c r="O361" s="263">
        <v>7.1</v>
      </c>
      <c r="P361" s="263">
        <v>7.1</v>
      </c>
      <c r="Q361" s="263">
        <v>7.1</v>
      </c>
      <c r="R361" s="263">
        <v>7.1</v>
      </c>
      <c r="S361" s="263">
        <v>7</v>
      </c>
      <c r="T361" s="263">
        <v>7</v>
      </c>
      <c r="U361" s="263">
        <v>7.1</v>
      </c>
      <c r="V361" s="263">
        <v>7.1</v>
      </c>
      <c r="W361" s="263">
        <v>7.1</v>
      </c>
      <c r="X361" s="263">
        <v>7.1</v>
      </c>
      <c r="Y361" s="263">
        <v>7.1</v>
      </c>
      <c r="Z361" s="263">
        <v>7.1</v>
      </c>
      <c r="AA361" s="263">
        <v>7</v>
      </c>
      <c r="AB361" s="263">
        <v>7</v>
      </c>
      <c r="AC361" s="263">
        <v>7</v>
      </c>
      <c r="AD361" s="263">
        <v>7</v>
      </c>
      <c r="AE361" s="263">
        <v>7.1</v>
      </c>
      <c r="AF361" s="263">
        <v>7.1</v>
      </c>
      <c r="AG361" s="263">
        <v>7.1</v>
      </c>
      <c r="AH361" s="263">
        <v>7.1</v>
      </c>
      <c r="AI361" s="263">
        <v>7.1</v>
      </c>
      <c r="AJ361" s="263">
        <v>7.1</v>
      </c>
      <c r="AK361" s="263">
        <v>7.1</v>
      </c>
      <c r="AL361" s="263">
        <v>7.1</v>
      </c>
      <c r="AM361" s="263">
        <v>7.1</v>
      </c>
      <c r="AN361" s="263">
        <v>7.1</v>
      </c>
      <c r="AO361" s="263">
        <v>7.1</v>
      </c>
      <c r="AP361" s="263">
        <v>8.1999999999999993</v>
      </c>
      <c r="AQ361" s="263">
        <v>8.6</v>
      </c>
      <c r="AR361" s="263">
        <v>8.6999999999999993</v>
      </c>
      <c r="AS361" s="263">
        <v>8.8000000000000007</v>
      </c>
      <c r="AT361" s="263">
        <v>8.8000000000000007</v>
      </c>
      <c r="AU361" s="263">
        <v>8.4</v>
      </c>
      <c r="AV361" s="263">
        <v>8.4</v>
      </c>
      <c r="AW361" s="263">
        <v>8.4</v>
      </c>
      <c r="AX361" s="263">
        <v>8.1999999999999993</v>
      </c>
      <c r="AY361" s="263">
        <v>8.1999999999999993</v>
      </c>
      <c r="AZ361" s="263">
        <v>8.5</v>
      </c>
      <c r="BA361" s="263">
        <v>8.5</v>
      </c>
      <c r="BB361" s="263">
        <v>8.5</v>
      </c>
      <c r="BC361" s="263">
        <v>8.5</v>
      </c>
      <c r="BD361" s="263">
        <v>8.5</v>
      </c>
      <c r="BE361" s="263">
        <v>8.6999999999999993</v>
      </c>
      <c r="BF361" s="263">
        <v>8.6999999999999993</v>
      </c>
      <c r="BG361" s="263">
        <v>8.6999999999999993</v>
      </c>
      <c r="BH361" s="263">
        <v>8.6999999999999993</v>
      </c>
      <c r="BI361" s="263">
        <v>8.6999999999999993</v>
      </c>
      <c r="BJ361" s="263">
        <v>8.6999999999999993</v>
      </c>
      <c r="BK361" s="263">
        <v>8.8000000000000007</v>
      </c>
      <c r="BL361" s="263">
        <v>8.8000000000000007</v>
      </c>
      <c r="BM361" s="263">
        <v>8.8000000000000007</v>
      </c>
      <c r="BN361" s="263">
        <v>8.8000000000000007</v>
      </c>
      <c r="BO361" s="263">
        <v>8.8000000000000007</v>
      </c>
      <c r="BP361" s="263">
        <v>9.1999999999999993</v>
      </c>
      <c r="BQ361" s="263">
        <v>9.1999999999999993</v>
      </c>
      <c r="BR361" s="263">
        <v>9.1</v>
      </c>
      <c r="BS361" s="263">
        <v>9.1</v>
      </c>
      <c r="BT361" s="263">
        <v>9.1</v>
      </c>
      <c r="BU361" s="263">
        <v>9.1</v>
      </c>
      <c r="BV361" s="263">
        <v>9.1</v>
      </c>
      <c r="BW361" s="263">
        <v>9.3000000000000007</v>
      </c>
      <c r="BX361" s="263">
        <v>9.3000000000000007</v>
      </c>
      <c r="BY361" s="263">
        <v>9.1</v>
      </c>
      <c r="BZ361" s="263">
        <v>9.1</v>
      </c>
      <c r="CA361" s="263">
        <v>9.1</v>
      </c>
      <c r="CB361" s="263">
        <v>9.1</v>
      </c>
      <c r="CC361" s="263">
        <v>9.1</v>
      </c>
      <c r="CD361" s="263">
        <v>9</v>
      </c>
      <c r="CE361" s="263">
        <v>9</v>
      </c>
      <c r="CF361" s="263">
        <v>9</v>
      </c>
      <c r="CG361" s="263">
        <v>9.1</v>
      </c>
      <c r="CH361" s="263">
        <v>9.1</v>
      </c>
      <c r="CI361" s="263">
        <v>9.1999999999999993</v>
      </c>
      <c r="CJ361" s="263">
        <v>9.1999999999999993</v>
      </c>
      <c r="CK361" s="263">
        <v>9.3000000000000007</v>
      </c>
      <c r="CL361" s="263">
        <v>9.3000000000000007</v>
      </c>
      <c r="CM361" s="263">
        <v>9.3000000000000007</v>
      </c>
      <c r="CN361" s="263">
        <v>9.1999999999999993</v>
      </c>
      <c r="CO361" s="263">
        <v>9.1999999999999993</v>
      </c>
      <c r="CP361" s="263">
        <v>9.1</v>
      </c>
      <c r="CQ361" s="263">
        <f>_xlfn.IFNA(VLOOKUP(C361,'INFORM Severity - hidden'!$C$5:$G$300,5,FALSE),"-")</f>
        <v>9.1</v>
      </c>
    </row>
    <row r="362" spans="1:95">
      <c r="C362" t="s">
        <v>7526</v>
      </c>
      <c r="D362" s="263" t="str">
        <f t="shared" si="5"/>
        <v>-</v>
      </c>
      <c r="E362" s="263" t="s">
        <v>7275</v>
      </c>
      <c r="F362" s="263" t="s">
        <v>7275</v>
      </c>
      <c r="G362" s="263" t="s">
        <v>7275</v>
      </c>
      <c r="H362" s="263" t="s">
        <v>7275</v>
      </c>
      <c r="I362" s="263" t="s">
        <v>7275</v>
      </c>
      <c r="J362" s="263" t="s">
        <v>7275</v>
      </c>
      <c r="K362" s="263" t="s">
        <v>7275</v>
      </c>
      <c r="L362" s="263" t="s">
        <v>7275</v>
      </c>
      <c r="M362" s="263" t="s">
        <v>7275</v>
      </c>
      <c r="N362" s="263" t="s">
        <v>7275</v>
      </c>
      <c r="O362" s="263" t="s">
        <v>7275</v>
      </c>
      <c r="P362" s="263" t="s">
        <v>7275</v>
      </c>
      <c r="Q362" s="263" t="s">
        <v>7275</v>
      </c>
      <c r="R362" s="263" t="s">
        <v>7275</v>
      </c>
      <c r="S362" s="263" t="s">
        <v>7275</v>
      </c>
      <c r="T362" s="263" t="s">
        <v>7275</v>
      </c>
      <c r="U362" s="263" t="s">
        <v>7275</v>
      </c>
      <c r="V362" s="263" t="s">
        <v>7275</v>
      </c>
      <c r="W362" s="263" t="s">
        <v>7275</v>
      </c>
      <c r="X362" s="263" t="s">
        <v>7275</v>
      </c>
      <c r="Y362" s="263" t="s">
        <v>7275</v>
      </c>
      <c r="Z362" s="263" t="s">
        <v>7275</v>
      </c>
      <c r="AA362" s="263" t="s">
        <v>7275</v>
      </c>
      <c r="AB362" s="263" t="s">
        <v>7275</v>
      </c>
      <c r="AC362" s="263" t="s">
        <v>7275</v>
      </c>
      <c r="AD362" s="263" t="s">
        <v>7275</v>
      </c>
      <c r="AE362" s="263" t="s">
        <v>7275</v>
      </c>
      <c r="AF362" s="263">
        <v>3</v>
      </c>
      <c r="AG362" s="263">
        <v>3</v>
      </c>
      <c r="AH362" s="263">
        <v>3.1</v>
      </c>
      <c r="AI362" s="263">
        <v>3.1</v>
      </c>
      <c r="AJ362" s="263">
        <v>3.1</v>
      </c>
      <c r="AK362" s="263" t="s">
        <v>7275</v>
      </c>
      <c r="AL362" s="263" t="s">
        <v>7275</v>
      </c>
      <c r="AM362" s="263" t="s">
        <v>7275</v>
      </c>
      <c r="AN362" s="263" t="s">
        <v>7275</v>
      </c>
      <c r="AO362" s="263" t="s">
        <v>7275</v>
      </c>
      <c r="AP362" s="263" t="s">
        <v>7275</v>
      </c>
      <c r="AQ362" s="263" t="s">
        <v>7275</v>
      </c>
      <c r="AR362" s="263" t="s">
        <v>7275</v>
      </c>
      <c r="AS362" s="263" t="s">
        <v>7275</v>
      </c>
      <c r="AT362" s="263" t="s">
        <v>7275</v>
      </c>
      <c r="AU362" s="263" t="s">
        <v>7275</v>
      </c>
      <c r="AV362" s="263" t="s">
        <v>7275</v>
      </c>
      <c r="AW362" s="263" t="s">
        <v>7275</v>
      </c>
      <c r="AX362" s="263" t="s">
        <v>7275</v>
      </c>
      <c r="AY362" s="263" t="s">
        <v>7275</v>
      </c>
      <c r="AZ362" s="263" t="s">
        <v>7275</v>
      </c>
      <c r="BA362" s="263" t="s">
        <v>7275</v>
      </c>
      <c r="BB362" s="263" t="s">
        <v>7275</v>
      </c>
      <c r="BC362" s="263" t="s">
        <v>7275</v>
      </c>
      <c r="BD362" s="263" t="s">
        <v>7275</v>
      </c>
      <c r="BE362" s="263" t="s">
        <v>7275</v>
      </c>
      <c r="BF362" s="263" t="s">
        <v>7275</v>
      </c>
      <c r="BG362" s="263" t="s">
        <v>7275</v>
      </c>
      <c r="BH362" s="263" t="s">
        <v>7275</v>
      </c>
      <c r="BI362" s="263" t="s">
        <v>7275</v>
      </c>
      <c r="BJ362" s="263" t="s">
        <v>7275</v>
      </c>
      <c r="BK362" s="263" t="s">
        <v>7275</v>
      </c>
      <c r="BL362" s="263" t="s">
        <v>7275</v>
      </c>
      <c r="BM362" s="263" t="s">
        <v>7275</v>
      </c>
      <c r="BN362" s="263" t="s">
        <v>7275</v>
      </c>
      <c r="BO362" s="263" t="s">
        <v>7275</v>
      </c>
      <c r="BP362" s="263" t="s">
        <v>7275</v>
      </c>
      <c r="BQ362" s="263" t="s">
        <v>7275</v>
      </c>
      <c r="BR362" s="263" t="s">
        <v>7275</v>
      </c>
      <c r="BS362" s="263" t="s">
        <v>7275</v>
      </c>
      <c r="BT362" s="263" t="s">
        <v>7275</v>
      </c>
      <c r="BU362" s="263" t="s">
        <v>7275</v>
      </c>
      <c r="BV362" s="263" t="s">
        <v>7275</v>
      </c>
      <c r="BW362" s="263" t="s">
        <v>7275</v>
      </c>
      <c r="BX362" s="263" t="s">
        <v>7275</v>
      </c>
      <c r="BY362" s="263" t="s">
        <v>7275</v>
      </c>
      <c r="BZ362" s="263" t="s">
        <v>7275</v>
      </c>
      <c r="CA362" s="263" t="s">
        <v>7275</v>
      </c>
      <c r="CB362" s="263" t="s">
        <v>7275</v>
      </c>
      <c r="CC362" s="263" t="s">
        <v>7275</v>
      </c>
      <c r="CD362" s="263" t="s">
        <v>7275</v>
      </c>
      <c r="CE362" s="263" t="s">
        <v>7275</v>
      </c>
      <c r="CF362" s="263" t="s">
        <v>7275</v>
      </c>
      <c r="CG362" s="263" t="s">
        <v>7275</v>
      </c>
      <c r="CH362" s="263" t="s">
        <v>7275</v>
      </c>
      <c r="CI362" s="263" t="s">
        <v>7275</v>
      </c>
      <c r="CJ362" s="263" t="s">
        <v>7275</v>
      </c>
      <c r="CK362" s="263" t="s">
        <v>7275</v>
      </c>
      <c r="CL362" s="263" t="s">
        <v>7275</v>
      </c>
      <c r="CM362" s="263" t="s">
        <v>7275</v>
      </c>
      <c r="CN362" s="263" t="s">
        <v>7275</v>
      </c>
      <c r="CO362" s="263" t="s">
        <v>7275</v>
      </c>
      <c r="CP362" s="263" t="s">
        <v>7275</v>
      </c>
      <c r="CQ362" s="263" t="str">
        <f>_xlfn.IFNA(VLOOKUP(C362,'INFORM Severity - hidden'!$C$5:$G$300,5,FALSE),"-")</f>
        <v>-</v>
      </c>
    </row>
    <row r="363" spans="1:95">
      <c r="A363" t="s">
        <v>927</v>
      </c>
      <c r="B363" t="s">
        <v>925</v>
      </c>
      <c r="C363" t="s">
        <v>926</v>
      </c>
      <c r="D363" s="263" t="str">
        <f t="shared" si="5"/>
        <v>Increasing</v>
      </c>
      <c r="E363" s="263">
        <v>8.5</v>
      </c>
      <c r="F363" s="263">
        <v>8.5</v>
      </c>
      <c r="G363" s="263">
        <v>8.5</v>
      </c>
      <c r="H363" s="263">
        <v>7.9</v>
      </c>
      <c r="I363" s="263">
        <v>7.9</v>
      </c>
      <c r="J363" s="263">
        <v>8.1</v>
      </c>
      <c r="K363" s="263">
        <v>8.1</v>
      </c>
      <c r="L363" s="263">
        <v>8.1</v>
      </c>
      <c r="M363" s="263">
        <v>8.1</v>
      </c>
      <c r="N363" s="263">
        <v>8.1</v>
      </c>
      <c r="O363" s="263">
        <v>8</v>
      </c>
      <c r="P363" s="263">
        <v>8</v>
      </c>
      <c r="Q363" s="263">
        <v>8</v>
      </c>
      <c r="R363" s="263">
        <v>8.1</v>
      </c>
      <c r="S363" s="263">
        <v>8.1</v>
      </c>
      <c r="T363" s="263">
        <v>8.1</v>
      </c>
      <c r="U363" s="263">
        <v>8.1</v>
      </c>
      <c r="V363" s="263">
        <v>8.1</v>
      </c>
      <c r="W363" s="263">
        <v>8.1</v>
      </c>
      <c r="X363" s="263">
        <v>8.1</v>
      </c>
      <c r="Y363" s="263">
        <v>8.1</v>
      </c>
      <c r="Z363" s="263">
        <v>8.1</v>
      </c>
      <c r="AA363" s="263">
        <v>8.1</v>
      </c>
      <c r="AB363" s="263">
        <v>8.1</v>
      </c>
      <c r="AC363" s="263">
        <v>8.1</v>
      </c>
      <c r="AD363" s="263">
        <v>8.1</v>
      </c>
      <c r="AE363" s="263">
        <v>8.1</v>
      </c>
      <c r="AF363" s="263">
        <v>8.1</v>
      </c>
      <c r="AG363" s="263">
        <v>8.1</v>
      </c>
      <c r="AH363" s="263">
        <v>8.3000000000000007</v>
      </c>
      <c r="AI363" s="263">
        <v>8.3000000000000007</v>
      </c>
      <c r="AJ363" s="263">
        <v>8.3000000000000007</v>
      </c>
      <c r="AK363" s="263">
        <v>8.3000000000000007</v>
      </c>
      <c r="AL363" s="263">
        <v>8.3000000000000007</v>
      </c>
      <c r="AM363" s="263">
        <v>8.3000000000000007</v>
      </c>
      <c r="AN363" s="263">
        <v>8.3000000000000007</v>
      </c>
      <c r="AO363" s="263">
        <v>8.3000000000000007</v>
      </c>
      <c r="AP363" s="263">
        <v>8.3000000000000007</v>
      </c>
      <c r="AQ363" s="263">
        <v>8.3000000000000007</v>
      </c>
      <c r="AR363" s="263">
        <v>8.1999999999999993</v>
      </c>
      <c r="AS363" s="263">
        <v>8.1999999999999993</v>
      </c>
      <c r="AT363" s="263">
        <v>8.1999999999999993</v>
      </c>
      <c r="AU363" s="263">
        <v>8.1999999999999993</v>
      </c>
      <c r="AV363" s="263">
        <v>8.1999999999999993</v>
      </c>
      <c r="AW363" s="263">
        <v>8.1999999999999993</v>
      </c>
      <c r="AX363" s="263">
        <v>8</v>
      </c>
      <c r="AY363" s="263">
        <v>8</v>
      </c>
      <c r="AZ363" s="263">
        <v>8</v>
      </c>
      <c r="BA363" s="263">
        <v>8.1</v>
      </c>
      <c r="BB363" s="263">
        <v>8.1</v>
      </c>
      <c r="BC363" s="263">
        <v>8.1</v>
      </c>
      <c r="BD363" s="263">
        <v>8.1</v>
      </c>
      <c r="BE363" s="263">
        <v>7.7</v>
      </c>
      <c r="BF363" s="263">
        <v>8.1999999999999993</v>
      </c>
      <c r="BG363" s="263">
        <v>8.1999999999999993</v>
      </c>
      <c r="BH363" s="263">
        <v>8.1999999999999993</v>
      </c>
      <c r="BI363" s="263">
        <v>8.1999999999999993</v>
      </c>
      <c r="BJ363" s="263">
        <v>8.6999999999999993</v>
      </c>
      <c r="BK363" s="263">
        <v>8.6999999999999993</v>
      </c>
      <c r="BL363" s="263">
        <v>8.6999999999999993</v>
      </c>
      <c r="BM363" s="263">
        <v>8.6999999999999993</v>
      </c>
      <c r="BN363" s="263">
        <v>8.4</v>
      </c>
      <c r="BO363" s="263">
        <v>8.4</v>
      </c>
      <c r="BP363" s="263">
        <v>8</v>
      </c>
      <c r="BQ363" s="263">
        <v>8</v>
      </c>
      <c r="BR363" s="263">
        <v>8.1</v>
      </c>
      <c r="BS363" s="263">
        <v>8.1</v>
      </c>
      <c r="BT363" s="263">
        <v>8.1</v>
      </c>
      <c r="BU363" s="263">
        <v>8.1</v>
      </c>
      <c r="BV363" s="263">
        <v>8.1</v>
      </c>
      <c r="BW363" s="263">
        <v>8.1</v>
      </c>
      <c r="BX363" s="263">
        <v>8.1</v>
      </c>
      <c r="BY363" s="263">
        <v>8.1</v>
      </c>
      <c r="BZ363" s="263">
        <v>8.5</v>
      </c>
      <c r="CA363" s="263">
        <v>8.5</v>
      </c>
      <c r="CB363" s="263">
        <v>8.4</v>
      </c>
      <c r="CC363" s="263">
        <v>8.1999999999999993</v>
      </c>
      <c r="CD363" s="263">
        <v>7.9</v>
      </c>
      <c r="CE363" s="263">
        <v>7.9</v>
      </c>
      <c r="CF363" s="263">
        <v>7.9</v>
      </c>
      <c r="CG363" s="263">
        <v>7.9</v>
      </c>
      <c r="CH363" s="263">
        <v>7.9</v>
      </c>
      <c r="CI363" s="263">
        <v>7.9</v>
      </c>
      <c r="CJ363" s="263">
        <v>7.9</v>
      </c>
      <c r="CK363" s="263">
        <v>7.9</v>
      </c>
      <c r="CL363" s="263">
        <v>7.9</v>
      </c>
      <c r="CM363" s="263">
        <v>7.6</v>
      </c>
      <c r="CN363" s="263">
        <v>7.6</v>
      </c>
      <c r="CO363" s="263">
        <v>7.6</v>
      </c>
      <c r="CP363" s="263">
        <v>8</v>
      </c>
      <c r="CQ363" s="263">
        <f>_xlfn.IFNA(VLOOKUP(C363,'INFORM Severity - hidden'!$C$5:$G$300,5,FALSE),"-")</f>
        <v>8.1999999999999993</v>
      </c>
    </row>
    <row r="364" spans="1:95">
      <c r="A364" t="s">
        <v>927</v>
      </c>
      <c r="B364" t="s">
        <v>1436</v>
      </c>
      <c r="C364" t="s">
        <v>1437</v>
      </c>
      <c r="D364" s="263" t="str">
        <f t="shared" si="5"/>
        <v>-</v>
      </c>
      <c r="E364" s="263" t="s">
        <v>7275</v>
      </c>
      <c r="F364" s="263" t="s">
        <v>7275</v>
      </c>
      <c r="G364" s="263" t="s">
        <v>7275</v>
      </c>
      <c r="H364" s="263" t="s">
        <v>7275</v>
      </c>
      <c r="I364" s="263" t="s">
        <v>7275</v>
      </c>
      <c r="J364" s="263" t="s">
        <v>7275</v>
      </c>
      <c r="K364" s="263" t="s">
        <v>7275</v>
      </c>
      <c r="L364" s="263" t="s">
        <v>7275</v>
      </c>
      <c r="M364" s="263" t="s">
        <v>7275</v>
      </c>
      <c r="N364" s="263" t="s">
        <v>7275</v>
      </c>
      <c r="O364" s="263" t="s">
        <v>7275</v>
      </c>
      <c r="P364" s="263" t="s">
        <v>7275</v>
      </c>
      <c r="Q364" s="263" t="s">
        <v>7275</v>
      </c>
      <c r="R364" s="263" t="s">
        <v>7275</v>
      </c>
      <c r="S364" s="263" t="s">
        <v>7275</v>
      </c>
      <c r="T364" s="263" t="s">
        <v>7275</v>
      </c>
      <c r="U364" s="263" t="s">
        <v>7275</v>
      </c>
      <c r="V364" s="263" t="s">
        <v>7275</v>
      </c>
      <c r="W364" s="263" t="s">
        <v>7275</v>
      </c>
      <c r="X364" s="263" t="s">
        <v>7275</v>
      </c>
      <c r="Y364" s="263" t="s">
        <v>7275</v>
      </c>
      <c r="Z364" s="263" t="s">
        <v>7275</v>
      </c>
      <c r="AA364" s="263" t="s">
        <v>7275</v>
      </c>
      <c r="AB364" s="263" t="s">
        <v>7275</v>
      </c>
      <c r="AC364" s="263" t="s">
        <v>7275</v>
      </c>
      <c r="AD364" s="263" t="s">
        <v>7275</v>
      </c>
      <c r="AE364" s="263" t="s">
        <v>7275</v>
      </c>
      <c r="AF364" s="263" t="s">
        <v>7275</v>
      </c>
      <c r="AG364" s="263" t="s">
        <v>7275</v>
      </c>
      <c r="AH364" s="263" t="s">
        <v>7275</v>
      </c>
      <c r="AI364" s="263" t="s">
        <v>7275</v>
      </c>
      <c r="AJ364" s="263" t="s">
        <v>7275</v>
      </c>
      <c r="AK364" s="263" t="s">
        <v>7275</v>
      </c>
      <c r="AL364" s="263" t="s">
        <v>7275</v>
      </c>
      <c r="AM364" s="263" t="s">
        <v>7275</v>
      </c>
      <c r="AN364" s="263" t="s">
        <v>7275</v>
      </c>
      <c r="AO364" s="263" t="s">
        <v>7275</v>
      </c>
      <c r="AP364" s="263" t="s">
        <v>7275</v>
      </c>
      <c r="AQ364" s="263" t="s">
        <v>7275</v>
      </c>
      <c r="AR364" s="263" t="s">
        <v>7275</v>
      </c>
      <c r="AS364" s="263" t="s">
        <v>7275</v>
      </c>
      <c r="AT364" s="263" t="s">
        <v>7275</v>
      </c>
      <c r="AU364" s="263" t="s">
        <v>7275</v>
      </c>
      <c r="AV364" s="263" t="s">
        <v>7275</v>
      </c>
      <c r="AW364" s="263" t="s">
        <v>7275</v>
      </c>
      <c r="AX364" s="263" t="s">
        <v>7275</v>
      </c>
      <c r="AY364" s="263" t="s">
        <v>7275</v>
      </c>
      <c r="AZ364" s="263" t="s">
        <v>7275</v>
      </c>
      <c r="BA364" s="263" t="s">
        <v>7275</v>
      </c>
      <c r="BB364" s="263" t="s">
        <v>7275</v>
      </c>
      <c r="BC364" s="263" t="s">
        <v>7275</v>
      </c>
      <c r="BD364" s="263" t="s">
        <v>7275</v>
      </c>
      <c r="BE364" s="263" t="s">
        <v>7275</v>
      </c>
      <c r="BF364" s="263" t="s">
        <v>7275</v>
      </c>
      <c r="BG364" s="263" t="s">
        <v>7275</v>
      </c>
      <c r="BH364" s="263" t="s">
        <v>7275</v>
      </c>
      <c r="BI364" s="263" t="s">
        <v>7275</v>
      </c>
      <c r="BJ364" s="263" t="s">
        <v>7275</v>
      </c>
      <c r="BK364" s="263" t="s">
        <v>7275</v>
      </c>
      <c r="BL364" s="263" t="s">
        <v>7275</v>
      </c>
      <c r="BM364" s="263" t="s">
        <v>7275</v>
      </c>
      <c r="BN364" s="263" t="s">
        <v>7275</v>
      </c>
      <c r="BO364" s="263" t="s">
        <v>7275</v>
      </c>
      <c r="BP364" s="263" t="s">
        <v>7275</v>
      </c>
      <c r="BQ364" s="263" t="s">
        <v>7275</v>
      </c>
      <c r="BR364" s="263" t="s">
        <v>7275</v>
      </c>
      <c r="BS364" s="263" t="s">
        <v>7275</v>
      </c>
      <c r="BT364" s="263" t="s">
        <v>7275</v>
      </c>
      <c r="BU364" s="263" t="s">
        <v>7275</v>
      </c>
      <c r="BV364" s="263" t="s">
        <v>7275</v>
      </c>
      <c r="BW364" s="263" t="s">
        <v>7275</v>
      </c>
      <c r="BX364" s="263" t="s">
        <v>7275</v>
      </c>
      <c r="BY364" s="263" t="s">
        <v>7275</v>
      </c>
      <c r="BZ364" s="263" t="s">
        <v>7275</v>
      </c>
      <c r="CA364" s="263" t="s">
        <v>7275</v>
      </c>
      <c r="CB364" s="263" t="s">
        <v>7275</v>
      </c>
      <c r="CC364" s="263" t="s">
        <v>7275</v>
      </c>
      <c r="CD364" s="263" t="s">
        <v>7275</v>
      </c>
      <c r="CE364" s="263" t="s">
        <v>7275</v>
      </c>
      <c r="CF364" s="263" t="s">
        <v>7275</v>
      </c>
      <c r="CG364" s="263" t="s">
        <v>7275</v>
      </c>
      <c r="CH364" s="263" t="s">
        <v>7275</v>
      </c>
      <c r="CI364" s="263" t="s">
        <v>7275</v>
      </c>
      <c r="CJ364" s="263" t="s">
        <v>7275</v>
      </c>
      <c r="CK364" s="263" t="s">
        <v>7275</v>
      </c>
      <c r="CL364" s="263" t="s">
        <v>7275</v>
      </c>
      <c r="CM364" s="263" t="s">
        <v>7275</v>
      </c>
      <c r="CN364" s="263" t="s">
        <v>7275</v>
      </c>
      <c r="CO364" s="263" t="s">
        <v>7275</v>
      </c>
      <c r="CP364" s="263">
        <v>6.7</v>
      </c>
      <c r="CQ364" s="263">
        <f>_xlfn.IFNA(VLOOKUP(C364,'INFORM Severity - hidden'!$C$5:$G$300,5,FALSE),"-")</f>
        <v>6.8</v>
      </c>
    </row>
    <row r="365" spans="1:95">
      <c r="A365" t="s">
        <v>927</v>
      </c>
      <c r="B365" t="s">
        <v>1447</v>
      </c>
      <c r="C365" t="s">
        <v>1448</v>
      </c>
      <c r="D365" s="263" t="str">
        <f t="shared" si="5"/>
        <v>-</v>
      </c>
      <c r="E365" s="263" t="s">
        <v>7275</v>
      </c>
      <c r="F365" s="263" t="s">
        <v>7275</v>
      </c>
      <c r="G365" s="263" t="s">
        <v>7275</v>
      </c>
      <c r="H365" s="263" t="s">
        <v>7275</v>
      </c>
      <c r="I365" s="263" t="s">
        <v>7275</v>
      </c>
      <c r="J365" s="263" t="s">
        <v>7275</v>
      </c>
      <c r="K365" s="263" t="s">
        <v>7275</v>
      </c>
      <c r="L365" s="263" t="s">
        <v>7275</v>
      </c>
      <c r="M365" s="263" t="s">
        <v>7275</v>
      </c>
      <c r="N365" s="263" t="s">
        <v>7275</v>
      </c>
      <c r="O365" s="263" t="s">
        <v>7275</v>
      </c>
      <c r="P365" s="263" t="s">
        <v>7275</v>
      </c>
      <c r="Q365" s="263" t="s">
        <v>7275</v>
      </c>
      <c r="R365" s="263" t="s">
        <v>7275</v>
      </c>
      <c r="S365" s="263" t="s">
        <v>7275</v>
      </c>
      <c r="T365" s="263" t="s">
        <v>7275</v>
      </c>
      <c r="U365" s="263" t="s">
        <v>7275</v>
      </c>
      <c r="V365" s="263" t="s">
        <v>7275</v>
      </c>
      <c r="W365" s="263" t="s">
        <v>7275</v>
      </c>
      <c r="X365" s="263" t="s">
        <v>7275</v>
      </c>
      <c r="Y365" s="263" t="s">
        <v>7275</v>
      </c>
      <c r="Z365" s="263" t="s">
        <v>7275</v>
      </c>
      <c r="AA365" s="263" t="s">
        <v>7275</v>
      </c>
      <c r="AB365" s="263" t="s">
        <v>7275</v>
      </c>
      <c r="AC365" s="263" t="s">
        <v>7275</v>
      </c>
      <c r="AD365" s="263" t="s">
        <v>7275</v>
      </c>
      <c r="AE365" s="263" t="s">
        <v>7275</v>
      </c>
      <c r="AF365" s="263" t="s">
        <v>7275</v>
      </c>
      <c r="AG365" s="263" t="s">
        <v>7275</v>
      </c>
      <c r="AH365" s="263" t="s">
        <v>7275</v>
      </c>
      <c r="AI365" s="263" t="s">
        <v>7275</v>
      </c>
      <c r="AJ365" s="263" t="s">
        <v>7275</v>
      </c>
      <c r="AK365" s="263" t="s">
        <v>7275</v>
      </c>
      <c r="AL365" s="263" t="s">
        <v>7275</v>
      </c>
      <c r="AM365" s="263" t="s">
        <v>7275</v>
      </c>
      <c r="AN365" s="263" t="s">
        <v>7275</v>
      </c>
      <c r="AO365" s="263" t="s">
        <v>7275</v>
      </c>
      <c r="AP365" s="263" t="s">
        <v>7275</v>
      </c>
      <c r="AQ365" s="263" t="s">
        <v>7275</v>
      </c>
      <c r="AR365" s="263" t="s">
        <v>7275</v>
      </c>
      <c r="AS365" s="263" t="s">
        <v>7275</v>
      </c>
      <c r="AT365" s="263" t="s">
        <v>7275</v>
      </c>
      <c r="AU365" s="263" t="s">
        <v>7275</v>
      </c>
      <c r="AV365" s="263" t="s">
        <v>7275</v>
      </c>
      <c r="AW365" s="263" t="s">
        <v>7275</v>
      </c>
      <c r="AX365" s="263" t="s">
        <v>7275</v>
      </c>
      <c r="AY365" s="263" t="s">
        <v>7275</v>
      </c>
      <c r="AZ365" s="263" t="s">
        <v>7275</v>
      </c>
      <c r="BA365" s="263" t="s">
        <v>7275</v>
      </c>
      <c r="BB365" s="263" t="s">
        <v>7275</v>
      </c>
      <c r="BC365" s="263" t="s">
        <v>7275</v>
      </c>
      <c r="BD365" s="263" t="s">
        <v>7275</v>
      </c>
      <c r="BE365" s="263" t="s">
        <v>7275</v>
      </c>
      <c r="BF365" s="263" t="s">
        <v>7275</v>
      </c>
      <c r="BG365" s="263" t="s">
        <v>7275</v>
      </c>
      <c r="BH365" s="263" t="s">
        <v>7275</v>
      </c>
      <c r="BI365" s="263" t="s">
        <v>7275</v>
      </c>
      <c r="BJ365" s="263" t="s">
        <v>7275</v>
      </c>
      <c r="BK365" s="263" t="s">
        <v>7275</v>
      </c>
      <c r="BL365" s="263" t="s">
        <v>7275</v>
      </c>
      <c r="BM365" s="263" t="s">
        <v>7275</v>
      </c>
      <c r="BN365" s="263" t="s">
        <v>7275</v>
      </c>
      <c r="BO365" s="263" t="s">
        <v>7275</v>
      </c>
      <c r="BP365" s="263" t="s">
        <v>7275</v>
      </c>
      <c r="BQ365" s="263" t="s">
        <v>7275</v>
      </c>
      <c r="BR365" s="263" t="s">
        <v>7275</v>
      </c>
      <c r="BS365" s="263" t="s">
        <v>7275</v>
      </c>
      <c r="BT365" s="263" t="s">
        <v>7275</v>
      </c>
      <c r="BU365" s="263" t="s">
        <v>7275</v>
      </c>
      <c r="BV365" s="263" t="s">
        <v>7275</v>
      </c>
      <c r="BW365" s="263" t="s">
        <v>7275</v>
      </c>
      <c r="BX365" s="263" t="s">
        <v>7275</v>
      </c>
      <c r="BY365" s="263" t="s">
        <v>7275</v>
      </c>
      <c r="BZ365" s="263" t="s">
        <v>7275</v>
      </c>
      <c r="CA365" s="263" t="s">
        <v>7275</v>
      </c>
      <c r="CB365" s="263" t="s">
        <v>7275</v>
      </c>
      <c r="CC365" s="263" t="s">
        <v>7275</v>
      </c>
      <c r="CD365" s="263" t="s">
        <v>7275</v>
      </c>
      <c r="CE365" s="263" t="s">
        <v>7275</v>
      </c>
      <c r="CF365" s="263" t="s">
        <v>7275</v>
      </c>
      <c r="CG365" s="263" t="s">
        <v>7275</v>
      </c>
      <c r="CH365" s="263" t="s">
        <v>7275</v>
      </c>
      <c r="CI365" s="263" t="s">
        <v>7275</v>
      </c>
      <c r="CJ365" s="263" t="s">
        <v>7275</v>
      </c>
      <c r="CK365" s="263" t="s">
        <v>7275</v>
      </c>
      <c r="CL365" s="263" t="s">
        <v>7275</v>
      </c>
      <c r="CM365" s="263" t="s">
        <v>7275</v>
      </c>
      <c r="CN365" s="263" t="s">
        <v>7275</v>
      </c>
      <c r="CO365" s="263" t="s">
        <v>7275</v>
      </c>
      <c r="CP365" s="263">
        <v>8.5</v>
      </c>
      <c r="CQ365" s="263">
        <f>_xlfn.IFNA(VLOOKUP(C365,'INFORM Severity - hidden'!$C$5:$G$300,5,FALSE),"-")</f>
        <v>8.5</v>
      </c>
    </row>
    <row r="366" spans="1:95">
      <c r="C366" t="s">
        <v>7527</v>
      </c>
      <c r="D366" s="263" t="str">
        <f t="shared" si="5"/>
        <v>-</v>
      </c>
      <c r="E366" s="263" t="s">
        <v>7275</v>
      </c>
      <c r="F366" s="263" t="s">
        <v>7275</v>
      </c>
      <c r="G366" s="263" t="s">
        <v>7275</v>
      </c>
      <c r="H366" s="263" t="s">
        <v>7275</v>
      </c>
      <c r="I366" s="263" t="s">
        <v>7275</v>
      </c>
      <c r="J366" s="263" t="s">
        <v>7275</v>
      </c>
      <c r="K366" s="263" t="s">
        <v>7275</v>
      </c>
      <c r="L366" s="263" t="s">
        <v>7275</v>
      </c>
      <c r="M366" s="263" t="s">
        <v>7275</v>
      </c>
      <c r="N366" s="263" t="s">
        <v>7275</v>
      </c>
      <c r="O366" s="263" t="s">
        <v>7275</v>
      </c>
      <c r="P366" s="263" t="s">
        <v>7275</v>
      </c>
      <c r="Q366" s="263" t="s">
        <v>7275</v>
      </c>
      <c r="R366" s="263" t="s">
        <v>7275</v>
      </c>
      <c r="S366" s="263" t="s">
        <v>7275</v>
      </c>
      <c r="T366" s="263" t="s">
        <v>7275</v>
      </c>
      <c r="U366" s="263" t="s">
        <v>7275</v>
      </c>
      <c r="V366" s="263" t="s">
        <v>7275</v>
      </c>
      <c r="W366" s="263" t="s">
        <v>7275</v>
      </c>
      <c r="X366" s="263" t="s">
        <v>7275</v>
      </c>
      <c r="Y366" s="263" t="s">
        <v>7275</v>
      </c>
      <c r="Z366" s="263" t="s">
        <v>7275</v>
      </c>
      <c r="AA366" s="263">
        <v>4.9000000000000004</v>
      </c>
      <c r="AB366" s="263">
        <v>4.9000000000000004</v>
      </c>
      <c r="AC366" s="263">
        <v>4.9000000000000004</v>
      </c>
      <c r="AD366" s="263">
        <v>5.7</v>
      </c>
      <c r="AE366" s="263">
        <v>5.7</v>
      </c>
      <c r="AF366" s="263">
        <v>5.7</v>
      </c>
      <c r="AG366" s="263" t="s">
        <v>7275</v>
      </c>
      <c r="AH366" s="263" t="s">
        <v>7275</v>
      </c>
      <c r="AI366" s="263" t="s">
        <v>7275</v>
      </c>
      <c r="AJ366" s="263" t="s">
        <v>7275</v>
      </c>
      <c r="AK366" s="263" t="s">
        <v>7275</v>
      </c>
      <c r="AL366" s="263" t="s">
        <v>7275</v>
      </c>
      <c r="AM366" s="263" t="s">
        <v>7275</v>
      </c>
      <c r="AN366" s="263" t="s">
        <v>7275</v>
      </c>
      <c r="AO366" s="263" t="s">
        <v>7275</v>
      </c>
      <c r="AP366" s="263" t="s">
        <v>7275</v>
      </c>
      <c r="AQ366" s="263" t="s">
        <v>7275</v>
      </c>
      <c r="AR366" s="263" t="s">
        <v>7275</v>
      </c>
      <c r="AS366" s="263" t="s">
        <v>7275</v>
      </c>
      <c r="AT366" s="263" t="s">
        <v>7275</v>
      </c>
      <c r="AU366" s="263" t="s">
        <v>7275</v>
      </c>
      <c r="AV366" s="263" t="s">
        <v>7275</v>
      </c>
      <c r="AW366" s="263" t="s">
        <v>7275</v>
      </c>
      <c r="AX366" s="263" t="s">
        <v>7275</v>
      </c>
      <c r="AY366" s="263" t="s">
        <v>7275</v>
      </c>
      <c r="AZ366" s="263" t="s">
        <v>7275</v>
      </c>
      <c r="BA366" s="263" t="s">
        <v>7275</v>
      </c>
      <c r="BB366" s="263" t="s">
        <v>7275</v>
      </c>
      <c r="BC366" s="263" t="s">
        <v>7275</v>
      </c>
      <c r="BD366" s="263" t="s">
        <v>7275</v>
      </c>
      <c r="BE366" s="263" t="s">
        <v>7275</v>
      </c>
      <c r="BF366" s="263" t="s">
        <v>7275</v>
      </c>
      <c r="BG366" s="263" t="s">
        <v>7275</v>
      </c>
      <c r="BH366" s="263" t="s">
        <v>7275</v>
      </c>
      <c r="BI366" s="263" t="s">
        <v>7275</v>
      </c>
      <c r="BJ366" s="263" t="s">
        <v>7275</v>
      </c>
      <c r="BK366" s="263" t="s">
        <v>7275</v>
      </c>
      <c r="BL366" s="263" t="s">
        <v>7275</v>
      </c>
      <c r="BM366" s="263" t="s">
        <v>7275</v>
      </c>
      <c r="BN366" s="263" t="s">
        <v>7275</v>
      </c>
      <c r="BO366" s="263" t="s">
        <v>7275</v>
      </c>
      <c r="BP366" s="263" t="s">
        <v>7275</v>
      </c>
      <c r="BQ366" s="263" t="s">
        <v>7275</v>
      </c>
      <c r="BR366" s="263" t="s">
        <v>7275</v>
      </c>
      <c r="BS366" s="263" t="s">
        <v>7275</v>
      </c>
      <c r="BT366" s="263" t="s">
        <v>7275</v>
      </c>
      <c r="BU366" s="263" t="s">
        <v>7275</v>
      </c>
      <c r="BV366" s="263" t="s">
        <v>7275</v>
      </c>
      <c r="BW366" s="263" t="s">
        <v>7275</v>
      </c>
      <c r="BX366" s="263" t="s">
        <v>7275</v>
      </c>
      <c r="BY366" s="263" t="s">
        <v>7275</v>
      </c>
      <c r="BZ366" s="263" t="s">
        <v>7275</v>
      </c>
      <c r="CA366" s="263" t="s">
        <v>7275</v>
      </c>
      <c r="CB366" s="263" t="s">
        <v>7275</v>
      </c>
      <c r="CC366" s="263" t="s">
        <v>7275</v>
      </c>
      <c r="CD366" s="263" t="s">
        <v>7275</v>
      </c>
      <c r="CE366" s="263" t="s">
        <v>7275</v>
      </c>
      <c r="CF366" s="263" t="s">
        <v>7275</v>
      </c>
      <c r="CG366" s="263" t="s">
        <v>7275</v>
      </c>
      <c r="CH366" s="263" t="s">
        <v>7275</v>
      </c>
      <c r="CI366" s="263" t="s">
        <v>7275</v>
      </c>
      <c r="CJ366" s="263" t="s">
        <v>7275</v>
      </c>
      <c r="CK366" s="263" t="s">
        <v>7275</v>
      </c>
      <c r="CL366" s="263" t="s">
        <v>7275</v>
      </c>
      <c r="CM366" s="263" t="s">
        <v>7275</v>
      </c>
      <c r="CN366" s="263" t="s">
        <v>7275</v>
      </c>
      <c r="CO366" s="263" t="s">
        <v>7275</v>
      </c>
      <c r="CP366" s="263" t="s">
        <v>7275</v>
      </c>
      <c r="CQ366" s="263" t="str">
        <f>_xlfn.IFNA(VLOOKUP(C366,'INFORM Severity - hidden'!$C$5:$G$300,5,FALSE),"-")</f>
        <v>-</v>
      </c>
    </row>
    <row r="367" spans="1:95">
      <c r="C367" t="s">
        <v>7528</v>
      </c>
      <c r="D367" s="263" t="str">
        <f t="shared" si="5"/>
        <v>-</v>
      </c>
      <c r="E367" s="263" t="s">
        <v>7275</v>
      </c>
      <c r="F367" s="263" t="s">
        <v>7275</v>
      </c>
      <c r="G367" s="263" t="s">
        <v>7275</v>
      </c>
      <c r="H367" s="263" t="s">
        <v>7275</v>
      </c>
      <c r="I367" s="263" t="s">
        <v>7275</v>
      </c>
      <c r="J367" s="263" t="s">
        <v>7275</v>
      </c>
      <c r="K367" s="263" t="s">
        <v>7275</v>
      </c>
      <c r="L367" s="263" t="s">
        <v>7275</v>
      </c>
      <c r="M367" s="263" t="s">
        <v>7275</v>
      </c>
      <c r="N367" s="263" t="s">
        <v>7275</v>
      </c>
      <c r="O367" s="263" t="s">
        <v>7275</v>
      </c>
      <c r="P367" s="263" t="s">
        <v>7275</v>
      </c>
      <c r="Q367" s="263" t="s">
        <v>7275</v>
      </c>
      <c r="R367" s="263" t="s">
        <v>7275</v>
      </c>
      <c r="S367" s="263" t="s">
        <v>7275</v>
      </c>
      <c r="T367" s="263" t="s">
        <v>7275</v>
      </c>
      <c r="U367" s="263" t="s">
        <v>7275</v>
      </c>
      <c r="V367" s="263" t="s">
        <v>7275</v>
      </c>
      <c r="W367" s="263" t="s">
        <v>7275</v>
      </c>
      <c r="X367" s="263" t="s">
        <v>7275</v>
      </c>
      <c r="Y367" s="263" t="s">
        <v>7275</v>
      </c>
      <c r="Z367" s="263" t="s">
        <v>7275</v>
      </c>
      <c r="AA367" s="263" t="s">
        <v>7275</v>
      </c>
      <c r="AB367" s="263" t="s">
        <v>7275</v>
      </c>
      <c r="AC367" s="263" t="s">
        <v>7275</v>
      </c>
      <c r="AD367" s="263" t="s">
        <v>7275</v>
      </c>
      <c r="AE367" s="263" t="s">
        <v>7275</v>
      </c>
      <c r="AF367" s="263" t="s">
        <v>7275</v>
      </c>
      <c r="AG367" s="263" t="s">
        <v>7275</v>
      </c>
      <c r="AH367" s="263" t="s">
        <v>7275</v>
      </c>
      <c r="AI367" s="263" t="s">
        <v>7275</v>
      </c>
      <c r="AJ367" s="263" t="s">
        <v>7275</v>
      </c>
      <c r="AK367" s="263" t="s">
        <v>7275</v>
      </c>
      <c r="AL367" s="263" t="s">
        <v>7275</v>
      </c>
      <c r="AM367" s="263" t="s">
        <v>7275</v>
      </c>
      <c r="AN367" s="263" t="s">
        <v>7275</v>
      </c>
      <c r="AO367" s="263" t="s">
        <v>7275</v>
      </c>
      <c r="AP367" s="263" t="s">
        <v>7275</v>
      </c>
      <c r="AQ367" s="263" t="s">
        <v>7275</v>
      </c>
      <c r="AR367" s="263" t="s">
        <v>7275</v>
      </c>
      <c r="AS367" s="263" t="s">
        <v>7275</v>
      </c>
      <c r="AT367" s="263" t="s">
        <v>7275</v>
      </c>
      <c r="AU367" s="263" t="s">
        <v>7275</v>
      </c>
      <c r="AV367" s="263" t="s">
        <v>7275</v>
      </c>
      <c r="AW367" s="263" t="s">
        <v>7275</v>
      </c>
      <c r="AX367" s="263" t="s">
        <v>7275</v>
      </c>
      <c r="AY367" s="263" t="s">
        <v>7275</v>
      </c>
      <c r="AZ367" s="263" t="s">
        <v>7275</v>
      </c>
      <c r="BA367" s="263" t="s">
        <v>7275</v>
      </c>
      <c r="BB367" s="263" t="s">
        <v>7275</v>
      </c>
      <c r="BC367" s="263" t="s">
        <v>7275</v>
      </c>
      <c r="BD367" s="263" t="s">
        <v>7275</v>
      </c>
      <c r="BE367" s="263" t="s">
        <v>7275</v>
      </c>
      <c r="BF367" s="263" t="s">
        <v>7275</v>
      </c>
      <c r="BG367" s="263" t="s">
        <v>7275</v>
      </c>
      <c r="BH367" s="263" t="s">
        <v>7275</v>
      </c>
      <c r="BI367" s="263" t="s">
        <v>7275</v>
      </c>
      <c r="BJ367" s="263" t="s">
        <v>7275</v>
      </c>
      <c r="BK367" s="263" t="s">
        <v>7275</v>
      </c>
      <c r="BL367" s="263" t="s">
        <v>7275</v>
      </c>
      <c r="BM367" s="263" t="s">
        <v>7275</v>
      </c>
      <c r="BN367" s="263" t="s">
        <v>7275</v>
      </c>
      <c r="BO367" s="263" t="s">
        <v>7275</v>
      </c>
      <c r="BP367" s="263" t="s">
        <v>7275</v>
      </c>
      <c r="BQ367" s="263" t="s">
        <v>7275</v>
      </c>
      <c r="BR367" s="263" t="s">
        <v>7275</v>
      </c>
      <c r="BS367" s="263" t="s">
        <v>7275</v>
      </c>
      <c r="BT367" s="263" t="s">
        <v>7275</v>
      </c>
      <c r="BU367" s="263">
        <v>5.4</v>
      </c>
      <c r="BV367" s="263">
        <v>5.4</v>
      </c>
      <c r="BW367" s="263">
        <v>5.4</v>
      </c>
      <c r="BX367" s="263">
        <v>5.4</v>
      </c>
      <c r="BY367" s="263">
        <v>5.4</v>
      </c>
      <c r="BZ367" s="263" t="s">
        <v>7275</v>
      </c>
      <c r="CA367" s="263" t="s">
        <v>7275</v>
      </c>
      <c r="CB367" s="263" t="s">
        <v>7275</v>
      </c>
      <c r="CC367" s="263" t="s">
        <v>7275</v>
      </c>
      <c r="CD367" s="263" t="s">
        <v>7275</v>
      </c>
      <c r="CE367" s="263" t="s">
        <v>7275</v>
      </c>
      <c r="CF367" s="263" t="s">
        <v>7275</v>
      </c>
      <c r="CG367" s="263" t="s">
        <v>7275</v>
      </c>
      <c r="CH367" s="263" t="s">
        <v>7275</v>
      </c>
      <c r="CI367" s="263" t="s">
        <v>7275</v>
      </c>
      <c r="CJ367" s="263" t="s">
        <v>7275</v>
      </c>
      <c r="CK367" s="263" t="s">
        <v>7275</v>
      </c>
      <c r="CL367" s="263" t="s">
        <v>7275</v>
      </c>
      <c r="CM367" s="263" t="s">
        <v>7275</v>
      </c>
      <c r="CN367" s="263" t="s">
        <v>7275</v>
      </c>
      <c r="CO367" s="263" t="s">
        <v>7275</v>
      </c>
      <c r="CP367" s="263" t="s">
        <v>7275</v>
      </c>
      <c r="CQ367" s="263" t="str">
        <f>_xlfn.IFNA(VLOOKUP(C367,'INFORM Severity - hidden'!$C$5:$G$300,5,FALSE),"-")</f>
        <v>-</v>
      </c>
    </row>
    <row r="368" spans="1:95">
      <c r="C368" t="s">
        <v>7529</v>
      </c>
      <c r="D368" s="263" t="str">
        <f t="shared" si="5"/>
        <v>-</v>
      </c>
      <c r="E368" s="263" t="s">
        <v>7275</v>
      </c>
      <c r="F368" s="263" t="s">
        <v>7275</v>
      </c>
      <c r="G368" s="263" t="s">
        <v>7275</v>
      </c>
      <c r="H368" s="263" t="s">
        <v>7275</v>
      </c>
      <c r="I368" s="263" t="s">
        <v>7275</v>
      </c>
      <c r="J368" s="263" t="s">
        <v>7275</v>
      </c>
      <c r="K368" s="263" t="s">
        <v>7275</v>
      </c>
      <c r="L368" s="263" t="s">
        <v>7275</v>
      </c>
      <c r="M368" s="263" t="s">
        <v>7275</v>
      </c>
      <c r="N368" s="263" t="s">
        <v>7275</v>
      </c>
      <c r="O368" s="263" t="s">
        <v>7275</v>
      </c>
      <c r="P368" s="263" t="s">
        <v>7275</v>
      </c>
      <c r="Q368" s="263" t="s">
        <v>7275</v>
      </c>
      <c r="R368" s="263" t="s">
        <v>7275</v>
      </c>
      <c r="S368" s="263" t="s">
        <v>7275</v>
      </c>
      <c r="T368" s="263">
        <v>3.9</v>
      </c>
      <c r="U368" s="263">
        <v>3.9</v>
      </c>
      <c r="V368" s="263">
        <v>4</v>
      </c>
      <c r="W368" s="263">
        <v>4</v>
      </c>
      <c r="X368" s="263">
        <v>4</v>
      </c>
      <c r="Y368" s="263">
        <v>4.0999999999999996</v>
      </c>
      <c r="Z368" s="263">
        <v>4.0999999999999996</v>
      </c>
      <c r="AA368" s="263">
        <v>4.0999999999999996</v>
      </c>
      <c r="AB368" s="263">
        <v>4</v>
      </c>
      <c r="AC368" s="263">
        <v>4</v>
      </c>
      <c r="AD368" s="263">
        <v>4</v>
      </c>
      <c r="AE368" s="263">
        <v>4</v>
      </c>
      <c r="AF368" s="263">
        <v>4</v>
      </c>
      <c r="AG368" s="263" t="s">
        <v>7275</v>
      </c>
      <c r="AH368" s="263" t="s">
        <v>7275</v>
      </c>
      <c r="AI368" s="263" t="s">
        <v>7275</v>
      </c>
      <c r="AJ368" s="263" t="s">
        <v>7275</v>
      </c>
      <c r="AK368" s="263" t="s">
        <v>7275</v>
      </c>
      <c r="AL368" s="263" t="s">
        <v>7275</v>
      </c>
      <c r="AM368" s="263" t="s">
        <v>7275</v>
      </c>
      <c r="AN368" s="263" t="s">
        <v>7275</v>
      </c>
      <c r="AO368" s="263" t="s">
        <v>7275</v>
      </c>
      <c r="AP368" s="263" t="s">
        <v>7275</v>
      </c>
      <c r="AQ368" s="263" t="s">
        <v>7275</v>
      </c>
      <c r="AR368" s="263" t="s">
        <v>7275</v>
      </c>
      <c r="AS368" s="263" t="s">
        <v>7275</v>
      </c>
      <c r="AT368" s="263" t="s">
        <v>7275</v>
      </c>
      <c r="AU368" s="263" t="s">
        <v>7275</v>
      </c>
      <c r="AV368" s="263" t="s">
        <v>7275</v>
      </c>
      <c r="AW368" s="263" t="s">
        <v>7275</v>
      </c>
      <c r="AX368" s="263" t="s">
        <v>7275</v>
      </c>
      <c r="AY368" s="263" t="s">
        <v>7275</v>
      </c>
      <c r="AZ368" s="263" t="s">
        <v>7275</v>
      </c>
      <c r="BA368" s="263" t="s">
        <v>7275</v>
      </c>
      <c r="BB368" s="263" t="s">
        <v>7275</v>
      </c>
      <c r="BC368" s="263" t="s">
        <v>7275</v>
      </c>
      <c r="BD368" s="263" t="s">
        <v>7275</v>
      </c>
      <c r="BE368" s="263" t="s">
        <v>7275</v>
      </c>
      <c r="BF368" s="263" t="s">
        <v>7275</v>
      </c>
      <c r="BG368" s="263" t="s">
        <v>7275</v>
      </c>
      <c r="BH368" s="263" t="s">
        <v>7275</v>
      </c>
      <c r="BI368" s="263" t="s">
        <v>7275</v>
      </c>
      <c r="BJ368" s="263" t="s">
        <v>7275</v>
      </c>
      <c r="BK368" s="263" t="s">
        <v>7275</v>
      </c>
      <c r="BL368" s="263" t="s">
        <v>7275</v>
      </c>
      <c r="BM368" s="263" t="s">
        <v>7275</v>
      </c>
      <c r="BN368" s="263" t="s">
        <v>7275</v>
      </c>
      <c r="BO368" s="263" t="s">
        <v>7275</v>
      </c>
      <c r="BP368" s="263" t="s">
        <v>7275</v>
      </c>
      <c r="BQ368" s="263" t="s">
        <v>7275</v>
      </c>
      <c r="BR368" s="263" t="s">
        <v>7275</v>
      </c>
      <c r="BS368" s="263" t="s">
        <v>7275</v>
      </c>
      <c r="BT368" s="263" t="s">
        <v>7275</v>
      </c>
      <c r="BU368" s="263" t="s">
        <v>7275</v>
      </c>
      <c r="BV368" s="263" t="s">
        <v>7275</v>
      </c>
      <c r="BW368" s="263" t="s">
        <v>7275</v>
      </c>
      <c r="BX368" s="263" t="s">
        <v>7275</v>
      </c>
      <c r="BY368" s="263" t="s">
        <v>7275</v>
      </c>
      <c r="BZ368" s="263" t="s">
        <v>7275</v>
      </c>
      <c r="CA368" s="263" t="s">
        <v>7275</v>
      </c>
      <c r="CB368" s="263" t="s">
        <v>7275</v>
      </c>
      <c r="CC368" s="263" t="s">
        <v>7275</v>
      </c>
      <c r="CD368" s="263" t="s">
        <v>7275</v>
      </c>
      <c r="CE368" s="263" t="s">
        <v>7275</v>
      </c>
      <c r="CF368" s="263" t="s">
        <v>7275</v>
      </c>
      <c r="CG368" s="263" t="s">
        <v>7275</v>
      </c>
      <c r="CH368" s="263" t="s">
        <v>7275</v>
      </c>
      <c r="CI368" s="263" t="s">
        <v>7275</v>
      </c>
      <c r="CJ368" s="263" t="s">
        <v>7275</v>
      </c>
      <c r="CK368" s="263" t="s">
        <v>7275</v>
      </c>
      <c r="CL368" s="263" t="s">
        <v>7275</v>
      </c>
      <c r="CM368" s="263" t="s">
        <v>7275</v>
      </c>
      <c r="CN368" s="263" t="s">
        <v>7275</v>
      </c>
      <c r="CO368" s="263" t="s">
        <v>7275</v>
      </c>
      <c r="CP368" s="263" t="s">
        <v>7275</v>
      </c>
      <c r="CQ368" s="263" t="str">
        <f>_xlfn.IFNA(VLOOKUP(C368,'INFORM Severity - hidden'!$C$5:$G$300,5,FALSE),"-")</f>
        <v>-</v>
      </c>
    </row>
    <row r="369" spans="1:95">
      <c r="C369" t="s">
        <v>7530</v>
      </c>
      <c r="D369" s="263" t="str">
        <f t="shared" si="5"/>
        <v>-</v>
      </c>
      <c r="E369" s="263" t="s">
        <v>7275</v>
      </c>
      <c r="F369" s="263" t="s">
        <v>7275</v>
      </c>
      <c r="G369" s="263" t="s">
        <v>7275</v>
      </c>
      <c r="H369" s="263" t="s">
        <v>7275</v>
      </c>
      <c r="I369" s="263" t="s">
        <v>7275</v>
      </c>
      <c r="J369" s="263" t="s">
        <v>7275</v>
      </c>
      <c r="K369" s="263" t="s">
        <v>7275</v>
      </c>
      <c r="L369" s="263" t="s">
        <v>7275</v>
      </c>
      <c r="M369" s="263" t="s">
        <v>7275</v>
      </c>
      <c r="N369" s="263" t="s">
        <v>7275</v>
      </c>
      <c r="O369" s="263" t="s">
        <v>7275</v>
      </c>
      <c r="P369" s="263" t="s">
        <v>7275</v>
      </c>
      <c r="Q369" s="263" t="s">
        <v>7275</v>
      </c>
      <c r="R369" s="263" t="s">
        <v>7275</v>
      </c>
      <c r="S369" s="263" t="s">
        <v>7275</v>
      </c>
      <c r="T369" s="263" t="s">
        <v>7275</v>
      </c>
      <c r="U369" s="263" t="s">
        <v>7275</v>
      </c>
      <c r="V369" s="263" t="s">
        <v>7275</v>
      </c>
      <c r="W369" s="263" t="s">
        <v>7275</v>
      </c>
      <c r="X369" s="263" t="s">
        <v>7275</v>
      </c>
      <c r="Y369" s="263" t="s">
        <v>7275</v>
      </c>
      <c r="Z369" s="263" t="s">
        <v>7275</v>
      </c>
      <c r="AA369" s="263" t="s">
        <v>7275</v>
      </c>
      <c r="AB369" s="263" t="s">
        <v>7275</v>
      </c>
      <c r="AC369" s="263" t="s">
        <v>7275</v>
      </c>
      <c r="AD369" s="263" t="s">
        <v>7275</v>
      </c>
      <c r="AE369" s="263" t="s">
        <v>7275</v>
      </c>
      <c r="AF369" s="263" t="s">
        <v>7275</v>
      </c>
      <c r="AG369" s="263" t="s">
        <v>7275</v>
      </c>
      <c r="AH369" s="263" t="s">
        <v>7275</v>
      </c>
      <c r="AI369" s="263" t="s">
        <v>7275</v>
      </c>
      <c r="AJ369" s="263" t="s">
        <v>7275</v>
      </c>
      <c r="AK369" s="263" t="s">
        <v>7275</v>
      </c>
      <c r="AL369" s="263" t="s">
        <v>7275</v>
      </c>
      <c r="AM369" s="263" t="s">
        <v>7275</v>
      </c>
      <c r="AN369" s="263" t="s">
        <v>7275</v>
      </c>
      <c r="AO369" s="263" t="s">
        <v>7275</v>
      </c>
      <c r="AP369" s="263" t="s">
        <v>7275</v>
      </c>
      <c r="AQ369" s="263" t="s">
        <v>7275</v>
      </c>
      <c r="AR369" s="263" t="s">
        <v>7275</v>
      </c>
      <c r="AS369" s="263" t="s">
        <v>7275</v>
      </c>
      <c r="AT369" s="263" t="s">
        <v>7275</v>
      </c>
      <c r="AU369" s="263" t="s">
        <v>7275</v>
      </c>
      <c r="AV369" s="263" t="s">
        <v>7275</v>
      </c>
      <c r="AW369" s="263" t="s">
        <v>7275</v>
      </c>
      <c r="AX369" s="263" t="s">
        <v>7275</v>
      </c>
      <c r="AY369" s="263" t="s">
        <v>7275</v>
      </c>
      <c r="AZ369" s="263" t="s">
        <v>7275</v>
      </c>
      <c r="BA369" s="263" t="s">
        <v>7275</v>
      </c>
      <c r="BB369" s="263" t="s">
        <v>7275</v>
      </c>
      <c r="BC369" s="263">
        <v>4.5999999999999996</v>
      </c>
      <c r="BD369" s="263">
        <v>4.5</v>
      </c>
      <c r="BE369" s="263">
        <v>4.5999999999999996</v>
      </c>
      <c r="BF369" s="263">
        <v>4.5999999999999996</v>
      </c>
      <c r="BG369" s="263">
        <v>4.5999999999999996</v>
      </c>
      <c r="BH369" s="263">
        <v>4.5999999999999996</v>
      </c>
      <c r="BI369" s="263">
        <v>4.5999999999999996</v>
      </c>
      <c r="BJ369" s="263">
        <v>4.5999999999999996</v>
      </c>
      <c r="BK369" s="263" t="s">
        <v>7275</v>
      </c>
      <c r="BL369" s="263" t="s">
        <v>7275</v>
      </c>
      <c r="BM369" s="263" t="s">
        <v>7275</v>
      </c>
      <c r="BN369" s="263" t="s">
        <v>7275</v>
      </c>
      <c r="BO369" s="263" t="s">
        <v>7275</v>
      </c>
      <c r="BP369" s="263" t="s">
        <v>7275</v>
      </c>
      <c r="BQ369" s="263" t="s">
        <v>7275</v>
      </c>
      <c r="BR369" s="263" t="s">
        <v>7275</v>
      </c>
      <c r="BS369" s="263" t="s">
        <v>7275</v>
      </c>
      <c r="BT369" s="263" t="s">
        <v>7275</v>
      </c>
      <c r="BU369" s="263" t="s">
        <v>7275</v>
      </c>
      <c r="BV369" s="263" t="s">
        <v>7275</v>
      </c>
      <c r="BW369" s="263" t="s">
        <v>7275</v>
      </c>
      <c r="BX369" s="263" t="s">
        <v>7275</v>
      </c>
      <c r="BY369" s="263" t="s">
        <v>7275</v>
      </c>
      <c r="BZ369" s="263" t="s">
        <v>7275</v>
      </c>
      <c r="CA369" s="263" t="s">
        <v>7275</v>
      </c>
      <c r="CB369" s="263" t="s">
        <v>7275</v>
      </c>
      <c r="CC369" s="263" t="s">
        <v>7275</v>
      </c>
      <c r="CD369" s="263" t="s">
        <v>7275</v>
      </c>
      <c r="CE369" s="263" t="s">
        <v>7275</v>
      </c>
      <c r="CF369" s="263" t="s">
        <v>7275</v>
      </c>
      <c r="CG369" s="263" t="s">
        <v>7275</v>
      </c>
      <c r="CH369" s="263" t="s">
        <v>7275</v>
      </c>
      <c r="CI369" s="263" t="s">
        <v>7275</v>
      </c>
      <c r="CJ369" s="263" t="s">
        <v>7275</v>
      </c>
      <c r="CK369" s="263" t="s">
        <v>7275</v>
      </c>
      <c r="CL369" s="263" t="s">
        <v>7275</v>
      </c>
      <c r="CM369" s="263" t="s">
        <v>7275</v>
      </c>
      <c r="CN369" s="263" t="s">
        <v>7275</v>
      </c>
      <c r="CO369" s="263" t="s">
        <v>7275</v>
      </c>
      <c r="CP369" s="263" t="s">
        <v>7275</v>
      </c>
      <c r="CQ369" s="263" t="str">
        <f>_xlfn.IFNA(VLOOKUP(C369,'INFORM Severity - hidden'!$C$5:$G$300,5,FALSE),"-")</f>
        <v>-</v>
      </c>
    </row>
    <row r="370" spans="1:95">
      <c r="A370" t="s">
        <v>1322</v>
      </c>
      <c r="B370" t="s">
        <v>1320</v>
      </c>
      <c r="C370" t="s">
        <v>1321</v>
      </c>
      <c r="D370" s="263" t="str">
        <f t="shared" si="5"/>
        <v>Stable</v>
      </c>
      <c r="E370" s="263">
        <v>8.5</v>
      </c>
      <c r="F370" s="263">
        <v>8.5</v>
      </c>
      <c r="G370" s="263">
        <v>8.6</v>
      </c>
      <c r="H370" s="263">
        <v>9.3000000000000007</v>
      </c>
      <c r="I370" s="263">
        <v>9.3000000000000007</v>
      </c>
      <c r="J370" s="263">
        <v>9.3000000000000007</v>
      </c>
      <c r="K370" s="263">
        <v>9.3000000000000007</v>
      </c>
      <c r="L370" s="263">
        <v>9.3000000000000007</v>
      </c>
      <c r="M370" s="263">
        <v>9.3000000000000007</v>
      </c>
      <c r="N370" s="263">
        <v>9.3000000000000007</v>
      </c>
      <c r="O370" s="263">
        <v>9.3000000000000007</v>
      </c>
      <c r="P370" s="263">
        <v>9.3000000000000007</v>
      </c>
      <c r="Q370" s="263">
        <v>9.3000000000000007</v>
      </c>
      <c r="R370" s="263">
        <v>9.3000000000000007</v>
      </c>
      <c r="S370" s="263">
        <v>9.3000000000000007</v>
      </c>
      <c r="T370" s="263">
        <v>9.3000000000000007</v>
      </c>
      <c r="U370" s="263">
        <v>9.3000000000000007</v>
      </c>
      <c r="V370" s="263">
        <v>9.3000000000000007</v>
      </c>
      <c r="W370" s="263">
        <v>9.3000000000000007</v>
      </c>
      <c r="X370" s="263">
        <v>9.3000000000000007</v>
      </c>
      <c r="Y370" s="263">
        <v>9.3000000000000007</v>
      </c>
      <c r="Z370" s="263">
        <v>9.3000000000000007</v>
      </c>
      <c r="AA370" s="263">
        <v>9.1999999999999993</v>
      </c>
      <c r="AB370" s="263">
        <v>9.1999999999999993</v>
      </c>
      <c r="AC370" s="263">
        <v>9.1999999999999993</v>
      </c>
      <c r="AD370" s="263">
        <v>9.1999999999999993</v>
      </c>
      <c r="AE370" s="263">
        <v>9.1999999999999993</v>
      </c>
      <c r="AF370" s="263">
        <v>9.1999999999999993</v>
      </c>
      <c r="AG370" s="263">
        <v>9.6999999999999993</v>
      </c>
      <c r="AH370" s="263">
        <v>9.6999999999999993</v>
      </c>
      <c r="AI370" s="263">
        <v>9.6999999999999993</v>
      </c>
      <c r="AJ370" s="263">
        <v>9.6999999999999993</v>
      </c>
      <c r="AK370" s="263">
        <v>9.5</v>
      </c>
      <c r="AL370" s="263">
        <v>9.5</v>
      </c>
      <c r="AM370" s="263">
        <v>9.5</v>
      </c>
      <c r="AN370" s="263">
        <v>9.5</v>
      </c>
      <c r="AO370" s="263">
        <v>9.5</v>
      </c>
      <c r="AP370" s="263">
        <v>9.5</v>
      </c>
      <c r="AQ370" s="263">
        <v>9.5</v>
      </c>
      <c r="AR370" s="263">
        <v>9.5</v>
      </c>
      <c r="AS370" s="263">
        <v>9.5</v>
      </c>
      <c r="AT370" s="263">
        <v>9.5</v>
      </c>
      <c r="AU370" s="263">
        <v>9.4</v>
      </c>
      <c r="AV370" s="263">
        <v>9.4</v>
      </c>
      <c r="AW370" s="263">
        <v>9.4</v>
      </c>
      <c r="AX370" s="263">
        <v>9.4</v>
      </c>
      <c r="AY370" s="263">
        <v>9.4</v>
      </c>
      <c r="AZ370" s="263">
        <v>9.3000000000000007</v>
      </c>
      <c r="BA370" s="263">
        <v>9.3000000000000007</v>
      </c>
      <c r="BB370" s="263">
        <v>9.5</v>
      </c>
      <c r="BC370" s="263">
        <v>9.5</v>
      </c>
      <c r="BD370" s="263">
        <v>9.5</v>
      </c>
      <c r="BE370" s="263">
        <v>9.5</v>
      </c>
      <c r="BF370" s="263">
        <v>9.5</v>
      </c>
      <c r="BG370" s="263">
        <v>9.5</v>
      </c>
      <c r="BH370" s="263">
        <v>9.4</v>
      </c>
      <c r="BI370" s="263">
        <v>9.4</v>
      </c>
      <c r="BJ370" s="263">
        <v>9.4</v>
      </c>
      <c r="BK370" s="263">
        <v>9.4</v>
      </c>
      <c r="BL370" s="263">
        <v>9.4</v>
      </c>
      <c r="BM370" s="263">
        <v>9.4</v>
      </c>
      <c r="BN370" s="263">
        <v>9.4</v>
      </c>
      <c r="BO370" s="263">
        <v>9.6</v>
      </c>
      <c r="BP370" s="263">
        <v>9.6</v>
      </c>
      <c r="BQ370" s="263">
        <v>9.6</v>
      </c>
      <c r="BR370" s="263">
        <v>9.5</v>
      </c>
      <c r="BS370" s="263">
        <v>9.5</v>
      </c>
      <c r="BT370" s="263">
        <v>9.5</v>
      </c>
      <c r="BU370" s="263">
        <v>9.5</v>
      </c>
      <c r="BV370" s="263">
        <v>9.5</v>
      </c>
      <c r="BW370" s="263">
        <v>9.6999999999999993</v>
      </c>
      <c r="BX370" s="263">
        <v>9.6999999999999993</v>
      </c>
      <c r="BY370" s="263">
        <v>9.6999999999999993</v>
      </c>
      <c r="BZ370" s="263">
        <v>9.1999999999999993</v>
      </c>
      <c r="CA370" s="263">
        <v>9.1999999999999993</v>
      </c>
      <c r="CB370" s="263">
        <v>9.1999999999999993</v>
      </c>
      <c r="CC370" s="263">
        <v>9.3000000000000007</v>
      </c>
      <c r="CD370" s="263">
        <v>9.3000000000000007</v>
      </c>
      <c r="CE370" s="263">
        <v>9.3000000000000007</v>
      </c>
      <c r="CF370" s="263">
        <v>9.3000000000000007</v>
      </c>
      <c r="CG370" s="263">
        <v>9.3000000000000007</v>
      </c>
      <c r="CH370" s="263">
        <v>9.3000000000000007</v>
      </c>
      <c r="CI370" s="263">
        <v>9.1999999999999993</v>
      </c>
      <c r="CJ370" s="263">
        <v>9.1999999999999993</v>
      </c>
      <c r="CK370" s="263">
        <v>9.1999999999999993</v>
      </c>
      <c r="CL370" s="263">
        <v>9.1999999999999993</v>
      </c>
      <c r="CM370" s="263">
        <v>9.1999999999999993</v>
      </c>
      <c r="CN370" s="263">
        <v>9.1999999999999993</v>
      </c>
      <c r="CO370" s="263">
        <v>9.1999999999999993</v>
      </c>
      <c r="CP370" s="263">
        <v>9.1999999999999993</v>
      </c>
      <c r="CQ370" s="263">
        <f>_xlfn.IFNA(VLOOKUP(C370,'INFORM Severity - hidden'!$C$5:$G$300,5,FALSE),"-")</f>
        <v>9.1999999999999993</v>
      </c>
    </row>
    <row r="371" spans="1:95">
      <c r="A371" t="s">
        <v>1322</v>
      </c>
      <c r="B371" t="s">
        <v>1331</v>
      </c>
      <c r="C371" t="s">
        <v>1332</v>
      </c>
      <c r="D371" s="263" t="str">
        <f t="shared" si="5"/>
        <v>Increasing</v>
      </c>
      <c r="E371" s="263" t="s">
        <v>7275</v>
      </c>
      <c r="F371" s="263">
        <v>5.9</v>
      </c>
      <c r="G371" s="263">
        <v>5.9</v>
      </c>
      <c r="H371" s="263">
        <v>6.4</v>
      </c>
      <c r="I371" s="263">
        <v>6.4</v>
      </c>
      <c r="J371" s="263">
        <v>6.4</v>
      </c>
      <c r="K371" s="263">
        <v>6.4</v>
      </c>
      <c r="L371" s="263">
        <v>6.4</v>
      </c>
      <c r="M371" s="263">
        <v>6.3</v>
      </c>
      <c r="N371" s="263">
        <v>6.3</v>
      </c>
      <c r="O371" s="263">
        <v>6.3</v>
      </c>
      <c r="P371" s="263">
        <v>6.3</v>
      </c>
      <c r="Q371" s="263">
        <v>6.4</v>
      </c>
      <c r="R371" s="263">
        <v>6.3</v>
      </c>
      <c r="S371" s="263">
        <v>6.3</v>
      </c>
      <c r="T371" s="263">
        <v>6.3</v>
      </c>
      <c r="U371" s="263">
        <v>6.2</v>
      </c>
      <c r="V371" s="263">
        <v>5.8</v>
      </c>
      <c r="W371" s="263">
        <v>5.7</v>
      </c>
      <c r="X371" s="263">
        <v>5.7</v>
      </c>
      <c r="Y371" s="263">
        <v>5.8</v>
      </c>
      <c r="Z371" s="263">
        <v>5.9</v>
      </c>
      <c r="AA371" s="263">
        <v>6.3</v>
      </c>
      <c r="AB371" s="263">
        <v>6.3</v>
      </c>
      <c r="AC371" s="263">
        <v>6.4</v>
      </c>
      <c r="AD371" s="263">
        <v>6.4</v>
      </c>
      <c r="AE371" s="263">
        <v>6.4</v>
      </c>
      <c r="AF371" s="263">
        <v>6.4</v>
      </c>
      <c r="AG371" s="263">
        <v>5.4</v>
      </c>
      <c r="AH371" s="263">
        <v>5.4</v>
      </c>
      <c r="AI371" s="263">
        <v>5.4</v>
      </c>
      <c r="AJ371" s="263">
        <v>5.4</v>
      </c>
      <c r="AK371" s="263">
        <v>9</v>
      </c>
      <c r="AL371" s="263">
        <v>9</v>
      </c>
      <c r="AM371" s="263">
        <v>9</v>
      </c>
      <c r="AN371" s="263">
        <v>9</v>
      </c>
      <c r="AO371" s="263">
        <v>9</v>
      </c>
      <c r="AP371" s="263">
        <v>9</v>
      </c>
      <c r="AQ371" s="263">
        <v>9</v>
      </c>
      <c r="AR371" s="263">
        <v>9</v>
      </c>
      <c r="AS371" s="263">
        <v>9</v>
      </c>
      <c r="AT371" s="263">
        <v>9</v>
      </c>
      <c r="AU371" s="263">
        <v>6.8</v>
      </c>
      <c r="AV371" s="263">
        <v>6.8</v>
      </c>
      <c r="AW371" s="263">
        <v>6</v>
      </c>
      <c r="AX371" s="263">
        <v>6.1</v>
      </c>
      <c r="AY371" s="263">
        <v>6.1</v>
      </c>
      <c r="AZ371" s="263">
        <v>5</v>
      </c>
      <c r="BA371" s="263">
        <v>5</v>
      </c>
      <c r="BB371" s="263">
        <v>5.0999999999999996</v>
      </c>
      <c r="BC371" s="263">
        <v>5.0999999999999996</v>
      </c>
      <c r="BD371" s="263">
        <v>5.0999999999999996</v>
      </c>
      <c r="BE371" s="263">
        <v>6.4</v>
      </c>
      <c r="BF371" s="263">
        <v>6.4</v>
      </c>
      <c r="BG371" s="263">
        <v>6.3</v>
      </c>
      <c r="BH371" s="263">
        <v>6.3</v>
      </c>
      <c r="BI371" s="263">
        <v>6.2</v>
      </c>
      <c r="BJ371" s="263">
        <v>6.2</v>
      </c>
      <c r="BK371" s="263">
        <v>6.1</v>
      </c>
      <c r="BL371" s="263">
        <v>6.1</v>
      </c>
      <c r="BM371" s="263">
        <v>5.9</v>
      </c>
      <c r="BN371" s="263">
        <v>5.9</v>
      </c>
      <c r="BO371" s="263">
        <v>6.4</v>
      </c>
      <c r="BP371" s="263">
        <v>6.6</v>
      </c>
      <c r="BQ371" s="263">
        <v>6.6</v>
      </c>
      <c r="BR371" s="263">
        <v>6.5</v>
      </c>
      <c r="BS371" s="263">
        <v>6.6</v>
      </c>
      <c r="BT371" s="263">
        <v>6.5</v>
      </c>
      <c r="BU371" s="263">
        <v>6.5</v>
      </c>
      <c r="BV371" s="263">
        <v>6.5</v>
      </c>
      <c r="BW371" s="263">
        <v>6.6</v>
      </c>
      <c r="BX371" s="263">
        <v>6.6</v>
      </c>
      <c r="BY371" s="263">
        <v>6.6</v>
      </c>
      <c r="BZ371" s="263">
        <v>6.2</v>
      </c>
      <c r="CA371" s="263">
        <v>6.1</v>
      </c>
      <c r="CB371" s="263">
        <v>6.2</v>
      </c>
      <c r="CC371" s="263">
        <v>5.9</v>
      </c>
      <c r="CD371" s="263">
        <v>6.1</v>
      </c>
      <c r="CE371" s="263">
        <v>6.1</v>
      </c>
      <c r="CF371" s="263">
        <v>6.1</v>
      </c>
      <c r="CG371" s="263">
        <v>5.6</v>
      </c>
      <c r="CH371" s="263">
        <v>5.6</v>
      </c>
      <c r="CI371" s="263">
        <v>5.6</v>
      </c>
      <c r="CJ371" s="263">
        <v>5.6</v>
      </c>
      <c r="CK371" s="263">
        <v>6.1</v>
      </c>
      <c r="CL371" s="263">
        <v>6.1</v>
      </c>
      <c r="CM371" s="263">
        <v>6.1</v>
      </c>
      <c r="CN371" s="263">
        <v>6.1</v>
      </c>
      <c r="CO371" s="263">
        <v>6.6</v>
      </c>
      <c r="CP371" s="263">
        <v>6.6</v>
      </c>
      <c r="CQ371" s="263" t="str">
        <f>_xlfn.IFNA(VLOOKUP(C371,'INFORM Severity - hidden'!$C$5:$G$300,5,FALSE),"-")</f>
        <v>x</v>
      </c>
    </row>
    <row r="372" spans="1:95">
      <c r="C372" t="s">
        <v>7531</v>
      </c>
      <c r="D372" s="263" t="str">
        <f t="shared" si="5"/>
        <v>-</v>
      </c>
      <c r="E372" s="263" t="s">
        <v>7275</v>
      </c>
      <c r="F372" s="263" t="s">
        <v>7275</v>
      </c>
      <c r="G372" s="263" t="s">
        <v>7275</v>
      </c>
      <c r="H372" s="263" t="s">
        <v>7275</v>
      </c>
      <c r="I372" s="263" t="s">
        <v>7275</v>
      </c>
      <c r="J372" s="263" t="s">
        <v>7275</v>
      </c>
      <c r="K372" s="263" t="s">
        <v>7275</v>
      </c>
      <c r="L372" s="263" t="s">
        <v>7275</v>
      </c>
      <c r="M372" s="263" t="s">
        <v>7275</v>
      </c>
      <c r="N372" s="263" t="s">
        <v>7275</v>
      </c>
      <c r="O372" s="263" t="s">
        <v>7275</v>
      </c>
      <c r="P372" s="263" t="s">
        <v>7275</v>
      </c>
      <c r="Q372" s="263" t="s">
        <v>7275</v>
      </c>
      <c r="R372" s="263" t="s">
        <v>7275</v>
      </c>
      <c r="S372" s="263" t="s">
        <v>7275</v>
      </c>
      <c r="T372" s="263" t="s">
        <v>7275</v>
      </c>
      <c r="U372" s="263" t="s">
        <v>7275</v>
      </c>
      <c r="V372" s="263" t="s">
        <v>7275</v>
      </c>
      <c r="W372" s="263" t="s">
        <v>7275</v>
      </c>
      <c r="X372" s="263" t="s">
        <v>7275</v>
      </c>
      <c r="Y372" s="263" t="s">
        <v>7275</v>
      </c>
      <c r="Z372" s="263" t="s">
        <v>7275</v>
      </c>
      <c r="AA372" s="263" t="s">
        <v>7275</v>
      </c>
      <c r="AB372" s="263" t="s">
        <v>7275</v>
      </c>
      <c r="AC372" s="263" t="s">
        <v>7275</v>
      </c>
      <c r="AD372" s="263" t="s">
        <v>7275</v>
      </c>
      <c r="AE372" s="263" t="s">
        <v>7275</v>
      </c>
      <c r="AF372" s="263" t="s">
        <v>7275</v>
      </c>
      <c r="AG372" s="263" t="s">
        <v>7275</v>
      </c>
      <c r="AH372" s="263" t="s">
        <v>7275</v>
      </c>
      <c r="AI372" s="263" t="s">
        <v>7275</v>
      </c>
      <c r="AJ372" s="263" t="s">
        <v>7275</v>
      </c>
      <c r="AK372" s="263" t="s">
        <v>7275</v>
      </c>
      <c r="AL372" s="263" t="s">
        <v>7275</v>
      </c>
      <c r="AM372" s="263" t="s">
        <v>7275</v>
      </c>
      <c r="AN372" s="263" t="s">
        <v>7275</v>
      </c>
      <c r="AO372" s="263" t="s">
        <v>7275</v>
      </c>
      <c r="AP372" s="263" t="s">
        <v>7275</v>
      </c>
      <c r="AQ372" s="263" t="s">
        <v>7275</v>
      </c>
      <c r="AR372" s="263" t="s">
        <v>7275</v>
      </c>
      <c r="AS372" s="263" t="s">
        <v>7275</v>
      </c>
      <c r="AT372" s="263" t="s">
        <v>7275</v>
      </c>
      <c r="AU372" s="263" t="s">
        <v>7275</v>
      </c>
      <c r="AV372" s="263" t="s">
        <v>7275</v>
      </c>
      <c r="AW372" s="263" t="s">
        <v>7275</v>
      </c>
      <c r="AX372" s="263" t="s">
        <v>7275</v>
      </c>
      <c r="AY372" s="263" t="s">
        <v>7275</v>
      </c>
      <c r="AZ372" s="263" t="s">
        <v>7275</v>
      </c>
      <c r="BA372" s="263" t="s">
        <v>7275</v>
      </c>
      <c r="BB372" s="263" t="s">
        <v>7275</v>
      </c>
      <c r="BC372" s="263" t="s">
        <v>7275</v>
      </c>
      <c r="BD372" s="263" t="s">
        <v>7275</v>
      </c>
      <c r="BE372" s="263" t="s">
        <v>7275</v>
      </c>
      <c r="BF372" s="263" t="s">
        <v>7275</v>
      </c>
      <c r="BG372" s="263" t="s">
        <v>7275</v>
      </c>
      <c r="BH372" s="263" t="s">
        <v>7275</v>
      </c>
      <c r="BI372" s="263" t="s">
        <v>7275</v>
      </c>
      <c r="BJ372" s="263" t="s">
        <v>7275</v>
      </c>
      <c r="BK372" s="263" t="s">
        <v>7275</v>
      </c>
      <c r="BL372" s="263" t="s">
        <v>7275</v>
      </c>
      <c r="BM372" s="263" t="s">
        <v>7275</v>
      </c>
      <c r="BN372" s="263" t="s">
        <v>7275</v>
      </c>
      <c r="BO372" s="263" t="s">
        <v>7275</v>
      </c>
      <c r="BP372" s="263" t="s">
        <v>7275</v>
      </c>
      <c r="BQ372" s="263" t="s">
        <v>7275</v>
      </c>
      <c r="BR372" s="263" t="s">
        <v>7275</v>
      </c>
      <c r="BS372" s="263" t="s">
        <v>7275</v>
      </c>
      <c r="BT372" s="263" t="s">
        <v>7275</v>
      </c>
      <c r="BU372" s="263" t="s">
        <v>7275</v>
      </c>
      <c r="BV372" s="263" t="s">
        <v>7275</v>
      </c>
      <c r="BW372" s="263" t="s">
        <v>7275</v>
      </c>
      <c r="BX372" s="263" t="s">
        <v>7275</v>
      </c>
      <c r="BY372" s="263" t="s">
        <v>7275</v>
      </c>
      <c r="BZ372" s="263" t="s">
        <v>7275</v>
      </c>
      <c r="CA372" s="263" t="s">
        <v>7275</v>
      </c>
      <c r="CB372" s="263" t="s">
        <v>7275</v>
      </c>
      <c r="CC372" s="263" t="s">
        <v>7275</v>
      </c>
      <c r="CD372" s="263" t="s">
        <v>7275</v>
      </c>
      <c r="CE372" s="263" t="s">
        <v>7275</v>
      </c>
      <c r="CF372" s="263" t="s">
        <v>7275</v>
      </c>
      <c r="CG372" s="263" t="s">
        <v>7275</v>
      </c>
      <c r="CH372" s="263" t="s">
        <v>7275</v>
      </c>
      <c r="CI372" s="263">
        <v>6</v>
      </c>
      <c r="CJ372" s="263">
        <v>6</v>
      </c>
      <c r="CK372" s="263">
        <v>6</v>
      </c>
      <c r="CL372" s="263" t="s">
        <v>7275</v>
      </c>
      <c r="CM372" s="263" t="s">
        <v>7275</v>
      </c>
      <c r="CN372" s="263" t="s">
        <v>7275</v>
      </c>
      <c r="CO372" s="263" t="s">
        <v>7275</v>
      </c>
      <c r="CP372" s="263" t="s">
        <v>7275</v>
      </c>
      <c r="CQ372" s="263" t="str">
        <f>_xlfn.IFNA(VLOOKUP(C372,'INFORM Severity - hidden'!$C$5:$G$300,5,FALSE),"-")</f>
        <v>-</v>
      </c>
    </row>
    <row r="373" spans="1:95">
      <c r="C373" t="s">
        <v>7532</v>
      </c>
      <c r="D373" s="263" t="str">
        <f t="shared" si="5"/>
        <v>-</v>
      </c>
      <c r="E373" s="263" t="s">
        <v>7275</v>
      </c>
      <c r="F373" s="263" t="s">
        <v>7275</v>
      </c>
      <c r="G373" s="263" t="s">
        <v>7275</v>
      </c>
      <c r="H373" s="263" t="s">
        <v>7275</v>
      </c>
      <c r="I373" s="263" t="s">
        <v>7275</v>
      </c>
      <c r="J373" s="263" t="s">
        <v>7275</v>
      </c>
      <c r="K373" s="263" t="s">
        <v>7275</v>
      </c>
      <c r="L373" s="263" t="s">
        <v>7275</v>
      </c>
      <c r="M373" s="263" t="s">
        <v>7275</v>
      </c>
      <c r="N373" s="263" t="s">
        <v>7275</v>
      </c>
      <c r="O373" s="263" t="s">
        <v>7275</v>
      </c>
      <c r="P373" s="263" t="s">
        <v>7275</v>
      </c>
      <c r="Q373" s="263" t="s">
        <v>7275</v>
      </c>
      <c r="R373" s="263" t="s">
        <v>7275</v>
      </c>
      <c r="S373" s="263" t="s">
        <v>7275</v>
      </c>
      <c r="T373" s="263" t="s">
        <v>7275</v>
      </c>
      <c r="U373" s="263" t="s">
        <v>7275</v>
      </c>
      <c r="V373" s="263" t="s">
        <v>7275</v>
      </c>
      <c r="W373" s="263" t="s">
        <v>7275</v>
      </c>
      <c r="X373" s="263" t="s">
        <v>7275</v>
      </c>
      <c r="Y373" s="263" t="s">
        <v>7275</v>
      </c>
      <c r="Z373" s="263" t="s">
        <v>7275</v>
      </c>
      <c r="AA373" s="263" t="s">
        <v>7275</v>
      </c>
      <c r="AB373" s="263" t="s">
        <v>7275</v>
      </c>
      <c r="AC373" s="263" t="s">
        <v>7275</v>
      </c>
      <c r="AD373" s="263" t="s">
        <v>7275</v>
      </c>
      <c r="AE373" s="263" t="s">
        <v>7275</v>
      </c>
      <c r="AF373" s="263" t="s">
        <v>7275</v>
      </c>
      <c r="AG373" s="263" t="s">
        <v>7275</v>
      </c>
      <c r="AH373" s="263" t="s">
        <v>7275</v>
      </c>
      <c r="AI373" s="263" t="s">
        <v>7275</v>
      </c>
      <c r="AJ373" s="263" t="s">
        <v>7275</v>
      </c>
      <c r="AK373" s="263" t="s">
        <v>7275</v>
      </c>
      <c r="AL373" s="263" t="s">
        <v>7275</v>
      </c>
      <c r="AM373" s="263" t="s">
        <v>7275</v>
      </c>
      <c r="AN373" s="263" t="s">
        <v>7275</v>
      </c>
      <c r="AO373" s="263" t="s">
        <v>7275</v>
      </c>
      <c r="AP373" s="263" t="s">
        <v>7275</v>
      </c>
      <c r="AQ373" s="263" t="s">
        <v>7275</v>
      </c>
      <c r="AR373" s="263" t="s">
        <v>7275</v>
      </c>
      <c r="AS373" s="263" t="s">
        <v>7275</v>
      </c>
      <c r="AT373" s="263" t="s">
        <v>7275</v>
      </c>
      <c r="AU373" s="263" t="s">
        <v>7275</v>
      </c>
      <c r="AV373" s="263" t="s">
        <v>7275</v>
      </c>
      <c r="AW373" s="263" t="s">
        <v>7275</v>
      </c>
      <c r="AX373" s="263" t="s">
        <v>7275</v>
      </c>
      <c r="AY373" s="263" t="s">
        <v>7275</v>
      </c>
      <c r="AZ373" s="263" t="s">
        <v>7275</v>
      </c>
      <c r="BA373" s="263" t="s">
        <v>7275</v>
      </c>
      <c r="BB373" s="263" t="s">
        <v>7275</v>
      </c>
      <c r="BC373" s="263" t="s">
        <v>7275</v>
      </c>
      <c r="BD373" s="263" t="s">
        <v>7275</v>
      </c>
      <c r="BE373" s="263" t="s">
        <v>7275</v>
      </c>
      <c r="BF373" s="263" t="s">
        <v>7275</v>
      </c>
      <c r="BG373" s="263" t="s">
        <v>7275</v>
      </c>
      <c r="BH373" s="263" t="s">
        <v>7275</v>
      </c>
      <c r="BI373" s="263" t="s">
        <v>7275</v>
      </c>
      <c r="BJ373" s="263" t="s">
        <v>7275</v>
      </c>
      <c r="BK373" s="263" t="s">
        <v>7275</v>
      </c>
      <c r="BL373" s="263" t="s">
        <v>7275</v>
      </c>
      <c r="BM373" s="263" t="s">
        <v>7275</v>
      </c>
      <c r="BN373" s="263" t="s">
        <v>7275</v>
      </c>
      <c r="BO373" s="263" t="s">
        <v>7275</v>
      </c>
      <c r="BP373" s="263" t="s">
        <v>7275</v>
      </c>
      <c r="BQ373" s="263" t="s">
        <v>7275</v>
      </c>
      <c r="BR373" s="263" t="s">
        <v>7275</v>
      </c>
      <c r="BS373" s="263" t="s">
        <v>7275</v>
      </c>
      <c r="BT373" s="263" t="s">
        <v>7275</v>
      </c>
      <c r="BU373" s="263" t="s">
        <v>7275</v>
      </c>
      <c r="BV373" s="263" t="s">
        <v>7275</v>
      </c>
      <c r="BW373" s="263" t="s">
        <v>7275</v>
      </c>
      <c r="BX373" s="263" t="s">
        <v>7275</v>
      </c>
      <c r="BY373" s="263" t="s">
        <v>7275</v>
      </c>
      <c r="BZ373" s="263" t="s">
        <v>7275</v>
      </c>
      <c r="CA373" s="263" t="s">
        <v>7275</v>
      </c>
      <c r="CB373" s="263" t="s">
        <v>7275</v>
      </c>
      <c r="CC373" s="263" t="s">
        <v>7275</v>
      </c>
      <c r="CD373" s="263" t="s">
        <v>7275</v>
      </c>
      <c r="CE373" s="263" t="s">
        <v>7275</v>
      </c>
      <c r="CF373" s="263" t="s">
        <v>7275</v>
      </c>
      <c r="CG373" s="263" t="s">
        <v>7275</v>
      </c>
      <c r="CH373" s="263" t="s">
        <v>7275</v>
      </c>
      <c r="CI373" s="263" t="s">
        <v>7275</v>
      </c>
      <c r="CJ373" s="263" t="s">
        <v>7275</v>
      </c>
      <c r="CK373" s="263" t="s">
        <v>7275</v>
      </c>
      <c r="CL373" s="263" t="s">
        <v>7275</v>
      </c>
      <c r="CM373" s="263" t="s">
        <v>7275</v>
      </c>
      <c r="CN373" s="263">
        <v>4.3</v>
      </c>
      <c r="CO373" s="263">
        <v>4.4000000000000004</v>
      </c>
      <c r="CP373" s="263" t="s">
        <v>7275</v>
      </c>
      <c r="CQ373" s="263" t="str">
        <f>_xlfn.IFNA(VLOOKUP(C373,'INFORM Severity - hidden'!$C$5:$G$300,5,FALSE),"-")</f>
        <v>-</v>
      </c>
    </row>
    <row r="374" spans="1:95">
      <c r="C374" t="s">
        <v>7533</v>
      </c>
      <c r="D374" s="263" t="str">
        <f t="shared" si="5"/>
        <v>-</v>
      </c>
      <c r="E374" s="263" t="s">
        <v>7275</v>
      </c>
      <c r="F374" s="263">
        <v>5.7</v>
      </c>
      <c r="G374" s="263">
        <v>5.7</v>
      </c>
      <c r="H374" s="263">
        <v>5.7</v>
      </c>
      <c r="I374" s="263">
        <v>5.7</v>
      </c>
      <c r="J374" s="263">
        <v>5.7</v>
      </c>
      <c r="K374" s="263">
        <v>5.7</v>
      </c>
      <c r="L374" s="263">
        <v>5.9</v>
      </c>
      <c r="M374" s="263">
        <v>5.9</v>
      </c>
      <c r="N374" s="263">
        <v>5.9</v>
      </c>
      <c r="O374" s="263">
        <v>6</v>
      </c>
      <c r="P374" s="263">
        <v>6</v>
      </c>
      <c r="Q374" s="263">
        <v>6</v>
      </c>
      <c r="R374" s="263">
        <v>6</v>
      </c>
      <c r="S374" s="263">
        <v>6</v>
      </c>
      <c r="T374" s="263">
        <v>6</v>
      </c>
      <c r="U374" s="263">
        <v>6</v>
      </c>
      <c r="V374" s="263">
        <v>6.2</v>
      </c>
      <c r="W374" s="263">
        <v>6.2</v>
      </c>
      <c r="X374" s="263">
        <v>6.1</v>
      </c>
      <c r="Y374" s="263">
        <v>6.2</v>
      </c>
      <c r="Z374" s="263">
        <v>6.2</v>
      </c>
      <c r="AA374" s="263">
        <v>6.2</v>
      </c>
      <c r="AB374" s="263">
        <v>5.7</v>
      </c>
      <c r="AC374" s="263">
        <v>5.7</v>
      </c>
      <c r="AD374" s="263">
        <v>5.7</v>
      </c>
      <c r="AE374" s="263">
        <v>5.7</v>
      </c>
      <c r="AF374" s="263">
        <v>5.7</v>
      </c>
      <c r="AG374" s="263">
        <v>5.7</v>
      </c>
      <c r="AH374" s="263">
        <v>5.9</v>
      </c>
      <c r="AI374" s="263">
        <v>6.3</v>
      </c>
      <c r="AJ374" s="263">
        <v>6.3</v>
      </c>
      <c r="AK374" s="263">
        <v>5.9</v>
      </c>
      <c r="AL374" s="263">
        <v>5.7</v>
      </c>
      <c r="AM374" s="263">
        <v>5.9</v>
      </c>
      <c r="AN374" s="263">
        <v>5.9</v>
      </c>
      <c r="AO374" s="263">
        <v>5.8</v>
      </c>
      <c r="AP374" s="263">
        <v>5.8</v>
      </c>
      <c r="AQ374" s="263">
        <v>5.8</v>
      </c>
      <c r="AR374" s="263">
        <v>5.8</v>
      </c>
      <c r="AS374" s="263">
        <v>5.9</v>
      </c>
      <c r="AT374" s="263">
        <v>5.8</v>
      </c>
      <c r="AU374" s="263">
        <v>5.8</v>
      </c>
      <c r="AV374" s="263">
        <v>5.8</v>
      </c>
      <c r="AW374" s="263">
        <v>5.8</v>
      </c>
      <c r="AX374" s="263">
        <v>6</v>
      </c>
      <c r="AY374" s="263">
        <v>6</v>
      </c>
      <c r="AZ374" s="263">
        <v>6</v>
      </c>
      <c r="BA374" s="263">
        <v>6</v>
      </c>
      <c r="BB374" s="263">
        <v>6</v>
      </c>
      <c r="BC374" s="263">
        <v>6</v>
      </c>
      <c r="BD374" s="263">
        <v>6</v>
      </c>
      <c r="BE374" s="263">
        <v>6</v>
      </c>
      <c r="BF374" s="263">
        <v>6</v>
      </c>
      <c r="BG374" s="263">
        <v>6.1</v>
      </c>
      <c r="BH374" s="263">
        <v>6.1</v>
      </c>
      <c r="BI374" s="263">
        <v>6.1</v>
      </c>
      <c r="BJ374" s="263">
        <v>6.1</v>
      </c>
      <c r="BK374" s="263">
        <v>6.3</v>
      </c>
      <c r="BL374" s="263">
        <v>6.1</v>
      </c>
      <c r="BM374" s="263">
        <v>6.6</v>
      </c>
      <c r="BN374" s="263">
        <v>6.8</v>
      </c>
      <c r="BO374" s="263">
        <v>6.8</v>
      </c>
      <c r="BP374" s="263">
        <v>6.8</v>
      </c>
      <c r="BQ374" s="263">
        <v>7</v>
      </c>
      <c r="BR374" s="263">
        <v>7</v>
      </c>
      <c r="BS374" s="263">
        <v>7.1</v>
      </c>
      <c r="BT374" s="263">
        <v>7.1</v>
      </c>
      <c r="BU374" s="263">
        <v>7.1</v>
      </c>
      <c r="BV374" s="263">
        <v>7.2</v>
      </c>
      <c r="BW374" s="263">
        <v>7.2</v>
      </c>
      <c r="BX374" s="263">
        <v>7.2</v>
      </c>
      <c r="BY374" s="263">
        <v>7.2</v>
      </c>
      <c r="BZ374" s="263">
        <v>7.2</v>
      </c>
      <c r="CA374" s="263">
        <v>6.9</v>
      </c>
      <c r="CB374" s="263">
        <v>6.9</v>
      </c>
      <c r="CC374" s="263">
        <v>7</v>
      </c>
      <c r="CD374" s="263">
        <v>7</v>
      </c>
      <c r="CE374" s="263">
        <v>7</v>
      </c>
      <c r="CF374" s="263">
        <v>7</v>
      </c>
      <c r="CG374" s="263">
        <v>7</v>
      </c>
      <c r="CH374" s="263">
        <v>6.3</v>
      </c>
      <c r="CI374" s="263">
        <v>6.3</v>
      </c>
      <c r="CJ374" s="263">
        <v>6.3</v>
      </c>
      <c r="CK374" s="263">
        <v>6.3</v>
      </c>
      <c r="CL374" s="263">
        <v>6.3</v>
      </c>
      <c r="CM374" s="263">
        <v>6.3</v>
      </c>
      <c r="CN374" s="263" t="s">
        <v>7275</v>
      </c>
      <c r="CO374" s="263" t="s">
        <v>7275</v>
      </c>
      <c r="CP374" s="263" t="s">
        <v>7275</v>
      </c>
      <c r="CQ374" s="263" t="str">
        <f>_xlfn.IFNA(VLOOKUP(C374,'INFORM Severity - hidden'!$C$5:$G$300,5,FALSE),"-")</f>
        <v>-</v>
      </c>
    </row>
    <row r="375" spans="1:95">
      <c r="C375" t="s">
        <v>7534</v>
      </c>
      <c r="D375" s="263" t="str">
        <f t="shared" si="5"/>
        <v>-</v>
      </c>
      <c r="E375" s="263" t="s">
        <v>7275</v>
      </c>
      <c r="F375" s="263">
        <v>7.1</v>
      </c>
      <c r="G375" s="263">
        <v>7.5</v>
      </c>
      <c r="H375" s="263">
        <v>7.8</v>
      </c>
      <c r="I375" s="263">
        <v>7.8</v>
      </c>
      <c r="J375" s="263">
        <v>7.8</v>
      </c>
      <c r="K375" s="263">
        <v>7.8</v>
      </c>
      <c r="L375" s="263">
        <v>7.8</v>
      </c>
      <c r="M375" s="263">
        <v>7.8</v>
      </c>
      <c r="N375" s="263">
        <v>7.2</v>
      </c>
      <c r="O375" s="263">
        <v>7.2</v>
      </c>
      <c r="P375" s="263">
        <v>7.2</v>
      </c>
      <c r="Q375" s="263">
        <v>7.4</v>
      </c>
      <c r="R375" s="263">
        <v>7.4</v>
      </c>
      <c r="S375" s="263">
        <v>7.4</v>
      </c>
      <c r="T375" s="263">
        <v>7.2</v>
      </c>
      <c r="U375" s="263">
        <v>7.4</v>
      </c>
      <c r="V375" s="263">
        <v>7.3</v>
      </c>
      <c r="W375" s="263">
        <v>7.3</v>
      </c>
      <c r="X375" s="263">
        <v>7.3</v>
      </c>
      <c r="Y375" s="263">
        <v>7.3</v>
      </c>
      <c r="Z375" s="263">
        <v>7</v>
      </c>
      <c r="AA375" s="263">
        <v>7.1</v>
      </c>
      <c r="AB375" s="263">
        <v>7.1</v>
      </c>
      <c r="AC375" s="263">
        <v>7</v>
      </c>
      <c r="AD375" s="263">
        <v>7</v>
      </c>
      <c r="AE375" s="263">
        <v>7</v>
      </c>
      <c r="AF375" s="263">
        <v>7</v>
      </c>
      <c r="AG375" s="263">
        <v>7.1</v>
      </c>
      <c r="AH375" s="263">
        <v>7.1</v>
      </c>
      <c r="AI375" s="263">
        <v>6.9</v>
      </c>
      <c r="AJ375" s="263">
        <v>6.9</v>
      </c>
      <c r="AK375" s="263">
        <v>6.9</v>
      </c>
      <c r="AL375" s="263">
        <v>6.9</v>
      </c>
      <c r="AM375" s="263">
        <v>7</v>
      </c>
      <c r="AN375" s="263">
        <v>7.5</v>
      </c>
      <c r="AO375" s="263">
        <v>7.5</v>
      </c>
      <c r="AP375" s="263">
        <v>7.5</v>
      </c>
      <c r="AQ375" s="263">
        <v>7.5</v>
      </c>
      <c r="AR375" s="263">
        <v>7.6</v>
      </c>
      <c r="AS375" s="263">
        <v>7.4</v>
      </c>
      <c r="AT375" s="263">
        <v>7.4</v>
      </c>
      <c r="AU375" s="263">
        <v>7.4</v>
      </c>
      <c r="AV375" s="263">
        <v>7.4</v>
      </c>
      <c r="AW375" s="263">
        <v>7.4</v>
      </c>
      <c r="AX375" s="263">
        <v>7.5</v>
      </c>
      <c r="AY375" s="263">
        <v>7.7</v>
      </c>
      <c r="AZ375" s="263">
        <v>7.7</v>
      </c>
      <c r="BA375" s="263">
        <v>7.7</v>
      </c>
      <c r="BB375" s="263">
        <v>7.2</v>
      </c>
      <c r="BC375" s="263">
        <v>6.9</v>
      </c>
      <c r="BD375" s="263">
        <v>6.9</v>
      </c>
      <c r="BE375" s="263">
        <v>6.9</v>
      </c>
      <c r="BF375" s="263">
        <v>6.9</v>
      </c>
      <c r="BG375" s="263">
        <v>6.9</v>
      </c>
      <c r="BH375" s="263">
        <v>6.9</v>
      </c>
      <c r="BI375" s="263">
        <v>6.9</v>
      </c>
      <c r="BJ375" s="263">
        <v>6.9</v>
      </c>
      <c r="BK375" s="263">
        <v>7</v>
      </c>
      <c r="BL375" s="263">
        <v>7</v>
      </c>
      <c r="BM375" s="263">
        <v>7.1</v>
      </c>
      <c r="BN375" s="263">
        <v>7.1</v>
      </c>
      <c r="BO375" s="263">
        <v>7.2</v>
      </c>
      <c r="BP375" s="263">
        <v>7.2</v>
      </c>
      <c r="BQ375" s="263">
        <v>7.5</v>
      </c>
      <c r="BR375" s="263">
        <v>7.5</v>
      </c>
      <c r="BS375" s="263">
        <v>7.6</v>
      </c>
      <c r="BT375" s="263">
        <v>7.6</v>
      </c>
      <c r="BU375" s="263">
        <v>7.5</v>
      </c>
      <c r="BV375" s="263">
        <v>7.5</v>
      </c>
      <c r="BW375" s="263">
        <v>7.5</v>
      </c>
      <c r="BX375" s="263">
        <v>7.5</v>
      </c>
      <c r="BY375" s="263">
        <v>7.5</v>
      </c>
      <c r="BZ375" s="263">
        <v>7.5</v>
      </c>
      <c r="CA375" s="263">
        <v>7.5</v>
      </c>
      <c r="CB375" s="263">
        <v>7.5</v>
      </c>
      <c r="CC375" s="263">
        <v>7.3</v>
      </c>
      <c r="CD375" s="263">
        <v>7.2</v>
      </c>
      <c r="CE375" s="263">
        <v>7.2</v>
      </c>
      <c r="CF375" s="263">
        <v>7.2</v>
      </c>
      <c r="CG375" s="263">
        <v>7.2</v>
      </c>
      <c r="CH375" s="263">
        <v>7.2</v>
      </c>
      <c r="CI375" s="263">
        <v>7.1</v>
      </c>
      <c r="CJ375" s="263">
        <v>7.1</v>
      </c>
      <c r="CK375" s="263">
        <v>7.1</v>
      </c>
      <c r="CL375" s="263">
        <v>7.1</v>
      </c>
      <c r="CM375" s="263">
        <v>7.1</v>
      </c>
      <c r="CN375" s="263" t="s">
        <v>7275</v>
      </c>
      <c r="CO375" s="263" t="s">
        <v>7275</v>
      </c>
      <c r="CP375" s="263" t="s">
        <v>7275</v>
      </c>
      <c r="CQ375" s="263" t="str">
        <f>_xlfn.IFNA(VLOOKUP(C375,'INFORM Severity - hidden'!$C$5:$G$300,5,FALSE),"-")</f>
        <v>-</v>
      </c>
    </row>
    <row r="376" spans="1:95">
      <c r="C376" t="s">
        <v>7535</v>
      </c>
      <c r="D376" s="263" t="str">
        <f t="shared" si="5"/>
        <v>-</v>
      </c>
      <c r="E376" s="263" t="s">
        <v>7275</v>
      </c>
      <c r="F376" s="263" t="s">
        <v>7275</v>
      </c>
      <c r="G376" s="263">
        <v>5.0999999999999996</v>
      </c>
      <c r="H376" s="263">
        <v>6.5</v>
      </c>
      <c r="I376" s="263">
        <v>6.5</v>
      </c>
      <c r="J376" s="263" t="s">
        <v>7275</v>
      </c>
      <c r="K376" s="263" t="s">
        <v>7275</v>
      </c>
      <c r="L376" s="263" t="s">
        <v>7275</v>
      </c>
      <c r="M376" s="263" t="s">
        <v>7275</v>
      </c>
      <c r="N376" s="263" t="s">
        <v>7275</v>
      </c>
      <c r="O376" s="263" t="s">
        <v>7275</v>
      </c>
      <c r="P376" s="263" t="s">
        <v>7275</v>
      </c>
      <c r="Q376" s="263" t="s">
        <v>7275</v>
      </c>
      <c r="R376" s="263" t="s">
        <v>7275</v>
      </c>
      <c r="S376" s="263" t="s">
        <v>7275</v>
      </c>
      <c r="T376" s="263" t="s">
        <v>7275</v>
      </c>
      <c r="U376" s="263" t="s">
        <v>7275</v>
      </c>
      <c r="V376" s="263" t="s">
        <v>7275</v>
      </c>
      <c r="W376" s="263" t="s">
        <v>7275</v>
      </c>
      <c r="X376" s="263" t="s">
        <v>7275</v>
      </c>
      <c r="Y376" s="263" t="s">
        <v>7275</v>
      </c>
      <c r="Z376" s="263" t="s">
        <v>7275</v>
      </c>
      <c r="AA376" s="263" t="s">
        <v>7275</v>
      </c>
      <c r="AB376" s="263" t="s">
        <v>7275</v>
      </c>
      <c r="AC376" s="263" t="s">
        <v>7275</v>
      </c>
      <c r="AD376" s="263" t="s">
        <v>7275</v>
      </c>
      <c r="AE376" s="263" t="s">
        <v>7275</v>
      </c>
      <c r="AF376" s="263" t="s">
        <v>7275</v>
      </c>
      <c r="AG376" s="263" t="s">
        <v>7275</v>
      </c>
      <c r="AH376" s="263" t="s">
        <v>7275</v>
      </c>
      <c r="AI376" s="263" t="s">
        <v>7275</v>
      </c>
      <c r="AJ376" s="263" t="s">
        <v>7275</v>
      </c>
      <c r="AK376" s="263" t="s">
        <v>7275</v>
      </c>
      <c r="AL376" s="263" t="s">
        <v>7275</v>
      </c>
      <c r="AM376" s="263" t="s">
        <v>7275</v>
      </c>
      <c r="AN376" s="263" t="s">
        <v>7275</v>
      </c>
      <c r="AO376" s="263" t="s">
        <v>7275</v>
      </c>
      <c r="AP376" s="263" t="s">
        <v>7275</v>
      </c>
      <c r="AQ376" s="263" t="s">
        <v>7275</v>
      </c>
      <c r="AR376" s="263" t="s">
        <v>7275</v>
      </c>
      <c r="AS376" s="263" t="s">
        <v>7275</v>
      </c>
      <c r="AT376" s="263" t="s">
        <v>7275</v>
      </c>
      <c r="AU376" s="263" t="s">
        <v>7275</v>
      </c>
      <c r="AV376" s="263" t="s">
        <v>7275</v>
      </c>
      <c r="AW376" s="263" t="s">
        <v>7275</v>
      </c>
      <c r="AX376" s="263" t="s">
        <v>7275</v>
      </c>
      <c r="AY376" s="263" t="s">
        <v>7275</v>
      </c>
      <c r="AZ376" s="263" t="s">
        <v>7275</v>
      </c>
      <c r="BA376" s="263" t="s">
        <v>7275</v>
      </c>
      <c r="BB376" s="263" t="s">
        <v>7275</v>
      </c>
      <c r="BC376" s="263" t="s">
        <v>7275</v>
      </c>
      <c r="BD376" s="263" t="s">
        <v>7275</v>
      </c>
      <c r="BE376" s="263" t="s">
        <v>7275</v>
      </c>
      <c r="BF376" s="263" t="s">
        <v>7275</v>
      </c>
      <c r="BG376" s="263" t="s">
        <v>7275</v>
      </c>
      <c r="BH376" s="263" t="s">
        <v>7275</v>
      </c>
      <c r="BI376" s="263" t="s">
        <v>7275</v>
      </c>
      <c r="BJ376" s="263" t="s">
        <v>7275</v>
      </c>
      <c r="BK376" s="263" t="s">
        <v>7275</v>
      </c>
      <c r="BL376" s="263" t="s">
        <v>7275</v>
      </c>
      <c r="BM376" s="263" t="s">
        <v>7275</v>
      </c>
      <c r="BN376" s="263" t="s">
        <v>7275</v>
      </c>
      <c r="BO376" s="263" t="s">
        <v>7275</v>
      </c>
      <c r="BP376" s="263" t="s">
        <v>7275</v>
      </c>
      <c r="BQ376" s="263" t="s">
        <v>7275</v>
      </c>
      <c r="BR376" s="263" t="s">
        <v>7275</v>
      </c>
      <c r="BS376" s="263" t="s">
        <v>7275</v>
      </c>
      <c r="BT376" s="263" t="s">
        <v>7275</v>
      </c>
      <c r="BU376" s="263" t="s">
        <v>7275</v>
      </c>
      <c r="BV376" s="263" t="s">
        <v>7275</v>
      </c>
      <c r="BW376" s="263" t="s">
        <v>7275</v>
      </c>
      <c r="BX376" s="263" t="s">
        <v>7275</v>
      </c>
      <c r="BY376" s="263" t="s">
        <v>7275</v>
      </c>
      <c r="BZ376" s="263" t="s">
        <v>7275</v>
      </c>
      <c r="CA376" s="263" t="s">
        <v>7275</v>
      </c>
      <c r="CB376" s="263" t="s">
        <v>7275</v>
      </c>
      <c r="CC376" s="263" t="s">
        <v>7275</v>
      </c>
      <c r="CD376" s="263" t="s">
        <v>7275</v>
      </c>
      <c r="CE376" s="263" t="s">
        <v>7275</v>
      </c>
      <c r="CF376" s="263" t="s">
        <v>7275</v>
      </c>
      <c r="CG376" s="263" t="s">
        <v>7275</v>
      </c>
      <c r="CH376" s="263" t="s">
        <v>7275</v>
      </c>
      <c r="CI376" s="263" t="s">
        <v>7275</v>
      </c>
      <c r="CJ376" s="263" t="s">
        <v>7275</v>
      </c>
      <c r="CK376" s="263" t="s">
        <v>7275</v>
      </c>
      <c r="CL376" s="263" t="s">
        <v>7275</v>
      </c>
      <c r="CM376" s="263" t="s">
        <v>7275</v>
      </c>
      <c r="CN376" s="263" t="s">
        <v>7275</v>
      </c>
      <c r="CO376" s="263" t="s">
        <v>7275</v>
      </c>
      <c r="CP376" s="263" t="s">
        <v>7275</v>
      </c>
      <c r="CQ376" s="263" t="str">
        <f>_xlfn.IFNA(VLOOKUP(C376,'INFORM Severity - hidden'!$C$5:$G$300,5,FALSE),"-")</f>
        <v>-</v>
      </c>
    </row>
    <row r="377" spans="1:95">
      <c r="C377" t="s">
        <v>7536</v>
      </c>
      <c r="D377" s="263" t="str">
        <f t="shared" si="5"/>
        <v>-</v>
      </c>
      <c r="E377" s="263" t="s">
        <v>7275</v>
      </c>
      <c r="F377" s="263" t="s">
        <v>7275</v>
      </c>
      <c r="G377" s="263" t="s">
        <v>7275</v>
      </c>
      <c r="H377" s="263" t="s">
        <v>7275</v>
      </c>
      <c r="I377" s="263" t="s">
        <v>7275</v>
      </c>
      <c r="J377" s="263" t="s">
        <v>7275</v>
      </c>
      <c r="K377" s="263" t="s">
        <v>7275</v>
      </c>
      <c r="L377" s="263" t="s">
        <v>7275</v>
      </c>
      <c r="M377" s="263" t="s">
        <v>7275</v>
      </c>
      <c r="N377" s="263" t="s">
        <v>7275</v>
      </c>
      <c r="O377" s="263" t="s">
        <v>7275</v>
      </c>
      <c r="P377" s="263" t="s">
        <v>7275</v>
      </c>
      <c r="Q377" s="263" t="s">
        <v>7275</v>
      </c>
      <c r="R377" s="263" t="s">
        <v>7275</v>
      </c>
      <c r="S377" s="263" t="s">
        <v>7275</v>
      </c>
      <c r="T377" s="263" t="s">
        <v>7275</v>
      </c>
      <c r="U377" s="263" t="s">
        <v>7275</v>
      </c>
      <c r="V377" s="263">
        <v>5.2</v>
      </c>
      <c r="W377" s="263">
        <v>5.2</v>
      </c>
      <c r="X377" s="263">
        <v>5.2</v>
      </c>
      <c r="Y377" s="263">
        <v>5.2</v>
      </c>
      <c r="Z377" s="263">
        <v>5.2</v>
      </c>
      <c r="AA377" s="263">
        <v>5.0999999999999996</v>
      </c>
      <c r="AB377" s="263" t="s">
        <v>7275</v>
      </c>
      <c r="AC377" s="263" t="s">
        <v>7275</v>
      </c>
      <c r="AD377" s="263" t="s">
        <v>7275</v>
      </c>
      <c r="AE377" s="263" t="s">
        <v>7275</v>
      </c>
      <c r="AF377" s="263" t="s">
        <v>7275</v>
      </c>
      <c r="AG377" s="263" t="s">
        <v>7275</v>
      </c>
      <c r="AH377" s="263" t="s">
        <v>7275</v>
      </c>
      <c r="AI377" s="263" t="s">
        <v>7275</v>
      </c>
      <c r="AJ377" s="263" t="s">
        <v>7275</v>
      </c>
      <c r="AK377" s="263" t="s">
        <v>7275</v>
      </c>
      <c r="AL377" s="263" t="s">
        <v>7275</v>
      </c>
      <c r="AM377" s="263" t="s">
        <v>7275</v>
      </c>
      <c r="AN377" s="263" t="s">
        <v>7275</v>
      </c>
      <c r="AO377" s="263" t="s">
        <v>7275</v>
      </c>
      <c r="AP377" s="263" t="s">
        <v>7275</v>
      </c>
      <c r="AQ377" s="263" t="s">
        <v>7275</v>
      </c>
      <c r="AR377" s="263" t="s">
        <v>7275</v>
      </c>
      <c r="AS377" s="263" t="s">
        <v>7275</v>
      </c>
      <c r="AT377" s="263" t="s">
        <v>7275</v>
      </c>
      <c r="AU377" s="263" t="s">
        <v>7275</v>
      </c>
      <c r="AV377" s="263" t="s">
        <v>7275</v>
      </c>
      <c r="AW377" s="263" t="s">
        <v>7275</v>
      </c>
      <c r="AX377" s="263" t="s">
        <v>7275</v>
      </c>
      <c r="AY377" s="263" t="s">
        <v>7275</v>
      </c>
      <c r="AZ377" s="263" t="s">
        <v>7275</v>
      </c>
      <c r="BA377" s="263" t="s">
        <v>7275</v>
      </c>
      <c r="BB377" s="263" t="s">
        <v>7275</v>
      </c>
      <c r="BC377" s="263" t="s">
        <v>7275</v>
      </c>
      <c r="BD377" s="263" t="s">
        <v>7275</v>
      </c>
      <c r="BE377" s="263" t="s">
        <v>7275</v>
      </c>
      <c r="BF377" s="263" t="s">
        <v>7275</v>
      </c>
      <c r="BG377" s="263" t="s">
        <v>7275</v>
      </c>
      <c r="BH377" s="263" t="s">
        <v>7275</v>
      </c>
      <c r="BI377" s="263" t="s">
        <v>7275</v>
      </c>
      <c r="BJ377" s="263" t="s">
        <v>7275</v>
      </c>
      <c r="BK377" s="263" t="s">
        <v>7275</v>
      </c>
      <c r="BL377" s="263" t="s">
        <v>7275</v>
      </c>
      <c r="BM377" s="263" t="s">
        <v>7275</v>
      </c>
      <c r="BN377" s="263" t="s">
        <v>7275</v>
      </c>
      <c r="BO377" s="263" t="s">
        <v>7275</v>
      </c>
      <c r="BP377" s="263" t="s">
        <v>7275</v>
      </c>
      <c r="BQ377" s="263" t="s">
        <v>7275</v>
      </c>
      <c r="BR377" s="263" t="s">
        <v>7275</v>
      </c>
      <c r="BS377" s="263" t="s">
        <v>7275</v>
      </c>
      <c r="BT377" s="263" t="s">
        <v>7275</v>
      </c>
      <c r="BU377" s="263" t="s">
        <v>7275</v>
      </c>
      <c r="BV377" s="263" t="s">
        <v>7275</v>
      </c>
      <c r="BW377" s="263" t="s">
        <v>7275</v>
      </c>
      <c r="BX377" s="263" t="s">
        <v>7275</v>
      </c>
      <c r="BY377" s="263" t="s">
        <v>7275</v>
      </c>
      <c r="BZ377" s="263" t="s">
        <v>7275</v>
      </c>
      <c r="CA377" s="263" t="s">
        <v>7275</v>
      </c>
      <c r="CB377" s="263" t="s">
        <v>7275</v>
      </c>
      <c r="CC377" s="263" t="s">
        <v>7275</v>
      </c>
      <c r="CD377" s="263" t="s">
        <v>7275</v>
      </c>
      <c r="CE377" s="263" t="s">
        <v>7275</v>
      </c>
      <c r="CF377" s="263" t="s">
        <v>7275</v>
      </c>
      <c r="CG377" s="263" t="s">
        <v>7275</v>
      </c>
      <c r="CH377" s="263" t="s">
        <v>7275</v>
      </c>
      <c r="CI377" s="263" t="s">
        <v>7275</v>
      </c>
      <c r="CJ377" s="263" t="s">
        <v>7275</v>
      </c>
      <c r="CK377" s="263" t="s">
        <v>7275</v>
      </c>
      <c r="CL377" s="263" t="s">
        <v>7275</v>
      </c>
      <c r="CM377" s="263" t="s">
        <v>7275</v>
      </c>
      <c r="CN377" s="263" t="s">
        <v>7275</v>
      </c>
      <c r="CO377" s="263" t="s">
        <v>7275</v>
      </c>
      <c r="CP377" s="263" t="s">
        <v>7275</v>
      </c>
      <c r="CQ377" s="263" t="str">
        <f>_xlfn.IFNA(VLOOKUP(C377,'INFORM Severity - hidden'!$C$5:$G$300,5,FALSE),"-")</f>
        <v>-</v>
      </c>
    </row>
  </sheetData>
  <conditionalFormatting sqref="D3:D377">
    <cfRule type="cellIs" dxfId="8" priority="1" stopIfTrue="1" operator="equal">
      <formula>"Increasing"</formula>
    </cfRule>
    <cfRule type="cellIs" dxfId="7" priority="2" stopIfTrue="1" operator="equal">
      <formula>"Stable"</formula>
    </cfRule>
    <cfRule type="cellIs" dxfId="6" priority="3" stopIfTrue="1" operator="equal">
      <formula>"Decreasing"</formula>
    </cfRule>
  </conditionalFormatting>
  <conditionalFormatting sqref="E3:CQ377">
    <cfRule type="cellIs" dxfId="5" priority="4" stopIfTrue="1" operator="equal">
      <formula>"-"</formula>
    </cfRule>
    <cfRule type="cellIs" dxfId="4" priority="5" stopIfTrue="1" operator="greaterThanOrEqual">
      <formula>4</formula>
    </cfRule>
    <cfRule type="cellIs" dxfId="3" priority="6" stopIfTrue="1" operator="between">
      <formula>3</formula>
      <formula>4</formula>
    </cfRule>
    <cfRule type="cellIs" dxfId="2" priority="7" stopIfTrue="1" operator="between">
      <formula>2</formula>
      <formula>3</formula>
    </cfRule>
    <cfRule type="cellIs" dxfId="1" priority="8" stopIfTrue="1" operator="between">
      <formula>1</formula>
      <formula>2</formula>
    </cfRule>
    <cfRule type="cellIs" dxfId="0" priority="9" stopIfTrue="1" operator="between">
      <formula>0.1</formula>
      <formula>1</formula>
    </cfRule>
  </conditionalFormatting>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114"/>
  <sheetViews>
    <sheetView workbookViewId="0"/>
  </sheetViews>
  <sheetFormatPr baseColWidth="10" defaultColWidth="8.83203125" defaultRowHeight="15"/>
  <cols>
    <col min="1" max="1" width="10" customWidth="1"/>
    <col min="2" max="3" width="20" hidden="1" customWidth="1"/>
    <col min="4" max="4" width="25" customWidth="1"/>
    <col min="5" max="5" width="40" customWidth="1"/>
    <col min="6" max="7" width="15" customWidth="1"/>
    <col min="8" max="9" width="25" customWidth="1"/>
    <col min="10" max="10" width="20" customWidth="1"/>
    <col min="11" max="11" width="60" customWidth="1"/>
    <col min="12" max="12" width="20" customWidth="1"/>
    <col min="13" max="14" width="15" customWidth="1"/>
    <col min="15" max="15" width="20" customWidth="1"/>
    <col min="16" max="17" width="25" customWidth="1"/>
  </cols>
  <sheetData>
    <row r="1" spans="1:17">
      <c r="A1" s="264" t="s">
        <v>17</v>
      </c>
      <c r="B1" s="264" t="s">
        <v>7537</v>
      </c>
      <c r="C1" s="264" t="s">
        <v>7538</v>
      </c>
      <c r="D1" s="264" t="s">
        <v>18</v>
      </c>
      <c r="E1" s="264" t="s">
        <v>16</v>
      </c>
      <c r="F1" s="264" t="s">
        <v>7539</v>
      </c>
      <c r="G1" s="264" t="s">
        <v>7540</v>
      </c>
      <c r="H1" s="264" t="s">
        <v>6695</v>
      </c>
      <c r="I1" s="264" t="s">
        <v>7541</v>
      </c>
      <c r="J1" s="264" t="s">
        <v>6611</v>
      </c>
      <c r="K1" s="264" t="s">
        <v>7542</v>
      </c>
      <c r="L1" s="264" t="s">
        <v>7543</v>
      </c>
      <c r="M1" s="264" t="s">
        <v>7544</v>
      </c>
      <c r="N1" s="264" t="s">
        <v>7545</v>
      </c>
      <c r="O1" s="264" t="s">
        <v>7546</v>
      </c>
      <c r="P1" s="264" t="s">
        <v>7547</v>
      </c>
      <c r="Q1" s="264" t="s">
        <v>7548</v>
      </c>
    </row>
    <row r="2" spans="1:17">
      <c r="A2" t="s">
        <v>638</v>
      </c>
      <c r="D2" t="s">
        <v>639</v>
      </c>
      <c r="E2" t="s">
        <v>637</v>
      </c>
      <c r="F2" t="s">
        <v>6782</v>
      </c>
      <c r="G2" t="s">
        <v>7549</v>
      </c>
      <c r="H2" t="s">
        <v>7550</v>
      </c>
      <c r="I2" t="s">
        <v>639</v>
      </c>
      <c r="J2" t="s">
        <v>7551</v>
      </c>
      <c r="K2" t="s">
        <v>7552</v>
      </c>
      <c r="L2" t="s">
        <v>7278</v>
      </c>
      <c r="M2" t="s">
        <v>7553</v>
      </c>
      <c r="N2" t="s">
        <v>7554</v>
      </c>
      <c r="O2" t="s">
        <v>7555</v>
      </c>
    </row>
    <row r="3" spans="1:17">
      <c r="A3" t="s">
        <v>212</v>
      </c>
      <c r="D3" t="s">
        <v>213</v>
      </c>
      <c r="E3" t="s">
        <v>211</v>
      </c>
      <c r="F3" t="s">
        <v>6809</v>
      </c>
      <c r="G3" t="s">
        <v>7556</v>
      </c>
      <c r="H3" t="s">
        <v>7557</v>
      </c>
      <c r="I3" t="s">
        <v>213</v>
      </c>
      <c r="J3" t="s">
        <v>211</v>
      </c>
      <c r="K3" t="s">
        <v>7558</v>
      </c>
      <c r="M3" t="s">
        <v>7559</v>
      </c>
      <c r="N3">
        <v>437</v>
      </c>
      <c r="O3" t="s">
        <v>7560</v>
      </c>
      <c r="P3" t="s">
        <v>7561</v>
      </c>
      <c r="Q3" t="s">
        <v>7562</v>
      </c>
    </row>
    <row r="4" spans="1:17">
      <c r="A4" t="s">
        <v>938</v>
      </c>
      <c r="D4" t="s">
        <v>939</v>
      </c>
      <c r="E4" t="s">
        <v>937</v>
      </c>
      <c r="F4" t="s">
        <v>6812</v>
      </c>
      <c r="G4" t="s">
        <v>7556</v>
      </c>
      <c r="H4" t="s">
        <v>7563</v>
      </c>
      <c r="I4" t="s">
        <v>939</v>
      </c>
      <c r="J4" t="s">
        <v>937</v>
      </c>
      <c r="K4" t="s">
        <v>7564</v>
      </c>
      <c r="M4" t="s">
        <v>7565</v>
      </c>
      <c r="N4">
        <v>791</v>
      </c>
      <c r="O4" t="s">
        <v>7560</v>
      </c>
      <c r="P4" t="s">
        <v>7566</v>
      </c>
      <c r="Q4" t="s">
        <v>7567</v>
      </c>
    </row>
    <row r="5" spans="1:17">
      <c r="A5" t="s">
        <v>949</v>
      </c>
      <c r="D5" t="s">
        <v>950</v>
      </c>
      <c r="E5" t="s">
        <v>948</v>
      </c>
      <c r="F5" t="s">
        <v>6813</v>
      </c>
      <c r="G5" t="s">
        <v>7556</v>
      </c>
      <c r="H5" t="s">
        <v>7568</v>
      </c>
      <c r="I5" t="s">
        <v>950</v>
      </c>
      <c r="J5" t="s">
        <v>7569</v>
      </c>
      <c r="K5" t="s">
        <v>7570</v>
      </c>
      <c r="M5" t="s">
        <v>7553</v>
      </c>
      <c r="N5" t="s">
        <v>7554</v>
      </c>
      <c r="O5" t="s">
        <v>7555</v>
      </c>
    </row>
    <row r="6" spans="1:17">
      <c r="A6" t="s">
        <v>674</v>
      </c>
      <c r="D6" t="s">
        <v>675</v>
      </c>
      <c r="E6" t="s">
        <v>673</v>
      </c>
      <c r="F6" t="s">
        <v>6814</v>
      </c>
      <c r="G6" t="s">
        <v>7549</v>
      </c>
      <c r="H6" t="s">
        <v>7571</v>
      </c>
      <c r="I6" t="s">
        <v>675</v>
      </c>
      <c r="J6" t="s">
        <v>7572</v>
      </c>
      <c r="K6" t="s">
        <v>7573</v>
      </c>
      <c r="L6" t="s">
        <v>7574</v>
      </c>
      <c r="M6" t="s">
        <v>7575</v>
      </c>
      <c r="N6">
        <v>2282</v>
      </c>
      <c r="O6" t="s">
        <v>7560</v>
      </c>
      <c r="P6" t="s">
        <v>7576</v>
      </c>
      <c r="Q6" t="s">
        <v>7577</v>
      </c>
    </row>
    <row r="7" spans="1:17">
      <c r="A7" t="s">
        <v>686</v>
      </c>
      <c r="D7" t="s">
        <v>675</v>
      </c>
      <c r="E7" t="s">
        <v>685</v>
      </c>
      <c r="F7" t="s">
        <v>6814</v>
      </c>
      <c r="G7" t="s">
        <v>7549</v>
      </c>
      <c r="H7" t="s">
        <v>7557</v>
      </c>
      <c r="I7" t="s">
        <v>675</v>
      </c>
      <c r="J7" t="s">
        <v>7578</v>
      </c>
      <c r="K7" t="s">
        <v>7579</v>
      </c>
      <c r="L7" t="s">
        <v>7580</v>
      </c>
      <c r="M7" t="s">
        <v>7553</v>
      </c>
      <c r="N7" t="s">
        <v>7554</v>
      </c>
      <c r="O7" t="s">
        <v>7560</v>
      </c>
      <c r="P7" t="s">
        <v>7581</v>
      </c>
      <c r="Q7" t="s">
        <v>7582</v>
      </c>
    </row>
    <row r="8" spans="1:17">
      <c r="A8" t="s">
        <v>697</v>
      </c>
      <c r="D8" t="s">
        <v>675</v>
      </c>
      <c r="E8" t="s">
        <v>696</v>
      </c>
      <c r="F8" t="s">
        <v>6814</v>
      </c>
      <c r="G8" t="s">
        <v>7549</v>
      </c>
      <c r="H8" t="s">
        <v>7583</v>
      </c>
      <c r="I8" t="s">
        <v>675</v>
      </c>
      <c r="J8" t="s">
        <v>7584</v>
      </c>
      <c r="K8" t="s">
        <v>7585</v>
      </c>
      <c r="M8" t="s">
        <v>7586</v>
      </c>
      <c r="N8">
        <v>828</v>
      </c>
      <c r="O8" t="s">
        <v>7555</v>
      </c>
      <c r="P8" t="s">
        <v>7587</v>
      </c>
      <c r="Q8" t="s">
        <v>7588</v>
      </c>
    </row>
    <row r="9" spans="1:17">
      <c r="A9" t="s">
        <v>57</v>
      </c>
      <c r="D9" t="s">
        <v>58</v>
      </c>
      <c r="E9" t="s">
        <v>56</v>
      </c>
      <c r="F9" t="s">
        <v>6831</v>
      </c>
      <c r="G9" t="s">
        <v>7589</v>
      </c>
      <c r="H9" t="s">
        <v>7557</v>
      </c>
      <c r="I9" t="s">
        <v>58</v>
      </c>
      <c r="J9" t="s">
        <v>7590</v>
      </c>
      <c r="K9" t="s">
        <v>7591</v>
      </c>
      <c r="L9" t="s">
        <v>926</v>
      </c>
      <c r="M9" t="s">
        <v>7553</v>
      </c>
      <c r="N9" t="s">
        <v>7554</v>
      </c>
      <c r="O9" t="s">
        <v>7560</v>
      </c>
      <c r="P9" t="s">
        <v>7592</v>
      </c>
      <c r="Q9" t="s">
        <v>7593</v>
      </c>
    </row>
    <row r="10" spans="1:17">
      <c r="A10" t="s">
        <v>960</v>
      </c>
      <c r="D10" t="s">
        <v>961</v>
      </c>
      <c r="E10" t="s">
        <v>959</v>
      </c>
      <c r="F10" t="s">
        <v>6840</v>
      </c>
      <c r="G10" t="s">
        <v>7556</v>
      </c>
      <c r="H10" t="s">
        <v>7594</v>
      </c>
      <c r="I10" t="s">
        <v>961</v>
      </c>
      <c r="J10" t="s">
        <v>7569</v>
      </c>
      <c r="K10" t="s">
        <v>7595</v>
      </c>
      <c r="M10" t="s">
        <v>7553</v>
      </c>
      <c r="N10" t="s">
        <v>7554</v>
      </c>
      <c r="O10" t="s">
        <v>7555</v>
      </c>
    </row>
    <row r="11" spans="1:17">
      <c r="A11" t="s">
        <v>716</v>
      </c>
      <c r="D11" t="s">
        <v>717</v>
      </c>
      <c r="E11" t="s">
        <v>715</v>
      </c>
      <c r="F11" t="s">
        <v>6845</v>
      </c>
      <c r="G11" t="s">
        <v>7589</v>
      </c>
      <c r="H11" t="s">
        <v>7557</v>
      </c>
      <c r="I11" t="s">
        <v>717</v>
      </c>
      <c r="J11" t="s">
        <v>7590</v>
      </c>
      <c r="K11" t="s">
        <v>7596</v>
      </c>
      <c r="L11" t="s">
        <v>926</v>
      </c>
      <c r="M11" t="s">
        <v>7597</v>
      </c>
      <c r="N11">
        <v>1631</v>
      </c>
      <c r="O11" t="s">
        <v>7555</v>
      </c>
    </row>
    <row r="12" spans="1:17">
      <c r="A12" t="s">
        <v>224</v>
      </c>
      <c r="D12" t="s">
        <v>225</v>
      </c>
      <c r="E12" t="s">
        <v>223</v>
      </c>
      <c r="F12" t="s">
        <v>6848</v>
      </c>
      <c r="G12" t="s">
        <v>7556</v>
      </c>
      <c r="H12" t="s">
        <v>7557</v>
      </c>
      <c r="I12" t="s">
        <v>225</v>
      </c>
      <c r="J12" t="s">
        <v>7598</v>
      </c>
      <c r="K12" t="s">
        <v>7599</v>
      </c>
      <c r="L12" t="s">
        <v>7600</v>
      </c>
      <c r="M12" t="s">
        <v>7601</v>
      </c>
      <c r="N12">
        <v>427</v>
      </c>
      <c r="O12" t="s">
        <v>7560</v>
      </c>
      <c r="P12" t="s">
        <v>7602</v>
      </c>
      <c r="Q12" t="s">
        <v>7603</v>
      </c>
    </row>
    <row r="13" spans="1:17">
      <c r="A13" t="s">
        <v>236</v>
      </c>
      <c r="D13" t="s">
        <v>237</v>
      </c>
      <c r="E13" t="s">
        <v>235</v>
      </c>
      <c r="F13" t="s">
        <v>6849</v>
      </c>
      <c r="G13" t="s">
        <v>7556</v>
      </c>
      <c r="H13" t="s">
        <v>7604</v>
      </c>
      <c r="I13" t="s">
        <v>237</v>
      </c>
      <c r="J13" t="s">
        <v>7605</v>
      </c>
      <c r="K13" t="s">
        <v>7606</v>
      </c>
      <c r="M13" t="s">
        <v>7607</v>
      </c>
      <c r="N13">
        <v>92</v>
      </c>
      <c r="O13" t="s">
        <v>7555</v>
      </c>
    </row>
    <row r="14" spans="1:17">
      <c r="A14" t="s">
        <v>971</v>
      </c>
      <c r="D14" t="s">
        <v>972</v>
      </c>
      <c r="E14" t="s">
        <v>970</v>
      </c>
      <c r="F14" t="s">
        <v>6850</v>
      </c>
      <c r="G14" t="s">
        <v>7556</v>
      </c>
      <c r="H14" t="s">
        <v>7594</v>
      </c>
      <c r="I14" t="s">
        <v>972</v>
      </c>
      <c r="J14" t="s">
        <v>7608</v>
      </c>
      <c r="K14" t="s">
        <v>7609</v>
      </c>
      <c r="M14" t="s">
        <v>7553</v>
      </c>
      <c r="N14" t="s">
        <v>7554</v>
      </c>
      <c r="O14" t="s">
        <v>7555</v>
      </c>
    </row>
    <row r="15" spans="1:17">
      <c r="A15" t="s">
        <v>982</v>
      </c>
      <c r="D15" t="s">
        <v>31</v>
      </c>
      <c r="E15" t="s">
        <v>981</v>
      </c>
      <c r="F15" t="s">
        <v>6855</v>
      </c>
      <c r="G15" t="s">
        <v>7589</v>
      </c>
      <c r="H15" t="s">
        <v>7568</v>
      </c>
      <c r="I15" t="s">
        <v>31</v>
      </c>
      <c r="J15" t="s">
        <v>7569</v>
      </c>
      <c r="K15" t="s">
        <v>7610</v>
      </c>
      <c r="M15" t="s">
        <v>7553</v>
      </c>
      <c r="N15" t="s">
        <v>7554</v>
      </c>
      <c r="O15" t="s">
        <v>7555</v>
      </c>
    </row>
    <row r="16" spans="1:17">
      <c r="A16" t="s">
        <v>30</v>
      </c>
      <c r="D16" t="s">
        <v>31</v>
      </c>
      <c r="E16" t="s">
        <v>29</v>
      </c>
      <c r="F16" t="s">
        <v>6855</v>
      </c>
      <c r="G16" t="s">
        <v>7589</v>
      </c>
      <c r="H16" t="s">
        <v>7557</v>
      </c>
      <c r="I16" t="s">
        <v>31</v>
      </c>
      <c r="J16" t="s">
        <v>7590</v>
      </c>
      <c r="K16" t="s">
        <v>7611</v>
      </c>
      <c r="L16" t="s">
        <v>926</v>
      </c>
      <c r="M16" t="s">
        <v>7553</v>
      </c>
      <c r="N16" t="s">
        <v>7554</v>
      </c>
      <c r="O16" t="s">
        <v>7560</v>
      </c>
      <c r="P16" t="s">
        <v>7612</v>
      </c>
      <c r="Q16" t="s">
        <v>7613</v>
      </c>
    </row>
    <row r="17" spans="1:17">
      <c r="A17" t="s">
        <v>1002</v>
      </c>
      <c r="D17" t="s">
        <v>31</v>
      </c>
      <c r="E17" t="s">
        <v>1001</v>
      </c>
      <c r="F17" t="s">
        <v>6855</v>
      </c>
      <c r="G17" t="s">
        <v>7589</v>
      </c>
      <c r="H17" t="s">
        <v>7614</v>
      </c>
      <c r="I17" t="s">
        <v>31</v>
      </c>
      <c r="J17" t="s">
        <v>7615</v>
      </c>
      <c r="K17" t="s">
        <v>7616</v>
      </c>
      <c r="M17" t="s">
        <v>7617</v>
      </c>
      <c r="N17">
        <v>340</v>
      </c>
      <c r="O17" t="s">
        <v>7555</v>
      </c>
    </row>
    <row r="18" spans="1:17">
      <c r="A18" t="s">
        <v>728</v>
      </c>
      <c r="D18" t="s">
        <v>729</v>
      </c>
      <c r="E18" t="s">
        <v>727</v>
      </c>
      <c r="F18" t="s">
        <v>6860</v>
      </c>
      <c r="G18" t="s">
        <v>7589</v>
      </c>
      <c r="H18" t="s">
        <v>7557</v>
      </c>
      <c r="I18" t="s">
        <v>729</v>
      </c>
      <c r="J18" t="s">
        <v>727</v>
      </c>
      <c r="K18" t="s">
        <v>7618</v>
      </c>
      <c r="L18" t="s">
        <v>7619</v>
      </c>
      <c r="M18" t="s">
        <v>7620</v>
      </c>
      <c r="N18">
        <v>273</v>
      </c>
      <c r="O18" t="s">
        <v>7555</v>
      </c>
    </row>
    <row r="19" spans="1:17">
      <c r="A19" t="s">
        <v>740</v>
      </c>
      <c r="D19" t="s">
        <v>729</v>
      </c>
      <c r="E19" t="s">
        <v>739</v>
      </c>
      <c r="F19" t="s">
        <v>6860</v>
      </c>
      <c r="G19" t="s">
        <v>7589</v>
      </c>
      <c r="H19" t="s">
        <v>7557</v>
      </c>
      <c r="I19" t="s">
        <v>729</v>
      </c>
      <c r="J19" t="s">
        <v>7621</v>
      </c>
      <c r="K19" t="s">
        <v>7622</v>
      </c>
      <c r="L19" t="s">
        <v>7442</v>
      </c>
      <c r="M19" t="s">
        <v>7623</v>
      </c>
      <c r="N19">
        <v>2678</v>
      </c>
      <c r="O19" t="s">
        <v>7555</v>
      </c>
    </row>
    <row r="20" spans="1:17">
      <c r="A20" t="s">
        <v>751</v>
      </c>
      <c r="D20" t="s">
        <v>729</v>
      </c>
      <c r="E20" t="s">
        <v>750</v>
      </c>
      <c r="F20" t="s">
        <v>6860</v>
      </c>
      <c r="G20" t="s">
        <v>7589</v>
      </c>
      <c r="H20" t="s">
        <v>7557</v>
      </c>
      <c r="I20" t="s">
        <v>729</v>
      </c>
      <c r="J20" t="s">
        <v>750</v>
      </c>
      <c r="K20" t="s">
        <v>7624</v>
      </c>
      <c r="L20" t="s">
        <v>926</v>
      </c>
      <c r="M20" t="s">
        <v>7625</v>
      </c>
      <c r="N20">
        <v>281</v>
      </c>
      <c r="O20" t="s">
        <v>7555</v>
      </c>
    </row>
    <row r="21" spans="1:17">
      <c r="A21" t="s">
        <v>1013</v>
      </c>
      <c r="D21" t="s">
        <v>1014</v>
      </c>
      <c r="E21" t="s">
        <v>1012</v>
      </c>
      <c r="F21" t="s">
        <v>6861</v>
      </c>
      <c r="G21" t="s">
        <v>7589</v>
      </c>
      <c r="H21" t="s">
        <v>7626</v>
      </c>
      <c r="I21" t="s">
        <v>1014</v>
      </c>
      <c r="J21" t="s">
        <v>7605</v>
      </c>
      <c r="K21" t="s">
        <v>7627</v>
      </c>
      <c r="M21" t="s">
        <v>7628</v>
      </c>
      <c r="N21">
        <v>95</v>
      </c>
      <c r="O21" t="s">
        <v>7555</v>
      </c>
    </row>
    <row r="22" spans="1:17">
      <c r="A22" t="s">
        <v>248</v>
      </c>
      <c r="D22" t="s">
        <v>249</v>
      </c>
      <c r="E22" t="s">
        <v>247</v>
      </c>
      <c r="F22" t="s">
        <v>6870</v>
      </c>
      <c r="G22" t="s">
        <v>7556</v>
      </c>
      <c r="H22" t="s">
        <v>7629</v>
      </c>
      <c r="I22" t="s">
        <v>249</v>
      </c>
      <c r="J22" t="s">
        <v>7572</v>
      </c>
      <c r="K22" t="s">
        <v>7630</v>
      </c>
      <c r="M22" t="s">
        <v>7553</v>
      </c>
      <c r="N22" t="s">
        <v>7554</v>
      </c>
      <c r="O22" t="s">
        <v>7555</v>
      </c>
    </row>
    <row r="23" spans="1:17">
      <c r="A23" t="s">
        <v>260</v>
      </c>
      <c r="D23" t="s">
        <v>249</v>
      </c>
      <c r="E23" t="s">
        <v>259</v>
      </c>
      <c r="F23" t="s">
        <v>6870</v>
      </c>
      <c r="G23" t="s">
        <v>7556</v>
      </c>
      <c r="H23" t="s">
        <v>7557</v>
      </c>
      <c r="I23" t="s">
        <v>249</v>
      </c>
      <c r="J23" t="s">
        <v>7631</v>
      </c>
      <c r="K23" t="s">
        <v>7632</v>
      </c>
      <c r="M23" t="s">
        <v>7553</v>
      </c>
      <c r="N23" t="s">
        <v>7554</v>
      </c>
      <c r="O23" t="s">
        <v>7555</v>
      </c>
    </row>
    <row r="24" spans="1:17">
      <c r="A24" t="s">
        <v>271</v>
      </c>
      <c r="D24" t="s">
        <v>249</v>
      </c>
      <c r="E24" t="s">
        <v>270</v>
      </c>
      <c r="F24" t="s">
        <v>6870</v>
      </c>
      <c r="G24" t="s">
        <v>7556</v>
      </c>
      <c r="H24" t="s">
        <v>7633</v>
      </c>
      <c r="I24" t="s">
        <v>249</v>
      </c>
      <c r="J24" t="s">
        <v>7634</v>
      </c>
      <c r="K24" t="s">
        <v>7635</v>
      </c>
      <c r="M24" t="s">
        <v>7553</v>
      </c>
      <c r="N24" t="s">
        <v>7554</v>
      </c>
      <c r="O24" t="s">
        <v>7555</v>
      </c>
    </row>
    <row r="25" spans="1:17">
      <c r="A25" t="s">
        <v>762</v>
      </c>
      <c r="D25" t="s">
        <v>763</v>
      </c>
      <c r="E25" t="s">
        <v>761</v>
      </c>
      <c r="F25" t="s">
        <v>6875</v>
      </c>
      <c r="G25" t="s">
        <v>7589</v>
      </c>
      <c r="H25" t="s">
        <v>7557</v>
      </c>
      <c r="I25" t="s">
        <v>763</v>
      </c>
      <c r="J25" t="s">
        <v>7590</v>
      </c>
      <c r="K25" t="s">
        <v>7636</v>
      </c>
      <c r="L25" t="s">
        <v>926</v>
      </c>
      <c r="M25" t="s">
        <v>7597</v>
      </c>
      <c r="N25">
        <v>1631</v>
      </c>
      <c r="O25" t="s">
        <v>7555</v>
      </c>
    </row>
    <row r="26" spans="1:17">
      <c r="A26" t="s">
        <v>1025</v>
      </c>
      <c r="D26" t="s">
        <v>1026</v>
      </c>
      <c r="E26" t="s">
        <v>1024</v>
      </c>
      <c r="F26" t="s">
        <v>6876</v>
      </c>
      <c r="G26" t="s">
        <v>7556</v>
      </c>
      <c r="H26" t="s">
        <v>7557</v>
      </c>
      <c r="I26" t="s">
        <v>1026</v>
      </c>
      <c r="J26" t="s">
        <v>7631</v>
      </c>
      <c r="K26" t="s">
        <v>7637</v>
      </c>
      <c r="L26" t="s">
        <v>7638</v>
      </c>
      <c r="M26" t="s">
        <v>7553</v>
      </c>
      <c r="N26" t="s">
        <v>7554</v>
      </c>
      <c r="O26" t="s">
        <v>7555</v>
      </c>
    </row>
    <row r="27" spans="1:17">
      <c r="A27" t="s">
        <v>1036</v>
      </c>
      <c r="D27" t="s">
        <v>1026</v>
      </c>
      <c r="E27" t="s">
        <v>1035</v>
      </c>
      <c r="F27" t="s">
        <v>6876</v>
      </c>
      <c r="G27" t="s">
        <v>7556</v>
      </c>
      <c r="H27" t="s">
        <v>7557</v>
      </c>
      <c r="I27" t="s">
        <v>1026</v>
      </c>
      <c r="J27" t="s">
        <v>1035</v>
      </c>
      <c r="K27" t="s">
        <v>7639</v>
      </c>
      <c r="M27" t="s">
        <v>7553</v>
      </c>
      <c r="N27" t="s">
        <v>7554</v>
      </c>
      <c r="O27" t="s">
        <v>7560</v>
      </c>
      <c r="P27" t="s">
        <v>7640</v>
      </c>
      <c r="Q27" t="s">
        <v>7641</v>
      </c>
    </row>
    <row r="28" spans="1:17">
      <c r="A28" t="s">
        <v>1046</v>
      </c>
      <c r="D28" t="s">
        <v>1026</v>
      </c>
      <c r="E28" t="s">
        <v>1045</v>
      </c>
      <c r="F28" t="s">
        <v>6876</v>
      </c>
      <c r="G28" t="s">
        <v>7556</v>
      </c>
      <c r="H28" t="s">
        <v>7557</v>
      </c>
      <c r="I28" t="s">
        <v>1026</v>
      </c>
      <c r="J28" t="s">
        <v>7572</v>
      </c>
      <c r="K28" t="s">
        <v>7642</v>
      </c>
      <c r="M28" t="s">
        <v>7643</v>
      </c>
      <c r="N28">
        <v>2229</v>
      </c>
      <c r="O28" t="s">
        <v>7555</v>
      </c>
    </row>
    <row r="29" spans="1:17">
      <c r="A29" t="s">
        <v>1056</v>
      </c>
      <c r="D29" t="s">
        <v>171</v>
      </c>
      <c r="E29" t="s">
        <v>1055</v>
      </c>
      <c r="F29" t="s">
        <v>6877</v>
      </c>
      <c r="G29" t="s">
        <v>7589</v>
      </c>
      <c r="H29" t="s">
        <v>7604</v>
      </c>
      <c r="I29" t="s">
        <v>171</v>
      </c>
      <c r="J29" t="s">
        <v>7572</v>
      </c>
      <c r="K29" t="s">
        <v>7644</v>
      </c>
      <c r="M29" t="s">
        <v>7645</v>
      </c>
      <c r="N29">
        <v>533</v>
      </c>
    </row>
    <row r="30" spans="1:17">
      <c r="A30" t="s">
        <v>1067</v>
      </c>
      <c r="D30" t="s">
        <v>171</v>
      </c>
      <c r="E30" t="s">
        <v>1066</v>
      </c>
      <c r="F30" t="s">
        <v>6877</v>
      </c>
      <c r="G30" t="s">
        <v>7589</v>
      </c>
      <c r="H30" t="s">
        <v>7557</v>
      </c>
      <c r="I30" t="s">
        <v>171</v>
      </c>
      <c r="J30" t="s">
        <v>7590</v>
      </c>
      <c r="K30" t="s">
        <v>7646</v>
      </c>
      <c r="L30" t="s">
        <v>926</v>
      </c>
      <c r="M30" t="s">
        <v>7553</v>
      </c>
      <c r="N30" t="s">
        <v>7554</v>
      </c>
      <c r="O30" t="s">
        <v>7555</v>
      </c>
    </row>
    <row r="31" spans="1:17">
      <c r="A31" t="s">
        <v>170</v>
      </c>
      <c r="D31" t="s">
        <v>171</v>
      </c>
      <c r="E31" t="s">
        <v>169</v>
      </c>
      <c r="F31" t="s">
        <v>6877</v>
      </c>
      <c r="G31" t="s">
        <v>7589</v>
      </c>
      <c r="H31" t="s">
        <v>7647</v>
      </c>
      <c r="I31" t="s">
        <v>171</v>
      </c>
      <c r="J31" t="s">
        <v>7648</v>
      </c>
      <c r="K31" t="s">
        <v>7649</v>
      </c>
      <c r="M31" t="s">
        <v>7650</v>
      </c>
      <c r="N31">
        <v>61</v>
      </c>
      <c r="O31" t="s">
        <v>7555</v>
      </c>
    </row>
    <row r="32" spans="1:17">
      <c r="A32" t="s">
        <v>282</v>
      </c>
      <c r="D32" t="s">
        <v>283</v>
      </c>
      <c r="E32" t="s">
        <v>281</v>
      </c>
      <c r="F32" t="s">
        <v>6878</v>
      </c>
      <c r="G32" t="s">
        <v>7556</v>
      </c>
      <c r="H32" t="s">
        <v>7557</v>
      </c>
      <c r="I32" t="s">
        <v>283</v>
      </c>
      <c r="J32" t="s">
        <v>7631</v>
      </c>
      <c r="K32" t="s">
        <v>7651</v>
      </c>
      <c r="L32" t="s">
        <v>7652</v>
      </c>
      <c r="M32" t="s">
        <v>7653</v>
      </c>
      <c r="N32">
        <v>1103</v>
      </c>
      <c r="O32" t="s">
        <v>7560</v>
      </c>
      <c r="P32" t="s">
        <v>7654</v>
      </c>
      <c r="Q32" t="s">
        <v>7655</v>
      </c>
    </row>
    <row r="33" spans="1:17">
      <c r="A33" t="s">
        <v>294</v>
      </c>
      <c r="D33" t="s">
        <v>295</v>
      </c>
      <c r="E33" t="s">
        <v>293</v>
      </c>
      <c r="F33" t="s">
        <v>6879</v>
      </c>
      <c r="G33" t="s">
        <v>7556</v>
      </c>
      <c r="H33" t="s">
        <v>7656</v>
      </c>
      <c r="I33" t="s">
        <v>295</v>
      </c>
      <c r="J33" t="s">
        <v>7551</v>
      </c>
      <c r="K33" t="s">
        <v>7657</v>
      </c>
      <c r="L33" t="s">
        <v>7658</v>
      </c>
      <c r="M33" t="s">
        <v>7553</v>
      </c>
      <c r="N33" t="s">
        <v>7554</v>
      </c>
      <c r="O33" t="s">
        <v>7555</v>
      </c>
    </row>
    <row r="34" spans="1:17">
      <c r="A34" t="s">
        <v>443</v>
      </c>
      <c r="D34" t="s">
        <v>444</v>
      </c>
      <c r="E34" t="s">
        <v>442</v>
      </c>
      <c r="F34" t="s">
        <v>6882</v>
      </c>
      <c r="G34" t="s">
        <v>7659</v>
      </c>
      <c r="H34" t="s">
        <v>7557</v>
      </c>
      <c r="I34" t="s">
        <v>444</v>
      </c>
      <c r="J34" t="s">
        <v>7631</v>
      </c>
      <c r="K34" t="s">
        <v>7660</v>
      </c>
      <c r="L34" t="s">
        <v>7661</v>
      </c>
      <c r="M34" t="s">
        <v>7553</v>
      </c>
      <c r="N34" t="s">
        <v>7554</v>
      </c>
      <c r="O34" t="s">
        <v>7560</v>
      </c>
      <c r="P34" t="s">
        <v>7662</v>
      </c>
      <c r="Q34" t="s">
        <v>7663</v>
      </c>
    </row>
    <row r="35" spans="1:17">
      <c r="A35" t="s">
        <v>306</v>
      </c>
      <c r="D35" t="s">
        <v>307</v>
      </c>
      <c r="E35" t="s">
        <v>305</v>
      </c>
      <c r="F35" t="s">
        <v>6885</v>
      </c>
      <c r="G35" t="s">
        <v>7556</v>
      </c>
      <c r="H35" t="s">
        <v>7664</v>
      </c>
      <c r="I35" t="s">
        <v>307</v>
      </c>
      <c r="J35" t="s">
        <v>7572</v>
      </c>
      <c r="K35" t="s">
        <v>7665</v>
      </c>
      <c r="M35" t="s">
        <v>7553</v>
      </c>
      <c r="N35" t="s">
        <v>7554</v>
      </c>
      <c r="O35" t="s">
        <v>7555</v>
      </c>
    </row>
    <row r="36" spans="1:17">
      <c r="A36" t="s">
        <v>318</v>
      </c>
      <c r="D36" t="s">
        <v>307</v>
      </c>
      <c r="E36" t="s">
        <v>317</v>
      </c>
      <c r="F36" t="s">
        <v>6885</v>
      </c>
      <c r="G36" t="s">
        <v>7556</v>
      </c>
      <c r="H36" t="s">
        <v>7557</v>
      </c>
      <c r="I36" t="s">
        <v>307</v>
      </c>
      <c r="J36" t="s">
        <v>7557</v>
      </c>
      <c r="K36" t="s">
        <v>7666</v>
      </c>
      <c r="M36" t="s">
        <v>7667</v>
      </c>
      <c r="N36">
        <v>2251</v>
      </c>
      <c r="O36" t="s">
        <v>7560</v>
      </c>
    </row>
    <row r="37" spans="1:17">
      <c r="A37" t="s">
        <v>329</v>
      </c>
      <c r="D37" t="s">
        <v>307</v>
      </c>
      <c r="E37" t="s">
        <v>328</v>
      </c>
      <c r="F37" t="s">
        <v>6885</v>
      </c>
      <c r="G37" t="s">
        <v>7556</v>
      </c>
      <c r="H37" t="s">
        <v>7668</v>
      </c>
      <c r="I37" t="s">
        <v>307</v>
      </c>
      <c r="J37" t="s">
        <v>7669</v>
      </c>
      <c r="K37" t="s">
        <v>7670</v>
      </c>
      <c r="M37" t="s">
        <v>7601</v>
      </c>
      <c r="N37">
        <v>427</v>
      </c>
      <c r="O37" t="s">
        <v>7555</v>
      </c>
    </row>
    <row r="38" spans="1:17">
      <c r="A38" t="s">
        <v>455</v>
      </c>
      <c r="D38" t="s">
        <v>456</v>
      </c>
      <c r="E38" t="s">
        <v>454</v>
      </c>
      <c r="F38" t="s">
        <v>6910</v>
      </c>
      <c r="G38" t="s">
        <v>7659</v>
      </c>
      <c r="H38" t="s">
        <v>7557</v>
      </c>
      <c r="I38" t="s">
        <v>456</v>
      </c>
      <c r="J38" t="s">
        <v>7557</v>
      </c>
      <c r="K38" t="s">
        <v>7671</v>
      </c>
      <c r="L38" t="s">
        <v>1311</v>
      </c>
      <c r="M38" t="s">
        <v>7553</v>
      </c>
      <c r="N38" t="s">
        <v>7554</v>
      </c>
      <c r="O38" t="s">
        <v>7560</v>
      </c>
      <c r="P38" t="s">
        <v>7672</v>
      </c>
      <c r="Q38" t="s">
        <v>7673</v>
      </c>
    </row>
    <row r="39" spans="1:17">
      <c r="A39" t="s">
        <v>774</v>
      </c>
      <c r="D39" t="s">
        <v>775</v>
      </c>
      <c r="E39" t="s">
        <v>773</v>
      </c>
      <c r="F39" t="s">
        <v>6915</v>
      </c>
      <c r="G39" t="s">
        <v>7589</v>
      </c>
      <c r="H39" t="s">
        <v>7674</v>
      </c>
      <c r="I39" t="s">
        <v>775</v>
      </c>
      <c r="J39" t="s">
        <v>7675</v>
      </c>
      <c r="K39" t="s">
        <v>7676</v>
      </c>
      <c r="M39" t="s">
        <v>7553</v>
      </c>
      <c r="N39" t="s">
        <v>7554</v>
      </c>
      <c r="O39" t="s">
        <v>7555</v>
      </c>
    </row>
    <row r="40" spans="1:17">
      <c r="A40" t="s">
        <v>786</v>
      </c>
      <c r="D40" t="s">
        <v>787</v>
      </c>
      <c r="E40" t="s">
        <v>785</v>
      </c>
      <c r="F40" t="s">
        <v>6924</v>
      </c>
      <c r="G40" t="s">
        <v>7589</v>
      </c>
      <c r="H40" t="s">
        <v>7677</v>
      </c>
      <c r="I40" t="s">
        <v>787</v>
      </c>
      <c r="J40" t="s">
        <v>7608</v>
      </c>
      <c r="K40" t="s">
        <v>7678</v>
      </c>
      <c r="M40" t="s">
        <v>7553</v>
      </c>
      <c r="N40" t="s">
        <v>7554</v>
      </c>
      <c r="O40" t="s">
        <v>7555</v>
      </c>
    </row>
    <row r="41" spans="1:17">
      <c r="A41" t="s">
        <v>798</v>
      </c>
      <c r="D41" t="s">
        <v>799</v>
      </c>
      <c r="E41" t="s">
        <v>797</v>
      </c>
      <c r="F41" t="s">
        <v>6927</v>
      </c>
      <c r="G41" t="s">
        <v>7589</v>
      </c>
      <c r="H41" t="s">
        <v>7679</v>
      </c>
      <c r="I41" t="s">
        <v>799</v>
      </c>
      <c r="J41" t="s">
        <v>7608</v>
      </c>
      <c r="K41" t="s">
        <v>7680</v>
      </c>
      <c r="M41" t="s">
        <v>7553</v>
      </c>
      <c r="N41" t="s">
        <v>7554</v>
      </c>
      <c r="O41" t="s">
        <v>7555</v>
      </c>
    </row>
    <row r="42" spans="1:17">
      <c r="A42" t="s">
        <v>1078</v>
      </c>
      <c r="D42" t="s">
        <v>1079</v>
      </c>
      <c r="E42" t="s">
        <v>1077</v>
      </c>
      <c r="F42" t="s">
        <v>6930</v>
      </c>
      <c r="G42" t="s">
        <v>7549</v>
      </c>
      <c r="H42" t="s">
        <v>7563</v>
      </c>
      <c r="I42" t="s">
        <v>1079</v>
      </c>
      <c r="J42" t="s">
        <v>1077</v>
      </c>
      <c r="K42" t="s">
        <v>7681</v>
      </c>
      <c r="M42" t="s">
        <v>7682</v>
      </c>
      <c r="N42">
        <v>2587</v>
      </c>
      <c r="O42" t="s">
        <v>7560</v>
      </c>
      <c r="P42" t="s">
        <v>7683</v>
      </c>
      <c r="Q42" t="s">
        <v>7684</v>
      </c>
    </row>
    <row r="43" spans="1:17">
      <c r="A43" t="s">
        <v>181</v>
      </c>
      <c r="D43" t="s">
        <v>182</v>
      </c>
      <c r="E43" t="s">
        <v>180</v>
      </c>
      <c r="F43" t="s">
        <v>6935</v>
      </c>
      <c r="G43" t="s">
        <v>7685</v>
      </c>
      <c r="H43" t="s">
        <v>7686</v>
      </c>
      <c r="I43" t="s">
        <v>182</v>
      </c>
      <c r="J43" t="s">
        <v>7572</v>
      </c>
      <c r="K43" t="s">
        <v>7687</v>
      </c>
      <c r="M43" t="s">
        <v>7688</v>
      </c>
      <c r="N43">
        <v>134</v>
      </c>
      <c r="O43" t="s">
        <v>7555</v>
      </c>
    </row>
    <row r="44" spans="1:17">
      <c r="A44" t="s">
        <v>192</v>
      </c>
      <c r="D44" t="s">
        <v>182</v>
      </c>
      <c r="E44" t="s">
        <v>191</v>
      </c>
      <c r="F44" t="s">
        <v>6935</v>
      </c>
      <c r="G44" t="s">
        <v>7685</v>
      </c>
      <c r="H44" t="s">
        <v>7557</v>
      </c>
      <c r="I44" t="s">
        <v>182</v>
      </c>
      <c r="J44" t="s">
        <v>7689</v>
      </c>
      <c r="K44" t="s">
        <v>7690</v>
      </c>
      <c r="M44" t="s">
        <v>7691</v>
      </c>
      <c r="N44">
        <v>2343</v>
      </c>
      <c r="O44" t="s">
        <v>7560</v>
      </c>
      <c r="P44" t="s">
        <v>7692</v>
      </c>
      <c r="Q44" t="s">
        <v>7693</v>
      </c>
    </row>
    <row r="45" spans="1:17">
      <c r="A45" t="s">
        <v>202</v>
      </c>
      <c r="D45" t="s">
        <v>182</v>
      </c>
      <c r="E45" t="s">
        <v>201</v>
      </c>
      <c r="F45" t="s">
        <v>6935</v>
      </c>
      <c r="G45" t="s">
        <v>7685</v>
      </c>
      <c r="H45" t="s">
        <v>7694</v>
      </c>
      <c r="I45" t="s">
        <v>182</v>
      </c>
      <c r="J45" t="s">
        <v>7695</v>
      </c>
      <c r="K45" t="s">
        <v>7696</v>
      </c>
      <c r="M45" t="s">
        <v>7697</v>
      </c>
      <c r="N45">
        <v>147</v>
      </c>
      <c r="O45" t="s">
        <v>7555</v>
      </c>
      <c r="P45" t="s">
        <v>7698</v>
      </c>
      <c r="Q45" t="s">
        <v>7699</v>
      </c>
    </row>
    <row r="46" spans="1:17">
      <c r="A46" t="s">
        <v>340</v>
      </c>
      <c r="D46" t="s">
        <v>341</v>
      </c>
      <c r="E46" t="s">
        <v>339</v>
      </c>
      <c r="F46" t="s">
        <v>6936</v>
      </c>
      <c r="G46" t="s">
        <v>7685</v>
      </c>
      <c r="H46" t="s">
        <v>7694</v>
      </c>
      <c r="I46" t="s">
        <v>341</v>
      </c>
      <c r="J46" t="s">
        <v>7700</v>
      </c>
      <c r="K46" t="s">
        <v>7701</v>
      </c>
      <c r="L46" t="s">
        <v>7361</v>
      </c>
      <c r="M46" t="s">
        <v>7553</v>
      </c>
      <c r="N46" t="s">
        <v>7554</v>
      </c>
      <c r="O46" t="s">
        <v>7555</v>
      </c>
      <c r="P46" t="s">
        <v>7702</v>
      </c>
      <c r="Q46" t="s">
        <v>7703</v>
      </c>
    </row>
    <row r="47" spans="1:17">
      <c r="A47" t="s">
        <v>467</v>
      </c>
      <c r="D47" t="s">
        <v>468</v>
      </c>
      <c r="E47" t="s">
        <v>466</v>
      </c>
      <c r="F47" t="s">
        <v>6941</v>
      </c>
      <c r="G47" t="s">
        <v>7659</v>
      </c>
      <c r="H47" t="s">
        <v>7557</v>
      </c>
      <c r="I47" t="s">
        <v>468</v>
      </c>
      <c r="J47" t="s">
        <v>7631</v>
      </c>
      <c r="K47" t="s">
        <v>7704</v>
      </c>
      <c r="L47" t="s">
        <v>7705</v>
      </c>
      <c r="M47" t="s">
        <v>7553</v>
      </c>
      <c r="N47" t="s">
        <v>7554</v>
      </c>
      <c r="O47" t="s">
        <v>7560</v>
      </c>
      <c r="P47" t="s">
        <v>7706</v>
      </c>
      <c r="Q47" t="s">
        <v>7707</v>
      </c>
    </row>
    <row r="48" spans="1:17">
      <c r="A48" t="s">
        <v>1089</v>
      </c>
      <c r="D48" t="s">
        <v>1090</v>
      </c>
      <c r="E48" t="s">
        <v>1088</v>
      </c>
      <c r="F48" t="s">
        <v>6946</v>
      </c>
      <c r="G48" t="s">
        <v>7685</v>
      </c>
      <c r="H48" t="s">
        <v>7557</v>
      </c>
      <c r="I48" t="s">
        <v>1090</v>
      </c>
      <c r="J48" t="s">
        <v>7708</v>
      </c>
      <c r="K48" t="s">
        <v>7709</v>
      </c>
      <c r="L48" t="s">
        <v>902</v>
      </c>
      <c r="M48" t="s">
        <v>7553</v>
      </c>
      <c r="N48" t="s">
        <v>7554</v>
      </c>
      <c r="O48" t="s">
        <v>7560</v>
      </c>
      <c r="P48" t="s">
        <v>7710</v>
      </c>
      <c r="Q48" t="s">
        <v>7711</v>
      </c>
    </row>
    <row r="49" spans="1:17">
      <c r="A49" t="s">
        <v>352</v>
      </c>
      <c r="D49" t="s">
        <v>353</v>
      </c>
      <c r="E49" t="s">
        <v>351</v>
      </c>
      <c r="F49" t="s">
        <v>6951</v>
      </c>
      <c r="G49" t="s">
        <v>7556</v>
      </c>
      <c r="H49" t="s">
        <v>7712</v>
      </c>
      <c r="I49" t="s">
        <v>353</v>
      </c>
      <c r="J49" t="s">
        <v>7713</v>
      </c>
      <c r="K49" t="s">
        <v>7714</v>
      </c>
      <c r="M49" t="s">
        <v>7715</v>
      </c>
      <c r="N49">
        <v>2617</v>
      </c>
      <c r="O49" t="s">
        <v>7555</v>
      </c>
    </row>
    <row r="50" spans="1:17">
      <c r="A50" t="s">
        <v>364</v>
      </c>
      <c r="D50" t="s">
        <v>353</v>
      </c>
      <c r="E50" t="s">
        <v>363</v>
      </c>
      <c r="F50" t="s">
        <v>6951</v>
      </c>
      <c r="G50" t="s">
        <v>7556</v>
      </c>
      <c r="H50" t="s">
        <v>7557</v>
      </c>
      <c r="I50" t="s">
        <v>353</v>
      </c>
      <c r="J50" t="s">
        <v>7716</v>
      </c>
      <c r="K50" t="s">
        <v>7717</v>
      </c>
      <c r="L50" t="s">
        <v>7718</v>
      </c>
      <c r="M50" t="s">
        <v>7553</v>
      </c>
      <c r="N50" t="s">
        <v>7554</v>
      </c>
      <c r="O50" t="s">
        <v>7560</v>
      </c>
      <c r="P50" t="s">
        <v>7719</v>
      </c>
      <c r="Q50" t="s">
        <v>7720</v>
      </c>
    </row>
    <row r="51" spans="1:17">
      <c r="A51" t="s">
        <v>375</v>
      </c>
      <c r="D51" t="s">
        <v>353</v>
      </c>
      <c r="E51" t="s">
        <v>374</v>
      </c>
      <c r="F51" t="s">
        <v>6951</v>
      </c>
      <c r="G51" t="s">
        <v>7556</v>
      </c>
      <c r="H51" t="s">
        <v>7633</v>
      </c>
      <c r="I51" t="s">
        <v>353</v>
      </c>
      <c r="J51" t="s">
        <v>7721</v>
      </c>
      <c r="K51" t="s">
        <v>7722</v>
      </c>
      <c r="L51" t="s">
        <v>7723</v>
      </c>
      <c r="M51" t="s">
        <v>7715</v>
      </c>
      <c r="N51">
        <v>2617</v>
      </c>
      <c r="O51" t="s">
        <v>7560</v>
      </c>
      <c r="P51" t="s">
        <v>7724</v>
      </c>
      <c r="Q51" t="s">
        <v>7725</v>
      </c>
    </row>
    <row r="52" spans="1:17">
      <c r="A52" t="s">
        <v>1100</v>
      </c>
      <c r="D52" t="s">
        <v>1101</v>
      </c>
      <c r="E52" t="s">
        <v>1099</v>
      </c>
      <c r="F52" t="s">
        <v>6966</v>
      </c>
      <c r="G52" t="s">
        <v>7685</v>
      </c>
      <c r="H52" t="s">
        <v>7557</v>
      </c>
      <c r="I52" t="s">
        <v>1101</v>
      </c>
      <c r="J52" t="s">
        <v>7708</v>
      </c>
      <c r="K52" t="s">
        <v>7726</v>
      </c>
      <c r="L52" t="s">
        <v>902</v>
      </c>
      <c r="M52" t="s">
        <v>7553</v>
      </c>
      <c r="N52" t="s">
        <v>7554</v>
      </c>
      <c r="O52" t="s">
        <v>7555</v>
      </c>
    </row>
    <row r="53" spans="1:17">
      <c r="A53" t="s">
        <v>1111</v>
      </c>
      <c r="D53" t="s">
        <v>1101</v>
      </c>
      <c r="E53" t="s">
        <v>1110</v>
      </c>
      <c r="F53" t="s">
        <v>6966</v>
      </c>
      <c r="G53" t="s">
        <v>7685</v>
      </c>
      <c r="H53" t="s">
        <v>7694</v>
      </c>
      <c r="I53" t="s">
        <v>1101</v>
      </c>
      <c r="J53" t="s">
        <v>7608</v>
      </c>
      <c r="K53" t="s">
        <v>7727</v>
      </c>
      <c r="L53" t="s">
        <v>902</v>
      </c>
      <c r="M53" t="s">
        <v>7565</v>
      </c>
      <c r="N53">
        <v>791</v>
      </c>
      <c r="O53" t="s">
        <v>7555</v>
      </c>
    </row>
    <row r="54" spans="1:17">
      <c r="A54" t="s">
        <v>1121</v>
      </c>
      <c r="D54" t="s">
        <v>1122</v>
      </c>
      <c r="E54" t="s">
        <v>1120</v>
      </c>
      <c r="F54" t="s">
        <v>6969</v>
      </c>
      <c r="G54" t="s">
        <v>7556</v>
      </c>
      <c r="H54" t="s">
        <v>7557</v>
      </c>
      <c r="I54" t="s">
        <v>1122</v>
      </c>
      <c r="J54" t="s">
        <v>7631</v>
      </c>
      <c r="K54" t="s">
        <v>7728</v>
      </c>
      <c r="L54" t="s">
        <v>7729</v>
      </c>
      <c r="M54" t="s">
        <v>7553</v>
      </c>
      <c r="N54" t="s">
        <v>7554</v>
      </c>
      <c r="O54" t="s">
        <v>7555</v>
      </c>
    </row>
    <row r="55" spans="1:17">
      <c r="A55" t="s">
        <v>1132</v>
      </c>
      <c r="D55" t="s">
        <v>1122</v>
      </c>
      <c r="E55" t="s">
        <v>1131</v>
      </c>
      <c r="F55" t="s">
        <v>6969</v>
      </c>
      <c r="G55" t="s">
        <v>7556</v>
      </c>
      <c r="H55" t="s">
        <v>7557</v>
      </c>
      <c r="I55" t="s">
        <v>1122</v>
      </c>
      <c r="J55" t="s">
        <v>7730</v>
      </c>
      <c r="K55" t="s">
        <v>7731</v>
      </c>
      <c r="L55" t="s">
        <v>662</v>
      </c>
      <c r="M55" t="s">
        <v>7732</v>
      </c>
      <c r="N55">
        <v>730</v>
      </c>
      <c r="O55" t="s">
        <v>7560</v>
      </c>
      <c r="P55" t="s">
        <v>7733</v>
      </c>
      <c r="Q55" t="s">
        <v>7734</v>
      </c>
    </row>
    <row r="56" spans="1:17">
      <c r="A56" t="s">
        <v>1142</v>
      </c>
      <c r="D56" t="s">
        <v>1122</v>
      </c>
      <c r="E56" t="s">
        <v>1141</v>
      </c>
      <c r="F56" t="s">
        <v>6969</v>
      </c>
      <c r="G56" t="s">
        <v>7556</v>
      </c>
      <c r="H56" t="s">
        <v>7557</v>
      </c>
      <c r="I56" t="s">
        <v>1122</v>
      </c>
      <c r="J56" t="s">
        <v>7572</v>
      </c>
      <c r="K56" t="s">
        <v>7735</v>
      </c>
      <c r="L56" t="s">
        <v>7736</v>
      </c>
      <c r="M56" t="s">
        <v>7737</v>
      </c>
      <c r="N56">
        <v>546</v>
      </c>
      <c r="O56" t="s">
        <v>7555</v>
      </c>
    </row>
    <row r="57" spans="1:17">
      <c r="A57" t="s">
        <v>479</v>
      </c>
      <c r="D57" t="s">
        <v>480</v>
      </c>
      <c r="E57" t="s">
        <v>478</v>
      </c>
      <c r="F57" t="s">
        <v>6986</v>
      </c>
      <c r="G57" t="s">
        <v>7556</v>
      </c>
      <c r="H57" t="s">
        <v>7557</v>
      </c>
      <c r="I57" t="s">
        <v>480</v>
      </c>
      <c r="J57" t="s">
        <v>7631</v>
      </c>
      <c r="K57" t="s">
        <v>7738</v>
      </c>
      <c r="L57" t="s">
        <v>7638</v>
      </c>
      <c r="M57" t="s">
        <v>7553</v>
      </c>
      <c r="N57" t="s">
        <v>7554</v>
      </c>
      <c r="O57" t="s">
        <v>7560</v>
      </c>
      <c r="P57" t="s">
        <v>7739</v>
      </c>
      <c r="Q57" t="s">
        <v>7740</v>
      </c>
    </row>
    <row r="58" spans="1:17">
      <c r="A58" t="s">
        <v>557</v>
      </c>
      <c r="D58" t="s">
        <v>558</v>
      </c>
      <c r="E58" t="s">
        <v>556</v>
      </c>
      <c r="F58" t="s">
        <v>6991</v>
      </c>
      <c r="G58" t="s">
        <v>7556</v>
      </c>
      <c r="H58" t="s">
        <v>7741</v>
      </c>
      <c r="I58" t="s">
        <v>558</v>
      </c>
      <c r="J58" t="s">
        <v>7742</v>
      </c>
      <c r="K58" t="s">
        <v>7743</v>
      </c>
      <c r="L58" t="s">
        <v>7744</v>
      </c>
      <c r="M58" t="s">
        <v>7553</v>
      </c>
      <c r="N58" t="s">
        <v>7554</v>
      </c>
      <c r="O58" t="s">
        <v>7555</v>
      </c>
    </row>
    <row r="59" spans="1:17">
      <c r="A59" t="s">
        <v>569</v>
      </c>
      <c r="D59" t="s">
        <v>558</v>
      </c>
      <c r="E59" t="s">
        <v>568</v>
      </c>
      <c r="F59" t="s">
        <v>6991</v>
      </c>
      <c r="G59" t="s">
        <v>7556</v>
      </c>
      <c r="H59" t="s">
        <v>7633</v>
      </c>
      <c r="I59" t="s">
        <v>558</v>
      </c>
      <c r="J59" t="s">
        <v>7745</v>
      </c>
      <c r="K59" t="s">
        <v>7746</v>
      </c>
      <c r="L59" t="s">
        <v>7747</v>
      </c>
      <c r="M59" t="s">
        <v>7553</v>
      </c>
      <c r="N59" t="s">
        <v>7554</v>
      </c>
      <c r="O59" t="s">
        <v>7560</v>
      </c>
      <c r="P59" t="s">
        <v>7748</v>
      </c>
      <c r="Q59" t="s">
        <v>7749</v>
      </c>
    </row>
    <row r="60" spans="1:17">
      <c r="A60" t="s">
        <v>810</v>
      </c>
      <c r="D60" t="s">
        <v>811</v>
      </c>
      <c r="E60" t="s">
        <v>809</v>
      </c>
      <c r="F60" t="s">
        <v>6994</v>
      </c>
      <c r="G60" t="s">
        <v>7589</v>
      </c>
      <c r="H60" t="s">
        <v>7557</v>
      </c>
      <c r="I60" t="s">
        <v>811</v>
      </c>
      <c r="J60" t="s">
        <v>7557</v>
      </c>
      <c r="K60" t="s">
        <v>7750</v>
      </c>
      <c r="L60" t="s">
        <v>7751</v>
      </c>
      <c r="M60" t="s">
        <v>7752</v>
      </c>
      <c r="N60">
        <v>2464</v>
      </c>
      <c r="O60" t="s">
        <v>7555</v>
      </c>
    </row>
    <row r="61" spans="1:17">
      <c r="A61" t="s">
        <v>1152</v>
      </c>
      <c r="D61" t="s">
        <v>1153</v>
      </c>
      <c r="E61" t="s">
        <v>1151</v>
      </c>
      <c r="F61" t="s">
        <v>6999</v>
      </c>
      <c r="G61" t="s">
        <v>7556</v>
      </c>
      <c r="H61" t="s">
        <v>7753</v>
      </c>
      <c r="I61" t="s">
        <v>1153</v>
      </c>
      <c r="J61" t="s">
        <v>1151</v>
      </c>
      <c r="K61" t="s">
        <v>7754</v>
      </c>
      <c r="M61" t="s">
        <v>7553</v>
      </c>
      <c r="N61" t="s">
        <v>7554</v>
      </c>
      <c r="O61" t="s">
        <v>7555</v>
      </c>
    </row>
    <row r="62" spans="1:17">
      <c r="A62" t="s">
        <v>650</v>
      </c>
      <c r="D62" t="s">
        <v>651</v>
      </c>
      <c r="E62" t="s">
        <v>649</v>
      </c>
      <c r="F62" t="s">
        <v>7002</v>
      </c>
      <c r="G62" t="s">
        <v>7549</v>
      </c>
      <c r="H62" t="s">
        <v>7755</v>
      </c>
      <c r="I62" t="s">
        <v>651</v>
      </c>
      <c r="J62" t="s">
        <v>7608</v>
      </c>
      <c r="K62" t="s">
        <v>7756</v>
      </c>
      <c r="M62" t="s">
        <v>7757</v>
      </c>
      <c r="N62">
        <v>153</v>
      </c>
      <c r="O62" t="s">
        <v>7555</v>
      </c>
    </row>
    <row r="63" spans="1:17">
      <c r="A63" t="s">
        <v>386</v>
      </c>
      <c r="D63" t="s">
        <v>387</v>
      </c>
      <c r="E63" t="s">
        <v>385</v>
      </c>
      <c r="F63" t="s">
        <v>7007</v>
      </c>
      <c r="G63" t="s">
        <v>7556</v>
      </c>
      <c r="H63" t="s">
        <v>7758</v>
      </c>
      <c r="I63" t="s">
        <v>387</v>
      </c>
      <c r="J63" t="s">
        <v>7615</v>
      </c>
      <c r="K63" t="s">
        <v>7759</v>
      </c>
      <c r="L63" t="s">
        <v>7760</v>
      </c>
      <c r="M63" t="s">
        <v>7623</v>
      </c>
      <c r="N63">
        <v>2678</v>
      </c>
      <c r="O63" t="s">
        <v>7555</v>
      </c>
    </row>
    <row r="64" spans="1:17">
      <c r="A64" t="s">
        <v>398</v>
      </c>
      <c r="D64" t="s">
        <v>387</v>
      </c>
      <c r="E64" t="s">
        <v>397</v>
      </c>
      <c r="F64" t="s">
        <v>7007</v>
      </c>
      <c r="G64" t="s">
        <v>7556</v>
      </c>
      <c r="H64" t="s">
        <v>7563</v>
      </c>
      <c r="I64" t="s">
        <v>387</v>
      </c>
      <c r="J64" t="s">
        <v>397</v>
      </c>
      <c r="K64" t="s">
        <v>7761</v>
      </c>
      <c r="M64" t="s">
        <v>7762</v>
      </c>
      <c r="N64">
        <v>2709</v>
      </c>
      <c r="O64" t="s">
        <v>7560</v>
      </c>
      <c r="P64" t="s">
        <v>7763</v>
      </c>
      <c r="Q64" t="s">
        <v>7764</v>
      </c>
    </row>
    <row r="65" spans="1:17">
      <c r="A65" t="s">
        <v>409</v>
      </c>
      <c r="D65" t="s">
        <v>387</v>
      </c>
      <c r="E65" t="s">
        <v>408</v>
      </c>
      <c r="F65" t="s">
        <v>7007</v>
      </c>
      <c r="G65" t="s">
        <v>7556</v>
      </c>
      <c r="H65" t="s">
        <v>7765</v>
      </c>
      <c r="I65" t="s">
        <v>387</v>
      </c>
      <c r="J65" t="s">
        <v>7766</v>
      </c>
      <c r="K65" t="s">
        <v>7767</v>
      </c>
      <c r="M65" t="s">
        <v>7757</v>
      </c>
      <c r="N65">
        <v>153</v>
      </c>
      <c r="O65" t="s">
        <v>7560</v>
      </c>
      <c r="P65" t="s">
        <v>7768</v>
      </c>
      <c r="Q65" t="s">
        <v>7769</v>
      </c>
    </row>
    <row r="66" spans="1:17">
      <c r="A66" t="s">
        <v>1163</v>
      </c>
      <c r="D66" t="s">
        <v>1164</v>
      </c>
      <c r="E66" t="s">
        <v>1162</v>
      </c>
      <c r="F66" t="s">
        <v>7008</v>
      </c>
      <c r="G66" t="s">
        <v>7556</v>
      </c>
      <c r="H66" t="s">
        <v>7557</v>
      </c>
      <c r="I66" t="s">
        <v>1164</v>
      </c>
      <c r="J66" t="s">
        <v>7770</v>
      </c>
      <c r="K66" t="s">
        <v>7771</v>
      </c>
      <c r="L66" t="s">
        <v>1152</v>
      </c>
      <c r="M66" t="s">
        <v>7553</v>
      </c>
      <c r="N66" t="s">
        <v>7554</v>
      </c>
      <c r="O66" t="s">
        <v>7560</v>
      </c>
      <c r="P66" t="s">
        <v>7772</v>
      </c>
      <c r="Q66" t="s">
        <v>7773</v>
      </c>
    </row>
    <row r="67" spans="1:17">
      <c r="A67" t="s">
        <v>1174</v>
      </c>
      <c r="D67" t="s">
        <v>1164</v>
      </c>
      <c r="E67" t="s">
        <v>1173</v>
      </c>
      <c r="F67" t="s">
        <v>7008</v>
      </c>
      <c r="G67" t="s">
        <v>7556</v>
      </c>
      <c r="H67" t="s">
        <v>7774</v>
      </c>
      <c r="I67" t="s">
        <v>1164</v>
      </c>
      <c r="J67" t="s">
        <v>7775</v>
      </c>
      <c r="K67" t="s">
        <v>7776</v>
      </c>
      <c r="M67" t="s">
        <v>7553</v>
      </c>
      <c r="N67" t="s">
        <v>7554</v>
      </c>
      <c r="O67" t="s">
        <v>7555</v>
      </c>
    </row>
    <row r="68" spans="1:17">
      <c r="A68" t="s">
        <v>1184</v>
      </c>
      <c r="D68" t="s">
        <v>1164</v>
      </c>
      <c r="E68" t="s">
        <v>1183</v>
      </c>
      <c r="F68" t="s">
        <v>7008</v>
      </c>
      <c r="G68" t="s">
        <v>7556</v>
      </c>
      <c r="H68" t="s">
        <v>7777</v>
      </c>
      <c r="I68" t="s">
        <v>1164</v>
      </c>
      <c r="J68" t="s">
        <v>7615</v>
      </c>
      <c r="K68" t="s">
        <v>7778</v>
      </c>
      <c r="M68" t="s">
        <v>7779</v>
      </c>
      <c r="N68">
        <v>368</v>
      </c>
      <c r="O68" t="s">
        <v>7555</v>
      </c>
    </row>
    <row r="69" spans="1:17">
      <c r="A69" t="s">
        <v>420</v>
      </c>
      <c r="D69" t="s">
        <v>421</v>
      </c>
      <c r="E69" t="s">
        <v>419</v>
      </c>
      <c r="F69" t="s">
        <v>7013</v>
      </c>
      <c r="G69" t="s">
        <v>7556</v>
      </c>
      <c r="H69" t="s">
        <v>7780</v>
      </c>
      <c r="I69" t="s">
        <v>421</v>
      </c>
      <c r="J69" t="s">
        <v>7775</v>
      </c>
      <c r="K69" t="s">
        <v>7781</v>
      </c>
      <c r="L69" t="s">
        <v>7782</v>
      </c>
      <c r="M69" t="s">
        <v>7553</v>
      </c>
      <c r="N69" t="s">
        <v>7554</v>
      </c>
      <c r="O69" t="s">
        <v>7555</v>
      </c>
    </row>
    <row r="70" spans="1:17">
      <c r="A70" t="s">
        <v>1194</v>
      </c>
      <c r="D70" t="s">
        <v>1195</v>
      </c>
      <c r="E70" t="s">
        <v>1193</v>
      </c>
      <c r="F70" t="s">
        <v>7014</v>
      </c>
      <c r="G70" t="s">
        <v>7549</v>
      </c>
      <c r="H70" t="s">
        <v>7557</v>
      </c>
      <c r="I70" t="s">
        <v>1195</v>
      </c>
      <c r="J70" t="s">
        <v>7783</v>
      </c>
      <c r="K70" t="s">
        <v>7784</v>
      </c>
      <c r="L70" t="s">
        <v>7406</v>
      </c>
      <c r="M70" t="s">
        <v>7785</v>
      </c>
      <c r="N70">
        <v>1953</v>
      </c>
      <c r="O70" t="s">
        <v>7560</v>
      </c>
      <c r="P70" t="s">
        <v>7786</v>
      </c>
      <c r="Q70" t="s">
        <v>7787</v>
      </c>
    </row>
    <row r="71" spans="1:17">
      <c r="A71" t="s">
        <v>580</v>
      </c>
      <c r="D71" t="s">
        <v>581</v>
      </c>
      <c r="E71" t="s">
        <v>579</v>
      </c>
      <c r="F71" t="s">
        <v>7015</v>
      </c>
      <c r="G71" t="s">
        <v>7556</v>
      </c>
      <c r="H71" t="s">
        <v>7633</v>
      </c>
      <c r="I71" t="s">
        <v>581</v>
      </c>
      <c r="J71" t="s">
        <v>7634</v>
      </c>
      <c r="K71" t="s">
        <v>7788</v>
      </c>
      <c r="L71" t="s">
        <v>7789</v>
      </c>
      <c r="M71" t="s">
        <v>7790</v>
      </c>
      <c r="N71">
        <v>2403</v>
      </c>
      <c r="O71" t="s">
        <v>7555</v>
      </c>
    </row>
    <row r="72" spans="1:17">
      <c r="A72" t="s">
        <v>1205</v>
      </c>
      <c r="D72" t="s">
        <v>1206</v>
      </c>
      <c r="E72" t="s">
        <v>1204</v>
      </c>
      <c r="F72" t="s">
        <v>7018</v>
      </c>
      <c r="G72" t="s">
        <v>7556</v>
      </c>
      <c r="H72" t="s">
        <v>7568</v>
      </c>
      <c r="I72" t="s">
        <v>1206</v>
      </c>
      <c r="J72" t="s">
        <v>1204</v>
      </c>
      <c r="K72" t="s">
        <v>7791</v>
      </c>
      <c r="M72" t="s">
        <v>7732</v>
      </c>
      <c r="N72">
        <v>730</v>
      </c>
      <c r="O72" t="s">
        <v>7555</v>
      </c>
      <c r="P72" t="s">
        <v>7792</v>
      </c>
      <c r="Q72" t="s">
        <v>7793</v>
      </c>
    </row>
    <row r="73" spans="1:17">
      <c r="A73" t="s">
        <v>822</v>
      </c>
      <c r="D73" t="s">
        <v>823</v>
      </c>
      <c r="E73" t="s">
        <v>821</v>
      </c>
      <c r="F73" t="s">
        <v>7019</v>
      </c>
      <c r="G73" t="s">
        <v>7556</v>
      </c>
      <c r="H73" t="s">
        <v>7563</v>
      </c>
      <c r="I73" t="s">
        <v>823</v>
      </c>
      <c r="J73" t="s">
        <v>821</v>
      </c>
      <c r="K73" t="s">
        <v>7794</v>
      </c>
      <c r="L73" t="s">
        <v>7795</v>
      </c>
      <c r="M73" t="s">
        <v>7553</v>
      </c>
      <c r="N73" t="s">
        <v>7554</v>
      </c>
      <c r="O73" t="s">
        <v>7560</v>
      </c>
      <c r="P73" t="s">
        <v>7796</v>
      </c>
      <c r="Q73" t="s">
        <v>7797</v>
      </c>
    </row>
    <row r="74" spans="1:17">
      <c r="A74" t="s">
        <v>834</v>
      </c>
      <c r="D74" t="s">
        <v>823</v>
      </c>
      <c r="E74" t="s">
        <v>833</v>
      </c>
      <c r="F74" t="s">
        <v>7019</v>
      </c>
      <c r="G74" t="s">
        <v>7556</v>
      </c>
      <c r="H74" t="s">
        <v>7563</v>
      </c>
      <c r="I74" t="s">
        <v>823</v>
      </c>
      <c r="J74" t="s">
        <v>7798</v>
      </c>
      <c r="K74" t="s">
        <v>7799</v>
      </c>
      <c r="L74" t="s">
        <v>7436</v>
      </c>
      <c r="M74" t="s">
        <v>7800</v>
      </c>
      <c r="N74">
        <v>2434</v>
      </c>
      <c r="O74" t="s">
        <v>7560</v>
      </c>
      <c r="P74" t="s">
        <v>7801</v>
      </c>
      <c r="Q74" t="s">
        <v>7802</v>
      </c>
    </row>
    <row r="75" spans="1:17">
      <c r="A75" t="s">
        <v>845</v>
      </c>
      <c r="D75" t="s">
        <v>823</v>
      </c>
      <c r="E75" t="s">
        <v>844</v>
      </c>
      <c r="F75" t="s">
        <v>7019</v>
      </c>
      <c r="G75" t="s">
        <v>7556</v>
      </c>
      <c r="H75" t="s">
        <v>7557</v>
      </c>
      <c r="I75" t="s">
        <v>823</v>
      </c>
      <c r="J75" t="s">
        <v>7803</v>
      </c>
      <c r="K75" t="s">
        <v>7804</v>
      </c>
      <c r="L75" t="s">
        <v>7315</v>
      </c>
      <c r="M75" t="s">
        <v>7790</v>
      </c>
      <c r="N75">
        <v>2403</v>
      </c>
      <c r="O75" t="s">
        <v>7560</v>
      </c>
      <c r="P75" t="s">
        <v>7805</v>
      </c>
      <c r="Q75" t="s">
        <v>7806</v>
      </c>
    </row>
    <row r="76" spans="1:17">
      <c r="A76" t="s">
        <v>856</v>
      </c>
      <c r="D76" t="s">
        <v>823</v>
      </c>
      <c r="E76" t="s">
        <v>855</v>
      </c>
      <c r="F76" t="s">
        <v>7019</v>
      </c>
      <c r="G76" t="s">
        <v>7556</v>
      </c>
      <c r="H76" t="s">
        <v>7807</v>
      </c>
      <c r="I76" t="s">
        <v>823</v>
      </c>
      <c r="J76" t="s">
        <v>7615</v>
      </c>
      <c r="K76" t="s">
        <v>7808</v>
      </c>
      <c r="M76" t="s">
        <v>7809</v>
      </c>
      <c r="N76">
        <v>276</v>
      </c>
      <c r="O76" t="s">
        <v>7555</v>
      </c>
    </row>
    <row r="77" spans="1:17">
      <c r="A77" t="s">
        <v>867</v>
      </c>
      <c r="D77" t="s">
        <v>823</v>
      </c>
      <c r="E77" t="s">
        <v>866</v>
      </c>
      <c r="F77" t="s">
        <v>7019</v>
      </c>
      <c r="G77" t="s">
        <v>7556</v>
      </c>
      <c r="H77" t="s">
        <v>7563</v>
      </c>
      <c r="I77" t="s">
        <v>823</v>
      </c>
      <c r="J77" t="s">
        <v>7810</v>
      </c>
      <c r="K77" t="s">
        <v>7811</v>
      </c>
      <c r="M77" t="s">
        <v>7812</v>
      </c>
      <c r="N77">
        <v>275</v>
      </c>
      <c r="O77" t="s">
        <v>7560</v>
      </c>
      <c r="P77" t="s">
        <v>7813</v>
      </c>
      <c r="Q77" t="s">
        <v>7814</v>
      </c>
    </row>
    <row r="78" spans="1:17">
      <c r="A78" t="s">
        <v>1363</v>
      </c>
      <c r="D78" t="s">
        <v>1364</v>
      </c>
      <c r="E78" t="s">
        <v>1362</v>
      </c>
      <c r="F78" t="s">
        <v>7036</v>
      </c>
      <c r="G78" t="s">
        <v>7549</v>
      </c>
      <c r="H78" t="s">
        <v>7815</v>
      </c>
      <c r="I78" t="s">
        <v>1364</v>
      </c>
      <c r="J78" t="s">
        <v>7816</v>
      </c>
      <c r="K78" t="s">
        <v>7817</v>
      </c>
      <c r="M78" t="s">
        <v>7818</v>
      </c>
      <c r="N78">
        <v>396</v>
      </c>
      <c r="O78" t="s">
        <v>7560</v>
      </c>
      <c r="P78" t="s">
        <v>7819</v>
      </c>
      <c r="Q78" t="s">
        <v>7820</v>
      </c>
    </row>
    <row r="79" spans="1:17">
      <c r="A79" t="s">
        <v>1375</v>
      </c>
      <c r="D79" t="s">
        <v>1364</v>
      </c>
      <c r="E79" t="s">
        <v>1374</v>
      </c>
      <c r="F79" t="s">
        <v>7036</v>
      </c>
      <c r="G79" t="s">
        <v>7549</v>
      </c>
      <c r="H79" t="s">
        <v>7557</v>
      </c>
      <c r="I79" t="s">
        <v>1364</v>
      </c>
      <c r="J79" t="s">
        <v>1374</v>
      </c>
      <c r="K79" t="s">
        <v>7821</v>
      </c>
      <c r="M79" t="s">
        <v>7818</v>
      </c>
      <c r="N79">
        <v>396</v>
      </c>
      <c r="O79" t="s">
        <v>7560</v>
      </c>
      <c r="P79" t="s">
        <v>7822</v>
      </c>
      <c r="Q79" t="s">
        <v>7823</v>
      </c>
    </row>
    <row r="80" spans="1:17">
      <c r="A80" t="s">
        <v>1386</v>
      </c>
      <c r="D80" t="s">
        <v>1364</v>
      </c>
      <c r="E80" t="s">
        <v>1385</v>
      </c>
      <c r="F80" t="s">
        <v>7036</v>
      </c>
      <c r="G80" t="s">
        <v>7549</v>
      </c>
      <c r="H80" t="s">
        <v>7824</v>
      </c>
      <c r="I80" t="s">
        <v>1364</v>
      </c>
      <c r="J80" t="s">
        <v>7572</v>
      </c>
      <c r="K80" t="s">
        <v>7825</v>
      </c>
      <c r="L80" t="s">
        <v>7826</v>
      </c>
      <c r="M80" t="s">
        <v>7818</v>
      </c>
      <c r="N80">
        <v>396</v>
      </c>
      <c r="O80" t="s">
        <v>7560</v>
      </c>
      <c r="P80" t="s">
        <v>7827</v>
      </c>
      <c r="Q80" t="s">
        <v>7828</v>
      </c>
    </row>
    <row r="81" spans="1:17">
      <c r="A81" t="s">
        <v>878</v>
      </c>
      <c r="D81" t="s">
        <v>879</v>
      </c>
      <c r="E81" t="s">
        <v>877</v>
      </c>
      <c r="F81" t="s">
        <v>7037</v>
      </c>
      <c r="G81" t="s">
        <v>7589</v>
      </c>
      <c r="H81" t="s">
        <v>7557</v>
      </c>
      <c r="I81" t="s">
        <v>879</v>
      </c>
      <c r="J81" t="s">
        <v>7590</v>
      </c>
      <c r="K81" t="s">
        <v>7829</v>
      </c>
      <c r="L81" t="s">
        <v>7830</v>
      </c>
      <c r="M81" t="s">
        <v>7553</v>
      </c>
      <c r="N81" t="s">
        <v>7554</v>
      </c>
      <c r="O81" t="s">
        <v>7555</v>
      </c>
    </row>
    <row r="82" spans="1:17">
      <c r="A82" t="s">
        <v>890</v>
      </c>
      <c r="D82" t="s">
        <v>891</v>
      </c>
      <c r="E82" t="s">
        <v>889</v>
      </c>
      <c r="F82" t="s">
        <v>7038</v>
      </c>
      <c r="G82" t="s">
        <v>7589</v>
      </c>
      <c r="H82" t="s">
        <v>7557</v>
      </c>
      <c r="I82" t="s">
        <v>891</v>
      </c>
      <c r="J82" t="s">
        <v>7590</v>
      </c>
      <c r="K82" t="s">
        <v>7831</v>
      </c>
      <c r="L82" t="s">
        <v>926</v>
      </c>
      <c r="M82" t="s">
        <v>7553</v>
      </c>
      <c r="N82" t="s">
        <v>7554</v>
      </c>
      <c r="O82" t="s">
        <v>7555</v>
      </c>
    </row>
    <row r="83" spans="1:17">
      <c r="A83" t="s">
        <v>1415</v>
      </c>
      <c r="D83" t="s">
        <v>1217</v>
      </c>
      <c r="E83" t="s">
        <v>1414</v>
      </c>
      <c r="F83" t="s">
        <v>7039</v>
      </c>
      <c r="G83" t="s">
        <v>7549</v>
      </c>
      <c r="H83" t="s">
        <v>7832</v>
      </c>
      <c r="I83" t="s">
        <v>1217</v>
      </c>
      <c r="J83" t="s">
        <v>7742</v>
      </c>
      <c r="K83" t="s">
        <v>7833</v>
      </c>
      <c r="M83" t="s">
        <v>7553</v>
      </c>
      <c r="N83" t="s">
        <v>7554</v>
      </c>
      <c r="O83" t="s">
        <v>7555</v>
      </c>
      <c r="P83" t="s">
        <v>7834</v>
      </c>
      <c r="Q83" t="s">
        <v>7835</v>
      </c>
    </row>
    <row r="84" spans="1:17">
      <c r="A84" t="s">
        <v>1216</v>
      </c>
      <c r="D84" t="s">
        <v>1217</v>
      </c>
      <c r="E84" t="s">
        <v>1215</v>
      </c>
      <c r="F84" t="s">
        <v>7039</v>
      </c>
      <c r="G84" t="s">
        <v>7549</v>
      </c>
      <c r="H84" t="s">
        <v>7563</v>
      </c>
      <c r="I84" t="s">
        <v>1217</v>
      </c>
      <c r="J84" t="s">
        <v>1215</v>
      </c>
      <c r="K84" t="s">
        <v>7836</v>
      </c>
      <c r="M84" t="s">
        <v>7553</v>
      </c>
      <c r="N84" t="s">
        <v>7554</v>
      </c>
      <c r="O84" t="s">
        <v>7560</v>
      </c>
      <c r="P84" t="s">
        <v>7837</v>
      </c>
      <c r="Q84" t="s">
        <v>7838</v>
      </c>
    </row>
    <row r="85" spans="1:17">
      <c r="A85" t="s">
        <v>1426</v>
      </c>
      <c r="D85" t="s">
        <v>1217</v>
      </c>
      <c r="E85" t="s">
        <v>1425</v>
      </c>
      <c r="F85" t="s">
        <v>7039</v>
      </c>
      <c r="G85" t="s">
        <v>7549</v>
      </c>
      <c r="H85" t="s">
        <v>7839</v>
      </c>
      <c r="I85" t="s">
        <v>1217</v>
      </c>
      <c r="J85" t="s">
        <v>1425</v>
      </c>
      <c r="K85" t="s">
        <v>7840</v>
      </c>
      <c r="M85" t="s">
        <v>7841</v>
      </c>
      <c r="N85">
        <v>31</v>
      </c>
      <c r="O85" t="s">
        <v>7560</v>
      </c>
      <c r="P85" t="s">
        <v>7842</v>
      </c>
      <c r="Q85" t="s">
        <v>7843</v>
      </c>
    </row>
    <row r="86" spans="1:17">
      <c r="A86" t="s">
        <v>1227</v>
      </c>
      <c r="D86" t="s">
        <v>1228</v>
      </c>
      <c r="E86" t="s">
        <v>1226</v>
      </c>
      <c r="F86" t="s">
        <v>7054</v>
      </c>
      <c r="G86" t="s">
        <v>7685</v>
      </c>
      <c r="H86" t="s">
        <v>7563</v>
      </c>
      <c r="I86" t="s">
        <v>1228</v>
      </c>
      <c r="J86" t="s">
        <v>7572</v>
      </c>
      <c r="K86" t="s">
        <v>7844</v>
      </c>
      <c r="L86" t="s">
        <v>7845</v>
      </c>
      <c r="M86" t="s">
        <v>7553</v>
      </c>
      <c r="N86" t="s">
        <v>7554</v>
      </c>
      <c r="O86" t="s">
        <v>7555</v>
      </c>
    </row>
    <row r="87" spans="1:17">
      <c r="A87" t="s">
        <v>1238</v>
      </c>
      <c r="D87" t="s">
        <v>1228</v>
      </c>
      <c r="E87" t="s">
        <v>1237</v>
      </c>
      <c r="F87" t="s">
        <v>7054</v>
      </c>
      <c r="G87" t="s">
        <v>7685</v>
      </c>
      <c r="H87" t="s">
        <v>7563</v>
      </c>
      <c r="I87" t="s">
        <v>1228</v>
      </c>
      <c r="J87" t="s">
        <v>1237</v>
      </c>
      <c r="K87" t="s">
        <v>7846</v>
      </c>
      <c r="L87" t="s">
        <v>1227</v>
      </c>
      <c r="M87" t="s">
        <v>7847</v>
      </c>
      <c r="N87">
        <v>1010</v>
      </c>
      <c r="O87" t="s">
        <v>7560</v>
      </c>
      <c r="P87" t="s">
        <v>7848</v>
      </c>
      <c r="Q87" t="s">
        <v>7849</v>
      </c>
    </row>
    <row r="88" spans="1:17">
      <c r="A88" t="s">
        <v>1248</v>
      </c>
      <c r="D88" t="s">
        <v>1228</v>
      </c>
      <c r="E88" t="s">
        <v>1247</v>
      </c>
      <c r="F88" t="s">
        <v>7054</v>
      </c>
      <c r="G88" t="s">
        <v>7685</v>
      </c>
      <c r="H88" t="s">
        <v>7563</v>
      </c>
      <c r="I88" t="s">
        <v>1228</v>
      </c>
      <c r="J88" t="s">
        <v>1247</v>
      </c>
      <c r="K88" t="s">
        <v>7850</v>
      </c>
      <c r="L88" t="s">
        <v>1227</v>
      </c>
      <c r="M88" t="s">
        <v>7847</v>
      </c>
      <c r="N88">
        <v>1010</v>
      </c>
      <c r="O88" t="s">
        <v>7560</v>
      </c>
      <c r="P88" t="s">
        <v>7851</v>
      </c>
      <c r="Q88" t="s">
        <v>7852</v>
      </c>
    </row>
    <row r="89" spans="1:17">
      <c r="A89" t="s">
        <v>662</v>
      </c>
      <c r="D89" t="s">
        <v>663</v>
      </c>
      <c r="E89" t="s">
        <v>661</v>
      </c>
      <c r="F89" t="s">
        <v>7071</v>
      </c>
      <c r="G89" t="s">
        <v>7556</v>
      </c>
      <c r="H89" t="s">
        <v>7853</v>
      </c>
      <c r="I89" t="s">
        <v>663</v>
      </c>
      <c r="J89" t="s">
        <v>7608</v>
      </c>
      <c r="K89" t="s">
        <v>7854</v>
      </c>
      <c r="L89" t="s">
        <v>7855</v>
      </c>
      <c r="M89" t="s">
        <v>7553</v>
      </c>
      <c r="N89" t="s">
        <v>7554</v>
      </c>
      <c r="O89" t="s">
        <v>7555</v>
      </c>
    </row>
    <row r="90" spans="1:17">
      <c r="A90" t="s">
        <v>64</v>
      </c>
      <c r="D90" t="s">
        <v>65</v>
      </c>
      <c r="E90" t="s">
        <v>63</v>
      </c>
      <c r="F90" t="s">
        <v>7080</v>
      </c>
      <c r="G90" t="s">
        <v>7589</v>
      </c>
      <c r="H90" t="s">
        <v>7856</v>
      </c>
      <c r="I90" t="s">
        <v>65</v>
      </c>
      <c r="J90" t="s">
        <v>7857</v>
      </c>
      <c r="K90" t="s">
        <v>7858</v>
      </c>
      <c r="M90" t="s">
        <v>7553</v>
      </c>
      <c r="N90" t="s">
        <v>7554</v>
      </c>
      <c r="O90" t="s">
        <v>7555</v>
      </c>
    </row>
    <row r="91" spans="1:17">
      <c r="A91" t="s">
        <v>491</v>
      </c>
      <c r="D91" t="s">
        <v>42</v>
      </c>
      <c r="E91" t="s">
        <v>490</v>
      </c>
      <c r="F91" t="s">
        <v>7083</v>
      </c>
      <c r="G91" t="s">
        <v>7556</v>
      </c>
      <c r="H91" t="s">
        <v>7859</v>
      </c>
      <c r="I91" t="s">
        <v>42</v>
      </c>
      <c r="J91" t="s">
        <v>7551</v>
      </c>
      <c r="K91" t="s">
        <v>7860</v>
      </c>
      <c r="L91" t="s">
        <v>7861</v>
      </c>
      <c r="M91" t="s">
        <v>7553</v>
      </c>
      <c r="N91" t="s">
        <v>7554</v>
      </c>
      <c r="O91" t="s">
        <v>7555</v>
      </c>
    </row>
    <row r="92" spans="1:17">
      <c r="A92" t="s">
        <v>41</v>
      </c>
      <c r="D92" t="s">
        <v>42</v>
      </c>
      <c r="E92" t="s">
        <v>40</v>
      </c>
      <c r="F92" t="s">
        <v>7083</v>
      </c>
      <c r="G92" t="s">
        <v>7556</v>
      </c>
      <c r="H92" t="s">
        <v>7557</v>
      </c>
      <c r="I92" t="s">
        <v>42</v>
      </c>
      <c r="J92" t="s">
        <v>7716</v>
      </c>
      <c r="K92" t="s">
        <v>7862</v>
      </c>
      <c r="L92" t="s">
        <v>7863</v>
      </c>
      <c r="M92" t="s">
        <v>7623</v>
      </c>
      <c r="N92">
        <v>2678</v>
      </c>
      <c r="O92" t="s">
        <v>7560</v>
      </c>
      <c r="P92" t="s">
        <v>7864</v>
      </c>
      <c r="Q92" t="s">
        <v>7865</v>
      </c>
    </row>
    <row r="93" spans="1:17">
      <c r="A93" t="s">
        <v>511</v>
      </c>
      <c r="D93" t="s">
        <v>512</v>
      </c>
      <c r="E93" t="s">
        <v>510</v>
      </c>
      <c r="F93" t="s">
        <v>7086</v>
      </c>
      <c r="G93" t="s">
        <v>7556</v>
      </c>
      <c r="H93" t="s">
        <v>7866</v>
      </c>
      <c r="I93" t="s">
        <v>512</v>
      </c>
      <c r="J93" t="s">
        <v>7551</v>
      </c>
      <c r="K93" t="s">
        <v>7867</v>
      </c>
      <c r="L93" t="s">
        <v>7868</v>
      </c>
      <c r="M93" t="s">
        <v>7553</v>
      </c>
      <c r="N93" t="s">
        <v>7554</v>
      </c>
      <c r="O93" t="s">
        <v>7555</v>
      </c>
    </row>
    <row r="94" spans="1:17">
      <c r="A94" t="s">
        <v>522</v>
      </c>
      <c r="D94" t="s">
        <v>512</v>
      </c>
      <c r="E94" t="s">
        <v>521</v>
      </c>
      <c r="F94" t="s">
        <v>7086</v>
      </c>
      <c r="G94" t="s">
        <v>7556</v>
      </c>
      <c r="H94" t="s">
        <v>7557</v>
      </c>
      <c r="I94" t="s">
        <v>512</v>
      </c>
      <c r="J94" t="s">
        <v>7869</v>
      </c>
      <c r="K94" t="s">
        <v>7870</v>
      </c>
      <c r="L94" t="s">
        <v>662</v>
      </c>
      <c r="M94" t="s">
        <v>7818</v>
      </c>
      <c r="N94">
        <v>396</v>
      </c>
      <c r="O94" t="s">
        <v>7555</v>
      </c>
    </row>
    <row r="95" spans="1:17">
      <c r="A95" t="s">
        <v>902</v>
      </c>
      <c r="D95" t="s">
        <v>903</v>
      </c>
      <c r="E95" t="s">
        <v>901</v>
      </c>
      <c r="F95" t="s">
        <v>7101</v>
      </c>
      <c r="G95" t="s">
        <v>7685</v>
      </c>
      <c r="H95" t="s">
        <v>7871</v>
      </c>
      <c r="I95" t="s">
        <v>903</v>
      </c>
      <c r="J95" t="s">
        <v>7608</v>
      </c>
      <c r="K95" t="s">
        <v>7872</v>
      </c>
      <c r="L95" t="s">
        <v>7873</v>
      </c>
      <c r="M95" t="s">
        <v>7874</v>
      </c>
      <c r="N95">
        <v>611</v>
      </c>
      <c r="O95" t="s">
        <v>7555</v>
      </c>
    </row>
    <row r="96" spans="1:17">
      <c r="A96" t="s">
        <v>1258</v>
      </c>
      <c r="D96" t="s">
        <v>1259</v>
      </c>
      <c r="E96" t="s">
        <v>1257</v>
      </c>
      <c r="F96" t="s">
        <v>7102</v>
      </c>
      <c r="G96" t="s">
        <v>7556</v>
      </c>
      <c r="H96" t="s">
        <v>7594</v>
      </c>
      <c r="I96" t="s">
        <v>1259</v>
      </c>
      <c r="J96" t="s">
        <v>7608</v>
      </c>
      <c r="K96" t="s">
        <v>7875</v>
      </c>
      <c r="M96" t="s">
        <v>7553</v>
      </c>
      <c r="N96" t="s">
        <v>7554</v>
      </c>
      <c r="O96" t="s">
        <v>7555</v>
      </c>
    </row>
    <row r="97" spans="1:17">
      <c r="A97" t="s">
        <v>1269</v>
      </c>
      <c r="D97" t="s">
        <v>1259</v>
      </c>
      <c r="E97" t="s">
        <v>1268</v>
      </c>
      <c r="F97" t="s">
        <v>7102</v>
      </c>
      <c r="G97" t="s">
        <v>7556</v>
      </c>
      <c r="H97" t="s">
        <v>7557</v>
      </c>
      <c r="I97" t="s">
        <v>1259</v>
      </c>
      <c r="J97" t="s">
        <v>7730</v>
      </c>
      <c r="K97" t="s">
        <v>7876</v>
      </c>
      <c r="L97" t="s">
        <v>662</v>
      </c>
      <c r="M97" t="s">
        <v>7553</v>
      </c>
      <c r="N97" t="s">
        <v>7554</v>
      </c>
      <c r="O97" t="s">
        <v>7560</v>
      </c>
      <c r="P97" t="s">
        <v>7877</v>
      </c>
      <c r="Q97" t="s">
        <v>7878</v>
      </c>
    </row>
    <row r="98" spans="1:17">
      <c r="A98" t="s">
        <v>1279</v>
      </c>
      <c r="D98" t="s">
        <v>1280</v>
      </c>
      <c r="E98" t="s">
        <v>1278</v>
      </c>
      <c r="F98" t="s">
        <v>7103</v>
      </c>
      <c r="G98" t="s">
        <v>7556</v>
      </c>
      <c r="H98" t="s">
        <v>7563</v>
      </c>
      <c r="I98" t="s">
        <v>1280</v>
      </c>
      <c r="J98" t="s">
        <v>1278</v>
      </c>
      <c r="K98" t="s">
        <v>7879</v>
      </c>
      <c r="M98" t="s">
        <v>7565</v>
      </c>
      <c r="N98">
        <v>791</v>
      </c>
      <c r="O98" t="s">
        <v>7560</v>
      </c>
      <c r="P98" t="s">
        <v>7880</v>
      </c>
      <c r="Q98" t="s">
        <v>7881</v>
      </c>
    </row>
    <row r="99" spans="1:17">
      <c r="A99" t="s">
        <v>533</v>
      </c>
      <c r="D99" t="s">
        <v>534</v>
      </c>
      <c r="E99" t="s">
        <v>532</v>
      </c>
      <c r="F99" t="s">
        <v>7104</v>
      </c>
      <c r="G99" t="s">
        <v>7549</v>
      </c>
      <c r="H99" t="s">
        <v>7557</v>
      </c>
      <c r="I99" t="s">
        <v>534</v>
      </c>
      <c r="J99" t="s">
        <v>7882</v>
      </c>
      <c r="K99" t="s">
        <v>7883</v>
      </c>
      <c r="L99" t="s">
        <v>7406</v>
      </c>
      <c r="M99" t="s">
        <v>7553</v>
      </c>
      <c r="N99" t="s">
        <v>7554</v>
      </c>
      <c r="O99" t="s">
        <v>7560</v>
      </c>
      <c r="P99" t="s">
        <v>7884</v>
      </c>
      <c r="Q99" t="s">
        <v>7885</v>
      </c>
    </row>
    <row r="100" spans="1:17">
      <c r="A100" t="s">
        <v>914</v>
      </c>
      <c r="D100" t="s">
        <v>915</v>
      </c>
      <c r="E100" t="s">
        <v>913</v>
      </c>
      <c r="F100" t="s">
        <v>7113</v>
      </c>
      <c r="G100" t="s">
        <v>7589</v>
      </c>
      <c r="H100" t="s">
        <v>7557</v>
      </c>
      <c r="I100" t="s">
        <v>915</v>
      </c>
      <c r="J100" t="s">
        <v>7886</v>
      </c>
      <c r="K100" t="s">
        <v>7887</v>
      </c>
      <c r="L100" t="s">
        <v>926</v>
      </c>
      <c r="M100" t="s">
        <v>7888</v>
      </c>
      <c r="N100">
        <v>2737</v>
      </c>
      <c r="O100" t="s">
        <v>7555</v>
      </c>
    </row>
    <row r="101" spans="1:17">
      <c r="A101" t="s">
        <v>431</v>
      </c>
      <c r="D101" t="s">
        <v>432</v>
      </c>
      <c r="E101" t="s">
        <v>430</v>
      </c>
      <c r="F101" t="s">
        <v>7114</v>
      </c>
      <c r="G101" t="s">
        <v>7556</v>
      </c>
      <c r="H101" t="s">
        <v>7557</v>
      </c>
      <c r="I101" t="s">
        <v>432</v>
      </c>
      <c r="J101" t="s">
        <v>7631</v>
      </c>
      <c r="K101" t="s">
        <v>7889</v>
      </c>
      <c r="L101" t="s">
        <v>7638</v>
      </c>
      <c r="M101" t="s">
        <v>7553</v>
      </c>
      <c r="N101" t="s">
        <v>7554</v>
      </c>
      <c r="O101" t="s">
        <v>7560</v>
      </c>
      <c r="P101" t="s">
        <v>7890</v>
      </c>
      <c r="Q101" t="s">
        <v>7891</v>
      </c>
    </row>
    <row r="102" spans="1:17">
      <c r="A102" t="s">
        <v>1290</v>
      </c>
      <c r="D102" t="s">
        <v>1291</v>
      </c>
      <c r="E102" t="s">
        <v>1289</v>
      </c>
      <c r="F102" t="s">
        <v>7115</v>
      </c>
      <c r="G102" t="s">
        <v>7685</v>
      </c>
      <c r="H102" t="s">
        <v>7892</v>
      </c>
      <c r="I102" t="s">
        <v>1291</v>
      </c>
      <c r="J102" t="s">
        <v>7893</v>
      </c>
      <c r="K102" t="s">
        <v>7894</v>
      </c>
      <c r="L102" t="s">
        <v>7895</v>
      </c>
      <c r="M102" t="s">
        <v>7553</v>
      </c>
      <c r="N102" t="s">
        <v>7554</v>
      </c>
      <c r="O102" t="s">
        <v>7555</v>
      </c>
    </row>
    <row r="103" spans="1:17">
      <c r="A103" t="s">
        <v>1301</v>
      </c>
      <c r="D103" t="s">
        <v>1291</v>
      </c>
      <c r="E103" t="s">
        <v>1300</v>
      </c>
      <c r="F103" t="s">
        <v>7115</v>
      </c>
      <c r="G103" t="s">
        <v>7685</v>
      </c>
      <c r="H103" t="s">
        <v>7557</v>
      </c>
      <c r="I103" t="s">
        <v>1291</v>
      </c>
      <c r="J103" t="s">
        <v>7708</v>
      </c>
      <c r="K103" t="s">
        <v>7896</v>
      </c>
      <c r="L103" t="s">
        <v>902</v>
      </c>
      <c r="M103" t="s">
        <v>7553</v>
      </c>
      <c r="N103" t="s">
        <v>7554</v>
      </c>
      <c r="O103" t="s">
        <v>7560</v>
      </c>
      <c r="P103" t="s">
        <v>7897</v>
      </c>
      <c r="Q103" t="s">
        <v>7898</v>
      </c>
    </row>
    <row r="104" spans="1:17">
      <c r="A104" t="s">
        <v>1311</v>
      </c>
      <c r="D104" t="s">
        <v>1291</v>
      </c>
      <c r="E104" t="s">
        <v>1310</v>
      </c>
      <c r="F104" t="s">
        <v>7115</v>
      </c>
      <c r="G104" t="s">
        <v>7685</v>
      </c>
      <c r="H104" t="s">
        <v>7557</v>
      </c>
      <c r="I104" t="s">
        <v>1291</v>
      </c>
      <c r="J104" t="s">
        <v>7557</v>
      </c>
      <c r="K104" t="s">
        <v>7899</v>
      </c>
      <c r="L104" t="s">
        <v>7900</v>
      </c>
      <c r="M104" t="s">
        <v>7553</v>
      </c>
      <c r="N104" t="s">
        <v>7554</v>
      </c>
      <c r="O104" t="s">
        <v>7560</v>
      </c>
      <c r="P104" t="s">
        <v>7901</v>
      </c>
      <c r="Q104" t="s">
        <v>7902</v>
      </c>
    </row>
    <row r="105" spans="1:17">
      <c r="A105" t="s">
        <v>592</v>
      </c>
      <c r="D105" t="s">
        <v>593</v>
      </c>
      <c r="E105" t="s">
        <v>591</v>
      </c>
      <c r="F105" t="s">
        <v>7120</v>
      </c>
      <c r="G105" t="s">
        <v>7556</v>
      </c>
      <c r="H105" t="s">
        <v>7903</v>
      </c>
      <c r="I105" t="s">
        <v>593</v>
      </c>
      <c r="J105" t="s">
        <v>7615</v>
      </c>
      <c r="K105" t="s">
        <v>7904</v>
      </c>
      <c r="M105" t="s">
        <v>7905</v>
      </c>
      <c r="N105">
        <v>1599</v>
      </c>
      <c r="O105" t="s">
        <v>7560</v>
      </c>
      <c r="P105" t="s">
        <v>7906</v>
      </c>
      <c r="Q105" t="s">
        <v>7907</v>
      </c>
    </row>
    <row r="106" spans="1:17">
      <c r="A106" t="s">
        <v>604</v>
      </c>
      <c r="D106" t="s">
        <v>593</v>
      </c>
      <c r="E106" t="s">
        <v>603</v>
      </c>
      <c r="F106" t="s">
        <v>7120</v>
      </c>
      <c r="G106" t="s">
        <v>7556</v>
      </c>
      <c r="H106" t="s">
        <v>7557</v>
      </c>
      <c r="I106" t="s">
        <v>593</v>
      </c>
      <c r="J106" t="s">
        <v>7557</v>
      </c>
      <c r="K106" t="s">
        <v>7908</v>
      </c>
      <c r="L106" t="s">
        <v>7909</v>
      </c>
      <c r="M106" t="s">
        <v>7553</v>
      </c>
      <c r="N106" t="s">
        <v>7554</v>
      </c>
      <c r="O106" t="s">
        <v>7560</v>
      </c>
      <c r="P106" t="s">
        <v>7910</v>
      </c>
      <c r="Q106" t="s">
        <v>7911</v>
      </c>
    </row>
    <row r="107" spans="1:17">
      <c r="A107" t="s">
        <v>615</v>
      </c>
      <c r="D107" t="s">
        <v>593</v>
      </c>
      <c r="E107" t="s">
        <v>614</v>
      </c>
      <c r="F107" t="s">
        <v>7120</v>
      </c>
      <c r="G107" t="s">
        <v>7556</v>
      </c>
      <c r="H107" t="s">
        <v>7774</v>
      </c>
      <c r="I107" t="s">
        <v>593</v>
      </c>
      <c r="J107" t="s">
        <v>7912</v>
      </c>
      <c r="K107" t="s">
        <v>7913</v>
      </c>
      <c r="L107" t="s">
        <v>7914</v>
      </c>
      <c r="M107" t="s">
        <v>7905</v>
      </c>
      <c r="N107">
        <v>1599</v>
      </c>
      <c r="O107" t="s">
        <v>7560</v>
      </c>
      <c r="P107" t="s">
        <v>7915</v>
      </c>
      <c r="Q107" t="s">
        <v>7916</v>
      </c>
    </row>
    <row r="108" spans="1:17">
      <c r="A108" t="s">
        <v>545</v>
      </c>
      <c r="D108" t="s">
        <v>546</v>
      </c>
      <c r="E108" t="s">
        <v>544</v>
      </c>
      <c r="F108" t="s">
        <v>7121</v>
      </c>
      <c r="G108" t="s">
        <v>7556</v>
      </c>
      <c r="H108" t="s">
        <v>7557</v>
      </c>
      <c r="I108" t="s">
        <v>546</v>
      </c>
      <c r="J108" t="s">
        <v>7716</v>
      </c>
      <c r="K108" t="s">
        <v>7917</v>
      </c>
      <c r="L108" t="s">
        <v>7918</v>
      </c>
      <c r="M108" t="s">
        <v>7752</v>
      </c>
      <c r="N108">
        <v>2464</v>
      </c>
      <c r="O108" t="s">
        <v>7560</v>
      </c>
      <c r="P108" t="s">
        <v>7919</v>
      </c>
      <c r="Q108" t="s">
        <v>7920</v>
      </c>
    </row>
    <row r="109" spans="1:17">
      <c r="A109" t="s">
        <v>626</v>
      </c>
      <c r="D109" t="s">
        <v>627</v>
      </c>
      <c r="E109" t="s">
        <v>625</v>
      </c>
      <c r="F109" t="s">
        <v>7122</v>
      </c>
      <c r="G109" t="s">
        <v>7659</v>
      </c>
      <c r="H109" t="s">
        <v>7563</v>
      </c>
      <c r="I109" t="s">
        <v>627</v>
      </c>
      <c r="J109" t="s">
        <v>625</v>
      </c>
      <c r="K109" t="s">
        <v>7921</v>
      </c>
      <c r="L109" t="s">
        <v>7922</v>
      </c>
      <c r="M109" t="s">
        <v>7553</v>
      </c>
      <c r="N109" t="s">
        <v>7554</v>
      </c>
      <c r="O109" t="s">
        <v>7555</v>
      </c>
    </row>
    <row r="110" spans="1:17">
      <c r="A110" t="s">
        <v>926</v>
      </c>
      <c r="D110" t="s">
        <v>927</v>
      </c>
      <c r="E110" t="s">
        <v>925</v>
      </c>
      <c r="F110" t="s">
        <v>7131</v>
      </c>
      <c r="G110" t="s">
        <v>7589</v>
      </c>
      <c r="H110" t="s">
        <v>7923</v>
      </c>
      <c r="I110" t="s">
        <v>927</v>
      </c>
      <c r="J110" t="s">
        <v>7608</v>
      </c>
      <c r="K110" t="s">
        <v>7924</v>
      </c>
      <c r="L110" t="s">
        <v>7925</v>
      </c>
      <c r="M110" t="s">
        <v>7553</v>
      </c>
      <c r="N110" t="s">
        <v>7554</v>
      </c>
      <c r="O110" t="s">
        <v>7555</v>
      </c>
    </row>
    <row r="111" spans="1:17">
      <c r="A111" t="s">
        <v>1437</v>
      </c>
      <c r="D111" t="s">
        <v>927</v>
      </c>
      <c r="E111" t="s">
        <v>1436</v>
      </c>
      <c r="F111" t="s">
        <v>7131</v>
      </c>
      <c r="G111" t="s">
        <v>7589</v>
      </c>
      <c r="H111" t="s">
        <v>7839</v>
      </c>
      <c r="I111" t="s">
        <v>927</v>
      </c>
      <c r="J111" t="s">
        <v>7926</v>
      </c>
      <c r="K111" t="s">
        <v>7927</v>
      </c>
      <c r="M111" t="s">
        <v>7841</v>
      </c>
      <c r="N111">
        <v>31</v>
      </c>
      <c r="O111" t="s">
        <v>7560</v>
      </c>
      <c r="P111" t="s">
        <v>7928</v>
      </c>
      <c r="Q111" t="s">
        <v>7929</v>
      </c>
    </row>
    <row r="112" spans="1:17">
      <c r="A112" t="s">
        <v>1448</v>
      </c>
      <c r="D112" t="s">
        <v>927</v>
      </c>
      <c r="E112" t="s">
        <v>1447</v>
      </c>
      <c r="F112" t="s">
        <v>7131</v>
      </c>
      <c r="G112" t="s">
        <v>7589</v>
      </c>
      <c r="H112" t="s">
        <v>7930</v>
      </c>
      <c r="I112" t="s">
        <v>927</v>
      </c>
      <c r="J112" t="s">
        <v>7615</v>
      </c>
      <c r="K112" t="s">
        <v>7931</v>
      </c>
      <c r="M112" t="s">
        <v>7841</v>
      </c>
      <c r="N112">
        <v>31</v>
      </c>
      <c r="O112" t="s">
        <v>7555</v>
      </c>
    </row>
    <row r="113" spans="1:15">
      <c r="A113" t="s">
        <v>1321</v>
      </c>
      <c r="D113" t="s">
        <v>1322</v>
      </c>
      <c r="E113" t="s">
        <v>1320</v>
      </c>
      <c r="F113" t="s">
        <v>7140</v>
      </c>
      <c r="G113" t="s">
        <v>7685</v>
      </c>
      <c r="H113" t="s">
        <v>7932</v>
      </c>
      <c r="I113" t="s">
        <v>1322</v>
      </c>
      <c r="J113" t="s">
        <v>7608</v>
      </c>
      <c r="K113" t="s">
        <v>7933</v>
      </c>
      <c r="L113" t="s">
        <v>1332</v>
      </c>
      <c r="M113" t="s">
        <v>7553</v>
      </c>
      <c r="N113" t="s">
        <v>7554</v>
      </c>
      <c r="O113" t="s">
        <v>7555</v>
      </c>
    </row>
    <row r="114" spans="1:15">
      <c r="A114" t="s">
        <v>1332</v>
      </c>
      <c r="D114" t="s">
        <v>1322</v>
      </c>
      <c r="E114" t="s">
        <v>1331</v>
      </c>
      <c r="F114" t="s">
        <v>7140</v>
      </c>
      <c r="G114" t="s">
        <v>7685</v>
      </c>
      <c r="H114" t="s">
        <v>7557</v>
      </c>
      <c r="I114" t="s">
        <v>1322</v>
      </c>
      <c r="J114" t="s">
        <v>7557</v>
      </c>
      <c r="K114" t="s">
        <v>7934</v>
      </c>
      <c r="L114" t="s">
        <v>1321</v>
      </c>
      <c r="M114" t="s">
        <v>7888</v>
      </c>
      <c r="N114">
        <v>2737</v>
      </c>
      <c r="O114" t="s">
        <v>7555</v>
      </c>
    </row>
  </sheetData>
  <autoFilter ref="A1:Q114" xr:uid="{00000000-0009-0000-0000-000011000000}"/>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115"/>
  <sheetViews>
    <sheetView workbookViewId="0"/>
  </sheetViews>
  <sheetFormatPr baseColWidth="10" defaultColWidth="8.83203125" defaultRowHeight="15"/>
  <cols>
    <col min="1" max="1" width="25" customWidth="1"/>
    <col min="2" max="2" width="40" customWidth="1"/>
    <col min="3" max="4" width="10" customWidth="1"/>
    <col min="5" max="5" width="15" customWidth="1"/>
    <col min="6" max="6" width="25" customWidth="1"/>
    <col min="7" max="7" width="20" customWidth="1"/>
    <col min="8" max="8" width="15" customWidth="1"/>
    <col min="9" max="9" width="25" customWidth="1"/>
    <col min="10" max="10" width="80" customWidth="1"/>
    <col min="11" max="11" width="10" customWidth="1"/>
    <col min="12" max="12" width="25" customWidth="1"/>
  </cols>
  <sheetData>
    <row r="1" spans="1:12">
      <c r="A1" s="265" t="s">
        <v>18</v>
      </c>
      <c r="B1" s="265" t="s">
        <v>16</v>
      </c>
      <c r="C1" s="265" t="s">
        <v>17</v>
      </c>
      <c r="D1" s="265" t="s">
        <v>7539</v>
      </c>
      <c r="E1" s="265" t="s">
        <v>7540</v>
      </c>
      <c r="F1" s="265" t="s">
        <v>6695</v>
      </c>
      <c r="G1" s="265" t="s">
        <v>6611</v>
      </c>
      <c r="H1" s="265" t="s">
        <v>7742</v>
      </c>
      <c r="I1" s="265" t="s">
        <v>7935</v>
      </c>
      <c r="J1" s="265" t="s">
        <v>19</v>
      </c>
      <c r="K1" s="265" t="s">
        <v>22</v>
      </c>
      <c r="L1" s="265" t="s">
        <v>28</v>
      </c>
    </row>
    <row r="2" spans="1:12">
      <c r="A2" s="266"/>
      <c r="B2" s="266"/>
      <c r="C2" s="266"/>
      <c r="D2" s="266"/>
      <c r="E2" s="266"/>
      <c r="F2" s="266"/>
      <c r="G2" s="266"/>
      <c r="H2" s="266"/>
      <c r="I2" s="266"/>
      <c r="J2" s="266"/>
      <c r="K2" s="266"/>
      <c r="L2" s="266"/>
    </row>
    <row r="3" spans="1:12">
      <c r="A3" s="267" t="s">
        <v>639</v>
      </c>
      <c r="B3" s="267" t="s">
        <v>637</v>
      </c>
      <c r="C3" s="267" t="s">
        <v>638</v>
      </c>
      <c r="D3" s="267" t="s">
        <v>6782</v>
      </c>
      <c r="E3" s="267" t="s">
        <v>7549</v>
      </c>
      <c r="F3" s="267" t="s">
        <v>7550</v>
      </c>
      <c r="G3" s="267" t="s">
        <v>7551</v>
      </c>
      <c r="H3" s="267" t="s">
        <v>7936</v>
      </c>
      <c r="I3" s="267" t="s">
        <v>7937</v>
      </c>
      <c r="J3" s="267" t="s">
        <v>86</v>
      </c>
      <c r="K3" s="267" t="s">
        <v>33</v>
      </c>
      <c r="L3" s="267" t="s">
        <v>37</v>
      </c>
    </row>
    <row r="4" spans="1:12">
      <c r="A4" s="267" t="s">
        <v>213</v>
      </c>
      <c r="B4" s="267" t="s">
        <v>211</v>
      </c>
      <c r="C4" s="267" t="s">
        <v>212</v>
      </c>
      <c r="D4" s="267" t="s">
        <v>6809</v>
      </c>
      <c r="E4" s="267" t="s">
        <v>7556</v>
      </c>
      <c r="F4" s="267" t="s">
        <v>7557</v>
      </c>
      <c r="G4" s="267" t="s">
        <v>211</v>
      </c>
      <c r="H4" s="267" t="s">
        <v>7936</v>
      </c>
      <c r="I4" s="267" t="s">
        <v>7937</v>
      </c>
      <c r="J4" s="267" t="s">
        <v>93</v>
      </c>
      <c r="K4" s="267" t="s">
        <v>7938</v>
      </c>
      <c r="L4" s="267" t="s">
        <v>61</v>
      </c>
    </row>
    <row r="5" spans="1:12">
      <c r="A5" s="267" t="s">
        <v>939</v>
      </c>
      <c r="B5" s="267" t="s">
        <v>937</v>
      </c>
      <c r="C5" s="267" t="s">
        <v>938</v>
      </c>
      <c r="D5" s="267" t="s">
        <v>6812</v>
      </c>
      <c r="E5" s="267" t="s">
        <v>7556</v>
      </c>
      <c r="F5" s="267" t="s">
        <v>7563</v>
      </c>
      <c r="G5" s="267" t="s">
        <v>937</v>
      </c>
      <c r="H5" s="267" t="s">
        <v>7936</v>
      </c>
      <c r="I5" s="267" t="s">
        <v>7937</v>
      </c>
      <c r="J5" s="267" t="s">
        <v>98</v>
      </c>
      <c r="K5" s="267" t="s">
        <v>68</v>
      </c>
      <c r="L5" s="267"/>
    </row>
    <row r="6" spans="1:12">
      <c r="A6" s="267" t="s">
        <v>950</v>
      </c>
      <c r="B6" s="267" t="s">
        <v>948</v>
      </c>
      <c r="C6" s="267" t="s">
        <v>949</v>
      </c>
      <c r="D6" s="267" t="s">
        <v>6813</v>
      </c>
      <c r="E6" s="267" t="s">
        <v>7556</v>
      </c>
      <c r="F6" s="267" t="s">
        <v>7568</v>
      </c>
      <c r="G6" s="267" t="s">
        <v>7569</v>
      </c>
      <c r="H6" s="267" t="s">
        <v>7936</v>
      </c>
      <c r="I6" s="267" t="s">
        <v>7937</v>
      </c>
      <c r="J6" s="267" t="s">
        <v>103</v>
      </c>
      <c r="K6" s="267" t="s">
        <v>7939</v>
      </c>
      <c r="L6" s="267"/>
    </row>
    <row r="7" spans="1:12">
      <c r="A7" s="267" t="s">
        <v>675</v>
      </c>
      <c r="B7" s="267" t="s">
        <v>673</v>
      </c>
      <c r="C7" s="267" t="s">
        <v>674</v>
      </c>
      <c r="D7" s="267" t="s">
        <v>6814</v>
      </c>
      <c r="E7" s="267" t="s">
        <v>7549</v>
      </c>
      <c r="F7" s="267" t="s">
        <v>7571</v>
      </c>
      <c r="G7" s="267" t="s">
        <v>7572</v>
      </c>
      <c r="H7" s="267" t="s">
        <v>7936</v>
      </c>
      <c r="I7" s="267" t="s">
        <v>7940</v>
      </c>
      <c r="J7" s="267" t="s">
        <v>108</v>
      </c>
      <c r="K7" s="267"/>
      <c r="L7" s="267"/>
    </row>
    <row r="8" spans="1:12">
      <c r="A8" s="267" t="s">
        <v>675</v>
      </c>
      <c r="B8" s="267" t="s">
        <v>685</v>
      </c>
      <c r="C8" s="267" t="s">
        <v>686</v>
      </c>
      <c r="D8" s="267" t="s">
        <v>6814</v>
      </c>
      <c r="E8" s="267" t="s">
        <v>7549</v>
      </c>
      <c r="F8" s="267" t="s">
        <v>7557</v>
      </c>
      <c r="G8" s="267" t="s">
        <v>7578</v>
      </c>
      <c r="H8" s="267" t="s">
        <v>7941</v>
      </c>
      <c r="I8" s="267" t="s">
        <v>7937</v>
      </c>
      <c r="J8" s="267" t="s">
        <v>113</v>
      </c>
      <c r="K8" s="267"/>
      <c r="L8" s="267"/>
    </row>
    <row r="9" spans="1:12">
      <c r="A9" s="267" t="s">
        <v>675</v>
      </c>
      <c r="B9" s="267" t="s">
        <v>696</v>
      </c>
      <c r="C9" s="267" t="s">
        <v>697</v>
      </c>
      <c r="D9" s="267" t="s">
        <v>6814</v>
      </c>
      <c r="E9" s="267" t="s">
        <v>7549</v>
      </c>
      <c r="F9" s="267" t="s">
        <v>7583</v>
      </c>
      <c r="G9" s="267" t="s">
        <v>7584</v>
      </c>
      <c r="H9" s="267" t="s">
        <v>7941</v>
      </c>
      <c r="I9" s="267" t="s">
        <v>7937</v>
      </c>
      <c r="J9" s="267" t="s">
        <v>46</v>
      </c>
      <c r="K9" s="267"/>
      <c r="L9" s="267"/>
    </row>
    <row r="10" spans="1:12">
      <c r="A10" s="267" t="s">
        <v>58</v>
      </c>
      <c r="B10" s="267" t="s">
        <v>56</v>
      </c>
      <c r="C10" s="267" t="s">
        <v>57</v>
      </c>
      <c r="D10" s="267" t="s">
        <v>6831</v>
      </c>
      <c r="E10" s="267" t="s">
        <v>7589</v>
      </c>
      <c r="F10" s="267" t="s">
        <v>7557</v>
      </c>
      <c r="G10" s="267" t="s">
        <v>7590</v>
      </c>
      <c r="H10" s="267" t="s">
        <v>7936</v>
      </c>
      <c r="I10" s="267" t="s">
        <v>7937</v>
      </c>
      <c r="J10" s="267" t="s">
        <v>117</v>
      </c>
      <c r="K10" s="267"/>
      <c r="L10" s="267"/>
    </row>
    <row r="11" spans="1:12">
      <c r="A11" s="267" t="s">
        <v>961</v>
      </c>
      <c r="B11" s="267" t="s">
        <v>959</v>
      </c>
      <c r="C11" s="267" t="s">
        <v>960</v>
      </c>
      <c r="D11" s="267" t="s">
        <v>6840</v>
      </c>
      <c r="E11" s="267" t="s">
        <v>7556</v>
      </c>
      <c r="F11" s="267" t="s">
        <v>7594</v>
      </c>
      <c r="G11" s="267" t="s">
        <v>7569</v>
      </c>
      <c r="H11" s="267" t="s">
        <v>7936</v>
      </c>
      <c r="I11" s="267" t="s">
        <v>7937</v>
      </c>
      <c r="J11" s="267" t="s">
        <v>48</v>
      </c>
      <c r="K11" s="267"/>
      <c r="L11" s="267"/>
    </row>
    <row r="12" spans="1:12">
      <c r="A12" s="267" t="s">
        <v>717</v>
      </c>
      <c r="B12" s="267" t="s">
        <v>715</v>
      </c>
      <c r="C12" s="267" t="s">
        <v>716</v>
      </c>
      <c r="D12" s="267" t="s">
        <v>6845</v>
      </c>
      <c r="E12" s="267" t="s">
        <v>7589</v>
      </c>
      <c r="F12" s="267" t="s">
        <v>7557</v>
      </c>
      <c r="G12" s="267" t="s">
        <v>7590</v>
      </c>
      <c r="H12" s="267" t="s">
        <v>7936</v>
      </c>
      <c r="I12" s="267" t="s">
        <v>7937</v>
      </c>
      <c r="J12" s="267" t="s">
        <v>50</v>
      </c>
      <c r="K12" s="267"/>
      <c r="L12" s="267"/>
    </row>
    <row r="13" spans="1:12">
      <c r="A13" s="267" t="s">
        <v>225</v>
      </c>
      <c r="B13" s="267" t="s">
        <v>223</v>
      </c>
      <c r="C13" s="267" t="s">
        <v>224</v>
      </c>
      <c r="D13" s="267" t="s">
        <v>6848</v>
      </c>
      <c r="E13" s="267" t="s">
        <v>7556</v>
      </c>
      <c r="F13" s="267" t="s">
        <v>7557</v>
      </c>
      <c r="G13" s="267" t="s">
        <v>7598</v>
      </c>
      <c r="H13" s="267" t="s">
        <v>7936</v>
      </c>
      <c r="I13" s="267" t="s">
        <v>7937</v>
      </c>
      <c r="J13" s="267" t="s">
        <v>54</v>
      </c>
      <c r="K13" s="267"/>
      <c r="L13" s="267"/>
    </row>
    <row r="14" spans="1:12">
      <c r="A14" s="267" t="s">
        <v>237</v>
      </c>
      <c r="B14" s="267" t="s">
        <v>235</v>
      </c>
      <c r="C14" s="267" t="s">
        <v>236</v>
      </c>
      <c r="D14" s="267" t="s">
        <v>6849</v>
      </c>
      <c r="E14" s="267" t="s">
        <v>7556</v>
      </c>
      <c r="F14" s="267" t="s">
        <v>7604</v>
      </c>
      <c r="G14" s="267" t="s">
        <v>7605</v>
      </c>
      <c r="H14" s="267" t="s">
        <v>7936</v>
      </c>
      <c r="I14" s="267" t="s">
        <v>7937</v>
      </c>
      <c r="J14" s="267" t="s">
        <v>124</v>
      </c>
      <c r="K14" s="267"/>
      <c r="L14" s="267"/>
    </row>
    <row r="15" spans="1:12">
      <c r="A15" s="267" t="s">
        <v>972</v>
      </c>
      <c r="B15" s="267" t="s">
        <v>970</v>
      </c>
      <c r="C15" s="267" t="s">
        <v>971</v>
      </c>
      <c r="D15" s="267" t="s">
        <v>6850</v>
      </c>
      <c r="E15" s="267" t="s">
        <v>7556</v>
      </c>
      <c r="F15" s="267" t="s">
        <v>7594</v>
      </c>
      <c r="G15" s="267" t="s">
        <v>7608</v>
      </c>
      <c r="H15" s="267" t="s">
        <v>7936</v>
      </c>
      <c r="I15" s="267" t="s">
        <v>7937</v>
      </c>
      <c r="J15" s="267" t="s">
        <v>130</v>
      </c>
      <c r="K15" s="267"/>
      <c r="L15" s="267"/>
    </row>
    <row r="16" spans="1:12">
      <c r="A16" s="267" t="s">
        <v>31</v>
      </c>
      <c r="B16" s="267" t="s">
        <v>981</v>
      </c>
      <c r="C16" s="267" t="s">
        <v>982</v>
      </c>
      <c r="D16" s="267" t="s">
        <v>6855</v>
      </c>
      <c r="E16" s="267" t="s">
        <v>7589</v>
      </c>
      <c r="F16" s="267" t="s">
        <v>7568</v>
      </c>
      <c r="G16" s="267" t="s">
        <v>7569</v>
      </c>
      <c r="H16" s="267" t="s">
        <v>7941</v>
      </c>
      <c r="I16" s="267" t="s">
        <v>7937</v>
      </c>
      <c r="J16" s="267" t="s">
        <v>135</v>
      </c>
      <c r="K16" s="267"/>
      <c r="L16" s="267"/>
    </row>
    <row r="17" spans="1:12">
      <c r="A17" s="267" t="s">
        <v>31</v>
      </c>
      <c r="B17" s="267" t="s">
        <v>29</v>
      </c>
      <c r="C17" s="267" t="s">
        <v>30</v>
      </c>
      <c r="D17" s="267" t="s">
        <v>6855</v>
      </c>
      <c r="E17" s="267" t="s">
        <v>7589</v>
      </c>
      <c r="F17" s="267" t="s">
        <v>7557</v>
      </c>
      <c r="G17" s="267" t="s">
        <v>7590</v>
      </c>
      <c r="H17" s="267" t="s">
        <v>7941</v>
      </c>
      <c r="I17" s="267" t="s">
        <v>7937</v>
      </c>
      <c r="J17" s="267" t="s">
        <v>140</v>
      </c>
      <c r="K17" s="267"/>
      <c r="L17" s="267"/>
    </row>
    <row r="18" spans="1:12">
      <c r="A18" s="267" t="s">
        <v>31</v>
      </c>
      <c r="B18" s="267" t="s">
        <v>1001</v>
      </c>
      <c r="C18" s="267" t="s">
        <v>1002</v>
      </c>
      <c r="D18" s="267" t="s">
        <v>6855</v>
      </c>
      <c r="E18" s="267" t="s">
        <v>7589</v>
      </c>
      <c r="F18" s="267" t="s">
        <v>7614</v>
      </c>
      <c r="G18" s="267" t="s">
        <v>7615</v>
      </c>
      <c r="H18" s="267" t="s">
        <v>7936</v>
      </c>
      <c r="I18" s="267" t="s">
        <v>7940</v>
      </c>
      <c r="J18" s="267" t="s">
        <v>144</v>
      </c>
      <c r="K18" s="267"/>
      <c r="L18" s="267"/>
    </row>
    <row r="19" spans="1:12">
      <c r="A19" s="267" t="s">
        <v>729</v>
      </c>
      <c r="B19" s="267" t="s">
        <v>727</v>
      </c>
      <c r="C19" s="267" t="s">
        <v>728</v>
      </c>
      <c r="D19" s="267" t="s">
        <v>6860</v>
      </c>
      <c r="E19" s="267" t="s">
        <v>7589</v>
      </c>
      <c r="F19" s="267" t="s">
        <v>7557</v>
      </c>
      <c r="G19" s="267" t="s">
        <v>727</v>
      </c>
      <c r="H19" s="267" t="s">
        <v>7936</v>
      </c>
      <c r="I19" s="267" t="s">
        <v>7940</v>
      </c>
      <c r="J19" s="267" t="s">
        <v>147</v>
      </c>
      <c r="K19" s="267"/>
      <c r="L19" s="267"/>
    </row>
    <row r="20" spans="1:12">
      <c r="A20" s="267" t="s">
        <v>729</v>
      </c>
      <c r="B20" s="267" t="s">
        <v>739</v>
      </c>
      <c r="C20" s="267" t="s">
        <v>740</v>
      </c>
      <c r="D20" s="267" t="s">
        <v>6860</v>
      </c>
      <c r="E20" s="267" t="s">
        <v>7589</v>
      </c>
      <c r="F20" s="267" t="s">
        <v>7557</v>
      </c>
      <c r="G20" s="267" t="s">
        <v>7621</v>
      </c>
      <c r="H20" s="267" t="s">
        <v>7941</v>
      </c>
      <c r="I20" s="267" t="s">
        <v>7937</v>
      </c>
      <c r="J20" s="267" t="s">
        <v>122</v>
      </c>
      <c r="K20" s="267"/>
      <c r="L20" s="267"/>
    </row>
    <row r="21" spans="1:12">
      <c r="A21" s="267" t="s">
        <v>729</v>
      </c>
      <c r="B21" s="267" t="s">
        <v>750</v>
      </c>
      <c r="C21" s="267" t="s">
        <v>751</v>
      </c>
      <c r="D21" s="267" t="s">
        <v>6860</v>
      </c>
      <c r="E21" s="267" t="s">
        <v>7589</v>
      </c>
      <c r="F21" s="267" t="s">
        <v>7557</v>
      </c>
      <c r="G21" s="267" t="s">
        <v>750</v>
      </c>
      <c r="H21" s="267" t="s">
        <v>7941</v>
      </c>
      <c r="I21" s="267" t="s">
        <v>7937</v>
      </c>
      <c r="J21" s="267" t="s">
        <v>150</v>
      </c>
      <c r="K21" s="267"/>
      <c r="L21" s="267"/>
    </row>
    <row r="22" spans="1:12">
      <c r="A22" s="267" t="s">
        <v>1014</v>
      </c>
      <c r="B22" s="267" t="s">
        <v>1012</v>
      </c>
      <c r="C22" s="267" t="s">
        <v>1013</v>
      </c>
      <c r="D22" s="267" t="s">
        <v>6861</v>
      </c>
      <c r="E22" s="267" t="s">
        <v>7589</v>
      </c>
      <c r="F22" s="267" t="s">
        <v>7626</v>
      </c>
      <c r="G22" s="267" t="s">
        <v>7605</v>
      </c>
      <c r="H22" s="267" t="s">
        <v>7936</v>
      </c>
      <c r="I22" s="267" t="s">
        <v>7937</v>
      </c>
      <c r="J22" s="267" t="s">
        <v>32</v>
      </c>
      <c r="K22" s="267"/>
      <c r="L22" s="267"/>
    </row>
    <row r="23" spans="1:12">
      <c r="A23" s="267" t="s">
        <v>249</v>
      </c>
      <c r="B23" s="267" t="s">
        <v>247</v>
      </c>
      <c r="C23" s="267" t="s">
        <v>248</v>
      </c>
      <c r="D23" s="267" t="s">
        <v>6870</v>
      </c>
      <c r="E23" s="267" t="s">
        <v>7556</v>
      </c>
      <c r="F23" s="267" t="s">
        <v>7629</v>
      </c>
      <c r="G23" s="267" t="s">
        <v>7572</v>
      </c>
      <c r="H23" s="267" t="s">
        <v>7936</v>
      </c>
      <c r="I23" s="267" t="s">
        <v>7940</v>
      </c>
      <c r="J23" s="267" t="s">
        <v>38</v>
      </c>
      <c r="K23" s="267"/>
      <c r="L23" s="267"/>
    </row>
    <row r="24" spans="1:12">
      <c r="A24" s="267" t="s">
        <v>249</v>
      </c>
      <c r="B24" s="267" t="s">
        <v>259</v>
      </c>
      <c r="C24" s="267" t="s">
        <v>260</v>
      </c>
      <c r="D24" s="267" t="s">
        <v>6870</v>
      </c>
      <c r="E24" s="267" t="s">
        <v>7556</v>
      </c>
      <c r="F24" s="267" t="s">
        <v>7557</v>
      </c>
      <c r="G24" s="267" t="s">
        <v>7631</v>
      </c>
      <c r="H24" s="267" t="s">
        <v>7941</v>
      </c>
      <c r="I24" s="267" t="s">
        <v>7937</v>
      </c>
      <c r="J24" s="267" t="s">
        <v>70</v>
      </c>
      <c r="K24" s="267"/>
      <c r="L24" s="267"/>
    </row>
    <row r="25" spans="1:12">
      <c r="A25" s="267" t="s">
        <v>249</v>
      </c>
      <c r="B25" s="267" t="s">
        <v>270</v>
      </c>
      <c r="C25" s="267" t="s">
        <v>271</v>
      </c>
      <c r="D25" s="267" t="s">
        <v>6870</v>
      </c>
      <c r="E25" s="267" t="s">
        <v>7556</v>
      </c>
      <c r="F25" s="267" t="s">
        <v>7633</v>
      </c>
      <c r="G25" s="267" t="s">
        <v>7634</v>
      </c>
      <c r="H25" s="267" t="s">
        <v>7941</v>
      </c>
      <c r="I25" s="267" t="s">
        <v>7937</v>
      </c>
      <c r="J25" s="267" t="s">
        <v>82</v>
      </c>
      <c r="K25" s="267"/>
      <c r="L25" s="267"/>
    </row>
    <row r="26" spans="1:12">
      <c r="A26" s="267" t="s">
        <v>763</v>
      </c>
      <c r="B26" s="267" t="s">
        <v>761</v>
      </c>
      <c r="C26" s="267" t="s">
        <v>762</v>
      </c>
      <c r="D26" s="267" t="s">
        <v>6875</v>
      </c>
      <c r="E26" s="267" t="s">
        <v>7589</v>
      </c>
      <c r="F26" s="267" t="s">
        <v>7557</v>
      </c>
      <c r="G26" s="267" t="s">
        <v>7590</v>
      </c>
      <c r="H26" s="267" t="s">
        <v>7936</v>
      </c>
      <c r="I26" s="267" t="s">
        <v>7937</v>
      </c>
      <c r="J26" s="267" t="s">
        <v>72</v>
      </c>
      <c r="K26" s="267"/>
      <c r="L26" s="267"/>
    </row>
    <row r="27" spans="1:12">
      <c r="A27" s="267" t="s">
        <v>1026</v>
      </c>
      <c r="B27" s="267" t="s">
        <v>1024</v>
      </c>
      <c r="C27" s="267" t="s">
        <v>1025</v>
      </c>
      <c r="D27" s="267" t="s">
        <v>6876</v>
      </c>
      <c r="E27" s="267" t="s">
        <v>7556</v>
      </c>
      <c r="F27" s="267" t="s">
        <v>7557</v>
      </c>
      <c r="G27" s="267" t="s">
        <v>7631</v>
      </c>
      <c r="H27" s="267" t="s">
        <v>7941</v>
      </c>
      <c r="I27" s="267" t="s">
        <v>7937</v>
      </c>
      <c r="J27" s="267" t="s">
        <v>84</v>
      </c>
      <c r="K27" s="267"/>
      <c r="L27" s="267"/>
    </row>
    <row r="28" spans="1:12">
      <c r="A28" s="267" t="s">
        <v>1026</v>
      </c>
      <c r="B28" s="267" t="s">
        <v>1035</v>
      </c>
      <c r="C28" s="267" t="s">
        <v>1036</v>
      </c>
      <c r="D28" s="267" t="s">
        <v>6876</v>
      </c>
      <c r="E28" s="267" t="s">
        <v>7556</v>
      </c>
      <c r="F28" s="267" t="s">
        <v>7557</v>
      </c>
      <c r="G28" s="267" t="s">
        <v>1035</v>
      </c>
      <c r="H28" s="267" t="s">
        <v>7941</v>
      </c>
      <c r="I28" s="267" t="s">
        <v>7937</v>
      </c>
      <c r="J28" s="267" t="s">
        <v>66</v>
      </c>
      <c r="K28" s="267"/>
      <c r="L28" s="267"/>
    </row>
    <row r="29" spans="1:12">
      <c r="A29" s="267" t="s">
        <v>1026</v>
      </c>
      <c r="B29" s="267" t="s">
        <v>1045</v>
      </c>
      <c r="C29" s="267" t="s">
        <v>1046</v>
      </c>
      <c r="D29" s="267" t="s">
        <v>6876</v>
      </c>
      <c r="E29" s="267" t="s">
        <v>7556</v>
      </c>
      <c r="F29" s="267" t="s">
        <v>7557</v>
      </c>
      <c r="G29" s="267" t="s">
        <v>7572</v>
      </c>
      <c r="H29" s="267" t="s">
        <v>7936</v>
      </c>
      <c r="I29" s="267" t="s">
        <v>7940</v>
      </c>
      <c r="J29" s="267" t="s">
        <v>80</v>
      </c>
      <c r="K29" s="267"/>
      <c r="L29" s="267"/>
    </row>
    <row r="30" spans="1:12">
      <c r="A30" s="267" t="s">
        <v>171</v>
      </c>
      <c r="B30" s="267" t="s">
        <v>1055</v>
      </c>
      <c r="C30" s="267" t="s">
        <v>1056</v>
      </c>
      <c r="D30" s="267" t="s">
        <v>6877</v>
      </c>
      <c r="E30" s="267" t="s">
        <v>7589</v>
      </c>
      <c r="F30" s="267" t="s">
        <v>7604</v>
      </c>
      <c r="G30" s="267" t="s">
        <v>7572</v>
      </c>
      <c r="H30" s="267" t="s">
        <v>7936</v>
      </c>
      <c r="I30" s="267" t="s">
        <v>7940</v>
      </c>
      <c r="J30" s="267" t="s">
        <v>74</v>
      </c>
      <c r="K30" s="267"/>
      <c r="L30" s="267"/>
    </row>
    <row r="31" spans="1:12">
      <c r="A31" s="267" t="s">
        <v>171</v>
      </c>
      <c r="B31" s="267" t="s">
        <v>1066</v>
      </c>
      <c r="C31" s="267" t="s">
        <v>1067</v>
      </c>
      <c r="D31" s="267" t="s">
        <v>6877</v>
      </c>
      <c r="E31" s="267" t="s">
        <v>7589</v>
      </c>
      <c r="F31" s="267" t="s">
        <v>7557</v>
      </c>
      <c r="G31" s="267" t="s">
        <v>7590</v>
      </c>
      <c r="H31" s="267" t="s">
        <v>7941</v>
      </c>
      <c r="I31" s="267" t="s">
        <v>7937</v>
      </c>
      <c r="J31" s="267" t="s">
        <v>78</v>
      </c>
      <c r="K31" s="267"/>
      <c r="L31" s="267"/>
    </row>
    <row r="32" spans="1:12">
      <c r="A32" s="267" t="s">
        <v>171</v>
      </c>
      <c r="B32" s="267" t="s">
        <v>169</v>
      </c>
      <c r="C32" s="267" t="s">
        <v>170</v>
      </c>
      <c r="D32" s="267" t="s">
        <v>6877</v>
      </c>
      <c r="E32" s="267" t="s">
        <v>7589</v>
      </c>
      <c r="F32" s="267" t="s">
        <v>7647</v>
      </c>
      <c r="G32" s="267" t="s">
        <v>7648</v>
      </c>
      <c r="H32" s="267" t="s">
        <v>7941</v>
      </c>
      <c r="I32" s="267" t="s">
        <v>7937</v>
      </c>
      <c r="J32" s="267" t="s">
        <v>76</v>
      </c>
      <c r="K32" s="267"/>
      <c r="L32" s="267"/>
    </row>
    <row r="33" spans="1:12">
      <c r="A33" s="267" t="s">
        <v>283</v>
      </c>
      <c r="B33" s="267" t="s">
        <v>281</v>
      </c>
      <c r="C33" s="267" t="s">
        <v>282</v>
      </c>
      <c r="D33" s="267" t="s">
        <v>6878</v>
      </c>
      <c r="E33" s="267" t="s">
        <v>7556</v>
      </c>
      <c r="F33" s="267" t="s">
        <v>7557</v>
      </c>
      <c r="G33" s="267" t="s">
        <v>7631</v>
      </c>
      <c r="H33" s="267" t="s">
        <v>7936</v>
      </c>
      <c r="I33" s="267" t="s">
        <v>7937</v>
      </c>
      <c r="J33" s="267"/>
      <c r="K33" s="267"/>
      <c r="L33" s="267"/>
    </row>
    <row r="34" spans="1:12">
      <c r="A34" s="267" t="s">
        <v>295</v>
      </c>
      <c r="B34" s="267" t="s">
        <v>293</v>
      </c>
      <c r="C34" s="267" t="s">
        <v>294</v>
      </c>
      <c r="D34" s="267" t="s">
        <v>6879</v>
      </c>
      <c r="E34" s="267" t="s">
        <v>7556</v>
      </c>
      <c r="F34" s="267" t="s">
        <v>7656</v>
      </c>
      <c r="G34" s="267" t="s">
        <v>7551</v>
      </c>
      <c r="H34" s="267" t="s">
        <v>7936</v>
      </c>
      <c r="I34" s="267" t="s">
        <v>7937</v>
      </c>
      <c r="J34" s="267"/>
      <c r="K34" s="267"/>
      <c r="L34" s="267"/>
    </row>
    <row r="35" spans="1:12">
      <c r="A35" s="267" t="s">
        <v>444</v>
      </c>
      <c r="B35" s="267" t="s">
        <v>442</v>
      </c>
      <c r="C35" s="267" t="s">
        <v>443</v>
      </c>
      <c r="D35" s="267" t="s">
        <v>6882</v>
      </c>
      <c r="E35" s="267" t="s">
        <v>7659</v>
      </c>
      <c r="F35" s="267" t="s">
        <v>7557</v>
      </c>
      <c r="G35" s="267" t="s">
        <v>7631</v>
      </c>
      <c r="H35" s="267" t="s">
        <v>7936</v>
      </c>
      <c r="I35" s="267" t="s">
        <v>7937</v>
      </c>
      <c r="J35" s="267"/>
      <c r="K35" s="267"/>
      <c r="L35" s="267"/>
    </row>
    <row r="36" spans="1:12">
      <c r="A36" s="267" t="s">
        <v>307</v>
      </c>
      <c r="B36" s="267" t="s">
        <v>305</v>
      </c>
      <c r="C36" s="267" t="s">
        <v>306</v>
      </c>
      <c r="D36" s="267" t="s">
        <v>6885</v>
      </c>
      <c r="E36" s="267" t="s">
        <v>7556</v>
      </c>
      <c r="F36" s="267" t="s">
        <v>7664</v>
      </c>
      <c r="G36" s="267" t="s">
        <v>7572</v>
      </c>
      <c r="H36" s="267" t="s">
        <v>7936</v>
      </c>
      <c r="I36" s="267" t="s">
        <v>7940</v>
      </c>
      <c r="J36" s="267"/>
      <c r="K36" s="267"/>
      <c r="L36" s="267"/>
    </row>
    <row r="37" spans="1:12">
      <c r="A37" s="267" t="s">
        <v>307</v>
      </c>
      <c r="B37" s="267" t="s">
        <v>317</v>
      </c>
      <c r="C37" s="267" t="s">
        <v>318</v>
      </c>
      <c r="D37" s="267" t="s">
        <v>6885</v>
      </c>
      <c r="E37" s="267" t="s">
        <v>7556</v>
      </c>
      <c r="F37" s="267" t="s">
        <v>7557</v>
      </c>
      <c r="G37" s="267" t="s">
        <v>7557</v>
      </c>
      <c r="H37" s="267" t="s">
        <v>7941</v>
      </c>
      <c r="I37" s="267" t="s">
        <v>7937</v>
      </c>
      <c r="J37" s="267"/>
      <c r="K37" s="267"/>
      <c r="L37" s="267"/>
    </row>
    <row r="38" spans="1:12">
      <c r="A38" s="267" t="s">
        <v>307</v>
      </c>
      <c r="B38" s="267" t="s">
        <v>328</v>
      </c>
      <c r="C38" s="267" t="s">
        <v>329</v>
      </c>
      <c r="D38" s="267" t="s">
        <v>6885</v>
      </c>
      <c r="E38" s="267" t="s">
        <v>7556</v>
      </c>
      <c r="F38" s="267" t="s">
        <v>7668</v>
      </c>
      <c r="G38" s="267" t="s">
        <v>7669</v>
      </c>
      <c r="H38" s="267" t="s">
        <v>7941</v>
      </c>
      <c r="I38" s="267" t="s">
        <v>7937</v>
      </c>
      <c r="J38" s="267"/>
      <c r="K38" s="267"/>
      <c r="L38" s="267"/>
    </row>
    <row r="39" spans="1:12">
      <c r="A39" s="267" t="s">
        <v>456</v>
      </c>
      <c r="B39" s="267" t="s">
        <v>454</v>
      </c>
      <c r="C39" s="267" t="s">
        <v>455</v>
      </c>
      <c r="D39" s="267" t="s">
        <v>6910</v>
      </c>
      <c r="E39" s="267" t="s">
        <v>7659</v>
      </c>
      <c r="F39" s="267" t="s">
        <v>7557</v>
      </c>
      <c r="G39" s="267" t="s">
        <v>7557</v>
      </c>
      <c r="H39" s="267" t="s">
        <v>7936</v>
      </c>
      <c r="I39" s="267" t="s">
        <v>7937</v>
      </c>
      <c r="J39" s="267"/>
      <c r="K39" s="267"/>
      <c r="L39" s="267"/>
    </row>
    <row r="40" spans="1:12">
      <c r="A40" s="267" t="s">
        <v>775</v>
      </c>
      <c r="B40" s="267" t="s">
        <v>773</v>
      </c>
      <c r="C40" s="267" t="s">
        <v>774</v>
      </c>
      <c r="D40" s="267" t="s">
        <v>6915</v>
      </c>
      <c r="E40" s="267" t="s">
        <v>7589</v>
      </c>
      <c r="F40" s="267" t="s">
        <v>7674</v>
      </c>
      <c r="G40" s="267" t="s">
        <v>7675</v>
      </c>
      <c r="H40" s="267" t="s">
        <v>7936</v>
      </c>
      <c r="I40" s="267" t="s">
        <v>7937</v>
      </c>
      <c r="J40" s="267"/>
      <c r="K40" s="267"/>
      <c r="L40" s="267"/>
    </row>
    <row r="41" spans="1:12">
      <c r="A41" s="267" t="s">
        <v>787</v>
      </c>
      <c r="B41" s="267" t="s">
        <v>785</v>
      </c>
      <c r="C41" s="267" t="s">
        <v>786</v>
      </c>
      <c r="D41" s="267" t="s">
        <v>6924</v>
      </c>
      <c r="E41" s="267" t="s">
        <v>7589</v>
      </c>
      <c r="F41" s="267" t="s">
        <v>7677</v>
      </c>
      <c r="G41" s="267" t="s">
        <v>7608</v>
      </c>
      <c r="H41" s="267" t="s">
        <v>7936</v>
      </c>
      <c r="I41" s="267" t="s">
        <v>7937</v>
      </c>
      <c r="J41" s="267"/>
      <c r="K41" s="267"/>
      <c r="L41" s="267"/>
    </row>
    <row r="42" spans="1:12">
      <c r="A42" s="267" t="s">
        <v>799</v>
      </c>
      <c r="B42" s="267" t="s">
        <v>797</v>
      </c>
      <c r="C42" s="267" t="s">
        <v>798</v>
      </c>
      <c r="D42" s="267" t="s">
        <v>6927</v>
      </c>
      <c r="E42" s="267" t="s">
        <v>7589</v>
      </c>
      <c r="F42" s="267" t="s">
        <v>7679</v>
      </c>
      <c r="G42" s="267" t="s">
        <v>7608</v>
      </c>
      <c r="H42" s="267" t="s">
        <v>7936</v>
      </c>
      <c r="I42" s="267" t="s">
        <v>7937</v>
      </c>
      <c r="J42" s="267"/>
      <c r="K42" s="267"/>
      <c r="L42" s="267"/>
    </row>
    <row r="43" spans="1:12">
      <c r="A43" s="267" t="s">
        <v>1079</v>
      </c>
      <c r="B43" s="267" t="s">
        <v>1077</v>
      </c>
      <c r="C43" s="267" t="s">
        <v>1078</v>
      </c>
      <c r="D43" s="267" t="s">
        <v>6930</v>
      </c>
      <c r="E43" s="267" t="s">
        <v>7549</v>
      </c>
      <c r="F43" s="267" t="s">
        <v>7563</v>
      </c>
      <c r="G43" s="267" t="s">
        <v>1077</v>
      </c>
      <c r="H43" s="267" t="s">
        <v>7936</v>
      </c>
      <c r="I43" s="267" t="s">
        <v>7937</v>
      </c>
      <c r="J43" s="267"/>
      <c r="K43" s="267"/>
      <c r="L43" s="267"/>
    </row>
    <row r="44" spans="1:12">
      <c r="A44" s="267" t="s">
        <v>182</v>
      </c>
      <c r="B44" s="267" t="s">
        <v>180</v>
      </c>
      <c r="C44" s="267" t="s">
        <v>181</v>
      </c>
      <c r="D44" s="267" t="s">
        <v>6935</v>
      </c>
      <c r="E44" s="267" t="s">
        <v>7685</v>
      </c>
      <c r="F44" s="267" t="s">
        <v>7686</v>
      </c>
      <c r="G44" s="267" t="s">
        <v>7572</v>
      </c>
      <c r="H44" s="267" t="s">
        <v>7936</v>
      </c>
      <c r="I44" s="267" t="s">
        <v>7940</v>
      </c>
      <c r="J44" s="267"/>
      <c r="K44" s="267"/>
      <c r="L44" s="267"/>
    </row>
    <row r="45" spans="1:12">
      <c r="A45" s="267" t="s">
        <v>182</v>
      </c>
      <c r="B45" s="267" t="s">
        <v>191</v>
      </c>
      <c r="C45" s="267" t="s">
        <v>192</v>
      </c>
      <c r="D45" s="267" t="s">
        <v>6935</v>
      </c>
      <c r="E45" s="267" t="s">
        <v>7685</v>
      </c>
      <c r="F45" s="267" t="s">
        <v>7557</v>
      </c>
      <c r="G45" s="267" t="s">
        <v>7689</v>
      </c>
      <c r="H45" s="267" t="s">
        <v>7941</v>
      </c>
      <c r="I45" s="267" t="s">
        <v>7937</v>
      </c>
      <c r="J45" s="267"/>
      <c r="K45" s="267"/>
      <c r="L45" s="267"/>
    </row>
    <row r="46" spans="1:12">
      <c r="A46" s="267" t="s">
        <v>182</v>
      </c>
      <c r="B46" s="267" t="s">
        <v>201</v>
      </c>
      <c r="C46" s="267" t="s">
        <v>202</v>
      </c>
      <c r="D46" s="267" t="s">
        <v>6935</v>
      </c>
      <c r="E46" s="267" t="s">
        <v>7685</v>
      </c>
      <c r="F46" s="267" t="s">
        <v>7694</v>
      </c>
      <c r="G46" s="267" t="s">
        <v>7695</v>
      </c>
      <c r="H46" s="267" t="s">
        <v>7941</v>
      </c>
      <c r="I46" s="267" t="s">
        <v>7937</v>
      </c>
      <c r="J46" s="267"/>
      <c r="K46" s="267"/>
      <c r="L46" s="267"/>
    </row>
    <row r="47" spans="1:12">
      <c r="A47" s="267" t="s">
        <v>341</v>
      </c>
      <c r="B47" s="267" t="s">
        <v>339</v>
      </c>
      <c r="C47" s="267" t="s">
        <v>340</v>
      </c>
      <c r="D47" s="267" t="s">
        <v>6936</v>
      </c>
      <c r="E47" s="267" t="s">
        <v>7685</v>
      </c>
      <c r="F47" s="267" t="s">
        <v>7694</v>
      </c>
      <c r="G47" s="267" t="s">
        <v>7700</v>
      </c>
      <c r="H47" s="267" t="s">
        <v>7936</v>
      </c>
      <c r="I47" s="267" t="s">
        <v>7937</v>
      </c>
      <c r="J47" s="267"/>
      <c r="K47" s="267"/>
      <c r="L47" s="267"/>
    </row>
    <row r="48" spans="1:12">
      <c r="A48" s="267" t="s">
        <v>468</v>
      </c>
      <c r="B48" s="267" t="s">
        <v>466</v>
      </c>
      <c r="C48" s="267" t="s">
        <v>467</v>
      </c>
      <c r="D48" s="267" t="s">
        <v>6941</v>
      </c>
      <c r="E48" s="267" t="s">
        <v>7659</v>
      </c>
      <c r="F48" s="267" t="s">
        <v>7557</v>
      </c>
      <c r="G48" s="267" t="s">
        <v>7631</v>
      </c>
      <c r="H48" s="267" t="s">
        <v>7936</v>
      </c>
      <c r="I48" s="267" t="s">
        <v>7937</v>
      </c>
      <c r="J48" s="267"/>
      <c r="K48" s="267"/>
      <c r="L48" s="267"/>
    </row>
    <row r="49" spans="1:12">
      <c r="A49" s="267" t="s">
        <v>1090</v>
      </c>
      <c r="B49" s="267" t="s">
        <v>1088</v>
      </c>
      <c r="C49" s="267" t="s">
        <v>1089</v>
      </c>
      <c r="D49" s="267" t="s">
        <v>6946</v>
      </c>
      <c r="E49" s="267" t="s">
        <v>7685</v>
      </c>
      <c r="F49" s="267" t="s">
        <v>7557</v>
      </c>
      <c r="G49" s="267" t="s">
        <v>7708</v>
      </c>
      <c r="H49" s="267" t="s">
        <v>7936</v>
      </c>
      <c r="I49" s="267" t="s">
        <v>7937</v>
      </c>
      <c r="J49" s="267"/>
      <c r="K49" s="267"/>
      <c r="L49" s="267"/>
    </row>
    <row r="50" spans="1:12">
      <c r="A50" s="267" t="s">
        <v>353</v>
      </c>
      <c r="B50" s="267" t="s">
        <v>351</v>
      </c>
      <c r="C50" s="267" t="s">
        <v>352</v>
      </c>
      <c r="D50" s="267" t="s">
        <v>6951</v>
      </c>
      <c r="E50" s="267" t="s">
        <v>7556</v>
      </c>
      <c r="F50" s="267" t="s">
        <v>7712</v>
      </c>
      <c r="G50" s="267" t="s">
        <v>7713</v>
      </c>
      <c r="H50" s="267" t="s">
        <v>7936</v>
      </c>
      <c r="I50" s="267" t="s">
        <v>7940</v>
      </c>
      <c r="J50" s="267"/>
      <c r="K50" s="267"/>
      <c r="L50" s="267"/>
    </row>
    <row r="51" spans="1:12">
      <c r="A51" s="267" t="s">
        <v>353</v>
      </c>
      <c r="B51" s="267" t="s">
        <v>363</v>
      </c>
      <c r="C51" s="267" t="s">
        <v>364</v>
      </c>
      <c r="D51" s="267" t="s">
        <v>6951</v>
      </c>
      <c r="E51" s="267" t="s">
        <v>7556</v>
      </c>
      <c r="F51" s="267" t="s">
        <v>7557</v>
      </c>
      <c r="G51" s="267" t="s">
        <v>7716</v>
      </c>
      <c r="H51" s="267" t="s">
        <v>7941</v>
      </c>
      <c r="I51" s="267" t="s">
        <v>7937</v>
      </c>
      <c r="J51" s="267"/>
      <c r="K51" s="267"/>
      <c r="L51" s="267"/>
    </row>
    <row r="52" spans="1:12">
      <c r="A52" s="267" t="s">
        <v>353</v>
      </c>
      <c r="B52" s="267" t="s">
        <v>374</v>
      </c>
      <c r="C52" s="267" t="s">
        <v>375</v>
      </c>
      <c r="D52" s="267" t="s">
        <v>6951</v>
      </c>
      <c r="E52" s="267" t="s">
        <v>7556</v>
      </c>
      <c r="F52" s="267" t="s">
        <v>7633</v>
      </c>
      <c r="G52" s="267" t="s">
        <v>7721</v>
      </c>
      <c r="H52" s="267" t="s">
        <v>7941</v>
      </c>
      <c r="I52" s="267" t="s">
        <v>7937</v>
      </c>
      <c r="J52" s="267"/>
      <c r="K52" s="267"/>
      <c r="L52" s="267"/>
    </row>
    <row r="53" spans="1:12">
      <c r="A53" s="267" t="s">
        <v>1101</v>
      </c>
      <c r="B53" s="267" t="s">
        <v>1099</v>
      </c>
      <c r="C53" s="267" t="s">
        <v>1100</v>
      </c>
      <c r="D53" s="267" t="s">
        <v>6966</v>
      </c>
      <c r="E53" s="267" t="s">
        <v>7685</v>
      </c>
      <c r="F53" s="267" t="s">
        <v>7557</v>
      </c>
      <c r="G53" s="267" t="s">
        <v>7708</v>
      </c>
      <c r="H53" s="267" t="s">
        <v>7941</v>
      </c>
      <c r="I53" s="267" t="s">
        <v>7937</v>
      </c>
      <c r="J53" s="267"/>
      <c r="K53" s="267"/>
      <c r="L53" s="267"/>
    </row>
    <row r="54" spans="1:12">
      <c r="A54" s="267" t="s">
        <v>1101</v>
      </c>
      <c r="B54" s="267" t="s">
        <v>1110</v>
      </c>
      <c r="C54" s="267" t="s">
        <v>1111</v>
      </c>
      <c r="D54" s="267" t="s">
        <v>6966</v>
      </c>
      <c r="E54" s="267" t="s">
        <v>7685</v>
      </c>
      <c r="F54" s="267" t="s">
        <v>7694</v>
      </c>
      <c r="G54" s="267" t="s">
        <v>7608</v>
      </c>
      <c r="H54" s="267" t="s">
        <v>7936</v>
      </c>
      <c r="I54" s="267" t="s">
        <v>7937</v>
      </c>
      <c r="J54" s="267"/>
      <c r="K54" s="267"/>
      <c r="L54" s="267"/>
    </row>
    <row r="55" spans="1:12">
      <c r="A55" s="267" t="s">
        <v>1122</v>
      </c>
      <c r="B55" s="267" t="s">
        <v>1120</v>
      </c>
      <c r="C55" s="267" t="s">
        <v>1121</v>
      </c>
      <c r="D55" s="267" t="s">
        <v>6969</v>
      </c>
      <c r="E55" s="267" t="s">
        <v>7556</v>
      </c>
      <c r="F55" s="267" t="s">
        <v>7557</v>
      </c>
      <c r="G55" s="267" t="s">
        <v>7631</v>
      </c>
      <c r="H55" s="267" t="s">
        <v>7941</v>
      </c>
      <c r="I55" s="267" t="s">
        <v>7937</v>
      </c>
      <c r="J55" s="267"/>
      <c r="K55" s="267"/>
      <c r="L55" s="267"/>
    </row>
    <row r="56" spans="1:12">
      <c r="A56" s="267" t="s">
        <v>1122</v>
      </c>
      <c r="B56" s="267" t="s">
        <v>1131</v>
      </c>
      <c r="C56" s="267" t="s">
        <v>1132</v>
      </c>
      <c r="D56" s="267" t="s">
        <v>6969</v>
      </c>
      <c r="E56" s="267" t="s">
        <v>7556</v>
      </c>
      <c r="F56" s="267" t="s">
        <v>7557</v>
      </c>
      <c r="G56" s="267" t="s">
        <v>7730</v>
      </c>
      <c r="H56" s="267" t="s">
        <v>7941</v>
      </c>
      <c r="I56" s="267" t="s">
        <v>7937</v>
      </c>
      <c r="J56" s="267"/>
      <c r="K56" s="267"/>
      <c r="L56" s="267"/>
    </row>
    <row r="57" spans="1:12">
      <c r="A57" s="267" t="s">
        <v>1122</v>
      </c>
      <c r="B57" s="267" t="s">
        <v>1141</v>
      </c>
      <c r="C57" s="267" t="s">
        <v>1142</v>
      </c>
      <c r="D57" s="267" t="s">
        <v>6969</v>
      </c>
      <c r="E57" s="267" t="s">
        <v>7556</v>
      </c>
      <c r="F57" s="267" t="s">
        <v>7557</v>
      </c>
      <c r="G57" s="267" t="s">
        <v>7572</v>
      </c>
      <c r="H57" s="267" t="s">
        <v>7936</v>
      </c>
      <c r="I57" s="267" t="s">
        <v>7940</v>
      </c>
      <c r="J57" s="267"/>
      <c r="K57" s="267"/>
      <c r="L57" s="267"/>
    </row>
    <row r="58" spans="1:12">
      <c r="A58" s="267" t="s">
        <v>480</v>
      </c>
      <c r="B58" s="267" t="s">
        <v>478</v>
      </c>
      <c r="C58" s="267" t="s">
        <v>479</v>
      </c>
      <c r="D58" s="267" t="s">
        <v>6986</v>
      </c>
      <c r="E58" s="267" t="s">
        <v>7556</v>
      </c>
      <c r="F58" s="267" t="s">
        <v>7557</v>
      </c>
      <c r="G58" s="267" t="s">
        <v>7631</v>
      </c>
      <c r="H58" s="267" t="s">
        <v>7936</v>
      </c>
      <c r="I58" s="267" t="s">
        <v>7937</v>
      </c>
      <c r="J58" s="267"/>
      <c r="K58" s="267"/>
      <c r="L58" s="267"/>
    </row>
    <row r="59" spans="1:12">
      <c r="A59" s="267" t="s">
        <v>558</v>
      </c>
      <c r="B59" s="267" t="s">
        <v>556</v>
      </c>
      <c r="C59" s="267" t="s">
        <v>557</v>
      </c>
      <c r="D59" s="267" t="s">
        <v>6991</v>
      </c>
      <c r="E59" s="267" t="s">
        <v>7556</v>
      </c>
      <c r="F59" s="267" t="s">
        <v>7741</v>
      </c>
      <c r="G59" s="267" t="s">
        <v>7742</v>
      </c>
      <c r="H59" s="267" t="s">
        <v>7936</v>
      </c>
      <c r="I59" s="267" t="s">
        <v>7940</v>
      </c>
      <c r="J59" s="267"/>
      <c r="K59" s="267"/>
      <c r="L59" s="267"/>
    </row>
    <row r="60" spans="1:12">
      <c r="A60" s="267" t="s">
        <v>558</v>
      </c>
      <c r="B60" s="267" t="s">
        <v>568</v>
      </c>
      <c r="C60" s="267" t="s">
        <v>569</v>
      </c>
      <c r="D60" s="267" t="s">
        <v>6991</v>
      </c>
      <c r="E60" s="267" t="s">
        <v>7556</v>
      </c>
      <c r="F60" s="267" t="s">
        <v>7633</v>
      </c>
      <c r="G60" s="267" t="s">
        <v>7745</v>
      </c>
      <c r="H60" s="267" t="s">
        <v>7941</v>
      </c>
      <c r="I60" s="267" t="s">
        <v>7937</v>
      </c>
      <c r="J60" s="267"/>
      <c r="K60" s="267"/>
      <c r="L60" s="267"/>
    </row>
    <row r="61" spans="1:12">
      <c r="A61" s="267" t="s">
        <v>811</v>
      </c>
      <c r="B61" s="267" t="s">
        <v>809</v>
      </c>
      <c r="C61" s="267" t="s">
        <v>810</v>
      </c>
      <c r="D61" s="267" t="s">
        <v>6994</v>
      </c>
      <c r="E61" s="267" t="s">
        <v>7589</v>
      </c>
      <c r="F61" s="267" t="s">
        <v>7557</v>
      </c>
      <c r="G61" s="267" t="s">
        <v>7557</v>
      </c>
      <c r="H61" s="267" t="s">
        <v>7936</v>
      </c>
      <c r="I61" s="267" t="s">
        <v>7937</v>
      </c>
      <c r="J61" s="267"/>
      <c r="K61" s="267"/>
      <c r="L61" s="267"/>
    </row>
    <row r="62" spans="1:12">
      <c r="A62" s="267" t="s">
        <v>1153</v>
      </c>
      <c r="B62" s="267" t="s">
        <v>1151</v>
      </c>
      <c r="C62" s="267" t="s">
        <v>1152</v>
      </c>
      <c r="D62" s="267" t="s">
        <v>6999</v>
      </c>
      <c r="E62" s="267" t="s">
        <v>7556</v>
      </c>
      <c r="F62" s="267" t="s">
        <v>7753</v>
      </c>
      <c r="G62" s="267" t="s">
        <v>1151</v>
      </c>
      <c r="H62" s="267" t="s">
        <v>7936</v>
      </c>
      <c r="I62" s="267" t="s">
        <v>7937</v>
      </c>
      <c r="J62" s="267"/>
      <c r="K62" s="267"/>
      <c r="L62" s="267"/>
    </row>
    <row r="63" spans="1:12">
      <c r="A63" s="267" t="s">
        <v>651</v>
      </c>
      <c r="B63" s="267" t="s">
        <v>649</v>
      </c>
      <c r="C63" s="267" t="s">
        <v>650</v>
      </c>
      <c r="D63" s="267" t="s">
        <v>7002</v>
      </c>
      <c r="E63" s="267" t="s">
        <v>7549</v>
      </c>
      <c r="F63" s="267" t="s">
        <v>7755</v>
      </c>
      <c r="G63" s="267" t="s">
        <v>7608</v>
      </c>
      <c r="H63" s="267" t="s">
        <v>7936</v>
      </c>
      <c r="I63" s="267" t="s">
        <v>7937</v>
      </c>
      <c r="J63" s="267"/>
      <c r="K63" s="267"/>
      <c r="L63" s="267"/>
    </row>
    <row r="64" spans="1:12">
      <c r="A64" s="267" t="s">
        <v>387</v>
      </c>
      <c r="B64" s="267" t="s">
        <v>385</v>
      </c>
      <c r="C64" s="267" t="s">
        <v>386</v>
      </c>
      <c r="D64" s="267" t="s">
        <v>7007</v>
      </c>
      <c r="E64" s="267" t="s">
        <v>7556</v>
      </c>
      <c r="F64" s="267" t="s">
        <v>7758</v>
      </c>
      <c r="G64" s="267" t="s">
        <v>7615</v>
      </c>
      <c r="H64" s="267" t="s">
        <v>7936</v>
      </c>
      <c r="I64" s="267" t="s">
        <v>7940</v>
      </c>
      <c r="J64" s="267"/>
      <c r="K64" s="267"/>
      <c r="L64" s="267"/>
    </row>
    <row r="65" spans="1:12">
      <c r="A65" s="267" t="s">
        <v>387</v>
      </c>
      <c r="B65" s="267" t="s">
        <v>397</v>
      </c>
      <c r="C65" s="267" t="s">
        <v>398</v>
      </c>
      <c r="D65" s="267" t="s">
        <v>7007</v>
      </c>
      <c r="E65" s="267" t="s">
        <v>7556</v>
      </c>
      <c r="F65" s="267" t="s">
        <v>7563</v>
      </c>
      <c r="G65" s="267" t="s">
        <v>397</v>
      </c>
      <c r="H65" s="267" t="s">
        <v>7941</v>
      </c>
      <c r="I65" s="267" t="s">
        <v>7937</v>
      </c>
      <c r="J65" s="267"/>
      <c r="K65" s="267"/>
      <c r="L65" s="267"/>
    </row>
    <row r="66" spans="1:12">
      <c r="A66" s="267" t="s">
        <v>387</v>
      </c>
      <c r="B66" s="267" t="s">
        <v>408</v>
      </c>
      <c r="C66" s="267" t="s">
        <v>409</v>
      </c>
      <c r="D66" s="267" t="s">
        <v>7007</v>
      </c>
      <c r="E66" s="267" t="s">
        <v>7556</v>
      </c>
      <c r="F66" s="267" t="s">
        <v>7765</v>
      </c>
      <c r="G66" s="267" t="s">
        <v>7766</v>
      </c>
      <c r="H66" s="267" t="s">
        <v>7941</v>
      </c>
      <c r="I66" s="267" t="s">
        <v>7937</v>
      </c>
      <c r="J66" s="267"/>
      <c r="K66" s="267"/>
      <c r="L66" s="267"/>
    </row>
    <row r="67" spans="1:12">
      <c r="A67" s="267" t="s">
        <v>1164</v>
      </c>
      <c r="B67" s="267" t="s">
        <v>1162</v>
      </c>
      <c r="C67" s="267" t="s">
        <v>1163</v>
      </c>
      <c r="D67" s="267" t="s">
        <v>7008</v>
      </c>
      <c r="E67" s="267" t="s">
        <v>7556</v>
      </c>
      <c r="F67" s="267" t="s">
        <v>7557</v>
      </c>
      <c r="G67" s="267" t="s">
        <v>7770</v>
      </c>
      <c r="H67" s="267" t="s">
        <v>7941</v>
      </c>
      <c r="I67" s="267" t="s">
        <v>7937</v>
      </c>
      <c r="J67" s="267"/>
      <c r="K67" s="267"/>
      <c r="L67" s="267"/>
    </row>
    <row r="68" spans="1:12">
      <c r="A68" s="267" t="s">
        <v>1164</v>
      </c>
      <c r="B68" s="267" t="s">
        <v>1173</v>
      </c>
      <c r="C68" s="267" t="s">
        <v>1174</v>
      </c>
      <c r="D68" s="267" t="s">
        <v>7008</v>
      </c>
      <c r="E68" s="267" t="s">
        <v>7556</v>
      </c>
      <c r="F68" s="267" t="s">
        <v>7774</v>
      </c>
      <c r="G68" s="267" t="s">
        <v>7775</v>
      </c>
      <c r="H68" s="267" t="s">
        <v>7941</v>
      </c>
      <c r="I68" s="267" t="s">
        <v>7937</v>
      </c>
      <c r="J68" s="267"/>
      <c r="K68" s="267"/>
      <c r="L68" s="267"/>
    </row>
    <row r="69" spans="1:12">
      <c r="A69" s="267" t="s">
        <v>1164</v>
      </c>
      <c r="B69" s="267" t="s">
        <v>1183</v>
      </c>
      <c r="C69" s="267" t="s">
        <v>1184</v>
      </c>
      <c r="D69" s="267" t="s">
        <v>7008</v>
      </c>
      <c r="E69" s="267" t="s">
        <v>7556</v>
      </c>
      <c r="F69" s="267" t="s">
        <v>7777</v>
      </c>
      <c r="G69" s="267" t="s">
        <v>7615</v>
      </c>
      <c r="H69" s="267" t="s">
        <v>7936</v>
      </c>
      <c r="I69" s="267" t="s">
        <v>7940</v>
      </c>
      <c r="J69" s="267"/>
      <c r="K69" s="267"/>
      <c r="L69" s="267"/>
    </row>
    <row r="70" spans="1:12">
      <c r="A70" s="267" t="s">
        <v>421</v>
      </c>
      <c r="B70" s="267" t="s">
        <v>419</v>
      </c>
      <c r="C70" s="267" t="s">
        <v>420</v>
      </c>
      <c r="D70" s="267" t="s">
        <v>7013</v>
      </c>
      <c r="E70" s="267" t="s">
        <v>7556</v>
      </c>
      <c r="F70" s="267" t="s">
        <v>7780</v>
      </c>
      <c r="G70" s="267" t="s">
        <v>7775</v>
      </c>
      <c r="H70" s="267" t="s">
        <v>7936</v>
      </c>
      <c r="I70" s="267" t="s">
        <v>7937</v>
      </c>
      <c r="J70" s="267"/>
      <c r="K70" s="267"/>
      <c r="L70" s="267"/>
    </row>
    <row r="71" spans="1:12">
      <c r="A71" s="267" t="s">
        <v>1195</v>
      </c>
      <c r="B71" s="267" t="s">
        <v>1193</v>
      </c>
      <c r="C71" s="267" t="s">
        <v>1194</v>
      </c>
      <c r="D71" s="267" t="s">
        <v>7014</v>
      </c>
      <c r="E71" s="267" t="s">
        <v>7549</v>
      </c>
      <c r="F71" s="267" t="s">
        <v>7557</v>
      </c>
      <c r="G71" s="267" t="s">
        <v>7783</v>
      </c>
      <c r="H71" s="267" t="s">
        <v>7936</v>
      </c>
      <c r="I71" s="267" t="s">
        <v>7937</v>
      </c>
      <c r="J71" s="267"/>
      <c r="K71" s="267"/>
      <c r="L71" s="267"/>
    </row>
    <row r="72" spans="1:12">
      <c r="A72" s="267" t="s">
        <v>581</v>
      </c>
      <c r="B72" s="267" t="s">
        <v>579</v>
      </c>
      <c r="C72" s="267" t="s">
        <v>580</v>
      </c>
      <c r="D72" s="267" t="s">
        <v>7015</v>
      </c>
      <c r="E72" s="267" t="s">
        <v>7556</v>
      </c>
      <c r="F72" s="267" t="s">
        <v>7633</v>
      </c>
      <c r="G72" s="267" t="s">
        <v>7634</v>
      </c>
      <c r="H72" s="267" t="s">
        <v>7936</v>
      </c>
      <c r="I72" s="267" t="s">
        <v>7937</v>
      </c>
      <c r="J72" s="267"/>
      <c r="K72" s="267"/>
      <c r="L72" s="267"/>
    </row>
    <row r="73" spans="1:12">
      <c r="A73" s="267" t="s">
        <v>1206</v>
      </c>
      <c r="B73" s="267" t="s">
        <v>1204</v>
      </c>
      <c r="C73" s="267" t="s">
        <v>1205</v>
      </c>
      <c r="D73" s="267" t="s">
        <v>7018</v>
      </c>
      <c r="E73" s="267" t="s">
        <v>7556</v>
      </c>
      <c r="F73" s="267" t="s">
        <v>7568</v>
      </c>
      <c r="G73" s="267" t="s">
        <v>1204</v>
      </c>
      <c r="H73" s="267" t="s">
        <v>7936</v>
      </c>
      <c r="I73" s="267" t="s">
        <v>7937</v>
      </c>
      <c r="J73" s="267"/>
      <c r="K73" s="267"/>
      <c r="L73" s="267"/>
    </row>
    <row r="74" spans="1:12">
      <c r="A74" s="267" t="s">
        <v>823</v>
      </c>
      <c r="B74" s="267" t="s">
        <v>821</v>
      </c>
      <c r="C74" s="267" t="s">
        <v>822</v>
      </c>
      <c r="D74" s="267" t="s">
        <v>7019</v>
      </c>
      <c r="E74" s="267" t="s">
        <v>7556</v>
      </c>
      <c r="F74" s="267" t="s">
        <v>7563</v>
      </c>
      <c r="G74" s="267" t="s">
        <v>821</v>
      </c>
      <c r="H74" s="267" t="s">
        <v>7941</v>
      </c>
      <c r="I74" s="267" t="s">
        <v>7937</v>
      </c>
      <c r="J74" s="267"/>
      <c r="K74" s="267"/>
      <c r="L74" s="267"/>
    </row>
    <row r="75" spans="1:12">
      <c r="A75" s="267" t="s">
        <v>823</v>
      </c>
      <c r="B75" s="267" t="s">
        <v>833</v>
      </c>
      <c r="C75" s="267" t="s">
        <v>834</v>
      </c>
      <c r="D75" s="267" t="s">
        <v>7019</v>
      </c>
      <c r="E75" s="267" t="s">
        <v>7556</v>
      </c>
      <c r="F75" s="267" t="s">
        <v>7563</v>
      </c>
      <c r="G75" s="267" t="s">
        <v>7798</v>
      </c>
      <c r="H75" s="267" t="s">
        <v>7941</v>
      </c>
      <c r="I75" s="267" t="s">
        <v>7937</v>
      </c>
      <c r="J75" s="267"/>
      <c r="K75" s="267"/>
      <c r="L75" s="267"/>
    </row>
    <row r="76" spans="1:12">
      <c r="A76" s="267" t="s">
        <v>823</v>
      </c>
      <c r="B76" s="267" t="s">
        <v>844</v>
      </c>
      <c r="C76" s="267" t="s">
        <v>845</v>
      </c>
      <c r="D76" s="267" t="s">
        <v>7019</v>
      </c>
      <c r="E76" s="267" t="s">
        <v>7556</v>
      </c>
      <c r="F76" s="267" t="s">
        <v>7557</v>
      </c>
      <c r="G76" s="267" t="s">
        <v>7803</v>
      </c>
      <c r="H76" s="267" t="s">
        <v>7941</v>
      </c>
      <c r="I76" s="267" t="s">
        <v>7937</v>
      </c>
      <c r="J76" s="267"/>
      <c r="K76" s="267"/>
      <c r="L76" s="267"/>
    </row>
    <row r="77" spans="1:12">
      <c r="A77" s="267" t="s">
        <v>823</v>
      </c>
      <c r="B77" s="267" t="s">
        <v>855</v>
      </c>
      <c r="C77" s="267" t="s">
        <v>856</v>
      </c>
      <c r="D77" s="267" t="s">
        <v>7019</v>
      </c>
      <c r="E77" s="267" t="s">
        <v>7556</v>
      </c>
      <c r="F77" s="267" t="s">
        <v>7807</v>
      </c>
      <c r="G77" s="267" t="s">
        <v>7615</v>
      </c>
      <c r="H77" s="267" t="s">
        <v>7936</v>
      </c>
      <c r="I77" s="267" t="s">
        <v>7940</v>
      </c>
      <c r="J77" s="267"/>
      <c r="K77" s="267"/>
      <c r="L77" s="267"/>
    </row>
    <row r="78" spans="1:12">
      <c r="A78" s="267" t="s">
        <v>823</v>
      </c>
      <c r="B78" s="267" t="s">
        <v>866</v>
      </c>
      <c r="C78" s="267" t="s">
        <v>867</v>
      </c>
      <c r="D78" s="267" t="s">
        <v>7019</v>
      </c>
      <c r="E78" s="267" t="s">
        <v>7556</v>
      </c>
      <c r="F78" s="267" t="s">
        <v>7563</v>
      </c>
      <c r="G78" s="267" t="s">
        <v>7810</v>
      </c>
      <c r="H78" s="267" t="s">
        <v>7941</v>
      </c>
      <c r="I78" s="267" t="s">
        <v>7937</v>
      </c>
      <c r="J78" s="267"/>
      <c r="K78" s="267"/>
      <c r="L78" s="267"/>
    </row>
    <row r="79" spans="1:12">
      <c r="A79" s="267" t="s">
        <v>1364</v>
      </c>
      <c r="B79" s="267" t="s">
        <v>1362</v>
      </c>
      <c r="C79" s="267" t="s">
        <v>1363</v>
      </c>
      <c r="D79" s="267" t="s">
        <v>7036</v>
      </c>
      <c r="E79" s="267" t="s">
        <v>7549</v>
      </c>
      <c r="F79" s="267" t="s">
        <v>7815</v>
      </c>
      <c r="G79" s="267" t="s">
        <v>7816</v>
      </c>
      <c r="H79" s="267" t="s">
        <v>7941</v>
      </c>
      <c r="I79" s="267" t="s">
        <v>7937</v>
      </c>
      <c r="J79" s="267"/>
      <c r="K79" s="267"/>
      <c r="L79" s="267"/>
    </row>
    <row r="80" spans="1:12">
      <c r="A80" s="267" t="s">
        <v>1364</v>
      </c>
      <c r="B80" s="267" t="s">
        <v>1374</v>
      </c>
      <c r="C80" s="267" t="s">
        <v>1375</v>
      </c>
      <c r="D80" s="267" t="s">
        <v>7036</v>
      </c>
      <c r="E80" s="267" t="s">
        <v>7549</v>
      </c>
      <c r="F80" s="267" t="s">
        <v>7557</v>
      </c>
      <c r="G80" s="267" t="s">
        <v>1374</v>
      </c>
      <c r="H80" s="267" t="s">
        <v>7941</v>
      </c>
      <c r="I80" s="267" t="s">
        <v>7937</v>
      </c>
      <c r="J80" s="267"/>
      <c r="K80" s="267"/>
      <c r="L80" s="267"/>
    </row>
    <row r="81" spans="1:12">
      <c r="A81" s="267" t="s">
        <v>1364</v>
      </c>
      <c r="B81" s="267" t="s">
        <v>1385</v>
      </c>
      <c r="C81" s="267" t="s">
        <v>1386</v>
      </c>
      <c r="D81" s="267" t="s">
        <v>7036</v>
      </c>
      <c r="E81" s="267" t="s">
        <v>7549</v>
      </c>
      <c r="F81" s="267" t="s">
        <v>7824</v>
      </c>
      <c r="G81" s="267" t="s">
        <v>7572</v>
      </c>
      <c r="H81" s="267" t="s">
        <v>7936</v>
      </c>
      <c r="I81" s="267" t="s">
        <v>7940</v>
      </c>
      <c r="J81" s="267"/>
      <c r="K81" s="267"/>
      <c r="L81" s="267"/>
    </row>
    <row r="82" spans="1:12">
      <c r="A82" s="267" t="s">
        <v>879</v>
      </c>
      <c r="B82" s="267" t="s">
        <v>877</v>
      </c>
      <c r="C82" s="267" t="s">
        <v>878</v>
      </c>
      <c r="D82" s="267" t="s">
        <v>7037</v>
      </c>
      <c r="E82" s="267" t="s">
        <v>7589</v>
      </c>
      <c r="F82" s="267" t="s">
        <v>7557</v>
      </c>
      <c r="G82" s="267" t="s">
        <v>7590</v>
      </c>
      <c r="H82" s="267" t="s">
        <v>7936</v>
      </c>
      <c r="I82" s="267" t="s">
        <v>7937</v>
      </c>
      <c r="J82" s="267"/>
      <c r="K82" s="267"/>
      <c r="L82" s="267"/>
    </row>
    <row r="83" spans="1:12">
      <c r="A83" s="267" t="s">
        <v>891</v>
      </c>
      <c r="B83" s="267" t="s">
        <v>889</v>
      </c>
      <c r="C83" s="267" t="s">
        <v>890</v>
      </c>
      <c r="D83" s="267" t="s">
        <v>7038</v>
      </c>
      <c r="E83" s="267" t="s">
        <v>7589</v>
      </c>
      <c r="F83" s="267" t="s">
        <v>7557</v>
      </c>
      <c r="G83" s="267" t="s">
        <v>7590</v>
      </c>
      <c r="H83" s="267" t="s">
        <v>7936</v>
      </c>
      <c r="I83" s="267" t="s">
        <v>7937</v>
      </c>
      <c r="J83" s="267"/>
      <c r="K83" s="267"/>
      <c r="L83" s="267"/>
    </row>
    <row r="84" spans="1:12">
      <c r="A84" s="267" t="s">
        <v>1217</v>
      </c>
      <c r="B84" s="267" t="s">
        <v>1414</v>
      </c>
      <c r="C84" s="267" t="s">
        <v>1415</v>
      </c>
      <c r="D84" s="267" t="s">
        <v>7039</v>
      </c>
      <c r="E84" s="267" t="s">
        <v>7549</v>
      </c>
      <c r="F84" s="267" t="s">
        <v>7832</v>
      </c>
      <c r="G84" s="267" t="s">
        <v>7742</v>
      </c>
      <c r="H84" s="267" t="s">
        <v>7936</v>
      </c>
      <c r="I84" s="267" t="s">
        <v>7940</v>
      </c>
      <c r="J84" s="267"/>
      <c r="K84" s="267"/>
      <c r="L84" s="267"/>
    </row>
    <row r="85" spans="1:12">
      <c r="A85" s="267" t="s">
        <v>1217</v>
      </c>
      <c r="B85" s="267" t="s">
        <v>1215</v>
      </c>
      <c r="C85" s="267" t="s">
        <v>1216</v>
      </c>
      <c r="D85" s="267" t="s">
        <v>7039</v>
      </c>
      <c r="E85" s="267" t="s">
        <v>7549</v>
      </c>
      <c r="F85" s="267" t="s">
        <v>7563</v>
      </c>
      <c r="G85" s="267" t="s">
        <v>1215</v>
      </c>
      <c r="H85" s="267" t="s">
        <v>7941</v>
      </c>
      <c r="I85" s="267" t="s">
        <v>7937</v>
      </c>
      <c r="J85" s="267"/>
      <c r="K85" s="267"/>
      <c r="L85" s="267"/>
    </row>
    <row r="86" spans="1:12">
      <c r="A86" s="267" t="s">
        <v>1217</v>
      </c>
      <c r="B86" s="267" t="s">
        <v>1425</v>
      </c>
      <c r="C86" s="267" t="s">
        <v>1426</v>
      </c>
      <c r="D86" s="267" t="s">
        <v>7039</v>
      </c>
      <c r="E86" s="267" t="s">
        <v>7549</v>
      </c>
      <c r="F86" s="267" t="s">
        <v>7839</v>
      </c>
      <c r="G86" s="267" t="s">
        <v>1425</v>
      </c>
      <c r="H86" s="267" t="s">
        <v>7941</v>
      </c>
      <c r="I86" s="267" t="s">
        <v>7937</v>
      </c>
      <c r="J86" s="267"/>
      <c r="K86" s="267"/>
      <c r="L86" s="267"/>
    </row>
    <row r="87" spans="1:12">
      <c r="A87" s="267" t="s">
        <v>1228</v>
      </c>
      <c r="B87" s="267" t="s">
        <v>1226</v>
      </c>
      <c r="C87" s="267" t="s">
        <v>1227</v>
      </c>
      <c r="D87" s="267" t="s">
        <v>7054</v>
      </c>
      <c r="E87" s="267" t="s">
        <v>7685</v>
      </c>
      <c r="F87" s="267" t="s">
        <v>7563</v>
      </c>
      <c r="G87" s="267" t="s">
        <v>7572</v>
      </c>
      <c r="H87" s="267" t="s">
        <v>7936</v>
      </c>
      <c r="I87" s="267" t="s">
        <v>7940</v>
      </c>
      <c r="J87" s="267"/>
      <c r="K87" s="267"/>
      <c r="L87" s="267"/>
    </row>
    <row r="88" spans="1:12">
      <c r="A88" s="267" t="s">
        <v>1228</v>
      </c>
      <c r="B88" s="267" t="s">
        <v>1237</v>
      </c>
      <c r="C88" s="267" t="s">
        <v>1238</v>
      </c>
      <c r="D88" s="267" t="s">
        <v>7054</v>
      </c>
      <c r="E88" s="267" t="s">
        <v>7685</v>
      </c>
      <c r="F88" s="267" t="s">
        <v>7563</v>
      </c>
      <c r="G88" s="267" t="s">
        <v>1237</v>
      </c>
      <c r="H88" s="267" t="s">
        <v>7941</v>
      </c>
      <c r="I88" s="267" t="s">
        <v>7937</v>
      </c>
      <c r="J88" s="267"/>
      <c r="K88" s="267"/>
      <c r="L88" s="267"/>
    </row>
    <row r="89" spans="1:12">
      <c r="A89" s="267" t="s">
        <v>1228</v>
      </c>
      <c r="B89" s="267" t="s">
        <v>1247</v>
      </c>
      <c r="C89" s="267" t="s">
        <v>1248</v>
      </c>
      <c r="D89" s="267" t="s">
        <v>7054</v>
      </c>
      <c r="E89" s="267" t="s">
        <v>7685</v>
      </c>
      <c r="F89" s="267" t="s">
        <v>7563</v>
      </c>
      <c r="G89" s="267" t="s">
        <v>1247</v>
      </c>
      <c r="H89" s="267" t="s">
        <v>7941</v>
      </c>
      <c r="I89" s="267" t="s">
        <v>7937</v>
      </c>
      <c r="J89" s="267"/>
      <c r="K89" s="267"/>
      <c r="L89" s="267"/>
    </row>
    <row r="90" spans="1:12">
      <c r="A90" s="267" t="s">
        <v>663</v>
      </c>
      <c r="B90" s="267" t="s">
        <v>661</v>
      </c>
      <c r="C90" s="267" t="s">
        <v>662</v>
      </c>
      <c r="D90" s="267" t="s">
        <v>7071</v>
      </c>
      <c r="E90" s="267" t="s">
        <v>7556</v>
      </c>
      <c r="F90" s="267" t="s">
        <v>7853</v>
      </c>
      <c r="G90" s="267" t="s">
        <v>7608</v>
      </c>
      <c r="H90" s="267" t="s">
        <v>7936</v>
      </c>
      <c r="I90" s="267" t="s">
        <v>7937</v>
      </c>
      <c r="J90" s="267"/>
      <c r="K90" s="267"/>
      <c r="L90" s="267"/>
    </row>
    <row r="91" spans="1:12">
      <c r="A91" s="267" t="s">
        <v>65</v>
      </c>
      <c r="B91" s="267" t="s">
        <v>63</v>
      </c>
      <c r="C91" s="267" t="s">
        <v>64</v>
      </c>
      <c r="D91" s="267" t="s">
        <v>7080</v>
      </c>
      <c r="E91" s="267" t="s">
        <v>7589</v>
      </c>
      <c r="F91" s="267" t="s">
        <v>7856</v>
      </c>
      <c r="G91" s="267" t="s">
        <v>7857</v>
      </c>
      <c r="H91" s="267" t="s">
        <v>7936</v>
      </c>
      <c r="I91" s="267" t="s">
        <v>7937</v>
      </c>
      <c r="J91" s="267"/>
      <c r="K91" s="267"/>
      <c r="L91" s="267"/>
    </row>
    <row r="92" spans="1:12">
      <c r="A92" s="267" t="s">
        <v>42</v>
      </c>
      <c r="B92" s="267" t="s">
        <v>490</v>
      </c>
      <c r="C92" s="267" t="s">
        <v>491</v>
      </c>
      <c r="D92" s="267" t="s">
        <v>7083</v>
      </c>
      <c r="E92" s="267" t="s">
        <v>7556</v>
      </c>
      <c r="F92" s="267" t="s">
        <v>7859</v>
      </c>
      <c r="G92" s="267" t="s">
        <v>7551</v>
      </c>
      <c r="H92" s="267" t="s">
        <v>7936</v>
      </c>
      <c r="I92" s="267" t="s">
        <v>7937</v>
      </c>
      <c r="J92" s="267"/>
      <c r="K92" s="267"/>
      <c r="L92" s="267"/>
    </row>
    <row r="93" spans="1:12">
      <c r="A93" s="267" t="s">
        <v>42</v>
      </c>
      <c r="B93" s="267" t="s">
        <v>40</v>
      </c>
      <c r="C93" s="267" t="s">
        <v>41</v>
      </c>
      <c r="D93" s="267" t="s">
        <v>7083</v>
      </c>
      <c r="E93" s="267" t="s">
        <v>7556</v>
      </c>
      <c r="F93" s="267" t="s">
        <v>7557</v>
      </c>
      <c r="G93" s="267" t="s">
        <v>7716</v>
      </c>
      <c r="H93" s="267" t="s">
        <v>7941</v>
      </c>
      <c r="I93" s="267" t="s">
        <v>7937</v>
      </c>
      <c r="J93" s="267"/>
      <c r="K93" s="267"/>
      <c r="L93" s="267"/>
    </row>
    <row r="94" spans="1:12">
      <c r="A94" s="267" t="s">
        <v>512</v>
      </c>
      <c r="B94" s="267" t="s">
        <v>510</v>
      </c>
      <c r="C94" s="267" t="s">
        <v>511</v>
      </c>
      <c r="D94" s="267" t="s">
        <v>7086</v>
      </c>
      <c r="E94" s="267" t="s">
        <v>7556</v>
      </c>
      <c r="F94" s="267" t="s">
        <v>7866</v>
      </c>
      <c r="G94" s="267" t="s">
        <v>7551</v>
      </c>
      <c r="H94" s="267" t="s">
        <v>7936</v>
      </c>
      <c r="I94" s="267" t="s">
        <v>7937</v>
      </c>
      <c r="J94" s="267"/>
      <c r="K94" s="267"/>
      <c r="L94" s="267"/>
    </row>
    <row r="95" spans="1:12">
      <c r="A95" s="267" t="s">
        <v>512</v>
      </c>
      <c r="B95" s="267" t="s">
        <v>521</v>
      </c>
      <c r="C95" s="267" t="s">
        <v>522</v>
      </c>
      <c r="D95" s="267" t="s">
        <v>7086</v>
      </c>
      <c r="E95" s="267" t="s">
        <v>7556</v>
      </c>
      <c r="F95" s="267" t="s">
        <v>7557</v>
      </c>
      <c r="G95" s="267" t="s">
        <v>7869</v>
      </c>
      <c r="H95" s="267" t="s">
        <v>7941</v>
      </c>
      <c r="I95" s="267" t="s">
        <v>7937</v>
      </c>
      <c r="J95" s="267"/>
      <c r="K95" s="267"/>
      <c r="L95" s="267"/>
    </row>
    <row r="96" spans="1:12">
      <c r="A96" s="267" t="s">
        <v>903</v>
      </c>
      <c r="B96" s="267" t="s">
        <v>901</v>
      </c>
      <c r="C96" s="267" t="s">
        <v>902</v>
      </c>
      <c r="D96" s="267" t="s">
        <v>7101</v>
      </c>
      <c r="E96" s="267" t="s">
        <v>7685</v>
      </c>
      <c r="F96" s="267" t="s">
        <v>7871</v>
      </c>
      <c r="G96" s="267" t="s">
        <v>7608</v>
      </c>
      <c r="H96" s="267" t="s">
        <v>7936</v>
      </c>
      <c r="I96" s="267" t="s">
        <v>7937</v>
      </c>
      <c r="J96" s="267"/>
      <c r="K96" s="267"/>
      <c r="L96" s="267"/>
    </row>
    <row r="97" spans="1:12">
      <c r="A97" s="267" t="s">
        <v>1259</v>
      </c>
      <c r="B97" s="267" t="s">
        <v>1257</v>
      </c>
      <c r="C97" s="267" t="s">
        <v>1258</v>
      </c>
      <c r="D97" s="267" t="s">
        <v>7102</v>
      </c>
      <c r="E97" s="267" t="s">
        <v>7556</v>
      </c>
      <c r="F97" s="267" t="s">
        <v>7594</v>
      </c>
      <c r="G97" s="267" t="s">
        <v>7608</v>
      </c>
      <c r="H97" s="267" t="s">
        <v>7936</v>
      </c>
      <c r="I97" s="267" t="s">
        <v>7937</v>
      </c>
      <c r="J97" s="267"/>
      <c r="K97" s="267"/>
      <c r="L97" s="267"/>
    </row>
    <row r="98" spans="1:12">
      <c r="A98" s="267" t="s">
        <v>1259</v>
      </c>
      <c r="B98" s="267" t="s">
        <v>1268</v>
      </c>
      <c r="C98" s="267" t="s">
        <v>1269</v>
      </c>
      <c r="D98" s="267" t="s">
        <v>7102</v>
      </c>
      <c r="E98" s="267" t="s">
        <v>7556</v>
      </c>
      <c r="F98" s="267" t="s">
        <v>7557</v>
      </c>
      <c r="G98" s="267" t="s">
        <v>7730</v>
      </c>
      <c r="H98" s="267" t="s">
        <v>7941</v>
      </c>
      <c r="I98" s="267" t="s">
        <v>7937</v>
      </c>
      <c r="J98" s="267"/>
      <c r="K98" s="267"/>
      <c r="L98" s="267"/>
    </row>
    <row r="99" spans="1:12">
      <c r="A99" s="267" t="s">
        <v>1280</v>
      </c>
      <c r="B99" s="267" t="s">
        <v>1278</v>
      </c>
      <c r="C99" s="267" t="s">
        <v>1279</v>
      </c>
      <c r="D99" s="267" t="s">
        <v>7103</v>
      </c>
      <c r="E99" s="267" t="s">
        <v>7556</v>
      </c>
      <c r="F99" s="267" t="s">
        <v>7563</v>
      </c>
      <c r="G99" s="267" t="s">
        <v>1278</v>
      </c>
      <c r="H99" s="267" t="s">
        <v>7936</v>
      </c>
      <c r="I99" s="267" t="s">
        <v>7937</v>
      </c>
      <c r="J99" s="267"/>
      <c r="K99" s="267"/>
      <c r="L99" s="267"/>
    </row>
    <row r="100" spans="1:12">
      <c r="A100" s="267" t="s">
        <v>534</v>
      </c>
      <c r="B100" s="267" t="s">
        <v>532</v>
      </c>
      <c r="C100" s="267" t="s">
        <v>533</v>
      </c>
      <c r="D100" s="267" t="s">
        <v>7104</v>
      </c>
      <c r="E100" s="267" t="s">
        <v>7549</v>
      </c>
      <c r="F100" s="267" t="s">
        <v>7557</v>
      </c>
      <c r="G100" s="267" t="s">
        <v>7882</v>
      </c>
      <c r="H100" s="267" t="s">
        <v>7936</v>
      </c>
      <c r="I100" s="267" t="s">
        <v>7937</v>
      </c>
      <c r="J100" s="267"/>
      <c r="K100" s="267"/>
      <c r="L100" s="267"/>
    </row>
    <row r="101" spans="1:12">
      <c r="A101" s="267" t="s">
        <v>915</v>
      </c>
      <c r="B101" s="267" t="s">
        <v>913</v>
      </c>
      <c r="C101" s="267" t="s">
        <v>914</v>
      </c>
      <c r="D101" s="267" t="s">
        <v>7113</v>
      </c>
      <c r="E101" s="267" t="s">
        <v>7589</v>
      </c>
      <c r="F101" s="267" t="s">
        <v>7557</v>
      </c>
      <c r="G101" s="267" t="s">
        <v>7886</v>
      </c>
      <c r="H101" s="267" t="s">
        <v>7936</v>
      </c>
      <c r="I101" s="267" t="s">
        <v>7937</v>
      </c>
      <c r="J101" s="267"/>
      <c r="K101" s="267"/>
      <c r="L101" s="267"/>
    </row>
    <row r="102" spans="1:12">
      <c r="A102" s="267" t="s">
        <v>432</v>
      </c>
      <c r="B102" s="267" t="s">
        <v>430</v>
      </c>
      <c r="C102" s="267" t="s">
        <v>431</v>
      </c>
      <c r="D102" s="267" t="s">
        <v>7114</v>
      </c>
      <c r="E102" s="267" t="s">
        <v>7556</v>
      </c>
      <c r="F102" s="267" t="s">
        <v>7557</v>
      </c>
      <c r="G102" s="267" t="s">
        <v>7631</v>
      </c>
      <c r="H102" s="267" t="s">
        <v>7936</v>
      </c>
      <c r="I102" s="267" t="s">
        <v>7937</v>
      </c>
      <c r="J102" s="267"/>
      <c r="K102" s="267"/>
      <c r="L102" s="267"/>
    </row>
    <row r="103" spans="1:12">
      <c r="A103" s="267" t="s">
        <v>1291</v>
      </c>
      <c r="B103" s="267" t="s">
        <v>1289</v>
      </c>
      <c r="C103" s="267" t="s">
        <v>1290</v>
      </c>
      <c r="D103" s="267" t="s">
        <v>7115</v>
      </c>
      <c r="E103" s="267" t="s">
        <v>7685</v>
      </c>
      <c r="F103" s="267" t="s">
        <v>7892</v>
      </c>
      <c r="G103" s="267" t="s">
        <v>7893</v>
      </c>
      <c r="H103" s="267" t="s">
        <v>7936</v>
      </c>
      <c r="I103" s="267" t="s">
        <v>7940</v>
      </c>
      <c r="J103" s="267"/>
      <c r="K103" s="267"/>
      <c r="L103" s="267"/>
    </row>
    <row r="104" spans="1:12">
      <c r="A104" s="267" t="s">
        <v>1291</v>
      </c>
      <c r="B104" s="267" t="s">
        <v>1300</v>
      </c>
      <c r="C104" s="267" t="s">
        <v>1301</v>
      </c>
      <c r="D104" s="267" t="s">
        <v>7115</v>
      </c>
      <c r="E104" s="267" t="s">
        <v>7685</v>
      </c>
      <c r="F104" s="267" t="s">
        <v>7557</v>
      </c>
      <c r="G104" s="267" t="s">
        <v>7708</v>
      </c>
      <c r="H104" s="267" t="s">
        <v>7941</v>
      </c>
      <c r="I104" s="267" t="s">
        <v>7937</v>
      </c>
      <c r="J104" s="267"/>
      <c r="K104" s="267"/>
      <c r="L104" s="267"/>
    </row>
    <row r="105" spans="1:12">
      <c r="A105" s="267" t="s">
        <v>1291</v>
      </c>
      <c r="B105" s="267" t="s">
        <v>1310</v>
      </c>
      <c r="C105" s="267" t="s">
        <v>1311</v>
      </c>
      <c r="D105" s="267" t="s">
        <v>7115</v>
      </c>
      <c r="E105" s="267" t="s">
        <v>7685</v>
      </c>
      <c r="F105" s="267" t="s">
        <v>7557</v>
      </c>
      <c r="G105" s="267" t="s">
        <v>7557</v>
      </c>
      <c r="H105" s="267" t="s">
        <v>7941</v>
      </c>
      <c r="I105" s="267" t="s">
        <v>7937</v>
      </c>
      <c r="J105" s="267"/>
      <c r="K105" s="267"/>
      <c r="L105" s="267"/>
    </row>
    <row r="106" spans="1:12">
      <c r="A106" s="267" t="s">
        <v>593</v>
      </c>
      <c r="B106" s="267" t="s">
        <v>591</v>
      </c>
      <c r="C106" s="267" t="s">
        <v>592</v>
      </c>
      <c r="D106" s="267" t="s">
        <v>7120</v>
      </c>
      <c r="E106" s="267" t="s">
        <v>7556</v>
      </c>
      <c r="F106" s="267" t="s">
        <v>7903</v>
      </c>
      <c r="G106" s="267" t="s">
        <v>7615</v>
      </c>
      <c r="H106" s="267" t="s">
        <v>7936</v>
      </c>
      <c r="I106" s="267" t="s">
        <v>7940</v>
      </c>
      <c r="J106" s="267"/>
      <c r="K106" s="267"/>
      <c r="L106" s="267"/>
    </row>
    <row r="107" spans="1:12">
      <c r="A107" s="267" t="s">
        <v>593</v>
      </c>
      <c r="B107" s="267" t="s">
        <v>603</v>
      </c>
      <c r="C107" s="267" t="s">
        <v>604</v>
      </c>
      <c r="D107" s="267" t="s">
        <v>7120</v>
      </c>
      <c r="E107" s="267" t="s">
        <v>7556</v>
      </c>
      <c r="F107" s="267" t="s">
        <v>7557</v>
      </c>
      <c r="G107" s="267" t="s">
        <v>7557</v>
      </c>
      <c r="H107" s="267" t="s">
        <v>7941</v>
      </c>
      <c r="I107" s="267" t="s">
        <v>7937</v>
      </c>
      <c r="J107" s="267"/>
      <c r="K107" s="267"/>
      <c r="L107" s="267"/>
    </row>
    <row r="108" spans="1:12">
      <c r="A108" s="267" t="s">
        <v>593</v>
      </c>
      <c r="B108" s="267" t="s">
        <v>614</v>
      </c>
      <c r="C108" s="267" t="s">
        <v>615</v>
      </c>
      <c r="D108" s="267" t="s">
        <v>7120</v>
      </c>
      <c r="E108" s="267" t="s">
        <v>7556</v>
      </c>
      <c r="F108" s="267" t="s">
        <v>7774</v>
      </c>
      <c r="G108" s="267" t="s">
        <v>7912</v>
      </c>
      <c r="H108" s="267" t="s">
        <v>7941</v>
      </c>
      <c r="I108" s="267" t="s">
        <v>7937</v>
      </c>
      <c r="J108" s="267"/>
      <c r="K108" s="267"/>
      <c r="L108" s="267"/>
    </row>
    <row r="109" spans="1:12">
      <c r="A109" s="267" t="s">
        <v>546</v>
      </c>
      <c r="B109" s="267" t="s">
        <v>544</v>
      </c>
      <c r="C109" s="267" t="s">
        <v>545</v>
      </c>
      <c r="D109" s="267" t="s">
        <v>7121</v>
      </c>
      <c r="E109" s="267" t="s">
        <v>7556</v>
      </c>
      <c r="F109" s="267" t="s">
        <v>7557</v>
      </c>
      <c r="G109" s="267" t="s">
        <v>7716</v>
      </c>
      <c r="H109" s="267" t="s">
        <v>7936</v>
      </c>
      <c r="I109" s="267" t="s">
        <v>7937</v>
      </c>
      <c r="J109" s="267"/>
      <c r="K109" s="267"/>
      <c r="L109" s="267"/>
    </row>
    <row r="110" spans="1:12">
      <c r="A110" s="267" t="s">
        <v>627</v>
      </c>
      <c r="B110" s="267" t="s">
        <v>625</v>
      </c>
      <c r="C110" s="267" t="s">
        <v>626</v>
      </c>
      <c r="D110" s="267" t="s">
        <v>7122</v>
      </c>
      <c r="E110" s="267" t="s">
        <v>7659</v>
      </c>
      <c r="F110" s="267" t="s">
        <v>7563</v>
      </c>
      <c r="G110" s="267" t="s">
        <v>625</v>
      </c>
      <c r="H110" s="267" t="s">
        <v>7936</v>
      </c>
      <c r="I110" s="267" t="s">
        <v>7937</v>
      </c>
      <c r="J110" s="267"/>
      <c r="K110" s="267"/>
      <c r="L110" s="267"/>
    </row>
    <row r="111" spans="1:12">
      <c r="A111" s="267" t="s">
        <v>927</v>
      </c>
      <c r="B111" s="267" t="s">
        <v>925</v>
      </c>
      <c r="C111" s="267" t="s">
        <v>926</v>
      </c>
      <c r="D111" s="267" t="s">
        <v>7131</v>
      </c>
      <c r="E111" s="267" t="s">
        <v>7589</v>
      </c>
      <c r="F111" s="267" t="s">
        <v>7923</v>
      </c>
      <c r="G111" s="267" t="s">
        <v>7608</v>
      </c>
      <c r="H111" s="267" t="s">
        <v>7941</v>
      </c>
      <c r="I111" s="267" t="s">
        <v>7937</v>
      </c>
      <c r="J111" s="267"/>
      <c r="K111" s="267"/>
      <c r="L111" s="267"/>
    </row>
    <row r="112" spans="1:12">
      <c r="A112" s="267" t="s">
        <v>927</v>
      </c>
      <c r="B112" s="267" t="s">
        <v>1436</v>
      </c>
      <c r="C112" s="267" t="s">
        <v>1437</v>
      </c>
      <c r="D112" s="267" t="s">
        <v>7131</v>
      </c>
      <c r="E112" s="267" t="s">
        <v>7589</v>
      </c>
      <c r="F112" s="267" t="s">
        <v>7839</v>
      </c>
      <c r="G112" s="267" t="s">
        <v>7926</v>
      </c>
      <c r="H112" s="267" t="s">
        <v>7941</v>
      </c>
      <c r="I112" s="267" t="s">
        <v>7937</v>
      </c>
      <c r="J112" s="267"/>
      <c r="K112" s="267"/>
      <c r="L112" s="267"/>
    </row>
    <row r="113" spans="1:12">
      <c r="A113" s="267" t="s">
        <v>927</v>
      </c>
      <c r="B113" s="267" t="s">
        <v>1447</v>
      </c>
      <c r="C113" s="267" t="s">
        <v>1448</v>
      </c>
      <c r="D113" s="267" t="s">
        <v>7131</v>
      </c>
      <c r="E113" s="267" t="s">
        <v>7589</v>
      </c>
      <c r="F113" s="267" t="s">
        <v>7930</v>
      </c>
      <c r="G113" s="267" t="s">
        <v>7615</v>
      </c>
      <c r="H113" s="267" t="s">
        <v>7936</v>
      </c>
      <c r="I113" s="267" t="s">
        <v>7937</v>
      </c>
      <c r="J113" s="267"/>
      <c r="K113" s="267"/>
      <c r="L113" s="267"/>
    </row>
    <row r="114" spans="1:12">
      <c r="A114" s="267" t="s">
        <v>1322</v>
      </c>
      <c r="B114" s="267" t="s">
        <v>1320</v>
      </c>
      <c r="C114" s="267" t="s">
        <v>1321</v>
      </c>
      <c r="D114" s="267" t="s">
        <v>7140</v>
      </c>
      <c r="E114" s="267" t="s">
        <v>7685</v>
      </c>
      <c r="F114" s="267" t="s">
        <v>7932</v>
      </c>
      <c r="G114" s="267" t="s">
        <v>7608</v>
      </c>
      <c r="H114" s="267" t="s">
        <v>7936</v>
      </c>
      <c r="I114" s="267" t="s">
        <v>7937</v>
      </c>
      <c r="J114" s="267"/>
      <c r="K114" s="267"/>
      <c r="L114" s="267"/>
    </row>
    <row r="115" spans="1:12">
      <c r="A115" s="267" t="s">
        <v>1322</v>
      </c>
      <c r="B115" s="267" t="s">
        <v>1331</v>
      </c>
      <c r="C115" s="267" t="s">
        <v>1332</v>
      </c>
      <c r="D115" s="267" t="s">
        <v>7140</v>
      </c>
      <c r="E115" s="267" t="s">
        <v>7685</v>
      </c>
      <c r="F115" s="267" t="s">
        <v>7557</v>
      </c>
      <c r="G115" s="267" t="s">
        <v>7557</v>
      </c>
      <c r="H115" s="267" t="s">
        <v>7941</v>
      </c>
      <c r="I115" s="267" t="s">
        <v>7937</v>
      </c>
      <c r="J115" s="267"/>
      <c r="K115" s="267"/>
      <c r="L115" s="267"/>
    </row>
  </sheetData>
  <autoFilter ref="A1:L115" xr:uid="{00000000-0009-0000-0000-000012000000}"/>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94"/>
  <sheetViews>
    <sheetView workbookViewId="0"/>
  </sheetViews>
  <sheetFormatPr baseColWidth="10" defaultColWidth="8.83203125" defaultRowHeight="15"/>
  <cols>
    <col min="1" max="1" width="40" customWidth="1"/>
    <col min="2" max="2" width="10" customWidth="1"/>
    <col min="3" max="3" width="25" customWidth="1"/>
    <col min="4" max="4" width="50" customWidth="1"/>
    <col min="5" max="6" width="25" customWidth="1"/>
    <col min="7" max="7" width="20" customWidth="1"/>
    <col min="8" max="8" width="15" hidden="1" customWidth="1"/>
    <col min="9" max="9" width="40" customWidth="1"/>
    <col min="10" max="10" width="80" customWidth="1"/>
    <col min="11" max="11" width="30" hidden="1" customWidth="1"/>
    <col min="12" max="12" width="20" customWidth="1"/>
    <col min="13" max="13" width="30" customWidth="1"/>
  </cols>
  <sheetData>
    <row r="1" spans="1:13">
      <c r="A1" s="235" t="s">
        <v>16</v>
      </c>
      <c r="B1" s="235" t="s">
        <v>17</v>
      </c>
      <c r="C1" s="235" t="s">
        <v>18</v>
      </c>
      <c r="D1" s="235" t="s">
        <v>19</v>
      </c>
      <c r="E1" s="235" t="s">
        <v>20</v>
      </c>
      <c r="F1" s="235" t="s">
        <v>21</v>
      </c>
      <c r="G1" s="235" t="s">
        <v>22</v>
      </c>
      <c r="H1" s="235" t="s">
        <v>23</v>
      </c>
      <c r="I1" s="235" t="s">
        <v>24</v>
      </c>
      <c r="J1" s="235" t="s">
        <v>25</v>
      </c>
      <c r="K1" s="235" t="s">
        <v>26</v>
      </c>
      <c r="L1" s="235" t="s">
        <v>27</v>
      </c>
      <c r="M1" s="235" t="s">
        <v>28</v>
      </c>
    </row>
    <row r="2" spans="1:13">
      <c r="A2" s="236" t="s">
        <v>29</v>
      </c>
      <c r="B2" s="236" t="s">
        <v>30</v>
      </c>
      <c r="C2" s="236" t="s">
        <v>31</v>
      </c>
      <c r="D2" s="236" t="s">
        <v>32</v>
      </c>
      <c r="E2" s="236" t="s">
        <v>33</v>
      </c>
      <c r="F2" s="236" t="s">
        <v>34</v>
      </c>
      <c r="G2" s="236" t="s">
        <v>33</v>
      </c>
      <c r="H2" s="236" t="s">
        <v>33</v>
      </c>
      <c r="I2" s="236" t="s">
        <v>33</v>
      </c>
      <c r="J2" s="236" t="s">
        <v>35</v>
      </c>
      <c r="K2" s="236" t="s">
        <v>36</v>
      </c>
      <c r="L2" s="237">
        <v>44915</v>
      </c>
      <c r="M2" s="236" t="s">
        <v>37</v>
      </c>
    </row>
    <row r="3" spans="1:13">
      <c r="A3" s="238" t="s">
        <v>29</v>
      </c>
      <c r="B3" s="238" t="s">
        <v>30</v>
      </c>
      <c r="C3" s="238" t="s">
        <v>31</v>
      </c>
      <c r="D3" s="238" t="s">
        <v>38</v>
      </c>
      <c r="E3" s="238" t="s">
        <v>33</v>
      </c>
      <c r="F3" s="238" t="s">
        <v>34</v>
      </c>
      <c r="G3" s="238" t="s">
        <v>33</v>
      </c>
      <c r="H3" s="238" t="s">
        <v>33</v>
      </c>
      <c r="I3" s="238" t="s">
        <v>33</v>
      </c>
      <c r="J3" s="238" t="s">
        <v>35</v>
      </c>
      <c r="K3" s="238" t="s">
        <v>39</v>
      </c>
      <c r="L3" s="239">
        <v>44915</v>
      </c>
      <c r="M3" s="238" t="s">
        <v>37</v>
      </c>
    </row>
    <row r="4" spans="1:13">
      <c r="A4" s="236" t="s">
        <v>40</v>
      </c>
      <c r="B4" s="236" t="s">
        <v>41</v>
      </c>
      <c r="C4" s="236" t="s">
        <v>42</v>
      </c>
      <c r="D4" s="236" t="s">
        <v>32</v>
      </c>
      <c r="E4" s="236" t="s">
        <v>33</v>
      </c>
      <c r="F4" s="236" t="s">
        <v>33</v>
      </c>
      <c r="G4" s="236" t="s">
        <v>33</v>
      </c>
      <c r="H4" s="236" t="s">
        <v>33</v>
      </c>
      <c r="I4" s="236" t="s">
        <v>33</v>
      </c>
      <c r="J4" s="236" t="s">
        <v>43</v>
      </c>
      <c r="K4" s="236" t="s">
        <v>44</v>
      </c>
      <c r="L4" s="237">
        <v>45400</v>
      </c>
      <c r="M4" s="236" t="s">
        <v>37</v>
      </c>
    </row>
    <row r="5" spans="1:13">
      <c r="A5" s="238" t="s">
        <v>40</v>
      </c>
      <c r="B5" s="238" t="s">
        <v>41</v>
      </c>
      <c r="C5" s="238" t="s">
        <v>42</v>
      </c>
      <c r="D5" s="238" t="s">
        <v>38</v>
      </c>
      <c r="E5" s="238" t="s">
        <v>33</v>
      </c>
      <c r="F5" s="238" t="s">
        <v>33</v>
      </c>
      <c r="G5" s="238" t="s">
        <v>33</v>
      </c>
      <c r="H5" s="238" t="s">
        <v>33</v>
      </c>
      <c r="I5" s="238" t="s">
        <v>33</v>
      </c>
      <c r="J5" s="238" t="s">
        <v>43</v>
      </c>
      <c r="K5" s="238" t="s">
        <v>45</v>
      </c>
      <c r="L5" s="239">
        <v>45400</v>
      </c>
      <c r="M5" s="238" t="s">
        <v>37</v>
      </c>
    </row>
    <row r="6" spans="1:13">
      <c r="A6" s="236" t="s">
        <v>40</v>
      </c>
      <c r="B6" s="236" t="s">
        <v>41</v>
      </c>
      <c r="C6" s="236" t="s">
        <v>42</v>
      </c>
      <c r="D6" s="236" t="s">
        <v>46</v>
      </c>
      <c r="E6" s="236" t="s">
        <v>33</v>
      </c>
      <c r="F6" s="236" t="s">
        <v>33</v>
      </c>
      <c r="G6" s="236" t="s">
        <v>33</v>
      </c>
      <c r="H6" s="236" t="s">
        <v>33</v>
      </c>
      <c r="I6" s="236" t="s">
        <v>33</v>
      </c>
      <c r="J6" s="236" t="s">
        <v>43</v>
      </c>
      <c r="K6" s="236" t="s">
        <v>47</v>
      </c>
      <c r="L6" s="237">
        <v>45400</v>
      </c>
      <c r="M6" s="236" t="s">
        <v>37</v>
      </c>
    </row>
    <row r="7" spans="1:13">
      <c r="A7" s="238" t="s">
        <v>40</v>
      </c>
      <c r="B7" s="238" t="s">
        <v>41</v>
      </c>
      <c r="C7" s="238" t="s">
        <v>42</v>
      </c>
      <c r="D7" s="238" t="s">
        <v>48</v>
      </c>
      <c r="E7" s="238" t="s">
        <v>33</v>
      </c>
      <c r="F7" s="238" t="s">
        <v>33</v>
      </c>
      <c r="G7" s="238" t="s">
        <v>33</v>
      </c>
      <c r="H7" s="238" t="s">
        <v>33</v>
      </c>
      <c r="I7" s="238" t="s">
        <v>33</v>
      </c>
      <c r="J7" s="238" t="s">
        <v>43</v>
      </c>
      <c r="K7" s="238" t="s">
        <v>49</v>
      </c>
      <c r="L7" s="239">
        <v>45400</v>
      </c>
      <c r="M7" s="238" t="s">
        <v>37</v>
      </c>
    </row>
    <row r="8" spans="1:13">
      <c r="A8" s="236" t="s">
        <v>40</v>
      </c>
      <c r="B8" s="236" t="s">
        <v>41</v>
      </c>
      <c r="C8" s="236" t="s">
        <v>42</v>
      </c>
      <c r="D8" s="236" t="s">
        <v>50</v>
      </c>
      <c r="E8" s="236" t="s">
        <v>33</v>
      </c>
      <c r="F8" s="236" t="s">
        <v>33</v>
      </c>
      <c r="G8" s="236" t="s">
        <v>33</v>
      </c>
      <c r="H8" s="236" t="s">
        <v>33</v>
      </c>
      <c r="I8" s="236" t="s">
        <v>33</v>
      </c>
      <c r="J8" s="236" t="s">
        <v>43</v>
      </c>
      <c r="K8" s="236" t="s">
        <v>51</v>
      </c>
      <c r="L8" s="237">
        <v>45400</v>
      </c>
      <c r="M8" s="236" t="s">
        <v>37</v>
      </c>
    </row>
    <row r="9" spans="1:13">
      <c r="A9" s="238" t="s">
        <v>40</v>
      </c>
      <c r="B9" s="238" t="s">
        <v>41</v>
      </c>
      <c r="C9" s="238" t="s">
        <v>42</v>
      </c>
      <c r="D9" s="238" t="s">
        <v>52</v>
      </c>
      <c r="E9" s="238" t="s">
        <v>33</v>
      </c>
      <c r="F9" s="238" t="s">
        <v>33</v>
      </c>
      <c r="G9" s="238" t="s">
        <v>33</v>
      </c>
      <c r="H9" s="238" t="s">
        <v>33</v>
      </c>
      <c r="I9" s="238" t="s">
        <v>33</v>
      </c>
      <c r="J9" s="238" t="s">
        <v>43</v>
      </c>
      <c r="K9" s="238" t="s">
        <v>53</v>
      </c>
      <c r="L9" s="239">
        <v>45400</v>
      </c>
      <c r="M9" s="238" t="s">
        <v>37</v>
      </c>
    </row>
    <row r="10" spans="1:13">
      <c r="A10" s="236" t="s">
        <v>40</v>
      </c>
      <c r="B10" s="236" t="s">
        <v>41</v>
      </c>
      <c r="C10" s="236" t="s">
        <v>42</v>
      </c>
      <c r="D10" s="236" t="s">
        <v>54</v>
      </c>
      <c r="E10" s="236" t="s">
        <v>33</v>
      </c>
      <c r="F10" s="236" t="s">
        <v>33</v>
      </c>
      <c r="G10" s="236" t="s">
        <v>33</v>
      </c>
      <c r="H10" s="236" t="s">
        <v>33</v>
      </c>
      <c r="I10" s="236" t="s">
        <v>33</v>
      </c>
      <c r="J10" s="236" t="s">
        <v>43</v>
      </c>
      <c r="K10" s="236" t="s">
        <v>55</v>
      </c>
      <c r="L10" s="237">
        <v>45400</v>
      </c>
      <c r="M10" s="236" t="s">
        <v>37</v>
      </c>
    </row>
    <row r="11" spans="1:13">
      <c r="A11" s="238" t="s">
        <v>56</v>
      </c>
      <c r="B11" s="238" t="s">
        <v>57</v>
      </c>
      <c r="C11" s="238" t="s">
        <v>58</v>
      </c>
      <c r="D11" s="238" t="s">
        <v>32</v>
      </c>
      <c r="E11" s="238" t="s">
        <v>33</v>
      </c>
      <c r="F11" s="238" t="s">
        <v>33</v>
      </c>
      <c r="G11" s="238" t="s">
        <v>33</v>
      </c>
      <c r="H11" s="238" t="s">
        <v>33</v>
      </c>
      <c r="I11" s="238" t="s">
        <v>33</v>
      </c>
      <c r="J11" s="238" t="s">
        <v>59</v>
      </c>
      <c r="K11" s="238" t="s">
        <v>60</v>
      </c>
      <c r="L11" s="239">
        <v>45549</v>
      </c>
      <c r="M11" s="238" t="s">
        <v>61</v>
      </c>
    </row>
    <row r="12" spans="1:13">
      <c r="A12" s="236" t="s">
        <v>56</v>
      </c>
      <c r="B12" s="236" t="s">
        <v>57</v>
      </c>
      <c r="C12" s="236" t="s">
        <v>58</v>
      </c>
      <c r="D12" s="236" t="s">
        <v>38</v>
      </c>
      <c r="E12" s="236" t="s">
        <v>33</v>
      </c>
      <c r="F12" s="236" t="s">
        <v>33</v>
      </c>
      <c r="G12" s="236" t="s">
        <v>33</v>
      </c>
      <c r="H12" s="236" t="s">
        <v>33</v>
      </c>
      <c r="I12" s="236" t="s">
        <v>33</v>
      </c>
      <c r="J12" s="236" t="s">
        <v>59</v>
      </c>
      <c r="K12" s="236" t="s">
        <v>62</v>
      </c>
      <c r="L12" s="237">
        <v>45549</v>
      </c>
      <c r="M12" s="236" t="s">
        <v>61</v>
      </c>
    </row>
    <row r="13" spans="1:13">
      <c r="A13" s="238" t="s">
        <v>63</v>
      </c>
      <c r="B13" s="238" t="s">
        <v>64</v>
      </c>
      <c r="C13" s="238" t="s">
        <v>65</v>
      </c>
      <c r="D13" s="238" t="s">
        <v>66</v>
      </c>
      <c r="E13" s="238">
        <v>0</v>
      </c>
      <c r="F13" s="238" t="s">
        <v>67</v>
      </c>
      <c r="G13" s="238" t="s">
        <v>68</v>
      </c>
      <c r="H13" s="238">
        <v>2</v>
      </c>
      <c r="I13" s="238" t="s">
        <v>33</v>
      </c>
      <c r="J13" s="238" t="s">
        <v>33</v>
      </c>
      <c r="K13" s="238" t="s">
        <v>69</v>
      </c>
      <c r="L13" s="239">
        <v>46030</v>
      </c>
      <c r="M13" s="238" t="s">
        <v>37</v>
      </c>
    </row>
    <row r="14" spans="1:13">
      <c r="A14" s="236" t="s">
        <v>63</v>
      </c>
      <c r="B14" s="236" t="s">
        <v>64</v>
      </c>
      <c r="C14" s="236" t="s">
        <v>65</v>
      </c>
      <c r="D14" s="236" t="s">
        <v>70</v>
      </c>
      <c r="E14" s="236">
        <v>0</v>
      </c>
      <c r="F14" s="236" t="s">
        <v>67</v>
      </c>
      <c r="G14" s="236" t="s">
        <v>68</v>
      </c>
      <c r="H14" s="236">
        <v>2</v>
      </c>
      <c r="I14" s="236" t="s">
        <v>33</v>
      </c>
      <c r="J14" s="236" t="s">
        <v>33</v>
      </c>
      <c r="K14" s="236" t="s">
        <v>71</v>
      </c>
      <c r="L14" s="237">
        <v>46030</v>
      </c>
      <c r="M14" s="236" t="s">
        <v>37</v>
      </c>
    </row>
    <row r="15" spans="1:13">
      <c r="A15" s="238" t="s">
        <v>63</v>
      </c>
      <c r="B15" s="238" t="s">
        <v>64</v>
      </c>
      <c r="C15" s="238" t="s">
        <v>65</v>
      </c>
      <c r="D15" s="238" t="s">
        <v>72</v>
      </c>
      <c r="E15" s="238">
        <v>0</v>
      </c>
      <c r="F15" s="238" t="s">
        <v>67</v>
      </c>
      <c r="G15" s="238" t="s">
        <v>68</v>
      </c>
      <c r="H15" s="238">
        <v>2</v>
      </c>
      <c r="I15" s="238" t="s">
        <v>33</v>
      </c>
      <c r="J15" s="238" t="s">
        <v>33</v>
      </c>
      <c r="K15" s="238" t="s">
        <v>73</v>
      </c>
      <c r="L15" s="239">
        <v>46030</v>
      </c>
      <c r="M15" s="238" t="s">
        <v>37</v>
      </c>
    </row>
    <row r="16" spans="1:13">
      <c r="A16" s="236" t="s">
        <v>63</v>
      </c>
      <c r="B16" s="236" t="s">
        <v>64</v>
      </c>
      <c r="C16" s="236" t="s">
        <v>65</v>
      </c>
      <c r="D16" s="236" t="s">
        <v>74</v>
      </c>
      <c r="E16" s="236">
        <v>0</v>
      </c>
      <c r="F16" s="236" t="s">
        <v>67</v>
      </c>
      <c r="G16" s="236" t="s">
        <v>68</v>
      </c>
      <c r="H16" s="236">
        <v>2</v>
      </c>
      <c r="I16" s="236" t="s">
        <v>33</v>
      </c>
      <c r="J16" s="236" t="s">
        <v>33</v>
      </c>
      <c r="K16" s="236" t="s">
        <v>75</v>
      </c>
      <c r="L16" s="237">
        <v>46030</v>
      </c>
      <c r="M16" s="236" t="s">
        <v>37</v>
      </c>
    </row>
    <row r="17" spans="1:13">
      <c r="A17" s="238" t="s">
        <v>63</v>
      </c>
      <c r="B17" s="238" t="s">
        <v>64</v>
      </c>
      <c r="C17" s="238" t="s">
        <v>65</v>
      </c>
      <c r="D17" s="238" t="s">
        <v>76</v>
      </c>
      <c r="E17" s="238">
        <v>0</v>
      </c>
      <c r="F17" s="238" t="s">
        <v>67</v>
      </c>
      <c r="G17" s="238" t="s">
        <v>68</v>
      </c>
      <c r="H17" s="238">
        <v>2</v>
      </c>
      <c r="I17" s="238" t="s">
        <v>33</v>
      </c>
      <c r="J17" s="238" t="s">
        <v>33</v>
      </c>
      <c r="K17" s="238" t="s">
        <v>77</v>
      </c>
      <c r="L17" s="239">
        <v>46030</v>
      </c>
      <c r="M17" s="238" t="s">
        <v>37</v>
      </c>
    </row>
    <row r="18" spans="1:13">
      <c r="A18" s="236" t="s">
        <v>63</v>
      </c>
      <c r="B18" s="236" t="s">
        <v>64</v>
      </c>
      <c r="C18" s="236" t="s">
        <v>65</v>
      </c>
      <c r="D18" s="236" t="s">
        <v>78</v>
      </c>
      <c r="E18" s="236">
        <v>0</v>
      </c>
      <c r="F18" s="236" t="s">
        <v>67</v>
      </c>
      <c r="G18" s="236" t="s">
        <v>68</v>
      </c>
      <c r="H18" s="236">
        <v>2</v>
      </c>
      <c r="I18" s="236" t="s">
        <v>33</v>
      </c>
      <c r="J18" s="236" t="s">
        <v>33</v>
      </c>
      <c r="K18" s="236" t="s">
        <v>79</v>
      </c>
      <c r="L18" s="237">
        <v>46030</v>
      </c>
      <c r="M18" s="236" t="s">
        <v>37</v>
      </c>
    </row>
    <row r="19" spans="1:13">
      <c r="A19" s="238" t="s">
        <v>63</v>
      </c>
      <c r="B19" s="238" t="s">
        <v>64</v>
      </c>
      <c r="C19" s="238" t="s">
        <v>65</v>
      </c>
      <c r="D19" s="238" t="s">
        <v>80</v>
      </c>
      <c r="E19" s="238">
        <v>0</v>
      </c>
      <c r="F19" s="238" t="s">
        <v>67</v>
      </c>
      <c r="G19" s="238" t="s">
        <v>68</v>
      </c>
      <c r="H19" s="238">
        <v>2</v>
      </c>
      <c r="I19" s="238" t="s">
        <v>33</v>
      </c>
      <c r="J19" s="238" t="s">
        <v>33</v>
      </c>
      <c r="K19" s="238" t="s">
        <v>81</v>
      </c>
      <c r="L19" s="239">
        <v>46030</v>
      </c>
      <c r="M19" s="238" t="s">
        <v>37</v>
      </c>
    </row>
    <row r="20" spans="1:13">
      <c r="A20" s="236" t="s">
        <v>63</v>
      </c>
      <c r="B20" s="236" t="s">
        <v>64</v>
      </c>
      <c r="C20" s="236" t="s">
        <v>65</v>
      </c>
      <c r="D20" s="236" t="s">
        <v>82</v>
      </c>
      <c r="E20" s="236">
        <v>0</v>
      </c>
      <c r="F20" s="236" t="s">
        <v>67</v>
      </c>
      <c r="G20" s="236" t="s">
        <v>68</v>
      </c>
      <c r="H20" s="236">
        <v>2</v>
      </c>
      <c r="I20" s="236" t="s">
        <v>33</v>
      </c>
      <c r="J20" s="236" t="s">
        <v>33</v>
      </c>
      <c r="K20" s="236" t="s">
        <v>83</v>
      </c>
      <c r="L20" s="237">
        <v>46030</v>
      </c>
      <c r="M20" s="236" t="s">
        <v>37</v>
      </c>
    </row>
    <row r="21" spans="1:13">
      <c r="A21" s="238" t="s">
        <v>63</v>
      </c>
      <c r="B21" s="238" t="s">
        <v>64</v>
      </c>
      <c r="C21" s="238" t="s">
        <v>65</v>
      </c>
      <c r="D21" s="238" t="s">
        <v>84</v>
      </c>
      <c r="E21" s="238">
        <v>0</v>
      </c>
      <c r="F21" s="238" t="s">
        <v>67</v>
      </c>
      <c r="G21" s="238" t="s">
        <v>68</v>
      </c>
      <c r="H21" s="238">
        <v>2</v>
      </c>
      <c r="I21" s="238" t="s">
        <v>33</v>
      </c>
      <c r="J21" s="238" t="s">
        <v>33</v>
      </c>
      <c r="K21" s="238" t="s">
        <v>85</v>
      </c>
      <c r="L21" s="239">
        <v>46030</v>
      </c>
      <c r="M21" s="238" t="s">
        <v>37</v>
      </c>
    </row>
    <row r="22" spans="1:13">
      <c r="A22" s="236" t="s">
        <v>63</v>
      </c>
      <c r="B22" s="236" t="s">
        <v>64</v>
      </c>
      <c r="C22" s="236" t="s">
        <v>65</v>
      </c>
      <c r="D22" s="236" t="s">
        <v>86</v>
      </c>
      <c r="E22" s="236">
        <v>6400000</v>
      </c>
      <c r="F22" s="236" t="s">
        <v>87</v>
      </c>
      <c r="G22" s="236" t="s">
        <v>88</v>
      </c>
      <c r="H22" s="236">
        <v>2</v>
      </c>
      <c r="I22" s="236" t="s">
        <v>89</v>
      </c>
      <c r="J22" s="236" t="s">
        <v>90</v>
      </c>
      <c r="K22" s="236" t="s">
        <v>91</v>
      </c>
      <c r="L22" s="237">
        <v>46081</v>
      </c>
      <c r="M22" s="236" t="s">
        <v>92</v>
      </c>
    </row>
    <row r="23" spans="1:13">
      <c r="A23" s="238" t="s">
        <v>63</v>
      </c>
      <c r="B23" s="238" t="s">
        <v>64</v>
      </c>
      <c r="C23" s="238" t="s">
        <v>65</v>
      </c>
      <c r="D23" s="238" t="s">
        <v>93</v>
      </c>
      <c r="E23" s="238">
        <v>20720</v>
      </c>
      <c r="F23" s="238" t="s">
        <v>94</v>
      </c>
      <c r="G23" s="238" t="s">
        <v>88</v>
      </c>
      <c r="H23" s="238">
        <v>2</v>
      </c>
      <c r="I23" s="238" t="s">
        <v>95</v>
      </c>
      <c r="J23" s="238" t="s">
        <v>96</v>
      </c>
      <c r="K23" s="238" t="s">
        <v>97</v>
      </c>
      <c r="L23" s="239">
        <v>46081</v>
      </c>
      <c r="M23" s="238" t="s">
        <v>92</v>
      </c>
    </row>
    <row r="24" spans="1:13">
      <c r="A24" s="236" t="s">
        <v>63</v>
      </c>
      <c r="B24" s="236" t="s">
        <v>64</v>
      </c>
      <c r="C24" s="236" t="s">
        <v>65</v>
      </c>
      <c r="D24" s="236" t="s">
        <v>98</v>
      </c>
      <c r="E24" s="236">
        <v>6400000</v>
      </c>
      <c r="F24" s="236" t="s">
        <v>99</v>
      </c>
      <c r="G24" s="236" t="s">
        <v>88</v>
      </c>
      <c r="H24" s="236">
        <v>2</v>
      </c>
      <c r="I24" s="236" t="s">
        <v>100</v>
      </c>
      <c r="J24" s="236" t="s">
        <v>101</v>
      </c>
      <c r="K24" s="236" t="s">
        <v>102</v>
      </c>
      <c r="L24" s="237">
        <v>46081</v>
      </c>
      <c r="M24" s="236" t="s">
        <v>92</v>
      </c>
    </row>
    <row r="25" spans="1:13">
      <c r="A25" s="238" t="s">
        <v>63</v>
      </c>
      <c r="B25" s="238" t="s">
        <v>64</v>
      </c>
      <c r="C25" s="238" t="s">
        <v>65</v>
      </c>
      <c r="D25" s="238" t="s">
        <v>103</v>
      </c>
      <c r="E25" s="238">
        <v>5680993</v>
      </c>
      <c r="F25" s="238" t="s">
        <v>104</v>
      </c>
      <c r="G25" s="238" t="s">
        <v>88</v>
      </c>
      <c r="H25" s="238">
        <v>2</v>
      </c>
      <c r="I25" s="238" t="s">
        <v>105</v>
      </c>
      <c r="J25" s="238" t="s">
        <v>106</v>
      </c>
      <c r="K25" s="238" t="s">
        <v>107</v>
      </c>
      <c r="L25" s="239">
        <v>46081</v>
      </c>
      <c r="M25" s="238" t="s">
        <v>92</v>
      </c>
    </row>
    <row r="26" spans="1:13">
      <c r="A26" s="236" t="s">
        <v>63</v>
      </c>
      <c r="B26" s="236" t="s">
        <v>64</v>
      </c>
      <c r="C26" s="236" t="s">
        <v>65</v>
      </c>
      <c r="D26" s="236" t="s">
        <v>108</v>
      </c>
      <c r="E26" s="236">
        <v>304165</v>
      </c>
      <c r="F26" s="236" t="s">
        <v>109</v>
      </c>
      <c r="G26" s="236" t="s">
        <v>88</v>
      </c>
      <c r="H26" s="236">
        <v>2</v>
      </c>
      <c r="I26" s="236" t="s">
        <v>110</v>
      </c>
      <c r="J26" s="236" t="s">
        <v>111</v>
      </c>
      <c r="K26" s="236" t="s">
        <v>112</v>
      </c>
      <c r="L26" s="237">
        <v>46081</v>
      </c>
      <c r="M26" s="236" t="s">
        <v>92</v>
      </c>
    </row>
    <row r="27" spans="1:13">
      <c r="A27" s="238" t="s">
        <v>63</v>
      </c>
      <c r="B27" s="238" t="s">
        <v>64</v>
      </c>
      <c r="C27" s="238" t="s">
        <v>65</v>
      </c>
      <c r="D27" s="238" t="s">
        <v>113</v>
      </c>
      <c r="E27" s="238" t="s">
        <v>33</v>
      </c>
      <c r="F27" s="238" t="s">
        <v>114</v>
      </c>
      <c r="G27" s="238" t="s">
        <v>33</v>
      </c>
      <c r="H27" s="238" t="s">
        <v>33</v>
      </c>
      <c r="I27" s="238" t="s">
        <v>114</v>
      </c>
      <c r="J27" s="238" t="s">
        <v>115</v>
      </c>
      <c r="K27" s="238" t="s">
        <v>116</v>
      </c>
      <c r="L27" s="239">
        <v>46081</v>
      </c>
      <c r="M27" s="238" t="s">
        <v>92</v>
      </c>
    </row>
    <row r="28" spans="1:13">
      <c r="A28" s="236" t="s">
        <v>63</v>
      </c>
      <c r="B28" s="236" t="s">
        <v>64</v>
      </c>
      <c r="C28" s="236" t="s">
        <v>65</v>
      </c>
      <c r="D28" s="236" t="s">
        <v>117</v>
      </c>
      <c r="E28" s="236">
        <v>6</v>
      </c>
      <c r="F28" s="236" t="s">
        <v>118</v>
      </c>
      <c r="G28" s="236" t="s">
        <v>88</v>
      </c>
      <c r="H28" s="236">
        <v>2</v>
      </c>
      <c r="I28" s="236" t="s">
        <v>119</v>
      </c>
      <c r="J28" s="236" t="s">
        <v>120</v>
      </c>
      <c r="K28" s="236" t="s">
        <v>121</v>
      </c>
      <c r="L28" s="237">
        <v>46081</v>
      </c>
      <c r="M28" s="236" t="s">
        <v>92</v>
      </c>
    </row>
    <row r="29" spans="1:13">
      <c r="A29" s="238" t="s">
        <v>63</v>
      </c>
      <c r="B29" s="238" t="s">
        <v>64</v>
      </c>
      <c r="C29" s="238" t="s">
        <v>65</v>
      </c>
      <c r="D29" s="238" t="s">
        <v>122</v>
      </c>
      <c r="E29" s="238">
        <v>6</v>
      </c>
      <c r="F29" s="238" t="s">
        <v>118</v>
      </c>
      <c r="G29" s="238" t="s">
        <v>88</v>
      </c>
      <c r="H29" s="238">
        <v>2</v>
      </c>
      <c r="I29" s="238" t="s">
        <v>119</v>
      </c>
      <c r="J29" s="238" t="s">
        <v>120</v>
      </c>
      <c r="K29" s="238" t="s">
        <v>123</v>
      </c>
      <c r="L29" s="239">
        <v>46081</v>
      </c>
      <c r="M29" s="238" t="s">
        <v>92</v>
      </c>
    </row>
    <row r="30" spans="1:13">
      <c r="A30" s="236" t="s">
        <v>63</v>
      </c>
      <c r="B30" s="236" t="s">
        <v>64</v>
      </c>
      <c r="C30" s="236" t="s">
        <v>65</v>
      </c>
      <c r="D30" s="236" t="s">
        <v>124</v>
      </c>
      <c r="E30" s="236">
        <v>818700</v>
      </c>
      <c r="F30" s="236" t="s">
        <v>125</v>
      </c>
      <c r="G30" s="236" t="s">
        <v>126</v>
      </c>
      <c r="H30" s="236">
        <v>1</v>
      </c>
      <c r="I30" s="236" t="s">
        <v>127</v>
      </c>
      <c r="J30" s="236" t="s">
        <v>128</v>
      </c>
      <c r="K30" s="236" t="s">
        <v>129</v>
      </c>
      <c r="L30" s="237">
        <v>46081</v>
      </c>
      <c r="M30" s="236" t="s">
        <v>92</v>
      </c>
    </row>
    <row r="31" spans="1:13">
      <c r="A31" s="238" t="s">
        <v>63</v>
      </c>
      <c r="B31" s="238" t="s">
        <v>64</v>
      </c>
      <c r="C31" s="238" t="s">
        <v>65</v>
      </c>
      <c r="D31" s="238" t="s">
        <v>130</v>
      </c>
      <c r="E31" s="238">
        <v>719007</v>
      </c>
      <c r="F31" s="238" t="s">
        <v>131</v>
      </c>
      <c r="G31" s="238" t="s">
        <v>88</v>
      </c>
      <c r="H31" s="238">
        <v>2</v>
      </c>
      <c r="I31" s="238" t="s">
        <v>132</v>
      </c>
      <c r="J31" s="238" t="s">
        <v>133</v>
      </c>
      <c r="K31" s="238" t="s">
        <v>134</v>
      </c>
      <c r="L31" s="239">
        <v>46081</v>
      </c>
      <c r="M31" s="238" t="s">
        <v>92</v>
      </c>
    </row>
    <row r="32" spans="1:13">
      <c r="A32" s="236" t="s">
        <v>63</v>
      </c>
      <c r="B32" s="236" t="s">
        <v>64</v>
      </c>
      <c r="C32" s="236" t="s">
        <v>65</v>
      </c>
      <c r="D32" s="236" t="s">
        <v>135</v>
      </c>
      <c r="E32" s="236">
        <v>4862293</v>
      </c>
      <c r="F32" s="236" t="s">
        <v>136</v>
      </c>
      <c r="G32" s="236" t="s">
        <v>88</v>
      </c>
      <c r="H32" s="236">
        <v>2</v>
      </c>
      <c r="I32" s="236" t="s">
        <v>137</v>
      </c>
      <c r="J32" s="236" t="s">
        <v>138</v>
      </c>
      <c r="K32" s="236" t="s">
        <v>139</v>
      </c>
      <c r="L32" s="237">
        <v>46081</v>
      </c>
      <c r="M32" s="236" t="s">
        <v>92</v>
      </c>
    </row>
    <row r="33" spans="1:13">
      <c r="A33" s="238" t="s">
        <v>63</v>
      </c>
      <c r="B33" s="238" t="s">
        <v>64</v>
      </c>
      <c r="C33" s="238" t="s">
        <v>65</v>
      </c>
      <c r="D33" s="238" t="s">
        <v>140</v>
      </c>
      <c r="E33" s="238">
        <v>818700</v>
      </c>
      <c r="F33" s="238" t="s">
        <v>136</v>
      </c>
      <c r="G33" s="238" t="s">
        <v>141</v>
      </c>
      <c r="H33" s="238">
        <v>3</v>
      </c>
      <c r="I33" s="238" t="s">
        <v>137</v>
      </c>
      <c r="J33" s="238" t="s">
        <v>142</v>
      </c>
      <c r="K33" s="238" t="s">
        <v>143</v>
      </c>
      <c r="L33" s="239">
        <v>46081</v>
      </c>
      <c r="M33" s="238" t="s">
        <v>92</v>
      </c>
    </row>
    <row r="34" spans="1:13">
      <c r="A34" s="236" t="s">
        <v>63</v>
      </c>
      <c r="B34" s="236" t="s">
        <v>64</v>
      </c>
      <c r="C34" s="236" t="s">
        <v>65</v>
      </c>
      <c r="D34" s="236" t="s">
        <v>144</v>
      </c>
      <c r="E34" s="236">
        <v>0</v>
      </c>
      <c r="F34" s="236" t="s">
        <v>136</v>
      </c>
      <c r="G34" s="236" t="s">
        <v>141</v>
      </c>
      <c r="H34" s="236">
        <v>3</v>
      </c>
      <c r="I34" s="236" t="s">
        <v>137</v>
      </c>
      <c r="J34" s="236" t="s">
        <v>145</v>
      </c>
      <c r="K34" s="236" t="s">
        <v>146</v>
      </c>
      <c r="L34" s="237">
        <v>46081</v>
      </c>
      <c r="M34" s="236" t="s">
        <v>92</v>
      </c>
    </row>
    <row r="35" spans="1:13">
      <c r="A35" s="238" t="s">
        <v>63</v>
      </c>
      <c r="B35" s="238" t="s">
        <v>64</v>
      </c>
      <c r="C35" s="238" t="s">
        <v>65</v>
      </c>
      <c r="D35" s="238" t="s">
        <v>147</v>
      </c>
      <c r="E35" s="238">
        <v>0</v>
      </c>
      <c r="F35" s="238" t="s">
        <v>136</v>
      </c>
      <c r="G35" s="238" t="s">
        <v>141</v>
      </c>
      <c r="H35" s="238">
        <v>3</v>
      </c>
      <c r="I35" s="238" t="s">
        <v>137</v>
      </c>
      <c r="J35" s="238" t="s">
        <v>148</v>
      </c>
      <c r="K35" s="238" t="s">
        <v>149</v>
      </c>
      <c r="L35" s="239">
        <v>46081</v>
      </c>
      <c r="M35" s="238" t="s">
        <v>92</v>
      </c>
    </row>
    <row r="36" spans="1:13">
      <c r="A36" s="236" t="s">
        <v>63</v>
      </c>
      <c r="B36" s="236" t="s">
        <v>64</v>
      </c>
      <c r="C36" s="236" t="s">
        <v>65</v>
      </c>
      <c r="D36" s="236" t="s">
        <v>150</v>
      </c>
      <c r="E36" s="236">
        <v>4</v>
      </c>
      <c r="F36" s="236" t="s">
        <v>151</v>
      </c>
      <c r="G36" s="236" t="s">
        <v>88</v>
      </c>
      <c r="H36" s="236">
        <v>2</v>
      </c>
      <c r="I36" s="236" t="s">
        <v>152</v>
      </c>
      <c r="J36" s="236" t="s">
        <v>153</v>
      </c>
      <c r="K36" s="236" t="s">
        <v>154</v>
      </c>
      <c r="L36" s="237">
        <v>46081</v>
      </c>
      <c r="M36" s="236" t="s">
        <v>92</v>
      </c>
    </row>
    <row r="37" spans="1:13">
      <c r="A37" s="238" t="s">
        <v>63</v>
      </c>
      <c r="B37" s="238" t="s">
        <v>64</v>
      </c>
      <c r="C37" s="238" t="s">
        <v>65</v>
      </c>
      <c r="D37" s="238" t="s">
        <v>32</v>
      </c>
      <c r="E37" s="238" t="s">
        <v>33</v>
      </c>
      <c r="F37" s="238" t="s">
        <v>33</v>
      </c>
      <c r="G37" s="238" t="s">
        <v>33</v>
      </c>
      <c r="H37" s="238" t="s">
        <v>33</v>
      </c>
      <c r="I37" s="238" t="s">
        <v>33</v>
      </c>
      <c r="J37" s="238" t="s">
        <v>155</v>
      </c>
      <c r="K37" s="238" t="s">
        <v>156</v>
      </c>
      <c r="L37" s="239">
        <v>46081</v>
      </c>
      <c r="M37" s="238" t="s">
        <v>92</v>
      </c>
    </row>
    <row r="38" spans="1:13">
      <c r="A38" s="236" t="s">
        <v>63</v>
      </c>
      <c r="B38" s="236" t="s">
        <v>64</v>
      </c>
      <c r="C38" s="236" t="s">
        <v>65</v>
      </c>
      <c r="D38" s="236" t="s">
        <v>38</v>
      </c>
      <c r="E38" s="236" t="s">
        <v>33</v>
      </c>
      <c r="F38" s="236" t="s">
        <v>33</v>
      </c>
      <c r="G38" s="236" t="s">
        <v>33</v>
      </c>
      <c r="H38" s="236" t="s">
        <v>33</v>
      </c>
      <c r="I38" s="236" t="s">
        <v>33</v>
      </c>
      <c r="J38" s="236" t="s">
        <v>157</v>
      </c>
      <c r="K38" s="236" t="s">
        <v>158</v>
      </c>
      <c r="L38" s="237">
        <v>46081</v>
      </c>
      <c r="M38" s="236" t="s">
        <v>92</v>
      </c>
    </row>
    <row r="39" spans="1:13">
      <c r="A39" s="238" t="s">
        <v>63</v>
      </c>
      <c r="B39" s="238" t="s">
        <v>64</v>
      </c>
      <c r="C39" s="238" t="s">
        <v>65</v>
      </c>
      <c r="D39" s="238" t="s">
        <v>46</v>
      </c>
      <c r="E39" s="238" t="s">
        <v>33</v>
      </c>
      <c r="F39" s="238" t="s">
        <v>33</v>
      </c>
      <c r="G39" s="238" t="s">
        <v>33</v>
      </c>
      <c r="H39" s="238" t="s">
        <v>33</v>
      </c>
      <c r="I39" s="238" t="s">
        <v>33</v>
      </c>
      <c r="J39" s="238" t="s">
        <v>159</v>
      </c>
      <c r="K39" s="238" t="s">
        <v>160</v>
      </c>
      <c r="L39" s="239">
        <v>46081</v>
      </c>
      <c r="M39" s="238" t="s">
        <v>92</v>
      </c>
    </row>
    <row r="40" spans="1:13">
      <c r="A40" s="236" t="s">
        <v>63</v>
      </c>
      <c r="B40" s="236" t="s">
        <v>64</v>
      </c>
      <c r="C40" s="236" t="s">
        <v>65</v>
      </c>
      <c r="D40" s="236" t="s">
        <v>48</v>
      </c>
      <c r="E40" s="236" t="s">
        <v>33</v>
      </c>
      <c r="F40" s="236" t="s">
        <v>33</v>
      </c>
      <c r="G40" s="236" t="s">
        <v>33</v>
      </c>
      <c r="H40" s="236" t="s">
        <v>33</v>
      </c>
      <c r="I40" s="236" t="s">
        <v>33</v>
      </c>
      <c r="J40" s="236" t="s">
        <v>161</v>
      </c>
      <c r="K40" s="236" t="s">
        <v>162</v>
      </c>
      <c r="L40" s="237">
        <v>46081</v>
      </c>
      <c r="M40" s="236" t="s">
        <v>92</v>
      </c>
    </row>
    <row r="41" spans="1:13">
      <c r="A41" s="238" t="s">
        <v>63</v>
      </c>
      <c r="B41" s="238" t="s">
        <v>64</v>
      </c>
      <c r="C41" s="238" t="s">
        <v>65</v>
      </c>
      <c r="D41" s="238" t="s">
        <v>50</v>
      </c>
      <c r="E41" s="238" t="s">
        <v>33</v>
      </c>
      <c r="F41" s="238" t="s">
        <v>33</v>
      </c>
      <c r="G41" s="238" t="s">
        <v>33</v>
      </c>
      <c r="H41" s="238" t="s">
        <v>33</v>
      </c>
      <c r="I41" s="238" t="s">
        <v>33</v>
      </c>
      <c r="J41" s="238" t="s">
        <v>163</v>
      </c>
      <c r="K41" s="238" t="s">
        <v>164</v>
      </c>
      <c r="L41" s="239">
        <v>46081</v>
      </c>
      <c r="M41" s="238" t="s">
        <v>92</v>
      </c>
    </row>
    <row r="42" spans="1:13">
      <c r="A42" s="236" t="s">
        <v>63</v>
      </c>
      <c r="B42" s="236" t="s">
        <v>64</v>
      </c>
      <c r="C42" s="236" t="s">
        <v>65</v>
      </c>
      <c r="D42" s="236" t="s">
        <v>52</v>
      </c>
      <c r="E42" s="236" t="s">
        <v>33</v>
      </c>
      <c r="F42" s="236" t="s">
        <v>33</v>
      </c>
      <c r="G42" s="236" t="s">
        <v>33</v>
      </c>
      <c r="H42" s="236" t="s">
        <v>33</v>
      </c>
      <c r="I42" s="236" t="s">
        <v>33</v>
      </c>
      <c r="J42" s="236" t="s">
        <v>165</v>
      </c>
      <c r="K42" s="236" t="s">
        <v>166</v>
      </c>
      <c r="L42" s="237">
        <v>46081</v>
      </c>
      <c r="M42" s="236" t="s">
        <v>92</v>
      </c>
    </row>
    <row r="43" spans="1:13">
      <c r="A43" s="238" t="s">
        <v>63</v>
      </c>
      <c r="B43" s="238" t="s">
        <v>64</v>
      </c>
      <c r="C43" s="238" t="s">
        <v>65</v>
      </c>
      <c r="D43" s="238" t="s">
        <v>54</v>
      </c>
      <c r="E43" s="238" t="s">
        <v>33</v>
      </c>
      <c r="F43" s="238" t="s">
        <v>33</v>
      </c>
      <c r="G43" s="238" t="s">
        <v>33</v>
      </c>
      <c r="H43" s="238" t="s">
        <v>33</v>
      </c>
      <c r="I43" s="238" t="s">
        <v>33</v>
      </c>
      <c r="J43" s="238" t="s">
        <v>167</v>
      </c>
      <c r="K43" s="238" t="s">
        <v>168</v>
      </c>
      <c r="L43" s="239">
        <v>46081</v>
      </c>
      <c r="M43" s="238" t="s">
        <v>92</v>
      </c>
    </row>
    <row r="44" spans="1:13">
      <c r="A44" s="236" t="s">
        <v>169</v>
      </c>
      <c r="B44" s="236" t="s">
        <v>170</v>
      </c>
      <c r="C44" s="236" t="s">
        <v>171</v>
      </c>
      <c r="D44" s="236" t="s">
        <v>70</v>
      </c>
      <c r="E44" s="236">
        <v>0</v>
      </c>
      <c r="F44" s="236" t="s">
        <v>67</v>
      </c>
      <c r="G44" s="236" t="s">
        <v>68</v>
      </c>
      <c r="H44" s="236">
        <v>2</v>
      </c>
      <c r="I44" s="236" t="s">
        <v>33</v>
      </c>
      <c r="J44" s="236" t="s">
        <v>33</v>
      </c>
      <c r="K44" s="236" t="s">
        <v>172</v>
      </c>
      <c r="L44" s="237">
        <v>46172</v>
      </c>
      <c r="M44" s="236" t="s">
        <v>37</v>
      </c>
    </row>
    <row r="45" spans="1:13">
      <c r="A45" s="238" t="s">
        <v>169</v>
      </c>
      <c r="B45" s="238" t="s">
        <v>170</v>
      </c>
      <c r="C45" s="238" t="s">
        <v>171</v>
      </c>
      <c r="D45" s="238" t="s">
        <v>72</v>
      </c>
      <c r="E45" s="238">
        <v>0</v>
      </c>
      <c r="F45" s="238" t="s">
        <v>67</v>
      </c>
      <c r="G45" s="238" t="s">
        <v>68</v>
      </c>
      <c r="H45" s="238">
        <v>2</v>
      </c>
      <c r="I45" s="238" t="s">
        <v>33</v>
      </c>
      <c r="J45" s="238" t="s">
        <v>33</v>
      </c>
      <c r="K45" s="238" t="s">
        <v>173</v>
      </c>
      <c r="L45" s="239">
        <v>46172</v>
      </c>
      <c r="M45" s="238" t="s">
        <v>37</v>
      </c>
    </row>
    <row r="46" spans="1:13">
      <c r="A46" s="236" t="s">
        <v>169</v>
      </c>
      <c r="B46" s="236" t="s">
        <v>170</v>
      </c>
      <c r="C46" s="236" t="s">
        <v>171</v>
      </c>
      <c r="D46" s="236" t="s">
        <v>74</v>
      </c>
      <c r="E46" s="236">
        <v>0</v>
      </c>
      <c r="F46" s="236" t="s">
        <v>67</v>
      </c>
      <c r="G46" s="236" t="s">
        <v>68</v>
      </c>
      <c r="H46" s="236">
        <v>2</v>
      </c>
      <c r="I46" s="236" t="s">
        <v>33</v>
      </c>
      <c r="J46" s="236" t="s">
        <v>33</v>
      </c>
      <c r="K46" s="236" t="s">
        <v>174</v>
      </c>
      <c r="L46" s="237">
        <v>46172</v>
      </c>
      <c r="M46" s="236" t="s">
        <v>37</v>
      </c>
    </row>
    <row r="47" spans="1:13">
      <c r="A47" s="238" t="s">
        <v>169</v>
      </c>
      <c r="B47" s="238" t="s">
        <v>170</v>
      </c>
      <c r="C47" s="238" t="s">
        <v>171</v>
      </c>
      <c r="D47" s="238" t="s">
        <v>76</v>
      </c>
      <c r="E47" s="238">
        <v>3</v>
      </c>
      <c r="F47" s="238" t="s">
        <v>67</v>
      </c>
      <c r="G47" s="238" t="s">
        <v>68</v>
      </c>
      <c r="H47" s="238">
        <v>2</v>
      </c>
      <c r="I47" s="238" t="s">
        <v>33</v>
      </c>
      <c r="J47" s="238" t="s">
        <v>33</v>
      </c>
      <c r="K47" s="238" t="s">
        <v>175</v>
      </c>
      <c r="L47" s="239">
        <v>46172</v>
      </c>
      <c r="M47" s="238" t="s">
        <v>37</v>
      </c>
    </row>
    <row r="48" spans="1:13">
      <c r="A48" s="236" t="s">
        <v>169</v>
      </c>
      <c r="B48" s="236" t="s">
        <v>170</v>
      </c>
      <c r="C48" s="236" t="s">
        <v>171</v>
      </c>
      <c r="D48" s="236" t="s">
        <v>78</v>
      </c>
      <c r="E48" s="236">
        <v>2</v>
      </c>
      <c r="F48" s="236" t="s">
        <v>67</v>
      </c>
      <c r="G48" s="236" t="s">
        <v>68</v>
      </c>
      <c r="H48" s="236">
        <v>2</v>
      </c>
      <c r="I48" s="236" t="s">
        <v>33</v>
      </c>
      <c r="J48" s="236" t="s">
        <v>33</v>
      </c>
      <c r="K48" s="236" t="s">
        <v>176</v>
      </c>
      <c r="L48" s="237">
        <v>46172</v>
      </c>
      <c r="M48" s="236" t="s">
        <v>37</v>
      </c>
    </row>
    <row r="49" spans="1:13">
      <c r="A49" s="238" t="s">
        <v>169</v>
      </c>
      <c r="B49" s="238" t="s">
        <v>170</v>
      </c>
      <c r="C49" s="238" t="s">
        <v>171</v>
      </c>
      <c r="D49" s="238" t="s">
        <v>80</v>
      </c>
      <c r="E49" s="238">
        <v>2</v>
      </c>
      <c r="F49" s="238" t="s">
        <v>67</v>
      </c>
      <c r="G49" s="238" t="s">
        <v>68</v>
      </c>
      <c r="H49" s="238">
        <v>2</v>
      </c>
      <c r="I49" s="238" t="s">
        <v>33</v>
      </c>
      <c r="J49" s="238" t="s">
        <v>33</v>
      </c>
      <c r="K49" s="238" t="s">
        <v>177</v>
      </c>
      <c r="L49" s="239">
        <v>46172</v>
      </c>
      <c r="M49" s="238" t="s">
        <v>37</v>
      </c>
    </row>
    <row r="50" spans="1:13">
      <c r="A50" s="236" t="s">
        <v>169</v>
      </c>
      <c r="B50" s="236" t="s">
        <v>170</v>
      </c>
      <c r="C50" s="236" t="s">
        <v>171</v>
      </c>
      <c r="D50" s="236" t="s">
        <v>82</v>
      </c>
      <c r="E50" s="236">
        <v>1</v>
      </c>
      <c r="F50" s="236" t="s">
        <v>67</v>
      </c>
      <c r="G50" s="236" t="s">
        <v>68</v>
      </c>
      <c r="H50" s="236">
        <v>2</v>
      </c>
      <c r="I50" s="236" t="s">
        <v>33</v>
      </c>
      <c r="J50" s="236" t="s">
        <v>33</v>
      </c>
      <c r="K50" s="236" t="s">
        <v>178</v>
      </c>
      <c r="L50" s="237">
        <v>46172</v>
      </c>
      <c r="M50" s="236" t="s">
        <v>37</v>
      </c>
    </row>
    <row r="51" spans="1:13">
      <c r="A51" s="238" t="s">
        <v>169</v>
      </c>
      <c r="B51" s="238" t="s">
        <v>170</v>
      </c>
      <c r="C51" s="238" t="s">
        <v>171</v>
      </c>
      <c r="D51" s="238" t="s">
        <v>84</v>
      </c>
      <c r="E51" s="238">
        <v>0</v>
      </c>
      <c r="F51" s="238" t="s">
        <v>67</v>
      </c>
      <c r="G51" s="238" t="s">
        <v>68</v>
      </c>
      <c r="H51" s="238">
        <v>2</v>
      </c>
      <c r="I51" s="238" t="s">
        <v>33</v>
      </c>
      <c r="J51" s="238" t="s">
        <v>33</v>
      </c>
      <c r="K51" s="238" t="s">
        <v>179</v>
      </c>
      <c r="L51" s="239">
        <v>46172</v>
      </c>
      <c r="M51" s="238" t="s">
        <v>37</v>
      </c>
    </row>
    <row r="52" spans="1:13">
      <c r="A52" s="236" t="s">
        <v>180</v>
      </c>
      <c r="B52" s="236" t="s">
        <v>181</v>
      </c>
      <c r="C52" s="236" t="s">
        <v>182</v>
      </c>
      <c r="D52" s="236" t="s">
        <v>70</v>
      </c>
      <c r="E52" s="236">
        <v>1</v>
      </c>
      <c r="F52" s="236" t="s">
        <v>67</v>
      </c>
      <c r="G52" s="236" t="s">
        <v>68</v>
      </c>
      <c r="H52" s="236">
        <v>2</v>
      </c>
      <c r="I52" s="236" t="s">
        <v>33</v>
      </c>
      <c r="J52" s="236" t="s">
        <v>33</v>
      </c>
      <c r="K52" s="236" t="s">
        <v>183</v>
      </c>
      <c r="L52" s="237">
        <v>46175</v>
      </c>
      <c r="M52" s="236" t="s">
        <v>37</v>
      </c>
    </row>
    <row r="53" spans="1:13">
      <c r="A53" s="238" t="s">
        <v>180</v>
      </c>
      <c r="B53" s="238" t="s">
        <v>181</v>
      </c>
      <c r="C53" s="238" t="s">
        <v>182</v>
      </c>
      <c r="D53" s="238" t="s">
        <v>72</v>
      </c>
      <c r="E53" s="238">
        <v>2</v>
      </c>
      <c r="F53" s="238" t="s">
        <v>67</v>
      </c>
      <c r="G53" s="238" t="s">
        <v>68</v>
      </c>
      <c r="H53" s="238">
        <v>2</v>
      </c>
      <c r="I53" s="238" t="s">
        <v>33</v>
      </c>
      <c r="J53" s="238" t="s">
        <v>33</v>
      </c>
      <c r="K53" s="238" t="s">
        <v>184</v>
      </c>
      <c r="L53" s="239">
        <v>46175</v>
      </c>
      <c r="M53" s="238" t="s">
        <v>37</v>
      </c>
    </row>
    <row r="54" spans="1:13">
      <c r="A54" s="236" t="s">
        <v>180</v>
      </c>
      <c r="B54" s="236" t="s">
        <v>181</v>
      </c>
      <c r="C54" s="236" t="s">
        <v>182</v>
      </c>
      <c r="D54" s="236" t="s">
        <v>74</v>
      </c>
      <c r="E54" s="236">
        <v>3</v>
      </c>
      <c r="F54" s="236" t="s">
        <v>67</v>
      </c>
      <c r="G54" s="236" t="s">
        <v>68</v>
      </c>
      <c r="H54" s="236">
        <v>2</v>
      </c>
      <c r="I54" s="236" t="s">
        <v>33</v>
      </c>
      <c r="J54" s="236" t="s">
        <v>33</v>
      </c>
      <c r="K54" s="236" t="s">
        <v>185</v>
      </c>
      <c r="L54" s="237">
        <v>46175</v>
      </c>
      <c r="M54" s="236" t="s">
        <v>37</v>
      </c>
    </row>
    <row r="55" spans="1:13">
      <c r="A55" s="238" t="s">
        <v>180</v>
      </c>
      <c r="B55" s="238" t="s">
        <v>181</v>
      </c>
      <c r="C55" s="238" t="s">
        <v>182</v>
      </c>
      <c r="D55" s="238" t="s">
        <v>76</v>
      </c>
      <c r="E55" s="238">
        <v>3</v>
      </c>
      <c r="F55" s="238" t="s">
        <v>67</v>
      </c>
      <c r="G55" s="238" t="s">
        <v>68</v>
      </c>
      <c r="H55" s="238">
        <v>2</v>
      </c>
      <c r="I55" s="238" t="s">
        <v>33</v>
      </c>
      <c r="J55" s="238" t="s">
        <v>33</v>
      </c>
      <c r="K55" s="238" t="s">
        <v>186</v>
      </c>
      <c r="L55" s="239">
        <v>46175</v>
      </c>
      <c r="M55" s="238" t="s">
        <v>37</v>
      </c>
    </row>
    <row r="56" spans="1:13">
      <c r="A56" s="236" t="s">
        <v>180</v>
      </c>
      <c r="B56" s="236" t="s">
        <v>181</v>
      </c>
      <c r="C56" s="236" t="s">
        <v>182</v>
      </c>
      <c r="D56" s="236" t="s">
        <v>78</v>
      </c>
      <c r="E56" s="236">
        <v>1</v>
      </c>
      <c r="F56" s="236" t="s">
        <v>67</v>
      </c>
      <c r="G56" s="236" t="s">
        <v>68</v>
      </c>
      <c r="H56" s="236">
        <v>2</v>
      </c>
      <c r="I56" s="236" t="s">
        <v>33</v>
      </c>
      <c r="J56" s="236" t="s">
        <v>33</v>
      </c>
      <c r="K56" s="236" t="s">
        <v>187</v>
      </c>
      <c r="L56" s="237">
        <v>46175</v>
      </c>
      <c r="M56" s="236" t="s">
        <v>37</v>
      </c>
    </row>
    <row r="57" spans="1:13">
      <c r="A57" s="238" t="s">
        <v>180</v>
      </c>
      <c r="B57" s="238" t="s">
        <v>181</v>
      </c>
      <c r="C57" s="238" t="s">
        <v>182</v>
      </c>
      <c r="D57" s="238" t="s">
        <v>80</v>
      </c>
      <c r="E57" s="238">
        <v>3</v>
      </c>
      <c r="F57" s="238" t="s">
        <v>67</v>
      </c>
      <c r="G57" s="238" t="s">
        <v>68</v>
      </c>
      <c r="H57" s="238">
        <v>2</v>
      </c>
      <c r="I57" s="238" t="s">
        <v>33</v>
      </c>
      <c r="J57" s="238" t="s">
        <v>33</v>
      </c>
      <c r="K57" s="238" t="s">
        <v>188</v>
      </c>
      <c r="L57" s="239">
        <v>46175</v>
      </c>
      <c r="M57" s="238" t="s">
        <v>37</v>
      </c>
    </row>
    <row r="58" spans="1:13">
      <c r="A58" s="236" t="s">
        <v>180</v>
      </c>
      <c r="B58" s="236" t="s">
        <v>181</v>
      </c>
      <c r="C58" s="236" t="s">
        <v>182</v>
      </c>
      <c r="D58" s="236" t="s">
        <v>82</v>
      </c>
      <c r="E58" s="236">
        <v>2</v>
      </c>
      <c r="F58" s="236" t="s">
        <v>67</v>
      </c>
      <c r="G58" s="236" t="s">
        <v>68</v>
      </c>
      <c r="H58" s="236">
        <v>2</v>
      </c>
      <c r="I58" s="236" t="s">
        <v>33</v>
      </c>
      <c r="J58" s="236" t="s">
        <v>33</v>
      </c>
      <c r="K58" s="236" t="s">
        <v>189</v>
      </c>
      <c r="L58" s="237">
        <v>46175</v>
      </c>
      <c r="M58" s="236" t="s">
        <v>37</v>
      </c>
    </row>
    <row r="59" spans="1:13">
      <c r="A59" s="238" t="s">
        <v>180</v>
      </c>
      <c r="B59" s="238" t="s">
        <v>181</v>
      </c>
      <c r="C59" s="238" t="s">
        <v>182</v>
      </c>
      <c r="D59" s="238" t="s">
        <v>84</v>
      </c>
      <c r="E59" s="238">
        <v>3</v>
      </c>
      <c r="F59" s="238" t="s">
        <v>67</v>
      </c>
      <c r="G59" s="238" t="s">
        <v>68</v>
      </c>
      <c r="H59" s="238">
        <v>2</v>
      </c>
      <c r="I59" s="238" t="s">
        <v>33</v>
      </c>
      <c r="J59" s="238" t="s">
        <v>33</v>
      </c>
      <c r="K59" s="238" t="s">
        <v>190</v>
      </c>
      <c r="L59" s="239">
        <v>46175</v>
      </c>
      <c r="M59" s="238" t="s">
        <v>37</v>
      </c>
    </row>
    <row r="60" spans="1:13">
      <c r="A60" s="236" t="s">
        <v>191</v>
      </c>
      <c r="B60" s="236" t="s">
        <v>192</v>
      </c>
      <c r="C60" s="236" t="s">
        <v>182</v>
      </c>
      <c r="D60" s="236" t="s">
        <v>70</v>
      </c>
      <c r="E60" s="236">
        <v>1</v>
      </c>
      <c r="F60" s="236" t="s">
        <v>67</v>
      </c>
      <c r="G60" s="236" t="s">
        <v>68</v>
      </c>
      <c r="H60" s="236">
        <v>2</v>
      </c>
      <c r="I60" s="236" t="s">
        <v>33</v>
      </c>
      <c r="J60" s="236" t="s">
        <v>33</v>
      </c>
      <c r="K60" s="236" t="s">
        <v>193</v>
      </c>
      <c r="L60" s="237">
        <v>46175</v>
      </c>
      <c r="M60" s="236" t="s">
        <v>37</v>
      </c>
    </row>
    <row r="61" spans="1:13">
      <c r="A61" s="238" t="s">
        <v>191</v>
      </c>
      <c r="B61" s="238" t="s">
        <v>192</v>
      </c>
      <c r="C61" s="238" t="s">
        <v>182</v>
      </c>
      <c r="D61" s="238" t="s">
        <v>72</v>
      </c>
      <c r="E61" s="238">
        <v>2</v>
      </c>
      <c r="F61" s="238" t="s">
        <v>67</v>
      </c>
      <c r="G61" s="238" t="s">
        <v>68</v>
      </c>
      <c r="H61" s="238">
        <v>2</v>
      </c>
      <c r="I61" s="238" t="s">
        <v>33</v>
      </c>
      <c r="J61" s="238" t="s">
        <v>33</v>
      </c>
      <c r="K61" s="238" t="s">
        <v>194</v>
      </c>
      <c r="L61" s="239">
        <v>46175</v>
      </c>
      <c r="M61" s="238" t="s">
        <v>37</v>
      </c>
    </row>
    <row r="62" spans="1:13">
      <c r="A62" s="236" t="s">
        <v>191</v>
      </c>
      <c r="B62" s="236" t="s">
        <v>192</v>
      </c>
      <c r="C62" s="236" t="s">
        <v>182</v>
      </c>
      <c r="D62" s="236" t="s">
        <v>74</v>
      </c>
      <c r="E62" s="236">
        <v>3</v>
      </c>
      <c r="F62" s="236" t="s">
        <v>67</v>
      </c>
      <c r="G62" s="236" t="s">
        <v>68</v>
      </c>
      <c r="H62" s="236">
        <v>2</v>
      </c>
      <c r="I62" s="236" t="s">
        <v>33</v>
      </c>
      <c r="J62" s="236" t="s">
        <v>33</v>
      </c>
      <c r="K62" s="236" t="s">
        <v>195</v>
      </c>
      <c r="L62" s="237">
        <v>46175</v>
      </c>
      <c r="M62" s="236" t="s">
        <v>37</v>
      </c>
    </row>
    <row r="63" spans="1:13">
      <c r="A63" s="238" t="s">
        <v>191</v>
      </c>
      <c r="B63" s="238" t="s">
        <v>192</v>
      </c>
      <c r="C63" s="238" t="s">
        <v>182</v>
      </c>
      <c r="D63" s="238" t="s">
        <v>76</v>
      </c>
      <c r="E63" s="238">
        <v>3</v>
      </c>
      <c r="F63" s="238" t="s">
        <v>67</v>
      </c>
      <c r="G63" s="238" t="s">
        <v>68</v>
      </c>
      <c r="H63" s="238">
        <v>2</v>
      </c>
      <c r="I63" s="238" t="s">
        <v>33</v>
      </c>
      <c r="J63" s="238" t="s">
        <v>33</v>
      </c>
      <c r="K63" s="238" t="s">
        <v>196</v>
      </c>
      <c r="L63" s="239">
        <v>46175</v>
      </c>
      <c r="M63" s="238" t="s">
        <v>37</v>
      </c>
    </row>
    <row r="64" spans="1:13">
      <c r="A64" s="236" t="s">
        <v>191</v>
      </c>
      <c r="B64" s="236" t="s">
        <v>192</v>
      </c>
      <c r="C64" s="236" t="s">
        <v>182</v>
      </c>
      <c r="D64" s="236" t="s">
        <v>78</v>
      </c>
      <c r="E64" s="236">
        <v>1</v>
      </c>
      <c r="F64" s="236" t="s">
        <v>67</v>
      </c>
      <c r="G64" s="236" t="s">
        <v>68</v>
      </c>
      <c r="H64" s="236">
        <v>2</v>
      </c>
      <c r="I64" s="236" t="s">
        <v>33</v>
      </c>
      <c r="J64" s="236" t="s">
        <v>33</v>
      </c>
      <c r="K64" s="236" t="s">
        <v>197</v>
      </c>
      <c r="L64" s="237">
        <v>46175</v>
      </c>
      <c r="M64" s="236" t="s">
        <v>37</v>
      </c>
    </row>
    <row r="65" spans="1:13">
      <c r="A65" s="238" t="s">
        <v>191</v>
      </c>
      <c r="B65" s="238" t="s">
        <v>192</v>
      </c>
      <c r="C65" s="238" t="s">
        <v>182</v>
      </c>
      <c r="D65" s="238" t="s">
        <v>80</v>
      </c>
      <c r="E65" s="238">
        <v>3</v>
      </c>
      <c r="F65" s="238" t="s">
        <v>67</v>
      </c>
      <c r="G65" s="238" t="s">
        <v>68</v>
      </c>
      <c r="H65" s="238">
        <v>2</v>
      </c>
      <c r="I65" s="238" t="s">
        <v>33</v>
      </c>
      <c r="J65" s="238" t="s">
        <v>33</v>
      </c>
      <c r="K65" s="238" t="s">
        <v>198</v>
      </c>
      <c r="L65" s="239">
        <v>46175</v>
      </c>
      <c r="M65" s="238" t="s">
        <v>37</v>
      </c>
    </row>
    <row r="66" spans="1:13">
      <c r="A66" s="236" t="s">
        <v>191</v>
      </c>
      <c r="B66" s="236" t="s">
        <v>192</v>
      </c>
      <c r="C66" s="236" t="s">
        <v>182</v>
      </c>
      <c r="D66" s="236" t="s">
        <v>82</v>
      </c>
      <c r="E66" s="236">
        <v>2</v>
      </c>
      <c r="F66" s="236" t="s">
        <v>67</v>
      </c>
      <c r="G66" s="236" t="s">
        <v>68</v>
      </c>
      <c r="H66" s="236">
        <v>2</v>
      </c>
      <c r="I66" s="236" t="s">
        <v>33</v>
      </c>
      <c r="J66" s="236" t="s">
        <v>33</v>
      </c>
      <c r="K66" s="236" t="s">
        <v>199</v>
      </c>
      <c r="L66" s="237">
        <v>46175</v>
      </c>
      <c r="M66" s="236" t="s">
        <v>37</v>
      </c>
    </row>
    <row r="67" spans="1:13">
      <c r="A67" s="238" t="s">
        <v>191</v>
      </c>
      <c r="B67" s="238" t="s">
        <v>192</v>
      </c>
      <c r="C67" s="238" t="s">
        <v>182</v>
      </c>
      <c r="D67" s="238" t="s">
        <v>84</v>
      </c>
      <c r="E67" s="238">
        <v>3</v>
      </c>
      <c r="F67" s="238" t="s">
        <v>67</v>
      </c>
      <c r="G67" s="238" t="s">
        <v>68</v>
      </c>
      <c r="H67" s="238">
        <v>2</v>
      </c>
      <c r="I67" s="238" t="s">
        <v>33</v>
      </c>
      <c r="J67" s="238" t="s">
        <v>33</v>
      </c>
      <c r="K67" s="238" t="s">
        <v>200</v>
      </c>
      <c r="L67" s="239">
        <v>46175</v>
      </c>
      <c r="M67" s="238" t="s">
        <v>37</v>
      </c>
    </row>
    <row r="68" spans="1:13">
      <c r="A68" s="236" t="s">
        <v>201</v>
      </c>
      <c r="B68" s="236" t="s">
        <v>202</v>
      </c>
      <c r="C68" s="236" t="s">
        <v>182</v>
      </c>
      <c r="D68" s="236" t="s">
        <v>70</v>
      </c>
      <c r="E68" s="236">
        <v>1</v>
      </c>
      <c r="F68" s="236" t="s">
        <v>67</v>
      </c>
      <c r="G68" s="236" t="s">
        <v>68</v>
      </c>
      <c r="H68" s="236">
        <v>2</v>
      </c>
      <c r="I68" s="236" t="s">
        <v>33</v>
      </c>
      <c r="J68" s="236" t="s">
        <v>33</v>
      </c>
      <c r="K68" s="236" t="s">
        <v>203</v>
      </c>
      <c r="L68" s="237">
        <v>46175</v>
      </c>
      <c r="M68" s="236" t="s">
        <v>37</v>
      </c>
    </row>
    <row r="69" spans="1:13">
      <c r="A69" s="238" t="s">
        <v>201</v>
      </c>
      <c r="B69" s="238" t="s">
        <v>202</v>
      </c>
      <c r="C69" s="238" t="s">
        <v>182</v>
      </c>
      <c r="D69" s="238" t="s">
        <v>72</v>
      </c>
      <c r="E69" s="238">
        <v>2</v>
      </c>
      <c r="F69" s="238" t="s">
        <v>67</v>
      </c>
      <c r="G69" s="238" t="s">
        <v>68</v>
      </c>
      <c r="H69" s="238">
        <v>2</v>
      </c>
      <c r="I69" s="238" t="s">
        <v>33</v>
      </c>
      <c r="J69" s="238" t="s">
        <v>33</v>
      </c>
      <c r="K69" s="238" t="s">
        <v>204</v>
      </c>
      <c r="L69" s="239">
        <v>46175</v>
      </c>
      <c r="M69" s="238" t="s">
        <v>37</v>
      </c>
    </row>
    <row r="70" spans="1:13">
      <c r="A70" s="236" t="s">
        <v>201</v>
      </c>
      <c r="B70" s="236" t="s">
        <v>202</v>
      </c>
      <c r="C70" s="236" t="s">
        <v>182</v>
      </c>
      <c r="D70" s="236" t="s">
        <v>74</v>
      </c>
      <c r="E70" s="236">
        <v>3</v>
      </c>
      <c r="F70" s="236" t="s">
        <v>67</v>
      </c>
      <c r="G70" s="236" t="s">
        <v>68</v>
      </c>
      <c r="H70" s="236">
        <v>2</v>
      </c>
      <c r="I70" s="236" t="s">
        <v>33</v>
      </c>
      <c r="J70" s="236" t="s">
        <v>33</v>
      </c>
      <c r="K70" s="236" t="s">
        <v>205</v>
      </c>
      <c r="L70" s="237">
        <v>46175</v>
      </c>
      <c r="M70" s="236" t="s">
        <v>37</v>
      </c>
    </row>
    <row r="71" spans="1:13">
      <c r="A71" s="238" t="s">
        <v>201</v>
      </c>
      <c r="B71" s="238" t="s">
        <v>202</v>
      </c>
      <c r="C71" s="238" t="s">
        <v>182</v>
      </c>
      <c r="D71" s="238" t="s">
        <v>76</v>
      </c>
      <c r="E71" s="238">
        <v>3</v>
      </c>
      <c r="F71" s="238" t="s">
        <v>67</v>
      </c>
      <c r="G71" s="238" t="s">
        <v>68</v>
      </c>
      <c r="H71" s="238">
        <v>2</v>
      </c>
      <c r="I71" s="238" t="s">
        <v>33</v>
      </c>
      <c r="J71" s="238" t="s">
        <v>33</v>
      </c>
      <c r="K71" s="238" t="s">
        <v>206</v>
      </c>
      <c r="L71" s="239">
        <v>46175</v>
      </c>
      <c r="M71" s="238" t="s">
        <v>37</v>
      </c>
    </row>
    <row r="72" spans="1:13">
      <c r="A72" s="236" t="s">
        <v>201</v>
      </c>
      <c r="B72" s="236" t="s">
        <v>202</v>
      </c>
      <c r="C72" s="236" t="s">
        <v>182</v>
      </c>
      <c r="D72" s="236" t="s">
        <v>78</v>
      </c>
      <c r="E72" s="236">
        <v>1</v>
      </c>
      <c r="F72" s="236" t="s">
        <v>67</v>
      </c>
      <c r="G72" s="236" t="s">
        <v>68</v>
      </c>
      <c r="H72" s="236">
        <v>2</v>
      </c>
      <c r="I72" s="236" t="s">
        <v>33</v>
      </c>
      <c r="J72" s="236" t="s">
        <v>33</v>
      </c>
      <c r="K72" s="236" t="s">
        <v>207</v>
      </c>
      <c r="L72" s="237">
        <v>46175</v>
      </c>
      <c r="M72" s="236" t="s">
        <v>37</v>
      </c>
    </row>
    <row r="73" spans="1:13">
      <c r="A73" s="238" t="s">
        <v>201</v>
      </c>
      <c r="B73" s="238" t="s">
        <v>202</v>
      </c>
      <c r="C73" s="238" t="s">
        <v>182</v>
      </c>
      <c r="D73" s="238" t="s">
        <v>80</v>
      </c>
      <c r="E73" s="238">
        <v>3</v>
      </c>
      <c r="F73" s="238" t="s">
        <v>67</v>
      </c>
      <c r="G73" s="238" t="s">
        <v>68</v>
      </c>
      <c r="H73" s="238">
        <v>2</v>
      </c>
      <c r="I73" s="238" t="s">
        <v>33</v>
      </c>
      <c r="J73" s="238" t="s">
        <v>33</v>
      </c>
      <c r="K73" s="238" t="s">
        <v>208</v>
      </c>
      <c r="L73" s="239">
        <v>46175</v>
      </c>
      <c r="M73" s="238" t="s">
        <v>37</v>
      </c>
    </row>
    <row r="74" spans="1:13">
      <c r="A74" s="236" t="s">
        <v>201</v>
      </c>
      <c r="B74" s="236" t="s">
        <v>202</v>
      </c>
      <c r="C74" s="236" t="s">
        <v>182</v>
      </c>
      <c r="D74" s="236" t="s">
        <v>82</v>
      </c>
      <c r="E74" s="236">
        <v>2</v>
      </c>
      <c r="F74" s="236" t="s">
        <v>67</v>
      </c>
      <c r="G74" s="236" t="s">
        <v>68</v>
      </c>
      <c r="H74" s="236">
        <v>2</v>
      </c>
      <c r="I74" s="236" t="s">
        <v>33</v>
      </c>
      <c r="J74" s="236" t="s">
        <v>33</v>
      </c>
      <c r="K74" s="236" t="s">
        <v>209</v>
      </c>
      <c r="L74" s="237">
        <v>46175</v>
      </c>
      <c r="M74" s="236" t="s">
        <v>37</v>
      </c>
    </row>
    <row r="75" spans="1:13">
      <c r="A75" s="238" t="s">
        <v>201</v>
      </c>
      <c r="B75" s="238" t="s">
        <v>202</v>
      </c>
      <c r="C75" s="238" t="s">
        <v>182</v>
      </c>
      <c r="D75" s="238" t="s">
        <v>84</v>
      </c>
      <c r="E75" s="238">
        <v>3</v>
      </c>
      <c r="F75" s="238" t="s">
        <v>67</v>
      </c>
      <c r="G75" s="238" t="s">
        <v>68</v>
      </c>
      <c r="H75" s="238">
        <v>2</v>
      </c>
      <c r="I75" s="238" t="s">
        <v>33</v>
      </c>
      <c r="J75" s="238" t="s">
        <v>33</v>
      </c>
      <c r="K75" s="238" t="s">
        <v>210</v>
      </c>
      <c r="L75" s="239">
        <v>46175</v>
      </c>
      <c r="M75" s="238" t="s">
        <v>37</v>
      </c>
    </row>
    <row r="76" spans="1:13">
      <c r="A76" s="236" t="s">
        <v>211</v>
      </c>
      <c r="B76" s="236" t="s">
        <v>212</v>
      </c>
      <c r="C76" s="236" t="s">
        <v>213</v>
      </c>
      <c r="D76" s="236" t="s">
        <v>66</v>
      </c>
      <c r="E76" s="236">
        <v>0</v>
      </c>
      <c r="F76" s="236" t="s">
        <v>67</v>
      </c>
      <c r="G76" s="236" t="s">
        <v>68</v>
      </c>
      <c r="H76" s="236">
        <v>2</v>
      </c>
      <c r="I76" s="236" t="s">
        <v>33</v>
      </c>
      <c r="J76" s="236" t="s">
        <v>33</v>
      </c>
      <c r="K76" s="236" t="s">
        <v>214</v>
      </c>
      <c r="L76" s="237">
        <v>46176</v>
      </c>
      <c r="M76" s="236" t="s">
        <v>37</v>
      </c>
    </row>
    <row r="77" spans="1:13">
      <c r="A77" s="238" t="s">
        <v>211</v>
      </c>
      <c r="B77" s="238" t="s">
        <v>212</v>
      </c>
      <c r="C77" s="238" t="s">
        <v>213</v>
      </c>
      <c r="D77" s="238" t="s">
        <v>70</v>
      </c>
      <c r="E77" s="238">
        <v>1</v>
      </c>
      <c r="F77" s="238" t="s">
        <v>67</v>
      </c>
      <c r="G77" s="238" t="s">
        <v>68</v>
      </c>
      <c r="H77" s="238">
        <v>2</v>
      </c>
      <c r="I77" s="238" t="s">
        <v>33</v>
      </c>
      <c r="J77" s="238" t="s">
        <v>33</v>
      </c>
      <c r="K77" s="238" t="s">
        <v>215</v>
      </c>
      <c r="L77" s="239">
        <v>46176</v>
      </c>
      <c r="M77" s="238" t="s">
        <v>37</v>
      </c>
    </row>
    <row r="78" spans="1:13">
      <c r="A78" s="236" t="s">
        <v>211</v>
      </c>
      <c r="B78" s="236" t="s">
        <v>212</v>
      </c>
      <c r="C78" s="236" t="s">
        <v>213</v>
      </c>
      <c r="D78" s="236" t="s">
        <v>72</v>
      </c>
      <c r="E78" s="236">
        <v>1</v>
      </c>
      <c r="F78" s="236" t="s">
        <v>67</v>
      </c>
      <c r="G78" s="236" t="s">
        <v>68</v>
      </c>
      <c r="H78" s="236">
        <v>2</v>
      </c>
      <c r="I78" s="236" t="s">
        <v>33</v>
      </c>
      <c r="J78" s="236" t="s">
        <v>33</v>
      </c>
      <c r="K78" s="236" t="s">
        <v>216</v>
      </c>
      <c r="L78" s="237">
        <v>46176</v>
      </c>
      <c r="M78" s="236" t="s">
        <v>37</v>
      </c>
    </row>
    <row r="79" spans="1:13">
      <c r="A79" s="238" t="s">
        <v>211</v>
      </c>
      <c r="B79" s="238" t="s">
        <v>212</v>
      </c>
      <c r="C79" s="238" t="s">
        <v>213</v>
      </c>
      <c r="D79" s="238" t="s">
        <v>74</v>
      </c>
      <c r="E79" s="238">
        <v>0</v>
      </c>
      <c r="F79" s="238" t="s">
        <v>67</v>
      </c>
      <c r="G79" s="238" t="s">
        <v>68</v>
      </c>
      <c r="H79" s="238">
        <v>2</v>
      </c>
      <c r="I79" s="238" t="s">
        <v>33</v>
      </c>
      <c r="J79" s="238" t="s">
        <v>33</v>
      </c>
      <c r="K79" s="238" t="s">
        <v>217</v>
      </c>
      <c r="L79" s="239">
        <v>46176</v>
      </c>
      <c r="M79" s="238" t="s">
        <v>37</v>
      </c>
    </row>
    <row r="80" spans="1:13">
      <c r="A80" s="236" t="s">
        <v>211</v>
      </c>
      <c r="B80" s="236" t="s">
        <v>212</v>
      </c>
      <c r="C80" s="236" t="s">
        <v>213</v>
      </c>
      <c r="D80" s="236" t="s">
        <v>76</v>
      </c>
      <c r="E80" s="236">
        <v>3</v>
      </c>
      <c r="F80" s="236" t="s">
        <v>67</v>
      </c>
      <c r="G80" s="236" t="s">
        <v>68</v>
      </c>
      <c r="H80" s="236">
        <v>2</v>
      </c>
      <c r="I80" s="236" t="s">
        <v>33</v>
      </c>
      <c r="J80" s="236" t="s">
        <v>33</v>
      </c>
      <c r="K80" s="236" t="s">
        <v>218</v>
      </c>
      <c r="L80" s="237">
        <v>46176</v>
      </c>
      <c r="M80" s="236" t="s">
        <v>37</v>
      </c>
    </row>
    <row r="81" spans="1:13">
      <c r="A81" s="238" t="s">
        <v>211</v>
      </c>
      <c r="B81" s="238" t="s">
        <v>212</v>
      </c>
      <c r="C81" s="238" t="s">
        <v>213</v>
      </c>
      <c r="D81" s="238" t="s">
        <v>78</v>
      </c>
      <c r="E81" s="238">
        <v>1</v>
      </c>
      <c r="F81" s="238" t="s">
        <v>67</v>
      </c>
      <c r="G81" s="238" t="s">
        <v>68</v>
      </c>
      <c r="H81" s="238">
        <v>2</v>
      </c>
      <c r="I81" s="238" t="s">
        <v>33</v>
      </c>
      <c r="J81" s="238" t="s">
        <v>33</v>
      </c>
      <c r="K81" s="238" t="s">
        <v>219</v>
      </c>
      <c r="L81" s="239">
        <v>46176</v>
      </c>
      <c r="M81" s="238" t="s">
        <v>37</v>
      </c>
    </row>
    <row r="82" spans="1:13">
      <c r="A82" s="236" t="s">
        <v>211</v>
      </c>
      <c r="B82" s="236" t="s">
        <v>212</v>
      </c>
      <c r="C82" s="236" t="s">
        <v>213</v>
      </c>
      <c r="D82" s="236" t="s">
        <v>80</v>
      </c>
      <c r="E82" s="236">
        <v>2</v>
      </c>
      <c r="F82" s="236" t="s">
        <v>67</v>
      </c>
      <c r="G82" s="236" t="s">
        <v>68</v>
      </c>
      <c r="H82" s="236">
        <v>2</v>
      </c>
      <c r="I82" s="236" t="s">
        <v>33</v>
      </c>
      <c r="J82" s="236" t="s">
        <v>33</v>
      </c>
      <c r="K82" s="236" t="s">
        <v>220</v>
      </c>
      <c r="L82" s="237">
        <v>46176</v>
      </c>
      <c r="M82" s="236" t="s">
        <v>37</v>
      </c>
    </row>
    <row r="83" spans="1:13">
      <c r="A83" s="238" t="s">
        <v>211</v>
      </c>
      <c r="B83" s="238" t="s">
        <v>212</v>
      </c>
      <c r="C83" s="238" t="s">
        <v>213</v>
      </c>
      <c r="D83" s="238" t="s">
        <v>82</v>
      </c>
      <c r="E83" s="238">
        <v>2</v>
      </c>
      <c r="F83" s="238" t="s">
        <v>67</v>
      </c>
      <c r="G83" s="238" t="s">
        <v>68</v>
      </c>
      <c r="H83" s="238">
        <v>2</v>
      </c>
      <c r="I83" s="238" t="s">
        <v>33</v>
      </c>
      <c r="J83" s="238" t="s">
        <v>33</v>
      </c>
      <c r="K83" s="238" t="s">
        <v>221</v>
      </c>
      <c r="L83" s="239">
        <v>46176</v>
      </c>
      <c r="M83" s="238" t="s">
        <v>37</v>
      </c>
    </row>
    <row r="84" spans="1:13">
      <c r="A84" s="236" t="s">
        <v>211</v>
      </c>
      <c r="B84" s="236" t="s">
        <v>212</v>
      </c>
      <c r="C84" s="236" t="s">
        <v>213</v>
      </c>
      <c r="D84" s="236" t="s">
        <v>84</v>
      </c>
      <c r="E84" s="236">
        <v>0</v>
      </c>
      <c r="F84" s="236" t="s">
        <v>67</v>
      </c>
      <c r="G84" s="236" t="s">
        <v>68</v>
      </c>
      <c r="H84" s="236">
        <v>2</v>
      </c>
      <c r="I84" s="236" t="s">
        <v>33</v>
      </c>
      <c r="J84" s="236" t="s">
        <v>33</v>
      </c>
      <c r="K84" s="236" t="s">
        <v>222</v>
      </c>
      <c r="L84" s="237">
        <v>46176</v>
      </c>
      <c r="M84" s="236" t="s">
        <v>37</v>
      </c>
    </row>
    <row r="85" spans="1:13">
      <c r="A85" s="238" t="s">
        <v>223</v>
      </c>
      <c r="B85" s="238" t="s">
        <v>224</v>
      </c>
      <c r="C85" s="238" t="s">
        <v>225</v>
      </c>
      <c r="D85" s="238" t="s">
        <v>66</v>
      </c>
      <c r="E85" s="238">
        <v>0</v>
      </c>
      <c r="F85" s="238" t="s">
        <v>67</v>
      </c>
      <c r="G85" s="238" t="s">
        <v>68</v>
      </c>
      <c r="H85" s="238">
        <v>2</v>
      </c>
      <c r="I85" s="238" t="s">
        <v>33</v>
      </c>
      <c r="J85" s="238" t="s">
        <v>33</v>
      </c>
      <c r="K85" s="238" t="s">
        <v>226</v>
      </c>
      <c r="L85" s="239">
        <v>46176</v>
      </c>
      <c r="M85" s="238" t="s">
        <v>37</v>
      </c>
    </row>
    <row r="86" spans="1:13">
      <c r="A86" s="236" t="s">
        <v>223</v>
      </c>
      <c r="B86" s="236" t="s">
        <v>224</v>
      </c>
      <c r="C86" s="236" t="s">
        <v>225</v>
      </c>
      <c r="D86" s="236" t="s">
        <v>70</v>
      </c>
      <c r="E86" s="236">
        <v>0</v>
      </c>
      <c r="F86" s="236" t="s">
        <v>67</v>
      </c>
      <c r="G86" s="236" t="s">
        <v>68</v>
      </c>
      <c r="H86" s="236">
        <v>2</v>
      </c>
      <c r="I86" s="236" t="s">
        <v>33</v>
      </c>
      <c r="J86" s="236" t="s">
        <v>33</v>
      </c>
      <c r="K86" s="236" t="s">
        <v>227</v>
      </c>
      <c r="L86" s="237">
        <v>46176</v>
      </c>
      <c r="M86" s="236" t="s">
        <v>37</v>
      </c>
    </row>
    <row r="87" spans="1:13">
      <c r="A87" s="238" t="s">
        <v>223</v>
      </c>
      <c r="B87" s="238" t="s">
        <v>224</v>
      </c>
      <c r="C87" s="238" t="s">
        <v>225</v>
      </c>
      <c r="D87" s="238" t="s">
        <v>72</v>
      </c>
      <c r="E87" s="238">
        <v>0</v>
      </c>
      <c r="F87" s="238" t="s">
        <v>67</v>
      </c>
      <c r="G87" s="238" t="s">
        <v>68</v>
      </c>
      <c r="H87" s="238">
        <v>2</v>
      </c>
      <c r="I87" s="238" t="s">
        <v>33</v>
      </c>
      <c r="J87" s="238" t="s">
        <v>33</v>
      </c>
      <c r="K87" s="238" t="s">
        <v>228</v>
      </c>
      <c r="L87" s="239">
        <v>46176</v>
      </c>
      <c r="M87" s="238" t="s">
        <v>37</v>
      </c>
    </row>
    <row r="88" spans="1:13">
      <c r="A88" s="236" t="s">
        <v>223</v>
      </c>
      <c r="B88" s="236" t="s">
        <v>224</v>
      </c>
      <c r="C88" s="236" t="s">
        <v>225</v>
      </c>
      <c r="D88" s="236" t="s">
        <v>74</v>
      </c>
      <c r="E88" s="236">
        <v>0</v>
      </c>
      <c r="F88" s="236" t="s">
        <v>67</v>
      </c>
      <c r="G88" s="236" t="s">
        <v>68</v>
      </c>
      <c r="H88" s="236">
        <v>2</v>
      </c>
      <c r="I88" s="236" t="s">
        <v>33</v>
      </c>
      <c r="J88" s="236" t="s">
        <v>33</v>
      </c>
      <c r="K88" s="236" t="s">
        <v>229</v>
      </c>
      <c r="L88" s="237">
        <v>46176</v>
      </c>
      <c r="M88" s="236" t="s">
        <v>37</v>
      </c>
    </row>
    <row r="89" spans="1:13">
      <c r="A89" s="238" t="s">
        <v>223</v>
      </c>
      <c r="B89" s="238" t="s">
        <v>224</v>
      </c>
      <c r="C89" s="238" t="s">
        <v>225</v>
      </c>
      <c r="D89" s="238" t="s">
        <v>76</v>
      </c>
      <c r="E89" s="238">
        <v>3</v>
      </c>
      <c r="F89" s="238" t="s">
        <v>67</v>
      </c>
      <c r="G89" s="238" t="s">
        <v>68</v>
      </c>
      <c r="H89" s="238">
        <v>2</v>
      </c>
      <c r="I89" s="238" t="s">
        <v>33</v>
      </c>
      <c r="J89" s="238" t="s">
        <v>33</v>
      </c>
      <c r="K89" s="238" t="s">
        <v>230</v>
      </c>
      <c r="L89" s="239">
        <v>46176</v>
      </c>
      <c r="M89" s="238" t="s">
        <v>37</v>
      </c>
    </row>
    <row r="90" spans="1:13">
      <c r="A90" s="236" t="s">
        <v>223</v>
      </c>
      <c r="B90" s="236" t="s">
        <v>224</v>
      </c>
      <c r="C90" s="236" t="s">
        <v>225</v>
      </c>
      <c r="D90" s="236" t="s">
        <v>78</v>
      </c>
      <c r="E90" s="236">
        <v>0</v>
      </c>
      <c r="F90" s="236" t="s">
        <v>67</v>
      </c>
      <c r="G90" s="236" t="s">
        <v>68</v>
      </c>
      <c r="H90" s="236">
        <v>2</v>
      </c>
      <c r="I90" s="236" t="s">
        <v>33</v>
      </c>
      <c r="J90" s="236" t="s">
        <v>33</v>
      </c>
      <c r="K90" s="236" t="s">
        <v>231</v>
      </c>
      <c r="L90" s="237">
        <v>46176</v>
      </c>
      <c r="M90" s="236" t="s">
        <v>37</v>
      </c>
    </row>
    <row r="91" spans="1:13">
      <c r="A91" s="238" t="s">
        <v>223</v>
      </c>
      <c r="B91" s="238" t="s">
        <v>224</v>
      </c>
      <c r="C91" s="238" t="s">
        <v>225</v>
      </c>
      <c r="D91" s="238" t="s">
        <v>80</v>
      </c>
      <c r="E91" s="238">
        <v>0</v>
      </c>
      <c r="F91" s="238" t="s">
        <v>67</v>
      </c>
      <c r="G91" s="238" t="s">
        <v>68</v>
      </c>
      <c r="H91" s="238">
        <v>2</v>
      </c>
      <c r="I91" s="238" t="s">
        <v>33</v>
      </c>
      <c r="J91" s="238" t="s">
        <v>33</v>
      </c>
      <c r="K91" s="238" t="s">
        <v>232</v>
      </c>
      <c r="L91" s="239">
        <v>46176</v>
      </c>
      <c r="M91" s="238" t="s">
        <v>37</v>
      </c>
    </row>
    <row r="92" spans="1:13">
      <c r="A92" s="236" t="s">
        <v>223</v>
      </c>
      <c r="B92" s="236" t="s">
        <v>224</v>
      </c>
      <c r="C92" s="236" t="s">
        <v>225</v>
      </c>
      <c r="D92" s="236" t="s">
        <v>82</v>
      </c>
      <c r="E92" s="236">
        <v>0</v>
      </c>
      <c r="F92" s="236" t="s">
        <v>67</v>
      </c>
      <c r="G92" s="236" t="s">
        <v>68</v>
      </c>
      <c r="H92" s="236">
        <v>2</v>
      </c>
      <c r="I92" s="236" t="s">
        <v>33</v>
      </c>
      <c r="J92" s="236" t="s">
        <v>33</v>
      </c>
      <c r="K92" s="236" t="s">
        <v>233</v>
      </c>
      <c r="L92" s="237">
        <v>46176</v>
      </c>
      <c r="M92" s="236" t="s">
        <v>37</v>
      </c>
    </row>
    <row r="93" spans="1:13">
      <c r="A93" s="238" t="s">
        <v>223</v>
      </c>
      <c r="B93" s="238" t="s">
        <v>224</v>
      </c>
      <c r="C93" s="238" t="s">
        <v>225</v>
      </c>
      <c r="D93" s="238" t="s">
        <v>84</v>
      </c>
      <c r="E93" s="238">
        <v>0</v>
      </c>
      <c r="F93" s="238" t="s">
        <v>67</v>
      </c>
      <c r="G93" s="238" t="s">
        <v>68</v>
      </c>
      <c r="H93" s="238">
        <v>2</v>
      </c>
      <c r="I93" s="238" t="s">
        <v>33</v>
      </c>
      <c r="J93" s="238" t="s">
        <v>33</v>
      </c>
      <c r="K93" s="238" t="s">
        <v>234</v>
      </c>
      <c r="L93" s="239">
        <v>46176</v>
      </c>
      <c r="M93" s="238" t="s">
        <v>37</v>
      </c>
    </row>
    <row r="94" spans="1:13">
      <c r="A94" s="236" t="s">
        <v>235</v>
      </c>
      <c r="B94" s="236" t="s">
        <v>236</v>
      </c>
      <c r="C94" s="236" t="s">
        <v>237</v>
      </c>
      <c r="D94" s="236" t="s">
        <v>66</v>
      </c>
      <c r="E94" s="236">
        <v>2</v>
      </c>
      <c r="F94" s="236" t="s">
        <v>67</v>
      </c>
      <c r="G94" s="236" t="s">
        <v>68</v>
      </c>
      <c r="H94" s="236">
        <v>2</v>
      </c>
      <c r="I94" s="236" t="s">
        <v>33</v>
      </c>
      <c r="J94" s="236" t="s">
        <v>33</v>
      </c>
      <c r="K94" s="236" t="s">
        <v>238</v>
      </c>
      <c r="L94" s="237">
        <v>46176</v>
      </c>
      <c r="M94" s="236" t="s">
        <v>37</v>
      </c>
    </row>
    <row r="95" spans="1:13">
      <c r="A95" s="238" t="s">
        <v>235</v>
      </c>
      <c r="B95" s="238" t="s">
        <v>236</v>
      </c>
      <c r="C95" s="238" t="s">
        <v>237</v>
      </c>
      <c r="D95" s="238" t="s">
        <v>70</v>
      </c>
      <c r="E95" s="238">
        <v>1</v>
      </c>
      <c r="F95" s="238" t="s">
        <v>67</v>
      </c>
      <c r="G95" s="238" t="s">
        <v>68</v>
      </c>
      <c r="H95" s="238">
        <v>2</v>
      </c>
      <c r="I95" s="238" t="s">
        <v>33</v>
      </c>
      <c r="J95" s="238" t="s">
        <v>33</v>
      </c>
      <c r="K95" s="238" t="s">
        <v>239</v>
      </c>
      <c r="L95" s="239">
        <v>46176</v>
      </c>
      <c r="M95" s="238" t="s">
        <v>37</v>
      </c>
    </row>
    <row r="96" spans="1:13">
      <c r="A96" s="236" t="s">
        <v>235</v>
      </c>
      <c r="B96" s="236" t="s">
        <v>236</v>
      </c>
      <c r="C96" s="236" t="s">
        <v>237</v>
      </c>
      <c r="D96" s="236" t="s">
        <v>72</v>
      </c>
      <c r="E96" s="236">
        <v>2</v>
      </c>
      <c r="F96" s="236" t="s">
        <v>67</v>
      </c>
      <c r="G96" s="236" t="s">
        <v>68</v>
      </c>
      <c r="H96" s="236">
        <v>2</v>
      </c>
      <c r="I96" s="236" t="s">
        <v>33</v>
      </c>
      <c r="J96" s="236" t="s">
        <v>33</v>
      </c>
      <c r="K96" s="236" t="s">
        <v>240</v>
      </c>
      <c r="L96" s="237">
        <v>46176</v>
      </c>
      <c r="M96" s="236" t="s">
        <v>37</v>
      </c>
    </row>
    <row r="97" spans="1:13">
      <c r="A97" s="238" t="s">
        <v>235</v>
      </c>
      <c r="B97" s="238" t="s">
        <v>236</v>
      </c>
      <c r="C97" s="238" t="s">
        <v>237</v>
      </c>
      <c r="D97" s="238" t="s">
        <v>74</v>
      </c>
      <c r="E97" s="238">
        <v>3</v>
      </c>
      <c r="F97" s="238" t="s">
        <v>67</v>
      </c>
      <c r="G97" s="238" t="s">
        <v>68</v>
      </c>
      <c r="H97" s="238">
        <v>2</v>
      </c>
      <c r="I97" s="238" t="s">
        <v>33</v>
      </c>
      <c r="J97" s="238" t="s">
        <v>33</v>
      </c>
      <c r="K97" s="238" t="s">
        <v>241</v>
      </c>
      <c r="L97" s="239">
        <v>46176</v>
      </c>
      <c r="M97" s="238" t="s">
        <v>37</v>
      </c>
    </row>
    <row r="98" spans="1:13">
      <c r="A98" s="236" t="s">
        <v>235</v>
      </c>
      <c r="B98" s="236" t="s">
        <v>236</v>
      </c>
      <c r="C98" s="236" t="s">
        <v>237</v>
      </c>
      <c r="D98" s="236" t="s">
        <v>76</v>
      </c>
      <c r="E98" s="236">
        <v>2</v>
      </c>
      <c r="F98" s="236" t="s">
        <v>67</v>
      </c>
      <c r="G98" s="236" t="s">
        <v>68</v>
      </c>
      <c r="H98" s="236">
        <v>2</v>
      </c>
      <c r="I98" s="236" t="s">
        <v>33</v>
      </c>
      <c r="J98" s="236" t="s">
        <v>33</v>
      </c>
      <c r="K98" s="236" t="s">
        <v>242</v>
      </c>
      <c r="L98" s="237">
        <v>46176</v>
      </c>
      <c r="M98" s="236" t="s">
        <v>37</v>
      </c>
    </row>
    <row r="99" spans="1:13">
      <c r="A99" s="238" t="s">
        <v>235</v>
      </c>
      <c r="B99" s="238" t="s">
        <v>236</v>
      </c>
      <c r="C99" s="238" t="s">
        <v>237</v>
      </c>
      <c r="D99" s="238" t="s">
        <v>78</v>
      </c>
      <c r="E99" s="238">
        <v>1</v>
      </c>
      <c r="F99" s="238" t="s">
        <v>67</v>
      </c>
      <c r="G99" s="238" t="s">
        <v>68</v>
      </c>
      <c r="H99" s="238">
        <v>2</v>
      </c>
      <c r="I99" s="238" t="s">
        <v>33</v>
      </c>
      <c r="J99" s="238" t="s">
        <v>33</v>
      </c>
      <c r="K99" s="238" t="s">
        <v>243</v>
      </c>
      <c r="L99" s="239">
        <v>46176</v>
      </c>
      <c r="M99" s="238" t="s">
        <v>37</v>
      </c>
    </row>
    <row r="100" spans="1:13">
      <c r="A100" s="236" t="s">
        <v>235</v>
      </c>
      <c r="B100" s="236" t="s">
        <v>236</v>
      </c>
      <c r="C100" s="236" t="s">
        <v>237</v>
      </c>
      <c r="D100" s="236" t="s">
        <v>80</v>
      </c>
      <c r="E100" s="236">
        <v>2</v>
      </c>
      <c r="F100" s="236" t="s">
        <v>67</v>
      </c>
      <c r="G100" s="236" t="s">
        <v>68</v>
      </c>
      <c r="H100" s="236">
        <v>2</v>
      </c>
      <c r="I100" s="236" t="s">
        <v>33</v>
      </c>
      <c r="J100" s="236" t="s">
        <v>33</v>
      </c>
      <c r="K100" s="236" t="s">
        <v>244</v>
      </c>
      <c r="L100" s="237">
        <v>46176</v>
      </c>
      <c r="M100" s="236" t="s">
        <v>37</v>
      </c>
    </row>
    <row r="101" spans="1:13">
      <c r="A101" s="238" t="s">
        <v>235</v>
      </c>
      <c r="B101" s="238" t="s">
        <v>236</v>
      </c>
      <c r="C101" s="238" t="s">
        <v>237</v>
      </c>
      <c r="D101" s="238" t="s">
        <v>82</v>
      </c>
      <c r="E101" s="238">
        <v>3</v>
      </c>
      <c r="F101" s="238" t="s">
        <v>67</v>
      </c>
      <c r="G101" s="238" t="s">
        <v>68</v>
      </c>
      <c r="H101" s="238">
        <v>2</v>
      </c>
      <c r="I101" s="238" t="s">
        <v>33</v>
      </c>
      <c r="J101" s="238" t="s">
        <v>33</v>
      </c>
      <c r="K101" s="238" t="s">
        <v>245</v>
      </c>
      <c r="L101" s="239">
        <v>46176</v>
      </c>
      <c r="M101" s="238" t="s">
        <v>37</v>
      </c>
    </row>
    <row r="102" spans="1:13">
      <c r="A102" s="236" t="s">
        <v>235</v>
      </c>
      <c r="B102" s="236" t="s">
        <v>236</v>
      </c>
      <c r="C102" s="236" t="s">
        <v>237</v>
      </c>
      <c r="D102" s="236" t="s">
        <v>84</v>
      </c>
      <c r="E102" s="236">
        <v>0</v>
      </c>
      <c r="F102" s="236" t="s">
        <v>67</v>
      </c>
      <c r="G102" s="236" t="s">
        <v>68</v>
      </c>
      <c r="H102" s="236">
        <v>2</v>
      </c>
      <c r="I102" s="236" t="s">
        <v>33</v>
      </c>
      <c r="J102" s="236" t="s">
        <v>33</v>
      </c>
      <c r="K102" s="236" t="s">
        <v>246</v>
      </c>
      <c r="L102" s="237">
        <v>46176</v>
      </c>
      <c r="M102" s="236" t="s">
        <v>37</v>
      </c>
    </row>
    <row r="103" spans="1:13">
      <c r="A103" s="238" t="s">
        <v>247</v>
      </c>
      <c r="B103" s="238" t="s">
        <v>248</v>
      </c>
      <c r="C103" s="238" t="s">
        <v>249</v>
      </c>
      <c r="D103" s="238" t="s">
        <v>66</v>
      </c>
      <c r="E103" s="238">
        <v>2</v>
      </c>
      <c r="F103" s="238" t="s">
        <v>67</v>
      </c>
      <c r="G103" s="238" t="s">
        <v>68</v>
      </c>
      <c r="H103" s="238">
        <v>2</v>
      </c>
      <c r="I103" s="238" t="s">
        <v>33</v>
      </c>
      <c r="J103" s="238" t="s">
        <v>33</v>
      </c>
      <c r="K103" s="238" t="s">
        <v>250</v>
      </c>
      <c r="L103" s="239">
        <v>46176</v>
      </c>
      <c r="M103" s="238" t="s">
        <v>37</v>
      </c>
    </row>
    <row r="104" spans="1:13">
      <c r="A104" s="236" t="s">
        <v>247</v>
      </c>
      <c r="B104" s="236" t="s">
        <v>248</v>
      </c>
      <c r="C104" s="236" t="s">
        <v>249</v>
      </c>
      <c r="D104" s="236" t="s">
        <v>70</v>
      </c>
      <c r="E104" s="236">
        <v>0</v>
      </c>
      <c r="F104" s="236" t="s">
        <v>67</v>
      </c>
      <c r="G104" s="236" t="s">
        <v>68</v>
      </c>
      <c r="H104" s="236">
        <v>2</v>
      </c>
      <c r="I104" s="236" t="s">
        <v>33</v>
      </c>
      <c r="J104" s="236" t="s">
        <v>33</v>
      </c>
      <c r="K104" s="236" t="s">
        <v>251</v>
      </c>
      <c r="L104" s="237">
        <v>46176</v>
      </c>
      <c r="M104" s="236" t="s">
        <v>37</v>
      </c>
    </row>
    <row r="105" spans="1:13">
      <c r="A105" s="238" t="s">
        <v>247</v>
      </c>
      <c r="B105" s="238" t="s">
        <v>248</v>
      </c>
      <c r="C105" s="238" t="s">
        <v>249</v>
      </c>
      <c r="D105" s="238" t="s">
        <v>72</v>
      </c>
      <c r="E105" s="238">
        <v>1</v>
      </c>
      <c r="F105" s="238" t="s">
        <v>67</v>
      </c>
      <c r="G105" s="238" t="s">
        <v>68</v>
      </c>
      <c r="H105" s="238">
        <v>2</v>
      </c>
      <c r="I105" s="238" t="s">
        <v>33</v>
      </c>
      <c r="J105" s="238" t="s">
        <v>33</v>
      </c>
      <c r="K105" s="238" t="s">
        <v>252</v>
      </c>
      <c r="L105" s="239">
        <v>46176</v>
      </c>
      <c r="M105" s="238" t="s">
        <v>37</v>
      </c>
    </row>
    <row r="106" spans="1:13">
      <c r="A106" s="236" t="s">
        <v>247</v>
      </c>
      <c r="B106" s="236" t="s">
        <v>248</v>
      </c>
      <c r="C106" s="236" t="s">
        <v>249</v>
      </c>
      <c r="D106" s="236" t="s">
        <v>74</v>
      </c>
      <c r="E106" s="236">
        <v>0</v>
      </c>
      <c r="F106" s="236" t="s">
        <v>67</v>
      </c>
      <c r="G106" s="236" t="s">
        <v>68</v>
      </c>
      <c r="H106" s="236">
        <v>2</v>
      </c>
      <c r="I106" s="236" t="s">
        <v>33</v>
      </c>
      <c r="J106" s="236" t="s">
        <v>33</v>
      </c>
      <c r="K106" s="236" t="s">
        <v>253</v>
      </c>
      <c r="L106" s="237">
        <v>46176</v>
      </c>
      <c r="M106" s="236" t="s">
        <v>37</v>
      </c>
    </row>
    <row r="107" spans="1:13">
      <c r="A107" s="238" t="s">
        <v>247</v>
      </c>
      <c r="B107" s="238" t="s">
        <v>248</v>
      </c>
      <c r="C107" s="238" t="s">
        <v>249</v>
      </c>
      <c r="D107" s="238" t="s">
        <v>76</v>
      </c>
      <c r="E107" s="238">
        <v>2</v>
      </c>
      <c r="F107" s="238" t="s">
        <v>67</v>
      </c>
      <c r="G107" s="238" t="s">
        <v>68</v>
      </c>
      <c r="H107" s="238">
        <v>2</v>
      </c>
      <c r="I107" s="238" t="s">
        <v>33</v>
      </c>
      <c r="J107" s="238" t="s">
        <v>33</v>
      </c>
      <c r="K107" s="238" t="s">
        <v>254</v>
      </c>
      <c r="L107" s="239">
        <v>46176</v>
      </c>
      <c r="M107" s="238" t="s">
        <v>37</v>
      </c>
    </row>
    <row r="108" spans="1:13">
      <c r="A108" s="236" t="s">
        <v>247</v>
      </c>
      <c r="B108" s="236" t="s">
        <v>248</v>
      </c>
      <c r="C108" s="236" t="s">
        <v>249</v>
      </c>
      <c r="D108" s="236" t="s">
        <v>78</v>
      </c>
      <c r="E108" s="236">
        <v>0</v>
      </c>
      <c r="F108" s="236" t="s">
        <v>67</v>
      </c>
      <c r="G108" s="236" t="s">
        <v>68</v>
      </c>
      <c r="H108" s="236">
        <v>2</v>
      </c>
      <c r="I108" s="236" t="s">
        <v>33</v>
      </c>
      <c r="J108" s="236" t="s">
        <v>33</v>
      </c>
      <c r="K108" s="236" t="s">
        <v>255</v>
      </c>
      <c r="L108" s="237">
        <v>46176</v>
      </c>
      <c r="M108" s="236" t="s">
        <v>37</v>
      </c>
    </row>
    <row r="109" spans="1:13">
      <c r="A109" s="238" t="s">
        <v>247</v>
      </c>
      <c r="B109" s="238" t="s">
        <v>248</v>
      </c>
      <c r="C109" s="238" t="s">
        <v>249</v>
      </c>
      <c r="D109" s="238" t="s">
        <v>80</v>
      </c>
      <c r="E109" s="238">
        <v>3</v>
      </c>
      <c r="F109" s="238" t="s">
        <v>67</v>
      </c>
      <c r="G109" s="238" t="s">
        <v>68</v>
      </c>
      <c r="H109" s="238">
        <v>2</v>
      </c>
      <c r="I109" s="238" t="s">
        <v>33</v>
      </c>
      <c r="J109" s="238" t="s">
        <v>33</v>
      </c>
      <c r="K109" s="238" t="s">
        <v>256</v>
      </c>
      <c r="L109" s="239">
        <v>46176</v>
      </c>
      <c r="M109" s="238" t="s">
        <v>37</v>
      </c>
    </row>
    <row r="110" spans="1:13">
      <c r="A110" s="236" t="s">
        <v>247</v>
      </c>
      <c r="B110" s="236" t="s">
        <v>248</v>
      </c>
      <c r="C110" s="236" t="s">
        <v>249</v>
      </c>
      <c r="D110" s="236" t="s">
        <v>82</v>
      </c>
      <c r="E110" s="236">
        <v>1</v>
      </c>
      <c r="F110" s="236" t="s">
        <v>67</v>
      </c>
      <c r="G110" s="236" t="s">
        <v>68</v>
      </c>
      <c r="H110" s="236">
        <v>2</v>
      </c>
      <c r="I110" s="236" t="s">
        <v>33</v>
      </c>
      <c r="J110" s="236" t="s">
        <v>33</v>
      </c>
      <c r="K110" s="236" t="s">
        <v>257</v>
      </c>
      <c r="L110" s="237">
        <v>46176</v>
      </c>
      <c r="M110" s="236" t="s">
        <v>37</v>
      </c>
    </row>
    <row r="111" spans="1:13">
      <c r="A111" s="238" t="s">
        <v>247</v>
      </c>
      <c r="B111" s="238" t="s">
        <v>248</v>
      </c>
      <c r="C111" s="238" t="s">
        <v>249</v>
      </c>
      <c r="D111" s="238" t="s">
        <v>84</v>
      </c>
      <c r="E111" s="238">
        <v>0</v>
      </c>
      <c r="F111" s="238" t="s">
        <v>67</v>
      </c>
      <c r="G111" s="238" t="s">
        <v>68</v>
      </c>
      <c r="H111" s="238">
        <v>2</v>
      </c>
      <c r="I111" s="238" t="s">
        <v>33</v>
      </c>
      <c r="J111" s="238" t="s">
        <v>33</v>
      </c>
      <c r="K111" s="238" t="s">
        <v>258</v>
      </c>
      <c r="L111" s="239">
        <v>46176</v>
      </c>
      <c r="M111" s="238" t="s">
        <v>37</v>
      </c>
    </row>
    <row r="112" spans="1:13">
      <c r="A112" s="236" t="s">
        <v>259</v>
      </c>
      <c r="B112" s="236" t="s">
        <v>260</v>
      </c>
      <c r="C112" s="236" t="s">
        <v>249</v>
      </c>
      <c r="D112" s="236" t="s">
        <v>66</v>
      </c>
      <c r="E112" s="236">
        <v>2</v>
      </c>
      <c r="F112" s="236" t="s">
        <v>67</v>
      </c>
      <c r="G112" s="236" t="s">
        <v>68</v>
      </c>
      <c r="H112" s="236">
        <v>2</v>
      </c>
      <c r="I112" s="236" t="s">
        <v>33</v>
      </c>
      <c r="J112" s="236" t="s">
        <v>33</v>
      </c>
      <c r="K112" s="236" t="s">
        <v>261</v>
      </c>
      <c r="L112" s="237">
        <v>46176</v>
      </c>
      <c r="M112" s="236" t="s">
        <v>37</v>
      </c>
    </row>
    <row r="113" spans="1:13">
      <c r="A113" s="238" t="s">
        <v>259</v>
      </c>
      <c r="B113" s="238" t="s">
        <v>260</v>
      </c>
      <c r="C113" s="238" t="s">
        <v>249</v>
      </c>
      <c r="D113" s="238" t="s">
        <v>70</v>
      </c>
      <c r="E113" s="238">
        <v>0</v>
      </c>
      <c r="F113" s="238" t="s">
        <v>67</v>
      </c>
      <c r="G113" s="238" t="s">
        <v>68</v>
      </c>
      <c r="H113" s="238">
        <v>2</v>
      </c>
      <c r="I113" s="238" t="s">
        <v>33</v>
      </c>
      <c r="J113" s="238" t="s">
        <v>33</v>
      </c>
      <c r="K113" s="238" t="s">
        <v>262</v>
      </c>
      <c r="L113" s="239">
        <v>46176</v>
      </c>
      <c r="M113" s="238" t="s">
        <v>37</v>
      </c>
    </row>
    <row r="114" spans="1:13">
      <c r="A114" s="236" t="s">
        <v>259</v>
      </c>
      <c r="B114" s="236" t="s">
        <v>260</v>
      </c>
      <c r="C114" s="236" t="s">
        <v>249</v>
      </c>
      <c r="D114" s="236" t="s">
        <v>72</v>
      </c>
      <c r="E114" s="236">
        <v>1</v>
      </c>
      <c r="F114" s="236" t="s">
        <v>67</v>
      </c>
      <c r="G114" s="236" t="s">
        <v>68</v>
      </c>
      <c r="H114" s="236">
        <v>2</v>
      </c>
      <c r="I114" s="236" t="s">
        <v>33</v>
      </c>
      <c r="J114" s="236" t="s">
        <v>33</v>
      </c>
      <c r="K114" s="236" t="s">
        <v>263</v>
      </c>
      <c r="L114" s="237">
        <v>46176</v>
      </c>
      <c r="M114" s="236" t="s">
        <v>37</v>
      </c>
    </row>
    <row r="115" spans="1:13">
      <c r="A115" s="238" t="s">
        <v>259</v>
      </c>
      <c r="B115" s="238" t="s">
        <v>260</v>
      </c>
      <c r="C115" s="238" t="s">
        <v>249</v>
      </c>
      <c r="D115" s="238" t="s">
        <v>74</v>
      </c>
      <c r="E115" s="238">
        <v>0</v>
      </c>
      <c r="F115" s="238" t="s">
        <v>67</v>
      </c>
      <c r="G115" s="238" t="s">
        <v>68</v>
      </c>
      <c r="H115" s="238">
        <v>2</v>
      </c>
      <c r="I115" s="238" t="s">
        <v>33</v>
      </c>
      <c r="J115" s="238" t="s">
        <v>33</v>
      </c>
      <c r="K115" s="238" t="s">
        <v>264</v>
      </c>
      <c r="L115" s="239">
        <v>46176</v>
      </c>
      <c r="M115" s="238" t="s">
        <v>37</v>
      </c>
    </row>
    <row r="116" spans="1:13">
      <c r="A116" s="236" t="s">
        <v>259</v>
      </c>
      <c r="B116" s="236" t="s">
        <v>260</v>
      </c>
      <c r="C116" s="236" t="s">
        <v>249</v>
      </c>
      <c r="D116" s="236" t="s">
        <v>76</v>
      </c>
      <c r="E116" s="236">
        <v>2</v>
      </c>
      <c r="F116" s="236" t="s">
        <v>67</v>
      </c>
      <c r="G116" s="236" t="s">
        <v>68</v>
      </c>
      <c r="H116" s="236">
        <v>2</v>
      </c>
      <c r="I116" s="236" t="s">
        <v>33</v>
      </c>
      <c r="J116" s="236" t="s">
        <v>33</v>
      </c>
      <c r="K116" s="236" t="s">
        <v>265</v>
      </c>
      <c r="L116" s="237">
        <v>46176</v>
      </c>
      <c r="M116" s="236" t="s">
        <v>37</v>
      </c>
    </row>
    <row r="117" spans="1:13">
      <c r="A117" s="238" t="s">
        <v>259</v>
      </c>
      <c r="B117" s="238" t="s">
        <v>260</v>
      </c>
      <c r="C117" s="238" t="s">
        <v>249</v>
      </c>
      <c r="D117" s="238" t="s">
        <v>78</v>
      </c>
      <c r="E117" s="238">
        <v>0</v>
      </c>
      <c r="F117" s="238" t="s">
        <v>67</v>
      </c>
      <c r="G117" s="238" t="s">
        <v>68</v>
      </c>
      <c r="H117" s="238">
        <v>2</v>
      </c>
      <c r="I117" s="238" t="s">
        <v>33</v>
      </c>
      <c r="J117" s="238" t="s">
        <v>33</v>
      </c>
      <c r="K117" s="238" t="s">
        <v>266</v>
      </c>
      <c r="L117" s="239">
        <v>46176</v>
      </c>
      <c r="M117" s="238" t="s">
        <v>37</v>
      </c>
    </row>
    <row r="118" spans="1:13">
      <c r="A118" s="236" t="s">
        <v>259</v>
      </c>
      <c r="B118" s="236" t="s">
        <v>260</v>
      </c>
      <c r="C118" s="236" t="s">
        <v>249</v>
      </c>
      <c r="D118" s="236" t="s">
        <v>80</v>
      </c>
      <c r="E118" s="236">
        <v>3</v>
      </c>
      <c r="F118" s="236" t="s">
        <v>67</v>
      </c>
      <c r="G118" s="236" t="s">
        <v>68</v>
      </c>
      <c r="H118" s="236">
        <v>2</v>
      </c>
      <c r="I118" s="236" t="s">
        <v>33</v>
      </c>
      <c r="J118" s="236" t="s">
        <v>33</v>
      </c>
      <c r="K118" s="236" t="s">
        <v>267</v>
      </c>
      <c r="L118" s="237">
        <v>46176</v>
      </c>
      <c r="M118" s="236" t="s">
        <v>37</v>
      </c>
    </row>
    <row r="119" spans="1:13">
      <c r="A119" s="238" t="s">
        <v>259</v>
      </c>
      <c r="B119" s="238" t="s">
        <v>260</v>
      </c>
      <c r="C119" s="238" t="s">
        <v>249</v>
      </c>
      <c r="D119" s="238" t="s">
        <v>82</v>
      </c>
      <c r="E119" s="238">
        <v>1</v>
      </c>
      <c r="F119" s="238" t="s">
        <v>67</v>
      </c>
      <c r="G119" s="238" t="s">
        <v>68</v>
      </c>
      <c r="H119" s="238">
        <v>2</v>
      </c>
      <c r="I119" s="238" t="s">
        <v>33</v>
      </c>
      <c r="J119" s="238" t="s">
        <v>33</v>
      </c>
      <c r="K119" s="238" t="s">
        <v>268</v>
      </c>
      <c r="L119" s="239">
        <v>46176</v>
      </c>
      <c r="M119" s="238" t="s">
        <v>37</v>
      </c>
    </row>
    <row r="120" spans="1:13">
      <c r="A120" s="236" t="s">
        <v>259</v>
      </c>
      <c r="B120" s="236" t="s">
        <v>260</v>
      </c>
      <c r="C120" s="236" t="s">
        <v>249</v>
      </c>
      <c r="D120" s="236" t="s">
        <v>84</v>
      </c>
      <c r="E120" s="236">
        <v>0</v>
      </c>
      <c r="F120" s="236" t="s">
        <v>67</v>
      </c>
      <c r="G120" s="236" t="s">
        <v>68</v>
      </c>
      <c r="H120" s="236">
        <v>2</v>
      </c>
      <c r="I120" s="236" t="s">
        <v>33</v>
      </c>
      <c r="J120" s="236" t="s">
        <v>33</v>
      </c>
      <c r="K120" s="236" t="s">
        <v>269</v>
      </c>
      <c r="L120" s="237">
        <v>46176</v>
      </c>
      <c r="M120" s="236" t="s">
        <v>37</v>
      </c>
    </row>
    <row r="121" spans="1:13">
      <c r="A121" s="238" t="s">
        <v>270</v>
      </c>
      <c r="B121" s="238" t="s">
        <v>271</v>
      </c>
      <c r="C121" s="238" t="s">
        <v>249</v>
      </c>
      <c r="D121" s="238" t="s">
        <v>66</v>
      </c>
      <c r="E121" s="238">
        <v>0</v>
      </c>
      <c r="F121" s="238" t="s">
        <v>67</v>
      </c>
      <c r="G121" s="238" t="s">
        <v>68</v>
      </c>
      <c r="H121" s="238">
        <v>2</v>
      </c>
      <c r="I121" s="238" t="s">
        <v>33</v>
      </c>
      <c r="J121" s="238" t="s">
        <v>33</v>
      </c>
      <c r="K121" s="238" t="s">
        <v>272</v>
      </c>
      <c r="L121" s="239">
        <v>46176</v>
      </c>
      <c r="M121" s="238" t="s">
        <v>37</v>
      </c>
    </row>
    <row r="122" spans="1:13">
      <c r="A122" s="236" t="s">
        <v>270</v>
      </c>
      <c r="B122" s="236" t="s">
        <v>271</v>
      </c>
      <c r="C122" s="236" t="s">
        <v>249</v>
      </c>
      <c r="D122" s="236" t="s">
        <v>70</v>
      </c>
      <c r="E122" s="236">
        <v>0</v>
      </c>
      <c r="F122" s="236" t="s">
        <v>67</v>
      </c>
      <c r="G122" s="236" t="s">
        <v>68</v>
      </c>
      <c r="H122" s="236">
        <v>2</v>
      </c>
      <c r="I122" s="236" t="s">
        <v>33</v>
      </c>
      <c r="J122" s="236" t="s">
        <v>33</v>
      </c>
      <c r="K122" s="236" t="s">
        <v>273</v>
      </c>
      <c r="L122" s="237">
        <v>46176</v>
      </c>
      <c r="M122" s="236" t="s">
        <v>37</v>
      </c>
    </row>
    <row r="123" spans="1:13">
      <c r="A123" s="238" t="s">
        <v>270</v>
      </c>
      <c r="B123" s="238" t="s">
        <v>271</v>
      </c>
      <c r="C123" s="238" t="s">
        <v>249</v>
      </c>
      <c r="D123" s="238" t="s">
        <v>72</v>
      </c>
      <c r="E123" s="238">
        <v>0</v>
      </c>
      <c r="F123" s="238" t="s">
        <v>67</v>
      </c>
      <c r="G123" s="238" t="s">
        <v>68</v>
      </c>
      <c r="H123" s="238">
        <v>2</v>
      </c>
      <c r="I123" s="238" t="s">
        <v>33</v>
      </c>
      <c r="J123" s="238" t="s">
        <v>33</v>
      </c>
      <c r="K123" s="238" t="s">
        <v>274</v>
      </c>
      <c r="L123" s="239">
        <v>46176</v>
      </c>
      <c r="M123" s="238" t="s">
        <v>37</v>
      </c>
    </row>
    <row r="124" spans="1:13">
      <c r="A124" s="236" t="s">
        <v>270</v>
      </c>
      <c r="B124" s="236" t="s">
        <v>271</v>
      </c>
      <c r="C124" s="236" t="s">
        <v>249</v>
      </c>
      <c r="D124" s="236" t="s">
        <v>74</v>
      </c>
      <c r="E124" s="236">
        <v>0</v>
      </c>
      <c r="F124" s="236" t="s">
        <v>67</v>
      </c>
      <c r="G124" s="236" t="s">
        <v>68</v>
      </c>
      <c r="H124" s="236">
        <v>2</v>
      </c>
      <c r="I124" s="236" t="s">
        <v>33</v>
      </c>
      <c r="J124" s="236" t="s">
        <v>33</v>
      </c>
      <c r="K124" s="236" t="s">
        <v>275</v>
      </c>
      <c r="L124" s="237">
        <v>46176</v>
      </c>
      <c r="M124" s="236" t="s">
        <v>37</v>
      </c>
    </row>
    <row r="125" spans="1:13">
      <c r="A125" s="238" t="s">
        <v>270</v>
      </c>
      <c r="B125" s="238" t="s">
        <v>271</v>
      </c>
      <c r="C125" s="238" t="s">
        <v>249</v>
      </c>
      <c r="D125" s="238" t="s">
        <v>76</v>
      </c>
      <c r="E125" s="238">
        <v>2</v>
      </c>
      <c r="F125" s="238" t="s">
        <v>67</v>
      </c>
      <c r="G125" s="238" t="s">
        <v>68</v>
      </c>
      <c r="H125" s="238">
        <v>2</v>
      </c>
      <c r="I125" s="238" t="s">
        <v>33</v>
      </c>
      <c r="J125" s="238" t="s">
        <v>33</v>
      </c>
      <c r="K125" s="238" t="s">
        <v>276</v>
      </c>
      <c r="L125" s="239">
        <v>46176</v>
      </c>
      <c r="M125" s="238" t="s">
        <v>37</v>
      </c>
    </row>
    <row r="126" spans="1:13">
      <c r="A126" s="236" t="s">
        <v>270</v>
      </c>
      <c r="B126" s="236" t="s">
        <v>271</v>
      </c>
      <c r="C126" s="236" t="s">
        <v>249</v>
      </c>
      <c r="D126" s="236" t="s">
        <v>78</v>
      </c>
      <c r="E126" s="236">
        <v>0</v>
      </c>
      <c r="F126" s="236" t="s">
        <v>67</v>
      </c>
      <c r="G126" s="236" t="s">
        <v>68</v>
      </c>
      <c r="H126" s="236">
        <v>2</v>
      </c>
      <c r="I126" s="236" t="s">
        <v>33</v>
      </c>
      <c r="J126" s="236" t="s">
        <v>33</v>
      </c>
      <c r="K126" s="236" t="s">
        <v>277</v>
      </c>
      <c r="L126" s="237">
        <v>46176</v>
      </c>
      <c r="M126" s="236" t="s">
        <v>37</v>
      </c>
    </row>
    <row r="127" spans="1:13">
      <c r="A127" s="238" t="s">
        <v>270</v>
      </c>
      <c r="B127" s="238" t="s">
        <v>271</v>
      </c>
      <c r="C127" s="238" t="s">
        <v>249</v>
      </c>
      <c r="D127" s="238" t="s">
        <v>80</v>
      </c>
      <c r="E127" s="238">
        <v>0</v>
      </c>
      <c r="F127" s="238" t="s">
        <v>67</v>
      </c>
      <c r="G127" s="238" t="s">
        <v>68</v>
      </c>
      <c r="H127" s="238">
        <v>2</v>
      </c>
      <c r="I127" s="238" t="s">
        <v>33</v>
      </c>
      <c r="J127" s="238" t="s">
        <v>33</v>
      </c>
      <c r="K127" s="238" t="s">
        <v>278</v>
      </c>
      <c r="L127" s="239">
        <v>46176</v>
      </c>
      <c r="M127" s="238" t="s">
        <v>37</v>
      </c>
    </row>
    <row r="128" spans="1:13">
      <c r="A128" s="236" t="s">
        <v>270</v>
      </c>
      <c r="B128" s="236" t="s">
        <v>271</v>
      </c>
      <c r="C128" s="236" t="s">
        <v>249</v>
      </c>
      <c r="D128" s="236" t="s">
        <v>82</v>
      </c>
      <c r="E128" s="236">
        <v>0</v>
      </c>
      <c r="F128" s="236" t="s">
        <v>67</v>
      </c>
      <c r="G128" s="236" t="s">
        <v>68</v>
      </c>
      <c r="H128" s="236">
        <v>2</v>
      </c>
      <c r="I128" s="236" t="s">
        <v>33</v>
      </c>
      <c r="J128" s="236" t="s">
        <v>33</v>
      </c>
      <c r="K128" s="236" t="s">
        <v>279</v>
      </c>
      <c r="L128" s="237">
        <v>46176</v>
      </c>
      <c r="M128" s="236" t="s">
        <v>37</v>
      </c>
    </row>
    <row r="129" spans="1:13">
      <c r="A129" s="238" t="s">
        <v>270</v>
      </c>
      <c r="B129" s="238" t="s">
        <v>271</v>
      </c>
      <c r="C129" s="238" t="s">
        <v>249</v>
      </c>
      <c r="D129" s="238" t="s">
        <v>84</v>
      </c>
      <c r="E129" s="238">
        <v>0</v>
      </c>
      <c r="F129" s="238" t="s">
        <v>67</v>
      </c>
      <c r="G129" s="238" t="s">
        <v>68</v>
      </c>
      <c r="H129" s="238">
        <v>2</v>
      </c>
      <c r="I129" s="238" t="s">
        <v>33</v>
      </c>
      <c r="J129" s="238" t="s">
        <v>33</v>
      </c>
      <c r="K129" s="238" t="s">
        <v>280</v>
      </c>
      <c r="L129" s="239">
        <v>46176</v>
      </c>
      <c r="M129" s="238" t="s">
        <v>37</v>
      </c>
    </row>
    <row r="130" spans="1:13">
      <c r="A130" s="236" t="s">
        <v>281</v>
      </c>
      <c r="B130" s="236" t="s">
        <v>282</v>
      </c>
      <c r="C130" s="236" t="s">
        <v>283</v>
      </c>
      <c r="D130" s="236" t="s">
        <v>66</v>
      </c>
      <c r="E130" s="236">
        <v>2</v>
      </c>
      <c r="F130" s="236" t="s">
        <v>67</v>
      </c>
      <c r="G130" s="236" t="s">
        <v>68</v>
      </c>
      <c r="H130" s="236">
        <v>2</v>
      </c>
      <c r="I130" s="236" t="s">
        <v>33</v>
      </c>
      <c r="J130" s="236" t="s">
        <v>33</v>
      </c>
      <c r="K130" s="236" t="s">
        <v>284</v>
      </c>
      <c r="L130" s="237">
        <v>46176</v>
      </c>
      <c r="M130" s="236" t="s">
        <v>37</v>
      </c>
    </row>
    <row r="131" spans="1:13">
      <c r="A131" s="238" t="s">
        <v>281</v>
      </c>
      <c r="B131" s="238" t="s">
        <v>282</v>
      </c>
      <c r="C131" s="238" t="s">
        <v>283</v>
      </c>
      <c r="D131" s="238" t="s">
        <v>70</v>
      </c>
      <c r="E131" s="238">
        <v>1</v>
      </c>
      <c r="F131" s="238" t="s">
        <v>67</v>
      </c>
      <c r="G131" s="238" t="s">
        <v>68</v>
      </c>
      <c r="H131" s="238">
        <v>2</v>
      </c>
      <c r="I131" s="238" t="s">
        <v>33</v>
      </c>
      <c r="J131" s="238" t="s">
        <v>33</v>
      </c>
      <c r="K131" s="238" t="s">
        <v>285</v>
      </c>
      <c r="L131" s="239">
        <v>46176</v>
      </c>
      <c r="M131" s="238" t="s">
        <v>37</v>
      </c>
    </row>
    <row r="132" spans="1:13">
      <c r="A132" s="236" t="s">
        <v>281</v>
      </c>
      <c r="B132" s="236" t="s">
        <v>282</v>
      </c>
      <c r="C132" s="236" t="s">
        <v>283</v>
      </c>
      <c r="D132" s="236" t="s">
        <v>72</v>
      </c>
      <c r="E132" s="236">
        <v>1</v>
      </c>
      <c r="F132" s="236" t="s">
        <v>67</v>
      </c>
      <c r="G132" s="236" t="s">
        <v>68</v>
      </c>
      <c r="H132" s="236">
        <v>2</v>
      </c>
      <c r="I132" s="236" t="s">
        <v>33</v>
      </c>
      <c r="J132" s="236" t="s">
        <v>33</v>
      </c>
      <c r="K132" s="236" t="s">
        <v>286</v>
      </c>
      <c r="L132" s="237">
        <v>46176</v>
      </c>
      <c r="M132" s="236" t="s">
        <v>37</v>
      </c>
    </row>
    <row r="133" spans="1:13">
      <c r="A133" s="238" t="s">
        <v>281</v>
      </c>
      <c r="B133" s="238" t="s">
        <v>282</v>
      </c>
      <c r="C133" s="238" t="s">
        <v>283</v>
      </c>
      <c r="D133" s="238" t="s">
        <v>74</v>
      </c>
      <c r="E133" s="238">
        <v>0</v>
      </c>
      <c r="F133" s="238" t="s">
        <v>67</v>
      </c>
      <c r="G133" s="238" t="s">
        <v>68</v>
      </c>
      <c r="H133" s="238">
        <v>2</v>
      </c>
      <c r="I133" s="238" t="s">
        <v>33</v>
      </c>
      <c r="J133" s="238" t="s">
        <v>33</v>
      </c>
      <c r="K133" s="238" t="s">
        <v>287</v>
      </c>
      <c r="L133" s="239">
        <v>46176</v>
      </c>
      <c r="M133" s="238" t="s">
        <v>37</v>
      </c>
    </row>
    <row r="134" spans="1:13">
      <c r="A134" s="236" t="s">
        <v>281</v>
      </c>
      <c r="B134" s="236" t="s">
        <v>282</v>
      </c>
      <c r="C134" s="236" t="s">
        <v>283</v>
      </c>
      <c r="D134" s="236" t="s">
        <v>76</v>
      </c>
      <c r="E134" s="236">
        <v>0</v>
      </c>
      <c r="F134" s="236" t="s">
        <v>67</v>
      </c>
      <c r="G134" s="236" t="s">
        <v>68</v>
      </c>
      <c r="H134" s="236">
        <v>2</v>
      </c>
      <c r="I134" s="236" t="s">
        <v>33</v>
      </c>
      <c r="J134" s="236" t="s">
        <v>33</v>
      </c>
      <c r="K134" s="236" t="s">
        <v>288</v>
      </c>
      <c r="L134" s="237">
        <v>46176</v>
      </c>
      <c r="M134" s="236" t="s">
        <v>37</v>
      </c>
    </row>
    <row r="135" spans="1:13">
      <c r="A135" s="238" t="s">
        <v>281</v>
      </c>
      <c r="B135" s="238" t="s">
        <v>282</v>
      </c>
      <c r="C135" s="238" t="s">
        <v>283</v>
      </c>
      <c r="D135" s="238" t="s">
        <v>78</v>
      </c>
      <c r="E135" s="238">
        <v>3</v>
      </c>
      <c r="F135" s="238" t="s">
        <v>67</v>
      </c>
      <c r="G135" s="238" t="s">
        <v>68</v>
      </c>
      <c r="H135" s="238">
        <v>2</v>
      </c>
      <c r="I135" s="238" t="s">
        <v>33</v>
      </c>
      <c r="J135" s="238" t="s">
        <v>33</v>
      </c>
      <c r="K135" s="238" t="s">
        <v>289</v>
      </c>
      <c r="L135" s="239">
        <v>46176</v>
      </c>
      <c r="M135" s="238" t="s">
        <v>37</v>
      </c>
    </row>
    <row r="136" spans="1:13">
      <c r="A136" s="236" t="s">
        <v>281</v>
      </c>
      <c r="B136" s="236" t="s">
        <v>282</v>
      </c>
      <c r="C136" s="236" t="s">
        <v>283</v>
      </c>
      <c r="D136" s="236" t="s">
        <v>80</v>
      </c>
      <c r="E136" s="236">
        <v>3</v>
      </c>
      <c r="F136" s="236" t="s">
        <v>67</v>
      </c>
      <c r="G136" s="236" t="s">
        <v>68</v>
      </c>
      <c r="H136" s="236">
        <v>2</v>
      </c>
      <c r="I136" s="236" t="s">
        <v>33</v>
      </c>
      <c r="J136" s="236" t="s">
        <v>33</v>
      </c>
      <c r="K136" s="236" t="s">
        <v>290</v>
      </c>
      <c r="L136" s="237">
        <v>46176</v>
      </c>
      <c r="M136" s="236" t="s">
        <v>37</v>
      </c>
    </row>
    <row r="137" spans="1:13">
      <c r="A137" s="238" t="s">
        <v>281</v>
      </c>
      <c r="B137" s="238" t="s">
        <v>282</v>
      </c>
      <c r="C137" s="238" t="s">
        <v>283</v>
      </c>
      <c r="D137" s="238" t="s">
        <v>82</v>
      </c>
      <c r="E137" s="238">
        <v>0</v>
      </c>
      <c r="F137" s="238" t="s">
        <v>67</v>
      </c>
      <c r="G137" s="238" t="s">
        <v>68</v>
      </c>
      <c r="H137" s="238">
        <v>2</v>
      </c>
      <c r="I137" s="238" t="s">
        <v>33</v>
      </c>
      <c r="J137" s="238" t="s">
        <v>33</v>
      </c>
      <c r="K137" s="238" t="s">
        <v>291</v>
      </c>
      <c r="L137" s="239">
        <v>46176</v>
      </c>
      <c r="M137" s="238" t="s">
        <v>37</v>
      </c>
    </row>
    <row r="138" spans="1:13">
      <c r="A138" s="236" t="s">
        <v>281</v>
      </c>
      <c r="B138" s="236" t="s">
        <v>282</v>
      </c>
      <c r="C138" s="236" t="s">
        <v>283</v>
      </c>
      <c r="D138" s="236" t="s">
        <v>84</v>
      </c>
      <c r="E138" s="236">
        <v>0</v>
      </c>
      <c r="F138" s="236" t="s">
        <v>67</v>
      </c>
      <c r="G138" s="236" t="s">
        <v>68</v>
      </c>
      <c r="H138" s="236">
        <v>2</v>
      </c>
      <c r="I138" s="236" t="s">
        <v>33</v>
      </c>
      <c r="J138" s="236" t="s">
        <v>33</v>
      </c>
      <c r="K138" s="236" t="s">
        <v>292</v>
      </c>
      <c r="L138" s="237">
        <v>46176</v>
      </c>
      <c r="M138" s="236" t="s">
        <v>37</v>
      </c>
    </row>
    <row r="139" spans="1:13">
      <c r="A139" s="238" t="s">
        <v>293</v>
      </c>
      <c r="B139" s="238" t="s">
        <v>294</v>
      </c>
      <c r="C139" s="238" t="s">
        <v>295</v>
      </c>
      <c r="D139" s="238" t="s">
        <v>66</v>
      </c>
      <c r="E139" s="238">
        <v>1</v>
      </c>
      <c r="F139" s="238" t="s">
        <v>67</v>
      </c>
      <c r="G139" s="238" t="s">
        <v>68</v>
      </c>
      <c r="H139" s="238">
        <v>2</v>
      </c>
      <c r="I139" s="238" t="s">
        <v>33</v>
      </c>
      <c r="J139" s="238" t="s">
        <v>33</v>
      </c>
      <c r="K139" s="238" t="s">
        <v>296</v>
      </c>
      <c r="L139" s="239">
        <v>46176</v>
      </c>
      <c r="M139" s="238" t="s">
        <v>37</v>
      </c>
    </row>
    <row r="140" spans="1:13">
      <c r="A140" s="236" t="s">
        <v>293</v>
      </c>
      <c r="B140" s="236" t="s">
        <v>294</v>
      </c>
      <c r="C140" s="236" t="s">
        <v>295</v>
      </c>
      <c r="D140" s="236" t="s">
        <v>70</v>
      </c>
      <c r="E140" s="236">
        <v>1</v>
      </c>
      <c r="F140" s="236" t="s">
        <v>67</v>
      </c>
      <c r="G140" s="236" t="s">
        <v>68</v>
      </c>
      <c r="H140" s="236">
        <v>2</v>
      </c>
      <c r="I140" s="236" t="s">
        <v>33</v>
      </c>
      <c r="J140" s="236" t="s">
        <v>33</v>
      </c>
      <c r="K140" s="236" t="s">
        <v>297</v>
      </c>
      <c r="L140" s="237">
        <v>46176</v>
      </c>
      <c r="M140" s="236" t="s">
        <v>37</v>
      </c>
    </row>
    <row r="141" spans="1:13">
      <c r="A141" s="238" t="s">
        <v>293</v>
      </c>
      <c r="B141" s="238" t="s">
        <v>294</v>
      </c>
      <c r="C141" s="238" t="s">
        <v>295</v>
      </c>
      <c r="D141" s="238" t="s">
        <v>72</v>
      </c>
      <c r="E141" s="238">
        <v>2</v>
      </c>
      <c r="F141" s="238" t="s">
        <v>67</v>
      </c>
      <c r="G141" s="238" t="s">
        <v>68</v>
      </c>
      <c r="H141" s="238">
        <v>2</v>
      </c>
      <c r="I141" s="238" t="s">
        <v>33</v>
      </c>
      <c r="J141" s="238" t="s">
        <v>33</v>
      </c>
      <c r="K141" s="238" t="s">
        <v>298</v>
      </c>
      <c r="L141" s="239">
        <v>46176</v>
      </c>
      <c r="M141" s="238" t="s">
        <v>37</v>
      </c>
    </row>
    <row r="142" spans="1:13">
      <c r="A142" s="236" t="s">
        <v>293</v>
      </c>
      <c r="B142" s="236" t="s">
        <v>294</v>
      </c>
      <c r="C142" s="236" t="s">
        <v>295</v>
      </c>
      <c r="D142" s="236" t="s">
        <v>74</v>
      </c>
      <c r="E142" s="236">
        <v>0</v>
      </c>
      <c r="F142" s="236" t="s">
        <v>67</v>
      </c>
      <c r="G142" s="236" t="s">
        <v>68</v>
      </c>
      <c r="H142" s="236">
        <v>2</v>
      </c>
      <c r="I142" s="236" t="s">
        <v>33</v>
      </c>
      <c r="J142" s="236" t="s">
        <v>33</v>
      </c>
      <c r="K142" s="236" t="s">
        <v>299</v>
      </c>
      <c r="L142" s="237">
        <v>46176</v>
      </c>
      <c r="M142" s="236" t="s">
        <v>37</v>
      </c>
    </row>
    <row r="143" spans="1:13">
      <c r="A143" s="238" t="s">
        <v>293</v>
      </c>
      <c r="B143" s="238" t="s">
        <v>294</v>
      </c>
      <c r="C143" s="238" t="s">
        <v>295</v>
      </c>
      <c r="D143" s="238" t="s">
        <v>76</v>
      </c>
      <c r="E143" s="238">
        <v>1</v>
      </c>
      <c r="F143" s="238" t="s">
        <v>67</v>
      </c>
      <c r="G143" s="238" t="s">
        <v>68</v>
      </c>
      <c r="H143" s="238">
        <v>2</v>
      </c>
      <c r="I143" s="238" t="s">
        <v>33</v>
      </c>
      <c r="J143" s="238" t="s">
        <v>33</v>
      </c>
      <c r="K143" s="238" t="s">
        <v>300</v>
      </c>
      <c r="L143" s="239">
        <v>46176</v>
      </c>
      <c r="M143" s="238" t="s">
        <v>37</v>
      </c>
    </row>
    <row r="144" spans="1:13">
      <c r="A144" s="236" t="s">
        <v>293</v>
      </c>
      <c r="B144" s="236" t="s">
        <v>294</v>
      </c>
      <c r="C144" s="236" t="s">
        <v>295</v>
      </c>
      <c r="D144" s="236" t="s">
        <v>78</v>
      </c>
      <c r="E144" s="236">
        <v>2</v>
      </c>
      <c r="F144" s="236" t="s">
        <v>67</v>
      </c>
      <c r="G144" s="236" t="s">
        <v>68</v>
      </c>
      <c r="H144" s="236">
        <v>2</v>
      </c>
      <c r="I144" s="236" t="s">
        <v>33</v>
      </c>
      <c r="J144" s="236" t="s">
        <v>33</v>
      </c>
      <c r="K144" s="236" t="s">
        <v>301</v>
      </c>
      <c r="L144" s="237">
        <v>46176</v>
      </c>
      <c r="M144" s="236" t="s">
        <v>37</v>
      </c>
    </row>
    <row r="145" spans="1:13">
      <c r="A145" s="238" t="s">
        <v>293</v>
      </c>
      <c r="B145" s="238" t="s">
        <v>294</v>
      </c>
      <c r="C145" s="238" t="s">
        <v>295</v>
      </c>
      <c r="D145" s="238" t="s">
        <v>80</v>
      </c>
      <c r="E145" s="238">
        <v>2</v>
      </c>
      <c r="F145" s="238" t="s">
        <v>67</v>
      </c>
      <c r="G145" s="238" t="s">
        <v>68</v>
      </c>
      <c r="H145" s="238">
        <v>2</v>
      </c>
      <c r="I145" s="238" t="s">
        <v>33</v>
      </c>
      <c r="J145" s="238" t="s">
        <v>33</v>
      </c>
      <c r="K145" s="238" t="s">
        <v>302</v>
      </c>
      <c r="L145" s="239">
        <v>46176</v>
      </c>
      <c r="M145" s="238" t="s">
        <v>37</v>
      </c>
    </row>
    <row r="146" spans="1:13">
      <c r="A146" s="236" t="s">
        <v>293</v>
      </c>
      <c r="B146" s="236" t="s">
        <v>294</v>
      </c>
      <c r="C146" s="236" t="s">
        <v>295</v>
      </c>
      <c r="D146" s="236" t="s">
        <v>82</v>
      </c>
      <c r="E146" s="236">
        <v>1</v>
      </c>
      <c r="F146" s="236" t="s">
        <v>67</v>
      </c>
      <c r="G146" s="236" t="s">
        <v>68</v>
      </c>
      <c r="H146" s="236">
        <v>2</v>
      </c>
      <c r="I146" s="236" t="s">
        <v>33</v>
      </c>
      <c r="J146" s="236" t="s">
        <v>33</v>
      </c>
      <c r="K146" s="236" t="s">
        <v>303</v>
      </c>
      <c r="L146" s="237">
        <v>46176</v>
      </c>
      <c r="M146" s="236" t="s">
        <v>37</v>
      </c>
    </row>
    <row r="147" spans="1:13">
      <c r="A147" s="238" t="s">
        <v>293</v>
      </c>
      <c r="B147" s="238" t="s">
        <v>294</v>
      </c>
      <c r="C147" s="238" t="s">
        <v>295</v>
      </c>
      <c r="D147" s="238" t="s">
        <v>84</v>
      </c>
      <c r="E147" s="238">
        <v>0</v>
      </c>
      <c r="F147" s="238" t="s">
        <v>67</v>
      </c>
      <c r="G147" s="238" t="s">
        <v>68</v>
      </c>
      <c r="H147" s="238">
        <v>2</v>
      </c>
      <c r="I147" s="238" t="s">
        <v>33</v>
      </c>
      <c r="J147" s="238" t="s">
        <v>33</v>
      </c>
      <c r="K147" s="238" t="s">
        <v>304</v>
      </c>
      <c r="L147" s="239">
        <v>46176</v>
      </c>
      <c r="M147" s="238" t="s">
        <v>37</v>
      </c>
    </row>
    <row r="148" spans="1:13">
      <c r="A148" s="236" t="s">
        <v>305</v>
      </c>
      <c r="B148" s="236" t="s">
        <v>306</v>
      </c>
      <c r="C148" s="236" t="s">
        <v>307</v>
      </c>
      <c r="D148" s="236" t="s">
        <v>66</v>
      </c>
      <c r="E148" s="236">
        <v>3</v>
      </c>
      <c r="F148" s="236" t="s">
        <v>67</v>
      </c>
      <c r="G148" s="236" t="s">
        <v>68</v>
      </c>
      <c r="H148" s="236">
        <v>2</v>
      </c>
      <c r="I148" s="236" t="s">
        <v>33</v>
      </c>
      <c r="J148" s="236" t="s">
        <v>33</v>
      </c>
      <c r="K148" s="236" t="s">
        <v>308</v>
      </c>
      <c r="L148" s="237">
        <v>46176</v>
      </c>
      <c r="M148" s="236" t="s">
        <v>37</v>
      </c>
    </row>
    <row r="149" spans="1:13">
      <c r="A149" s="238" t="s">
        <v>305</v>
      </c>
      <c r="B149" s="238" t="s">
        <v>306</v>
      </c>
      <c r="C149" s="238" t="s">
        <v>307</v>
      </c>
      <c r="D149" s="238" t="s">
        <v>70</v>
      </c>
      <c r="E149" s="238">
        <v>2</v>
      </c>
      <c r="F149" s="238" t="s">
        <v>67</v>
      </c>
      <c r="G149" s="238" t="s">
        <v>68</v>
      </c>
      <c r="H149" s="238">
        <v>2</v>
      </c>
      <c r="I149" s="238" t="s">
        <v>33</v>
      </c>
      <c r="J149" s="238" t="s">
        <v>33</v>
      </c>
      <c r="K149" s="238" t="s">
        <v>309</v>
      </c>
      <c r="L149" s="239">
        <v>46176</v>
      </c>
      <c r="M149" s="238" t="s">
        <v>37</v>
      </c>
    </row>
    <row r="150" spans="1:13">
      <c r="A150" s="236" t="s">
        <v>305</v>
      </c>
      <c r="B150" s="236" t="s">
        <v>306</v>
      </c>
      <c r="C150" s="236" t="s">
        <v>307</v>
      </c>
      <c r="D150" s="236" t="s">
        <v>72</v>
      </c>
      <c r="E150" s="236">
        <v>3</v>
      </c>
      <c r="F150" s="236" t="s">
        <v>67</v>
      </c>
      <c r="G150" s="236" t="s">
        <v>68</v>
      </c>
      <c r="H150" s="236">
        <v>2</v>
      </c>
      <c r="I150" s="236" t="s">
        <v>33</v>
      </c>
      <c r="J150" s="236" t="s">
        <v>33</v>
      </c>
      <c r="K150" s="236" t="s">
        <v>310</v>
      </c>
      <c r="L150" s="237">
        <v>46176</v>
      </c>
      <c r="M150" s="236" t="s">
        <v>37</v>
      </c>
    </row>
    <row r="151" spans="1:13">
      <c r="A151" s="238" t="s">
        <v>305</v>
      </c>
      <c r="B151" s="238" t="s">
        <v>306</v>
      </c>
      <c r="C151" s="238" t="s">
        <v>307</v>
      </c>
      <c r="D151" s="238" t="s">
        <v>74</v>
      </c>
      <c r="E151" s="238">
        <v>3</v>
      </c>
      <c r="F151" s="238" t="s">
        <v>67</v>
      </c>
      <c r="G151" s="238" t="s">
        <v>68</v>
      </c>
      <c r="H151" s="238">
        <v>2</v>
      </c>
      <c r="I151" s="238" t="s">
        <v>33</v>
      </c>
      <c r="J151" s="238" t="s">
        <v>33</v>
      </c>
      <c r="K151" s="238" t="s">
        <v>311</v>
      </c>
      <c r="L151" s="239">
        <v>46176</v>
      </c>
      <c r="M151" s="238" t="s">
        <v>37</v>
      </c>
    </row>
    <row r="152" spans="1:13">
      <c r="A152" s="236" t="s">
        <v>305</v>
      </c>
      <c r="B152" s="236" t="s">
        <v>306</v>
      </c>
      <c r="C152" s="236" t="s">
        <v>307</v>
      </c>
      <c r="D152" s="236" t="s">
        <v>76</v>
      </c>
      <c r="E152" s="236">
        <v>3</v>
      </c>
      <c r="F152" s="236" t="s">
        <v>67</v>
      </c>
      <c r="G152" s="236" t="s">
        <v>68</v>
      </c>
      <c r="H152" s="236">
        <v>2</v>
      </c>
      <c r="I152" s="236" t="s">
        <v>33</v>
      </c>
      <c r="J152" s="236" t="s">
        <v>33</v>
      </c>
      <c r="K152" s="236" t="s">
        <v>312</v>
      </c>
      <c r="L152" s="237">
        <v>46176</v>
      </c>
      <c r="M152" s="236" t="s">
        <v>37</v>
      </c>
    </row>
    <row r="153" spans="1:13">
      <c r="A153" s="238" t="s">
        <v>305</v>
      </c>
      <c r="B153" s="238" t="s">
        <v>306</v>
      </c>
      <c r="C153" s="238" t="s">
        <v>307</v>
      </c>
      <c r="D153" s="238" t="s">
        <v>78</v>
      </c>
      <c r="E153" s="238">
        <v>2</v>
      </c>
      <c r="F153" s="238" t="s">
        <v>67</v>
      </c>
      <c r="G153" s="238" t="s">
        <v>68</v>
      </c>
      <c r="H153" s="238">
        <v>2</v>
      </c>
      <c r="I153" s="238" t="s">
        <v>33</v>
      </c>
      <c r="J153" s="238" t="s">
        <v>33</v>
      </c>
      <c r="K153" s="238" t="s">
        <v>313</v>
      </c>
      <c r="L153" s="239">
        <v>46176</v>
      </c>
      <c r="M153" s="238" t="s">
        <v>37</v>
      </c>
    </row>
    <row r="154" spans="1:13">
      <c r="A154" s="236" t="s">
        <v>305</v>
      </c>
      <c r="B154" s="236" t="s">
        <v>306</v>
      </c>
      <c r="C154" s="236" t="s">
        <v>307</v>
      </c>
      <c r="D154" s="236" t="s">
        <v>80</v>
      </c>
      <c r="E154" s="236">
        <v>3</v>
      </c>
      <c r="F154" s="236" t="s">
        <v>67</v>
      </c>
      <c r="G154" s="236" t="s">
        <v>68</v>
      </c>
      <c r="H154" s="236">
        <v>2</v>
      </c>
      <c r="I154" s="236" t="s">
        <v>33</v>
      </c>
      <c r="J154" s="236" t="s">
        <v>33</v>
      </c>
      <c r="K154" s="236" t="s">
        <v>314</v>
      </c>
      <c r="L154" s="237">
        <v>46176</v>
      </c>
      <c r="M154" s="236" t="s">
        <v>37</v>
      </c>
    </row>
    <row r="155" spans="1:13">
      <c r="A155" s="238" t="s">
        <v>305</v>
      </c>
      <c r="B155" s="238" t="s">
        <v>306</v>
      </c>
      <c r="C155" s="238" t="s">
        <v>307</v>
      </c>
      <c r="D155" s="238" t="s">
        <v>82</v>
      </c>
      <c r="E155" s="238">
        <v>3</v>
      </c>
      <c r="F155" s="238" t="s">
        <v>67</v>
      </c>
      <c r="G155" s="238" t="s">
        <v>68</v>
      </c>
      <c r="H155" s="238">
        <v>2</v>
      </c>
      <c r="I155" s="238" t="s">
        <v>33</v>
      </c>
      <c r="J155" s="238" t="s">
        <v>33</v>
      </c>
      <c r="K155" s="238" t="s">
        <v>315</v>
      </c>
      <c r="L155" s="239">
        <v>46176</v>
      </c>
      <c r="M155" s="238" t="s">
        <v>37</v>
      </c>
    </row>
    <row r="156" spans="1:13">
      <c r="A156" s="236" t="s">
        <v>305</v>
      </c>
      <c r="B156" s="236" t="s">
        <v>306</v>
      </c>
      <c r="C156" s="236" t="s">
        <v>307</v>
      </c>
      <c r="D156" s="236" t="s">
        <v>84</v>
      </c>
      <c r="E156" s="236">
        <v>3</v>
      </c>
      <c r="F156" s="236" t="s">
        <v>67</v>
      </c>
      <c r="G156" s="236" t="s">
        <v>68</v>
      </c>
      <c r="H156" s="236">
        <v>2</v>
      </c>
      <c r="I156" s="236" t="s">
        <v>33</v>
      </c>
      <c r="J156" s="236" t="s">
        <v>33</v>
      </c>
      <c r="K156" s="236" t="s">
        <v>316</v>
      </c>
      <c r="L156" s="237">
        <v>46176</v>
      </c>
      <c r="M156" s="236" t="s">
        <v>37</v>
      </c>
    </row>
    <row r="157" spans="1:13">
      <c r="A157" s="238" t="s">
        <v>317</v>
      </c>
      <c r="B157" s="238" t="s">
        <v>318</v>
      </c>
      <c r="C157" s="238" t="s">
        <v>307</v>
      </c>
      <c r="D157" s="238" t="s">
        <v>66</v>
      </c>
      <c r="E157" s="238">
        <v>2</v>
      </c>
      <c r="F157" s="238" t="s">
        <v>67</v>
      </c>
      <c r="G157" s="238" t="s">
        <v>68</v>
      </c>
      <c r="H157" s="238">
        <v>2</v>
      </c>
      <c r="I157" s="238" t="s">
        <v>33</v>
      </c>
      <c r="J157" s="238" t="s">
        <v>33</v>
      </c>
      <c r="K157" s="238" t="s">
        <v>319</v>
      </c>
      <c r="L157" s="239">
        <v>46176</v>
      </c>
      <c r="M157" s="238" t="s">
        <v>37</v>
      </c>
    </row>
    <row r="158" spans="1:13">
      <c r="A158" s="236" t="s">
        <v>317</v>
      </c>
      <c r="B158" s="236" t="s">
        <v>318</v>
      </c>
      <c r="C158" s="236" t="s">
        <v>307</v>
      </c>
      <c r="D158" s="236" t="s">
        <v>70</v>
      </c>
      <c r="E158" s="236">
        <v>2</v>
      </c>
      <c r="F158" s="236" t="s">
        <v>67</v>
      </c>
      <c r="G158" s="236" t="s">
        <v>68</v>
      </c>
      <c r="H158" s="236">
        <v>2</v>
      </c>
      <c r="I158" s="236" t="s">
        <v>33</v>
      </c>
      <c r="J158" s="236" t="s">
        <v>33</v>
      </c>
      <c r="K158" s="236" t="s">
        <v>320</v>
      </c>
      <c r="L158" s="237">
        <v>46176</v>
      </c>
      <c r="M158" s="236" t="s">
        <v>37</v>
      </c>
    </row>
    <row r="159" spans="1:13">
      <c r="A159" s="238" t="s">
        <v>317</v>
      </c>
      <c r="B159" s="238" t="s">
        <v>318</v>
      </c>
      <c r="C159" s="238" t="s">
        <v>307</v>
      </c>
      <c r="D159" s="238" t="s">
        <v>72</v>
      </c>
      <c r="E159" s="238">
        <v>3</v>
      </c>
      <c r="F159" s="238" t="s">
        <v>67</v>
      </c>
      <c r="G159" s="238" t="s">
        <v>68</v>
      </c>
      <c r="H159" s="238">
        <v>2</v>
      </c>
      <c r="I159" s="238" t="s">
        <v>33</v>
      </c>
      <c r="J159" s="238" t="s">
        <v>33</v>
      </c>
      <c r="K159" s="238" t="s">
        <v>321</v>
      </c>
      <c r="L159" s="239">
        <v>46176</v>
      </c>
      <c r="M159" s="238" t="s">
        <v>37</v>
      </c>
    </row>
    <row r="160" spans="1:13">
      <c r="A160" s="236" t="s">
        <v>317</v>
      </c>
      <c r="B160" s="236" t="s">
        <v>318</v>
      </c>
      <c r="C160" s="236" t="s">
        <v>307</v>
      </c>
      <c r="D160" s="236" t="s">
        <v>74</v>
      </c>
      <c r="E160" s="236">
        <v>3</v>
      </c>
      <c r="F160" s="236" t="s">
        <v>67</v>
      </c>
      <c r="G160" s="236" t="s">
        <v>68</v>
      </c>
      <c r="H160" s="236">
        <v>2</v>
      </c>
      <c r="I160" s="236" t="s">
        <v>33</v>
      </c>
      <c r="J160" s="236" t="s">
        <v>33</v>
      </c>
      <c r="K160" s="236" t="s">
        <v>322</v>
      </c>
      <c r="L160" s="237">
        <v>46176</v>
      </c>
      <c r="M160" s="236" t="s">
        <v>37</v>
      </c>
    </row>
    <row r="161" spans="1:13">
      <c r="A161" s="238" t="s">
        <v>317</v>
      </c>
      <c r="B161" s="238" t="s">
        <v>318</v>
      </c>
      <c r="C161" s="238" t="s">
        <v>307</v>
      </c>
      <c r="D161" s="238" t="s">
        <v>76</v>
      </c>
      <c r="E161" s="238">
        <v>3</v>
      </c>
      <c r="F161" s="238" t="s">
        <v>67</v>
      </c>
      <c r="G161" s="238" t="s">
        <v>68</v>
      </c>
      <c r="H161" s="238">
        <v>2</v>
      </c>
      <c r="I161" s="238" t="s">
        <v>33</v>
      </c>
      <c r="J161" s="238" t="s">
        <v>33</v>
      </c>
      <c r="K161" s="238" t="s">
        <v>323</v>
      </c>
      <c r="L161" s="239">
        <v>46176</v>
      </c>
      <c r="M161" s="238" t="s">
        <v>37</v>
      </c>
    </row>
    <row r="162" spans="1:13">
      <c r="A162" s="236" t="s">
        <v>317</v>
      </c>
      <c r="B162" s="236" t="s">
        <v>318</v>
      </c>
      <c r="C162" s="236" t="s">
        <v>307</v>
      </c>
      <c r="D162" s="236" t="s">
        <v>78</v>
      </c>
      <c r="E162" s="236">
        <v>2</v>
      </c>
      <c r="F162" s="236" t="s">
        <v>67</v>
      </c>
      <c r="G162" s="236" t="s">
        <v>68</v>
      </c>
      <c r="H162" s="236">
        <v>2</v>
      </c>
      <c r="I162" s="236" t="s">
        <v>33</v>
      </c>
      <c r="J162" s="236" t="s">
        <v>33</v>
      </c>
      <c r="K162" s="236" t="s">
        <v>324</v>
      </c>
      <c r="L162" s="237">
        <v>46176</v>
      </c>
      <c r="M162" s="236" t="s">
        <v>37</v>
      </c>
    </row>
    <row r="163" spans="1:13">
      <c r="A163" s="238" t="s">
        <v>317</v>
      </c>
      <c r="B163" s="238" t="s">
        <v>318</v>
      </c>
      <c r="C163" s="238" t="s">
        <v>307</v>
      </c>
      <c r="D163" s="238" t="s">
        <v>80</v>
      </c>
      <c r="E163" s="238">
        <v>2</v>
      </c>
      <c r="F163" s="238" t="s">
        <v>67</v>
      </c>
      <c r="G163" s="238" t="s">
        <v>68</v>
      </c>
      <c r="H163" s="238">
        <v>2</v>
      </c>
      <c r="I163" s="238" t="s">
        <v>33</v>
      </c>
      <c r="J163" s="238" t="s">
        <v>33</v>
      </c>
      <c r="K163" s="238" t="s">
        <v>325</v>
      </c>
      <c r="L163" s="239">
        <v>46176</v>
      </c>
      <c r="M163" s="238" t="s">
        <v>37</v>
      </c>
    </row>
    <row r="164" spans="1:13">
      <c r="A164" s="236" t="s">
        <v>317</v>
      </c>
      <c r="B164" s="236" t="s">
        <v>318</v>
      </c>
      <c r="C164" s="236" t="s">
        <v>307</v>
      </c>
      <c r="D164" s="236" t="s">
        <v>82</v>
      </c>
      <c r="E164" s="236">
        <v>3</v>
      </c>
      <c r="F164" s="236" t="s">
        <v>67</v>
      </c>
      <c r="G164" s="236" t="s">
        <v>68</v>
      </c>
      <c r="H164" s="236">
        <v>2</v>
      </c>
      <c r="I164" s="236" t="s">
        <v>33</v>
      </c>
      <c r="J164" s="236" t="s">
        <v>33</v>
      </c>
      <c r="K164" s="236" t="s">
        <v>326</v>
      </c>
      <c r="L164" s="237">
        <v>46176</v>
      </c>
      <c r="M164" s="236" t="s">
        <v>37</v>
      </c>
    </row>
    <row r="165" spans="1:13">
      <c r="A165" s="238" t="s">
        <v>317</v>
      </c>
      <c r="B165" s="238" t="s">
        <v>318</v>
      </c>
      <c r="C165" s="238" t="s">
        <v>307</v>
      </c>
      <c r="D165" s="238" t="s">
        <v>84</v>
      </c>
      <c r="E165" s="238">
        <v>3</v>
      </c>
      <c r="F165" s="238" t="s">
        <v>67</v>
      </c>
      <c r="G165" s="238" t="s">
        <v>68</v>
      </c>
      <c r="H165" s="238">
        <v>2</v>
      </c>
      <c r="I165" s="238" t="s">
        <v>33</v>
      </c>
      <c r="J165" s="238" t="s">
        <v>33</v>
      </c>
      <c r="K165" s="238" t="s">
        <v>327</v>
      </c>
      <c r="L165" s="239">
        <v>46176</v>
      </c>
      <c r="M165" s="238" t="s">
        <v>37</v>
      </c>
    </row>
    <row r="166" spans="1:13">
      <c r="A166" s="236" t="s">
        <v>328</v>
      </c>
      <c r="B166" s="236" t="s">
        <v>329</v>
      </c>
      <c r="C166" s="236" t="s">
        <v>307</v>
      </c>
      <c r="D166" s="236" t="s">
        <v>66</v>
      </c>
      <c r="E166" s="236">
        <v>3</v>
      </c>
      <c r="F166" s="236" t="s">
        <v>67</v>
      </c>
      <c r="G166" s="236" t="s">
        <v>68</v>
      </c>
      <c r="H166" s="236">
        <v>2</v>
      </c>
      <c r="I166" s="236" t="s">
        <v>33</v>
      </c>
      <c r="J166" s="236" t="s">
        <v>33</v>
      </c>
      <c r="K166" s="236" t="s">
        <v>330</v>
      </c>
      <c r="L166" s="237">
        <v>46176</v>
      </c>
      <c r="M166" s="236" t="s">
        <v>37</v>
      </c>
    </row>
    <row r="167" spans="1:13">
      <c r="A167" s="238" t="s">
        <v>328</v>
      </c>
      <c r="B167" s="238" t="s">
        <v>329</v>
      </c>
      <c r="C167" s="238" t="s">
        <v>307</v>
      </c>
      <c r="D167" s="238" t="s">
        <v>70</v>
      </c>
      <c r="E167" s="238">
        <v>2</v>
      </c>
      <c r="F167" s="238" t="s">
        <v>67</v>
      </c>
      <c r="G167" s="238" t="s">
        <v>68</v>
      </c>
      <c r="H167" s="238">
        <v>2</v>
      </c>
      <c r="I167" s="238" t="s">
        <v>33</v>
      </c>
      <c r="J167" s="238" t="s">
        <v>33</v>
      </c>
      <c r="K167" s="238" t="s">
        <v>331</v>
      </c>
      <c r="L167" s="239">
        <v>46176</v>
      </c>
      <c r="M167" s="238" t="s">
        <v>37</v>
      </c>
    </row>
    <row r="168" spans="1:13">
      <c r="A168" s="236" t="s">
        <v>328</v>
      </c>
      <c r="B168" s="236" t="s">
        <v>329</v>
      </c>
      <c r="C168" s="236" t="s">
        <v>307</v>
      </c>
      <c r="D168" s="236" t="s">
        <v>72</v>
      </c>
      <c r="E168" s="236">
        <v>3</v>
      </c>
      <c r="F168" s="236" t="s">
        <v>67</v>
      </c>
      <c r="G168" s="236" t="s">
        <v>68</v>
      </c>
      <c r="H168" s="236">
        <v>2</v>
      </c>
      <c r="I168" s="236" t="s">
        <v>33</v>
      </c>
      <c r="J168" s="236" t="s">
        <v>33</v>
      </c>
      <c r="K168" s="236" t="s">
        <v>332</v>
      </c>
      <c r="L168" s="237">
        <v>46176</v>
      </c>
      <c r="M168" s="236" t="s">
        <v>37</v>
      </c>
    </row>
    <row r="169" spans="1:13">
      <c r="A169" s="238" t="s">
        <v>328</v>
      </c>
      <c r="B169" s="238" t="s">
        <v>329</v>
      </c>
      <c r="C169" s="238" t="s">
        <v>307</v>
      </c>
      <c r="D169" s="238" t="s">
        <v>74</v>
      </c>
      <c r="E169" s="238">
        <v>3</v>
      </c>
      <c r="F169" s="238" t="s">
        <v>67</v>
      </c>
      <c r="G169" s="238" t="s">
        <v>68</v>
      </c>
      <c r="H169" s="238">
        <v>2</v>
      </c>
      <c r="I169" s="238" t="s">
        <v>33</v>
      </c>
      <c r="J169" s="238" t="s">
        <v>33</v>
      </c>
      <c r="K169" s="238" t="s">
        <v>333</v>
      </c>
      <c r="L169" s="239">
        <v>46176</v>
      </c>
      <c r="M169" s="238" t="s">
        <v>37</v>
      </c>
    </row>
    <row r="170" spans="1:13">
      <c r="A170" s="236" t="s">
        <v>328</v>
      </c>
      <c r="B170" s="236" t="s">
        <v>329</v>
      </c>
      <c r="C170" s="236" t="s">
        <v>307</v>
      </c>
      <c r="D170" s="236" t="s">
        <v>76</v>
      </c>
      <c r="E170" s="236">
        <v>3</v>
      </c>
      <c r="F170" s="236" t="s">
        <v>67</v>
      </c>
      <c r="G170" s="236" t="s">
        <v>68</v>
      </c>
      <c r="H170" s="236">
        <v>2</v>
      </c>
      <c r="I170" s="236" t="s">
        <v>33</v>
      </c>
      <c r="J170" s="236" t="s">
        <v>33</v>
      </c>
      <c r="K170" s="236" t="s">
        <v>334</v>
      </c>
      <c r="L170" s="237">
        <v>46176</v>
      </c>
      <c r="M170" s="236" t="s">
        <v>37</v>
      </c>
    </row>
    <row r="171" spans="1:13">
      <c r="A171" s="238" t="s">
        <v>328</v>
      </c>
      <c r="B171" s="238" t="s">
        <v>329</v>
      </c>
      <c r="C171" s="238" t="s">
        <v>307</v>
      </c>
      <c r="D171" s="238" t="s">
        <v>78</v>
      </c>
      <c r="E171" s="238">
        <v>2</v>
      </c>
      <c r="F171" s="238" t="s">
        <v>67</v>
      </c>
      <c r="G171" s="238" t="s">
        <v>68</v>
      </c>
      <c r="H171" s="238">
        <v>2</v>
      </c>
      <c r="I171" s="238" t="s">
        <v>33</v>
      </c>
      <c r="J171" s="238" t="s">
        <v>33</v>
      </c>
      <c r="K171" s="238" t="s">
        <v>335</v>
      </c>
      <c r="L171" s="239">
        <v>46176</v>
      </c>
      <c r="M171" s="238" t="s">
        <v>37</v>
      </c>
    </row>
    <row r="172" spans="1:13">
      <c r="A172" s="236" t="s">
        <v>328</v>
      </c>
      <c r="B172" s="236" t="s">
        <v>329</v>
      </c>
      <c r="C172" s="236" t="s">
        <v>307</v>
      </c>
      <c r="D172" s="236" t="s">
        <v>80</v>
      </c>
      <c r="E172" s="236">
        <v>3</v>
      </c>
      <c r="F172" s="236" t="s">
        <v>67</v>
      </c>
      <c r="G172" s="236" t="s">
        <v>68</v>
      </c>
      <c r="H172" s="236">
        <v>2</v>
      </c>
      <c r="I172" s="236" t="s">
        <v>33</v>
      </c>
      <c r="J172" s="236" t="s">
        <v>33</v>
      </c>
      <c r="K172" s="236" t="s">
        <v>336</v>
      </c>
      <c r="L172" s="237">
        <v>46176</v>
      </c>
      <c r="M172" s="236" t="s">
        <v>37</v>
      </c>
    </row>
    <row r="173" spans="1:13">
      <c r="A173" s="238" t="s">
        <v>328</v>
      </c>
      <c r="B173" s="238" t="s">
        <v>329</v>
      </c>
      <c r="C173" s="238" t="s">
        <v>307</v>
      </c>
      <c r="D173" s="238" t="s">
        <v>82</v>
      </c>
      <c r="E173" s="238">
        <v>3</v>
      </c>
      <c r="F173" s="238" t="s">
        <v>67</v>
      </c>
      <c r="G173" s="238" t="s">
        <v>68</v>
      </c>
      <c r="H173" s="238">
        <v>2</v>
      </c>
      <c r="I173" s="238" t="s">
        <v>33</v>
      </c>
      <c r="J173" s="238" t="s">
        <v>33</v>
      </c>
      <c r="K173" s="238" t="s">
        <v>337</v>
      </c>
      <c r="L173" s="239">
        <v>46176</v>
      </c>
      <c r="M173" s="238" t="s">
        <v>37</v>
      </c>
    </row>
    <row r="174" spans="1:13">
      <c r="A174" s="236" t="s">
        <v>328</v>
      </c>
      <c r="B174" s="236" t="s">
        <v>329</v>
      </c>
      <c r="C174" s="236" t="s">
        <v>307</v>
      </c>
      <c r="D174" s="236" t="s">
        <v>84</v>
      </c>
      <c r="E174" s="236">
        <v>3</v>
      </c>
      <c r="F174" s="236" t="s">
        <v>67</v>
      </c>
      <c r="G174" s="236" t="s">
        <v>68</v>
      </c>
      <c r="H174" s="236">
        <v>2</v>
      </c>
      <c r="I174" s="236" t="s">
        <v>33</v>
      </c>
      <c r="J174" s="236" t="s">
        <v>33</v>
      </c>
      <c r="K174" s="236" t="s">
        <v>338</v>
      </c>
      <c r="L174" s="237">
        <v>46176</v>
      </c>
      <c r="M174" s="236" t="s">
        <v>37</v>
      </c>
    </row>
    <row r="175" spans="1:13">
      <c r="A175" s="238" t="s">
        <v>339</v>
      </c>
      <c r="B175" s="238" t="s">
        <v>340</v>
      </c>
      <c r="C175" s="238" t="s">
        <v>341</v>
      </c>
      <c r="D175" s="238" t="s">
        <v>66</v>
      </c>
      <c r="E175" s="238">
        <v>3</v>
      </c>
      <c r="F175" s="238" t="s">
        <v>67</v>
      </c>
      <c r="G175" s="238" t="s">
        <v>68</v>
      </c>
      <c r="H175" s="238">
        <v>2</v>
      </c>
      <c r="I175" s="238" t="s">
        <v>33</v>
      </c>
      <c r="J175" s="238" t="s">
        <v>33</v>
      </c>
      <c r="K175" s="238" t="s">
        <v>342</v>
      </c>
      <c r="L175" s="239">
        <v>46176</v>
      </c>
      <c r="M175" s="238" t="s">
        <v>37</v>
      </c>
    </row>
    <row r="176" spans="1:13">
      <c r="A176" s="236" t="s">
        <v>339</v>
      </c>
      <c r="B176" s="236" t="s">
        <v>340</v>
      </c>
      <c r="C176" s="236" t="s">
        <v>341</v>
      </c>
      <c r="D176" s="236" t="s">
        <v>70</v>
      </c>
      <c r="E176" s="236">
        <v>1</v>
      </c>
      <c r="F176" s="236" t="s">
        <v>67</v>
      </c>
      <c r="G176" s="236" t="s">
        <v>68</v>
      </c>
      <c r="H176" s="236">
        <v>2</v>
      </c>
      <c r="I176" s="236" t="s">
        <v>33</v>
      </c>
      <c r="J176" s="236" t="s">
        <v>33</v>
      </c>
      <c r="K176" s="236" t="s">
        <v>343</v>
      </c>
      <c r="L176" s="237">
        <v>46176</v>
      </c>
      <c r="M176" s="236" t="s">
        <v>37</v>
      </c>
    </row>
    <row r="177" spans="1:13">
      <c r="A177" s="238" t="s">
        <v>339</v>
      </c>
      <c r="B177" s="238" t="s">
        <v>340</v>
      </c>
      <c r="C177" s="238" t="s">
        <v>341</v>
      </c>
      <c r="D177" s="238" t="s">
        <v>72</v>
      </c>
      <c r="E177" s="238">
        <v>2</v>
      </c>
      <c r="F177" s="238" t="s">
        <v>67</v>
      </c>
      <c r="G177" s="238" t="s">
        <v>68</v>
      </c>
      <c r="H177" s="238">
        <v>2</v>
      </c>
      <c r="I177" s="238" t="s">
        <v>33</v>
      </c>
      <c r="J177" s="238" t="s">
        <v>33</v>
      </c>
      <c r="K177" s="238" t="s">
        <v>344</v>
      </c>
      <c r="L177" s="239">
        <v>46176</v>
      </c>
      <c r="M177" s="238" t="s">
        <v>37</v>
      </c>
    </row>
    <row r="178" spans="1:13">
      <c r="A178" s="236" t="s">
        <v>339</v>
      </c>
      <c r="B178" s="236" t="s">
        <v>340</v>
      </c>
      <c r="C178" s="236" t="s">
        <v>341</v>
      </c>
      <c r="D178" s="236" t="s">
        <v>74</v>
      </c>
      <c r="E178" s="236">
        <v>3</v>
      </c>
      <c r="F178" s="236" t="s">
        <v>67</v>
      </c>
      <c r="G178" s="236" t="s">
        <v>68</v>
      </c>
      <c r="H178" s="236">
        <v>2</v>
      </c>
      <c r="I178" s="236" t="s">
        <v>33</v>
      </c>
      <c r="J178" s="236" t="s">
        <v>33</v>
      </c>
      <c r="K178" s="236" t="s">
        <v>345</v>
      </c>
      <c r="L178" s="237">
        <v>46176</v>
      </c>
      <c r="M178" s="236" t="s">
        <v>37</v>
      </c>
    </row>
    <row r="179" spans="1:13">
      <c r="A179" s="238" t="s">
        <v>339</v>
      </c>
      <c r="B179" s="238" t="s">
        <v>340</v>
      </c>
      <c r="C179" s="238" t="s">
        <v>341</v>
      </c>
      <c r="D179" s="238" t="s">
        <v>76</v>
      </c>
      <c r="E179" s="238">
        <v>3</v>
      </c>
      <c r="F179" s="238" t="s">
        <v>67</v>
      </c>
      <c r="G179" s="238" t="s">
        <v>68</v>
      </c>
      <c r="H179" s="238">
        <v>2</v>
      </c>
      <c r="I179" s="238" t="s">
        <v>33</v>
      </c>
      <c r="J179" s="238" t="s">
        <v>33</v>
      </c>
      <c r="K179" s="238" t="s">
        <v>346</v>
      </c>
      <c r="L179" s="239">
        <v>46176</v>
      </c>
      <c r="M179" s="238" t="s">
        <v>37</v>
      </c>
    </row>
    <row r="180" spans="1:13">
      <c r="A180" s="236" t="s">
        <v>339</v>
      </c>
      <c r="B180" s="236" t="s">
        <v>340</v>
      </c>
      <c r="C180" s="236" t="s">
        <v>341</v>
      </c>
      <c r="D180" s="236" t="s">
        <v>78</v>
      </c>
      <c r="E180" s="236">
        <v>3</v>
      </c>
      <c r="F180" s="236" t="s">
        <v>67</v>
      </c>
      <c r="G180" s="236" t="s">
        <v>68</v>
      </c>
      <c r="H180" s="236">
        <v>2</v>
      </c>
      <c r="I180" s="236" t="s">
        <v>33</v>
      </c>
      <c r="J180" s="236" t="s">
        <v>33</v>
      </c>
      <c r="K180" s="236" t="s">
        <v>347</v>
      </c>
      <c r="L180" s="237">
        <v>46176</v>
      </c>
      <c r="M180" s="236" t="s">
        <v>37</v>
      </c>
    </row>
    <row r="181" spans="1:13">
      <c r="A181" s="238" t="s">
        <v>339</v>
      </c>
      <c r="B181" s="238" t="s">
        <v>340</v>
      </c>
      <c r="C181" s="238" t="s">
        <v>341</v>
      </c>
      <c r="D181" s="238" t="s">
        <v>80</v>
      </c>
      <c r="E181" s="238">
        <v>3</v>
      </c>
      <c r="F181" s="238" t="s">
        <v>67</v>
      </c>
      <c r="G181" s="238" t="s">
        <v>68</v>
      </c>
      <c r="H181" s="238">
        <v>2</v>
      </c>
      <c r="I181" s="238" t="s">
        <v>33</v>
      </c>
      <c r="J181" s="238" t="s">
        <v>33</v>
      </c>
      <c r="K181" s="238" t="s">
        <v>348</v>
      </c>
      <c r="L181" s="239">
        <v>46176</v>
      </c>
      <c r="M181" s="238" t="s">
        <v>37</v>
      </c>
    </row>
    <row r="182" spans="1:13">
      <c r="A182" s="236" t="s">
        <v>339</v>
      </c>
      <c r="B182" s="236" t="s">
        <v>340</v>
      </c>
      <c r="C182" s="236" t="s">
        <v>341</v>
      </c>
      <c r="D182" s="236" t="s">
        <v>82</v>
      </c>
      <c r="E182" s="236">
        <v>3</v>
      </c>
      <c r="F182" s="236" t="s">
        <v>67</v>
      </c>
      <c r="G182" s="236" t="s">
        <v>68</v>
      </c>
      <c r="H182" s="236">
        <v>2</v>
      </c>
      <c r="I182" s="236" t="s">
        <v>33</v>
      </c>
      <c r="J182" s="236" t="s">
        <v>33</v>
      </c>
      <c r="K182" s="236" t="s">
        <v>349</v>
      </c>
      <c r="L182" s="237">
        <v>46176</v>
      </c>
      <c r="M182" s="236" t="s">
        <v>37</v>
      </c>
    </row>
    <row r="183" spans="1:13">
      <c r="A183" s="238" t="s">
        <v>339</v>
      </c>
      <c r="B183" s="238" t="s">
        <v>340</v>
      </c>
      <c r="C183" s="238" t="s">
        <v>341</v>
      </c>
      <c r="D183" s="238" t="s">
        <v>84</v>
      </c>
      <c r="E183" s="238">
        <v>0</v>
      </c>
      <c r="F183" s="238" t="s">
        <v>67</v>
      </c>
      <c r="G183" s="238" t="s">
        <v>68</v>
      </c>
      <c r="H183" s="238">
        <v>2</v>
      </c>
      <c r="I183" s="238" t="s">
        <v>33</v>
      </c>
      <c r="J183" s="238" t="s">
        <v>33</v>
      </c>
      <c r="K183" s="238" t="s">
        <v>350</v>
      </c>
      <c r="L183" s="239">
        <v>46176</v>
      </c>
      <c r="M183" s="238" t="s">
        <v>37</v>
      </c>
    </row>
    <row r="184" spans="1:13">
      <c r="A184" s="236" t="s">
        <v>351</v>
      </c>
      <c r="B184" s="236" t="s">
        <v>352</v>
      </c>
      <c r="C184" s="236" t="s">
        <v>353</v>
      </c>
      <c r="D184" s="236" t="s">
        <v>66</v>
      </c>
      <c r="E184" s="236">
        <v>2</v>
      </c>
      <c r="F184" s="236" t="s">
        <v>67</v>
      </c>
      <c r="G184" s="236" t="s">
        <v>68</v>
      </c>
      <c r="H184" s="236">
        <v>2</v>
      </c>
      <c r="I184" s="236" t="s">
        <v>33</v>
      </c>
      <c r="J184" s="236" t="s">
        <v>33</v>
      </c>
      <c r="K184" s="236" t="s">
        <v>354</v>
      </c>
      <c r="L184" s="237">
        <v>46176</v>
      </c>
      <c r="M184" s="236" t="s">
        <v>37</v>
      </c>
    </row>
    <row r="185" spans="1:13">
      <c r="A185" s="238" t="s">
        <v>351</v>
      </c>
      <c r="B185" s="238" t="s">
        <v>352</v>
      </c>
      <c r="C185" s="238" t="s">
        <v>353</v>
      </c>
      <c r="D185" s="238" t="s">
        <v>70</v>
      </c>
      <c r="E185" s="238">
        <v>0</v>
      </c>
      <c r="F185" s="238" t="s">
        <v>67</v>
      </c>
      <c r="G185" s="238" t="s">
        <v>68</v>
      </c>
      <c r="H185" s="238">
        <v>2</v>
      </c>
      <c r="I185" s="238" t="s">
        <v>33</v>
      </c>
      <c r="J185" s="238" t="s">
        <v>33</v>
      </c>
      <c r="K185" s="238" t="s">
        <v>355</v>
      </c>
      <c r="L185" s="239">
        <v>46176</v>
      </c>
      <c r="M185" s="238" t="s">
        <v>37</v>
      </c>
    </row>
    <row r="186" spans="1:13">
      <c r="A186" s="236" t="s">
        <v>351</v>
      </c>
      <c r="B186" s="236" t="s">
        <v>352</v>
      </c>
      <c r="C186" s="236" t="s">
        <v>353</v>
      </c>
      <c r="D186" s="236" t="s">
        <v>72</v>
      </c>
      <c r="E186" s="236">
        <v>0</v>
      </c>
      <c r="F186" s="236" t="s">
        <v>67</v>
      </c>
      <c r="G186" s="236" t="s">
        <v>68</v>
      </c>
      <c r="H186" s="236">
        <v>2</v>
      </c>
      <c r="I186" s="236" t="s">
        <v>33</v>
      </c>
      <c r="J186" s="236" t="s">
        <v>33</v>
      </c>
      <c r="K186" s="236" t="s">
        <v>356</v>
      </c>
      <c r="L186" s="237">
        <v>46176</v>
      </c>
      <c r="M186" s="236" t="s">
        <v>37</v>
      </c>
    </row>
    <row r="187" spans="1:13">
      <c r="A187" s="238" t="s">
        <v>351</v>
      </c>
      <c r="B187" s="238" t="s">
        <v>352</v>
      </c>
      <c r="C187" s="238" t="s">
        <v>353</v>
      </c>
      <c r="D187" s="238" t="s">
        <v>74</v>
      </c>
      <c r="E187" s="238">
        <v>1</v>
      </c>
      <c r="F187" s="238" t="s">
        <v>67</v>
      </c>
      <c r="G187" s="238" t="s">
        <v>68</v>
      </c>
      <c r="H187" s="238">
        <v>2</v>
      </c>
      <c r="I187" s="238" t="s">
        <v>33</v>
      </c>
      <c r="J187" s="238" t="s">
        <v>33</v>
      </c>
      <c r="K187" s="238" t="s">
        <v>357</v>
      </c>
      <c r="L187" s="239">
        <v>46176</v>
      </c>
      <c r="M187" s="238" t="s">
        <v>37</v>
      </c>
    </row>
    <row r="188" spans="1:13">
      <c r="A188" s="236" t="s">
        <v>351</v>
      </c>
      <c r="B188" s="236" t="s">
        <v>352</v>
      </c>
      <c r="C188" s="236" t="s">
        <v>353</v>
      </c>
      <c r="D188" s="236" t="s">
        <v>76</v>
      </c>
      <c r="E188" s="236">
        <v>3</v>
      </c>
      <c r="F188" s="236" t="s">
        <v>67</v>
      </c>
      <c r="G188" s="236" t="s">
        <v>68</v>
      </c>
      <c r="H188" s="236">
        <v>2</v>
      </c>
      <c r="I188" s="236" t="s">
        <v>33</v>
      </c>
      <c r="J188" s="236" t="s">
        <v>33</v>
      </c>
      <c r="K188" s="236" t="s">
        <v>358</v>
      </c>
      <c r="L188" s="237">
        <v>46176</v>
      </c>
      <c r="M188" s="236" t="s">
        <v>37</v>
      </c>
    </row>
    <row r="189" spans="1:13">
      <c r="A189" s="238" t="s">
        <v>351</v>
      </c>
      <c r="B189" s="238" t="s">
        <v>352</v>
      </c>
      <c r="C189" s="238" t="s">
        <v>353</v>
      </c>
      <c r="D189" s="238" t="s">
        <v>78</v>
      </c>
      <c r="E189" s="238">
        <v>0</v>
      </c>
      <c r="F189" s="238" t="s">
        <v>67</v>
      </c>
      <c r="G189" s="238" t="s">
        <v>68</v>
      </c>
      <c r="H189" s="238">
        <v>2</v>
      </c>
      <c r="I189" s="238" t="s">
        <v>33</v>
      </c>
      <c r="J189" s="238" t="s">
        <v>33</v>
      </c>
      <c r="K189" s="238" t="s">
        <v>359</v>
      </c>
      <c r="L189" s="239">
        <v>46176</v>
      </c>
      <c r="M189" s="238" t="s">
        <v>37</v>
      </c>
    </row>
    <row r="190" spans="1:13">
      <c r="A190" s="236" t="s">
        <v>351</v>
      </c>
      <c r="B190" s="236" t="s">
        <v>352</v>
      </c>
      <c r="C190" s="236" t="s">
        <v>353</v>
      </c>
      <c r="D190" s="236" t="s">
        <v>80</v>
      </c>
      <c r="E190" s="236">
        <v>1</v>
      </c>
      <c r="F190" s="236" t="s">
        <v>67</v>
      </c>
      <c r="G190" s="236" t="s">
        <v>68</v>
      </c>
      <c r="H190" s="236">
        <v>2</v>
      </c>
      <c r="I190" s="236" t="s">
        <v>33</v>
      </c>
      <c r="J190" s="236" t="s">
        <v>33</v>
      </c>
      <c r="K190" s="236" t="s">
        <v>360</v>
      </c>
      <c r="L190" s="237">
        <v>46176</v>
      </c>
      <c r="M190" s="236" t="s">
        <v>37</v>
      </c>
    </row>
    <row r="191" spans="1:13">
      <c r="A191" s="238" t="s">
        <v>351</v>
      </c>
      <c r="B191" s="238" t="s">
        <v>352</v>
      </c>
      <c r="C191" s="238" t="s">
        <v>353</v>
      </c>
      <c r="D191" s="238" t="s">
        <v>82</v>
      </c>
      <c r="E191" s="238">
        <v>0</v>
      </c>
      <c r="F191" s="238" t="s">
        <v>67</v>
      </c>
      <c r="G191" s="238" t="s">
        <v>68</v>
      </c>
      <c r="H191" s="238">
        <v>2</v>
      </c>
      <c r="I191" s="238" t="s">
        <v>33</v>
      </c>
      <c r="J191" s="238" t="s">
        <v>33</v>
      </c>
      <c r="K191" s="238" t="s">
        <v>361</v>
      </c>
      <c r="L191" s="239">
        <v>46176</v>
      </c>
      <c r="M191" s="238" t="s">
        <v>37</v>
      </c>
    </row>
    <row r="192" spans="1:13">
      <c r="A192" s="236" t="s">
        <v>351</v>
      </c>
      <c r="B192" s="236" t="s">
        <v>352</v>
      </c>
      <c r="C192" s="236" t="s">
        <v>353</v>
      </c>
      <c r="D192" s="236" t="s">
        <v>84</v>
      </c>
      <c r="E192" s="236">
        <v>0</v>
      </c>
      <c r="F192" s="236" t="s">
        <v>67</v>
      </c>
      <c r="G192" s="236" t="s">
        <v>68</v>
      </c>
      <c r="H192" s="236">
        <v>2</v>
      </c>
      <c r="I192" s="236" t="s">
        <v>33</v>
      </c>
      <c r="J192" s="236" t="s">
        <v>33</v>
      </c>
      <c r="K192" s="236" t="s">
        <v>362</v>
      </c>
      <c r="L192" s="237">
        <v>46176</v>
      </c>
      <c r="M192" s="236" t="s">
        <v>37</v>
      </c>
    </row>
    <row r="193" spans="1:13">
      <c r="A193" s="238" t="s">
        <v>363</v>
      </c>
      <c r="B193" s="238" t="s">
        <v>364</v>
      </c>
      <c r="C193" s="238" t="s">
        <v>353</v>
      </c>
      <c r="D193" s="238" t="s">
        <v>66</v>
      </c>
      <c r="E193" s="238">
        <v>2</v>
      </c>
      <c r="F193" s="238" t="s">
        <v>67</v>
      </c>
      <c r="G193" s="238" t="s">
        <v>68</v>
      </c>
      <c r="H193" s="238">
        <v>2</v>
      </c>
      <c r="I193" s="238" t="s">
        <v>33</v>
      </c>
      <c r="J193" s="238" t="s">
        <v>33</v>
      </c>
      <c r="K193" s="238" t="s">
        <v>365</v>
      </c>
      <c r="L193" s="239">
        <v>46176</v>
      </c>
      <c r="M193" s="238" t="s">
        <v>37</v>
      </c>
    </row>
    <row r="194" spans="1:13">
      <c r="A194" s="236" t="s">
        <v>363</v>
      </c>
      <c r="B194" s="236" t="s">
        <v>364</v>
      </c>
      <c r="C194" s="236" t="s">
        <v>353</v>
      </c>
      <c r="D194" s="236" t="s">
        <v>70</v>
      </c>
      <c r="E194" s="236">
        <v>0</v>
      </c>
      <c r="F194" s="236" t="s">
        <v>67</v>
      </c>
      <c r="G194" s="236" t="s">
        <v>68</v>
      </c>
      <c r="H194" s="236">
        <v>2</v>
      </c>
      <c r="I194" s="236" t="s">
        <v>33</v>
      </c>
      <c r="J194" s="236" t="s">
        <v>33</v>
      </c>
      <c r="K194" s="236" t="s">
        <v>366</v>
      </c>
      <c r="L194" s="237">
        <v>46176</v>
      </c>
      <c r="M194" s="236" t="s">
        <v>37</v>
      </c>
    </row>
    <row r="195" spans="1:13">
      <c r="A195" s="238" t="s">
        <v>363</v>
      </c>
      <c r="B195" s="238" t="s">
        <v>364</v>
      </c>
      <c r="C195" s="238" t="s">
        <v>353</v>
      </c>
      <c r="D195" s="238" t="s">
        <v>72</v>
      </c>
      <c r="E195" s="238">
        <v>0</v>
      </c>
      <c r="F195" s="238" t="s">
        <v>67</v>
      </c>
      <c r="G195" s="238" t="s">
        <v>68</v>
      </c>
      <c r="H195" s="238">
        <v>2</v>
      </c>
      <c r="I195" s="238" t="s">
        <v>33</v>
      </c>
      <c r="J195" s="238" t="s">
        <v>33</v>
      </c>
      <c r="K195" s="238" t="s">
        <v>367</v>
      </c>
      <c r="L195" s="239">
        <v>46176</v>
      </c>
      <c r="M195" s="238" t="s">
        <v>37</v>
      </c>
    </row>
    <row r="196" spans="1:13">
      <c r="A196" s="236" t="s">
        <v>363</v>
      </c>
      <c r="B196" s="236" t="s">
        <v>364</v>
      </c>
      <c r="C196" s="236" t="s">
        <v>353</v>
      </c>
      <c r="D196" s="236" t="s">
        <v>74</v>
      </c>
      <c r="E196" s="236">
        <v>0</v>
      </c>
      <c r="F196" s="236" t="s">
        <v>67</v>
      </c>
      <c r="G196" s="236" t="s">
        <v>68</v>
      </c>
      <c r="H196" s="236">
        <v>2</v>
      </c>
      <c r="I196" s="236" t="s">
        <v>33</v>
      </c>
      <c r="J196" s="236" t="s">
        <v>33</v>
      </c>
      <c r="K196" s="236" t="s">
        <v>368</v>
      </c>
      <c r="L196" s="237">
        <v>46176</v>
      </c>
      <c r="M196" s="236" t="s">
        <v>37</v>
      </c>
    </row>
    <row r="197" spans="1:13">
      <c r="A197" s="238" t="s">
        <v>363</v>
      </c>
      <c r="B197" s="238" t="s">
        <v>364</v>
      </c>
      <c r="C197" s="238" t="s">
        <v>353</v>
      </c>
      <c r="D197" s="238" t="s">
        <v>76</v>
      </c>
      <c r="E197" s="238">
        <v>3</v>
      </c>
      <c r="F197" s="238" t="s">
        <v>67</v>
      </c>
      <c r="G197" s="238" t="s">
        <v>68</v>
      </c>
      <c r="H197" s="238">
        <v>2</v>
      </c>
      <c r="I197" s="238" t="s">
        <v>33</v>
      </c>
      <c r="J197" s="238" t="s">
        <v>33</v>
      </c>
      <c r="K197" s="238" t="s">
        <v>369</v>
      </c>
      <c r="L197" s="239">
        <v>46176</v>
      </c>
      <c r="M197" s="238" t="s">
        <v>37</v>
      </c>
    </row>
    <row r="198" spans="1:13">
      <c r="A198" s="236" t="s">
        <v>363</v>
      </c>
      <c r="B198" s="236" t="s">
        <v>364</v>
      </c>
      <c r="C198" s="236" t="s">
        <v>353</v>
      </c>
      <c r="D198" s="236" t="s">
        <v>78</v>
      </c>
      <c r="E198" s="236">
        <v>0</v>
      </c>
      <c r="F198" s="236" t="s">
        <v>67</v>
      </c>
      <c r="G198" s="236" t="s">
        <v>68</v>
      </c>
      <c r="H198" s="236">
        <v>2</v>
      </c>
      <c r="I198" s="236" t="s">
        <v>33</v>
      </c>
      <c r="J198" s="236" t="s">
        <v>33</v>
      </c>
      <c r="K198" s="236" t="s">
        <v>370</v>
      </c>
      <c r="L198" s="237">
        <v>46176</v>
      </c>
      <c r="M198" s="236" t="s">
        <v>37</v>
      </c>
    </row>
    <row r="199" spans="1:13">
      <c r="A199" s="238" t="s">
        <v>363</v>
      </c>
      <c r="B199" s="238" t="s">
        <v>364</v>
      </c>
      <c r="C199" s="238" t="s">
        <v>353</v>
      </c>
      <c r="D199" s="238" t="s">
        <v>80</v>
      </c>
      <c r="E199" s="238">
        <v>1</v>
      </c>
      <c r="F199" s="238" t="s">
        <v>67</v>
      </c>
      <c r="G199" s="238" t="s">
        <v>68</v>
      </c>
      <c r="H199" s="238">
        <v>2</v>
      </c>
      <c r="I199" s="238" t="s">
        <v>33</v>
      </c>
      <c r="J199" s="238" t="s">
        <v>33</v>
      </c>
      <c r="K199" s="238" t="s">
        <v>371</v>
      </c>
      <c r="L199" s="239">
        <v>46176</v>
      </c>
      <c r="M199" s="238" t="s">
        <v>37</v>
      </c>
    </row>
    <row r="200" spans="1:13">
      <c r="A200" s="236" t="s">
        <v>363</v>
      </c>
      <c r="B200" s="236" t="s">
        <v>364</v>
      </c>
      <c r="C200" s="236" t="s">
        <v>353</v>
      </c>
      <c r="D200" s="236" t="s">
        <v>82</v>
      </c>
      <c r="E200" s="236">
        <v>0</v>
      </c>
      <c r="F200" s="236" t="s">
        <v>67</v>
      </c>
      <c r="G200" s="236" t="s">
        <v>68</v>
      </c>
      <c r="H200" s="236">
        <v>2</v>
      </c>
      <c r="I200" s="236" t="s">
        <v>33</v>
      </c>
      <c r="J200" s="236" t="s">
        <v>33</v>
      </c>
      <c r="K200" s="236" t="s">
        <v>372</v>
      </c>
      <c r="L200" s="237">
        <v>46176</v>
      </c>
      <c r="M200" s="236" t="s">
        <v>37</v>
      </c>
    </row>
    <row r="201" spans="1:13">
      <c r="A201" s="238" t="s">
        <v>363</v>
      </c>
      <c r="B201" s="238" t="s">
        <v>364</v>
      </c>
      <c r="C201" s="238" t="s">
        <v>353</v>
      </c>
      <c r="D201" s="238" t="s">
        <v>84</v>
      </c>
      <c r="E201" s="238">
        <v>0</v>
      </c>
      <c r="F201" s="238" t="s">
        <v>67</v>
      </c>
      <c r="G201" s="238" t="s">
        <v>68</v>
      </c>
      <c r="H201" s="238">
        <v>2</v>
      </c>
      <c r="I201" s="238" t="s">
        <v>33</v>
      </c>
      <c r="J201" s="238" t="s">
        <v>33</v>
      </c>
      <c r="K201" s="238" t="s">
        <v>373</v>
      </c>
      <c r="L201" s="239">
        <v>46176</v>
      </c>
      <c r="M201" s="238" t="s">
        <v>37</v>
      </c>
    </row>
    <row r="202" spans="1:13">
      <c r="A202" s="236" t="s">
        <v>374</v>
      </c>
      <c r="B202" s="236" t="s">
        <v>375</v>
      </c>
      <c r="C202" s="236" t="s">
        <v>353</v>
      </c>
      <c r="D202" s="236" t="s">
        <v>66</v>
      </c>
      <c r="E202" s="236">
        <v>0</v>
      </c>
      <c r="F202" s="236" t="s">
        <v>67</v>
      </c>
      <c r="G202" s="236" t="s">
        <v>68</v>
      </c>
      <c r="H202" s="236">
        <v>2</v>
      </c>
      <c r="I202" s="236" t="s">
        <v>33</v>
      </c>
      <c r="J202" s="236" t="s">
        <v>33</v>
      </c>
      <c r="K202" s="236" t="s">
        <v>376</v>
      </c>
      <c r="L202" s="237">
        <v>46176</v>
      </c>
      <c r="M202" s="236" t="s">
        <v>37</v>
      </c>
    </row>
    <row r="203" spans="1:13">
      <c r="A203" s="238" t="s">
        <v>374</v>
      </c>
      <c r="B203" s="238" t="s">
        <v>375</v>
      </c>
      <c r="C203" s="238" t="s">
        <v>353</v>
      </c>
      <c r="D203" s="238" t="s">
        <v>70</v>
      </c>
      <c r="E203" s="238">
        <v>0</v>
      </c>
      <c r="F203" s="238" t="s">
        <v>67</v>
      </c>
      <c r="G203" s="238" t="s">
        <v>68</v>
      </c>
      <c r="H203" s="238">
        <v>2</v>
      </c>
      <c r="I203" s="238" t="s">
        <v>33</v>
      </c>
      <c r="J203" s="238" t="s">
        <v>33</v>
      </c>
      <c r="K203" s="238" t="s">
        <v>377</v>
      </c>
      <c r="L203" s="239">
        <v>46176</v>
      </c>
      <c r="M203" s="238" t="s">
        <v>37</v>
      </c>
    </row>
    <row r="204" spans="1:13">
      <c r="A204" s="236" t="s">
        <v>374</v>
      </c>
      <c r="B204" s="236" t="s">
        <v>375</v>
      </c>
      <c r="C204" s="236" t="s">
        <v>353</v>
      </c>
      <c r="D204" s="236" t="s">
        <v>72</v>
      </c>
      <c r="E204" s="236">
        <v>1</v>
      </c>
      <c r="F204" s="236" t="s">
        <v>67</v>
      </c>
      <c r="G204" s="236" t="s">
        <v>68</v>
      </c>
      <c r="H204" s="236">
        <v>2</v>
      </c>
      <c r="I204" s="236" t="s">
        <v>33</v>
      </c>
      <c r="J204" s="236" t="s">
        <v>33</v>
      </c>
      <c r="K204" s="236" t="s">
        <v>378</v>
      </c>
      <c r="L204" s="237">
        <v>46176</v>
      </c>
      <c r="M204" s="236" t="s">
        <v>37</v>
      </c>
    </row>
    <row r="205" spans="1:13">
      <c r="A205" s="238" t="s">
        <v>374</v>
      </c>
      <c r="B205" s="238" t="s">
        <v>375</v>
      </c>
      <c r="C205" s="238" t="s">
        <v>353</v>
      </c>
      <c r="D205" s="238" t="s">
        <v>74</v>
      </c>
      <c r="E205" s="238">
        <v>1</v>
      </c>
      <c r="F205" s="238" t="s">
        <v>67</v>
      </c>
      <c r="G205" s="238" t="s">
        <v>68</v>
      </c>
      <c r="H205" s="238">
        <v>2</v>
      </c>
      <c r="I205" s="238" t="s">
        <v>33</v>
      </c>
      <c r="J205" s="238" t="s">
        <v>33</v>
      </c>
      <c r="K205" s="238" t="s">
        <v>379</v>
      </c>
      <c r="L205" s="239">
        <v>46176</v>
      </c>
      <c r="M205" s="238" t="s">
        <v>37</v>
      </c>
    </row>
    <row r="206" spans="1:13">
      <c r="A206" s="236" t="s">
        <v>374</v>
      </c>
      <c r="B206" s="236" t="s">
        <v>375</v>
      </c>
      <c r="C206" s="236" t="s">
        <v>353</v>
      </c>
      <c r="D206" s="236" t="s">
        <v>76</v>
      </c>
      <c r="E206" s="236">
        <v>3</v>
      </c>
      <c r="F206" s="236" t="s">
        <v>67</v>
      </c>
      <c r="G206" s="236" t="s">
        <v>68</v>
      </c>
      <c r="H206" s="236">
        <v>2</v>
      </c>
      <c r="I206" s="236" t="s">
        <v>33</v>
      </c>
      <c r="J206" s="236" t="s">
        <v>33</v>
      </c>
      <c r="K206" s="236" t="s">
        <v>380</v>
      </c>
      <c r="L206" s="237">
        <v>46176</v>
      </c>
      <c r="M206" s="236" t="s">
        <v>37</v>
      </c>
    </row>
    <row r="207" spans="1:13">
      <c r="A207" s="238" t="s">
        <v>374</v>
      </c>
      <c r="B207" s="238" t="s">
        <v>375</v>
      </c>
      <c r="C207" s="238" t="s">
        <v>353</v>
      </c>
      <c r="D207" s="238" t="s">
        <v>78</v>
      </c>
      <c r="E207" s="238">
        <v>0</v>
      </c>
      <c r="F207" s="238" t="s">
        <v>67</v>
      </c>
      <c r="G207" s="238" t="s">
        <v>68</v>
      </c>
      <c r="H207" s="238">
        <v>2</v>
      </c>
      <c r="I207" s="238" t="s">
        <v>33</v>
      </c>
      <c r="J207" s="238" t="s">
        <v>33</v>
      </c>
      <c r="K207" s="238" t="s">
        <v>381</v>
      </c>
      <c r="L207" s="239">
        <v>46176</v>
      </c>
      <c r="M207" s="238" t="s">
        <v>37</v>
      </c>
    </row>
    <row r="208" spans="1:13">
      <c r="A208" s="236" t="s">
        <v>374</v>
      </c>
      <c r="B208" s="236" t="s">
        <v>375</v>
      </c>
      <c r="C208" s="236" t="s">
        <v>353</v>
      </c>
      <c r="D208" s="236" t="s">
        <v>80</v>
      </c>
      <c r="E208" s="236">
        <v>0</v>
      </c>
      <c r="F208" s="236" t="s">
        <v>67</v>
      </c>
      <c r="G208" s="236" t="s">
        <v>68</v>
      </c>
      <c r="H208" s="236">
        <v>2</v>
      </c>
      <c r="I208" s="236" t="s">
        <v>33</v>
      </c>
      <c r="J208" s="236" t="s">
        <v>33</v>
      </c>
      <c r="K208" s="236" t="s">
        <v>382</v>
      </c>
      <c r="L208" s="237">
        <v>46176</v>
      </c>
      <c r="M208" s="236" t="s">
        <v>37</v>
      </c>
    </row>
    <row r="209" spans="1:13">
      <c r="A209" s="238" t="s">
        <v>374</v>
      </c>
      <c r="B209" s="238" t="s">
        <v>375</v>
      </c>
      <c r="C209" s="238" t="s">
        <v>353</v>
      </c>
      <c r="D209" s="238" t="s">
        <v>82</v>
      </c>
      <c r="E209" s="238">
        <v>0</v>
      </c>
      <c r="F209" s="238" t="s">
        <v>67</v>
      </c>
      <c r="G209" s="238" t="s">
        <v>68</v>
      </c>
      <c r="H209" s="238">
        <v>2</v>
      </c>
      <c r="I209" s="238" t="s">
        <v>33</v>
      </c>
      <c r="J209" s="238" t="s">
        <v>33</v>
      </c>
      <c r="K209" s="238" t="s">
        <v>383</v>
      </c>
      <c r="L209" s="239">
        <v>46176</v>
      </c>
      <c r="M209" s="238" t="s">
        <v>37</v>
      </c>
    </row>
    <row r="210" spans="1:13">
      <c r="A210" s="236" t="s">
        <v>374</v>
      </c>
      <c r="B210" s="236" t="s">
        <v>375</v>
      </c>
      <c r="C210" s="236" t="s">
        <v>353</v>
      </c>
      <c r="D210" s="236" t="s">
        <v>84</v>
      </c>
      <c r="E210" s="236">
        <v>0</v>
      </c>
      <c r="F210" s="236" t="s">
        <v>67</v>
      </c>
      <c r="G210" s="236" t="s">
        <v>68</v>
      </c>
      <c r="H210" s="236">
        <v>2</v>
      </c>
      <c r="I210" s="236" t="s">
        <v>33</v>
      </c>
      <c r="J210" s="236" t="s">
        <v>33</v>
      </c>
      <c r="K210" s="236" t="s">
        <v>384</v>
      </c>
      <c r="L210" s="237">
        <v>46176</v>
      </c>
      <c r="M210" s="236" t="s">
        <v>37</v>
      </c>
    </row>
    <row r="211" spans="1:13">
      <c r="A211" s="238" t="s">
        <v>385</v>
      </c>
      <c r="B211" s="238" t="s">
        <v>386</v>
      </c>
      <c r="C211" s="238" t="s">
        <v>387</v>
      </c>
      <c r="D211" s="238" t="s">
        <v>66</v>
      </c>
      <c r="E211" s="238">
        <v>0</v>
      </c>
      <c r="F211" s="238" t="s">
        <v>67</v>
      </c>
      <c r="G211" s="238" t="s">
        <v>68</v>
      </c>
      <c r="H211" s="238">
        <v>2</v>
      </c>
      <c r="I211" s="238" t="s">
        <v>33</v>
      </c>
      <c r="J211" s="238" t="s">
        <v>33</v>
      </c>
      <c r="K211" s="238" t="s">
        <v>388</v>
      </c>
      <c r="L211" s="239">
        <v>46176</v>
      </c>
      <c r="M211" s="238" t="s">
        <v>37</v>
      </c>
    </row>
    <row r="212" spans="1:13">
      <c r="A212" s="236" t="s">
        <v>385</v>
      </c>
      <c r="B212" s="236" t="s">
        <v>386</v>
      </c>
      <c r="C212" s="236" t="s">
        <v>387</v>
      </c>
      <c r="D212" s="236" t="s">
        <v>70</v>
      </c>
      <c r="E212" s="236">
        <v>1</v>
      </c>
      <c r="F212" s="236" t="s">
        <v>67</v>
      </c>
      <c r="G212" s="236" t="s">
        <v>68</v>
      </c>
      <c r="H212" s="236">
        <v>2</v>
      </c>
      <c r="I212" s="236" t="s">
        <v>33</v>
      </c>
      <c r="J212" s="236" t="s">
        <v>33</v>
      </c>
      <c r="K212" s="236" t="s">
        <v>389</v>
      </c>
      <c r="L212" s="237">
        <v>46176</v>
      </c>
      <c r="M212" s="236" t="s">
        <v>37</v>
      </c>
    </row>
    <row r="213" spans="1:13">
      <c r="A213" s="238" t="s">
        <v>385</v>
      </c>
      <c r="B213" s="238" t="s">
        <v>386</v>
      </c>
      <c r="C213" s="238" t="s">
        <v>387</v>
      </c>
      <c r="D213" s="238" t="s">
        <v>72</v>
      </c>
      <c r="E213" s="238">
        <v>2</v>
      </c>
      <c r="F213" s="238" t="s">
        <v>67</v>
      </c>
      <c r="G213" s="238" t="s">
        <v>68</v>
      </c>
      <c r="H213" s="238">
        <v>2</v>
      </c>
      <c r="I213" s="238" t="s">
        <v>33</v>
      </c>
      <c r="J213" s="238" t="s">
        <v>33</v>
      </c>
      <c r="K213" s="238" t="s">
        <v>390</v>
      </c>
      <c r="L213" s="239">
        <v>46176</v>
      </c>
      <c r="M213" s="238" t="s">
        <v>37</v>
      </c>
    </row>
    <row r="214" spans="1:13">
      <c r="A214" s="236" t="s">
        <v>385</v>
      </c>
      <c r="B214" s="236" t="s">
        <v>386</v>
      </c>
      <c r="C214" s="236" t="s">
        <v>387</v>
      </c>
      <c r="D214" s="236" t="s">
        <v>74</v>
      </c>
      <c r="E214" s="236">
        <v>3</v>
      </c>
      <c r="F214" s="236" t="s">
        <v>67</v>
      </c>
      <c r="G214" s="236" t="s">
        <v>68</v>
      </c>
      <c r="H214" s="236">
        <v>2</v>
      </c>
      <c r="I214" s="236" t="s">
        <v>33</v>
      </c>
      <c r="J214" s="236" t="s">
        <v>33</v>
      </c>
      <c r="K214" s="236" t="s">
        <v>391</v>
      </c>
      <c r="L214" s="237">
        <v>46176</v>
      </c>
      <c r="M214" s="236" t="s">
        <v>37</v>
      </c>
    </row>
    <row r="215" spans="1:13">
      <c r="A215" s="238" t="s">
        <v>385</v>
      </c>
      <c r="B215" s="238" t="s">
        <v>386</v>
      </c>
      <c r="C215" s="238" t="s">
        <v>387</v>
      </c>
      <c r="D215" s="238" t="s">
        <v>76</v>
      </c>
      <c r="E215" s="238">
        <v>3</v>
      </c>
      <c r="F215" s="238" t="s">
        <v>67</v>
      </c>
      <c r="G215" s="238" t="s">
        <v>68</v>
      </c>
      <c r="H215" s="238">
        <v>2</v>
      </c>
      <c r="I215" s="238" t="s">
        <v>33</v>
      </c>
      <c r="J215" s="238" t="s">
        <v>33</v>
      </c>
      <c r="K215" s="238" t="s">
        <v>392</v>
      </c>
      <c r="L215" s="239">
        <v>46176</v>
      </c>
      <c r="M215" s="238" t="s">
        <v>37</v>
      </c>
    </row>
    <row r="216" spans="1:13">
      <c r="A216" s="236" t="s">
        <v>385</v>
      </c>
      <c r="B216" s="236" t="s">
        <v>386</v>
      </c>
      <c r="C216" s="236" t="s">
        <v>387</v>
      </c>
      <c r="D216" s="236" t="s">
        <v>78</v>
      </c>
      <c r="E216" s="236">
        <v>1</v>
      </c>
      <c r="F216" s="236" t="s">
        <v>67</v>
      </c>
      <c r="G216" s="236" t="s">
        <v>68</v>
      </c>
      <c r="H216" s="236">
        <v>2</v>
      </c>
      <c r="I216" s="236" t="s">
        <v>33</v>
      </c>
      <c r="J216" s="236" t="s">
        <v>33</v>
      </c>
      <c r="K216" s="236" t="s">
        <v>393</v>
      </c>
      <c r="L216" s="237">
        <v>46176</v>
      </c>
      <c r="M216" s="236" t="s">
        <v>37</v>
      </c>
    </row>
    <row r="217" spans="1:13">
      <c r="A217" s="238" t="s">
        <v>385</v>
      </c>
      <c r="B217" s="238" t="s">
        <v>386</v>
      </c>
      <c r="C217" s="238" t="s">
        <v>387</v>
      </c>
      <c r="D217" s="238" t="s">
        <v>80</v>
      </c>
      <c r="E217" s="238">
        <v>2</v>
      </c>
      <c r="F217" s="238" t="s">
        <v>67</v>
      </c>
      <c r="G217" s="238" t="s">
        <v>68</v>
      </c>
      <c r="H217" s="238">
        <v>2</v>
      </c>
      <c r="I217" s="238" t="s">
        <v>33</v>
      </c>
      <c r="J217" s="238" t="s">
        <v>33</v>
      </c>
      <c r="K217" s="238" t="s">
        <v>394</v>
      </c>
      <c r="L217" s="239">
        <v>46176</v>
      </c>
      <c r="M217" s="238" t="s">
        <v>37</v>
      </c>
    </row>
    <row r="218" spans="1:13">
      <c r="A218" s="236" t="s">
        <v>385</v>
      </c>
      <c r="B218" s="236" t="s">
        <v>386</v>
      </c>
      <c r="C218" s="236" t="s">
        <v>387</v>
      </c>
      <c r="D218" s="236" t="s">
        <v>82</v>
      </c>
      <c r="E218" s="236">
        <v>3</v>
      </c>
      <c r="F218" s="236" t="s">
        <v>67</v>
      </c>
      <c r="G218" s="236" t="s">
        <v>68</v>
      </c>
      <c r="H218" s="236">
        <v>2</v>
      </c>
      <c r="I218" s="236" t="s">
        <v>33</v>
      </c>
      <c r="J218" s="236" t="s">
        <v>33</v>
      </c>
      <c r="K218" s="236" t="s">
        <v>395</v>
      </c>
      <c r="L218" s="237">
        <v>46176</v>
      </c>
      <c r="M218" s="236" t="s">
        <v>37</v>
      </c>
    </row>
    <row r="219" spans="1:13">
      <c r="A219" s="238" t="s">
        <v>385</v>
      </c>
      <c r="B219" s="238" t="s">
        <v>386</v>
      </c>
      <c r="C219" s="238" t="s">
        <v>387</v>
      </c>
      <c r="D219" s="238" t="s">
        <v>84</v>
      </c>
      <c r="E219" s="238">
        <v>3</v>
      </c>
      <c r="F219" s="238" t="s">
        <v>67</v>
      </c>
      <c r="G219" s="238" t="s">
        <v>68</v>
      </c>
      <c r="H219" s="238">
        <v>2</v>
      </c>
      <c r="I219" s="238" t="s">
        <v>33</v>
      </c>
      <c r="J219" s="238" t="s">
        <v>33</v>
      </c>
      <c r="K219" s="238" t="s">
        <v>396</v>
      </c>
      <c r="L219" s="239">
        <v>46176</v>
      </c>
      <c r="M219" s="238" t="s">
        <v>37</v>
      </c>
    </row>
    <row r="220" spans="1:13">
      <c r="A220" s="236" t="s">
        <v>397</v>
      </c>
      <c r="B220" s="236" t="s">
        <v>398</v>
      </c>
      <c r="C220" s="236" t="s">
        <v>387</v>
      </c>
      <c r="D220" s="236" t="s">
        <v>66</v>
      </c>
      <c r="E220" s="236">
        <v>0</v>
      </c>
      <c r="F220" s="236" t="s">
        <v>67</v>
      </c>
      <c r="G220" s="236" t="s">
        <v>68</v>
      </c>
      <c r="H220" s="236">
        <v>2</v>
      </c>
      <c r="I220" s="236" t="s">
        <v>33</v>
      </c>
      <c r="J220" s="236" t="s">
        <v>33</v>
      </c>
      <c r="K220" s="236" t="s">
        <v>399</v>
      </c>
      <c r="L220" s="237">
        <v>46176</v>
      </c>
      <c r="M220" s="236" t="s">
        <v>37</v>
      </c>
    </row>
    <row r="221" spans="1:13">
      <c r="A221" s="238" t="s">
        <v>397</v>
      </c>
      <c r="B221" s="238" t="s">
        <v>398</v>
      </c>
      <c r="C221" s="238" t="s">
        <v>387</v>
      </c>
      <c r="D221" s="238" t="s">
        <v>70</v>
      </c>
      <c r="E221" s="238">
        <v>1</v>
      </c>
      <c r="F221" s="238" t="s">
        <v>67</v>
      </c>
      <c r="G221" s="238" t="s">
        <v>68</v>
      </c>
      <c r="H221" s="238">
        <v>2</v>
      </c>
      <c r="I221" s="238" t="s">
        <v>33</v>
      </c>
      <c r="J221" s="238" t="s">
        <v>33</v>
      </c>
      <c r="K221" s="238" t="s">
        <v>400</v>
      </c>
      <c r="L221" s="239">
        <v>46176</v>
      </c>
      <c r="M221" s="238" t="s">
        <v>37</v>
      </c>
    </row>
    <row r="222" spans="1:13">
      <c r="A222" s="236" t="s">
        <v>397</v>
      </c>
      <c r="B222" s="236" t="s">
        <v>398</v>
      </c>
      <c r="C222" s="236" t="s">
        <v>387</v>
      </c>
      <c r="D222" s="236" t="s">
        <v>72</v>
      </c>
      <c r="E222" s="236">
        <v>2</v>
      </c>
      <c r="F222" s="236" t="s">
        <v>67</v>
      </c>
      <c r="G222" s="236" t="s">
        <v>68</v>
      </c>
      <c r="H222" s="236">
        <v>2</v>
      </c>
      <c r="I222" s="236" t="s">
        <v>33</v>
      </c>
      <c r="J222" s="236" t="s">
        <v>33</v>
      </c>
      <c r="K222" s="236" t="s">
        <v>401</v>
      </c>
      <c r="L222" s="237">
        <v>46176</v>
      </c>
      <c r="M222" s="236" t="s">
        <v>37</v>
      </c>
    </row>
    <row r="223" spans="1:13">
      <c r="A223" s="238" t="s">
        <v>397</v>
      </c>
      <c r="B223" s="238" t="s">
        <v>398</v>
      </c>
      <c r="C223" s="238" t="s">
        <v>387</v>
      </c>
      <c r="D223" s="238" t="s">
        <v>74</v>
      </c>
      <c r="E223" s="238">
        <v>3</v>
      </c>
      <c r="F223" s="238" t="s">
        <v>67</v>
      </c>
      <c r="G223" s="238" t="s">
        <v>68</v>
      </c>
      <c r="H223" s="238">
        <v>2</v>
      </c>
      <c r="I223" s="238" t="s">
        <v>33</v>
      </c>
      <c r="J223" s="238" t="s">
        <v>33</v>
      </c>
      <c r="K223" s="238" t="s">
        <v>402</v>
      </c>
      <c r="L223" s="239">
        <v>46176</v>
      </c>
      <c r="M223" s="238" t="s">
        <v>37</v>
      </c>
    </row>
    <row r="224" spans="1:13">
      <c r="A224" s="236" t="s">
        <v>397</v>
      </c>
      <c r="B224" s="236" t="s">
        <v>398</v>
      </c>
      <c r="C224" s="236" t="s">
        <v>387</v>
      </c>
      <c r="D224" s="236" t="s">
        <v>76</v>
      </c>
      <c r="E224" s="236">
        <v>3</v>
      </c>
      <c r="F224" s="236" t="s">
        <v>67</v>
      </c>
      <c r="G224" s="236" t="s">
        <v>68</v>
      </c>
      <c r="H224" s="236">
        <v>2</v>
      </c>
      <c r="I224" s="236" t="s">
        <v>33</v>
      </c>
      <c r="J224" s="236" t="s">
        <v>33</v>
      </c>
      <c r="K224" s="236" t="s">
        <v>403</v>
      </c>
      <c r="L224" s="237">
        <v>46176</v>
      </c>
      <c r="M224" s="236" t="s">
        <v>37</v>
      </c>
    </row>
    <row r="225" spans="1:13">
      <c r="A225" s="238" t="s">
        <v>397</v>
      </c>
      <c r="B225" s="238" t="s">
        <v>398</v>
      </c>
      <c r="C225" s="238" t="s">
        <v>387</v>
      </c>
      <c r="D225" s="238" t="s">
        <v>78</v>
      </c>
      <c r="E225" s="238">
        <v>1</v>
      </c>
      <c r="F225" s="238" t="s">
        <v>67</v>
      </c>
      <c r="G225" s="238" t="s">
        <v>68</v>
      </c>
      <c r="H225" s="238">
        <v>2</v>
      </c>
      <c r="I225" s="238" t="s">
        <v>33</v>
      </c>
      <c r="J225" s="238" t="s">
        <v>33</v>
      </c>
      <c r="K225" s="238" t="s">
        <v>404</v>
      </c>
      <c r="L225" s="239">
        <v>46176</v>
      </c>
      <c r="M225" s="238" t="s">
        <v>37</v>
      </c>
    </row>
    <row r="226" spans="1:13">
      <c r="A226" s="236" t="s">
        <v>397</v>
      </c>
      <c r="B226" s="236" t="s">
        <v>398</v>
      </c>
      <c r="C226" s="236" t="s">
        <v>387</v>
      </c>
      <c r="D226" s="236" t="s">
        <v>80</v>
      </c>
      <c r="E226" s="236">
        <v>2</v>
      </c>
      <c r="F226" s="236" t="s">
        <v>67</v>
      </c>
      <c r="G226" s="236" t="s">
        <v>68</v>
      </c>
      <c r="H226" s="236">
        <v>2</v>
      </c>
      <c r="I226" s="236" t="s">
        <v>33</v>
      </c>
      <c r="J226" s="236" t="s">
        <v>33</v>
      </c>
      <c r="K226" s="236" t="s">
        <v>405</v>
      </c>
      <c r="L226" s="237">
        <v>46176</v>
      </c>
      <c r="M226" s="236" t="s">
        <v>37</v>
      </c>
    </row>
    <row r="227" spans="1:13">
      <c r="A227" s="238" t="s">
        <v>397</v>
      </c>
      <c r="B227" s="238" t="s">
        <v>398</v>
      </c>
      <c r="C227" s="238" t="s">
        <v>387</v>
      </c>
      <c r="D227" s="238" t="s">
        <v>82</v>
      </c>
      <c r="E227" s="238">
        <v>3</v>
      </c>
      <c r="F227" s="238" t="s">
        <v>67</v>
      </c>
      <c r="G227" s="238" t="s">
        <v>68</v>
      </c>
      <c r="H227" s="238">
        <v>2</v>
      </c>
      <c r="I227" s="238" t="s">
        <v>33</v>
      </c>
      <c r="J227" s="238" t="s">
        <v>33</v>
      </c>
      <c r="K227" s="238" t="s">
        <v>406</v>
      </c>
      <c r="L227" s="239">
        <v>46176</v>
      </c>
      <c r="M227" s="238" t="s">
        <v>37</v>
      </c>
    </row>
    <row r="228" spans="1:13">
      <c r="A228" s="236" t="s">
        <v>397</v>
      </c>
      <c r="B228" s="236" t="s">
        <v>398</v>
      </c>
      <c r="C228" s="236" t="s">
        <v>387</v>
      </c>
      <c r="D228" s="236" t="s">
        <v>84</v>
      </c>
      <c r="E228" s="236">
        <v>3</v>
      </c>
      <c r="F228" s="236" t="s">
        <v>67</v>
      </c>
      <c r="G228" s="236" t="s">
        <v>68</v>
      </c>
      <c r="H228" s="236">
        <v>2</v>
      </c>
      <c r="I228" s="236" t="s">
        <v>33</v>
      </c>
      <c r="J228" s="236" t="s">
        <v>33</v>
      </c>
      <c r="K228" s="236" t="s">
        <v>407</v>
      </c>
      <c r="L228" s="237">
        <v>46176</v>
      </c>
      <c r="M228" s="236" t="s">
        <v>37</v>
      </c>
    </row>
    <row r="229" spans="1:13">
      <c r="A229" s="238" t="s">
        <v>408</v>
      </c>
      <c r="B229" s="238" t="s">
        <v>409</v>
      </c>
      <c r="C229" s="238" t="s">
        <v>387</v>
      </c>
      <c r="D229" s="238" t="s">
        <v>66</v>
      </c>
      <c r="E229" s="238">
        <v>0</v>
      </c>
      <c r="F229" s="238" t="s">
        <v>67</v>
      </c>
      <c r="G229" s="238" t="s">
        <v>68</v>
      </c>
      <c r="H229" s="238">
        <v>2</v>
      </c>
      <c r="I229" s="238" t="s">
        <v>33</v>
      </c>
      <c r="J229" s="238" t="s">
        <v>33</v>
      </c>
      <c r="K229" s="238" t="s">
        <v>410</v>
      </c>
      <c r="L229" s="239">
        <v>46176</v>
      </c>
      <c r="M229" s="238" t="s">
        <v>37</v>
      </c>
    </row>
    <row r="230" spans="1:13">
      <c r="A230" s="236" t="s">
        <v>408</v>
      </c>
      <c r="B230" s="236" t="s">
        <v>409</v>
      </c>
      <c r="C230" s="236" t="s">
        <v>387</v>
      </c>
      <c r="D230" s="236" t="s">
        <v>70</v>
      </c>
      <c r="E230" s="236">
        <v>1</v>
      </c>
      <c r="F230" s="236" t="s">
        <v>67</v>
      </c>
      <c r="G230" s="236" t="s">
        <v>68</v>
      </c>
      <c r="H230" s="236">
        <v>2</v>
      </c>
      <c r="I230" s="236" t="s">
        <v>33</v>
      </c>
      <c r="J230" s="236" t="s">
        <v>33</v>
      </c>
      <c r="K230" s="236" t="s">
        <v>411</v>
      </c>
      <c r="L230" s="237">
        <v>46176</v>
      </c>
      <c r="M230" s="236" t="s">
        <v>37</v>
      </c>
    </row>
    <row r="231" spans="1:13">
      <c r="A231" s="238" t="s">
        <v>408</v>
      </c>
      <c r="B231" s="238" t="s">
        <v>409</v>
      </c>
      <c r="C231" s="238" t="s">
        <v>387</v>
      </c>
      <c r="D231" s="238" t="s">
        <v>72</v>
      </c>
      <c r="E231" s="238">
        <v>2</v>
      </c>
      <c r="F231" s="238" t="s">
        <v>67</v>
      </c>
      <c r="G231" s="238" t="s">
        <v>68</v>
      </c>
      <c r="H231" s="238">
        <v>2</v>
      </c>
      <c r="I231" s="238" t="s">
        <v>33</v>
      </c>
      <c r="J231" s="238" t="s">
        <v>33</v>
      </c>
      <c r="K231" s="238" t="s">
        <v>412</v>
      </c>
      <c r="L231" s="239">
        <v>46176</v>
      </c>
      <c r="M231" s="238" t="s">
        <v>37</v>
      </c>
    </row>
    <row r="232" spans="1:13">
      <c r="A232" s="236" t="s">
        <v>408</v>
      </c>
      <c r="B232" s="236" t="s">
        <v>409</v>
      </c>
      <c r="C232" s="236" t="s">
        <v>387</v>
      </c>
      <c r="D232" s="236" t="s">
        <v>74</v>
      </c>
      <c r="E232" s="236">
        <v>0</v>
      </c>
      <c r="F232" s="236" t="s">
        <v>67</v>
      </c>
      <c r="G232" s="236" t="s">
        <v>68</v>
      </c>
      <c r="H232" s="236">
        <v>2</v>
      </c>
      <c r="I232" s="236" t="s">
        <v>33</v>
      </c>
      <c r="J232" s="236" t="s">
        <v>33</v>
      </c>
      <c r="K232" s="236" t="s">
        <v>413</v>
      </c>
      <c r="L232" s="237">
        <v>46176</v>
      </c>
      <c r="M232" s="236" t="s">
        <v>37</v>
      </c>
    </row>
    <row r="233" spans="1:13">
      <c r="A233" s="238" t="s">
        <v>408</v>
      </c>
      <c r="B233" s="238" t="s">
        <v>409</v>
      </c>
      <c r="C233" s="238" t="s">
        <v>387</v>
      </c>
      <c r="D233" s="238" t="s">
        <v>76</v>
      </c>
      <c r="E233" s="238">
        <v>3</v>
      </c>
      <c r="F233" s="238" t="s">
        <v>67</v>
      </c>
      <c r="G233" s="238" t="s">
        <v>68</v>
      </c>
      <c r="H233" s="238">
        <v>2</v>
      </c>
      <c r="I233" s="238" t="s">
        <v>33</v>
      </c>
      <c r="J233" s="238" t="s">
        <v>33</v>
      </c>
      <c r="K233" s="238" t="s">
        <v>414</v>
      </c>
      <c r="L233" s="239">
        <v>46176</v>
      </c>
      <c r="M233" s="238" t="s">
        <v>37</v>
      </c>
    </row>
    <row r="234" spans="1:13">
      <c r="A234" s="236" t="s">
        <v>408</v>
      </c>
      <c r="B234" s="236" t="s">
        <v>409</v>
      </c>
      <c r="C234" s="236" t="s">
        <v>387</v>
      </c>
      <c r="D234" s="236" t="s">
        <v>78</v>
      </c>
      <c r="E234" s="236">
        <v>1</v>
      </c>
      <c r="F234" s="236" t="s">
        <v>67</v>
      </c>
      <c r="G234" s="236" t="s">
        <v>68</v>
      </c>
      <c r="H234" s="236">
        <v>2</v>
      </c>
      <c r="I234" s="236" t="s">
        <v>33</v>
      </c>
      <c r="J234" s="236" t="s">
        <v>33</v>
      </c>
      <c r="K234" s="236" t="s">
        <v>415</v>
      </c>
      <c r="L234" s="237">
        <v>46176</v>
      </c>
      <c r="M234" s="236" t="s">
        <v>37</v>
      </c>
    </row>
    <row r="235" spans="1:13">
      <c r="A235" s="238" t="s">
        <v>408</v>
      </c>
      <c r="B235" s="238" t="s">
        <v>409</v>
      </c>
      <c r="C235" s="238" t="s">
        <v>387</v>
      </c>
      <c r="D235" s="238" t="s">
        <v>80</v>
      </c>
      <c r="E235" s="238">
        <v>1</v>
      </c>
      <c r="F235" s="238" t="s">
        <v>67</v>
      </c>
      <c r="G235" s="238" t="s">
        <v>68</v>
      </c>
      <c r="H235" s="238">
        <v>2</v>
      </c>
      <c r="I235" s="238" t="s">
        <v>33</v>
      </c>
      <c r="J235" s="238" t="s">
        <v>33</v>
      </c>
      <c r="K235" s="238" t="s">
        <v>416</v>
      </c>
      <c r="L235" s="239">
        <v>46176</v>
      </c>
      <c r="M235" s="238" t="s">
        <v>37</v>
      </c>
    </row>
    <row r="236" spans="1:13">
      <c r="A236" s="236" t="s">
        <v>408</v>
      </c>
      <c r="B236" s="236" t="s">
        <v>409</v>
      </c>
      <c r="C236" s="236" t="s">
        <v>387</v>
      </c>
      <c r="D236" s="236" t="s">
        <v>82</v>
      </c>
      <c r="E236" s="236">
        <v>1</v>
      </c>
      <c r="F236" s="236" t="s">
        <v>67</v>
      </c>
      <c r="G236" s="236" t="s">
        <v>68</v>
      </c>
      <c r="H236" s="236">
        <v>2</v>
      </c>
      <c r="I236" s="236" t="s">
        <v>33</v>
      </c>
      <c r="J236" s="236" t="s">
        <v>33</v>
      </c>
      <c r="K236" s="236" t="s">
        <v>417</v>
      </c>
      <c r="L236" s="237">
        <v>46176</v>
      </c>
      <c r="M236" s="236" t="s">
        <v>37</v>
      </c>
    </row>
    <row r="237" spans="1:13">
      <c r="A237" s="238" t="s">
        <v>408</v>
      </c>
      <c r="B237" s="238" t="s">
        <v>409</v>
      </c>
      <c r="C237" s="238" t="s">
        <v>387</v>
      </c>
      <c r="D237" s="238" t="s">
        <v>84</v>
      </c>
      <c r="E237" s="238">
        <v>0</v>
      </c>
      <c r="F237" s="238" t="s">
        <v>67</v>
      </c>
      <c r="G237" s="238" t="s">
        <v>68</v>
      </c>
      <c r="H237" s="238">
        <v>2</v>
      </c>
      <c r="I237" s="238" t="s">
        <v>33</v>
      </c>
      <c r="J237" s="238" t="s">
        <v>33</v>
      </c>
      <c r="K237" s="238" t="s">
        <v>418</v>
      </c>
      <c r="L237" s="239">
        <v>46176</v>
      </c>
      <c r="M237" s="238" t="s">
        <v>37</v>
      </c>
    </row>
    <row r="238" spans="1:13">
      <c r="A238" s="236" t="s">
        <v>419</v>
      </c>
      <c r="B238" s="236" t="s">
        <v>420</v>
      </c>
      <c r="C238" s="236" t="s">
        <v>421</v>
      </c>
      <c r="D238" s="236" t="s">
        <v>70</v>
      </c>
      <c r="E238" s="236">
        <v>1</v>
      </c>
      <c r="F238" s="236" t="s">
        <v>67</v>
      </c>
      <c r="G238" s="236" t="s">
        <v>68</v>
      </c>
      <c r="H238" s="236">
        <v>2</v>
      </c>
      <c r="I238" s="236" t="s">
        <v>33</v>
      </c>
      <c r="J238" s="236" t="s">
        <v>33</v>
      </c>
      <c r="K238" s="236" t="s">
        <v>422</v>
      </c>
      <c r="L238" s="237">
        <v>46176</v>
      </c>
      <c r="M238" s="236" t="s">
        <v>37</v>
      </c>
    </row>
    <row r="239" spans="1:13">
      <c r="A239" s="238" t="s">
        <v>419</v>
      </c>
      <c r="B239" s="238" t="s">
        <v>420</v>
      </c>
      <c r="C239" s="238" t="s">
        <v>421</v>
      </c>
      <c r="D239" s="238" t="s">
        <v>72</v>
      </c>
      <c r="E239" s="238">
        <v>0</v>
      </c>
      <c r="F239" s="238" t="s">
        <v>67</v>
      </c>
      <c r="G239" s="238" t="s">
        <v>68</v>
      </c>
      <c r="H239" s="238">
        <v>2</v>
      </c>
      <c r="I239" s="238" t="s">
        <v>33</v>
      </c>
      <c r="J239" s="238" t="s">
        <v>33</v>
      </c>
      <c r="K239" s="238" t="s">
        <v>423</v>
      </c>
      <c r="L239" s="239">
        <v>46176</v>
      </c>
      <c r="M239" s="238" t="s">
        <v>37</v>
      </c>
    </row>
    <row r="240" spans="1:13">
      <c r="A240" s="236" t="s">
        <v>419</v>
      </c>
      <c r="B240" s="236" t="s">
        <v>420</v>
      </c>
      <c r="C240" s="236" t="s">
        <v>421</v>
      </c>
      <c r="D240" s="236" t="s">
        <v>74</v>
      </c>
      <c r="E240" s="236">
        <v>0</v>
      </c>
      <c r="F240" s="236" t="s">
        <v>67</v>
      </c>
      <c r="G240" s="236" t="s">
        <v>68</v>
      </c>
      <c r="H240" s="236">
        <v>2</v>
      </c>
      <c r="I240" s="236" t="s">
        <v>33</v>
      </c>
      <c r="J240" s="236" t="s">
        <v>33</v>
      </c>
      <c r="K240" s="236" t="s">
        <v>424</v>
      </c>
      <c r="L240" s="237">
        <v>46176</v>
      </c>
      <c r="M240" s="236" t="s">
        <v>37</v>
      </c>
    </row>
    <row r="241" spans="1:13">
      <c r="A241" s="238" t="s">
        <v>419</v>
      </c>
      <c r="B241" s="238" t="s">
        <v>420</v>
      </c>
      <c r="C241" s="238" t="s">
        <v>421</v>
      </c>
      <c r="D241" s="238" t="s">
        <v>76</v>
      </c>
      <c r="E241" s="238">
        <v>3</v>
      </c>
      <c r="F241" s="238" t="s">
        <v>67</v>
      </c>
      <c r="G241" s="238" t="s">
        <v>68</v>
      </c>
      <c r="H241" s="238">
        <v>2</v>
      </c>
      <c r="I241" s="238" t="s">
        <v>33</v>
      </c>
      <c r="J241" s="238" t="s">
        <v>33</v>
      </c>
      <c r="K241" s="238" t="s">
        <v>425</v>
      </c>
      <c r="L241" s="239">
        <v>46176</v>
      </c>
      <c r="M241" s="238" t="s">
        <v>37</v>
      </c>
    </row>
    <row r="242" spans="1:13">
      <c r="A242" s="236" t="s">
        <v>419</v>
      </c>
      <c r="B242" s="236" t="s">
        <v>420</v>
      </c>
      <c r="C242" s="236" t="s">
        <v>421</v>
      </c>
      <c r="D242" s="236" t="s">
        <v>78</v>
      </c>
      <c r="E242" s="236">
        <v>0</v>
      </c>
      <c r="F242" s="236" t="s">
        <v>67</v>
      </c>
      <c r="G242" s="236" t="s">
        <v>68</v>
      </c>
      <c r="H242" s="236">
        <v>2</v>
      </c>
      <c r="I242" s="236" t="s">
        <v>33</v>
      </c>
      <c r="J242" s="236" t="s">
        <v>33</v>
      </c>
      <c r="K242" s="236" t="s">
        <v>426</v>
      </c>
      <c r="L242" s="237">
        <v>46176</v>
      </c>
      <c r="M242" s="236" t="s">
        <v>37</v>
      </c>
    </row>
    <row r="243" spans="1:13">
      <c r="A243" s="238" t="s">
        <v>419</v>
      </c>
      <c r="B243" s="238" t="s">
        <v>420</v>
      </c>
      <c r="C243" s="238" t="s">
        <v>421</v>
      </c>
      <c r="D243" s="238" t="s">
        <v>80</v>
      </c>
      <c r="E243" s="238">
        <v>3</v>
      </c>
      <c r="F243" s="238" t="s">
        <v>67</v>
      </c>
      <c r="G243" s="238" t="s">
        <v>68</v>
      </c>
      <c r="H243" s="238">
        <v>2</v>
      </c>
      <c r="I243" s="238" t="s">
        <v>33</v>
      </c>
      <c r="J243" s="238" t="s">
        <v>33</v>
      </c>
      <c r="K243" s="238" t="s">
        <v>427</v>
      </c>
      <c r="L243" s="239">
        <v>46176</v>
      </c>
      <c r="M243" s="238" t="s">
        <v>37</v>
      </c>
    </row>
    <row r="244" spans="1:13">
      <c r="A244" s="236" t="s">
        <v>419</v>
      </c>
      <c r="B244" s="236" t="s">
        <v>420</v>
      </c>
      <c r="C244" s="236" t="s">
        <v>421</v>
      </c>
      <c r="D244" s="236" t="s">
        <v>82</v>
      </c>
      <c r="E244" s="236">
        <v>0</v>
      </c>
      <c r="F244" s="236" t="s">
        <v>67</v>
      </c>
      <c r="G244" s="236" t="s">
        <v>68</v>
      </c>
      <c r="H244" s="236">
        <v>2</v>
      </c>
      <c r="I244" s="236" t="s">
        <v>33</v>
      </c>
      <c r="J244" s="236" t="s">
        <v>33</v>
      </c>
      <c r="K244" s="236" t="s">
        <v>428</v>
      </c>
      <c r="L244" s="237">
        <v>46176</v>
      </c>
      <c r="M244" s="236" t="s">
        <v>37</v>
      </c>
    </row>
    <row r="245" spans="1:13">
      <c r="A245" s="238" t="s">
        <v>419</v>
      </c>
      <c r="B245" s="238" t="s">
        <v>420</v>
      </c>
      <c r="C245" s="238" t="s">
        <v>421</v>
      </c>
      <c r="D245" s="238" t="s">
        <v>84</v>
      </c>
      <c r="E245" s="238">
        <v>0</v>
      </c>
      <c r="F245" s="238" t="s">
        <v>67</v>
      </c>
      <c r="G245" s="238" t="s">
        <v>68</v>
      </c>
      <c r="H245" s="238">
        <v>2</v>
      </c>
      <c r="I245" s="238" t="s">
        <v>33</v>
      </c>
      <c r="J245" s="238" t="s">
        <v>33</v>
      </c>
      <c r="K245" s="238" t="s">
        <v>429</v>
      </c>
      <c r="L245" s="239">
        <v>46176</v>
      </c>
      <c r="M245" s="238" t="s">
        <v>37</v>
      </c>
    </row>
    <row r="246" spans="1:13">
      <c r="A246" s="236" t="s">
        <v>430</v>
      </c>
      <c r="B246" s="236" t="s">
        <v>431</v>
      </c>
      <c r="C246" s="236" t="s">
        <v>432</v>
      </c>
      <c r="D246" s="236" t="s">
        <v>66</v>
      </c>
      <c r="E246" s="236">
        <v>2</v>
      </c>
      <c r="F246" s="236" t="s">
        <v>67</v>
      </c>
      <c r="G246" s="236" t="s">
        <v>68</v>
      </c>
      <c r="H246" s="236">
        <v>2</v>
      </c>
      <c r="I246" s="236" t="s">
        <v>33</v>
      </c>
      <c r="J246" s="236" t="s">
        <v>33</v>
      </c>
      <c r="K246" s="236" t="s">
        <v>433</v>
      </c>
      <c r="L246" s="237">
        <v>46176</v>
      </c>
      <c r="M246" s="236" t="s">
        <v>37</v>
      </c>
    </row>
    <row r="247" spans="1:13">
      <c r="A247" s="238" t="s">
        <v>430</v>
      </c>
      <c r="B247" s="238" t="s">
        <v>431</v>
      </c>
      <c r="C247" s="238" t="s">
        <v>432</v>
      </c>
      <c r="D247" s="238" t="s">
        <v>70</v>
      </c>
      <c r="E247" s="238">
        <v>2</v>
      </c>
      <c r="F247" s="238" t="s">
        <v>67</v>
      </c>
      <c r="G247" s="238" t="s">
        <v>68</v>
      </c>
      <c r="H247" s="238">
        <v>2</v>
      </c>
      <c r="I247" s="238" t="s">
        <v>33</v>
      </c>
      <c r="J247" s="238" t="s">
        <v>33</v>
      </c>
      <c r="K247" s="238" t="s">
        <v>434</v>
      </c>
      <c r="L247" s="239">
        <v>46176</v>
      </c>
      <c r="M247" s="238" t="s">
        <v>37</v>
      </c>
    </row>
    <row r="248" spans="1:13">
      <c r="A248" s="236" t="s">
        <v>430</v>
      </c>
      <c r="B248" s="236" t="s">
        <v>431</v>
      </c>
      <c r="C248" s="236" t="s">
        <v>432</v>
      </c>
      <c r="D248" s="236" t="s">
        <v>72</v>
      </c>
      <c r="E248" s="236">
        <v>2</v>
      </c>
      <c r="F248" s="236" t="s">
        <v>67</v>
      </c>
      <c r="G248" s="236" t="s">
        <v>68</v>
      </c>
      <c r="H248" s="236">
        <v>2</v>
      </c>
      <c r="I248" s="236" t="s">
        <v>33</v>
      </c>
      <c r="J248" s="236" t="s">
        <v>33</v>
      </c>
      <c r="K248" s="236" t="s">
        <v>435</v>
      </c>
      <c r="L248" s="237">
        <v>46176</v>
      </c>
      <c r="M248" s="236" t="s">
        <v>37</v>
      </c>
    </row>
    <row r="249" spans="1:13">
      <c r="A249" s="238" t="s">
        <v>430</v>
      </c>
      <c r="B249" s="238" t="s">
        <v>431</v>
      </c>
      <c r="C249" s="238" t="s">
        <v>432</v>
      </c>
      <c r="D249" s="238" t="s">
        <v>74</v>
      </c>
      <c r="E249" s="238">
        <v>0</v>
      </c>
      <c r="F249" s="238" t="s">
        <v>67</v>
      </c>
      <c r="G249" s="238" t="s">
        <v>68</v>
      </c>
      <c r="H249" s="238">
        <v>2</v>
      </c>
      <c r="I249" s="238" t="s">
        <v>33</v>
      </c>
      <c r="J249" s="238" t="s">
        <v>33</v>
      </c>
      <c r="K249" s="238" t="s">
        <v>436</v>
      </c>
      <c r="L249" s="239">
        <v>46176</v>
      </c>
      <c r="M249" s="238" t="s">
        <v>37</v>
      </c>
    </row>
    <row r="250" spans="1:13">
      <c r="A250" s="236" t="s">
        <v>430</v>
      </c>
      <c r="B250" s="236" t="s">
        <v>431</v>
      </c>
      <c r="C250" s="236" t="s">
        <v>432</v>
      </c>
      <c r="D250" s="236" t="s">
        <v>76</v>
      </c>
      <c r="E250" s="236">
        <v>3</v>
      </c>
      <c r="F250" s="236" t="s">
        <v>67</v>
      </c>
      <c r="G250" s="236" t="s">
        <v>68</v>
      </c>
      <c r="H250" s="236">
        <v>2</v>
      </c>
      <c r="I250" s="236" t="s">
        <v>33</v>
      </c>
      <c r="J250" s="236" t="s">
        <v>33</v>
      </c>
      <c r="K250" s="236" t="s">
        <v>437</v>
      </c>
      <c r="L250" s="237">
        <v>46176</v>
      </c>
      <c r="M250" s="236" t="s">
        <v>37</v>
      </c>
    </row>
    <row r="251" spans="1:13">
      <c r="A251" s="238" t="s">
        <v>430</v>
      </c>
      <c r="B251" s="238" t="s">
        <v>431</v>
      </c>
      <c r="C251" s="238" t="s">
        <v>432</v>
      </c>
      <c r="D251" s="238" t="s">
        <v>78</v>
      </c>
      <c r="E251" s="238">
        <v>1</v>
      </c>
      <c r="F251" s="238" t="s">
        <v>67</v>
      </c>
      <c r="G251" s="238" t="s">
        <v>68</v>
      </c>
      <c r="H251" s="238">
        <v>2</v>
      </c>
      <c r="I251" s="238" t="s">
        <v>33</v>
      </c>
      <c r="J251" s="238" t="s">
        <v>33</v>
      </c>
      <c r="K251" s="238" t="s">
        <v>438</v>
      </c>
      <c r="L251" s="239">
        <v>46176</v>
      </c>
      <c r="M251" s="238" t="s">
        <v>37</v>
      </c>
    </row>
    <row r="252" spans="1:13">
      <c r="A252" s="236" t="s">
        <v>430</v>
      </c>
      <c r="B252" s="236" t="s">
        <v>431</v>
      </c>
      <c r="C252" s="236" t="s">
        <v>432</v>
      </c>
      <c r="D252" s="236" t="s">
        <v>80</v>
      </c>
      <c r="E252" s="236">
        <v>3</v>
      </c>
      <c r="F252" s="236" t="s">
        <v>67</v>
      </c>
      <c r="G252" s="236" t="s">
        <v>68</v>
      </c>
      <c r="H252" s="236">
        <v>2</v>
      </c>
      <c r="I252" s="236" t="s">
        <v>33</v>
      </c>
      <c r="J252" s="236" t="s">
        <v>33</v>
      </c>
      <c r="K252" s="236" t="s">
        <v>439</v>
      </c>
      <c r="L252" s="237">
        <v>46176</v>
      </c>
      <c r="M252" s="236" t="s">
        <v>37</v>
      </c>
    </row>
    <row r="253" spans="1:13">
      <c r="A253" s="238" t="s">
        <v>430</v>
      </c>
      <c r="B253" s="238" t="s">
        <v>431</v>
      </c>
      <c r="C253" s="238" t="s">
        <v>432</v>
      </c>
      <c r="D253" s="238" t="s">
        <v>82</v>
      </c>
      <c r="E253" s="238">
        <v>1</v>
      </c>
      <c r="F253" s="238" t="s">
        <v>67</v>
      </c>
      <c r="G253" s="238" t="s">
        <v>68</v>
      </c>
      <c r="H253" s="238">
        <v>2</v>
      </c>
      <c r="I253" s="238" t="s">
        <v>33</v>
      </c>
      <c r="J253" s="238" t="s">
        <v>33</v>
      </c>
      <c r="K253" s="238" t="s">
        <v>440</v>
      </c>
      <c r="L253" s="239">
        <v>46176</v>
      </c>
      <c r="M253" s="238" t="s">
        <v>37</v>
      </c>
    </row>
    <row r="254" spans="1:13">
      <c r="A254" s="236" t="s">
        <v>430</v>
      </c>
      <c r="B254" s="236" t="s">
        <v>431</v>
      </c>
      <c r="C254" s="236" t="s">
        <v>432</v>
      </c>
      <c r="D254" s="236" t="s">
        <v>84</v>
      </c>
      <c r="E254" s="236">
        <v>0</v>
      </c>
      <c r="F254" s="236" t="s">
        <v>67</v>
      </c>
      <c r="G254" s="236" t="s">
        <v>68</v>
      </c>
      <c r="H254" s="236">
        <v>2</v>
      </c>
      <c r="I254" s="236" t="s">
        <v>33</v>
      </c>
      <c r="J254" s="236" t="s">
        <v>33</v>
      </c>
      <c r="K254" s="236" t="s">
        <v>441</v>
      </c>
      <c r="L254" s="237">
        <v>46176</v>
      </c>
      <c r="M254" s="236" t="s">
        <v>37</v>
      </c>
    </row>
    <row r="255" spans="1:13">
      <c r="A255" s="238" t="s">
        <v>442</v>
      </c>
      <c r="B255" s="238" t="s">
        <v>443</v>
      </c>
      <c r="C255" s="238" t="s">
        <v>444</v>
      </c>
      <c r="D255" s="238" t="s">
        <v>66</v>
      </c>
      <c r="E255" s="238">
        <v>2</v>
      </c>
      <c r="F255" s="238" t="s">
        <v>67</v>
      </c>
      <c r="G255" s="238" t="s">
        <v>68</v>
      </c>
      <c r="H255" s="238">
        <v>2</v>
      </c>
      <c r="I255" s="238" t="s">
        <v>33</v>
      </c>
      <c r="J255" s="238" t="s">
        <v>33</v>
      </c>
      <c r="K255" s="238" t="s">
        <v>445</v>
      </c>
      <c r="L255" s="239">
        <v>46177</v>
      </c>
      <c r="M255" s="238" t="s">
        <v>37</v>
      </c>
    </row>
    <row r="256" spans="1:13">
      <c r="A256" s="236" t="s">
        <v>442</v>
      </c>
      <c r="B256" s="236" t="s">
        <v>443</v>
      </c>
      <c r="C256" s="236" t="s">
        <v>444</v>
      </c>
      <c r="D256" s="236" t="s">
        <v>70</v>
      </c>
      <c r="E256" s="236">
        <v>0</v>
      </c>
      <c r="F256" s="236" t="s">
        <v>67</v>
      </c>
      <c r="G256" s="236" t="s">
        <v>68</v>
      </c>
      <c r="H256" s="236">
        <v>2</v>
      </c>
      <c r="I256" s="236" t="s">
        <v>33</v>
      </c>
      <c r="J256" s="236" t="s">
        <v>33</v>
      </c>
      <c r="K256" s="236" t="s">
        <v>446</v>
      </c>
      <c r="L256" s="237">
        <v>46177</v>
      </c>
      <c r="M256" s="236" t="s">
        <v>37</v>
      </c>
    </row>
    <row r="257" spans="1:13">
      <c r="A257" s="238" t="s">
        <v>442</v>
      </c>
      <c r="B257" s="238" t="s">
        <v>443</v>
      </c>
      <c r="C257" s="238" t="s">
        <v>444</v>
      </c>
      <c r="D257" s="238" t="s">
        <v>72</v>
      </c>
      <c r="E257" s="238">
        <v>1</v>
      </c>
      <c r="F257" s="238" t="s">
        <v>67</v>
      </c>
      <c r="G257" s="238" t="s">
        <v>68</v>
      </c>
      <c r="H257" s="238">
        <v>2</v>
      </c>
      <c r="I257" s="238" t="s">
        <v>33</v>
      </c>
      <c r="J257" s="238" t="s">
        <v>33</v>
      </c>
      <c r="K257" s="238" t="s">
        <v>447</v>
      </c>
      <c r="L257" s="239">
        <v>46177</v>
      </c>
      <c r="M257" s="238" t="s">
        <v>37</v>
      </c>
    </row>
    <row r="258" spans="1:13">
      <c r="A258" s="236" t="s">
        <v>442</v>
      </c>
      <c r="B258" s="236" t="s">
        <v>443</v>
      </c>
      <c r="C258" s="236" t="s">
        <v>444</v>
      </c>
      <c r="D258" s="236" t="s">
        <v>74</v>
      </c>
      <c r="E258" s="236">
        <v>0</v>
      </c>
      <c r="F258" s="236" t="s">
        <v>67</v>
      </c>
      <c r="G258" s="236" t="s">
        <v>68</v>
      </c>
      <c r="H258" s="236">
        <v>2</v>
      </c>
      <c r="I258" s="236" t="s">
        <v>33</v>
      </c>
      <c r="J258" s="236" t="s">
        <v>33</v>
      </c>
      <c r="K258" s="236" t="s">
        <v>448</v>
      </c>
      <c r="L258" s="237">
        <v>46177</v>
      </c>
      <c r="M258" s="236" t="s">
        <v>37</v>
      </c>
    </row>
    <row r="259" spans="1:13">
      <c r="A259" s="238" t="s">
        <v>442</v>
      </c>
      <c r="B259" s="238" t="s">
        <v>443</v>
      </c>
      <c r="C259" s="238" t="s">
        <v>444</v>
      </c>
      <c r="D259" s="238" t="s">
        <v>76</v>
      </c>
      <c r="E259" s="238">
        <v>1</v>
      </c>
      <c r="F259" s="238" t="s">
        <v>67</v>
      </c>
      <c r="G259" s="238" t="s">
        <v>68</v>
      </c>
      <c r="H259" s="238">
        <v>2</v>
      </c>
      <c r="I259" s="238" t="s">
        <v>33</v>
      </c>
      <c r="J259" s="238" t="s">
        <v>33</v>
      </c>
      <c r="K259" s="238" t="s">
        <v>449</v>
      </c>
      <c r="L259" s="239">
        <v>46177</v>
      </c>
      <c r="M259" s="238" t="s">
        <v>37</v>
      </c>
    </row>
    <row r="260" spans="1:13">
      <c r="A260" s="236" t="s">
        <v>442</v>
      </c>
      <c r="B260" s="236" t="s">
        <v>443</v>
      </c>
      <c r="C260" s="236" t="s">
        <v>444</v>
      </c>
      <c r="D260" s="236" t="s">
        <v>78</v>
      </c>
      <c r="E260" s="236">
        <v>0</v>
      </c>
      <c r="F260" s="236" t="s">
        <v>67</v>
      </c>
      <c r="G260" s="236" t="s">
        <v>68</v>
      </c>
      <c r="H260" s="236">
        <v>2</v>
      </c>
      <c r="I260" s="236" t="s">
        <v>33</v>
      </c>
      <c r="J260" s="236" t="s">
        <v>33</v>
      </c>
      <c r="K260" s="236" t="s">
        <v>450</v>
      </c>
      <c r="L260" s="237">
        <v>46177</v>
      </c>
      <c r="M260" s="236" t="s">
        <v>37</v>
      </c>
    </row>
    <row r="261" spans="1:13">
      <c r="A261" s="238" t="s">
        <v>442</v>
      </c>
      <c r="B261" s="238" t="s">
        <v>443</v>
      </c>
      <c r="C261" s="238" t="s">
        <v>444</v>
      </c>
      <c r="D261" s="238" t="s">
        <v>80</v>
      </c>
      <c r="E261" s="238">
        <v>1</v>
      </c>
      <c r="F261" s="238" t="s">
        <v>67</v>
      </c>
      <c r="G261" s="238" t="s">
        <v>68</v>
      </c>
      <c r="H261" s="238">
        <v>2</v>
      </c>
      <c r="I261" s="238" t="s">
        <v>33</v>
      </c>
      <c r="J261" s="238" t="s">
        <v>33</v>
      </c>
      <c r="K261" s="238" t="s">
        <v>451</v>
      </c>
      <c r="L261" s="239">
        <v>46177</v>
      </c>
      <c r="M261" s="238" t="s">
        <v>37</v>
      </c>
    </row>
    <row r="262" spans="1:13">
      <c r="A262" s="236" t="s">
        <v>442</v>
      </c>
      <c r="B262" s="236" t="s">
        <v>443</v>
      </c>
      <c r="C262" s="236" t="s">
        <v>444</v>
      </c>
      <c r="D262" s="236" t="s">
        <v>82</v>
      </c>
      <c r="E262" s="236">
        <v>0</v>
      </c>
      <c r="F262" s="236" t="s">
        <v>67</v>
      </c>
      <c r="G262" s="236" t="s">
        <v>68</v>
      </c>
      <c r="H262" s="236">
        <v>2</v>
      </c>
      <c r="I262" s="236" t="s">
        <v>33</v>
      </c>
      <c r="J262" s="236" t="s">
        <v>33</v>
      </c>
      <c r="K262" s="236" t="s">
        <v>452</v>
      </c>
      <c r="L262" s="237">
        <v>46177</v>
      </c>
      <c r="M262" s="236" t="s">
        <v>37</v>
      </c>
    </row>
    <row r="263" spans="1:13">
      <c r="A263" s="238" t="s">
        <v>442</v>
      </c>
      <c r="B263" s="238" t="s">
        <v>443</v>
      </c>
      <c r="C263" s="238" t="s">
        <v>444</v>
      </c>
      <c r="D263" s="238" t="s">
        <v>84</v>
      </c>
      <c r="E263" s="238">
        <v>0</v>
      </c>
      <c r="F263" s="238" t="s">
        <v>67</v>
      </c>
      <c r="G263" s="238" t="s">
        <v>68</v>
      </c>
      <c r="H263" s="238">
        <v>2</v>
      </c>
      <c r="I263" s="238" t="s">
        <v>33</v>
      </c>
      <c r="J263" s="238" t="s">
        <v>33</v>
      </c>
      <c r="K263" s="238" t="s">
        <v>453</v>
      </c>
      <c r="L263" s="239">
        <v>46177</v>
      </c>
      <c r="M263" s="238" t="s">
        <v>37</v>
      </c>
    </row>
    <row r="264" spans="1:13">
      <c r="A264" s="236" t="s">
        <v>454</v>
      </c>
      <c r="B264" s="236" t="s">
        <v>455</v>
      </c>
      <c r="C264" s="236" t="s">
        <v>456</v>
      </c>
      <c r="D264" s="236" t="s">
        <v>66</v>
      </c>
      <c r="E264" s="236">
        <v>2</v>
      </c>
      <c r="F264" s="236" t="s">
        <v>67</v>
      </c>
      <c r="G264" s="236" t="s">
        <v>68</v>
      </c>
      <c r="H264" s="236">
        <v>2</v>
      </c>
      <c r="I264" s="236" t="s">
        <v>33</v>
      </c>
      <c r="J264" s="236" t="s">
        <v>33</v>
      </c>
      <c r="K264" s="236" t="s">
        <v>457</v>
      </c>
      <c r="L264" s="237">
        <v>46177</v>
      </c>
      <c r="M264" s="236" t="s">
        <v>37</v>
      </c>
    </row>
    <row r="265" spans="1:13">
      <c r="A265" s="238" t="s">
        <v>454</v>
      </c>
      <c r="B265" s="238" t="s">
        <v>455</v>
      </c>
      <c r="C265" s="238" t="s">
        <v>456</v>
      </c>
      <c r="D265" s="238" t="s">
        <v>70</v>
      </c>
      <c r="E265" s="238">
        <v>2</v>
      </c>
      <c r="F265" s="238" t="s">
        <v>67</v>
      </c>
      <c r="G265" s="238" t="s">
        <v>68</v>
      </c>
      <c r="H265" s="238">
        <v>2</v>
      </c>
      <c r="I265" s="238" t="s">
        <v>33</v>
      </c>
      <c r="J265" s="238" t="s">
        <v>33</v>
      </c>
      <c r="K265" s="238" t="s">
        <v>458</v>
      </c>
      <c r="L265" s="239">
        <v>46177</v>
      </c>
      <c r="M265" s="238" t="s">
        <v>37</v>
      </c>
    </row>
    <row r="266" spans="1:13">
      <c r="A266" s="236" t="s">
        <v>454</v>
      </c>
      <c r="B266" s="236" t="s">
        <v>455</v>
      </c>
      <c r="C266" s="236" t="s">
        <v>456</v>
      </c>
      <c r="D266" s="236" t="s">
        <v>72</v>
      </c>
      <c r="E266" s="236">
        <v>2</v>
      </c>
      <c r="F266" s="236" t="s">
        <v>67</v>
      </c>
      <c r="G266" s="236" t="s">
        <v>68</v>
      </c>
      <c r="H266" s="236">
        <v>2</v>
      </c>
      <c r="I266" s="236" t="s">
        <v>33</v>
      </c>
      <c r="J266" s="236" t="s">
        <v>33</v>
      </c>
      <c r="K266" s="236" t="s">
        <v>459</v>
      </c>
      <c r="L266" s="237">
        <v>46177</v>
      </c>
      <c r="M266" s="236" t="s">
        <v>37</v>
      </c>
    </row>
    <row r="267" spans="1:13">
      <c r="A267" s="238" t="s">
        <v>454</v>
      </c>
      <c r="B267" s="238" t="s">
        <v>455</v>
      </c>
      <c r="C267" s="238" t="s">
        <v>456</v>
      </c>
      <c r="D267" s="238" t="s">
        <v>74</v>
      </c>
      <c r="E267" s="238">
        <v>0</v>
      </c>
      <c r="F267" s="238" t="s">
        <v>67</v>
      </c>
      <c r="G267" s="238" t="s">
        <v>68</v>
      </c>
      <c r="H267" s="238">
        <v>2</v>
      </c>
      <c r="I267" s="238" t="s">
        <v>33</v>
      </c>
      <c r="J267" s="238" t="s">
        <v>33</v>
      </c>
      <c r="K267" s="238" t="s">
        <v>460</v>
      </c>
      <c r="L267" s="239">
        <v>46177</v>
      </c>
      <c r="M267" s="238" t="s">
        <v>37</v>
      </c>
    </row>
    <row r="268" spans="1:13">
      <c r="A268" s="236" t="s">
        <v>454</v>
      </c>
      <c r="B268" s="236" t="s">
        <v>455</v>
      </c>
      <c r="C268" s="236" t="s">
        <v>456</v>
      </c>
      <c r="D268" s="236" t="s">
        <v>76</v>
      </c>
      <c r="E268" s="236">
        <v>1</v>
      </c>
      <c r="F268" s="236" t="s">
        <v>67</v>
      </c>
      <c r="G268" s="236" t="s">
        <v>68</v>
      </c>
      <c r="H268" s="236">
        <v>2</v>
      </c>
      <c r="I268" s="236" t="s">
        <v>33</v>
      </c>
      <c r="J268" s="236" t="s">
        <v>33</v>
      </c>
      <c r="K268" s="236" t="s">
        <v>461</v>
      </c>
      <c r="L268" s="237">
        <v>46177</v>
      </c>
      <c r="M268" s="236" t="s">
        <v>37</v>
      </c>
    </row>
    <row r="269" spans="1:13">
      <c r="A269" s="238" t="s">
        <v>454</v>
      </c>
      <c r="B269" s="238" t="s">
        <v>455</v>
      </c>
      <c r="C269" s="238" t="s">
        <v>456</v>
      </c>
      <c r="D269" s="238" t="s">
        <v>78</v>
      </c>
      <c r="E269" s="238">
        <v>0</v>
      </c>
      <c r="F269" s="238" t="s">
        <v>67</v>
      </c>
      <c r="G269" s="238" t="s">
        <v>68</v>
      </c>
      <c r="H269" s="238">
        <v>2</v>
      </c>
      <c r="I269" s="238" t="s">
        <v>33</v>
      </c>
      <c r="J269" s="238" t="s">
        <v>33</v>
      </c>
      <c r="K269" s="238" t="s">
        <v>462</v>
      </c>
      <c r="L269" s="239">
        <v>46177</v>
      </c>
      <c r="M269" s="238" t="s">
        <v>37</v>
      </c>
    </row>
    <row r="270" spans="1:13">
      <c r="A270" s="236" t="s">
        <v>454</v>
      </c>
      <c r="B270" s="236" t="s">
        <v>455</v>
      </c>
      <c r="C270" s="236" t="s">
        <v>456</v>
      </c>
      <c r="D270" s="236" t="s">
        <v>80</v>
      </c>
      <c r="E270" s="236">
        <v>3</v>
      </c>
      <c r="F270" s="236" t="s">
        <v>67</v>
      </c>
      <c r="G270" s="236" t="s">
        <v>68</v>
      </c>
      <c r="H270" s="236">
        <v>2</v>
      </c>
      <c r="I270" s="236" t="s">
        <v>33</v>
      </c>
      <c r="J270" s="236" t="s">
        <v>33</v>
      </c>
      <c r="K270" s="236" t="s">
        <v>463</v>
      </c>
      <c r="L270" s="237">
        <v>46177</v>
      </c>
      <c r="M270" s="236" t="s">
        <v>37</v>
      </c>
    </row>
    <row r="271" spans="1:13">
      <c r="A271" s="238" t="s">
        <v>454</v>
      </c>
      <c r="B271" s="238" t="s">
        <v>455</v>
      </c>
      <c r="C271" s="238" t="s">
        <v>456</v>
      </c>
      <c r="D271" s="238" t="s">
        <v>82</v>
      </c>
      <c r="E271" s="238">
        <v>1</v>
      </c>
      <c r="F271" s="238" t="s">
        <v>67</v>
      </c>
      <c r="G271" s="238" t="s">
        <v>68</v>
      </c>
      <c r="H271" s="238">
        <v>2</v>
      </c>
      <c r="I271" s="238" t="s">
        <v>33</v>
      </c>
      <c r="J271" s="238" t="s">
        <v>33</v>
      </c>
      <c r="K271" s="238" t="s">
        <v>464</v>
      </c>
      <c r="L271" s="239">
        <v>46177</v>
      </c>
      <c r="M271" s="238" t="s">
        <v>37</v>
      </c>
    </row>
    <row r="272" spans="1:13">
      <c r="A272" s="236" t="s">
        <v>454</v>
      </c>
      <c r="B272" s="236" t="s">
        <v>455</v>
      </c>
      <c r="C272" s="236" t="s">
        <v>456</v>
      </c>
      <c r="D272" s="236" t="s">
        <v>84</v>
      </c>
      <c r="E272" s="236">
        <v>0</v>
      </c>
      <c r="F272" s="236" t="s">
        <v>67</v>
      </c>
      <c r="G272" s="236" t="s">
        <v>68</v>
      </c>
      <c r="H272" s="236">
        <v>2</v>
      </c>
      <c r="I272" s="236" t="s">
        <v>33</v>
      </c>
      <c r="J272" s="236" t="s">
        <v>33</v>
      </c>
      <c r="K272" s="236" t="s">
        <v>465</v>
      </c>
      <c r="L272" s="237">
        <v>46177</v>
      </c>
      <c r="M272" s="236" t="s">
        <v>37</v>
      </c>
    </row>
    <row r="273" spans="1:13">
      <c r="A273" s="238" t="s">
        <v>466</v>
      </c>
      <c r="B273" s="238" t="s">
        <v>467</v>
      </c>
      <c r="C273" s="238" t="s">
        <v>468</v>
      </c>
      <c r="D273" s="238" t="s">
        <v>66</v>
      </c>
      <c r="E273" s="238">
        <v>2</v>
      </c>
      <c r="F273" s="238" t="s">
        <v>67</v>
      </c>
      <c r="G273" s="238" t="s">
        <v>68</v>
      </c>
      <c r="H273" s="238">
        <v>2</v>
      </c>
      <c r="I273" s="238" t="s">
        <v>33</v>
      </c>
      <c r="J273" s="238" t="s">
        <v>33</v>
      </c>
      <c r="K273" s="238" t="s">
        <v>469</v>
      </c>
      <c r="L273" s="239">
        <v>46177</v>
      </c>
      <c r="M273" s="238" t="s">
        <v>37</v>
      </c>
    </row>
    <row r="274" spans="1:13">
      <c r="A274" s="236" t="s">
        <v>466</v>
      </c>
      <c r="B274" s="236" t="s">
        <v>467</v>
      </c>
      <c r="C274" s="236" t="s">
        <v>468</v>
      </c>
      <c r="D274" s="236" t="s">
        <v>70</v>
      </c>
      <c r="E274" s="236">
        <v>0</v>
      </c>
      <c r="F274" s="236" t="s">
        <v>67</v>
      </c>
      <c r="G274" s="236" t="s">
        <v>68</v>
      </c>
      <c r="H274" s="236">
        <v>2</v>
      </c>
      <c r="I274" s="236" t="s">
        <v>33</v>
      </c>
      <c r="J274" s="236" t="s">
        <v>33</v>
      </c>
      <c r="K274" s="236" t="s">
        <v>470</v>
      </c>
      <c r="L274" s="237">
        <v>46177</v>
      </c>
      <c r="M274" s="236" t="s">
        <v>37</v>
      </c>
    </row>
    <row r="275" spans="1:13">
      <c r="A275" s="238" t="s">
        <v>466</v>
      </c>
      <c r="B275" s="238" t="s">
        <v>467</v>
      </c>
      <c r="C275" s="238" t="s">
        <v>468</v>
      </c>
      <c r="D275" s="238" t="s">
        <v>72</v>
      </c>
      <c r="E275" s="238">
        <v>2</v>
      </c>
      <c r="F275" s="238" t="s">
        <v>67</v>
      </c>
      <c r="G275" s="238" t="s">
        <v>68</v>
      </c>
      <c r="H275" s="238">
        <v>2</v>
      </c>
      <c r="I275" s="238" t="s">
        <v>33</v>
      </c>
      <c r="J275" s="238" t="s">
        <v>33</v>
      </c>
      <c r="K275" s="238" t="s">
        <v>471</v>
      </c>
      <c r="L275" s="239">
        <v>46177</v>
      </c>
      <c r="M275" s="238" t="s">
        <v>37</v>
      </c>
    </row>
    <row r="276" spans="1:13">
      <c r="A276" s="236" t="s">
        <v>466</v>
      </c>
      <c r="B276" s="236" t="s">
        <v>467</v>
      </c>
      <c r="C276" s="236" t="s">
        <v>468</v>
      </c>
      <c r="D276" s="236" t="s">
        <v>74</v>
      </c>
      <c r="E276" s="236">
        <v>0</v>
      </c>
      <c r="F276" s="236" t="s">
        <v>67</v>
      </c>
      <c r="G276" s="236" t="s">
        <v>68</v>
      </c>
      <c r="H276" s="236">
        <v>2</v>
      </c>
      <c r="I276" s="236" t="s">
        <v>33</v>
      </c>
      <c r="J276" s="236" t="s">
        <v>33</v>
      </c>
      <c r="K276" s="236" t="s">
        <v>472</v>
      </c>
      <c r="L276" s="237">
        <v>46177</v>
      </c>
      <c r="M276" s="236" t="s">
        <v>37</v>
      </c>
    </row>
    <row r="277" spans="1:13">
      <c r="A277" s="238" t="s">
        <v>466</v>
      </c>
      <c r="B277" s="238" t="s">
        <v>467</v>
      </c>
      <c r="C277" s="238" t="s">
        <v>468</v>
      </c>
      <c r="D277" s="238" t="s">
        <v>76</v>
      </c>
      <c r="E277" s="238">
        <v>1</v>
      </c>
      <c r="F277" s="238" t="s">
        <v>67</v>
      </c>
      <c r="G277" s="238" t="s">
        <v>68</v>
      </c>
      <c r="H277" s="238">
        <v>2</v>
      </c>
      <c r="I277" s="238" t="s">
        <v>33</v>
      </c>
      <c r="J277" s="238" t="s">
        <v>33</v>
      </c>
      <c r="K277" s="238" t="s">
        <v>473</v>
      </c>
      <c r="L277" s="239">
        <v>46177</v>
      </c>
      <c r="M277" s="238" t="s">
        <v>37</v>
      </c>
    </row>
    <row r="278" spans="1:13">
      <c r="A278" s="236" t="s">
        <v>466</v>
      </c>
      <c r="B278" s="236" t="s">
        <v>467</v>
      </c>
      <c r="C278" s="236" t="s">
        <v>468</v>
      </c>
      <c r="D278" s="236" t="s">
        <v>78</v>
      </c>
      <c r="E278" s="236">
        <v>0</v>
      </c>
      <c r="F278" s="236" t="s">
        <v>67</v>
      </c>
      <c r="G278" s="236" t="s">
        <v>68</v>
      </c>
      <c r="H278" s="236">
        <v>2</v>
      </c>
      <c r="I278" s="236" t="s">
        <v>33</v>
      </c>
      <c r="J278" s="236" t="s">
        <v>33</v>
      </c>
      <c r="K278" s="236" t="s">
        <v>474</v>
      </c>
      <c r="L278" s="237">
        <v>46177</v>
      </c>
      <c r="M278" s="236" t="s">
        <v>37</v>
      </c>
    </row>
    <row r="279" spans="1:13">
      <c r="A279" s="238" t="s">
        <v>466</v>
      </c>
      <c r="B279" s="238" t="s">
        <v>467</v>
      </c>
      <c r="C279" s="238" t="s">
        <v>468</v>
      </c>
      <c r="D279" s="238" t="s">
        <v>80</v>
      </c>
      <c r="E279" s="238">
        <v>3</v>
      </c>
      <c r="F279" s="238" t="s">
        <v>67</v>
      </c>
      <c r="G279" s="238" t="s">
        <v>68</v>
      </c>
      <c r="H279" s="238">
        <v>2</v>
      </c>
      <c r="I279" s="238" t="s">
        <v>33</v>
      </c>
      <c r="J279" s="238" t="s">
        <v>33</v>
      </c>
      <c r="K279" s="238" t="s">
        <v>475</v>
      </c>
      <c r="L279" s="239">
        <v>46177</v>
      </c>
      <c r="M279" s="238" t="s">
        <v>37</v>
      </c>
    </row>
    <row r="280" spans="1:13">
      <c r="A280" s="236" t="s">
        <v>466</v>
      </c>
      <c r="B280" s="236" t="s">
        <v>467</v>
      </c>
      <c r="C280" s="236" t="s">
        <v>468</v>
      </c>
      <c r="D280" s="236" t="s">
        <v>82</v>
      </c>
      <c r="E280" s="236">
        <v>2</v>
      </c>
      <c r="F280" s="236" t="s">
        <v>67</v>
      </c>
      <c r="G280" s="236" t="s">
        <v>68</v>
      </c>
      <c r="H280" s="236">
        <v>2</v>
      </c>
      <c r="I280" s="236" t="s">
        <v>33</v>
      </c>
      <c r="J280" s="236" t="s">
        <v>33</v>
      </c>
      <c r="K280" s="236" t="s">
        <v>476</v>
      </c>
      <c r="L280" s="237">
        <v>46177</v>
      </c>
      <c r="M280" s="236" t="s">
        <v>37</v>
      </c>
    </row>
    <row r="281" spans="1:13">
      <c r="A281" s="238" t="s">
        <v>466</v>
      </c>
      <c r="B281" s="238" t="s">
        <v>467</v>
      </c>
      <c r="C281" s="238" t="s">
        <v>468</v>
      </c>
      <c r="D281" s="238" t="s">
        <v>84</v>
      </c>
      <c r="E281" s="238">
        <v>0</v>
      </c>
      <c r="F281" s="238" t="s">
        <v>67</v>
      </c>
      <c r="G281" s="238" t="s">
        <v>68</v>
      </c>
      <c r="H281" s="238">
        <v>2</v>
      </c>
      <c r="I281" s="238" t="s">
        <v>33</v>
      </c>
      <c r="J281" s="238" t="s">
        <v>33</v>
      </c>
      <c r="K281" s="238" t="s">
        <v>477</v>
      </c>
      <c r="L281" s="239">
        <v>46177</v>
      </c>
      <c r="M281" s="238" t="s">
        <v>37</v>
      </c>
    </row>
    <row r="282" spans="1:13">
      <c r="A282" s="236" t="s">
        <v>478</v>
      </c>
      <c r="B282" s="236" t="s">
        <v>479</v>
      </c>
      <c r="C282" s="236" t="s">
        <v>480</v>
      </c>
      <c r="D282" s="236" t="s">
        <v>66</v>
      </c>
      <c r="E282" s="236">
        <v>2</v>
      </c>
      <c r="F282" s="236" t="s">
        <v>67</v>
      </c>
      <c r="G282" s="236" t="s">
        <v>68</v>
      </c>
      <c r="H282" s="236">
        <v>2</v>
      </c>
      <c r="I282" s="236" t="s">
        <v>33</v>
      </c>
      <c r="J282" s="236" t="s">
        <v>33</v>
      </c>
      <c r="K282" s="236" t="s">
        <v>481</v>
      </c>
      <c r="L282" s="237">
        <v>46177</v>
      </c>
      <c r="M282" s="236" t="s">
        <v>37</v>
      </c>
    </row>
    <row r="283" spans="1:13">
      <c r="A283" s="238" t="s">
        <v>478</v>
      </c>
      <c r="B283" s="238" t="s">
        <v>479</v>
      </c>
      <c r="C283" s="238" t="s">
        <v>480</v>
      </c>
      <c r="D283" s="238" t="s">
        <v>70</v>
      </c>
      <c r="E283" s="238">
        <v>1</v>
      </c>
      <c r="F283" s="238" t="s">
        <v>67</v>
      </c>
      <c r="G283" s="238" t="s">
        <v>68</v>
      </c>
      <c r="H283" s="238">
        <v>2</v>
      </c>
      <c r="I283" s="238" t="s">
        <v>33</v>
      </c>
      <c r="J283" s="238" t="s">
        <v>33</v>
      </c>
      <c r="K283" s="238" t="s">
        <v>482</v>
      </c>
      <c r="L283" s="239">
        <v>46177</v>
      </c>
      <c r="M283" s="238" t="s">
        <v>37</v>
      </c>
    </row>
    <row r="284" spans="1:13">
      <c r="A284" s="236" t="s">
        <v>478</v>
      </c>
      <c r="B284" s="236" t="s">
        <v>479</v>
      </c>
      <c r="C284" s="236" t="s">
        <v>480</v>
      </c>
      <c r="D284" s="236" t="s">
        <v>72</v>
      </c>
      <c r="E284" s="236">
        <v>2</v>
      </c>
      <c r="F284" s="236" t="s">
        <v>67</v>
      </c>
      <c r="G284" s="236" t="s">
        <v>68</v>
      </c>
      <c r="H284" s="236">
        <v>2</v>
      </c>
      <c r="I284" s="236" t="s">
        <v>33</v>
      </c>
      <c r="J284" s="236" t="s">
        <v>33</v>
      </c>
      <c r="K284" s="236" t="s">
        <v>483</v>
      </c>
      <c r="L284" s="237">
        <v>46177</v>
      </c>
      <c r="M284" s="236" t="s">
        <v>37</v>
      </c>
    </row>
    <row r="285" spans="1:13">
      <c r="A285" s="238" t="s">
        <v>478</v>
      </c>
      <c r="B285" s="238" t="s">
        <v>479</v>
      </c>
      <c r="C285" s="238" t="s">
        <v>480</v>
      </c>
      <c r="D285" s="238" t="s">
        <v>74</v>
      </c>
      <c r="E285" s="238">
        <v>0</v>
      </c>
      <c r="F285" s="238" t="s">
        <v>67</v>
      </c>
      <c r="G285" s="238" t="s">
        <v>68</v>
      </c>
      <c r="H285" s="238">
        <v>2</v>
      </c>
      <c r="I285" s="238" t="s">
        <v>33</v>
      </c>
      <c r="J285" s="238" t="s">
        <v>33</v>
      </c>
      <c r="K285" s="238" t="s">
        <v>484</v>
      </c>
      <c r="L285" s="239">
        <v>46177</v>
      </c>
      <c r="M285" s="238" t="s">
        <v>37</v>
      </c>
    </row>
    <row r="286" spans="1:13">
      <c r="A286" s="236" t="s">
        <v>478</v>
      </c>
      <c r="B286" s="236" t="s">
        <v>479</v>
      </c>
      <c r="C286" s="236" t="s">
        <v>480</v>
      </c>
      <c r="D286" s="236" t="s">
        <v>76</v>
      </c>
      <c r="E286" s="236">
        <v>3</v>
      </c>
      <c r="F286" s="236" t="s">
        <v>67</v>
      </c>
      <c r="G286" s="236" t="s">
        <v>68</v>
      </c>
      <c r="H286" s="236">
        <v>2</v>
      </c>
      <c r="I286" s="236" t="s">
        <v>33</v>
      </c>
      <c r="J286" s="236" t="s">
        <v>33</v>
      </c>
      <c r="K286" s="236" t="s">
        <v>485</v>
      </c>
      <c r="L286" s="237">
        <v>46177</v>
      </c>
      <c r="M286" s="236" t="s">
        <v>37</v>
      </c>
    </row>
    <row r="287" spans="1:13">
      <c r="A287" s="238" t="s">
        <v>478</v>
      </c>
      <c r="B287" s="238" t="s">
        <v>479</v>
      </c>
      <c r="C287" s="238" t="s">
        <v>480</v>
      </c>
      <c r="D287" s="238" t="s">
        <v>78</v>
      </c>
      <c r="E287" s="238">
        <v>0</v>
      </c>
      <c r="F287" s="238" t="s">
        <v>67</v>
      </c>
      <c r="G287" s="238" t="s">
        <v>68</v>
      </c>
      <c r="H287" s="238">
        <v>2</v>
      </c>
      <c r="I287" s="238" t="s">
        <v>33</v>
      </c>
      <c r="J287" s="238" t="s">
        <v>33</v>
      </c>
      <c r="K287" s="238" t="s">
        <v>486</v>
      </c>
      <c r="L287" s="239">
        <v>46177</v>
      </c>
      <c r="M287" s="238" t="s">
        <v>37</v>
      </c>
    </row>
    <row r="288" spans="1:13">
      <c r="A288" s="236" t="s">
        <v>478</v>
      </c>
      <c r="B288" s="236" t="s">
        <v>479</v>
      </c>
      <c r="C288" s="236" t="s">
        <v>480</v>
      </c>
      <c r="D288" s="236" t="s">
        <v>80</v>
      </c>
      <c r="E288" s="236">
        <v>3</v>
      </c>
      <c r="F288" s="236" t="s">
        <v>67</v>
      </c>
      <c r="G288" s="236" t="s">
        <v>68</v>
      </c>
      <c r="H288" s="236">
        <v>2</v>
      </c>
      <c r="I288" s="236" t="s">
        <v>33</v>
      </c>
      <c r="J288" s="236" t="s">
        <v>33</v>
      </c>
      <c r="K288" s="236" t="s">
        <v>487</v>
      </c>
      <c r="L288" s="237">
        <v>46177</v>
      </c>
      <c r="M288" s="236" t="s">
        <v>37</v>
      </c>
    </row>
    <row r="289" spans="1:13">
      <c r="A289" s="238" t="s">
        <v>478</v>
      </c>
      <c r="B289" s="238" t="s">
        <v>479</v>
      </c>
      <c r="C289" s="238" t="s">
        <v>480</v>
      </c>
      <c r="D289" s="238" t="s">
        <v>82</v>
      </c>
      <c r="E289" s="238">
        <v>0</v>
      </c>
      <c r="F289" s="238" t="s">
        <v>67</v>
      </c>
      <c r="G289" s="238" t="s">
        <v>68</v>
      </c>
      <c r="H289" s="238">
        <v>2</v>
      </c>
      <c r="I289" s="238" t="s">
        <v>33</v>
      </c>
      <c r="J289" s="238" t="s">
        <v>33</v>
      </c>
      <c r="K289" s="238" t="s">
        <v>488</v>
      </c>
      <c r="L289" s="239">
        <v>46177</v>
      </c>
      <c r="M289" s="238" t="s">
        <v>37</v>
      </c>
    </row>
    <row r="290" spans="1:13">
      <c r="A290" s="236" t="s">
        <v>478</v>
      </c>
      <c r="B290" s="236" t="s">
        <v>479</v>
      </c>
      <c r="C290" s="236" t="s">
        <v>480</v>
      </c>
      <c r="D290" s="236" t="s">
        <v>84</v>
      </c>
      <c r="E290" s="236">
        <v>0</v>
      </c>
      <c r="F290" s="236" t="s">
        <v>67</v>
      </c>
      <c r="G290" s="236" t="s">
        <v>68</v>
      </c>
      <c r="H290" s="236">
        <v>2</v>
      </c>
      <c r="I290" s="236" t="s">
        <v>33</v>
      </c>
      <c r="J290" s="236" t="s">
        <v>33</v>
      </c>
      <c r="K290" s="236" t="s">
        <v>489</v>
      </c>
      <c r="L290" s="237">
        <v>46177</v>
      </c>
      <c r="M290" s="236" t="s">
        <v>37</v>
      </c>
    </row>
    <row r="291" spans="1:13">
      <c r="A291" s="238" t="s">
        <v>490</v>
      </c>
      <c r="B291" s="238" t="s">
        <v>491</v>
      </c>
      <c r="C291" s="238" t="s">
        <v>42</v>
      </c>
      <c r="D291" s="238" t="s">
        <v>66</v>
      </c>
      <c r="E291" s="238">
        <v>2</v>
      </c>
      <c r="F291" s="238" t="s">
        <v>67</v>
      </c>
      <c r="G291" s="238" t="s">
        <v>68</v>
      </c>
      <c r="H291" s="238">
        <v>2</v>
      </c>
      <c r="I291" s="238" t="s">
        <v>33</v>
      </c>
      <c r="J291" s="238" t="s">
        <v>33</v>
      </c>
      <c r="K291" s="238" t="s">
        <v>492</v>
      </c>
      <c r="L291" s="239">
        <v>46177</v>
      </c>
      <c r="M291" s="238" t="s">
        <v>37</v>
      </c>
    </row>
    <row r="292" spans="1:13">
      <c r="A292" s="236" t="s">
        <v>490</v>
      </c>
      <c r="B292" s="236" t="s">
        <v>491</v>
      </c>
      <c r="C292" s="236" t="s">
        <v>42</v>
      </c>
      <c r="D292" s="236" t="s">
        <v>70</v>
      </c>
      <c r="E292" s="236">
        <v>1</v>
      </c>
      <c r="F292" s="236" t="s">
        <v>67</v>
      </c>
      <c r="G292" s="236" t="s">
        <v>68</v>
      </c>
      <c r="H292" s="236">
        <v>2</v>
      </c>
      <c r="I292" s="236" t="s">
        <v>33</v>
      </c>
      <c r="J292" s="236" t="s">
        <v>33</v>
      </c>
      <c r="K292" s="236" t="s">
        <v>493</v>
      </c>
      <c r="L292" s="237">
        <v>46177</v>
      </c>
      <c r="M292" s="236" t="s">
        <v>37</v>
      </c>
    </row>
    <row r="293" spans="1:13">
      <c r="A293" s="238" t="s">
        <v>490</v>
      </c>
      <c r="B293" s="238" t="s">
        <v>491</v>
      </c>
      <c r="C293" s="238" t="s">
        <v>42</v>
      </c>
      <c r="D293" s="238" t="s">
        <v>72</v>
      </c>
      <c r="E293" s="238">
        <v>3</v>
      </c>
      <c r="F293" s="238" t="s">
        <v>67</v>
      </c>
      <c r="G293" s="238" t="s">
        <v>68</v>
      </c>
      <c r="H293" s="238">
        <v>2</v>
      </c>
      <c r="I293" s="238" t="s">
        <v>33</v>
      </c>
      <c r="J293" s="238" t="s">
        <v>33</v>
      </c>
      <c r="K293" s="238" t="s">
        <v>494</v>
      </c>
      <c r="L293" s="239">
        <v>46177</v>
      </c>
      <c r="M293" s="238" t="s">
        <v>37</v>
      </c>
    </row>
    <row r="294" spans="1:13">
      <c r="A294" s="236" t="s">
        <v>490</v>
      </c>
      <c r="B294" s="236" t="s">
        <v>491</v>
      </c>
      <c r="C294" s="236" t="s">
        <v>42</v>
      </c>
      <c r="D294" s="236" t="s">
        <v>74</v>
      </c>
      <c r="E294" s="236">
        <v>3</v>
      </c>
      <c r="F294" s="236" t="s">
        <v>67</v>
      </c>
      <c r="G294" s="236" t="s">
        <v>68</v>
      </c>
      <c r="H294" s="236">
        <v>2</v>
      </c>
      <c r="I294" s="236" t="s">
        <v>33</v>
      </c>
      <c r="J294" s="236" t="s">
        <v>33</v>
      </c>
      <c r="K294" s="236" t="s">
        <v>495</v>
      </c>
      <c r="L294" s="237">
        <v>46177</v>
      </c>
      <c r="M294" s="236" t="s">
        <v>37</v>
      </c>
    </row>
    <row r="295" spans="1:13">
      <c r="A295" s="238" t="s">
        <v>490</v>
      </c>
      <c r="B295" s="238" t="s">
        <v>491</v>
      </c>
      <c r="C295" s="238" t="s">
        <v>42</v>
      </c>
      <c r="D295" s="238" t="s">
        <v>76</v>
      </c>
      <c r="E295" s="238">
        <v>3</v>
      </c>
      <c r="F295" s="238" t="s">
        <v>67</v>
      </c>
      <c r="G295" s="238" t="s">
        <v>68</v>
      </c>
      <c r="H295" s="238">
        <v>2</v>
      </c>
      <c r="I295" s="238" t="s">
        <v>33</v>
      </c>
      <c r="J295" s="238" t="s">
        <v>33</v>
      </c>
      <c r="K295" s="238" t="s">
        <v>496</v>
      </c>
      <c r="L295" s="239">
        <v>46177</v>
      </c>
      <c r="M295" s="238" t="s">
        <v>37</v>
      </c>
    </row>
    <row r="296" spans="1:13">
      <c r="A296" s="236" t="s">
        <v>490</v>
      </c>
      <c r="B296" s="236" t="s">
        <v>491</v>
      </c>
      <c r="C296" s="236" t="s">
        <v>42</v>
      </c>
      <c r="D296" s="236" t="s">
        <v>78</v>
      </c>
      <c r="E296" s="236">
        <v>3</v>
      </c>
      <c r="F296" s="236" t="s">
        <v>67</v>
      </c>
      <c r="G296" s="236" t="s">
        <v>68</v>
      </c>
      <c r="H296" s="236">
        <v>2</v>
      </c>
      <c r="I296" s="236" t="s">
        <v>33</v>
      </c>
      <c r="J296" s="236" t="s">
        <v>33</v>
      </c>
      <c r="K296" s="236" t="s">
        <v>497</v>
      </c>
      <c r="L296" s="237">
        <v>46177</v>
      </c>
      <c r="M296" s="236" t="s">
        <v>37</v>
      </c>
    </row>
    <row r="297" spans="1:13">
      <c r="A297" s="238" t="s">
        <v>490</v>
      </c>
      <c r="B297" s="238" t="s">
        <v>491</v>
      </c>
      <c r="C297" s="238" t="s">
        <v>42</v>
      </c>
      <c r="D297" s="238" t="s">
        <v>80</v>
      </c>
      <c r="E297" s="238">
        <v>3</v>
      </c>
      <c r="F297" s="238" t="s">
        <v>67</v>
      </c>
      <c r="G297" s="238" t="s">
        <v>68</v>
      </c>
      <c r="H297" s="238">
        <v>2</v>
      </c>
      <c r="I297" s="238" t="s">
        <v>33</v>
      </c>
      <c r="J297" s="238" t="s">
        <v>33</v>
      </c>
      <c r="K297" s="238" t="s">
        <v>498</v>
      </c>
      <c r="L297" s="239">
        <v>46177</v>
      </c>
      <c r="M297" s="238" t="s">
        <v>37</v>
      </c>
    </row>
    <row r="298" spans="1:13">
      <c r="A298" s="236" t="s">
        <v>490</v>
      </c>
      <c r="B298" s="236" t="s">
        <v>491</v>
      </c>
      <c r="C298" s="236" t="s">
        <v>42</v>
      </c>
      <c r="D298" s="236" t="s">
        <v>82</v>
      </c>
      <c r="E298" s="236">
        <v>3</v>
      </c>
      <c r="F298" s="236" t="s">
        <v>67</v>
      </c>
      <c r="G298" s="236" t="s">
        <v>68</v>
      </c>
      <c r="H298" s="236">
        <v>2</v>
      </c>
      <c r="I298" s="236" t="s">
        <v>33</v>
      </c>
      <c r="J298" s="236" t="s">
        <v>33</v>
      </c>
      <c r="K298" s="236" t="s">
        <v>499</v>
      </c>
      <c r="L298" s="237">
        <v>46177</v>
      </c>
      <c r="M298" s="236" t="s">
        <v>37</v>
      </c>
    </row>
    <row r="299" spans="1:13">
      <c r="A299" s="238" t="s">
        <v>490</v>
      </c>
      <c r="B299" s="238" t="s">
        <v>491</v>
      </c>
      <c r="C299" s="238" t="s">
        <v>42</v>
      </c>
      <c r="D299" s="238" t="s">
        <v>84</v>
      </c>
      <c r="E299" s="238">
        <v>0</v>
      </c>
      <c r="F299" s="238" t="s">
        <v>67</v>
      </c>
      <c r="G299" s="238" t="s">
        <v>68</v>
      </c>
      <c r="H299" s="238">
        <v>2</v>
      </c>
      <c r="I299" s="238" t="s">
        <v>33</v>
      </c>
      <c r="J299" s="238" t="s">
        <v>33</v>
      </c>
      <c r="K299" s="238" t="s">
        <v>500</v>
      </c>
      <c r="L299" s="239">
        <v>46177</v>
      </c>
      <c r="M299" s="238" t="s">
        <v>37</v>
      </c>
    </row>
    <row r="300" spans="1:13">
      <c r="A300" s="236" t="s">
        <v>40</v>
      </c>
      <c r="B300" s="236" t="s">
        <v>41</v>
      </c>
      <c r="C300" s="236" t="s">
        <v>42</v>
      </c>
      <c r="D300" s="236" t="s">
        <v>66</v>
      </c>
      <c r="E300" s="236">
        <v>0</v>
      </c>
      <c r="F300" s="236" t="s">
        <v>67</v>
      </c>
      <c r="G300" s="236" t="s">
        <v>68</v>
      </c>
      <c r="H300" s="236">
        <v>2</v>
      </c>
      <c r="I300" s="236" t="s">
        <v>33</v>
      </c>
      <c r="J300" s="236" t="s">
        <v>33</v>
      </c>
      <c r="K300" s="236" t="s">
        <v>501</v>
      </c>
      <c r="L300" s="237">
        <v>46177</v>
      </c>
      <c r="M300" s="236" t="s">
        <v>37</v>
      </c>
    </row>
    <row r="301" spans="1:13">
      <c r="A301" s="238" t="s">
        <v>40</v>
      </c>
      <c r="B301" s="238" t="s">
        <v>41</v>
      </c>
      <c r="C301" s="238" t="s">
        <v>42</v>
      </c>
      <c r="D301" s="238" t="s">
        <v>70</v>
      </c>
      <c r="E301" s="238">
        <v>1</v>
      </c>
      <c r="F301" s="238" t="s">
        <v>67</v>
      </c>
      <c r="G301" s="238" t="s">
        <v>68</v>
      </c>
      <c r="H301" s="238">
        <v>2</v>
      </c>
      <c r="I301" s="238" t="s">
        <v>33</v>
      </c>
      <c r="J301" s="238" t="s">
        <v>33</v>
      </c>
      <c r="K301" s="238" t="s">
        <v>502</v>
      </c>
      <c r="L301" s="239">
        <v>46177</v>
      </c>
      <c r="M301" s="238" t="s">
        <v>37</v>
      </c>
    </row>
    <row r="302" spans="1:13">
      <c r="A302" s="236" t="s">
        <v>40</v>
      </c>
      <c r="B302" s="236" t="s">
        <v>41</v>
      </c>
      <c r="C302" s="236" t="s">
        <v>42</v>
      </c>
      <c r="D302" s="236" t="s">
        <v>72</v>
      </c>
      <c r="E302" s="236">
        <v>3</v>
      </c>
      <c r="F302" s="236" t="s">
        <v>67</v>
      </c>
      <c r="G302" s="236" t="s">
        <v>68</v>
      </c>
      <c r="H302" s="236">
        <v>2</v>
      </c>
      <c r="I302" s="236" t="s">
        <v>33</v>
      </c>
      <c r="J302" s="236" t="s">
        <v>33</v>
      </c>
      <c r="K302" s="236" t="s">
        <v>503</v>
      </c>
      <c r="L302" s="237">
        <v>46177</v>
      </c>
      <c r="M302" s="236" t="s">
        <v>37</v>
      </c>
    </row>
    <row r="303" spans="1:13">
      <c r="A303" s="238" t="s">
        <v>40</v>
      </c>
      <c r="B303" s="238" t="s">
        <v>41</v>
      </c>
      <c r="C303" s="238" t="s">
        <v>42</v>
      </c>
      <c r="D303" s="238" t="s">
        <v>74</v>
      </c>
      <c r="E303" s="238">
        <v>3</v>
      </c>
      <c r="F303" s="238" t="s">
        <v>67</v>
      </c>
      <c r="G303" s="238" t="s">
        <v>68</v>
      </c>
      <c r="H303" s="238">
        <v>2</v>
      </c>
      <c r="I303" s="238" t="s">
        <v>33</v>
      </c>
      <c r="J303" s="238" t="s">
        <v>33</v>
      </c>
      <c r="K303" s="238" t="s">
        <v>504</v>
      </c>
      <c r="L303" s="239">
        <v>46177</v>
      </c>
      <c r="M303" s="238" t="s">
        <v>37</v>
      </c>
    </row>
    <row r="304" spans="1:13">
      <c r="A304" s="236" t="s">
        <v>40</v>
      </c>
      <c r="B304" s="236" t="s">
        <v>41</v>
      </c>
      <c r="C304" s="236" t="s">
        <v>42</v>
      </c>
      <c r="D304" s="236" t="s">
        <v>76</v>
      </c>
      <c r="E304" s="236">
        <v>3</v>
      </c>
      <c r="F304" s="236" t="s">
        <v>67</v>
      </c>
      <c r="G304" s="236" t="s">
        <v>68</v>
      </c>
      <c r="H304" s="236">
        <v>2</v>
      </c>
      <c r="I304" s="236" t="s">
        <v>33</v>
      </c>
      <c r="J304" s="236" t="s">
        <v>33</v>
      </c>
      <c r="K304" s="236" t="s">
        <v>505</v>
      </c>
      <c r="L304" s="237">
        <v>46177</v>
      </c>
      <c r="M304" s="236" t="s">
        <v>37</v>
      </c>
    </row>
    <row r="305" spans="1:13">
      <c r="A305" s="238" t="s">
        <v>40</v>
      </c>
      <c r="B305" s="238" t="s">
        <v>41</v>
      </c>
      <c r="C305" s="238" t="s">
        <v>42</v>
      </c>
      <c r="D305" s="238" t="s">
        <v>78</v>
      </c>
      <c r="E305" s="238">
        <v>3</v>
      </c>
      <c r="F305" s="238" t="s">
        <v>67</v>
      </c>
      <c r="G305" s="238" t="s">
        <v>68</v>
      </c>
      <c r="H305" s="238">
        <v>2</v>
      </c>
      <c r="I305" s="238" t="s">
        <v>33</v>
      </c>
      <c r="J305" s="238" t="s">
        <v>33</v>
      </c>
      <c r="K305" s="238" t="s">
        <v>506</v>
      </c>
      <c r="L305" s="239">
        <v>46177</v>
      </c>
      <c r="M305" s="238" t="s">
        <v>37</v>
      </c>
    </row>
    <row r="306" spans="1:13">
      <c r="A306" s="236" t="s">
        <v>40</v>
      </c>
      <c r="B306" s="236" t="s">
        <v>41</v>
      </c>
      <c r="C306" s="236" t="s">
        <v>42</v>
      </c>
      <c r="D306" s="236" t="s">
        <v>80</v>
      </c>
      <c r="E306" s="236">
        <v>1</v>
      </c>
      <c r="F306" s="236" t="s">
        <v>67</v>
      </c>
      <c r="G306" s="236" t="s">
        <v>68</v>
      </c>
      <c r="H306" s="236">
        <v>2</v>
      </c>
      <c r="I306" s="236" t="s">
        <v>33</v>
      </c>
      <c r="J306" s="236" t="s">
        <v>33</v>
      </c>
      <c r="K306" s="236" t="s">
        <v>507</v>
      </c>
      <c r="L306" s="237">
        <v>46177</v>
      </c>
      <c r="M306" s="236" t="s">
        <v>37</v>
      </c>
    </row>
    <row r="307" spans="1:13">
      <c r="A307" s="238" t="s">
        <v>40</v>
      </c>
      <c r="B307" s="238" t="s">
        <v>41</v>
      </c>
      <c r="C307" s="238" t="s">
        <v>42</v>
      </c>
      <c r="D307" s="238" t="s">
        <v>82</v>
      </c>
      <c r="E307" s="238">
        <v>3</v>
      </c>
      <c r="F307" s="238" t="s">
        <v>67</v>
      </c>
      <c r="G307" s="238" t="s">
        <v>68</v>
      </c>
      <c r="H307" s="238">
        <v>2</v>
      </c>
      <c r="I307" s="238" t="s">
        <v>33</v>
      </c>
      <c r="J307" s="238" t="s">
        <v>33</v>
      </c>
      <c r="K307" s="238" t="s">
        <v>508</v>
      </c>
      <c r="L307" s="239">
        <v>46177</v>
      </c>
      <c r="M307" s="238" t="s">
        <v>37</v>
      </c>
    </row>
    <row r="308" spans="1:13">
      <c r="A308" s="236" t="s">
        <v>40</v>
      </c>
      <c r="B308" s="236" t="s">
        <v>41</v>
      </c>
      <c r="C308" s="236" t="s">
        <v>42</v>
      </c>
      <c r="D308" s="236" t="s">
        <v>84</v>
      </c>
      <c r="E308" s="236">
        <v>0</v>
      </c>
      <c r="F308" s="236" t="s">
        <v>67</v>
      </c>
      <c r="G308" s="236" t="s">
        <v>68</v>
      </c>
      <c r="H308" s="236">
        <v>2</v>
      </c>
      <c r="I308" s="236" t="s">
        <v>33</v>
      </c>
      <c r="J308" s="236" t="s">
        <v>33</v>
      </c>
      <c r="K308" s="236" t="s">
        <v>509</v>
      </c>
      <c r="L308" s="237">
        <v>46177</v>
      </c>
      <c r="M308" s="236" t="s">
        <v>37</v>
      </c>
    </row>
    <row r="309" spans="1:13">
      <c r="A309" s="238" t="s">
        <v>510</v>
      </c>
      <c r="B309" s="238" t="s">
        <v>511</v>
      </c>
      <c r="C309" s="238" t="s">
        <v>512</v>
      </c>
      <c r="D309" s="238" t="s">
        <v>66</v>
      </c>
      <c r="E309" s="238">
        <v>2</v>
      </c>
      <c r="F309" s="238" t="s">
        <v>67</v>
      </c>
      <c r="G309" s="238" t="s">
        <v>68</v>
      </c>
      <c r="H309" s="238">
        <v>2</v>
      </c>
      <c r="I309" s="238" t="s">
        <v>33</v>
      </c>
      <c r="J309" s="238" t="s">
        <v>33</v>
      </c>
      <c r="K309" s="238" t="s">
        <v>513</v>
      </c>
      <c r="L309" s="239">
        <v>46177</v>
      </c>
      <c r="M309" s="238" t="s">
        <v>37</v>
      </c>
    </row>
    <row r="310" spans="1:13">
      <c r="A310" s="236" t="s">
        <v>510</v>
      </c>
      <c r="B310" s="236" t="s">
        <v>511</v>
      </c>
      <c r="C310" s="236" t="s">
        <v>512</v>
      </c>
      <c r="D310" s="236" t="s">
        <v>70</v>
      </c>
      <c r="E310" s="236">
        <v>1</v>
      </c>
      <c r="F310" s="236" t="s">
        <v>67</v>
      </c>
      <c r="G310" s="236" t="s">
        <v>68</v>
      </c>
      <c r="H310" s="236">
        <v>2</v>
      </c>
      <c r="I310" s="236" t="s">
        <v>33</v>
      </c>
      <c r="J310" s="236" t="s">
        <v>33</v>
      </c>
      <c r="K310" s="236" t="s">
        <v>514</v>
      </c>
      <c r="L310" s="237">
        <v>46177</v>
      </c>
      <c r="M310" s="236" t="s">
        <v>37</v>
      </c>
    </row>
    <row r="311" spans="1:13">
      <c r="A311" s="238" t="s">
        <v>510</v>
      </c>
      <c r="B311" s="238" t="s">
        <v>511</v>
      </c>
      <c r="C311" s="238" t="s">
        <v>512</v>
      </c>
      <c r="D311" s="238" t="s">
        <v>72</v>
      </c>
      <c r="E311" s="238">
        <v>3</v>
      </c>
      <c r="F311" s="238" t="s">
        <v>67</v>
      </c>
      <c r="G311" s="238" t="s">
        <v>68</v>
      </c>
      <c r="H311" s="238">
        <v>2</v>
      </c>
      <c r="I311" s="238" t="s">
        <v>33</v>
      </c>
      <c r="J311" s="238" t="s">
        <v>33</v>
      </c>
      <c r="K311" s="238" t="s">
        <v>515</v>
      </c>
      <c r="L311" s="239">
        <v>46177</v>
      </c>
      <c r="M311" s="238" t="s">
        <v>37</v>
      </c>
    </row>
    <row r="312" spans="1:13">
      <c r="A312" s="236" t="s">
        <v>510</v>
      </c>
      <c r="B312" s="236" t="s">
        <v>511</v>
      </c>
      <c r="C312" s="236" t="s">
        <v>512</v>
      </c>
      <c r="D312" s="236" t="s">
        <v>74</v>
      </c>
      <c r="E312" s="236">
        <v>3</v>
      </c>
      <c r="F312" s="236" t="s">
        <v>67</v>
      </c>
      <c r="G312" s="236" t="s">
        <v>68</v>
      </c>
      <c r="H312" s="236">
        <v>2</v>
      </c>
      <c r="I312" s="236" t="s">
        <v>33</v>
      </c>
      <c r="J312" s="236" t="s">
        <v>33</v>
      </c>
      <c r="K312" s="236" t="s">
        <v>516</v>
      </c>
      <c r="L312" s="237">
        <v>46177</v>
      </c>
      <c r="M312" s="236" t="s">
        <v>37</v>
      </c>
    </row>
    <row r="313" spans="1:13">
      <c r="A313" s="238" t="s">
        <v>510</v>
      </c>
      <c r="B313" s="238" t="s">
        <v>511</v>
      </c>
      <c r="C313" s="238" t="s">
        <v>512</v>
      </c>
      <c r="D313" s="238" t="s">
        <v>78</v>
      </c>
      <c r="E313" s="238">
        <v>2</v>
      </c>
      <c r="F313" s="238" t="s">
        <v>67</v>
      </c>
      <c r="G313" s="238" t="s">
        <v>68</v>
      </c>
      <c r="H313" s="238">
        <v>2</v>
      </c>
      <c r="I313" s="238" t="s">
        <v>33</v>
      </c>
      <c r="J313" s="238" t="s">
        <v>33</v>
      </c>
      <c r="K313" s="238" t="s">
        <v>517</v>
      </c>
      <c r="L313" s="239">
        <v>46177</v>
      </c>
      <c r="M313" s="238" t="s">
        <v>37</v>
      </c>
    </row>
    <row r="314" spans="1:13">
      <c r="A314" s="236" t="s">
        <v>510</v>
      </c>
      <c r="B314" s="236" t="s">
        <v>511</v>
      </c>
      <c r="C314" s="236" t="s">
        <v>512</v>
      </c>
      <c r="D314" s="236" t="s">
        <v>80</v>
      </c>
      <c r="E314" s="236">
        <v>3</v>
      </c>
      <c r="F314" s="236" t="s">
        <v>67</v>
      </c>
      <c r="G314" s="236" t="s">
        <v>68</v>
      </c>
      <c r="H314" s="236">
        <v>2</v>
      </c>
      <c r="I314" s="236" t="s">
        <v>33</v>
      </c>
      <c r="J314" s="236" t="s">
        <v>33</v>
      </c>
      <c r="K314" s="236" t="s">
        <v>518</v>
      </c>
      <c r="L314" s="237">
        <v>46177</v>
      </c>
      <c r="M314" s="236" t="s">
        <v>37</v>
      </c>
    </row>
    <row r="315" spans="1:13">
      <c r="A315" s="238" t="s">
        <v>510</v>
      </c>
      <c r="B315" s="238" t="s">
        <v>511</v>
      </c>
      <c r="C315" s="238" t="s">
        <v>512</v>
      </c>
      <c r="D315" s="238" t="s">
        <v>82</v>
      </c>
      <c r="E315" s="238">
        <v>3</v>
      </c>
      <c r="F315" s="238" t="s">
        <v>67</v>
      </c>
      <c r="G315" s="238" t="s">
        <v>68</v>
      </c>
      <c r="H315" s="238">
        <v>2</v>
      </c>
      <c r="I315" s="238" t="s">
        <v>33</v>
      </c>
      <c r="J315" s="238" t="s">
        <v>33</v>
      </c>
      <c r="K315" s="238" t="s">
        <v>519</v>
      </c>
      <c r="L315" s="239">
        <v>46177</v>
      </c>
      <c r="M315" s="238" t="s">
        <v>37</v>
      </c>
    </row>
    <row r="316" spans="1:13">
      <c r="A316" s="236" t="s">
        <v>510</v>
      </c>
      <c r="B316" s="236" t="s">
        <v>511</v>
      </c>
      <c r="C316" s="236" t="s">
        <v>512</v>
      </c>
      <c r="D316" s="236" t="s">
        <v>84</v>
      </c>
      <c r="E316" s="236">
        <v>3</v>
      </c>
      <c r="F316" s="236" t="s">
        <v>67</v>
      </c>
      <c r="G316" s="236" t="s">
        <v>68</v>
      </c>
      <c r="H316" s="236">
        <v>2</v>
      </c>
      <c r="I316" s="236" t="s">
        <v>33</v>
      </c>
      <c r="J316" s="236" t="s">
        <v>33</v>
      </c>
      <c r="K316" s="236" t="s">
        <v>520</v>
      </c>
      <c r="L316" s="237">
        <v>46177</v>
      </c>
      <c r="M316" s="236" t="s">
        <v>37</v>
      </c>
    </row>
    <row r="317" spans="1:13">
      <c r="A317" s="238" t="s">
        <v>521</v>
      </c>
      <c r="B317" s="238" t="s">
        <v>522</v>
      </c>
      <c r="C317" s="238" t="s">
        <v>512</v>
      </c>
      <c r="D317" s="238" t="s">
        <v>66</v>
      </c>
      <c r="E317" s="238">
        <v>2</v>
      </c>
      <c r="F317" s="238" t="s">
        <v>67</v>
      </c>
      <c r="G317" s="238" t="s">
        <v>68</v>
      </c>
      <c r="H317" s="238">
        <v>2</v>
      </c>
      <c r="I317" s="238" t="s">
        <v>33</v>
      </c>
      <c r="J317" s="238" t="s">
        <v>33</v>
      </c>
      <c r="K317" s="238" t="s">
        <v>523</v>
      </c>
      <c r="L317" s="239">
        <v>46177</v>
      </c>
      <c r="M317" s="238" t="s">
        <v>37</v>
      </c>
    </row>
    <row r="318" spans="1:13">
      <c r="A318" s="236" t="s">
        <v>521</v>
      </c>
      <c r="B318" s="236" t="s">
        <v>522</v>
      </c>
      <c r="C318" s="236" t="s">
        <v>512</v>
      </c>
      <c r="D318" s="236" t="s">
        <v>70</v>
      </c>
      <c r="E318" s="236">
        <v>1</v>
      </c>
      <c r="F318" s="236" t="s">
        <v>67</v>
      </c>
      <c r="G318" s="236" t="s">
        <v>68</v>
      </c>
      <c r="H318" s="236">
        <v>2</v>
      </c>
      <c r="I318" s="236" t="s">
        <v>33</v>
      </c>
      <c r="J318" s="236" t="s">
        <v>33</v>
      </c>
      <c r="K318" s="236" t="s">
        <v>524</v>
      </c>
      <c r="L318" s="237">
        <v>46177</v>
      </c>
      <c r="M318" s="236" t="s">
        <v>37</v>
      </c>
    </row>
    <row r="319" spans="1:13">
      <c r="A319" s="238" t="s">
        <v>521</v>
      </c>
      <c r="B319" s="238" t="s">
        <v>522</v>
      </c>
      <c r="C319" s="238" t="s">
        <v>512</v>
      </c>
      <c r="D319" s="238" t="s">
        <v>72</v>
      </c>
      <c r="E319" s="238">
        <v>3</v>
      </c>
      <c r="F319" s="238" t="s">
        <v>67</v>
      </c>
      <c r="G319" s="238" t="s">
        <v>68</v>
      </c>
      <c r="H319" s="238">
        <v>2</v>
      </c>
      <c r="I319" s="238" t="s">
        <v>33</v>
      </c>
      <c r="J319" s="238" t="s">
        <v>33</v>
      </c>
      <c r="K319" s="238" t="s">
        <v>525</v>
      </c>
      <c r="L319" s="239">
        <v>46177</v>
      </c>
      <c r="M319" s="238" t="s">
        <v>37</v>
      </c>
    </row>
    <row r="320" spans="1:13">
      <c r="A320" s="236" t="s">
        <v>521</v>
      </c>
      <c r="B320" s="236" t="s">
        <v>522</v>
      </c>
      <c r="C320" s="236" t="s">
        <v>512</v>
      </c>
      <c r="D320" s="236" t="s">
        <v>74</v>
      </c>
      <c r="E320" s="236">
        <v>3</v>
      </c>
      <c r="F320" s="236" t="s">
        <v>67</v>
      </c>
      <c r="G320" s="236" t="s">
        <v>68</v>
      </c>
      <c r="H320" s="236">
        <v>2</v>
      </c>
      <c r="I320" s="236" t="s">
        <v>33</v>
      </c>
      <c r="J320" s="236" t="s">
        <v>33</v>
      </c>
      <c r="K320" s="236" t="s">
        <v>526</v>
      </c>
      <c r="L320" s="237">
        <v>46177</v>
      </c>
      <c r="M320" s="236" t="s">
        <v>37</v>
      </c>
    </row>
    <row r="321" spans="1:13">
      <c r="A321" s="238" t="s">
        <v>521</v>
      </c>
      <c r="B321" s="238" t="s">
        <v>522</v>
      </c>
      <c r="C321" s="238" t="s">
        <v>512</v>
      </c>
      <c r="D321" s="238" t="s">
        <v>76</v>
      </c>
      <c r="E321" s="238">
        <v>3</v>
      </c>
      <c r="F321" s="238" t="s">
        <v>67</v>
      </c>
      <c r="G321" s="238" t="s">
        <v>68</v>
      </c>
      <c r="H321" s="238">
        <v>2</v>
      </c>
      <c r="I321" s="238" t="s">
        <v>33</v>
      </c>
      <c r="J321" s="238" t="s">
        <v>33</v>
      </c>
      <c r="K321" s="238" t="s">
        <v>527</v>
      </c>
      <c r="L321" s="239">
        <v>46177</v>
      </c>
      <c r="M321" s="238" t="s">
        <v>37</v>
      </c>
    </row>
    <row r="322" spans="1:13">
      <c r="A322" s="236" t="s">
        <v>521</v>
      </c>
      <c r="B322" s="236" t="s">
        <v>522</v>
      </c>
      <c r="C322" s="236" t="s">
        <v>512</v>
      </c>
      <c r="D322" s="236" t="s">
        <v>78</v>
      </c>
      <c r="E322" s="236">
        <v>2</v>
      </c>
      <c r="F322" s="236" t="s">
        <v>67</v>
      </c>
      <c r="G322" s="236" t="s">
        <v>68</v>
      </c>
      <c r="H322" s="236">
        <v>2</v>
      </c>
      <c r="I322" s="236" t="s">
        <v>33</v>
      </c>
      <c r="J322" s="236" t="s">
        <v>33</v>
      </c>
      <c r="K322" s="236" t="s">
        <v>528</v>
      </c>
      <c r="L322" s="237">
        <v>46177</v>
      </c>
      <c r="M322" s="236" t="s">
        <v>37</v>
      </c>
    </row>
    <row r="323" spans="1:13">
      <c r="A323" s="238" t="s">
        <v>521</v>
      </c>
      <c r="B323" s="238" t="s">
        <v>522</v>
      </c>
      <c r="C323" s="238" t="s">
        <v>512</v>
      </c>
      <c r="D323" s="238" t="s">
        <v>80</v>
      </c>
      <c r="E323" s="238">
        <v>3</v>
      </c>
      <c r="F323" s="238" t="s">
        <v>67</v>
      </c>
      <c r="G323" s="238" t="s">
        <v>68</v>
      </c>
      <c r="H323" s="238">
        <v>2</v>
      </c>
      <c r="I323" s="238" t="s">
        <v>33</v>
      </c>
      <c r="J323" s="238" t="s">
        <v>33</v>
      </c>
      <c r="K323" s="238" t="s">
        <v>529</v>
      </c>
      <c r="L323" s="239">
        <v>46177</v>
      </c>
      <c r="M323" s="238" t="s">
        <v>37</v>
      </c>
    </row>
    <row r="324" spans="1:13">
      <c r="A324" s="236" t="s">
        <v>521</v>
      </c>
      <c r="B324" s="236" t="s">
        <v>522</v>
      </c>
      <c r="C324" s="236" t="s">
        <v>512</v>
      </c>
      <c r="D324" s="236" t="s">
        <v>82</v>
      </c>
      <c r="E324" s="236">
        <v>3</v>
      </c>
      <c r="F324" s="236" t="s">
        <v>67</v>
      </c>
      <c r="G324" s="236" t="s">
        <v>68</v>
      </c>
      <c r="H324" s="236">
        <v>2</v>
      </c>
      <c r="I324" s="236" t="s">
        <v>33</v>
      </c>
      <c r="J324" s="236" t="s">
        <v>33</v>
      </c>
      <c r="K324" s="236" t="s">
        <v>530</v>
      </c>
      <c r="L324" s="237">
        <v>46177</v>
      </c>
      <c r="M324" s="236" t="s">
        <v>37</v>
      </c>
    </row>
    <row r="325" spans="1:13">
      <c r="A325" s="238" t="s">
        <v>521</v>
      </c>
      <c r="B325" s="238" t="s">
        <v>522</v>
      </c>
      <c r="C325" s="238" t="s">
        <v>512</v>
      </c>
      <c r="D325" s="238" t="s">
        <v>84</v>
      </c>
      <c r="E325" s="238">
        <v>3</v>
      </c>
      <c r="F325" s="238" t="s">
        <v>67</v>
      </c>
      <c r="G325" s="238" t="s">
        <v>68</v>
      </c>
      <c r="H325" s="238">
        <v>2</v>
      </c>
      <c r="I325" s="238" t="s">
        <v>33</v>
      </c>
      <c r="J325" s="238" t="s">
        <v>33</v>
      </c>
      <c r="K325" s="238" t="s">
        <v>531</v>
      </c>
      <c r="L325" s="239">
        <v>46177</v>
      </c>
      <c r="M325" s="238" t="s">
        <v>37</v>
      </c>
    </row>
    <row r="326" spans="1:13">
      <c r="A326" s="236" t="s">
        <v>532</v>
      </c>
      <c r="B326" s="236" t="s">
        <v>533</v>
      </c>
      <c r="C326" s="236" t="s">
        <v>534</v>
      </c>
      <c r="D326" s="236" t="s">
        <v>66</v>
      </c>
      <c r="E326" s="236">
        <v>2</v>
      </c>
      <c r="F326" s="236" t="s">
        <v>67</v>
      </c>
      <c r="G326" s="236" t="s">
        <v>68</v>
      </c>
      <c r="H326" s="236">
        <v>2</v>
      </c>
      <c r="I326" s="236" t="s">
        <v>33</v>
      </c>
      <c r="J326" s="236" t="s">
        <v>33</v>
      </c>
      <c r="K326" s="236" t="s">
        <v>535</v>
      </c>
      <c r="L326" s="237">
        <v>46177</v>
      </c>
      <c r="M326" s="236" t="s">
        <v>37</v>
      </c>
    </row>
    <row r="327" spans="1:13">
      <c r="A327" s="238" t="s">
        <v>532</v>
      </c>
      <c r="B327" s="238" t="s">
        <v>533</v>
      </c>
      <c r="C327" s="238" t="s">
        <v>534</v>
      </c>
      <c r="D327" s="238" t="s">
        <v>70</v>
      </c>
      <c r="E327" s="238">
        <v>1</v>
      </c>
      <c r="F327" s="238" t="s">
        <v>67</v>
      </c>
      <c r="G327" s="238" t="s">
        <v>68</v>
      </c>
      <c r="H327" s="238">
        <v>2</v>
      </c>
      <c r="I327" s="238" t="s">
        <v>33</v>
      </c>
      <c r="J327" s="238" t="s">
        <v>33</v>
      </c>
      <c r="K327" s="238" t="s">
        <v>536</v>
      </c>
      <c r="L327" s="239">
        <v>46177</v>
      </c>
      <c r="M327" s="238" t="s">
        <v>37</v>
      </c>
    </row>
    <row r="328" spans="1:13">
      <c r="A328" s="236" t="s">
        <v>532</v>
      </c>
      <c r="B328" s="236" t="s">
        <v>533</v>
      </c>
      <c r="C328" s="236" t="s">
        <v>534</v>
      </c>
      <c r="D328" s="236" t="s">
        <v>72</v>
      </c>
      <c r="E328" s="236">
        <v>1</v>
      </c>
      <c r="F328" s="236" t="s">
        <v>67</v>
      </c>
      <c r="G328" s="236" t="s">
        <v>68</v>
      </c>
      <c r="H328" s="236">
        <v>2</v>
      </c>
      <c r="I328" s="236" t="s">
        <v>33</v>
      </c>
      <c r="J328" s="236" t="s">
        <v>33</v>
      </c>
      <c r="K328" s="236" t="s">
        <v>537</v>
      </c>
      <c r="L328" s="237">
        <v>46177</v>
      </c>
      <c r="M328" s="236" t="s">
        <v>37</v>
      </c>
    </row>
    <row r="329" spans="1:13">
      <c r="A329" s="238" t="s">
        <v>532</v>
      </c>
      <c r="B329" s="238" t="s">
        <v>533</v>
      </c>
      <c r="C329" s="238" t="s">
        <v>534</v>
      </c>
      <c r="D329" s="238" t="s">
        <v>74</v>
      </c>
      <c r="E329" s="238">
        <v>0</v>
      </c>
      <c r="F329" s="238" t="s">
        <v>67</v>
      </c>
      <c r="G329" s="238" t="s">
        <v>68</v>
      </c>
      <c r="H329" s="238">
        <v>2</v>
      </c>
      <c r="I329" s="238" t="s">
        <v>33</v>
      </c>
      <c r="J329" s="238" t="s">
        <v>33</v>
      </c>
      <c r="K329" s="238" t="s">
        <v>538</v>
      </c>
      <c r="L329" s="239">
        <v>46177</v>
      </c>
      <c r="M329" s="238" t="s">
        <v>37</v>
      </c>
    </row>
    <row r="330" spans="1:13">
      <c r="A330" s="236" t="s">
        <v>532</v>
      </c>
      <c r="B330" s="236" t="s">
        <v>533</v>
      </c>
      <c r="C330" s="236" t="s">
        <v>534</v>
      </c>
      <c r="D330" s="236" t="s">
        <v>76</v>
      </c>
      <c r="E330" s="236">
        <v>2</v>
      </c>
      <c r="F330" s="236" t="s">
        <v>67</v>
      </c>
      <c r="G330" s="236" t="s">
        <v>68</v>
      </c>
      <c r="H330" s="236">
        <v>2</v>
      </c>
      <c r="I330" s="236" t="s">
        <v>33</v>
      </c>
      <c r="J330" s="236" t="s">
        <v>33</v>
      </c>
      <c r="K330" s="236" t="s">
        <v>539</v>
      </c>
      <c r="L330" s="237">
        <v>46177</v>
      </c>
      <c r="M330" s="236" t="s">
        <v>37</v>
      </c>
    </row>
    <row r="331" spans="1:13">
      <c r="A331" s="238" t="s">
        <v>532</v>
      </c>
      <c r="B331" s="238" t="s">
        <v>533</v>
      </c>
      <c r="C331" s="238" t="s">
        <v>534</v>
      </c>
      <c r="D331" s="238" t="s">
        <v>78</v>
      </c>
      <c r="E331" s="238">
        <v>2</v>
      </c>
      <c r="F331" s="238" t="s">
        <v>67</v>
      </c>
      <c r="G331" s="238" t="s">
        <v>68</v>
      </c>
      <c r="H331" s="238">
        <v>2</v>
      </c>
      <c r="I331" s="238" t="s">
        <v>33</v>
      </c>
      <c r="J331" s="238" t="s">
        <v>33</v>
      </c>
      <c r="K331" s="238" t="s">
        <v>540</v>
      </c>
      <c r="L331" s="239">
        <v>46177</v>
      </c>
      <c r="M331" s="238" t="s">
        <v>37</v>
      </c>
    </row>
    <row r="332" spans="1:13">
      <c r="A332" s="236" t="s">
        <v>532</v>
      </c>
      <c r="B332" s="236" t="s">
        <v>533</v>
      </c>
      <c r="C332" s="236" t="s">
        <v>534</v>
      </c>
      <c r="D332" s="236" t="s">
        <v>80</v>
      </c>
      <c r="E332" s="236">
        <v>3</v>
      </c>
      <c r="F332" s="236" t="s">
        <v>67</v>
      </c>
      <c r="G332" s="236" t="s">
        <v>68</v>
      </c>
      <c r="H332" s="236">
        <v>2</v>
      </c>
      <c r="I332" s="236" t="s">
        <v>33</v>
      </c>
      <c r="J332" s="236" t="s">
        <v>33</v>
      </c>
      <c r="K332" s="236" t="s">
        <v>541</v>
      </c>
      <c r="L332" s="237">
        <v>46177</v>
      </c>
      <c r="M332" s="236" t="s">
        <v>37</v>
      </c>
    </row>
    <row r="333" spans="1:13">
      <c r="A333" s="238" t="s">
        <v>532</v>
      </c>
      <c r="B333" s="238" t="s">
        <v>533</v>
      </c>
      <c r="C333" s="238" t="s">
        <v>534</v>
      </c>
      <c r="D333" s="238" t="s">
        <v>82</v>
      </c>
      <c r="E333" s="238">
        <v>1</v>
      </c>
      <c r="F333" s="238" t="s">
        <v>67</v>
      </c>
      <c r="G333" s="238" t="s">
        <v>68</v>
      </c>
      <c r="H333" s="238">
        <v>2</v>
      </c>
      <c r="I333" s="238" t="s">
        <v>33</v>
      </c>
      <c r="J333" s="238" t="s">
        <v>33</v>
      </c>
      <c r="K333" s="238" t="s">
        <v>542</v>
      </c>
      <c r="L333" s="239">
        <v>46177</v>
      </c>
      <c r="M333" s="238" t="s">
        <v>37</v>
      </c>
    </row>
    <row r="334" spans="1:13">
      <c r="A334" s="236" t="s">
        <v>532</v>
      </c>
      <c r="B334" s="236" t="s">
        <v>533</v>
      </c>
      <c r="C334" s="236" t="s">
        <v>534</v>
      </c>
      <c r="D334" s="236" t="s">
        <v>84</v>
      </c>
      <c r="E334" s="236">
        <v>0</v>
      </c>
      <c r="F334" s="236" t="s">
        <v>67</v>
      </c>
      <c r="G334" s="236" t="s">
        <v>68</v>
      </c>
      <c r="H334" s="236">
        <v>2</v>
      </c>
      <c r="I334" s="236" t="s">
        <v>33</v>
      </c>
      <c r="J334" s="236" t="s">
        <v>33</v>
      </c>
      <c r="K334" s="236" t="s">
        <v>543</v>
      </c>
      <c r="L334" s="237">
        <v>46177</v>
      </c>
      <c r="M334" s="236" t="s">
        <v>37</v>
      </c>
    </row>
    <row r="335" spans="1:13">
      <c r="A335" s="238" t="s">
        <v>544</v>
      </c>
      <c r="B335" s="238" t="s">
        <v>545</v>
      </c>
      <c r="C335" s="238" t="s">
        <v>546</v>
      </c>
      <c r="D335" s="238" t="s">
        <v>66</v>
      </c>
      <c r="E335" s="238">
        <v>2</v>
      </c>
      <c r="F335" s="238" t="s">
        <v>67</v>
      </c>
      <c r="G335" s="238" t="s">
        <v>68</v>
      </c>
      <c r="H335" s="238">
        <v>2</v>
      </c>
      <c r="I335" s="238" t="s">
        <v>33</v>
      </c>
      <c r="J335" s="238" t="s">
        <v>33</v>
      </c>
      <c r="K335" s="238" t="s">
        <v>547</v>
      </c>
      <c r="L335" s="239">
        <v>46177</v>
      </c>
      <c r="M335" s="238" t="s">
        <v>37</v>
      </c>
    </row>
    <row r="336" spans="1:13">
      <c r="A336" s="236" t="s">
        <v>544</v>
      </c>
      <c r="B336" s="236" t="s">
        <v>545</v>
      </c>
      <c r="C336" s="236" t="s">
        <v>546</v>
      </c>
      <c r="D336" s="236" t="s">
        <v>70</v>
      </c>
      <c r="E336" s="236">
        <v>1</v>
      </c>
      <c r="F336" s="236" t="s">
        <v>67</v>
      </c>
      <c r="G336" s="236" t="s">
        <v>68</v>
      </c>
      <c r="H336" s="236">
        <v>2</v>
      </c>
      <c r="I336" s="236" t="s">
        <v>33</v>
      </c>
      <c r="J336" s="236" t="s">
        <v>33</v>
      </c>
      <c r="K336" s="236" t="s">
        <v>548</v>
      </c>
      <c r="L336" s="237">
        <v>46177</v>
      </c>
      <c r="M336" s="236" t="s">
        <v>37</v>
      </c>
    </row>
    <row r="337" spans="1:13">
      <c r="A337" s="238" t="s">
        <v>544</v>
      </c>
      <c r="B337" s="238" t="s">
        <v>545</v>
      </c>
      <c r="C337" s="238" t="s">
        <v>546</v>
      </c>
      <c r="D337" s="238" t="s">
        <v>72</v>
      </c>
      <c r="E337" s="238">
        <v>1</v>
      </c>
      <c r="F337" s="238" t="s">
        <v>67</v>
      </c>
      <c r="G337" s="238" t="s">
        <v>68</v>
      </c>
      <c r="H337" s="238">
        <v>2</v>
      </c>
      <c r="I337" s="238" t="s">
        <v>33</v>
      </c>
      <c r="J337" s="238" t="s">
        <v>33</v>
      </c>
      <c r="K337" s="238" t="s">
        <v>549</v>
      </c>
      <c r="L337" s="239">
        <v>46177</v>
      </c>
      <c r="M337" s="238" t="s">
        <v>37</v>
      </c>
    </row>
    <row r="338" spans="1:13">
      <c r="A338" s="236" t="s">
        <v>544</v>
      </c>
      <c r="B338" s="236" t="s">
        <v>545</v>
      </c>
      <c r="C338" s="236" t="s">
        <v>546</v>
      </c>
      <c r="D338" s="236" t="s">
        <v>74</v>
      </c>
      <c r="E338" s="236">
        <v>0</v>
      </c>
      <c r="F338" s="236" t="s">
        <v>67</v>
      </c>
      <c r="G338" s="236" t="s">
        <v>68</v>
      </c>
      <c r="H338" s="236">
        <v>2</v>
      </c>
      <c r="I338" s="236" t="s">
        <v>33</v>
      </c>
      <c r="J338" s="236" t="s">
        <v>33</v>
      </c>
      <c r="K338" s="236" t="s">
        <v>550</v>
      </c>
      <c r="L338" s="237">
        <v>46177</v>
      </c>
      <c r="M338" s="236" t="s">
        <v>37</v>
      </c>
    </row>
    <row r="339" spans="1:13">
      <c r="A339" s="238" t="s">
        <v>544</v>
      </c>
      <c r="B339" s="238" t="s">
        <v>545</v>
      </c>
      <c r="C339" s="238" t="s">
        <v>546</v>
      </c>
      <c r="D339" s="238" t="s">
        <v>76</v>
      </c>
      <c r="E339" s="238">
        <v>3</v>
      </c>
      <c r="F339" s="238" t="s">
        <v>67</v>
      </c>
      <c r="G339" s="238" t="s">
        <v>68</v>
      </c>
      <c r="H339" s="238">
        <v>2</v>
      </c>
      <c r="I339" s="238" t="s">
        <v>33</v>
      </c>
      <c r="J339" s="238" t="s">
        <v>33</v>
      </c>
      <c r="K339" s="238" t="s">
        <v>551</v>
      </c>
      <c r="L339" s="239">
        <v>46177</v>
      </c>
      <c r="M339" s="238" t="s">
        <v>37</v>
      </c>
    </row>
    <row r="340" spans="1:13">
      <c r="A340" s="236" t="s">
        <v>544</v>
      </c>
      <c r="B340" s="236" t="s">
        <v>545</v>
      </c>
      <c r="C340" s="236" t="s">
        <v>546</v>
      </c>
      <c r="D340" s="236" t="s">
        <v>78</v>
      </c>
      <c r="E340" s="236">
        <v>0</v>
      </c>
      <c r="F340" s="236" t="s">
        <v>67</v>
      </c>
      <c r="G340" s="236" t="s">
        <v>68</v>
      </c>
      <c r="H340" s="236">
        <v>2</v>
      </c>
      <c r="I340" s="236" t="s">
        <v>33</v>
      </c>
      <c r="J340" s="236" t="s">
        <v>33</v>
      </c>
      <c r="K340" s="236" t="s">
        <v>552</v>
      </c>
      <c r="L340" s="237">
        <v>46177</v>
      </c>
      <c r="M340" s="236" t="s">
        <v>37</v>
      </c>
    </row>
    <row r="341" spans="1:13">
      <c r="A341" s="238" t="s">
        <v>544</v>
      </c>
      <c r="B341" s="238" t="s">
        <v>545</v>
      </c>
      <c r="C341" s="238" t="s">
        <v>546</v>
      </c>
      <c r="D341" s="238" t="s">
        <v>80</v>
      </c>
      <c r="E341" s="238">
        <v>1</v>
      </c>
      <c r="F341" s="238" t="s">
        <v>67</v>
      </c>
      <c r="G341" s="238" t="s">
        <v>68</v>
      </c>
      <c r="H341" s="238">
        <v>2</v>
      </c>
      <c r="I341" s="238" t="s">
        <v>33</v>
      </c>
      <c r="J341" s="238" t="s">
        <v>33</v>
      </c>
      <c r="K341" s="238" t="s">
        <v>553</v>
      </c>
      <c r="L341" s="239">
        <v>46177</v>
      </c>
      <c r="M341" s="238" t="s">
        <v>37</v>
      </c>
    </row>
    <row r="342" spans="1:13">
      <c r="A342" s="236" t="s">
        <v>544</v>
      </c>
      <c r="B342" s="236" t="s">
        <v>545</v>
      </c>
      <c r="C342" s="236" t="s">
        <v>546</v>
      </c>
      <c r="D342" s="236" t="s">
        <v>82</v>
      </c>
      <c r="E342" s="236">
        <v>0</v>
      </c>
      <c r="F342" s="236" t="s">
        <v>67</v>
      </c>
      <c r="G342" s="236" t="s">
        <v>68</v>
      </c>
      <c r="H342" s="236">
        <v>2</v>
      </c>
      <c r="I342" s="236" t="s">
        <v>33</v>
      </c>
      <c r="J342" s="236" t="s">
        <v>33</v>
      </c>
      <c r="K342" s="236" t="s">
        <v>554</v>
      </c>
      <c r="L342" s="237">
        <v>46177</v>
      </c>
      <c r="M342" s="236" t="s">
        <v>37</v>
      </c>
    </row>
    <row r="343" spans="1:13">
      <c r="A343" s="238" t="s">
        <v>544</v>
      </c>
      <c r="B343" s="238" t="s">
        <v>545</v>
      </c>
      <c r="C343" s="238" t="s">
        <v>546</v>
      </c>
      <c r="D343" s="238" t="s">
        <v>84</v>
      </c>
      <c r="E343" s="238">
        <v>0</v>
      </c>
      <c r="F343" s="238" t="s">
        <v>67</v>
      </c>
      <c r="G343" s="238" t="s">
        <v>68</v>
      </c>
      <c r="H343" s="238">
        <v>2</v>
      </c>
      <c r="I343" s="238" t="s">
        <v>33</v>
      </c>
      <c r="J343" s="238" t="s">
        <v>33</v>
      </c>
      <c r="K343" s="238" t="s">
        <v>555</v>
      </c>
      <c r="L343" s="239">
        <v>46177</v>
      </c>
      <c r="M343" s="238" t="s">
        <v>37</v>
      </c>
    </row>
    <row r="344" spans="1:13">
      <c r="A344" s="236" t="s">
        <v>556</v>
      </c>
      <c r="B344" s="236" t="s">
        <v>557</v>
      </c>
      <c r="C344" s="236" t="s">
        <v>558</v>
      </c>
      <c r="D344" s="236" t="s">
        <v>66</v>
      </c>
      <c r="E344" s="236">
        <v>0</v>
      </c>
      <c r="F344" s="236" t="s">
        <v>67</v>
      </c>
      <c r="G344" s="236" t="s">
        <v>68</v>
      </c>
      <c r="H344" s="236">
        <v>2</v>
      </c>
      <c r="I344" s="236" t="s">
        <v>33</v>
      </c>
      <c r="J344" s="236" t="s">
        <v>33</v>
      </c>
      <c r="K344" s="236" t="s">
        <v>559</v>
      </c>
      <c r="L344" s="237">
        <v>46178</v>
      </c>
      <c r="M344" s="236" t="s">
        <v>37</v>
      </c>
    </row>
    <row r="345" spans="1:13">
      <c r="A345" s="238" t="s">
        <v>556</v>
      </c>
      <c r="B345" s="238" t="s">
        <v>557</v>
      </c>
      <c r="C345" s="238" t="s">
        <v>558</v>
      </c>
      <c r="D345" s="238" t="s">
        <v>70</v>
      </c>
      <c r="E345" s="238">
        <v>1</v>
      </c>
      <c r="F345" s="238" t="s">
        <v>67</v>
      </c>
      <c r="G345" s="238" t="s">
        <v>68</v>
      </c>
      <c r="H345" s="238">
        <v>2</v>
      </c>
      <c r="I345" s="238" t="s">
        <v>33</v>
      </c>
      <c r="J345" s="238" t="s">
        <v>33</v>
      </c>
      <c r="K345" s="238" t="s">
        <v>560</v>
      </c>
      <c r="L345" s="239">
        <v>46178</v>
      </c>
      <c r="M345" s="238" t="s">
        <v>37</v>
      </c>
    </row>
    <row r="346" spans="1:13">
      <c r="A346" s="236" t="s">
        <v>556</v>
      </c>
      <c r="B346" s="236" t="s">
        <v>557</v>
      </c>
      <c r="C346" s="236" t="s">
        <v>558</v>
      </c>
      <c r="D346" s="236" t="s">
        <v>72</v>
      </c>
      <c r="E346" s="236">
        <v>0</v>
      </c>
      <c r="F346" s="236" t="s">
        <v>67</v>
      </c>
      <c r="G346" s="236" t="s">
        <v>68</v>
      </c>
      <c r="H346" s="236">
        <v>2</v>
      </c>
      <c r="I346" s="236" t="s">
        <v>33</v>
      </c>
      <c r="J346" s="236" t="s">
        <v>33</v>
      </c>
      <c r="K346" s="236" t="s">
        <v>561</v>
      </c>
      <c r="L346" s="237">
        <v>46178</v>
      </c>
      <c r="M346" s="236" t="s">
        <v>37</v>
      </c>
    </row>
    <row r="347" spans="1:13">
      <c r="A347" s="238" t="s">
        <v>556</v>
      </c>
      <c r="B347" s="238" t="s">
        <v>557</v>
      </c>
      <c r="C347" s="238" t="s">
        <v>558</v>
      </c>
      <c r="D347" s="238" t="s">
        <v>74</v>
      </c>
      <c r="E347" s="238">
        <v>0</v>
      </c>
      <c r="F347" s="238" t="s">
        <v>67</v>
      </c>
      <c r="G347" s="238" t="s">
        <v>68</v>
      </c>
      <c r="H347" s="238">
        <v>2</v>
      </c>
      <c r="I347" s="238" t="s">
        <v>33</v>
      </c>
      <c r="J347" s="238" t="s">
        <v>33</v>
      </c>
      <c r="K347" s="238" t="s">
        <v>562</v>
      </c>
      <c r="L347" s="239">
        <v>46178</v>
      </c>
      <c r="M347" s="238" t="s">
        <v>37</v>
      </c>
    </row>
    <row r="348" spans="1:13">
      <c r="A348" s="236" t="s">
        <v>556</v>
      </c>
      <c r="B348" s="236" t="s">
        <v>557</v>
      </c>
      <c r="C348" s="236" t="s">
        <v>558</v>
      </c>
      <c r="D348" s="236" t="s">
        <v>76</v>
      </c>
      <c r="E348" s="236">
        <v>3</v>
      </c>
      <c r="F348" s="236" t="s">
        <v>67</v>
      </c>
      <c r="G348" s="236" t="s">
        <v>68</v>
      </c>
      <c r="H348" s="236">
        <v>2</v>
      </c>
      <c r="I348" s="236" t="s">
        <v>33</v>
      </c>
      <c r="J348" s="236" t="s">
        <v>33</v>
      </c>
      <c r="K348" s="236" t="s">
        <v>563</v>
      </c>
      <c r="L348" s="237">
        <v>46178</v>
      </c>
      <c r="M348" s="236" t="s">
        <v>37</v>
      </c>
    </row>
    <row r="349" spans="1:13">
      <c r="A349" s="238" t="s">
        <v>556</v>
      </c>
      <c r="B349" s="238" t="s">
        <v>557</v>
      </c>
      <c r="C349" s="238" t="s">
        <v>558</v>
      </c>
      <c r="D349" s="238" t="s">
        <v>78</v>
      </c>
      <c r="E349" s="238">
        <v>0</v>
      </c>
      <c r="F349" s="238" t="s">
        <v>67</v>
      </c>
      <c r="G349" s="238" t="s">
        <v>68</v>
      </c>
      <c r="H349" s="238">
        <v>2</v>
      </c>
      <c r="I349" s="238" t="s">
        <v>33</v>
      </c>
      <c r="J349" s="238" t="s">
        <v>33</v>
      </c>
      <c r="K349" s="238" t="s">
        <v>564</v>
      </c>
      <c r="L349" s="239">
        <v>46178</v>
      </c>
      <c r="M349" s="238" t="s">
        <v>37</v>
      </c>
    </row>
    <row r="350" spans="1:13">
      <c r="A350" s="236" t="s">
        <v>556</v>
      </c>
      <c r="B350" s="236" t="s">
        <v>557</v>
      </c>
      <c r="C350" s="236" t="s">
        <v>558</v>
      </c>
      <c r="D350" s="236" t="s">
        <v>80</v>
      </c>
      <c r="E350" s="236">
        <v>0</v>
      </c>
      <c r="F350" s="236" t="s">
        <v>67</v>
      </c>
      <c r="G350" s="236" t="s">
        <v>68</v>
      </c>
      <c r="H350" s="236">
        <v>2</v>
      </c>
      <c r="I350" s="236" t="s">
        <v>33</v>
      </c>
      <c r="J350" s="236" t="s">
        <v>33</v>
      </c>
      <c r="K350" s="236" t="s">
        <v>565</v>
      </c>
      <c r="L350" s="237">
        <v>46178</v>
      </c>
      <c r="M350" s="236" t="s">
        <v>37</v>
      </c>
    </row>
    <row r="351" spans="1:13">
      <c r="A351" s="238" t="s">
        <v>556</v>
      </c>
      <c r="B351" s="238" t="s">
        <v>557</v>
      </c>
      <c r="C351" s="238" t="s">
        <v>558</v>
      </c>
      <c r="D351" s="238" t="s">
        <v>82</v>
      </c>
      <c r="E351" s="238">
        <v>0</v>
      </c>
      <c r="F351" s="238" t="s">
        <v>67</v>
      </c>
      <c r="G351" s="238" t="s">
        <v>68</v>
      </c>
      <c r="H351" s="238">
        <v>2</v>
      </c>
      <c r="I351" s="238" t="s">
        <v>33</v>
      </c>
      <c r="J351" s="238" t="s">
        <v>33</v>
      </c>
      <c r="K351" s="238" t="s">
        <v>566</v>
      </c>
      <c r="L351" s="239">
        <v>46178</v>
      </c>
      <c r="M351" s="238" t="s">
        <v>37</v>
      </c>
    </row>
    <row r="352" spans="1:13">
      <c r="A352" s="236" t="s">
        <v>556</v>
      </c>
      <c r="B352" s="236" t="s">
        <v>557</v>
      </c>
      <c r="C352" s="236" t="s">
        <v>558</v>
      </c>
      <c r="D352" s="236" t="s">
        <v>84</v>
      </c>
      <c r="E352" s="236">
        <v>0</v>
      </c>
      <c r="F352" s="236" t="s">
        <v>67</v>
      </c>
      <c r="G352" s="236" t="s">
        <v>68</v>
      </c>
      <c r="H352" s="236">
        <v>2</v>
      </c>
      <c r="I352" s="236" t="s">
        <v>33</v>
      </c>
      <c r="J352" s="236" t="s">
        <v>33</v>
      </c>
      <c r="K352" s="236" t="s">
        <v>567</v>
      </c>
      <c r="L352" s="237">
        <v>46178</v>
      </c>
      <c r="M352" s="236" t="s">
        <v>37</v>
      </c>
    </row>
    <row r="353" spans="1:13">
      <c r="A353" s="238" t="s">
        <v>568</v>
      </c>
      <c r="B353" s="238" t="s">
        <v>569</v>
      </c>
      <c r="C353" s="238" t="s">
        <v>558</v>
      </c>
      <c r="D353" s="238" t="s">
        <v>66</v>
      </c>
      <c r="E353" s="238">
        <v>0</v>
      </c>
      <c r="F353" s="238" t="s">
        <v>67</v>
      </c>
      <c r="G353" s="238" t="s">
        <v>68</v>
      </c>
      <c r="H353" s="238">
        <v>2</v>
      </c>
      <c r="I353" s="238" t="s">
        <v>33</v>
      </c>
      <c r="J353" s="238" t="s">
        <v>33</v>
      </c>
      <c r="K353" s="238" t="s">
        <v>570</v>
      </c>
      <c r="L353" s="239">
        <v>46178</v>
      </c>
      <c r="M353" s="238" t="s">
        <v>37</v>
      </c>
    </row>
    <row r="354" spans="1:13">
      <c r="A354" s="236" t="s">
        <v>568</v>
      </c>
      <c r="B354" s="236" t="s">
        <v>569</v>
      </c>
      <c r="C354" s="236" t="s">
        <v>558</v>
      </c>
      <c r="D354" s="236" t="s">
        <v>70</v>
      </c>
      <c r="E354" s="236">
        <v>1</v>
      </c>
      <c r="F354" s="236" t="s">
        <v>67</v>
      </c>
      <c r="G354" s="236" t="s">
        <v>68</v>
      </c>
      <c r="H354" s="236">
        <v>2</v>
      </c>
      <c r="I354" s="236" t="s">
        <v>33</v>
      </c>
      <c r="J354" s="236" t="s">
        <v>33</v>
      </c>
      <c r="K354" s="236" t="s">
        <v>571</v>
      </c>
      <c r="L354" s="237">
        <v>46178</v>
      </c>
      <c r="M354" s="236" t="s">
        <v>37</v>
      </c>
    </row>
    <row r="355" spans="1:13">
      <c r="A355" s="238" t="s">
        <v>568</v>
      </c>
      <c r="B355" s="238" t="s">
        <v>569</v>
      </c>
      <c r="C355" s="238" t="s">
        <v>558</v>
      </c>
      <c r="D355" s="238" t="s">
        <v>72</v>
      </c>
      <c r="E355" s="238">
        <v>0</v>
      </c>
      <c r="F355" s="238" t="s">
        <v>67</v>
      </c>
      <c r="G355" s="238" t="s">
        <v>68</v>
      </c>
      <c r="H355" s="238">
        <v>2</v>
      </c>
      <c r="I355" s="238" t="s">
        <v>33</v>
      </c>
      <c r="J355" s="238" t="s">
        <v>33</v>
      </c>
      <c r="K355" s="238" t="s">
        <v>572</v>
      </c>
      <c r="L355" s="239">
        <v>46178</v>
      </c>
      <c r="M355" s="238" t="s">
        <v>37</v>
      </c>
    </row>
    <row r="356" spans="1:13">
      <c r="A356" s="236" t="s">
        <v>568</v>
      </c>
      <c r="B356" s="236" t="s">
        <v>569</v>
      </c>
      <c r="C356" s="236" t="s">
        <v>558</v>
      </c>
      <c r="D356" s="236" t="s">
        <v>74</v>
      </c>
      <c r="E356" s="236">
        <v>0</v>
      </c>
      <c r="F356" s="236" t="s">
        <v>67</v>
      </c>
      <c r="G356" s="236" t="s">
        <v>68</v>
      </c>
      <c r="H356" s="236">
        <v>2</v>
      </c>
      <c r="I356" s="236" t="s">
        <v>33</v>
      </c>
      <c r="J356" s="236" t="s">
        <v>33</v>
      </c>
      <c r="K356" s="236" t="s">
        <v>573</v>
      </c>
      <c r="L356" s="237">
        <v>46178</v>
      </c>
      <c r="M356" s="236" t="s">
        <v>37</v>
      </c>
    </row>
    <row r="357" spans="1:13">
      <c r="A357" s="238" t="s">
        <v>568</v>
      </c>
      <c r="B357" s="238" t="s">
        <v>569</v>
      </c>
      <c r="C357" s="238" t="s">
        <v>558</v>
      </c>
      <c r="D357" s="238" t="s">
        <v>76</v>
      </c>
      <c r="E357" s="238">
        <v>2</v>
      </c>
      <c r="F357" s="238" t="s">
        <v>67</v>
      </c>
      <c r="G357" s="238" t="s">
        <v>68</v>
      </c>
      <c r="H357" s="238">
        <v>2</v>
      </c>
      <c r="I357" s="238" t="s">
        <v>33</v>
      </c>
      <c r="J357" s="238" t="s">
        <v>33</v>
      </c>
      <c r="K357" s="238" t="s">
        <v>574</v>
      </c>
      <c r="L357" s="239">
        <v>46178</v>
      </c>
      <c r="M357" s="238" t="s">
        <v>37</v>
      </c>
    </row>
    <row r="358" spans="1:13">
      <c r="A358" s="236" t="s">
        <v>568</v>
      </c>
      <c r="B358" s="236" t="s">
        <v>569</v>
      </c>
      <c r="C358" s="236" t="s">
        <v>558</v>
      </c>
      <c r="D358" s="236" t="s">
        <v>78</v>
      </c>
      <c r="E358" s="236">
        <v>0</v>
      </c>
      <c r="F358" s="236" t="s">
        <v>67</v>
      </c>
      <c r="G358" s="236" t="s">
        <v>68</v>
      </c>
      <c r="H358" s="236">
        <v>2</v>
      </c>
      <c r="I358" s="236" t="s">
        <v>33</v>
      </c>
      <c r="J358" s="236" t="s">
        <v>33</v>
      </c>
      <c r="K358" s="236" t="s">
        <v>575</v>
      </c>
      <c r="L358" s="237">
        <v>46178</v>
      </c>
      <c r="M358" s="236" t="s">
        <v>37</v>
      </c>
    </row>
    <row r="359" spans="1:13">
      <c r="A359" s="238" t="s">
        <v>568</v>
      </c>
      <c r="B359" s="238" t="s">
        <v>569</v>
      </c>
      <c r="C359" s="238" t="s">
        <v>558</v>
      </c>
      <c r="D359" s="238" t="s">
        <v>80</v>
      </c>
      <c r="E359" s="238">
        <v>0</v>
      </c>
      <c r="F359" s="238" t="s">
        <v>67</v>
      </c>
      <c r="G359" s="238" t="s">
        <v>68</v>
      </c>
      <c r="H359" s="238">
        <v>2</v>
      </c>
      <c r="I359" s="238" t="s">
        <v>33</v>
      </c>
      <c r="J359" s="238" t="s">
        <v>33</v>
      </c>
      <c r="K359" s="238" t="s">
        <v>576</v>
      </c>
      <c r="L359" s="239">
        <v>46178</v>
      </c>
      <c r="M359" s="238" t="s">
        <v>37</v>
      </c>
    </row>
    <row r="360" spans="1:13">
      <c r="A360" s="236" t="s">
        <v>568</v>
      </c>
      <c r="B360" s="236" t="s">
        <v>569</v>
      </c>
      <c r="C360" s="236" t="s">
        <v>558</v>
      </c>
      <c r="D360" s="236" t="s">
        <v>82</v>
      </c>
      <c r="E360" s="236">
        <v>0</v>
      </c>
      <c r="F360" s="236" t="s">
        <v>67</v>
      </c>
      <c r="G360" s="236" t="s">
        <v>68</v>
      </c>
      <c r="H360" s="236">
        <v>2</v>
      </c>
      <c r="I360" s="236" t="s">
        <v>33</v>
      </c>
      <c r="J360" s="236" t="s">
        <v>33</v>
      </c>
      <c r="K360" s="236" t="s">
        <v>577</v>
      </c>
      <c r="L360" s="237">
        <v>46178</v>
      </c>
      <c r="M360" s="236" t="s">
        <v>37</v>
      </c>
    </row>
    <row r="361" spans="1:13">
      <c r="A361" s="238" t="s">
        <v>568</v>
      </c>
      <c r="B361" s="238" t="s">
        <v>569</v>
      </c>
      <c r="C361" s="238" t="s">
        <v>558</v>
      </c>
      <c r="D361" s="238" t="s">
        <v>84</v>
      </c>
      <c r="E361" s="238">
        <v>0</v>
      </c>
      <c r="F361" s="238" t="s">
        <v>67</v>
      </c>
      <c r="G361" s="238" t="s">
        <v>68</v>
      </c>
      <c r="H361" s="238">
        <v>2</v>
      </c>
      <c r="I361" s="238" t="s">
        <v>33</v>
      </c>
      <c r="J361" s="238" t="s">
        <v>33</v>
      </c>
      <c r="K361" s="238" t="s">
        <v>578</v>
      </c>
      <c r="L361" s="239">
        <v>46178</v>
      </c>
      <c r="M361" s="238" t="s">
        <v>37</v>
      </c>
    </row>
    <row r="362" spans="1:13">
      <c r="A362" s="236" t="s">
        <v>579</v>
      </c>
      <c r="B362" s="236" t="s">
        <v>580</v>
      </c>
      <c r="C362" s="236" t="s">
        <v>581</v>
      </c>
      <c r="D362" s="236" t="s">
        <v>66</v>
      </c>
      <c r="E362" s="236">
        <v>0</v>
      </c>
      <c r="F362" s="236" t="s">
        <v>67</v>
      </c>
      <c r="G362" s="236" t="s">
        <v>68</v>
      </c>
      <c r="H362" s="236">
        <v>2</v>
      </c>
      <c r="I362" s="236" t="s">
        <v>33</v>
      </c>
      <c r="J362" s="236" t="s">
        <v>33</v>
      </c>
      <c r="K362" s="236" t="s">
        <v>582</v>
      </c>
      <c r="L362" s="237">
        <v>46178</v>
      </c>
      <c r="M362" s="236" t="s">
        <v>37</v>
      </c>
    </row>
    <row r="363" spans="1:13">
      <c r="A363" s="238" t="s">
        <v>579</v>
      </c>
      <c r="B363" s="238" t="s">
        <v>580</v>
      </c>
      <c r="C363" s="238" t="s">
        <v>581</v>
      </c>
      <c r="D363" s="238" t="s">
        <v>70</v>
      </c>
      <c r="E363" s="238">
        <v>0</v>
      </c>
      <c r="F363" s="238" t="s">
        <v>67</v>
      </c>
      <c r="G363" s="238" t="s">
        <v>68</v>
      </c>
      <c r="H363" s="238">
        <v>2</v>
      </c>
      <c r="I363" s="238" t="s">
        <v>33</v>
      </c>
      <c r="J363" s="238" t="s">
        <v>33</v>
      </c>
      <c r="K363" s="238" t="s">
        <v>583</v>
      </c>
      <c r="L363" s="239">
        <v>46178</v>
      </c>
      <c r="M363" s="238" t="s">
        <v>37</v>
      </c>
    </row>
    <row r="364" spans="1:13">
      <c r="A364" s="236" t="s">
        <v>579</v>
      </c>
      <c r="B364" s="236" t="s">
        <v>580</v>
      </c>
      <c r="C364" s="236" t="s">
        <v>581</v>
      </c>
      <c r="D364" s="236" t="s">
        <v>72</v>
      </c>
      <c r="E364" s="236">
        <v>0</v>
      </c>
      <c r="F364" s="236" t="s">
        <v>67</v>
      </c>
      <c r="G364" s="236" t="s">
        <v>68</v>
      </c>
      <c r="H364" s="236">
        <v>2</v>
      </c>
      <c r="I364" s="236" t="s">
        <v>33</v>
      </c>
      <c r="J364" s="236" t="s">
        <v>33</v>
      </c>
      <c r="K364" s="236" t="s">
        <v>584</v>
      </c>
      <c r="L364" s="237">
        <v>46178</v>
      </c>
      <c r="M364" s="236" t="s">
        <v>37</v>
      </c>
    </row>
    <row r="365" spans="1:13">
      <c r="A365" s="238" t="s">
        <v>579</v>
      </c>
      <c r="B365" s="238" t="s">
        <v>580</v>
      </c>
      <c r="C365" s="238" t="s">
        <v>581</v>
      </c>
      <c r="D365" s="238" t="s">
        <v>74</v>
      </c>
      <c r="E365" s="238">
        <v>0</v>
      </c>
      <c r="F365" s="238" t="s">
        <v>67</v>
      </c>
      <c r="G365" s="238" t="s">
        <v>68</v>
      </c>
      <c r="H365" s="238">
        <v>2</v>
      </c>
      <c r="I365" s="238" t="s">
        <v>33</v>
      </c>
      <c r="J365" s="238" t="s">
        <v>33</v>
      </c>
      <c r="K365" s="238" t="s">
        <v>585</v>
      </c>
      <c r="L365" s="239">
        <v>46178</v>
      </c>
      <c r="M365" s="238" t="s">
        <v>37</v>
      </c>
    </row>
    <row r="366" spans="1:13">
      <c r="A366" s="236" t="s">
        <v>579</v>
      </c>
      <c r="B366" s="236" t="s">
        <v>580</v>
      </c>
      <c r="C366" s="236" t="s">
        <v>581</v>
      </c>
      <c r="D366" s="236" t="s">
        <v>76</v>
      </c>
      <c r="E366" s="236">
        <v>3</v>
      </c>
      <c r="F366" s="236" t="s">
        <v>67</v>
      </c>
      <c r="G366" s="236" t="s">
        <v>68</v>
      </c>
      <c r="H366" s="236">
        <v>2</v>
      </c>
      <c r="I366" s="236" t="s">
        <v>33</v>
      </c>
      <c r="J366" s="236" t="s">
        <v>33</v>
      </c>
      <c r="K366" s="236" t="s">
        <v>586</v>
      </c>
      <c r="L366" s="237">
        <v>46178</v>
      </c>
      <c r="M366" s="236" t="s">
        <v>37</v>
      </c>
    </row>
    <row r="367" spans="1:13">
      <c r="A367" s="238" t="s">
        <v>579</v>
      </c>
      <c r="B367" s="238" t="s">
        <v>580</v>
      </c>
      <c r="C367" s="238" t="s">
        <v>581</v>
      </c>
      <c r="D367" s="238" t="s">
        <v>78</v>
      </c>
      <c r="E367" s="238">
        <v>0</v>
      </c>
      <c r="F367" s="238" t="s">
        <v>67</v>
      </c>
      <c r="G367" s="238" t="s">
        <v>68</v>
      </c>
      <c r="H367" s="238">
        <v>2</v>
      </c>
      <c r="I367" s="238" t="s">
        <v>33</v>
      </c>
      <c r="J367" s="238" t="s">
        <v>33</v>
      </c>
      <c r="K367" s="238" t="s">
        <v>587</v>
      </c>
      <c r="L367" s="239">
        <v>46178</v>
      </c>
      <c r="M367" s="238" t="s">
        <v>37</v>
      </c>
    </row>
    <row r="368" spans="1:13">
      <c r="A368" s="236" t="s">
        <v>579</v>
      </c>
      <c r="B368" s="236" t="s">
        <v>580</v>
      </c>
      <c r="C368" s="236" t="s">
        <v>581</v>
      </c>
      <c r="D368" s="236" t="s">
        <v>80</v>
      </c>
      <c r="E368" s="236">
        <v>0</v>
      </c>
      <c r="F368" s="236" t="s">
        <v>67</v>
      </c>
      <c r="G368" s="236" t="s">
        <v>68</v>
      </c>
      <c r="H368" s="236">
        <v>2</v>
      </c>
      <c r="I368" s="236" t="s">
        <v>33</v>
      </c>
      <c r="J368" s="236" t="s">
        <v>33</v>
      </c>
      <c r="K368" s="236" t="s">
        <v>588</v>
      </c>
      <c r="L368" s="237">
        <v>46178</v>
      </c>
      <c r="M368" s="236" t="s">
        <v>37</v>
      </c>
    </row>
    <row r="369" spans="1:13">
      <c r="A369" s="238" t="s">
        <v>579</v>
      </c>
      <c r="B369" s="238" t="s">
        <v>580</v>
      </c>
      <c r="C369" s="238" t="s">
        <v>581</v>
      </c>
      <c r="D369" s="238" t="s">
        <v>82</v>
      </c>
      <c r="E369" s="238">
        <v>0</v>
      </c>
      <c r="F369" s="238" t="s">
        <v>67</v>
      </c>
      <c r="G369" s="238" t="s">
        <v>68</v>
      </c>
      <c r="H369" s="238">
        <v>2</v>
      </c>
      <c r="I369" s="238" t="s">
        <v>33</v>
      </c>
      <c r="J369" s="238" t="s">
        <v>33</v>
      </c>
      <c r="K369" s="238" t="s">
        <v>589</v>
      </c>
      <c r="L369" s="239">
        <v>46178</v>
      </c>
      <c r="M369" s="238" t="s">
        <v>37</v>
      </c>
    </row>
    <row r="370" spans="1:13">
      <c r="A370" s="236" t="s">
        <v>579</v>
      </c>
      <c r="B370" s="236" t="s">
        <v>580</v>
      </c>
      <c r="C370" s="236" t="s">
        <v>581</v>
      </c>
      <c r="D370" s="236" t="s">
        <v>84</v>
      </c>
      <c r="E370" s="236">
        <v>0</v>
      </c>
      <c r="F370" s="236" t="s">
        <v>67</v>
      </c>
      <c r="G370" s="236" t="s">
        <v>68</v>
      </c>
      <c r="H370" s="236">
        <v>2</v>
      </c>
      <c r="I370" s="236" t="s">
        <v>33</v>
      </c>
      <c r="J370" s="236" t="s">
        <v>33</v>
      </c>
      <c r="K370" s="236" t="s">
        <v>590</v>
      </c>
      <c r="L370" s="237">
        <v>46178</v>
      </c>
      <c r="M370" s="236" t="s">
        <v>37</v>
      </c>
    </row>
    <row r="371" spans="1:13">
      <c r="A371" s="238" t="s">
        <v>591</v>
      </c>
      <c r="B371" s="238" t="s">
        <v>592</v>
      </c>
      <c r="C371" s="238" t="s">
        <v>593</v>
      </c>
      <c r="D371" s="238" t="s">
        <v>66</v>
      </c>
      <c r="E371" s="238">
        <v>0</v>
      </c>
      <c r="F371" s="238" t="s">
        <v>67</v>
      </c>
      <c r="G371" s="238" t="s">
        <v>68</v>
      </c>
      <c r="H371" s="238">
        <v>2</v>
      </c>
      <c r="I371" s="238" t="s">
        <v>33</v>
      </c>
      <c r="J371" s="238" t="s">
        <v>33</v>
      </c>
      <c r="K371" s="238" t="s">
        <v>594</v>
      </c>
      <c r="L371" s="239">
        <v>46178</v>
      </c>
      <c r="M371" s="238" t="s">
        <v>37</v>
      </c>
    </row>
    <row r="372" spans="1:13">
      <c r="A372" s="236" t="s">
        <v>591</v>
      </c>
      <c r="B372" s="236" t="s">
        <v>592</v>
      </c>
      <c r="C372" s="236" t="s">
        <v>593</v>
      </c>
      <c r="D372" s="236" t="s">
        <v>70</v>
      </c>
      <c r="E372" s="236">
        <v>2</v>
      </c>
      <c r="F372" s="236" t="s">
        <v>67</v>
      </c>
      <c r="G372" s="236" t="s">
        <v>68</v>
      </c>
      <c r="H372" s="236">
        <v>2</v>
      </c>
      <c r="I372" s="236" t="s">
        <v>33</v>
      </c>
      <c r="J372" s="236" t="s">
        <v>33</v>
      </c>
      <c r="K372" s="236" t="s">
        <v>595</v>
      </c>
      <c r="L372" s="237">
        <v>46178</v>
      </c>
      <c r="M372" s="236" t="s">
        <v>37</v>
      </c>
    </row>
    <row r="373" spans="1:13">
      <c r="A373" s="238" t="s">
        <v>591</v>
      </c>
      <c r="B373" s="238" t="s">
        <v>592</v>
      </c>
      <c r="C373" s="238" t="s">
        <v>593</v>
      </c>
      <c r="D373" s="238" t="s">
        <v>72</v>
      </c>
      <c r="E373" s="238">
        <v>0</v>
      </c>
      <c r="F373" s="238" t="s">
        <v>67</v>
      </c>
      <c r="G373" s="238" t="s">
        <v>68</v>
      </c>
      <c r="H373" s="238">
        <v>2</v>
      </c>
      <c r="I373" s="238" t="s">
        <v>33</v>
      </c>
      <c r="J373" s="238" t="s">
        <v>33</v>
      </c>
      <c r="K373" s="238" t="s">
        <v>596</v>
      </c>
      <c r="L373" s="239">
        <v>46178</v>
      </c>
      <c r="M373" s="238" t="s">
        <v>37</v>
      </c>
    </row>
    <row r="374" spans="1:13">
      <c r="A374" s="236" t="s">
        <v>591</v>
      </c>
      <c r="B374" s="236" t="s">
        <v>592</v>
      </c>
      <c r="C374" s="236" t="s">
        <v>593</v>
      </c>
      <c r="D374" s="236" t="s">
        <v>74</v>
      </c>
      <c r="E374" s="236">
        <v>0</v>
      </c>
      <c r="F374" s="236" t="s">
        <v>67</v>
      </c>
      <c r="G374" s="236" t="s">
        <v>68</v>
      </c>
      <c r="H374" s="236">
        <v>2</v>
      </c>
      <c r="I374" s="236" t="s">
        <v>33</v>
      </c>
      <c r="J374" s="236" t="s">
        <v>33</v>
      </c>
      <c r="K374" s="236" t="s">
        <v>597</v>
      </c>
      <c r="L374" s="237">
        <v>46178</v>
      </c>
      <c r="M374" s="236" t="s">
        <v>37</v>
      </c>
    </row>
    <row r="375" spans="1:13">
      <c r="A375" s="238" t="s">
        <v>591</v>
      </c>
      <c r="B375" s="238" t="s">
        <v>592</v>
      </c>
      <c r="C375" s="238" t="s">
        <v>593</v>
      </c>
      <c r="D375" s="238" t="s">
        <v>76</v>
      </c>
      <c r="E375" s="238">
        <v>3</v>
      </c>
      <c r="F375" s="238" t="s">
        <v>67</v>
      </c>
      <c r="G375" s="238" t="s">
        <v>68</v>
      </c>
      <c r="H375" s="238">
        <v>2</v>
      </c>
      <c r="I375" s="238" t="s">
        <v>33</v>
      </c>
      <c r="J375" s="238" t="s">
        <v>33</v>
      </c>
      <c r="K375" s="238" t="s">
        <v>598</v>
      </c>
      <c r="L375" s="239">
        <v>46178</v>
      </c>
      <c r="M375" s="238" t="s">
        <v>37</v>
      </c>
    </row>
    <row r="376" spans="1:13">
      <c r="A376" s="236" t="s">
        <v>591</v>
      </c>
      <c r="B376" s="236" t="s">
        <v>592</v>
      </c>
      <c r="C376" s="236" t="s">
        <v>593</v>
      </c>
      <c r="D376" s="236" t="s">
        <v>78</v>
      </c>
      <c r="E376" s="236">
        <v>0</v>
      </c>
      <c r="F376" s="236" t="s">
        <v>67</v>
      </c>
      <c r="G376" s="236" t="s">
        <v>68</v>
      </c>
      <c r="H376" s="236">
        <v>2</v>
      </c>
      <c r="I376" s="236" t="s">
        <v>33</v>
      </c>
      <c r="J376" s="236" t="s">
        <v>33</v>
      </c>
      <c r="K376" s="236" t="s">
        <v>599</v>
      </c>
      <c r="L376" s="237">
        <v>46178</v>
      </c>
      <c r="M376" s="236" t="s">
        <v>37</v>
      </c>
    </row>
    <row r="377" spans="1:13">
      <c r="A377" s="238" t="s">
        <v>591</v>
      </c>
      <c r="B377" s="238" t="s">
        <v>592</v>
      </c>
      <c r="C377" s="238" t="s">
        <v>593</v>
      </c>
      <c r="D377" s="238" t="s">
        <v>80</v>
      </c>
      <c r="E377" s="238">
        <v>3</v>
      </c>
      <c r="F377" s="238" t="s">
        <v>67</v>
      </c>
      <c r="G377" s="238" t="s">
        <v>68</v>
      </c>
      <c r="H377" s="238">
        <v>2</v>
      </c>
      <c r="I377" s="238" t="s">
        <v>33</v>
      </c>
      <c r="J377" s="238" t="s">
        <v>33</v>
      </c>
      <c r="K377" s="238" t="s">
        <v>600</v>
      </c>
      <c r="L377" s="239">
        <v>46178</v>
      </c>
      <c r="M377" s="238" t="s">
        <v>37</v>
      </c>
    </row>
    <row r="378" spans="1:13">
      <c r="A378" s="236" t="s">
        <v>591</v>
      </c>
      <c r="B378" s="236" t="s">
        <v>592</v>
      </c>
      <c r="C378" s="236" t="s">
        <v>593</v>
      </c>
      <c r="D378" s="236" t="s">
        <v>82</v>
      </c>
      <c r="E378" s="236">
        <v>0</v>
      </c>
      <c r="F378" s="236" t="s">
        <v>67</v>
      </c>
      <c r="G378" s="236" t="s">
        <v>68</v>
      </c>
      <c r="H378" s="236">
        <v>2</v>
      </c>
      <c r="I378" s="236" t="s">
        <v>33</v>
      </c>
      <c r="J378" s="236" t="s">
        <v>33</v>
      </c>
      <c r="K378" s="236" t="s">
        <v>601</v>
      </c>
      <c r="L378" s="237">
        <v>46178</v>
      </c>
      <c r="M378" s="236" t="s">
        <v>37</v>
      </c>
    </row>
    <row r="379" spans="1:13">
      <c r="A379" s="238" t="s">
        <v>591</v>
      </c>
      <c r="B379" s="238" t="s">
        <v>592</v>
      </c>
      <c r="C379" s="238" t="s">
        <v>593</v>
      </c>
      <c r="D379" s="238" t="s">
        <v>84</v>
      </c>
      <c r="E379" s="238">
        <v>0</v>
      </c>
      <c r="F379" s="238" t="s">
        <v>67</v>
      </c>
      <c r="G379" s="238" t="s">
        <v>68</v>
      </c>
      <c r="H379" s="238">
        <v>2</v>
      </c>
      <c r="I379" s="238" t="s">
        <v>33</v>
      </c>
      <c r="J379" s="238" t="s">
        <v>33</v>
      </c>
      <c r="K379" s="238" t="s">
        <v>602</v>
      </c>
      <c r="L379" s="239">
        <v>46178</v>
      </c>
      <c r="M379" s="238" t="s">
        <v>37</v>
      </c>
    </row>
    <row r="380" spans="1:13">
      <c r="A380" s="236" t="s">
        <v>603</v>
      </c>
      <c r="B380" s="236" t="s">
        <v>604</v>
      </c>
      <c r="C380" s="236" t="s">
        <v>593</v>
      </c>
      <c r="D380" s="236" t="s">
        <v>66</v>
      </c>
      <c r="E380" s="236">
        <v>0</v>
      </c>
      <c r="F380" s="236" t="s">
        <v>67</v>
      </c>
      <c r="G380" s="236" t="s">
        <v>68</v>
      </c>
      <c r="H380" s="236">
        <v>2</v>
      </c>
      <c r="I380" s="236" t="s">
        <v>33</v>
      </c>
      <c r="J380" s="236" t="s">
        <v>33</v>
      </c>
      <c r="K380" s="236" t="s">
        <v>605</v>
      </c>
      <c r="L380" s="237">
        <v>46178</v>
      </c>
      <c r="M380" s="236" t="s">
        <v>37</v>
      </c>
    </row>
    <row r="381" spans="1:13">
      <c r="A381" s="238" t="s">
        <v>603</v>
      </c>
      <c r="B381" s="238" t="s">
        <v>604</v>
      </c>
      <c r="C381" s="238" t="s">
        <v>593</v>
      </c>
      <c r="D381" s="238" t="s">
        <v>70</v>
      </c>
      <c r="E381" s="238">
        <v>2</v>
      </c>
      <c r="F381" s="238" t="s">
        <v>67</v>
      </c>
      <c r="G381" s="238" t="s">
        <v>68</v>
      </c>
      <c r="H381" s="238">
        <v>2</v>
      </c>
      <c r="I381" s="238" t="s">
        <v>33</v>
      </c>
      <c r="J381" s="238" t="s">
        <v>33</v>
      </c>
      <c r="K381" s="238" t="s">
        <v>606</v>
      </c>
      <c r="L381" s="239">
        <v>46178</v>
      </c>
      <c r="M381" s="238" t="s">
        <v>37</v>
      </c>
    </row>
    <row r="382" spans="1:13">
      <c r="A382" s="236" t="s">
        <v>603</v>
      </c>
      <c r="B382" s="236" t="s">
        <v>604</v>
      </c>
      <c r="C382" s="236" t="s">
        <v>593</v>
      </c>
      <c r="D382" s="236" t="s">
        <v>72</v>
      </c>
      <c r="E382" s="236">
        <v>0</v>
      </c>
      <c r="F382" s="236" t="s">
        <v>67</v>
      </c>
      <c r="G382" s="236" t="s">
        <v>68</v>
      </c>
      <c r="H382" s="236">
        <v>2</v>
      </c>
      <c r="I382" s="236" t="s">
        <v>33</v>
      </c>
      <c r="J382" s="236" t="s">
        <v>33</v>
      </c>
      <c r="K382" s="236" t="s">
        <v>607</v>
      </c>
      <c r="L382" s="237">
        <v>46178</v>
      </c>
      <c r="M382" s="236" t="s">
        <v>37</v>
      </c>
    </row>
    <row r="383" spans="1:13">
      <c r="A383" s="238" t="s">
        <v>603</v>
      </c>
      <c r="B383" s="238" t="s">
        <v>604</v>
      </c>
      <c r="C383" s="238" t="s">
        <v>593</v>
      </c>
      <c r="D383" s="238" t="s">
        <v>74</v>
      </c>
      <c r="E383" s="238">
        <v>0</v>
      </c>
      <c r="F383" s="238" t="s">
        <v>67</v>
      </c>
      <c r="G383" s="238" t="s">
        <v>68</v>
      </c>
      <c r="H383" s="238">
        <v>2</v>
      </c>
      <c r="I383" s="238" t="s">
        <v>33</v>
      </c>
      <c r="J383" s="238" t="s">
        <v>33</v>
      </c>
      <c r="K383" s="238" t="s">
        <v>608</v>
      </c>
      <c r="L383" s="239">
        <v>46178</v>
      </c>
      <c r="M383" s="238" t="s">
        <v>37</v>
      </c>
    </row>
    <row r="384" spans="1:13">
      <c r="A384" s="236" t="s">
        <v>603</v>
      </c>
      <c r="B384" s="236" t="s">
        <v>604</v>
      </c>
      <c r="C384" s="236" t="s">
        <v>593</v>
      </c>
      <c r="D384" s="236" t="s">
        <v>76</v>
      </c>
      <c r="E384" s="236">
        <v>2</v>
      </c>
      <c r="F384" s="236" t="s">
        <v>67</v>
      </c>
      <c r="G384" s="236" t="s">
        <v>68</v>
      </c>
      <c r="H384" s="236">
        <v>2</v>
      </c>
      <c r="I384" s="236" t="s">
        <v>33</v>
      </c>
      <c r="J384" s="236" t="s">
        <v>33</v>
      </c>
      <c r="K384" s="236" t="s">
        <v>609</v>
      </c>
      <c r="L384" s="237">
        <v>46178</v>
      </c>
      <c r="M384" s="236" t="s">
        <v>37</v>
      </c>
    </row>
    <row r="385" spans="1:13">
      <c r="A385" s="238" t="s">
        <v>603</v>
      </c>
      <c r="B385" s="238" t="s">
        <v>604</v>
      </c>
      <c r="C385" s="238" t="s">
        <v>593</v>
      </c>
      <c r="D385" s="238" t="s">
        <v>78</v>
      </c>
      <c r="E385" s="238">
        <v>0</v>
      </c>
      <c r="F385" s="238" t="s">
        <v>67</v>
      </c>
      <c r="G385" s="238" t="s">
        <v>68</v>
      </c>
      <c r="H385" s="238">
        <v>2</v>
      </c>
      <c r="I385" s="238" t="s">
        <v>33</v>
      </c>
      <c r="J385" s="238" t="s">
        <v>33</v>
      </c>
      <c r="K385" s="238" t="s">
        <v>610</v>
      </c>
      <c r="L385" s="239">
        <v>46178</v>
      </c>
      <c r="M385" s="238" t="s">
        <v>37</v>
      </c>
    </row>
    <row r="386" spans="1:13">
      <c r="A386" s="236" t="s">
        <v>603</v>
      </c>
      <c r="B386" s="236" t="s">
        <v>604</v>
      </c>
      <c r="C386" s="236" t="s">
        <v>593</v>
      </c>
      <c r="D386" s="236" t="s">
        <v>80</v>
      </c>
      <c r="E386" s="236">
        <v>3</v>
      </c>
      <c r="F386" s="236" t="s">
        <v>67</v>
      </c>
      <c r="G386" s="236" t="s">
        <v>68</v>
      </c>
      <c r="H386" s="236">
        <v>2</v>
      </c>
      <c r="I386" s="236" t="s">
        <v>33</v>
      </c>
      <c r="J386" s="236" t="s">
        <v>33</v>
      </c>
      <c r="K386" s="236" t="s">
        <v>611</v>
      </c>
      <c r="L386" s="237">
        <v>46178</v>
      </c>
      <c r="M386" s="236" t="s">
        <v>37</v>
      </c>
    </row>
    <row r="387" spans="1:13">
      <c r="A387" s="238" t="s">
        <v>603</v>
      </c>
      <c r="B387" s="238" t="s">
        <v>604</v>
      </c>
      <c r="C387" s="238" t="s">
        <v>593</v>
      </c>
      <c r="D387" s="238" t="s">
        <v>82</v>
      </c>
      <c r="E387" s="238">
        <v>0</v>
      </c>
      <c r="F387" s="238" t="s">
        <v>67</v>
      </c>
      <c r="G387" s="238" t="s">
        <v>68</v>
      </c>
      <c r="H387" s="238">
        <v>2</v>
      </c>
      <c r="I387" s="238" t="s">
        <v>33</v>
      </c>
      <c r="J387" s="238" t="s">
        <v>33</v>
      </c>
      <c r="K387" s="238" t="s">
        <v>612</v>
      </c>
      <c r="L387" s="239">
        <v>46178</v>
      </c>
      <c r="M387" s="238" t="s">
        <v>37</v>
      </c>
    </row>
    <row r="388" spans="1:13">
      <c r="A388" s="236" t="s">
        <v>603</v>
      </c>
      <c r="B388" s="236" t="s">
        <v>604</v>
      </c>
      <c r="C388" s="236" t="s">
        <v>593</v>
      </c>
      <c r="D388" s="236" t="s">
        <v>84</v>
      </c>
      <c r="E388" s="236">
        <v>0</v>
      </c>
      <c r="F388" s="236" t="s">
        <v>67</v>
      </c>
      <c r="G388" s="236" t="s">
        <v>68</v>
      </c>
      <c r="H388" s="236">
        <v>2</v>
      </c>
      <c r="I388" s="236" t="s">
        <v>33</v>
      </c>
      <c r="J388" s="236" t="s">
        <v>33</v>
      </c>
      <c r="K388" s="236" t="s">
        <v>613</v>
      </c>
      <c r="L388" s="237">
        <v>46178</v>
      </c>
      <c r="M388" s="236" t="s">
        <v>37</v>
      </c>
    </row>
    <row r="389" spans="1:13">
      <c r="A389" s="238" t="s">
        <v>614</v>
      </c>
      <c r="B389" s="238" t="s">
        <v>615</v>
      </c>
      <c r="C389" s="238" t="s">
        <v>593</v>
      </c>
      <c r="D389" s="238" t="s">
        <v>66</v>
      </c>
      <c r="E389" s="238">
        <v>0</v>
      </c>
      <c r="F389" s="238" t="s">
        <v>67</v>
      </c>
      <c r="G389" s="238" t="s">
        <v>68</v>
      </c>
      <c r="H389" s="238">
        <v>2</v>
      </c>
      <c r="I389" s="238" t="s">
        <v>33</v>
      </c>
      <c r="J389" s="238" t="s">
        <v>33</v>
      </c>
      <c r="K389" s="238" t="s">
        <v>616</v>
      </c>
      <c r="L389" s="239">
        <v>46178</v>
      </c>
      <c r="M389" s="238" t="s">
        <v>37</v>
      </c>
    </row>
    <row r="390" spans="1:13">
      <c r="A390" s="236" t="s">
        <v>614</v>
      </c>
      <c r="B390" s="236" t="s">
        <v>615</v>
      </c>
      <c r="C390" s="236" t="s">
        <v>593</v>
      </c>
      <c r="D390" s="236" t="s">
        <v>70</v>
      </c>
      <c r="E390" s="236">
        <v>2</v>
      </c>
      <c r="F390" s="236" t="s">
        <v>67</v>
      </c>
      <c r="G390" s="236" t="s">
        <v>68</v>
      </c>
      <c r="H390" s="236">
        <v>2</v>
      </c>
      <c r="I390" s="236" t="s">
        <v>33</v>
      </c>
      <c r="J390" s="236" t="s">
        <v>33</v>
      </c>
      <c r="K390" s="236" t="s">
        <v>617</v>
      </c>
      <c r="L390" s="237">
        <v>46178</v>
      </c>
      <c r="M390" s="236" t="s">
        <v>37</v>
      </c>
    </row>
    <row r="391" spans="1:13">
      <c r="A391" s="238" t="s">
        <v>614</v>
      </c>
      <c r="B391" s="238" t="s">
        <v>615</v>
      </c>
      <c r="C391" s="238" t="s">
        <v>593</v>
      </c>
      <c r="D391" s="238" t="s">
        <v>72</v>
      </c>
      <c r="E391" s="238">
        <v>0</v>
      </c>
      <c r="F391" s="238" t="s">
        <v>67</v>
      </c>
      <c r="G391" s="238" t="s">
        <v>68</v>
      </c>
      <c r="H391" s="238">
        <v>2</v>
      </c>
      <c r="I391" s="238" t="s">
        <v>33</v>
      </c>
      <c r="J391" s="238" t="s">
        <v>33</v>
      </c>
      <c r="K391" s="238" t="s">
        <v>618</v>
      </c>
      <c r="L391" s="239">
        <v>46178</v>
      </c>
      <c r="M391" s="238" t="s">
        <v>37</v>
      </c>
    </row>
    <row r="392" spans="1:13">
      <c r="A392" s="236" t="s">
        <v>614</v>
      </c>
      <c r="B392" s="236" t="s">
        <v>615</v>
      </c>
      <c r="C392" s="236" t="s">
        <v>593</v>
      </c>
      <c r="D392" s="236" t="s">
        <v>74</v>
      </c>
      <c r="E392" s="236">
        <v>0</v>
      </c>
      <c r="F392" s="236" t="s">
        <v>67</v>
      </c>
      <c r="G392" s="236" t="s">
        <v>68</v>
      </c>
      <c r="H392" s="236">
        <v>2</v>
      </c>
      <c r="I392" s="236" t="s">
        <v>33</v>
      </c>
      <c r="J392" s="236" t="s">
        <v>33</v>
      </c>
      <c r="K392" s="236" t="s">
        <v>619</v>
      </c>
      <c r="L392" s="237">
        <v>46178</v>
      </c>
      <c r="M392" s="236" t="s">
        <v>37</v>
      </c>
    </row>
    <row r="393" spans="1:13">
      <c r="A393" s="238" t="s">
        <v>614</v>
      </c>
      <c r="B393" s="238" t="s">
        <v>615</v>
      </c>
      <c r="C393" s="238" t="s">
        <v>593</v>
      </c>
      <c r="D393" s="238" t="s">
        <v>76</v>
      </c>
      <c r="E393" s="238">
        <v>3</v>
      </c>
      <c r="F393" s="238" t="s">
        <v>67</v>
      </c>
      <c r="G393" s="238" t="s">
        <v>68</v>
      </c>
      <c r="H393" s="238">
        <v>2</v>
      </c>
      <c r="I393" s="238" t="s">
        <v>33</v>
      </c>
      <c r="J393" s="238" t="s">
        <v>33</v>
      </c>
      <c r="K393" s="238" t="s">
        <v>620</v>
      </c>
      <c r="L393" s="239">
        <v>46178</v>
      </c>
      <c r="M393" s="238" t="s">
        <v>37</v>
      </c>
    </row>
    <row r="394" spans="1:13">
      <c r="A394" s="236" t="s">
        <v>614</v>
      </c>
      <c r="B394" s="236" t="s">
        <v>615</v>
      </c>
      <c r="C394" s="236" t="s">
        <v>593</v>
      </c>
      <c r="D394" s="236" t="s">
        <v>78</v>
      </c>
      <c r="E394" s="236">
        <v>0</v>
      </c>
      <c r="F394" s="236" t="s">
        <v>67</v>
      </c>
      <c r="G394" s="236" t="s">
        <v>68</v>
      </c>
      <c r="H394" s="236">
        <v>2</v>
      </c>
      <c r="I394" s="236" t="s">
        <v>33</v>
      </c>
      <c r="J394" s="236" t="s">
        <v>33</v>
      </c>
      <c r="K394" s="236" t="s">
        <v>621</v>
      </c>
      <c r="L394" s="237">
        <v>46178</v>
      </c>
      <c r="M394" s="236" t="s">
        <v>37</v>
      </c>
    </row>
    <row r="395" spans="1:13">
      <c r="A395" s="238" t="s">
        <v>614</v>
      </c>
      <c r="B395" s="238" t="s">
        <v>615</v>
      </c>
      <c r="C395" s="238" t="s">
        <v>593</v>
      </c>
      <c r="D395" s="238" t="s">
        <v>80</v>
      </c>
      <c r="E395" s="238">
        <v>0</v>
      </c>
      <c r="F395" s="238" t="s">
        <v>67</v>
      </c>
      <c r="G395" s="238" t="s">
        <v>68</v>
      </c>
      <c r="H395" s="238">
        <v>2</v>
      </c>
      <c r="I395" s="238" t="s">
        <v>33</v>
      </c>
      <c r="J395" s="238" t="s">
        <v>33</v>
      </c>
      <c r="K395" s="238" t="s">
        <v>622</v>
      </c>
      <c r="L395" s="239">
        <v>46178</v>
      </c>
      <c r="M395" s="238" t="s">
        <v>37</v>
      </c>
    </row>
    <row r="396" spans="1:13">
      <c r="A396" s="236" t="s">
        <v>614</v>
      </c>
      <c r="B396" s="236" t="s">
        <v>615</v>
      </c>
      <c r="C396" s="236" t="s">
        <v>593</v>
      </c>
      <c r="D396" s="236" t="s">
        <v>82</v>
      </c>
      <c r="E396" s="236">
        <v>0</v>
      </c>
      <c r="F396" s="236" t="s">
        <v>67</v>
      </c>
      <c r="G396" s="236" t="s">
        <v>68</v>
      </c>
      <c r="H396" s="236">
        <v>2</v>
      </c>
      <c r="I396" s="236" t="s">
        <v>33</v>
      </c>
      <c r="J396" s="236" t="s">
        <v>33</v>
      </c>
      <c r="K396" s="236" t="s">
        <v>623</v>
      </c>
      <c r="L396" s="237">
        <v>46178</v>
      </c>
      <c r="M396" s="236" t="s">
        <v>37</v>
      </c>
    </row>
    <row r="397" spans="1:13">
      <c r="A397" s="238" t="s">
        <v>614</v>
      </c>
      <c r="B397" s="238" t="s">
        <v>615</v>
      </c>
      <c r="C397" s="238" t="s">
        <v>593</v>
      </c>
      <c r="D397" s="238" t="s">
        <v>84</v>
      </c>
      <c r="E397" s="238">
        <v>0</v>
      </c>
      <c r="F397" s="238" t="s">
        <v>67</v>
      </c>
      <c r="G397" s="238" t="s">
        <v>68</v>
      </c>
      <c r="H397" s="238">
        <v>2</v>
      </c>
      <c r="I397" s="238" t="s">
        <v>33</v>
      </c>
      <c r="J397" s="238" t="s">
        <v>33</v>
      </c>
      <c r="K397" s="238" t="s">
        <v>624</v>
      </c>
      <c r="L397" s="239">
        <v>46178</v>
      </c>
      <c r="M397" s="238" t="s">
        <v>37</v>
      </c>
    </row>
    <row r="398" spans="1:13">
      <c r="A398" s="236" t="s">
        <v>625</v>
      </c>
      <c r="B398" s="236" t="s">
        <v>626</v>
      </c>
      <c r="C398" s="236" t="s">
        <v>627</v>
      </c>
      <c r="D398" s="236" t="s">
        <v>66</v>
      </c>
      <c r="E398" s="236">
        <v>2</v>
      </c>
      <c r="F398" s="236" t="s">
        <v>67</v>
      </c>
      <c r="G398" s="236" t="s">
        <v>68</v>
      </c>
      <c r="H398" s="236">
        <v>2</v>
      </c>
      <c r="I398" s="236" t="s">
        <v>33</v>
      </c>
      <c r="J398" s="236" t="s">
        <v>33</v>
      </c>
      <c r="K398" s="236" t="s">
        <v>628</v>
      </c>
      <c r="L398" s="237">
        <v>46178</v>
      </c>
      <c r="M398" s="236" t="s">
        <v>37</v>
      </c>
    </row>
    <row r="399" spans="1:13">
      <c r="A399" s="238" t="s">
        <v>625</v>
      </c>
      <c r="B399" s="238" t="s">
        <v>626</v>
      </c>
      <c r="C399" s="238" t="s">
        <v>627</v>
      </c>
      <c r="D399" s="238" t="s">
        <v>70</v>
      </c>
      <c r="E399" s="238">
        <v>1</v>
      </c>
      <c r="F399" s="238" t="s">
        <v>67</v>
      </c>
      <c r="G399" s="238" t="s">
        <v>68</v>
      </c>
      <c r="H399" s="238">
        <v>2</v>
      </c>
      <c r="I399" s="238" t="s">
        <v>33</v>
      </c>
      <c r="J399" s="238" t="s">
        <v>33</v>
      </c>
      <c r="K399" s="238" t="s">
        <v>629</v>
      </c>
      <c r="L399" s="239">
        <v>46178</v>
      </c>
      <c r="M399" s="238" t="s">
        <v>37</v>
      </c>
    </row>
    <row r="400" spans="1:13">
      <c r="A400" s="236" t="s">
        <v>625</v>
      </c>
      <c r="B400" s="236" t="s">
        <v>626</v>
      </c>
      <c r="C400" s="236" t="s">
        <v>627</v>
      </c>
      <c r="D400" s="236" t="s">
        <v>72</v>
      </c>
      <c r="E400" s="236">
        <v>2</v>
      </c>
      <c r="F400" s="236" t="s">
        <v>67</v>
      </c>
      <c r="G400" s="236" t="s">
        <v>68</v>
      </c>
      <c r="H400" s="236">
        <v>2</v>
      </c>
      <c r="I400" s="236" t="s">
        <v>33</v>
      </c>
      <c r="J400" s="236" t="s">
        <v>33</v>
      </c>
      <c r="K400" s="236" t="s">
        <v>630</v>
      </c>
      <c r="L400" s="237">
        <v>46178</v>
      </c>
      <c r="M400" s="236" t="s">
        <v>37</v>
      </c>
    </row>
    <row r="401" spans="1:13">
      <c r="A401" s="238" t="s">
        <v>625</v>
      </c>
      <c r="B401" s="238" t="s">
        <v>626</v>
      </c>
      <c r="C401" s="238" t="s">
        <v>627</v>
      </c>
      <c r="D401" s="238" t="s">
        <v>74</v>
      </c>
      <c r="E401" s="238">
        <v>3</v>
      </c>
      <c r="F401" s="238" t="s">
        <v>67</v>
      </c>
      <c r="G401" s="238" t="s">
        <v>68</v>
      </c>
      <c r="H401" s="238">
        <v>2</v>
      </c>
      <c r="I401" s="238" t="s">
        <v>33</v>
      </c>
      <c r="J401" s="238" t="s">
        <v>33</v>
      </c>
      <c r="K401" s="238" t="s">
        <v>631</v>
      </c>
      <c r="L401" s="239">
        <v>46178</v>
      </c>
      <c r="M401" s="238" t="s">
        <v>37</v>
      </c>
    </row>
    <row r="402" spans="1:13">
      <c r="A402" s="236" t="s">
        <v>625</v>
      </c>
      <c r="B402" s="236" t="s">
        <v>626</v>
      </c>
      <c r="C402" s="236" t="s">
        <v>627</v>
      </c>
      <c r="D402" s="236" t="s">
        <v>76</v>
      </c>
      <c r="E402" s="236">
        <v>3</v>
      </c>
      <c r="F402" s="236" t="s">
        <v>67</v>
      </c>
      <c r="G402" s="236" t="s">
        <v>68</v>
      </c>
      <c r="H402" s="236">
        <v>2</v>
      </c>
      <c r="I402" s="236" t="s">
        <v>33</v>
      </c>
      <c r="J402" s="236" t="s">
        <v>33</v>
      </c>
      <c r="K402" s="236" t="s">
        <v>632</v>
      </c>
      <c r="L402" s="237">
        <v>46178</v>
      </c>
      <c r="M402" s="236" t="s">
        <v>37</v>
      </c>
    </row>
    <row r="403" spans="1:13">
      <c r="A403" s="238" t="s">
        <v>625</v>
      </c>
      <c r="B403" s="238" t="s">
        <v>626</v>
      </c>
      <c r="C403" s="238" t="s">
        <v>627</v>
      </c>
      <c r="D403" s="238" t="s">
        <v>78</v>
      </c>
      <c r="E403" s="238">
        <v>3</v>
      </c>
      <c r="F403" s="238" t="s">
        <v>67</v>
      </c>
      <c r="G403" s="238" t="s">
        <v>68</v>
      </c>
      <c r="H403" s="238">
        <v>2</v>
      </c>
      <c r="I403" s="238" t="s">
        <v>33</v>
      </c>
      <c r="J403" s="238" t="s">
        <v>33</v>
      </c>
      <c r="K403" s="238" t="s">
        <v>633</v>
      </c>
      <c r="L403" s="239">
        <v>46178</v>
      </c>
      <c r="M403" s="238" t="s">
        <v>37</v>
      </c>
    </row>
    <row r="404" spans="1:13">
      <c r="A404" s="236" t="s">
        <v>625</v>
      </c>
      <c r="B404" s="236" t="s">
        <v>626</v>
      </c>
      <c r="C404" s="236" t="s">
        <v>627</v>
      </c>
      <c r="D404" s="236" t="s">
        <v>80</v>
      </c>
      <c r="E404" s="236">
        <v>3</v>
      </c>
      <c r="F404" s="236" t="s">
        <v>67</v>
      </c>
      <c r="G404" s="236" t="s">
        <v>68</v>
      </c>
      <c r="H404" s="236">
        <v>2</v>
      </c>
      <c r="I404" s="236" t="s">
        <v>33</v>
      </c>
      <c r="J404" s="236" t="s">
        <v>33</v>
      </c>
      <c r="K404" s="236" t="s">
        <v>634</v>
      </c>
      <c r="L404" s="237">
        <v>46178</v>
      </c>
      <c r="M404" s="236" t="s">
        <v>37</v>
      </c>
    </row>
    <row r="405" spans="1:13">
      <c r="A405" s="238" t="s">
        <v>625</v>
      </c>
      <c r="B405" s="238" t="s">
        <v>626</v>
      </c>
      <c r="C405" s="238" t="s">
        <v>627</v>
      </c>
      <c r="D405" s="238" t="s">
        <v>82</v>
      </c>
      <c r="E405" s="238">
        <v>3</v>
      </c>
      <c r="F405" s="238" t="s">
        <v>67</v>
      </c>
      <c r="G405" s="238" t="s">
        <v>68</v>
      </c>
      <c r="H405" s="238">
        <v>2</v>
      </c>
      <c r="I405" s="238" t="s">
        <v>33</v>
      </c>
      <c r="J405" s="238" t="s">
        <v>33</v>
      </c>
      <c r="K405" s="238" t="s">
        <v>635</v>
      </c>
      <c r="L405" s="239">
        <v>46178</v>
      </c>
      <c r="M405" s="238" t="s">
        <v>37</v>
      </c>
    </row>
    <row r="406" spans="1:13">
      <c r="A406" s="236" t="s">
        <v>625</v>
      </c>
      <c r="B406" s="236" t="s">
        <v>626</v>
      </c>
      <c r="C406" s="236" t="s">
        <v>627</v>
      </c>
      <c r="D406" s="236" t="s">
        <v>84</v>
      </c>
      <c r="E406" s="236">
        <v>3</v>
      </c>
      <c r="F406" s="236" t="s">
        <v>67</v>
      </c>
      <c r="G406" s="236" t="s">
        <v>68</v>
      </c>
      <c r="H406" s="236">
        <v>2</v>
      </c>
      <c r="I406" s="236" t="s">
        <v>33</v>
      </c>
      <c r="J406" s="236" t="s">
        <v>33</v>
      </c>
      <c r="K406" s="236" t="s">
        <v>636</v>
      </c>
      <c r="L406" s="237">
        <v>46178</v>
      </c>
      <c r="M406" s="236" t="s">
        <v>37</v>
      </c>
    </row>
    <row r="407" spans="1:13">
      <c r="A407" s="238" t="s">
        <v>637</v>
      </c>
      <c r="B407" s="238" t="s">
        <v>638</v>
      </c>
      <c r="C407" s="238" t="s">
        <v>639</v>
      </c>
      <c r="D407" s="238" t="s">
        <v>66</v>
      </c>
      <c r="E407" s="238">
        <v>2</v>
      </c>
      <c r="F407" s="238" t="s">
        <v>67</v>
      </c>
      <c r="G407" s="238" t="s">
        <v>68</v>
      </c>
      <c r="H407" s="238">
        <v>2</v>
      </c>
      <c r="I407" s="238" t="s">
        <v>33</v>
      </c>
      <c r="J407" s="238" t="s">
        <v>33</v>
      </c>
      <c r="K407" s="238" t="s">
        <v>640</v>
      </c>
      <c r="L407" s="239">
        <v>46180</v>
      </c>
      <c r="M407" s="238" t="s">
        <v>37</v>
      </c>
    </row>
    <row r="408" spans="1:13">
      <c r="A408" s="236" t="s">
        <v>637</v>
      </c>
      <c r="B408" s="236" t="s">
        <v>638</v>
      </c>
      <c r="C408" s="236" t="s">
        <v>639</v>
      </c>
      <c r="D408" s="236" t="s">
        <v>70</v>
      </c>
      <c r="E408" s="236">
        <v>2</v>
      </c>
      <c r="F408" s="236" t="s">
        <v>67</v>
      </c>
      <c r="G408" s="236" t="s">
        <v>68</v>
      </c>
      <c r="H408" s="236">
        <v>2</v>
      </c>
      <c r="I408" s="236" t="s">
        <v>33</v>
      </c>
      <c r="J408" s="236" t="s">
        <v>33</v>
      </c>
      <c r="K408" s="236" t="s">
        <v>641</v>
      </c>
      <c r="L408" s="237">
        <v>46180</v>
      </c>
      <c r="M408" s="236" t="s">
        <v>37</v>
      </c>
    </row>
    <row r="409" spans="1:13">
      <c r="A409" s="238" t="s">
        <v>637</v>
      </c>
      <c r="B409" s="238" t="s">
        <v>638</v>
      </c>
      <c r="C409" s="238" t="s">
        <v>639</v>
      </c>
      <c r="D409" s="238" t="s">
        <v>72</v>
      </c>
      <c r="E409" s="238">
        <v>3</v>
      </c>
      <c r="F409" s="238" t="s">
        <v>67</v>
      </c>
      <c r="G409" s="238" t="s">
        <v>68</v>
      </c>
      <c r="H409" s="238">
        <v>2</v>
      </c>
      <c r="I409" s="238" t="s">
        <v>33</v>
      </c>
      <c r="J409" s="238" t="s">
        <v>33</v>
      </c>
      <c r="K409" s="238" t="s">
        <v>642</v>
      </c>
      <c r="L409" s="239">
        <v>46180</v>
      </c>
      <c r="M409" s="238" t="s">
        <v>37</v>
      </c>
    </row>
    <row r="410" spans="1:13">
      <c r="A410" s="236" t="s">
        <v>637</v>
      </c>
      <c r="B410" s="236" t="s">
        <v>638</v>
      </c>
      <c r="C410" s="236" t="s">
        <v>639</v>
      </c>
      <c r="D410" s="236" t="s">
        <v>74</v>
      </c>
      <c r="E410" s="236">
        <v>3</v>
      </c>
      <c r="F410" s="236" t="s">
        <v>67</v>
      </c>
      <c r="G410" s="236" t="s">
        <v>68</v>
      </c>
      <c r="H410" s="236">
        <v>2</v>
      </c>
      <c r="I410" s="236" t="s">
        <v>33</v>
      </c>
      <c r="J410" s="236" t="s">
        <v>33</v>
      </c>
      <c r="K410" s="236" t="s">
        <v>643</v>
      </c>
      <c r="L410" s="237">
        <v>46180</v>
      </c>
      <c r="M410" s="236" t="s">
        <v>37</v>
      </c>
    </row>
    <row r="411" spans="1:13">
      <c r="A411" s="238" t="s">
        <v>637</v>
      </c>
      <c r="B411" s="238" t="s">
        <v>638</v>
      </c>
      <c r="C411" s="238" t="s">
        <v>639</v>
      </c>
      <c r="D411" s="238" t="s">
        <v>76</v>
      </c>
      <c r="E411" s="238">
        <v>3</v>
      </c>
      <c r="F411" s="238" t="s">
        <v>67</v>
      </c>
      <c r="G411" s="238" t="s">
        <v>68</v>
      </c>
      <c r="H411" s="238">
        <v>2</v>
      </c>
      <c r="I411" s="238" t="s">
        <v>33</v>
      </c>
      <c r="J411" s="238" t="s">
        <v>33</v>
      </c>
      <c r="K411" s="238" t="s">
        <v>644</v>
      </c>
      <c r="L411" s="239">
        <v>46180</v>
      </c>
      <c r="M411" s="238" t="s">
        <v>37</v>
      </c>
    </row>
    <row r="412" spans="1:13">
      <c r="A412" s="236" t="s">
        <v>637</v>
      </c>
      <c r="B412" s="236" t="s">
        <v>638</v>
      </c>
      <c r="C412" s="236" t="s">
        <v>639</v>
      </c>
      <c r="D412" s="236" t="s">
        <v>78</v>
      </c>
      <c r="E412" s="236">
        <v>3</v>
      </c>
      <c r="F412" s="236" t="s">
        <v>67</v>
      </c>
      <c r="G412" s="236" t="s">
        <v>68</v>
      </c>
      <c r="H412" s="236">
        <v>2</v>
      </c>
      <c r="I412" s="236" t="s">
        <v>33</v>
      </c>
      <c r="J412" s="236" t="s">
        <v>33</v>
      </c>
      <c r="K412" s="236" t="s">
        <v>645</v>
      </c>
      <c r="L412" s="237">
        <v>46180</v>
      </c>
      <c r="M412" s="236" t="s">
        <v>37</v>
      </c>
    </row>
    <row r="413" spans="1:13">
      <c r="A413" s="238" t="s">
        <v>637</v>
      </c>
      <c r="B413" s="238" t="s">
        <v>638</v>
      </c>
      <c r="C413" s="238" t="s">
        <v>639</v>
      </c>
      <c r="D413" s="238" t="s">
        <v>80</v>
      </c>
      <c r="E413" s="238">
        <v>3</v>
      </c>
      <c r="F413" s="238" t="s">
        <v>67</v>
      </c>
      <c r="G413" s="238" t="s">
        <v>68</v>
      </c>
      <c r="H413" s="238">
        <v>2</v>
      </c>
      <c r="I413" s="238" t="s">
        <v>33</v>
      </c>
      <c r="J413" s="238" t="s">
        <v>33</v>
      </c>
      <c r="K413" s="238" t="s">
        <v>646</v>
      </c>
      <c r="L413" s="239">
        <v>46180</v>
      </c>
      <c r="M413" s="238" t="s">
        <v>37</v>
      </c>
    </row>
    <row r="414" spans="1:13">
      <c r="A414" s="236" t="s">
        <v>637</v>
      </c>
      <c r="B414" s="236" t="s">
        <v>638</v>
      </c>
      <c r="C414" s="236" t="s">
        <v>639</v>
      </c>
      <c r="D414" s="236" t="s">
        <v>82</v>
      </c>
      <c r="E414" s="236">
        <v>2</v>
      </c>
      <c r="F414" s="236" t="s">
        <v>67</v>
      </c>
      <c r="G414" s="236" t="s">
        <v>68</v>
      </c>
      <c r="H414" s="236">
        <v>2</v>
      </c>
      <c r="I414" s="236" t="s">
        <v>33</v>
      </c>
      <c r="J414" s="236" t="s">
        <v>33</v>
      </c>
      <c r="K414" s="236" t="s">
        <v>647</v>
      </c>
      <c r="L414" s="237">
        <v>46180</v>
      </c>
      <c r="M414" s="236" t="s">
        <v>37</v>
      </c>
    </row>
    <row r="415" spans="1:13">
      <c r="A415" s="238" t="s">
        <v>637</v>
      </c>
      <c r="B415" s="238" t="s">
        <v>638</v>
      </c>
      <c r="C415" s="238" t="s">
        <v>639</v>
      </c>
      <c r="D415" s="238" t="s">
        <v>84</v>
      </c>
      <c r="E415" s="238">
        <v>3</v>
      </c>
      <c r="F415" s="238" t="s">
        <v>67</v>
      </c>
      <c r="G415" s="238" t="s">
        <v>68</v>
      </c>
      <c r="H415" s="238">
        <v>2</v>
      </c>
      <c r="I415" s="238" t="s">
        <v>33</v>
      </c>
      <c r="J415" s="238" t="s">
        <v>33</v>
      </c>
      <c r="K415" s="238" t="s">
        <v>648</v>
      </c>
      <c r="L415" s="239">
        <v>46180</v>
      </c>
      <c r="M415" s="238" t="s">
        <v>37</v>
      </c>
    </row>
    <row r="416" spans="1:13">
      <c r="A416" s="236" t="s">
        <v>649</v>
      </c>
      <c r="B416" s="236" t="s">
        <v>650</v>
      </c>
      <c r="C416" s="236" t="s">
        <v>651</v>
      </c>
      <c r="D416" s="236" t="s">
        <v>66</v>
      </c>
      <c r="E416" s="236">
        <v>3</v>
      </c>
      <c r="F416" s="236" t="s">
        <v>67</v>
      </c>
      <c r="G416" s="236" t="s">
        <v>68</v>
      </c>
      <c r="H416" s="236">
        <v>2</v>
      </c>
      <c r="I416" s="236" t="s">
        <v>33</v>
      </c>
      <c r="J416" s="236" t="s">
        <v>33</v>
      </c>
      <c r="K416" s="236" t="s">
        <v>652</v>
      </c>
      <c r="L416" s="237">
        <v>46180</v>
      </c>
      <c r="M416" s="236" t="s">
        <v>37</v>
      </c>
    </row>
    <row r="417" spans="1:13">
      <c r="A417" s="238" t="s">
        <v>649</v>
      </c>
      <c r="B417" s="238" t="s">
        <v>650</v>
      </c>
      <c r="C417" s="238" t="s">
        <v>651</v>
      </c>
      <c r="D417" s="238" t="s">
        <v>70</v>
      </c>
      <c r="E417" s="238">
        <v>1</v>
      </c>
      <c r="F417" s="238" t="s">
        <v>67</v>
      </c>
      <c r="G417" s="238" t="s">
        <v>68</v>
      </c>
      <c r="H417" s="238">
        <v>2</v>
      </c>
      <c r="I417" s="238" t="s">
        <v>33</v>
      </c>
      <c r="J417" s="238" t="s">
        <v>33</v>
      </c>
      <c r="K417" s="238" t="s">
        <v>653</v>
      </c>
      <c r="L417" s="239">
        <v>46180</v>
      </c>
      <c r="M417" s="238" t="s">
        <v>37</v>
      </c>
    </row>
    <row r="418" spans="1:13">
      <c r="A418" s="236" t="s">
        <v>649</v>
      </c>
      <c r="B418" s="236" t="s">
        <v>650</v>
      </c>
      <c r="C418" s="236" t="s">
        <v>651</v>
      </c>
      <c r="D418" s="236" t="s">
        <v>72</v>
      </c>
      <c r="E418" s="236">
        <v>3</v>
      </c>
      <c r="F418" s="236" t="s">
        <v>67</v>
      </c>
      <c r="G418" s="236" t="s">
        <v>68</v>
      </c>
      <c r="H418" s="236">
        <v>2</v>
      </c>
      <c r="I418" s="236" t="s">
        <v>33</v>
      </c>
      <c r="J418" s="236" t="s">
        <v>33</v>
      </c>
      <c r="K418" s="236" t="s">
        <v>654</v>
      </c>
      <c r="L418" s="237">
        <v>46180</v>
      </c>
      <c r="M418" s="236" t="s">
        <v>37</v>
      </c>
    </row>
    <row r="419" spans="1:13">
      <c r="A419" s="238" t="s">
        <v>649</v>
      </c>
      <c r="B419" s="238" t="s">
        <v>650</v>
      </c>
      <c r="C419" s="238" t="s">
        <v>651</v>
      </c>
      <c r="D419" s="238" t="s">
        <v>74</v>
      </c>
      <c r="E419" s="238">
        <v>3</v>
      </c>
      <c r="F419" s="238" t="s">
        <v>67</v>
      </c>
      <c r="G419" s="238" t="s">
        <v>68</v>
      </c>
      <c r="H419" s="238">
        <v>2</v>
      </c>
      <c r="I419" s="238" t="s">
        <v>33</v>
      </c>
      <c r="J419" s="238" t="s">
        <v>33</v>
      </c>
      <c r="K419" s="238" t="s">
        <v>655</v>
      </c>
      <c r="L419" s="239">
        <v>46180</v>
      </c>
      <c r="M419" s="238" t="s">
        <v>37</v>
      </c>
    </row>
    <row r="420" spans="1:13">
      <c r="A420" s="236" t="s">
        <v>649</v>
      </c>
      <c r="B420" s="236" t="s">
        <v>650</v>
      </c>
      <c r="C420" s="236" t="s">
        <v>651</v>
      </c>
      <c r="D420" s="236" t="s">
        <v>76</v>
      </c>
      <c r="E420" s="236">
        <v>2</v>
      </c>
      <c r="F420" s="236" t="s">
        <v>67</v>
      </c>
      <c r="G420" s="236" t="s">
        <v>68</v>
      </c>
      <c r="H420" s="236">
        <v>2</v>
      </c>
      <c r="I420" s="236" t="s">
        <v>33</v>
      </c>
      <c r="J420" s="236" t="s">
        <v>33</v>
      </c>
      <c r="K420" s="236" t="s">
        <v>656</v>
      </c>
      <c r="L420" s="237">
        <v>46180</v>
      </c>
      <c r="M420" s="236" t="s">
        <v>37</v>
      </c>
    </row>
    <row r="421" spans="1:13">
      <c r="A421" s="238" t="s">
        <v>649</v>
      </c>
      <c r="B421" s="238" t="s">
        <v>650</v>
      </c>
      <c r="C421" s="238" t="s">
        <v>651</v>
      </c>
      <c r="D421" s="238" t="s">
        <v>78</v>
      </c>
      <c r="E421" s="238">
        <v>2</v>
      </c>
      <c r="F421" s="238" t="s">
        <v>67</v>
      </c>
      <c r="G421" s="238" t="s">
        <v>68</v>
      </c>
      <c r="H421" s="238">
        <v>2</v>
      </c>
      <c r="I421" s="238" t="s">
        <v>33</v>
      </c>
      <c r="J421" s="238" t="s">
        <v>33</v>
      </c>
      <c r="K421" s="238" t="s">
        <v>657</v>
      </c>
      <c r="L421" s="239">
        <v>46180</v>
      </c>
      <c r="M421" s="238" t="s">
        <v>37</v>
      </c>
    </row>
    <row r="422" spans="1:13">
      <c r="A422" s="236" t="s">
        <v>649</v>
      </c>
      <c r="B422" s="236" t="s">
        <v>650</v>
      </c>
      <c r="C422" s="236" t="s">
        <v>651</v>
      </c>
      <c r="D422" s="236" t="s">
        <v>80</v>
      </c>
      <c r="E422" s="236">
        <v>3</v>
      </c>
      <c r="F422" s="236" t="s">
        <v>67</v>
      </c>
      <c r="G422" s="236" t="s">
        <v>68</v>
      </c>
      <c r="H422" s="236">
        <v>2</v>
      </c>
      <c r="I422" s="236" t="s">
        <v>33</v>
      </c>
      <c r="J422" s="236" t="s">
        <v>33</v>
      </c>
      <c r="K422" s="236" t="s">
        <v>658</v>
      </c>
      <c r="L422" s="237">
        <v>46180</v>
      </c>
      <c r="M422" s="236" t="s">
        <v>37</v>
      </c>
    </row>
    <row r="423" spans="1:13">
      <c r="A423" s="238" t="s">
        <v>649</v>
      </c>
      <c r="B423" s="238" t="s">
        <v>650</v>
      </c>
      <c r="C423" s="238" t="s">
        <v>651</v>
      </c>
      <c r="D423" s="238" t="s">
        <v>82</v>
      </c>
      <c r="E423" s="238">
        <v>3</v>
      </c>
      <c r="F423" s="238" t="s">
        <v>67</v>
      </c>
      <c r="G423" s="238" t="s">
        <v>68</v>
      </c>
      <c r="H423" s="238">
        <v>2</v>
      </c>
      <c r="I423" s="238" t="s">
        <v>33</v>
      </c>
      <c r="J423" s="238" t="s">
        <v>33</v>
      </c>
      <c r="K423" s="238" t="s">
        <v>659</v>
      </c>
      <c r="L423" s="239">
        <v>46180</v>
      </c>
      <c r="M423" s="238" t="s">
        <v>37</v>
      </c>
    </row>
    <row r="424" spans="1:13">
      <c r="A424" s="236" t="s">
        <v>649</v>
      </c>
      <c r="B424" s="236" t="s">
        <v>650</v>
      </c>
      <c r="C424" s="236" t="s">
        <v>651</v>
      </c>
      <c r="D424" s="236" t="s">
        <v>84</v>
      </c>
      <c r="E424" s="236">
        <v>3</v>
      </c>
      <c r="F424" s="236" t="s">
        <v>67</v>
      </c>
      <c r="G424" s="236" t="s">
        <v>68</v>
      </c>
      <c r="H424" s="236">
        <v>2</v>
      </c>
      <c r="I424" s="236" t="s">
        <v>33</v>
      </c>
      <c r="J424" s="236" t="s">
        <v>33</v>
      </c>
      <c r="K424" s="236" t="s">
        <v>660</v>
      </c>
      <c r="L424" s="237">
        <v>46180</v>
      </c>
      <c r="M424" s="236" t="s">
        <v>37</v>
      </c>
    </row>
    <row r="425" spans="1:13">
      <c r="A425" s="238" t="s">
        <v>661</v>
      </c>
      <c r="B425" s="238" t="s">
        <v>662</v>
      </c>
      <c r="C425" s="238" t="s">
        <v>663</v>
      </c>
      <c r="D425" s="238" t="s">
        <v>66</v>
      </c>
      <c r="E425" s="238">
        <v>2</v>
      </c>
      <c r="F425" s="238" t="s">
        <v>67</v>
      </c>
      <c r="G425" s="238" t="s">
        <v>68</v>
      </c>
      <c r="H425" s="238">
        <v>2</v>
      </c>
      <c r="I425" s="238" t="s">
        <v>33</v>
      </c>
      <c r="J425" s="238" t="s">
        <v>33</v>
      </c>
      <c r="K425" s="238" t="s">
        <v>664</v>
      </c>
      <c r="L425" s="239">
        <v>46180</v>
      </c>
      <c r="M425" s="238" t="s">
        <v>37</v>
      </c>
    </row>
    <row r="426" spans="1:13">
      <c r="A426" s="236" t="s">
        <v>661</v>
      </c>
      <c r="B426" s="236" t="s">
        <v>662</v>
      </c>
      <c r="C426" s="236" t="s">
        <v>663</v>
      </c>
      <c r="D426" s="236" t="s">
        <v>70</v>
      </c>
      <c r="E426" s="236">
        <v>2</v>
      </c>
      <c r="F426" s="236" t="s">
        <v>67</v>
      </c>
      <c r="G426" s="236" t="s">
        <v>68</v>
      </c>
      <c r="H426" s="236">
        <v>2</v>
      </c>
      <c r="I426" s="236" t="s">
        <v>33</v>
      </c>
      <c r="J426" s="236" t="s">
        <v>33</v>
      </c>
      <c r="K426" s="236" t="s">
        <v>665</v>
      </c>
      <c r="L426" s="237">
        <v>46180</v>
      </c>
      <c r="M426" s="236" t="s">
        <v>37</v>
      </c>
    </row>
    <row r="427" spans="1:13">
      <c r="A427" s="238" t="s">
        <v>661</v>
      </c>
      <c r="B427" s="238" t="s">
        <v>662</v>
      </c>
      <c r="C427" s="238" t="s">
        <v>663</v>
      </c>
      <c r="D427" s="238" t="s">
        <v>72</v>
      </c>
      <c r="E427" s="238">
        <v>3</v>
      </c>
      <c r="F427" s="238" t="s">
        <v>67</v>
      </c>
      <c r="G427" s="238" t="s">
        <v>68</v>
      </c>
      <c r="H427" s="238">
        <v>2</v>
      </c>
      <c r="I427" s="238" t="s">
        <v>33</v>
      </c>
      <c r="J427" s="238" t="s">
        <v>33</v>
      </c>
      <c r="K427" s="238" t="s">
        <v>666</v>
      </c>
      <c r="L427" s="239">
        <v>46180</v>
      </c>
      <c r="M427" s="238" t="s">
        <v>37</v>
      </c>
    </row>
    <row r="428" spans="1:13">
      <c r="A428" s="236" t="s">
        <v>661</v>
      </c>
      <c r="B428" s="236" t="s">
        <v>662</v>
      </c>
      <c r="C428" s="236" t="s">
        <v>663</v>
      </c>
      <c r="D428" s="236" t="s">
        <v>74</v>
      </c>
      <c r="E428" s="236">
        <v>3</v>
      </c>
      <c r="F428" s="236" t="s">
        <v>67</v>
      </c>
      <c r="G428" s="236" t="s">
        <v>68</v>
      </c>
      <c r="H428" s="236">
        <v>2</v>
      </c>
      <c r="I428" s="236" t="s">
        <v>33</v>
      </c>
      <c r="J428" s="236" t="s">
        <v>33</v>
      </c>
      <c r="K428" s="236" t="s">
        <v>667</v>
      </c>
      <c r="L428" s="237">
        <v>46180</v>
      </c>
      <c r="M428" s="236" t="s">
        <v>37</v>
      </c>
    </row>
    <row r="429" spans="1:13">
      <c r="A429" s="238" t="s">
        <v>661</v>
      </c>
      <c r="B429" s="238" t="s">
        <v>662</v>
      </c>
      <c r="C429" s="238" t="s">
        <v>663</v>
      </c>
      <c r="D429" s="238" t="s">
        <v>76</v>
      </c>
      <c r="E429" s="238">
        <v>1</v>
      </c>
      <c r="F429" s="238" t="s">
        <v>67</v>
      </c>
      <c r="G429" s="238" t="s">
        <v>68</v>
      </c>
      <c r="H429" s="238">
        <v>2</v>
      </c>
      <c r="I429" s="238" t="s">
        <v>33</v>
      </c>
      <c r="J429" s="238" t="s">
        <v>33</v>
      </c>
      <c r="K429" s="238" t="s">
        <v>668</v>
      </c>
      <c r="L429" s="239">
        <v>46180</v>
      </c>
      <c r="M429" s="238" t="s">
        <v>37</v>
      </c>
    </row>
    <row r="430" spans="1:13">
      <c r="A430" s="236" t="s">
        <v>661</v>
      </c>
      <c r="B430" s="236" t="s">
        <v>662</v>
      </c>
      <c r="C430" s="236" t="s">
        <v>663</v>
      </c>
      <c r="D430" s="236" t="s">
        <v>78</v>
      </c>
      <c r="E430" s="236">
        <v>2</v>
      </c>
      <c r="F430" s="236" t="s">
        <v>67</v>
      </c>
      <c r="G430" s="236" t="s">
        <v>68</v>
      </c>
      <c r="H430" s="236">
        <v>2</v>
      </c>
      <c r="I430" s="236" t="s">
        <v>33</v>
      </c>
      <c r="J430" s="236" t="s">
        <v>33</v>
      </c>
      <c r="K430" s="236" t="s">
        <v>669</v>
      </c>
      <c r="L430" s="237">
        <v>46180</v>
      </c>
      <c r="M430" s="236" t="s">
        <v>37</v>
      </c>
    </row>
    <row r="431" spans="1:13">
      <c r="A431" s="238" t="s">
        <v>661</v>
      </c>
      <c r="B431" s="238" t="s">
        <v>662</v>
      </c>
      <c r="C431" s="238" t="s">
        <v>663</v>
      </c>
      <c r="D431" s="238" t="s">
        <v>80</v>
      </c>
      <c r="E431" s="238">
        <v>3</v>
      </c>
      <c r="F431" s="238" t="s">
        <v>67</v>
      </c>
      <c r="G431" s="238" t="s">
        <v>68</v>
      </c>
      <c r="H431" s="238">
        <v>2</v>
      </c>
      <c r="I431" s="238" t="s">
        <v>33</v>
      </c>
      <c r="J431" s="238" t="s">
        <v>33</v>
      </c>
      <c r="K431" s="238" t="s">
        <v>670</v>
      </c>
      <c r="L431" s="239">
        <v>46180</v>
      </c>
      <c r="M431" s="238" t="s">
        <v>37</v>
      </c>
    </row>
    <row r="432" spans="1:13">
      <c r="A432" s="236" t="s">
        <v>661</v>
      </c>
      <c r="B432" s="236" t="s">
        <v>662</v>
      </c>
      <c r="C432" s="236" t="s">
        <v>663</v>
      </c>
      <c r="D432" s="236" t="s">
        <v>82</v>
      </c>
      <c r="E432" s="236">
        <v>3</v>
      </c>
      <c r="F432" s="236" t="s">
        <v>67</v>
      </c>
      <c r="G432" s="236" t="s">
        <v>68</v>
      </c>
      <c r="H432" s="236">
        <v>2</v>
      </c>
      <c r="I432" s="236" t="s">
        <v>33</v>
      </c>
      <c r="J432" s="236" t="s">
        <v>33</v>
      </c>
      <c r="K432" s="236" t="s">
        <v>671</v>
      </c>
      <c r="L432" s="237">
        <v>46180</v>
      </c>
      <c r="M432" s="236" t="s">
        <v>37</v>
      </c>
    </row>
    <row r="433" spans="1:13">
      <c r="A433" s="238" t="s">
        <v>661</v>
      </c>
      <c r="B433" s="238" t="s">
        <v>662</v>
      </c>
      <c r="C433" s="238" t="s">
        <v>663</v>
      </c>
      <c r="D433" s="238" t="s">
        <v>84</v>
      </c>
      <c r="E433" s="238">
        <v>3</v>
      </c>
      <c r="F433" s="238" t="s">
        <v>67</v>
      </c>
      <c r="G433" s="238" t="s">
        <v>68</v>
      </c>
      <c r="H433" s="238">
        <v>2</v>
      </c>
      <c r="I433" s="238" t="s">
        <v>33</v>
      </c>
      <c r="J433" s="238" t="s">
        <v>33</v>
      </c>
      <c r="K433" s="238" t="s">
        <v>672</v>
      </c>
      <c r="L433" s="239">
        <v>46180</v>
      </c>
      <c r="M433" s="238" t="s">
        <v>37</v>
      </c>
    </row>
    <row r="434" spans="1:13">
      <c r="A434" s="236" t="s">
        <v>673</v>
      </c>
      <c r="B434" s="236" t="s">
        <v>674</v>
      </c>
      <c r="C434" s="236" t="s">
        <v>675</v>
      </c>
      <c r="D434" s="236" t="s">
        <v>66</v>
      </c>
      <c r="E434" s="236">
        <v>0</v>
      </c>
      <c r="F434" s="236" t="s">
        <v>67</v>
      </c>
      <c r="G434" s="236" t="s">
        <v>68</v>
      </c>
      <c r="H434" s="236">
        <v>2</v>
      </c>
      <c r="I434" s="236" t="s">
        <v>33</v>
      </c>
      <c r="J434" s="236" t="s">
        <v>33</v>
      </c>
      <c r="K434" s="236" t="s">
        <v>676</v>
      </c>
      <c r="L434" s="237">
        <v>46181</v>
      </c>
      <c r="M434" s="236" t="s">
        <v>37</v>
      </c>
    </row>
    <row r="435" spans="1:13">
      <c r="A435" s="238" t="s">
        <v>673</v>
      </c>
      <c r="B435" s="238" t="s">
        <v>674</v>
      </c>
      <c r="C435" s="238" t="s">
        <v>675</v>
      </c>
      <c r="D435" s="238" t="s">
        <v>70</v>
      </c>
      <c r="E435" s="238">
        <v>1</v>
      </c>
      <c r="F435" s="238" t="s">
        <v>67</v>
      </c>
      <c r="G435" s="238" t="s">
        <v>68</v>
      </c>
      <c r="H435" s="238">
        <v>2</v>
      </c>
      <c r="I435" s="238" t="s">
        <v>33</v>
      </c>
      <c r="J435" s="238" t="s">
        <v>33</v>
      </c>
      <c r="K435" s="238" t="s">
        <v>677</v>
      </c>
      <c r="L435" s="239">
        <v>46181</v>
      </c>
      <c r="M435" s="238" t="s">
        <v>37</v>
      </c>
    </row>
    <row r="436" spans="1:13">
      <c r="A436" s="236" t="s">
        <v>673</v>
      </c>
      <c r="B436" s="236" t="s">
        <v>674</v>
      </c>
      <c r="C436" s="236" t="s">
        <v>675</v>
      </c>
      <c r="D436" s="236" t="s">
        <v>72</v>
      </c>
      <c r="E436" s="236">
        <v>2</v>
      </c>
      <c r="F436" s="236" t="s">
        <v>67</v>
      </c>
      <c r="G436" s="236" t="s">
        <v>68</v>
      </c>
      <c r="H436" s="236">
        <v>2</v>
      </c>
      <c r="I436" s="236" t="s">
        <v>33</v>
      </c>
      <c r="J436" s="236" t="s">
        <v>33</v>
      </c>
      <c r="K436" s="236" t="s">
        <v>678</v>
      </c>
      <c r="L436" s="237">
        <v>46181</v>
      </c>
      <c r="M436" s="236" t="s">
        <v>37</v>
      </c>
    </row>
    <row r="437" spans="1:13">
      <c r="A437" s="238" t="s">
        <v>673</v>
      </c>
      <c r="B437" s="238" t="s">
        <v>674</v>
      </c>
      <c r="C437" s="238" t="s">
        <v>675</v>
      </c>
      <c r="D437" s="238" t="s">
        <v>74</v>
      </c>
      <c r="E437" s="238">
        <v>1</v>
      </c>
      <c r="F437" s="238" t="s">
        <v>67</v>
      </c>
      <c r="G437" s="238" t="s">
        <v>68</v>
      </c>
      <c r="H437" s="238">
        <v>2</v>
      </c>
      <c r="I437" s="238" t="s">
        <v>33</v>
      </c>
      <c r="J437" s="238" t="s">
        <v>33</v>
      </c>
      <c r="K437" s="238" t="s">
        <v>679</v>
      </c>
      <c r="L437" s="239">
        <v>46181</v>
      </c>
      <c r="M437" s="238" t="s">
        <v>37</v>
      </c>
    </row>
    <row r="438" spans="1:13">
      <c r="A438" s="236" t="s">
        <v>673</v>
      </c>
      <c r="B438" s="236" t="s">
        <v>674</v>
      </c>
      <c r="C438" s="236" t="s">
        <v>675</v>
      </c>
      <c r="D438" s="236" t="s">
        <v>76</v>
      </c>
      <c r="E438" s="236">
        <v>2</v>
      </c>
      <c r="F438" s="236" t="s">
        <v>67</v>
      </c>
      <c r="G438" s="236" t="s">
        <v>68</v>
      </c>
      <c r="H438" s="236">
        <v>2</v>
      </c>
      <c r="I438" s="236" t="s">
        <v>33</v>
      </c>
      <c r="J438" s="236" t="s">
        <v>33</v>
      </c>
      <c r="K438" s="236" t="s">
        <v>680</v>
      </c>
      <c r="L438" s="237">
        <v>46181</v>
      </c>
      <c r="M438" s="236" t="s">
        <v>37</v>
      </c>
    </row>
    <row r="439" spans="1:13">
      <c r="A439" s="238" t="s">
        <v>673</v>
      </c>
      <c r="B439" s="238" t="s">
        <v>674</v>
      </c>
      <c r="C439" s="238" t="s">
        <v>675</v>
      </c>
      <c r="D439" s="238" t="s">
        <v>78</v>
      </c>
      <c r="E439" s="238">
        <v>1</v>
      </c>
      <c r="F439" s="238" t="s">
        <v>67</v>
      </c>
      <c r="G439" s="238" t="s">
        <v>68</v>
      </c>
      <c r="H439" s="238">
        <v>2</v>
      </c>
      <c r="I439" s="238" t="s">
        <v>33</v>
      </c>
      <c r="J439" s="238" t="s">
        <v>33</v>
      </c>
      <c r="K439" s="238" t="s">
        <v>681</v>
      </c>
      <c r="L439" s="239">
        <v>46181</v>
      </c>
      <c r="M439" s="238" t="s">
        <v>37</v>
      </c>
    </row>
    <row r="440" spans="1:13">
      <c r="A440" s="236" t="s">
        <v>673</v>
      </c>
      <c r="B440" s="236" t="s">
        <v>674</v>
      </c>
      <c r="C440" s="236" t="s">
        <v>675</v>
      </c>
      <c r="D440" s="236" t="s">
        <v>80</v>
      </c>
      <c r="E440" s="236">
        <v>2</v>
      </c>
      <c r="F440" s="236" t="s">
        <v>67</v>
      </c>
      <c r="G440" s="236" t="s">
        <v>68</v>
      </c>
      <c r="H440" s="236">
        <v>2</v>
      </c>
      <c r="I440" s="236" t="s">
        <v>33</v>
      </c>
      <c r="J440" s="236" t="s">
        <v>33</v>
      </c>
      <c r="K440" s="236" t="s">
        <v>682</v>
      </c>
      <c r="L440" s="237">
        <v>46181</v>
      </c>
      <c r="M440" s="236" t="s">
        <v>37</v>
      </c>
    </row>
    <row r="441" spans="1:13">
      <c r="A441" s="238" t="s">
        <v>673</v>
      </c>
      <c r="B441" s="238" t="s">
        <v>674</v>
      </c>
      <c r="C441" s="238" t="s">
        <v>675</v>
      </c>
      <c r="D441" s="238" t="s">
        <v>82</v>
      </c>
      <c r="E441" s="238">
        <v>0</v>
      </c>
      <c r="F441" s="238" t="s">
        <v>67</v>
      </c>
      <c r="G441" s="238" t="s">
        <v>68</v>
      </c>
      <c r="H441" s="238">
        <v>2</v>
      </c>
      <c r="I441" s="238" t="s">
        <v>33</v>
      </c>
      <c r="J441" s="238" t="s">
        <v>33</v>
      </c>
      <c r="K441" s="238" t="s">
        <v>683</v>
      </c>
      <c r="L441" s="239">
        <v>46181</v>
      </c>
      <c r="M441" s="238" t="s">
        <v>37</v>
      </c>
    </row>
    <row r="442" spans="1:13">
      <c r="A442" s="236" t="s">
        <v>673</v>
      </c>
      <c r="B442" s="236" t="s">
        <v>674</v>
      </c>
      <c r="C442" s="236" t="s">
        <v>675</v>
      </c>
      <c r="D442" s="236" t="s">
        <v>84</v>
      </c>
      <c r="E442" s="236">
        <v>0</v>
      </c>
      <c r="F442" s="236" t="s">
        <v>67</v>
      </c>
      <c r="G442" s="236" t="s">
        <v>68</v>
      </c>
      <c r="H442" s="236">
        <v>2</v>
      </c>
      <c r="I442" s="236" t="s">
        <v>33</v>
      </c>
      <c r="J442" s="236" t="s">
        <v>33</v>
      </c>
      <c r="K442" s="236" t="s">
        <v>684</v>
      </c>
      <c r="L442" s="237">
        <v>46181</v>
      </c>
      <c r="M442" s="236" t="s">
        <v>37</v>
      </c>
    </row>
    <row r="443" spans="1:13">
      <c r="A443" s="238" t="s">
        <v>685</v>
      </c>
      <c r="B443" s="238" t="s">
        <v>686</v>
      </c>
      <c r="C443" s="238" t="s">
        <v>675</v>
      </c>
      <c r="D443" s="238" t="s">
        <v>66</v>
      </c>
      <c r="E443" s="238">
        <v>0</v>
      </c>
      <c r="F443" s="238" t="s">
        <v>67</v>
      </c>
      <c r="G443" s="238" t="s">
        <v>68</v>
      </c>
      <c r="H443" s="238">
        <v>2</v>
      </c>
      <c r="I443" s="238" t="s">
        <v>33</v>
      </c>
      <c r="J443" s="238" t="s">
        <v>33</v>
      </c>
      <c r="K443" s="238" t="s">
        <v>687</v>
      </c>
      <c r="L443" s="239">
        <v>46181</v>
      </c>
      <c r="M443" s="238" t="s">
        <v>37</v>
      </c>
    </row>
    <row r="444" spans="1:13">
      <c r="A444" s="236" t="s">
        <v>685</v>
      </c>
      <c r="B444" s="236" t="s">
        <v>686</v>
      </c>
      <c r="C444" s="236" t="s">
        <v>675</v>
      </c>
      <c r="D444" s="236" t="s">
        <v>70</v>
      </c>
      <c r="E444" s="236">
        <v>1</v>
      </c>
      <c r="F444" s="236" t="s">
        <v>67</v>
      </c>
      <c r="G444" s="236" t="s">
        <v>68</v>
      </c>
      <c r="H444" s="236">
        <v>2</v>
      </c>
      <c r="I444" s="236" t="s">
        <v>33</v>
      </c>
      <c r="J444" s="236" t="s">
        <v>33</v>
      </c>
      <c r="K444" s="236" t="s">
        <v>688</v>
      </c>
      <c r="L444" s="237">
        <v>46181</v>
      </c>
      <c r="M444" s="236" t="s">
        <v>37</v>
      </c>
    </row>
    <row r="445" spans="1:13">
      <c r="A445" s="238" t="s">
        <v>685</v>
      </c>
      <c r="B445" s="238" t="s">
        <v>686</v>
      </c>
      <c r="C445" s="238" t="s">
        <v>675</v>
      </c>
      <c r="D445" s="238" t="s">
        <v>72</v>
      </c>
      <c r="E445" s="238">
        <v>2</v>
      </c>
      <c r="F445" s="238" t="s">
        <v>67</v>
      </c>
      <c r="G445" s="238" t="s">
        <v>68</v>
      </c>
      <c r="H445" s="238">
        <v>2</v>
      </c>
      <c r="I445" s="238" t="s">
        <v>33</v>
      </c>
      <c r="J445" s="238" t="s">
        <v>33</v>
      </c>
      <c r="K445" s="238" t="s">
        <v>689</v>
      </c>
      <c r="L445" s="239">
        <v>46181</v>
      </c>
      <c r="M445" s="238" t="s">
        <v>37</v>
      </c>
    </row>
    <row r="446" spans="1:13">
      <c r="A446" s="236" t="s">
        <v>685</v>
      </c>
      <c r="B446" s="236" t="s">
        <v>686</v>
      </c>
      <c r="C446" s="236" t="s">
        <v>675</v>
      </c>
      <c r="D446" s="236" t="s">
        <v>74</v>
      </c>
      <c r="E446" s="236">
        <v>1</v>
      </c>
      <c r="F446" s="236" t="s">
        <v>67</v>
      </c>
      <c r="G446" s="236" t="s">
        <v>68</v>
      </c>
      <c r="H446" s="236">
        <v>2</v>
      </c>
      <c r="I446" s="236" t="s">
        <v>33</v>
      </c>
      <c r="J446" s="236" t="s">
        <v>33</v>
      </c>
      <c r="K446" s="236" t="s">
        <v>690</v>
      </c>
      <c r="L446" s="237">
        <v>46181</v>
      </c>
      <c r="M446" s="236" t="s">
        <v>37</v>
      </c>
    </row>
    <row r="447" spans="1:13">
      <c r="A447" s="238" t="s">
        <v>685</v>
      </c>
      <c r="B447" s="238" t="s">
        <v>686</v>
      </c>
      <c r="C447" s="238" t="s">
        <v>675</v>
      </c>
      <c r="D447" s="238" t="s">
        <v>76</v>
      </c>
      <c r="E447" s="238">
        <v>1</v>
      </c>
      <c r="F447" s="238" t="s">
        <v>67</v>
      </c>
      <c r="G447" s="238" t="s">
        <v>68</v>
      </c>
      <c r="H447" s="238">
        <v>2</v>
      </c>
      <c r="I447" s="238" t="s">
        <v>33</v>
      </c>
      <c r="J447" s="238" t="s">
        <v>33</v>
      </c>
      <c r="K447" s="238" t="s">
        <v>691</v>
      </c>
      <c r="L447" s="239">
        <v>46181</v>
      </c>
      <c r="M447" s="238" t="s">
        <v>37</v>
      </c>
    </row>
    <row r="448" spans="1:13">
      <c r="A448" s="236" t="s">
        <v>685</v>
      </c>
      <c r="B448" s="236" t="s">
        <v>686</v>
      </c>
      <c r="C448" s="236" t="s">
        <v>675</v>
      </c>
      <c r="D448" s="236" t="s">
        <v>78</v>
      </c>
      <c r="E448" s="236">
        <v>1</v>
      </c>
      <c r="F448" s="236" t="s">
        <v>67</v>
      </c>
      <c r="G448" s="236" t="s">
        <v>68</v>
      </c>
      <c r="H448" s="236">
        <v>2</v>
      </c>
      <c r="I448" s="236" t="s">
        <v>33</v>
      </c>
      <c r="J448" s="236" t="s">
        <v>33</v>
      </c>
      <c r="K448" s="236" t="s">
        <v>692</v>
      </c>
      <c r="L448" s="237">
        <v>46181</v>
      </c>
      <c r="M448" s="236" t="s">
        <v>37</v>
      </c>
    </row>
    <row r="449" spans="1:13">
      <c r="A449" s="238" t="s">
        <v>685</v>
      </c>
      <c r="B449" s="238" t="s">
        <v>686</v>
      </c>
      <c r="C449" s="238" t="s">
        <v>675</v>
      </c>
      <c r="D449" s="238" t="s">
        <v>80</v>
      </c>
      <c r="E449" s="238">
        <v>2</v>
      </c>
      <c r="F449" s="238" t="s">
        <v>67</v>
      </c>
      <c r="G449" s="238" t="s">
        <v>68</v>
      </c>
      <c r="H449" s="238">
        <v>2</v>
      </c>
      <c r="I449" s="238" t="s">
        <v>33</v>
      </c>
      <c r="J449" s="238" t="s">
        <v>33</v>
      </c>
      <c r="K449" s="238" t="s">
        <v>693</v>
      </c>
      <c r="L449" s="239">
        <v>46181</v>
      </c>
      <c r="M449" s="238" t="s">
        <v>37</v>
      </c>
    </row>
    <row r="450" spans="1:13">
      <c r="A450" s="236" t="s">
        <v>685</v>
      </c>
      <c r="B450" s="236" t="s">
        <v>686</v>
      </c>
      <c r="C450" s="236" t="s">
        <v>675</v>
      </c>
      <c r="D450" s="236" t="s">
        <v>82</v>
      </c>
      <c r="E450" s="236">
        <v>0</v>
      </c>
      <c r="F450" s="236" t="s">
        <v>67</v>
      </c>
      <c r="G450" s="236" t="s">
        <v>68</v>
      </c>
      <c r="H450" s="236">
        <v>2</v>
      </c>
      <c r="I450" s="236" t="s">
        <v>33</v>
      </c>
      <c r="J450" s="236" t="s">
        <v>33</v>
      </c>
      <c r="K450" s="236" t="s">
        <v>694</v>
      </c>
      <c r="L450" s="237">
        <v>46181</v>
      </c>
      <c r="M450" s="236" t="s">
        <v>37</v>
      </c>
    </row>
    <row r="451" spans="1:13">
      <c r="A451" s="238" t="s">
        <v>685</v>
      </c>
      <c r="B451" s="238" t="s">
        <v>686</v>
      </c>
      <c r="C451" s="238" t="s">
        <v>675</v>
      </c>
      <c r="D451" s="238" t="s">
        <v>84</v>
      </c>
      <c r="E451" s="238">
        <v>0</v>
      </c>
      <c r="F451" s="238" t="s">
        <v>67</v>
      </c>
      <c r="G451" s="238" t="s">
        <v>68</v>
      </c>
      <c r="H451" s="238">
        <v>2</v>
      </c>
      <c r="I451" s="238" t="s">
        <v>33</v>
      </c>
      <c r="J451" s="238" t="s">
        <v>33</v>
      </c>
      <c r="K451" s="238" t="s">
        <v>695</v>
      </c>
      <c r="L451" s="239">
        <v>46181</v>
      </c>
      <c r="M451" s="238" t="s">
        <v>37</v>
      </c>
    </row>
    <row r="452" spans="1:13">
      <c r="A452" s="236" t="s">
        <v>696</v>
      </c>
      <c r="B452" s="236" t="s">
        <v>697</v>
      </c>
      <c r="C452" s="236" t="s">
        <v>675</v>
      </c>
      <c r="D452" s="236" t="s">
        <v>66</v>
      </c>
      <c r="E452" s="236">
        <v>0</v>
      </c>
      <c r="F452" s="236" t="s">
        <v>67</v>
      </c>
      <c r="G452" s="236" t="s">
        <v>68</v>
      </c>
      <c r="H452" s="236">
        <v>2</v>
      </c>
      <c r="I452" s="236" t="s">
        <v>33</v>
      </c>
      <c r="J452" s="236" t="s">
        <v>33</v>
      </c>
      <c r="K452" s="236" t="s">
        <v>698</v>
      </c>
      <c r="L452" s="237">
        <v>46181</v>
      </c>
      <c r="M452" s="236" t="s">
        <v>37</v>
      </c>
    </row>
    <row r="453" spans="1:13">
      <c r="A453" s="238" t="s">
        <v>696</v>
      </c>
      <c r="B453" s="238" t="s">
        <v>697</v>
      </c>
      <c r="C453" s="238" t="s">
        <v>675</v>
      </c>
      <c r="D453" s="238" t="s">
        <v>70</v>
      </c>
      <c r="E453" s="238">
        <v>1</v>
      </c>
      <c r="F453" s="238" t="s">
        <v>67</v>
      </c>
      <c r="G453" s="238" t="s">
        <v>68</v>
      </c>
      <c r="H453" s="238">
        <v>2</v>
      </c>
      <c r="I453" s="238" t="s">
        <v>33</v>
      </c>
      <c r="J453" s="238" t="s">
        <v>33</v>
      </c>
      <c r="K453" s="238" t="s">
        <v>699</v>
      </c>
      <c r="L453" s="239">
        <v>46181</v>
      </c>
      <c r="M453" s="238" t="s">
        <v>37</v>
      </c>
    </row>
    <row r="454" spans="1:13">
      <c r="A454" s="236" t="s">
        <v>696</v>
      </c>
      <c r="B454" s="236" t="s">
        <v>697</v>
      </c>
      <c r="C454" s="236" t="s">
        <v>675</v>
      </c>
      <c r="D454" s="236" t="s">
        <v>72</v>
      </c>
      <c r="E454" s="236">
        <v>0</v>
      </c>
      <c r="F454" s="236" t="s">
        <v>67</v>
      </c>
      <c r="G454" s="236" t="s">
        <v>68</v>
      </c>
      <c r="H454" s="236">
        <v>2</v>
      </c>
      <c r="I454" s="236" t="s">
        <v>33</v>
      </c>
      <c r="J454" s="236" t="s">
        <v>33</v>
      </c>
      <c r="K454" s="236" t="s">
        <v>700</v>
      </c>
      <c r="L454" s="237">
        <v>46181</v>
      </c>
      <c r="M454" s="236" t="s">
        <v>37</v>
      </c>
    </row>
    <row r="455" spans="1:13">
      <c r="A455" s="238" t="s">
        <v>696</v>
      </c>
      <c r="B455" s="238" t="s">
        <v>697</v>
      </c>
      <c r="C455" s="238" t="s">
        <v>675</v>
      </c>
      <c r="D455" s="238" t="s">
        <v>74</v>
      </c>
      <c r="E455" s="238">
        <v>0</v>
      </c>
      <c r="F455" s="238" t="s">
        <v>67</v>
      </c>
      <c r="G455" s="238" t="s">
        <v>68</v>
      </c>
      <c r="H455" s="238">
        <v>2</v>
      </c>
      <c r="I455" s="238" t="s">
        <v>33</v>
      </c>
      <c r="J455" s="238" t="s">
        <v>33</v>
      </c>
      <c r="K455" s="238" t="s">
        <v>701</v>
      </c>
      <c r="L455" s="239">
        <v>46181</v>
      </c>
      <c r="M455" s="238" t="s">
        <v>37</v>
      </c>
    </row>
    <row r="456" spans="1:13">
      <c r="A456" s="236" t="s">
        <v>696</v>
      </c>
      <c r="B456" s="236" t="s">
        <v>697</v>
      </c>
      <c r="C456" s="236" t="s">
        <v>675</v>
      </c>
      <c r="D456" s="236" t="s">
        <v>78</v>
      </c>
      <c r="E456" s="236">
        <v>1</v>
      </c>
      <c r="F456" s="236" t="s">
        <v>67</v>
      </c>
      <c r="G456" s="236" t="s">
        <v>68</v>
      </c>
      <c r="H456" s="236">
        <v>2</v>
      </c>
      <c r="I456" s="236" t="s">
        <v>33</v>
      </c>
      <c r="J456" s="236" t="s">
        <v>33</v>
      </c>
      <c r="K456" s="236" t="s">
        <v>702</v>
      </c>
      <c r="L456" s="237">
        <v>46181</v>
      </c>
      <c r="M456" s="236" t="s">
        <v>37</v>
      </c>
    </row>
    <row r="457" spans="1:13">
      <c r="A457" s="238" t="s">
        <v>696</v>
      </c>
      <c r="B457" s="238" t="s">
        <v>697</v>
      </c>
      <c r="C457" s="238" t="s">
        <v>675</v>
      </c>
      <c r="D457" s="238" t="s">
        <v>80</v>
      </c>
      <c r="E457" s="238">
        <v>0</v>
      </c>
      <c r="F457" s="238" t="s">
        <v>67</v>
      </c>
      <c r="G457" s="238" t="s">
        <v>68</v>
      </c>
      <c r="H457" s="238">
        <v>2</v>
      </c>
      <c r="I457" s="238" t="s">
        <v>33</v>
      </c>
      <c r="J457" s="238" t="s">
        <v>33</v>
      </c>
      <c r="K457" s="238" t="s">
        <v>703</v>
      </c>
      <c r="L457" s="239">
        <v>46181</v>
      </c>
      <c r="M457" s="238" t="s">
        <v>37</v>
      </c>
    </row>
    <row r="458" spans="1:13">
      <c r="A458" s="236" t="s">
        <v>696</v>
      </c>
      <c r="B458" s="236" t="s">
        <v>697</v>
      </c>
      <c r="C458" s="236" t="s">
        <v>675</v>
      </c>
      <c r="D458" s="236" t="s">
        <v>82</v>
      </c>
      <c r="E458" s="236">
        <v>0</v>
      </c>
      <c r="F458" s="236" t="s">
        <v>67</v>
      </c>
      <c r="G458" s="236" t="s">
        <v>68</v>
      </c>
      <c r="H458" s="236">
        <v>2</v>
      </c>
      <c r="I458" s="236" t="s">
        <v>33</v>
      </c>
      <c r="J458" s="236" t="s">
        <v>33</v>
      </c>
      <c r="K458" s="236" t="s">
        <v>704</v>
      </c>
      <c r="L458" s="237">
        <v>46181</v>
      </c>
      <c r="M458" s="236" t="s">
        <v>37</v>
      </c>
    </row>
    <row r="459" spans="1:13">
      <c r="A459" s="238" t="s">
        <v>696</v>
      </c>
      <c r="B459" s="238" t="s">
        <v>697</v>
      </c>
      <c r="C459" s="238" t="s">
        <v>675</v>
      </c>
      <c r="D459" s="238" t="s">
        <v>84</v>
      </c>
      <c r="E459" s="238">
        <v>0</v>
      </c>
      <c r="F459" s="238" t="s">
        <v>67</v>
      </c>
      <c r="G459" s="238" t="s">
        <v>68</v>
      </c>
      <c r="H459" s="238">
        <v>2</v>
      </c>
      <c r="I459" s="238" t="s">
        <v>33</v>
      </c>
      <c r="J459" s="238" t="s">
        <v>33</v>
      </c>
      <c r="K459" s="238" t="s">
        <v>705</v>
      </c>
      <c r="L459" s="239">
        <v>46181</v>
      </c>
      <c r="M459" s="238" t="s">
        <v>37</v>
      </c>
    </row>
    <row r="460" spans="1:13">
      <c r="A460" s="236" t="s">
        <v>56</v>
      </c>
      <c r="B460" s="236" t="s">
        <v>57</v>
      </c>
      <c r="C460" s="236" t="s">
        <v>58</v>
      </c>
      <c r="D460" s="236" t="s">
        <v>66</v>
      </c>
      <c r="E460" s="236">
        <v>0</v>
      </c>
      <c r="F460" s="236" t="s">
        <v>67</v>
      </c>
      <c r="G460" s="236" t="s">
        <v>68</v>
      </c>
      <c r="H460" s="236">
        <v>2</v>
      </c>
      <c r="I460" s="236" t="s">
        <v>33</v>
      </c>
      <c r="J460" s="236" t="s">
        <v>33</v>
      </c>
      <c r="K460" s="236" t="s">
        <v>706</v>
      </c>
      <c r="L460" s="237">
        <v>46181</v>
      </c>
      <c r="M460" s="236" t="s">
        <v>37</v>
      </c>
    </row>
    <row r="461" spans="1:13">
      <c r="A461" s="238" t="s">
        <v>56</v>
      </c>
      <c r="B461" s="238" t="s">
        <v>57</v>
      </c>
      <c r="C461" s="238" t="s">
        <v>58</v>
      </c>
      <c r="D461" s="238" t="s">
        <v>70</v>
      </c>
      <c r="E461" s="238">
        <v>0</v>
      </c>
      <c r="F461" s="238" t="s">
        <v>67</v>
      </c>
      <c r="G461" s="238" t="s">
        <v>68</v>
      </c>
      <c r="H461" s="238">
        <v>2</v>
      </c>
      <c r="I461" s="238" t="s">
        <v>33</v>
      </c>
      <c r="J461" s="238" t="s">
        <v>33</v>
      </c>
      <c r="K461" s="238" t="s">
        <v>707</v>
      </c>
      <c r="L461" s="239">
        <v>46181</v>
      </c>
      <c r="M461" s="238" t="s">
        <v>37</v>
      </c>
    </row>
    <row r="462" spans="1:13">
      <c r="A462" s="236" t="s">
        <v>56</v>
      </c>
      <c r="B462" s="236" t="s">
        <v>57</v>
      </c>
      <c r="C462" s="236" t="s">
        <v>58</v>
      </c>
      <c r="D462" s="236" t="s">
        <v>72</v>
      </c>
      <c r="E462" s="236">
        <v>0</v>
      </c>
      <c r="F462" s="236" t="s">
        <v>67</v>
      </c>
      <c r="G462" s="236" t="s">
        <v>68</v>
      </c>
      <c r="H462" s="236">
        <v>2</v>
      </c>
      <c r="I462" s="236" t="s">
        <v>33</v>
      </c>
      <c r="J462" s="236" t="s">
        <v>33</v>
      </c>
      <c r="K462" s="236" t="s">
        <v>708</v>
      </c>
      <c r="L462" s="237">
        <v>46181</v>
      </c>
      <c r="M462" s="236" t="s">
        <v>37</v>
      </c>
    </row>
    <row r="463" spans="1:13">
      <c r="A463" s="238" t="s">
        <v>56</v>
      </c>
      <c r="B463" s="238" t="s">
        <v>57</v>
      </c>
      <c r="C463" s="238" t="s">
        <v>58</v>
      </c>
      <c r="D463" s="238" t="s">
        <v>74</v>
      </c>
      <c r="E463" s="238">
        <v>0</v>
      </c>
      <c r="F463" s="238" t="s">
        <v>67</v>
      </c>
      <c r="G463" s="238" t="s">
        <v>68</v>
      </c>
      <c r="H463" s="238">
        <v>2</v>
      </c>
      <c r="I463" s="238" t="s">
        <v>33</v>
      </c>
      <c r="J463" s="238" t="s">
        <v>33</v>
      </c>
      <c r="K463" s="238" t="s">
        <v>709</v>
      </c>
      <c r="L463" s="239">
        <v>46181</v>
      </c>
      <c r="M463" s="238" t="s">
        <v>37</v>
      </c>
    </row>
    <row r="464" spans="1:13">
      <c r="A464" s="236" t="s">
        <v>56</v>
      </c>
      <c r="B464" s="236" t="s">
        <v>57</v>
      </c>
      <c r="C464" s="236" t="s">
        <v>58</v>
      </c>
      <c r="D464" s="236" t="s">
        <v>76</v>
      </c>
      <c r="E464" s="236">
        <v>3</v>
      </c>
      <c r="F464" s="236" t="s">
        <v>67</v>
      </c>
      <c r="G464" s="236" t="s">
        <v>68</v>
      </c>
      <c r="H464" s="236">
        <v>2</v>
      </c>
      <c r="I464" s="236" t="s">
        <v>33</v>
      </c>
      <c r="J464" s="236" t="s">
        <v>33</v>
      </c>
      <c r="K464" s="236" t="s">
        <v>710</v>
      </c>
      <c r="L464" s="237">
        <v>46181</v>
      </c>
      <c r="M464" s="236" t="s">
        <v>37</v>
      </c>
    </row>
    <row r="465" spans="1:13">
      <c r="A465" s="238" t="s">
        <v>56</v>
      </c>
      <c r="B465" s="238" t="s">
        <v>57</v>
      </c>
      <c r="C465" s="238" t="s">
        <v>58</v>
      </c>
      <c r="D465" s="238" t="s">
        <v>78</v>
      </c>
      <c r="E465" s="238">
        <v>0</v>
      </c>
      <c r="F465" s="238" t="s">
        <v>67</v>
      </c>
      <c r="G465" s="238" t="s">
        <v>68</v>
      </c>
      <c r="H465" s="238">
        <v>2</v>
      </c>
      <c r="I465" s="238" t="s">
        <v>33</v>
      </c>
      <c r="J465" s="238" t="s">
        <v>33</v>
      </c>
      <c r="K465" s="238" t="s">
        <v>711</v>
      </c>
      <c r="L465" s="239">
        <v>46181</v>
      </c>
      <c r="M465" s="238" t="s">
        <v>37</v>
      </c>
    </row>
    <row r="466" spans="1:13">
      <c r="A466" s="236" t="s">
        <v>56</v>
      </c>
      <c r="B466" s="236" t="s">
        <v>57</v>
      </c>
      <c r="C466" s="236" t="s">
        <v>58</v>
      </c>
      <c r="D466" s="236" t="s">
        <v>80</v>
      </c>
      <c r="E466" s="236">
        <v>0</v>
      </c>
      <c r="F466" s="236" t="s">
        <v>67</v>
      </c>
      <c r="G466" s="236" t="s">
        <v>68</v>
      </c>
      <c r="H466" s="236">
        <v>2</v>
      </c>
      <c r="I466" s="236" t="s">
        <v>33</v>
      </c>
      <c r="J466" s="236" t="s">
        <v>33</v>
      </c>
      <c r="K466" s="236" t="s">
        <v>712</v>
      </c>
      <c r="L466" s="237">
        <v>46181</v>
      </c>
      <c r="M466" s="236" t="s">
        <v>37</v>
      </c>
    </row>
    <row r="467" spans="1:13">
      <c r="A467" s="238" t="s">
        <v>56</v>
      </c>
      <c r="B467" s="238" t="s">
        <v>57</v>
      </c>
      <c r="C467" s="238" t="s">
        <v>58</v>
      </c>
      <c r="D467" s="238" t="s">
        <v>82</v>
      </c>
      <c r="E467" s="238">
        <v>0</v>
      </c>
      <c r="F467" s="238" t="s">
        <v>67</v>
      </c>
      <c r="G467" s="238" t="s">
        <v>68</v>
      </c>
      <c r="H467" s="238">
        <v>2</v>
      </c>
      <c r="I467" s="238" t="s">
        <v>33</v>
      </c>
      <c r="J467" s="238" t="s">
        <v>33</v>
      </c>
      <c r="K467" s="238" t="s">
        <v>713</v>
      </c>
      <c r="L467" s="239">
        <v>46181</v>
      </c>
      <c r="M467" s="238" t="s">
        <v>37</v>
      </c>
    </row>
    <row r="468" spans="1:13">
      <c r="A468" s="236" t="s">
        <v>56</v>
      </c>
      <c r="B468" s="236" t="s">
        <v>57</v>
      </c>
      <c r="C468" s="236" t="s">
        <v>58</v>
      </c>
      <c r="D468" s="236" t="s">
        <v>84</v>
      </c>
      <c r="E468" s="236">
        <v>0</v>
      </c>
      <c r="F468" s="236" t="s">
        <v>67</v>
      </c>
      <c r="G468" s="236" t="s">
        <v>68</v>
      </c>
      <c r="H468" s="236">
        <v>2</v>
      </c>
      <c r="I468" s="236" t="s">
        <v>33</v>
      </c>
      <c r="J468" s="236" t="s">
        <v>33</v>
      </c>
      <c r="K468" s="236" t="s">
        <v>714</v>
      </c>
      <c r="L468" s="237">
        <v>46181</v>
      </c>
      <c r="M468" s="236" t="s">
        <v>37</v>
      </c>
    </row>
    <row r="469" spans="1:13">
      <c r="A469" s="238" t="s">
        <v>715</v>
      </c>
      <c r="B469" s="238" t="s">
        <v>716</v>
      </c>
      <c r="C469" s="238" t="s">
        <v>717</v>
      </c>
      <c r="D469" s="238" t="s">
        <v>66</v>
      </c>
      <c r="E469" s="238">
        <v>0</v>
      </c>
      <c r="F469" s="238" t="s">
        <v>67</v>
      </c>
      <c r="G469" s="238" t="s">
        <v>68</v>
      </c>
      <c r="H469" s="238">
        <v>2</v>
      </c>
      <c r="I469" s="238" t="s">
        <v>33</v>
      </c>
      <c r="J469" s="238" t="s">
        <v>33</v>
      </c>
      <c r="K469" s="238" t="s">
        <v>718</v>
      </c>
      <c r="L469" s="239">
        <v>46181</v>
      </c>
      <c r="M469" s="238" t="s">
        <v>37</v>
      </c>
    </row>
    <row r="470" spans="1:13">
      <c r="A470" s="236" t="s">
        <v>715</v>
      </c>
      <c r="B470" s="236" t="s">
        <v>716</v>
      </c>
      <c r="C470" s="236" t="s">
        <v>717</v>
      </c>
      <c r="D470" s="236" t="s">
        <v>70</v>
      </c>
      <c r="E470" s="236">
        <v>0</v>
      </c>
      <c r="F470" s="236" t="s">
        <v>67</v>
      </c>
      <c r="G470" s="236" t="s">
        <v>68</v>
      </c>
      <c r="H470" s="236">
        <v>2</v>
      </c>
      <c r="I470" s="236" t="s">
        <v>33</v>
      </c>
      <c r="J470" s="236" t="s">
        <v>33</v>
      </c>
      <c r="K470" s="236" t="s">
        <v>719</v>
      </c>
      <c r="L470" s="237">
        <v>46181</v>
      </c>
      <c r="M470" s="236" t="s">
        <v>37</v>
      </c>
    </row>
    <row r="471" spans="1:13">
      <c r="A471" s="238" t="s">
        <v>715</v>
      </c>
      <c r="B471" s="238" t="s">
        <v>716</v>
      </c>
      <c r="C471" s="238" t="s">
        <v>717</v>
      </c>
      <c r="D471" s="238" t="s">
        <v>72</v>
      </c>
      <c r="E471" s="238">
        <v>1</v>
      </c>
      <c r="F471" s="238" t="s">
        <v>67</v>
      </c>
      <c r="G471" s="238" t="s">
        <v>68</v>
      </c>
      <c r="H471" s="238">
        <v>2</v>
      </c>
      <c r="I471" s="238" t="s">
        <v>33</v>
      </c>
      <c r="J471" s="238" t="s">
        <v>33</v>
      </c>
      <c r="K471" s="238" t="s">
        <v>720</v>
      </c>
      <c r="L471" s="239">
        <v>46181</v>
      </c>
      <c r="M471" s="238" t="s">
        <v>37</v>
      </c>
    </row>
    <row r="472" spans="1:13">
      <c r="A472" s="236" t="s">
        <v>715</v>
      </c>
      <c r="B472" s="236" t="s">
        <v>716</v>
      </c>
      <c r="C472" s="236" t="s">
        <v>717</v>
      </c>
      <c r="D472" s="236" t="s">
        <v>74</v>
      </c>
      <c r="E472" s="236">
        <v>0</v>
      </c>
      <c r="F472" s="236" t="s">
        <v>67</v>
      </c>
      <c r="G472" s="236" t="s">
        <v>68</v>
      </c>
      <c r="H472" s="236">
        <v>2</v>
      </c>
      <c r="I472" s="236" t="s">
        <v>33</v>
      </c>
      <c r="J472" s="236" t="s">
        <v>33</v>
      </c>
      <c r="K472" s="236" t="s">
        <v>721</v>
      </c>
      <c r="L472" s="237">
        <v>46181</v>
      </c>
      <c r="M472" s="236" t="s">
        <v>37</v>
      </c>
    </row>
    <row r="473" spans="1:13">
      <c r="A473" s="238" t="s">
        <v>715</v>
      </c>
      <c r="B473" s="238" t="s">
        <v>716</v>
      </c>
      <c r="C473" s="238" t="s">
        <v>717</v>
      </c>
      <c r="D473" s="238" t="s">
        <v>76</v>
      </c>
      <c r="E473" s="238">
        <v>0</v>
      </c>
      <c r="F473" s="238" t="s">
        <v>67</v>
      </c>
      <c r="G473" s="238" t="s">
        <v>68</v>
      </c>
      <c r="H473" s="238">
        <v>2</v>
      </c>
      <c r="I473" s="238" t="s">
        <v>33</v>
      </c>
      <c r="J473" s="238" t="s">
        <v>33</v>
      </c>
      <c r="K473" s="238" t="s">
        <v>722</v>
      </c>
      <c r="L473" s="239">
        <v>46181</v>
      </c>
      <c r="M473" s="238" t="s">
        <v>37</v>
      </c>
    </row>
    <row r="474" spans="1:13">
      <c r="A474" s="236" t="s">
        <v>715</v>
      </c>
      <c r="B474" s="236" t="s">
        <v>716</v>
      </c>
      <c r="C474" s="236" t="s">
        <v>717</v>
      </c>
      <c r="D474" s="236" t="s">
        <v>78</v>
      </c>
      <c r="E474" s="236">
        <v>2</v>
      </c>
      <c r="F474" s="236" t="s">
        <v>67</v>
      </c>
      <c r="G474" s="236" t="s">
        <v>68</v>
      </c>
      <c r="H474" s="236">
        <v>2</v>
      </c>
      <c r="I474" s="236" t="s">
        <v>33</v>
      </c>
      <c r="J474" s="236" t="s">
        <v>33</v>
      </c>
      <c r="K474" s="236" t="s">
        <v>723</v>
      </c>
      <c r="L474" s="237">
        <v>46181</v>
      </c>
      <c r="M474" s="236" t="s">
        <v>37</v>
      </c>
    </row>
    <row r="475" spans="1:13">
      <c r="A475" s="238" t="s">
        <v>715</v>
      </c>
      <c r="B475" s="238" t="s">
        <v>716</v>
      </c>
      <c r="C475" s="238" t="s">
        <v>717</v>
      </c>
      <c r="D475" s="238" t="s">
        <v>80</v>
      </c>
      <c r="E475" s="238">
        <v>1</v>
      </c>
      <c r="F475" s="238" t="s">
        <v>67</v>
      </c>
      <c r="G475" s="238" t="s">
        <v>68</v>
      </c>
      <c r="H475" s="238">
        <v>2</v>
      </c>
      <c r="I475" s="238" t="s">
        <v>33</v>
      </c>
      <c r="J475" s="238" t="s">
        <v>33</v>
      </c>
      <c r="K475" s="238" t="s">
        <v>724</v>
      </c>
      <c r="L475" s="239">
        <v>46181</v>
      </c>
      <c r="M475" s="238" t="s">
        <v>37</v>
      </c>
    </row>
    <row r="476" spans="1:13">
      <c r="A476" s="236" t="s">
        <v>715</v>
      </c>
      <c r="B476" s="236" t="s">
        <v>716</v>
      </c>
      <c r="C476" s="236" t="s">
        <v>717</v>
      </c>
      <c r="D476" s="236" t="s">
        <v>82</v>
      </c>
      <c r="E476" s="236">
        <v>0</v>
      </c>
      <c r="F476" s="236" t="s">
        <v>67</v>
      </c>
      <c r="G476" s="236" t="s">
        <v>68</v>
      </c>
      <c r="H476" s="236">
        <v>2</v>
      </c>
      <c r="I476" s="236" t="s">
        <v>33</v>
      </c>
      <c r="J476" s="236" t="s">
        <v>33</v>
      </c>
      <c r="K476" s="236" t="s">
        <v>725</v>
      </c>
      <c r="L476" s="237">
        <v>46181</v>
      </c>
      <c r="M476" s="236" t="s">
        <v>37</v>
      </c>
    </row>
    <row r="477" spans="1:13">
      <c r="A477" s="238" t="s">
        <v>715</v>
      </c>
      <c r="B477" s="238" t="s">
        <v>716</v>
      </c>
      <c r="C477" s="238" t="s">
        <v>717</v>
      </c>
      <c r="D477" s="238" t="s">
        <v>84</v>
      </c>
      <c r="E477" s="238">
        <v>0</v>
      </c>
      <c r="F477" s="238" t="s">
        <v>67</v>
      </c>
      <c r="G477" s="238" t="s">
        <v>68</v>
      </c>
      <c r="H477" s="238">
        <v>2</v>
      </c>
      <c r="I477" s="238" t="s">
        <v>33</v>
      </c>
      <c r="J477" s="238" t="s">
        <v>33</v>
      </c>
      <c r="K477" s="238" t="s">
        <v>726</v>
      </c>
      <c r="L477" s="239">
        <v>46181</v>
      </c>
      <c r="M477" s="238" t="s">
        <v>37</v>
      </c>
    </row>
    <row r="478" spans="1:13">
      <c r="A478" s="236" t="s">
        <v>727</v>
      </c>
      <c r="B478" s="236" t="s">
        <v>728</v>
      </c>
      <c r="C478" s="236" t="s">
        <v>729</v>
      </c>
      <c r="D478" s="236" t="s">
        <v>66</v>
      </c>
      <c r="E478" s="236">
        <v>0</v>
      </c>
      <c r="F478" s="236" t="s">
        <v>67</v>
      </c>
      <c r="G478" s="236" t="s">
        <v>68</v>
      </c>
      <c r="H478" s="236">
        <v>2</v>
      </c>
      <c r="I478" s="236" t="s">
        <v>33</v>
      </c>
      <c r="J478" s="236" t="s">
        <v>33</v>
      </c>
      <c r="K478" s="236" t="s">
        <v>730</v>
      </c>
      <c r="L478" s="237">
        <v>46181</v>
      </c>
      <c r="M478" s="236" t="s">
        <v>37</v>
      </c>
    </row>
    <row r="479" spans="1:13">
      <c r="A479" s="238" t="s">
        <v>727</v>
      </c>
      <c r="B479" s="238" t="s">
        <v>728</v>
      </c>
      <c r="C479" s="238" t="s">
        <v>729</v>
      </c>
      <c r="D479" s="238" t="s">
        <v>70</v>
      </c>
      <c r="E479" s="238">
        <v>0</v>
      </c>
      <c r="F479" s="238" t="s">
        <v>67</v>
      </c>
      <c r="G479" s="238" t="s">
        <v>68</v>
      </c>
      <c r="H479" s="238">
        <v>2</v>
      </c>
      <c r="I479" s="238" t="s">
        <v>33</v>
      </c>
      <c r="J479" s="238" t="s">
        <v>33</v>
      </c>
      <c r="K479" s="238" t="s">
        <v>731</v>
      </c>
      <c r="L479" s="239">
        <v>46181</v>
      </c>
      <c r="M479" s="238" t="s">
        <v>37</v>
      </c>
    </row>
    <row r="480" spans="1:13">
      <c r="A480" s="236" t="s">
        <v>727</v>
      </c>
      <c r="B480" s="236" t="s">
        <v>728</v>
      </c>
      <c r="C480" s="236" t="s">
        <v>729</v>
      </c>
      <c r="D480" s="236" t="s">
        <v>72</v>
      </c>
      <c r="E480" s="236">
        <v>0</v>
      </c>
      <c r="F480" s="236" t="s">
        <v>67</v>
      </c>
      <c r="G480" s="236" t="s">
        <v>68</v>
      </c>
      <c r="H480" s="236">
        <v>2</v>
      </c>
      <c r="I480" s="236" t="s">
        <v>33</v>
      </c>
      <c r="J480" s="236" t="s">
        <v>33</v>
      </c>
      <c r="K480" s="236" t="s">
        <v>732</v>
      </c>
      <c r="L480" s="237">
        <v>46181</v>
      </c>
      <c r="M480" s="236" t="s">
        <v>37</v>
      </c>
    </row>
    <row r="481" spans="1:13">
      <c r="A481" s="238" t="s">
        <v>727</v>
      </c>
      <c r="B481" s="238" t="s">
        <v>728</v>
      </c>
      <c r="C481" s="238" t="s">
        <v>729</v>
      </c>
      <c r="D481" s="238" t="s">
        <v>74</v>
      </c>
      <c r="E481" s="238">
        <v>0</v>
      </c>
      <c r="F481" s="238" t="s">
        <v>67</v>
      </c>
      <c r="G481" s="238" t="s">
        <v>68</v>
      </c>
      <c r="H481" s="238">
        <v>2</v>
      </c>
      <c r="I481" s="238" t="s">
        <v>33</v>
      </c>
      <c r="J481" s="238" t="s">
        <v>33</v>
      </c>
      <c r="K481" s="238" t="s">
        <v>733</v>
      </c>
      <c r="L481" s="239">
        <v>46181</v>
      </c>
      <c r="M481" s="238" t="s">
        <v>37</v>
      </c>
    </row>
    <row r="482" spans="1:13">
      <c r="A482" s="236" t="s">
        <v>727</v>
      </c>
      <c r="B482" s="236" t="s">
        <v>728</v>
      </c>
      <c r="C482" s="236" t="s">
        <v>729</v>
      </c>
      <c r="D482" s="236" t="s">
        <v>76</v>
      </c>
      <c r="E482" s="236">
        <v>1</v>
      </c>
      <c r="F482" s="236" t="s">
        <v>67</v>
      </c>
      <c r="G482" s="236" t="s">
        <v>68</v>
      </c>
      <c r="H482" s="236">
        <v>2</v>
      </c>
      <c r="I482" s="236" t="s">
        <v>33</v>
      </c>
      <c r="J482" s="236" t="s">
        <v>33</v>
      </c>
      <c r="K482" s="236" t="s">
        <v>734</v>
      </c>
      <c r="L482" s="237">
        <v>46181</v>
      </c>
      <c r="M482" s="236" t="s">
        <v>37</v>
      </c>
    </row>
    <row r="483" spans="1:13">
      <c r="A483" s="238" t="s">
        <v>727</v>
      </c>
      <c r="B483" s="238" t="s">
        <v>728</v>
      </c>
      <c r="C483" s="238" t="s">
        <v>729</v>
      </c>
      <c r="D483" s="238" t="s">
        <v>78</v>
      </c>
      <c r="E483" s="238">
        <v>0</v>
      </c>
      <c r="F483" s="238" t="s">
        <v>67</v>
      </c>
      <c r="G483" s="238" t="s">
        <v>68</v>
      </c>
      <c r="H483" s="238">
        <v>2</v>
      </c>
      <c r="I483" s="238" t="s">
        <v>33</v>
      </c>
      <c r="J483" s="238" t="s">
        <v>33</v>
      </c>
      <c r="K483" s="238" t="s">
        <v>735</v>
      </c>
      <c r="L483" s="239">
        <v>46181</v>
      </c>
      <c r="M483" s="238" t="s">
        <v>37</v>
      </c>
    </row>
    <row r="484" spans="1:13">
      <c r="A484" s="236" t="s">
        <v>727</v>
      </c>
      <c r="B484" s="236" t="s">
        <v>728</v>
      </c>
      <c r="C484" s="236" t="s">
        <v>729</v>
      </c>
      <c r="D484" s="236" t="s">
        <v>80</v>
      </c>
      <c r="E484" s="236">
        <v>1</v>
      </c>
      <c r="F484" s="236" t="s">
        <v>67</v>
      </c>
      <c r="G484" s="236" t="s">
        <v>68</v>
      </c>
      <c r="H484" s="236">
        <v>2</v>
      </c>
      <c r="I484" s="236" t="s">
        <v>33</v>
      </c>
      <c r="J484" s="236" t="s">
        <v>33</v>
      </c>
      <c r="K484" s="236" t="s">
        <v>736</v>
      </c>
      <c r="L484" s="237">
        <v>46181</v>
      </c>
      <c r="M484" s="236" t="s">
        <v>37</v>
      </c>
    </row>
    <row r="485" spans="1:13">
      <c r="A485" s="238" t="s">
        <v>727</v>
      </c>
      <c r="B485" s="238" t="s">
        <v>728</v>
      </c>
      <c r="C485" s="238" t="s">
        <v>729</v>
      </c>
      <c r="D485" s="238" t="s">
        <v>82</v>
      </c>
      <c r="E485" s="238">
        <v>0</v>
      </c>
      <c r="F485" s="238" t="s">
        <v>67</v>
      </c>
      <c r="G485" s="238" t="s">
        <v>68</v>
      </c>
      <c r="H485" s="238">
        <v>2</v>
      </c>
      <c r="I485" s="238" t="s">
        <v>33</v>
      </c>
      <c r="J485" s="238" t="s">
        <v>33</v>
      </c>
      <c r="K485" s="238" t="s">
        <v>737</v>
      </c>
      <c r="L485" s="239">
        <v>46181</v>
      </c>
      <c r="M485" s="238" t="s">
        <v>37</v>
      </c>
    </row>
    <row r="486" spans="1:13">
      <c r="A486" s="236" t="s">
        <v>727</v>
      </c>
      <c r="B486" s="236" t="s">
        <v>728</v>
      </c>
      <c r="C486" s="236" t="s">
        <v>729</v>
      </c>
      <c r="D486" s="236" t="s">
        <v>84</v>
      </c>
      <c r="E486" s="236">
        <v>0</v>
      </c>
      <c r="F486" s="236" t="s">
        <v>67</v>
      </c>
      <c r="G486" s="236" t="s">
        <v>68</v>
      </c>
      <c r="H486" s="236">
        <v>2</v>
      </c>
      <c r="I486" s="236" t="s">
        <v>33</v>
      </c>
      <c r="J486" s="236" t="s">
        <v>33</v>
      </c>
      <c r="K486" s="236" t="s">
        <v>738</v>
      </c>
      <c r="L486" s="237">
        <v>46181</v>
      </c>
      <c r="M486" s="236" t="s">
        <v>37</v>
      </c>
    </row>
    <row r="487" spans="1:13">
      <c r="A487" s="238" t="s">
        <v>739</v>
      </c>
      <c r="B487" s="238" t="s">
        <v>740</v>
      </c>
      <c r="C487" s="238" t="s">
        <v>729</v>
      </c>
      <c r="D487" s="238" t="s">
        <v>66</v>
      </c>
      <c r="E487" s="238">
        <v>0</v>
      </c>
      <c r="F487" s="238" t="s">
        <v>67</v>
      </c>
      <c r="G487" s="238" t="s">
        <v>68</v>
      </c>
      <c r="H487" s="238">
        <v>2</v>
      </c>
      <c r="I487" s="238" t="s">
        <v>33</v>
      </c>
      <c r="J487" s="238" t="s">
        <v>33</v>
      </c>
      <c r="K487" s="238" t="s">
        <v>741</v>
      </c>
      <c r="L487" s="239">
        <v>46181</v>
      </c>
      <c r="M487" s="238" t="s">
        <v>37</v>
      </c>
    </row>
    <row r="488" spans="1:13">
      <c r="A488" s="236" t="s">
        <v>739</v>
      </c>
      <c r="B488" s="236" t="s">
        <v>740</v>
      </c>
      <c r="C488" s="236" t="s">
        <v>729</v>
      </c>
      <c r="D488" s="236" t="s">
        <v>70</v>
      </c>
      <c r="E488" s="236">
        <v>0</v>
      </c>
      <c r="F488" s="236" t="s">
        <v>67</v>
      </c>
      <c r="G488" s="236" t="s">
        <v>68</v>
      </c>
      <c r="H488" s="236">
        <v>2</v>
      </c>
      <c r="I488" s="236" t="s">
        <v>33</v>
      </c>
      <c r="J488" s="236" t="s">
        <v>33</v>
      </c>
      <c r="K488" s="236" t="s">
        <v>742</v>
      </c>
      <c r="L488" s="237">
        <v>46181</v>
      </c>
      <c r="M488" s="236" t="s">
        <v>37</v>
      </c>
    </row>
    <row r="489" spans="1:13">
      <c r="A489" s="238" t="s">
        <v>739</v>
      </c>
      <c r="B489" s="238" t="s">
        <v>740</v>
      </c>
      <c r="C489" s="238" t="s">
        <v>729</v>
      </c>
      <c r="D489" s="238" t="s">
        <v>72</v>
      </c>
      <c r="E489" s="238">
        <v>0</v>
      </c>
      <c r="F489" s="238" t="s">
        <v>67</v>
      </c>
      <c r="G489" s="238" t="s">
        <v>68</v>
      </c>
      <c r="H489" s="238">
        <v>2</v>
      </c>
      <c r="I489" s="238" t="s">
        <v>33</v>
      </c>
      <c r="J489" s="238" t="s">
        <v>33</v>
      </c>
      <c r="K489" s="238" t="s">
        <v>743</v>
      </c>
      <c r="L489" s="239">
        <v>46181</v>
      </c>
      <c r="M489" s="238" t="s">
        <v>37</v>
      </c>
    </row>
    <row r="490" spans="1:13">
      <c r="A490" s="236" t="s">
        <v>739</v>
      </c>
      <c r="B490" s="236" t="s">
        <v>740</v>
      </c>
      <c r="C490" s="236" t="s">
        <v>729</v>
      </c>
      <c r="D490" s="236" t="s">
        <v>74</v>
      </c>
      <c r="E490" s="236">
        <v>0</v>
      </c>
      <c r="F490" s="236" t="s">
        <v>67</v>
      </c>
      <c r="G490" s="236" t="s">
        <v>68</v>
      </c>
      <c r="H490" s="236">
        <v>2</v>
      </c>
      <c r="I490" s="236" t="s">
        <v>33</v>
      </c>
      <c r="J490" s="236" t="s">
        <v>33</v>
      </c>
      <c r="K490" s="236" t="s">
        <v>744</v>
      </c>
      <c r="L490" s="237">
        <v>46181</v>
      </c>
      <c r="M490" s="236" t="s">
        <v>37</v>
      </c>
    </row>
    <row r="491" spans="1:13">
      <c r="A491" s="238" t="s">
        <v>739</v>
      </c>
      <c r="B491" s="238" t="s">
        <v>740</v>
      </c>
      <c r="C491" s="238" t="s">
        <v>729</v>
      </c>
      <c r="D491" s="238" t="s">
        <v>76</v>
      </c>
      <c r="E491" s="238">
        <v>1</v>
      </c>
      <c r="F491" s="238" t="s">
        <v>67</v>
      </c>
      <c r="G491" s="238" t="s">
        <v>68</v>
      </c>
      <c r="H491" s="238">
        <v>2</v>
      </c>
      <c r="I491" s="238" t="s">
        <v>33</v>
      </c>
      <c r="J491" s="238" t="s">
        <v>33</v>
      </c>
      <c r="K491" s="238" t="s">
        <v>745</v>
      </c>
      <c r="L491" s="239">
        <v>46181</v>
      </c>
      <c r="M491" s="238" t="s">
        <v>37</v>
      </c>
    </row>
    <row r="492" spans="1:13">
      <c r="A492" s="236" t="s">
        <v>739</v>
      </c>
      <c r="B492" s="236" t="s">
        <v>740</v>
      </c>
      <c r="C492" s="236" t="s">
        <v>729</v>
      </c>
      <c r="D492" s="236" t="s">
        <v>78</v>
      </c>
      <c r="E492" s="236">
        <v>0</v>
      </c>
      <c r="F492" s="236" t="s">
        <v>67</v>
      </c>
      <c r="G492" s="236" t="s">
        <v>68</v>
      </c>
      <c r="H492" s="236">
        <v>2</v>
      </c>
      <c r="I492" s="236" t="s">
        <v>33</v>
      </c>
      <c r="J492" s="236" t="s">
        <v>33</v>
      </c>
      <c r="K492" s="236" t="s">
        <v>746</v>
      </c>
      <c r="L492" s="237">
        <v>46181</v>
      </c>
      <c r="M492" s="236" t="s">
        <v>37</v>
      </c>
    </row>
    <row r="493" spans="1:13">
      <c r="A493" s="238" t="s">
        <v>739</v>
      </c>
      <c r="B493" s="238" t="s">
        <v>740</v>
      </c>
      <c r="C493" s="238" t="s">
        <v>729</v>
      </c>
      <c r="D493" s="238" t="s">
        <v>80</v>
      </c>
      <c r="E493" s="238">
        <v>1</v>
      </c>
      <c r="F493" s="238" t="s">
        <v>67</v>
      </c>
      <c r="G493" s="238" t="s">
        <v>68</v>
      </c>
      <c r="H493" s="238">
        <v>2</v>
      </c>
      <c r="I493" s="238" t="s">
        <v>33</v>
      </c>
      <c r="J493" s="238" t="s">
        <v>33</v>
      </c>
      <c r="K493" s="238" t="s">
        <v>747</v>
      </c>
      <c r="L493" s="239">
        <v>46181</v>
      </c>
      <c r="M493" s="238" t="s">
        <v>37</v>
      </c>
    </row>
    <row r="494" spans="1:13">
      <c r="A494" s="236" t="s">
        <v>739</v>
      </c>
      <c r="B494" s="236" t="s">
        <v>740</v>
      </c>
      <c r="C494" s="236" t="s">
        <v>729</v>
      </c>
      <c r="D494" s="236" t="s">
        <v>82</v>
      </c>
      <c r="E494" s="236">
        <v>0</v>
      </c>
      <c r="F494" s="236" t="s">
        <v>67</v>
      </c>
      <c r="G494" s="236" t="s">
        <v>68</v>
      </c>
      <c r="H494" s="236">
        <v>2</v>
      </c>
      <c r="I494" s="236" t="s">
        <v>33</v>
      </c>
      <c r="J494" s="236" t="s">
        <v>33</v>
      </c>
      <c r="K494" s="236" t="s">
        <v>748</v>
      </c>
      <c r="L494" s="237">
        <v>46181</v>
      </c>
      <c r="M494" s="236" t="s">
        <v>37</v>
      </c>
    </row>
    <row r="495" spans="1:13">
      <c r="A495" s="238" t="s">
        <v>739</v>
      </c>
      <c r="B495" s="238" t="s">
        <v>740</v>
      </c>
      <c r="C495" s="238" t="s">
        <v>729</v>
      </c>
      <c r="D495" s="238" t="s">
        <v>84</v>
      </c>
      <c r="E495" s="238">
        <v>0</v>
      </c>
      <c r="F495" s="238" t="s">
        <v>67</v>
      </c>
      <c r="G495" s="238" t="s">
        <v>68</v>
      </c>
      <c r="H495" s="238">
        <v>2</v>
      </c>
      <c r="I495" s="238" t="s">
        <v>33</v>
      </c>
      <c r="J495" s="238" t="s">
        <v>33</v>
      </c>
      <c r="K495" s="238" t="s">
        <v>749</v>
      </c>
      <c r="L495" s="239">
        <v>46181</v>
      </c>
      <c r="M495" s="238" t="s">
        <v>37</v>
      </c>
    </row>
    <row r="496" spans="1:13">
      <c r="A496" s="236" t="s">
        <v>750</v>
      </c>
      <c r="B496" s="236" t="s">
        <v>751</v>
      </c>
      <c r="C496" s="236" t="s">
        <v>729</v>
      </c>
      <c r="D496" s="236" t="s">
        <v>66</v>
      </c>
      <c r="E496" s="236">
        <v>0</v>
      </c>
      <c r="F496" s="236" t="s">
        <v>67</v>
      </c>
      <c r="G496" s="236" t="s">
        <v>68</v>
      </c>
      <c r="H496" s="236">
        <v>2</v>
      </c>
      <c r="I496" s="236" t="s">
        <v>33</v>
      </c>
      <c r="J496" s="236" t="s">
        <v>33</v>
      </c>
      <c r="K496" s="236" t="s">
        <v>752</v>
      </c>
      <c r="L496" s="237">
        <v>46181</v>
      </c>
      <c r="M496" s="236" t="s">
        <v>37</v>
      </c>
    </row>
    <row r="497" spans="1:13">
      <c r="A497" s="238" t="s">
        <v>750</v>
      </c>
      <c r="B497" s="238" t="s">
        <v>751</v>
      </c>
      <c r="C497" s="238" t="s">
        <v>729</v>
      </c>
      <c r="D497" s="238" t="s">
        <v>70</v>
      </c>
      <c r="E497" s="238">
        <v>0</v>
      </c>
      <c r="F497" s="238" t="s">
        <v>67</v>
      </c>
      <c r="G497" s="238" t="s">
        <v>68</v>
      </c>
      <c r="H497" s="238">
        <v>2</v>
      </c>
      <c r="I497" s="238" t="s">
        <v>33</v>
      </c>
      <c r="J497" s="238" t="s">
        <v>33</v>
      </c>
      <c r="K497" s="238" t="s">
        <v>753</v>
      </c>
      <c r="L497" s="239">
        <v>46181</v>
      </c>
      <c r="M497" s="238" t="s">
        <v>37</v>
      </c>
    </row>
    <row r="498" spans="1:13">
      <c r="A498" s="236" t="s">
        <v>750</v>
      </c>
      <c r="B498" s="236" t="s">
        <v>751</v>
      </c>
      <c r="C498" s="236" t="s">
        <v>729</v>
      </c>
      <c r="D498" s="236" t="s">
        <v>72</v>
      </c>
      <c r="E498" s="236">
        <v>0</v>
      </c>
      <c r="F498" s="236" t="s">
        <v>67</v>
      </c>
      <c r="G498" s="236" t="s">
        <v>68</v>
      </c>
      <c r="H498" s="236">
        <v>2</v>
      </c>
      <c r="I498" s="236" t="s">
        <v>33</v>
      </c>
      <c r="J498" s="236" t="s">
        <v>33</v>
      </c>
      <c r="K498" s="236" t="s">
        <v>754</v>
      </c>
      <c r="L498" s="237">
        <v>46181</v>
      </c>
      <c r="M498" s="236" t="s">
        <v>37</v>
      </c>
    </row>
    <row r="499" spans="1:13">
      <c r="A499" s="238" t="s">
        <v>750</v>
      </c>
      <c r="B499" s="238" t="s">
        <v>751</v>
      </c>
      <c r="C499" s="238" t="s">
        <v>729</v>
      </c>
      <c r="D499" s="238" t="s">
        <v>74</v>
      </c>
      <c r="E499" s="238">
        <v>0</v>
      </c>
      <c r="F499" s="238" t="s">
        <v>67</v>
      </c>
      <c r="G499" s="238" t="s">
        <v>68</v>
      </c>
      <c r="H499" s="238">
        <v>2</v>
      </c>
      <c r="I499" s="238" t="s">
        <v>33</v>
      </c>
      <c r="J499" s="238" t="s">
        <v>33</v>
      </c>
      <c r="K499" s="238" t="s">
        <v>755</v>
      </c>
      <c r="L499" s="239">
        <v>46181</v>
      </c>
      <c r="M499" s="238" t="s">
        <v>37</v>
      </c>
    </row>
    <row r="500" spans="1:13">
      <c r="A500" s="236" t="s">
        <v>750</v>
      </c>
      <c r="B500" s="236" t="s">
        <v>751</v>
      </c>
      <c r="C500" s="236" t="s">
        <v>729</v>
      </c>
      <c r="D500" s="236" t="s">
        <v>76</v>
      </c>
      <c r="E500" s="236">
        <v>1</v>
      </c>
      <c r="F500" s="236" t="s">
        <v>67</v>
      </c>
      <c r="G500" s="236" t="s">
        <v>68</v>
      </c>
      <c r="H500" s="236">
        <v>2</v>
      </c>
      <c r="I500" s="236" t="s">
        <v>33</v>
      </c>
      <c r="J500" s="236" t="s">
        <v>33</v>
      </c>
      <c r="K500" s="236" t="s">
        <v>756</v>
      </c>
      <c r="L500" s="237">
        <v>46181</v>
      </c>
      <c r="M500" s="236" t="s">
        <v>37</v>
      </c>
    </row>
    <row r="501" spans="1:13">
      <c r="A501" s="238" t="s">
        <v>750</v>
      </c>
      <c r="B501" s="238" t="s">
        <v>751</v>
      </c>
      <c r="C501" s="238" t="s">
        <v>729</v>
      </c>
      <c r="D501" s="238" t="s">
        <v>78</v>
      </c>
      <c r="E501" s="238">
        <v>0</v>
      </c>
      <c r="F501" s="238" t="s">
        <v>67</v>
      </c>
      <c r="G501" s="238" t="s">
        <v>68</v>
      </c>
      <c r="H501" s="238">
        <v>2</v>
      </c>
      <c r="I501" s="238" t="s">
        <v>33</v>
      </c>
      <c r="J501" s="238" t="s">
        <v>33</v>
      </c>
      <c r="K501" s="238" t="s">
        <v>757</v>
      </c>
      <c r="L501" s="239">
        <v>46181</v>
      </c>
      <c r="M501" s="238" t="s">
        <v>37</v>
      </c>
    </row>
    <row r="502" spans="1:13">
      <c r="A502" s="236" t="s">
        <v>750</v>
      </c>
      <c r="B502" s="236" t="s">
        <v>751</v>
      </c>
      <c r="C502" s="236" t="s">
        <v>729</v>
      </c>
      <c r="D502" s="236" t="s">
        <v>80</v>
      </c>
      <c r="E502" s="236">
        <v>1</v>
      </c>
      <c r="F502" s="236" t="s">
        <v>67</v>
      </c>
      <c r="G502" s="236" t="s">
        <v>68</v>
      </c>
      <c r="H502" s="236">
        <v>2</v>
      </c>
      <c r="I502" s="236" t="s">
        <v>33</v>
      </c>
      <c r="J502" s="236" t="s">
        <v>33</v>
      </c>
      <c r="K502" s="236" t="s">
        <v>758</v>
      </c>
      <c r="L502" s="237">
        <v>46181</v>
      </c>
      <c r="M502" s="236" t="s">
        <v>37</v>
      </c>
    </row>
    <row r="503" spans="1:13">
      <c r="A503" s="238" t="s">
        <v>750</v>
      </c>
      <c r="B503" s="238" t="s">
        <v>751</v>
      </c>
      <c r="C503" s="238" t="s">
        <v>729</v>
      </c>
      <c r="D503" s="238" t="s">
        <v>82</v>
      </c>
      <c r="E503" s="238">
        <v>0</v>
      </c>
      <c r="F503" s="238" t="s">
        <v>67</v>
      </c>
      <c r="G503" s="238" t="s">
        <v>68</v>
      </c>
      <c r="H503" s="238">
        <v>2</v>
      </c>
      <c r="I503" s="238" t="s">
        <v>33</v>
      </c>
      <c r="J503" s="238" t="s">
        <v>33</v>
      </c>
      <c r="K503" s="238" t="s">
        <v>759</v>
      </c>
      <c r="L503" s="239">
        <v>46181</v>
      </c>
      <c r="M503" s="238" t="s">
        <v>37</v>
      </c>
    </row>
    <row r="504" spans="1:13">
      <c r="A504" s="236" t="s">
        <v>750</v>
      </c>
      <c r="B504" s="236" t="s">
        <v>751</v>
      </c>
      <c r="C504" s="236" t="s">
        <v>729</v>
      </c>
      <c r="D504" s="236" t="s">
        <v>84</v>
      </c>
      <c r="E504" s="236">
        <v>0</v>
      </c>
      <c r="F504" s="236" t="s">
        <v>67</v>
      </c>
      <c r="G504" s="236" t="s">
        <v>68</v>
      </c>
      <c r="H504" s="236">
        <v>2</v>
      </c>
      <c r="I504" s="236" t="s">
        <v>33</v>
      </c>
      <c r="J504" s="236" t="s">
        <v>33</v>
      </c>
      <c r="K504" s="236" t="s">
        <v>760</v>
      </c>
      <c r="L504" s="237">
        <v>46181</v>
      </c>
      <c r="M504" s="236" t="s">
        <v>37</v>
      </c>
    </row>
    <row r="505" spans="1:13">
      <c r="A505" s="238" t="s">
        <v>761</v>
      </c>
      <c r="B505" s="238" t="s">
        <v>762</v>
      </c>
      <c r="C505" s="238" t="s">
        <v>763</v>
      </c>
      <c r="D505" s="238" t="s">
        <v>66</v>
      </c>
      <c r="E505" s="238">
        <v>0</v>
      </c>
      <c r="F505" s="238" t="s">
        <v>67</v>
      </c>
      <c r="G505" s="238" t="s">
        <v>68</v>
      </c>
      <c r="H505" s="238">
        <v>2</v>
      </c>
      <c r="I505" s="238" t="s">
        <v>33</v>
      </c>
      <c r="J505" s="238" t="s">
        <v>33</v>
      </c>
      <c r="K505" s="238" t="s">
        <v>764</v>
      </c>
      <c r="L505" s="239">
        <v>46181</v>
      </c>
      <c r="M505" s="238" t="s">
        <v>37</v>
      </c>
    </row>
    <row r="506" spans="1:13">
      <c r="A506" s="236" t="s">
        <v>761</v>
      </c>
      <c r="B506" s="236" t="s">
        <v>762</v>
      </c>
      <c r="C506" s="236" t="s">
        <v>763</v>
      </c>
      <c r="D506" s="236" t="s">
        <v>70</v>
      </c>
      <c r="E506" s="236">
        <v>0</v>
      </c>
      <c r="F506" s="236" t="s">
        <v>67</v>
      </c>
      <c r="G506" s="236" t="s">
        <v>68</v>
      </c>
      <c r="H506" s="236">
        <v>2</v>
      </c>
      <c r="I506" s="236" t="s">
        <v>33</v>
      </c>
      <c r="J506" s="236" t="s">
        <v>33</v>
      </c>
      <c r="K506" s="236" t="s">
        <v>765</v>
      </c>
      <c r="L506" s="237">
        <v>46181</v>
      </c>
      <c r="M506" s="236" t="s">
        <v>37</v>
      </c>
    </row>
    <row r="507" spans="1:13">
      <c r="A507" s="238" t="s">
        <v>761</v>
      </c>
      <c r="B507" s="238" t="s">
        <v>762</v>
      </c>
      <c r="C507" s="238" t="s">
        <v>763</v>
      </c>
      <c r="D507" s="238" t="s">
        <v>72</v>
      </c>
      <c r="E507" s="238">
        <v>0</v>
      </c>
      <c r="F507" s="238" t="s">
        <v>67</v>
      </c>
      <c r="G507" s="238" t="s">
        <v>68</v>
      </c>
      <c r="H507" s="238">
        <v>2</v>
      </c>
      <c r="I507" s="238" t="s">
        <v>33</v>
      </c>
      <c r="J507" s="238" t="s">
        <v>33</v>
      </c>
      <c r="K507" s="238" t="s">
        <v>766</v>
      </c>
      <c r="L507" s="239">
        <v>46181</v>
      </c>
      <c r="M507" s="238" t="s">
        <v>37</v>
      </c>
    </row>
    <row r="508" spans="1:13">
      <c r="A508" s="236" t="s">
        <v>761</v>
      </c>
      <c r="B508" s="236" t="s">
        <v>762</v>
      </c>
      <c r="C508" s="236" t="s">
        <v>763</v>
      </c>
      <c r="D508" s="236" t="s">
        <v>74</v>
      </c>
      <c r="E508" s="236">
        <v>0</v>
      </c>
      <c r="F508" s="236" t="s">
        <v>67</v>
      </c>
      <c r="G508" s="236" t="s">
        <v>68</v>
      </c>
      <c r="H508" s="236">
        <v>2</v>
      </c>
      <c r="I508" s="236" t="s">
        <v>33</v>
      </c>
      <c r="J508" s="236" t="s">
        <v>33</v>
      </c>
      <c r="K508" s="236" t="s">
        <v>767</v>
      </c>
      <c r="L508" s="237">
        <v>46181</v>
      </c>
      <c r="M508" s="236" t="s">
        <v>37</v>
      </c>
    </row>
    <row r="509" spans="1:13">
      <c r="A509" s="238" t="s">
        <v>761</v>
      </c>
      <c r="B509" s="238" t="s">
        <v>762</v>
      </c>
      <c r="C509" s="238" t="s">
        <v>763</v>
      </c>
      <c r="D509" s="238" t="s">
        <v>76</v>
      </c>
      <c r="E509" s="238">
        <v>2</v>
      </c>
      <c r="F509" s="238" t="s">
        <v>67</v>
      </c>
      <c r="G509" s="238" t="s">
        <v>68</v>
      </c>
      <c r="H509" s="238">
        <v>2</v>
      </c>
      <c r="I509" s="238" t="s">
        <v>33</v>
      </c>
      <c r="J509" s="238" t="s">
        <v>33</v>
      </c>
      <c r="K509" s="238" t="s">
        <v>768</v>
      </c>
      <c r="L509" s="239">
        <v>46181</v>
      </c>
      <c r="M509" s="238" t="s">
        <v>37</v>
      </c>
    </row>
    <row r="510" spans="1:13">
      <c r="A510" s="236" t="s">
        <v>761</v>
      </c>
      <c r="B510" s="236" t="s">
        <v>762</v>
      </c>
      <c r="C510" s="236" t="s">
        <v>763</v>
      </c>
      <c r="D510" s="236" t="s">
        <v>78</v>
      </c>
      <c r="E510" s="236">
        <v>0</v>
      </c>
      <c r="F510" s="236" t="s">
        <v>67</v>
      </c>
      <c r="G510" s="236" t="s">
        <v>68</v>
      </c>
      <c r="H510" s="236">
        <v>2</v>
      </c>
      <c r="I510" s="236" t="s">
        <v>33</v>
      </c>
      <c r="J510" s="236" t="s">
        <v>33</v>
      </c>
      <c r="K510" s="236" t="s">
        <v>769</v>
      </c>
      <c r="L510" s="237">
        <v>46181</v>
      </c>
      <c r="M510" s="236" t="s">
        <v>37</v>
      </c>
    </row>
    <row r="511" spans="1:13">
      <c r="A511" s="238" t="s">
        <v>761</v>
      </c>
      <c r="B511" s="238" t="s">
        <v>762</v>
      </c>
      <c r="C511" s="238" t="s">
        <v>763</v>
      </c>
      <c r="D511" s="238" t="s">
        <v>80</v>
      </c>
      <c r="E511" s="238">
        <v>1</v>
      </c>
      <c r="F511" s="238" t="s">
        <v>67</v>
      </c>
      <c r="G511" s="238" t="s">
        <v>68</v>
      </c>
      <c r="H511" s="238">
        <v>2</v>
      </c>
      <c r="I511" s="238" t="s">
        <v>33</v>
      </c>
      <c r="J511" s="238" t="s">
        <v>33</v>
      </c>
      <c r="K511" s="238" t="s">
        <v>770</v>
      </c>
      <c r="L511" s="239">
        <v>46181</v>
      </c>
      <c r="M511" s="238" t="s">
        <v>37</v>
      </c>
    </row>
    <row r="512" spans="1:13">
      <c r="A512" s="236" t="s">
        <v>761</v>
      </c>
      <c r="B512" s="236" t="s">
        <v>762</v>
      </c>
      <c r="C512" s="236" t="s">
        <v>763</v>
      </c>
      <c r="D512" s="236" t="s">
        <v>82</v>
      </c>
      <c r="E512" s="236">
        <v>0</v>
      </c>
      <c r="F512" s="236" t="s">
        <v>67</v>
      </c>
      <c r="G512" s="236" t="s">
        <v>68</v>
      </c>
      <c r="H512" s="236">
        <v>2</v>
      </c>
      <c r="I512" s="236" t="s">
        <v>33</v>
      </c>
      <c r="J512" s="236" t="s">
        <v>33</v>
      </c>
      <c r="K512" s="236" t="s">
        <v>771</v>
      </c>
      <c r="L512" s="237">
        <v>46181</v>
      </c>
      <c r="M512" s="236" t="s">
        <v>37</v>
      </c>
    </row>
    <row r="513" spans="1:13">
      <c r="A513" s="238" t="s">
        <v>761</v>
      </c>
      <c r="B513" s="238" t="s">
        <v>762</v>
      </c>
      <c r="C513" s="238" t="s">
        <v>763</v>
      </c>
      <c r="D513" s="238" t="s">
        <v>84</v>
      </c>
      <c r="E513" s="238">
        <v>0</v>
      </c>
      <c r="F513" s="238" t="s">
        <v>67</v>
      </c>
      <c r="G513" s="238" t="s">
        <v>68</v>
      </c>
      <c r="H513" s="238">
        <v>2</v>
      </c>
      <c r="I513" s="238" t="s">
        <v>33</v>
      </c>
      <c r="J513" s="238" t="s">
        <v>33</v>
      </c>
      <c r="K513" s="238" t="s">
        <v>772</v>
      </c>
      <c r="L513" s="239">
        <v>46181</v>
      </c>
      <c r="M513" s="238" t="s">
        <v>37</v>
      </c>
    </row>
    <row r="514" spans="1:13">
      <c r="A514" s="236" t="s">
        <v>773</v>
      </c>
      <c r="B514" s="236" t="s">
        <v>774</v>
      </c>
      <c r="C514" s="236" t="s">
        <v>775</v>
      </c>
      <c r="D514" s="236" t="s">
        <v>66</v>
      </c>
      <c r="E514" s="236">
        <v>0</v>
      </c>
      <c r="F514" s="236" t="s">
        <v>67</v>
      </c>
      <c r="G514" s="236" t="s">
        <v>68</v>
      </c>
      <c r="H514" s="236">
        <v>2</v>
      </c>
      <c r="I514" s="236" t="s">
        <v>33</v>
      </c>
      <c r="J514" s="236" t="s">
        <v>33</v>
      </c>
      <c r="K514" s="236" t="s">
        <v>776</v>
      </c>
      <c r="L514" s="237">
        <v>46181</v>
      </c>
      <c r="M514" s="236" t="s">
        <v>37</v>
      </c>
    </row>
    <row r="515" spans="1:13">
      <c r="A515" s="238" t="s">
        <v>773</v>
      </c>
      <c r="B515" s="238" t="s">
        <v>774</v>
      </c>
      <c r="C515" s="238" t="s">
        <v>775</v>
      </c>
      <c r="D515" s="238" t="s">
        <v>70</v>
      </c>
      <c r="E515" s="238">
        <v>2</v>
      </c>
      <c r="F515" s="238" t="s">
        <v>67</v>
      </c>
      <c r="G515" s="238" t="s">
        <v>68</v>
      </c>
      <c r="H515" s="238">
        <v>2</v>
      </c>
      <c r="I515" s="238" t="s">
        <v>33</v>
      </c>
      <c r="J515" s="238" t="s">
        <v>33</v>
      </c>
      <c r="K515" s="238" t="s">
        <v>777</v>
      </c>
      <c r="L515" s="239">
        <v>46181</v>
      </c>
      <c r="M515" s="238" t="s">
        <v>37</v>
      </c>
    </row>
    <row r="516" spans="1:13">
      <c r="A516" s="236" t="s">
        <v>773</v>
      </c>
      <c r="B516" s="236" t="s">
        <v>774</v>
      </c>
      <c r="C516" s="236" t="s">
        <v>775</v>
      </c>
      <c r="D516" s="236" t="s">
        <v>72</v>
      </c>
      <c r="E516" s="236">
        <v>0</v>
      </c>
      <c r="F516" s="236" t="s">
        <v>67</v>
      </c>
      <c r="G516" s="236" t="s">
        <v>68</v>
      </c>
      <c r="H516" s="236">
        <v>2</v>
      </c>
      <c r="I516" s="236" t="s">
        <v>33</v>
      </c>
      <c r="J516" s="236" t="s">
        <v>33</v>
      </c>
      <c r="K516" s="236" t="s">
        <v>778</v>
      </c>
      <c r="L516" s="237">
        <v>46181</v>
      </c>
      <c r="M516" s="236" t="s">
        <v>37</v>
      </c>
    </row>
    <row r="517" spans="1:13">
      <c r="A517" s="238" t="s">
        <v>773</v>
      </c>
      <c r="B517" s="238" t="s">
        <v>774</v>
      </c>
      <c r="C517" s="238" t="s">
        <v>775</v>
      </c>
      <c r="D517" s="238" t="s">
        <v>74</v>
      </c>
      <c r="E517" s="238">
        <v>1</v>
      </c>
      <c r="F517" s="238" t="s">
        <v>67</v>
      </c>
      <c r="G517" s="238" t="s">
        <v>68</v>
      </c>
      <c r="H517" s="238">
        <v>2</v>
      </c>
      <c r="I517" s="238" t="s">
        <v>33</v>
      </c>
      <c r="J517" s="238" t="s">
        <v>33</v>
      </c>
      <c r="K517" s="238" t="s">
        <v>779</v>
      </c>
      <c r="L517" s="239">
        <v>46181</v>
      </c>
      <c r="M517" s="238" t="s">
        <v>37</v>
      </c>
    </row>
    <row r="518" spans="1:13">
      <c r="A518" s="236" t="s">
        <v>773</v>
      </c>
      <c r="B518" s="236" t="s">
        <v>774</v>
      </c>
      <c r="C518" s="236" t="s">
        <v>775</v>
      </c>
      <c r="D518" s="236" t="s">
        <v>76</v>
      </c>
      <c r="E518" s="236">
        <v>3</v>
      </c>
      <c r="F518" s="236" t="s">
        <v>67</v>
      </c>
      <c r="G518" s="236" t="s">
        <v>68</v>
      </c>
      <c r="H518" s="236">
        <v>2</v>
      </c>
      <c r="I518" s="236" t="s">
        <v>33</v>
      </c>
      <c r="J518" s="236" t="s">
        <v>33</v>
      </c>
      <c r="K518" s="236" t="s">
        <v>780</v>
      </c>
      <c r="L518" s="237">
        <v>46181</v>
      </c>
      <c r="M518" s="236" t="s">
        <v>37</v>
      </c>
    </row>
    <row r="519" spans="1:13">
      <c r="A519" s="238" t="s">
        <v>773</v>
      </c>
      <c r="B519" s="238" t="s">
        <v>774</v>
      </c>
      <c r="C519" s="238" t="s">
        <v>775</v>
      </c>
      <c r="D519" s="238" t="s">
        <v>78</v>
      </c>
      <c r="E519" s="238">
        <v>0</v>
      </c>
      <c r="F519" s="238" t="s">
        <v>67</v>
      </c>
      <c r="G519" s="238" t="s">
        <v>68</v>
      </c>
      <c r="H519" s="238">
        <v>2</v>
      </c>
      <c r="I519" s="238" t="s">
        <v>33</v>
      </c>
      <c r="J519" s="238" t="s">
        <v>33</v>
      </c>
      <c r="K519" s="238" t="s">
        <v>781</v>
      </c>
      <c r="L519" s="239">
        <v>46181</v>
      </c>
      <c r="M519" s="238" t="s">
        <v>37</v>
      </c>
    </row>
    <row r="520" spans="1:13">
      <c r="A520" s="236" t="s">
        <v>773</v>
      </c>
      <c r="B520" s="236" t="s">
        <v>774</v>
      </c>
      <c r="C520" s="236" t="s">
        <v>775</v>
      </c>
      <c r="D520" s="236" t="s">
        <v>80</v>
      </c>
      <c r="E520" s="236">
        <v>1</v>
      </c>
      <c r="F520" s="236" t="s">
        <v>67</v>
      </c>
      <c r="G520" s="236" t="s">
        <v>68</v>
      </c>
      <c r="H520" s="236">
        <v>2</v>
      </c>
      <c r="I520" s="236" t="s">
        <v>33</v>
      </c>
      <c r="J520" s="236" t="s">
        <v>33</v>
      </c>
      <c r="K520" s="236" t="s">
        <v>782</v>
      </c>
      <c r="L520" s="237">
        <v>46181</v>
      </c>
      <c r="M520" s="236" t="s">
        <v>37</v>
      </c>
    </row>
    <row r="521" spans="1:13">
      <c r="A521" s="238" t="s">
        <v>773</v>
      </c>
      <c r="B521" s="238" t="s">
        <v>774</v>
      </c>
      <c r="C521" s="238" t="s">
        <v>775</v>
      </c>
      <c r="D521" s="238" t="s">
        <v>82</v>
      </c>
      <c r="E521" s="238">
        <v>1</v>
      </c>
      <c r="F521" s="238" t="s">
        <v>67</v>
      </c>
      <c r="G521" s="238" t="s">
        <v>68</v>
      </c>
      <c r="H521" s="238">
        <v>2</v>
      </c>
      <c r="I521" s="238" t="s">
        <v>33</v>
      </c>
      <c r="J521" s="238" t="s">
        <v>33</v>
      </c>
      <c r="K521" s="238" t="s">
        <v>783</v>
      </c>
      <c r="L521" s="239">
        <v>46181</v>
      </c>
      <c r="M521" s="238" t="s">
        <v>37</v>
      </c>
    </row>
    <row r="522" spans="1:13">
      <c r="A522" s="236" t="s">
        <v>773</v>
      </c>
      <c r="B522" s="236" t="s">
        <v>774</v>
      </c>
      <c r="C522" s="236" t="s">
        <v>775</v>
      </c>
      <c r="D522" s="236" t="s">
        <v>84</v>
      </c>
      <c r="E522" s="236">
        <v>0</v>
      </c>
      <c r="F522" s="236" t="s">
        <v>67</v>
      </c>
      <c r="G522" s="236" t="s">
        <v>68</v>
      </c>
      <c r="H522" s="236">
        <v>2</v>
      </c>
      <c r="I522" s="236" t="s">
        <v>33</v>
      </c>
      <c r="J522" s="236" t="s">
        <v>33</v>
      </c>
      <c r="K522" s="236" t="s">
        <v>784</v>
      </c>
      <c r="L522" s="237">
        <v>46181</v>
      </c>
      <c r="M522" s="236" t="s">
        <v>37</v>
      </c>
    </row>
    <row r="523" spans="1:13">
      <c r="A523" s="238" t="s">
        <v>785</v>
      </c>
      <c r="B523" s="238" t="s">
        <v>786</v>
      </c>
      <c r="C523" s="238" t="s">
        <v>787</v>
      </c>
      <c r="D523" s="238" t="s">
        <v>66</v>
      </c>
      <c r="E523" s="238">
        <v>0</v>
      </c>
      <c r="F523" s="238" t="s">
        <v>67</v>
      </c>
      <c r="G523" s="238" t="s">
        <v>68</v>
      </c>
      <c r="H523" s="238">
        <v>2</v>
      </c>
      <c r="I523" s="238" t="s">
        <v>33</v>
      </c>
      <c r="J523" s="238" t="s">
        <v>33</v>
      </c>
      <c r="K523" s="238" t="s">
        <v>788</v>
      </c>
      <c r="L523" s="239">
        <v>46181</v>
      </c>
      <c r="M523" s="238" t="s">
        <v>37</v>
      </c>
    </row>
    <row r="524" spans="1:13">
      <c r="A524" s="236" t="s">
        <v>785</v>
      </c>
      <c r="B524" s="236" t="s">
        <v>786</v>
      </c>
      <c r="C524" s="236" t="s">
        <v>787</v>
      </c>
      <c r="D524" s="236" t="s">
        <v>70</v>
      </c>
      <c r="E524" s="236">
        <v>0</v>
      </c>
      <c r="F524" s="236" t="s">
        <v>67</v>
      </c>
      <c r="G524" s="236" t="s">
        <v>68</v>
      </c>
      <c r="H524" s="236">
        <v>2</v>
      </c>
      <c r="I524" s="236" t="s">
        <v>33</v>
      </c>
      <c r="J524" s="236" t="s">
        <v>33</v>
      </c>
      <c r="K524" s="236" t="s">
        <v>789</v>
      </c>
      <c r="L524" s="237">
        <v>46181</v>
      </c>
      <c r="M524" s="236" t="s">
        <v>37</v>
      </c>
    </row>
    <row r="525" spans="1:13">
      <c r="A525" s="238" t="s">
        <v>785</v>
      </c>
      <c r="B525" s="238" t="s">
        <v>786</v>
      </c>
      <c r="C525" s="238" t="s">
        <v>787</v>
      </c>
      <c r="D525" s="238" t="s">
        <v>72</v>
      </c>
      <c r="E525" s="238">
        <v>0</v>
      </c>
      <c r="F525" s="238" t="s">
        <v>67</v>
      </c>
      <c r="G525" s="238" t="s">
        <v>68</v>
      </c>
      <c r="H525" s="238">
        <v>2</v>
      </c>
      <c r="I525" s="238" t="s">
        <v>33</v>
      </c>
      <c r="J525" s="238" t="s">
        <v>33</v>
      </c>
      <c r="K525" s="238" t="s">
        <v>790</v>
      </c>
      <c r="L525" s="239">
        <v>46181</v>
      </c>
      <c r="M525" s="238" t="s">
        <v>37</v>
      </c>
    </row>
    <row r="526" spans="1:13">
      <c r="A526" s="236" t="s">
        <v>785</v>
      </c>
      <c r="B526" s="236" t="s">
        <v>786</v>
      </c>
      <c r="C526" s="236" t="s">
        <v>787</v>
      </c>
      <c r="D526" s="236" t="s">
        <v>74</v>
      </c>
      <c r="E526" s="236">
        <v>1</v>
      </c>
      <c r="F526" s="236" t="s">
        <v>67</v>
      </c>
      <c r="G526" s="236" t="s">
        <v>68</v>
      </c>
      <c r="H526" s="236">
        <v>2</v>
      </c>
      <c r="I526" s="236" t="s">
        <v>33</v>
      </c>
      <c r="J526" s="236" t="s">
        <v>33</v>
      </c>
      <c r="K526" s="236" t="s">
        <v>791</v>
      </c>
      <c r="L526" s="237">
        <v>46181</v>
      </c>
      <c r="M526" s="236" t="s">
        <v>37</v>
      </c>
    </row>
    <row r="527" spans="1:13">
      <c r="A527" s="238" t="s">
        <v>785</v>
      </c>
      <c r="B527" s="238" t="s">
        <v>786</v>
      </c>
      <c r="C527" s="238" t="s">
        <v>787</v>
      </c>
      <c r="D527" s="238" t="s">
        <v>76</v>
      </c>
      <c r="E527" s="238">
        <v>3</v>
      </c>
      <c r="F527" s="238" t="s">
        <v>67</v>
      </c>
      <c r="G527" s="238" t="s">
        <v>68</v>
      </c>
      <c r="H527" s="238">
        <v>2</v>
      </c>
      <c r="I527" s="238" t="s">
        <v>33</v>
      </c>
      <c r="J527" s="238" t="s">
        <v>33</v>
      </c>
      <c r="K527" s="238" t="s">
        <v>792</v>
      </c>
      <c r="L527" s="239">
        <v>46181</v>
      </c>
      <c r="M527" s="238" t="s">
        <v>37</v>
      </c>
    </row>
    <row r="528" spans="1:13">
      <c r="A528" s="236" t="s">
        <v>785</v>
      </c>
      <c r="B528" s="236" t="s">
        <v>786</v>
      </c>
      <c r="C528" s="236" t="s">
        <v>787</v>
      </c>
      <c r="D528" s="236" t="s">
        <v>78</v>
      </c>
      <c r="E528" s="236">
        <v>0</v>
      </c>
      <c r="F528" s="236" t="s">
        <v>67</v>
      </c>
      <c r="G528" s="236" t="s">
        <v>68</v>
      </c>
      <c r="H528" s="236">
        <v>2</v>
      </c>
      <c r="I528" s="236" t="s">
        <v>33</v>
      </c>
      <c r="J528" s="236" t="s">
        <v>33</v>
      </c>
      <c r="K528" s="236" t="s">
        <v>793</v>
      </c>
      <c r="L528" s="237">
        <v>46181</v>
      </c>
      <c r="M528" s="236" t="s">
        <v>37</v>
      </c>
    </row>
    <row r="529" spans="1:13">
      <c r="A529" s="238" t="s">
        <v>785</v>
      </c>
      <c r="B529" s="238" t="s">
        <v>786</v>
      </c>
      <c r="C529" s="238" t="s">
        <v>787</v>
      </c>
      <c r="D529" s="238" t="s">
        <v>80</v>
      </c>
      <c r="E529" s="238">
        <v>1</v>
      </c>
      <c r="F529" s="238" t="s">
        <v>67</v>
      </c>
      <c r="G529" s="238" t="s">
        <v>68</v>
      </c>
      <c r="H529" s="238">
        <v>2</v>
      </c>
      <c r="I529" s="238" t="s">
        <v>33</v>
      </c>
      <c r="J529" s="238" t="s">
        <v>33</v>
      </c>
      <c r="K529" s="238" t="s">
        <v>794</v>
      </c>
      <c r="L529" s="239">
        <v>46181</v>
      </c>
      <c r="M529" s="238" t="s">
        <v>37</v>
      </c>
    </row>
    <row r="530" spans="1:13">
      <c r="A530" s="236" t="s">
        <v>785</v>
      </c>
      <c r="B530" s="236" t="s">
        <v>786</v>
      </c>
      <c r="C530" s="236" t="s">
        <v>787</v>
      </c>
      <c r="D530" s="236" t="s">
        <v>82</v>
      </c>
      <c r="E530" s="236">
        <v>1</v>
      </c>
      <c r="F530" s="236" t="s">
        <v>67</v>
      </c>
      <c r="G530" s="236" t="s">
        <v>68</v>
      </c>
      <c r="H530" s="236">
        <v>2</v>
      </c>
      <c r="I530" s="236" t="s">
        <v>33</v>
      </c>
      <c r="J530" s="236" t="s">
        <v>33</v>
      </c>
      <c r="K530" s="236" t="s">
        <v>795</v>
      </c>
      <c r="L530" s="237">
        <v>46181</v>
      </c>
      <c r="M530" s="236" t="s">
        <v>37</v>
      </c>
    </row>
    <row r="531" spans="1:13">
      <c r="A531" s="238" t="s">
        <v>785</v>
      </c>
      <c r="B531" s="238" t="s">
        <v>786</v>
      </c>
      <c r="C531" s="238" t="s">
        <v>787</v>
      </c>
      <c r="D531" s="238" t="s">
        <v>84</v>
      </c>
      <c r="E531" s="238">
        <v>0</v>
      </c>
      <c r="F531" s="238" t="s">
        <v>67</v>
      </c>
      <c r="G531" s="238" t="s">
        <v>68</v>
      </c>
      <c r="H531" s="238">
        <v>2</v>
      </c>
      <c r="I531" s="238" t="s">
        <v>33</v>
      </c>
      <c r="J531" s="238" t="s">
        <v>33</v>
      </c>
      <c r="K531" s="238" t="s">
        <v>796</v>
      </c>
      <c r="L531" s="239">
        <v>46181</v>
      </c>
      <c r="M531" s="238" t="s">
        <v>37</v>
      </c>
    </row>
    <row r="532" spans="1:13">
      <c r="A532" s="236" t="s">
        <v>797</v>
      </c>
      <c r="B532" s="236" t="s">
        <v>798</v>
      </c>
      <c r="C532" s="236" t="s">
        <v>799</v>
      </c>
      <c r="D532" s="236" t="s">
        <v>66</v>
      </c>
      <c r="E532" s="236">
        <v>2</v>
      </c>
      <c r="F532" s="236" t="s">
        <v>67</v>
      </c>
      <c r="G532" s="236" t="s">
        <v>68</v>
      </c>
      <c r="H532" s="236">
        <v>2</v>
      </c>
      <c r="I532" s="236" t="s">
        <v>33</v>
      </c>
      <c r="J532" s="236" t="s">
        <v>33</v>
      </c>
      <c r="K532" s="236" t="s">
        <v>800</v>
      </c>
      <c r="L532" s="237">
        <v>46181</v>
      </c>
      <c r="M532" s="236" t="s">
        <v>37</v>
      </c>
    </row>
    <row r="533" spans="1:13">
      <c r="A533" s="238" t="s">
        <v>797</v>
      </c>
      <c r="B533" s="238" t="s">
        <v>798</v>
      </c>
      <c r="C533" s="238" t="s">
        <v>799</v>
      </c>
      <c r="D533" s="238" t="s">
        <v>70</v>
      </c>
      <c r="E533" s="238">
        <v>1</v>
      </c>
      <c r="F533" s="238" t="s">
        <v>67</v>
      </c>
      <c r="G533" s="238" t="s">
        <v>68</v>
      </c>
      <c r="H533" s="238">
        <v>2</v>
      </c>
      <c r="I533" s="238" t="s">
        <v>33</v>
      </c>
      <c r="J533" s="238" t="s">
        <v>33</v>
      </c>
      <c r="K533" s="238" t="s">
        <v>801</v>
      </c>
      <c r="L533" s="239">
        <v>46181</v>
      </c>
      <c r="M533" s="238" t="s">
        <v>37</v>
      </c>
    </row>
    <row r="534" spans="1:13">
      <c r="A534" s="236" t="s">
        <v>797</v>
      </c>
      <c r="B534" s="236" t="s">
        <v>798</v>
      </c>
      <c r="C534" s="236" t="s">
        <v>799</v>
      </c>
      <c r="D534" s="236" t="s">
        <v>72</v>
      </c>
      <c r="E534" s="236">
        <v>3</v>
      </c>
      <c r="F534" s="236" t="s">
        <v>67</v>
      </c>
      <c r="G534" s="236" t="s">
        <v>68</v>
      </c>
      <c r="H534" s="236">
        <v>2</v>
      </c>
      <c r="I534" s="236" t="s">
        <v>33</v>
      </c>
      <c r="J534" s="236" t="s">
        <v>33</v>
      </c>
      <c r="K534" s="236" t="s">
        <v>802</v>
      </c>
      <c r="L534" s="237">
        <v>46181</v>
      </c>
      <c r="M534" s="236" t="s">
        <v>37</v>
      </c>
    </row>
    <row r="535" spans="1:13">
      <c r="A535" s="238" t="s">
        <v>797</v>
      </c>
      <c r="B535" s="238" t="s">
        <v>798</v>
      </c>
      <c r="C535" s="238" t="s">
        <v>799</v>
      </c>
      <c r="D535" s="238" t="s">
        <v>74</v>
      </c>
      <c r="E535" s="238">
        <v>3</v>
      </c>
      <c r="F535" s="238" t="s">
        <v>67</v>
      </c>
      <c r="G535" s="238" t="s">
        <v>68</v>
      </c>
      <c r="H535" s="238">
        <v>2</v>
      </c>
      <c r="I535" s="238" t="s">
        <v>33</v>
      </c>
      <c r="J535" s="238" t="s">
        <v>33</v>
      </c>
      <c r="K535" s="238" t="s">
        <v>803</v>
      </c>
      <c r="L535" s="239">
        <v>46181</v>
      </c>
      <c r="M535" s="238" t="s">
        <v>37</v>
      </c>
    </row>
    <row r="536" spans="1:13">
      <c r="A536" s="236" t="s">
        <v>797</v>
      </c>
      <c r="B536" s="236" t="s">
        <v>798</v>
      </c>
      <c r="C536" s="236" t="s">
        <v>799</v>
      </c>
      <c r="D536" s="236" t="s">
        <v>76</v>
      </c>
      <c r="E536" s="236">
        <v>3</v>
      </c>
      <c r="F536" s="236" t="s">
        <v>67</v>
      </c>
      <c r="G536" s="236" t="s">
        <v>68</v>
      </c>
      <c r="H536" s="236">
        <v>2</v>
      </c>
      <c r="I536" s="236" t="s">
        <v>33</v>
      </c>
      <c r="J536" s="236" t="s">
        <v>33</v>
      </c>
      <c r="K536" s="236" t="s">
        <v>804</v>
      </c>
      <c r="L536" s="237">
        <v>46181</v>
      </c>
      <c r="M536" s="236" t="s">
        <v>37</v>
      </c>
    </row>
    <row r="537" spans="1:13">
      <c r="A537" s="238" t="s">
        <v>797</v>
      </c>
      <c r="B537" s="238" t="s">
        <v>798</v>
      </c>
      <c r="C537" s="238" t="s">
        <v>799</v>
      </c>
      <c r="D537" s="238" t="s">
        <v>78</v>
      </c>
      <c r="E537" s="238">
        <v>0</v>
      </c>
      <c r="F537" s="238" t="s">
        <v>67</v>
      </c>
      <c r="G537" s="238" t="s">
        <v>68</v>
      </c>
      <c r="H537" s="238">
        <v>2</v>
      </c>
      <c r="I537" s="238" t="s">
        <v>33</v>
      </c>
      <c r="J537" s="238" t="s">
        <v>33</v>
      </c>
      <c r="K537" s="238" t="s">
        <v>805</v>
      </c>
      <c r="L537" s="239">
        <v>46181</v>
      </c>
      <c r="M537" s="238" t="s">
        <v>37</v>
      </c>
    </row>
    <row r="538" spans="1:13">
      <c r="A538" s="236" t="s">
        <v>797</v>
      </c>
      <c r="B538" s="236" t="s">
        <v>798</v>
      </c>
      <c r="C538" s="236" t="s">
        <v>799</v>
      </c>
      <c r="D538" s="236" t="s">
        <v>80</v>
      </c>
      <c r="E538" s="236">
        <v>3</v>
      </c>
      <c r="F538" s="236" t="s">
        <v>67</v>
      </c>
      <c r="G538" s="236" t="s">
        <v>68</v>
      </c>
      <c r="H538" s="236">
        <v>2</v>
      </c>
      <c r="I538" s="236" t="s">
        <v>33</v>
      </c>
      <c r="J538" s="236" t="s">
        <v>33</v>
      </c>
      <c r="K538" s="236" t="s">
        <v>806</v>
      </c>
      <c r="L538" s="237">
        <v>46181</v>
      </c>
      <c r="M538" s="236" t="s">
        <v>37</v>
      </c>
    </row>
    <row r="539" spans="1:13">
      <c r="A539" s="238" t="s">
        <v>797</v>
      </c>
      <c r="B539" s="238" t="s">
        <v>798</v>
      </c>
      <c r="C539" s="238" t="s">
        <v>799</v>
      </c>
      <c r="D539" s="238" t="s">
        <v>82</v>
      </c>
      <c r="E539" s="238">
        <v>3</v>
      </c>
      <c r="F539" s="238" t="s">
        <v>67</v>
      </c>
      <c r="G539" s="238" t="s">
        <v>68</v>
      </c>
      <c r="H539" s="238">
        <v>2</v>
      </c>
      <c r="I539" s="238" t="s">
        <v>33</v>
      </c>
      <c r="J539" s="238" t="s">
        <v>33</v>
      </c>
      <c r="K539" s="238" t="s">
        <v>807</v>
      </c>
      <c r="L539" s="239">
        <v>46181</v>
      </c>
      <c r="M539" s="238" t="s">
        <v>37</v>
      </c>
    </row>
    <row r="540" spans="1:13">
      <c r="A540" s="236" t="s">
        <v>797</v>
      </c>
      <c r="B540" s="236" t="s">
        <v>798</v>
      </c>
      <c r="C540" s="236" t="s">
        <v>799</v>
      </c>
      <c r="D540" s="236" t="s">
        <v>84</v>
      </c>
      <c r="E540" s="236">
        <v>0</v>
      </c>
      <c r="F540" s="236" t="s">
        <v>67</v>
      </c>
      <c r="G540" s="236" t="s">
        <v>68</v>
      </c>
      <c r="H540" s="236">
        <v>2</v>
      </c>
      <c r="I540" s="236" t="s">
        <v>33</v>
      </c>
      <c r="J540" s="236" t="s">
        <v>33</v>
      </c>
      <c r="K540" s="236" t="s">
        <v>808</v>
      </c>
      <c r="L540" s="237">
        <v>46181</v>
      </c>
      <c r="M540" s="236" t="s">
        <v>37</v>
      </c>
    </row>
    <row r="541" spans="1:13">
      <c r="A541" s="238" t="s">
        <v>809</v>
      </c>
      <c r="B541" s="238" t="s">
        <v>810</v>
      </c>
      <c r="C541" s="238" t="s">
        <v>811</v>
      </c>
      <c r="D541" s="238" t="s">
        <v>66</v>
      </c>
      <c r="E541" s="238">
        <v>2</v>
      </c>
      <c r="F541" s="238" t="s">
        <v>67</v>
      </c>
      <c r="G541" s="238" t="s">
        <v>68</v>
      </c>
      <c r="H541" s="238">
        <v>2</v>
      </c>
      <c r="I541" s="238" t="s">
        <v>33</v>
      </c>
      <c r="J541" s="238" t="s">
        <v>33</v>
      </c>
      <c r="K541" s="238" t="s">
        <v>812</v>
      </c>
      <c r="L541" s="239">
        <v>46181</v>
      </c>
      <c r="M541" s="238" t="s">
        <v>37</v>
      </c>
    </row>
    <row r="542" spans="1:13">
      <c r="A542" s="236" t="s">
        <v>809</v>
      </c>
      <c r="B542" s="236" t="s">
        <v>810</v>
      </c>
      <c r="C542" s="236" t="s">
        <v>811</v>
      </c>
      <c r="D542" s="236" t="s">
        <v>70</v>
      </c>
      <c r="E542" s="236">
        <v>0</v>
      </c>
      <c r="F542" s="236" t="s">
        <v>67</v>
      </c>
      <c r="G542" s="236" t="s">
        <v>68</v>
      </c>
      <c r="H542" s="236">
        <v>2</v>
      </c>
      <c r="I542" s="236" t="s">
        <v>33</v>
      </c>
      <c r="J542" s="236" t="s">
        <v>33</v>
      </c>
      <c r="K542" s="236" t="s">
        <v>813</v>
      </c>
      <c r="L542" s="237">
        <v>46181</v>
      </c>
      <c r="M542" s="236" t="s">
        <v>37</v>
      </c>
    </row>
    <row r="543" spans="1:13">
      <c r="A543" s="238" t="s">
        <v>809</v>
      </c>
      <c r="B543" s="238" t="s">
        <v>810</v>
      </c>
      <c r="C543" s="238" t="s">
        <v>811</v>
      </c>
      <c r="D543" s="238" t="s">
        <v>72</v>
      </c>
      <c r="E543" s="238">
        <v>0</v>
      </c>
      <c r="F543" s="238" t="s">
        <v>67</v>
      </c>
      <c r="G543" s="238" t="s">
        <v>68</v>
      </c>
      <c r="H543" s="238">
        <v>2</v>
      </c>
      <c r="I543" s="238" t="s">
        <v>33</v>
      </c>
      <c r="J543" s="238" t="s">
        <v>33</v>
      </c>
      <c r="K543" s="238" t="s">
        <v>814</v>
      </c>
      <c r="L543" s="239">
        <v>46181</v>
      </c>
      <c r="M543" s="238" t="s">
        <v>37</v>
      </c>
    </row>
    <row r="544" spans="1:13">
      <c r="A544" s="236" t="s">
        <v>809</v>
      </c>
      <c r="B544" s="236" t="s">
        <v>810</v>
      </c>
      <c r="C544" s="236" t="s">
        <v>811</v>
      </c>
      <c r="D544" s="236" t="s">
        <v>74</v>
      </c>
      <c r="E544" s="236">
        <v>1</v>
      </c>
      <c r="F544" s="236" t="s">
        <v>67</v>
      </c>
      <c r="G544" s="236" t="s">
        <v>68</v>
      </c>
      <c r="H544" s="236">
        <v>2</v>
      </c>
      <c r="I544" s="236" t="s">
        <v>33</v>
      </c>
      <c r="J544" s="236" t="s">
        <v>33</v>
      </c>
      <c r="K544" s="236" t="s">
        <v>815</v>
      </c>
      <c r="L544" s="237">
        <v>46181</v>
      </c>
      <c r="M544" s="236" t="s">
        <v>37</v>
      </c>
    </row>
    <row r="545" spans="1:13">
      <c r="A545" s="238" t="s">
        <v>809</v>
      </c>
      <c r="B545" s="238" t="s">
        <v>810</v>
      </c>
      <c r="C545" s="238" t="s">
        <v>811</v>
      </c>
      <c r="D545" s="238" t="s">
        <v>76</v>
      </c>
      <c r="E545" s="238">
        <v>2</v>
      </c>
      <c r="F545" s="238" t="s">
        <v>67</v>
      </c>
      <c r="G545" s="238" t="s">
        <v>68</v>
      </c>
      <c r="H545" s="238">
        <v>2</v>
      </c>
      <c r="I545" s="238" t="s">
        <v>33</v>
      </c>
      <c r="J545" s="238" t="s">
        <v>33</v>
      </c>
      <c r="K545" s="238" t="s">
        <v>816</v>
      </c>
      <c r="L545" s="239">
        <v>46181</v>
      </c>
      <c r="M545" s="238" t="s">
        <v>37</v>
      </c>
    </row>
    <row r="546" spans="1:13">
      <c r="A546" s="236" t="s">
        <v>809</v>
      </c>
      <c r="B546" s="236" t="s">
        <v>810</v>
      </c>
      <c r="C546" s="236" t="s">
        <v>811</v>
      </c>
      <c r="D546" s="236" t="s">
        <v>78</v>
      </c>
      <c r="E546" s="236">
        <v>1</v>
      </c>
      <c r="F546" s="236" t="s">
        <v>67</v>
      </c>
      <c r="G546" s="236" t="s">
        <v>68</v>
      </c>
      <c r="H546" s="236">
        <v>2</v>
      </c>
      <c r="I546" s="236" t="s">
        <v>33</v>
      </c>
      <c r="J546" s="236" t="s">
        <v>33</v>
      </c>
      <c r="K546" s="236" t="s">
        <v>817</v>
      </c>
      <c r="L546" s="237">
        <v>46181</v>
      </c>
      <c r="M546" s="236" t="s">
        <v>37</v>
      </c>
    </row>
    <row r="547" spans="1:13">
      <c r="A547" s="238" t="s">
        <v>809</v>
      </c>
      <c r="B547" s="238" t="s">
        <v>810</v>
      </c>
      <c r="C547" s="238" t="s">
        <v>811</v>
      </c>
      <c r="D547" s="238" t="s">
        <v>80</v>
      </c>
      <c r="E547" s="238">
        <v>2</v>
      </c>
      <c r="F547" s="238" t="s">
        <v>67</v>
      </c>
      <c r="G547" s="238" t="s">
        <v>68</v>
      </c>
      <c r="H547" s="238">
        <v>2</v>
      </c>
      <c r="I547" s="238" t="s">
        <v>33</v>
      </c>
      <c r="J547" s="238" t="s">
        <v>33</v>
      </c>
      <c r="K547" s="238" t="s">
        <v>818</v>
      </c>
      <c r="L547" s="239">
        <v>46181</v>
      </c>
      <c r="M547" s="238" t="s">
        <v>37</v>
      </c>
    </row>
    <row r="548" spans="1:13">
      <c r="A548" s="236" t="s">
        <v>809</v>
      </c>
      <c r="B548" s="236" t="s">
        <v>810</v>
      </c>
      <c r="C548" s="236" t="s">
        <v>811</v>
      </c>
      <c r="D548" s="236" t="s">
        <v>82</v>
      </c>
      <c r="E548" s="236">
        <v>2</v>
      </c>
      <c r="F548" s="236" t="s">
        <v>67</v>
      </c>
      <c r="G548" s="236" t="s">
        <v>68</v>
      </c>
      <c r="H548" s="236">
        <v>2</v>
      </c>
      <c r="I548" s="236" t="s">
        <v>33</v>
      </c>
      <c r="J548" s="236" t="s">
        <v>33</v>
      </c>
      <c r="K548" s="236" t="s">
        <v>819</v>
      </c>
      <c r="L548" s="237">
        <v>46181</v>
      </c>
      <c r="M548" s="236" t="s">
        <v>37</v>
      </c>
    </row>
    <row r="549" spans="1:13">
      <c r="A549" s="238" t="s">
        <v>809</v>
      </c>
      <c r="B549" s="238" t="s">
        <v>810</v>
      </c>
      <c r="C549" s="238" t="s">
        <v>811</v>
      </c>
      <c r="D549" s="238" t="s">
        <v>84</v>
      </c>
      <c r="E549" s="238">
        <v>0</v>
      </c>
      <c r="F549" s="238" t="s">
        <v>67</v>
      </c>
      <c r="G549" s="238" t="s">
        <v>68</v>
      </c>
      <c r="H549" s="238">
        <v>2</v>
      </c>
      <c r="I549" s="238" t="s">
        <v>33</v>
      </c>
      <c r="J549" s="238" t="s">
        <v>33</v>
      </c>
      <c r="K549" s="238" t="s">
        <v>820</v>
      </c>
      <c r="L549" s="239">
        <v>46181</v>
      </c>
      <c r="M549" s="238" t="s">
        <v>37</v>
      </c>
    </row>
    <row r="550" spans="1:13">
      <c r="A550" s="236" t="s">
        <v>821</v>
      </c>
      <c r="B550" s="236" t="s">
        <v>822</v>
      </c>
      <c r="C550" s="236" t="s">
        <v>823</v>
      </c>
      <c r="D550" s="236" t="s">
        <v>66</v>
      </c>
      <c r="E550" s="236">
        <v>2</v>
      </c>
      <c r="F550" s="236" t="s">
        <v>67</v>
      </c>
      <c r="G550" s="236" t="s">
        <v>68</v>
      </c>
      <c r="H550" s="236">
        <v>2</v>
      </c>
      <c r="I550" s="236" t="s">
        <v>33</v>
      </c>
      <c r="J550" s="236" t="s">
        <v>33</v>
      </c>
      <c r="K550" s="236" t="s">
        <v>824</v>
      </c>
      <c r="L550" s="237">
        <v>46181</v>
      </c>
      <c r="M550" s="236" t="s">
        <v>37</v>
      </c>
    </row>
    <row r="551" spans="1:13">
      <c r="A551" s="238" t="s">
        <v>821</v>
      </c>
      <c r="B551" s="238" t="s">
        <v>822</v>
      </c>
      <c r="C551" s="238" t="s">
        <v>823</v>
      </c>
      <c r="D551" s="238" t="s">
        <v>70</v>
      </c>
      <c r="E551" s="238">
        <v>2</v>
      </c>
      <c r="F551" s="238" t="s">
        <v>67</v>
      </c>
      <c r="G551" s="238" t="s">
        <v>68</v>
      </c>
      <c r="H551" s="238">
        <v>2</v>
      </c>
      <c r="I551" s="238" t="s">
        <v>33</v>
      </c>
      <c r="J551" s="238" t="s">
        <v>33</v>
      </c>
      <c r="K551" s="238" t="s">
        <v>825</v>
      </c>
      <c r="L551" s="239">
        <v>46181</v>
      </c>
      <c r="M551" s="238" t="s">
        <v>37</v>
      </c>
    </row>
    <row r="552" spans="1:13">
      <c r="A552" s="236" t="s">
        <v>821</v>
      </c>
      <c r="B552" s="236" t="s">
        <v>822</v>
      </c>
      <c r="C552" s="236" t="s">
        <v>823</v>
      </c>
      <c r="D552" s="236" t="s">
        <v>72</v>
      </c>
      <c r="E552" s="236">
        <v>2</v>
      </c>
      <c r="F552" s="236" t="s">
        <v>67</v>
      </c>
      <c r="G552" s="236" t="s">
        <v>68</v>
      </c>
      <c r="H552" s="236">
        <v>2</v>
      </c>
      <c r="I552" s="236" t="s">
        <v>33</v>
      </c>
      <c r="J552" s="236" t="s">
        <v>33</v>
      </c>
      <c r="K552" s="236" t="s">
        <v>826</v>
      </c>
      <c r="L552" s="237">
        <v>46181</v>
      </c>
      <c r="M552" s="236" t="s">
        <v>37</v>
      </c>
    </row>
    <row r="553" spans="1:13">
      <c r="A553" s="238" t="s">
        <v>821</v>
      </c>
      <c r="B553" s="238" t="s">
        <v>822</v>
      </c>
      <c r="C553" s="238" t="s">
        <v>823</v>
      </c>
      <c r="D553" s="238" t="s">
        <v>74</v>
      </c>
      <c r="E553" s="238">
        <v>3</v>
      </c>
      <c r="F553" s="238" t="s">
        <v>67</v>
      </c>
      <c r="G553" s="238" t="s">
        <v>68</v>
      </c>
      <c r="H553" s="238">
        <v>2</v>
      </c>
      <c r="I553" s="238" t="s">
        <v>33</v>
      </c>
      <c r="J553" s="238" t="s">
        <v>33</v>
      </c>
      <c r="K553" s="238" t="s">
        <v>827</v>
      </c>
      <c r="L553" s="239">
        <v>46181</v>
      </c>
      <c r="M553" s="238" t="s">
        <v>37</v>
      </c>
    </row>
    <row r="554" spans="1:13">
      <c r="A554" s="236" t="s">
        <v>821</v>
      </c>
      <c r="B554" s="236" t="s">
        <v>822</v>
      </c>
      <c r="C554" s="236" t="s">
        <v>823</v>
      </c>
      <c r="D554" s="236" t="s">
        <v>76</v>
      </c>
      <c r="E554" s="236">
        <v>3</v>
      </c>
      <c r="F554" s="236" t="s">
        <v>67</v>
      </c>
      <c r="G554" s="236" t="s">
        <v>68</v>
      </c>
      <c r="H554" s="236">
        <v>2</v>
      </c>
      <c r="I554" s="236" t="s">
        <v>33</v>
      </c>
      <c r="J554" s="236" t="s">
        <v>33</v>
      </c>
      <c r="K554" s="236" t="s">
        <v>828</v>
      </c>
      <c r="L554" s="237">
        <v>46181</v>
      </c>
      <c r="M554" s="236" t="s">
        <v>37</v>
      </c>
    </row>
    <row r="555" spans="1:13">
      <c r="A555" s="238" t="s">
        <v>821</v>
      </c>
      <c r="B555" s="238" t="s">
        <v>822</v>
      </c>
      <c r="C555" s="238" t="s">
        <v>823</v>
      </c>
      <c r="D555" s="238" t="s">
        <v>78</v>
      </c>
      <c r="E555" s="238">
        <v>1</v>
      </c>
      <c r="F555" s="238" t="s">
        <v>67</v>
      </c>
      <c r="G555" s="238" t="s">
        <v>68</v>
      </c>
      <c r="H555" s="238">
        <v>2</v>
      </c>
      <c r="I555" s="238" t="s">
        <v>33</v>
      </c>
      <c r="J555" s="238" t="s">
        <v>33</v>
      </c>
      <c r="K555" s="238" t="s">
        <v>829</v>
      </c>
      <c r="L555" s="239">
        <v>46181</v>
      </c>
      <c r="M555" s="238" t="s">
        <v>37</v>
      </c>
    </row>
    <row r="556" spans="1:13">
      <c r="A556" s="236" t="s">
        <v>821</v>
      </c>
      <c r="B556" s="236" t="s">
        <v>822</v>
      </c>
      <c r="C556" s="236" t="s">
        <v>823</v>
      </c>
      <c r="D556" s="236" t="s">
        <v>80</v>
      </c>
      <c r="E556" s="236">
        <v>3</v>
      </c>
      <c r="F556" s="236" t="s">
        <v>67</v>
      </c>
      <c r="G556" s="236" t="s">
        <v>68</v>
      </c>
      <c r="H556" s="236">
        <v>2</v>
      </c>
      <c r="I556" s="236" t="s">
        <v>33</v>
      </c>
      <c r="J556" s="236" t="s">
        <v>33</v>
      </c>
      <c r="K556" s="236" t="s">
        <v>830</v>
      </c>
      <c r="L556" s="237">
        <v>46181</v>
      </c>
      <c r="M556" s="236" t="s">
        <v>37</v>
      </c>
    </row>
    <row r="557" spans="1:13">
      <c r="A557" s="238" t="s">
        <v>821</v>
      </c>
      <c r="B557" s="238" t="s">
        <v>822</v>
      </c>
      <c r="C557" s="238" t="s">
        <v>823</v>
      </c>
      <c r="D557" s="238" t="s">
        <v>82</v>
      </c>
      <c r="E557" s="238">
        <v>3</v>
      </c>
      <c r="F557" s="238" t="s">
        <v>67</v>
      </c>
      <c r="G557" s="238" t="s">
        <v>68</v>
      </c>
      <c r="H557" s="238">
        <v>2</v>
      </c>
      <c r="I557" s="238" t="s">
        <v>33</v>
      </c>
      <c r="J557" s="238" t="s">
        <v>33</v>
      </c>
      <c r="K557" s="238" t="s">
        <v>831</v>
      </c>
      <c r="L557" s="239">
        <v>46181</v>
      </c>
      <c r="M557" s="238" t="s">
        <v>37</v>
      </c>
    </row>
    <row r="558" spans="1:13">
      <c r="A558" s="236" t="s">
        <v>821</v>
      </c>
      <c r="B558" s="236" t="s">
        <v>822</v>
      </c>
      <c r="C558" s="236" t="s">
        <v>823</v>
      </c>
      <c r="D558" s="236" t="s">
        <v>84</v>
      </c>
      <c r="E558" s="236">
        <v>0</v>
      </c>
      <c r="F558" s="236" t="s">
        <v>67</v>
      </c>
      <c r="G558" s="236" t="s">
        <v>68</v>
      </c>
      <c r="H558" s="236">
        <v>2</v>
      </c>
      <c r="I558" s="236" t="s">
        <v>33</v>
      </c>
      <c r="J558" s="236" t="s">
        <v>33</v>
      </c>
      <c r="K558" s="236" t="s">
        <v>832</v>
      </c>
      <c r="L558" s="237">
        <v>46181</v>
      </c>
      <c r="M558" s="236" t="s">
        <v>37</v>
      </c>
    </row>
    <row r="559" spans="1:13">
      <c r="A559" s="238" t="s">
        <v>833</v>
      </c>
      <c r="B559" s="238" t="s">
        <v>834</v>
      </c>
      <c r="C559" s="238" t="s">
        <v>823</v>
      </c>
      <c r="D559" s="238" t="s">
        <v>66</v>
      </c>
      <c r="E559" s="238">
        <v>0</v>
      </c>
      <c r="F559" s="238" t="s">
        <v>67</v>
      </c>
      <c r="G559" s="238" t="s">
        <v>68</v>
      </c>
      <c r="H559" s="238">
        <v>2</v>
      </c>
      <c r="I559" s="238" t="s">
        <v>33</v>
      </c>
      <c r="J559" s="238" t="s">
        <v>33</v>
      </c>
      <c r="K559" s="238" t="s">
        <v>835</v>
      </c>
      <c r="L559" s="239">
        <v>46181</v>
      </c>
      <c r="M559" s="238" t="s">
        <v>37</v>
      </c>
    </row>
    <row r="560" spans="1:13">
      <c r="A560" s="236" t="s">
        <v>833</v>
      </c>
      <c r="B560" s="236" t="s">
        <v>834</v>
      </c>
      <c r="C560" s="236" t="s">
        <v>823</v>
      </c>
      <c r="D560" s="236" t="s">
        <v>70</v>
      </c>
      <c r="E560" s="236">
        <v>2</v>
      </c>
      <c r="F560" s="236" t="s">
        <v>67</v>
      </c>
      <c r="G560" s="236" t="s">
        <v>68</v>
      </c>
      <c r="H560" s="236">
        <v>2</v>
      </c>
      <c r="I560" s="236" t="s">
        <v>33</v>
      </c>
      <c r="J560" s="236" t="s">
        <v>33</v>
      </c>
      <c r="K560" s="236" t="s">
        <v>836</v>
      </c>
      <c r="L560" s="237">
        <v>46181</v>
      </c>
      <c r="M560" s="236" t="s">
        <v>37</v>
      </c>
    </row>
    <row r="561" spans="1:13">
      <c r="A561" s="238" t="s">
        <v>833</v>
      </c>
      <c r="B561" s="238" t="s">
        <v>834</v>
      </c>
      <c r="C561" s="238" t="s">
        <v>823</v>
      </c>
      <c r="D561" s="238" t="s">
        <v>72</v>
      </c>
      <c r="E561" s="238">
        <v>1</v>
      </c>
      <c r="F561" s="238" t="s">
        <v>67</v>
      </c>
      <c r="G561" s="238" t="s">
        <v>68</v>
      </c>
      <c r="H561" s="238">
        <v>2</v>
      </c>
      <c r="I561" s="238" t="s">
        <v>33</v>
      </c>
      <c r="J561" s="238" t="s">
        <v>33</v>
      </c>
      <c r="K561" s="238" t="s">
        <v>837</v>
      </c>
      <c r="L561" s="239">
        <v>46181</v>
      </c>
      <c r="M561" s="238" t="s">
        <v>37</v>
      </c>
    </row>
    <row r="562" spans="1:13">
      <c r="A562" s="236" t="s">
        <v>833</v>
      </c>
      <c r="B562" s="236" t="s">
        <v>834</v>
      </c>
      <c r="C562" s="236" t="s">
        <v>823</v>
      </c>
      <c r="D562" s="236" t="s">
        <v>74</v>
      </c>
      <c r="E562" s="236">
        <v>2</v>
      </c>
      <c r="F562" s="236" t="s">
        <v>67</v>
      </c>
      <c r="G562" s="236" t="s">
        <v>68</v>
      </c>
      <c r="H562" s="236">
        <v>2</v>
      </c>
      <c r="I562" s="236" t="s">
        <v>33</v>
      </c>
      <c r="J562" s="236" t="s">
        <v>33</v>
      </c>
      <c r="K562" s="236" t="s">
        <v>838</v>
      </c>
      <c r="L562" s="237">
        <v>46181</v>
      </c>
      <c r="M562" s="236" t="s">
        <v>37</v>
      </c>
    </row>
    <row r="563" spans="1:13">
      <c r="A563" s="238" t="s">
        <v>833</v>
      </c>
      <c r="B563" s="238" t="s">
        <v>834</v>
      </c>
      <c r="C563" s="238" t="s">
        <v>823</v>
      </c>
      <c r="D563" s="238" t="s">
        <v>76</v>
      </c>
      <c r="E563" s="238">
        <v>2</v>
      </c>
      <c r="F563" s="238" t="s">
        <v>67</v>
      </c>
      <c r="G563" s="238" t="s">
        <v>68</v>
      </c>
      <c r="H563" s="238">
        <v>2</v>
      </c>
      <c r="I563" s="238" t="s">
        <v>33</v>
      </c>
      <c r="J563" s="238" t="s">
        <v>33</v>
      </c>
      <c r="K563" s="238" t="s">
        <v>839</v>
      </c>
      <c r="L563" s="239">
        <v>46181</v>
      </c>
      <c r="M563" s="238" t="s">
        <v>37</v>
      </c>
    </row>
    <row r="564" spans="1:13">
      <c r="A564" s="236" t="s">
        <v>833</v>
      </c>
      <c r="B564" s="236" t="s">
        <v>834</v>
      </c>
      <c r="C564" s="236" t="s">
        <v>823</v>
      </c>
      <c r="D564" s="236" t="s">
        <v>78</v>
      </c>
      <c r="E564" s="236">
        <v>1</v>
      </c>
      <c r="F564" s="236" t="s">
        <v>67</v>
      </c>
      <c r="G564" s="236" t="s">
        <v>68</v>
      </c>
      <c r="H564" s="236">
        <v>2</v>
      </c>
      <c r="I564" s="236" t="s">
        <v>33</v>
      </c>
      <c r="J564" s="236" t="s">
        <v>33</v>
      </c>
      <c r="K564" s="236" t="s">
        <v>840</v>
      </c>
      <c r="L564" s="237">
        <v>46181</v>
      </c>
      <c r="M564" s="236" t="s">
        <v>37</v>
      </c>
    </row>
    <row r="565" spans="1:13">
      <c r="A565" s="238" t="s">
        <v>833</v>
      </c>
      <c r="B565" s="238" t="s">
        <v>834</v>
      </c>
      <c r="C565" s="238" t="s">
        <v>823</v>
      </c>
      <c r="D565" s="238" t="s">
        <v>80</v>
      </c>
      <c r="E565" s="238">
        <v>2</v>
      </c>
      <c r="F565" s="238" t="s">
        <v>67</v>
      </c>
      <c r="G565" s="238" t="s">
        <v>68</v>
      </c>
      <c r="H565" s="238">
        <v>2</v>
      </c>
      <c r="I565" s="238" t="s">
        <v>33</v>
      </c>
      <c r="J565" s="238" t="s">
        <v>33</v>
      </c>
      <c r="K565" s="238" t="s">
        <v>841</v>
      </c>
      <c r="L565" s="239">
        <v>46181</v>
      </c>
      <c r="M565" s="238" t="s">
        <v>37</v>
      </c>
    </row>
    <row r="566" spans="1:13">
      <c r="A566" s="236" t="s">
        <v>833</v>
      </c>
      <c r="B566" s="236" t="s">
        <v>834</v>
      </c>
      <c r="C566" s="236" t="s">
        <v>823</v>
      </c>
      <c r="D566" s="236" t="s">
        <v>82</v>
      </c>
      <c r="E566" s="236">
        <v>2</v>
      </c>
      <c r="F566" s="236" t="s">
        <v>67</v>
      </c>
      <c r="G566" s="236" t="s">
        <v>68</v>
      </c>
      <c r="H566" s="236">
        <v>2</v>
      </c>
      <c r="I566" s="236" t="s">
        <v>33</v>
      </c>
      <c r="J566" s="236" t="s">
        <v>33</v>
      </c>
      <c r="K566" s="236" t="s">
        <v>842</v>
      </c>
      <c r="L566" s="237">
        <v>46181</v>
      </c>
      <c r="M566" s="236" t="s">
        <v>37</v>
      </c>
    </row>
    <row r="567" spans="1:13">
      <c r="A567" s="238" t="s">
        <v>833</v>
      </c>
      <c r="B567" s="238" t="s">
        <v>834</v>
      </c>
      <c r="C567" s="238" t="s">
        <v>823</v>
      </c>
      <c r="D567" s="238" t="s">
        <v>84</v>
      </c>
      <c r="E567" s="238">
        <v>0</v>
      </c>
      <c r="F567" s="238" t="s">
        <v>67</v>
      </c>
      <c r="G567" s="238" t="s">
        <v>68</v>
      </c>
      <c r="H567" s="238">
        <v>2</v>
      </c>
      <c r="I567" s="238" t="s">
        <v>33</v>
      </c>
      <c r="J567" s="238" t="s">
        <v>33</v>
      </c>
      <c r="K567" s="238" t="s">
        <v>843</v>
      </c>
      <c r="L567" s="239">
        <v>46181</v>
      </c>
      <c r="M567" s="238" t="s">
        <v>37</v>
      </c>
    </row>
    <row r="568" spans="1:13">
      <c r="A568" s="236" t="s">
        <v>844</v>
      </c>
      <c r="B568" s="236" t="s">
        <v>845</v>
      </c>
      <c r="C568" s="236" t="s">
        <v>823</v>
      </c>
      <c r="D568" s="236" t="s">
        <v>66</v>
      </c>
      <c r="E568" s="236">
        <v>0</v>
      </c>
      <c r="F568" s="236" t="s">
        <v>67</v>
      </c>
      <c r="G568" s="236" t="s">
        <v>68</v>
      </c>
      <c r="H568" s="236">
        <v>2</v>
      </c>
      <c r="I568" s="236" t="s">
        <v>33</v>
      </c>
      <c r="J568" s="236" t="s">
        <v>33</v>
      </c>
      <c r="K568" s="236" t="s">
        <v>846</v>
      </c>
      <c r="L568" s="237">
        <v>46181</v>
      </c>
      <c r="M568" s="236" t="s">
        <v>37</v>
      </c>
    </row>
    <row r="569" spans="1:13">
      <c r="A569" s="238" t="s">
        <v>844</v>
      </c>
      <c r="B569" s="238" t="s">
        <v>845</v>
      </c>
      <c r="C569" s="238" t="s">
        <v>823</v>
      </c>
      <c r="D569" s="238" t="s">
        <v>70</v>
      </c>
      <c r="E569" s="238">
        <v>2</v>
      </c>
      <c r="F569" s="238" t="s">
        <v>67</v>
      </c>
      <c r="G569" s="238" t="s">
        <v>68</v>
      </c>
      <c r="H569" s="238">
        <v>2</v>
      </c>
      <c r="I569" s="238" t="s">
        <v>33</v>
      </c>
      <c r="J569" s="238" t="s">
        <v>33</v>
      </c>
      <c r="K569" s="238" t="s">
        <v>847</v>
      </c>
      <c r="L569" s="239">
        <v>46181</v>
      </c>
      <c r="M569" s="238" t="s">
        <v>37</v>
      </c>
    </row>
    <row r="570" spans="1:13">
      <c r="A570" s="236" t="s">
        <v>844</v>
      </c>
      <c r="B570" s="236" t="s">
        <v>845</v>
      </c>
      <c r="C570" s="236" t="s">
        <v>823</v>
      </c>
      <c r="D570" s="236" t="s">
        <v>72</v>
      </c>
      <c r="E570" s="236">
        <v>2</v>
      </c>
      <c r="F570" s="236" t="s">
        <v>67</v>
      </c>
      <c r="G570" s="236" t="s">
        <v>68</v>
      </c>
      <c r="H570" s="236">
        <v>2</v>
      </c>
      <c r="I570" s="236" t="s">
        <v>33</v>
      </c>
      <c r="J570" s="236" t="s">
        <v>33</v>
      </c>
      <c r="K570" s="236" t="s">
        <v>848</v>
      </c>
      <c r="L570" s="237">
        <v>46181</v>
      </c>
      <c r="M570" s="236" t="s">
        <v>37</v>
      </c>
    </row>
    <row r="571" spans="1:13">
      <c r="A571" s="238" t="s">
        <v>844</v>
      </c>
      <c r="B571" s="238" t="s">
        <v>845</v>
      </c>
      <c r="C571" s="238" t="s">
        <v>823</v>
      </c>
      <c r="D571" s="238" t="s">
        <v>74</v>
      </c>
      <c r="E571" s="238">
        <v>3</v>
      </c>
      <c r="F571" s="238" t="s">
        <v>67</v>
      </c>
      <c r="G571" s="238" t="s">
        <v>68</v>
      </c>
      <c r="H571" s="238">
        <v>2</v>
      </c>
      <c r="I571" s="238" t="s">
        <v>33</v>
      </c>
      <c r="J571" s="238" t="s">
        <v>33</v>
      </c>
      <c r="K571" s="238" t="s">
        <v>849</v>
      </c>
      <c r="L571" s="239">
        <v>46181</v>
      </c>
      <c r="M571" s="238" t="s">
        <v>37</v>
      </c>
    </row>
    <row r="572" spans="1:13">
      <c r="A572" s="236" t="s">
        <v>844</v>
      </c>
      <c r="B572" s="236" t="s">
        <v>845</v>
      </c>
      <c r="C572" s="236" t="s">
        <v>823</v>
      </c>
      <c r="D572" s="236" t="s">
        <v>76</v>
      </c>
      <c r="E572" s="236">
        <v>2</v>
      </c>
      <c r="F572" s="236" t="s">
        <v>67</v>
      </c>
      <c r="G572" s="236" t="s">
        <v>68</v>
      </c>
      <c r="H572" s="236">
        <v>2</v>
      </c>
      <c r="I572" s="236" t="s">
        <v>33</v>
      </c>
      <c r="J572" s="236" t="s">
        <v>33</v>
      </c>
      <c r="K572" s="236" t="s">
        <v>850</v>
      </c>
      <c r="L572" s="237">
        <v>46181</v>
      </c>
      <c r="M572" s="236" t="s">
        <v>37</v>
      </c>
    </row>
    <row r="573" spans="1:13">
      <c r="A573" s="238" t="s">
        <v>844</v>
      </c>
      <c r="B573" s="238" t="s">
        <v>845</v>
      </c>
      <c r="C573" s="238" t="s">
        <v>823</v>
      </c>
      <c r="D573" s="238" t="s">
        <v>78</v>
      </c>
      <c r="E573" s="238">
        <v>1</v>
      </c>
      <c r="F573" s="238" t="s">
        <v>67</v>
      </c>
      <c r="G573" s="238" t="s">
        <v>68</v>
      </c>
      <c r="H573" s="238">
        <v>2</v>
      </c>
      <c r="I573" s="238" t="s">
        <v>33</v>
      </c>
      <c r="J573" s="238" t="s">
        <v>33</v>
      </c>
      <c r="K573" s="238" t="s">
        <v>851</v>
      </c>
      <c r="L573" s="239">
        <v>46181</v>
      </c>
      <c r="M573" s="238" t="s">
        <v>37</v>
      </c>
    </row>
    <row r="574" spans="1:13">
      <c r="A574" s="236" t="s">
        <v>844</v>
      </c>
      <c r="B574" s="236" t="s">
        <v>845</v>
      </c>
      <c r="C574" s="236" t="s">
        <v>823</v>
      </c>
      <c r="D574" s="236" t="s">
        <v>80</v>
      </c>
      <c r="E574" s="236">
        <v>2</v>
      </c>
      <c r="F574" s="236" t="s">
        <v>67</v>
      </c>
      <c r="G574" s="236" t="s">
        <v>68</v>
      </c>
      <c r="H574" s="236">
        <v>2</v>
      </c>
      <c r="I574" s="236" t="s">
        <v>33</v>
      </c>
      <c r="J574" s="236" t="s">
        <v>33</v>
      </c>
      <c r="K574" s="236" t="s">
        <v>852</v>
      </c>
      <c r="L574" s="237">
        <v>46181</v>
      </c>
      <c r="M574" s="236" t="s">
        <v>37</v>
      </c>
    </row>
    <row r="575" spans="1:13">
      <c r="A575" s="238" t="s">
        <v>844</v>
      </c>
      <c r="B575" s="238" t="s">
        <v>845</v>
      </c>
      <c r="C575" s="238" t="s">
        <v>823</v>
      </c>
      <c r="D575" s="238" t="s">
        <v>82</v>
      </c>
      <c r="E575" s="238">
        <v>3</v>
      </c>
      <c r="F575" s="238" t="s">
        <v>67</v>
      </c>
      <c r="G575" s="238" t="s">
        <v>68</v>
      </c>
      <c r="H575" s="238">
        <v>2</v>
      </c>
      <c r="I575" s="238" t="s">
        <v>33</v>
      </c>
      <c r="J575" s="238" t="s">
        <v>33</v>
      </c>
      <c r="K575" s="238" t="s">
        <v>853</v>
      </c>
      <c r="L575" s="239">
        <v>46181</v>
      </c>
      <c r="M575" s="238" t="s">
        <v>37</v>
      </c>
    </row>
    <row r="576" spans="1:13">
      <c r="A576" s="236" t="s">
        <v>844</v>
      </c>
      <c r="B576" s="236" t="s">
        <v>845</v>
      </c>
      <c r="C576" s="236" t="s">
        <v>823</v>
      </c>
      <c r="D576" s="236" t="s">
        <v>84</v>
      </c>
      <c r="E576" s="236">
        <v>0</v>
      </c>
      <c r="F576" s="236" t="s">
        <v>67</v>
      </c>
      <c r="G576" s="236" t="s">
        <v>68</v>
      </c>
      <c r="H576" s="236">
        <v>2</v>
      </c>
      <c r="I576" s="236" t="s">
        <v>33</v>
      </c>
      <c r="J576" s="236" t="s">
        <v>33</v>
      </c>
      <c r="K576" s="236" t="s">
        <v>854</v>
      </c>
      <c r="L576" s="237">
        <v>46181</v>
      </c>
      <c r="M576" s="236" t="s">
        <v>37</v>
      </c>
    </row>
    <row r="577" spans="1:13">
      <c r="A577" s="238" t="s">
        <v>855</v>
      </c>
      <c r="B577" s="238" t="s">
        <v>856</v>
      </c>
      <c r="C577" s="238" t="s">
        <v>823</v>
      </c>
      <c r="D577" s="238" t="s">
        <v>66</v>
      </c>
      <c r="E577" s="238">
        <v>2</v>
      </c>
      <c r="F577" s="238" t="s">
        <v>67</v>
      </c>
      <c r="G577" s="238" t="s">
        <v>68</v>
      </c>
      <c r="H577" s="238">
        <v>2</v>
      </c>
      <c r="I577" s="238" t="s">
        <v>33</v>
      </c>
      <c r="J577" s="238" t="s">
        <v>33</v>
      </c>
      <c r="K577" s="238" t="s">
        <v>857</v>
      </c>
      <c r="L577" s="239">
        <v>46181</v>
      </c>
      <c r="M577" s="238" t="s">
        <v>37</v>
      </c>
    </row>
    <row r="578" spans="1:13">
      <c r="A578" s="236" t="s">
        <v>855</v>
      </c>
      <c r="B578" s="236" t="s">
        <v>856</v>
      </c>
      <c r="C578" s="236" t="s">
        <v>823</v>
      </c>
      <c r="D578" s="236" t="s">
        <v>70</v>
      </c>
      <c r="E578" s="236">
        <v>1</v>
      </c>
      <c r="F578" s="236" t="s">
        <v>67</v>
      </c>
      <c r="G578" s="236" t="s">
        <v>68</v>
      </c>
      <c r="H578" s="236">
        <v>2</v>
      </c>
      <c r="I578" s="236" t="s">
        <v>33</v>
      </c>
      <c r="J578" s="236" t="s">
        <v>33</v>
      </c>
      <c r="K578" s="236" t="s">
        <v>858</v>
      </c>
      <c r="L578" s="237">
        <v>46181</v>
      </c>
      <c r="M578" s="236" t="s">
        <v>37</v>
      </c>
    </row>
    <row r="579" spans="1:13">
      <c r="A579" s="238" t="s">
        <v>855</v>
      </c>
      <c r="B579" s="238" t="s">
        <v>856</v>
      </c>
      <c r="C579" s="238" t="s">
        <v>823</v>
      </c>
      <c r="D579" s="238" t="s">
        <v>72</v>
      </c>
      <c r="E579" s="238">
        <v>2</v>
      </c>
      <c r="F579" s="238" t="s">
        <v>67</v>
      </c>
      <c r="G579" s="238" t="s">
        <v>68</v>
      </c>
      <c r="H579" s="238">
        <v>2</v>
      </c>
      <c r="I579" s="238" t="s">
        <v>33</v>
      </c>
      <c r="J579" s="238" t="s">
        <v>33</v>
      </c>
      <c r="K579" s="238" t="s">
        <v>859</v>
      </c>
      <c r="L579" s="239">
        <v>46181</v>
      </c>
      <c r="M579" s="238" t="s">
        <v>37</v>
      </c>
    </row>
    <row r="580" spans="1:13">
      <c r="A580" s="236" t="s">
        <v>855</v>
      </c>
      <c r="B580" s="236" t="s">
        <v>856</v>
      </c>
      <c r="C580" s="236" t="s">
        <v>823</v>
      </c>
      <c r="D580" s="236" t="s">
        <v>74</v>
      </c>
      <c r="E580" s="236">
        <v>3</v>
      </c>
      <c r="F580" s="236" t="s">
        <v>67</v>
      </c>
      <c r="G580" s="236" t="s">
        <v>68</v>
      </c>
      <c r="H580" s="236">
        <v>2</v>
      </c>
      <c r="I580" s="236" t="s">
        <v>33</v>
      </c>
      <c r="J580" s="236" t="s">
        <v>33</v>
      </c>
      <c r="K580" s="236" t="s">
        <v>860</v>
      </c>
      <c r="L580" s="237">
        <v>46181</v>
      </c>
      <c r="M580" s="236" t="s">
        <v>37</v>
      </c>
    </row>
    <row r="581" spans="1:13">
      <c r="A581" s="238" t="s">
        <v>855</v>
      </c>
      <c r="B581" s="238" t="s">
        <v>856</v>
      </c>
      <c r="C581" s="238" t="s">
        <v>823</v>
      </c>
      <c r="D581" s="238" t="s">
        <v>76</v>
      </c>
      <c r="E581" s="238">
        <v>3</v>
      </c>
      <c r="F581" s="238" t="s">
        <v>67</v>
      </c>
      <c r="G581" s="238" t="s">
        <v>68</v>
      </c>
      <c r="H581" s="238">
        <v>2</v>
      </c>
      <c r="I581" s="238" t="s">
        <v>33</v>
      </c>
      <c r="J581" s="238" t="s">
        <v>33</v>
      </c>
      <c r="K581" s="238" t="s">
        <v>861</v>
      </c>
      <c r="L581" s="239">
        <v>46181</v>
      </c>
      <c r="M581" s="238" t="s">
        <v>37</v>
      </c>
    </row>
    <row r="582" spans="1:13">
      <c r="A582" s="236" t="s">
        <v>855</v>
      </c>
      <c r="B582" s="236" t="s">
        <v>856</v>
      </c>
      <c r="C582" s="236" t="s">
        <v>823</v>
      </c>
      <c r="D582" s="236" t="s">
        <v>78</v>
      </c>
      <c r="E582" s="236">
        <v>1</v>
      </c>
      <c r="F582" s="236" t="s">
        <v>67</v>
      </c>
      <c r="G582" s="236" t="s">
        <v>68</v>
      </c>
      <c r="H582" s="236">
        <v>2</v>
      </c>
      <c r="I582" s="236" t="s">
        <v>33</v>
      </c>
      <c r="J582" s="236" t="s">
        <v>33</v>
      </c>
      <c r="K582" s="236" t="s">
        <v>862</v>
      </c>
      <c r="L582" s="237">
        <v>46181</v>
      </c>
      <c r="M582" s="236" t="s">
        <v>37</v>
      </c>
    </row>
    <row r="583" spans="1:13">
      <c r="A583" s="238" t="s">
        <v>855</v>
      </c>
      <c r="B583" s="238" t="s">
        <v>856</v>
      </c>
      <c r="C583" s="238" t="s">
        <v>823</v>
      </c>
      <c r="D583" s="238" t="s">
        <v>80</v>
      </c>
      <c r="E583" s="238">
        <v>3</v>
      </c>
      <c r="F583" s="238" t="s">
        <v>67</v>
      </c>
      <c r="G583" s="238" t="s">
        <v>68</v>
      </c>
      <c r="H583" s="238">
        <v>2</v>
      </c>
      <c r="I583" s="238" t="s">
        <v>33</v>
      </c>
      <c r="J583" s="238" t="s">
        <v>33</v>
      </c>
      <c r="K583" s="238" t="s">
        <v>863</v>
      </c>
      <c r="L583" s="239">
        <v>46181</v>
      </c>
      <c r="M583" s="238" t="s">
        <v>37</v>
      </c>
    </row>
    <row r="584" spans="1:13">
      <c r="A584" s="236" t="s">
        <v>855</v>
      </c>
      <c r="B584" s="236" t="s">
        <v>856</v>
      </c>
      <c r="C584" s="236" t="s">
        <v>823</v>
      </c>
      <c r="D584" s="236" t="s">
        <v>82</v>
      </c>
      <c r="E584" s="236">
        <v>3</v>
      </c>
      <c r="F584" s="236" t="s">
        <v>67</v>
      </c>
      <c r="G584" s="236" t="s">
        <v>68</v>
      </c>
      <c r="H584" s="236">
        <v>2</v>
      </c>
      <c r="I584" s="236" t="s">
        <v>33</v>
      </c>
      <c r="J584" s="236" t="s">
        <v>33</v>
      </c>
      <c r="K584" s="236" t="s">
        <v>864</v>
      </c>
      <c r="L584" s="237">
        <v>46181</v>
      </c>
      <c r="M584" s="236" t="s">
        <v>37</v>
      </c>
    </row>
    <row r="585" spans="1:13">
      <c r="A585" s="238" t="s">
        <v>855</v>
      </c>
      <c r="B585" s="238" t="s">
        <v>856</v>
      </c>
      <c r="C585" s="238" t="s">
        <v>823</v>
      </c>
      <c r="D585" s="238" t="s">
        <v>84</v>
      </c>
      <c r="E585" s="238">
        <v>0</v>
      </c>
      <c r="F585" s="238" t="s">
        <v>67</v>
      </c>
      <c r="G585" s="238" t="s">
        <v>68</v>
      </c>
      <c r="H585" s="238">
        <v>2</v>
      </c>
      <c r="I585" s="238" t="s">
        <v>33</v>
      </c>
      <c r="J585" s="238" t="s">
        <v>33</v>
      </c>
      <c r="K585" s="238" t="s">
        <v>865</v>
      </c>
      <c r="L585" s="239">
        <v>46181</v>
      </c>
      <c r="M585" s="238" t="s">
        <v>37</v>
      </c>
    </row>
    <row r="586" spans="1:13">
      <c r="A586" s="236" t="s">
        <v>866</v>
      </c>
      <c r="B586" s="236" t="s">
        <v>867</v>
      </c>
      <c r="C586" s="236" t="s">
        <v>823</v>
      </c>
      <c r="D586" s="236" t="s">
        <v>66</v>
      </c>
      <c r="E586" s="236">
        <v>0</v>
      </c>
      <c r="F586" s="236" t="s">
        <v>67</v>
      </c>
      <c r="G586" s="236" t="s">
        <v>68</v>
      </c>
      <c r="H586" s="236">
        <v>2</v>
      </c>
      <c r="I586" s="236" t="s">
        <v>33</v>
      </c>
      <c r="J586" s="236" t="s">
        <v>33</v>
      </c>
      <c r="K586" s="236" t="s">
        <v>868</v>
      </c>
      <c r="L586" s="237">
        <v>46181</v>
      </c>
      <c r="M586" s="236" t="s">
        <v>37</v>
      </c>
    </row>
    <row r="587" spans="1:13">
      <c r="A587" s="238" t="s">
        <v>866</v>
      </c>
      <c r="B587" s="238" t="s">
        <v>867</v>
      </c>
      <c r="C587" s="238" t="s">
        <v>823</v>
      </c>
      <c r="D587" s="238" t="s">
        <v>70</v>
      </c>
      <c r="E587" s="238">
        <v>2</v>
      </c>
      <c r="F587" s="238" t="s">
        <v>67</v>
      </c>
      <c r="G587" s="238" t="s">
        <v>68</v>
      </c>
      <c r="H587" s="238">
        <v>2</v>
      </c>
      <c r="I587" s="238" t="s">
        <v>33</v>
      </c>
      <c r="J587" s="238" t="s">
        <v>33</v>
      </c>
      <c r="K587" s="238" t="s">
        <v>869</v>
      </c>
      <c r="L587" s="239">
        <v>46181</v>
      </c>
      <c r="M587" s="238" t="s">
        <v>37</v>
      </c>
    </row>
    <row r="588" spans="1:13">
      <c r="A588" s="236" t="s">
        <v>866</v>
      </c>
      <c r="B588" s="236" t="s">
        <v>867</v>
      </c>
      <c r="C588" s="236" t="s">
        <v>823</v>
      </c>
      <c r="D588" s="236" t="s">
        <v>72</v>
      </c>
      <c r="E588" s="236">
        <v>1</v>
      </c>
      <c r="F588" s="236" t="s">
        <v>67</v>
      </c>
      <c r="G588" s="236" t="s">
        <v>68</v>
      </c>
      <c r="H588" s="236">
        <v>2</v>
      </c>
      <c r="I588" s="236" t="s">
        <v>33</v>
      </c>
      <c r="J588" s="236" t="s">
        <v>33</v>
      </c>
      <c r="K588" s="236" t="s">
        <v>870</v>
      </c>
      <c r="L588" s="237">
        <v>46181</v>
      </c>
      <c r="M588" s="236" t="s">
        <v>37</v>
      </c>
    </row>
    <row r="589" spans="1:13">
      <c r="A589" s="238" t="s">
        <v>866</v>
      </c>
      <c r="B589" s="238" t="s">
        <v>867</v>
      </c>
      <c r="C589" s="238" t="s">
        <v>823</v>
      </c>
      <c r="D589" s="238" t="s">
        <v>74</v>
      </c>
      <c r="E589" s="238">
        <v>2</v>
      </c>
      <c r="F589" s="238" t="s">
        <v>67</v>
      </c>
      <c r="G589" s="238" t="s">
        <v>68</v>
      </c>
      <c r="H589" s="238">
        <v>2</v>
      </c>
      <c r="I589" s="238" t="s">
        <v>33</v>
      </c>
      <c r="J589" s="238" t="s">
        <v>33</v>
      </c>
      <c r="K589" s="238" t="s">
        <v>871</v>
      </c>
      <c r="L589" s="239">
        <v>46181</v>
      </c>
      <c r="M589" s="238" t="s">
        <v>37</v>
      </c>
    </row>
    <row r="590" spans="1:13">
      <c r="A590" s="236" t="s">
        <v>866</v>
      </c>
      <c r="B590" s="236" t="s">
        <v>867</v>
      </c>
      <c r="C590" s="236" t="s">
        <v>823</v>
      </c>
      <c r="D590" s="236" t="s">
        <v>76</v>
      </c>
      <c r="E590" s="236">
        <v>2</v>
      </c>
      <c r="F590" s="236" t="s">
        <v>67</v>
      </c>
      <c r="G590" s="236" t="s">
        <v>68</v>
      </c>
      <c r="H590" s="236">
        <v>2</v>
      </c>
      <c r="I590" s="236" t="s">
        <v>33</v>
      </c>
      <c r="J590" s="236" t="s">
        <v>33</v>
      </c>
      <c r="K590" s="236" t="s">
        <v>872</v>
      </c>
      <c r="L590" s="237">
        <v>46181</v>
      </c>
      <c r="M590" s="236" t="s">
        <v>37</v>
      </c>
    </row>
    <row r="591" spans="1:13">
      <c r="A591" s="238" t="s">
        <v>866</v>
      </c>
      <c r="B591" s="238" t="s">
        <v>867</v>
      </c>
      <c r="C591" s="238" t="s">
        <v>823</v>
      </c>
      <c r="D591" s="238" t="s">
        <v>78</v>
      </c>
      <c r="E591" s="238">
        <v>1</v>
      </c>
      <c r="F591" s="238" t="s">
        <v>67</v>
      </c>
      <c r="G591" s="238" t="s">
        <v>68</v>
      </c>
      <c r="H591" s="238">
        <v>2</v>
      </c>
      <c r="I591" s="238" t="s">
        <v>33</v>
      </c>
      <c r="J591" s="238" t="s">
        <v>33</v>
      </c>
      <c r="K591" s="238" t="s">
        <v>873</v>
      </c>
      <c r="L591" s="239">
        <v>46181</v>
      </c>
      <c r="M591" s="238" t="s">
        <v>37</v>
      </c>
    </row>
    <row r="592" spans="1:13">
      <c r="A592" s="236" t="s">
        <v>866</v>
      </c>
      <c r="B592" s="236" t="s">
        <v>867</v>
      </c>
      <c r="C592" s="236" t="s">
        <v>823</v>
      </c>
      <c r="D592" s="236" t="s">
        <v>80</v>
      </c>
      <c r="E592" s="236">
        <v>2</v>
      </c>
      <c r="F592" s="236" t="s">
        <v>67</v>
      </c>
      <c r="G592" s="236" t="s">
        <v>68</v>
      </c>
      <c r="H592" s="236">
        <v>2</v>
      </c>
      <c r="I592" s="236" t="s">
        <v>33</v>
      </c>
      <c r="J592" s="236" t="s">
        <v>33</v>
      </c>
      <c r="K592" s="236" t="s">
        <v>874</v>
      </c>
      <c r="L592" s="237">
        <v>46181</v>
      </c>
      <c r="M592" s="236" t="s">
        <v>37</v>
      </c>
    </row>
    <row r="593" spans="1:13">
      <c r="A593" s="238" t="s">
        <v>866</v>
      </c>
      <c r="B593" s="238" t="s">
        <v>867</v>
      </c>
      <c r="C593" s="238" t="s">
        <v>823</v>
      </c>
      <c r="D593" s="238" t="s">
        <v>82</v>
      </c>
      <c r="E593" s="238">
        <v>1</v>
      </c>
      <c r="F593" s="238" t="s">
        <v>67</v>
      </c>
      <c r="G593" s="238" t="s">
        <v>68</v>
      </c>
      <c r="H593" s="238">
        <v>2</v>
      </c>
      <c r="I593" s="238" t="s">
        <v>33</v>
      </c>
      <c r="J593" s="238" t="s">
        <v>33</v>
      </c>
      <c r="K593" s="238" t="s">
        <v>875</v>
      </c>
      <c r="L593" s="239">
        <v>46181</v>
      </c>
      <c r="M593" s="238" t="s">
        <v>37</v>
      </c>
    </row>
    <row r="594" spans="1:13">
      <c r="A594" s="236" t="s">
        <v>866</v>
      </c>
      <c r="B594" s="236" t="s">
        <v>867</v>
      </c>
      <c r="C594" s="236" t="s">
        <v>823</v>
      </c>
      <c r="D594" s="236" t="s">
        <v>84</v>
      </c>
      <c r="E594" s="236">
        <v>0</v>
      </c>
      <c r="F594" s="236" t="s">
        <v>67</v>
      </c>
      <c r="G594" s="236" t="s">
        <v>68</v>
      </c>
      <c r="H594" s="236">
        <v>2</v>
      </c>
      <c r="I594" s="236" t="s">
        <v>33</v>
      </c>
      <c r="J594" s="236" t="s">
        <v>33</v>
      </c>
      <c r="K594" s="236" t="s">
        <v>876</v>
      </c>
      <c r="L594" s="237">
        <v>46181</v>
      </c>
      <c r="M594" s="236" t="s">
        <v>37</v>
      </c>
    </row>
    <row r="595" spans="1:13">
      <c r="A595" s="238" t="s">
        <v>877</v>
      </c>
      <c r="B595" s="238" t="s">
        <v>878</v>
      </c>
      <c r="C595" s="238" t="s">
        <v>879</v>
      </c>
      <c r="D595" s="238" t="s">
        <v>66</v>
      </c>
      <c r="E595" s="238">
        <v>0</v>
      </c>
      <c r="F595" s="238" t="s">
        <v>67</v>
      </c>
      <c r="G595" s="238" t="s">
        <v>68</v>
      </c>
      <c r="H595" s="238">
        <v>2</v>
      </c>
      <c r="I595" s="238" t="s">
        <v>33</v>
      </c>
      <c r="J595" s="238" t="s">
        <v>33</v>
      </c>
      <c r="K595" s="238" t="s">
        <v>880</v>
      </c>
      <c r="L595" s="239">
        <v>46181</v>
      </c>
      <c r="M595" s="238" t="s">
        <v>37</v>
      </c>
    </row>
    <row r="596" spans="1:13">
      <c r="A596" s="236" t="s">
        <v>877</v>
      </c>
      <c r="B596" s="236" t="s">
        <v>878</v>
      </c>
      <c r="C596" s="236" t="s">
        <v>879</v>
      </c>
      <c r="D596" s="236" t="s">
        <v>70</v>
      </c>
      <c r="E596" s="236">
        <v>1</v>
      </c>
      <c r="F596" s="236" t="s">
        <v>67</v>
      </c>
      <c r="G596" s="236" t="s">
        <v>68</v>
      </c>
      <c r="H596" s="236">
        <v>2</v>
      </c>
      <c r="I596" s="236" t="s">
        <v>33</v>
      </c>
      <c r="J596" s="236" t="s">
        <v>33</v>
      </c>
      <c r="K596" s="236" t="s">
        <v>881</v>
      </c>
      <c r="L596" s="237">
        <v>46181</v>
      </c>
      <c r="M596" s="236" t="s">
        <v>37</v>
      </c>
    </row>
    <row r="597" spans="1:13">
      <c r="A597" s="238" t="s">
        <v>877</v>
      </c>
      <c r="B597" s="238" t="s">
        <v>878</v>
      </c>
      <c r="C597" s="238" t="s">
        <v>879</v>
      </c>
      <c r="D597" s="238" t="s">
        <v>72</v>
      </c>
      <c r="E597" s="238">
        <v>0</v>
      </c>
      <c r="F597" s="238" t="s">
        <v>67</v>
      </c>
      <c r="G597" s="238" t="s">
        <v>68</v>
      </c>
      <c r="H597" s="238">
        <v>2</v>
      </c>
      <c r="I597" s="238" t="s">
        <v>33</v>
      </c>
      <c r="J597" s="238" t="s">
        <v>33</v>
      </c>
      <c r="K597" s="238" t="s">
        <v>882</v>
      </c>
      <c r="L597" s="239">
        <v>46181</v>
      </c>
      <c r="M597" s="238" t="s">
        <v>37</v>
      </c>
    </row>
    <row r="598" spans="1:13">
      <c r="A598" s="236" t="s">
        <v>877</v>
      </c>
      <c r="B598" s="236" t="s">
        <v>878</v>
      </c>
      <c r="C598" s="236" t="s">
        <v>879</v>
      </c>
      <c r="D598" s="236" t="s">
        <v>74</v>
      </c>
      <c r="E598" s="236">
        <v>1</v>
      </c>
      <c r="F598" s="236" t="s">
        <v>67</v>
      </c>
      <c r="G598" s="236" t="s">
        <v>68</v>
      </c>
      <c r="H598" s="236">
        <v>2</v>
      </c>
      <c r="I598" s="236" t="s">
        <v>33</v>
      </c>
      <c r="J598" s="236" t="s">
        <v>33</v>
      </c>
      <c r="K598" s="236" t="s">
        <v>883</v>
      </c>
      <c r="L598" s="237">
        <v>46181</v>
      </c>
      <c r="M598" s="236" t="s">
        <v>37</v>
      </c>
    </row>
    <row r="599" spans="1:13">
      <c r="A599" s="238" t="s">
        <v>877</v>
      </c>
      <c r="B599" s="238" t="s">
        <v>878</v>
      </c>
      <c r="C599" s="238" t="s">
        <v>879</v>
      </c>
      <c r="D599" s="238" t="s">
        <v>76</v>
      </c>
      <c r="E599" s="238">
        <v>3</v>
      </c>
      <c r="F599" s="238" t="s">
        <v>67</v>
      </c>
      <c r="G599" s="238" t="s">
        <v>68</v>
      </c>
      <c r="H599" s="238">
        <v>2</v>
      </c>
      <c r="I599" s="238" t="s">
        <v>33</v>
      </c>
      <c r="J599" s="238" t="s">
        <v>33</v>
      </c>
      <c r="K599" s="238" t="s">
        <v>884</v>
      </c>
      <c r="L599" s="239">
        <v>46181</v>
      </c>
      <c r="M599" s="238" t="s">
        <v>37</v>
      </c>
    </row>
    <row r="600" spans="1:13">
      <c r="A600" s="236" t="s">
        <v>877</v>
      </c>
      <c r="B600" s="236" t="s">
        <v>878</v>
      </c>
      <c r="C600" s="236" t="s">
        <v>879</v>
      </c>
      <c r="D600" s="236" t="s">
        <v>78</v>
      </c>
      <c r="E600" s="236">
        <v>0</v>
      </c>
      <c r="F600" s="236" t="s">
        <v>67</v>
      </c>
      <c r="G600" s="236" t="s">
        <v>68</v>
      </c>
      <c r="H600" s="236">
        <v>2</v>
      </c>
      <c r="I600" s="236" t="s">
        <v>33</v>
      </c>
      <c r="J600" s="236" t="s">
        <v>33</v>
      </c>
      <c r="K600" s="236" t="s">
        <v>885</v>
      </c>
      <c r="L600" s="237">
        <v>46181</v>
      </c>
      <c r="M600" s="236" t="s">
        <v>37</v>
      </c>
    </row>
    <row r="601" spans="1:13">
      <c r="A601" s="238" t="s">
        <v>877</v>
      </c>
      <c r="B601" s="238" t="s">
        <v>878</v>
      </c>
      <c r="C601" s="238" t="s">
        <v>879</v>
      </c>
      <c r="D601" s="238" t="s">
        <v>80</v>
      </c>
      <c r="E601" s="238">
        <v>0</v>
      </c>
      <c r="F601" s="238" t="s">
        <v>67</v>
      </c>
      <c r="G601" s="238" t="s">
        <v>68</v>
      </c>
      <c r="H601" s="238">
        <v>2</v>
      </c>
      <c r="I601" s="238" t="s">
        <v>33</v>
      </c>
      <c r="J601" s="238" t="s">
        <v>33</v>
      </c>
      <c r="K601" s="238" t="s">
        <v>886</v>
      </c>
      <c r="L601" s="239">
        <v>46181</v>
      </c>
      <c r="M601" s="238" t="s">
        <v>37</v>
      </c>
    </row>
    <row r="602" spans="1:13">
      <c r="A602" s="236" t="s">
        <v>877</v>
      </c>
      <c r="B602" s="236" t="s">
        <v>878</v>
      </c>
      <c r="C602" s="236" t="s">
        <v>879</v>
      </c>
      <c r="D602" s="236" t="s">
        <v>82</v>
      </c>
      <c r="E602" s="236">
        <v>2</v>
      </c>
      <c r="F602" s="236" t="s">
        <v>67</v>
      </c>
      <c r="G602" s="236" t="s">
        <v>68</v>
      </c>
      <c r="H602" s="236">
        <v>2</v>
      </c>
      <c r="I602" s="236" t="s">
        <v>33</v>
      </c>
      <c r="J602" s="236" t="s">
        <v>33</v>
      </c>
      <c r="K602" s="236" t="s">
        <v>887</v>
      </c>
      <c r="L602" s="237">
        <v>46181</v>
      </c>
      <c r="M602" s="236" t="s">
        <v>37</v>
      </c>
    </row>
    <row r="603" spans="1:13">
      <c r="A603" s="238" t="s">
        <v>877</v>
      </c>
      <c r="B603" s="238" t="s">
        <v>878</v>
      </c>
      <c r="C603" s="238" t="s">
        <v>879</v>
      </c>
      <c r="D603" s="238" t="s">
        <v>84</v>
      </c>
      <c r="E603" s="238">
        <v>0</v>
      </c>
      <c r="F603" s="238" t="s">
        <v>67</v>
      </c>
      <c r="G603" s="238" t="s">
        <v>68</v>
      </c>
      <c r="H603" s="238">
        <v>2</v>
      </c>
      <c r="I603" s="238" t="s">
        <v>33</v>
      </c>
      <c r="J603" s="238" t="s">
        <v>33</v>
      </c>
      <c r="K603" s="238" t="s">
        <v>888</v>
      </c>
      <c r="L603" s="239">
        <v>46181</v>
      </c>
      <c r="M603" s="238" t="s">
        <v>37</v>
      </c>
    </row>
    <row r="604" spans="1:13">
      <c r="A604" s="236" t="s">
        <v>889</v>
      </c>
      <c r="B604" s="236" t="s">
        <v>890</v>
      </c>
      <c r="C604" s="236" t="s">
        <v>891</v>
      </c>
      <c r="D604" s="236" t="s">
        <v>66</v>
      </c>
      <c r="E604" s="236">
        <v>0</v>
      </c>
      <c r="F604" s="236" t="s">
        <v>67</v>
      </c>
      <c r="G604" s="236" t="s">
        <v>68</v>
      </c>
      <c r="H604" s="236">
        <v>2</v>
      </c>
      <c r="I604" s="236" t="s">
        <v>33</v>
      </c>
      <c r="J604" s="236" t="s">
        <v>33</v>
      </c>
      <c r="K604" s="236" t="s">
        <v>892</v>
      </c>
      <c r="L604" s="237">
        <v>46181</v>
      </c>
      <c r="M604" s="236" t="s">
        <v>37</v>
      </c>
    </row>
    <row r="605" spans="1:13">
      <c r="A605" s="238" t="s">
        <v>889</v>
      </c>
      <c r="B605" s="238" t="s">
        <v>890</v>
      </c>
      <c r="C605" s="238" t="s">
        <v>891</v>
      </c>
      <c r="D605" s="238" t="s">
        <v>70</v>
      </c>
      <c r="E605" s="238">
        <v>0</v>
      </c>
      <c r="F605" s="238" t="s">
        <v>67</v>
      </c>
      <c r="G605" s="238" t="s">
        <v>68</v>
      </c>
      <c r="H605" s="238">
        <v>2</v>
      </c>
      <c r="I605" s="238" t="s">
        <v>33</v>
      </c>
      <c r="J605" s="238" t="s">
        <v>33</v>
      </c>
      <c r="K605" s="238" t="s">
        <v>893</v>
      </c>
      <c r="L605" s="239">
        <v>46181</v>
      </c>
      <c r="M605" s="238" t="s">
        <v>37</v>
      </c>
    </row>
    <row r="606" spans="1:13">
      <c r="A606" s="236" t="s">
        <v>889</v>
      </c>
      <c r="B606" s="236" t="s">
        <v>890</v>
      </c>
      <c r="C606" s="236" t="s">
        <v>891</v>
      </c>
      <c r="D606" s="236" t="s">
        <v>72</v>
      </c>
      <c r="E606" s="236">
        <v>1</v>
      </c>
      <c r="F606" s="236" t="s">
        <v>67</v>
      </c>
      <c r="G606" s="236" t="s">
        <v>68</v>
      </c>
      <c r="H606" s="236">
        <v>2</v>
      </c>
      <c r="I606" s="236" t="s">
        <v>33</v>
      </c>
      <c r="J606" s="236" t="s">
        <v>33</v>
      </c>
      <c r="K606" s="236" t="s">
        <v>894</v>
      </c>
      <c r="L606" s="237">
        <v>46181</v>
      </c>
      <c r="M606" s="236" t="s">
        <v>37</v>
      </c>
    </row>
    <row r="607" spans="1:13">
      <c r="A607" s="238" t="s">
        <v>889</v>
      </c>
      <c r="B607" s="238" t="s">
        <v>890</v>
      </c>
      <c r="C607" s="238" t="s">
        <v>891</v>
      </c>
      <c r="D607" s="238" t="s">
        <v>74</v>
      </c>
      <c r="E607" s="238">
        <v>0</v>
      </c>
      <c r="F607" s="238" t="s">
        <v>67</v>
      </c>
      <c r="G607" s="238" t="s">
        <v>68</v>
      </c>
      <c r="H607" s="238">
        <v>2</v>
      </c>
      <c r="I607" s="238" t="s">
        <v>33</v>
      </c>
      <c r="J607" s="238" t="s">
        <v>33</v>
      </c>
      <c r="K607" s="238" t="s">
        <v>895</v>
      </c>
      <c r="L607" s="239">
        <v>46181</v>
      </c>
      <c r="M607" s="238" t="s">
        <v>37</v>
      </c>
    </row>
    <row r="608" spans="1:13">
      <c r="A608" s="236" t="s">
        <v>889</v>
      </c>
      <c r="B608" s="236" t="s">
        <v>890</v>
      </c>
      <c r="C608" s="236" t="s">
        <v>891</v>
      </c>
      <c r="D608" s="236" t="s">
        <v>76</v>
      </c>
      <c r="E608" s="236">
        <v>2</v>
      </c>
      <c r="F608" s="236" t="s">
        <v>67</v>
      </c>
      <c r="G608" s="236" t="s">
        <v>68</v>
      </c>
      <c r="H608" s="236">
        <v>2</v>
      </c>
      <c r="I608" s="236" t="s">
        <v>33</v>
      </c>
      <c r="J608" s="236" t="s">
        <v>33</v>
      </c>
      <c r="K608" s="236" t="s">
        <v>896</v>
      </c>
      <c r="L608" s="237">
        <v>46181</v>
      </c>
      <c r="M608" s="236" t="s">
        <v>37</v>
      </c>
    </row>
    <row r="609" spans="1:13">
      <c r="A609" s="238" t="s">
        <v>889</v>
      </c>
      <c r="B609" s="238" t="s">
        <v>890</v>
      </c>
      <c r="C609" s="238" t="s">
        <v>891</v>
      </c>
      <c r="D609" s="238" t="s">
        <v>78</v>
      </c>
      <c r="E609" s="238">
        <v>1</v>
      </c>
      <c r="F609" s="238" t="s">
        <v>67</v>
      </c>
      <c r="G609" s="238" t="s">
        <v>68</v>
      </c>
      <c r="H609" s="238">
        <v>2</v>
      </c>
      <c r="I609" s="238" t="s">
        <v>33</v>
      </c>
      <c r="J609" s="238" t="s">
        <v>33</v>
      </c>
      <c r="K609" s="238" t="s">
        <v>897</v>
      </c>
      <c r="L609" s="239">
        <v>46181</v>
      </c>
      <c r="M609" s="238" t="s">
        <v>37</v>
      </c>
    </row>
    <row r="610" spans="1:13">
      <c r="A610" s="236" t="s">
        <v>889</v>
      </c>
      <c r="B610" s="236" t="s">
        <v>890</v>
      </c>
      <c r="C610" s="236" t="s">
        <v>891</v>
      </c>
      <c r="D610" s="236" t="s">
        <v>80</v>
      </c>
      <c r="E610" s="236">
        <v>1</v>
      </c>
      <c r="F610" s="236" t="s">
        <v>67</v>
      </c>
      <c r="G610" s="236" t="s">
        <v>68</v>
      </c>
      <c r="H610" s="236">
        <v>2</v>
      </c>
      <c r="I610" s="236" t="s">
        <v>33</v>
      </c>
      <c r="J610" s="236" t="s">
        <v>33</v>
      </c>
      <c r="K610" s="236" t="s">
        <v>898</v>
      </c>
      <c r="L610" s="237">
        <v>46181</v>
      </c>
      <c r="M610" s="236" t="s">
        <v>37</v>
      </c>
    </row>
    <row r="611" spans="1:13">
      <c r="A611" s="238" t="s">
        <v>889</v>
      </c>
      <c r="B611" s="238" t="s">
        <v>890</v>
      </c>
      <c r="C611" s="238" t="s">
        <v>891</v>
      </c>
      <c r="D611" s="238" t="s">
        <v>82</v>
      </c>
      <c r="E611" s="238">
        <v>0</v>
      </c>
      <c r="F611" s="238" t="s">
        <v>67</v>
      </c>
      <c r="G611" s="238" t="s">
        <v>68</v>
      </c>
      <c r="H611" s="238">
        <v>2</v>
      </c>
      <c r="I611" s="238" t="s">
        <v>33</v>
      </c>
      <c r="J611" s="238" t="s">
        <v>33</v>
      </c>
      <c r="K611" s="238" t="s">
        <v>899</v>
      </c>
      <c r="L611" s="239">
        <v>46181</v>
      </c>
      <c r="M611" s="238" t="s">
        <v>37</v>
      </c>
    </row>
    <row r="612" spans="1:13">
      <c r="A612" s="236" t="s">
        <v>889</v>
      </c>
      <c r="B612" s="236" t="s">
        <v>890</v>
      </c>
      <c r="C612" s="236" t="s">
        <v>891</v>
      </c>
      <c r="D612" s="236" t="s">
        <v>84</v>
      </c>
      <c r="E612" s="236">
        <v>0</v>
      </c>
      <c r="F612" s="236" t="s">
        <v>67</v>
      </c>
      <c r="G612" s="236" t="s">
        <v>68</v>
      </c>
      <c r="H612" s="236">
        <v>2</v>
      </c>
      <c r="I612" s="236" t="s">
        <v>33</v>
      </c>
      <c r="J612" s="236" t="s">
        <v>33</v>
      </c>
      <c r="K612" s="236" t="s">
        <v>900</v>
      </c>
      <c r="L612" s="237">
        <v>46181</v>
      </c>
      <c r="M612" s="236" t="s">
        <v>37</v>
      </c>
    </row>
    <row r="613" spans="1:13">
      <c r="A613" s="238" t="s">
        <v>901</v>
      </c>
      <c r="B613" s="238" t="s">
        <v>902</v>
      </c>
      <c r="C613" s="238" t="s">
        <v>903</v>
      </c>
      <c r="D613" s="238" t="s">
        <v>66</v>
      </c>
      <c r="E613" s="238">
        <v>1</v>
      </c>
      <c r="F613" s="238" t="s">
        <v>67</v>
      </c>
      <c r="G613" s="238" t="s">
        <v>68</v>
      </c>
      <c r="H613" s="238">
        <v>2</v>
      </c>
      <c r="I613" s="238" t="s">
        <v>33</v>
      </c>
      <c r="J613" s="238" t="s">
        <v>33</v>
      </c>
      <c r="K613" s="238" t="s">
        <v>904</v>
      </c>
      <c r="L613" s="239">
        <v>46181</v>
      </c>
      <c r="M613" s="238" t="s">
        <v>37</v>
      </c>
    </row>
    <row r="614" spans="1:13">
      <c r="A614" s="236" t="s">
        <v>901</v>
      </c>
      <c r="B614" s="236" t="s">
        <v>902</v>
      </c>
      <c r="C614" s="236" t="s">
        <v>903</v>
      </c>
      <c r="D614" s="236" t="s">
        <v>70</v>
      </c>
      <c r="E614" s="236">
        <v>2</v>
      </c>
      <c r="F614" s="236" t="s">
        <v>67</v>
      </c>
      <c r="G614" s="236" t="s">
        <v>68</v>
      </c>
      <c r="H614" s="236">
        <v>2</v>
      </c>
      <c r="I614" s="236" t="s">
        <v>33</v>
      </c>
      <c r="J614" s="236" t="s">
        <v>33</v>
      </c>
      <c r="K614" s="236" t="s">
        <v>905</v>
      </c>
      <c r="L614" s="237">
        <v>46181</v>
      </c>
      <c r="M614" s="236" t="s">
        <v>37</v>
      </c>
    </row>
    <row r="615" spans="1:13">
      <c r="A615" s="238" t="s">
        <v>901</v>
      </c>
      <c r="B615" s="238" t="s">
        <v>902</v>
      </c>
      <c r="C615" s="238" t="s">
        <v>903</v>
      </c>
      <c r="D615" s="238" t="s">
        <v>72</v>
      </c>
      <c r="E615" s="238">
        <v>2</v>
      </c>
      <c r="F615" s="238" t="s">
        <v>67</v>
      </c>
      <c r="G615" s="238" t="s">
        <v>68</v>
      </c>
      <c r="H615" s="238">
        <v>2</v>
      </c>
      <c r="I615" s="238" t="s">
        <v>33</v>
      </c>
      <c r="J615" s="238" t="s">
        <v>33</v>
      </c>
      <c r="K615" s="238" t="s">
        <v>906</v>
      </c>
      <c r="L615" s="239">
        <v>46181</v>
      </c>
      <c r="M615" s="238" t="s">
        <v>37</v>
      </c>
    </row>
    <row r="616" spans="1:13">
      <c r="A616" s="236" t="s">
        <v>901</v>
      </c>
      <c r="B616" s="236" t="s">
        <v>902</v>
      </c>
      <c r="C616" s="236" t="s">
        <v>903</v>
      </c>
      <c r="D616" s="236" t="s">
        <v>74</v>
      </c>
      <c r="E616" s="236">
        <v>2</v>
      </c>
      <c r="F616" s="236" t="s">
        <v>67</v>
      </c>
      <c r="G616" s="236" t="s">
        <v>68</v>
      </c>
      <c r="H616" s="236">
        <v>2</v>
      </c>
      <c r="I616" s="236" t="s">
        <v>33</v>
      </c>
      <c r="J616" s="236" t="s">
        <v>33</v>
      </c>
      <c r="K616" s="236" t="s">
        <v>907</v>
      </c>
      <c r="L616" s="237">
        <v>46181</v>
      </c>
      <c r="M616" s="236" t="s">
        <v>37</v>
      </c>
    </row>
    <row r="617" spans="1:13">
      <c r="A617" s="238" t="s">
        <v>901</v>
      </c>
      <c r="B617" s="238" t="s">
        <v>902</v>
      </c>
      <c r="C617" s="238" t="s">
        <v>903</v>
      </c>
      <c r="D617" s="238" t="s">
        <v>76</v>
      </c>
      <c r="E617" s="238">
        <v>3</v>
      </c>
      <c r="F617" s="238" t="s">
        <v>67</v>
      </c>
      <c r="G617" s="238" t="s">
        <v>68</v>
      </c>
      <c r="H617" s="238">
        <v>2</v>
      </c>
      <c r="I617" s="238" t="s">
        <v>33</v>
      </c>
      <c r="J617" s="238" t="s">
        <v>33</v>
      </c>
      <c r="K617" s="238" t="s">
        <v>908</v>
      </c>
      <c r="L617" s="239">
        <v>46181</v>
      </c>
      <c r="M617" s="238" t="s">
        <v>37</v>
      </c>
    </row>
    <row r="618" spans="1:13">
      <c r="A618" s="236" t="s">
        <v>901</v>
      </c>
      <c r="B618" s="236" t="s">
        <v>902</v>
      </c>
      <c r="C618" s="236" t="s">
        <v>903</v>
      </c>
      <c r="D618" s="236" t="s">
        <v>78</v>
      </c>
      <c r="E618" s="236">
        <v>2</v>
      </c>
      <c r="F618" s="236" t="s">
        <v>67</v>
      </c>
      <c r="G618" s="236" t="s">
        <v>68</v>
      </c>
      <c r="H618" s="236">
        <v>2</v>
      </c>
      <c r="I618" s="236" t="s">
        <v>33</v>
      </c>
      <c r="J618" s="236" t="s">
        <v>33</v>
      </c>
      <c r="K618" s="236" t="s">
        <v>909</v>
      </c>
      <c r="L618" s="237">
        <v>46181</v>
      </c>
      <c r="M618" s="236" t="s">
        <v>37</v>
      </c>
    </row>
    <row r="619" spans="1:13">
      <c r="A619" s="238" t="s">
        <v>901</v>
      </c>
      <c r="B619" s="238" t="s">
        <v>902</v>
      </c>
      <c r="C619" s="238" t="s">
        <v>903</v>
      </c>
      <c r="D619" s="238" t="s">
        <v>80</v>
      </c>
      <c r="E619" s="238">
        <v>3</v>
      </c>
      <c r="F619" s="238" t="s">
        <v>67</v>
      </c>
      <c r="G619" s="238" t="s">
        <v>68</v>
      </c>
      <c r="H619" s="238">
        <v>2</v>
      </c>
      <c r="I619" s="238" t="s">
        <v>33</v>
      </c>
      <c r="J619" s="238" t="s">
        <v>33</v>
      </c>
      <c r="K619" s="238" t="s">
        <v>910</v>
      </c>
      <c r="L619" s="239">
        <v>46181</v>
      </c>
      <c r="M619" s="238" t="s">
        <v>37</v>
      </c>
    </row>
    <row r="620" spans="1:13">
      <c r="A620" s="236" t="s">
        <v>901</v>
      </c>
      <c r="B620" s="236" t="s">
        <v>902</v>
      </c>
      <c r="C620" s="236" t="s">
        <v>903</v>
      </c>
      <c r="D620" s="236" t="s">
        <v>82</v>
      </c>
      <c r="E620" s="236">
        <v>3</v>
      </c>
      <c r="F620" s="236" t="s">
        <v>67</v>
      </c>
      <c r="G620" s="236" t="s">
        <v>68</v>
      </c>
      <c r="H620" s="236">
        <v>2</v>
      </c>
      <c r="I620" s="236" t="s">
        <v>33</v>
      </c>
      <c r="J620" s="236" t="s">
        <v>33</v>
      </c>
      <c r="K620" s="236" t="s">
        <v>911</v>
      </c>
      <c r="L620" s="237">
        <v>46181</v>
      </c>
      <c r="M620" s="236" t="s">
        <v>37</v>
      </c>
    </row>
    <row r="621" spans="1:13">
      <c r="A621" s="238" t="s">
        <v>901</v>
      </c>
      <c r="B621" s="238" t="s">
        <v>902</v>
      </c>
      <c r="C621" s="238" t="s">
        <v>903</v>
      </c>
      <c r="D621" s="238" t="s">
        <v>84</v>
      </c>
      <c r="E621" s="238">
        <v>0</v>
      </c>
      <c r="F621" s="238" t="s">
        <v>67</v>
      </c>
      <c r="G621" s="238" t="s">
        <v>68</v>
      </c>
      <c r="H621" s="238">
        <v>2</v>
      </c>
      <c r="I621" s="238" t="s">
        <v>33</v>
      </c>
      <c r="J621" s="238" t="s">
        <v>33</v>
      </c>
      <c r="K621" s="238" t="s">
        <v>912</v>
      </c>
      <c r="L621" s="239">
        <v>46181</v>
      </c>
      <c r="M621" s="238" t="s">
        <v>37</v>
      </c>
    </row>
    <row r="622" spans="1:13">
      <c r="A622" s="236" t="s">
        <v>913</v>
      </c>
      <c r="B622" s="236" t="s">
        <v>914</v>
      </c>
      <c r="C622" s="236" t="s">
        <v>915</v>
      </c>
      <c r="D622" s="236" t="s">
        <v>66</v>
      </c>
      <c r="E622" s="236">
        <v>0</v>
      </c>
      <c r="F622" s="236" t="s">
        <v>67</v>
      </c>
      <c r="G622" s="236" t="s">
        <v>68</v>
      </c>
      <c r="H622" s="236">
        <v>2</v>
      </c>
      <c r="I622" s="236" t="s">
        <v>33</v>
      </c>
      <c r="J622" s="236" t="s">
        <v>33</v>
      </c>
      <c r="K622" s="236" t="s">
        <v>916</v>
      </c>
      <c r="L622" s="237">
        <v>46181</v>
      </c>
      <c r="M622" s="236" t="s">
        <v>37</v>
      </c>
    </row>
    <row r="623" spans="1:13">
      <c r="A623" s="238" t="s">
        <v>913</v>
      </c>
      <c r="B623" s="238" t="s">
        <v>914</v>
      </c>
      <c r="C623" s="238" t="s">
        <v>915</v>
      </c>
      <c r="D623" s="238" t="s">
        <v>70</v>
      </c>
      <c r="E623" s="238">
        <v>0</v>
      </c>
      <c r="F623" s="238" t="s">
        <v>67</v>
      </c>
      <c r="G623" s="238" t="s">
        <v>68</v>
      </c>
      <c r="H623" s="238">
        <v>2</v>
      </c>
      <c r="I623" s="238" t="s">
        <v>33</v>
      </c>
      <c r="J623" s="238" t="s">
        <v>33</v>
      </c>
      <c r="K623" s="238" t="s">
        <v>917</v>
      </c>
      <c r="L623" s="239">
        <v>46181</v>
      </c>
      <c r="M623" s="238" t="s">
        <v>37</v>
      </c>
    </row>
    <row r="624" spans="1:13">
      <c r="A624" s="236" t="s">
        <v>913</v>
      </c>
      <c r="B624" s="236" t="s">
        <v>914</v>
      </c>
      <c r="C624" s="236" t="s">
        <v>915</v>
      </c>
      <c r="D624" s="236" t="s">
        <v>72</v>
      </c>
      <c r="E624" s="236">
        <v>0</v>
      </c>
      <c r="F624" s="236" t="s">
        <v>67</v>
      </c>
      <c r="G624" s="236" t="s">
        <v>68</v>
      </c>
      <c r="H624" s="236">
        <v>2</v>
      </c>
      <c r="I624" s="236" t="s">
        <v>33</v>
      </c>
      <c r="J624" s="236" t="s">
        <v>33</v>
      </c>
      <c r="K624" s="236" t="s">
        <v>918</v>
      </c>
      <c r="L624" s="237">
        <v>46181</v>
      </c>
      <c r="M624" s="236" t="s">
        <v>37</v>
      </c>
    </row>
    <row r="625" spans="1:13">
      <c r="A625" s="238" t="s">
        <v>913</v>
      </c>
      <c r="B625" s="238" t="s">
        <v>914</v>
      </c>
      <c r="C625" s="238" t="s">
        <v>915</v>
      </c>
      <c r="D625" s="238" t="s">
        <v>74</v>
      </c>
      <c r="E625" s="238">
        <v>0</v>
      </c>
      <c r="F625" s="238" t="s">
        <v>67</v>
      </c>
      <c r="G625" s="238" t="s">
        <v>68</v>
      </c>
      <c r="H625" s="238">
        <v>2</v>
      </c>
      <c r="I625" s="238" t="s">
        <v>33</v>
      </c>
      <c r="J625" s="238" t="s">
        <v>33</v>
      </c>
      <c r="K625" s="238" t="s">
        <v>919</v>
      </c>
      <c r="L625" s="239">
        <v>46181</v>
      </c>
      <c r="M625" s="238" t="s">
        <v>37</v>
      </c>
    </row>
    <row r="626" spans="1:13">
      <c r="A626" s="236" t="s">
        <v>913</v>
      </c>
      <c r="B626" s="236" t="s">
        <v>914</v>
      </c>
      <c r="C626" s="236" t="s">
        <v>915</v>
      </c>
      <c r="D626" s="236" t="s">
        <v>76</v>
      </c>
      <c r="E626" s="236">
        <v>0</v>
      </c>
      <c r="F626" s="236" t="s">
        <v>67</v>
      </c>
      <c r="G626" s="236" t="s">
        <v>68</v>
      </c>
      <c r="H626" s="236">
        <v>2</v>
      </c>
      <c r="I626" s="236" t="s">
        <v>33</v>
      </c>
      <c r="J626" s="236" t="s">
        <v>33</v>
      </c>
      <c r="K626" s="236" t="s">
        <v>920</v>
      </c>
      <c r="L626" s="237">
        <v>46181</v>
      </c>
      <c r="M626" s="236" t="s">
        <v>37</v>
      </c>
    </row>
    <row r="627" spans="1:13">
      <c r="A627" s="238" t="s">
        <v>913</v>
      </c>
      <c r="B627" s="238" t="s">
        <v>914</v>
      </c>
      <c r="C627" s="238" t="s">
        <v>915</v>
      </c>
      <c r="D627" s="238" t="s">
        <v>78</v>
      </c>
      <c r="E627" s="238">
        <v>0</v>
      </c>
      <c r="F627" s="238" t="s">
        <v>67</v>
      </c>
      <c r="G627" s="238" t="s">
        <v>68</v>
      </c>
      <c r="H627" s="238">
        <v>2</v>
      </c>
      <c r="I627" s="238" t="s">
        <v>33</v>
      </c>
      <c r="J627" s="238" t="s">
        <v>33</v>
      </c>
      <c r="K627" s="238" t="s">
        <v>921</v>
      </c>
      <c r="L627" s="239">
        <v>46181</v>
      </c>
      <c r="M627" s="238" t="s">
        <v>37</v>
      </c>
    </row>
    <row r="628" spans="1:13">
      <c r="A628" s="236" t="s">
        <v>913</v>
      </c>
      <c r="B628" s="236" t="s">
        <v>914</v>
      </c>
      <c r="C628" s="236" t="s">
        <v>915</v>
      </c>
      <c r="D628" s="236" t="s">
        <v>80</v>
      </c>
      <c r="E628" s="236">
        <v>0</v>
      </c>
      <c r="F628" s="236" t="s">
        <v>67</v>
      </c>
      <c r="G628" s="236" t="s">
        <v>68</v>
      </c>
      <c r="H628" s="236">
        <v>2</v>
      </c>
      <c r="I628" s="236" t="s">
        <v>33</v>
      </c>
      <c r="J628" s="236" t="s">
        <v>33</v>
      </c>
      <c r="K628" s="236" t="s">
        <v>922</v>
      </c>
      <c r="L628" s="237">
        <v>46181</v>
      </c>
      <c r="M628" s="236" t="s">
        <v>37</v>
      </c>
    </row>
    <row r="629" spans="1:13">
      <c r="A629" s="238" t="s">
        <v>913</v>
      </c>
      <c r="B629" s="238" t="s">
        <v>914</v>
      </c>
      <c r="C629" s="238" t="s">
        <v>915</v>
      </c>
      <c r="D629" s="238" t="s">
        <v>82</v>
      </c>
      <c r="E629" s="238">
        <v>0</v>
      </c>
      <c r="F629" s="238" t="s">
        <v>67</v>
      </c>
      <c r="G629" s="238" t="s">
        <v>68</v>
      </c>
      <c r="H629" s="238">
        <v>2</v>
      </c>
      <c r="I629" s="238" t="s">
        <v>33</v>
      </c>
      <c r="J629" s="238" t="s">
        <v>33</v>
      </c>
      <c r="K629" s="238" t="s">
        <v>923</v>
      </c>
      <c r="L629" s="239">
        <v>46181</v>
      </c>
      <c r="M629" s="238" t="s">
        <v>37</v>
      </c>
    </row>
    <row r="630" spans="1:13">
      <c r="A630" s="236" t="s">
        <v>913</v>
      </c>
      <c r="B630" s="236" t="s">
        <v>914</v>
      </c>
      <c r="C630" s="236" t="s">
        <v>915</v>
      </c>
      <c r="D630" s="236" t="s">
        <v>84</v>
      </c>
      <c r="E630" s="236">
        <v>0</v>
      </c>
      <c r="F630" s="236" t="s">
        <v>67</v>
      </c>
      <c r="G630" s="236" t="s">
        <v>68</v>
      </c>
      <c r="H630" s="236">
        <v>2</v>
      </c>
      <c r="I630" s="236" t="s">
        <v>33</v>
      </c>
      <c r="J630" s="236" t="s">
        <v>33</v>
      </c>
      <c r="K630" s="236" t="s">
        <v>924</v>
      </c>
      <c r="L630" s="237">
        <v>46181</v>
      </c>
      <c r="M630" s="236" t="s">
        <v>37</v>
      </c>
    </row>
    <row r="631" spans="1:13">
      <c r="A631" s="238" t="s">
        <v>925</v>
      </c>
      <c r="B631" s="238" t="s">
        <v>926</v>
      </c>
      <c r="C631" s="238" t="s">
        <v>927</v>
      </c>
      <c r="D631" s="238" t="s">
        <v>66</v>
      </c>
      <c r="E631" s="238">
        <v>2</v>
      </c>
      <c r="F631" s="238" t="s">
        <v>67</v>
      </c>
      <c r="G631" s="238" t="s">
        <v>68</v>
      </c>
      <c r="H631" s="238">
        <v>2</v>
      </c>
      <c r="I631" s="238" t="s">
        <v>33</v>
      </c>
      <c r="J631" s="238" t="s">
        <v>33</v>
      </c>
      <c r="K631" s="238" t="s">
        <v>928</v>
      </c>
      <c r="L631" s="239">
        <v>46181</v>
      </c>
      <c r="M631" s="238" t="s">
        <v>37</v>
      </c>
    </row>
    <row r="632" spans="1:13">
      <c r="A632" s="236" t="s">
        <v>925</v>
      </c>
      <c r="B632" s="236" t="s">
        <v>926</v>
      </c>
      <c r="C632" s="236" t="s">
        <v>927</v>
      </c>
      <c r="D632" s="236" t="s">
        <v>70</v>
      </c>
      <c r="E632" s="236">
        <v>1</v>
      </c>
      <c r="F632" s="236" t="s">
        <v>67</v>
      </c>
      <c r="G632" s="236" t="s">
        <v>68</v>
      </c>
      <c r="H632" s="236">
        <v>2</v>
      </c>
      <c r="I632" s="236" t="s">
        <v>33</v>
      </c>
      <c r="J632" s="236" t="s">
        <v>33</v>
      </c>
      <c r="K632" s="236" t="s">
        <v>929</v>
      </c>
      <c r="L632" s="237">
        <v>46181</v>
      </c>
      <c r="M632" s="236" t="s">
        <v>37</v>
      </c>
    </row>
    <row r="633" spans="1:13">
      <c r="A633" s="238" t="s">
        <v>925</v>
      </c>
      <c r="B633" s="238" t="s">
        <v>926</v>
      </c>
      <c r="C633" s="238" t="s">
        <v>927</v>
      </c>
      <c r="D633" s="238" t="s">
        <v>72</v>
      </c>
      <c r="E633" s="238">
        <v>1</v>
      </c>
      <c r="F633" s="238" t="s">
        <v>67</v>
      </c>
      <c r="G633" s="238" t="s">
        <v>68</v>
      </c>
      <c r="H633" s="238">
        <v>2</v>
      </c>
      <c r="I633" s="238" t="s">
        <v>33</v>
      </c>
      <c r="J633" s="238" t="s">
        <v>33</v>
      </c>
      <c r="K633" s="238" t="s">
        <v>930</v>
      </c>
      <c r="L633" s="239">
        <v>46181</v>
      </c>
      <c r="M633" s="238" t="s">
        <v>37</v>
      </c>
    </row>
    <row r="634" spans="1:13">
      <c r="A634" s="236" t="s">
        <v>925</v>
      </c>
      <c r="B634" s="236" t="s">
        <v>926</v>
      </c>
      <c r="C634" s="236" t="s">
        <v>927</v>
      </c>
      <c r="D634" s="236" t="s">
        <v>74</v>
      </c>
      <c r="E634" s="236">
        <v>1</v>
      </c>
      <c r="F634" s="236" t="s">
        <v>67</v>
      </c>
      <c r="G634" s="236" t="s">
        <v>68</v>
      </c>
      <c r="H634" s="236">
        <v>2</v>
      </c>
      <c r="I634" s="236" t="s">
        <v>33</v>
      </c>
      <c r="J634" s="236" t="s">
        <v>33</v>
      </c>
      <c r="K634" s="236" t="s">
        <v>931</v>
      </c>
      <c r="L634" s="237">
        <v>46181</v>
      </c>
      <c r="M634" s="236" t="s">
        <v>37</v>
      </c>
    </row>
    <row r="635" spans="1:13">
      <c r="A635" s="238" t="s">
        <v>925</v>
      </c>
      <c r="B635" s="238" t="s">
        <v>926</v>
      </c>
      <c r="C635" s="238" t="s">
        <v>927</v>
      </c>
      <c r="D635" s="238" t="s">
        <v>76</v>
      </c>
      <c r="E635" s="238">
        <v>3</v>
      </c>
      <c r="F635" s="238" t="s">
        <v>67</v>
      </c>
      <c r="G635" s="238" t="s">
        <v>68</v>
      </c>
      <c r="H635" s="238">
        <v>2</v>
      </c>
      <c r="I635" s="238" t="s">
        <v>33</v>
      </c>
      <c r="J635" s="238" t="s">
        <v>33</v>
      </c>
      <c r="K635" s="238" t="s">
        <v>932</v>
      </c>
      <c r="L635" s="239">
        <v>46181</v>
      </c>
      <c r="M635" s="238" t="s">
        <v>37</v>
      </c>
    </row>
    <row r="636" spans="1:13">
      <c r="A636" s="236" t="s">
        <v>925</v>
      </c>
      <c r="B636" s="236" t="s">
        <v>926</v>
      </c>
      <c r="C636" s="236" t="s">
        <v>927</v>
      </c>
      <c r="D636" s="236" t="s">
        <v>78</v>
      </c>
      <c r="E636" s="236">
        <v>1</v>
      </c>
      <c r="F636" s="236" t="s">
        <v>67</v>
      </c>
      <c r="G636" s="236" t="s">
        <v>68</v>
      </c>
      <c r="H636" s="236">
        <v>2</v>
      </c>
      <c r="I636" s="236" t="s">
        <v>33</v>
      </c>
      <c r="J636" s="236" t="s">
        <v>33</v>
      </c>
      <c r="K636" s="236" t="s">
        <v>933</v>
      </c>
      <c r="L636" s="237">
        <v>46181</v>
      </c>
      <c r="M636" s="236" t="s">
        <v>37</v>
      </c>
    </row>
    <row r="637" spans="1:13">
      <c r="A637" s="238" t="s">
        <v>925</v>
      </c>
      <c r="B637" s="238" t="s">
        <v>926</v>
      </c>
      <c r="C637" s="238" t="s">
        <v>927</v>
      </c>
      <c r="D637" s="238" t="s">
        <v>80</v>
      </c>
      <c r="E637" s="238">
        <v>2</v>
      </c>
      <c r="F637" s="238" t="s">
        <v>67</v>
      </c>
      <c r="G637" s="238" t="s">
        <v>68</v>
      </c>
      <c r="H637" s="238">
        <v>2</v>
      </c>
      <c r="I637" s="238" t="s">
        <v>33</v>
      </c>
      <c r="J637" s="238" t="s">
        <v>33</v>
      </c>
      <c r="K637" s="238" t="s">
        <v>934</v>
      </c>
      <c r="L637" s="239">
        <v>46181</v>
      </c>
      <c r="M637" s="238" t="s">
        <v>37</v>
      </c>
    </row>
    <row r="638" spans="1:13">
      <c r="A638" s="236" t="s">
        <v>925</v>
      </c>
      <c r="B638" s="236" t="s">
        <v>926</v>
      </c>
      <c r="C638" s="236" t="s">
        <v>927</v>
      </c>
      <c r="D638" s="236" t="s">
        <v>82</v>
      </c>
      <c r="E638" s="236">
        <v>2</v>
      </c>
      <c r="F638" s="236" t="s">
        <v>67</v>
      </c>
      <c r="G638" s="236" t="s">
        <v>68</v>
      </c>
      <c r="H638" s="236">
        <v>2</v>
      </c>
      <c r="I638" s="236" t="s">
        <v>33</v>
      </c>
      <c r="J638" s="236" t="s">
        <v>33</v>
      </c>
      <c r="K638" s="236" t="s">
        <v>935</v>
      </c>
      <c r="L638" s="237">
        <v>46181</v>
      </c>
      <c r="M638" s="236" t="s">
        <v>37</v>
      </c>
    </row>
    <row r="639" spans="1:13">
      <c r="A639" s="238" t="s">
        <v>925</v>
      </c>
      <c r="B639" s="238" t="s">
        <v>926</v>
      </c>
      <c r="C639" s="238" t="s">
        <v>927</v>
      </c>
      <c r="D639" s="238" t="s">
        <v>84</v>
      </c>
      <c r="E639" s="238">
        <v>0</v>
      </c>
      <c r="F639" s="238" t="s">
        <v>67</v>
      </c>
      <c r="G639" s="238" t="s">
        <v>68</v>
      </c>
      <c r="H639" s="238">
        <v>2</v>
      </c>
      <c r="I639" s="238" t="s">
        <v>33</v>
      </c>
      <c r="J639" s="238" t="s">
        <v>33</v>
      </c>
      <c r="K639" s="238" t="s">
        <v>936</v>
      </c>
      <c r="L639" s="239">
        <v>46181</v>
      </c>
      <c r="M639" s="238" t="s">
        <v>37</v>
      </c>
    </row>
    <row r="640" spans="1:13">
      <c r="A640" s="236" t="s">
        <v>937</v>
      </c>
      <c r="B640" s="236" t="s">
        <v>938</v>
      </c>
      <c r="C640" s="236" t="s">
        <v>939</v>
      </c>
      <c r="D640" s="236" t="s">
        <v>70</v>
      </c>
      <c r="E640" s="236">
        <v>0</v>
      </c>
      <c r="F640" s="236" t="s">
        <v>67</v>
      </c>
      <c r="G640" s="236" t="s">
        <v>68</v>
      </c>
      <c r="H640" s="236">
        <v>2</v>
      </c>
      <c r="I640" s="236" t="s">
        <v>33</v>
      </c>
      <c r="J640" s="236" t="s">
        <v>33</v>
      </c>
      <c r="K640" s="236" t="s">
        <v>940</v>
      </c>
      <c r="L640" s="237">
        <v>46182</v>
      </c>
      <c r="M640" s="236" t="s">
        <v>37</v>
      </c>
    </row>
    <row r="641" spans="1:13">
      <c r="A641" s="238" t="s">
        <v>937</v>
      </c>
      <c r="B641" s="238" t="s">
        <v>938</v>
      </c>
      <c r="C641" s="238" t="s">
        <v>939</v>
      </c>
      <c r="D641" s="238" t="s">
        <v>72</v>
      </c>
      <c r="E641" s="238">
        <v>0</v>
      </c>
      <c r="F641" s="238" t="s">
        <v>67</v>
      </c>
      <c r="G641" s="238" t="s">
        <v>68</v>
      </c>
      <c r="H641" s="238">
        <v>2</v>
      </c>
      <c r="I641" s="238" t="s">
        <v>33</v>
      </c>
      <c r="J641" s="238" t="s">
        <v>33</v>
      </c>
      <c r="K641" s="238" t="s">
        <v>941</v>
      </c>
      <c r="L641" s="239">
        <v>46182</v>
      </c>
      <c r="M641" s="238" t="s">
        <v>37</v>
      </c>
    </row>
    <row r="642" spans="1:13">
      <c r="A642" s="236" t="s">
        <v>937</v>
      </c>
      <c r="B642" s="236" t="s">
        <v>938</v>
      </c>
      <c r="C642" s="236" t="s">
        <v>939</v>
      </c>
      <c r="D642" s="236" t="s">
        <v>74</v>
      </c>
      <c r="E642" s="236">
        <v>1</v>
      </c>
      <c r="F642" s="236" t="s">
        <v>67</v>
      </c>
      <c r="G642" s="236" t="s">
        <v>68</v>
      </c>
      <c r="H642" s="236">
        <v>2</v>
      </c>
      <c r="I642" s="236" t="s">
        <v>33</v>
      </c>
      <c r="J642" s="236" t="s">
        <v>33</v>
      </c>
      <c r="K642" s="236" t="s">
        <v>942</v>
      </c>
      <c r="L642" s="237">
        <v>46182</v>
      </c>
      <c r="M642" s="236" t="s">
        <v>37</v>
      </c>
    </row>
    <row r="643" spans="1:13">
      <c r="A643" s="238" t="s">
        <v>937</v>
      </c>
      <c r="B643" s="238" t="s">
        <v>938</v>
      </c>
      <c r="C643" s="238" t="s">
        <v>939</v>
      </c>
      <c r="D643" s="238" t="s">
        <v>76</v>
      </c>
      <c r="E643" s="238">
        <v>1</v>
      </c>
      <c r="F643" s="238" t="s">
        <v>67</v>
      </c>
      <c r="G643" s="238" t="s">
        <v>68</v>
      </c>
      <c r="H643" s="238">
        <v>2</v>
      </c>
      <c r="I643" s="238" t="s">
        <v>33</v>
      </c>
      <c r="J643" s="238" t="s">
        <v>33</v>
      </c>
      <c r="K643" s="238" t="s">
        <v>943</v>
      </c>
      <c r="L643" s="239">
        <v>46182</v>
      </c>
      <c r="M643" s="238" t="s">
        <v>37</v>
      </c>
    </row>
    <row r="644" spans="1:13">
      <c r="A644" s="236" t="s">
        <v>937</v>
      </c>
      <c r="B644" s="236" t="s">
        <v>938</v>
      </c>
      <c r="C644" s="236" t="s">
        <v>939</v>
      </c>
      <c r="D644" s="236" t="s">
        <v>78</v>
      </c>
      <c r="E644" s="236">
        <v>1</v>
      </c>
      <c r="F644" s="236" t="s">
        <v>67</v>
      </c>
      <c r="G644" s="236" t="s">
        <v>68</v>
      </c>
      <c r="H644" s="236">
        <v>2</v>
      </c>
      <c r="I644" s="236" t="s">
        <v>33</v>
      </c>
      <c r="J644" s="236" t="s">
        <v>33</v>
      </c>
      <c r="K644" s="236" t="s">
        <v>944</v>
      </c>
      <c r="L644" s="237">
        <v>46182</v>
      </c>
      <c r="M644" s="236" t="s">
        <v>37</v>
      </c>
    </row>
    <row r="645" spans="1:13">
      <c r="A645" s="238" t="s">
        <v>937</v>
      </c>
      <c r="B645" s="238" t="s">
        <v>938</v>
      </c>
      <c r="C645" s="238" t="s">
        <v>939</v>
      </c>
      <c r="D645" s="238" t="s">
        <v>80</v>
      </c>
      <c r="E645" s="238">
        <v>0</v>
      </c>
      <c r="F645" s="238" t="s">
        <v>67</v>
      </c>
      <c r="G645" s="238" t="s">
        <v>68</v>
      </c>
      <c r="H645" s="238">
        <v>2</v>
      </c>
      <c r="I645" s="238" t="s">
        <v>33</v>
      </c>
      <c r="J645" s="238" t="s">
        <v>33</v>
      </c>
      <c r="K645" s="238" t="s">
        <v>945</v>
      </c>
      <c r="L645" s="239">
        <v>46182</v>
      </c>
      <c r="M645" s="238" t="s">
        <v>37</v>
      </c>
    </row>
    <row r="646" spans="1:13">
      <c r="A646" s="236" t="s">
        <v>937</v>
      </c>
      <c r="B646" s="236" t="s">
        <v>938</v>
      </c>
      <c r="C646" s="236" t="s">
        <v>939</v>
      </c>
      <c r="D646" s="236" t="s">
        <v>82</v>
      </c>
      <c r="E646" s="236">
        <v>0</v>
      </c>
      <c r="F646" s="236" t="s">
        <v>67</v>
      </c>
      <c r="G646" s="236" t="s">
        <v>68</v>
      </c>
      <c r="H646" s="236">
        <v>2</v>
      </c>
      <c r="I646" s="236" t="s">
        <v>33</v>
      </c>
      <c r="J646" s="236" t="s">
        <v>33</v>
      </c>
      <c r="K646" s="236" t="s">
        <v>946</v>
      </c>
      <c r="L646" s="237">
        <v>46182</v>
      </c>
      <c r="M646" s="236" t="s">
        <v>37</v>
      </c>
    </row>
    <row r="647" spans="1:13">
      <c r="A647" s="238" t="s">
        <v>937</v>
      </c>
      <c r="B647" s="238" t="s">
        <v>938</v>
      </c>
      <c r="C647" s="238" t="s">
        <v>939</v>
      </c>
      <c r="D647" s="238" t="s">
        <v>84</v>
      </c>
      <c r="E647" s="238">
        <v>0</v>
      </c>
      <c r="F647" s="238" t="s">
        <v>67</v>
      </c>
      <c r="G647" s="238" t="s">
        <v>68</v>
      </c>
      <c r="H647" s="238">
        <v>2</v>
      </c>
      <c r="I647" s="238" t="s">
        <v>33</v>
      </c>
      <c r="J647" s="238" t="s">
        <v>33</v>
      </c>
      <c r="K647" s="238" t="s">
        <v>947</v>
      </c>
      <c r="L647" s="239">
        <v>46182</v>
      </c>
      <c r="M647" s="238" t="s">
        <v>37</v>
      </c>
    </row>
    <row r="648" spans="1:13">
      <c r="A648" s="236" t="s">
        <v>948</v>
      </c>
      <c r="B648" s="236" t="s">
        <v>949</v>
      </c>
      <c r="C648" s="236" t="s">
        <v>950</v>
      </c>
      <c r="D648" s="236" t="s">
        <v>70</v>
      </c>
      <c r="E648" s="236">
        <v>2</v>
      </c>
      <c r="F648" s="236" t="s">
        <v>67</v>
      </c>
      <c r="G648" s="236" t="s">
        <v>68</v>
      </c>
      <c r="H648" s="236">
        <v>2</v>
      </c>
      <c r="I648" s="236" t="s">
        <v>33</v>
      </c>
      <c r="J648" s="236" t="s">
        <v>33</v>
      </c>
      <c r="K648" s="236" t="s">
        <v>951</v>
      </c>
      <c r="L648" s="237">
        <v>46182</v>
      </c>
      <c r="M648" s="236" t="s">
        <v>37</v>
      </c>
    </row>
    <row r="649" spans="1:13">
      <c r="A649" s="238" t="s">
        <v>948</v>
      </c>
      <c r="B649" s="238" t="s">
        <v>949</v>
      </c>
      <c r="C649" s="238" t="s">
        <v>950</v>
      </c>
      <c r="D649" s="238" t="s">
        <v>72</v>
      </c>
      <c r="E649" s="238">
        <v>2</v>
      </c>
      <c r="F649" s="238" t="s">
        <v>67</v>
      </c>
      <c r="G649" s="238" t="s">
        <v>68</v>
      </c>
      <c r="H649" s="238">
        <v>2</v>
      </c>
      <c r="I649" s="238" t="s">
        <v>33</v>
      </c>
      <c r="J649" s="238" t="s">
        <v>33</v>
      </c>
      <c r="K649" s="238" t="s">
        <v>952</v>
      </c>
      <c r="L649" s="239">
        <v>46182</v>
      </c>
      <c r="M649" s="238" t="s">
        <v>37</v>
      </c>
    </row>
    <row r="650" spans="1:13">
      <c r="A650" s="236" t="s">
        <v>948</v>
      </c>
      <c r="B650" s="236" t="s">
        <v>949</v>
      </c>
      <c r="C650" s="236" t="s">
        <v>950</v>
      </c>
      <c r="D650" s="236" t="s">
        <v>74</v>
      </c>
      <c r="E650" s="236">
        <v>3</v>
      </c>
      <c r="F650" s="236" t="s">
        <v>67</v>
      </c>
      <c r="G650" s="236" t="s">
        <v>68</v>
      </c>
      <c r="H650" s="236">
        <v>2</v>
      </c>
      <c r="I650" s="236" t="s">
        <v>33</v>
      </c>
      <c r="J650" s="236" t="s">
        <v>33</v>
      </c>
      <c r="K650" s="236" t="s">
        <v>953</v>
      </c>
      <c r="L650" s="237">
        <v>46182</v>
      </c>
      <c r="M650" s="236" t="s">
        <v>37</v>
      </c>
    </row>
    <row r="651" spans="1:13">
      <c r="A651" s="238" t="s">
        <v>948</v>
      </c>
      <c r="B651" s="238" t="s">
        <v>949</v>
      </c>
      <c r="C651" s="238" t="s">
        <v>950</v>
      </c>
      <c r="D651" s="238" t="s">
        <v>76</v>
      </c>
      <c r="E651" s="238">
        <v>3</v>
      </c>
      <c r="F651" s="238" t="s">
        <v>67</v>
      </c>
      <c r="G651" s="238" t="s">
        <v>68</v>
      </c>
      <c r="H651" s="238">
        <v>2</v>
      </c>
      <c r="I651" s="238" t="s">
        <v>33</v>
      </c>
      <c r="J651" s="238" t="s">
        <v>33</v>
      </c>
      <c r="K651" s="238" t="s">
        <v>954</v>
      </c>
      <c r="L651" s="239">
        <v>46182</v>
      </c>
      <c r="M651" s="238" t="s">
        <v>37</v>
      </c>
    </row>
    <row r="652" spans="1:13">
      <c r="A652" s="236" t="s">
        <v>948</v>
      </c>
      <c r="B652" s="236" t="s">
        <v>949</v>
      </c>
      <c r="C652" s="236" t="s">
        <v>950</v>
      </c>
      <c r="D652" s="236" t="s">
        <v>78</v>
      </c>
      <c r="E652" s="236">
        <v>1</v>
      </c>
      <c r="F652" s="236" t="s">
        <v>67</v>
      </c>
      <c r="G652" s="236" t="s">
        <v>68</v>
      </c>
      <c r="H652" s="236">
        <v>2</v>
      </c>
      <c r="I652" s="236" t="s">
        <v>33</v>
      </c>
      <c r="J652" s="236" t="s">
        <v>33</v>
      </c>
      <c r="K652" s="236" t="s">
        <v>955</v>
      </c>
      <c r="L652" s="237">
        <v>46182</v>
      </c>
      <c r="M652" s="236" t="s">
        <v>37</v>
      </c>
    </row>
    <row r="653" spans="1:13">
      <c r="A653" s="238" t="s">
        <v>948</v>
      </c>
      <c r="B653" s="238" t="s">
        <v>949</v>
      </c>
      <c r="C653" s="238" t="s">
        <v>950</v>
      </c>
      <c r="D653" s="238" t="s">
        <v>80</v>
      </c>
      <c r="E653" s="238">
        <v>2</v>
      </c>
      <c r="F653" s="238" t="s">
        <v>67</v>
      </c>
      <c r="G653" s="238" t="s">
        <v>68</v>
      </c>
      <c r="H653" s="238">
        <v>2</v>
      </c>
      <c r="I653" s="238" t="s">
        <v>33</v>
      </c>
      <c r="J653" s="238" t="s">
        <v>33</v>
      </c>
      <c r="K653" s="238" t="s">
        <v>956</v>
      </c>
      <c r="L653" s="239">
        <v>46182</v>
      </c>
      <c r="M653" s="238" t="s">
        <v>37</v>
      </c>
    </row>
    <row r="654" spans="1:13">
      <c r="A654" s="236" t="s">
        <v>948</v>
      </c>
      <c r="B654" s="236" t="s">
        <v>949</v>
      </c>
      <c r="C654" s="236" t="s">
        <v>950</v>
      </c>
      <c r="D654" s="236" t="s">
        <v>82</v>
      </c>
      <c r="E654" s="236">
        <v>3</v>
      </c>
      <c r="F654" s="236" t="s">
        <v>67</v>
      </c>
      <c r="G654" s="236" t="s">
        <v>68</v>
      </c>
      <c r="H654" s="236">
        <v>2</v>
      </c>
      <c r="I654" s="236" t="s">
        <v>33</v>
      </c>
      <c r="J654" s="236" t="s">
        <v>33</v>
      </c>
      <c r="K654" s="236" t="s">
        <v>957</v>
      </c>
      <c r="L654" s="237">
        <v>46182</v>
      </c>
      <c r="M654" s="236" t="s">
        <v>37</v>
      </c>
    </row>
    <row r="655" spans="1:13">
      <c r="A655" s="238" t="s">
        <v>948</v>
      </c>
      <c r="B655" s="238" t="s">
        <v>949</v>
      </c>
      <c r="C655" s="238" t="s">
        <v>950</v>
      </c>
      <c r="D655" s="238" t="s">
        <v>84</v>
      </c>
      <c r="E655" s="238">
        <v>0</v>
      </c>
      <c r="F655" s="238" t="s">
        <v>67</v>
      </c>
      <c r="G655" s="238" t="s">
        <v>68</v>
      </c>
      <c r="H655" s="238">
        <v>2</v>
      </c>
      <c r="I655" s="238" t="s">
        <v>33</v>
      </c>
      <c r="J655" s="238" t="s">
        <v>33</v>
      </c>
      <c r="K655" s="238" t="s">
        <v>958</v>
      </c>
      <c r="L655" s="239">
        <v>46182</v>
      </c>
      <c r="M655" s="238" t="s">
        <v>37</v>
      </c>
    </row>
    <row r="656" spans="1:13">
      <c r="A656" s="236" t="s">
        <v>959</v>
      </c>
      <c r="B656" s="236" t="s">
        <v>960</v>
      </c>
      <c r="C656" s="236" t="s">
        <v>961</v>
      </c>
      <c r="D656" s="236" t="s">
        <v>70</v>
      </c>
      <c r="E656" s="236">
        <v>0</v>
      </c>
      <c r="F656" s="236" t="s">
        <v>67</v>
      </c>
      <c r="G656" s="236" t="s">
        <v>68</v>
      </c>
      <c r="H656" s="236">
        <v>2</v>
      </c>
      <c r="I656" s="236" t="s">
        <v>33</v>
      </c>
      <c r="J656" s="236" t="s">
        <v>33</v>
      </c>
      <c r="K656" s="236" t="s">
        <v>962</v>
      </c>
      <c r="L656" s="237">
        <v>46182</v>
      </c>
      <c r="M656" s="236" t="s">
        <v>37</v>
      </c>
    </row>
    <row r="657" spans="1:13">
      <c r="A657" s="238" t="s">
        <v>959</v>
      </c>
      <c r="B657" s="238" t="s">
        <v>960</v>
      </c>
      <c r="C657" s="238" t="s">
        <v>961</v>
      </c>
      <c r="D657" s="238" t="s">
        <v>72</v>
      </c>
      <c r="E657" s="238">
        <v>2</v>
      </c>
      <c r="F657" s="238" t="s">
        <v>67</v>
      </c>
      <c r="G657" s="238" t="s">
        <v>68</v>
      </c>
      <c r="H657" s="238">
        <v>2</v>
      </c>
      <c r="I657" s="238" t="s">
        <v>33</v>
      </c>
      <c r="J657" s="238" t="s">
        <v>33</v>
      </c>
      <c r="K657" s="238" t="s">
        <v>963</v>
      </c>
      <c r="L657" s="239">
        <v>46182</v>
      </c>
      <c r="M657" s="238" t="s">
        <v>37</v>
      </c>
    </row>
    <row r="658" spans="1:13">
      <c r="A658" s="236" t="s">
        <v>959</v>
      </c>
      <c r="B658" s="236" t="s">
        <v>960</v>
      </c>
      <c r="C658" s="236" t="s">
        <v>961</v>
      </c>
      <c r="D658" s="236" t="s">
        <v>74</v>
      </c>
      <c r="E658" s="236">
        <v>3</v>
      </c>
      <c r="F658" s="236" t="s">
        <v>67</v>
      </c>
      <c r="G658" s="236" t="s">
        <v>68</v>
      </c>
      <c r="H658" s="236">
        <v>2</v>
      </c>
      <c r="I658" s="236" t="s">
        <v>33</v>
      </c>
      <c r="J658" s="236" t="s">
        <v>33</v>
      </c>
      <c r="K658" s="236" t="s">
        <v>964</v>
      </c>
      <c r="L658" s="237">
        <v>46182</v>
      </c>
      <c r="M658" s="236" t="s">
        <v>37</v>
      </c>
    </row>
    <row r="659" spans="1:13">
      <c r="A659" s="238" t="s">
        <v>959</v>
      </c>
      <c r="B659" s="238" t="s">
        <v>960</v>
      </c>
      <c r="C659" s="238" t="s">
        <v>961</v>
      </c>
      <c r="D659" s="238" t="s">
        <v>76</v>
      </c>
      <c r="E659" s="238">
        <v>3</v>
      </c>
      <c r="F659" s="238" t="s">
        <v>67</v>
      </c>
      <c r="G659" s="238" t="s">
        <v>68</v>
      </c>
      <c r="H659" s="238">
        <v>2</v>
      </c>
      <c r="I659" s="238" t="s">
        <v>33</v>
      </c>
      <c r="J659" s="238" t="s">
        <v>33</v>
      </c>
      <c r="K659" s="238" t="s">
        <v>965</v>
      </c>
      <c r="L659" s="239">
        <v>46182</v>
      </c>
      <c r="M659" s="238" t="s">
        <v>37</v>
      </c>
    </row>
    <row r="660" spans="1:13">
      <c r="A660" s="236" t="s">
        <v>959</v>
      </c>
      <c r="B660" s="236" t="s">
        <v>960</v>
      </c>
      <c r="C660" s="236" t="s">
        <v>961</v>
      </c>
      <c r="D660" s="236" t="s">
        <v>78</v>
      </c>
      <c r="E660" s="236">
        <v>1</v>
      </c>
      <c r="F660" s="236" t="s">
        <v>67</v>
      </c>
      <c r="G660" s="236" t="s">
        <v>68</v>
      </c>
      <c r="H660" s="236">
        <v>2</v>
      </c>
      <c r="I660" s="236" t="s">
        <v>33</v>
      </c>
      <c r="J660" s="236" t="s">
        <v>33</v>
      </c>
      <c r="K660" s="236" t="s">
        <v>966</v>
      </c>
      <c r="L660" s="237">
        <v>46182</v>
      </c>
      <c r="M660" s="236" t="s">
        <v>37</v>
      </c>
    </row>
    <row r="661" spans="1:13">
      <c r="A661" s="238" t="s">
        <v>959</v>
      </c>
      <c r="B661" s="238" t="s">
        <v>960</v>
      </c>
      <c r="C661" s="238" t="s">
        <v>961</v>
      </c>
      <c r="D661" s="238" t="s">
        <v>80</v>
      </c>
      <c r="E661" s="238">
        <v>2</v>
      </c>
      <c r="F661" s="238" t="s">
        <v>67</v>
      </c>
      <c r="G661" s="238" t="s">
        <v>68</v>
      </c>
      <c r="H661" s="238">
        <v>2</v>
      </c>
      <c r="I661" s="238" t="s">
        <v>33</v>
      </c>
      <c r="J661" s="238" t="s">
        <v>33</v>
      </c>
      <c r="K661" s="238" t="s">
        <v>967</v>
      </c>
      <c r="L661" s="239">
        <v>46182</v>
      </c>
      <c r="M661" s="238" t="s">
        <v>37</v>
      </c>
    </row>
    <row r="662" spans="1:13">
      <c r="A662" s="236" t="s">
        <v>959</v>
      </c>
      <c r="B662" s="236" t="s">
        <v>960</v>
      </c>
      <c r="C662" s="236" t="s">
        <v>961</v>
      </c>
      <c r="D662" s="236" t="s">
        <v>82</v>
      </c>
      <c r="E662" s="236">
        <v>3</v>
      </c>
      <c r="F662" s="236" t="s">
        <v>67</v>
      </c>
      <c r="G662" s="236" t="s">
        <v>68</v>
      </c>
      <c r="H662" s="236">
        <v>2</v>
      </c>
      <c r="I662" s="236" t="s">
        <v>33</v>
      </c>
      <c r="J662" s="236" t="s">
        <v>33</v>
      </c>
      <c r="K662" s="236" t="s">
        <v>968</v>
      </c>
      <c r="L662" s="237">
        <v>46182</v>
      </c>
      <c r="M662" s="236" t="s">
        <v>37</v>
      </c>
    </row>
    <row r="663" spans="1:13">
      <c r="A663" s="238" t="s">
        <v>959</v>
      </c>
      <c r="B663" s="238" t="s">
        <v>960</v>
      </c>
      <c r="C663" s="238" t="s">
        <v>961</v>
      </c>
      <c r="D663" s="238" t="s">
        <v>84</v>
      </c>
      <c r="E663" s="238">
        <v>1</v>
      </c>
      <c r="F663" s="238" t="s">
        <v>67</v>
      </c>
      <c r="G663" s="238" t="s">
        <v>68</v>
      </c>
      <c r="H663" s="238">
        <v>2</v>
      </c>
      <c r="I663" s="238" t="s">
        <v>33</v>
      </c>
      <c r="J663" s="238" t="s">
        <v>33</v>
      </c>
      <c r="K663" s="238" t="s">
        <v>969</v>
      </c>
      <c r="L663" s="239">
        <v>46182</v>
      </c>
      <c r="M663" s="238" t="s">
        <v>37</v>
      </c>
    </row>
    <row r="664" spans="1:13">
      <c r="A664" s="236" t="s">
        <v>970</v>
      </c>
      <c r="B664" s="236" t="s">
        <v>971</v>
      </c>
      <c r="C664" s="236" t="s">
        <v>972</v>
      </c>
      <c r="D664" s="236" t="s">
        <v>70</v>
      </c>
      <c r="E664" s="236">
        <v>1</v>
      </c>
      <c r="F664" s="236" t="s">
        <v>67</v>
      </c>
      <c r="G664" s="236" t="s">
        <v>68</v>
      </c>
      <c r="H664" s="236">
        <v>2</v>
      </c>
      <c r="I664" s="236" t="s">
        <v>33</v>
      </c>
      <c r="J664" s="236" t="s">
        <v>33</v>
      </c>
      <c r="K664" s="236" t="s">
        <v>973</v>
      </c>
      <c r="L664" s="237">
        <v>46182</v>
      </c>
      <c r="M664" s="236" t="s">
        <v>37</v>
      </c>
    </row>
    <row r="665" spans="1:13">
      <c r="A665" s="238" t="s">
        <v>970</v>
      </c>
      <c r="B665" s="238" t="s">
        <v>971</v>
      </c>
      <c r="C665" s="238" t="s">
        <v>972</v>
      </c>
      <c r="D665" s="238" t="s">
        <v>72</v>
      </c>
      <c r="E665" s="238">
        <v>3</v>
      </c>
      <c r="F665" s="238" t="s">
        <v>67</v>
      </c>
      <c r="G665" s="238" t="s">
        <v>68</v>
      </c>
      <c r="H665" s="238">
        <v>2</v>
      </c>
      <c r="I665" s="238" t="s">
        <v>33</v>
      </c>
      <c r="J665" s="238" t="s">
        <v>33</v>
      </c>
      <c r="K665" s="238" t="s">
        <v>974</v>
      </c>
      <c r="L665" s="239">
        <v>46182</v>
      </c>
      <c r="M665" s="238" t="s">
        <v>37</v>
      </c>
    </row>
    <row r="666" spans="1:13">
      <c r="A666" s="236" t="s">
        <v>970</v>
      </c>
      <c r="B666" s="236" t="s">
        <v>971</v>
      </c>
      <c r="C666" s="236" t="s">
        <v>972</v>
      </c>
      <c r="D666" s="236" t="s">
        <v>74</v>
      </c>
      <c r="E666" s="236">
        <v>3</v>
      </c>
      <c r="F666" s="236" t="s">
        <v>67</v>
      </c>
      <c r="G666" s="236" t="s">
        <v>68</v>
      </c>
      <c r="H666" s="236">
        <v>2</v>
      </c>
      <c r="I666" s="236" t="s">
        <v>33</v>
      </c>
      <c r="J666" s="236" t="s">
        <v>33</v>
      </c>
      <c r="K666" s="236" t="s">
        <v>975</v>
      </c>
      <c r="L666" s="237">
        <v>46182</v>
      </c>
      <c r="M666" s="236" t="s">
        <v>37</v>
      </c>
    </row>
    <row r="667" spans="1:13">
      <c r="A667" s="238" t="s">
        <v>970</v>
      </c>
      <c r="B667" s="238" t="s">
        <v>971</v>
      </c>
      <c r="C667" s="238" t="s">
        <v>972</v>
      </c>
      <c r="D667" s="238" t="s">
        <v>76</v>
      </c>
      <c r="E667" s="238">
        <v>3</v>
      </c>
      <c r="F667" s="238" t="s">
        <v>67</v>
      </c>
      <c r="G667" s="238" t="s">
        <v>68</v>
      </c>
      <c r="H667" s="238">
        <v>2</v>
      </c>
      <c r="I667" s="238" t="s">
        <v>33</v>
      </c>
      <c r="J667" s="238" t="s">
        <v>33</v>
      </c>
      <c r="K667" s="238" t="s">
        <v>976</v>
      </c>
      <c r="L667" s="239">
        <v>46182</v>
      </c>
      <c r="M667" s="238" t="s">
        <v>37</v>
      </c>
    </row>
    <row r="668" spans="1:13">
      <c r="A668" s="236" t="s">
        <v>970</v>
      </c>
      <c r="B668" s="236" t="s">
        <v>971</v>
      </c>
      <c r="C668" s="236" t="s">
        <v>972</v>
      </c>
      <c r="D668" s="236" t="s">
        <v>78</v>
      </c>
      <c r="E668" s="236">
        <v>2</v>
      </c>
      <c r="F668" s="236" t="s">
        <v>67</v>
      </c>
      <c r="G668" s="236" t="s">
        <v>68</v>
      </c>
      <c r="H668" s="236">
        <v>2</v>
      </c>
      <c r="I668" s="236" t="s">
        <v>33</v>
      </c>
      <c r="J668" s="236" t="s">
        <v>33</v>
      </c>
      <c r="K668" s="236" t="s">
        <v>977</v>
      </c>
      <c r="L668" s="237">
        <v>46182</v>
      </c>
      <c r="M668" s="236" t="s">
        <v>37</v>
      </c>
    </row>
    <row r="669" spans="1:13">
      <c r="A669" s="238" t="s">
        <v>970</v>
      </c>
      <c r="B669" s="238" t="s">
        <v>971</v>
      </c>
      <c r="C669" s="238" t="s">
        <v>972</v>
      </c>
      <c r="D669" s="238" t="s">
        <v>80</v>
      </c>
      <c r="E669" s="238">
        <v>3</v>
      </c>
      <c r="F669" s="238" t="s">
        <v>67</v>
      </c>
      <c r="G669" s="238" t="s">
        <v>68</v>
      </c>
      <c r="H669" s="238">
        <v>2</v>
      </c>
      <c r="I669" s="238" t="s">
        <v>33</v>
      </c>
      <c r="J669" s="238" t="s">
        <v>33</v>
      </c>
      <c r="K669" s="238" t="s">
        <v>978</v>
      </c>
      <c r="L669" s="239">
        <v>46182</v>
      </c>
      <c r="M669" s="238" t="s">
        <v>37</v>
      </c>
    </row>
    <row r="670" spans="1:13">
      <c r="A670" s="236" t="s">
        <v>970</v>
      </c>
      <c r="B670" s="236" t="s">
        <v>971</v>
      </c>
      <c r="C670" s="236" t="s">
        <v>972</v>
      </c>
      <c r="D670" s="236" t="s">
        <v>82</v>
      </c>
      <c r="E670" s="236">
        <v>3</v>
      </c>
      <c r="F670" s="236" t="s">
        <v>67</v>
      </c>
      <c r="G670" s="236" t="s">
        <v>68</v>
      </c>
      <c r="H670" s="236">
        <v>2</v>
      </c>
      <c r="I670" s="236" t="s">
        <v>33</v>
      </c>
      <c r="J670" s="236" t="s">
        <v>33</v>
      </c>
      <c r="K670" s="236" t="s">
        <v>979</v>
      </c>
      <c r="L670" s="237">
        <v>46182</v>
      </c>
      <c r="M670" s="236" t="s">
        <v>37</v>
      </c>
    </row>
    <row r="671" spans="1:13">
      <c r="A671" s="238" t="s">
        <v>970</v>
      </c>
      <c r="B671" s="238" t="s">
        <v>971</v>
      </c>
      <c r="C671" s="238" t="s">
        <v>972</v>
      </c>
      <c r="D671" s="238" t="s">
        <v>84</v>
      </c>
      <c r="E671" s="238">
        <v>3</v>
      </c>
      <c r="F671" s="238" t="s">
        <v>67</v>
      </c>
      <c r="G671" s="238" t="s">
        <v>68</v>
      </c>
      <c r="H671" s="238">
        <v>2</v>
      </c>
      <c r="I671" s="238" t="s">
        <v>33</v>
      </c>
      <c r="J671" s="238" t="s">
        <v>33</v>
      </c>
      <c r="K671" s="238" t="s">
        <v>980</v>
      </c>
      <c r="L671" s="239">
        <v>46182</v>
      </c>
      <c r="M671" s="238" t="s">
        <v>37</v>
      </c>
    </row>
    <row r="672" spans="1:13">
      <c r="A672" s="236" t="s">
        <v>981</v>
      </c>
      <c r="B672" s="236" t="s">
        <v>982</v>
      </c>
      <c r="C672" s="236" t="s">
        <v>31</v>
      </c>
      <c r="D672" s="236" t="s">
        <v>66</v>
      </c>
      <c r="E672" s="236">
        <v>2</v>
      </c>
      <c r="F672" s="236" t="s">
        <v>67</v>
      </c>
      <c r="G672" s="236" t="s">
        <v>68</v>
      </c>
      <c r="H672" s="236">
        <v>2</v>
      </c>
      <c r="I672" s="236" t="s">
        <v>33</v>
      </c>
      <c r="J672" s="236" t="s">
        <v>33</v>
      </c>
      <c r="K672" s="236" t="s">
        <v>983</v>
      </c>
      <c r="L672" s="237">
        <v>46182</v>
      </c>
      <c r="M672" s="236" t="s">
        <v>37</v>
      </c>
    </row>
    <row r="673" spans="1:13">
      <c r="A673" s="238" t="s">
        <v>981</v>
      </c>
      <c r="B673" s="238" t="s">
        <v>982</v>
      </c>
      <c r="C673" s="238" t="s">
        <v>31</v>
      </c>
      <c r="D673" s="238" t="s">
        <v>70</v>
      </c>
      <c r="E673" s="238">
        <v>0</v>
      </c>
      <c r="F673" s="238" t="s">
        <v>67</v>
      </c>
      <c r="G673" s="238" t="s">
        <v>68</v>
      </c>
      <c r="H673" s="238">
        <v>2</v>
      </c>
      <c r="I673" s="238" t="s">
        <v>33</v>
      </c>
      <c r="J673" s="238" t="s">
        <v>33</v>
      </c>
      <c r="K673" s="238" t="s">
        <v>984</v>
      </c>
      <c r="L673" s="239">
        <v>46182</v>
      </c>
      <c r="M673" s="238" t="s">
        <v>37</v>
      </c>
    </row>
    <row r="674" spans="1:13">
      <c r="A674" s="236" t="s">
        <v>981</v>
      </c>
      <c r="B674" s="236" t="s">
        <v>982</v>
      </c>
      <c r="C674" s="236" t="s">
        <v>31</v>
      </c>
      <c r="D674" s="236" t="s">
        <v>72</v>
      </c>
      <c r="E674" s="236">
        <v>1</v>
      </c>
      <c r="F674" s="236" t="s">
        <v>67</v>
      </c>
      <c r="G674" s="236" t="s">
        <v>68</v>
      </c>
      <c r="H674" s="236">
        <v>2</v>
      </c>
      <c r="I674" s="236" t="s">
        <v>33</v>
      </c>
      <c r="J674" s="236" t="s">
        <v>33</v>
      </c>
      <c r="K674" s="236" t="s">
        <v>985</v>
      </c>
      <c r="L674" s="237">
        <v>46182</v>
      </c>
      <c r="M674" s="236" t="s">
        <v>37</v>
      </c>
    </row>
    <row r="675" spans="1:13">
      <c r="A675" s="238" t="s">
        <v>981</v>
      </c>
      <c r="B675" s="238" t="s">
        <v>982</v>
      </c>
      <c r="C675" s="238" t="s">
        <v>31</v>
      </c>
      <c r="D675" s="238" t="s">
        <v>74</v>
      </c>
      <c r="E675" s="238">
        <v>3</v>
      </c>
      <c r="F675" s="238" t="s">
        <v>67</v>
      </c>
      <c r="G675" s="238" t="s">
        <v>68</v>
      </c>
      <c r="H675" s="238">
        <v>2</v>
      </c>
      <c r="I675" s="238" t="s">
        <v>33</v>
      </c>
      <c r="J675" s="238" t="s">
        <v>33</v>
      </c>
      <c r="K675" s="238" t="s">
        <v>986</v>
      </c>
      <c r="L675" s="239">
        <v>46182</v>
      </c>
      <c r="M675" s="238" t="s">
        <v>37</v>
      </c>
    </row>
    <row r="676" spans="1:13">
      <c r="A676" s="236" t="s">
        <v>981</v>
      </c>
      <c r="B676" s="236" t="s">
        <v>982</v>
      </c>
      <c r="C676" s="236" t="s">
        <v>31</v>
      </c>
      <c r="D676" s="236" t="s">
        <v>76</v>
      </c>
      <c r="E676" s="236">
        <v>3</v>
      </c>
      <c r="F676" s="236" t="s">
        <v>67</v>
      </c>
      <c r="G676" s="236" t="s">
        <v>68</v>
      </c>
      <c r="H676" s="236">
        <v>2</v>
      </c>
      <c r="I676" s="236" t="s">
        <v>33</v>
      </c>
      <c r="J676" s="236" t="s">
        <v>33</v>
      </c>
      <c r="K676" s="236" t="s">
        <v>987</v>
      </c>
      <c r="L676" s="237">
        <v>46182</v>
      </c>
      <c r="M676" s="236" t="s">
        <v>37</v>
      </c>
    </row>
    <row r="677" spans="1:13">
      <c r="A677" s="238" t="s">
        <v>981</v>
      </c>
      <c r="B677" s="238" t="s">
        <v>982</v>
      </c>
      <c r="C677" s="238" t="s">
        <v>31</v>
      </c>
      <c r="D677" s="238" t="s">
        <v>78</v>
      </c>
      <c r="E677" s="238">
        <v>2</v>
      </c>
      <c r="F677" s="238" t="s">
        <v>67</v>
      </c>
      <c r="G677" s="238" t="s">
        <v>68</v>
      </c>
      <c r="H677" s="238">
        <v>2</v>
      </c>
      <c r="I677" s="238" t="s">
        <v>33</v>
      </c>
      <c r="J677" s="238" t="s">
        <v>33</v>
      </c>
      <c r="K677" s="238" t="s">
        <v>988</v>
      </c>
      <c r="L677" s="239">
        <v>46182</v>
      </c>
      <c r="M677" s="238" t="s">
        <v>37</v>
      </c>
    </row>
    <row r="678" spans="1:13">
      <c r="A678" s="236" t="s">
        <v>981</v>
      </c>
      <c r="B678" s="236" t="s">
        <v>982</v>
      </c>
      <c r="C678" s="236" t="s">
        <v>31</v>
      </c>
      <c r="D678" s="236" t="s">
        <v>80</v>
      </c>
      <c r="E678" s="236">
        <v>2</v>
      </c>
      <c r="F678" s="236" t="s">
        <v>67</v>
      </c>
      <c r="G678" s="236" t="s">
        <v>68</v>
      </c>
      <c r="H678" s="236">
        <v>2</v>
      </c>
      <c r="I678" s="236" t="s">
        <v>33</v>
      </c>
      <c r="J678" s="236" t="s">
        <v>33</v>
      </c>
      <c r="K678" s="236" t="s">
        <v>989</v>
      </c>
      <c r="L678" s="237">
        <v>46182</v>
      </c>
      <c r="M678" s="236" t="s">
        <v>37</v>
      </c>
    </row>
    <row r="679" spans="1:13">
      <c r="A679" s="238" t="s">
        <v>981</v>
      </c>
      <c r="B679" s="238" t="s">
        <v>982</v>
      </c>
      <c r="C679" s="238" t="s">
        <v>31</v>
      </c>
      <c r="D679" s="238" t="s">
        <v>82</v>
      </c>
      <c r="E679" s="238">
        <v>3</v>
      </c>
      <c r="F679" s="238" t="s">
        <v>67</v>
      </c>
      <c r="G679" s="238" t="s">
        <v>68</v>
      </c>
      <c r="H679" s="238">
        <v>2</v>
      </c>
      <c r="I679" s="238" t="s">
        <v>33</v>
      </c>
      <c r="J679" s="238" t="s">
        <v>33</v>
      </c>
      <c r="K679" s="238" t="s">
        <v>990</v>
      </c>
      <c r="L679" s="239">
        <v>46182</v>
      </c>
      <c r="M679" s="238" t="s">
        <v>37</v>
      </c>
    </row>
    <row r="680" spans="1:13">
      <c r="A680" s="236" t="s">
        <v>981</v>
      </c>
      <c r="B680" s="236" t="s">
        <v>982</v>
      </c>
      <c r="C680" s="236" t="s">
        <v>31</v>
      </c>
      <c r="D680" s="236" t="s">
        <v>84</v>
      </c>
      <c r="E680" s="236">
        <v>0</v>
      </c>
      <c r="F680" s="236" t="s">
        <v>67</v>
      </c>
      <c r="G680" s="236" t="s">
        <v>68</v>
      </c>
      <c r="H680" s="236">
        <v>2</v>
      </c>
      <c r="I680" s="236" t="s">
        <v>33</v>
      </c>
      <c r="J680" s="236" t="s">
        <v>33</v>
      </c>
      <c r="K680" s="236" t="s">
        <v>991</v>
      </c>
      <c r="L680" s="237">
        <v>46182</v>
      </c>
      <c r="M680" s="236" t="s">
        <v>37</v>
      </c>
    </row>
    <row r="681" spans="1:13">
      <c r="A681" s="238" t="s">
        <v>29</v>
      </c>
      <c r="B681" s="238" t="s">
        <v>30</v>
      </c>
      <c r="C681" s="238" t="s">
        <v>31</v>
      </c>
      <c r="D681" s="238" t="s">
        <v>66</v>
      </c>
      <c r="E681" s="238">
        <v>2</v>
      </c>
      <c r="F681" s="238" t="s">
        <v>67</v>
      </c>
      <c r="G681" s="238" t="s">
        <v>68</v>
      </c>
      <c r="H681" s="238">
        <v>2</v>
      </c>
      <c r="I681" s="238" t="s">
        <v>33</v>
      </c>
      <c r="J681" s="238" t="s">
        <v>33</v>
      </c>
      <c r="K681" s="238" t="s">
        <v>992</v>
      </c>
      <c r="L681" s="239">
        <v>46182</v>
      </c>
      <c r="M681" s="238" t="s">
        <v>37</v>
      </c>
    </row>
    <row r="682" spans="1:13">
      <c r="A682" s="236" t="s">
        <v>29</v>
      </c>
      <c r="B682" s="236" t="s">
        <v>30</v>
      </c>
      <c r="C682" s="236" t="s">
        <v>31</v>
      </c>
      <c r="D682" s="236" t="s">
        <v>70</v>
      </c>
      <c r="E682" s="236">
        <v>0</v>
      </c>
      <c r="F682" s="236" t="s">
        <v>67</v>
      </c>
      <c r="G682" s="236" t="s">
        <v>68</v>
      </c>
      <c r="H682" s="236">
        <v>2</v>
      </c>
      <c r="I682" s="236" t="s">
        <v>33</v>
      </c>
      <c r="J682" s="236" t="s">
        <v>33</v>
      </c>
      <c r="K682" s="236" t="s">
        <v>993</v>
      </c>
      <c r="L682" s="237">
        <v>46182</v>
      </c>
      <c r="M682" s="236" t="s">
        <v>37</v>
      </c>
    </row>
    <row r="683" spans="1:13">
      <c r="A683" s="238" t="s">
        <v>29</v>
      </c>
      <c r="B683" s="238" t="s">
        <v>30</v>
      </c>
      <c r="C683" s="238" t="s">
        <v>31</v>
      </c>
      <c r="D683" s="238" t="s">
        <v>72</v>
      </c>
      <c r="E683" s="238">
        <v>1</v>
      </c>
      <c r="F683" s="238" t="s">
        <v>67</v>
      </c>
      <c r="G683" s="238" t="s">
        <v>68</v>
      </c>
      <c r="H683" s="238">
        <v>2</v>
      </c>
      <c r="I683" s="238" t="s">
        <v>33</v>
      </c>
      <c r="J683" s="238" t="s">
        <v>33</v>
      </c>
      <c r="K683" s="238" t="s">
        <v>994</v>
      </c>
      <c r="L683" s="239">
        <v>46182</v>
      </c>
      <c r="M683" s="238" t="s">
        <v>37</v>
      </c>
    </row>
    <row r="684" spans="1:13">
      <c r="A684" s="236" t="s">
        <v>29</v>
      </c>
      <c r="B684" s="236" t="s">
        <v>30</v>
      </c>
      <c r="C684" s="236" t="s">
        <v>31</v>
      </c>
      <c r="D684" s="236" t="s">
        <v>74</v>
      </c>
      <c r="E684" s="236">
        <v>3</v>
      </c>
      <c r="F684" s="236" t="s">
        <v>67</v>
      </c>
      <c r="G684" s="236" t="s">
        <v>68</v>
      </c>
      <c r="H684" s="236">
        <v>2</v>
      </c>
      <c r="I684" s="236" t="s">
        <v>33</v>
      </c>
      <c r="J684" s="236" t="s">
        <v>33</v>
      </c>
      <c r="K684" s="236" t="s">
        <v>995</v>
      </c>
      <c r="L684" s="237">
        <v>46182</v>
      </c>
      <c r="M684" s="236" t="s">
        <v>37</v>
      </c>
    </row>
    <row r="685" spans="1:13">
      <c r="A685" s="238" t="s">
        <v>29</v>
      </c>
      <c r="B685" s="238" t="s">
        <v>30</v>
      </c>
      <c r="C685" s="238" t="s">
        <v>31</v>
      </c>
      <c r="D685" s="238" t="s">
        <v>76</v>
      </c>
      <c r="E685" s="238">
        <v>3</v>
      </c>
      <c r="F685" s="238" t="s">
        <v>67</v>
      </c>
      <c r="G685" s="238" t="s">
        <v>68</v>
      </c>
      <c r="H685" s="238">
        <v>2</v>
      </c>
      <c r="I685" s="238" t="s">
        <v>33</v>
      </c>
      <c r="J685" s="238" t="s">
        <v>33</v>
      </c>
      <c r="K685" s="238" t="s">
        <v>996</v>
      </c>
      <c r="L685" s="239">
        <v>46182</v>
      </c>
      <c r="M685" s="238" t="s">
        <v>37</v>
      </c>
    </row>
    <row r="686" spans="1:13">
      <c r="A686" s="236" t="s">
        <v>29</v>
      </c>
      <c r="B686" s="236" t="s">
        <v>30</v>
      </c>
      <c r="C686" s="236" t="s">
        <v>31</v>
      </c>
      <c r="D686" s="236" t="s">
        <v>78</v>
      </c>
      <c r="E686" s="236">
        <v>2</v>
      </c>
      <c r="F686" s="236" t="s">
        <v>67</v>
      </c>
      <c r="G686" s="236" t="s">
        <v>68</v>
      </c>
      <c r="H686" s="236">
        <v>2</v>
      </c>
      <c r="I686" s="236" t="s">
        <v>33</v>
      </c>
      <c r="J686" s="236" t="s">
        <v>33</v>
      </c>
      <c r="K686" s="236" t="s">
        <v>997</v>
      </c>
      <c r="L686" s="237">
        <v>46182</v>
      </c>
      <c r="M686" s="236" t="s">
        <v>37</v>
      </c>
    </row>
    <row r="687" spans="1:13">
      <c r="A687" s="238" t="s">
        <v>29</v>
      </c>
      <c r="B687" s="238" t="s">
        <v>30</v>
      </c>
      <c r="C687" s="238" t="s">
        <v>31</v>
      </c>
      <c r="D687" s="238" t="s">
        <v>80</v>
      </c>
      <c r="E687" s="238">
        <v>1</v>
      </c>
      <c r="F687" s="238" t="s">
        <v>67</v>
      </c>
      <c r="G687" s="238" t="s">
        <v>68</v>
      </c>
      <c r="H687" s="238">
        <v>2</v>
      </c>
      <c r="I687" s="238" t="s">
        <v>33</v>
      </c>
      <c r="J687" s="238" t="s">
        <v>33</v>
      </c>
      <c r="K687" s="238" t="s">
        <v>998</v>
      </c>
      <c r="L687" s="239">
        <v>46182</v>
      </c>
      <c r="M687" s="238" t="s">
        <v>37</v>
      </c>
    </row>
    <row r="688" spans="1:13">
      <c r="A688" s="236" t="s">
        <v>29</v>
      </c>
      <c r="B688" s="236" t="s">
        <v>30</v>
      </c>
      <c r="C688" s="236" t="s">
        <v>31</v>
      </c>
      <c r="D688" s="236" t="s">
        <v>82</v>
      </c>
      <c r="E688" s="236">
        <v>3</v>
      </c>
      <c r="F688" s="236" t="s">
        <v>67</v>
      </c>
      <c r="G688" s="236" t="s">
        <v>68</v>
      </c>
      <c r="H688" s="236">
        <v>2</v>
      </c>
      <c r="I688" s="236" t="s">
        <v>33</v>
      </c>
      <c r="J688" s="236" t="s">
        <v>33</v>
      </c>
      <c r="K688" s="236" t="s">
        <v>999</v>
      </c>
      <c r="L688" s="237">
        <v>46182</v>
      </c>
      <c r="M688" s="236" t="s">
        <v>37</v>
      </c>
    </row>
    <row r="689" spans="1:13">
      <c r="A689" s="238" t="s">
        <v>29</v>
      </c>
      <c r="B689" s="238" t="s">
        <v>30</v>
      </c>
      <c r="C689" s="238" t="s">
        <v>31</v>
      </c>
      <c r="D689" s="238" t="s">
        <v>84</v>
      </c>
      <c r="E689" s="238">
        <v>0</v>
      </c>
      <c r="F689" s="238" t="s">
        <v>67</v>
      </c>
      <c r="G689" s="238" t="s">
        <v>68</v>
      </c>
      <c r="H689" s="238">
        <v>2</v>
      </c>
      <c r="I689" s="238" t="s">
        <v>33</v>
      </c>
      <c r="J689" s="238" t="s">
        <v>33</v>
      </c>
      <c r="K689" s="238" t="s">
        <v>1000</v>
      </c>
      <c r="L689" s="239">
        <v>46182</v>
      </c>
      <c r="M689" s="238" t="s">
        <v>37</v>
      </c>
    </row>
    <row r="690" spans="1:13">
      <c r="A690" s="236" t="s">
        <v>1001</v>
      </c>
      <c r="B690" s="236" t="s">
        <v>1002</v>
      </c>
      <c r="C690" s="236" t="s">
        <v>31</v>
      </c>
      <c r="D690" s="236" t="s">
        <v>66</v>
      </c>
      <c r="E690" s="236">
        <v>2</v>
      </c>
      <c r="F690" s="236" t="s">
        <v>67</v>
      </c>
      <c r="G690" s="236" t="s">
        <v>68</v>
      </c>
      <c r="H690" s="236">
        <v>2</v>
      </c>
      <c r="I690" s="236" t="s">
        <v>33</v>
      </c>
      <c r="J690" s="236" t="s">
        <v>33</v>
      </c>
      <c r="K690" s="236" t="s">
        <v>1003</v>
      </c>
      <c r="L690" s="237">
        <v>46182</v>
      </c>
      <c r="M690" s="236" t="s">
        <v>37</v>
      </c>
    </row>
    <row r="691" spans="1:13">
      <c r="A691" s="238" t="s">
        <v>1001</v>
      </c>
      <c r="B691" s="238" t="s">
        <v>1002</v>
      </c>
      <c r="C691" s="238" t="s">
        <v>31</v>
      </c>
      <c r="D691" s="238" t="s">
        <v>70</v>
      </c>
      <c r="E691" s="238">
        <v>0</v>
      </c>
      <c r="F691" s="238" t="s">
        <v>67</v>
      </c>
      <c r="G691" s="238" t="s">
        <v>68</v>
      </c>
      <c r="H691" s="238">
        <v>2</v>
      </c>
      <c r="I691" s="238" t="s">
        <v>33</v>
      </c>
      <c r="J691" s="238" t="s">
        <v>33</v>
      </c>
      <c r="K691" s="238" t="s">
        <v>1004</v>
      </c>
      <c r="L691" s="239">
        <v>46182</v>
      </c>
      <c r="M691" s="238" t="s">
        <v>37</v>
      </c>
    </row>
    <row r="692" spans="1:13">
      <c r="A692" s="236" t="s">
        <v>1001</v>
      </c>
      <c r="B692" s="236" t="s">
        <v>1002</v>
      </c>
      <c r="C692" s="236" t="s">
        <v>31</v>
      </c>
      <c r="D692" s="236" t="s">
        <v>72</v>
      </c>
      <c r="E692" s="236">
        <v>1</v>
      </c>
      <c r="F692" s="236" t="s">
        <v>67</v>
      </c>
      <c r="G692" s="236" t="s">
        <v>68</v>
      </c>
      <c r="H692" s="236">
        <v>2</v>
      </c>
      <c r="I692" s="236" t="s">
        <v>33</v>
      </c>
      <c r="J692" s="236" t="s">
        <v>33</v>
      </c>
      <c r="K692" s="236" t="s">
        <v>1005</v>
      </c>
      <c r="L692" s="237">
        <v>46182</v>
      </c>
      <c r="M692" s="236" t="s">
        <v>37</v>
      </c>
    </row>
    <row r="693" spans="1:13">
      <c r="A693" s="238" t="s">
        <v>1001</v>
      </c>
      <c r="B693" s="238" t="s">
        <v>1002</v>
      </c>
      <c r="C693" s="238" t="s">
        <v>31</v>
      </c>
      <c r="D693" s="238" t="s">
        <v>74</v>
      </c>
      <c r="E693" s="238">
        <v>3</v>
      </c>
      <c r="F693" s="238" t="s">
        <v>67</v>
      </c>
      <c r="G693" s="238" t="s">
        <v>68</v>
      </c>
      <c r="H693" s="238">
        <v>2</v>
      </c>
      <c r="I693" s="238" t="s">
        <v>33</v>
      </c>
      <c r="J693" s="238" t="s">
        <v>33</v>
      </c>
      <c r="K693" s="238" t="s">
        <v>1006</v>
      </c>
      <c r="L693" s="239">
        <v>46182</v>
      </c>
      <c r="M693" s="238" t="s">
        <v>37</v>
      </c>
    </row>
    <row r="694" spans="1:13">
      <c r="A694" s="236" t="s">
        <v>1001</v>
      </c>
      <c r="B694" s="236" t="s">
        <v>1002</v>
      </c>
      <c r="C694" s="236" t="s">
        <v>31</v>
      </c>
      <c r="D694" s="236" t="s">
        <v>76</v>
      </c>
      <c r="E694" s="236">
        <v>3</v>
      </c>
      <c r="F694" s="236" t="s">
        <v>67</v>
      </c>
      <c r="G694" s="236" t="s">
        <v>68</v>
      </c>
      <c r="H694" s="236">
        <v>2</v>
      </c>
      <c r="I694" s="236" t="s">
        <v>33</v>
      </c>
      <c r="J694" s="236" t="s">
        <v>33</v>
      </c>
      <c r="K694" s="236" t="s">
        <v>1007</v>
      </c>
      <c r="L694" s="237">
        <v>46182</v>
      </c>
      <c r="M694" s="236" t="s">
        <v>37</v>
      </c>
    </row>
    <row r="695" spans="1:13">
      <c r="A695" s="238" t="s">
        <v>1001</v>
      </c>
      <c r="B695" s="238" t="s">
        <v>1002</v>
      </c>
      <c r="C695" s="238" t="s">
        <v>31</v>
      </c>
      <c r="D695" s="238" t="s">
        <v>78</v>
      </c>
      <c r="E695" s="238">
        <v>2</v>
      </c>
      <c r="F695" s="238" t="s">
        <v>67</v>
      </c>
      <c r="G695" s="238" t="s">
        <v>68</v>
      </c>
      <c r="H695" s="238">
        <v>2</v>
      </c>
      <c r="I695" s="238" t="s">
        <v>33</v>
      </c>
      <c r="J695" s="238" t="s">
        <v>33</v>
      </c>
      <c r="K695" s="238" t="s">
        <v>1008</v>
      </c>
      <c r="L695" s="239">
        <v>46182</v>
      </c>
      <c r="M695" s="238" t="s">
        <v>37</v>
      </c>
    </row>
    <row r="696" spans="1:13">
      <c r="A696" s="236" t="s">
        <v>1001</v>
      </c>
      <c r="B696" s="236" t="s">
        <v>1002</v>
      </c>
      <c r="C696" s="236" t="s">
        <v>31</v>
      </c>
      <c r="D696" s="236" t="s">
        <v>80</v>
      </c>
      <c r="E696" s="236">
        <v>2</v>
      </c>
      <c r="F696" s="236" t="s">
        <v>67</v>
      </c>
      <c r="G696" s="236" t="s">
        <v>68</v>
      </c>
      <c r="H696" s="236">
        <v>2</v>
      </c>
      <c r="I696" s="236" t="s">
        <v>33</v>
      </c>
      <c r="J696" s="236" t="s">
        <v>33</v>
      </c>
      <c r="K696" s="236" t="s">
        <v>1009</v>
      </c>
      <c r="L696" s="237">
        <v>46182</v>
      </c>
      <c r="M696" s="236" t="s">
        <v>37</v>
      </c>
    </row>
    <row r="697" spans="1:13">
      <c r="A697" s="238" t="s">
        <v>1001</v>
      </c>
      <c r="B697" s="238" t="s">
        <v>1002</v>
      </c>
      <c r="C697" s="238" t="s">
        <v>31</v>
      </c>
      <c r="D697" s="238" t="s">
        <v>82</v>
      </c>
      <c r="E697" s="238">
        <v>3</v>
      </c>
      <c r="F697" s="238" t="s">
        <v>67</v>
      </c>
      <c r="G697" s="238" t="s">
        <v>68</v>
      </c>
      <c r="H697" s="238">
        <v>2</v>
      </c>
      <c r="I697" s="238" t="s">
        <v>33</v>
      </c>
      <c r="J697" s="238" t="s">
        <v>33</v>
      </c>
      <c r="K697" s="238" t="s">
        <v>1010</v>
      </c>
      <c r="L697" s="239">
        <v>46182</v>
      </c>
      <c r="M697" s="238" t="s">
        <v>37</v>
      </c>
    </row>
    <row r="698" spans="1:13">
      <c r="A698" s="236" t="s">
        <v>1001</v>
      </c>
      <c r="B698" s="236" t="s">
        <v>1002</v>
      </c>
      <c r="C698" s="236" t="s">
        <v>31</v>
      </c>
      <c r="D698" s="236" t="s">
        <v>84</v>
      </c>
      <c r="E698" s="236">
        <v>0</v>
      </c>
      <c r="F698" s="236" t="s">
        <v>67</v>
      </c>
      <c r="G698" s="236" t="s">
        <v>68</v>
      </c>
      <c r="H698" s="236">
        <v>2</v>
      </c>
      <c r="I698" s="236" t="s">
        <v>33</v>
      </c>
      <c r="J698" s="236" t="s">
        <v>33</v>
      </c>
      <c r="K698" s="236" t="s">
        <v>1011</v>
      </c>
      <c r="L698" s="237">
        <v>46182</v>
      </c>
      <c r="M698" s="236" t="s">
        <v>37</v>
      </c>
    </row>
    <row r="699" spans="1:13">
      <c r="A699" s="238" t="s">
        <v>1012</v>
      </c>
      <c r="B699" s="238" t="s">
        <v>1013</v>
      </c>
      <c r="C699" s="238" t="s">
        <v>1014</v>
      </c>
      <c r="D699" s="238" t="s">
        <v>66</v>
      </c>
      <c r="E699" s="238">
        <v>0</v>
      </c>
      <c r="F699" s="238" t="s">
        <v>67</v>
      </c>
      <c r="G699" s="238" t="s">
        <v>68</v>
      </c>
      <c r="H699" s="238">
        <v>2</v>
      </c>
      <c r="I699" s="238" t="s">
        <v>33</v>
      </c>
      <c r="J699" s="238" t="s">
        <v>33</v>
      </c>
      <c r="K699" s="238" t="s">
        <v>1015</v>
      </c>
      <c r="L699" s="239">
        <v>46182</v>
      </c>
      <c r="M699" s="238" t="s">
        <v>37</v>
      </c>
    </row>
    <row r="700" spans="1:13">
      <c r="A700" s="236" t="s">
        <v>1012</v>
      </c>
      <c r="B700" s="236" t="s">
        <v>1013</v>
      </c>
      <c r="C700" s="236" t="s">
        <v>1014</v>
      </c>
      <c r="D700" s="236" t="s">
        <v>70</v>
      </c>
      <c r="E700" s="236">
        <v>1</v>
      </c>
      <c r="F700" s="236" t="s">
        <v>67</v>
      </c>
      <c r="G700" s="236" t="s">
        <v>68</v>
      </c>
      <c r="H700" s="236">
        <v>2</v>
      </c>
      <c r="I700" s="236" t="s">
        <v>33</v>
      </c>
      <c r="J700" s="236" t="s">
        <v>33</v>
      </c>
      <c r="K700" s="236" t="s">
        <v>1016</v>
      </c>
      <c r="L700" s="237">
        <v>46182</v>
      </c>
      <c r="M700" s="236" t="s">
        <v>37</v>
      </c>
    </row>
    <row r="701" spans="1:13">
      <c r="A701" s="238" t="s">
        <v>1012</v>
      </c>
      <c r="B701" s="238" t="s">
        <v>1013</v>
      </c>
      <c r="C701" s="238" t="s">
        <v>1014</v>
      </c>
      <c r="D701" s="238" t="s">
        <v>72</v>
      </c>
      <c r="E701" s="238">
        <v>1</v>
      </c>
      <c r="F701" s="238" t="s">
        <v>67</v>
      </c>
      <c r="G701" s="238" t="s">
        <v>68</v>
      </c>
      <c r="H701" s="238">
        <v>2</v>
      </c>
      <c r="I701" s="238" t="s">
        <v>33</v>
      </c>
      <c r="J701" s="238" t="s">
        <v>33</v>
      </c>
      <c r="K701" s="238" t="s">
        <v>1017</v>
      </c>
      <c r="L701" s="239">
        <v>46182</v>
      </c>
      <c r="M701" s="238" t="s">
        <v>37</v>
      </c>
    </row>
    <row r="702" spans="1:13">
      <c r="A702" s="236" t="s">
        <v>1012</v>
      </c>
      <c r="B702" s="236" t="s">
        <v>1013</v>
      </c>
      <c r="C702" s="236" t="s">
        <v>1014</v>
      </c>
      <c r="D702" s="236" t="s">
        <v>74</v>
      </c>
      <c r="E702" s="236">
        <v>0</v>
      </c>
      <c r="F702" s="236" t="s">
        <v>67</v>
      </c>
      <c r="G702" s="236" t="s">
        <v>68</v>
      </c>
      <c r="H702" s="236">
        <v>2</v>
      </c>
      <c r="I702" s="236" t="s">
        <v>33</v>
      </c>
      <c r="J702" s="236" t="s">
        <v>33</v>
      </c>
      <c r="K702" s="236" t="s">
        <v>1018</v>
      </c>
      <c r="L702" s="237">
        <v>46182</v>
      </c>
      <c r="M702" s="236" t="s">
        <v>37</v>
      </c>
    </row>
    <row r="703" spans="1:13">
      <c r="A703" s="238" t="s">
        <v>1012</v>
      </c>
      <c r="B703" s="238" t="s">
        <v>1013</v>
      </c>
      <c r="C703" s="238" t="s">
        <v>1014</v>
      </c>
      <c r="D703" s="238" t="s">
        <v>76</v>
      </c>
      <c r="E703" s="238">
        <v>3</v>
      </c>
      <c r="F703" s="238" t="s">
        <v>67</v>
      </c>
      <c r="G703" s="238" t="s">
        <v>68</v>
      </c>
      <c r="H703" s="238">
        <v>2</v>
      </c>
      <c r="I703" s="238" t="s">
        <v>33</v>
      </c>
      <c r="J703" s="238" t="s">
        <v>33</v>
      </c>
      <c r="K703" s="238" t="s">
        <v>1019</v>
      </c>
      <c r="L703" s="239">
        <v>46182</v>
      </c>
      <c r="M703" s="238" t="s">
        <v>37</v>
      </c>
    </row>
    <row r="704" spans="1:13">
      <c r="A704" s="236" t="s">
        <v>1012</v>
      </c>
      <c r="B704" s="236" t="s">
        <v>1013</v>
      </c>
      <c r="C704" s="236" t="s">
        <v>1014</v>
      </c>
      <c r="D704" s="236" t="s">
        <v>78</v>
      </c>
      <c r="E704" s="236">
        <v>0</v>
      </c>
      <c r="F704" s="236" t="s">
        <v>67</v>
      </c>
      <c r="G704" s="236" t="s">
        <v>68</v>
      </c>
      <c r="H704" s="236">
        <v>2</v>
      </c>
      <c r="I704" s="236" t="s">
        <v>33</v>
      </c>
      <c r="J704" s="236" t="s">
        <v>33</v>
      </c>
      <c r="K704" s="236" t="s">
        <v>1020</v>
      </c>
      <c r="L704" s="237">
        <v>46182</v>
      </c>
      <c r="M704" s="236" t="s">
        <v>37</v>
      </c>
    </row>
    <row r="705" spans="1:13">
      <c r="A705" s="238" t="s">
        <v>1012</v>
      </c>
      <c r="B705" s="238" t="s">
        <v>1013</v>
      </c>
      <c r="C705" s="238" t="s">
        <v>1014</v>
      </c>
      <c r="D705" s="238" t="s">
        <v>80</v>
      </c>
      <c r="E705" s="238">
        <v>0</v>
      </c>
      <c r="F705" s="238" t="s">
        <v>67</v>
      </c>
      <c r="G705" s="238" t="s">
        <v>68</v>
      </c>
      <c r="H705" s="238">
        <v>2</v>
      </c>
      <c r="I705" s="238" t="s">
        <v>33</v>
      </c>
      <c r="J705" s="238" t="s">
        <v>33</v>
      </c>
      <c r="K705" s="238" t="s">
        <v>1021</v>
      </c>
      <c r="L705" s="239">
        <v>46182</v>
      </c>
      <c r="M705" s="238" t="s">
        <v>37</v>
      </c>
    </row>
    <row r="706" spans="1:13">
      <c r="A706" s="236" t="s">
        <v>1012</v>
      </c>
      <c r="B706" s="236" t="s">
        <v>1013</v>
      </c>
      <c r="C706" s="236" t="s">
        <v>1014</v>
      </c>
      <c r="D706" s="236" t="s">
        <v>82</v>
      </c>
      <c r="E706" s="236">
        <v>1</v>
      </c>
      <c r="F706" s="236" t="s">
        <v>67</v>
      </c>
      <c r="G706" s="236" t="s">
        <v>68</v>
      </c>
      <c r="H706" s="236">
        <v>2</v>
      </c>
      <c r="I706" s="236" t="s">
        <v>33</v>
      </c>
      <c r="J706" s="236" t="s">
        <v>33</v>
      </c>
      <c r="K706" s="236" t="s">
        <v>1022</v>
      </c>
      <c r="L706" s="237">
        <v>46182</v>
      </c>
      <c r="M706" s="236" t="s">
        <v>37</v>
      </c>
    </row>
    <row r="707" spans="1:13">
      <c r="A707" s="238" t="s">
        <v>1012</v>
      </c>
      <c r="B707" s="238" t="s">
        <v>1013</v>
      </c>
      <c r="C707" s="238" t="s">
        <v>1014</v>
      </c>
      <c r="D707" s="238" t="s">
        <v>84</v>
      </c>
      <c r="E707" s="238">
        <v>0</v>
      </c>
      <c r="F707" s="238" t="s">
        <v>67</v>
      </c>
      <c r="G707" s="238" t="s">
        <v>68</v>
      </c>
      <c r="H707" s="238">
        <v>2</v>
      </c>
      <c r="I707" s="238" t="s">
        <v>33</v>
      </c>
      <c r="J707" s="238" t="s">
        <v>33</v>
      </c>
      <c r="K707" s="238" t="s">
        <v>1023</v>
      </c>
      <c r="L707" s="239">
        <v>46182</v>
      </c>
      <c r="M707" s="238" t="s">
        <v>37</v>
      </c>
    </row>
    <row r="708" spans="1:13">
      <c r="A708" s="236" t="s">
        <v>1024</v>
      </c>
      <c r="B708" s="236" t="s">
        <v>1025</v>
      </c>
      <c r="C708" s="236" t="s">
        <v>1026</v>
      </c>
      <c r="D708" s="236" t="s">
        <v>70</v>
      </c>
      <c r="E708" s="236">
        <v>2</v>
      </c>
      <c r="F708" s="236" t="s">
        <v>67</v>
      </c>
      <c r="G708" s="236" t="s">
        <v>68</v>
      </c>
      <c r="H708" s="236">
        <v>2</v>
      </c>
      <c r="I708" s="236" t="s">
        <v>33</v>
      </c>
      <c r="J708" s="236" t="s">
        <v>33</v>
      </c>
      <c r="K708" s="236" t="s">
        <v>1027</v>
      </c>
      <c r="L708" s="237">
        <v>46182</v>
      </c>
      <c r="M708" s="236" t="s">
        <v>37</v>
      </c>
    </row>
    <row r="709" spans="1:13">
      <c r="A709" s="238" t="s">
        <v>1024</v>
      </c>
      <c r="B709" s="238" t="s">
        <v>1025</v>
      </c>
      <c r="C709" s="238" t="s">
        <v>1026</v>
      </c>
      <c r="D709" s="238" t="s">
        <v>72</v>
      </c>
      <c r="E709" s="238">
        <v>1</v>
      </c>
      <c r="F709" s="238" t="s">
        <v>67</v>
      </c>
      <c r="G709" s="238" t="s">
        <v>68</v>
      </c>
      <c r="H709" s="238">
        <v>2</v>
      </c>
      <c r="I709" s="238" t="s">
        <v>33</v>
      </c>
      <c r="J709" s="238" t="s">
        <v>33</v>
      </c>
      <c r="K709" s="238" t="s">
        <v>1028</v>
      </c>
      <c r="L709" s="239">
        <v>46182</v>
      </c>
      <c r="M709" s="238" t="s">
        <v>37</v>
      </c>
    </row>
    <row r="710" spans="1:13">
      <c r="A710" s="236" t="s">
        <v>1024</v>
      </c>
      <c r="B710" s="236" t="s">
        <v>1025</v>
      </c>
      <c r="C710" s="236" t="s">
        <v>1026</v>
      </c>
      <c r="D710" s="236" t="s">
        <v>74</v>
      </c>
      <c r="E710" s="236">
        <v>0</v>
      </c>
      <c r="F710" s="236" t="s">
        <v>67</v>
      </c>
      <c r="G710" s="236" t="s">
        <v>68</v>
      </c>
      <c r="H710" s="236">
        <v>2</v>
      </c>
      <c r="I710" s="236" t="s">
        <v>33</v>
      </c>
      <c r="J710" s="236" t="s">
        <v>33</v>
      </c>
      <c r="K710" s="236" t="s">
        <v>1029</v>
      </c>
      <c r="L710" s="237">
        <v>46182</v>
      </c>
      <c r="M710" s="236" t="s">
        <v>37</v>
      </c>
    </row>
    <row r="711" spans="1:13">
      <c r="A711" s="238" t="s">
        <v>1024</v>
      </c>
      <c r="B711" s="238" t="s">
        <v>1025</v>
      </c>
      <c r="C711" s="238" t="s">
        <v>1026</v>
      </c>
      <c r="D711" s="238" t="s">
        <v>76</v>
      </c>
      <c r="E711" s="238">
        <v>1</v>
      </c>
      <c r="F711" s="238" t="s">
        <v>67</v>
      </c>
      <c r="G711" s="238" t="s">
        <v>68</v>
      </c>
      <c r="H711" s="238">
        <v>2</v>
      </c>
      <c r="I711" s="238" t="s">
        <v>33</v>
      </c>
      <c r="J711" s="238" t="s">
        <v>33</v>
      </c>
      <c r="K711" s="238" t="s">
        <v>1030</v>
      </c>
      <c r="L711" s="239">
        <v>46182</v>
      </c>
      <c r="M711" s="238" t="s">
        <v>37</v>
      </c>
    </row>
    <row r="712" spans="1:13">
      <c r="A712" s="236" t="s">
        <v>1024</v>
      </c>
      <c r="B712" s="236" t="s">
        <v>1025</v>
      </c>
      <c r="C712" s="236" t="s">
        <v>1026</v>
      </c>
      <c r="D712" s="236" t="s">
        <v>78</v>
      </c>
      <c r="E712" s="236">
        <v>1</v>
      </c>
      <c r="F712" s="236" t="s">
        <v>67</v>
      </c>
      <c r="G712" s="236" t="s">
        <v>68</v>
      </c>
      <c r="H712" s="236">
        <v>2</v>
      </c>
      <c r="I712" s="236" t="s">
        <v>33</v>
      </c>
      <c r="J712" s="236" t="s">
        <v>33</v>
      </c>
      <c r="K712" s="236" t="s">
        <v>1031</v>
      </c>
      <c r="L712" s="237">
        <v>46182</v>
      </c>
      <c r="M712" s="236" t="s">
        <v>37</v>
      </c>
    </row>
    <row r="713" spans="1:13">
      <c r="A713" s="238" t="s">
        <v>1024</v>
      </c>
      <c r="B713" s="238" t="s">
        <v>1025</v>
      </c>
      <c r="C713" s="238" t="s">
        <v>1026</v>
      </c>
      <c r="D713" s="238" t="s">
        <v>80</v>
      </c>
      <c r="E713" s="238">
        <v>1</v>
      </c>
      <c r="F713" s="238" t="s">
        <v>67</v>
      </c>
      <c r="G713" s="238" t="s">
        <v>68</v>
      </c>
      <c r="H713" s="238">
        <v>2</v>
      </c>
      <c r="I713" s="238" t="s">
        <v>33</v>
      </c>
      <c r="J713" s="238" t="s">
        <v>33</v>
      </c>
      <c r="K713" s="238" t="s">
        <v>1032</v>
      </c>
      <c r="L713" s="239">
        <v>46182</v>
      </c>
      <c r="M713" s="238" t="s">
        <v>37</v>
      </c>
    </row>
    <row r="714" spans="1:13">
      <c r="A714" s="236" t="s">
        <v>1024</v>
      </c>
      <c r="B714" s="236" t="s">
        <v>1025</v>
      </c>
      <c r="C714" s="236" t="s">
        <v>1026</v>
      </c>
      <c r="D714" s="236" t="s">
        <v>82</v>
      </c>
      <c r="E714" s="236">
        <v>0</v>
      </c>
      <c r="F714" s="236" t="s">
        <v>67</v>
      </c>
      <c r="G714" s="236" t="s">
        <v>68</v>
      </c>
      <c r="H714" s="236">
        <v>2</v>
      </c>
      <c r="I714" s="236" t="s">
        <v>33</v>
      </c>
      <c r="J714" s="236" t="s">
        <v>33</v>
      </c>
      <c r="K714" s="236" t="s">
        <v>1033</v>
      </c>
      <c r="L714" s="237">
        <v>46182</v>
      </c>
      <c r="M714" s="236" t="s">
        <v>37</v>
      </c>
    </row>
    <row r="715" spans="1:13">
      <c r="A715" s="238" t="s">
        <v>1024</v>
      </c>
      <c r="B715" s="238" t="s">
        <v>1025</v>
      </c>
      <c r="C715" s="238" t="s">
        <v>1026</v>
      </c>
      <c r="D715" s="238" t="s">
        <v>84</v>
      </c>
      <c r="E715" s="238">
        <v>0</v>
      </c>
      <c r="F715" s="238" t="s">
        <v>67</v>
      </c>
      <c r="G715" s="238" t="s">
        <v>68</v>
      </c>
      <c r="H715" s="238">
        <v>2</v>
      </c>
      <c r="I715" s="238" t="s">
        <v>33</v>
      </c>
      <c r="J715" s="238" t="s">
        <v>33</v>
      </c>
      <c r="K715" s="238" t="s">
        <v>1034</v>
      </c>
      <c r="L715" s="239">
        <v>46182</v>
      </c>
      <c r="M715" s="238" t="s">
        <v>37</v>
      </c>
    </row>
    <row r="716" spans="1:13">
      <c r="A716" s="236" t="s">
        <v>1035</v>
      </c>
      <c r="B716" s="236" t="s">
        <v>1036</v>
      </c>
      <c r="C716" s="236" t="s">
        <v>1026</v>
      </c>
      <c r="D716" s="236" t="s">
        <v>70</v>
      </c>
      <c r="E716" s="236">
        <v>2</v>
      </c>
      <c r="F716" s="236" t="s">
        <v>67</v>
      </c>
      <c r="G716" s="236" t="s">
        <v>68</v>
      </c>
      <c r="H716" s="236">
        <v>2</v>
      </c>
      <c r="I716" s="236" t="s">
        <v>33</v>
      </c>
      <c r="J716" s="236" t="s">
        <v>33</v>
      </c>
      <c r="K716" s="236" t="s">
        <v>1037</v>
      </c>
      <c r="L716" s="237">
        <v>46182</v>
      </c>
      <c r="M716" s="236" t="s">
        <v>37</v>
      </c>
    </row>
    <row r="717" spans="1:13">
      <c r="A717" s="238" t="s">
        <v>1035</v>
      </c>
      <c r="B717" s="238" t="s">
        <v>1036</v>
      </c>
      <c r="C717" s="238" t="s">
        <v>1026</v>
      </c>
      <c r="D717" s="238" t="s">
        <v>72</v>
      </c>
      <c r="E717" s="238">
        <v>1</v>
      </c>
      <c r="F717" s="238" t="s">
        <v>67</v>
      </c>
      <c r="G717" s="238" t="s">
        <v>68</v>
      </c>
      <c r="H717" s="238">
        <v>2</v>
      </c>
      <c r="I717" s="238" t="s">
        <v>33</v>
      </c>
      <c r="J717" s="238" t="s">
        <v>33</v>
      </c>
      <c r="K717" s="238" t="s">
        <v>1038</v>
      </c>
      <c r="L717" s="239">
        <v>46182</v>
      </c>
      <c r="M717" s="238" t="s">
        <v>37</v>
      </c>
    </row>
    <row r="718" spans="1:13">
      <c r="A718" s="236" t="s">
        <v>1035</v>
      </c>
      <c r="B718" s="236" t="s">
        <v>1036</v>
      </c>
      <c r="C718" s="236" t="s">
        <v>1026</v>
      </c>
      <c r="D718" s="236" t="s">
        <v>74</v>
      </c>
      <c r="E718" s="236">
        <v>0</v>
      </c>
      <c r="F718" s="236" t="s">
        <v>67</v>
      </c>
      <c r="G718" s="236" t="s">
        <v>68</v>
      </c>
      <c r="H718" s="236">
        <v>2</v>
      </c>
      <c r="I718" s="236" t="s">
        <v>33</v>
      </c>
      <c r="J718" s="236" t="s">
        <v>33</v>
      </c>
      <c r="K718" s="236" t="s">
        <v>1039</v>
      </c>
      <c r="L718" s="237">
        <v>46182</v>
      </c>
      <c r="M718" s="236" t="s">
        <v>37</v>
      </c>
    </row>
    <row r="719" spans="1:13">
      <c r="A719" s="238" t="s">
        <v>1035</v>
      </c>
      <c r="B719" s="238" t="s">
        <v>1036</v>
      </c>
      <c r="C719" s="238" t="s">
        <v>1026</v>
      </c>
      <c r="D719" s="238" t="s">
        <v>76</v>
      </c>
      <c r="E719" s="238">
        <v>3</v>
      </c>
      <c r="F719" s="238" t="s">
        <v>67</v>
      </c>
      <c r="G719" s="238" t="s">
        <v>68</v>
      </c>
      <c r="H719" s="238">
        <v>2</v>
      </c>
      <c r="I719" s="238" t="s">
        <v>33</v>
      </c>
      <c r="J719" s="238" t="s">
        <v>33</v>
      </c>
      <c r="K719" s="238" t="s">
        <v>1040</v>
      </c>
      <c r="L719" s="239">
        <v>46182</v>
      </c>
      <c r="M719" s="238" t="s">
        <v>37</v>
      </c>
    </row>
    <row r="720" spans="1:13">
      <c r="A720" s="236" t="s">
        <v>1035</v>
      </c>
      <c r="B720" s="236" t="s">
        <v>1036</v>
      </c>
      <c r="C720" s="236" t="s">
        <v>1026</v>
      </c>
      <c r="D720" s="236" t="s">
        <v>78</v>
      </c>
      <c r="E720" s="236">
        <v>1</v>
      </c>
      <c r="F720" s="236" t="s">
        <v>67</v>
      </c>
      <c r="G720" s="236" t="s">
        <v>68</v>
      </c>
      <c r="H720" s="236">
        <v>2</v>
      </c>
      <c r="I720" s="236" t="s">
        <v>33</v>
      </c>
      <c r="J720" s="236" t="s">
        <v>33</v>
      </c>
      <c r="K720" s="236" t="s">
        <v>1041</v>
      </c>
      <c r="L720" s="237">
        <v>46182</v>
      </c>
      <c r="M720" s="236" t="s">
        <v>37</v>
      </c>
    </row>
    <row r="721" spans="1:13">
      <c r="A721" s="238" t="s">
        <v>1035</v>
      </c>
      <c r="B721" s="238" t="s">
        <v>1036</v>
      </c>
      <c r="C721" s="238" t="s">
        <v>1026</v>
      </c>
      <c r="D721" s="238" t="s">
        <v>80</v>
      </c>
      <c r="E721" s="238">
        <v>2</v>
      </c>
      <c r="F721" s="238" t="s">
        <v>67</v>
      </c>
      <c r="G721" s="238" t="s">
        <v>68</v>
      </c>
      <c r="H721" s="238">
        <v>2</v>
      </c>
      <c r="I721" s="238" t="s">
        <v>33</v>
      </c>
      <c r="J721" s="238" t="s">
        <v>33</v>
      </c>
      <c r="K721" s="238" t="s">
        <v>1042</v>
      </c>
      <c r="L721" s="239">
        <v>46182</v>
      </c>
      <c r="M721" s="238" t="s">
        <v>37</v>
      </c>
    </row>
    <row r="722" spans="1:13">
      <c r="A722" s="236" t="s">
        <v>1035</v>
      </c>
      <c r="B722" s="236" t="s">
        <v>1036</v>
      </c>
      <c r="C722" s="236" t="s">
        <v>1026</v>
      </c>
      <c r="D722" s="236" t="s">
        <v>82</v>
      </c>
      <c r="E722" s="236">
        <v>1</v>
      </c>
      <c r="F722" s="236" t="s">
        <v>67</v>
      </c>
      <c r="G722" s="236" t="s">
        <v>68</v>
      </c>
      <c r="H722" s="236">
        <v>2</v>
      </c>
      <c r="I722" s="236" t="s">
        <v>33</v>
      </c>
      <c r="J722" s="236" t="s">
        <v>33</v>
      </c>
      <c r="K722" s="236" t="s">
        <v>1043</v>
      </c>
      <c r="L722" s="237">
        <v>46182</v>
      </c>
      <c r="M722" s="236" t="s">
        <v>37</v>
      </c>
    </row>
    <row r="723" spans="1:13">
      <c r="A723" s="238" t="s">
        <v>1035</v>
      </c>
      <c r="B723" s="238" t="s">
        <v>1036</v>
      </c>
      <c r="C723" s="238" t="s">
        <v>1026</v>
      </c>
      <c r="D723" s="238" t="s">
        <v>84</v>
      </c>
      <c r="E723" s="238">
        <v>0</v>
      </c>
      <c r="F723" s="238" t="s">
        <v>67</v>
      </c>
      <c r="G723" s="238" t="s">
        <v>68</v>
      </c>
      <c r="H723" s="238">
        <v>2</v>
      </c>
      <c r="I723" s="238" t="s">
        <v>33</v>
      </c>
      <c r="J723" s="238" t="s">
        <v>33</v>
      </c>
      <c r="K723" s="238" t="s">
        <v>1044</v>
      </c>
      <c r="L723" s="239">
        <v>46182</v>
      </c>
      <c r="M723" s="238" t="s">
        <v>37</v>
      </c>
    </row>
    <row r="724" spans="1:13">
      <c r="A724" s="236" t="s">
        <v>1045</v>
      </c>
      <c r="B724" s="236" t="s">
        <v>1046</v>
      </c>
      <c r="C724" s="236" t="s">
        <v>1026</v>
      </c>
      <c r="D724" s="236" t="s">
        <v>70</v>
      </c>
      <c r="E724" s="236">
        <v>2</v>
      </c>
      <c r="F724" s="236" t="s">
        <v>67</v>
      </c>
      <c r="G724" s="236" t="s">
        <v>68</v>
      </c>
      <c r="H724" s="236">
        <v>2</v>
      </c>
      <c r="I724" s="236" t="s">
        <v>33</v>
      </c>
      <c r="J724" s="236" t="s">
        <v>33</v>
      </c>
      <c r="K724" s="236" t="s">
        <v>1047</v>
      </c>
      <c r="L724" s="237">
        <v>46182</v>
      </c>
      <c r="M724" s="236" t="s">
        <v>37</v>
      </c>
    </row>
    <row r="725" spans="1:13">
      <c r="A725" s="238" t="s">
        <v>1045</v>
      </c>
      <c r="B725" s="238" t="s">
        <v>1046</v>
      </c>
      <c r="C725" s="238" t="s">
        <v>1026</v>
      </c>
      <c r="D725" s="238" t="s">
        <v>72</v>
      </c>
      <c r="E725" s="238">
        <v>1</v>
      </c>
      <c r="F725" s="238" t="s">
        <v>67</v>
      </c>
      <c r="G725" s="238" t="s">
        <v>68</v>
      </c>
      <c r="H725" s="238">
        <v>2</v>
      </c>
      <c r="I725" s="238" t="s">
        <v>33</v>
      </c>
      <c r="J725" s="238" t="s">
        <v>33</v>
      </c>
      <c r="K725" s="238" t="s">
        <v>1048</v>
      </c>
      <c r="L725" s="239">
        <v>46182</v>
      </c>
      <c r="M725" s="238" t="s">
        <v>37</v>
      </c>
    </row>
    <row r="726" spans="1:13">
      <c r="A726" s="236" t="s">
        <v>1045</v>
      </c>
      <c r="B726" s="236" t="s">
        <v>1046</v>
      </c>
      <c r="C726" s="236" t="s">
        <v>1026</v>
      </c>
      <c r="D726" s="236" t="s">
        <v>74</v>
      </c>
      <c r="E726" s="236">
        <v>0</v>
      </c>
      <c r="F726" s="236" t="s">
        <v>67</v>
      </c>
      <c r="G726" s="236" t="s">
        <v>68</v>
      </c>
      <c r="H726" s="236">
        <v>2</v>
      </c>
      <c r="I726" s="236" t="s">
        <v>33</v>
      </c>
      <c r="J726" s="236" t="s">
        <v>33</v>
      </c>
      <c r="K726" s="236" t="s">
        <v>1049</v>
      </c>
      <c r="L726" s="237">
        <v>46182</v>
      </c>
      <c r="M726" s="236" t="s">
        <v>37</v>
      </c>
    </row>
    <row r="727" spans="1:13">
      <c r="A727" s="238" t="s">
        <v>1045</v>
      </c>
      <c r="B727" s="238" t="s">
        <v>1046</v>
      </c>
      <c r="C727" s="238" t="s">
        <v>1026</v>
      </c>
      <c r="D727" s="238" t="s">
        <v>76</v>
      </c>
      <c r="E727" s="238">
        <v>3</v>
      </c>
      <c r="F727" s="238" t="s">
        <v>67</v>
      </c>
      <c r="G727" s="238" t="s">
        <v>68</v>
      </c>
      <c r="H727" s="238">
        <v>2</v>
      </c>
      <c r="I727" s="238" t="s">
        <v>33</v>
      </c>
      <c r="J727" s="238" t="s">
        <v>33</v>
      </c>
      <c r="K727" s="238" t="s">
        <v>1050</v>
      </c>
      <c r="L727" s="239">
        <v>46182</v>
      </c>
      <c r="M727" s="238" t="s">
        <v>37</v>
      </c>
    </row>
    <row r="728" spans="1:13">
      <c r="A728" s="236" t="s">
        <v>1045</v>
      </c>
      <c r="B728" s="236" t="s">
        <v>1046</v>
      </c>
      <c r="C728" s="236" t="s">
        <v>1026</v>
      </c>
      <c r="D728" s="236" t="s">
        <v>78</v>
      </c>
      <c r="E728" s="236">
        <v>1</v>
      </c>
      <c r="F728" s="236" t="s">
        <v>67</v>
      </c>
      <c r="G728" s="236" t="s">
        <v>68</v>
      </c>
      <c r="H728" s="236">
        <v>2</v>
      </c>
      <c r="I728" s="236" t="s">
        <v>33</v>
      </c>
      <c r="J728" s="236" t="s">
        <v>33</v>
      </c>
      <c r="K728" s="236" t="s">
        <v>1051</v>
      </c>
      <c r="L728" s="237">
        <v>46182</v>
      </c>
      <c r="M728" s="236" t="s">
        <v>37</v>
      </c>
    </row>
    <row r="729" spans="1:13">
      <c r="A729" s="238" t="s">
        <v>1045</v>
      </c>
      <c r="B729" s="238" t="s">
        <v>1046</v>
      </c>
      <c r="C729" s="238" t="s">
        <v>1026</v>
      </c>
      <c r="D729" s="238" t="s">
        <v>80</v>
      </c>
      <c r="E729" s="238">
        <v>2</v>
      </c>
      <c r="F729" s="238" t="s">
        <v>67</v>
      </c>
      <c r="G729" s="238" t="s">
        <v>68</v>
      </c>
      <c r="H729" s="238">
        <v>2</v>
      </c>
      <c r="I729" s="238" t="s">
        <v>33</v>
      </c>
      <c r="J729" s="238" t="s">
        <v>33</v>
      </c>
      <c r="K729" s="238" t="s">
        <v>1052</v>
      </c>
      <c r="L729" s="239">
        <v>46182</v>
      </c>
      <c r="M729" s="238" t="s">
        <v>37</v>
      </c>
    </row>
    <row r="730" spans="1:13">
      <c r="A730" s="236" t="s">
        <v>1045</v>
      </c>
      <c r="B730" s="236" t="s">
        <v>1046</v>
      </c>
      <c r="C730" s="236" t="s">
        <v>1026</v>
      </c>
      <c r="D730" s="236" t="s">
        <v>82</v>
      </c>
      <c r="E730" s="236">
        <v>1</v>
      </c>
      <c r="F730" s="236" t="s">
        <v>67</v>
      </c>
      <c r="G730" s="236" t="s">
        <v>68</v>
      </c>
      <c r="H730" s="236">
        <v>2</v>
      </c>
      <c r="I730" s="236" t="s">
        <v>33</v>
      </c>
      <c r="J730" s="236" t="s">
        <v>33</v>
      </c>
      <c r="K730" s="236" t="s">
        <v>1053</v>
      </c>
      <c r="L730" s="237">
        <v>46182</v>
      </c>
      <c r="M730" s="236" t="s">
        <v>37</v>
      </c>
    </row>
    <row r="731" spans="1:13">
      <c r="A731" s="238" t="s">
        <v>1045</v>
      </c>
      <c r="B731" s="238" t="s">
        <v>1046</v>
      </c>
      <c r="C731" s="238" t="s">
        <v>1026</v>
      </c>
      <c r="D731" s="238" t="s">
        <v>84</v>
      </c>
      <c r="E731" s="238">
        <v>0</v>
      </c>
      <c r="F731" s="238" t="s">
        <v>67</v>
      </c>
      <c r="G731" s="238" t="s">
        <v>68</v>
      </c>
      <c r="H731" s="238">
        <v>2</v>
      </c>
      <c r="I731" s="238" t="s">
        <v>33</v>
      </c>
      <c r="J731" s="238" t="s">
        <v>33</v>
      </c>
      <c r="K731" s="238" t="s">
        <v>1054</v>
      </c>
      <c r="L731" s="239">
        <v>46182</v>
      </c>
      <c r="M731" s="238" t="s">
        <v>37</v>
      </c>
    </row>
    <row r="732" spans="1:13">
      <c r="A732" s="236" t="s">
        <v>1055</v>
      </c>
      <c r="B732" s="236" t="s">
        <v>1056</v>
      </c>
      <c r="C732" s="236" t="s">
        <v>171</v>
      </c>
      <c r="D732" s="236" t="s">
        <v>66</v>
      </c>
      <c r="E732" s="236">
        <v>0</v>
      </c>
      <c r="F732" s="236" t="s">
        <v>67</v>
      </c>
      <c r="G732" s="236" t="s">
        <v>68</v>
      </c>
      <c r="H732" s="236">
        <v>2</v>
      </c>
      <c r="I732" s="236" t="s">
        <v>33</v>
      </c>
      <c r="J732" s="236" t="s">
        <v>33</v>
      </c>
      <c r="K732" s="236" t="s">
        <v>1057</v>
      </c>
      <c r="L732" s="237">
        <v>46182</v>
      </c>
      <c r="M732" s="236" t="s">
        <v>37</v>
      </c>
    </row>
    <row r="733" spans="1:13">
      <c r="A733" s="238" t="s">
        <v>1055</v>
      </c>
      <c r="B733" s="238" t="s">
        <v>1056</v>
      </c>
      <c r="C733" s="238" t="s">
        <v>171</v>
      </c>
      <c r="D733" s="238" t="s">
        <v>70</v>
      </c>
      <c r="E733" s="238">
        <v>0</v>
      </c>
      <c r="F733" s="238" t="s">
        <v>67</v>
      </c>
      <c r="G733" s="238" t="s">
        <v>68</v>
      </c>
      <c r="H733" s="238">
        <v>2</v>
      </c>
      <c r="I733" s="238" t="s">
        <v>33</v>
      </c>
      <c r="J733" s="238" t="s">
        <v>33</v>
      </c>
      <c r="K733" s="238" t="s">
        <v>1058</v>
      </c>
      <c r="L733" s="239">
        <v>46182</v>
      </c>
      <c r="M733" s="238" t="s">
        <v>37</v>
      </c>
    </row>
    <row r="734" spans="1:13">
      <c r="A734" s="236" t="s">
        <v>1055</v>
      </c>
      <c r="B734" s="236" t="s">
        <v>1056</v>
      </c>
      <c r="C734" s="236" t="s">
        <v>171</v>
      </c>
      <c r="D734" s="236" t="s">
        <v>72</v>
      </c>
      <c r="E734" s="236">
        <v>0</v>
      </c>
      <c r="F734" s="236" t="s">
        <v>67</v>
      </c>
      <c r="G734" s="236" t="s">
        <v>68</v>
      </c>
      <c r="H734" s="236">
        <v>2</v>
      </c>
      <c r="I734" s="236" t="s">
        <v>33</v>
      </c>
      <c r="J734" s="236" t="s">
        <v>33</v>
      </c>
      <c r="K734" s="236" t="s">
        <v>1059</v>
      </c>
      <c r="L734" s="237">
        <v>46182</v>
      </c>
      <c r="M734" s="236" t="s">
        <v>37</v>
      </c>
    </row>
    <row r="735" spans="1:13">
      <c r="A735" s="238" t="s">
        <v>1055</v>
      </c>
      <c r="B735" s="238" t="s">
        <v>1056</v>
      </c>
      <c r="C735" s="238" t="s">
        <v>171</v>
      </c>
      <c r="D735" s="238" t="s">
        <v>74</v>
      </c>
      <c r="E735" s="238">
        <v>0</v>
      </c>
      <c r="F735" s="238" t="s">
        <v>67</v>
      </c>
      <c r="G735" s="238" t="s">
        <v>68</v>
      </c>
      <c r="H735" s="238">
        <v>2</v>
      </c>
      <c r="I735" s="238" t="s">
        <v>33</v>
      </c>
      <c r="J735" s="238" t="s">
        <v>33</v>
      </c>
      <c r="K735" s="238" t="s">
        <v>1060</v>
      </c>
      <c r="L735" s="239">
        <v>46182</v>
      </c>
      <c r="M735" s="238" t="s">
        <v>37</v>
      </c>
    </row>
    <row r="736" spans="1:13">
      <c r="A736" s="236" t="s">
        <v>1055</v>
      </c>
      <c r="B736" s="236" t="s">
        <v>1056</v>
      </c>
      <c r="C736" s="236" t="s">
        <v>171</v>
      </c>
      <c r="D736" s="236" t="s">
        <v>76</v>
      </c>
      <c r="E736" s="236">
        <v>3</v>
      </c>
      <c r="F736" s="236" t="s">
        <v>67</v>
      </c>
      <c r="G736" s="236" t="s">
        <v>68</v>
      </c>
      <c r="H736" s="236">
        <v>2</v>
      </c>
      <c r="I736" s="236" t="s">
        <v>33</v>
      </c>
      <c r="J736" s="236" t="s">
        <v>33</v>
      </c>
      <c r="K736" s="236" t="s">
        <v>1061</v>
      </c>
      <c r="L736" s="237">
        <v>46182</v>
      </c>
      <c r="M736" s="236" t="s">
        <v>37</v>
      </c>
    </row>
    <row r="737" spans="1:13">
      <c r="A737" s="238" t="s">
        <v>1055</v>
      </c>
      <c r="B737" s="238" t="s">
        <v>1056</v>
      </c>
      <c r="C737" s="238" t="s">
        <v>171</v>
      </c>
      <c r="D737" s="238" t="s">
        <v>78</v>
      </c>
      <c r="E737" s="238">
        <v>2</v>
      </c>
      <c r="F737" s="238" t="s">
        <v>67</v>
      </c>
      <c r="G737" s="238" t="s">
        <v>68</v>
      </c>
      <c r="H737" s="238">
        <v>2</v>
      </c>
      <c r="I737" s="238" t="s">
        <v>33</v>
      </c>
      <c r="J737" s="238" t="s">
        <v>33</v>
      </c>
      <c r="K737" s="238" t="s">
        <v>1062</v>
      </c>
      <c r="L737" s="239">
        <v>46182</v>
      </c>
      <c r="M737" s="238" t="s">
        <v>37</v>
      </c>
    </row>
    <row r="738" spans="1:13">
      <c r="A738" s="236" t="s">
        <v>1055</v>
      </c>
      <c r="B738" s="236" t="s">
        <v>1056</v>
      </c>
      <c r="C738" s="236" t="s">
        <v>171</v>
      </c>
      <c r="D738" s="236" t="s">
        <v>80</v>
      </c>
      <c r="E738" s="236">
        <v>2</v>
      </c>
      <c r="F738" s="236" t="s">
        <v>67</v>
      </c>
      <c r="G738" s="236" t="s">
        <v>68</v>
      </c>
      <c r="H738" s="236">
        <v>2</v>
      </c>
      <c r="I738" s="236" t="s">
        <v>33</v>
      </c>
      <c r="J738" s="236" t="s">
        <v>33</v>
      </c>
      <c r="K738" s="236" t="s">
        <v>1063</v>
      </c>
      <c r="L738" s="237">
        <v>46182</v>
      </c>
      <c r="M738" s="236" t="s">
        <v>37</v>
      </c>
    </row>
    <row r="739" spans="1:13">
      <c r="A739" s="238" t="s">
        <v>1055</v>
      </c>
      <c r="B739" s="238" t="s">
        <v>1056</v>
      </c>
      <c r="C739" s="238" t="s">
        <v>171</v>
      </c>
      <c r="D739" s="238" t="s">
        <v>82</v>
      </c>
      <c r="E739" s="238">
        <v>1</v>
      </c>
      <c r="F739" s="238" t="s">
        <v>67</v>
      </c>
      <c r="G739" s="238" t="s">
        <v>68</v>
      </c>
      <c r="H739" s="238">
        <v>2</v>
      </c>
      <c r="I739" s="238" t="s">
        <v>33</v>
      </c>
      <c r="J739" s="238" t="s">
        <v>33</v>
      </c>
      <c r="K739" s="238" t="s">
        <v>1064</v>
      </c>
      <c r="L739" s="239">
        <v>46182</v>
      </c>
      <c r="M739" s="238" t="s">
        <v>37</v>
      </c>
    </row>
    <row r="740" spans="1:13">
      <c r="A740" s="236" t="s">
        <v>1055</v>
      </c>
      <c r="B740" s="236" t="s">
        <v>1056</v>
      </c>
      <c r="C740" s="236" t="s">
        <v>171</v>
      </c>
      <c r="D740" s="236" t="s">
        <v>84</v>
      </c>
      <c r="E740" s="236">
        <v>0</v>
      </c>
      <c r="F740" s="236" t="s">
        <v>67</v>
      </c>
      <c r="G740" s="236" t="s">
        <v>68</v>
      </c>
      <c r="H740" s="236">
        <v>2</v>
      </c>
      <c r="I740" s="236" t="s">
        <v>33</v>
      </c>
      <c r="J740" s="236" t="s">
        <v>33</v>
      </c>
      <c r="K740" s="236" t="s">
        <v>1065</v>
      </c>
      <c r="L740" s="237">
        <v>46182</v>
      </c>
      <c r="M740" s="236" t="s">
        <v>37</v>
      </c>
    </row>
    <row r="741" spans="1:13">
      <c r="A741" s="238" t="s">
        <v>1066</v>
      </c>
      <c r="B741" s="238" t="s">
        <v>1067</v>
      </c>
      <c r="C741" s="238" t="s">
        <v>171</v>
      </c>
      <c r="D741" s="238" t="s">
        <v>66</v>
      </c>
      <c r="E741" s="238">
        <v>0</v>
      </c>
      <c r="F741" s="238" t="s">
        <v>67</v>
      </c>
      <c r="G741" s="238" t="s">
        <v>68</v>
      </c>
      <c r="H741" s="238">
        <v>2</v>
      </c>
      <c r="I741" s="238" t="s">
        <v>33</v>
      </c>
      <c r="J741" s="238" t="s">
        <v>33</v>
      </c>
      <c r="K741" s="238" t="s">
        <v>1068</v>
      </c>
      <c r="L741" s="239">
        <v>46182</v>
      </c>
      <c r="M741" s="238" t="s">
        <v>37</v>
      </c>
    </row>
    <row r="742" spans="1:13">
      <c r="A742" s="236" t="s">
        <v>1066</v>
      </c>
      <c r="B742" s="236" t="s">
        <v>1067</v>
      </c>
      <c r="C742" s="236" t="s">
        <v>171</v>
      </c>
      <c r="D742" s="236" t="s">
        <v>70</v>
      </c>
      <c r="E742" s="236">
        <v>0</v>
      </c>
      <c r="F742" s="236" t="s">
        <v>67</v>
      </c>
      <c r="G742" s="236" t="s">
        <v>68</v>
      </c>
      <c r="H742" s="236">
        <v>2</v>
      </c>
      <c r="I742" s="236" t="s">
        <v>33</v>
      </c>
      <c r="J742" s="236" t="s">
        <v>33</v>
      </c>
      <c r="K742" s="236" t="s">
        <v>1069</v>
      </c>
      <c r="L742" s="237">
        <v>46182</v>
      </c>
      <c r="M742" s="236" t="s">
        <v>37</v>
      </c>
    </row>
    <row r="743" spans="1:13">
      <c r="A743" s="238" t="s">
        <v>1066</v>
      </c>
      <c r="B743" s="238" t="s">
        <v>1067</v>
      </c>
      <c r="C743" s="238" t="s">
        <v>171</v>
      </c>
      <c r="D743" s="238" t="s">
        <v>72</v>
      </c>
      <c r="E743" s="238">
        <v>0</v>
      </c>
      <c r="F743" s="238" t="s">
        <v>67</v>
      </c>
      <c r="G743" s="238" t="s">
        <v>68</v>
      </c>
      <c r="H743" s="238">
        <v>2</v>
      </c>
      <c r="I743" s="238" t="s">
        <v>33</v>
      </c>
      <c r="J743" s="238" t="s">
        <v>33</v>
      </c>
      <c r="K743" s="238" t="s">
        <v>1070</v>
      </c>
      <c r="L743" s="239">
        <v>46182</v>
      </c>
      <c r="M743" s="238" t="s">
        <v>37</v>
      </c>
    </row>
    <row r="744" spans="1:13">
      <c r="A744" s="236" t="s">
        <v>1066</v>
      </c>
      <c r="B744" s="236" t="s">
        <v>1067</v>
      </c>
      <c r="C744" s="236" t="s">
        <v>171</v>
      </c>
      <c r="D744" s="236" t="s">
        <v>74</v>
      </c>
      <c r="E744" s="236">
        <v>0</v>
      </c>
      <c r="F744" s="236" t="s">
        <v>67</v>
      </c>
      <c r="G744" s="236" t="s">
        <v>68</v>
      </c>
      <c r="H744" s="236">
        <v>2</v>
      </c>
      <c r="I744" s="236" t="s">
        <v>33</v>
      </c>
      <c r="J744" s="236" t="s">
        <v>33</v>
      </c>
      <c r="K744" s="236" t="s">
        <v>1071</v>
      </c>
      <c r="L744" s="237">
        <v>46182</v>
      </c>
      <c r="M744" s="236" t="s">
        <v>37</v>
      </c>
    </row>
    <row r="745" spans="1:13">
      <c r="A745" s="238" t="s">
        <v>1066</v>
      </c>
      <c r="B745" s="238" t="s">
        <v>1067</v>
      </c>
      <c r="C745" s="238" t="s">
        <v>171</v>
      </c>
      <c r="D745" s="238" t="s">
        <v>76</v>
      </c>
      <c r="E745" s="238">
        <v>3</v>
      </c>
      <c r="F745" s="238" t="s">
        <v>67</v>
      </c>
      <c r="G745" s="238" t="s">
        <v>68</v>
      </c>
      <c r="H745" s="238">
        <v>2</v>
      </c>
      <c r="I745" s="238" t="s">
        <v>33</v>
      </c>
      <c r="J745" s="238" t="s">
        <v>33</v>
      </c>
      <c r="K745" s="238" t="s">
        <v>1072</v>
      </c>
      <c r="L745" s="239">
        <v>46182</v>
      </c>
      <c r="M745" s="238" t="s">
        <v>37</v>
      </c>
    </row>
    <row r="746" spans="1:13">
      <c r="A746" s="236" t="s">
        <v>1066</v>
      </c>
      <c r="B746" s="236" t="s">
        <v>1067</v>
      </c>
      <c r="C746" s="236" t="s">
        <v>171</v>
      </c>
      <c r="D746" s="236" t="s">
        <v>78</v>
      </c>
      <c r="E746" s="236">
        <v>2</v>
      </c>
      <c r="F746" s="236" t="s">
        <v>67</v>
      </c>
      <c r="G746" s="236" t="s">
        <v>68</v>
      </c>
      <c r="H746" s="236">
        <v>2</v>
      </c>
      <c r="I746" s="236" t="s">
        <v>33</v>
      </c>
      <c r="J746" s="236" t="s">
        <v>33</v>
      </c>
      <c r="K746" s="236" t="s">
        <v>1073</v>
      </c>
      <c r="L746" s="237">
        <v>46182</v>
      </c>
      <c r="M746" s="236" t="s">
        <v>37</v>
      </c>
    </row>
    <row r="747" spans="1:13">
      <c r="A747" s="238" t="s">
        <v>1066</v>
      </c>
      <c r="B747" s="238" t="s">
        <v>1067</v>
      </c>
      <c r="C747" s="238" t="s">
        <v>171</v>
      </c>
      <c r="D747" s="238" t="s">
        <v>80</v>
      </c>
      <c r="E747" s="238">
        <v>2</v>
      </c>
      <c r="F747" s="238" t="s">
        <v>67</v>
      </c>
      <c r="G747" s="238" t="s">
        <v>68</v>
      </c>
      <c r="H747" s="238">
        <v>2</v>
      </c>
      <c r="I747" s="238" t="s">
        <v>33</v>
      </c>
      <c r="J747" s="238" t="s">
        <v>33</v>
      </c>
      <c r="K747" s="238" t="s">
        <v>1074</v>
      </c>
      <c r="L747" s="239">
        <v>46182</v>
      </c>
      <c r="M747" s="238" t="s">
        <v>37</v>
      </c>
    </row>
    <row r="748" spans="1:13">
      <c r="A748" s="236" t="s">
        <v>1066</v>
      </c>
      <c r="B748" s="236" t="s">
        <v>1067</v>
      </c>
      <c r="C748" s="236" t="s">
        <v>171</v>
      </c>
      <c r="D748" s="236" t="s">
        <v>82</v>
      </c>
      <c r="E748" s="236">
        <v>1</v>
      </c>
      <c r="F748" s="236" t="s">
        <v>67</v>
      </c>
      <c r="G748" s="236" t="s">
        <v>68</v>
      </c>
      <c r="H748" s="236">
        <v>2</v>
      </c>
      <c r="I748" s="236" t="s">
        <v>33</v>
      </c>
      <c r="J748" s="236" t="s">
        <v>33</v>
      </c>
      <c r="K748" s="236" t="s">
        <v>1075</v>
      </c>
      <c r="L748" s="237">
        <v>46182</v>
      </c>
      <c r="M748" s="236" t="s">
        <v>37</v>
      </c>
    </row>
    <row r="749" spans="1:13">
      <c r="A749" s="238" t="s">
        <v>1066</v>
      </c>
      <c r="B749" s="238" t="s">
        <v>1067</v>
      </c>
      <c r="C749" s="238" t="s">
        <v>171</v>
      </c>
      <c r="D749" s="238" t="s">
        <v>84</v>
      </c>
      <c r="E749" s="238">
        <v>0</v>
      </c>
      <c r="F749" s="238" t="s">
        <v>67</v>
      </c>
      <c r="G749" s="238" t="s">
        <v>68</v>
      </c>
      <c r="H749" s="238">
        <v>2</v>
      </c>
      <c r="I749" s="238" t="s">
        <v>33</v>
      </c>
      <c r="J749" s="238" t="s">
        <v>33</v>
      </c>
      <c r="K749" s="238" t="s">
        <v>1076</v>
      </c>
      <c r="L749" s="239">
        <v>46182</v>
      </c>
      <c r="M749" s="238" t="s">
        <v>37</v>
      </c>
    </row>
    <row r="750" spans="1:13">
      <c r="A750" s="236" t="s">
        <v>1077</v>
      </c>
      <c r="B750" s="236" t="s">
        <v>1078</v>
      </c>
      <c r="C750" s="236" t="s">
        <v>1079</v>
      </c>
      <c r="D750" s="236" t="s">
        <v>70</v>
      </c>
      <c r="E750" s="236">
        <v>0</v>
      </c>
      <c r="F750" s="236" t="s">
        <v>67</v>
      </c>
      <c r="G750" s="236" t="s">
        <v>68</v>
      </c>
      <c r="H750" s="236">
        <v>2</v>
      </c>
      <c r="I750" s="236" t="s">
        <v>33</v>
      </c>
      <c r="J750" s="236" t="s">
        <v>33</v>
      </c>
      <c r="K750" s="236" t="s">
        <v>1080</v>
      </c>
      <c r="L750" s="237">
        <v>46182</v>
      </c>
      <c r="M750" s="236" t="s">
        <v>37</v>
      </c>
    </row>
    <row r="751" spans="1:13">
      <c r="A751" s="238" t="s">
        <v>1077</v>
      </c>
      <c r="B751" s="238" t="s">
        <v>1078</v>
      </c>
      <c r="C751" s="238" t="s">
        <v>1079</v>
      </c>
      <c r="D751" s="238" t="s">
        <v>72</v>
      </c>
      <c r="E751" s="238">
        <v>1</v>
      </c>
      <c r="F751" s="238" t="s">
        <v>67</v>
      </c>
      <c r="G751" s="238" t="s">
        <v>68</v>
      </c>
      <c r="H751" s="238">
        <v>2</v>
      </c>
      <c r="I751" s="238" t="s">
        <v>33</v>
      </c>
      <c r="J751" s="238" t="s">
        <v>33</v>
      </c>
      <c r="K751" s="238" t="s">
        <v>1081</v>
      </c>
      <c r="L751" s="239">
        <v>46182</v>
      </c>
      <c r="M751" s="238" t="s">
        <v>37</v>
      </c>
    </row>
    <row r="752" spans="1:13">
      <c r="A752" s="236" t="s">
        <v>1077</v>
      </c>
      <c r="B752" s="236" t="s">
        <v>1078</v>
      </c>
      <c r="C752" s="236" t="s">
        <v>1079</v>
      </c>
      <c r="D752" s="236" t="s">
        <v>74</v>
      </c>
      <c r="E752" s="236">
        <v>3</v>
      </c>
      <c r="F752" s="236" t="s">
        <v>67</v>
      </c>
      <c r="G752" s="236" t="s">
        <v>68</v>
      </c>
      <c r="H752" s="236">
        <v>2</v>
      </c>
      <c r="I752" s="236" t="s">
        <v>33</v>
      </c>
      <c r="J752" s="236" t="s">
        <v>33</v>
      </c>
      <c r="K752" s="236" t="s">
        <v>1082</v>
      </c>
      <c r="L752" s="237">
        <v>46182</v>
      </c>
      <c r="M752" s="236" t="s">
        <v>37</v>
      </c>
    </row>
    <row r="753" spans="1:13">
      <c r="A753" s="238" t="s">
        <v>1077</v>
      </c>
      <c r="B753" s="238" t="s">
        <v>1078</v>
      </c>
      <c r="C753" s="238" t="s">
        <v>1079</v>
      </c>
      <c r="D753" s="238" t="s">
        <v>76</v>
      </c>
      <c r="E753" s="238">
        <v>3</v>
      </c>
      <c r="F753" s="238" t="s">
        <v>67</v>
      </c>
      <c r="G753" s="238" t="s">
        <v>68</v>
      </c>
      <c r="H753" s="238">
        <v>2</v>
      </c>
      <c r="I753" s="238" t="s">
        <v>33</v>
      </c>
      <c r="J753" s="238" t="s">
        <v>33</v>
      </c>
      <c r="K753" s="238" t="s">
        <v>1083</v>
      </c>
      <c r="L753" s="239">
        <v>46182</v>
      </c>
      <c r="M753" s="238" t="s">
        <v>37</v>
      </c>
    </row>
    <row r="754" spans="1:13">
      <c r="A754" s="236" t="s">
        <v>1077</v>
      </c>
      <c r="B754" s="236" t="s">
        <v>1078</v>
      </c>
      <c r="C754" s="236" t="s">
        <v>1079</v>
      </c>
      <c r="D754" s="236" t="s">
        <v>78</v>
      </c>
      <c r="E754" s="236">
        <v>0</v>
      </c>
      <c r="F754" s="236" t="s">
        <v>67</v>
      </c>
      <c r="G754" s="236" t="s">
        <v>68</v>
      </c>
      <c r="H754" s="236">
        <v>2</v>
      </c>
      <c r="I754" s="236" t="s">
        <v>33</v>
      </c>
      <c r="J754" s="236" t="s">
        <v>33</v>
      </c>
      <c r="K754" s="236" t="s">
        <v>1084</v>
      </c>
      <c r="L754" s="237">
        <v>46182</v>
      </c>
      <c r="M754" s="236" t="s">
        <v>37</v>
      </c>
    </row>
    <row r="755" spans="1:13">
      <c r="A755" s="238" t="s">
        <v>1077</v>
      </c>
      <c r="B755" s="238" t="s">
        <v>1078</v>
      </c>
      <c r="C755" s="238" t="s">
        <v>1079</v>
      </c>
      <c r="D755" s="238" t="s">
        <v>80</v>
      </c>
      <c r="E755" s="238">
        <v>2</v>
      </c>
      <c r="F755" s="238" t="s">
        <v>67</v>
      </c>
      <c r="G755" s="238" t="s">
        <v>68</v>
      </c>
      <c r="H755" s="238">
        <v>2</v>
      </c>
      <c r="I755" s="238" t="s">
        <v>33</v>
      </c>
      <c r="J755" s="238" t="s">
        <v>33</v>
      </c>
      <c r="K755" s="238" t="s">
        <v>1085</v>
      </c>
      <c r="L755" s="239">
        <v>46182</v>
      </c>
      <c r="M755" s="238" t="s">
        <v>37</v>
      </c>
    </row>
    <row r="756" spans="1:13">
      <c r="A756" s="236" t="s">
        <v>1077</v>
      </c>
      <c r="B756" s="236" t="s">
        <v>1078</v>
      </c>
      <c r="C756" s="236" t="s">
        <v>1079</v>
      </c>
      <c r="D756" s="236" t="s">
        <v>82</v>
      </c>
      <c r="E756" s="236">
        <v>2</v>
      </c>
      <c r="F756" s="236" t="s">
        <v>67</v>
      </c>
      <c r="G756" s="236" t="s">
        <v>68</v>
      </c>
      <c r="H756" s="236">
        <v>2</v>
      </c>
      <c r="I756" s="236" t="s">
        <v>33</v>
      </c>
      <c r="J756" s="236" t="s">
        <v>33</v>
      </c>
      <c r="K756" s="236" t="s">
        <v>1086</v>
      </c>
      <c r="L756" s="237">
        <v>46182</v>
      </c>
      <c r="M756" s="236" t="s">
        <v>37</v>
      </c>
    </row>
    <row r="757" spans="1:13">
      <c r="A757" s="238" t="s">
        <v>1077</v>
      </c>
      <c r="B757" s="238" t="s">
        <v>1078</v>
      </c>
      <c r="C757" s="238" t="s">
        <v>1079</v>
      </c>
      <c r="D757" s="238" t="s">
        <v>84</v>
      </c>
      <c r="E757" s="238">
        <v>0</v>
      </c>
      <c r="F757" s="238" t="s">
        <v>67</v>
      </c>
      <c r="G757" s="238" t="s">
        <v>68</v>
      </c>
      <c r="H757" s="238">
        <v>2</v>
      </c>
      <c r="I757" s="238" t="s">
        <v>33</v>
      </c>
      <c r="J757" s="238" t="s">
        <v>33</v>
      </c>
      <c r="K757" s="238" t="s">
        <v>1087</v>
      </c>
      <c r="L757" s="239">
        <v>46182</v>
      </c>
      <c r="M757" s="238" t="s">
        <v>37</v>
      </c>
    </row>
    <row r="758" spans="1:13">
      <c r="A758" s="236" t="s">
        <v>1088</v>
      </c>
      <c r="B758" s="236" t="s">
        <v>1089</v>
      </c>
      <c r="C758" s="236" t="s">
        <v>1090</v>
      </c>
      <c r="D758" s="236" t="s">
        <v>70</v>
      </c>
      <c r="E758" s="236">
        <v>0</v>
      </c>
      <c r="F758" s="236" t="s">
        <v>67</v>
      </c>
      <c r="G758" s="236" t="s">
        <v>68</v>
      </c>
      <c r="H758" s="236">
        <v>2</v>
      </c>
      <c r="I758" s="236" t="s">
        <v>33</v>
      </c>
      <c r="J758" s="236" t="s">
        <v>33</v>
      </c>
      <c r="K758" s="236" t="s">
        <v>1091</v>
      </c>
      <c r="L758" s="237">
        <v>46182</v>
      </c>
      <c r="M758" s="236" t="s">
        <v>37</v>
      </c>
    </row>
    <row r="759" spans="1:13">
      <c r="A759" s="238" t="s">
        <v>1088</v>
      </c>
      <c r="B759" s="238" t="s">
        <v>1089</v>
      </c>
      <c r="C759" s="238" t="s">
        <v>1090</v>
      </c>
      <c r="D759" s="238" t="s">
        <v>72</v>
      </c>
      <c r="E759" s="238">
        <v>1</v>
      </c>
      <c r="F759" s="238" t="s">
        <v>67</v>
      </c>
      <c r="G759" s="238" t="s">
        <v>68</v>
      </c>
      <c r="H759" s="238">
        <v>2</v>
      </c>
      <c r="I759" s="238" t="s">
        <v>33</v>
      </c>
      <c r="J759" s="238" t="s">
        <v>33</v>
      </c>
      <c r="K759" s="238" t="s">
        <v>1092</v>
      </c>
      <c r="L759" s="239">
        <v>46182</v>
      </c>
      <c r="M759" s="238" t="s">
        <v>37</v>
      </c>
    </row>
    <row r="760" spans="1:13">
      <c r="A760" s="236" t="s">
        <v>1088</v>
      </c>
      <c r="B760" s="236" t="s">
        <v>1089</v>
      </c>
      <c r="C760" s="236" t="s">
        <v>1090</v>
      </c>
      <c r="D760" s="236" t="s">
        <v>74</v>
      </c>
      <c r="E760" s="236">
        <v>0</v>
      </c>
      <c r="F760" s="236" t="s">
        <v>67</v>
      </c>
      <c r="G760" s="236" t="s">
        <v>68</v>
      </c>
      <c r="H760" s="236">
        <v>2</v>
      </c>
      <c r="I760" s="236" t="s">
        <v>33</v>
      </c>
      <c r="J760" s="236" t="s">
        <v>33</v>
      </c>
      <c r="K760" s="236" t="s">
        <v>1093</v>
      </c>
      <c r="L760" s="237">
        <v>46182</v>
      </c>
      <c r="M760" s="236" t="s">
        <v>37</v>
      </c>
    </row>
    <row r="761" spans="1:13">
      <c r="A761" s="238" t="s">
        <v>1088</v>
      </c>
      <c r="B761" s="238" t="s">
        <v>1089</v>
      </c>
      <c r="C761" s="238" t="s">
        <v>1090</v>
      </c>
      <c r="D761" s="238" t="s">
        <v>76</v>
      </c>
      <c r="E761" s="238">
        <v>1</v>
      </c>
      <c r="F761" s="238" t="s">
        <v>67</v>
      </c>
      <c r="G761" s="238" t="s">
        <v>68</v>
      </c>
      <c r="H761" s="238">
        <v>2</v>
      </c>
      <c r="I761" s="238" t="s">
        <v>33</v>
      </c>
      <c r="J761" s="238" t="s">
        <v>33</v>
      </c>
      <c r="K761" s="238" t="s">
        <v>1094</v>
      </c>
      <c r="L761" s="239">
        <v>46182</v>
      </c>
      <c r="M761" s="238" t="s">
        <v>37</v>
      </c>
    </row>
    <row r="762" spans="1:13">
      <c r="A762" s="236" t="s">
        <v>1088</v>
      </c>
      <c r="B762" s="236" t="s">
        <v>1089</v>
      </c>
      <c r="C762" s="236" t="s">
        <v>1090</v>
      </c>
      <c r="D762" s="236" t="s">
        <v>78</v>
      </c>
      <c r="E762" s="236">
        <v>2</v>
      </c>
      <c r="F762" s="236" t="s">
        <v>67</v>
      </c>
      <c r="G762" s="236" t="s">
        <v>68</v>
      </c>
      <c r="H762" s="236">
        <v>2</v>
      </c>
      <c r="I762" s="236" t="s">
        <v>33</v>
      </c>
      <c r="J762" s="236" t="s">
        <v>33</v>
      </c>
      <c r="K762" s="236" t="s">
        <v>1095</v>
      </c>
      <c r="L762" s="237">
        <v>46182</v>
      </c>
      <c r="M762" s="236" t="s">
        <v>37</v>
      </c>
    </row>
    <row r="763" spans="1:13">
      <c r="A763" s="238" t="s">
        <v>1088</v>
      </c>
      <c r="B763" s="238" t="s">
        <v>1089</v>
      </c>
      <c r="C763" s="238" t="s">
        <v>1090</v>
      </c>
      <c r="D763" s="238" t="s">
        <v>80</v>
      </c>
      <c r="E763" s="238">
        <v>1</v>
      </c>
      <c r="F763" s="238" t="s">
        <v>67</v>
      </c>
      <c r="G763" s="238" t="s">
        <v>68</v>
      </c>
      <c r="H763" s="238">
        <v>2</v>
      </c>
      <c r="I763" s="238" t="s">
        <v>33</v>
      </c>
      <c r="J763" s="238" t="s">
        <v>33</v>
      </c>
      <c r="K763" s="238" t="s">
        <v>1096</v>
      </c>
      <c r="L763" s="239">
        <v>46182</v>
      </c>
      <c r="M763" s="238" t="s">
        <v>37</v>
      </c>
    </row>
    <row r="764" spans="1:13">
      <c r="A764" s="236" t="s">
        <v>1088</v>
      </c>
      <c r="B764" s="236" t="s">
        <v>1089</v>
      </c>
      <c r="C764" s="236" t="s">
        <v>1090</v>
      </c>
      <c r="D764" s="236" t="s">
        <v>82</v>
      </c>
      <c r="E764" s="236">
        <v>0</v>
      </c>
      <c r="F764" s="236" t="s">
        <v>67</v>
      </c>
      <c r="G764" s="236" t="s">
        <v>68</v>
      </c>
      <c r="H764" s="236">
        <v>2</v>
      </c>
      <c r="I764" s="236" t="s">
        <v>33</v>
      </c>
      <c r="J764" s="236" t="s">
        <v>33</v>
      </c>
      <c r="K764" s="236" t="s">
        <v>1097</v>
      </c>
      <c r="L764" s="237">
        <v>46182</v>
      </c>
      <c r="M764" s="236" t="s">
        <v>37</v>
      </c>
    </row>
    <row r="765" spans="1:13">
      <c r="A765" s="238" t="s">
        <v>1088</v>
      </c>
      <c r="B765" s="238" t="s">
        <v>1089</v>
      </c>
      <c r="C765" s="238" t="s">
        <v>1090</v>
      </c>
      <c r="D765" s="238" t="s">
        <v>84</v>
      </c>
      <c r="E765" s="238">
        <v>0</v>
      </c>
      <c r="F765" s="238" t="s">
        <v>67</v>
      </c>
      <c r="G765" s="238" t="s">
        <v>68</v>
      </c>
      <c r="H765" s="238">
        <v>2</v>
      </c>
      <c r="I765" s="238" t="s">
        <v>33</v>
      </c>
      <c r="J765" s="238" t="s">
        <v>33</v>
      </c>
      <c r="K765" s="238" t="s">
        <v>1098</v>
      </c>
      <c r="L765" s="239">
        <v>46182</v>
      </c>
      <c r="M765" s="238" t="s">
        <v>37</v>
      </c>
    </row>
    <row r="766" spans="1:13">
      <c r="A766" s="236" t="s">
        <v>1099</v>
      </c>
      <c r="B766" s="236" t="s">
        <v>1100</v>
      </c>
      <c r="C766" s="236" t="s">
        <v>1101</v>
      </c>
      <c r="D766" s="236" t="s">
        <v>70</v>
      </c>
      <c r="E766" s="236">
        <v>1</v>
      </c>
      <c r="F766" s="236" t="s">
        <v>67</v>
      </c>
      <c r="G766" s="236" t="s">
        <v>68</v>
      </c>
      <c r="H766" s="236">
        <v>2</v>
      </c>
      <c r="I766" s="236" t="s">
        <v>33</v>
      </c>
      <c r="J766" s="236" t="s">
        <v>33</v>
      </c>
      <c r="K766" s="236" t="s">
        <v>1102</v>
      </c>
      <c r="L766" s="237">
        <v>46182</v>
      </c>
      <c r="M766" s="236" t="s">
        <v>37</v>
      </c>
    </row>
    <row r="767" spans="1:13">
      <c r="A767" s="238" t="s">
        <v>1099</v>
      </c>
      <c r="B767" s="238" t="s">
        <v>1100</v>
      </c>
      <c r="C767" s="238" t="s">
        <v>1101</v>
      </c>
      <c r="D767" s="238" t="s">
        <v>72</v>
      </c>
      <c r="E767" s="238">
        <v>1</v>
      </c>
      <c r="F767" s="238" t="s">
        <v>67</v>
      </c>
      <c r="G767" s="238" t="s">
        <v>68</v>
      </c>
      <c r="H767" s="238">
        <v>2</v>
      </c>
      <c r="I767" s="238" t="s">
        <v>33</v>
      </c>
      <c r="J767" s="238" t="s">
        <v>33</v>
      </c>
      <c r="K767" s="238" t="s">
        <v>1103</v>
      </c>
      <c r="L767" s="239">
        <v>46182</v>
      </c>
      <c r="M767" s="238" t="s">
        <v>37</v>
      </c>
    </row>
    <row r="768" spans="1:13">
      <c r="A768" s="236" t="s">
        <v>1099</v>
      </c>
      <c r="B768" s="236" t="s">
        <v>1100</v>
      </c>
      <c r="C768" s="236" t="s">
        <v>1101</v>
      </c>
      <c r="D768" s="236" t="s">
        <v>74</v>
      </c>
      <c r="E768" s="236">
        <v>3</v>
      </c>
      <c r="F768" s="236" t="s">
        <v>67</v>
      </c>
      <c r="G768" s="236" t="s">
        <v>68</v>
      </c>
      <c r="H768" s="236">
        <v>2</v>
      </c>
      <c r="I768" s="236" t="s">
        <v>33</v>
      </c>
      <c r="J768" s="236" t="s">
        <v>33</v>
      </c>
      <c r="K768" s="236" t="s">
        <v>1104</v>
      </c>
      <c r="L768" s="237">
        <v>46182</v>
      </c>
      <c r="M768" s="236" t="s">
        <v>37</v>
      </c>
    </row>
    <row r="769" spans="1:13">
      <c r="A769" s="238" t="s">
        <v>1099</v>
      </c>
      <c r="B769" s="238" t="s">
        <v>1100</v>
      </c>
      <c r="C769" s="238" t="s">
        <v>1101</v>
      </c>
      <c r="D769" s="238" t="s">
        <v>76</v>
      </c>
      <c r="E769" s="238">
        <v>1</v>
      </c>
      <c r="F769" s="238" t="s">
        <v>67</v>
      </c>
      <c r="G769" s="238" t="s">
        <v>68</v>
      </c>
      <c r="H769" s="238">
        <v>2</v>
      </c>
      <c r="I769" s="238" t="s">
        <v>33</v>
      </c>
      <c r="J769" s="238" t="s">
        <v>33</v>
      </c>
      <c r="K769" s="238" t="s">
        <v>1105</v>
      </c>
      <c r="L769" s="239">
        <v>46182</v>
      </c>
      <c r="M769" s="238" t="s">
        <v>37</v>
      </c>
    </row>
    <row r="770" spans="1:13">
      <c r="A770" s="236" t="s">
        <v>1099</v>
      </c>
      <c r="B770" s="236" t="s">
        <v>1100</v>
      </c>
      <c r="C770" s="236" t="s">
        <v>1101</v>
      </c>
      <c r="D770" s="236" t="s">
        <v>78</v>
      </c>
      <c r="E770" s="236">
        <v>3</v>
      </c>
      <c r="F770" s="236" t="s">
        <v>67</v>
      </c>
      <c r="G770" s="236" t="s">
        <v>68</v>
      </c>
      <c r="H770" s="236">
        <v>2</v>
      </c>
      <c r="I770" s="236" t="s">
        <v>33</v>
      </c>
      <c r="J770" s="236" t="s">
        <v>33</v>
      </c>
      <c r="K770" s="236" t="s">
        <v>1106</v>
      </c>
      <c r="L770" s="237">
        <v>46182</v>
      </c>
      <c r="M770" s="236" t="s">
        <v>37</v>
      </c>
    </row>
    <row r="771" spans="1:13">
      <c r="A771" s="238" t="s">
        <v>1099</v>
      </c>
      <c r="B771" s="238" t="s">
        <v>1100</v>
      </c>
      <c r="C771" s="238" t="s">
        <v>1101</v>
      </c>
      <c r="D771" s="238" t="s">
        <v>80</v>
      </c>
      <c r="E771" s="238">
        <v>3</v>
      </c>
      <c r="F771" s="238" t="s">
        <v>67</v>
      </c>
      <c r="G771" s="238" t="s">
        <v>68</v>
      </c>
      <c r="H771" s="238">
        <v>2</v>
      </c>
      <c r="I771" s="238" t="s">
        <v>33</v>
      </c>
      <c r="J771" s="238" t="s">
        <v>33</v>
      </c>
      <c r="K771" s="238" t="s">
        <v>1107</v>
      </c>
      <c r="L771" s="239">
        <v>46182</v>
      </c>
      <c r="M771" s="238" t="s">
        <v>37</v>
      </c>
    </row>
    <row r="772" spans="1:13">
      <c r="A772" s="236" t="s">
        <v>1099</v>
      </c>
      <c r="B772" s="236" t="s">
        <v>1100</v>
      </c>
      <c r="C772" s="236" t="s">
        <v>1101</v>
      </c>
      <c r="D772" s="236" t="s">
        <v>82</v>
      </c>
      <c r="E772" s="236">
        <v>3</v>
      </c>
      <c r="F772" s="236" t="s">
        <v>67</v>
      </c>
      <c r="G772" s="236" t="s">
        <v>68</v>
      </c>
      <c r="H772" s="236">
        <v>2</v>
      </c>
      <c r="I772" s="236" t="s">
        <v>33</v>
      </c>
      <c r="J772" s="236" t="s">
        <v>33</v>
      </c>
      <c r="K772" s="236" t="s">
        <v>1108</v>
      </c>
      <c r="L772" s="237">
        <v>46182</v>
      </c>
      <c r="M772" s="236" t="s">
        <v>37</v>
      </c>
    </row>
    <row r="773" spans="1:13">
      <c r="A773" s="238" t="s">
        <v>1099</v>
      </c>
      <c r="B773" s="238" t="s">
        <v>1100</v>
      </c>
      <c r="C773" s="238" t="s">
        <v>1101</v>
      </c>
      <c r="D773" s="238" t="s">
        <v>84</v>
      </c>
      <c r="E773" s="238">
        <v>3</v>
      </c>
      <c r="F773" s="238" t="s">
        <v>67</v>
      </c>
      <c r="G773" s="238" t="s">
        <v>68</v>
      </c>
      <c r="H773" s="238">
        <v>2</v>
      </c>
      <c r="I773" s="238" t="s">
        <v>33</v>
      </c>
      <c r="J773" s="238" t="s">
        <v>33</v>
      </c>
      <c r="K773" s="238" t="s">
        <v>1109</v>
      </c>
      <c r="L773" s="239">
        <v>46182</v>
      </c>
      <c r="M773" s="238" t="s">
        <v>37</v>
      </c>
    </row>
    <row r="774" spans="1:13">
      <c r="A774" s="236" t="s">
        <v>1110</v>
      </c>
      <c r="B774" s="236" t="s">
        <v>1111</v>
      </c>
      <c r="C774" s="236" t="s">
        <v>1101</v>
      </c>
      <c r="D774" s="236" t="s">
        <v>70</v>
      </c>
      <c r="E774" s="236">
        <v>1</v>
      </c>
      <c r="F774" s="236" t="s">
        <v>67</v>
      </c>
      <c r="G774" s="236" t="s">
        <v>68</v>
      </c>
      <c r="H774" s="236">
        <v>2</v>
      </c>
      <c r="I774" s="236" t="s">
        <v>33</v>
      </c>
      <c r="J774" s="236" t="s">
        <v>33</v>
      </c>
      <c r="K774" s="236" t="s">
        <v>1112</v>
      </c>
      <c r="L774" s="237">
        <v>46182</v>
      </c>
      <c r="M774" s="236" t="s">
        <v>37</v>
      </c>
    </row>
    <row r="775" spans="1:13">
      <c r="A775" s="238" t="s">
        <v>1110</v>
      </c>
      <c r="B775" s="238" t="s">
        <v>1111</v>
      </c>
      <c r="C775" s="238" t="s">
        <v>1101</v>
      </c>
      <c r="D775" s="238" t="s">
        <v>72</v>
      </c>
      <c r="E775" s="238">
        <v>1</v>
      </c>
      <c r="F775" s="238" t="s">
        <v>67</v>
      </c>
      <c r="G775" s="238" t="s">
        <v>68</v>
      </c>
      <c r="H775" s="238">
        <v>2</v>
      </c>
      <c r="I775" s="238" t="s">
        <v>33</v>
      </c>
      <c r="J775" s="238" t="s">
        <v>33</v>
      </c>
      <c r="K775" s="238" t="s">
        <v>1113</v>
      </c>
      <c r="L775" s="239">
        <v>46182</v>
      </c>
      <c r="M775" s="238" t="s">
        <v>37</v>
      </c>
    </row>
    <row r="776" spans="1:13">
      <c r="A776" s="236" t="s">
        <v>1110</v>
      </c>
      <c r="B776" s="236" t="s">
        <v>1111</v>
      </c>
      <c r="C776" s="236" t="s">
        <v>1101</v>
      </c>
      <c r="D776" s="236" t="s">
        <v>74</v>
      </c>
      <c r="E776" s="236">
        <v>3</v>
      </c>
      <c r="F776" s="236" t="s">
        <v>67</v>
      </c>
      <c r="G776" s="236" t="s">
        <v>68</v>
      </c>
      <c r="H776" s="236">
        <v>2</v>
      </c>
      <c r="I776" s="236" t="s">
        <v>33</v>
      </c>
      <c r="J776" s="236" t="s">
        <v>33</v>
      </c>
      <c r="K776" s="236" t="s">
        <v>1114</v>
      </c>
      <c r="L776" s="237">
        <v>46182</v>
      </c>
      <c r="M776" s="236" t="s">
        <v>37</v>
      </c>
    </row>
    <row r="777" spans="1:13">
      <c r="A777" s="238" t="s">
        <v>1110</v>
      </c>
      <c r="B777" s="238" t="s">
        <v>1111</v>
      </c>
      <c r="C777" s="238" t="s">
        <v>1101</v>
      </c>
      <c r="D777" s="238" t="s">
        <v>76</v>
      </c>
      <c r="E777" s="238">
        <v>1</v>
      </c>
      <c r="F777" s="238" t="s">
        <v>67</v>
      </c>
      <c r="G777" s="238" t="s">
        <v>68</v>
      </c>
      <c r="H777" s="238">
        <v>2</v>
      </c>
      <c r="I777" s="238" t="s">
        <v>33</v>
      </c>
      <c r="J777" s="238" t="s">
        <v>33</v>
      </c>
      <c r="K777" s="238" t="s">
        <v>1115</v>
      </c>
      <c r="L777" s="239">
        <v>46182</v>
      </c>
      <c r="M777" s="238" t="s">
        <v>37</v>
      </c>
    </row>
    <row r="778" spans="1:13">
      <c r="A778" s="236" t="s">
        <v>1110</v>
      </c>
      <c r="B778" s="236" t="s">
        <v>1111</v>
      </c>
      <c r="C778" s="236" t="s">
        <v>1101</v>
      </c>
      <c r="D778" s="236" t="s">
        <v>78</v>
      </c>
      <c r="E778" s="236">
        <v>3</v>
      </c>
      <c r="F778" s="236" t="s">
        <v>67</v>
      </c>
      <c r="G778" s="236" t="s">
        <v>68</v>
      </c>
      <c r="H778" s="236">
        <v>2</v>
      </c>
      <c r="I778" s="236" t="s">
        <v>33</v>
      </c>
      <c r="J778" s="236" t="s">
        <v>33</v>
      </c>
      <c r="K778" s="236" t="s">
        <v>1116</v>
      </c>
      <c r="L778" s="237">
        <v>46182</v>
      </c>
      <c r="M778" s="236" t="s">
        <v>37</v>
      </c>
    </row>
    <row r="779" spans="1:13">
      <c r="A779" s="238" t="s">
        <v>1110</v>
      </c>
      <c r="B779" s="238" t="s">
        <v>1111</v>
      </c>
      <c r="C779" s="238" t="s">
        <v>1101</v>
      </c>
      <c r="D779" s="238" t="s">
        <v>80</v>
      </c>
      <c r="E779" s="238">
        <v>3</v>
      </c>
      <c r="F779" s="238" t="s">
        <v>67</v>
      </c>
      <c r="G779" s="238" t="s">
        <v>68</v>
      </c>
      <c r="H779" s="238">
        <v>2</v>
      </c>
      <c r="I779" s="238" t="s">
        <v>33</v>
      </c>
      <c r="J779" s="238" t="s">
        <v>33</v>
      </c>
      <c r="K779" s="238" t="s">
        <v>1117</v>
      </c>
      <c r="L779" s="239">
        <v>46182</v>
      </c>
      <c r="M779" s="238" t="s">
        <v>37</v>
      </c>
    </row>
    <row r="780" spans="1:13">
      <c r="A780" s="236" t="s">
        <v>1110</v>
      </c>
      <c r="B780" s="236" t="s">
        <v>1111</v>
      </c>
      <c r="C780" s="236" t="s">
        <v>1101</v>
      </c>
      <c r="D780" s="236" t="s">
        <v>82</v>
      </c>
      <c r="E780" s="236">
        <v>3</v>
      </c>
      <c r="F780" s="236" t="s">
        <v>67</v>
      </c>
      <c r="G780" s="236" t="s">
        <v>68</v>
      </c>
      <c r="H780" s="236">
        <v>2</v>
      </c>
      <c r="I780" s="236" t="s">
        <v>33</v>
      </c>
      <c r="J780" s="236" t="s">
        <v>33</v>
      </c>
      <c r="K780" s="236" t="s">
        <v>1118</v>
      </c>
      <c r="L780" s="237">
        <v>46182</v>
      </c>
      <c r="M780" s="236" t="s">
        <v>37</v>
      </c>
    </row>
    <row r="781" spans="1:13">
      <c r="A781" s="238" t="s">
        <v>1110</v>
      </c>
      <c r="B781" s="238" t="s">
        <v>1111</v>
      </c>
      <c r="C781" s="238" t="s">
        <v>1101</v>
      </c>
      <c r="D781" s="238" t="s">
        <v>84</v>
      </c>
      <c r="E781" s="238">
        <v>3</v>
      </c>
      <c r="F781" s="238" t="s">
        <v>67</v>
      </c>
      <c r="G781" s="238" t="s">
        <v>68</v>
      </c>
      <c r="H781" s="238">
        <v>2</v>
      </c>
      <c r="I781" s="238" t="s">
        <v>33</v>
      </c>
      <c r="J781" s="238" t="s">
        <v>33</v>
      </c>
      <c r="K781" s="238" t="s">
        <v>1119</v>
      </c>
      <c r="L781" s="239">
        <v>46182</v>
      </c>
      <c r="M781" s="238" t="s">
        <v>37</v>
      </c>
    </row>
    <row r="782" spans="1:13">
      <c r="A782" s="236" t="s">
        <v>1120</v>
      </c>
      <c r="B782" s="236" t="s">
        <v>1121</v>
      </c>
      <c r="C782" s="236" t="s">
        <v>1122</v>
      </c>
      <c r="D782" s="236" t="s">
        <v>70</v>
      </c>
      <c r="E782" s="236">
        <v>2</v>
      </c>
      <c r="F782" s="236" t="s">
        <v>67</v>
      </c>
      <c r="G782" s="236" t="s">
        <v>68</v>
      </c>
      <c r="H782" s="236">
        <v>2</v>
      </c>
      <c r="I782" s="236" t="s">
        <v>33</v>
      </c>
      <c r="J782" s="236" t="s">
        <v>33</v>
      </c>
      <c r="K782" s="236" t="s">
        <v>1123</v>
      </c>
      <c r="L782" s="237">
        <v>46182</v>
      </c>
      <c r="M782" s="236" t="s">
        <v>37</v>
      </c>
    </row>
    <row r="783" spans="1:13">
      <c r="A783" s="238" t="s">
        <v>1120</v>
      </c>
      <c r="B783" s="238" t="s">
        <v>1121</v>
      </c>
      <c r="C783" s="238" t="s">
        <v>1122</v>
      </c>
      <c r="D783" s="238" t="s">
        <v>72</v>
      </c>
      <c r="E783" s="238">
        <v>2</v>
      </c>
      <c r="F783" s="238" t="s">
        <v>67</v>
      </c>
      <c r="G783" s="238" t="s">
        <v>68</v>
      </c>
      <c r="H783" s="238">
        <v>2</v>
      </c>
      <c r="I783" s="238" t="s">
        <v>33</v>
      </c>
      <c r="J783" s="238" t="s">
        <v>33</v>
      </c>
      <c r="K783" s="238" t="s">
        <v>1124</v>
      </c>
      <c r="L783" s="239">
        <v>46182</v>
      </c>
      <c r="M783" s="238" t="s">
        <v>37</v>
      </c>
    </row>
    <row r="784" spans="1:13">
      <c r="A784" s="236" t="s">
        <v>1120</v>
      </c>
      <c r="B784" s="236" t="s">
        <v>1121</v>
      </c>
      <c r="C784" s="236" t="s">
        <v>1122</v>
      </c>
      <c r="D784" s="236" t="s">
        <v>74</v>
      </c>
      <c r="E784" s="236">
        <v>0</v>
      </c>
      <c r="F784" s="236" t="s">
        <v>67</v>
      </c>
      <c r="G784" s="236" t="s">
        <v>68</v>
      </c>
      <c r="H784" s="236">
        <v>2</v>
      </c>
      <c r="I784" s="236" t="s">
        <v>33</v>
      </c>
      <c r="J784" s="236" t="s">
        <v>33</v>
      </c>
      <c r="K784" s="236" t="s">
        <v>1125</v>
      </c>
      <c r="L784" s="237">
        <v>46182</v>
      </c>
      <c r="M784" s="236" t="s">
        <v>37</v>
      </c>
    </row>
    <row r="785" spans="1:13">
      <c r="A785" s="238" t="s">
        <v>1120</v>
      </c>
      <c r="B785" s="238" t="s">
        <v>1121</v>
      </c>
      <c r="C785" s="238" t="s">
        <v>1122</v>
      </c>
      <c r="D785" s="238" t="s">
        <v>76</v>
      </c>
      <c r="E785" s="238">
        <v>1</v>
      </c>
      <c r="F785" s="238" t="s">
        <v>67</v>
      </c>
      <c r="G785" s="238" t="s">
        <v>68</v>
      </c>
      <c r="H785" s="238">
        <v>2</v>
      </c>
      <c r="I785" s="238" t="s">
        <v>33</v>
      </c>
      <c r="J785" s="238" t="s">
        <v>33</v>
      </c>
      <c r="K785" s="238" t="s">
        <v>1126</v>
      </c>
      <c r="L785" s="239">
        <v>46182</v>
      </c>
      <c r="M785" s="238" t="s">
        <v>37</v>
      </c>
    </row>
    <row r="786" spans="1:13">
      <c r="A786" s="236" t="s">
        <v>1120</v>
      </c>
      <c r="B786" s="236" t="s">
        <v>1121</v>
      </c>
      <c r="C786" s="236" t="s">
        <v>1122</v>
      </c>
      <c r="D786" s="236" t="s">
        <v>78</v>
      </c>
      <c r="E786" s="236">
        <v>1</v>
      </c>
      <c r="F786" s="236" t="s">
        <v>67</v>
      </c>
      <c r="G786" s="236" t="s">
        <v>68</v>
      </c>
      <c r="H786" s="236">
        <v>2</v>
      </c>
      <c r="I786" s="236" t="s">
        <v>33</v>
      </c>
      <c r="J786" s="236" t="s">
        <v>33</v>
      </c>
      <c r="K786" s="236" t="s">
        <v>1127</v>
      </c>
      <c r="L786" s="237">
        <v>46182</v>
      </c>
      <c r="M786" s="236" t="s">
        <v>37</v>
      </c>
    </row>
    <row r="787" spans="1:13">
      <c r="A787" s="238" t="s">
        <v>1120</v>
      </c>
      <c r="B787" s="238" t="s">
        <v>1121</v>
      </c>
      <c r="C787" s="238" t="s">
        <v>1122</v>
      </c>
      <c r="D787" s="238" t="s">
        <v>80</v>
      </c>
      <c r="E787" s="238">
        <v>3</v>
      </c>
      <c r="F787" s="238" t="s">
        <v>67</v>
      </c>
      <c r="G787" s="238" t="s">
        <v>68</v>
      </c>
      <c r="H787" s="238">
        <v>2</v>
      </c>
      <c r="I787" s="238" t="s">
        <v>33</v>
      </c>
      <c r="J787" s="238" t="s">
        <v>33</v>
      </c>
      <c r="K787" s="238" t="s">
        <v>1128</v>
      </c>
      <c r="L787" s="239">
        <v>46182</v>
      </c>
      <c r="M787" s="238" t="s">
        <v>37</v>
      </c>
    </row>
    <row r="788" spans="1:13">
      <c r="A788" s="236" t="s">
        <v>1120</v>
      </c>
      <c r="B788" s="236" t="s">
        <v>1121</v>
      </c>
      <c r="C788" s="236" t="s">
        <v>1122</v>
      </c>
      <c r="D788" s="236" t="s">
        <v>82</v>
      </c>
      <c r="E788" s="236">
        <v>3</v>
      </c>
      <c r="F788" s="236" t="s">
        <v>67</v>
      </c>
      <c r="G788" s="236" t="s">
        <v>68</v>
      </c>
      <c r="H788" s="236">
        <v>2</v>
      </c>
      <c r="I788" s="236" t="s">
        <v>33</v>
      </c>
      <c r="J788" s="236" t="s">
        <v>33</v>
      </c>
      <c r="K788" s="236" t="s">
        <v>1129</v>
      </c>
      <c r="L788" s="237">
        <v>46182</v>
      </c>
      <c r="M788" s="236" t="s">
        <v>37</v>
      </c>
    </row>
    <row r="789" spans="1:13">
      <c r="A789" s="238" t="s">
        <v>1120</v>
      </c>
      <c r="B789" s="238" t="s">
        <v>1121</v>
      </c>
      <c r="C789" s="238" t="s">
        <v>1122</v>
      </c>
      <c r="D789" s="238" t="s">
        <v>84</v>
      </c>
      <c r="E789" s="238">
        <v>0</v>
      </c>
      <c r="F789" s="238" t="s">
        <v>67</v>
      </c>
      <c r="G789" s="238" t="s">
        <v>68</v>
      </c>
      <c r="H789" s="238">
        <v>2</v>
      </c>
      <c r="I789" s="238" t="s">
        <v>33</v>
      </c>
      <c r="J789" s="238" t="s">
        <v>33</v>
      </c>
      <c r="K789" s="238" t="s">
        <v>1130</v>
      </c>
      <c r="L789" s="239">
        <v>46182</v>
      </c>
      <c r="M789" s="238" t="s">
        <v>37</v>
      </c>
    </row>
    <row r="790" spans="1:13">
      <c r="A790" s="236" t="s">
        <v>1131</v>
      </c>
      <c r="B790" s="236" t="s">
        <v>1132</v>
      </c>
      <c r="C790" s="236" t="s">
        <v>1122</v>
      </c>
      <c r="D790" s="236" t="s">
        <v>70</v>
      </c>
      <c r="E790" s="236">
        <v>2</v>
      </c>
      <c r="F790" s="236" t="s">
        <v>67</v>
      </c>
      <c r="G790" s="236" t="s">
        <v>68</v>
      </c>
      <c r="H790" s="236">
        <v>2</v>
      </c>
      <c r="I790" s="236" t="s">
        <v>33</v>
      </c>
      <c r="J790" s="236" t="s">
        <v>33</v>
      </c>
      <c r="K790" s="236" t="s">
        <v>1133</v>
      </c>
      <c r="L790" s="237">
        <v>46182</v>
      </c>
      <c r="M790" s="236" t="s">
        <v>37</v>
      </c>
    </row>
    <row r="791" spans="1:13">
      <c r="A791" s="238" t="s">
        <v>1131</v>
      </c>
      <c r="B791" s="238" t="s">
        <v>1132</v>
      </c>
      <c r="C791" s="238" t="s">
        <v>1122</v>
      </c>
      <c r="D791" s="238" t="s">
        <v>72</v>
      </c>
      <c r="E791" s="238">
        <v>2</v>
      </c>
      <c r="F791" s="238" t="s">
        <v>67</v>
      </c>
      <c r="G791" s="238" t="s">
        <v>68</v>
      </c>
      <c r="H791" s="238">
        <v>2</v>
      </c>
      <c r="I791" s="238" t="s">
        <v>33</v>
      </c>
      <c r="J791" s="238" t="s">
        <v>33</v>
      </c>
      <c r="K791" s="238" t="s">
        <v>1134</v>
      </c>
      <c r="L791" s="239">
        <v>46182</v>
      </c>
      <c r="M791" s="238" t="s">
        <v>37</v>
      </c>
    </row>
    <row r="792" spans="1:13">
      <c r="A792" s="236" t="s">
        <v>1131</v>
      </c>
      <c r="B792" s="236" t="s">
        <v>1132</v>
      </c>
      <c r="C792" s="236" t="s">
        <v>1122</v>
      </c>
      <c r="D792" s="236" t="s">
        <v>74</v>
      </c>
      <c r="E792" s="236">
        <v>0</v>
      </c>
      <c r="F792" s="236" t="s">
        <v>67</v>
      </c>
      <c r="G792" s="236" t="s">
        <v>68</v>
      </c>
      <c r="H792" s="236">
        <v>2</v>
      </c>
      <c r="I792" s="236" t="s">
        <v>33</v>
      </c>
      <c r="J792" s="236" t="s">
        <v>33</v>
      </c>
      <c r="K792" s="236" t="s">
        <v>1135</v>
      </c>
      <c r="L792" s="237">
        <v>46182</v>
      </c>
      <c r="M792" s="236" t="s">
        <v>37</v>
      </c>
    </row>
    <row r="793" spans="1:13">
      <c r="A793" s="238" t="s">
        <v>1131</v>
      </c>
      <c r="B793" s="238" t="s">
        <v>1132</v>
      </c>
      <c r="C793" s="238" t="s">
        <v>1122</v>
      </c>
      <c r="D793" s="238" t="s">
        <v>76</v>
      </c>
      <c r="E793" s="238">
        <v>1</v>
      </c>
      <c r="F793" s="238" t="s">
        <v>67</v>
      </c>
      <c r="G793" s="238" t="s">
        <v>68</v>
      </c>
      <c r="H793" s="238">
        <v>2</v>
      </c>
      <c r="I793" s="238" t="s">
        <v>33</v>
      </c>
      <c r="J793" s="238" t="s">
        <v>33</v>
      </c>
      <c r="K793" s="238" t="s">
        <v>1136</v>
      </c>
      <c r="L793" s="239">
        <v>46182</v>
      </c>
      <c r="M793" s="238" t="s">
        <v>37</v>
      </c>
    </row>
    <row r="794" spans="1:13">
      <c r="A794" s="236" t="s">
        <v>1131</v>
      </c>
      <c r="B794" s="236" t="s">
        <v>1132</v>
      </c>
      <c r="C794" s="236" t="s">
        <v>1122</v>
      </c>
      <c r="D794" s="236" t="s">
        <v>78</v>
      </c>
      <c r="E794" s="236">
        <v>1</v>
      </c>
      <c r="F794" s="236" t="s">
        <v>67</v>
      </c>
      <c r="G794" s="236" t="s">
        <v>68</v>
      </c>
      <c r="H794" s="236">
        <v>2</v>
      </c>
      <c r="I794" s="236" t="s">
        <v>33</v>
      </c>
      <c r="J794" s="236" t="s">
        <v>33</v>
      </c>
      <c r="K794" s="236" t="s">
        <v>1137</v>
      </c>
      <c r="L794" s="237">
        <v>46182</v>
      </c>
      <c r="M794" s="236" t="s">
        <v>37</v>
      </c>
    </row>
    <row r="795" spans="1:13">
      <c r="A795" s="238" t="s">
        <v>1131</v>
      </c>
      <c r="B795" s="238" t="s">
        <v>1132</v>
      </c>
      <c r="C795" s="238" t="s">
        <v>1122</v>
      </c>
      <c r="D795" s="238" t="s">
        <v>80</v>
      </c>
      <c r="E795" s="238">
        <v>3</v>
      </c>
      <c r="F795" s="238" t="s">
        <v>67</v>
      </c>
      <c r="G795" s="238" t="s">
        <v>68</v>
      </c>
      <c r="H795" s="238">
        <v>2</v>
      </c>
      <c r="I795" s="238" t="s">
        <v>33</v>
      </c>
      <c r="J795" s="238" t="s">
        <v>33</v>
      </c>
      <c r="K795" s="238" t="s">
        <v>1138</v>
      </c>
      <c r="L795" s="239">
        <v>46182</v>
      </c>
      <c r="M795" s="238" t="s">
        <v>37</v>
      </c>
    </row>
    <row r="796" spans="1:13">
      <c r="A796" s="236" t="s">
        <v>1131</v>
      </c>
      <c r="B796" s="236" t="s">
        <v>1132</v>
      </c>
      <c r="C796" s="236" t="s">
        <v>1122</v>
      </c>
      <c r="D796" s="236" t="s">
        <v>82</v>
      </c>
      <c r="E796" s="236">
        <v>3</v>
      </c>
      <c r="F796" s="236" t="s">
        <v>67</v>
      </c>
      <c r="G796" s="236" t="s">
        <v>68</v>
      </c>
      <c r="H796" s="236">
        <v>2</v>
      </c>
      <c r="I796" s="236" t="s">
        <v>33</v>
      </c>
      <c r="J796" s="236" t="s">
        <v>33</v>
      </c>
      <c r="K796" s="236" t="s">
        <v>1139</v>
      </c>
      <c r="L796" s="237">
        <v>46182</v>
      </c>
      <c r="M796" s="236" t="s">
        <v>37</v>
      </c>
    </row>
    <row r="797" spans="1:13">
      <c r="A797" s="238" t="s">
        <v>1131</v>
      </c>
      <c r="B797" s="238" t="s">
        <v>1132</v>
      </c>
      <c r="C797" s="238" t="s">
        <v>1122</v>
      </c>
      <c r="D797" s="238" t="s">
        <v>84</v>
      </c>
      <c r="E797" s="238">
        <v>0</v>
      </c>
      <c r="F797" s="238" t="s">
        <v>67</v>
      </c>
      <c r="G797" s="238" t="s">
        <v>68</v>
      </c>
      <c r="H797" s="238">
        <v>2</v>
      </c>
      <c r="I797" s="238" t="s">
        <v>33</v>
      </c>
      <c r="J797" s="238" t="s">
        <v>33</v>
      </c>
      <c r="K797" s="238" t="s">
        <v>1140</v>
      </c>
      <c r="L797" s="239">
        <v>46182</v>
      </c>
      <c r="M797" s="238" t="s">
        <v>37</v>
      </c>
    </row>
    <row r="798" spans="1:13">
      <c r="A798" s="236" t="s">
        <v>1141</v>
      </c>
      <c r="B798" s="236" t="s">
        <v>1142</v>
      </c>
      <c r="C798" s="236" t="s">
        <v>1122</v>
      </c>
      <c r="D798" s="236" t="s">
        <v>70</v>
      </c>
      <c r="E798" s="236">
        <v>2</v>
      </c>
      <c r="F798" s="236" t="s">
        <v>67</v>
      </c>
      <c r="G798" s="236" t="s">
        <v>68</v>
      </c>
      <c r="H798" s="236">
        <v>2</v>
      </c>
      <c r="I798" s="236" t="s">
        <v>33</v>
      </c>
      <c r="J798" s="236" t="s">
        <v>33</v>
      </c>
      <c r="K798" s="236" t="s">
        <v>1143</v>
      </c>
      <c r="L798" s="237">
        <v>46182</v>
      </c>
      <c r="M798" s="236" t="s">
        <v>37</v>
      </c>
    </row>
    <row r="799" spans="1:13">
      <c r="A799" s="238" t="s">
        <v>1141</v>
      </c>
      <c r="B799" s="238" t="s">
        <v>1142</v>
      </c>
      <c r="C799" s="238" t="s">
        <v>1122</v>
      </c>
      <c r="D799" s="238" t="s">
        <v>72</v>
      </c>
      <c r="E799" s="238">
        <v>2</v>
      </c>
      <c r="F799" s="238" t="s">
        <v>67</v>
      </c>
      <c r="G799" s="238" t="s">
        <v>68</v>
      </c>
      <c r="H799" s="238">
        <v>2</v>
      </c>
      <c r="I799" s="238" t="s">
        <v>33</v>
      </c>
      <c r="J799" s="238" t="s">
        <v>33</v>
      </c>
      <c r="K799" s="238" t="s">
        <v>1144</v>
      </c>
      <c r="L799" s="239">
        <v>46182</v>
      </c>
      <c r="M799" s="238" t="s">
        <v>37</v>
      </c>
    </row>
    <row r="800" spans="1:13">
      <c r="A800" s="236" t="s">
        <v>1141</v>
      </c>
      <c r="B800" s="236" t="s">
        <v>1142</v>
      </c>
      <c r="C800" s="236" t="s">
        <v>1122</v>
      </c>
      <c r="D800" s="236" t="s">
        <v>74</v>
      </c>
      <c r="E800" s="236">
        <v>0</v>
      </c>
      <c r="F800" s="236" t="s">
        <v>67</v>
      </c>
      <c r="G800" s="236" t="s">
        <v>68</v>
      </c>
      <c r="H800" s="236">
        <v>2</v>
      </c>
      <c r="I800" s="236" t="s">
        <v>33</v>
      </c>
      <c r="J800" s="236" t="s">
        <v>33</v>
      </c>
      <c r="K800" s="236" t="s">
        <v>1145</v>
      </c>
      <c r="L800" s="237">
        <v>46182</v>
      </c>
      <c r="M800" s="236" t="s">
        <v>37</v>
      </c>
    </row>
    <row r="801" spans="1:13">
      <c r="A801" s="238" t="s">
        <v>1141</v>
      </c>
      <c r="B801" s="238" t="s">
        <v>1142</v>
      </c>
      <c r="C801" s="238" t="s">
        <v>1122</v>
      </c>
      <c r="D801" s="238" t="s">
        <v>76</v>
      </c>
      <c r="E801" s="238">
        <v>1</v>
      </c>
      <c r="F801" s="238" t="s">
        <v>67</v>
      </c>
      <c r="G801" s="238" t="s">
        <v>68</v>
      </c>
      <c r="H801" s="238">
        <v>2</v>
      </c>
      <c r="I801" s="238" t="s">
        <v>33</v>
      </c>
      <c r="J801" s="238" t="s">
        <v>33</v>
      </c>
      <c r="K801" s="238" t="s">
        <v>1146</v>
      </c>
      <c r="L801" s="239">
        <v>46182</v>
      </c>
      <c r="M801" s="238" t="s">
        <v>37</v>
      </c>
    </row>
    <row r="802" spans="1:13">
      <c r="A802" s="236" t="s">
        <v>1141</v>
      </c>
      <c r="B802" s="236" t="s">
        <v>1142</v>
      </c>
      <c r="C802" s="236" t="s">
        <v>1122</v>
      </c>
      <c r="D802" s="236" t="s">
        <v>78</v>
      </c>
      <c r="E802" s="236">
        <v>1</v>
      </c>
      <c r="F802" s="236" t="s">
        <v>67</v>
      </c>
      <c r="G802" s="236" t="s">
        <v>68</v>
      </c>
      <c r="H802" s="236">
        <v>2</v>
      </c>
      <c r="I802" s="236" t="s">
        <v>33</v>
      </c>
      <c r="J802" s="236" t="s">
        <v>33</v>
      </c>
      <c r="K802" s="236" t="s">
        <v>1147</v>
      </c>
      <c r="L802" s="237">
        <v>46182</v>
      </c>
      <c r="M802" s="236" t="s">
        <v>37</v>
      </c>
    </row>
    <row r="803" spans="1:13">
      <c r="A803" s="238" t="s">
        <v>1141</v>
      </c>
      <c r="B803" s="238" t="s">
        <v>1142</v>
      </c>
      <c r="C803" s="238" t="s">
        <v>1122</v>
      </c>
      <c r="D803" s="238" t="s">
        <v>80</v>
      </c>
      <c r="E803" s="238">
        <v>3</v>
      </c>
      <c r="F803" s="238" t="s">
        <v>67</v>
      </c>
      <c r="G803" s="238" t="s">
        <v>68</v>
      </c>
      <c r="H803" s="238">
        <v>2</v>
      </c>
      <c r="I803" s="238" t="s">
        <v>33</v>
      </c>
      <c r="J803" s="238" t="s">
        <v>33</v>
      </c>
      <c r="K803" s="238" t="s">
        <v>1148</v>
      </c>
      <c r="L803" s="239">
        <v>46182</v>
      </c>
      <c r="M803" s="238" t="s">
        <v>37</v>
      </c>
    </row>
    <row r="804" spans="1:13">
      <c r="A804" s="236" t="s">
        <v>1141</v>
      </c>
      <c r="B804" s="236" t="s">
        <v>1142</v>
      </c>
      <c r="C804" s="236" t="s">
        <v>1122</v>
      </c>
      <c r="D804" s="236" t="s">
        <v>82</v>
      </c>
      <c r="E804" s="236">
        <v>3</v>
      </c>
      <c r="F804" s="236" t="s">
        <v>67</v>
      </c>
      <c r="G804" s="236" t="s">
        <v>68</v>
      </c>
      <c r="H804" s="236">
        <v>2</v>
      </c>
      <c r="I804" s="236" t="s">
        <v>33</v>
      </c>
      <c r="J804" s="236" t="s">
        <v>33</v>
      </c>
      <c r="K804" s="236" t="s">
        <v>1149</v>
      </c>
      <c r="L804" s="237">
        <v>46182</v>
      </c>
      <c r="M804" s="236" t="s">
        <v>37</v>
      </c>
    </row>
    <row r="805" spans="1:13">
      <c r="A805" s="238" t="s">
        <v>1141</v>
      </c>
      <c r="B805" s="238" t="s">
        <v>1142</v>
      </c>
      <c r="C805" s="238" t="s">
        <v>1122</v>
      </c>
      <c r="D805" s="238" t="s">
        <v>84</v>
      </c>
      <c r="E805" s="238">
        <v>0</v>
      </c>
      <c r="F805" s="238" t="s">
        <v>67</v>
      </c>
      <c r="G805" s="238" t="s">
        <v>68</v>
      </c>
      <c r="H805" s="238">
        <v>2</v>
      </c>
      <c r="I805" s="238" t="s">
        <v>33</v>
      </c>
      <c r="J805" s="238" t="s">
        <v>33</v>
      </c>
      <c r="K805" s="238" t="s">
        <v>1150</v>
      </c>
      <c r="L805" s="239">
        <v>46182</v>
      </c>
      <c r="M805" s="238" t="s">
        <v>37</v>
      </c>
    </row>
    <row r="806" spans="1:13">
      <c r="A806" s="236" t="s">
        <v>1151</v>
      </c>
      <c r="B806" s="236" t="s">
        <v>1152</v>
      </c>
      <c r="C806" s="236" t="s">
        <v>1153</v>
      </c>
      <c r="D806" s="236" t="s">
        <v>70</v>
      </c>
      <c r="E806" s="236">
        <v>1</v>
      </c>
      <c r="F806" s="236" t="s">
        <v>67</v>
      </c>
      <c r="G806" s="236" t="s">
        <v>68</v>
      </c>
      <c r="H806" s="236">
        <v>2</v>
      </c>
      <c r="I806" s="236" t="s">
        <v>33</v>
      </c>
      <c r="J806" s="236" t="s">
        <v>33</v>
      </c>
      <c r="K806" s="236" t="s">
        <v>1154</v>
      </c>
      <c r="L806" s="237">
        <v>46182</v>
      </c>
      <c r="M806" s="236" t="s">
        <v>37</v>
      </c>
    </row>
    <row r="807" spans="1:13">
      <c r="A807" s="238" t="s">
        <v>1151</v>
      </c>
      <c r="B807" s="238" t="s">
        <v>1152</v>
      </c>
      <c r="C807" s="238" t="s">
        <v>1153</v>
      </c>
      <c r="D807" s="238" t="s">
        <v>72</v>
      </c>
      <c r="E807" s="238">
        <v>2</v>
      </c>
      <c r="F807" s="238" t="s">
        <v>67</v>
      </c>
      <c r="G807" s="238" t="s">
        <v>68</v>
      </c>
      <c r="H807" s="238">
        <v>2</v>
      </c>
      <c r="I807" s="238" t="s">
        <v>33</v>
      </c>
      <c r="J807" s="238" t="s">
        <v>33</v>
      </c>
      <c r="K807" s="238" t="s">
        <v>1155</v>
      </c>
      <c r="L807" s="239">
        <v>46182</v>
      </c>
      <c r="M807" s="238" t="s">
        <v>37</v>
      </c>
    </row>
    <row r="808" spans="1:13">
      <c r="A808" s="236" t="s">
        <v>1151</v>
      </c>
      <c r="B808" s="236" t="s">
        <v>1152</v>
      </c>
      <c r="C808" s="236" t="s">
        <v>1153</v>
      </c>
      <c r="D808" s="236" t="s">
        <v>74</v>
      </c>
      <c r="E808" s="236">
        <v>3</v>
      </c>
      <c r="F808" s="236" t="s">
        <v>67</v>
      </c>
      <c r="G808" s="236" t="s">
        <v>68</v>
      </c>
      <c r="H808" s="236">
        <v>2</v>
      </c>
      <c r="I808" s="236" t="s">
        <v>33</v>
      </c>
      <c r="J808" s="236" t="s">
        <v>33</v>
      </c>
      <c r="K808" s="236" t="s">
        <v>1156</v>
      </c>
      <c r="L808" s="237">
        <v>46182</v>
      </c>
      <c r="M808" s="236" t="s">
        <v>37</v>
      </c>
    </row>
    <row r="809" spans="1:13">
      <c r="A809" s="238" t="s">
        <v>1151</v>
      </c>
      <c r="B809" s="238" t="s">
        <v>1152</v>
      </c>
      <c r="C809" s="238" t="s">
        <v>1153</v>
      </c>
      <c r="D809" s="238" t="s">
        <v>76</v>
      </c>
      <c r="E809" s="238">
        <v>3</v>
      </c>
      <c r="F809" s="238" t="s">
        <v>67</v>
      </c>
      <c r="G809" s="238" t="s">
        <v>68</v>
      </c>
      <c r="H809" s="238">
        <v>2</v>
      </c>
      <c r="I809" s="238" t="s">
        <v>33</v>
      </c>
      <c r="J809" s="238" t="s">
        <v>33</v>
      </c>
      <c r="K809" s="238" t="s">
        <v>1157</v>
      </c>
      <c r="L809" s="239">
        <v>46182</v>
      </c>
      <c r="M809" s="238" t="s">
        <v>37</v>
      </c>
    </row>
    <row r="810" spans="1:13">
      <c r="A810" s="236" t="s">
        <v>1151</v>
      </c>
      <c r="B810" s="236" t="s">
        <v>1152</v>
      </c>
      <c r="C810" s="236" t="s">
        <v>1153</v>
      </c>
      <c r="D810" s="236" t="s">
        <v>78</v>
      </c>
      <c r="E810" s="236">
        <v>1</v>
      </c>
      <c r="F810" s="236" t="s">
        <v>67</v>
      </c>
      <c r="G810" s="236" t="s">
        <v>68</v>
      </c>
      <c r="H810" s="236">
        <v>2</v>
      </c>
      <c r="I810" s="236" t="s">
        <v>33</v>
      </c>
      <c r="J810" s="236" t="s">
        <v>33</v>
      </c>
      <c r="K810" s="236" t="s">
        <v>1158</v>
      </c>
      <c r="L810" s="237">
        <v>46182</v>
      </c>
      <c r="M810" s="236" t="s">
        <v>37</v>
      </c>
    </row>
    <row r="811" spans="1:13">
      <c r="A811" s="238" t="s">
        <v>1151</v>
      </c>
      <c r="B811" s="238" t="s">
        <v>1152</v>
      </c>
      <c r="C811" s="238" t="s">
        <v>1153</v>
      </c>
      <c r="D811" s="238" t="s">
        <v>80</v>
      </c>
      <c r="E811" s="238">
        <v>3</v>
      </c>
      <c r="F811" s="238" t="s">
        <v>67</v>
      </c>
      <c r="G811" s="238" t="s">
        <v>68</v>
      </c>
      <c r="H811" s="238">
        <v>2</v>
      </c>
      <c r="I811" s="238" t="s">
        <v>33</v>
      </c>
      <c r="J811" s="238" t="s">
        <v>33</v>
      </c>
      <c r="K811" s="238" t="s">
        <v>1159</v>
      </c>
      <c r="L811" s="239">
        <v>46182</v>
      </c>
      <c r="M811" s="238" t="s">
        <v>37</v>
      </c>
    </row>
    <row r="812" spans="1:13">
      <c r="A812" s="236" t="s">
        <v>1151</v>
      </c>
      <c r="B812" s="236" t="s">
        <v>1152</v>
      </c>
      <c r="C812" s="236" t="s">
        <v>1153</v>
      </c>
      <c r="D812" s="236" t="s">
        <v>82</v>
      </c>
      <c r="E812" s="236">
        <v>3</v>
      </c>
      <c r="F812" s="236" t="s">
        <v>67</v>
      </c>
      <c r="G812" s="236" t="s">
        <v>68</v>
      </c>
      <c r="H812" s="236">
        <v>2</v>
      </c>
      <c r="I812" s="236" t="s">
        <v>33</v>
      </c>
      <c r="J812" s="236" t="s">
        <v>33</v>
      </c>
      <c r="K812" s="236" t="s">
        <v>1160</v>
      </c>
      <c r="L812" s="237">
        <v>46182</v>
      </c>
      <c r="M812" s="236" t="s">
        <v>37</v>
      </c>
    </row>
    <row r="813" spans="1:13">
      <c r="A813" s="238" t="s">
        <v>1151</v>
      </c>
      <c r="B813" s="238" t="s">
        <v>1152</v>
      </c>
      <c r="C813" s="238" t="s">
        <v>1153</v>
      </c>
      <c r="D813" s="238" t="s">
        <v>84</v>
      </c>
      <c r="E813" s="238">
        <v>3</v>
      </c>
      <c r="F813" s="238" t="s">
        <v>67</v>
      </c>
      <c r="G813" s="238" t="s">
        <v>68</v>
      </c>
      <c r="H813" s="238">
        <v>2</v>
      </c>
      <c r="I813" s="238" t="s">
        <v>33</v>
      </c>
      <c r="J813" s="238" t="s">
        <v>33</v>
      </c>
      <c r="K813" s="238" t="s">
        <v>1161</v>
      </c>
      <c r="L813" s="239">
        <v>46182</v>
      </c>
      <c r="M813" s="238" t="s">
        <v>37</v>
      </c>
    </row>
    <row r="814" spans="1:13">
      <c r="A814" s="236" t="s">
        <v>1162</v>
      </c>
      <c r="B814" s="236" t="s">
        <v>1163</v>
      </c>
      <c r="C814" s="236" t="s">
        <v>1164</v>
      </c>
      <c r="D814" s="236" t="s">
        <v>70</v>
      </c>
      <c r="E814" s="236">
        <v>0</v>
      </c>
      <c r="F814" s="236" t="s">
        <v>67</v>
      </c>
      <c r="G814" s="236" t="s">
        <v>68</v>
      </c>
      <c r="H814" s="236">
        <v>2</v>
      </c>
      <c r="I814" s="236" t="s">
        <v>33</v>
      </c>
      <c r="J814" s="236" t="s">
        <v>33</v>
      </c>
      <c r="K814" s="236" t="s">
        <v>1165</v>
      </c>
      <c r="L814" s="237">
        <v>46182</v>
      </c>
      <c r="M814" s="236" t="s">
        <v>37</v>
      </c>
    </row>
    <row r="815" spans="1:13">
      <c r="A815" s="238" t="s">
        <v>1162</v>
      </c>
      <c r="B815" s="238" t="s">
        <v>1163</v>
      </c>
      <c r="C815" s="238" t="s">
        <v>1164</v>
      </c>
      <c r="D815" s="238" t="s">
        <v>72</v>
      </c>
      <c r="E815" s="238">
        <v>0</v>
      </c>
      <c r="F815" s="238" t="s">
        <v>67</v>
      </c>
      <c r="G815" s="238" t="s">
        <v>68</v>
      </c>
      <c r="H815" s="238">
        <v>2</v>
      </c>
      <c r="I815" s="238" t="s">
        <v>33</v>
      </c>
      <c r="J815" s="238" t="s">
        <v>33</v>
      </c>
      <c r="K815" s="238" t="s">
        <v>1166</v>
      </c>
      <c r="L815" s="239">
        <v>46182</v>
      </c>
      <c r="M815" s="238" t="s">
        <v>37</v>
      </c>
    </row>
    <row r="816" spans="1:13">
      <c r="A816" s="236" t="s">
        <v>1162</v>
      </c>
      <c r="B816" s="236" t="s">
        <v>1163</v>
      </c>
      <c r="C816" s="236" t="s">
        <v>1164</v>
      </c>
      <c r="D816" s="236" t="s">
        <v>74</v>
      </c>
      <c r="E816" s="236">
        <v>0</v>
      </c>
      <c r="F816" s="236" t="s">
        <v>67</v>
      </c>
      <c r="G816" s="236" t="s">
        <v>68</v>
      </c>
      <c r="H816" s="236">
        <v>2</v>
      </c>
      <c r="I816" s="236" t="s">
        <v>33</v>
      </c>
      <c r="J816" s="236" t="s">
        <v>33</v>
      </c>
      <c r="K816" s="236" t="s">
        <v>1167</v>
      </c>
      <c r="L816" s="237">
        <v>46182</v>
      </c>
      <c r="M816" s="236" t="s">
        <v>37</v>
      </c>
    </row>
    <row r="817" spans="1:13">
      <c r="A817" s="238" t="s">
        <v>1162</v>
      </c>
      <c r="B817" s="238" t="s">
        <v>1163</v>
      </c>
      <c r="C817" s="238" t="s">
        <v>1164</v>
      </c>
      <c r="D817" s="238" t="s">
        <v>76</v>
      </c>
      <c r="E817" s="238">
        <v>2</v>
      </c>
      <c r="F817" s="238" t="s">
        <v>67</v>
      </c>
      <c r="G817" s="238" t="s">
        <v>68</v>
      </c>
      <c r="H817" s="238">
        <v>2</v>
      </c>
      <c r="I817" s="238" t="s">
        <v>33</v>
      </c>
      <c r="J817" s="238" t="s">
        <v>33</v>
      </c>
      <c r="K817" s="238" t="s">
        <v>1168</v>
      </c>
      <c r="L817" s="239">
        <v>46182</v>
      </c>
      <c r="M817" s="238" t="s">
        <v>37</v>
      </c>
    </row>
    <row r="818" spans="1:13">
      <c r="A818" s="236" t="s">
        <v>1162</v>
      </c>
      <c r="B818" s="236" t="s">
        <v>1163</v>
      </c>
      <c r="C818" s="236" t="s">
        <v>1164</v>
      </c>
      <c r="D818" s="236" t="s">
        <v>78</v>
      </c>
      <c r="E818" s="236">
        <v>2</v>
      </c>
      <c r="F818" s="236" t="s">
        <v>67</v>
      </c>
      <c r="G818" s="236" t="s">
        <v>68</v>
      </c>
      <c r="H818" s="236">
        <v>2</v>
      </c>
      <c r="I818" s="236" t="s">
        <v>33</v>
      </c>
      <c r="J818" s="236" t="s">
        <v>33</v>
      </c>
      <c r="K818" s="236" t="s">
        <v>1169</v>
      </c>
      <c r="L818" s="237">
        <v>46182</v>
      </c>
      <c r="M818" s="236" t="s">
        <v>37</v>
      </c>
    </row>
    <row r="819" spans="1:13">
      <c r="A819" s="238" t="s">
        <v>1162</v>
      </c>
      <c r="B819" s="238" t="s">
        <v>1163</v>
      </c>
      <c r="C819" s="238" t="s">
        <v>1164</v>
      </c>
      <c r="D819" s="238" t="s">
        <v>80</v>
      </c>
      <c r="E819" s="238">
        <v>2</v>
      </c>
      <c r="F819" s="238" t="s">
        <v>67</v>
      </c>
      <c r="G819" s="238" t="s">
        <v>68</v>
      </c>
      <c r="H819" s="238">
        <v>2</v>
      </c>
      <c r="I819" s="238" t="s">
        <v>33</v>
      </c>
      <c r="J819" s="238" t="s">
        <v>33</v>
      </c>
      <c r="K819" s="238" t="s">
        <v>1170</v>
      </c>
      <c r="L819" s="239">
        <v>46182</v>
      </c>
      <c r="M819" s="238" t="s">
        <v>37</v>
      </c>
    </row>
    <row r="820" spans="1:13">
      <c r="A820" s="236" t="s">
        <v>1162</v>
      </c>
      <c r="B820" s="236" t="s">
        <v>1163</v>
      </c>
      <c r="C820" s="236" t="s">
        <v>1164</v>
      </c>
      <c r="D820" s="236" t="s">
        <v>82</v>
      </c>
      <c r="E820" s="236">
        <v>0</v>
      </c>
      <c r="F820" s="236" t="s">
        <v>67</v>
      </c>
      <c r="G820" s="236" t="s">
        <v>68</v>
      </c>
      <c r="H820" s="236">
        <v>2</v>
      </c>
      <c r="I820" s="236" t="s">
        <v>33</v>
      </c>
      <c r="J820" s="236" t="s">
        <v>33</v>
      </c>
      <c r="K820" s="236" t="s">
        <v>1171</v>
      </c>
      <c r="L820" s="237">
        <v>46182</v>
      </c>
      <c r="M820" s="236" t="s">
        <v>37</v>
      </c>
    </row>
    <row r="821" spans="1:13">
      <c r="A821" s="238" t="s">
        <v>1162</v>
      </c>
      <c r="B821" s="238" t="s">
        <v>1163</v>
      </c>
      <c r="C821" s="238" t="s">
        <v>1164</v>
      </c>
      <c r="D821" s="238" t="s">
        <v>84</v>
      </c>
      <c r="E821" s="238">
        <v>0</v>
      </c>
      <c r="F821" s="238" t="s">
        <v>67</v>
      </c>
      <c r="G821" s="238" t="s">
        <v>68</v>
      </c>
      <c r="H821" s="238">
        <v>2</v>
      </c>
      <c r="I821" s="238" t="s">
        <v>33</v>
      </c>
      <c r="J821" s="238" t="s">
        <v>33</v>
      </c>
      <c r="K821" s="238" t="s">
        <v>1172</v>
      </c>
      <c r="L821" s="239">
        <v>46182</v>
      </c>
      <c r="M821" s="238" t="s">
        <v>37</v>
      </c>
    </row>
    <row r="822" spans="1:13">
      <c r="A822" s="236" t="s">
        <v>1173</v>
      </c>
      <c r="B822" s="236" t="s">
        <v>1174</v>
      </c>
      <c r="C822" s="236" t="s">
        <v>1164</v>
      </c>
      <c r="D822" s="236" t="s">
        <v>70</v>
      </c>
      <c r="E822" s="236">
        <v>0</v>
      </c>
      <c r="F822" s="236" t="s">
        <v>67</v>
      </c>
      <c r="G822" s="236" t="s">
        <v>68</v>
      </c>
      <c r="H822" s="236">
        <v>2</v>
      </c>
      <c r="I822" s="236" t="s">
        <v>33</v>
      </c>
      <c r="J822" s="236" t="s">
        <v>33</v>
      </c>
      <c r="K822" s="236" t="s">
        <v>1175</v>
      </c>
      <c r="L822" s="237">
        <v>46182</v>
      </c>
      <c r="M822" s="236" t="s">
        <v>37</v>
      </c>
    </row>
    <row r="823" spans="1:13">
      <c r="A823" s="238" t="s">
        <v>1173</v>
      </c>
      <c r="B823" s="238" t="s">
        <v>1174</v>
      </c>
      <c r="C823" s="238" t="s">
        <v>1164</v>
      </c>
      <c r="D823" s="238" t="s">
        <v>72</v>
      </c>
      <c r="E823" s="238">
        <v>0</v>
      </c>
      <c r="F823" s="238" t="s">
        <v>67</v>
      </c>
      <c r="G823" s="238" t="s">
        <v>68</v>
      </c>
      <c r="H823" s="238">
        <v>2</v>
      </c>
      <c r="I823" s="238" t="s">
        <v>33</v>
      </c>
      <c r="J823" s="238" t="s">
        <v>33</v>
      </c>
      <c r="K823" s="238" t="s">
        <v>1176</v>
      </c>
      <c r="L823" s="239">
        <v>46182</v>
      </c>
      <c r="M823" s="238" t="s">
        <v>37</v>
      </c>
    </row>
    <row r="824" spans="1:13">
      <c r="A824" s="236" t="s">
        <v>1173</v>
      </c>
      <c r="B824" s="236" t="s">
        <v>1174</v>
      </c>
      <c r="C824" s="236" t="s">
        <v>1164</v>
      </c>
      <c r="D824" s="236" t="s">
        <v>74</v>
      </c>
      <c r="E824" s="236">
        <v>0</v>
      </c>
      <c r="F824" s="236" t="s">
        <v>67</v>
      </c>
      <c r="G824" s="236" t="s">
        <v>68</v>
      </c>
      <c r="H824" s="236">
        <v>2</v>
      </c>
      <c r="I824" s="236" t="s">
        <v>33</v>
      </c>
      <c r="J824" s="236" t="s">
        <v>33</v>
      </c>
      <c r="K824" s="236" t="s">
        <v>1177</v>
      </c>
      <c r="L824" s="237">
        <v>46182</v>
      </c>
      <c r="M824" s="236" t="s">
        <v>37</v>
      </c>
    </row>
    <row r="825" spans="1:13">
      <c r="A825" s="238" t="s">
        <v>1173</v>
      </c>
      <c r="B825" s="238" t="s">
        <v>1174</v>
      </c>
      <c r="C825" s="238" t="s">
        <v>1164</v>
      </c>
      <c r="D825" s="238" t="s">
        <v>76</v>
      </c>
      <c r="E825" s="238">
        <v>1</v>
      </c>
      <c r="F825" s="238" t="s">
        <v>67</v>
      </c>
      <c r="G825" s="238" t="s">
        <v>68</v>
      </c>
      <c r="H825" s="238">
        <v>2</v>
      </c>
      <c r="I825" s="238" t="s">
        <v>33</v>
      </c>
      <c r="J825" s="238" t="s">
        <v>33</v>
      </c>
      <c r="K825" s="238" t="s">
        <v>1178</v>
      </c>
      <c r="L825" s="239">
        <v>46182</v>
      </c>
      <c r="M825" s="238" t="s">
        <v>37</v>
      </c>
    </row>
    <row r="826" spans="1:13">
      <c r="A826" s="236" t="s">
        <v>1173</v>
      </c>
      <c r="B826" s="236" t="s">
        <v>1174</v>
      </c>
      <c r="C826" s="236" t="s">
        <v>1164</v>
      </c>
      <c r="D826" s="236" t="s">
        <v>78</v>
      </c>
      <c r="E826" s="236">
        <v>2</v>
      </c>
      <c r="F826" s="236" t="s">
        <v>67</v>
      </c>
      <c r="G826" s="236" t="s">
        <v>68</v>
      </c>
      <c r="H826" s="236">
        <v>2</v>
      </c>
      <c r="I826" s="236" t="s">
        <v>33</v>
      </c>
      <c r="J826" s="236" t="s">
        <v>33</v>
      </c>
      <c r="K826" s="236" t="s">
        <v>1179</v>
      </c>
      <c r="L826" s="237">
        <v>46182</v>
      </c>
      <c r="M826" s="236" t="s">
        <v>37</v>
      </c>
    </row>
    <row r="827" spans="1:13">
      <c r="A827" s="238" t="s">
        <v>1173</v>
      </c>
      <c r="B827" s="238" t="s">
        <v>1174</v>
      </c>
      <c r="C827" s="238" t="s">
        <v>1164</v>
      </c>
      <c r="D827" s="238" t="s">
        <v>80</v>
      </c>
      <c r="E827" s="238">
        <v>0</v>
      </c>
      <c r="F827" s="238" t="s">
        <v>67</v>
      </c>
      <c r="G827" s="238" t="s">
        <v>68</v>
      </c>
      <c r="H827" s="238">
        <v>2</v>
      </c>
      <c r="I827" s="238" t="s">
        <v>33</v>
      </c>
      <c r="J827" s="238" t="s">
        <v>33</v>
      </c>
      <c r="K827" s="238" t="s">
        <v>1180</v>
      </c>
      <c r="L827" s="239">
        <v>46182</v>
      </c>
      <c r="M827" s="238" t="s">
        <v>37</v>
      </c>
    </row>
    <row r="828" spans="1:13">
      <c r="A828" s="236" t="s">
        <v>1173</v>
      </c>
      <c r="B828" s="236" t="s">
        <v>1174</v>
      </c>
      <c r="C828" s="236" t="s">
        <v>1164</v>
      </c>
      <c r="D828" s="236" t="s">
        <v>82</v>
      </c>
      <c r="E828" s="236">
        <v>0</v>
      </c>
      <c r="F828" s="236" t="s">
        <v>67</v>
      </c>
      <c r="G828" s="236" t="s">
        <v>68</v>
      </c>
      <c r="H828" s="236">
        <v>2</v>
      </c>
      <c r="I828" s="236" t="s">
        <v>33</v>
      </c>
      <c r="J828" s="236" t="s">
        <v>33</v>
      </c>
      <c r="K828" s="236" t="s">
        <v>1181</v>
      </c>
      <c r="L828" s="237">
        <v>46182</v>
      </c>
      <c r="M828" s="236" t="s">
        <v>37</v>
      </c>
    </row>
    <row r="829" spans="1:13">
      <c r="A829" s="238" t="s">
        <v>1173</v>
      </c>
      <c r="B829" s="238" t="s">
        <v>1174</v>
      </c>
      <c r="C829" s="238" t="s">
        <v>1164</v>
      </c>
      <c r="D829" s="238" t="s">
        <v>84</v>
      </c>
      <c r="E829" s="238">
        <v>0</v>
      </c>
      <c r="F829" s="238" t="s">
        <v>67</v>
      </c>
      <c r="G829" s="238" t="s">
        <v>68</v>
      </c>
      <c r="H829" s="238">
        <v>2</v>
      </c>
      <c r="I829" s="238" t="s">
        <v>33</v>
      </c>
      <c r="J829" s="238" t="s">
        <v>33</v>
      </c>
      <c r="K829" s="238" t="s">
        <v>1182</v>
      </c>
      <c r="L829" s="239">
        <v>46182</v>
      </c>
      <c r="M829" s="238" t="s">
        <v>37</v>
      </c>
    </row>
    <row r="830" spans="1:13">
      <c r="A830" s="236" t="s">
        <v>1183</v>
      </c>
      <c r="B830" s="236" t="s">
        <v>1184</v>
      </c>
      <c r="C830" s="236" t="s">
        <v>1164</v>
      </c>
      <c r="D830" s="236" t="s">
        <v>70</v>
      </c>
      <c r="E830" s="236">
        <v>0</v>
      </c>
      <c r="F830" s="236" t="s">
        <v>67</v>
      </c>
      <c r="G830" s="236" t="s">
        <v>68</v>
      </c>
      <c r="H830" s="236">
        <v>2</v>
      </c>
      <c r="I830" s="236" t="s">
        <v>33</v>
      </c>
      <c r="J830" s="236" t="s">
        <v>33</v>
      </c>
      <c r="K830" s="236" t="s">
        <v>1185</v>
      </c>
      <c r="L830" s="237">
        <v>46182</v>
      </c>
      <c r="M830" s="236" t="s">
        <v>37</v>
      </c>
    </row>
    <row r="831" spans="1:13">
      <c r="A831" s="238" t="s">
        <v>1183</v>
      </c>
      <c r="B831" s="238" t="s">
        <v>1184</v>
      </c>
      <c r="C831" s="238" t="s">
        <v>1164</v>
      </c>
      <c r="D831" s="238" t="s">
        <v>72</v>
      </c>
      <c r="E831" s="238">
        <v>0</v>
      </c>
      <c r="F831" s="238" t="s">
        <v>67</v>
      </c>
      <c r="G831" s="238" t="s">
        <v>68</v>
      </c>
      <c r="H831" s="238">
        <v>2</v>
      </c>
      <c r="I831" s="238" t="s">
        <v>33</v>
      </c>
      <c r="J831" s="238" t="s">
        <v>33</v>
      </c>
      <c r="K831" s="238" t="s">
        <v>1186</v>
      </c>
      <c r="L831" s="239">
        <v>46182</v>
      </c>
      <c r="M831" s="238" t="s">
        <v>37</v>
      </c>
    </row>
    <row r="832" spans="1:13">
      <c r="A832" s="236" t="s">
        <v>1183</v>
      </c>
      <c r="B832" s="236" t="s">
        <v>1184</v>
      </c>
      <c r="C832" s="236" t="s">
        <v>1164</v>
      </c>
      <c r="D832" s="236" t="s">
        <v>74</v>
      </c>
      <c r="E832" s="236">
        <v>0</v>
      </c>
      <c r="F832" s="236" t="s">
        <v>67</v>
      </c>
      <c r="G832" s="236" t="s">
        <v>68</v>
      </c>
      <c r="H832" s="236">
        <v>2</v>
      </c>
      <c r="I832" s="236" t="s">
        <v>33</v>
      </c>
      <c r="J832" s="236" t="s">
        <v>33</v>
      </c>
      <c r="K832" s="236" t="s">
        <v>1187</v>
      </c>
      <c r="L832" s="237">
        <v>46182</v>
      </c>
      <c r="M832" s="236" t="s">
        <v>37</v>
      </c>
    </row>
    <row r="833" spans="1:13">
      <c r="A833" s="238" t="s">
        <v>1183</v>
      </c>
      <c r="B833" s="238" t="s">
        <v>1184</v>
      </c>
      <c r="C833" s="238" t="s">
        <v>1164</v>
      </c>
      <c r="D833" s="238" t="s">
        <v>76</v>
      </c>
      <c r="E833" s="238">
        <v>2</v>
      </c>
      <c r="F833" s="238" t="s">
        <v>67</v>
      </c>
      <c r="G833" s="238" t="s">
        <v>68</v>
      </c>
      <c r="H833" s="238">
        <v>2</v>
      </c>
      <c r="I833" s="238" t="s">
        <v>33</v>
      </c>
      <c r="J833" s="238" t="s">
        <v>33</v>
      </c>
      <c r="K833" s="238" t="s">
        <v>1188</v>
      </c>
      <c r="L833" s="239">
        <v>46182</v>
      </c>
      <c r="M833" s="238" t="s">
        <v>37</v>
      </c>
    </row>
    <row r="834" spans="1:13">
      <c r="A834" s="236" t="s">
        <v>1183</v>
      </c>
      <c r="B834" s="236" t="s">
        <v>1184</v>
      </c>
      <c r="C834" s="236" t="s">
        <v>1164</v>
      </c>
      <c r="D834" s="236" t="s">
        <v>78</v>
      </c>
      <c r="E834" s="236">
        <v>2</v>
      </c>
      <c r="F834" s="236" t="s">
        <v>67</v>
      </c>
      <c r="G834" s="236" t="s">
        <v>68</v>
      </c>
      <c r="H834" s="236">
        <v>2</v>
      </c>
      <c r="I834" s="236" t="s">
        <v>33</v>
      </c>
      <c r="J834" s="236" t="s">
        <v>33</v>
      </c>
      <c r="K834" s="236" t="s">
        <v>1189</v>
      </c>
      <c r="L834" s="237">
        <v>46182</v>
      </c>
      <c r="M834" s="236" t="s">
        <v>37</v>
      </c>
    </row>
    <row r="835" spans="1:13">
      <c r="A835" s="238" t="s">
        <v>1183</v>
      </c>
      <c r="B835" s="238" t="s">
        <v>1184</v>
      </c>
      <c r="C835" s="238" t="s">
        <v>1164</v>
      </c>
      <c r="D835" s="238" t="s">
        <v>80</v>
      </c>
      <c r="E835" s="238">
        <v>2</v>
      </c>
      <c r="F835" s="238" t="s">
        <v>67</v>
      </c>
      <c r="G835" s="238" t="s">
        <v>68</v>
      </c>
      <c r="H835" s="238">
        <v>2</v>
      </c>
      <c r="I835" s="238" t="s">
        <v>33</v>
      </c>
      <c r="J835" s="238" t="s">
        <v>33</v>
      </c>
      <c r="K835" s="238" t="s">
        <v>1190</v>
      </c>
      <c r="L835" s="239">
        <v>46182</v>
      </c>
      <c r="M835" s="238" t="s">
        <v>37</v>
      </c>
    </row>
    <row r="836" spans="1:13">
      <c r="A836" s="236" t="s">
        <v>1183</v>
      </c>
      <c r="B836" s="236" t="s">
        <v>1184</v>
      </c>
      <c r="C836" s="236" t="s">
        <v>1164</v>
      </c>
      <c r="D836" s="236" t="s">
        <v>82</v>
      </c>
      <c r="E836" s="236">
        <v>0</v>
      </c>
      <c r="F836" s="236" t="s">
        <v>67</v>
      </c>
      <c r="G836" s="236" t="s">
        <v>68</v>
      </c>
      <c r="H836" s="236">
        <v>2</v>
      </c>
      <c r="I836" s="236" t="s">
        <v>33</v>
      </c>
      <c r="J836" s="236" t="s">
        <v>33</v>
      </c>
      <c r="K836" s="236" t="s">
        <v>1191</v>
      </c>
      <c r="L836" s="237">
        <v>46182</v>
      </c>
      <c r="M836" s="236" t="s">
        <v>37</v>
      </c>
    </row>
    <row r="837" spans="1:13">
      <c r="A837" s="238" t="s">
        <v>1183</v>
      </c>
      <c r="B837" s="238" t="s">
        <v>1184</v>
      </c>
      <c r="C837" s="238" t="s">
        <v>1164</v>
      </c>
      <c r="D837" s="238" t="s">
        <v>84</v>
      </c>
      <c r="E837" s="238">
        <v>0</v>
      </c>
      <c r="F837" s="238" t="s">
        <v>67</v>
      </c>
      <c r="G837" s="238" t="s">
        <v>68</v>
      </c>
      <c r="H837" s="238">
        <v>2</v>
      </c>
      <c r="I837" s="238" t="s">
        <v>33</v>
      </c>
      <c r="J837" s="238" t="s">
        <v>33</v>
      </c>
      <c r="K837" s="238" t="s">
        <v>1192</v>
      </c>
      <c r="L837" s="239">
        <v>46182</v>
      </c>
      <c r="M837" s="238" t="s">
        <v>37</v>
      </c>
    </row>
    <row r="838" spans="1:13">
      <c r="A838" s="236" t="s">
        <v>1193</v>
      </c>
      <c r="B838" s="236" t="s">
        <v>1194</v>
      </c>
      <c r="C838" s="236" t="s">
        <v>1195</v>
      </c>
      <c r="D838" s="236" t="s">
        <v>70</v>
      </c>
      <c r="E838" s="236">
        <v>0</v>
      </c>
      <c r="F838" s="236" t="s">
        <v>67</v>
      </c>
      <c r="G838" s="236" t="s">
        <v>68</v>
      </c>
      <c r="H838" s="236">
        <v>2</v>
      </c>
      <c r="I838" s="236" t="s">
        <v>33</v>
      </c>
      <c r="J838" s="236" t="s">
        <v>33</v>
      </c>
      <c r="K838" s="236" t="s">
        <v>1196</v>
      </c>
      <c r="L838" s="237">
        <v>46182</v>
      </c>
      <c r="M838" s="236" t="s">
        <v>37</v>
      </c>
    </row>
    <row r="839" spans="1:13">
      <c r="A839" s="238" t="s">
        <v>1193</v>
      </c>
      <c r="B839" s="238" t="s">
        <v>1194</v>
      </c>
      <c r="C839" s="238" t="s">
        <v>1195</v>
      </c>
      <c r="D839" s="238" t="s">
        <v>72</v>
      </c>
      <c r="E839" s="238">
        <v>2</v>
      </c>
      <c r="F839" s="238" t="s">
        <v>67</v>
      </c>
      <c r="G839" s="238" t="s">
        <v>68</v>
      </c>
      <c r="H839" s="238">
        <v>2</v>
      </c>
      <c r="I839" s="238" t="s">
        <v>33</v>
      </c>
      <c r="J839" s="238" t="s">
        <v>33</v>
      </c>
      <c r="K839" s="238" t="s">
        <v>1197</v>
      </c>
      <c r="L839" s="239">
        <v>46182</v>
      </c>
      <c r="M839" s="238" t="s">
        <v>37</v>
      </c>
    </row>
    <row r="840" spans="1:13">
      <c r="A840" s="236" t="s">
        <v>1193</v>
      </c>
      <c r="B840" s="236" t="s">
        <v>1194</v>
      </c>
      <c r="C840" s="236" t="s">
        <v>1195</v>
      </c>
      <c r="D840" s="236" t="s">
        <v>74</v>
      </c>
      <c r="E840" s="236">
        <v>0</v>
      </c>
      <c r="F840" s="236" t="s">
        <v>67</v>
      </c>
      <c r="G840" s="236" t="s">
        <v>68</v>
      </c>
      <c r="H840" s="236">
        <v>2</v>
      </c>
      <c r="I840" s="236" t="s">
        <v>33</v>
      </c>
      <c r="J840" s="236" t="s">
        <v>33</v>
      </c>
      <c r="K840" s="236" t="s">
        <v>1198</v>
      </c>
      <c r="L840" s="237">
        <v>46182</v>
      </c>
      <c r="M840" s="236" t="s">
        <v>37</v>
      </c>
    </row>
    <row r="841" spans="1:13">
      <c r="A841" s="238" t="s">
        <v>1193</v>
      </c>
      <c r="B841" s="238" t="s">
        <v>1194</v>
      </c>
      <c r="C841" s="238" t="s">
        <v>1195</v>
      </c>
      <c r="D841" s="238" t="s">
        <v>76</v>
      </c>
      <c r="E841" s="238">
        <v>3</v>
      </c>
      <c r="F841" s="238" t="s">
        <v>67</v>
      </c>
      <c r="G841" s="238" t="s">
        <v>68</v>
      </c>
      <c r="H841" s="238">
        <v>2</v>
      </c>
      <c r="I841" s="238" t="s">
        <v>33</v>
      </c>
      <c r="J841" s="238" t="s">
        <v>33</v>
      </c>
      <c r="K841" s="238" t="s">
        <v>1199</v>
      </c>
      <c r="L841" s="239">
        <v>46182</v>
      </c>
      <c r="M841" s="238" t="s">
        <v>37</v>
      </c>
    </row>
    <row r="842" spans="1:13">
      <c r="A842" s="236" t="s">
        <v>1193</v>
      </c>
      <c r="B842" s="236" t="s">
        <v>1194</v>
      </c>
      <c r="C842" s="236" t="s">
        <v>1195</v>
      </c>
      <c r="D842" s="236" t="s">
        <v>78</v>
      </c>
      <c r="E842" s="236">
        <v>0</v>
      </c>
      <c r="F842" s="236" t="s">
        <v>67</v>
      </c>
      <c r="G842" s="236" t="s">
        <v>68</v>
      </c>
      <c r="H842" s="236">
        <v>2</v>
      </c>
      <c r="I842" s="236" t="s">
        <v>33</v>
      </c>
      <c r="J842" s="236" t="s">
        <v>33</v>
      </c>
      <c r="K842" s="236" t="s">
        <v>1200</v>
      </c>
      <c r="L842" s="237">
        <v>46182</v>
      </c>
      <c r="M842" s="236" t="s">
        <v>37</v>
      </c>
    </row>
    <row r="843" spans="1:13">
      <c r="A843" s="238" t="s">
        <v>1193</v>
      </c>
      <c r="B843" s="238" t="s">
        <v>1194</v>
      </c>
      <c r="C843" s="238" t="s">
        <v>1195</v>
      </c>
      <c r="D843" s="238" t="s">
        <v>80</v>
      </c>
      <c r="E843" s="238">
        <v>1</v>
      </c>
      <c r="F843" s="238" t="s">
        <v>67</v>
      </c>
      <c r="G843" s="238" t="s">
        <v>68</v>
      </c>
      <c r="H843" s="238">
        <v>2</v>
      </c>
      <c r="I843" s="238" t="s">
        <v>33</v>
      </c>
      <c r="J843" s="238" t="s">
        <v>33</v>
      </c>
      <c r="K843" s="238" t="s">
        <v>1201</v>
      </c>
      <c r="L843" s="239">
        <v>46182</v>
      </c>
      <c r="M843" s="238" t="s">
        <v>37</v>
      </c>
    </row>
    <row r="844" spans="1:13">
      <c r="A844" s="236" t="s">
        <v>1193</v>
      </c>
      <c r="B844" s="236" t="s">
        <v>1194</v>
      </c>
      <c r="C844" s="236" t="s">
        <v>1195</v>
      </c>
      <c r="D844" s="236" t="s">
        <v>82</v>
      </c>
      <c r="E844" s="236">
        <v>0</v>
      </c>
      <c r="F844" s="236" t="s">
        <v>67</v>
      </c>
      <c r="G844" s="236" t="s">
        <v>68</v>
      </c>
      <c r="H844" s="236">
        <v>2</v>
      </c>
      <c r="I844" s="236" t="s">
        <v>33</v>
      </c>
      <c r="J844" s="236" t="s">
        <v>33</v>
      </c>
      <c r="K844" s="236" t="s">
        <v>1202</v>
      </c>
      <c r="L844" s="237">
        <v>46182</v>
      </c>
      <c r="M844" s="236" t="s">
        <v>37</v>
      </c>
    </row>
    <row r="845" spans="1:13">
      <c r="A845" s="238" t="s">
        <v>1193</v>
      </c>
      <c r="B845" s="238" t="s">
        <v>1194</v>
      </c>
      <c r="C845" s="238" t="s">
        <v>1195</v>
      </c>
      <c r="D845" s="238" t="s">
        <v>84</v>
      </c>
      <c r="E845" s="238">
        <v>0</v>
      </c>
      <c r="F845" s="238" t="s">
        <v>67</v>
      </c>
      <c r="G845" s="238" t="s">
        <v>68</v>
      </c>
      <c r="H845" s="238">
        <v>2</v>
      </c>
      <c r="I845" s="238" t="s">
        <v>33</v>
      </c>
      <c r="J845" s="238" t="s">
        <v>33</v>
      </c>
      <c r="K845" s="238" t="s">
        <v>1203</v>
      </c>
      <c r="L845" s="239">
        <v>46182</v>
      </c>
      <c r="M845" s="238" t="s">
        <v>37</v>
      </c>
    </row>
    <row r="846" spans="1:13">
      <c r="A846" s="236" t="s">
        <v>1204</v>
      </c>
      <c r="B846" s="236" t="s">
        <v>1205</v>
      </c>
      <c r="C846" s="236" t="s">
        <v>1206</v>
      </c>
      <c r="D846" s="236" t="s">
        <v>70</v>
      </c>
      <c r="E846" s="236">
        <v>2</v>
      </c>
      <c r="F846" s="236" t="s">
        <v>67</v>
      </c>
      <c r="G846" s="236" t="s">
        <v>68</v>
      </c>
      <c r="H846" s="236">
        <v>2</v>
      </c>
      <c r="I846" s="236" t="s">
        <v>33</v>
      </c>
      <c r="J846" s="236" t="s">
        <v>33</v>
      </c>
      <c r="K846" s="236" t="s">
        <v>1207</v>
      </c>
      <c r="L846" s="237">
        <v>46182</v>
      </c>
      <c r="M846" s="236" t="s">
        <v>37</v>
      </c>
    </row>
    <row r="847" spans="1:13">
      <c r="A847" s="238" t="s">
        <v>1204</v>
      </c>
      <c r="B847" s="238" t="s">
        <v>1205</v>
      </c>
      <c r="C847" s="238" t="s">
        <v>1206</v>
      </c>
      <c r="D847" s="238" t="s">
        <v>72</v>
      </c>
      <c r="E847" s="238">
        <v>2</v>
      </c>
      <c r="F847" s="238" t="s">
        <v>67</v>
      </c>
      <c r="G847" s="238" t="s">
        <v>68</v>
      </c>
      <c r="H847" s="238">
        <v>2</v>
      </c>
      <c r="I847" s="238" t="s">
        <v>33</v>
      </c>
      <c r="J847" s="238" t="s">
        <v>33</v>
      </c>
      <c r="K847" s="238" t="s">
        <v>1208</v>
      </c>
      <c r="L847" s="239">
        <v>46182</v>
      </c>
      <c r="M847" s="238" t="s">
        <v>37</v>
      </c>
    </row>
    <row r="848" spans="1:13">
      <c r="A848" s="236" t="s">
        <v>1204</v>
      </c>
      <c r="B848" s="236" t="s">
        <v>1205</v>
      </c>
      <c r="C848" s="236" t="s">
        <v>1206</v>
      </c>
      <c r="D848" s="236" t="s">
        <v>74</v>
      </c>
      <c r="E848" s="236">
        <v>3</v>
      </c>
      <c r="F848" s="236" t="s">
        <v>67</v>
      </c>
      <c r="G848" s="236" t="s">
        <v>68</v>
      </c>
      <c r="H848" s="236">
        <v>2</v>
      </c>
      <c r="I848" s="236" t="s">
        <v>33</v>
      </c>
      <c r="J848" s="236" t="s">
        <v>33</v>
      </c>
      <c r="K848" s="236" t="s">
        <v>1209</v>
      </c>
      <c r="L848" s="237">
        <v>46182</v>
      </c>
      <c r="M848" s="236" t="s">
        <v>37</v>
      </c>
    </row>
    <row r="849" spans="1:13">
      <c r="A849" s="238" t="s">
        <v>1204</v>
      </c>
      <c r="B849" s="238" t="s">
        <v>1205</v>
      </c>
      <c r="C849" s="238" t="s">
        <v>1206</v>
      </c>
      <c r="D849" s="238" t="s">
        <v>76</v>
      </c>
      <c r="E849" s="238">
        <v>3</v>
      </c>
      <c r="F849" s="238" t="s">
        <v>67</v>
      </c>
      <c r="G849" s="238" t="s">
        <v>68</v>
      </c>
      <c r="H849" s="238">
        <v>2</v>
      </c>
      <c r="I849" s="238" t="s">
        <v>33</v>
      </c>
      <c r="J849" s="238" t="s">
        <v>33</v>
      </c>
      <c r="K849" s="238" t="s">
        <v>1210</v>
      </c>
      <c r="L849" s="239">
        <v>46182</v>
      </c>
      <c r="M849" s="238" t="s">
        <v>37</v>
      </c>
    </row>
    <row r="850" spans="1:13">
      <c r="A850" s="236" t="s">
        <v>1204</v>
      </c>
      <c r="B850" s="236" t="s">
        <v>1205</v>
      </c>
      <c r="C850" s="236" t="s">
        <v>1206</v>
      </c>
      <c r="D850" s="236" t="s">
        <v>78</v>
      </c>
      <c r="E850" s="236">
        <v>1</v>
      </c>
      <c r="F850" s="236" t="s">
        <v>67</v>
      </c>
      <c r="G850" s="236" t="s">
        <v>68</v>
      </c>
      <c r="H850" s="236">
        <v>2</v>
      </c>
      <c r="I850" s="236" t="s">
        <v>33</v>
      </c>
      <c r="J850" s="236" t="s">
        <v>33</v>
      </c>
      <c r="K850" s="236" t="s">
        <v>1211</v>
      </c>
      <c r="L850" s="237">
        <v>46182</v>
      </c>
      <c r="M850" s="236" t="s">
        <v>37</v>
      </c>
    </row>
    <row r="851" spans="1:13">
      <c r="A851" s="238" t="s">
        <v>1204</v>
      </c>
      <c r="B851" s="238" t="s">
        <v>1205</v>
      </c>
      <c r="C851" s="238" t="s">
        <v>1206</v>
      </c>
      <c r="D851" s="238" t="s">
        <v>80</v>
      </c>
      <c r="E851" s="238">
        <v>3</v>
      </c>
      <c r="F851" s="238" t="s">
        <v>67</v>
      </c>
      <c r="G851" s="238" t="s">
        <v>68</v>
      </c>
      <c r="H851" s="238">
        <v>2</v>
      </c>
      <c r="I851" s="238" t="s">
        <v>33</v>
      </c>
      <c r="J851" s="238" t="s">
        <v>33</v>
      </c>
      <c r="K851" s="238" t="s">
        <v>1212</v>
      </c>
      <c r="L851" s="239">
        <v>46182</v>
      </c>
      <c r="M851" s="238" t="s">
        <v>37</v>
      </c>
    </row>
    <row r="852" spans="1:13">
      <c r="A852" s="236" t="s">
        <v>1204</v>
      </c>
      <c r="B852" s="236" t="s">
        <v>1205</v>
      </c>
      <c r="C852" s="236" t="s">
        <v>1206</v>
      </c>
      <c r="D852" s="236" t="s">
        <v>82</v>
      </c>
      <c r="E852" s="236">
        <v>3</v>
      </c>
      <c r="F852" s="236" t="s">
        <v>67</v>
      </c>
      <c r="G852" s="236" t="s">
        <v>68</v>
      </c>
      <c r="H852" s="236">
        <v>2</v>
      </c>
      <c r="I852" s="236" t="s">
        <v>33</v>
      </c>
      <c r="J852" s="236" t="s">
        <v>33</v>
      </c>
      <c r="K852" s="236" t="s">
        <v>1213</v>
      </c>
      <c r="L852" s="237">
        <v>46182</v>
      </c>
      <c r="M852" s="236" t="s">
        <v>37</v>
      </c>
    </row>
    <row r="853" spans="1:13">
      <c r="A853" s="238" t="s">
        <v>1204</v>
      </c>
      <c r="B853" s="238" t="s">
        <v>1205</v>
      </c>
      <c r="C853" s="238" t="s">
        <v>1206</v>
      </c>
      <c r="D853" s="238" t="s">
        <v>84</v>
      </c>
      <c r="E853" s="238">
        <v>0</v>
      </c>
      <c r="F853" s="238" t="s">
        <v>67</v>
      </c>
      <c r="G853" s="238" t="s">
        <v>68</v>
      </c>
      <c r="H853" s="238">
        <v>2</v>
      </c>
      <c r="I853" s="238" t="s">
        <v>33</v>
      </c>
      <c r="J853" s="238" t="s">
        <v>33</v>
      </c>
      <c r="K853" s="238" t="s">
        <v>1214</v>
      </c>
      <c r="L853" s="239">
        <v>46182</v>
      </c>
      <c r="M853" s="238" t="s">
        <v>37</v>
      </c>
    </row>
    <row r="854" spans="1:13">
      <c r="A854" s="236" t="s">
        <v>1215</v>
      </c>
      <c r="B854" s="236" t="s">
        <v>1216</v>
      </c>
      <c r="C854" s="236" t="s">
        <v>1217</v>
      </c>
      <c r="D854" s="236" t="s">
        <v>70</v>
      </c>
      <c r="E854" s="236">
        <v>1</v>
      </c>
      <c r="F854" s="236" t="s">
        <v>67</v>
      </c>
      <c r="G854" s="236" t="s">
        <v>68</v>
      </c>
      <c r="H854" s="236">
        <v>2</v>
      </c>
      <c r="I854" s="236" t="s">
        <v>33</v>
      </c>
      <c r="J854" s="236" t="s">
        <v>33</v>
      </c>
      <c r="K854" s="236" t="s">
        <v>1218</v>
      </c>
      <c r="L854" s="237">
        <v>46182</v>
      </c>
      <c r="M854" s="236" t="s">
        <v>37</v>
      </c>
    </row>
    <row r="855" spans="1:13">
      <c r="A855" s="238" t="s">
        <v>1215</v>
      </c>
      <c r="B855" s="238" t="s">
        <v>1216</v>
      </c>
      <c r="C855" s="238" t="s">
        <v>1217</v>
      </c>
      <c r="D855" s="238" t="s">
        <v>72</v>
      </c>
      <c r="E855" s="238">
        <v>1</v>
      </c>
      <c r="F855" s="238" t="s">
        <v>67</v>
      </c>
      <c r="G855" s="238" t="s">
        <v>68</v>
      </c>
      <c r="H855" s="238">
        <v>2</v>
      </c>
      <c r="I855" s="238" t="s">
        <v>33</v>
      </c>
      <c r="J855" s="238" t="s">
        <v>33</v>
      </c>
      <c r="K855" s="238" t="s">
        <v>1219</v>
      </c>
      <c r="L855" s="239">
        <v>46182</v>
      </c>
      <c r="M855" s="238" t="s">
        <v>37</v>
      </c>
    </row>
    <row r="856" spans="1:13">
      <c r="A856" s="236" t="s">
        <v>1215</v>
      </c>
      <c r="B856" s="236" t="s">
        <v>1216</v>
      </c>
      <c r="C856" s="236" t="s">
        <v>1217</v>
      </c>
      <c r="D856" s="236" t="s">
        <v>74</v>
      </c>
      <c r="E856" s="236">
        <v>2</v>
      </c>
      <c r="F856" s="236" t="s">
        <v>67</v>
      </c>
      <c r="G856" s="236" t="s">
        <v>68</v>
      </c>
      <c r="H856" s="236">
        <v>2</v>
      </c>
      <c r="I856" s="236" t="s">
        <v>33</v>
      </c>
      <c r="J856" s="236" t="s">
        <v>33</v>
      </c>
      <c r="K856" s="236" t="s">
        <v>1220</v>
      </c>
      <c r="L856" s="237">
        <v>46182</v>
      </c>
      <c r="M856" s="236" t="s">
        <v>37</v>
      </c>
    </row>
    <row r="857" spans="1:13">
      <c r="A857" s="238" t="s">
        <v>1215</v>
      </c>
      <c r="B857" s="238" t="s">
        <v>1216</v>
      </c>
      <c r="C857" s="238" t="s">
        <v>1217</v>
      </c>
      <c r="D857" s="238" t="s">
        <v>76</v>
      </c>
      <c r="E857" s="238">
        <v>3</v>
      </c>
      <c r="F857" s="238" t="s">
        <v>67</v>
      </c>
      <c r="G857" s="238" t="s">
        <v>68</v>
      </c>
      <c r="H857" s="238">
        <v>2</v>
      </c>
      <c r="I857" s="238" t="s">
        <v>33</v>
      </c>
      <c r="J857" s="238" t="s">
        <v>33</v>
      </c>
      <c r="K857" s="238" t="s">
        <v>1221</v>
      </c>
      <c r="L857" s="239">
        <v>46182</v>
      </c>
      <c r="M857" s="238" t="s">
        <v>37</v>
      </c>
    </row>
    <row r="858" spans="1:13">
      <c r="A858" s="236" t="s">
        <v>1215</v>
      </c>
      <c r="B858" s="236" t="s">
        <v>1216</v>
      </c>
      <c r="C858" s="236" t="s">
        <v>1217</v>
      </c>
      <c r="D858" s="236" t="s">
        <v>78</v>
      </c>
      <c r="E858" s="236">
        <v>0</v>
      </c>
      <c r="F858" s="236" t="s">
        <v>67</v>
      </c>
      <c r="G858" s="236" t="s">
        <v>68</v>
      </c>
      <c r="H858" s="236">
        <v>2</v>
      </c>
      <c r="I858" s="236" t="s">
        <v>33</v>
      </c>
      <c r="J858" s="236" t="s">
        <v>33</v>
      </c>
      <c r="K858" s="236" t="s">
        <v>1222</v>
      </c>
      <c r="L858" s="237">
        <v>46182</v>
      </c>
      <c r="M858" s="236" t="s">
        <v>37</v>
      </c>
    </row>
    <row r="859" spans="1:13">
      <c r="A859" s="238" t="s">
        <v>1215</v>
      </c>
      <c r="B859" s="238" t="s">
        <v>1216</v>
      </c>
      <c r="C859" s="238" t="s">
        <v>1217</v>
      </c>
      <c r="D859" s="238" t="s">
        <v>80</v>
      </c>
      <c r="E859" s="238">
        <v>2</v>
      </c>
      <c r="F859" s="238" t="s">
        <v>67</v>
      </c>
      <c r="G859" s="238" t="s">
        <v>68</v>
      </c>
      <c r="H859" s="238">
        <v>2</v>
      </c>
      <c r="I859" s="238" t="s">
        <v>33</v>
      </c>
      <c r="J859" s="238" t="s">
        <v>33</v>
      </c>
      <c r="K859" s="238" t="s">
        <v>1223</v>
      </c>
      <c r="L859" s="239">
        <v>46182</v>
      </c>
      <c r="M859" s="238" t="s">
        <v>37</v>
      </c>
    </row>
    <row r="860" spans="1:13">
      <c r="A860" s="236" t="s">
        <v>1215</v>
      </c>
      <c r="B860" s="236" t="s">
        <v>1216</v>
      </c>
      <c r="C860" s="236" t="s">
        <v>1217</v>
      </c>
      <c r="D860" s="236" t="s">
        <v>82</v>
      </c>
      <c r="E860" s="236">
        <v>1</v>
      </c>
      <c r="F860" s="236" t="s">
        <v>67</v>
      </c>
      <c r="G860" s="236" t="s">
        <v>68</v>
      </c>
      <c r="H860" s="236">
        <v>2</v>
      </c>
      <c r="I860" s="236" t="s">
        <v>33</v>
      </c>
      <c r="J860" s="236" t="s">
        <v>33</v>
      </c>
      <c r="K860" s="236" t="s">
        <v>1224</v>
      </c>
      <c r="L860" s="237">
        <v>46182</v>
      </c>
      <c r="M860" s="236" t="s">
        <v>37</v>
      </c>
    </row>
    <row r="861" spans="1:13">
      <c r="A861" s="238" t="s">
        <v>1215</v>
      </c>
      <c r="B861" s="238" t="s">
        <v>1216</v>
      </c>
      <c r="C861" s="238" t="s">
        <v>1217</v>
      </c>
      <c r="D861" s="238" t="s">
        <v>84</v>
      </c>
      <c r="E861" s="238">
        <v>0</v>
      </c>
      <c r="F861" s="238" t="s">
        <v>67</v>
      </c>
      <c r="G861" s="238" t="s">
        <v>68</v>
      </c>
      <c r="H861" s="238">
        <v>2</v>
      </c>
      <c r="I861" s="238" t="s">
        <v>33</v>
      </c>
      <c r="J861" s="238" t="s">
        <v>33</v>
      </c>
      <c r="K861" s="238" t="s">
        <v>1225</v>
      </c>
      <c r="L861" s="239">
        <v>46182</v>
      </c>
      <c r="M861" s="238" t="s">
        <v>37</v>
      </c>
    </row>
    <row r="862" spans="1:13">
      <c r="A862" s="236" t="s">
        <v>1226</v>
      </c>
      <c r="B862" s="236" t="s">
        <v>1227</v>
      </c>
      <c r="C862" s="236" t="s">
        <v>1228</v>
      </c>
      <c r="D862" s="236" t="s">
        <v>70</v>
      </c>
      <c r="E862" s="236">
        <v>2</v>
      </c>
      <c r="F862" s="236" t="s">
        <v>67</v>
      </c>
      <c r="G862" s="236" t="s">
        <v>68</v>
      </c>
      <c r="H862" s="236">
        <v>2</v>
      </c>
      <c r="I862" s="236" t="s">
        <v>33</v>
      </c>
      <c r="J862" s="236" t="s">
        <v>33</v>
      </c>
      <c r="K862" s="236" t="s">
        <v>1229</v>
      </c>
      <c r="L862" s="237">
        <v>46182</v>
      </c>
      <c r="M862" s="236" t="s">
        <v>37</v>
      </c>
    </row>
    <row r="863" spans="1:13">
      <c r="A863" s="238" t="s">
        <v>1226</v>
      </c>
      <c r="B863" s="238" t="s">
        <v>1227</v>
      </c>
      <c r="C863" s="238" t="s">
        <v>1228</v>
      </c>
      <c r="D863" s="238" t="s">
        <v>72</v>
      </c>
      <c r="E863" s="238">
        <v>3</v>
      </c>
      <c r="F863" s="238" t="s">
        <v>67</v>
      </c>
      <c r="G863" s="238" t="s">
        <v>68</v>
      </c>
      <c r="H863" s="238">
        <v>2</v>
      </c>
      <c r="I863" s="238" t="s">
        <v>33</v>
      </c>
      <c r="J863" s="238" t="s">
        <v>33</v>
      </c>
      <c r="K863" s="238" t="s">
        <v>1230</v>
      </c>
      <c r="L863" s="239">
        <v>46182</v>
      </c>
      <c r="M863" s="238" t="s">
        <v>37</v>
      </c>
    </row>
    <row r="864" spans="1:13">
      <c r="A864" s="236" t="s">
        <v>1226</v>
      </c>
      <c r="B864" s="236" t="s">
        <v>1227</v>
      </c>
      <c r="C864" s="236" t="s">
        <v>1228</v>
      </c>
      <c r="D864" s="236" t="s">
        <v>74</v>
      </c>
      <c r="E864" s="236">
        <v>3</v>
      </c>
      <c r="F864" s="236" t="s">
        <v>67</v>
      </c>
      <c r="G864" s="236" t="s">
        <v>68</v>
      </c>
      <c r="H864" s="236">
        <v>2</v>
      </c>
      <c r="I864" s="236" t="s">
        <v>33</v>
      </c>
      <c r="J864" s="236" t="s">
        <v>33</v>
      </c>
      <c r="K864" s="236" t="s">
        <v>1231</v>
      </c>
      <c r="L864" s="237">
        <v>46182</v>
      </c>
      <c r="M864" s="236" t="s">
        <v>37</v>
      </c>
    </row>
    <row r="865" spans="1:13">
      <c r="A865" s="238" t="s">
        <v>1226</v>
      </c>
      <c r="B865" s="238" t="s">
        <v>1227</v>
      </c>
      <c r="C865" s="238" t="s">
        <v>1228</v>
      </c>
      <c r="D865" s="238" t="s">
        <v>76</v>
      </c>
      <c r="E865" s="238">
        <v>3</v>
      </c>
      <c r="F865" s="238" t="s">
        <v>67</v>
      </c>
      <c r="G865" s="238" t="s">
        <v>68</v>
      </c>
      <c r="H865" s="238">
        <v>2</v>
      </c>
      <c r="I865" s="238" t="s">
        <v>33</v>
      </c>
      <c r="J865" s="238" t="s">
        <v>33</v>
      </c>
      <c r="K865" s="238" t="s">
        <v>1232</v>
      </c>
      <c r="L865" s="239">
        <v>46182</v>
      </c>
      <c r="M865" s="238" t="s">
        <v>37</v>
      </c>
    </row>
    <row r="866" spans="1:13">
      <c r="A866" s="236" t="s">
        <v>1226</v>
      </c>
      <c r="B866" s="236" t="s">
        <v>1227</v>
      </c>
      <c r="C866" s="236" t="s">
        <v>1228</v>
      </c>
      <c r="D866" s="236" t="s">
        <v>78</v>
      </c>
      <c r="E866" s="236">
        <v>1</v>
      </c>
      <c r="F866" s="236" t="s">
        <v>67</v>
      </c>
      <c r="G866" s="236" t="s">
        <v>68</v>
      </c>
      <c r="H866" s="236">
        <v>2</v>
      </c>
      <c r="I866" s="236" t="s">
        <v>33</v>
      </c>
      <c r="J866" s="236" t="s">
        <v>33</v>
      </c>
      <c r="K866" s="236" t="s">
        <v>1233</v>
      </c>
      <c r="L866" s="237">
        <v>46182</v>
      </c>
      <c r="M866" s="236" t="s">
        <v>37</v>
      </c>
    </row>
    <row r="867" spans="1:13">
      <c r="A867" s="238" t="s">
        <v>1226</v>
      </c>
      <c r="B867" s="238" t="s">
        <v>1227</v>
      </c>
      <c r="C867" s="238" t="s">
        <v>1228</v>
      </c>
      <c r="D867" s="238" t="s">
        <v>80</v>
      </c>
      <c r="E867" s="238">
        <v>3</v>
      </c>
      <c r="F867" s="238" t="s">
        <v>67</v>
      </c>
      <c r="G867" s="238" t="s">
        <v>68</v>
      </c>
      <c r="H867" s="238">
        <v>2</v>
      </c>
      <c r="I867" s="238" t="s">
        <v>33</v>
      </c>
      <c r="J867" s="238" t="s">
        <v>33</v>
      </c>
      <c r="K867" s="238" t="s">
        <v>1234</v>
      </c>
      <c r="L867" s="239">
        <v>46182</v>
      </c>
      <c r="M867" s="238" t="s">
        <v>37</v>
      </c>
    </row>
    <row r="868" spans="1:13">
      <c r="A868" s="236" t="s">
        <v>1226</v>
      </c>
      <c r="B868" s="236" t="s">
        <v>1227</v>
      </c>
      <c r="C868" s="236" t="s">
        <v>1228</v>
      </c>
      <c r="D868" s="236" t="s">
        <v>82</v>
      </c>
      <c r="E868" s="236">
        <v>3</v>
      </c>
      <c r="F868" s="236" t="s">
        <v>67</v>
      </c>
      <c r="G868" s="236" t="s">
        <v>68</v>
      </c>
      <c r="H868" s="236">
        <v>2</v>
      </c>
      <c r="I868" s="236" t="s">
        <v>33</v>
      </c>
      <c r="J868" s="236" t="s">
        <v>33</v>
      </c>
      <c r="K868" s="236" t="s">
        <v>1235</v>
      </c>
      <c r="L868" s="237">
        <v>46182</v>
      </c>
      <c r="M868" s="236" t="s">
        <v>37</v>
      </c>
    </row>
    <row r="869" spans="1:13">
      <c r="A869" s="238" t="s">
        <v>1226</v>
      </c>
      <c r="B869" s="238" t="s">
        <v>1227</v>
      </c>
      <c r="C869" s="238" t="s">
        <v>1228</v>
      </c>
      <c r="D869" s="238" t="s">
        <v>84</v>
      </c>
      <c r="E869" s="238">
        <v>3</v>
      </c>
      <c r="F869" s="238" t="s">
        <v>67</v>
      </c>
      <c r="G869" s="238" t="s">
        <v>68</v>
      </c>
      <c r="H869" s="238">
        <v>2</v>
      </c>
      <c r="I869" s="238" t="s">
        <v>33</v>
      </c>
      <c r="J869" s="238" t="s">
        <v>33</v>
      </c>
      <c r="K869" s="238" t="s">
        <v>1236</v>
      </c>
      <c r="L869" s="239">
        <v>46182</v>
      </c>
      <c r="M869" s="238" t="s">
        <v>37</v>
      </c>
    </row>
    <row r="870" spans="1:13">
      <c r="A870" s="236" t="s">
        <v>1237</v>
      </c>
      <c r="B870" s="236" t="s">
        <v>1238</v>
      </c>
      <c r="C870" s="236" t="s">
        <v>1228</v>
      </c>
      <c r="D870" s="236" t="s">
        <v>70</v>
      </c>
      <c r="E870" s="236">
        <v>2</v>
      </c>
      <c r="F870" s="236" t="s">
        <v>67</v>
      </c>
      <c r="G870" s="236" t="s">
        <v>68</v>
      </c>
      <c r="H870" s="236">
        <v>2</v>
      </c>
      <c r="I870" s="236" t="s">
        <v>33</v>
      </c>
      <c r="J870" s="236" t="s">
        <v>33</v>
      </c>
      <c r="K870" s="236" t="s">
        <v>1239</v>
      </c>
      <c r="L870" s="237">
        <v>46182</v>
      </c>
      <c r="M870" s="236" t="s">
        <v>37</v>
      </c>
    </row>
    <row r="871" spans="1:13">
      <c r="A871" s="238" t="s">
        <v>1237</v>
      </c>
      <c r="B871" s="238" t="s">
        <v>1238</v>
      </c>
      <c r="C871" s="238" t="s">
        <v>1228</v>
      </c>
      <c r="D871" s="238" t="s">
        <v>72</v>
      </c>
      <c r="E871" s="238">
        <v>3</v>
      </c>
      <c r="F871" s="238" t="s">
        <v>67</v>
      </c>
      <c r="G871" s="238" t="s">
        <v>68</v>
      </c>
      <c r="H871" s="238">
        <v>2</v>
      </c>
      <c r="I871" s="238" t="s">
        <v>33</v>
      </c>
      <c r="J871" s="238" t="s">
        <v>33</v>
      </c>
      <c r="K871" s="238" t="s">
        <v>1240</v>
      </c>
      <c r="L871" s="239">
        <v>46182</v>
      </c>
      <c r="M871" s="238" t="s">
        <v>37</v>
      </c>
    </row>
    <row r="872" spans="1:13">
      <c r="A872" s="236" t="s">
        <v>1237</v>
      </c>
      <c r="B872" s="236" t="s">
        <v>1238</v>
      </c>
      <c r="C872" s="236" t="s">
        <v>1228</v>
      </c>
      <c r="D872" s="236" t="s">
        <v>74</v>
      </c>
      <c r="E872" s="236">
        <v>3</v>
      </c>
      <c r="F872" s="236" t="s">
        <v>67</v>
      </c>
      <c r="G872" s="236" t="s">
        <v>68</v>
      </c>
      <c r="H872" s="236">
        <v>2</v>
      </c>
      <c r="I872" s="236" t="s">
        <v>33</v>
      </c>
      <c r="J872" s="236" t="s">
        <v>33</v>
      </c>
      <c r="K872" s="236" t="s">
        <v>1241</v>
      </c>
      <c r="L872" s="237">
        <v>46182</v>
      </c>
      <c r="M872" s="236" t="s">
        <v>37</v>
      </c>
    </row>
    <row r="873" spans="1:13">
      <c r="A873" s="238" t="s">
        <v>1237</v>
      </c>
      <c r="B873" s="238" t="s">
        <v>1238</v>
      </c>
      <c r="C873" s="238" t="s">
        <v>1228</v>
      </c>
      <c r="D873" s="238" t="s">
        <v>76</v>
      </c>
      <c r="E873" s="238">
        <v>0</v>
      </c>
      <c r="F873" s="238" t="s">
        <v>67</v>
      </c>
      <c r="G873" s="238" t="s">
        <v>68</v>
      </c>
      <c r="H873" s="238">
        <v>2</v>
      </c>
      <c r="I873" s="238" t="s">
        <v>33</v>
      </c>
      <c r="J873" s="238" t="s">
        <v>33</v>
      </c>
      <c r="K873" s="238" t="s">
        <v>1242</v>
      </c>
      <c r="L873" s="239">
        <v>46182</v>
      </c>
      <c r="M873" s="238" t="s">
        <v>37</v>
      </c>
    </row>
    <row r="874" spans="1:13">
      <c r="A874" s="236" t="s">
        <v>1237</v>
      </c>
      <c r="B874" s="236" t="s">
        <v>1238</v>
      </c>
      <c r="C874" s="236" t="s">
        <v>1228</v>
      </c>
      <c r="D874" s="236" t="s">
        <v>78</v>
      </c>
      <c r="E874" s="236">
        <v>1</v>
      </c>
      <c r="F874" s="236" t="s">
        <v>67</v>
      </c>
      <c r="G874" s="236" t="s">
        <v>68</v>
      </c>
      <c r="H874" s="236">
        <v>2</v>
      </c>
      <c r="I874" s="236" t="s">
        <v>33</v>
      </c>
      <c r="J874" s="236" t="s">
        <v>33</v>
      </c>
      <c r="K874" s="236" t="s">
        <v>1243</v>
      </c>
      <c r="L874" s="237">
        <v>46182</v>
      </c>
      <c r="M874" s="236" t="s">
        <v>37</v>
      </c>
    </row>
    <row r="875" spans="1:13">
      <c r="A875" s="238" t="s">
        <v>1237</v>
      </c>
      <c r="B875" s="238" t="s">
        <v>1238</v>
      </c>
      <c r="C875" s="238" t="s">
        <v>1228</v>
      </c>
      <c r="D875" s="238" t="s">
        <v>80</v>
      </c>
      <c r="E875" s="238">
        <v>3</v>
      </c>
      <c r="F875" s="238" t="s">
        <v>67</v>
      </c>
      <c r="G875" s="238" t="s">
        <v>68</v>
      </c>
      <c r="H875" s="238">
        <v>2</v>
      </c>
      <c r="I875" s="238" t="s">
        <v>33</v>
      </c>
      <c r="J875" s="238" t="s">
        <v>33</v>
      </c>
      <c r="K875" s="238" t="s">
        <v>1244</v>
      </c>
      <c r="L875" s="239">
        <v>46182</v>
      </c>
      <c r="M875" s="238" t="s">
        <v>37</v>
      </c>
    </row>
    <row r="876" spans="1:13">
      <c r="A876" s="236" t="s">
        <v>1237</v>
      </c>
      <c r="B876" s="236" t="s">
        <v>1238</v>
      </c>
      <c r="C876" s="236" t="s">
        <v>1228</v>
      </c>
      <c r="D876" s="236" t="s">
        <v>82</v>
      </c>
      <c r="E876" s="236">
        <v>3</v>
      </c>
      <c r="F876" s="236" t="s">
        <v>67</v>
      </c>
      <c r="G876" s="236" t="s">
        <v>68</v>
      </c>
      <c r="H876" s="236">
        <v>2</v>
      </c>
      <c r="I876" s="236" t="s">
        <v>33</v>
      </c>
      <c r="J876" s="236" t="s">
        <v>33</v>
      </c>
      <c r="K876" s="236" t="s">
        <v>1245</v>
      </c>
      <c r="L876" s="237">
        <v>46182</v>
      </c>
      <c r="M876" s="236" t="s">
        <v>37</v>
      </c>
    </row>
    <row r="877" spans="1:13">
      <c r="A877" s="238" t="s">
        <v>1237</v>
      </c>
      <c r="B877" s="238" t="s">
        <v>1238</v>
      </c>
      <c r="C877" s="238" t="s">
        <v>1228</v>
      </c>
      <c r="D877" s="238" t="s">
        <v>84</v>
      </c>
      <c r="E877" s="238">
        <v>0</v>
      </c>
      <c r="F877" s="238" t="s">
        <v>67</v>
      </c>
      <c r="G877" s="238" t="s">
        <v>68</v>
      </c>
      <c r="H877" s="238">
        <v>2</v>
      </c>
      <c r="I877" s="238" t="s">
        <v>33</v>
      </c>
      <c r="J877" s="238" t="s">
        <v>33</v>
      </c>
      <c r="K877" s="238" t="s">
        <v>1246</v>
      </c>
      <c r="L877" s="239">
        <v>46182</v>
      </c>
      <c r="M877" s="238" t="s">
        <v>37</v>
      </c>
    </row>
    <row r="878" spans="1:13">
      <c r="A878" s="236" t="s">
        <v>1247</v>
      </c>
      <c r="B878" s="236" t="s">
        <v>1248</v>
      </c>
      <c r="C878" s="236" t="s">
        <v>1228</v>
      </c>
      <c r="D878" s="236" t="s">
        <v>70</v>
      </c>
      <c r="E878" s="236">
        <v>2</v>
      </c>
      <c r="F878" s="236" t="s">
        <v>67</v>
      </c>
      <c r="G878" s="236" t="s">
        <v>68</v>
      </c>
      <c r="H878" s="236">
        <v>2</v>
      </c>
      <c r="I878" s="236" t="s">
        <v>33</v>
      </c>
      <c r="J878" s="236" t="s">
        <v>33</v>
      </c>
      <c r="K878" s="236" t="s">
        <v>1249</v>
      </c>
      <c r="L878" s="237">
        <v>46182</v>
      </c>
      <c r="M878" s="236" t="s">
        <v>37</v>
      </c>
    </row>
    <row r="879" spans="1:13">
      <c r="A879" s="238" t="s">
        <v>1247</v>
      </c>
      <c r="B879" s="238" t="s">
        <v>1248</v>
      </c>
      <c r="C879" s="238" t="s">
        <v>1228</v>
      </c>
      <c r="D879" s="238" t="s">
        <v>72</v>
      </c>
      <c r="E879" s="238">
        <v>3</v>
      </c>
      <c r="F879" s="238" t="s">
        <v>67</v>
      </c>
      <c r="G879" s="238" t="s">
        <v>68</v>
      </c>
      <c r="H879" s="238">
        <v>2</v>
      </c>
      <c r="I879" s="238" t="s">
        <v>33</v>
      </c>
      <c r="J879" s="238" t="s">
        <v>33</v>
      </c>
      <c r="K879" s="238" t="s">
        <v>1250</v>
      </c>
      <c r="L879" s="239">
        <v>46182</v>
      </c>
      <c r="M879" s="238" t="s">
        <v>37</v>
      </c>
    </row>
    <row r="880" spans="1:13">
      <c r="A880" s="236" t="s">
        <v>1247</v>
      </c>
      <c r="B880" s="236" t="s">
        <v>1248</v>
      </c>
      <c r="C880" s="236" t="s">
        <v>1228</v>
      </c>
      <c r="D880" s="236" t="s">
        <v>74</v>
      </c>
      <c r="E880" s="236">
        <v>3</v>
      </c>
      <c r="F880" s="236" t="s">
        <v>67</v>
      </c>
      <c r="G880" s="236" t="s">
        <v>68</v>
      </c>
      <c r="H880" s="236">
        <v>2</v>
      </c>
      <c r="I880" s="236" t="s">
        <v>33</v>
      </c>
      <c r="J880" s="236" t="s">
        <v>33</v>
      </c>
      <c r="K880" s="236" t="s">
        <v>1251</v>
      </c>
      <c r="L880" s="237">
        <v>46182</v>
      </c>
      <c r="M880" s="236" t="s">
        <v>37</v>
      </c>
    </row>
    <row r="881" spans="1:13">
      <c r="A881" s="238" t="s">
        <v>1247</v>
      </c>
      <c r="B881" s="238" t="s">
        <v>1248</v>
      </c>
      <c r="C881" s="238" t="s">
        <v>1228</v>
      </c>
      <c r="D881" s="238" t="s">
        <v>76</v>
      </c>
      <c r="E881" s="238">
        <v>3</v>
      </c>
      <c r="F881" s="238" t="s">
        <v>67</v>
      </c>
      <c r="G881" s="238" t="s">
        <v>68</v>
      </c>
      <c r="H881" s="238">
        <v>2</v>
      </c>
      <c r="I881" s="238" t="s">
        <v>33</v>
      </c>
      <c r="J881" s="238" t="s">
        <v>33</v>
      </c>
      <c r="K881" s="238" t="s">
        <v>1252</v>
      </c>
      <c r="L881" s="239">
        <v>46182</v>
      </c>
      <c r="M881" s="238" t="s">
        <v>37</v>
      </c>
    </row>
    <row r="882" spans="1:13">
      <c r="A882" s="236" t="s">
        <v>1247</v>
      </c>
      <c r="B882" s="236" t="s">
        <v>1248</v>
      </c>
      <c r="C882" s="236" t="s">
        <v>1228</v>
      </c>
      <c r="D882" s="236" t="s">
        <v>78</v>
      </c>
      <c r="E882" s="236">
        <v>1</v>
      </c>
      <c r="F882" s="236" t="s">
        <v>67</v>
      </c>
      <c r="G882" s="236" t="s">
        <v>68</v>
      </c>
      <c r="H882" s="236">
        <v>2</v>
      </c>
      <c r="I882" s="236" t="s">
        <v>33</v>
      </c>
      <c r="J882" s="236" t="s">
        <v>33</v>
      </c>
      <c r="K882" s="236" t="s">
        <v>1253</v>
      </c>
      <c r="L882" s="237">
        <v>46182</v>
      </c>
      <c r="M882" s="236" t="s">
        <v>37</v>
      </c>
    </row>
    <row r="883" spans="1:13">
      <c r="A883" s="238" t="s">
        <v>1247</v>
      </c>
      <c r="B883" s="238" t="s">
        <v>1248</v>
      </c>
      <c r="C883" s="238" t="s">
        <v>1228</v>
      </c>
      <c r="D883" s="238" t="s">
        <v>80</v>
      </c>
      <c r="E883" s="238">
        <v>3</v>
      </c>
      <c r="F883" s="238" t="s">
        <v>67</v>
      </c>
      <c r="G883" s="238" t="s">
        <v>68</v>
      </c>
      <c r="H883" s="238">
        <v>2</v>
      </c>
      <c r="I883" s="238" t="s">
        <v>33</v>
      </c>
      <c r="J883" s="238" t="s">
        <v>33</v>
      </c>
      <c r="K883" s="238" t="s">
        <v>1254</v>
      </c>
      <c r="L883" s="239">
        <v>46182</v>
      </c>
      <c r="M883" s="238" t="s">
        <v>37</v>
      </c>
    </row>
    <row r="884" spans="1:13">
      <c r="A884" s="236" t="s">
        <v>1247</v>
      </c>
      <c r="B884" s="236" t="s">
        <v>1248</v>
      </c>
      <c r="C884" s="236" t="s">
        <v>1228</v>
      </c>
      <c r="D884" s="236" t="s">
        <v>82</v>
      </c>
      <c r="E884" s="236">
        <v>3</v>
      </c>
      <c r="F884" s="236" t="s">
        <v>67</v>
      </c>
      <c r="G884" s="236" t="s">
        <v>68</v>
      </c>
      <c r="H884" s="236">
        <v>2</v>
      </c>
      <c r="I884" s="236" t="s">
        <v>33</v>
      </c>
      <c r="J884" s="236" t="s">
        <v>33</v>
      </c>
      <c r="K884" s="236" t="s">
        <v>1255</v>
      </c>
      <c r="L884" s="237">
        <v>46182</v>
      </c>
      <c r="M884" s="236" t="s">
        <v>37</v>
      </c>
    </row>
    <row r="885" spans="1:13">
      <c r="A885" s="238" t="s">
        <v>1247</v>
      </c>
      <c r="B885" s="238" t="s">
        <v>1248</v>
      </c>
      <c r="C885" s="238" t="s">
        <v>1228</v>
      </c>
      <c r="D885" s="238" t="s">
        <v>84</v>
      </c>
      <c r="E885" s="238">
        <v>3</v>
      </c>
      <c r="F885" s="238" t="s">
        <v>67</v>
      </c>
      <c r="G885" s="238" t="s">
        <v>68</v>
      </c>
      <c r="H885" s="238">
        <v>2</v>
      </c>
      <c r="I885" s="238" t="s">
        <v>33</v>
      </c>
      <c r="J885" s="238" t="s">
        <v>33</v>
      </c>
      <c r="K885" s="238" t="s">
        <v>1256</v>
      </c>
      <c r="L885" s="239">
        <v>46182</v>
      </c>
      <c r="M885" s="238" t="s">
        <v>37</v>
      </c>
    </row>
    <row r="886" spans="1:13">
      <c r="A886" s="236" t="s">
        <v>1257</v>
      </c>
      <c r="B886" s="236" t="s">
        <v>1258</v>
      </c>
      <c r="C886" s="236" t="s">
        <v>1259</v>
      </c>
      <c r="D886" s="236" t="s">
        <v>70</v>
      </c>
      <c r="E886" s="236">
        <v>0</v>
      </c>
      <c r="F886" s="236" t="s">
        <v>67</v>
      </c>
      <c r="G886" s="236" t="s">
        <v>68</v>
      </c>
      <c r="H886" s="236">
        <v>2</v>
      </c>
      <c r="I886" s="236" t="s">
        <v>33</v>
      </c>
      <c r="J886" s="236" t="s">
        <v>33</v>
      </c>
      <c r="K886" s="236" t="s">
        <v>1260</v>
      </c>
      <c r="L886" s="237">
        <v>46182</v>
      </c>
      <c r="M886" s="236" t="s">
        <v>37</v>
      </c>
    </row>
    <row r="887" spans="1:13">
      <c r="A887" s="238" t="s">
        <v>1257</v>
      </c>
      <c r="B887" s="238" t="s">
        <v>1258</v>
      </c>
      <c r="C887" s="238" t="s">
        <v>1259</v>
      </c>
      <c r="D887" s="238" t="s">
        <v>72</v>
      </c>
      <c r="E887" s="238">
        <v>2</v>
      </c>
      <c r="F887" s="238" t="s">
        <v>67</v>
      </c>
      <c r="G887" s="238" t="s">
        <v>68</v>
      </c>
      <c r="H887" s="238">
        <v>2</v>
      </c>
      <c r="I887" s="238" t="s">
        <v>33</v>
      </c>
      <c r="J887" s="238" t="s">
        <v>33</v>
      </c>
      <c r="K887" s="238" t="s">
        <v>1261</v>
      </c>
      <c r="L887" s="239">
        <v>46182</v>
      </c>
      <c r="M887" s="238" t="s">
        <v>37</v>
      </c>
    </row>
    <row r="888" spans="1:13">
      <c r="A888" s="236" t="s">
        <v>1257</v>
      </c>
      <c r="B888" s="236" t="s">
        <v>1258</v>
      </c>
      <c r="C888" s="236" t="s">
        <v>1259</v>
      </c>
      <c r="D888" s="236" t="s">
        <v>74</v>
      </c>
      <c r="E888" s="236">
        <v>3</v>
      </c>
      <c r="F888" s="236" t="s">
        <v>67</v>
      </c>
      <c r="G888" s="236" t="s">
        <v>68</v>
      </c>
      <c r="H888" s="236">
        <v>2</v>
      </c>
      <c r="I888" s="236" t="s">
        <v>33</v>
      </c>
      <c r="J888" s="236" t="s">
        <v>33</v>
      </c>
      <c r="K888" s="236" t="s">
        <v>1262</v>
      </c>
      <c r="L888" s="237">
        <v>46182</v>
      </c>
      <c r="M888" s="236" t="s">
        <v>37</v>
      </c>
    </row>
    <row r="889" spans="1:13">
      <c r="A889" s="238" t="s">
        <v>1257</v>
      </c>
      <c r="B889" s="238" t="s">
        <v>1258</v>
      </c>
      <c r="C889" s="238" t="s">
        <v>1259</v>
      </c>
      <c r="D889" s="238" t="s">
        <v>76</v>
      </c>
      <c r="E889" s="238">
        <v>2</v>
      </c>
      <c r="F889" s="238" t="s">
        <v>67</v>
      </c>
      <c r="G889" s="238" t="s">
        <v>68</v>
      </c>
      <c r="H889" s="238">
        <v>2</v>
      </c>
      <c r="I889" s="238" t="s">
        <v>33</v>
      </c>
      <c r="J889" s="238" t="s">
        <v>33</v>
      </c>
      <c r="K889" s="238" t="s">
        <v>1263</v>
      </c>
      <c r="L889" s="239">
        <v>46182</v>
      </c>
      <c r="M889" s="238" t="s">
        <v>37</v>
      </c>
    </row>
    <row r="890" spans="1:13">
      <c r="A890" s="236" t="s">
        <v>1257</v>
      </c>
      <c r="B890" s="236" t="s">
        <v>1258</v>
      </c>
      <c r="C890" s="236" t="s">
        <v>1259</v>
      </c>
      <c r="D890" s="236" t="s">
        <v>78</v>
      </c>
      <c r="E890" s="236">
        <v>3</v>
      </c>
      <c r="F890" s="236" t="s">
        <v>67</v>
      </c>
      <c r="G890" s="236" t="s">
        <v>68</v>
      </c>
      <c r="H890" s="236">
        <v>2</v>
      </c>
      <c r="I890" s="236" t="s">
        <v>33</v>
      </c>
      <c r="J890" s="236" t="s">
        <v>33</v>
      </c>
      <c r="K890" s="236" t="s">
        <v>1264</v>
      </c>
      <c r="L890" s="237">
        <v>46182</v>
      </c>
      <c r="M890" s="236" t="s">
        <v>37</v>
      </c>
    </row>
    <row r="891" spans="1:13">
      <c r="A891" s="238" t="s">
        <v>1257</v>
      </c>
      <c r="B891" s="238" t="s">
        <v>1258</v>
      </c>
      <c r="C891" s="238" t="s">
        <v>1259</v>
      </c>
      <c r="D891" s="238" t="s">
        <v>80</v>
      </c>
      <c r="E891" s="238">
        <v>2</v>
      </c>
      <c r="F891" s="238" t="s">
        <v>67</v>
      </c>
      <c r="G891" s="238" t="s">
        <v>68</v>
      </c>
      <c r="H891" s="238">
        <v>2</v>
      </c>
      <c r="I891" s="238" t="s">
        <v>33</v>
      </c>
      <c r="J891" s="238" t="s">
        <v>33</v>
      </c>
      <c r="K891" s="238" t="s">
        <v>1265</v>
      </c>
      <c r="L891" s="239">
        <v>46182</v>
      </c>
      <c r="M891" s="238" t="s">
        <v>37</v>
      </c>
    </row>
    <row r="892" spans="1:13">
      <c r="A892" s="236" t="s">
        <v>1257</v>
      </c>
      <c r="B892" s="236" t="s">
        <v>1258</v>
      </c>
      <c r="C892" s="236" t="s">
        <v>1259</v>
      </c>
      <c r="D892" s="236" t="s">
        <v>82</v>
      </c>
      <c r="E892" s="236">
        <v>2</v>
      </c>
      <c r="F892" s="236" t="s">
        <v>67</v>
      </c>
      <c r="G892" s="236" t="s">
        <v>68</v>
      </c>
      <c r="H892" s="236">
        <v>2</v>
      </c>
      <c r="I892" s="236" t="s">
        <v>33</v>
      </c>
      <c r="J892" s="236" t="s">
        <v>33</v>
      </c>
      <c r="K892" s="236" t="s">
        <v>1266</v>
      </c>
      <c r="L892" s="237">
        <v>46182</v>
      </c>
      <c r="M892" s="236" t="s">
        <v>37</v>
      </c>
    </row>
    <row r="893" spans="1:13">
      <c r="A893" s="238" t="s">
        <v>1257</v>
      </c>
      <c r="B893" s="238" t="s">
        <v>1258</v>
      </c>
      <c r="C893" s="238" t="s">
        <v>1259</v>
      </c>
      <c r="D893" s="238" t="s">
        <v>84</v>
      </c>
      <c r="E893" s="238">
        <v>0</v>
      </c>
      <c r="F893" s="238" t="s">
        <v>67</v>
      </c>
      <c r="G893" s="238" t="s">
        <v>68</v>
      </c>
      <c r="H893" s="238">
        <v>2</v>
      </c>
      <c r="I893" s="238" t="s">
        <v>33</v>
      </c>
      <c r="J893" s="238" t="s">
        <v>33</v>
      </c>
      <c r="K893" s="238" t="s">
        <v>1267</v>
      </c>
      <c r="L893" s="239">
        <v>46182</v>
      </c>
      <c r="M893" s="238" t="s">
        <v>37</v>
      </c>
    </row>
    <row r="894" spans="1:13">
      <c r="A894" s="236" t="s">
        <v>1268</v>
      </c>
      <c r="B894" s="236" t="s">
        <v>1269</v>
      </c>
      <c r="C894" s="236" t="s">
        <v>1259</v>
      </c>
      <c r="D894" s="236" t="s">
        <v>70</v>
      </c>
      <c r="E894" s="236">
        <v>0</v>
      </c>
      <c r="F894" s="236" t="s">
        <v>67</v>
      </c>
      <c r="G894" s="236" t="s">
        <v>68</v>
      </c>
      <c r="H894" s="236">
        <v>2</v>
      </c>
      <c r="I894" s="236" t="s">
        <v>33</v>
      </c>
      <c r="J894" s="236" t="s">
        <v>33</v>
      </c>
      <c r="K894" s="236" t="s">
        <v>1270</v>
      </c>
      <c r="L894" s="237">
        <v>46182</v>
      </c>
      <c r="M894" s="236" t="s">
        <v>37</v>
      </c>
    </row>
    <row r="895" spans="1:13">
      <c r="A895" s="238" t="s">
        <v>1268</v>
      </c>
      <c r="B895" s="238" t="s">
        <v>1269</v>
      </c>
      <c r="C895" s="238" t="s">
        <v>1259</v>
      </c>
      <c r="D895" s="238" t="s">
        <v>72</v>
      </c>
      <c r="E895" s="238">
        <v>2</v>
      </c>
      <c r="F895" s="238" t="s">
        <v>67</v>
      </c>
      <c r="G895" s="238" t="s">
        <v>68</v>
      </c>
      <c r="H895" s="238">
        <v>2</v>
      </c>
      <c r="I895" s="238" t="s">
        <v>33</v>
      </c>
      <c r="J895" s="238" t="s">
        <v>33</v>
      </c>
      <c r="K895" s="238" t="s">
        <v>1271</v>
      </c>
      <c r="L895" s="239">
        <v>46182</v>
      </c>
      <c r="M895" s="238" t="s">
        <v>37</v>
      </c>
    </row>
    <row r="896" spans="1:13">
      <c r="A896" s="236" t="s">
        <v>1268</v>
      </c>
      <c r="B896" s="236" t="s">
        <v>1269</v>
      </c>
      <c r="C896" s="236" t="s">
        <v>1259</v>
      </c>
      <c r="D896" s="236" t="s">
        <v>74</v>
      </c>
      <c r="E896" s="236">
        <v>3</v>
      </c>
      <c r="F896" s="236" t="s">
        <v>67</v>
      </c>
      <c r="G896" s="236" t="s">
        <v>68</v>
      </c>
      <c r="H896" s="236">
        <v>2</v>
      </c>
      <c r="I896" s="236" t="s">
        <v>33</v>
      </c>
      <c r="J896" s="236" t="s">
        <v>33</v>
      </c>
      <c r="K896" s="236" t="s">
        <v>1272</v>
      </c>
      <c r="L896" s="237">
        <v>46182</v>
      </c>
      <c r="M896" s="236" t="s">
        <v>37</v>
      </c>
    </row>
    <row r="897" spans="1:13">
      <c r="A897" s="238" t="s">
        <v>1268</v>
      </c>
      <c r="B897" s="238" t="s">
        <v>1269</v>
      </c>
      <c r="C897" s="238" t="s">
        <v>1259</v>
      </c>
      <c r="D897" s="238" t="s">
        <v>76</v>
      </c>
      <c r="E897" s="238">
        <v>2</v>
      </c>
      <c r="F897" s="238" t="s">
        <v>67</v>
      </c>
      <c r="G897" s="238" t="s">
        <v>68</v>
      </c>
      <c r="H897" s="238">
        <v>2</v>
      </c>
      <c r="I897" s="238" t="s">
        <v>33</v>
      </c>
      <c r="J897" s="238" t="s">
        <v>33</v>
      </c>
      <c r="K897" s="238" t="s">
        <v>1273</v>
      </c>
      <c r="L897" s="239">
        <v>46182</v>
      </c>
      <c r="M897" s="238" t="s">
        <v>37</v>
      </c>
    </row>
    <row r="898" spans="1:13">
      <c r="A898" s="236" t="s">
        <v>1268</v>
      </c>
      <c r="B898" s="236" t="s">
        <v>1269</v>
      </c>
      <c r="C898" s="236" t="s">
        <v>1259</v>
      </c>
      <c r="D898" s="236" t="s">
        <v>78</v>
      </c>
      <c r="E898" s="236">
        <v>3</v>
      </c>
      <c r="F898" s="236" t="s">
        <v>67</v>
      </c>
      <c r="G898" s="236" t="s">
        <v>68</v>
      </c>
      <c r="H898" s="236">
        <v>2</v>
      </c>
      <c r="I898" s="236" t="s">
        <v>33</v>
      </c>
      <c r="J898" s="236" t="s">
        <v>33</v>
      </c>
      <c r="K898" s="236" t="s">
        <v>1274</v>
      </c>
      <c r="L898" s="237">
        <v>46182</v>
      </c>
      <c r="M898" s="236" t="s">
        <v>37</v>
      </c>
    </row>
    <row r="899" spans="1:13">
      <c r="A899" s="238" t="s">
        <v>1268</v>
      </c>
      <c r="B899" s="238" t="s">
        <v>1269</v>
      </c>
      <c r="C899" s="238" t="s">
        <v>1259</v>
      </c>
      <c r="D899" s="238" t="s">
        <v>80</v>
      </c>
      <c r="E899" s="238">
        <v>2</v>
      </c>
      <c r="F899" s="238" t="s">
        <v>67</v>
      </c>
      <c r="G899" s="238" t="s">
        <v>68</v>
      </c>
      <c r="H899" s="238">
        <v>2</v>
      </c>
      <c r="I899" s="238" t="s">
        <v>33</v>
      </c>
      <c r="J899" s="238" t="s">
        <v>33</v>
      </c>
      <c r="K899" s="238" t="s">
        <v>1275</v>
      </c>
      <c r="L899" s="239">
        <v>46182</v>
      </c>
      <c r="M899" s="238" t="s">
        <v>37</v>
      </c>
    </row>
    <row r="900" spans="1:13">
      <c r="A900" s="236" t="s">
        <v>1268</v>
      </c>
      <c r="B900" s="236" t="s">
        <v>1269</v>
      </c>
      <c r="C900" s="236" t="s">
        <v>1259</v>
      </c>
      <c r="D900" s="236" t="s">
        <v>82</v>
      </c>
      <c r="E900" s="236">
        <v>2</v>
      </c>
      <c r="F900" s="236" t="s">
        <v>67</v>
      </c>
      <c r="G900" s="236" t="s">
        <v>68</v>
      </c>
      <c r="H900" s="236">
        <v>2</v>
      </c>
      <c r="I900" s="236" t="s">
        <v>33</v>
      </c>
      <c r="J900" s="236" t="s">
        <v>33</v>
      </c>
      <c r="K900" s="236" t="s">
        <v>1276</v>
      </c>
      <c r="L900" s="237">
        <v>46182</v>
      </c>
      <c r="M900" s="236" t="s">
        <v>37</v>
      </c>
    </row>
    <row r="901" spans="1:13">
      <c r="A901" s="238" t="s">
        <v>1268</v>
      </c>
      <c r="B901" s="238" t="s">
        <v>1269</v>
      </c>
      <c r="C901" s="238" t="s">
        <v>1259</v>
      </c>
      <c r="D901" s="238" t="s">
        <v>84</v>
      </c>
      <c r="E901" s="238">
        <v>0</v>
      </c>
      <c r="F901" s="238" t="s">
        <v>67</v>
      </c>
      <c r="G901" s="238" t="s">
        <v>68</v>
      </c>
      <c r="H901" s="238">
        <v>2</v>
      </c>
      <c r="I901" s="238" t="s">
        <v>33</v>
      </c>
      <c r="J901" s="238" t="s">
        <v>33</v>
      </c>
      <c r="K901" s="238" t="s">
        <v>1277</v>
      </c>
      <c r="L901" s="239">
        <v>46182</v>
      </c>
      <c r="M901" s="238" t="s">
        <v>37</v>
      </c>
    </row>
    <row r="902" spans="1:13">
      <c r="A902" s="236" t="s">
        <v>1278</v>
      </c>
      <c r="B902" s="236" t="s">
        <v>1279</v>
      </c>
      <c r="C902" s="236" t="s">
        <v>1280</v>
      </c>
      <c r="D902" s="236" t="s">
        <v>70</v>
      </c>
      <c r="E902" s="236">
        <v>1</v>
      </c>
      <c r="F902" s="236" t="s">
        <v>67</v>
      </c>
      <c r="G902" s="236" t="s">
        <v>68</v>
      </c>
      <c r="H902" s="236">
        <v>2</v>
      </c>
      <c r="I902" s="236" t="s">
        <v>33</v>
      </c>
      <c r="J902" s="236" t="s">
        <v>33</v>
      </c>
      <c r="K902" s="236" t="s">
        <v>1281</v>
      </c>
      <c r="L902" s="237">
        <v>46182</v>
      </c>
      <c r="M902" s="236" t="s">
        <v>37</v>
      </c>
    </row>
    <row r="903" spans="1:13">
      <c r="A903" s="238" t="s">
        <v>1278</v>
      </c>
      <c r="B903" s="238" t="s">
        <v>1279</v>
      </c>
      <c r="C903" s="238" t="s">
        <v>1280</v>
      </c>
      <c r="D903" s="238" t="s">
        <v>72</v>
      </c>
      <c r="E903" s="238">
        <v>0</v>
      </c>
      <c r="F903" s="238" t="s">
        <v>67</v>
      </c>
      <c r="G903" s="238" t="s">
        <v>68</v>
      </c>
      <c r="H903" s="238">
        <v>2</v>
      </c>
      <c r="I903" s="238" t="s">
        <v>33</v>
      </c>
      <c r="J903" s="238" t="s">
        <v>33</v>
      </c>
      <c r="K903" s="238" t="s">
        <v>1282</v>
      </c>
      <c r="L903" s="239">
        <v>46182</v>
      </c>
      <c r="M903" s="238" t="s">
        <v>37</v>
      </c>
    </row>
    <row r="904" spans="1:13">
      <c r="A904" s="236" t="s">
        <v>1278</v>
      </c>
      <c r="B904" s="236" t="s">
        <v>1279</v>
      </c>
      <c r="C904" s="236" t="s">
        <v>1280</v>
      </c>
      <c r="D904" s="236" t="s">
        <v>74</v>
      </c>
      <c r="E904" s="236">
        <v>1</v>
      </c>
      <c r="F904" s="236" t="s">
        <v>67</v>
      </c>
      <c r="G904" s="236" t="s">
        <v>68</v>
      </c>
      <c r="H904" s="236">
        <v>2</v>
      </c>
      <c r="I904" s="236" t="s">
        <v>33</v>
      </c>
      <c r="J904" s="236" t="s">
        <v>33</v>
      </c>
      <c r="K904" s="236" t="s">
        <v>1283</v>
      </c>
      <c r="L904" s="237">
        <v>46182</v>
      </c>
      <c r="M904" s="236" t="s">
        <v>37</v>
      </c>
    </row>
    <row r="905" spans="1:13">
      <c r="A905" s="238" t="s">
        <v>1278</v>
      </c>
      <c r="B905" s="238" t="s">
        <v>1279</v>
      </c>
      <c r="C905" s="238" t="s">
        <v>1280</v>
      </c>
      <c r="D905" s="238" t="s">
        <v>76</v>
      </c>
      <c r="E905" s="238">
        <v>2</v>
      </c>
      <c r="F905" s="238" t="s">
        <v>67</v>
      </c>
      <c r="G905" s="238" t="s">
        <v>68</v>
      </c>
      <c r="H905" s="238">
        <v>2</v>
      </c>
      <c r="I905" s="238" t="s">
        <v>33</v>
      </c>
      <c r="J905" s="238" t="s">
        <v>33</v>
      </c>
      <c r="K905" s="238" t="s">
        <v>1284</v>
      </c>
      <c r="L905" s="239">
        <v>46182</v>
      </c>
      <c r="M905" s="238" t="s">
        <v>37</v>
      </c>
    </row>
    <row r="906" spans="1:13">
      <c r="A906" s="236" t="s">
        <v>1278</v>
      </c>
      <c r="B906" s="236" t="s">
        <v>1279</v>
      </c>
      <c r="C906" s="236" t="s">
        <v>1280</v>
      </c>
      <c r="D906" s="236" t="s">
        <v>78</v>
      </c>
      <c r="E906" s="236">
        <v>1</v>
      </c>
      <c r="F906" s="236" t="s">
        <v>67</v>
      </c>
      <c r="G906" s="236" t="s">
        <v>68</v>
      </c>
      <c r="H906" s="236">
        <v>2</v>
      </c>
      <c r="I906" s="236" t="s">
        <v>33</v>
      </c>
      <c r="J906" s="236" t="s">
        <v>33</v>
      </c>
      <c r="K906" s="236" t="s">
        <v>1285</v>
      </c>
      <c r="L906" s="237">
        <v>46182</v>
      </c>
      <c r="M906" s="236" t="s">
        <v>37</v>
      </c>
    </row>
    <row r="907" spans="1:13">
      <c r="A907" s="238" t="s">
        <v>1278</v>
      </c>
      <c r="B907" s="238" t="s">
        <v>1279</v>
      </c>
      <c r="C907" s="238" t="s">
        <v>1280</v>
      </c>
      <c r="D907" s="238" t="s">
        <v>80</v>
      </c>
      <c r="E907" s="238">
        <v>2</v>
      </c>
      <c r="F907" s="238" t="s">
        <v>67</v>
      </c>
      <c r="G907" s="238" t="s">
        <v>68</v>
      </c>
      <c r="H907" s="238">
        <v>2</v>
      </c>
      <c r="I907" s="238" t="s">
        <v>33</v>
      </c>
      <c r="J907" s="238" t="s">
        <v>33</v>
      </c>
      <c r="K907" s="238" t="s">
        <v>1286</v>
      </c>
      <c r="L907" s="239">
        <v>46182</v>
      </c>
      <c r="M907" s="238" t="s">
        <v>37</v>
      </c>
    </row>
    <row r="908" spans="1:13">
      <c r="A908" s="236" t="s">
        <v>1278</v>
      </c>
      <c r="B908" s="236" t="s">
        <v>1279</v>
      </c>
      <c r="C908" s="236" t="s">
        <v>1280</v>
      </c>
      <c r="D908" s="236" t="s">
        <v>82</v>
      </c>
      <c r="E908" s="236">
        <v>0</v>
      </c>
      <c r="F908" s="236" t="s">
        <v>67</v>
      </c>
      <c r="G908" s="236" t="s">
        <v>68</v>
      </c>
      <c r="H908" s="236">
        <v>2</v>
      </c>
      <c r="I908" s="236" t="s">
        <v>33</v>
      </c>
      <c r="J908" s="236" t="s">
        <v>33</v>
      </c>
      <c r="K908" s="236" t="s">
        <v>1287</v>
      </c>
      <c r="L908" s="237">
        <v>46182</v>
      </c>
      <c r="M908" s="236" t="s">
        <v>37</v>
      </c>
    </row>
    <row r="909" spans="1:13">
      <c r="A909" s="238" t="s">
        <v>1278</v>
      </c>
      <c r="B909" s="238" t="s">
        <v>1279</v>
      </c>
      <c r="C909" s="238" t="s">
        <v>1280</v>
      </c>
      <c r="D909" s="238" t="s">
        <v>84</v>
      </c>
      <c r="E909" s="238">
        <v>0</v>
      </c>
      <c r="F909" s="238" t="s">
        <v>67</v>
      </c>
      <c r="G909" s="238" t="s">
        <v>68</v>
      </c>
      <c r="H909" s="238">
        <v>2</v>
      </c>
      <c r="I909" s="238" t="s">
        <v>33</v>
      </c>
      <c r="J909" s="238" t="s">
        <v>33</v>
      </c>
      <c r="K909" s="238" t="s">
        <v>1288</v>
      </c>
      <c r="L909" s="239">
        <v>46182</v>
      </c>
      <c r="M909" s="238" t="s">
        <v>37</v>
      </c>
    </row>
    <row r="910" spans="1:13">
      <c r="A910" s="236" t="s">
        <v>1289</v>
      </c>
      <c r="B910" s="236" t="s">
        <v>1290</v>
      </c>
      <c r="C910" s="236" t="s">
        <v>1291</v>
      </c>
      <c r="D910" s="236" t="s">
        <v>70</v>
      </c>
      <c r="E910" s="236">
        <v>1</v>
      </c>
      <c r="F910" s="236" t="s">
        <v>67</v>
      </c>
      <c r="G910" s="236" t="s">
        <v>68</v>
      </c>
      <c r="H910" s="236">
        <v>2</v>
      </c>
      <c r="I910" s="236" t="s">
        <v>33</v>
      </c>
      <c r="J910" s="236" t="s">
        <v>33</v>
      </c>
      <c r="K910" s="236" t="s">
        <v>1292</v>
      </c>
      <c r="L910" s="237">
        <v>46182</v>
      </c>
      <c r="M910" s="236" t="s">
        <v>37</v>
      </c>
    </row>
    <row r="911" spans="1:13">
      <c r="A911" s="238" t="s">
        <v>1289</v>
      </c>
      <c r="B911" s="238" t="s">
        <v>1290</v>
      </c>
      <c r="C911" s="238" t="s">
        <v>1291</v>
      </c>
      <c r="D911" s="238" t="s">
        <v>72</v>
      </c>
      <c r="E911" s="238">
        <v>1</v>
      </c>
      <c r="F911" s="238" t="s">
        <v>67</v>
      </c>
      <c r="G911" s="238" t="s">
        <v>68</v>
      </c>
      <c r="H911" s="238">
        <v>2</v>
      </c>
      <c r="I911" s="238" t="s">
        <v>33</v>
      </c>
      <c r="J911" s="238" t="s">
        <v>33</v>
      </c>
      <c r="K911" s="238" t="s">
        <v>1293</v>
      </c>
      <c r="L911" s="239">
        <v>46182</v>
      </c>
      <c r="M911" s="238" t="s">
        <v>37</v>
      </c>
    </row>
    <row r="912" spans="1:13">
      <c r="A912" s="236" t="s">
        <v>1289</v>
      </c>
      <c r="B912" s="236" t="s">
        <v>1290</v>
      </c>
      <c r="C912" s="236" t="s">
        <v>1291</v>
      </c>
      <c r="D912" s="236" t="s">
        <v>74</v>
      </c>
      <c r="E912" s="236">
        <v>0</v>
      </c>
      <c r="F912" s="236" t="s">
        <v>67</v>
      </c>
      <c r="G912" s="236" t="s">
        <v>68</v>
      </c>
      <c r="H912" s="236">
        <v>2</v>
      </c>
      <c r="I912" s="236" t="s">
        <v>33</v>
      </c>
      <c r="J912" s="236" t="s">
        <v>33</v>
      </c>
      <c r="K912" s="236" t="s">
        <v>1294</v>
      </c>
      <c r="L912" s="237">
        <v>46182</v>
      </c>
      <c r="M912" s="236" t="s">
        <v>37</v>
      </c>
    </row>
    <row r="913" spans="1:13">
      <c r="A913" s="238" t="s">
        <v>1289</v>
      </c>
      <c r="B913" s="238" t="s">
        <v>1290</v>
      </c>
      <c r="C913" s="238" t="s">
        <v>1291</v>
      </c>
      <c r="D913" s="238" t="s">
        <v>76</v>
      </c>
      <c r="E913" s="238">
        <v>0</v>
      </c>
      <c r="F913" s="238" t="s">
        <v>67</v>
      </c>
      <c r="G913" s="238" t="s">
        <v>68</v>
      </c>
      <c r="H913" s="238">
        <v>2</v>
      </c>
      <c r="I913" s="238" t="s">
        <v>33</v>
      </c>
      <c r="J913" s="238" t="s">
        <v>33</v>
      </c>
      <c r="K913" s="238" t="s">
        <v>1295</v>
      </c>
      <c r="L913" s="239">
        <v>46182</v>
      </c>
      <c r="M913" s="238" t="s">
        <v>37</v>
      </c>
    </row>
    <row r="914" spans="1:13">
      <c r="A914" s="236" t="s">
        <v>1289</v>
      </c>
      <c r="B914" s="236" t="s">
        <v>1290</v>
      </c>
      <c r="C914" s="236" t="s">
        <v>1291</v>
      </c>
      <c r="D914" s="236" t="s">
        <v>78</v>
      </c>
      <c r="E914" s="236">
        <v>3</v>
      </c>
      <c r="F914" s="236" t="s">
        <v>67</v>
      </c>
      <c r="G914" s="236" t="s">
        <v>68</v>
      </c>
      <c r="H914" s="236">
        <v>2</v>
      </c>
      <c r="I914" s="236" t="s">
        <v>33</v>
      </c>
      <c r="J914" s="236" t="s">
        <v>33</v>
      </c>
      <c r="K914" s="236" t="s">
        <v>1296</v>
      </c>
      <c r="L914" s="237">
        <v>46182</v>
      </c>
      <c r="M914" s="236" t="s">
        <v>37</v>
      </c>
    </row>
    <row r="915" spans="1:13">
      <c r="A915" s="238" t="s">
        <v>1289</v>
      </c>
      <c r="B915" s="238" t="s">
        <v>1290</v>
      </c>
      <c r="C915" s="238" t="s">
        <v>1291</v>
      </c>
      <c r="D915" s="238" t="s">
        <v>80</v>
      </c>
      <c r="E915" s="238">
        <v>3</v>
      </c>
      <c r="F915" s="238" t="s">
        <v>67</v>
      </c>
      <c r="G915" s="238" t="s">
        <v>68</v>
      </c>
      <c r="H915" s="238">
        <v>2</v>
      </c>
      <c r="I915" s="238" t="s">
        <v>33</v>
      </c>
      <c r="J915" s="238" t="s">
        <v>33</v>
      </c>
      <c r="K915" s="238" t="s">
        <v>1297</v>
      </c>
      <c r="L915" s="239">
        <v>46182</v>
      </c>
      <c r="M915" s="238" t="s">
        <v>37</v>
      </c>
    </row>
    <row r="916" spans="1:13">
      <c r="A916" s="236" t="s">
        <v>1289</v>
      </c>
      <c r="B916" s="236" t="s">
        <v>1290</v>
      </c>
      <c r="C916" s="236" t="s">
        <v>1291</v>
      </c>
      <c r="D916" s="236" t="s">
        <v>82</v>
      </c>
      <c r="E916" s="236">
        <v>0</v>
      </c>
      <c r="F916" s="236" t="s">
        <v>67</v>
      </c>
      <c r="G916" s="236" t="s">
        <v>68</v>
      </c>
      <c r="H916" s="236">
        <v>2</v>
      </c>
      <c r="I916" s="236" t="s">
        <v>33</v>
      </c>
      <c r="J916" s="236" t="s">
        <v>33</v>
      </c>
      <c r="K916" s="236" t="s">
        <v>1298</v>
      </c>
      <c r="L916" s="237">
        <v>46182</v>
      </c>
      <c r="M916" s="236" t="s">
        <v>37</v>
      </c>
    </row>
    <row r="917" spans="1:13">
      <c r="A917" s="238" t="s">
        <v>1289</v>
      </c>
      <c r="B917" s="238" t="s">
        <v>1290</v>
      </c>
      <c r="C917" s="238" t="s">
        <v>1291</v>
      </c>
      <c r="D917" s="238" t="s">
        <v>84</v>
      </c>
      <c r="E917" s="238">
        <v>0</v>
      </c>
      <c r="F917" s="238" t="s">
        <v>67</v>
      </c>
      <c r="G917" s="238" t="s">
        <v>68</v>
      </c>
      <c r="H917" s="238">
        <v>2</v>
      </c>
      <c r="I917" s="238" t="s">
        <v>33</v>
      </c>
      <c r="J917" s="238" t="s">
        <v>33</v>
      </c>
      <c r="K917" s="238" t="s">
        <v>1299</v>
      </c>
      <c r="L917" s="239">
        <v>46182</v>
      </c>
      <c r="M917" s="238" t="s">
        <v>37</v>
      </c>
    </row>
    <row r="918" spans="1:13">
      <c r="A918" s="236" t="s">
        <v>1300</v>
      </c>
      <c r="B918" s="236" t="s">
        <v>1301</v>
      </c>
      <c r="C918" s="236" t="s">
        <v>1291</v>
      </c>
      <c r="D918" s="236" t="s">
        <v>70</v>
      </c>
      <c r="E918" s="236">
        <v>1</v>
      </c>
      <c r="F918" s="236" t="s">
        <v>67</v>
      </c>
      <c r="G918" s="236" t="s">
        <v>68</v>
      </c>
      <c r="H918" s="236">
        <v>2</v>
      </c>
      <c r="I918" s="236" t="s">
        <v>33</v>
      </c>
      <c r="J918" s="236" t="s">
        <v>33</v>
      </c>
      <c r="K918" s="236" t="s">
        <v>1302</v>
      </c>
      <c r="L918" s="237">
        <v>46182</v>
      </c>
      <c r="M918" s="236" t="s">
        <v>37</v>
      </c>
    </row>
    <row r="919" spans="1:13">
      <c r="A919" s="238" t="s">
        <v>1300</v>
      </c>
      <c r="B919" s="238" t="s">
        <v>1301</v>
      </c>
      <c r="C919" s="238" t="s">
        <v>1291</v>
      </c>
      <c r="D919" s="238" t="s">
        <v>72</v>
      </c>
      <c r="E919" s="238">
        <v>1</v>
      </c>
      <c r="F919" s="238" t="s">
        <v>67</v>
      </c>
      <c r="G919" s="238" t="s">
        <v>68</v>
      </c>
      <c r="H919" s="238">
        <v>2</v>
      </c>
      <c r="I919" s="238" t="s">
        <v>33</v>
      </c>
      <c r="J919" s="238" t="s">
        <v>33</v>
      </c>
      <c r="K919" s="238" t="s">
        <v>1303</v>
      </c>
      <c r="L919" s="239">
        <v>46182</v>
      </c>
      <c r="M919" s="238" t="s">
        <v>37</v>
      </c>
    </row>
    <row r="920" spans="1:13">
      <c r="A920" s="236" t="s">
        <v>1300</v>
      </c>
      <c r="B920" s="236" t="s">
        <v>1301</v>
      </c>
      <c r="C920" s="236" t="s">
        <v>1291</v>
      </c>
      <c r="D920" s="236" t="s">
        <v>74</v>
      </c>
      <c r="E920" s="236">
        <v>0</v>
      </c>
      <c r="F920" s="236" t="s">
        <v>67</v>
      </c>
      <c r="G920" s="236" t="s">
        <v>68</v>
      </c>
      <c r="H920" s="236">
        <v>2</v>
      </c>
      <c r="I920" s="236" t="s">
        <v>33</v>
      </c>
      <c r="J920" s="236" t="s">
        <v>33</v>
      </c>
      <c r="K920" s="236" t="s">
        <v>1304</v>
      </c>
      <c r="L920" s="237">
        <v>46182</v>
      </c>
      <c r="M920" s="236" t="s">
        <v>37</v>
      </c>
    </row>
    <row r="921" spans="1:13">
      <c r="A921" s="238" t="s">
        <v>1300</v>
      </c>
      <c r="B921" s="238" t="s">
        <v>1301</v>
      </c>
      <c r="C921" s="238" t="s">
        <v>1291</v>
      </c>
      <c r="D921" s="238" t="s">
        <v>76</v>
      </c>
      <c r="E921" s="238">
        <v>0</v>
      </c>
      <c r="F921" s="238" t="s">
        <v>67</v>
      </c>
      <c r="G921" s="238" t="s">
        <v>68</v>
      </c>
      <c r="H921" s="238">
        <v>2</v>
      </c>
      <c r="I921" s="238" t="s">
        <v>33</v>
      </c>
      <c r="J921" s="238" t="s">
        <v>33</v>
      </c>
      <c r="K921" s="238" t="s">
        <v>1305</v>
      </c>
      <c r="L921" s="239">
        <v>46182</v>
      </c>
      <c r="M921" s="238" t="s">
        <v>37</v>
      </c>
    </row>
    <row r="922" spans="1:13">
      <c r="A922" s="236" t="s">
        <v>1300</v>
      </c>
      <c r="B922" s="236" t="s">
        <v>1301</v>
      </c>
      <c r="C922" s="236" t="s">
        <v>1291</v>
      </c>
      <c r="D922" s="236" t="s">
        <v>78</v>
      </c>
      <c r="E922" s="236">
        <v>3</v>
      </c>
      <c r="F922" s="236" t="s">
        <v>67</v>
      </c>
      <c r="G922" s="236" t="s">
        <v>68</v>
      </c>
      <c r="H922" s="236">
        <v>2</v>
      </c>
      <c r="I922" s="236" t="s">
        <v>33</v>
      </c>
      <c r="J922" s="236" t="s">
        <v>33</v>
      </c>
      <c r="K922" s="236" t="s">
        <v>1306</v>
      </c>
      <c r="L922" s="237">
        <v>46182</v>
      </c>
      <c r="M922" s="236" t="s">
        <v>37</v>
      </c>
    </row>
    <row r="923" spans="1:13">
      <c r="A923" s="238" t="s">
        <v>1300</v>
      </c>
      <c r="B923" s="238" t="s">
        <v>1301</v>
      </c>
      <c r="C923" s="238" t="s">
        <v>1291</v>
      </c>
      <c r="D923" s="238" t="s">
        <v>80</v>
      </c>
      <c r="E923" s="238">
        <v>3</v>
      </c>
      <c r="F923" s="238" t="s">
        <v>67</v>
      </c>
      <c r="G923" s="238" t="s">
        <v>68</v>
      </c>
      <c r="H923" s="238">
        <v>2</v>
      </c>
      <c r="I923" s="238" t="s">
        <v>33</v>
      </c>
      <c r="J923" s="238" t="s">
        <v>33</v>
      </c>
      <c r="K923" s="238" t="s">
        <v>1307</v>
      </c>
      <c r="L923" s="239">
        <v>46182</v>
      </c>
      <c r="M923" s="238" t="s">
        <v>37</v>
      </c>
    </row>
    <row r="924" spans="1:13">
      <c r="A924" s="236" t="s">
        <v>1300</v>
      </c>
      <c r="B924" s="236" t="s">
        <v>1301</v>
      </c>
      <c r="C924" s="236" t="s">
        <v>1291</v>
      </c>
      <c r="D924" s="236" t="s">
        <v>82</v>
      </c>
      <c r="E924" s="236">
        <v>0</v>
      </c>
      <c r="F924" s="236" t="s">
        <v>67</v>
      </c>
      <c r="G924" s="236" t="s">
        <v>68</v>
      </c>
      <c r="H924" s="236">
        <v>2</v>
      </c>
      <c r="I924" s="236" t="s">
        <v>33</v>
      </c>
      <c r="J924" s="236" t="s">
        <v>33</v>
      </c>
      <c r="K924" s="236" t="s">
        <v>1308</v>
      </c>
      <c r="L924" s="237">
        <v>46182</v>
      </c>
      <c r="M924" s="236" t="s">
        <v>37</v>
      </c>
    </row>
    <row r="925" spans="1:13">
      <c r="A925" s="238" t="s">
        <v>1300</v>
      </c>
      <c r="B925" s="238" t="s">
        <v>1301</v>
      </c>
      <c r="C925" s="238" t="s">
        <v>1291</v>
      </c>
      <c r="D925" s="238" t="s">
        <v>84</v>
      </c>
      <c r="E925" s="238">
        <v>0</v>
      </c>
      <c r="F925" s="238" t="s">
        <v>67</v>
      </c>
      <c r="G925" s="238" t="s">
        <v>68</v>
      </c>
      <c r="H925" s="238">
        <v>2</v>
      </c>
      <c r="I925" s="238" t="s">
        <v>33</v>
      </c>
      <c r="J925" s="238" t="s">
        <v>33</v>
      </c>
      <c r="K925" s="238" t="s">
        <v>1309</v>
      </c>
      <c r="L925" s="239">
        <v>46182</v>
      </c>
      <c r="M925" s="238" t="s">
        <v>37</v>
      </c>
    </row>
    <row r="926" spans="1:13">
      <c r="A926" s="236" t="s">
        <v>1310</v>
      </c>
      <c r="B926" s="236" t="s">
        <v>1311</v>
      </c>
      <c r="C926" s="236" t="s">
        <v>1291</v>
      </c>
      <c r="D926" s="236" t="s">
        <v>70</v>
      </c>
      <c r="E926" s="236">
        <v>1</v>
      </c>
      <c r="F926" s="236" t="s">
        <v>67</v>
      </c>
      <c r="G926" s="236" t="s">
        <v>68</v>
      </c>
      <c r="H926" s="236">
        <v>2</v>
      </c>
      <c r="I926" s="236" t="s">
        <v>33</v>
      </c>
      <c r="J926" s="236" t="s">
        <v>33</v>
      </c>
      <c r="K926" s="236" t="s">
        <v>1312</v>
      </c>
      <c r="L926" s="237">
        <v>46182</v>
      </c>
      <c r="M926" s="236" t="s">
        <v>37</v>
      </c>
    </row>
    <row r="927" spans="1:13">
      <c r="A927" s="238" t="s">
        <v>1310</v>
      </c>
      <c r="B927" s="238" t="s">
        <v>1311</v>
      </c>
      <c r="C927" s="238" t="s">
        <v>1291</v>
      </c>
      <c r="D927" s="238" t="s">
        <v>72</v>
      </c>
      <c r="E927" s="238">
        <v>1</v>
      </c>
      <c r="F927" s="238" t="s">
        <v>67</v>
      </c>
      <c r="G927" s="238" t="s">
        <v>68</v>
      </c>
      <c r="H927" s="238">
        <v>2</v>
      </c>
      <c r="I927" s="238" t="s">
        <v>33</v>
      </c>
      <c r="J927" s="238" t="s">
        <v>33</v>
      </c>
      <c r="K927" s="238" t="s">
        <v>1313</v>
      </c>
      <c r="L927" s="239">
        <v>46182</v>
      </c>
      <c r="M927" s="238" t="s">
        <v>37</v>
      </c>
    </row>
    <row r="928" spans="1:13">
      <c r="A928" s="236" t="s">
        <v>1310</v>
      </c>
      <c r="B928" s="236" t="s">
        <v>1311</v>
      </c>
      <c r="C928" s="236" t="s">
        <v>1291</v>
      </c>
      <c r="D928" s="236" t="s">
        <v>74</v>
      </c>
      <c r="E928" s="236">
        <v>0</v>
      </c>
      <c r="F928" s="236" t="s">
        <v>67</v>
      </c>
      <c r="G928" s="236" t="s">
        <v>68</v>
      </c>
      <c r="H928" s="236">
        <v>2</v>
      </c>
      <c r="I928" s="236" t="s">
        <v>33</v>
      </c>
      <c r="J928" s="236" t="s">
        <v>33</v>
      </c>
      <c r="K928" s="236" t="s">
        <v>1314</v>
      </c>
      <c r="L928" s="237">
        <v>46182</v>
      </c>
      <c r="M928" s="236" t="s">
        <v>37</v>
      </c>
    </row>
    <row r="929" spans="1:13">
      <c r="A929" s="238" t="s">
        <v>1310</v>
      </c>
      <c r="B929" s="238" t="s">
        <v>1311</v>
      </c>
      <c r="C929" s="238" t="s">
        <v>1291</v>
      </c>
      <c r="D929" s="238" t="s">
        <v>76</v>
      </c>
      <c r="E929" s="238">
        <v>0</v>
      </c>
      <c r="F929" s="238" t="s">
        <v>67</v>
      </c>
      <c r="G929" s="238" t="s">
        <v>68</v>
      </c>
      <c r="H929" s="238">
        <v>2</v>
      </c>
      <c r="I929" s="238" t="s">
        <v>33</v>
      </c>
      <c r="J929" s="238" t="s">
        <v>33</v>
      </c>
      <c r="K929" s="238" t="s">
        <v>1315</v>
      </c>
      <c r="L929" s="239">
        <v>46182</v>
      </c>
      <c r="M929" s="238" t="s">
        <v>37</v>
      </c>
    </row>
    <row r="930" spans="1:13">
      <c r="A930" s="236" t="s">
        <v>1310</v>
      </c>
      <c r="B930" s="236" t="s">
        <v>1311</v>
      </c>
      <c r="C930" s="236" t="s">
        <v>1291</v>
      </c>
      <c r="D930" s="236" t="s">
        <v>78</v>
      </c>
      <c r="E930" s="236">
        <v>3</v>
      </c>
      <c r="F930" s="236" t="s">
        <v>67</v>
      </c>
      <c r="G930" s="236" t="s">
        <v>68</v>
      </c>
      <c r="H930" s="236">
        <v>2</v>
      </c>
      <c r="I930" s="236" t="s">
        <v>33</v>
      </c>
      <c r="J930" s="236" t="s">
        <v>33</v>
      </c>
      <c r="K930" s="236" t="s">
        <v>1316</v>
      </c>
      <c r="L930" s="237">
        <v>46182</v>
      </c>
      <c r="M930" s="236" t="s">
        <v>37</v>
      </c>
    </row>
    <row r="931" spans="1:13">
      <c r="A931" s="238" t="s">
        <v>1310</v>
      </c>
      <c r="B931" s="238" t="s">
        <v>1311</v>
      </c>
      <c r="C931" s="238" t="s">
        <v>1291</v>
      </c>
      <c r="D931" s="238" t="s">
        <v>80</v>
      </c>
      <c r="E931" s="238">
        <v>3</v>
      </c>
      <c r="F931" s="238" t="s">
        <v>67</v>
      </c>
      <c r="G931" s="238" t="s">
        <v>68</v>
      </c>
      <c r="H931" s="238">
        <v>2</v>
      </c>
      <c r="I931" s="238" t="s">
        <v>33</v>
      </c>
      <c r="J931" s="238" t="s">
        <v>33</v>
      </c>
      <c r="K931" s="238" t="s">
        <v>1317</v>
      </c>
      <c r="L931" s="239">
        <v>46182</v>
      </c>
      <c r="M931" s="238" t="s">
        <v>37</v>
      </c>
    </row>
    <row r="932" spans="1:13">
      <c r="A932" s="236" t="s">
        <v>1310</v>
      </c>
      <c r="B932" s="236" t="s">
        <v>1311</v>
      </c>
      <c r="C932" s="236" t="s">
        <v>1291</v>
      </c>
      <c r="D932" s="236" t="s">
        <v>82</v>
      </c>
      <c r="E932" s="236">
        <v>0</v>
      </c>
      <c r="F932" s="236" t="s">
        <v>67</v>
      </c>
      <c r="G932" s="236" t="s">
        <v>68</v>
      </c>
      <c r="H932" s="236">
        <v>2</v>
      </c>
      <c r="I932" s="236" t="s">
        <v>33</v>
      </c>
      <c r="J932" s="236" t="s">
        <v>33</v>
      </c>
      <c r="K932" s="236" t="s">
        <v>1318</v>
      </c>
      <c r="L932" s="237">
        <v>46182</v>
      </c>
      <c r="M932" s="236" t="s">
        <v>37</v>
      </c>
    </row>
    <row r="933" spans="1:13">
      <c r="A933" s="238" t="s">
        <v>1310</v>
      </c>
      <c r="B933" s="238" t="s">
        <v>1311</v>
      </c>
      <c r="C933" s="238" t="s">
        <v>1291</v>
      </c>
      <c r="D933" s="238" t="s">
        <v>84</v>
      </c>
      <c r="E933" s="238">
        <v>0</v>
      </c>
      <c r="F933" s="238" t="s">
        <v>67</v>
      </c>
      <c r="G933" s="238" t="s">
        <v>68</v>
      </c>
      <c r="H933" s="238">
        <v>2</v>
      </c>
      <c r="I933" s="238" t="s">
        <v>33</v>
      </c>
      <c r="J933" s="238" t="s">
        <v>33</v>
      </c>
      <c r="K933" s="238" t="s">
        <v>1319</v>
      </c>
      <c r="L933" s="239">
        <v>46182</v>
      </c>
      <c r="M933" s="238" t="s">
        <v>37</v>
      </c>
    </row>
    <row r="934" spans="1:13">
      <c r="A934" s="236" t="s">
        <v>1320</v>
      </c>
      <c r="B934" s="236" t="s">
        <v>1321</v>
      </c>
      <c r="C934" s="236" t="s">
        <v>1322</v>
      </c>
      <c r="D934" s="236" t="s">
        <v>70</v>
      </c>
      <c r="E934" s="236">
        <v>2</v>
      </c>
      <c r="F934" s="236" t="s">
        <v>67</v>
      </c>
      <c r="G934" s="236" t="s">
        <v>68</v>
      </c>
      <c r="H934" s="236">
        <v>2</v>
      </c>
      <c r="I934" s="236" t="s">
        <v>33</v>
      </c>
      <c r="J934" s="236" t="s">
        <v>33</v>
      </c>
      <c r="K934" s="236" t="s">
        <v>1323</v>
      </c>
      <c r="L934" s="237">
        <v>46182</v>
      </c>
      <c r="M934" s="236" t="s">
        <v>37</v>
      </c>
    </row>
    <row r="935" spans="1:13">
      <c r="A935" s="238" t="s">
        <v>1320</v>
      </c>
      <c r="B935" s="238" t="s">
        <v>1321</v>
      </c>
      <c r="C935" s="238" t="s">
        <v>1322</v>
      </c>
      <c r="D935" s="238" t="s">
        <v>72</v>
      </c>
      <c r="E935" s="238">
        <v>3</v>
      </c>
      <c r="F935" s="238" t="s">
        <v>67</v>
      </c>
      <c r="G935" s="238" t="s">
        <v>68</v>
      </c>
      <c r="H935" s="238">
        <v>2</v>
      </c>
      <c r="I935" s="238" t="s">
        <v>33</v>
      </c>
      <c r="J935" s="238" t="s">
        <v>33</v>
      </c>
      <c r="K935" s="238" t="s">
        <v>1324</v>
      </c>
      <c r="L935" s="239">
        <v>46182</v>
      </c>
      <c r="M935" s="238" t="s">
        <v>37</v>
      </c>
    </row>
    <row r="936" spans="1:13">
      <c r="A936" s="236" t="s">
        <v>1320</v>
      </c>
      <c r="B936" s="236" t="s">
        <v>1321</v>
      </c>
      <c r="C936" s="236" t="s">
        <v>1322</v>
      </c>
      <c r="D936" s="236" t="s">
        <v>74</v>
      </c>
      <c r="E936" s="236">
        <v>3</v>
      </c>
      <c r="F936" s="236" t="s">
        <v>67</v>
      </c>
      <c r="G936" s="236" t="s">
        <v>68</v>
      </c>
      <c r="H936" s="236">
        <v>2</v>
      </c>
      <c r="I936" s="236" t="s">
        <v>33</v>
      </c>
      <c r="J936" s="236" t="s">
        <v>33</v>
      </c>
      <c r="K936" s="236" t="s">
        <v>1325</v>
      </c>
      <c r="L936" s="237">
        <v>46182</v>
      </c>
      <c r="M936" s="236" t="s">
        <v>37</v>
      </c>
    </row>
    <row r="937" spans="1:13">
      <c r="A937" s="238" t="s">
        <v>1320</v>
      </c>
      <c r="B937" s="238" t="s">
        <v>1321</v>
      </c>
      <c r="C937" s="238" t="s">
        <v>1322</v>
      </c>
      <c r="D937" s="238" t="s">
        <v>76</v>
      </c>
      <c r="E937" s="238">
        <v>3</v>
      </c>
      <c r="F937" s="238" t="s">
        <v>67</v>
      </c>
      <c r="G937" s="238" t="s">
        <v>68</v>
      </c>
      <c r="H937" s="238">
        <v>2</v>
      </c>
      <c r="I937" s="238" t="s">
        <v>33</v>
      </c>
      <c r="J937" s="238" t="s">
        <v>33</v>
      </c>
      <c r="K937" s="238" t="s">
        <v>1326</v>
      </c>
      <c r="L937" s="239">
        <v>46182</v>
      </c>
      <c r="M937" s="238" t="s">
        <v>37</v>
      </c>
    </row>
    <row r="938" spans="1:13">
      <c r="A938" s="236" t="s">
        <v>1320</v>
      </c>
      <c r="B938" s="236" t="s">
        <v>1321</v>
      </c>
      <c r="C938" s="236" t="s">
        <v>1322</v>
      </c>
      <c r="D938" s="236" t="s">
        <v>78</v>
      </c>
      <c r="E938" s="236">
        <v>1</v>
      </c>
      <c r="F938" s="236" t="s">
        <v>67</v>
      </c>
      <c r="G938" s="236" t="s">
        <v>68</v>
      </c>
      <c r="H938" s="236">
        <v>2</v>
      </c>
      <c r="I938" s="236" t="s">
        <v>33</v>
      </c>
      <c r="J938" s="236" t="s">
        <v>33</v>
      </c>
      <c r="K938" s="236" t="s">
        <v>1327</v>
      </c>
      <c r="L938" s="237">
        <v>46182</v>
      </c>
      <c r="M938" s="236" t="s">
        <v>37</v>
      </c>
    </row>
    <row r="939" spans="1:13">
      <c r="A939" s="238" t="s">
        <v>1320</v>
      </c>
      <c r="B939" s="238" t="s">
        <v>1321</v>
      </c>
      <c r="C939" s="238" t="s">
        <v>1322</v>
      </c>
      <c r="D939" s="238" t="s">
        <v>80</v>
      </c>
      <c r="E939" s="238">
        <v>3</v>
      </c>
      <c r="F939" s="238" t="s">
        <v>67</v>
      </c>
      <c r="G939" s="238" t="s">
        <v>68</v>
      </c>
      <c r="H939" s="238">
        <v>2</v>
      </c>
      <c r="I939" s="238" t="s">
        <v>33</v>
      </c>
      <c r="J939" s="238" t="s">
        <v>33</v>
      </c>
      <c r="K939" s="238" t="s">
        <v>1328</v>
      </c>
      <c r="L939" s="239">
        <v>46182</v>
      </c>
      <c r="M939" s="238" t="s">
        <v>37</v>
      </c>
    </row>
    <row r="940" spans="1:13">
      <c r="A940" s="236" t="s">
        <v>1320</v>
      </c>
      <c r="B940" s="236" t="s">
        <v>1321</v>
      </c>
      <c r="C940" s="236" t="s">
        <v>1322</v>
      </c>
      <c r="D940" s="236" t="s">
        <v>82</v>
      </c>
      <c r="E940" s="236">
        <v>3</v>
      </c>
      <c r="F940" s="236" t="s">
        <v>67</v>
      </c>
      <c r="G940" s="236" t="s">
        <v>68</v>
      </c>
      <c r="H940" s="236">
        <v>2</v>
      </c>
      <c r="I940" s="236" t="s">
        <v>33</v>
      </c>
      <c r="J940" s="236" t="s">
        <v>33</v>
      </c>
      <c r="K940" s="236" t="s">
        <v>1329</v>
      </c>
      <c r="L940" s="237">
        <v>46182</v>
      </c>
      <c r="M940" s="236" t="s">
        <v>37</v>
      </c>
    </row>
    <row r="941" spans="1:13">
      <c r="A941" s="238" t="s">
        <v>1320</v>
      </c>
      <c r="B941" s="238" t="s">
        <v>1321</v>
      </c>
      <c r="C941" s="238" t="s">
        <v>1322</v>
      </c>
      <c r="D941" s="238" t="s">
        <v>84</v>
      </c>
      <c r="E941" s="238">
        <v>3</v>
      </c>
      <c r="F941" s="238" t="s">
        <v>67</v>
      </c>
      <c r="G941" s="238" t="s">
        <v>68</v>
      </c>
      <c r="H941" s="238">
        <v>2</v>
      </c>
      <c r="I941" s="238" t="s">
        <v>33</v>
      </c>
      <c r="J941" s="238" t="s">
        <v>33</v>
      </c>
      <c r="K941" s="238" t="s">
        <v>1330</v>
      </c>
      <c r="L941" s="239">
        <v>46182</v>
      </c>
      <c r="M941" s="238" t="s">
        <v>37</v>
      </c>
    </row>
    <row r="942" spans="1:13">
      <c r="A942" s="236" t="s">
        <v>1331</v>
      </c>
      <c r="B942" s="236" t="s">
        <v>1332</v>
      </c>
      <c r="C942" s="236" t="s">
        <v>1322</v>
      </c>
      <c r="D942" s="236" t="s">
        <v>70</v>
      </c>
      <c r="E942" s="236">
        <v>2</v>
      </c>
      <c r="F942" s="236" t="s">
        <v>67</v>
      </c>
      <c r="G942" s="236" t="s">
        <v>68</v>
      </c>
      <c r="H942" s="236">
        <v>2</v>
      </c>
      <c r="I942" s="236" t="s">
        <v>33</v>
      </c>
      <c r="J942" s="236" t="s">
        <v>33</v>
      </c>
      <c r="K942" s="236" t="s">
        <v>1333</v>
      </c>
      <c r="L942" s="237">
        <v>46182</v>
      </c>
      <c r="M942" s="236" t="s">
        <v>37</v>
      </c>
    </row>
    <row r="943" spans="1:13">
      <c r="A943" s="238" t="s">
        <v>1331</v>
      </c>
      <c r="B943" s="238" t="s">
        <v>1332</v>
      </c>
      <c r="C943" s="238" t="s">
        <v>1322</v>
      </c>
      <c r="D943" s="238" t="s">
        <v>72</v>
      </c>
      <c r="E943" s="238">
        <v>3</v>
      </c>
      <c r="F943" s="238" t="s">
        <v>67</v>
      </c>
      <c r="G943" s="238" t="s">
        <v>68</v>
      </c>
      <c r="H943" s="238">
        <v>2</v>
      </c>
      <c r="I943" s="238" t="s">
        <v>33</v>
      </c>
      <c r="J943" s="238" t="s">
        <v>33</v>
      </c>
      <c r="K943" s="238" t="s">
        <v>1334</v>
      </c>
      <c r="L943" s="239">
        <v>46182</v>
      </c>
      <c r="M943" s="238" t="s">
        <v>37</v>
      </c>
    </row>
    <row r="944" spans="1:13">
      <c r="A944" s="236" t="s">
        <v>1331</v>
      </c>
      <c r="B944" s="236" t="s">
        <v>1332</v>
      </c>
      <c r="C944" s="236" t="s">
        <v>1322</v>
      </c>
      <c r="D944" s="236" t="s">
        <v>74</v>
      </c>
      <c r="E944" s="236">
        <v>3</v>
      </c>
      <c r="F944" s="236" t="s">
        <v>67</v>
      </c>
      <c r="G944" s="236" t="s">
        <v>68</v>
      </c>
      <c r="H944" s="236">
        <v>2</v>
      </c>
      <c r="I944" s="236" t="s">
        <v>33</v>
      </c>
      <c r="J944" s="236" t="s">
        <v>33</v>
      </c>
      <c r="K944" s="236" t="s">
        <v>1335</v>
      </c>
      <c r="L944" s="237">
        <v>46182</v>
      </c>
      <c r="M944" s="236" t="s">
        <v>37</v>
      </c>
    </row>
    <row r="945" spans="1:13">
      <c r="A945" s="238" t="s">
        <v>1331</v>
      </c>
      <c r="B945" s="238" t="s">
        <v>1332</v>
      </c>
      <c r="C945" s="238" t="s">
        <v>1322</v>
      </c>
      <c r="D945" s="238" t="s">
        <v>76</v>
      </c>
      <c r="E945" s="238">
        <v>3</v>
      </c>
      <c r="F945" s="238" t="s">
        <v>67</v>
      </c>
      <c r="G945" s="238" t="s">
        <v>68</v>
      </c>
      <c r="H945" s="238">
        <v>2</v>
      </c>
      <c r="I945" s="238" t="s">
        <v>33</v>
      </c>
      <c r="J945" s="238" t="s">
        <v>33</v>
      </c>
      <c r="K945" s="238" t="s">
        <v>1336</v>
      </c>
      <c r="L945" s="239">
        <v>46182</v>
      </c>
      <c r="M945" s="238" t="s">
        <v>37</v>
      </c>
    </row>
    <row r="946" spans="1:13">
      <c r="A946" s="236" t="s">
        <v>1331</v>
      </c>
      <c r="B946" s="236" t="s">
        <v>1332</v>
      </c>
      <c r="C946" s="236" t="s">
        <v>1322</v>
      </c>
      <c r="D946" s="236" t="s">
        <v>78</v>
      </c>
      <c r="E946" s="236">
        <v>1</v>
      </c>
      <c r="F946" s="236" t="s">
        <v>67</v>
      </c>
      <c r="G946" s="236" t="s">
        <v>68</v>
      </c>
      <c r="H946" s="236">
        <v>2</v>
      </c>
      <c r="I946" s="236" t="s">
        <v>33</v>
      </c>
      <c r="J946" s="236" t="s">
        <v>33</v>
      </c>
      <c r="K946" s="236" t="s">
        <v>1337</v>
      </c>
      <c r="L946" s="237">
        <v>46182</v>
      </c>
      <c r="M946" s="236" t="s">
        <v>37</v>
      </c>
    </row>
    <row r="947" spans="1:13">
      <c r="A947" s="238" t="s">
        <v>1331</v>
      </c>
      <c r="B947" s="238" t="s">
        <v>1332</v>
      </c>
      <c r="C947" s="238" t="s">
        <v>1322</v>
      </c>
      <c r="D947" s="238" t="s">
        <v>80</v>
      </c>
      <c r="E947" s="238">
        <v>3</v>
      </c>
      <c r="F947" s="238" t="s">
        <v>67</v>
      </c>
      <c r="G947" s="238" t="s">
        <v>68</v>
      </c>
      <c r="H947" s="238">
        <v>2</v>
      </c>
      <c r="I947" s="238" t="s">
        <v>33</v>
      </c>
      <c r="J947" s="238" t="s">
        <v>33</v>
      </c>
      <c r="K947" s="238" t="s">
        <v>1338</v>
      </c>
      <c r="L947" s="239">
        <v>46182</v>
      </c>
      <c r="M947" s="238" t="s">
        <v>37</v>
      </c>
    </row>
    <row r="948" spans="1:13">
      <c r="A948" s="236" t="s">
        <v>1331</v>
      </c>
      <c r="B948" s="236" t="s">
        <v>1332</v>
      </c>
      <c r="C948" s="236" t="s">
        <v>1322</v>
      </c>
      <c r="D948" s="236" t="s">
        <v>82</v>
      </c>
      <c r="E948" s="236">
        <v>3</v>
      </c>
      <c r="F948" s="236" t="s">
        <v>67</v>
      </c>
      <c r="G948" s="236" t="s">
        <v>68</v>
      </c>
      <c r="H948" s="236">
        <v>2</v>
      </c>
      <c r="I948" s="236" t="s">
        <v>33</v>
      </c>
      <c r="J948" s="236" t="s">
        <v>33</v>
      </c>
      <c r="K948" s="236" t="s">
        <v>1339</v>
      </c>
      <c r="L948" s="237">
        <v>46182</v>
      </c>
      <c r="M948" s="236" t="s">
        <v>37</v>
      </c>
    </row>
    <row r="949" spans="1:13">
      <c r="A949" s="238" t="s">
        <v>1331</v>
      </c>
      <c r="B949" s="238" t="s">
        <v>1332</v>
      </c>
      <c r="C949" s="238" t="s">
        <v>1322</v>
      </c>
      <c r="D949" s="238" t="s">
        <v>84</v>
      </c>
      <c r="E949" s="238">
        <v>3</v>
      </c>
      <c r="F949" s="238" t="s">
        <v>67</v>
      </c>
      <c r="G949" s="238" t="s">
        <v>68</v>
      </c>
      <c r="H949" s="238">
        <v>2</v>
      </c>
      <c r="I949" s="238" t="s">
        <v>33</v>
      </c>
      <c r="J949" s="238" t="s">
        <v>33</v>
      </c>
      <c r="K949" s="238" t="s">
        <v>1340</v>
      </c>
      <c r="L949" s="239">
        <v>46182</v>
      </c>
      <c r="M949" s="238" t="s">
        <v>37</v>
      </c>
    </row>
    <row r="950" spans="1:13">
      <c r="A950" s="236" t="s">
        <v>937</v>
      </c>
      <c r="B950" s="236" t="s">
        <v>938</v>
      </c>
      <c r="C950" s="236" t="s">
        <v>939</v>
      </c>
      <c r="D950" s="236" t="s">
        <v>66</v>
      </c>
      <c r="E950" s="236">
        <v>0</v>
      </c>
      <c r="F950" s="236" t="s">
        <v>67</v>
      </c>
      <c r="G950" s="236" t="s">
        <v>68</v>
      </c>
      <c r="H950" s="236">
        <v>2</v>
      </c>
      <c r="I950" s="236" t="s">
        <v>33</v>
      </c>
      <c r="J950" s="236" t="s">
        <v>33</v>
      </c>
      <c r="K950" s="236" t="s">
        <v>1341</v>
      </c>
      <c r="L950" s="237">
        <v>46183</v>
      </c>
      <c r="M950" s="236" t="s">
        <v>37</v>
      </c>
    </row>
    <row r="951" spans="1:13">
      <c r="A951" s="238" t="s">
        <v>948</v>
      </c>
      <c r="B951" s="238" t="s">
        <v>949</v>
      </c>
      <c r="C951" s="238" t="s">
        <v>950</v>
      </c>
      <c r="D951" s="238" t="s">
        <v>66</v>
      </c>
      <c r="E951" s="238">
        <v>2</v>
      </c>
      <c r="F951" s="238" t="s">
        <v>67</v>
      </c>
      <c r="G951" s="238" t="s">
        <v>68</v>
      </c>
      <c r="H951" s="238">
        <v>2</v>
      </c>
      <c r="I951" s="238" t="s">
        <v>33</v>
      </c>
      <c r="J951" s="238" t="s">
        <v>33</v>
      </c>
      <c r="K951" s="238" t="s">
        <v>1342</v>
      </c>
      <c r="L951" s="239">
        <v>46183</v>
      </c>
      <c r="M951" s="238" t="s">
        <v>37</v>
      </c>
    </row>
    <row r="952" spans="1:13">
      <c r="A952" s="236" t="s">
        <v>959</v>
      </c>
      <c r="B952" s="236" t="s">
        <v>960</v>
      </c>
      <c r="C952" s="236" t="s">
        <v>961</v>
      </c>
      <c r="D952" s="236" t="s">
        <v>66</v>
      </c>
      <c r="E952" s="236">
        <v>0</v>
      </c>
      <c r="F952" s="236" t="s">
        <v>67</v>
      </c>
      <c r="G952" s="236" t="s">
        <v>68</v>
      </c>
      <c r="H952" s="236">
        <v>2</v>
      </c>
      <c r="I952" s="236" t="s">
        <v>33</v>
      </c>
      <c r="J952" s="236" t="s">
        <v>33</v>
      </c>
      <c r="K952" s="236" t="s">
        <v>1343</v>
      </c>
      <c r="L952" s="237">
        <v>46183</v>
      </c>
      <c r="M952" s="236" t="s">
        <v>37</v>
      </c>
    </row>
    <row r="953" spans="1:13">
      <c r="A953" s="238" t="s">
        <v>970</v>
      </c>
      <c r="B953" s="238" t="s">
        <v>971</v>
      </c>
      <c r="C953" s="238" t="s">
        <v>972</v>
      </c>
      <c r="D953" s="238" t="s">
        <v>66</v>
      </c>
      <c r="E953" s="238">
        <v>2</v>
      </c>
      <c r="F953" s="238" t="s">
        <v>67</v>
      </c>
      <c r="G953" s="238" t="s">
        <v>68</v>
      </c>
      <c r="H953" s="238">
        <v>2</v>
      </c>
      <c r="I953" s="238" t="s">
        <v>33</v>
      </c>
      <c r="J953" s="238" t="s">
        <v>33</v>
      </c>
      <c r="K953" s="238" t="s">
        <v>1344</v>
      </c>
      <c r="L953" s="239">
        <v>46183</v>
      </c>
      <c r="M953" s="238" t="s">
        <v>37</v>
      </c>
    </row>
    <row r="954" spans="1:13">
      <c r="A954" s="236" t="s">
        <v>1024</v>
      </c>
      <c r="B954" s="236" t="s">
        <v>1025</v>
      </c>
      <c r="C954" s="236" t="s">
        <v>1026</v>
      </c>
      <c r="D954" s="236" t="s">
        <v>66</v>
      </c>
      <c r="E954" s="236">
        <v>1</v>
      </c>
      <c r="F954" s="236" t="s">
        <v>67</v>
      </c>
      <c r="G954" s="236" t="s">
        <v>68</v>
      </c>
      <c r="H954" s="236">
        <v>2</v>
      </c>
      <c r="I954" s="236" t="s">
        <v>33</v>
      </c>
      <c r="J954" s="236" t="s">
        <v>33</v>
      </c>
      <c r="K954" s="236" t="s">
        <v>1345</v>
      </c>
      <c r="L954" s="237">
        <v>46183</v>
      </c>
      <c r="M954" s="236" t="s">
        <v>37</v>
      </c>
    </row>
    <row r="955" spans="1:13">
      <c r="A955" s="238" t="s">
        <v>1035</v>
      </c>
      <c r="B955" s="238" t="s">
        <v>1036</v>
      </c>
      <c r="C955" s="238" t="s">
        <v>1026</v>
      </c>
      <c r="D955" s="238" t="s">
        <v>66</v>
      </c>
      <c r="E955" s="238">
        <v>0</v>
      </c>
      <c r="F955" s="238" t="s">
        <v>67</v>
      </c>
      <c r="G955" s="238" t="s">
        <v>68</v>
      </c>
      <c r="H955" s="238">
        <v>2</v>
      </c>
      <c r="I955" s="238" t="s">
        <v>33</v>
      </c>
      <c r="J955" s="238" t="s">
        <v>33</v>
      </c>
      <c r="K955" s="238" t="s">
        <v>1346</v>
      </c>
      <c r="L955" s="239">
        <v>46183</v>
      </c>
      <c r="M955" s="238" t="s">
        <v>37</v>
      </c>
    </row>
    <row r="956" spans="1:13">
      <c r="A956" s="236" t="s">
        <v>1045</v>
      </c>
      <c r="B956" s="236" t="s">
        <v>1046</v>
      </c>
      <c r="C956" s="236" t="s">
        <v>1026</v>
      </c>
      <c r="D956" s="236" t="s">
        <v>66</v>
      </c>
      <c r="E956" s="236">
        <v>1</v>
      </c>
      <c r="F956" s="236" t="s">
        <v>67</v>
      </c>
      <c r="G956" s="236" t="s">
        <v>68</v>
      </c>
      <c r="H956" s="236">
        <v>2</v>
      </c>
      <c r="I956" s="236" t="s">
        <v>33</v>
      </c>
      <c r="J956" s="236" t="s">
        <v>33</v>
      </c>
      <c r="K956" s="236" t="s">
        <v>1347</v>
      </c>
      <c r="L956" s="237">
        <v>46183</v>
      </c>
      <c r="M956" s="236" t="s">
        <v>37</v>
      </c>
    </row>
    <row r="957" spans="1:13">
      <c r="A957" s="238" t="s">
        <v>180</v>
      </c>
      <c r="B957" s="238" t="s">
        <v>181</v>
      </c>
      <c r="C957" s="238" t="s">
        <v>182</v>
      </c>
      <c r="D957" s="238" t="s">
        <v>66</v>
      </c>
      <c r="E957" s="238">
        <v>3</v>
      </c>
      <c r="F957" s="238" t="s">
        <v>67</v>
      </c>
      <c r="G957" s="238" t="s">
        <v>68</v>
      </c>
      <c r="H957" s="238">
        <v>2</v>
      </c>
      <c r="I957" s="238" t="s">
        <v>33</v>
      </c>
      <c r="J957" s="238" t="s">
        <v>33</v>
      </c>
      <c r="K957" s="238" t="s">
        <v>1348</v>
      </c>
      <c r="L957" s="239">
        <v>46183</v>
      </c>
      <c r="M957" s="238" t="s">
        <v>37</v>
      </c>
    </row>
    <row r="958" spans="1:13">
      <c r="A958" s="236" t="s">
        <v>191</v>
      </c>
      <c r="B958" s="236" t="s">
        <v>192</v>
      </c>
      <c r="C958" s="236" t="s">
        <v>182</v>
      </c>
      <c r="D958" s="236" t="s">
        <v>66</v>
      </c>
      <c r="E958" s="236">
        <v>2</v>
      </c>
      <c r="F958" s="236" t="s">
        <v>67</v>
      </c>
      <c r="G958" s="236" t="s">
        <v>68</v>
      </c>
      <c r="H958" s="236">
        <v>2</v>
      </c>
      <c r="I958" s="236" t="s">
        <v>33</v>
      </c>
      <c r="J958" s="236" t="s">
        <v>33</v>
      </c>
      <c r="K958" s="236" t="s">
        <v>1349</v>
      </c>
      <c r="L958" s="237">
        <v>46183</v>
      </c>
      <c r="M958" s="236" t="s">
        <v>37</v>
      </c>
    </row>
    <row r="959" spans="1:13">
      <c r="A959" s="238" t="s">
        <v>201</v>
      </c>
      <c r="B959" s="238" t="s">
        <v>202</v>
      </c>
      <c r="C959" s="238" t="s">
        <v>182</v>
      </c>
      <c r="D959" s="238" t="s">
        <v>66</v>
      </c>
      <c r="E959" s="238">
        <v>3</v>
      </c>
      <c r="F959" s="238" t="s">
        <v>67</v>
      </c>
      <c r="G959" s="238" t="s">
        <v>68</v>
      </c>
      <c r="H959" s="238">
        <v>2</v>
      </c>
      <c r="I959" s="238" t="s">
        <v>33</v>
      </c>
      <c r="J959" s="238" t="s">
        <v>33</v>
      </c>
      <c r="K959" s="238" t="s">
        <v>1350</v>
      </c>
      <c r="L959" s="239">
        <v>46183</v>
      </c>
      <c r="M959" s="238" t="s">
        <v>37</v>
      </c>
    </row>
    <row r="960" spans="1:13">
      <c r="A960" s="236" t="s">
        <v>1088</v>
      </c>
      <c r="B960" s="236" t="s">
        <v>1089</v>
      </c>
      <c r="C960" s="236" t="s">
        <v>1090</v>
      </c>
      <c r="D960" s="236" t="s">
        <v>66</v>
      </c>
      <c r="E960" s="236">
        <v>0</v>
      </c>
      <c r="F960" s="236" t="s">
        <v>67</v>
      </c>
      <c r="G960" s="236" t="s">
        <v>68</v>
      </c>
      <c r="H960" s="236">
        <v>2</v>
      </c>
      <c r="I960" s="236" t="s">
        <v>33</v>
      </c>
      <c r="J960" s="236" t="s">
        <v>33</v>
      </c>
      <c r="K960" s="236" t="s">
        <v>1351</v>
      </c>
      <c r="L960" s="237">
        <v>46183</v>
      </c>
      <c r="M960" s="236" t="s">
        <v>37</v>
      </c>
    </row>
    <row r="961" spans="1:13">
      <c r="A961" s="238" t="s">
        <v>1099</v>
      </c>
      <c r="B961" s="238" t="s">
        <v>1100</v>
      </c>
      <c r="C961" s="238" t="s">
        <v>1101</v>
      </c>
      <c r="D961" s="238" t="s">
        <v>66</v>
      </c>
      <c r="E961" s="238">
        <v>2</v>
      </c>
      <c r="F961" s="238" t="s">
        <v>67</v>
      </c>
      <c r="G961" s="238" t="s">
        <v>68</v>
      </c>
      <c r="H961" s="238">
        <v>2</v>
      </c>
      <c r="I961" s="238" t="s">
        <v>33</v>
      </c>
      <c r="J961" s="238" t="s">
        <v>33</v>
      </c>
      <c r="K961" s="238" t="s">
        <v>1352</v>
      </c>
      <c r="L961" s="239">
        <v>46183</v>
      </c>
      <c r="M961" s="238" t="s">
        <v>37</v>
      </c>
    </row>
    <row r="962" spans="1:13">
      <c r="A962" s="236" t="s">
        <v>1110</v>
      </c>
      <c r="B962" s="236" t="s">
        <v>1111</v>
      </c>
      <c r="C962" s="236" t="s">
        <v>1101</v>
      </c>
      <c r="D962" s="236" t="s">
        <v>66</v>
      </c>
      <c r="E962" s="236">
        <v>2</v>
      </c>
      <c r="F962" s="236" t="s">
        <v>67</v>
      </c>
      <c r="G962" s="236" t="s">
        <v>68</v>
      </c>
      <c r="H962" s="236">
        <v>2</v>
      </c>
      <c r="I962" s="236" t="s">
        <v>33</v>
      </c>
      <c r="J962" s="236" t="s">
        <v>33</v>
      </c>
      <c r="K962" s="236" t="s">
        <v>1353</v>
      </c>
      <c r="L962" s="237">
        <v>46183</v>
      </c>
      <c r="M962" s="236" t="s">
        <v>37</v>
      </c>
    </row>
    <row r="963" spans="1:13">
      <c r="A963" s="238" t="s">
        <v>1120</v>
      </c>
      <c r="B963" s="238" t="s">
        <v>1121</v>
      </c>
      <c r="C963" s="238" t="s">
        <v>1122</v>
      </c>
      <c r="D963" s="238" t="s">
        <v>66</v>
      </c>
      <c r="E963" s="238">
        <v>2</v>
      </c>
      <c r="F963" s="238" t="s">
        <v>67</v>
      </c>
      <c r="G963" s="238" t="s">
        <v>68</v>
      </c>
      <c r="H963" s="238">
        <v>2</v>
      </c>
      <c r="I963" s="238" t="s">
        <v>33</v>
      </c>
      <c r="J963" s="238" t="s">
        <v>33</v>
      </c>
      <c r="K963" s="238" t="s">
        <v>1354</v>
      </c>
      <c r="L963" s="239">
        <v>46183</v>
      </c>
      <c r="M963" s="238" t="s">
        <v>37</v>
      </c>
    </row>
    <row r="964" spans="1:13">
      <c r="A964" s="236" t="s">
        <v>1131</v>
      </c>
      <c r="B964" s="236" t="s">
        <v>1132</v>
      </c>
      <c r="C964" s="236" t="s">
        <v>1122</v>
      </c>
      <c r="D964" s="236" t="s">
        <v>66</v>
      </c>
      <c r="E964" s="236">
        <v>2</v>
      </c>
      <c r="F964" s="236" t="s">
        <v>67</v>
      </c>
      <c r="G964" s="236" t="s">
        <v>68</v>
      </c>
      <c r="H964" s="236">
        <v>2</v>
      </c>
      <c r="I964" s="236" t="s">
        <v>33</v>
      </c>
      <c r="J964" s="236" t="s">
        <v>33</v>
      </c>
      <c r="K964" s="236" t="s">
        <v>1355</v>
      </c>
      <c r="L964" s="237">
        <v>46183</v>
      </c>
      <c r="M964" s="236" t="s">
        <v>37</v>
      </c>
    </row>
    <row r="965" spans="1:13">
      <c r="A965" s="238" t="s">
        <v>1141</v>
      </c>
      <c r="B965" s="238" t="s">
        <v>1142</v>
      </c>
      <c r="C965" s="238" t="s">
        <v>1122</v>
      </c>
      <c r="D965" s="238" t="s">
        <v>66</v>
      </c>
      <c r="E965" s="238">
        <v>2</v>
      </c>
      <c r="F965" s="238" t="s">
        <v>67</v>
      </c>
      <c r="G965" s="238" t="s">
        <v>68</v>
      </c>
      <c r="H965" s="238">
        <v>2</v>
      </c>
      <c r="I965" s="238" t="s">
        <v>33</v>
      </c>
      <c r="J965" s="238" t="s">
        <v>33</v>
      </c>
      <c r="K965" s="238" t="s">
        <v>1356</v>
      </c>
      <c r="L965" s="239">
        <v>46183</v>
      </c>
      <c r="M965" s="238" t="s">
        <v>37</v>
      </c>
    </row>
    <row r="966" spans="1:13">
      <c r="A966" s="236" t="s">
        <v>1151</v>
      </c>
      <c r="B966" s="236" t="s">
        <v>1152</v>
      </c>
      <c r="C966" s="236" t="s">
        <v>1153</v>
      </c>
      <c r="D966" s="236" t="s">
        <v>66</v>
      </c>
      <c r="E966" s="236">
        <v>2</v>
      </c>
      <c r="F966" s="236" t="s">
        <v>67</v>
      </c>
      <c r="G966" s="236" t="s">
        <v>68</v>
      </c>
      <c r="H966" s="236">
        <v>2</v>
      </c>
      <c r="I966" s="236" t="s">
        <v>33</v>
      </c>
      <c r="J966" s="236" t="s">
        <v>33</v>
      </c>
      <c r="K966" s="236" t="s">
        <v>1357</v>
      </c>
      <c r="L966" s="237">
        <v>46183</v>
      </c>
      <c r="M966" s="236" t="s">
        <v>37</v>
      </c>
    </row>
    <row r="967" spans="1:13">
      <c r="A967" s="238" t="s">
        <v>1162</v>
      </c>
      <c r="B967" s="238" t="s">
        <v>1163</v>
      </c>
      <c r="C967" s="238" t="s">
        <v>1164</v>
      </c>
      <c r="D967" s="238" t="s">
        <v>66</v>
      </c>
      <c r="E967" s="238">
        <v>0</v>
      </c>
      <c r="F967" s="238" t="s">
        <v>67</v>
      </c>
      <c r="G967" s="238" t="s">
        <v>68</v>
      </c>
      <c r="H967" s="238">
        <v>2</v>
      </c>
      <c r="I967" s="238" t="s">
        <v>33</v>
      </c>
      <c r="J967" s="238" t="s">
        <v>33</v>
      </c>
      <c r="K967" s="238" t="s">
        <v>1358</v>
      </c>
      <c r="L967" s="239">
        <v>46183</v>
      </c>
      <c r="M967" s="238" t="s">
        <v>37</v>
      </c>
    </row>
    <row r="968" spans="1:13">
      <c r="A968" s="236" t="s">
        <v>1173</v>
      </c>
      <c r="B968" s="236" t="s">
        <v>1174</v>
      </c>
      <c r="C968" s="236" t="s">
        <v>1164</v>
      </c>
      <c r="D968" s="236" t="s">
        <v>66</v>
      </c>
      <c r="E968" s="236">
        <v>0</v>
      </c>
      <c r="F968" s="236" t="s">
        <v>67</v>
      </c>
      <c r="G968" s="236" t="s">
        <v>68</v>
      </c>
      <c r="H968" s="236">
        <v>2</v>
      </c>
      <c r="I968" s="236" t="s">
        <v>33</v>
      </c>
      <c r="J968" s="236" t="s">
        <v>33</v>
      </c>
      <c r="K968" s="236" t="s">
        <v>1359</v>
      </c>
      <c r="L968" s="237">
        <v>46183</v>
      </c>
      <c r="M968" s="236" t="s">
        <v>37</v>
      </c>
    </row>
    <row r="969" spans="1:13">
      <c r="A969" s="238" t="s">
        <v>1183</v>
      </c>
      <c r="B969" s="238" t="s">
        <v>1184</v>
      </c>
      <c r="C969" s="238" t="s">
        <v>1164</v>
      </c>
      <c r="D969" s="238" t="s">
        <v>66</v>
      </c>
      <c r="E969" s="238">
        <v>0</v>
      </c>
      <c r="F969" s="238" t="s">
        <v>67</v>
      </c>
      <c r="G969" s="238" t="s">
        <v>68</v>
      </c>
      <c r="H969" s="238">
        <v>2</v>
      </c>
      <c r="I969" s="238" t="s">
        <v>33</v>
      </c>
      <c r="J969" s="238" t="s">
        <v>33</v>
      </c>
      <c r="K969" s="238" t="s">
        <v>1360</v>
      </c>
      <c r="L969" s="239">
        <v>46183</v>
      </c>
      <c r="M969" s="238" t="s">
        <v>37</v>
      </c>
    </row>
    <row r="970" spans="1:13">
      <c r="A970" s="236" t="s">
        <v>1204</v>
      </c>
      <c r="B970" s="236" t="s">
        <v>1205</v>
      </c>
      <c r="C970" s="236" t="s">
        <v>1206</v>
      </c>
      <c r="D970" s="236" t="s">
        <v>66</v>
      </c>
      <c r="E970" s="236">
        <v>2</v>
      </c>
      <c r="F970" s="236" t="s">
        <v>67</v>
      </c>
      <c r="G970" s="236" t="s">
        <v>68</v>
      </c>
      <c r="H970" s="236">
        <v>2</v>
      </c>
      <c r="I970" s="236" t="s">
        <v>33</v>
      </c>
      <c r="J970" s="236" t="s">
        <v>33</v>
      </c>
      <c r="K970" s="236" t="s">
        <v>1361</v>
      </c>
      <c r="L970" s="237">
        <v>46183</v>
      </c>
      <c r="M970" s="236" t="s">
        <v>37</v>
      </c>
    </row>
    <row r="971" spans="1:13">
      <c r="A971" s="238" t="s">
        <v>1362</v>
      </c>
      <c r="B971" s="238" t="s">
        <v>1363</v>
      </c>
      <c r="C971" s="238" t="s">
        <v>1364</v>
      </c>
      <c r="D971" s="238" t="s">
        <v>66</v>
      </c>
      <c r="E971" s="238">
        <v>0</v>
      </c>
      <c r="F971" s="238" t="s">
        <v>67</v>
      </c>
      <c r="G971" s="238" t="s">
        <v>68</v>
      </c>
      <c r="H971" s="238">
        <v>2</v>
      </c>
      <c r="I971" s="238" t="s">
        <v>33</v>
      </c>
      <c r="J971" s="238" t="s">
        <v>33</v>
      </c>
      <c r="K971" s="238" t="s">
        <v>1365</v>
      </c>
      <c r="L971" s="239">
        <v>46183</v>
      </c>
      <c r="M971" s="238" t="s">
        <v>37</v>
      </c>
    </row>
    <row r="972" spans="1:13">
      <c r="A972" s="236" t="s">
        <v>1362</v>
      </c>
      <c r="B972" s="236" t="s">
        <v>1363</v>
      </c>
      <c r="C972" s="236" t="s">
        <v>1364</v>
      </c>
      <c r="D972" s="236" t="s">
        <v>70</v>
      </c>
      <c r="E972" s="236">
        <v>1</v>
      </c>
      <c r="F972" s="236" t="s">
        <v>67</v>
      </c>
      <c r="G972" s="236" t="s">
        <v>68</v>
      </c>
      <c r="H972" s="236">
        <v>2</v>
      </c>
      <c r="I972" s="236" t="s">
        <v>33</v>
      </c>
      <c r="J972" s="236" t="s">
        <v>33</v>
      </c>
      <c r="K972" s="236" t="s">
        <v>1366</v>
      </c>
      <c r="L972" s="237">
        <v>46183</v>
      </c>
      <c r="M972" s="236" t="s">
        <v>37</v>
      </c>
    </row>
    <row r="973" spans="1:13">
      <c r="A973" s="238" t="s">
        <v>1362</v>
      </c>
      <c r="B973" s="238" t="s">
        <v>1363</v>
      </c>
      <c r="C973" s="238" t="s">
        <v>1364</v>
      </c>
      <c r="D973" s="238" t="s">
        <v>72</v>
      </c>
      <c r="E973" s="238">
        <v>0</v>
      </c>
      <c r="F973" s="238" t="s">
        <v>67</v>
      </c>
      <c r="G973" s="238" t="s">
        <v>68</v>
      </c>
      <c r="H973" s="238">
        <v>2</v>
      </c>
      <c r="I973" s="238" t="s">
        <v>33</v>
      </c>
      <c r="J973" s="238" t="s">
        <v>33</v>
      </c>
      <c r="K973" s="238" t="s">
        <v>1367</v>
      </c>
      <c r="L973" s="239">
        <v>46183</v>
      </c>
      <c r="M973" s="238" t="s">
        <v>37</v>
      </c>
    </row>
    <row r="974" spans="1:13">
      <c r="A974" s="236" t="s">
        <v>1362</v>
      </c>
      <c r="B974" s="236" t="s">
        <v>1363</v>
      </c>
      <c r="C974" s="236" t="s">
        <v>1364</v>
      </c>
      <c r="D974" s="236" t="s">
        <v>74</v>
      </c>
      <c r="E974" s="236">
        <v>3</v>
      </c>
      <c r="F974" s="236" t="s">
        <v>67</v>
      </c>
      <c r="G974" s="236" t="s">
        <v>68</v>
      </c>
      <c r="H974" s="236">
        <v>2</v>
      </c>
      <c r="I974" s="236" t="s">
        <v>33</v>
      </c>
      <c r="J974" s="236" t="s">
        <v>33</v>
      </c>
      <c r="K974" s="236" t="s">
        <v>1368</v>
      </c>
      <c r="L974" s="237">
        <v>46183</v>
      </c>
      <c r="M974" s="236" t="s">
        <v>37</v>
      </c>
    </row>
    <row r="975" spans="1:13">
      <c r="A975" s="238" t="s">
        <v>1362</v>
      </c>
      <c r="B975" s="238" t="s">
        <v>1363</v>
      </c>
      <c r="C975" s="238" t="s">
        <v>1364</v>
      </c>
      <c r="D975" s="238" t="s">
        <v>76</v>
      </c>
      <c r="E975" s="238">
        <v>3</v>
      </c>
      <c r="F975" s="238" t="s">
        <v>67</v>
      </c>
      <c r="G975" s="238" t="s">
        <v>68</v>
      </c>
      <c r="H975" s="238">
        <v>2</v>
      </c>
      <c r="I975" s="238" t="s">
        <v>33</v>
      </c>
      <c r="J975" s="238" t="s">
        <v>33</v>
      </c>
      <c r="K975" s="238" t="s">
        <v>1369</v>
      </c>
      <c r="L975" s="239">
        <v>46183</v>
      </c>
      <c r="M975" s="238" t="s">
        <v>37</v>
      </c>
    </row>
    <row r="976" spans="1:13">
      <c r="A976" s="236" t="s">
        <v>1362</v>
      </c>
      <c r="B976" s="236" t="s">
        <v>1363</v>
      </c>
      <c r="C976" s="236" t="s">
        <v>1364</v>
      </c>
      <c r="D976" s="236" t="s">
        <v>78</v>
      </c>
      <c r="E976" s="236">
        <v>1</v>
      </c>
      <c r="F976" s="236" t="s">
        <v>67</v>
      </c>
      <c r="G976" s="236" t="s">
        <v>68</v>
      </c>
      <c r="H976" s="236">
        <v>2</v>
      </c>
      <c r="I976" s="236" t="s">
        <v>33</v>
      </c>
      <c r="J976" s="236" t="s">
        <v>33</v>
      </c>
      <c r="K976" s="236" t="s">
        <v>1370</v>
      </c>
      <c r="L976" s="237">
        <v>46183</v>
      </c>
      <c r="M976" s="236" t="s">
        <v>37</v>
      </c>
    </row>
    <row r="977" spans="1:13">
      <c r="A977" s="238" t="s">
        <v>1362</v>
      </c>
      <c r="B977" s="238" t="s">
        <v>1363</v>
      </c>
      <c r="C977" s="238" t="s">
        <v>1364</v>
      </c>
      <c r="D977" s="238" t="s">
        <v>80</v>
      </c>
      <c r="E977" s="238">
        <v>1</v>
      </c>
      <c r="F977" s="238" t="s">
        <v>67</v>
      </c>
      <c r="G977" s="238" t="s">
        <v>68</v>
      </c>
      <c r="H977" s="238">
        <v>2</v>
      </c>
      <c r="I977" s="238" t="s">
        <v>33</v>
      </c>
      <c r="J977" s="238" t="s">
        <v>33</v>
      </c>
      <c r="K977" s="238" t="s">
        <v>1371</v>
      </c>
      <c r="L977" s="239">
        <v>46183</v>
      </c>
      <c r="M977" s="238" t="s">
        <v>37</v>
      </c>
    </row>
    <row r="978" spans="1:13">
      <c r="A978" s="236" t="s">
        <v>1362</v>
      </c>
      <c r="B978" s="236" t="s">
        <v>1363</v>
      </c>
      <c r="C978" s="236" t="s">
        <v>1364</v>
      </c>
      <c r="D978" s="236" t="s">
        <v>82</v>
      </c>
      <c r="E978" s="236">
        <v>2</v>
      </c>
      <c r="F978" s="236" t="s">
        <v>67</v>
      </c>
      <c r="G978" s="236" t="s">
        <v>68</v>
      </c>
      <c r="H978" s="236">
        <v>2</v>
      </c>
      <c r="I978" s="236" t="s">
        <v>33</v>
      </c>
      <c r="J978" s="236" t="s">
        <v>33</v>
      </c>
      <c r="K978" s="236" t="s">
        <v>1372</v>
      </c>
      <c r="L978" s="237">
        <v>46183</v>
      </c>
      <c r="M978" s="236" t="s">
        <v>37</v>
      </c>
    </row>
    <row r="979" spans="1:13">
      <c r="A979" s="238" t="s">
        <v>1362</v>
      </c>
      <c r="B979" s="238" t="s">
        <v>1363</v>
      </c>
      <c r="C979" s="238" t="s">
        <v>1364</v>
      </c>
      <c r="D979" s="238" t="s">
        <v>84</v>
      </c>
      <c r="E979" s="238">
        <v>0</v>
      </c>
      <c r="F979" s="238" t="s">
        <v>67</v>
      </c>
      <c r="G979" s="238" t="s">
        <v>68</v>
      </c>
      <c r="H979" s="238">
        <v>2</v>
      </c>
      <c r="I979" s="238" t="s">
        <v>33</v>
      </c>
      <c r="J979" s="238" t="s">
        <v>33</v>
      </c>
      <c r="K979" s="238" t="s">
        <v>1373</v>
      </c>
      <c r="L979" s="239">
        <v>46183</v>
      </c>
      <c r="M979" s="238" t="s">
        <v>37</v>
      </c>
    </row>
    <row r="980" spans="1:13">
      <c r="A980" s="236" t="s">
        <v>1374</v>
      </c>
      <c r="B980" s="236" t="s">
        <v>1375</v>
      </c>
      <c r="C980" s="236" t="s">
        <v>1364</v>
      </c>
      <c r="D980" s="236" t="s">
        <v>66</v>
      </c>
      <c r="E980" s="236">
        <v>2</v>
      </c>
      <c r="F980" s="236" t="s">
        <v>67</v>
      </c>
      <c r="G980" s="236" t="s">
        <v>68</v>
      </c>
      <c r="H980" s="236">
        <v>2</v>
      </c>
      <c r="I980" s="236" t="s">
        <v>33</v>
      </c>
      <c r="J980" s="236" t="s">
        <v>33</v>
      </c>
      <c r="K980" s="236" t="s">
        <v>1376</v>
      </c>
      <c r="L980" s="237">
        <v>46183</v>
      </c>
      <c r="M980" s="236" t="s">
        <v>37</v>
      </c>
    </row>
    <row r="981" spans="1:13">
      <c r="A981" s="238" t="s">
        <v>1374</v>
      </c>
      <c r="B981" s="238" t="s">
        <v>1375</v>
      </c>
      <c r="C981" s="238" t="s">
        <v>1364</v>
      </c>
      <c r="D981" s="238" t="s">
        <v>70</v>
      </c>
      <c r="E981" s="238">
        <v>1</v>
      </c>
      <c r="F981" s="238" t="s">
        <v>67</v>
      </c>
      <c r="G981" s="238" t="s">
        <v>68</v>
      </c>
      <c r="H981" s="238">
        <v>2</v>
      </c>
      <c r="I981" s="238" t="s">
        <v>33</v>
      </c>
      <c r="J981" s="238" t="s">
        <v>33</v>
      </c>
      <c r="K981" s="238" t="s">
        <v>1377</v>
      </c>
      <c r="L981" s="239">
        <v>46183</v>
      </c>
      <c r="M981" s="238" t="s">
        <v>37</v>
      </c>
    </row>
    <row r="982" spans="1:13">
      <c r="A982" s="236" t="s">
        <v>1374</v>
      </c>
      <c r="B982" s="236" t="s">
        <v>1375</v>
      </c>
      <c r="C982" s="236" t="s">
        <v>1364</v>
      </c>
      <c r="D982" s="236" t="s">
        <v>72</v>
      </c>
      <c r="E982" s="236">
        <v>1</v>
      </c>
      <c r="F982" s="236" t="s">
        <v>67</v>
      </c>
      <c r="G982" s="236" t="s">
        <v>68</v>
      </c>
      <c r="H982" s="236">
        <v>2</v>
      </c>
      <c r="I982" s="236" t="s">
        <v>33</v>
      </c>
      <c r="J982" s="236" t="s">
        <v>33</v>
      </c>
      <c r="K982" s="236" t="s">
        <v>1378</v>
      </c>
      <c r="L982" s="237">
        <v>46183</v>
      </c>
      <c r="M982" s="236" t="s">
        <v>37</v>
      </c>
    </row>
    <row r="983" spans="1:13">
      <c r="A983" s="238" t="s">
        <v>1374</v>
      </c>
      <c r="B983" s="238" t="s">
        <v>1375</v>
      </c>
      <c r="C983" s="238" t="s">
        <v>1364</v>
      </c>
      <c r="D983" s="238" t="s">
        <v>74</v>
      </c>
      <c r="E983" s="238">
        <v>3</v>
      </c>
      <c r="F983" s="238" t="s">
        <v>67</v>
      </c>
      <c r="G983" s="238" t="s">
        <v>68</v>
      </c>
      <c r="H983" s="238">
        <v>2</v>
      </c>
      <c r="I983" s="238" t="s">
        <v>33</v>
      </c>
      <c r="J983" s="238" t="s">
        <v>33</v>
      </c>
      <c r="K983" s="238" t="s">
        <v>1379</v>
      </c>
      <c r="L983" s="239">
        <v>46183</v>
      </c>
      <c r="M983" s="238" t="s">
        <v>37</v>
      </c>
    </row>
    <row r="984" spans="1:13">
      <c r="A984" s="236" t="s">
        <v>1374</v>
      </c>
      <c r="B984" s="236" t="s">
        <v>1375</v>
      </c>
      <c r="C984" s="236" t="s">
        <v>1364</v>
      </c>
      <c r="D984" s="236" t="s">
        <v>76</v>
      </c>
      <c r="E984" s="236">
        <v>3</v>
      </c>
      <c r="F984" s="236" t="s">
        <v>67</v>
      </c>
      <c r="G984" s="236" t="s">
        <v>68</v>
      </c>
      <c r="H984" s="236">
        <v>2</v>
      </c>
      <c r="I984" s="236" t="s">
        <v>33</v>
      </c>
      <c r="J984" s="236" t="s">
        <v>33</v>
      </c>
      <c r="K984" s="236" t="s">
        <v>1380</v>
      </c>
      <c r="L984" s="237">
        <v>46183</v>
      </c>
      <c r="M984" s="236" t="s">
        <v>37</v>
      </c>
    </row>
    <row r="985" spans="1:13">
      <c r="A985" s="238" t="s">
        <v>1374</v>
      </c>
      <c r="B985" s="238" t="s">
        <v>1375</v>
      </c>
      <c r="C985" s="238" t="s">
        <v>1364</v>
      </c>
      <c r="D985" s="238" t="s">
        <v>78</v>
      </c>
      <c r="E985" s="238">
        <v>1</v>
      </c>
      <c r="F985" s="238" t="s">
        <v>67</v>
      </c>
      <c r="G985" s="238" t="s">
        <v>68</v>
      </c>
      <c r="H985" s="238">
        <v>2</v>
      </c>
      <c r="I985" s="238" t="s">
        <v>33</v>
      </c>
      <c r="J985" s="238" t="s">
        <v>33</v>
      </c>
      <c r="K985" s="238" t="s">
        <v>1381</v>
      </c>
      <c r="L985" s="239">
        <v>46183</v>
      </c>
      <c r="M985" s="238" t="s">
        <v>37</v>
      </c>
    </row>
    <row r="986" spans="1:13">
      <c r="A986" s="236" t="s">
        <v>1374</v>
      </c>
      <c r="B986" s="236" t="s">
        <v>1375</v>
      </c>
      <c r="C986" s="236" t="s">
        <v>1364</v>
      </c>
      <c r="D986" s="236" t="s">
        <v>80</v>
      </c>
      <c r="E986" s="236">
        <v>3</v>
      </c>
      <c r="F986" s="236" t="s">
        <v>67</v>
      </c>
      <c r="G986" s="236" t="s">
        <v>68</v>
      </c>
      <c r="H986" s="236">
        <v>2</v>
      </c>
      <c r="I986" s="236" t="s">
        <v>33</v>
      </c>
      <c r="J986" s="236" t="s">
        <v>33</v>
      </c>
      <c r="K986" s="236" t="s">
        <v>1382</v>
      </c>
      <c r="L986" s="237">
        <v>46183</v>
      </c>
      <c r="M986" s="236" t="s">
        <v>37</v>
      </c>
    </row>
    <row r="987" spans="1:13">
      <c r="A987" s="238" t="s">
        <v>1374</v>
      </c>
      <c r="B987" s="238" t="s">
        <v>1375</v>
      </c>
      <c r="C987" s="238" t="s">
        <v>1364</v>
      </c>
      <c r="D987" s="238" t="s">
        <v>82</v>
      </c>
      <c r="E987" s="238">
        <v>2</v>
      </c>
      <c r="F987" s="238" t="s">
        <v>67</v>
      </c>
      <c r="G987" s="238" t="s">
        <v>68</v>
      </c>
      <c r="H987" s="238">
        <v>2</v>
      </c>
      <c r="I987" s="238" t="s">
        <v>33</v>
      </c>
      <c r="J987" s="238" t="s">
        <v>33</v>
      </c>
      <c r="K987" s="238" t="s">
        <v>1383</v>
      </c>
      <c r="L987" s="239">
        <v>46183</v>
      </c>
      <c r="M987" s="238" t="s">
        <v>37</v>
      </c>
    </row>
    <row r="988" spans="1:13">
      <c r="A988" s="236" t="s">
        <v>1374</v>
      </c>
      <c r="B988" s="236" t="s">
        <v>1375</v>
      </c>
      <c r="C988" s="236" t="s">
        <v>1364</v>
      </c>
      <c r="D988" s="236" t="s">
        <v>84</v>
      </c>
      <c r="E988" s="236">
        <v>0</v>
      </c>
      <c r="F988" s="236" t="s">
        <v>67</v>
      </c>
      <c r="G988" s="236" t="s">
        <v>68</v>
      </c>
      <c r="H988" s="236">
        <v>2</v>
      </c>
      <c r="I988" s="236" t="s">
        <v>33</v>
      </c>
      <c r="J988" s="236" t="s">
        <v>33</v>
      </c>
      <c r="K988" s="236" t="s">
        <v>1384</v>
      </c>
      <c r="L988" s="237">
        <v>46183</v>
      </c>
      <c r="M988" s="236" t="s">
        <v>37</v>
      </c>
    </row>
    <row r="989" spans="1:13">
      <c r="A989" s="238" t="s">
        <v>1385</v>
      </c>
      <c r="B989" s="238" t="s">
        <v>1386</v>
      </c>
      <c r="C989" s="238" t="s">
        <v>1364</v>
      </c>
      <c r="D989" s="238" t="s">
        <v>66</v>
      </c>
      <c r="E989" s="238">
        <v>2</v>
      </c>
      <c r="F989" s="238" t="s">
        <v>67</v>
      </c>
      <c r="G989" s="238" t="s">
        <v>68</v>
      </c>
      <c r="H989" s="238">
        <v>2</v>
      </c>
      <c r="I989" s="238" t="s">
        <v>33</v>
      </c>
      <c r="J989" s="238" t="s">
        <v>33</v>
      </c>
      <c r="K989" s="238" t="s">
        <v>1387</v>
      </c>
      <c r="L989" s="239">
        <v>46183</v>
      </c>
      <c r="M989" s="238" t="s">
        <v>37</v>
      </c>
    </row>
    <row r="990" spans="1:13">
      <c r="A990" s="236" t="s">
        <v>1385</v>
      </c>
      <c r="B990" s="236" t="s">
        <v>1386</v>
      </c>
      <c r="C990" s="236" t="s">
        <v>1364</v>
      </c>
      <c r="D990" s="236" t="s">
        <v>70</v>
      </c>
      <c r="E990" s="236">
        <v>1</v>
      </c>
      <c r="F990" s="236" t="s">
        <v>67</v>
      </c>
      <c r="G990" s="236" t="s">
        <v>68</v>
      </c>
      <c r="H990" s="236">
        <v>2</v>
      </c>
      <c r="I990" s="236" t="s">
        <v>33</v>
      </c>
      <c r="J990" s="236" t="s">
        <v>33</v>
      </c>
      <c r="K990" s="236" t="s">
        <v>1388</v>
      </c>
      <c r="L990" s="237">
        <v>46183</v>
      </c>
      <c r="M990" s="236" t="s">
        <v>37</v>
      </c>
    </row>
    <row r="991" spans="1:13">
      <c r="A991" s="238" t="s">
        <v>1385</v>
      </c>
      <c r="B991" s="238" t="s">
        <v>1386</v>
      </c>
      <c r="C991" s="238" t="s">
        <v>1364</v>
      </c>
      <c r="D991" s="238" t="s">
        <v>72</v>
      </c>
      <c r="E991" s="238">
        <v>1</v>
      </c>
      <c r="F991" s="238" t="s">
        <v>67</v>
      </c>
      <c r="G991" s="238" t="s">
        <v>68</v>
      </c>
      <c r="H991" s="238">
        <v>2</v>
      </c>
      <c r="I991" s="238" t="s">
        <v>33</v>
      </c>
      <c r="J991" s="238" t="s">
        <v>33</v>
      </c>
      <c r="K991" s="238" t="s">
        <v>1389</v>
      </c>
      <c r="L991" s="239">
        <v>46183</v>
      </c>
      <c r="M991" s="238" t="s">
        <v>37</v>
      </c>
    </row>
    <row r="992" spans="1:13">
      <c r="A992" s="236" t="s">
        <v>1385</v>
      </c>
      <c r="B992" s="236" t="s">
        <v>1386</v>
      </c>
      <c r="C992" s="236" t="s">
        <v>1364</v>
      </c>
      <c r="D992" s="236" t="s">
        <v>74</v>
      </c>
      <c r="E992" s="236">
        <v>3</v>
      </c>
      <c r="F992" s="236" t="s">
        <v>67</v>
      </c>
      <c r="G992" s="236" t="s">
        <v>68</v>
      </c>
      <c r="H992" s="236">
        <v>2</v>
      </c>
      <c r="I992" s="236" t="s">
        <v>33</v>
      </c>
      <c r="J992" s="236" t="s">
        <v>33</v>
      </c>
      <c r="K992" s="236" t="s">
        <v>1390</v>
      </c>
      <c r="L992" s="237">
        <v>46183</v>
      </c>
      <c r="M992" s="236" t="s">
        <v>37</v>
      </c>
    </row>
    <row r="993" spans="1:13">
      <c r="A993" s="238" t="s">
        <v>1385</v>
      </c>
      <c r="B993" s="238" t="s">
        <v>1386</v>
      </c>
      <c r="C993" s="238" t="s">
        <v>1364</v>
      </c>
      <c r="D993" s="238" t="s">
        <v>76</v>
      </c>
      <c r="E993" s="238">
        <v>3</v>
      </c>
      <c r="F993" s="238" t="s">
        <v>67</v>
      </c>
      <c r="G993" s="238" t="s">
        <v>68</v>
      </c>
      <c r="H993" s="238">
        <v>2</v>
      </c>
      <c r="I993" s="238" t="s">
        <v>33</v>
      </c>
      <c r="J993" s="238" t="s">
        <v>33</v>
      </c>
      <c r="K993" s="238" t="s">
        <v>1391</v>
      </c>
      <c r="L993" s="239">
        <v>46183</v>
      </c>
      <c r="M993" s="238" t="s">
        <v>37</v>
      </c>
    </row>
    <row r="994" spans="1:13">
      <c r="A994" s="236" t="s">
        <v>1385</v>
      </c>
      <c r="B994" s="236" t="s">
        <v>1386</v>
      </c>
      <c r="C994" s="236" t="s">
        <v>1364</v>
      </c>
      <c r="D994" s="236" t="s">
        <v>78</v>
      </c>
      <c r="E994" s="236">
        <v>1</v>
      </c>
      <c r="F994" s="236" t="s">
        <v>67</v>
      </c>
      <c r="G994" s="236" t="s">
        <v>68</v>
      </c>
      <c r="H994" s="236">
        <v>2</v>
      </c>
      <c r="I994" s="236" t="s">
        <v>33</v>
      </c>
      <c r="J994" s="236" t="s">
        <v>33</v>
      </c>
      <c r="K994" s="236" t="s">
        <v>1392</v>
      </c>
      <c r="L994" s="237">
        <v>46183</v>
      </c>
      <c r="M994" s="236" t="s">
        <v>37</v>
      </c>
    </row>
    <row r="995" spans="1:13">
      <c r="A995" s="238" t="s">
        <v>1385</v>
      </c>
      <c r="B995" s="238" t="s">
        <v>1386</v>
      </c>
      <c r="C995" s="238" t="s">
        <v>1364</v>
      </c>
      <c r="D995" s="238" t="s">
        <v>80</v>
      </c>
      <c r="E995" s="238">
        <v>3</v>
      </c>
      <c r="F995" s="238" t="s">
        <v>67</v>
      </c>
      <c r="G995" s="238" t="s">
        <v>68</v>
      </c>
      <c r="H995" s="238">
        <v>2</v>
      </c>
      <c r="I995" s="238" t="s">
        <v>33</v>
      </c>
      <c r="J995" s="238" t="s">
        <v>33</v>
      </c>
      <c r="K995" s="238" t="s">
        <v>1393</v>
      </c>
      <c r="L995" s="239">
        <v>46183</v>
      </c>
      <c r="M995" s="238" t="s">
        <v>37</v>
      </c>
    </row>
    <row r="996" spans="1:13">
      <c r="A996" s="236" t="s">
        <v>1385</v>
      </c>
      <c r="B996" s="236" t="s">
        <v>1386</v>
      </c>
      <c r="C996" s="236" t="s">
        <v>1364</v>
      </c>
      <c r="D996" s="236" t="s">
        <v>82</v>
      </c>
      <c r="E996" s="236">
        <v>2</v>
      </c>
      <c r="F996" s="236" t="s">
        <v>67</v>
      </c>
      <c r="G996" s="236" t="s">
        <v>68</v>
      </c>
      <c r="H996" s="236">
        <v>2</v>
      </c>
      <c r="I996" s="236" t="s">
        <v>33</v>
      </c>
      <c r="J996" s="236" t="s">
        <v>33</v>
      </c>
      <c r="K996" s="236" t="s">
        <v>1394</v>
      </c>
      <c r="L996" s="237">
        <v>46183</v>
      </c>
      <c r="M996" s="236" t="s">
        <v>37</v>
      </c>
    </row>
    <row r="997" spans="1:13">
      <c r="A997" s="238" t="s">
        <v>1385</v>
      </c>
      <c r="B997" s="238" t="s">
        <v>1386</v>
      </c>
      <c r="C997" s="238" t="s">
        <v>1364</v>
      </c>
      <c r="D997" s="238" t="s">
        <v>84</v>
      </c>
      <c r="E997" s="238">
        <v>0</v>
      </c>
      <c r="F997" s="238" t="s">
        <v>67</v>
      </c>
      <c r="G997" s="238" t="s">
        <v>68</v>
      </c>
      <c r="H997" s="238">
        <v>2</v>
      </c>
      <c r="I997" s="238" t="s">
        <v>33</v>
      </c>
      <c r="J997" s="238" t="s">
        <v>33</v>
      </c>
      <c r="K997" s="238" t="s">
        <v>1395</v>
      </c>
      <c r="L997" s="239">
        <v>46183</v>
      </c>
      <c r="M997" s="238" t="s">
        <v>37</v>
      </c>
    </row>
    <row r="998" spans="1:13">
      <c r="A998" s="236" t="s">
        <v>1226</v>
      </c>
      <c r="B998" s="236" t="s">
        <v>1227</v>
      </c>
      <c r="C998" s="236" t="s">
        <v>1228</v>
      </c>
      <c r="D998" s="236" t="s">
        <v>66</v>
      </c>
      <c r="E998" s="236">
        <v>3</v>
      </c>
      <c r="F998" s="236" t="s">
        <v>67</v>
      </c>
      <c r="G998" s="236" t="s">
        <v>68</v>
      </c>
      <c r="H998" s="236">
        <v>2</v>
      </c>
      <c r="I998" s="236" t="s">
        <v>33</v>
      </c>
      <c r="J998" s="236" t="s">
        <v>33</v>
      </c>
      <c r="K998" s="236" t="s">
        <v>1396</v>
      </c>
      <c r="L998" s="237">
        <v>46183</v>
      </c>
      <c r="M998" s="236" t="s">
        <v>37</v>
      </c>
    </row>
    <row r="999" spans="1:13">
      <c r="A999" s="238" t="s">
        <v>1237</v>
      </c>
      <c r="B999" s="238" t="s">
        <v>1238</v>
      </c>
      <c r="C999" s="238" t="s">
        <v>1228</v>
      </c>
      <c r="D999" s="238" t="s">
        <v>66</v>
      </c>
      <c r="E999" s="238">
        <v>2</v>
      </c>
      <c r="F999" s="238" t="s">
        <v>67</v>
      </c>
      <c r="G999" s="238" t="s">
        <v>68</v>
      </c>
      <c r="H999" s="238">
        <v>2</v>
      </c>
      <c r="I999" s="238" t="s">
        <v>33</v>
      </c>
      <c r="J999" s="238" t="s">
        <v>33</v>
      </c>
      <c r="K999" s="238" t="s">
        <v>1397</v>
      </c>
      <c r="L999" s="239">
        <v>46183</v>
      </c>
      <c r="M999" s="238" t="s">
        <v>37</v>
      </c>
    </row>
    <row r="1000" spans="1:13">
      <c r="A1000" s="236" t="s">
        <v>1247</v>
      </c>
      <c r="B1000" s="236" t="s">
        <v>1248</v>
      </c>
      <c r="C1000" s="236" t="s">
        <v>1228</v>
      </c>
      <c r="D1000" s="236" t="s">
        <v>66</v>
      </c>
      <c r="E1000" s="236">
        <v>3</v>
      </c>
      <c r="F1000" s="236" t="s">
        <v>67</v>
      </c>
      <c r="G1000" s="236" t="s">
        <v>68</v>
      </c>
      <c r="H1000" s="236">
        <v>2</v>
      </c>
      <c r="I1000" s="236" t="s">
        <v>33</v>
      </c>
      <c r="J1000" s="236" t="s">
        <v>33</v>
      </c>
      <c r="K1000" s="236" t="s">
        <v>1398</v>
      </c>
      <c r="L1000" s="237">
        <v>46183</v>
      </c>
      <c r="M1000" s="236" t="s">
        <v>37</v>
      </c>
    </row>
    <row r="1001" spans="1:13">
      <c r="A1001" s="238" t="s">
        <v>1257</v>
      </c>
      <c r="B1001" s="238" t="s">
        <v>1258</v>
      </c>
      <c r="C1001" s="238" t="s">
        <v>1259</v>
      </c>
      <c r="D1001" s="238" t="s">
        <v>66</v>
      </c>
      <c r="E1001" s="238">
        <v>0</v>
      </c>
      <c r="F1001" s="238" t="s">
        <v>67</v>
      </c>
      <c r="G1001" s="238" t="s">
        <v>68</v>
      </c>
      <c r="H1001" s="238">
        <v>2</v>
      </c>
      <c r="I1001" s="238" t="s">
        <v>33</v>
      </c>
      <c r="J1001" s="238" t="s">
        <v>33</v>
      </c>
      <c r="K1001" s="238" t="s">
        <v>1399</v>
      </c>
      <c r="L1001" s="239">
        <v>46183</v>
      </c>
      <c r="M1001" s="238" t="s">
        <v>37</v>
      </c>
    </row>
    <row r="1002" spans="1:13">
      <c r="A1002" s="236" t="s">
        <v>1268</v>
      </c>
      <c r="B1002" s="236" t="s">
        <v>1269</v>
      </c>
      <c r="C1002" s="236" t="s">
        <v>1259</v>
      </c>
      <c r="D1002" s="236" t="s">
        <v>66</v>
      </c>
      <c r="E1002" s="236">
        <v>0</v>
      </c>
      <c r="F1002" s="236" t="s">
        <v>67</v>
      </c>
      <c r="G1002" s="236" t="s">
        <v>68</v>
      </c>
      <c r="H1002" s="236">
        <v>2</v>
      </c>
      <c r="I1002" s="236" t="s">
        <v>33</v>
      </c>
      <c r="J1002" s="236" t="s">
        <v>33</v>
      </c>
      <c r="K1002" s="236" t="s">
        <v>1400</v>
      </c>
      <c r="L1002" s="237">
        <v>46183</v>
      </c>
      <c r="M1002" s="236" t="s">
        <v>37</v>
      </c>
    </row>
    <row r="1003" spans="1:13">
      <c r="A1003" s="238" t="s">
        <v>1278</v>
      </c>
      <c r="B1003" s="238" t="s">
        <v>1279</v>
      </c>
      <c r="C1003" s="238" t="s">
        <v>1280</v>
      </c>
      <c r="D1003" s="238" t="s">
        <v>66</v>
      </c>
      <c r="E1003" s="238">
        <v>0</v>
      </c>
      <c r="F1003" s="238" t="s">
        <v>67</v>
      </c>
      <c r="G1003" s="238" t="s">
        <v>68</v>
      </c>
      <c r="H1003" s="238">
        <v>2</v>
      </c>
      <c r="I1003" s="238" t="s">
        <v>33</v>
      </c>
      <c r="J1003" s="238" t="s">
        <v>33</v>
      </c>
      <c r="K1003" s="238" t="s">
        <v>1401</v>
      </c>
      <c r="L1003" s="239">
        <v>46183</v>
      </c>
      <c r="M1003" s="238" t="s">
        <v>37</v>
      </c>
    </row>
    <row r="1004" spans="1:13">
      <c r="A1004" s="236" t="s">
        <v>1289</v>
      </c>
      <c r="B1004" s="236" t="s">
        <v>1290</v>
      </c>
      <c r="C1004" s="236" t="s">
        <v>1291</v>
      </c>
      <c r="D1004" s="236" t="s">
        <v>66</v>
      </c>
      <c r="E1004" s="236">
        <v>2</v>
      </c>
      <c r="F1004" s="236" t="s">
        <v>67</v>
      </c>
      <c r="G1004" s="236" t="s">
        <v>68</v>
      </c>
      <c r="H1004" s="236">
        <v>2</v>
      </c>
      <c r="I1004" s="236" t="s">
        <v>33</v>
      </c>
      <c r="J1004" s="236" t="s">
        <v>33</v>
      </c>
      <c r="K1004" s="236" t="s">
        <v>1402</v>
      </c>
      <c r="L1004" s="237">
        <v>46183</v>
      </c>
      <c r="M1004" s="236" t="s">
        <v>37</v>
      </c>
    </row>
    <row r="1005" spans="1:13">
      <c r="A1005" s="238" t="s">
        <v>1300</v>
      </c>
      <c r="B1005" s="238" t="s">
        <v>1301</v>
      </c>
      <c r="C1005" s="238" t="s">
        <v>1291</v>
      </c>
      <c r="D1005" s="238" t="s">
        <v>66</v>
      </c>
      <c r="E1005" s="238">
        <v>2</v>
      </c>
      <c r="F1005" s="238" t="s">
        <v>67</v>
      </c>
      <c r="G1005" s="238" t="s">
        <v>68</v>
      </c>
      <c r="H1005" s="238">
        <v>2</v>
      </c>
      <c r="I1005" s="238" t="s">
        <v>33</v>
      </c>
      <c r="J1005" s="238" t="s">
        <v>33</v>
      </c>
      <c r="K1005" s="238" t="s">
        <v>1403</v>
      </c>
      <c r="L1005" s="239">
        <v>46183</v>
      </c>
      <c r="M1005" s="238" t="s">
        <v>37</v>
      </c>
    </row>
    <row r="1006" spans="1:13">
      <c r="A1006" s="236" t="s">
        <v>1310</v>
      </c>
      <c r="B1006" s="236" t="s">
        <v>1311</v>
      </c>
      <c r="C1006" s="236" t="s">
        <v>1291</v>
      </c>
      <c r="D1006" s="236" t="s">
        <v>66</v>
      </c>
      <c r="E1006" s="236">
        <v>2</v>
      </c>
      <c r="F1006" s="236" t="s">
        <v>67</v>
      </c>
      <c r="G1006" s="236" t="s">
        <v>68</v>
      </c>
      <c r="H1006" s="236">
        <v>2</v>
      </c>
      <c r="I1006" s="236" t="s">
        <v>33</v>
      </c>
      <c r="J1006" s="236" t="s">
        <v>33</v>
      </c>
      <c r="K1006" s="236" t="s">
        <v>1404</v>
      </c>
      <c r="L1006" s="237">
        <v>46183</v>
      </c>
      <c r="M1006" s="236" t="s">
        <v>37</v>
      </c>
    </row>
    <row r="1007" spans="1:13">
      <c r="A1007" s="238" t="s">
        <v>1320</v>
      </c>
      <c r="B1007" s="238" t="s">
        <v>1321</v>
      </c>
      <c r="C1007" s="238" t="s">
        <v>1322</v>
      </c>
      <c r="D1007" s="238" t="s">
        <v>66</v>
      </c>
      <c r="E1007" s="238">
        <v>3</v>
      </c>
      <c r="F1007" s="238" t="s">
        <v>67</v>
      </c>
      <c r="G1007" s="238" t="s">
        <v>68</v>
      </c>
      <c r="H1007" s="238">
        <v>2</v>
      </c>
      <c r="I1007" s="238" t="s">
        <v>33</v>
      </c>
      <c r="J1007" s="238" t="s">
        <v>33</v>
      </c>
      <c r="K1007" s="238" t="s">
        <v>1405</v>
      </c>
      <c r="L1007" s="239">
        <v>46183</v>
      </c>
      <c r="M1007" s="238" t="s">
        <v>37</v>
      </c>
    </row>
    <row r="1008" spans="1:13">
      <c r="A1008" s="236" t="s">
        <v>1331</v>
      </c>
      <c r="B1008" s="236" t="s">
        <v>1332</v>
      </c>
      <c r="C1008" s="236" t="s">
        <v>1322</v>
      </c>
      <c r="D1008" s="236" t="s">
        <v>66</v>
      </c>
      <c r="E1008" s="236">
        <v>2</v>
      </c>
      <c r="F1008" s="236" t="s">
        <v>67</v>
      </c>
      <c r="G1008" s="236" t="s">
        <v>68</v>
      </c>
      <c r="H1008" s="236">
        <v>2</v>
      </c>
      <c r="I1008" s="236" t="s">
        <v>33</v>
      </c>
      <c r="J1008" s="236" t="s">
        <v>33</v>
      </c>
      <c r="K1008" s="236" t="s">
        <v>1406</v>
      </c>
      <c r="L1008" s="237">
        <v>46183</v>
      </c>
      <c r="M1008" s="236" t="s">
        <v>37</v>
      </c>
    </row>
    <row r="1009" spans="1:13">
      <c r="A1009" s="238" t="s">
        <v>419</v>
      </c>
      <c r="B1009" s="238" t="s">
        <v>420</v>
      </c>
      <c r="C1009" s="238" t="s">
        <v>421</v>
      </c>
      <c r="D1009" s="238" t="s">
        <v>66</v>
      </c>
      <c r="E1009" s="238">
        <v>2</v>
      </c>
      <c r="F1009" s="238" t="s">
        <v>67</v>
      </c>
      <c r="G1009" s="238" t="s">
        <v>68</v>
      </c>
      <c r="H1009" s="238">
        <v>2</v>
      </c>
      <c r="I1009" s="238" t="s">
        <v>33</v>
      </c>
      <c r="J1009" s="238" t="s">
        <v>33</v>
      </c>
      <c r="K1009" s="238" t="s">
        <v>1407</v>
      </c>
      <c r="L1009" s="239">
        <v>46184</v>
      </c>
      <c r="M1009" s="238" t="s">
        <v>37</v>
      </c>
    </row>
    <row r="1010" spans="1:13">
      <c r="A1010" s="236" t="s">
        <v>510</v>
      </c>
      <c r="B1010" s="236" t="s">
        <v>511</v>
      </c>
      <c r="C1010" s="236" t="s">
        <v>512</v>
      </c>
      <c r="D1010" s="236" t="s">
        <v>76</v>
      </c>
      <c r="E1010" s="236">
        <v>3</v>
      </c>
      <c r="F1010" s="236" t="s">
        <v>67</v>
      </c>
      <c r="G1010" s="236" t="s">
        <v>68</v>
      </c>
      <c r="H1010" s="236">
        <v>2</v>
      </c>
      <c r="I1010" s="236" t="s">
        <v>33</v>
      </c>
      <c r="J1010" s="236" t="s">
        <v>33</v>
      </c>
      <c r="K1010" s="236" t="s">
        <v>1408</v>
      </c>
      <c r="L1010" s="237">
        <v>46185</v>
      </c>
      <c r="M1010" s="236" t="s">
        <v>37</v>
      </c>
    </row>
    <row r="1011" spans="1:13">
      <c r="A1011" s="238" t="s">
        <v>696</v>
      </c>
      <c r="B1011" s="238" t="s">
        <v>697</v>
      </c>
      <c r="C1011" s="238" t="s">
        <v>675</v>
      </c>
      <c r="D1011" s="238" t="s">
        <v>76</v>
      </c>
      <c r="E1011" s="238">
        <v>2</v>
      </c>
      <c r="F1011" s="238" t="s">
        <v>67</v>
      </c>
      <c r="G1011" s="238" t="s">
        <v>68</v>
      </c>
      <c r="H1011" s="238">
        <v>2</v>
      </c>
      <c r="I1011" s="238" t="s">
        <v>33</v>
      </c>
      <c r="J1011" s="238" t="s">
        <v>33</v>
      </c>
      <c r="K1011" s="238" t="s">
        <v>1409</v>
      </c>
      <c r="L1011" s="239">
        <v>46188</v>
      </c>
      <c r="M1011" s="238" t="s">
        <v>37</v>
      </c>
    </row>
    <row r="1012" spans="1:13">
      <c r="A1012" s="236" t="s">
        <v>169</v>
      </c>
      <c r="B1012" s="236" t="s">
        <v>170</v>
      </c>
      <c r="C1012" s="236" t="s">
        <v>171</v>
      </c>
      <c r="D1012" s="236" t="s">
        <v>66</v>
      </c>
      <c r="E1012" s="236">
        <v>0</v>
      </c>
      <c r="F1012" s="236" t="s">
        <v>67</v>
      </c>
      <c r="G1012" s="236" t="s">
        <v>68</v>
      </c>
      <c r="H1012" s="236">
        <v>2</v>
      </c>
      <c r="I1012" s="236" t="s">
        <v>33</v>
      </c>
      <c r="J1012" s="236" t="s">
        <v>33</v>
      </c>
      <c r="K1012" s="236" t="s">
        <v>1410</v>
      </c>
      <c r="L1012" s="237">
        <v>46188</v>
      </c>
      <c r="M1012" s="236" t="s">
        <v>37</v>
      </c>
    </row>
    <row r="1013" spans="1:13">
      <c r="A1013" s="238" t="s">
        <v>1077</v>
      </c>
      <c r="B1013" s="238" t="s">
        <v>1078</v>
      </c>
      <c r="C1013" s="238" t="s">
        <v>1079</v>
      </c>
      <c r="D1013" s="238" t="s">
        <v>66</v>
      </c>
      <c r="E1013" s="238">
        <v>2</v>
      </c>
      <c r="F1013" s="238" t="s">
        <v>67</v>
      </c>
      <c r="G1013" s="238" t="s">
        <v>68</v>
      </c>
      <c r="H1013" s="238">
        <v>2</v>
      </c>
      <c r="I1013" s="238" t="s">
        <v>33</v>
      </c>
      <c r="J1013" s="238" t="s">
        <v>33</v>
      </c>
      <c r="K1013" s="238" t="s">
        <v>1411</v>
      </c>
      <c r="L1013" s="239">
        <v>46188</v>
      </c>
      <c r="M1013" s="238" t="s">
        <v>37</v>
      </c>
    </row>
    <row r="1014" spans="1:13">
      <c r="A1014" s="236" t="s">
        <v>1193</v>
      </c>
      <c r="B1014" s="236" t="s">
        <v>1194</v>
      </c>
      <c r="C1014" s="236" t="s">
        <v>1195</v>
      </c>
      <c r="D1014" s="236" t="s">
        <v>66</v>
      </c>
      <c r="E1014" s="236">
        <v>2</v>
      </c>
      <c r="F1014" s="236" t="s">
        <v>67</v>
      </c>
      <c r="G1014" s="236" t="s">
        <v>68</v>
      </c>
      <c r="H1014" s="236">
        <v>2</v>
      </c>
      <c r="I1014" s="236" t="s">
        <v>33</v>
      </c>
      <c r="J1014" s="236" t="s">
        <v>33</v>
      </c>
      <c r="K1014" s="236" t="s">
        <v>1412</v>
      </c>
      <c r="L1014" s="237">
        <v>46188</v>
      </c>
      <c r="M1014" s="236" t="s">
        <v>37</v>
      </c>
    </row>
    <row r="1015" spans="1:13">
      <c r="A1015" s="238" t="s">
        <v>1215</v>
      </c>
      <c r="B1015" s="238" t="s">
        <v>1216</v>
      </c>
      <c r="C1015" s="238" t="s">
        <v>1217</v>
      </c>
      <c r="D1015" s="238" t="s">
        <v>66</v>
      </c>
      <c r="E1015" s="238">
        <v>0</v>
      </c>
      <c r="F1015" s="238" t="s">
        <v>67</v>
      </c>
      <c r="G1015" s="238" t="s">
        <v>68</v>
      </c>
      <c r="H1015" s="238">
        <v>2</v>
      </c>
      <c r="I1015" s="238" t="s">
        <v>33</v>
      </c>
      <c r="J1015" s="238" t="s">
        <v>33</v>
      </c>
      <c r="K1015" s="238" t="s">
        <v>1413</v>
      </c>
      <c r="L1015" s="239">
        <v>46188</v>
      </c>
      <c r="M1015" s="238" t="s">
        <v>37</v>
      </c>
    </row>
    <row r="1016" spans="1:13">
      <c r="A1016" s="236" t="s">
        <v>1414</v>
      </c>
      <c r="B1016" s="236" t="s">
        <v>1415</v>
      </c>
      <c r="C1016" s="236" t="s">
        <v>1217</v>
      </c>
      <c r="D1016" s="236" t="s">
        <v>66</v>
      </c>
      <c r="E1016" s="236">
        <v>0</v>
      </c>
      <c r="F1016" s="236" t="s">
        <v>67</v>
      </c>
      <c r="G1016" s="236" t="s">
        <v>68</v>
      </c>
      <c r="H1016" s="236">
        <v>2</v>
      </c>
      <c r="I1016" s="236" t="s">
        <v>33</v>
      </c>
      <c r="J1016" s="236" t="s">
        <v>33</v>
      </c>
      <c r="K1016" s="236" t="s">
        <v>1416</v>
      </c>
      <c r="L1016" s="237">
        <v>46195</v>
      </c>
      <c r="M1016" s="236" t="s">
        <v>37</v>
      </c>
    </row>
    <row r="1017" spans="1:13">
      <c r="A1017" s="238" t="s">
        <v>1414</v>
      </c>
      <c r="B1017" s="238" t="s">
        <v>1415</v>
      </c>
      <c r="C1017" s="238" t="s">
        <v>1217</v>
      </c>
      <c r="D1017" s="238" t="s">
        <v>70</v>
      </c>
      <c r="E1017" s="238">
        <v>1</v>
      </c>
      <c r="F1017" s="238" t="s">
        <v>67</v>
      </c>
      <c r="G1017" s="238" t="s">
        <v>68</v>
      </c>
      <c r="H1017" s="238">
        <v>2</v>
      </c>
      <c r="I1017" s="238" t="s">
        <v>33</v>
      </c>
      <c r="J1017" s="238" t="s">
        <v>33</v>
      </c>
      <c r="K1017" s="238" t="s">
        <v>1417</v>
      </c>
      <c r="L1017" s="239">
        <v>46195</v>
      </c>
      <c r="M1017" s="238" t="s">
        <v>37</v>
      </c>
    </row>
    <row r="1018" spans="1:13">
      <c r="A1018" s="236" t="s">
        <v>1414</v>
      </c>
      <c r="B1018" s="236" t="s">
        <v>1415</v>
      </c>
      <c r="C1018" s="236" t="s">
        <v>1217</v>
      </c>
      <c r="D1018" s="236" t="s">
        <v>72</v>
      </c>
      <c r="E1018" s="236">
        <v>1</v>
      </c>
      <c r="F1018" s="236" t="s">
        <v>67</v>
      </c>
      <c r="G1018" s="236" t="s">
        <v>68</v>
      </c>
      <c r="H1018" s="236">
        <v>2</v>
      </c>
      <c r="I1018" s="236" t="s">
        <v>33</v>
      </c>
      <c r="J1018" s="236" t="s">
        <v>33</v>
      </c>
      <c r="K1018" s="236" t="s">
        <v>1418</v>
      </c>
      <c r="L1018" s="237">
        <v>46195</v>
      </c>
      <c r="M1018" s="236" t="s">
        <v>37</v>
      </c>
    </row>
    <row r="1019" spans="1:13">
      <c r="A1019" s="238" t="s">
        <v>1414</v>
      </c>
      <c r="B1019" s="238" t="s">
        <v>1415</v>
      </c>
      <c r="C1019" s="238" t="s">
        <v>1217</v>
      </c>
      <c r="D1019" s="238" t="s">
        <v>74</v>
      </c>
      <c r="E1019" s="238">
        <v>2</v>
      </c>
      <c r="F1019" s="238" t="s">
        <v>67</v>
      </c>
      <c r="G1019" s="238" t="s">
        <v>68</v>
      </c>
      <c r="H1019" s="238">
        <v>2</v>
      </c>
      <c r="I1019" s="238" t="s">
        <v>33</v>
      </c>
      <c r="J1019" s="238" t="s">
        <v>33</v>
      </c>
      <c r="K1019" s="238" t="s">
        <v>1419</v>
      </c>
      <c r="L1019" s="239">
        <v>46195</v>
      </c>
      <c r="M1019" s="238" t="s">
        <v>37</v>
      </c>
    </row>
    <row r="1020" spans="1:13">
      <c r="A1020" s="236" t="s">
        <v>1414</v>
      </c>
      <c r="B1020" s="236" t="s">
        <v>1415</v>
      </c>
      <c r="C1020" s="236" t="s">
        <v>1217</v>
      </c>
      <c r="D1020" s="236" t="s">
        <v>76</v>
      </c>
      <c r="E1020" s="236">
        <v>3</v>
      </c>
      <c r="F1020" s="236" t="s">
        <v>67</v>
      </c>
      <c r="G1020" s="236" t="s">
        <v>68</v>
      </c>
      <c r="H1020" s="236">
        <v>2</v>
      </c>
      <c r="I1020" s="236" t="s">
        <v>33</v>
      </c>
      <c r="J1020" s="236" t="s">
        <v>33</v>
      </c>
      <c r="K1020" s="236" t="s">
        <v>1420</v>
      </c>
      <c r="L1020" s="237">
        <v>46195</v>
      </c>
      <c r="M1020" s="236" t="s">
        <v>37</v>
      </c>
    </row>
    <row r="1021" spans="1:13">
      <c r="A1021" s="238" t="s">
        <v>1414</v>
      </c>
      <c r="B1021" s="238" t="s">
        <v>1415</v>
      </c>
      <c r="C1021" s="238" t="s">
        <v>1217</v>
      </c>
      <c r="D1021" s="238" t="s">
        <v>78</v>
      </c>
      <c r="E1021" s="238">
        <v>0</v>
      </c>
      <c r="F1021" s="238" t="s">
        <v>67</v>
      </c>
      <c r="G1021" s="238" t="s">
        <v>68</v>
      </c>
      <c r="H1021" s="238">
        <v>2</v>
      </c>
      <c r="I1021" s="238" t="s">
        <v>33</v>
      </c>
      <c r="J1021" s="238" t="s">
        <v>33</v>
      </c>
      <c r="K1021" s="238" t="s">
        <v>1421</v>
      </c>
      <c r="L1021" s="239">
        <v>46195</v>
      </c>
      <c r="M1021" s="238" t="s">
        <v>37</v>
      </c>
    </row>
    <row r="1022" spans="1:13">
      <c r="A1022" s="236" t="s">
        <v>1414</v>
      </c>
      <c r="B1022" s="236" t="s">
        <v>1415</v>
      </c>
      <c r="C1022" s="236" t="s">
        <v>1217</v>
      </c>
      <c r="D1022" s="236" t="s">
        <v>80</v>
      </c>
      <c r="E1022" s="236">
        <v>2</v>
      </c>
      <c r="F1022" s="236" t="s">
        <v>67</v>
      </c>
      <c r="G1022" s="236" t="s">
        <v>68</v>
      </c>
      <c r="H1022" s="236">
        <v>2</v>
      </c>
      <c r="I1022" s="236" t="s">
        <v>33</v>
      </c>
      <c r="J1022" s="236" t="s">
        <v>33</v>
      </c>
      <c r="K1022" s="236" t="s">
        <v>1422</v>
      </c>
      <c r="L1022" s="237">
        <v>46195</v>
      </c>
      <c r="M1022" s="236" t="s">
        <v>37</v>
      </c>
    </row>
    <row r="1023" spans="1:13">
      <c r="A1023" s="238" t="s">
        <v>1414</v>
      </c>
      <c r="B1023" s="238" t="s">
        <v>1415</v>
      </c>
      <c r="C1023" s="238" t="s">
        <v>1217</v>
      </c>
      <c r="D1023" s="238" t="s">
        <v>82</v>
      </c>
      <c r="E1023" s="238">
        <v>1</v>
      </c>
      <c r="F1023" s="238" t="s">
        <v>67</v>
      </c>
      <c r="G1023" s="238" t="s">
        <v>68</v>
      </c>
      <c r="H1023" s="238">
        <v>2</v>
      </c>
      <c r="I1023" s="238" t="s">
        <v>33</v>
      </c>
      <c r="J1023" s="238" t="s">
        <v>33</v>
      </c>
      <c r="K1023" s="238" t="s">
        <v>1423</v>
      </c>
      <c r="L1023" s="239">
        <v>46195</v>
      </c>
      <c r="M1023" s="238" t="s">
        <v>37</v>
      </c>
    </row>
    <row r="1024" spans="1:13">
      <c r="A1024" s="236" t="s">
        <v>1414</v>
      </c>
      <c r="B1024" s="236" t="s">
        <v>1415</v>
      </c>
      <c r="C1024" s="236" t="s">
        <v>1217</v>
      </c>
      <c r="D1024" s="236" t="s">
        <v>84</v>
      </c>
      <c r="E1024" s="236">
        <v>0</v>
      </c>
      <c r="F1024" s="236" t="s">
        <v>67</v>
      </c>
      <c r="G1024" s="236" t="s">
        <v>68</v>
      </c>
      <c r="H1024" s="236">
        <v>2</v>
      </c>
      <c r="I1024" s="236" t="s">
        <v>33</v>
      </c>
      <c r="J1024" s="236" t="s">
        <v>33</v>
      </c>
      <c r="K1024" s="236" t="s">
        <v>1424</v>
      </c>
      <c r="L1024" s="237">
        <v>46195</v>
      </c>
      <c r="M1024" s="236" t="s">
        <v>37</v>
      </c>
    </row>
    <row r="1025" spans="1:13">
      <c r="A1025" s="238" t="s">
        <v>1425</v>
      </c>
      <c r="B1025" s="238" t="s">
        <v>1426</v>
      </c>
      <c r="C1025" s="238" t="s">
        <v>1217</v>
      </c>
      <c r="D1025" s="238" t="s">
        <v>66</v>
      </c>
      <c r="E1025" s="238">
        <v>0</v>
      </c>
      <c r="F1025" s="238" t="s">
        <v>67</v>
      </c>
      <c r="G1025" s="238" t="s">
        <v>68</v>
      </c>
      <c r="H1025" s="238">
        <v>2</v>
      </c>
      <c r="I1025" s="238" t="s">
        <v>33</v>
      </c>
      <c r="J1025" s="238" t="s">
        <v>33</v>
      </c>
      <c r="K1025" s="238" t="s">
        <v>1427</v>
      </c>
      <c r="L1025" s="239">
        <v>46195</v>
      </c>
      <c r="M1025" s="238" t="s">
        <v>37</v>
      </c>
    </row>
    <row r="1026" spans="1:13">
      <c r="A1026" s="236" t="s">
        <v>1425</v>
      </c>
      <c r="B1026" s="236" t="s">
        <v>1426</v>
      </c>
      <c r="C1026" s="236" t="s">
        <v>1217</v>
      </c>
      <c r="D1026" s="236" t="s">
        <v>70</v>
      </c>
      <c r="E1026" s="236">
        <v>1</v>
      </c>
      <c r="F1026" s="236" t="s">
        <v>67</v>
      </c>
      <c r="G1026" s="236" t="s">
        <v>68</v>
      </c>
      <c r="H1026" s="236">
        <v>2</v>
      </c>
      <c r="I1026" s="236" t="s">
        <v>33</v>
      </c>
      <c r="J1026" s="236" t="s">
        <v>33</v>
      </c>
      <c r="K1026" s="236" t="s">
        <v>1428</v>
      </c>
      <c r="L1026" s="237">
        <v>46195</v>
      </c>
      <c r="M1026" s="236" t="s">
        <v>37</v>
      </c>
    </row>
    <row r="1027" spans="1:13">
      <c r="A1027" s="238" t="s">
        <v>1425</v>
      </c>
      <c r="B1027" s="238" t="s">
        <v>1426</v>
      </c>
      <c r="C1027" s="238" t="s">
        <v>1217</v>
      </c>
      <c r="D1027" s="238" t="s">
        <v>72</v>
      </c>
      <c r="E1027" s="238">
        <v>0</v>
      </c>
      <c r="F1027" s="238" t="s">
        <v>67</v>
      </c>
      <c r="G1027" s="238" t="s">
        <v>68</v>
      </c>
      <c r="H1027" s="238">
        <v>2</v>
      </c>
      <c r="I1027" s="238" t="s">
        <v>33</v>
      </c>
      <c r="J1027" s="238" t="s">
        <v>33</v>
      </c>
      <c r="K1027" s="238" t="s">
        <v>1429</v>
      </c>
      <c r="L1027" s="239">
        <v>46195</v>
      </c>
      <c r="M1027" s="238" t="s">
        <v>37</v>
      </c>
    </row>
    <row r="1028" spans="1:13">
      <c r="A1028" s="236" t="s">
        <v>1425</v>
      </c>
      <c r="B1028" s="236" t="s">
        <v>1426</v>
      </c>
      <c r="C1028" s="236" t="s">
        <v>1217</v>
      </c>
      <c r="D1028" s="236" t="s">
        <v>74</v>
      </c>
      <c r="E1028" s="236">
        <v>0</v>
      </c>
      <c r="F1028" s="236" t="s">
        <v>67</v>
      </c>
      <c r="G1028" s="236" t="s">
        <v>68</v>
      </c>
      <c r="H1028" s="236">
        <v>2</v>
      </c>
      <c r="I1028" s="236" t="s">
        <v>33</v>
      </c>
      <c r="J1028" s="236" t="s">
        <v>33</v>
      </c>
      <c r="K1028" s="236" t="s">
        <v>1430</v>
      </c>
      <c r="L1028" s="237">
        <v>46195</v>
      </c>
      <c r="M1028" s="236" t="s">
        <v>37</v>
      </c>
    </row>
    <row r="1029" spans="1:13">
      <c r="A1029" s="238" t="s">
        <v>1425</v>
      </c>
      <c r="B1029" s="238" t="s">
        <v>1426</v>
      </c>
      <c r="C1029" s="238" t="s">
        <v>1217</v>
      </c>
      <c r="D1029" s="238" t="s">
        <v>76</v>
      </c>
      <c r="E1029" s="238">
        <v>3</v>
      </c>
      <c r="F1029" s="238" t="s">
        <v>67</v>
      </c>
      <c r="G1029" s="238" t="s">
        <v>68</v>
      </c>
      <c r="H1029" s="238">
        <v>2</v>
      </c>
      <c r="I1029" s="238" t="s">
        <v>33</v>
      </c>
      <c r="J1029" s="238" t="s">
        <v>33</v>
      </c>
      <c r="K1029" s="238" t="s">
        <v>1431</v>
      </c>
      <c r="L1029" s="239">
        <v>46195</v>
      </c>
      <c r="M1029" s="238" t="s">
        <v>37</v>
      </c>
    </row>
    <row r="1030" spans="1:13">
      <c r="A1030" s="236" t="s">
        <v>1425</v>
      </c>
      <c r="B1030" s="236" t="s">
        <v>1426</v>
      </c>
      <c r="C1030" s="236" t="s">
        <v>1217</v>
      </c>
      <c r="D1030" s="236" t="s">
        <v>78</v>
      </c>
      <c r="E1030" s="236">
        <v>0</v>
      </c>
      <c r="F1030" s="236" t="s">
        <v>67</v>
      </c>
      <c r="G1030" s="236" t="s">
        <v>68</v>
      </c>
      <c r="H1030" s="236">
        <v>2</v>
      </c>
      <c r="I1030" s="236" t="s">
        <v>33</v>
      </c>
      <c r="J1030" s="236" t="s">
        <v>33</v>
      </c>
      <c r="K1030" s="236" t="s">
        <v>1432</v>
      </c>
      <c r="L1030" s="237">
        <v>46195</v>
      </c>
      <c r="M1030" s="236" t="s">
        <v>37</v>
      </c>
    </row>
    <row r="1031" spans="1:13">
      <c r="A1031" s="238" t="s">
        <v>1425</v>
      </c>
      <c r="B1031" s="238" t="s">
        <v>1426</v>
      </c>
      <c r="C1031" s="238" t="s">
        <v>1217</v>
      </c>
      <c r="D1031" s="238" t="s">
        <v>80</v>
      </c>
      <c r="E1031" s="238">
        <v>0</v>
      </c>
      <c r="F1031" s="238" t="s">
        <v>67</v>
      </c>
      <c r="G1031" s="238" t="s">
        <v>68</v>
      </c>
      <c r="H1031" s="238">
        <v>2</v>
      </c>
      <c r="I1031" s="238" t="s">
        <v>33</v>
      </c>
      <c r="J1031" s="238" t="s">
        <v>33</v>
      </c>
      <c r="K1031" s="238" t="s">
        <v>1433</v>
      </c>
      <c r="L1031" s="239">
        <v>46195</v>
      </c>
      <c r="M1031" s="238" t="s">
        <v>37</v>
      </c>
    </row>
    <row r="1032" spans="1:13">
      <c r="A1032" s="236" t="s">
        <v>1425</v>
      </c>
      <c r="B1032" s="236" t="s">
        <v>1426</v>
      </c>
      <c r="C1032" s="236" t="s">
        <v>1217</v>
      </c>
      <c r="D1032" s="236" t="s">
        <v>82</v>
      </c>
      <c r="E1032" s="236">
        <v>0</v>
      </c>
      <c r="F1032" s="236" t="s">
        <v>67</v>
      </c>
      <c r="G1032" s="236" t="s">
        <v>68</v>
      </c>
      <c r="H1032" s="236">
        <v>2</v>
      </c>
      <c r="I1032" s="236" t="s">
        <v>33</v>
      </c>
      <c r="J1032" s="236" t="s">
        <v>33</v>
      </c>
      <c r="K1032" s="236" t="s">
        <v>1434</v>
      </c>
      <c r="L1032" s="237">
        <v>46195</v>
      </c>
      <c r="M1032" s="236" t="s">
        <v>37</v>
      </c>
    </row>
    <row r="1033" spans="1:13">
      <c r="A1033" s="238" t="s">
        <v>1425</v>
      </c>
      <c r="B1033" s="238" t="s">
        <v>1426</v>
      </c>
      <c r="C1033" s="238" t="s">
        <v>1217</v>
      </c>
      <c r="D1033" s="238" t="s">
        <v>84</v>
      </c>
      <c r="E1033" s="238">
        <v>0</v>
      </c>
      <c r="F1033" s="238" t="s">
        <v>67</v>
      </c>
      <c r="G1033" s="238" t="s">
        <v>68</v>
      </c>
      <c r="H1033" s="238">
        <v>2</v>
      </c>
      <c r="I1033" s="238" t="s">
        <v>33</v>
      </c>
      <c r="J1033" s="238" t="s">
        <v>33</v>
      </c>
      <c r="K1033" s="238" t="s">
        <v>1435</v>
      </c>
      <c r="L1033" s="239">
        <v>46195</v>
      </c>
      <c r="M1033" s="238" t="s">
        <v>37</v>
      </c>
    </row>
    <row r="1034" spans="1:13">
      <c r="A1034" s="236" t="s">
        <v>1436</v>
      </c>
      <c r="B1034" s="236" t="s">
        <v>1437</v>
      </c>
      <c r="C1034" s="236" t="s">
        <v>927</v>
      </c>
      <c r="D1034" s="236" t="s">
        <v>66</v>
      </c>
      <c r="E1034" s="236">
        <v>1</v>
      </c>
      <c r="F1034" s="236" t="s">
        <v>67</v>
      </c>
      <c r="G1034" s="236" t="s">
        <v>68</v>
      </c>
      <c r="H1034" s="236">
        <v>2</v>
      </c>
      <c r="I1034" s="236" t="s">
        <v>33</v>
      </c>
      <c r="J1034" s="236" t="s">
        <v>33</v>
      </c>
      <c r="K1034" s="236" t="s">
        <v>1438</v>
      </c>
      <c r="L1034" s="237">
        <v>46202</v>
      </c>
      <c r="M1034" s="236" t="s">
        <v>37</v>
      </c>
    </row>
    <row r="1035" spans="1:13">
      <c r="A1035" s="238" t="s">
        <v>1436</v>
      </c>
      <c r="B1035" s="238" t="s">
        <v>1437</v>
      </c>
      <c r="C1035" s="238" t="s">
        <v>927</v>
      </c>
      <c r="D1035" s="238" t="s">
        <v>70</v>
      </c>
      <c r="E1035" s="238">
        <v>1</v>
      </c>
      <c r="F1035" s="238" t="s">
        <v>67</v>
      </c>
      <c r="G1035" s="238" t="s">
        <v>68</v>
      </c>
      <c r="H1035" s="238">
        <v>2</v>
      </c>
      <c r="I1035" s="238" t="s">
        <v>33</v>
      </c>
      <c r="J1035" s="238" t="s">
        <v>33</v>
      </c>
      <c r="K1035" s="238" t="s">
        <v>1439</v>
      </c>
      <c r="L1035" s="239">
        <v>46202</v>
      </c>
      <c r="M1035" s="238" t="s">
        <v>37</v>
      </c>
    </row>
    <row r="1036" spans="1:13">
      <c r="A1036" s="236" t="s">
        <v>1436</v>
      </c>
      <c r="B1036" s="236" t="s">
        <v>1437</v>
      </c>
      <c r="C1036" s="236" t="s">
        <v>927</v>
      </c>
      <c r="D1036" s="236" t="s">
        <v>72</v>
      </c>
      <c r="E1036" s="236">
        <v>0</v>
      </c>
      <c r="F1036" s="236" t="s">
        <v>67</v>
      </c>
      <c r="G1036" s="236" t="s">
        <v>68</v>
      </c>
      <c r="H1036" s="236">
        <v>2</v>
      </c>
      <c r="I1036" s="236" t="s">
        <v>33</v>
      </c>
      <c r="J1036" s="236" t="s">
        <v>33</v>
      </c>
      <c r="K1036" s="236" t="s">
        <v>1440</v>
      </c>
      <c r="L1036" s="237">
        <v>46202</v>
      </c>
      <c r="M1036" s="236" t="s">
        <v>37</v>
      </c>
    </row>
    <row r="1037" spans="1:13">
      <c r="A1037" s="238" t="s">
        <v>1436</v>
      </c>
      <c r="B1037" s="238" t="s">
        <v>1437</v>
      </c>
      <c r="C1037" s="238" t="s">
        <v>927</v>
      </c>
      <c r="D1037" s="238" t="s">
        <v>74</v>
      </c>
      <c r="E1037" s="238">
        <v>0</v>
      </c>
      <c r="F1037" s="238" t="s">
        <v>67</v>
      </c>
      <c r="G1037" s="238" t="s">
        <v>68</v>
      </c>
      <c r="H1037" s="238">
        <v>2</v>
      </c>
      <c r="I1037" s="238" t="s">
        <v>33</v>
      </c>
      <c r="J1037" s="238" t="s">
        <v>33</v>
      </c>
      <c r="K1037" s="238" t="s">
        <v>1441</v>
      </c>
      <c r="L1037" s="239">
        <v>46202</v>
      </c>
      <c r="M1037" s="238" t="s">
        <v>37</v>
      </c>
    </row>
    <row r="1038" spans="1:13">
      <c r="A1038" s="236" t="s">
        <v>1436</v>
      </c>
      <c r="B1038" s="236" t="s">
        <v>1437</v>
      </c>
      <c r="C1038" s="236" t="s">
        <v>927</v>
      </c>
      <c r="D1038" s="236" t="s">
        <v>76</v>
      </c>
      <c r="E1038" s="236">
        <v>3</v>
      </c>
      <c r="F1038" s="236" t="s">
        <v>67</v>
      </c>
      <c r="G1038" s="236" t="s">
        <v>68</v>
      </c>
      <c r="H1038" s="236">
        <v>2</v>
      </c>
      <c r="I1038" s="236" t="s">
        <v>33</v>
      </c>
      <c r="J1038" s="236" t="s">
        <v>33</v>
      </c>
      <c r="K1038" s="236" t="s">
        <v>1442</v>
      </c>
      <c r="L1038" s="237">
        <v>46202</v>
      </c>
      <c r="M1038" s="236" t="s">
        <v>37</v>
      </c>
    </row>
    <row r="1039" spans="1:13">
      <c r="A1039" s="238" t="s">
        <v>1436</v>
      </c>
      <c r="B1039" s="238" t="s">
        <v>1437</v>
      </c>
      <c r="C1039" s="238" t="s">
        <v>927</v>
      </c>
      <c r="D1039" s="238" t="s">
        <v>78</v>
      </c>
      <c r="E1039" s="238">
        <v>1</v>
      </c>
      <c r="F1039" s="238" t="s">
        <v>67</v>
      </c>
      <c r="G1039" s="238" t="s">
        <v>68</v>
      </c>
      <c r="H1039" s="238">
        <v>2</v>
      </c>
      <c r="I1039" s="238" t="s">
        <v>33</v>
      </c>
      <c r="J1039" s="238" t="s">
        <v>33</v>
      </c>
      <c r="K1039" s="238" t="s">
        <v>1443</v>
      </c>
      <c r="L1039" s="239">
        <v>46202</v>
      </c>
      <c r="M1039" s="238" t="s">
        <v>37</v>
      </c>
    </row>
    <row r="1040" spans="1:13">
      <c r="A1040" s="236" t="s">
        <v>1436</v>
      </c>
      <c r="B1040" s="236" t="s">
        <v>1437</v>
      </c>
      <c r="C1040" s="236" t="s">
        <v>927</v>
      </c>
      <c r="D1040" s="236" t="s">
        <v>80</v>
      </c>
      <c r="E1040" s="236">
        <v>2</v>
      </c>
      <c r="F1040" s="236" t="s">
        <v>67</v>
      </c>
      <c r="G1040" s="236" t="s">
        <v>68</v>
      </c>
      <c r="H1040" s="236">
        <v>2</v>
      </c>
      <c r="I1040" s="236" t="s">
        <v>33</v>
      </c>
      <c r="J1040" s="236" t="s">
        <v>33</v>
      </c>
      <c r="K1040" s="236" t="s">
        <v>1444</v>
      </c>
      <c r="L1040" s="237">
        <v>46202</v>
      </c>
      <c r="M1040" s="236" t="s">
        <v>37</v>
      </c>
    </row>
    <row r="1041" spans="1:13">
      <c r="A1041" s="238" t="s">
        <v>1436</v>
      </c>
      <c r="B1041" s="238" t="s">
        <v>1437</v>
      </c>
      <c r="C1041" s="238" t="s">
        <v>927</v>
      </c>
      <c r="D1041" s="238" t="s">
        <v>82</v>
      </c>
      <c r="E1041" s="238">
        <v>1</v>
      </c>
      <c r="F1041" s="238" t="s">
        <v>67</v>
      </c>
      <c r="G1041" s="238" t="s">
        <v>68</v>
      </c>
      <c r="H1041" s="238">
        <v>2</v>
      </c>
      <c r="I1041" s="238" t="s">
        <v>33</v>
      </c>
      <c r="J1041" s="238" t="s">
        <v>33</v>
      </c>
      <c r="K1041" s="238" t="s">
        <v>1445</v>
      </c>
      <c r="L1041" s="239">
        <v>46202</v>
      </c>
      <c r="M1041" s="238" t="s">
        <v>37</v>
      </c>
    </row>
    <row r="1042" spans="1:13">
      <c r="A1042" s="236" t="s">
        <v>1436</v>
      </c>
      <c r="B1042" s="236" t="s">
        <v>1437</v>
      </c>
      <c r="C1042" s="236" t="s">
        <v>927</v>
      </c>
      <c r="D1042" s="236" t="s">
        <v>84</v>
      </c>
      <c r="E1042" s="236">
        <v>0</v>
      </c>
      <c r="F1042" s="236" t="s">
        <v>67</v>
      </c>
      <c r="G1042" s="236" t="s">
        <v>68</v>
      </c>
      <c r="H1042" s="236">
        <v>2</v>
      </c>
      <c r="I1042" s="236" t="s">
        <v>33</v>
      </c>
      <c r="J1042" s="236" t="s">
        <v>33</v>
      </c>
      <c r="K1042" s="236" t="s">
        <v>1446</v>
      </c>
      <c r="L1042" s="237">
        <v>46202</v>
      </c>
      <c r="M1042" s="236" t="s">
        <v>37</v>
      </c>
    </row>
    <row r="1043" spans="1:13">
      <c r="A1043" s="238" t="s">
        <v>1447</v>
      </c>
      <c r="B1043" s="238" t="s">
        <v>1448</v>
      </c>
      <c r="C1043" s="238" t="s">
        <v>927</v>
      </c>
      <c r="D1043" s="238" t="s">
        <v>66</v>
      </c>
      <c r="E1043" s="238">
        <v>2</v>
      </c>
      <c r="F1043" s="238" t="s">
        <v>67</v>
      </c>
      <c r="G1043" s="238" t="s">
        <v>68</v>
      </c>
      <c r="H1043" s="238">
        <v>2</v>
      </c>
      <c r="I1043" s="238" t="s">
        <v>33</v>
      </c>
      <c r="J1043" s="238" t="s">
        <v>33</v>
      </c>
      <c r="K1043" s="238" t="s">
        <v>1449</v>
      </c>
      <c r="L1043" s="239">
        <v>46202</v>
      </c>
      <c r="M1043" s="238" t="s">
        <v>37</v>
      </c>
    </row>
    <row r="1044" spans="1:13">
      <c r="A1044" s="236" t="s">
        <v>1447</v>
      </c>
      <c r="B1044" s="236" t="s">
        <v>1448</v>
      </c>
      <c r="C1044" s="236" t="s">
        <v>927</v>
      </c>
      <c r="D1044" s="236" t="s">
        <v>70</v>
      </c>
      <c r="E1044" s="236">
        <v>1</v>
      </c>
      <c r="F1044" s="236" t="s">
        <v>67</v>
      </c>
      <c r="G1044" s="236" t="s">
        <v>68</v>
      </c>
      <c r="H1044" s="236">
        <v>2</v>
      </c>
      <c r="I1044" s="236" t="s">
        <v>33</v>
      </c>
      <c r="J1044" s="236" t="s">
        <v>33</v>
      </c>
      <c r="K1044" s="236" t="s">
        <v>1450</v>
      </c>
      <c r="L1044" s="237">
        <v>46202</v>
      </c>
      <c r="M1044" s="236" t="s">
        <v>37</v>
      </c>
    </row>
    <row r="1045" spans="1:13">
      <c r="A1045" s="238" t="s">
        <v>1447</v>
      </c>
      <c r="B1045" s="238" t="s">
        <v>1448</v>
      </c>
      <c r="C1045" s="238" t="s">
        <v>927</v>
      </c>
      <c r="D1045" s="238" t="s">
        <v>72</v>
      </c>
      <c r="E1045" s="238">
        <v>1</v>
      </c>
      <c r="F1045" s="238" t="s">
        <v>67</v>
      </c>
      <c r="G1045" s="238" t="s">
        <v>68</v>
      </c>
      <c r="H1045" s="238">
        <v>2</v>
      </c>
      <c r="I1045" s="238" t="s">
        <v>33</v>
      </c>
      <c r="J1045" s="238" t="s">
        <v>33</v>
      </c>
      <c r="K1045" s="238" t="s">
        <v>1451</v>
      </c>
      <c r="L1045" s="239">
        <v>46202</v>
      </c>
      <c r="M1045" s="238" t="s">
        <v>37</v>
      </c>
    </row>
    <row r="1046" spans="1:13">
      <c r="A1046" s="236" t="s">
        <v>1447</v>
      </c>
      <c r="B1046" s="236" t="s">
        <v>1448</v>
      </c>
      <c r="C1046" s="236" t="s">
        <v>927</v>
      </c>
      <c r="D1046" s="236" t="s">
        <v>74</v>
      </c>
      <c r="E1046" s="236">
        <v>1</v>
      </c>
      <c r="F1046" s="236" t="s">
        <v>67</v>
      </c>
      <c r="G1046" s="236" t="s">
        <v>68</v>
      </c>
      <c r="H1046" s="236">
        <v>2</v>
      </c>
      <c r="I1046" s="236" t="s">
        <v>33</v>
      </c>
      <c r="J1046" s="236" t="s">
        <v>33</v>
      </c>
      <c r="K1046" s="236" t="s">
        <v>1452</v>
      </c>
      <c r="L1046" s="237">
        <v>46202</v>
      </c>
      <c r="M1046" s="236" t="s">
        <v>37</v>
      </c>
    </row>
    <row r="1047" spans="1:13">
      <c r="A1047" s="238" t="s">
        <v>1447</v>
      </c>
      <c r="B1047" s="238" t="s">
        <v>1448</v>
      </c>
      <c r="C1047" s="238" t="s">
        <v>927</v>
      </c>
      <c r="D1047" s="238" t="s">
        <v>76</v>
      </c>
      <c r="E1047" s="238">
        <v>3</v>
      </c>
      <c r="F1047" s="238" t="s">
        <v>67</v>
      </c>
      <c r="G1047" s="238" t="s">
        <v>68</v>
      </c>
      <c r="H1047" s="238">
        <v>2</v>
      </c>
      <c r="I1047" s="238" t="s">
        <v>33</v>
      </c>
      <c r="J1047" s="238" t="s">
        <v>33</v>
      </c>
      <c r="K1047" s="238" t="s">
        <v>1453</v>
      </c>
      <c r="L1047" s="239">
        <v>46202</v>
      </c>
      <c r="M1047" s="238" t="s">
        <v>37</v>
      </c>
    </row>
    <row r="1048" spans="1:13">
      <c r="A1048" s="236" t="s">
        <v>1447</v>
      </c>
      <c r="B1048" s="236" t="s">
        <v>1448</v>
      </c>
      <c r="C1048" s="236" t="s">
        <v>927</v>
      </c>
      <c r="D1048" s="236" t="s">
        <v>78</v>
      </c>
      <c r="E1048" s="236">
        <v>1</v>
      </c>
      <c r="F1048" s="236" t="s">
        <v>67</v>
      </c>
      <c r="G1048" s="236" t="s">
        <v>68</v>
      </c>
      <c r="H1048" s="236">
        <v>2</v>
      </c>
      <c r="I1048" s="236" t="s">
        <v>33</v>
      </c>
      <c r="J1048" s="236" t="s">
        <v>33</v>
      </c>
      <c r="K1048" s="236" t="s">
        <v>1454</v>
      </c>
      <c r="L1048" s="237">
        <v>46202</v>
      </c>
      <c r="M1048" s="236" t="s">
        <v>37</v>
      </c>
    </row>
    <row r="1049" spans="1:13">
      <c r="A1049" s="238" t="s">
        <v>1447</v>
      </c>
      <c r="B1049" s="238" t="s">
        <v>1448</v>
      </c>
      <c r="C1049" s="238" t="s">
        <v>927</v>
      </c>
      <c r="D1049" s="238" t="s">
        <v>80</v>
      </c>
      <c r="E1049" s="238">
        <v>2</v>
      </c>
      <c r="F1049" s="238" t="s">
        <v>67</v>
      </c>
      <c r="G1049" s="238" t="s">
        <v>68</v>
      </c>
      <c r="H1049" s="238">
        <v>2</v>
      </c>
      <c r="I1049" s="238" t="s">
        <v>33</v>
      </c>
      <c r="J1049" s="238" t="s">
        <v>33</v>
      </c>
      <c r="K1049" s="238" t="s">
        <v>1455</v>
      </c>
      <c r="L1049" s="239">
        <v>46202</v>
      </c>
      <c r="M1049" s="238" t="s">
        <v>37</v>
      </c>
    </row>
    <row r="1050" spans="1:13">
      <c r="A1050" s="236" t="s">
        <v>1447</v>
      </c>
      <c r="B1050" s="236" t="s">
        <v>1448</v>
      </c>
      <c r="C1050" s="236" t="s">
        <v>927</v>
      </c>
      <c r="D1050" s="236" t="s">
        <v>82</v>
      </c>
      <c r="E1050" s="236">
        <v>2</v>
      </c>
      <c r="F1050" s="236" t="s">
        <v>67</v>
      </c>
      <c r="G1050" s="236" t="s">
        <v>68</v>
      </c>
      <c r="H1050" s="236">
        <v>2</v>
      </c>
      <c r="I1050" s="236" t="s">
        <v>33</v>
      </c>
      <c r="J1050" s="236" t="s">
        <v>33</v>
      </c>
      <c r="K1050" s="236" t="s">
        <v>1456</v>
      </c>
      <c r="L1050" s="237">
        <v>46202</v>
      </c>
      <c r="M1050" s="236" t="s">
        <v>37</v>
      </c>
    </row>
    <row r="1051" spans="1:13">
      <c r="A1051" s="238" t="s">
        <v>1447</v>
      </c>
      <c r="B1051" s="238" t="s">
        <v>1448</v>
      </c>
      <c r="C1051" s="238" t="s">
        <v>927</v>
      </c>
      <c r="D1051" s="238" t="s">
        <v>84</v>
      </c>
      <c r="E1051" s="238">
        <v>0</v>
      </c>
      <c r="F1051" s="238" t="s">
        <v>67</v>
      </c>
      <c r="G1051" s="238" t="s">
        <v>68</v>
      </c>
      <c r="H1051" s="238">
        <v>2</v>
      </c>
      <c r="I1051" s="238" t="s">
        <v>33</v>
      </c>
      <c r="J1051" s="238" t="s">
        <v>33</v>
      </c>
      <c r="K1051" s="238" t="s">
        <v>1457</v>
      </c>
      <c r="L1051" s="239">
        <v>46202</v>
      </c>
      <c r="M1051" s="238" t="s">
        <v>37</v>
      </c>
    </row>
    <row r="1052" spans="1:13">
      <c r="A1052" s="236" t="s">
        <v>556</v>
      </c>
      <c r="B1052" s="236" t="s">
        <v>557</v>
      </c>
      <c r="C1052" s="236" t="s">
        <v>558</v>
      </c>
      <c r="D1052" s="236" t="s">
        <v>86</v>
      </c>
      <c r="E1052" s="236">
        <v>33522052</v>
      </c>
      <c r="F1052" s="236" t="s">
        <v>1458</v>
      </c>
      <c r="G1052" s="236" t="s">
        <v>88</v>
      </c>
      <c r="H1052" s="236">
        <v>2</v>
      </c>
      <c r="I1052" s="236" t="s">
        <v>1459</v>
      </c>
      <c r="J1052" s="236" t="s">
        <v>1460</v>
      </c>
      <c r="K1052" s="236" t="s">
        <v>1461</v>
      </c>
      <c r="L1052" s="237">
        <v>46203</v>
      </c>
      <c r="M1052" s="236" t="s">
        <v>92</v>
      </c>
    </row>
    <row r="1053" spans="1:13">
      <c r="A1053" s="238" t="s">
        <v>556</v>
      </c>
      <c r="B1053" s="238" t="s">
        <v>557</v>
      </c>
      <c r="C1053" s="238" t="s">
        <v>558</v>
      </c>
      <c r="D1053" s="238" t="s">
        <v>93</v>
      </c>
      <c r="E1053" s="238">
        <v>396485</v>
      </c>
      <c r="F1053" s="238" t="s">
        <v>1462</v>
      </c>
      <c r="G1053" s="238" t="s">
        <v>88</v>
      </c>
      <c r="H1053" s="238">
        <v>2</v>
      </c>
      <c r="I1053" s="238" t="s">
        <v>1463</v>
      </c>
      <c r="J1053" s="238" t="s">
        <v>1464</v>
      </c>
      <c r="K1053" s="238" t="s">
        <v>1465</v>
      </c>
      <c r="L1053" s="239">
        <v>46203</v>
      </c>
      <c r="M1053" s="238" t="s">
        <v>92</v>
      </c>
    </row>
    <row r="1054" spans="1:13">
      <c r="A1054" s="236" t="s">
        <v>556</v>
      </c>
      <c r="B1054" s="236" t="s">
        <v>557</v>
      </c>
      <c r="C1054" s="236" t="s">
        <v>558</v>
      </c>
      <c r="D1054" s="236" t="s">
        <v>98</v>
      </c>
      <c r="E1054" s="236">
        <v>17342759</v>
      </c>
      <c r="F1054" s="236" t="s">
        <v>1466</v>
      </c>
      <c r="G1054" s="236" t="s">
        <v>88</v>
      </c>
      <c r="H1054" s="236">
        <v>2</v>
      </c>
      <c r="I1054" s="236" t="s">
        <v>1467</v>
      </c>
      <c r="J1054" s="236" t="s">
        <v>1468</v>
      </c>
      <c r="K1054" s="236" t="s">
        <v>1469</v>
      </c>
      <c r="L1054" s="237">
        <v>46203</v>
      </c>
      <c r="M1054" s="236" t="s">
        <v>92</v>
      </c>
    </row>
    <row r="1055" spans="1:13">
      <c r="A1055" s="238" t="s">
        <v>556</v>
      </c>
      <c r="B1055" s="238" t="s">
        <v>557</v>
      </c>
      <c r="C1055" s="238" t="s">
        <v>558</v>
      </c>
      <c r="D1055" s="238" t="s">
        <v>103</v>
      </c>
      <c r="E1055" s="238">
        <v>6024405</v>
      </c>
      <c r="F1055" s="238" t="s">
        <v>1470</v>
      </c>
      <c r="G1055" s="238" t="s">
        <v>88</v>
      </c>
      <c r="H1055" s="238">
        <v>2</v>
      </c>
      <c r="I1055" s="238" t="s">
        <v>1471</v>
      </c>
      <c r="J1055" s="238" t="s">
        <v>1472</v>
      </c>
      <c r="K1055" s="238" t="s">
        <v>1473</v>
      </c>
      <c r="L1055" s="239">
        <v>46203</v>
      </c>
      <c r="M1055" s="238" t="s">
        <v>92</v>
      </c>
    </row>
    <row r="1056" spans="1:13">
      <c r="A1056" s="236" t="s">
        <v>556</v>
      </c>
      <c r="B1056" s="236" t="s">
        <v>557</v>
      </c>
      <c r="C1056" s="236" t="s">
        <v>558</v>
      </c>
      <c r="D1056" s="236" t="s">
        <v>108</v>
      </c>
      <c r="E1056" s="236">
        <v>78442</v>
      </c>
      <c r="F1056" s="236" t="s">
        <v>1474</v>
      </c>
      <c r="G1056" s="236" t="s">
        <v>141</v>
      </c>
      <c r="H1056" s="236">
        <v>3</v>
      </c>
      <c r="I1056" s="236" t="s">
        <v>1475</v>
      </c>
      <c r="J1056" s="236" t="s">
        <v>1476</v>
      </c>
      <c r="K1056" s="236" t="s">
        <v>1477</v>
      </c>
      <c r="L1056" s="237">
        <v>46203</v>
      </c>
      <c r="M1056" s="236" t="s">
        <v>92</v>
      </c>
    </row>
    <row r="1057" spans="1:13">
      <c r="A1057" s="238" t="s">
        <v>556</v>
      </c>
      <c r="B1057" s="238" t="s">
        <v>557</v>
      </c>
      <c r="C1057" s="238" t="s">
        <v>558</v>
      </c>
      <c r="D1057" s="238" t="s">
        <v>46</v>
      </c>
      <c r="E1057" s="238" t="s">
        <v>33</v>
      </c>
      <c r="F1057" s="238" t="s">
        <v>33</v>
      </c>
      <c r="G1057" s="238" t="s">
        <v>33</v>
      </c>
      <c r="H1057" s="238" t="s">
        <v>33</v>
      </c>
      <c r="I1057" s="238" t="s">
        <v>33</v>
      </c>
      <c r="J1057" s="238" t="s">
        <v>1478</v>
      </c>
      <c r="K1057" s="238" t="s">
        <v>1479</v>
      </c>
      <c r="L1057" s="239">
        <v>46203</v>
      </c>
      <c r="M1057" s="238" t="s">
        <v>92</v>
      </c>
    </row>
    <row r="1058" spans="1:13">
      <c r="A1058" s="236" t="s">
        <v>556</v>
      </c>
      <c r="B1058" s="236" t="s">
        <v>557</v>
      </c>
      <c r="C1058" s="236" t="s">
        <v>558</v>
      </c>
      <c r="D1058" s="236" t="s">
        <v>113</v>
      </c>
      <c r="E1058" s="236">
        <v>811</v>
      </c>
      <c r="F1058" s="236" t="s">
        <v>1480</v>
      </c>
      <c r="G1058" s="236" t="s">
        <v>88</v>
      </c>
      <c r="H1058" s="236">
        <v>2</v>
      </c>
      <c r="I1058" s="236" t="s">
        <v>1481</v>
      </c>
      <c r="J1058" s="236" t="s">
        <v>1482</v>
      </c>
      <c r="K1058" s="236" t="s">
        <v>1483</v>
      </c>
      <c r="L1058" s="237">
        <v>46203</v>
      </c>
      <c r="M1058" s="236" t="s">
        <v>92</v>
      </c>
    </row>
    <row r="1059" spans="1:13">
      <c r="A1059" s="238" t="s">
        <v>556</v>
      </c>
      <c r="B1059" s="238" t="s">
        <v>557</v>
      </c>
      <c r="C1059" s="238" t="s">
        <v>558</v>
      </c>
      <c r="D1059" s="238" t="s">
        <v>117</v>
      </c>
      <c r="E1059" s="238">
        <v>73</v>
      </c>
      <c r="F1059" s="238" t="s">
        <v>1480</v>
      </c>
      <c r="G1059" s="238" t="s">
        <v>88</v>
      </c>
      <c r="H1059" s="238">
        <v>2</v>
      </c>
      <c r="I1059" s="238" t="s">
        <v>1481</v>
      </c>
      <c r="J1059" s="238" t="s">
        <v>1484</v>
      </c>
      <c r="K1059" s="238" t="s">
        <v>1485</v>
      </c>
      <c r="L1059" s="239">
        <v>46203</v>
      </c>
      <c r="M1059" s="238" t="s">
        <v>92</v>
      </c>
    </row>
    <row r="1060" spans="1:13">
      <c r="A1060" s="236" t="s">
        <v>556</v>
      </c>
      <c r="B1060" s="236" t="s">
        <v>557</v>
      </c>
      <c r="C1060" s="236" t="s">
        <v>558</v>
      </c>
      <c r="D1060" s="236" t="s">
        <v>122</v>
      </c>
      <c r="E1060" s="236">
        <v>73</v>
      </c>
      <c r="F1060" s="236" t="s">
        <v>1480</v>
      </c>
      <c r="G1060" s="236" t="s">
        <v>88</v>
      </c>
      <c r="H1060" s="236">
        <v>2</v>
      </c>
      <c r="I1060" s="236" t="s">
        <v>1481</v>
      </c>
      <c r="J1060" s="236" t="s">
        <v>1484</v>
      </c>
      <c r="K1060" s="236" t="s">
        <v>1486</v>
      </c>
      <c r="L1060" s="237">
        <v>46203</v>
      </c>
      <c r="M1060" s="236" t="s">
        <v>92</v>
      </c>
    </row>
    <row r="1061" spans="1:13">
      <c r="A1061" s="238" t="s">
        <v>556</v>
      </c>
      <c r="B1061" s="238" t="s">
        <v>557</v>
      </c>
      <c r="C1061" s="238" t="s">
        <v>558</v>
      </c>
      <c r="D1061" s="238" t="s">
        <v>48</v>
      </c>
      <c r="E1061" s="238">
        <v>40028</v>
      </c>
      <c r="F1061" s="238" t="s">
        <v>1487</v>
      </c>
      <c r="G1061" s="238" t="s">
        <v>88</v>
      </c>
      <c r="H1061" s="238">
        <v>2</v>
      </c>
      <c r="I1061" s="238" t="s">
        <v>1488</v>
      </c>
      <c r="J1061" s="238" t="s">
        <v>1489</v>
      </c>
      <c r="K1061" s="238" t="s">
        <v>1490</v>
      </c>
      <c r="L1061" s="239">
        <v>46203</v>
      </c>
      <c r="M1061" s="238" t="s">
        <v>92</v>
      </c>
    </row>
    <row r="1062" spans="1:13">
      <c r="A1062" s="236" t="s">
        <v>556</v>
      </c>
      <c r="B1062" s="236" t="s">
        <v>557</v>
      </c>
      <c r="C1062" s="236" t="s">
        <v>558</v>
      </c>
      <c r="D1062" s="236" t="s">
        <v>50</v>
      </c>
      <c r="E1062" s="236">
        <v>51624</v>
      </c>
      <c r="F1062" s="236" t="s">
        <v>1487</v>
      </c>
      <c r="G1062" s="236" t="s">
        <v>88</v>
      </c>
      <c r="H1062" s="236">
        <v>2</v>
      </c>
      <c r="I1062" s="236" t="s">
        <v>1488</v>
      </c>
      <c r="J1062" s="236" t="s">
        <v>1491</v>
      </c>
      <c r="K1062" s="236" t="s">
        <v>1492</v>
      </c>
      <c r="L1062" s="237">
        <v>46203</v>
      </c>
      <c r="M1062" s="236" t="s">
        <v>92</v>
      </c>
    </row>
    <row r="1063" spans="1:13">
      <c r="A1063" s="238" t="s">
        <v>556</v>
      </c>
      <c r="B1063" s="238" t="s">
        <v>557</v>
      </c>
      <c r="C1063" s="238" t="s">
        <v>558</v>
      </c>
      <c r="D1063" s="238" t="s">
        <v>52</v>
      </c>
      <c r="E1063" s="238" t="s">
        <v>33</v>
      </c>
      <c r="F1063" s="238" t="s">
        <v>33</v>
      </c>
      <c r="G1063" s="238" t="s">
        <v>33</v>
      </c>
      <c r="H1063" s="238" t="s">
        <v>33</v>
      </c>
      <c r="I1063" s="238" t="s">
        <v>33</v>
      </c>
      <c r="J1063" s="238" t="s">
        <v>1478</v>
      </c>
      <c r="K1063" s="238" t="s">
        <v>1493</v>
      </c>
      <c r="L1063" s="239">
        <v>46203</v>
      </c>
      <c r="M1063" s="238" t="s">
        <v>92</v>
      </c>
    </row>
    <row r="1064" spans="1:13">
      <c r="A1064" s="236" t="s">
        <v>556</v>
      </c>
      <c r="B1064" s="236" t="s">
        <v>557</v>
      </c>
      <c r="C1064" s="236" t="s">
        <v>558</v>
      </c>
      <c r="D1064" s="236" t="s">
        <v>54</v>
      </c>
      <c r="E1064" s="236" t="s">
        <v>33</v>
      </c>
      <c r="F1064" s="236" t="s">
        <v>33</v>
      </c>
      <c r="G1064" s="236" t="s">
        <v>33</v>
      </c>
      <c r="H1064" s="236" t="s">
        <v>33</v>
      </c>
      <c r="I1064" s="236" t="s">
        <v>33</v>
      </c>
      <c r="J1064" s="236" t="s">
        <v>1478</v>
      </c>
      <c r="K1064" s="236" t="s">
        <v>1494</v>
      </c>
      <c r="L1064" s="237">
        <v>46203</v>
      </c>
      <c r="M1064" s="236" t="s">
        <v>92</v>
      </c>
    </row>
    <row r="1065" spans="1:13">
      <c r="A1065" s="238" t="s">
        <v>556</v>
      </c>
      <c r="B1065" s="238" t="s">
        <v>557</v>
      </c>
      <c r="C1065" s="238" t="s">
        <v>558</v>
      </c>
      <c r="D1065" s="238" t="s">
        <v>124</v>
      </c>
      <c r="E1065" s="238">
        <v>2194966</v>
      </c>
      <c r="F1065" s="238" t="s">
        <v>1495</v>
      </c>
      <c r="G1065" s="238" t="s">
        <v>88</v>
      </c>
      <c r="H1065" s="238">
        <v>2</v>
      </c>
      <c r="I1065" s="238" t="s">
        <v>1496</v>
      </c>
      <c r="J1065" s="238" t="s">
        <v>1497</v>
      </c>
      <c r="K1065" s="238" t="s">
        <v>1498</v>
      </c>
      <c r="L1065" s="239">
        <v>46203</v>
      </c>
      <c r="M1065" s="238" t="s">
        <v>92</v>
      </c>
    </row>
    <row r="1066" spans="1:13">
      <c r="A1066" s="236" t="s">
        <v>556</v>
      </c>
      <c r="B1066" s="236" t="s">
        <v>557</v>
      </c>
      <c r="C1066" s="236" t="s">
        <v>558</v>
      </c>
      <c r="D1066" s="236" t="s">
        <v>130</v>
      </c>
      <c r="E1066" s="236">
        <v>11318354</v>
      </c>
      <c r="F1066" s="236" t="s">
        <v>1499</v>
      </c>
      <c r="G1066" s="236" t="s">
        <v>88</v>
      </c>
      <c r="H1066" s="236">
        <v>2</v>
      </c>
      <c r="I1066" s="236" t="s">
        <v>1500</v>
      </c>
      <c r="J1066" s="236" t="s">
        <v>1501</v>
      </c>
      <c r="K1066" s="236" t="s">
        <v>1502</v>
      </c>
      <c r="L1066" s="237">
        <v>46203</v>
      </c>
      <c r="M1066" s="236" t="s">
        <v>92</v>
      </c>
    </row>
    <row r="1067" spans="1:13">
      <c r="A1067" s="238" t="s">
        <v>556</v>
      </c>
      <c r="B1067" s="238" t="s">
        <v>557</v>
      </c>
      <c r="C1067" s="238" t="s">
        <v>558</v>
      </c>
      <c r="D1067" s="238" t="s">
        <v>135</v>
      </c>
      <c r="E1067" s="238">
        <v>3829439</v>
      </c>
      <c r="F1067" s="238" t="s">
        <v>1503</v>
      </c>
      <c r="G1067" s="238" t="s">
        <v>88</v>
      </c>
      <c r="H1067" s="238">
        <v>2</v>
      </c>
      <c r="I1067" s="238" t="s">
        <v>1504</v>
      </c>
      <c r="J1067" s="238" t="s">
        <v>1505</v>
      </c>
      <c r="K1067" s="238" t="s">
        <v>1506</v>
      </c>
      <c r="L1067" s="239">
        <v>46203</v>
      </c>
      <c r="M1067" s="238" t="s">
        <v>92</v>
      </c>
    </row>
    <row r="1068" spans="1:13">
      <c r="A1068" s="236" t="s">
        <v>556</v>
      </c>
      <c r="B1068" s="236" t="s">
        <v>557</v>
      </c>
      <c r="C1068" s="236" t="s">
        <v>558</v>
      </c>
      <c r="D1068" s="236" t="s">
        <v>140</v>
      </c>
      <c r="E1068" s="236">
        <v>2124351</v>
      </c>
      <c r="F1068" s="236" t="s">
        <v>1507</v>
      </c>
      <c r="G1068" s="236" t="s">
        <v>88</v>
      </c>
      <c r="H1068" s="236">
        <v>2</v>
      </c>
      <c r="I1068" s="236" t="s">
        <v>1508</v>
      </c>
      <c r="J1068" s="236" t="s">
        <v>1509</v>
      </c>
      <c r="K1068" s="236" t="s">
        <v>1510</v>
      </c>
      <c r="L1068" s="237">
        <v>46203</v>
      </c>
      <c r="M1068" s="236" t="s">
        <v>92</v>
      </c>
    </row>
    <row r="1069" spans="1:13">
      <c r="A1069" s="238" t="s">
        <v>556</v>
      </c>
      <c r="B1069" s="238" t="s">
        <v>557</v>
      </c>
      <c r="C1069" s="238" t="s">
        <v>558</v>
      </c>
      <c r="D1069" s="238" t="s">
        <v>144</v>
      </c>
      <c r="E1069" s="238">
        <v>70615</v>
      </c>
      <c r="F1069" s="238" t="s">
        <v>1507</v>
      </c>
      <c r="G1069" s="238" t="s">
        <v>88</v>
      </c>
      <c r="H1069" s="238">
        <v>2</v>
      </c>
      <c r="I1069" s="238" t="s">
        <v>1508</v>
      </c>
      <c r="J1069" s="238" t="s">
        <v>1511</v>
      </c>
      <c r="K1069" s="238" t="s">
        <v>1512</v>
      </c>
      <c r="L1069" s="239">
        <v>46203</v>
      </c>
      <c r="M1069" s="238" t="s">
        <v>92</v>
      </c>
    </row>
    <row r="1070" spans="1:13">
      <c r="A1070" s="236" t="s">
        <v>556</v>
      </c>
      <c r="B1070" s="236" t="s">
        <v>557</v>
      </c>
      <c r="C1070" s="236" t="s">
        <v>558</v>
      </c>
      <c r="D1070" s="236" t="s">
        <v>147</v>
      </c>
      <c r="E1070" s="236">
        <v>0</v>
      </c>
      <c r="F1070" s="236" t="s">
        <v>1507</v>
      </c>
      <c r="G1070" s="236" t="s">
        <v>88</v>
      </c>
      <c r="H1070" s="236">
        <v>2</v>
      </c>
      <c r="I1070" s="236" t="s">
        <v>1508</v>
      </c>
      <c r="J1070" s="236" t="s">
        <v>1513</v>
      </c>
      <c r="K1070" s="236" t="s">
        <v>1514</v>
      </c>
      <c r="L1070" s="237">
        <v>46203</v>
      </c>
      <c r="M1070" s="236" t="s">
        <v>92</v>
      </c>
    </row>
    <row r="1071" spans="1:13">
      <c r="A1071" s="238" t="s">
        <v>556</v>
      </c>
      <c r="B1071" s="238" t="s">
        <v>557</v>
      </c>
      <c r="C1071" s="238" t="s">
        <v>558</v>
      </c>
      <c r="D1071" s="238" t="s">
        <v>150</v>
      </c>
      <c r="E1071" s="238">
        <v>4</v>
      </c>
      <c r="F1071" s="238" t="s">
        <v>1515</v>
      </c>
      <c r="G1071" s="238" t="s">
        <v>88</v>
      </c>
      <c r="H1071" s="238">
        <v>2</v>
      </c>
      <c r="I1071" s="238" t="s">
        <v>1516</v>
      </c>
      <c r="J1071" s="238" t="s">
        <v>1517</v>
      </c>
      <c r="K1071" s="238" t="s">
        <v>1518</v>
      </c>
      <c r="L1071" s="239">
        <v>46203</v>
      </c>
      <c r="M1071" s="238" t="s">
        <v>92</v>
      </c>
    </row>
    <row r="1072" spans="1:13">
      <c r="A1072" s="236" t="s">
        <v>556</v>
      </c>
      <c r="B1072" s="236" t="s">
        <v>557</v>
      </c>
      <c r="C1072" s="236" t="s">
        <v>558</v>
      </c>
      <c r="D1072" s="236" t="s">
        <v>32</v>
      </c>
      <c r="E1072" s="236" t="s">
        <v>33</v>
      </c>
      <c r="F1072" s="236" t="s">
        <v>33</v>
      </c>
      <c r="G1072" s="236" t="s">
        <v>33</v>
      </c>
      <c r="H1072" s="236" t="s">
        <v>33</v>
      </c>
      <c r="I1072" s="236" t="s">
        <v>33</v>
      </c>
      <c r="J1072" s="236" t="s">
        <v>1478</v>
      </c>
      <c r="K1072" s="236" t="s">
        <v>1519</v>
      </c>
      <c r="L1072" s="237">
        <v>46203</v>
      </c>
      <c r="M1072" s="236" t="s">
        <v>92</v>
      </c>
    </row>
    <row r="1073" spans="1:13">
      <c r="A1073" s="238" t="s">
        <v>556</v>
      </c>
      <c r="B1073" s="238" t="s">
        <v>557</v>
      </c>
      <c r="C1073" s="238" t="s">
        <v>558</v>
      </c>
      <c r="D1073" s="238" t="s">
        <v>38</v>
      </c>
      <c r="E1073" s="238" t="s">
        <v>33</v>
      </c>
      <c r="F1073" s="238" t="s">
        <v>33</v>
      </c>
      <c r="G1073" s="238" t="s">
        <v>33</v>
      </c>
      <c r="H1073" s="238" t="s">
        <v>33</v>
      </c>
      <c r="I1073" s="238" t="s">
        <v>33</v>
      </c>
      <c r="J1073" s="238" t="s">
        <v>1478</v>
      </c>
      <c r="K1073" s="238" t="s">
        <v>1520</v>
      </c>
      <c r="L1073" s="239">
        <v>46203</v>
      </c>
      <c r="M1073" s="238" t="s">
        <v>92</v>
      </c>
    </row>
    <row r="1074" spans="1:13">
      <c r="A1074" s="236" t="s">
        <v>855</v>
      </c>
      <c r="B1074" s="236" t="s">
        <v>856</v>
      </c>
      <c r="C1074" s="236" t="s">
        <v>823</v>
      </c>
      <c r="D1074" s="236" t="s">
        <v>86</v>
      </c>
      <c r="E1074" s="236">
        <v>242431832</v>
      </c>
      <c r="F1074" s="236" t="s">
        <v>1521</v>
      </c>
      <c r="G1074" s="236" t="s">
        <v>88</v>
      </c>
      <c r="H1074" s="236">
        <v>2</v>
      </c>
      <c r="I1074" s="236" t="s">
        <v>1522</v>
      </c>
      <c r="J1074" s="236" t="s">
        <v>1523</v>
      </c>
      <c r="K1074" s="236" t="s">
        <v>1524</v>
      </c>
      <c r="L1074" s="237">
        <v>46203</v>
      </c>
      <c r="M1074" s="236" t="s">
        <v>92</v>
      </c>
    </row>
    <row r="1075" spans="1:13">
      <c r="A1075" s="238" t="s">
        <v>855</v>
      </c>
      <c r="B1075" s="238" t="s">
        <v>856</v>
      </c>
      <c r="C1075" s="238" t="s">
        <v>823</v>
      </c>
      <c r="D1075" s="238" t="s">
        <v>93</v>
      </c>
      <c r="E1075" s="238">
        <v>662239</v>
      </c>
      <c r="F1075" s="238" t="s">
        <v>1525</v>
      </c>
      <c r="G1075" s="238" t="s">
        <v>88</v>
      </c>
      <c r="H1075" s="238">
        <v>2</v>
      </c>
      <c r="I1075" s="238" t="s">
        <v>1526</v>
      </c>
      <c r="J1075" s="238" t="s">
        <v>1527</v>
      </c>
      <c r="K1075" s="238" t="s">
        <v>1528</v>
      </c>
      <c r="L1075" s="239">
        <v>46203</v>
      </c>
      <c r="M1075" s="238" t="s">
        <v>92</v>
      </c>
    </row>
    <row r="1076" spans="1:13">
      <c r="A1076" s="236" t="s">
        <v>855</v>
      </c>
      <c r="B1076" s="236" t="s">
        <v>856</v>
      </c>
      <c r="C1076" s="236" t="s">
        <v>823</v>
      </c>
      <c r="D1076" s="236" t="s">
        <v>98</v>
      </c>
      <c r="E1076" s="236">
        <v>108726708</v>
      </c>
      <c r="F1076" s="236" t="s">
        <v>1529</v>
      </c>
      <c r="G1076" s="236" t="s">
        <v>88</v>
      </c>
      <c r="H1076" s="236">
        <v>2</v>
      </c>
      <c r="I1076" s="236" t="s">
        <v>1530</v>
      </c>
      <c r="J1076" s="236" t="s">
        <v>1531</v>
      </c>
      <c r="K1076" s="236" t="s">
        <v>1532</v>
      </c>
      <c r="L1076" s="237">
        <v>46203</v>
      </c>
      <c r="M1076" s="236" t="s">
        <v>92</v>
      </c>
    </row>
    <row r="1077" spans="1:13">
      <c r="A1077" s="238" t="s">
        <v>855</v>
      </c>
      <c r="B1077" s="238" t="s">
        <v>856</v>
      </c>
      <c r="C1077" s="238" t="s">
        <v>823</v>
      </c>
      <c r="D1077" s="238" t="s">
        <v>103</v>
      </c>
      <c r="E1077" s="238">
        <v>68248506</v>
      </c>
      <c r="F1077" s="238" t="s">
        <v>1533</v>
      </c>
      <c r="G1077" s="238" t="s">
        <v>88</v>
      </c>
      <c r="H1077" s="238">
        <v>2</v>
      </c>
      <c r="I1077" s="238" t="s">
        <v>1534</v>
      </c>
      <c r="J1077" s="238" t="s">
        <v>1535</v>
      </c>
      <c r="K1077" s="238" t="s">
        <v>1536</v>
      </c>
      <c r="L1077" s="239">
        <v>46203</v>
      </c>
      <c r="M1077" s="238" t="s">
        <v>92</v>
      </c>
    </row>
    <row r="1078" spans="1:13">
      <c r="A1078" s="236" t="s">
        <v>855</v>
      </c>
      <c r="B1078" s="236" t="s">
        <v>856</v>
      </c>
      <c r="C1078" s="236" t="s">
        <v>823</v>
      </c>
      <c r="D1078" s="236" t="s">
        <v>108</v>
      </c>
      <c r="E1078" s="236">
        <v>6523600</v>
      </c>
      <c r="F1078" s="236" t="s">
        <v>1537</v>
      </c>
      <c r="G1078" s="236" t="s">
        <v>88</v>
      </c>
      <c r="H1078" s="236">
        <v>2</v>
      </c>
      <c r="I1078" s="236" t="s">
        <v>1538</v>
      </c>
      <c r="J1078" s="236" t="s">
        <v>1539</v>
      </c>
      <c r="K1078" s="236" t="s">
        <v>1540</v>
      </c>
      <c r="L1078" s="237">
        <v>46203</v>
      </c>
      <c r="M1078" s="236" t="s">
        <v>92</v>
      </c>
    </row>
    <row r="1079" spans="1:13">
      <c r="A1079" s="238" t="s">
        <v>855</v>
      </c>
      <c r="B1079" s="238" t="s">
        <v>856</v>
      </c>
      <c r="C1079" s="238" t="s">
        <v>823</v>
      </c>
      <c r="D1079" s="238" t="s">
        <v>113</v>
      </c>
      <c r="E1079" s="238" t="s">
        <v>33</v>
      </c>
      <c r="F1079" s="238" t="s">
        <v>33</v>
      </c>
      <c r="G1079" s="238" t="s">
        <v>33</v>
      </c>
      <c r="H1079" s="238" t="s">
        <v>33</v>
      </c>
      <c r="I1079" s="238" t="s">
        <v>33</v>
      </c>
      <c r="J1079" s="238" t="s">
        <v>1541</v>
      </c>
      <c r="K1079" s="238" t="s">
        <v>1542</v>
      </c>
      <c r="L1079" s="239">
        <v>46203</v>
      </c>
      <c r="M1079" s="238" t="s">
        <v>92</v>
      </c>
    </row>
    <row r="1080" spans="1:13">
      <c r="A1080" s="236" t="s">
        <v>855</v>
      </c>
      <c r="B1080" s="236" t="s">
        <v>856</v>
      </c>
      <c r="C1080" s="236" t="s">
        <v>823</v>
      </c>
      <c r="D1080" s="236" t="s">
        <v>117</v>
      </c>
      <c r="E1080" s="236">
        <v>7648</v>
      </c>
      <c r="F1080" s="236" t="s">
        <v>1543</v>
      </c>
      <c r="G1080" s="236" t="s">
        <v>88</v>
      </c>
      <c r="H1080" s="236">
        <v>2</v>
      </c>
      <c r="I1080" s="236" t="s">
        <v>1544</v>
      </c>
      <c r="J1080" s="236" t="s">
        <v>1545</v>
      </c>
      <c r="K1080" s="236" t="s">
        <v>1546</v>
      </c>
      <c r="L1080" s="237">
        <v>46203</v>
      </c>
      <c r="M1080" s="236" t="s">
        <v>92</v>
      </c>
    </row>
    <row r="1081" spans="1:13">
      <c r="A1081" s="238" t="s">
        <v>855</v>
      </c>
      <c r="B1081" s="238" t="s">
        <v>856</v>
      </c>
      <c r="C1081" s="238" t="s">
        <v>823</v>
      </c>
      <c r="D1081" s="238" t="s">
        <v>122</v>
      </c>
      <c r="E1081" s="238">
        <v>7648</v>
      </c>
      <c r="F1081" s="238" t="s">
        <v>1543</v>
      </c>
      <c r="G1081" s="238" t="s">
        <v>88</v>
      </c>
      <c r="H1081" s="238">
        <v>2</v>
      </c>
      <c r="I1081" s="238" t="s">
        <v>1544</v>
      </c>
      <c r="J1081" s="238" t="s">
        <v>1545</v>
      </c>
      <c r="K1081" s="238" t="s">
        <v>1547</v>
      </c>
      <c r="L1081" s="239">
        <v>46203</v>
      </c>
      <c r="M1081" s="238" t="s">
        <v>92</v>
      </c>
    </row>
    <row r="1082" spans="1:13">
      <c r="A1082" s="236" t="s">
        <v>855</v>
      </c>
      <c r="B1082" s="236" t="s">
        <v>856</v>
      </c>
      <c r="C1082" s="236" t="s">
        <v>823</v>
      </c>
      <c r="D1082" s="236" t="s">
        <v>124</v>
      </c>
      <c r="E1082" s="236">
        <v>21463247</v>
      </c>
      <c r="F1082" s="236" t="s">
        <v>1548</v>
      </c>
      <c r="G1082" s="236" t="s">
        <v>88</v>
      </c>
      <c r="H1082" s="236">
        <v>2</v>
      </c>
      <c r="I1082" s="236" t="s">
        <v>1549</v>
      </c>
      <c r="J1082" s="236" t="s">
        <v>1550</v>
      </c>
      <c r="K1082" s="236" t="s">
        <v>1551</v>
      </c>
      <c r="L1082" s="237">
        <v>46203</v>
      </c>
      <c r="M1082" s="236" t="s">
        <v>92</v>
      </c>
    </row>
    <row r="1083" spans="1:13">
      <c r="A1083" s="238" t="s">
        <v>855</v>
      </c>
      <c r="B1083" s="238" t="s">
        <v>856</v>
      </c>
      <c r="C1083" s="238" t="s">
        <v>823</v>
      </c>
      <c r="D1083" s="238" t="s">
        <v>130</v>
      </c>
      <c r="E1083" s="238">
        <v>40478202</v>
      </c>
      <c r="F1083" s="238" t="s">
        <v>1552</v>
      </c>
      <c r="G1083" s="238" t="s">
        <v>88</v>
      </c>
      <c r="H1083" s="238">
        <v>2</v>
      </c>
      <c r="I1083" s="238" t="s">
        <v>1553</v>
      </c>
      <c r="J1083" s="238" t="s">
        <v>1554</v>
      </c>
      <c r="K1083" s="238" t="s">
        <v>1555</v>
      </c>
      <c r="L1083" s="239">
        <v>46203</v>
      </c>
      <c r="M1083" s="238" t="s">
        <v>92</v>
      </c>
    </row>
    <row r="1084" spans="1:13">
      <c r="A1084" s="236" t="s">
        <v>855</v>
      </c>
      <c r="B1084" s="236" t="s">
        <v>856</v>
      </c>
      <c r="C1084" s="236" t="s">
        <v>823</v>
      </c>
      <c r="D1084" s="236" t="s">
        <v>135</v>
      </c>
      <c r="E1084" s="236">
        <v>46785259</v>
      </c>
      <c r="F1084" s="236" t="s">
        <v>1556</v>
      </c>
      <c r="G1084" s="236" t="s">
        <v>88</v>
      </c>
      <c r="H1084" s="236">
        <v>2</v>
      </c>
      <c r="I1084" s="236" t="s">
        <v>1557</v>
      </c>
      <c r="J1084" s="236" t="s">
        <v>1558</v>
      </c>
      <c r="K1084" s="236" t="s">
        <v>1559</v>
      </c>
      <c r="L1084" s="237">
        <v>46203</v>
      </c>
      <c r="M1084" s="236" t="s">
        <v>92</v>
      </c>
    </row>
    <row r="1085" spans="1:13">
      <c r="A1085" s="238" t="s">
        <v>855</v>
      </c>
      <c r="B1085" s="238" t="s">
        <v>856</v>
      </c>
      <c r="C1085" s="238" t="s">
        <v>823</v>
      </c>
      <c r="D1085" s="238" t="s">
        <v>140</v>
      </c>
      <c r="E1085" s="238">
        <v>18711680</v>
      </c>
      <c r="F1085" s="238" t="s">
        <v>1560</v>
      </c>
      <c r="G1085" s="238" t="s">
        <v>88</v>
      </c>
      <c r="H1085" s="238">
        <v>2</v>
      </c>
      <c r="I1085" s="238" t="s">
        <v>1557</v>
      </c>
      <c r="J1085" s="238" t="s">
        <v>1558</v>
      </c>
      <c r="K1085" s="238" t="s">
        <v>1561</v>
      </c>
      <c r="L1085" s="239">
        <v>46203</v>
      </c>
      <c r="M1085" s="238" t="s">
        <v>92</v>
      </c>
    </row>
    <row r="1086" spans="1:13">
      <c r="A1086" s="236" t="s">
        <v>855</v>
      </c>
      <c r="B1086" s="236" t="s">
        <v>856</v>
      </c>
      <c r="C1086" s="236" t="s">
        <v>823</v>
      </c>
      <c r="D1086" s="236" t="s">
        <v>144</v>
      </c>
      <c r="E1086" s="236">
        <v>2751567</v>
      </c>
      <c r="F1086" s="236" t="s">
        <v>1560</v>
      </c>
      <c r="G1086" s="236" t="s">
        <v>88</v>
      </c>
      <c r="H1086" s="236">
        <v>2</v>
      </c>
      <c r="I1086" s="236" t="s">
        <v>1562</v>
      </c>
      <c r="J1086" s="236" t="s">
        <v>1558</v>
      </c>
      <c r="K1086" s="236" t="s">
        <v>1563</v>
      </c>
      <c r="L1086" s="237">
        <v>46203</v>
      </c>
      <c r="M1086" s="236" t="s">
        <v>92</v>
      </c>
    </row>
    <row r="1087" spans="1:13">
      <c r="A1087" s="238" t="s">
        <v>855</v>
      </c>
      <c r="B1087" s="238" t="s">
        <v>856</v>
      </c>
      <c r="C1087" s="238" t="s">
        <v>823</v>
      </c>
      <c r="D1087" s="238" t="s">
        <v>147</v>
      </c>
      <c r="E1087" s="238">
        <v>0</v>
      </c>
      <c r="F1087" s="238" t="s">
        <v>1560</v>
      </c>
      <c r="G1087" s="238" t="s">
        <v>88</v>
      </c>
      <c r="H1087" s="238">
        <v>2</v>
      </c>
      <c r="I1087" s="238" t="s">
        <v>1562</v>
      </c>
      <c r="J1087" s="238" t="s">
        <v>1564</v>
      </c>
      <c r="K1087" s="238" t="s">
        <v>1565</v>
      </c>
      <c r="L1087" s="239">
        <v>46203</v>
      </c>
      <c r="M1087" s="238" t="s">
        <v>92</v>
      </c>
    </row>
    <row r="1088" spans="1:13">
      <c r="A1088" s="236" t="s">
        <v>855</v>
      </c>
      <c r="B1088" s="236" t="s">
        <v>856</v>
      </c>
      <c r="C1088" s="236" t="s">
        <v>823</v>
      </c>
      <c r="D1088" s="236" t="s">
        <v>150</v>
      </c>
      <c r="E1088" s="236">
        <v>5</v>
      </c>
      <c r="F1088" s="236" t="s">
        <v>1566</v>
      </c>
      <c r="G1088" s="236" t="s">
        <v>141</v>
      </c>
      <c r="H1088" s="236">
        <v>3</v>
      </c>
      <c r="I1088" s="236" t="s">
        <v>1567</v>
      </c>
      <c r="J1088" s="236" t="s">
        <v>1568</v>
      </c>
      <c r="K1088" s="236" t="s">
        <v>1569</v>
      </c>
      <c r="L1088" s="237">
        <v>46203</v>
      </c>
      <c r="M1088" s="236" t="s">
        <v>92</v>
      </c>
    </row>
    <row r="1089" spans="1:13">
      <c r="A1089" s="238" t="s">
        <v>855</v>
      </c>
      <c r="B1089" s="238" t="s">
        <v>856</v>
      </c>
      <c r="C1089" s="238" t="s">
        <v>823</v>
      </c>
      <c r="D1089" s="238" t="s">
        <v>32</v>
      </c>
      <c r="E1089" s="238" t="s">
        <v>33</v>
      </c>
      <c r="F1089" s="238" t="s">
        <v>33</v>
      </c>
      <c r="G1089" s="238" t="s">
        <v>33</v>
      </c>
      <c r="H1089" s="238" t="s">
        <v>33</v>
      </c>
      <c r="I1089" s="238" t="s">
        <v>33</v>
      </c>
      <c r="J1089" s="238" t="s">
        <v>1570</v>
      </c>
      <c r="K1089" s="238" t="s">
        <v>1571</v>
      </c>
      <c r="L1089" s="239">
        <v>46203</v>
      </c>
      <c r="M1089" s="238" t="s">
        <v>92</v>
      </c>
    </row>
    <row r="1090" spans="1:13">
      <c r="A1090" s="236" t="s">
        <v>855</v>
      </c>
      <c r="B1090" s="236" t="s">
        <v>856</v>
      </c>
      <c r="C1090" s="236" t="s">
        <v>823</v>
      </c>
      <c r="D1090" s="236" t="s">
        <v>38</v>
      </c>
      <c r="E1090" s="236" t="s">
        <v>33</v>
      </c>
      <c r="F1090" s="236" t="s">
        <v>33</v>
      </c>
      <c r="G1090" s="236" t="s">
        <v>33</v>
      </c>
      <c r="H1090" s="236" t="s">
        <v>33</v>
      </c>
      <c r="I1090" s="236" t="s">
        <v>33</v>
      </c>
      <c r="J1090" s="236" t="s">
        <v>1570</v>
      </c>
      <c r="K1090" s="236" t="s">
        <v>1572</v>
      </c>
      <c r="L1090" s="237">
        <v>46203</v>
      </c>
      <c r="M1090" s="236" t="s">
        <v>92</v>
      </c>
    </row>
    <row r="1091" spans="1:13">
      <c r="A1091" s="238" t="s">
        <v>855</v>
      </c>
      <c r="B1091" s="238" t="s">
        <v>856</v>
      </c>
      <c r="C1091" s="238" t="s">
        <v>823</v>
      </c>
      <c r="D1091" s="238" t="s">
        <v>46</v>
      </c>
      <c r="E1091" s="238">
        <v>7186000</v>
      </c>
      <c r="F1091" s="238" t="s">
        <v>1573</v>
      </c>
      <c r="G1091" s="238" t="s">
        <v>88</v>
      </c>
      <c r="H1091" s="238">
        <v>2</v>
      </c>
      <c r="I1091" s="238" t="s">
        <v>1574</v>
      </c>
      <c r="J1091" s="238" t="s">
        <v>1575</v>
      </c>
      <c r="K1091" s="238" t="s">
        <v>1576</v>
      </c>
      <c r="L1091" s="239">
        <v>46203</v>
      </c>
      <c r="M1091" s="238" t="s">
        <v>92</v>
      </c>
    </row>
    <row r="1092" spans="1:13">
      <c r="A1092" s="236" t="s">
        <v>855</v>
      </c>
      <c r="B1092" s="236" t="s">
        <v>856</v>
      </c>
      <c r="C1092" s="236" t="s">
        <v>823</v>
      </c>
      <c r="D1092" s="236" t="s">
        <v>48</v>
      </c>
      <c r="E1092" s="236" t="s">
        <v>33</v>
      </c>
      <c r="F1092" s="236" t="s">
        <v>33</v>
      </c>
      <c r="G1092" s="236" t="s">
        <v>33</v>
      </c>
      <c r="H1092" s="236" t="s">
        <v>33</v>
      </c>
      <c r="I1092" s="236" t="s">
        <v>33</v>
      </c>
      <c r="J1092" s="236" t="s">
        <v>1570</v>
      </c>
      <c r="K1092" s="236" t="s">
        <v>1577</v>
      </c>
      <c r="L1092" s="237">
        <v>46203</v>
      </c>
      <c r="M1092" s="236" t="s">
        <v>92</v>
      </c>
    </row>
    <row r="1093" spans="1:13">
      <c r="A1093" s="238" t="s">
        <v>855</v>
      </c>
      <c r="B1093" s="238" t="s">
        <v>856</v>
      </c>
      <c r="C1093" s="238" t="s">
        <v>823</v>
      </c>
      <c r="D1093" s="238" t="s">
        <v>50</v>
      </c>
      <c r="E1093" s="238" t="s">
        <v>33</v>
      </c>
      <c r="F1093" s="238" t="s">
        <v>33</v>
      </c>
      <c r="G1093" s="238" t="s">
        <v>33</v>
      </c>
      <c r="H1093" s="238" t="s">
        <v>33</v>
      </c>
      <c r="I1093" s="238" t="s">
        <v>33</v>
      </c>
      <c r="J1093" s="238" t="s">
        <v>1570</v>
      </c>
      <c r="K1093" s="238" t="s">
        <v>1578</v>
      </c>
      <c r="L1093" s="239">
        <v>46203</v>
      </c>
      <c r="M1093" s="238" t="s">
        <v>92</v>
      </c>
    </row>
    <row r="1094" spans="1:13">
      <c r="A1094" s="236" t="s">
        <v>855</v>
      </c>
      <c r="B1094" s="236" t="s">
        <v>856</v>
      </c>
      <c r="C1094" s="236" t="s">
        <v>823</v>
      </c>
      <c r="D1094" s="236" t="s">
        <v>52</v>
      </c>
      <c r="E1094" s="236" t="s">
        <v>33</v>
      </c>
      <c r="F1094" s="236" t="s">
        <v>33</v>
      </c>
      <c r="G1094" s="236" t="s">
        <v>33</v>
      </c>
      <c r="H1094" s="236" t="s">
        <v>33</v>
      </c>
      <c r="I1094" s="236" t="s">
        <v>33</v>
      </c>
      <c r="J1094" s="236" t="s">
        <v>1570</v>
      </c>
      <c r="K1094" s="236" t="s">
        <v>1579</v>
      </c>
      <c r="L1094" s="237">
        <v>46203</v>
      </c>
      <c r="M1094" s="236" t="s">
        <v>92</v>
      </c>
    </row>
    <row r="1095" spans="1:13">
      <c r="A1095" s="238" t="s">
        <v>855</v>
      </c>
      <c r="B1095" s="238" t="s">
        <v>856</v>
      </c>
      <c r="C1095" s="238" t="s">
        <v>823</v>
      </c>
      <c r="D1095" s="238" t="s">
        <v>54</v>
      </c>
      <c r="E1095" s="238" t="s">
        <v>33</v>
      </c>
      <c r="F1095" s="238" t="s">
        <v>33</v>
      </c>
      <c r="G1095" s="238" t="s">
        <v>33</v>
      </c>
      <c r="H1095" s="238" t="s">
        <v>33</v>
      </c>
      <c r="I1095" s="238" t="s">
        <v>33</v>
      </c>
      <c r="J1095" s="238" t="s">
        <v>1570</v>
      </c>
      <c r="K1095" s="238" t="s">
        <v>1580</v>
      </c>
      <c r="L1095" s="239">
        <v>46203</v>
      </c>
      <c r="M1095" s="238" t="s">
        <v>92</v>
      </c>
    </row>
    <row r="1096" spans="1:13">
      <c r="A1096" s="236" t="s">
        <v>40</v>
      </c>
      <c r="B1096" s="236" t="s">
        <v>41</v>
      </c>
      <c r="C1096" s="236" t="s">
        <v>42</v>
      </c>
      <c r="D1096" s="236" t="s">
        <v>113</v>
      </c>
      <c r="E1096" s="236" t="s">
        <v>33</v>
      </c>
      <c r="F1096" s="236" t="s">
        <v>33</v>
      </c>
      <c r="G1096" s="236" t="s">
        <v>33</v>
      </c>
      <c r="H1096" s="236" t="s">
        <v>33</v>
      </c>
      <c r="I1096" s="236" t="s">
        <v>33</v>
      </c>
      <c r="J1096" s="236" t="s">
        <v>33</v>
      </c>
      <c r="K1096" s="236" t="s">
        <v>1581</v>
      </c>
      <c r="L1096" s="237">
        <v>46203</v>
      </c>
      <c r="M1096" s="236" t="s">
        <v>33</v>
      </c>
    </row>
    <row r="1097" spans="1:13">
      <c r="A1097" s="238" t="s">
        <v>490</v>
      </c>
      <c r="B1097" s="238" t="s">
        <v>491</v>
      </c>
      <c r="C1097" s="238" t="s">
        <v>42</v>
      </c>
      <c r="D1097" s="238" t="s">
        <v>38</v>
      </c>
      <c r="E1097" s="238" t="s">
        <v>33</v>
      </c>
      <c r="F1097" s="238" t="s">
        <v>1582</v>
      </c>
      <c r="G1097" s="238" t="s">
        <v>88</v>
      </c>
      <c r="H1097" s="238">
        <v>2</v>
      </c>
      <c r="I1097" s="238" t="s">
        <v>1583</v>
      </c>
      <c r="J1097" s="238" t="s">
        <v>1584</v>
      </c>
      <c r="K1097" s="238" t="s">
        <v>1585</v>
      </c>
      <c r="L1097" s="239">
        <v>46203</v>
      </c>
      <c r="M1097" s="238" t="s">
        <v>92</v>
      </c>
    </row>
    <row r="1098" spans="1:13">
      <c r="A1098" s="236" t="s">
        <v>1204</v>
      </c>
      <c r="B1098" s="236" t="s">
        <v>1205</v>
      </c>
      <c r="C1098" s="236" t="s">
        <v>1206</v>
      </c>
      <c r="D1098" s="236" t="s">
        <v>113</v>
      </c>
      <c r="E1098" s="236" t="s">
        <v>33</v>
      </c>
      <c r="F1098" s="236" t="s">
        <v>33</v>
      </c>
      <c r="G1098" s="236" t="s">
        <v>33</v>
      </c>
      <c r="H1098" s="236" t="s">
        <v>33</v>
      </c>
      <c r="I1098" s="236" t="s">
        <v>33</v>
      </c>
      <c r="J1098" s="236" t="s">
        <v>1586</v>
      </c>
      <c r="K1098" s="236" t="s">
        <v>1587</v>
      </c>
      <c r="L1098" s="237">
        <v>46203</v>
      </c>
      <c r="M1098" s="236" t="s">
        <v>92</v>
      </c>
    </row>
    <row r="1099" spans="1:13">
      <c r="A1099" s="238" t="s">
        <v>1204</v>
      </c>
      <c r="B1099" s="238" t="s">
        <v>1205</v>
      </c>
      <c r="C1099" s="238" t="s">
        <v>1206</v>
      </c>
      <c r="D1099" s="238" t="s">
        <v>32</v>
      </c>
      <c r="E1099" s="238" t="s">
        <v>33</v>
      </c>
      <c r="F1099" s="238" t="s">
        <v>33</v>
      </c>
      <c r="G1099" s="238" t="s">
        <v>33</v>
      </c>
      <c r="H1099" s="238" t="s">
        <v>33</v>
      </c>
      <c r="I1099" s="238" t="s">
        <v>33</v>
      </c>
      <c r="J1099" s="238" t="s">
        <v>1588</v>
      </c>
      <c r="K1099" s="238" t="s">
        <v>1589</v>
      </c>
      <c r="L1099" s="239">
        <v>46203</v>
      </c>
      <c r="M1099" s="238" t="s">
        <v>92</v>
      </c>
    </row>
    <row r="1100" spans="1:13">
      <c r="A1100" s="236" t="s">
        <v>1204</v>
      </c>
      <c r="B1100" s="236" t="s">
        <v>1205</v>
      </c>
      <c r="C1100" s="236" t="s">
        <v>1206</v>
      </c>
      <c r="D1100" s="236" t="s">
        <v>38</v>
      </c>
      <c r="E1100" s="236" t="s">
        <v>33</v>
      </c>
      <c r="F1100" s="236" t="s">
        <v>33</v>
      </c>
      <c r="G1100" s="236" t="s">
        <v>33</v>
      </c>
      <c r="H1100" s="236" t="s">
        <v>33</v>
      </c>
      <c r="I1100" s="236" t="s">
        <v>33</v>
      </c>
      <c r="J1100" s="236" t="s">
        <v>1588</v>
      </c>
      <c r="K1100" s="236" t="s">
        <v>1590</v>
      </c>
      <c r="L1100" s="237">
        <v>46203</v>
      </c>
      <c r="M1100" s="236" t="s">
        <v>92</v>
      </c>
    </row>
    <row r="1101" spans="1:13">
      <c r="A1101" s="238" t="s">
        <v>1204</v>
      </c>
      <c r="B1101" s="238" t="s">
        <v>1205</v>
      </c>
      <c r="C1101" s="238" t="s">
        <v>1206</v>
      </c>
      <c r="D1101" s="238" t="s">
        <v>46</v>
      </c>
      <c r="E1101" s="238" t="s">
        <v>33</v>
      </c>
      <c r="F1101" s="238" t="s">
        <v>33</v>
      </c>
      <c r="G1101" s="238" t="s">
        <v>33</v>
      </c>
      <c r="H1101" s="238" t="s">
        <v>33</v>
      </c>
      <c r="I1101" s="238" t="s">
        <v>33</v>
      </c>
      <c r="J1101" s="238" t="s">
        <v>1588</v>
      </c>
      <c r="K1101" s="238" t="s">
        <v>1591</v>
      </c>
      <c r="L1101" s="239">
        <v>46203</v>
      </c>
      <c r="M1101" s="238" t="s">
        <v>92</v>
      </c>
    </row>
    <row r="1102" spans="1:13">
      <c r="A1102" s="236" t="s">
        <v>1204</v>
      </c>
      <c r="B1102" s="236" t="s">
        <v>1205</v>
      </c>
      <c r="C1102" s="236" t="s">
        <v>1206</v>
      </c>
      <c r="D1102" s="236" t="s">
        <v>48</v>
      </c>
      <c r="E1102" s="236" t="s">
        <v>33</v>
      </c>
      <c r="F1102" s="236" t="s">
        <v>33</v>
      </c>
      <c r="G1102" s="236" t="s">
        <v>33</v>
      </c>
      <c r="H1102" s="236" t="s">
        <v>33</v>
      </c>
      <c r="I1102" s="236" t="s">
        <v>33</v>
      </c>
      <c r="J1102" s="236" t="s">
        <v>1588</v>
      </c>
      <c r="K1102" s="236" t="s">
        <v>1592</v>
      </c>
      <c r="L1102" s="237">
        <v>46203</v>
      </c>
      <c r="M1102" s="236" t="s">
        <v>92</v>
      </c>
    </row>
    <row r="1103" spans="1:13">
      <c r="A1103" s="238" t="s">
        <v>1204</v>
      </c>
      <c r="B1103" s="238" t="s">
        <v>1205</v>
      </c>
      <c r="C1103" s="238" t="s">
        <v>1206</v>
      </c>
      <c r="D1103" s="238" t="s">
        <v>50</v>
      </c>
      <c r="E1103" s="238" t="s">
        <v>33</v>
      </c>
      <c r="F1103" s="238" t="s">
        <v>33</v>
      </c>
      <c r="G1103" s="238" t="s">
        <v>33</v>
      </c>
      <c r="H1103" s="238" t="s">
        <v>33</v>
      </c>
      <c r="I1103" s="238" t="s">
        <v>33</v>
      </c>
      <c r="J1103" s="238" t="s">
        <v>1588</v>
      </c>
      <c r="K1103" s="238" t="s">
        <v>1593</v>
      </c>
      <c r="L1103" s="239">
        <v>46203</v>
      </c>
      <c r="M1103" s="238" t="s">
        <v>92</v>
      </c>
    </row>
    <row r="1104" spans="1:13">
      <c r="A1104" s="236" t="s">
        <v>1204</v>
      </c>
      <c r="B1104" s="236" t="s">
        <v>1205</v>
      </c>
      <c r="C1104" s="236" t="s">
        <v>1206</v>
      </c>
      <c r="D1104" s="236" t="s">
        <v>52</v>
      </c>
      <c r="E1104" s="236" t="s">
        <v>33</v>
      </c>
      <c r="F1104" s="236" t="s">
        <v>33</v>
      </c>
      <c r="G1104" s="236" t="s">
        <v>33</v>
      </c>
      <c r="H1104" s="236" t="s">
        <v>33</v>
      </c>
      <c r="I1104" s="236" t="s">
        <v>33</v>
      </c>
      <c r="J1104" s="236" t="s">
        <v>1588</v>
      </c>
      <c r="K1104" s="236" t="s">
        <v>1594</v>
      </c>
      <c r="L1104" s="237">
        <v>46203</v>
      </c>
      <c r="M1104" s="236" t="s">
        <v>92</v>
      </c>
    </row>
    <row r="1105" spans="1:13">
      <c r="A1105" s="238" t="s">
        <v>1204</v>
      </c>
      <c r="B1105" s="238" t="s">
        <v>1205</v>
      </c>
      <c r="C1105" s="238" t="s">
        <v>1206</v>
      </c>
      <c r="D1105" s="238" t="s">
        <v>54</v>
      </c>
      <c r="E1105" s="238" t="s">
        <v>33</v>
      </c>
      <c r="F1105" s="238" t="s">
        <v>33</v>
      </c>
      <c r="G1105" s="238" t="s">
        <v>33</v>
      </c>
      <c r="H1105" s="238" t="s">
        <v>33</v>
      </c>
      <c r="I1105" s="238" t="s">
        <v>33</v>
      </c>
      <c r="J1105" s="238" t="s">
        <v>1588</v>
      </c>
      <c r="K1105" s="238" t="s">
        <v>1595</v>
      </c>
      <c r="L1105" s="239">
        <v>46203</v>
      </c>
      <c r="M1105" s="238" t="s">
        <v>92</v>
      </c>
    </row>
    <row r="1106" spans="1:13">
      <c r="A1106" s="236" t="s">
        <v>959</v>
      </c>
      <c r="B1106" s="236" t="s">
        <v>960</v>
      </c>
      <c r="C1106" s="236" t="s">
        <v>961</v>
      </c>
      <c r="D1106" s="236" t="s">
        <v>113</v>
      </c>
      <c r="E1106" s="236" t="s">
        <v>33</v>
      </c>
      <c r="F1106" s="236" t="s">
        <v>33</v>
      </c>
      <c r="G1106" s="236" t="s">
        <v>33</v>
      </c>
      <c r="H1106" s="236" t="s">
        <v>33</v>
      </c>
      <c r="I1106" s="236" t="s">
        <v>33</v>
      </c>
      <c r="J1106" s="236" t="s">
        <v>33</v>
      </c>
      <c r="K1106" s="236" t="s">
        <v>1596</v>
      </c>
      <c r="L1106" s="237">
        <v>46203</v>
      </c>
      <c r="M1106" s="236" t="s">
        <v>92</v>
      </c>
    </row>
    <row r="1107" spans="1:13">
      <c r="A1107" s="238" t="s">
        <v>959</v>
      </c>
      <c r="B1107" s="238" t="s">
        <v>960</v>
      </c>
      <c r="C1107" s="238" t="s">
        <v>961</v>
      </c>
      <c r="D1107" s="238" t="s">
        <v>32</v>
      </c>
      <c r="E1107" s="238" t="s">
        <v>33</v>
      </c>
      <c r="F1107" s="238" t="s">
        <v>114</v>
      </c>
      <c r="G1107" s="238" t="s">
        <v>33</v>
      </c>
      <c r="H1107" s="238" t="s">
        <v>33</v>
      </c>
      <c r="I1107" s="238" t="s">
        <v>114</v>
      </c>
      <c r="J1107" s="238" t="s">
        <v>1597</v>
      </c>
      <c r="K1107" s="238" t="s">
        <v>1598</v>
      </c>
      <c r="L1107" s="239">
        <v>46203</v>
      </c>
      <c r="M1107" s="238" t="s">
        <v>92</v>
      </c>
    </row>
    <row r="1108" spans="1:13">
      <c r="A1108" s="236" t="s">
        <v>959</v>
      </c>
      <c r="B1108" s="236" t="s">
        <v>960</v>
      </c>
      <c r="C1108" s="236" t="s">
        <v>961</v>
      </c>
      <c r="D1108" s="236" t="s">
        <v>38</v>
      </c>
      <c r="E1108" s="236" t="s">
        <v>33</v>
      </c>
      <c r="F1108" s="236" t="s">
        <v>114</v>
      </c>
      <c r="G1108" s="236" t="s">
        <v>33</v>
      </c>
      <c r="H1108" s="236" t="s">
        <v>33</v>
      </c>
      <c r="I1108" s="236" t="s">
        <v>114</v>
      </c>
      <c r="J1108" s="236" t="s">
        <v>1597</v>
      </c>
      <c r="K1108" s="236" t="s">
        <v>1599</v>
      </c>
      <c r="L1108" s="237">
        <v>46203</v>
      </c>
      <c r="M1108" s="236" t="s">
        <v>92</v>
      </c>
    </row>
    <row r="1109" spans="1:13">
      <c r="A1109" s="238" t="s">
        <v>959</v>
      </c>
      <c r="B1109" s="238" t="s">
        <v>960</v>
      </c>
      <c r="C1109" s="238" t="s">
        <v>961</v>
      </c>
      <c r="D1109" s="238" t="s">
        <v>46</v>
      </c>
      <c r="E1109" s="238" t="s">
        <v>33</v>
      </c>
      <c r="F1109" s="238" t="s">
        <v>114</v>
      </c>
      <c r="G1109" s="238" t="s">
        <v>33</v>
      </c>
      <c r="H1109" s="238" t="s">
        <v>33</v>
      </c>
      <c r="I1109" s="238" t="s">
        <v>114</v>
      </c>
      <c r="J1109" s="238" t="s">
        <v>1597</v>
      </c>
      <c r="K1109" s="238" t="s">
        <v>1600</v>
      </c>
      <c r="L1109" s="239">
        <v>46203</v>
      </c>
      <c r="M1109" s="238" t="s">
        <v>92</v>
      </c>
    </row>
    <row r="1110" spans="1:13">
      <c r="A1110" s="236" t="s">
        <v>959</v>
      </c>
      <c r="B1110" s="236" t="s">
        <v>960</v>
      </c>
      <c r="C1110" s="236" t="s">
        <v>961</v>
      </c>
      <c r="D1110" s="236" t="s">
        <v>48</v>
      </c>
      <c r="E1110" s="236" t="s">
        <v>33</v>
      </c>
      <c r="F1110" s="236" t="s">
        <v>114</v>
      </c>
      <c r="G1110" s="236" t="s">
        <v>33</v>
      </c>
      <c r="H1110" s="236" t="s">
        <v>33</v>
      </c>
      <c r="I1110" s="236" t="s">
        <v>114</v>
      </c>
      <c r="J1110" s="236" t="s">
        <v>1597</v>
      </c>
      <c r="K1110" s="236" t="s">
        <v>1601</v>
      </c>
      <c r="L1110" s="237">
        <v>46203</v>
      </c>
      <c r="M1110" s="236" t="s">
        <v>92</v>
      </c>
    </row>
    <row r="1111" spans="1:13">
      <c r="A1111" s="238" t="s">
        <v>959</v>
      </c>
      <c r="B1111" s="238" t="s">
        <v>960</v>
      </c>
      <c r="C1111" s="238" t="s">
        <v>961</v>
      </c>
      <c r="D1111" s="238" t="s">
        <v>50</v>
      </c>
      <c r="E1111" s="238" t="s">
        <v>33</v>
      </c>
      <c r="F1111" s="238" t="s">
        <v>114</v>
      </c>
      <c r="G1111" s="238" t="s">
        <v>33</v>
      </c>
      <c r="H1111" s="238" t="s">
        <v>33</v>
      </c>
      <c r="I1111" s="238" t="s">
        <v>114</v>
      </c>
      <c r="J1111" s="238" t="s">
        <v>1597</v>
      </c>
      <c r="K1111" s="238" t="s">
        <v>1602</v>
      </c>
      <c r="L1111" s="239">
        <v>46203</v>
      </c>
      <c r="M1111" s="238" t="s">
        <v>92</v>
      </c>
    </row>
    <row r="1112" spans="1:13">
      <c r="A1112" s="236" t="s">
        <v>959</v>
      </c>
      <c r="B1112" s="236" t="s">
        <v>960</v>
      </c>
      <c r="C1112" s="236" t="s">
        <v>961</v>
      </c>
      <c r="D1112" s="236" t="s">
        <v>52</v>
      </c>
      <c r="E1112" s="236" t="s">
        <v>33</v>
      </c>
      <c r="F1112" s="236" t="s">
        <v>114</v>
      </c>
      <c r="G1112" s="236" t="s">
        <v>33</v>
      </c>
      <c r="H1112" s="236" t="s">
        <v>33</v>
      </c>
      <c r="I1112" s="236" t="s">
        <v>114</v>
      </c>
      <c r="J1112" s="236" t="s">
        <v>1597</v>
      </c>
      <c r="K1112" s="236" t="s">
        <v>1603</v>
      </c>
      <c r="L1112" s="237">
        <v>46203</v>
      </c>
      <c r="M1112" s="236" t="s">
        <v>92</v>
      </c>
    </row>
    <row r="1113" spans="1:13">
      <c r="A1113" s="238" t="s">
        <v>959</v>
      </c>
      <c r="B1113" s="238" t="s">
        <v>960</v>
      </c>
      <c r="C1113" s="238" t="s">
        <v>961</v>
      </c>
      <c r="D1113" s="238" t="s">
        <v>54</v>
      </c>
      <c r="E1113" s="238" t="s">
        <v>33</v>
      </c>
      <c r="F1113" s="238" t="s">
        <v>114</v>
      </c>
      <c r="G1113" s="238" t="s">
        <v>33</v>
      </c>
      <c r="H1113" s="238" t="s">
        <v>33</v>
      </c>
      <c r="I1113" s="238" t="s">
        <v>114</v>
      </c>
      <c r="J1113" s="238" t="s">
        <v>1597</v>
      </c>
      <c r="K1113" s="238" t="s">
        <v>1604</v>
      </c>
      <c r="L1113" s="239">
        <v>46203</v>
      </c>
      <c r="M1113" s="238" t="s">
        <v>92</v>
      </c>
    </row>
    <row r="1114" spans="1:13">
      <c r="A1114" s="236" t="s">
        <v>1278</v>
      </c>
      <c r="B1114" s="236" t="s">
        <v>1279</v>
      </c>
      <c r="C1114" s="236" t="s">
        <v>1280</v>
      </c>
      <c r="D1114" s="236" t="s">
        <v>113</v>
      </c>
      <c r="E1114" s="236" t="s">
        <v>33</v>
      </c>
      <c r="F1114" s="236" t="s">
        <v>33</v>
      </c>
      <c r="G1114" s="236" t="s">
        <v>33</v>
      </c>
      <c r="H1114" s="236" t="s">
        <v>33</v>
      </c>
      <c r="I1114" s="236" t="s">
        <v>33</v>
      </c>
      <c r="J1114" s="236" t="s">
        <v>1605</v>
      </c>
      <c r="K1114" s="236" t="s">
        <v>1606</v>
      </c>
      <c r="L1114" s="237">
        <v>46203</v>
      </c>
      <c r="M1114" s="236" t="s">
        <v>92</v>
      </c>
    </row>
    <row r="1115" spans="1:13">
      <c r="A1115" s="238" t="s">
        <v>1278</v>
      </c>
      <c r="B1115" s="238" t="s">
        <v>1279</v>
      </c>
      <c r="C1115" s="238" t="s">
        <v>1280</v>
      </c>
      <c r="D1115" s="238" t="s">
        <v>32</v>
      </c>
      <c r="E1115" s="238" t="s">
        <v>33</v>
      </c>
      <c r="F1115" s="238" t="s">
        <v>33</v>
      </c>
      <c r="G1115" s="238" t="s">
        <v>33</v>
      </c>
      <c r="H1115" s="238" t="s">
        <v>33</v>
      </c>
      <c r="I1115" s="238" t="s">
        <v>33</v>
      </c>
      <c r="J1115" s="238" t="s">
        <v>1607</v>
      </c>
      <c r="K1115" s="238" t="s">
        <v>1608</v>
      </c>
      <c r="L1115" s="239">
        <v>46203</v>
      </c>
      <c r="M1115" s="238" t="s">
        <v>92</v>
      </c>
    </row>
    <row r="1116" spans="1:13">
      <c r="A1116" s="236" t="s">
        <v>1278</v>
      </c>
      <c r="B1116" s="236" t="s">
        <v>1279</v>
      </c>
      <c r="C1116" s="236" t="s">
        <v>1280</v>
      </c>
      <c r="D1116" s="236" t="s">
        <v>38</v>
      </c>
      <c r="E1116" s="236" t="s">
        <v>33</v>
      </c>
      <c r="F1116" s="236" t="s">
        <v>33</v>
      </c>
      <c r="G1116" s="236" t="s">
        <v>33</v>
      </c>
      <c r="H1116" s="236" t="s">
        <v>33</v>
      </c>
      <c r="I1116" s="236" t="s">
        <v>33</v>
      </c>
      <c r="J1116" s="236" t="s">
        <v>1607</v>
      </c>
      <c r="K1116" s="236" t="s">
        <v>1609</v>
      </c>
      <c r="L1116" s="237">
        <v>46203</v>
      </c>
      <c r="M1116" s="236" t="s">
        <v>92</v>
      </c>
    </row>
    <row r="1117" spans="1:13">
      <c r="A1117" s="238" t="s">
        <v>1278</v>
      </c>
      <c r="B1117" s="238" t="s">
        <v>1279</v>
      </c>
      <c r="C1117" s="238" t="s">
        <v>1280</v>
      </c>
      <c r="D1117" s="238" t="s">
        <v>46</v>
      </c>
      <c r="E1117" s="238" t="s">
        <v>33</v>
      </c>
      <c r="F1117" s="238" t="s">
        <v>33</v>
      </c>
      <c r="G1117" s="238" t="s">
        <v>33</v>
      </c>
      <c r="H1117" s="238" t="s">
        <v>33</v>
      </c>
      <c r="I1117" s="238" t="s">
        <v>33</v>
      </c>
      <c r="J1117" s="238" t="s">
        <v>1607</v>
      </c>
      <c r="K1117" s="238" t="s">
        <v>1610</v>
      </c>
      <c r="L1117" s="239">
        <v>46203</v>
      </c>
      <c r="M1117" s="238" t="s">
        <v>92</v>
      </c>
    </row>
    <row r="1118" spans="1:13">
      <c r="A1118" s="236" t="s">
        <v>1278</v>
      </c>
      <c r="B1118" s="236" t="s">
        <v>1279</v>
      </c>
      <c r="C1118" s="236" t="s">
        <v>1280</v>
      </c>
      <c r="D1118" s="236" t="s">
        <v>48</v>
      </c>
      <c r="E1118" s="236" t="s">
        <v>33</v>
      </c>
      <c r="F1118" s="236" t="s">
        <v>33</v>
      </c>
      <c r="G1118" s="236" t="s">
        <v>33</v>
      </c>
      <c r="H1118" s="236" t="s">
        <v>33</v>
      </c>
      <c r="I1118" s="236" t="s">
        <v>33</v>
      </c>
      <c r="J1118" s="236" t="s">
        <v>1607</v>
      </c>
      <c r="K1118" s="236" t="s">
        <v>1611</v>
      </c>
      <c r="L1118" s="237">
        <v>46203</v>
      </c>
      <c r="M1118" s="236" t="s">
        <v>92</v>
      </c>
    </row>
    <row r="1119" spans="1:13">
      <c r="A1119" s="238" t="s">
        <v>1278</v>
      </c>
      <c r="B1119" s="238" t="s">
        <v>1279</v>
      </c>
      <c r="C1119" s="238" t="s">
        <v>1280</v>
      </c>
      <c r="D1119" s="238" t="s">
        <v>50</v>
      </c>
      <c r="E1119" s="238" t="s">
        <v>33</v>
      </c>
      <c r="F1119" s="238" t="s">
        <v>33</v>
      </c>
      <c r="G1119" s="238" t="s">
        <v>33</v>
      </c>
      <c r="H1119" s="238" t="s">
        <v>33</v>
      </c>
      <c r="I1119" s="238" t="s">
        <v>33</v>
      </c>
      <c r="J1119" s="238" t="s">
        <v>1607</v>
      </c>
      <c r="K1119" s="238" t="s">
        <v>1612</v>
      </c>
      <c r="L1119" s="239">
        <v>46203</v>
      </c>
      <c r="M1119" s="238" t="s">
        <v>92</v>
      </c>
    </row>
    <row r="1120" spans="1:13">
      <c r="A1120" s="236" t="s">
        <v>1278</v>
      </c>
      <c r="B1120" s="236" t="s">
        <v>1279</v>
      </c>
      <c r="C1120" s="236" t="s">
        <v>1280</v>
      </c>
      <c r="D1120" s="236" t="s">
        <v>52</v>
      </c>
      <c r="E1120" s="236" t="s">
        <v>33</v>
      </c>
      <c r="F1120" s="236" t="s">
        <v>33</v>
      </c>
      <c r="G1120" s="236" t="s">
        <v>33</v>
      </c>
      <c r="H1120" s="236" t="s">
        <v>33</v>
      </c>
      <c r="I1120" s="236" t="s">
        <v>33</v>
      </c>
      <c r="J1120" s="236" t="s">
        <v>1607</v>
      </c>
      <c r="K1120" s="236" t="s">
        <v>1613</v>
      </c>
      <c r="L1120" s="237">
        <v>46203</v>
      </c>
      <c r="M1120" s="236" t="s">
        <v>92</v>
      </c>
    </row>
    <row r="1121" spans="1:13">
      <c r="A1121" s="238" t="s">
        <v>1278</v>
      </c>
      <c r="B1121" s="238" t="s">
        <v>1279</v>
      </c>
      <c r="C1121" s="238" t="s">
        <v>1280</v>
      </c>
      <c r="D1121" s="238" t="s">
        <v>54</v>
      </c>
      <c r="E1121" s="238" t="s">
        <v>33</v>
      </c>
      <c r="F1121" s="238" t="s">
        <v>33</v>
      </c>
      <c r="G1121" s="238" t="s">
        <v>33</v>
      </c>
      <c r="H1121" s="238" t="s">
        <v>33</v>
      </c>
      <c r="I1121" s="238" t="s">
        <v>33</v>
      </c>
      <c r="J1121" s="238" t="s">
        <v>1607</v>
      </c>
      <c r="K1121" s="238" t="s">
        <v>1614</v>
      </c>
      <c r="L1121" s="239">
        <v>46203</v>
      </c>
      <c r="M1121" s="238" t="s">
        <v>92</v>
      </c>
    </row>
    <row r="1122" spans="1:13">
      <c r="A1122" s="236" t="s">
        <v>937</v>
      </c>
      <c r="B1122" s="236" t="s">
        <v>938</v>
      </c>
      <c r="C1122" s="236" t="s">
        <v>939</v>
      </c>
      <c r="D1122" s="236" t="s">
        <v>113</v>
      </c>
      <c r="E1122" s="236" t="s">
        <v>33</v>
      </c>
      <c r="F1122" s="236" t="s">
        <v>33</v>
      </c>
      <c r="G1122" s="236" t="s">
        <v>33</v>
      </c>
      <c r="H1122" s="236" t="s">
        <v>33</v>
      </c>
      <c r="I1122" s="236" t="s">
        <v>114</v>
      </c>
      <c r="J1122" s="236" t="s">
        <v>1615</v>
      </c>
      <c r="K1122" s="236" t="s">
        <v>1616</v>
      </c>
      <c r="L1122" s="237">
        <v>46203</v>
      </c>
      <c r="M1122" s="236" t="s">
        <v>92</v>
      </c>
    </row>
    <row r="1123" spans="1:13">
      <c r="A1123" s="238" t="s">
        <v>937</v>
      </c>
      <c r="B1123" s="238" t="s">
        <v>938</v>
      </c>
      <c r="C1123" s="238" t="s">
        <v>939</v>
      </c>
      <c r="D1123" s="238" t="s">
        <v>32</v>
      </c>
      <c r="E1123" s="238" t="s">
        <v>33</v>
      </c>
      <c r="F1123" s="238" t="s">
        <v>33</v>
      </c>
      <c r="G1123" s="238" t="s">
        <v>33</v>
      </c>
      <c r="H1123" s="238" t="s">
        <v>33</v>
      </c>
      <c r="I1123" s="238" t="s">
        <v>33</v>
      </c>
      <c r="J1123" s="238" t="s">
        <v>1617</v>
      </c>
      <c r="K1123" s="238" t="s">
        <v>1618</v>
      </c>
      <c r="L1123" s="239">
        <v>46203</v>
      </c>
      <c r="M1123" s="238" t="s">
        <v>92</v>
      </c>
    </row>
    <row r="1124" spans="1:13">
      <c r="A1124" s="236" t="s">
        <v>937</v>
      </c>
      <c r="B1124" s="236" t="s">
        <v>938</v>
      </c>
      <c r="C1124" s="236" t="s">
        <v>939</v>
      </c>
      <c r="D1124" s="236" t="s">
        <v>38</v>
      </c>
      <c r="E1124" s="236" t="s">
        <v>33</v>
      </c>
      <c r="F1124" s="236" t="s">
        <v>33</v>
      </c>
      <c r="G1124" s="236" t="s">
        <v>33</v>
      </c>
      <c r="H1124" s="236" t="s">
        <v>33</v>
      </c>
      <c r="I1124" s="236" t="s">
        <v>33</v>
      </c>
      <c r="J1124" s="236" t="s">
        <v>1617</v>
      </c>
      <c r="K1124" s="236" t="s">
        <v>1619</v>
      </c>
      <c r="L1124" s="237">
        <v>46203</v>
      </c>
      <c r="M1124" s="236" t="s">
        <v>92</v>
      </c>
    </row>
    <row r="1125" spans="1:13">
      <c r="A1125" s="238" t="s">
        <v>937</v>
      </c>
      <c r="B1125" s="238" t="s">
        <v>938</v>
      </c>
      <c r="C1125" s="238" t="s">
        <v>939</v>
      </c>
      <c r="D1125" s="238" t="s">
        <v>46</v>
      </c>
      <c r="E1125" s="238" t="s">
        <v>33</v>
      </c>
      <c r="F1125" s="238" t="s">
        <v>33</v>
      </c>
      <c r="G1125" s="238" t="s">
        <v>33</v>
      </c>
      <c r="H1125" s="238" t="s">
        <v>33</v>
      </c>
      <c r="I1125" s="238" t="s">
        <v>33</v>
      </c>
      <c r="J1125" s="238" t="s">
        <v>1617</v>
      </c>
      <c r="K1125" s="238" t="s">
        <v>1620</v>
      </c>
      <c r="L1125" s="239">
        <v>46203</v>
      </c>
      <c r="M1125" s="238" t="s">
        <v>92</v>
      </c>
    </row>
    <row r="1126" spans="1:13">
      <c r="A1126" s="236" t="s">
        <v>937</v>
      </c>
      <c r="B1126" s="236" t="s">
        <v>938</v>
      </c>
      <c r="C1126" s="236" t="s">
        <v>939</v>
      </c>
      <c r="D1126" s="236" t="s">
        <v>48</v>
      </c>
      <c r="E1126" s="236" t="s">
        <v>33</v>
      </c>
      <c r="F1126" s="236" t="s">
        <v>33</v>
      </c>
      <c r="G1126" s="236" t="s">
        <v>33</v>
      </c>
      <c r="H1126" s="236" t="s">
        <v>33</v>
      </c>
      <c r="I1126" s="236" t="s">
        <v>33</v>
      </c>
      <c r="J1126" s="236" t="s">
        <v>1617</v>
      </c>
      <c r="K1126" s="236" t="s">
        <v>1621</v>
      </c>
      <c r="L1126" s="237">
        <v>46203</v>
      </c>
      <c r="M1126" s="236" t="s">
        <v>92</v>
      </c>
    </row>
    <row r="1127" spans="1:13">
      <c r="A1127" s="238" t="s">
        <v>937</v>
      </c>
      <c r="B1127" s="238" t="s">
        <v>938</v>
      </c>
      <c r="C1127" s="238" t="s">
        <v>939</v>
      </c>
      <c r="D1127" s="238" t="s">
        <v>50</v>
      </c>
      <c r="E1127" s="238" t="s">
        <v>33</v>
      </c>
      <c r="F1127" s="238" t="s">
        <v>33</v>
      </c>
      <c r="G1127" s="238" t="s">
        <v>33</v>
      </c>
      <c r="H1127" s="238" t="s">
        <v>33</v>
      </c>
      <c r="I1127" s="238" t="s">
        <v>33</v>
      </c>
      <c r="J1127" s="238" t="s">
        <v>1617</v>
      </c>
      <c r="K1127" s="238" t="s">
        <v>1622</v>
      </c>
      <c r="L1127" s="239">
        <v>46203</v>
      </c>
      <c r="M1127" s="238" t="s">
        <v>92</v>
      </c>
    </row>
    <row r="1128" spans="1:13">
      <c r="A1128" s="236" t="s">
        <v>937</v>
      </c>
      <c r="B1128" s="236" t="s">
        <v>938</v>
      </c>
      <c r="C1128" s="236" t="s">
        <v>939</v>
      </c>
      <c r="D1128" s="236" t="s">
        <v>52</v>
      </c>
      <c r="E1128" s="236" t="s">
        <v>33</v>
      </c>
      <c r="F1128" s="236" t="s">
        <v>33</v>
      </c>
      <c r="G1128" s="236" t="s">
        <v>33</v>
      </c>
      <c r="H1128" s="236" t="s">
        <v>33</v>
      </c>
      <c r="I1128" s="236" t="s">
        <v>33</v>
      </c>
      <c r="J1128" s="236" t="s">
        <v>1617</v>
      </c>
      <c r="K1128" s="236" t="s">
        <v>1623</v>
      </c>
      <c r="L1128" s="237">
        <v>46203</v>
      </c>
      <c r="M1128" s="236" t="s">
        <v>92</v>
      </c>
    </row>
    <row r="1129" spans="1:13">
      <c r="A1129" s="238" t="s">
        <v>937</v>
      </c>
      <c r="B1129" s="238" t="s">
        <v>938</v>
      </c>
      <c r="C1129" s="238" t="s">
        <v>939</v>
      </c>
      <c r="D1129" s="238" t="s">
        <v>54</v>
      </c>
      <c r="E1129" s="238" t="s">
        <v>33</v>
      </c>
      <c r="F1129" s="238" t="s">
        <v>33</v>
      </c>
      <c r="G1129" s="238" t="s">
        <v>33</v>
      </c>
      <c r="H1129" s="238" t="s">
        <v>33</v>
      </c>
      <c r="I1129" s="238" t="s">
        <v>33</v>
      </c>
      <c r="J1129" s="238" t="s">
        <v>1617</v>
      </c>
      <c r="K1129" s="238" t="s">
        <v>1624</v>
      </c>
      <c r="L1129" s="239">
        <v>46203</v>
      </c>
      <c r="M1129" s="238" t="s">
        <v>92</v>
      </c>
    </row>
    <row r="1130" spans="1:13">
      <c r="A1130" s="236" t="s">
        <v>223</v>
      </c>
      <c r="B1130" s="236" t="s">
        <v>224</v>
      </c>
      <c r="C1130" s="236" t="s">
        <v>225</v>
      </c>
      <c r="D1130" s="236" t="s">
        <v>113</v>
      </c>
      <c r="E1130" s="236" t="s">
        <v>33</v>
      </c>
      <c r="F1130" s="236" t="s">
        <v>33</v>
      </c>
      <c r="G1130" s="236" t="s">
        <v>33</v>
      </c>
      <c r="H1130" s="236" t="s">
        <v>33</v>
      </c>
      <c r="I1130" s="236" t="s">
        <v>33</v>
      </c>
      <c r="J1130" s="236" t="s">
        <v>33</v>
      </c>
      <c r="K1130" s="236" t="s">
        <v>1625</v>
      </c>
      <c r="L1130" s="237">
        <v>46203</v>
      </c>
      <c r="M1130" s="236" t="s">
        <v>92</v>
      </c>
    </row>
    <row r="1131" spans="1:13">
      <c r="A1131" s="238" t="s">
        <v>223</v>
      </c>
      <c r="B1131" s="238" t="s">
        <v>224</v>
      </c>
      <c r="C1131" s="238" t="s">
        <v>225</v>
      </c>
      <c r="D1131" s="238" t="s">
        <v>32</v>
      </c>
      <c r="E1131" s="238" t="s">
        <v>33</v>
      </c>
      <c r="F1131" s="238" t="s">
        <v>33</v>
      </c>
      <c r="G1131" s="238" t="s">
        <v>33</v>
      </c>
      <c r="H1131" s="238" t="s">
        <v>33</v>
      </c>
      <c r="I1131" s="238" t="s">
        <v>33</v>
      </c>
      <c r="J1131" s="238" t="s">
        <v>1617</v>
      </c>
      <c r="K1131" s="238" t="s">
        <v>1626</v>
      </c>
      <c r="L1131" s="239">
        <v>46203</v>
      </c>
      <c r="M1131" s="238" t="s">
        <v>92</v>
      </c>
    </row>
    <row r="1132" spans="1:13">
      <c r="A1132" s="236" t="s">
        <v>223</v>
      </c>
      <c r="B1132" s="236" t="s">
        <v>224</v>
      </c>
      <c r="C1132" s="236" t="s">
        <v>225</v>
      </c>
      <c r="D1132" s="236" t="s">
        <v>38</v>
      </c>
      <c r="E1132" s="236" t="s">
        <v>33</v>
      </c>
      <c r="F1132" s="236" t="s">
        <v>33</v>
      </c>
      <c r="G1132" s="236" t="s">
        <v>33</v>
      </c>
      <c r="H1132" s="236" t="s">
        <v>33</v>
      </c>
      <c r="I1132" s="236" t="s">
        <v>33</v>
      </c>
      <c r="J1132" s="236" t="s">
        <v>1617</v>
      </c>
      <c r="K1132" s="236" t="s">
        <v>1627</v>
      </c>
      <c r="L1132" s="237">
        <v>46203</v>
      </c>
      <c r="M1132" s="236" t="s">
        <v>92</v>
      </c>
    </row>
    <row r="1133" spans="1:13">
      <c r="A1133" s="238" t="s">
        <v>223</v>
      </c>
      <c r="B1133" s="238" t="s">
        <v>224</v>
      </c>
      <c r="C1133" s="238" t="s">
        <v>225</v>
      </c>
      <c r="D1133" s="238" t="s">
        <v>46</v>
      </c>
      <c r="E1133" s="238" t="s">
        <v>33</v>
      </c>
      <c r="F1133" s="238" t="s">
        <v>33</v>
      </c>
      <c r="G1133" s="238" t="s">
        <v>33</v>
      </c>
      <c r="H1133" s="238" t="s">
        <v>33</v>
      </c>
      <c r="I1133" s="238" t="s">
        <v>33</v>
      </c>
      <c r="J1133" s="238" t="s">
        <v>1617</v>
      </c>
      <c r="K1133" s="238" t="s">
        <v>1628</v>
      </c>
      <c r="L1133" s="239">
        <v>46203</v>
      </c>
      <c r="M1133" s="238" t="s">
        <v>92</v>
      </c>
    </row>
    <row r="1134" spans="1:13">
      <c r="A1134" s="236" t="s">
        <v>223</v>
      </c>
      <c r="B1134" s="236" t="s">
        <v>224</v>
      </c>
      <c r="C1134" s="236" t="s">
        <v>225</v>
      </c>
      <c r="D1134" s="236" t="s">
        <v>48</v>
      </c>
      <c r="E1134" s="236" t="s">
        <v>33</v>
      </c>
      <c r="F1134" s="236" t="s">
        <v>33</v>
      </c>
      <c r="G1134" s="236" t="s">
        <v>33</v>
      </c>
      <c r="H1134" s="236" t="s">
        <v>33</v>
      </c>
      <c r="I1134" s="236" t="s">
        <v>33</v>
      </c>
      <c r="J1134" s="236" t="s">
        <v>1617</v>
      </c>
      <c r="K1134" s="236" t="s">
        <v>1629</v>
      </c>
      <c r="L1134" s="237">
        <v>46203</v>
      </c>
      <c r="M1134" s="236" t="s">
        <v>92</v>
      </c>
    </row>
    <row r="1135" spans="1:13">
      <c r="A1135" s="238" t="s">
        <v>223</v>
      </c>
      <c r="B1135" s="238" t="s">
        <v>224</v>
      </c>
      <c r="C1135" s="238" t="s">
        <v>225</v>
      </c>
      <c r="D1135" s="238" t="s">
        <v>50</v>
      </c>
      <c r="E1135" s="238" t="s">
        <v>33</v>
      </c>
      <c r="F1135" s="238" t="s">
        <v>33</v>
      </c>
      <c r="G1135" s="238" t="s">
        <v>33</v>
      </c>
      <c r="H1135" s="238" t="s">
        <v>33</v>
      </c>
      <c r="I1135" s="238" t="s">
        <v>33</v>
      </c>
      <c r="J1135" s="238" t="s">
        <v>1617</v>
      </c>
      <c r="K1135" s="238" t="s">
        <v>1630</v>
      </c>
      <c r="L1135" s="239">
        <v>46203</v>
      </c>
      <c r="M1135" s="238" t="s">
        <v>92</v>
      </c>
    </row>
    <row r="1136" spans="1:13">
      <c r="A1136" s="236" t="s">
        <v>223</v>
      </c>
      <c r="B1136" s="236" t="s">
        <v>224</v>
      </c>
      <c r="C1136" s="236" t="s">
        <v>225</v>
      </c>
      <c r="D1136" s="236" t="s">
        <v>52</v>
      </c>
      <c r="E1136" s="236" t="s">
        <v>33</v>
      </c>
      <c r="F1136" s="236" t="s">
        <v>33</v>
      </c>
      <c r="G1136" s="236" t="s">
        <v>33</v>
      </c>
      <c r="H1136" s="236" t="s">
        <v>33</v>
      </c>
      <c r="I1136" s="236" t="s">
        <v>33</v>
      </c>
      <c r="J1136" s="236" t="s">
        <v>1617</v>
      </c>
      <c r="K1136" s="236" t="s">
        <v>1631</v>
      </c>
      <c r="L1136" s="237">
        <v>46203</v>
      </c>
      <c r="M1136" s="236" t="s">
        <v>92</v>
      </c>
    </row>
    <row r="1137" spans="1:13">
      <c r="A1137" s="238" t="s">
        <v>223</v>
      </c>
      <c r="B1137" s="238" t="s">
        <v>224</v>
      </c>
      <c r="C1137" s="238" t="s">
        <v>225</v>
      </c>
      <c r="D1137" s="238" t="s">
        <v>54</v>
      </c>
      <c r="E1137" s="238" t="s">
        <v>33</v>
      </c>
      <c r="F1137" s="238" t="s">
        <v>33</v>
      </c>
      <c r="G1137" s="238" t="s">
        <v>33</v>
      </c>
      <c r="H1137" s="238" t="s">
        <v>33</v>
      </c>
      <c r="I1137" s="238" t="s">
        <v>33</v>
      </c>
      <c r="J1137" s="238" t="s">
        <v>1617</v>
      </c>
      <c r="K1137" s="238" t="s">
        <v>1632</v>
      </c>
      <c r="L1137" s="239">
        <v>46203</v>
      </c>
      <c r="M1137" s="238" t="s">
        <v>92</v>
      </c>
    </row>
    <row r="1138" spans="1:13">
      <c r="A1138" s="236" t="s">
        <v>1257</v>
      </c>
      <c r="B1138" s="236" t="s">
        <v>1258</v>
      </c>
      <c r="C1138" s="236" t="s">
        <v>1259</v>
      </c>
      <c r="D1138" s="236" t="s">
        <v>113</v>
      </c>
      <c r="E1138" s="236" t="s">
        <v>33</v>
      </c>
      <c r="F1138" s="236" t="s">
        <v>33</v>
      </c>
      <c r="G1138" s="236" t="s">
        <v>33</v>
      </c>
      <c r="H1138" s="236" t="s">
        <v>33</v>
      </c>
      <c r="I1138" s="236" t="s">
        <v>33</v>
      </c>
      <c r="J1138" s="236" t="s">
        <v>1617</v>
      </c>
      <c r="K1138" s="236" t="s">
        <v>1633</v>
      </c>
      <c r="L1138" s="237">
        <v>46203</v>
      </c>
      <c r="M1138" s="236" t="s">
        <v>92</v>
      </c>
    </row>
    <row r="1139" spans="1:13">
      <c r="A1139" s="238" t="s">
        <v>1257</v>
      </c>
      <c r="B1139" s="238" t="s">
        <v>1258</v>
      </c>
      <c r="C1139" s="238" t="s">
        <v>1259</v>
      </c>
      <c r="D1139" s="238" t="s">
        <v>32</v>
      </c>
      <c r="E1139" s="238" t="s">
        <v>33</v>
      </c>
      <c r="F1139" s="238" t="s">
        <v>33</v>
      </c>
      <c r="G1139" s="238" t="s">
        <v>33</v>
      </c>
      <c r="H1139" s="238" t="s">
        <v>33</v>
      </c>
      <c r="I1139" s="238" t="s">
        <v>33</v>
      </c>
      <c r="J1139" s="238" t="s">
        <v>1617</v>
      </c>
      <c r="K1139" s="238" t="s">
        <v>1634</v>
      </c>
      <c r="L1139" s="239">
        <v>46203</v>
      </c>
      <c r="M1139" s="238" t="s">
        <v>92</v>
      </c>
    </row>
    <row r="1140" spans="1:13">
      <c r="A1140" s="236" t="s">
        <v>1257</v>
      </c>
      <c r="B1140" s="236" t="s">
        <v>1258</v>
      </c>
      <c r="C1140" s="236" t="s">
        <v>1259</v>
      </c>
      <c r="D1140" s="236" t="s">
        <v>38</v>
      </c>
      <c r="E1140" s="236" t="s">
        <v>33</v>
      </c>
      <c r="F1140" s="236" t="s">
        <v>33</v>
      </c>
      <c r="G1140" s="236" t="s">
        <v>33</v>
      </c>
      <c r="H1140" s="236" t="s">
        <v>33</v>
      </c>
      <c r="I1140" s="236" t="s">
        <v>33</v>
      </c>
      <c r="J1140" s="236" t="s">
        <v>1617</v>
      </c>
      <c r="K1140" s="236" t="s">
        <v>1635</v>
      </c>
      <c r="L1140" s="237">
        <v>46203</v>
      </c>
      <c r="M1140" s="236" t="s">
        <v>92</v>
      </c>
    </row>
    <row r="1141" spans="1:13">
      <c r="A1141" s="238" t="s">
        <v>1257</v>
      </c>
      <c r="B1141" s="238" t="s">
        <v>1258</v>
      </c>
      <c r="C1141" s="238" t="s">
        <v>1259</v>
      </c>
      <c r="D1141" s="238" t="s">
        <v>46</v>
      </c>
      <c r="E1141" s="238" t="s">
        <v>33</v>
      </c>
      <c r="F1141" s="238" t="s">
        <v>33</v>
      </c>
      <c r="G1141" s="238" t="s">
        <v>33</v>
      </c>
      <c r="H1141" s="238" t="s">
        <v>33</v>
      </c>
      <c r="I1141" s="238" t="s">
        <v>33</v>
      </c>
      <c r="J1141" s="238" t="s">
        <v>1617</v>
      </c>
      <c r="K1141" s="238" t="s">
        <v>1636</v>
      </c>
      <c r="L1141" s="239">
        <v>46203</v>
      </c>
      <c r="M1141" s="238" t="s">
        <v>92</v>
      </c>
    </row>
    <row r="1142" spans="1:13">
      <c r="A1142" s="236" t="s">
        <v>1257</v>
      </c>
      <c r="B1142" s="236" t="s">
        <v>1258</v>
      </c>
      <c r="C1142" s="236" t="s">
        <v>1259</v>
      </c>
      <c r="D1142" s="236" t="s">
        <v>48</v>
      </c>
      <c r="E1142" s="236" t="s">
        <v>33</v>
      </c>
      <c r="F1142" s="236" t="s">
        <v>33</v>
      </c>
      <c r="G1142" s="236" t="s">
        <v>33</v>
      </c>
      <c r="H1142" s="236" t="s">
        <v>33</v>
      </c>
      <c r="I1142" s="236" t="s">
        <v>33</v>
      </c>
      <c r="J1142" s="236" t="s">
        <v>1617</v>
      </c>
      <c r="K1142" s="236" t="s">
        <v>1637</v>
      </c>
      <c r="L1142" s="237">
        <v>46203</v>
      </c>
      <c r="M1142" s="236" t="s">
        <v>92</v>
      </c>
    </row>
    <row r="1143" spans="1:13">
      <c r="A1143" s="238" t="s">
        <v>1257</v>
      </c>
      <c r="B1143" s="238" t="s">
        <v>1258</v>
      </c>
      <c r="C1143" s="238" t="s">
        <v>1259</v>
      </c>
      <c r="D1143" s="238" t="s">
        <v>50</v>
      </c>
      <c r="E1143" s="238" t="s">
        <v>33</v>
      </c>
      <c r="F1143" s="238" t="s">
        <v>33</v>
      </c>
      <c r="G1143" s="238" t="s">
        <v>33</v>
      </c>
      <c r="H1143" s="238" t="s">
        <v>33</v>
      </c>
      <c r="I1143" s="238" t="s">
        <v>33</v>
      </c>
      <c r="J1143" s="238" t="s">
        <v>1617</v>
      </c>
      <c r="K1143" s="238" t="s">
        <v>1638</v>
      </c>
      <c r="L1143" s="239">
        <v>46203</v>
      </c>
      <c r="M1143" s="238" t="s">
        <v>92</v>
      </c>
    </row>
    <row r="1144" spans="1:13">
      <c r="A1144" s="236" t="s">
        <v>1257</v>
      </c>
      <c r="B1144" s="236" t="s">
        <v>1258</v>
      </c>
      <c r="C1144" s="236" t="s">
        <v>1259</v>
      </c>
      <c r="D1144" s="236" t="s">
        <v>52</v>
      </c>
      <c r="E1144" s="236" t="s">
        <v>33</v>
      </c>
      <c r="F1144" s="236" t="s">
        <v>33</v>
      </c>
      <c r="G1144" s="236" t="s">
        <v>33</v>
      </c>
      <c r="H1144" s="236" t="s">
        <v>33</v>
      </c>
      <c r="I1144" s="236" t="s">
        <v>33</v>
      </c>
      <c r="J1144" s="236" t="s">
        <v>1617</v>
      </c>
      <c r="K1144" s="236" t="s">
        <v>1639</v>
      </c>
      <c r="L1144" s="237">
        <v>46203</v>
      </c>
      <c r="M1144" s="236" t="s">
        <v>92</v>
      </c>
    </row>
    <row r="1145" spans="1:13">
      <c r="A1145" s="238" t="s">
        <v>1257</v>
      </c>
      <c r="B1145" s="238" t="s">
        <v>1258</v>
      </c>
      <c r="C1145" s="238" t="s">
        <v>1259</v>
      </c>
      <c r="D1145" s="238" t="s">
        <v>54</v>
      </c>
      <c r="E1145" s="238" t="s">
        <v>33</v>
      </c>
      <c r="F1145" s="238" t="s">
        <v>33</v>
      </c>
      <c r="G1145" s="238" t="s">
        <v>33</v>
      </c>
      <c r="H1145" s="238" t="s">
        <v>33</v>
      </c>
      <c r="I1145" s="238" t="s">
        <v>33</v>
      </c>
      <c r="J1145" s="238" t="s">
        <v>1617</v>
      </c>
      <c r="K1145" s="238" t="s">
        <v>1640</v>
      </c>
      <c r="L1145" s="239">
        <v>46203</v>
      </c>
      <c r="M1145" s="238" t="s">
        <v>92</v>
      </c>
    </row>
    <row r="1146" spans="1:13">
      <c r="A1146" s="236" t="s">
        <v>1268</v>
      </c>
      <c r="B1146" s="236" t="s">
        <v>1269</v>
      </c>
      <c r="C1146" s="236" t="s">
        <v>1259</v>
      </c>
      <c r="D1146" s="236" t="s">
        <v>113</v>
      </c>
      <c r="E1146" s="236" t="s">
        <v>33</v>
      </c>
      <c r="F1146" s="236" t="s">
        <v>1641</v>
      </c>
      <c r="G1146" s="236" t="s">
        <v>33</v>
      </c>
      <c r="H1146" s="236" t="s">
        <v>33</v>
      </c>
      <c r="I1146" s="236" t="s">
        <v>114</v>
      </c>
      <c r="J1146" s="236" t="s">
        <v>1642</v>
      </c>
      <c r="K1146" s="236" t="s">
        <v>1643</v>
      </c>
      <c r="L1146" s="237">
        <v>46203</v>
      </c>
      <c r="M1146" s="236" t="s">
        <v>92</v>
      </c>
    </row>
    <row r="1147" spans="1:13">
      <c r="A1147" s="238" t="s">
        <v>1268</v>
      </c>
      <c r="B1147" s="238" t="s">
        <v>1269</v>
      </c>
      <c r="C1147" s="238" t="s">
        <v>1259</v>
      </c>
      <c r="D1147" s="238" t="s">
        <v>32</v>
      </c>
      <c r="E1147" s="238" t="s">
        <v>33</v>
      </c>
      <c r="F1147" s="238" t="s">
        <v>33</v>
      </c>
      <c r="G1147" s="238" t="s">
        <v>33</v>
      </c>
      <c r="H1147" s="238" t="s">
        <v>33</v>
      </c>
      <c r="I1147" s="238" t="s">
        <v>33</v>
      </c>
      <c r="J1147" s="238" t="s">
        <v>1617</v>
      </c>
      <c r="K1147" s="238" t="s">
        <v>1644</v>
      </c>
      <c r="L1147" s="239">
        <v>46203</v>
      </c>
      <c r="M1147" s="238" t="s">
        <v>92</v>
      </c>
    </row>
    <row r="1148" spans="1:13">
      <c r="A1148" s="236" t="s">
        <v>1268</v>
      </c>
      <c r="B1148" s="236" t="s">
        <v>1269</v>
      </c>
      <c r="C1148" s="236" t="s">
        <v>1259</v>
      </c>
      <c r="D1148" s="236" t="s">
        <v>38</v>
      </c>
      <c r="E1148" s="236" t="s">
        <v>33</v>
      </c>
      <c r="F1148" s="236" t="s">
        <v>33</v>
      </c>
      <c r="G1148" s="236" t="s">
        <v>33</v>
      </c>
      <c r="H1148" s="236" t="s">
        <v>33</v>
      </c>
      <c r="I1148" s="236" t="s">
        <v>33</v>
      </c>
      <c r="J1148" s="236" t="s">
        <v>1617</v>
      </c>
      <c r="K1148" s="236" t="s">
        <v>1645</v>
      </c>
      <c r="L1148" s="237">
        <v>46203</v>
      </c>
      <c r="M1148" s="236" t="s">
        <v>92</v>
      </c>
    </row>
    <row r="1149" spans="1:13">
      <c r="A1149" s="238" t="s">
        <v>1268</v>
      </c>
      <c r="B1149" s="238" t="s">
        <v>1269</v>
      </c>
      <c r="C1149" s="238" t="s">
        <v>1259</v>
      </c>
      <c r="D1149" s="238" t="s">
        <v>46</v>
      </c>
      <c r="E1149" s="238" t="s">
        <v>33</v>
      </c>
      <c r="F1149" s="238" t="s">
        <v>33</v>
      </c>
      <c r="G1149" s="238" t="s">
        <v>33</v>
      </c>
      <c r="H1149" s="238" t="s">
        <v>33</v>
      </c>
      <c r="I1149" s="238" t="s">
        <v>33</v>
      </c>
      <c r="J1149" s="238" t="s">
        <v>1617</v>
      </c>
      <c r="K1149" s="238" t="s">
        <v>1646</v>
      </c>
      <c r="L1149" s="239">
        <v>46203</v>
      </c>
      <c r="M1149" s="238" t="s">
        <v>92</v>
      </c>
    </row>
    <row r="1150" spans="1:13">
      <c r="A1150" s="236" t="s">
        <v>1268</v>
      </c>
      <c r="B1150" s="236" t="s">
        <v>1269</v>
      </c>
      <c r="C1150" s="236" t="s">
        <v>1259</v>
      </c>
      <c r="D1150" s="236" t="s">
        <v>48</v>
      </c>
      <c r="E1150" s="236" t="s">
        <v>33</v>
      </c>
      <c r="F1150" s="236" t="s">
        <v>33</v>
      </c>
      <c r="G1150" s="236" t="s">
        <v>33</v>
      </c>
      <c r="H1150" s="236" t="s">
        <v>33</v>
      </c>
      <c r="I1150" s="236" t="s">
        <v>33</v>
      </c>
      <c r="J1150" s="236" t="s">
        <v>1617</v>
      </c>
      <c r="K1150" s="236" t="s">
        <v>1647</v>
      </c>
      <c r="L1150" s="237">
        <v>46203</v>
      </c>
      <c r="M1150" s="236" t="s">
        <v>92</v>
      </c>
    </row>
    <row r="1151" spans="1:13">
      <c r="A1151" s="238" t="s">
        <v>1268</v>
      </c>
      <c r="B1151" s="238" t="s">
        <v>1269</v>
      </c>
      <c r="C1151" s="238" t="s">
        <v>1259</v>
      </c>
      <c r="D1151" s="238" t="s">
        <v>50</v>
      </c>
      <c r="E1151" s="238" t="s">
        <v>33</v>
      </c>
      <c r="F1151" s="238" t="s">
        <v>33</v>
      </c>
      <c r="G1151" s="238" t="s">
        <v>33</v>
      </c>
      <c r="H1151" s="238" t="s">
        <v>33</v>
      </c>
      <c r="I1151" s="238" t="s">
        <v>33</v>
      </c>
      <c r="J1151" s="238" t="s">
        <v>1617</v>
      </c>
      <c r="K1151" s="238" t="s">
        <v>1648</v>
      </c>
      <c r="L1151" s="239">
        <v>46203</v>
      </c>
      <c r="M1151" s="238" t="s">
        <v>92</v>
      </c>
    </row>
    <row r="1152" spans="1:13">
      <c r="A1152" s="236" t="s">
        <v>1268</v>
      </c>
      <c r="B1152" s="236" t="s">
        <v>1269</v>
      </c>
      <c r="C1152" s="236" t="s">
        <v>1259</v>
      </c>
      <c r="D1152" s="236" t="s">
        <v>52</v>
      </c>
      <c r="E1152" s="236" t="s">
        <v>33</v>
      </c>
      <c r="F1152" s="236" t="s">
        <v>33</v>
      </c>
      <c r="G1152" s="236" t="s">
        <v>33</v>
      </c>
      <c r="H1152" s="236" t="s">
        <v>33</v>
      </c>
      <c r="I1152" s="236" t="s">
        <v>33</v>
      </c>
      <c r="J1152" s="236" t="s">
        <v>1617</v>
      </c>
      <c r="K1152" s="236" t="s">
        <v>1649</v>
      </c>
      <c r="L1152" s="237">
        <v>46203</v>
      </c>
      <c r="M1152" s="236" t="s">
        <v>92</v>
      </c>
    </row>
    <row r="1153" spans="1:13">
      <c r="A1153" s="238" t="s">
        <v>1268</v>
      </c>
      <c r="B1153" s="238" t="s">
        <v>1269</v>
      </c>
      <c r="C1153" s="238" t="s">
        <v>1259</v>
      </c>
      <c r="D1153" s="238" t="s">
        <v>54</v>
      </c>
      <c r="E1153" s="238" t="s">
        <v>33</v>
      </c>
      <c r="F1153" s="238" t="s">
        <v>33</v>
      </c>
      <c r="G1153" s="238" t="s">
        <v>33</v>
      </c>
      <c r="H1153" s="238" t="s">
        <v>33</v>
      </c>
      <c r="I1153" s="238" t="s">
        <v>33</v>
      </c>
      <c r="J1153" s="238" t="s">
        <v>1617</v>
      </c>
      <c r="K1153" s="238" t="s">
        <v>1650</v>
      </c>
      <c r="L1153" s="239">
        <v>46203</v>
      </c>
      <c r="M1153" s="238" t="s">
        <v>92</v>
      </c>
    </row>
    <row r="1154" spans="1:13">
      <c r="A1154" s="236" t="s">
        <v>948</v>
      </c>
      <c r="B1154" s="236" t="s">
        <v>949</v>
      </c>
      <c r="C1154" s="236" t="s">
        <v>950</v>
      </c>
      <c r="D1154" s="236" t="s">
        <v>113</v>
      </c>
      <c r="E1154" s="236" t="s">
        <v>33</v>
      </c>
      <c r="F1154" s="236" t="s">
        <v>33</v>
      </c>
      <c r="G1154" s="236" t="s">
        <v>33</v>
      </c>
      <c r="H1154" s="236" t="s">
        <v>33</v>
      </c>
      <c r="I1154" s="236" t="s">
        <v>33</v>
      </c>
      <c r="J1154" s="236" t="s">
        <v>1617</v>
      </c>
      <c r="K1154" s="236" t="s">
        <v>1651</v>
      </c>
      <c r="L1154" s="237">
        <v>46203</v>
      </c>
      <c r="M1154" s="236" t="s">
        <v>92</v>
      </c>
    </row>
    <row r="1155" spans="1:13">
      <c r="A1155" s="238" t="s">
        <v>948</v>
      </c>
      <c r="B1155" s="238" t="s">
        <v>949</v>
      </c>
      <c r="C1155" s="238" t="s">
        <v>950</v>
      </c>
      <c r="D1155" s="238" t="s">
        <v>32</v>
      </c>
      <c r="E1155" s="238" t="s">
        <v>33</v>
      </c>
      <c r="F1155" s="238" t="s">
        <v>33</v>
      </c>
      <c r="G1155" s="238" t="s">
        <v>33</v>
      </c>
      <c r="H1155" s="238" t="s">
        <v>33</v>
      </c>
      <c r="I1155" s="238" t="s">
        <v>33</v>
      </c>
      <c r="J1155" s="238" t="s">
        <v>1617</v>
      </c>
      <c r="K1155" s="238" t="s">
        <v>1652</v>
      </c>
      <c r="L1155" s="239">
        <v>46203</v>
      </c>
      <c r="M1155" s="238" t="s">
        <v>92</v>
      </c>
    </row>
    <row r="1156" spans="1:13">
      <c r="A1156" s="236" t="s">
        <v>948</v>
      </c>
      <c r="B1156" s="236" t="s">
        <v>949</v>
      </c>
      <c r="C1156" s="236" t="s">
        <v>950</v>
      </c>
      <c r="D1156" s="236" t="s">
        <v>38</v>
      </c>
      <c r="E1156" s="236" t="s">
        <v>33</v>
      </c>
      <c r="F1156" s="236" t="s">
        <v>33</v>
      </c>
      <c r="G1156" s="236" t="s">
        <v>33</v>
      </c>
      <c r="H1156" s="236" t="s">
        <v>33</v>
      </c>
      <c r="I1156" s="236" t="s">
        <v>33</v>
      </c>
      <c r="J1156" s="236" t="s">
        <v>1617</v>
      </c>
      <c r="K1156" s="236" t="s">
        <v>1653</v>
      </c>
      <c r="L1156" s="237">
        <v>46203</v>
      </c>
      <c r="M1156" s="236" t="s">
        <v>92</v>
      </c>
    </row>
    <row r="1157" spans="1:13">
      <c r="A1157" s="238" t="s">
        <v>948</v>
      </c>
      <c r="B1157" s="238" t="s">
        <v>949</v>
      </c>
      <c r="C1157" s="238" t="s">
        <v>950</v>
      </c>
      <c r="D1157" s="238" t="s">
        <v>46</v>
      </c>
      <c r="E1157" s="238" t="s">
        <v>33</v>
      </c>
      <c r="F1157" s="238" t="s">
        <v>33</v>
      </c>
      <c r="G1157" s="238" t="s">
        <v>33</v>
      </c>
      <c r="H1157" s="238" t="s">
        <v>33</v>
      </c>
      <c r="I1157" s="238" t="s">
        <v>33</v>
      </c>
      <c r="J1157" s="238" t="s">
        <v>1617</v>
      </c>
      <c r="K1157" s="238" t="s">
        <v>1654</v>
      </c>
      <c r="L1157" s="239">
        <v>46203</v>
      </c>
      <c r="M1157" s="238" t="s">
        <v>92</v>
      </c>
    </row>
    <row r="1158" spans="1:13">
      <c r="A1158" s="236" t="s">
        <v>948</v>
      </c>
      <c r="B1158" s="236" t="s">
        <v>949</v>
      </c>
      <c r="C1158" s="236" t="s">
        <v>950</v>
      </c>
      <c r="D1158" s="236" t="s">
        <v>48</v>
      </c>
      <c r="E1158" s="236" t="s">
        <v>33</v>
      </c>
      <c r="F1158" s="236" t="s">
        <v>33</v>
      </c>
      <c r="G1158" s="236" t="s">
        <v>33</v>
      </c>
      <c r="H1158" s="236" t="s">
        <v>33</v>
      </c>
      <c r="I1158" s="236" t="s">
        <v>33</v>
      </c>
      <c r="J1158" s="236" t="s">
        <v>1617</v>
      </c>
      <c r="K1158" s="236" t="s">
        <v>1655</v>
      </c>
      <c r="L1158" s="237">
        <v>46203</v>
      </c>
      <c r="M1158" s="236" t="s">
        <v>92</v>
      </c>
    </row>
    <row r="1159" spans="1:13">
      <c r="A1159" s="238" t="s">
        <v>948</v>
      </c>
      <c r="B1159" s="238" t="s">
        <v>949</v>
      </c>
      <c r="C1159" s="238" t="s">
        <v>950</v>
      </c>
      <c r="D1159" s="238" t="s">
        <v>50</v>
      </c>
      <c r="E1159" s="238" t="s">
        <v>33</v>
      </c>
      <c r="F1159" s="238" t="s">
        <v>33</v>
      </c>
      <c r="G1159" s="238" t="s">
        <v>33</v>
      </c>
      <c r="H1159" s="238" t="s">
        <v>33</v>
      </c>
      <c r="I1159" s="238" t="s">
        <v>33</v>
      </c>
      <c r="J1159" s="238" t="s">
        <v>1617</v>
      </c>
      <c r="K1159" s="238" t="s">
        <v>1656</v>
      </c>
      <c r="L1159" s="239">
        <v>46203</v>
      </c>
      <c r="M1159" s="238" t="s">
        <v>92</v>
      </c>
    </row>
    <row r="1160" spans="1:13">
      <c r="A1160" s="236" t="s">
        <v>948</v>
      </c>
      <c r="B1160" s="236" t="s">
        <v>949</v>
      </c>
      <c r="C1160" s="236" t="s">
        <v>950</v>
      </c>
      <c r="D1160" s="236" t="s">
        <v>52</v>
      </c>
      <c r="E1160" s="236" t="s">
        <v>33</v>
      </c>
      <c r="F1160" s="236" t="s">
        <v>33</v>
      </c>
      <c r="G1160" s="236" t="s">
        <v>33</v>
      </c>
      <c r="H1160" s="236" t="s">
        <v>33</v>
      </c>
      <c r="I1160" s="236" t="s">
        <v>33</v>
      </c>
      <c r="J1160" s="236" t="s">
        <v>1617</v>
      </c>
      <c r="K1160" s="236" t="s">
        <v>1657</v>
      </c>
      <c r="L1160" s="237">
        <v>46203</v>
      </c>
      <c r="M1160" s="236" t="s">
        <v>92</v>
      </c>
    </row>
    <row r="1161" spans="1:13">
      <c r="A1161" s="238" t="s">
        <v>948</v>
      </c>
      <c r="B1161" s="238" t="s">
        <v>949</v>
      </c>
      <c r="C1161" s="238" t="s">
        <v>950</v>
      </c>
      <c r="D1161" s="238" t="s">
        <v>54</v>
      </c>
      <c r="E1161" s="238" t="s">
        <v>33</v>
      </c>
      <c r="F1161" s="238" t="s">
        <v>33</v>
      </c>
      <c r="G1161" s="238" t="s">
        <v>33</v>
      </c>
      <c r="H1161" s="238" t="s">
        <v>33</v>
      </c>
      <c r="I1161" s="238" t="s">
        <v>33</v>
      </c>
      <c r="J1161" s="238" t="s">
        <v>1617</v>
      </c>
      <c r="K1161" s="238" t="s">
        <v>1658</v>
      </c>
      <c r="L1161" s="239">
        <v>46203</v>
      </c>
      <c r="M1161" s="238" t="s">
        <v>92</v>
      </c>
    </row>
    <row r="1162" spans="1:13">
      <c r="A1162" s="236" t="s">
        <v>970</v>
      </c>
      <c r="B1162" s="236" t="s">
        <v>971</v>
      </c>
      <c r="C1162" s="236" t="s">
        <v>972</v>
      </c>
      <c r="D1162" s="236" t="s">
        <v>113</v>
      </c>
      <c r="E1162" s="236" t="s">
        <v>33</v>
      </c>
      <c r="F1162" s="236" t="s">
        <v>114</v>
      </c>
      <c r="G1162" s="236" t="s">
        <v>33</v>
      </c>
      <c r="H1162" s="236" t="s">
        <v>33</v>
      </c>
      <c r="I1162" s="236" t="s">
        <v>114</v>
      </c>
      <c r="J1162" s="236" t="s">
        <v>114</v>
      </c>
      <c r="K1162" s="236" t="s">
        <v>1659</v>
      </c>
      <c r="L1162" s="237">
        <v>46203</v>
      </c>
      <c r="M1162" s="236" t="s">
        <v>92</v>
      </c>
    </row>
    <row r="1163" spans="1:13">
      <c r="A1163" s="238" t="s">
        <v>970</v>
      </c>
      <c r="B1163" s="238" t="s">
        <v>971</v>
      </c>
      <c r="C1163" s="238" t="s">
        <v>972</v>
      </c>
      <c r="D1163" s="238" t="s">
        <v>32</v>
      </c>
      <c r="E1163" s="238" t="s">
        <v>33</v>
      </c>
      <c r="F1163" s="238" t="s">
        <v>33</v>
      </c>
      <c r="G1163" s="238" t="s">
        <v>33</v>
      </c>
      <c r="H1163" s="238" t="s">
        <v>33</v>
      </c>
      <c r="I1163" s="238" t="s">
        <v>33</v>
      </c>
      <c r="J1163" s="238" t="s">
        <v>1617</v>
      </c>
      <c r="K1163" s="238" t="s">
        <v>1660</v>
      </c>
      <c r="L1163" s="239">
        <v>46203</v>
      </c>
      <c r="M1163" s="238" t="s">
        <v>92</v>
      </c>
    </row>
    <row r="1164" spans="1:13">
      <c r="A1164" s="236" t="s">
        <v>970</v>
      </c>
      <c r="B1164" s="236" t="s">
        <v>971</v>
      </c>
      <c r="C1164" s="236" t="s">
        <v>972</v>
      </c>
      <c r="D1164" s="236" t="s">
        <v>38</v>
      </c>
      <c r="E1164" s="236" t="s">
        <v>33</v>
      </c>
      <c r="F1164" s="236" t="s">
        <v>33</v>
      </c>
      <c r="G1164" s="236" t="s">
        <v>33</v>
      </c>
      <c r="H1164" s="236" t="s">
        <v>33</v>
      </c>
      <c r="I1164" s="236" t="s">
        <v>33</v>
      </c>
      <c r="J1164" s="236" t="s">
        <v>1617</v>
      </c>
      <c r="K1164" s="236" t="s">
        <v>1661</v>
      </c>
      <c r="L1164" s="237">
        <v>46203</v>
      </c>
      <c r="M1164" s="236" t="s">
        <v>92</v>
      </c>
    </row>
    <row r="1165" spans="1:13">
      <c r="A1165" s="238" t="s">
        <v>970</v>
      </c>
      <c r="B1165" s="238" t="s">
        <v>971</v>
      </c>
      <c r="C1165" s="238" t="s">
        <v>972</v>
      </c>
      <c r="D1165" s="238" t="s">
        <v>46</v>
      </c>
      <c r="E1165" s="238" t="s">
        <v>33</v>
      </c>
      <c r="F1165" s="238" t="s">
        <v>33</v>
      </c>
      <c r="G1165" s="238" t="s">
        <v>33</v>
      </c>
      <c r="H1165" s="238" t="s">
        <v>33</v>
      </c>
      <c r="I1165" s="238" t="s">
        <v>33</v>
      </c>
      <c r="J1165" s="238" t="s">
        <v>1617</v>
      </c>
      <c r="K1165" s="238" t="s">
        <v>1662</v>
      </c>
      <c r="L1165" s="239">
        <v>46203</v>
      </c>
      <c r="M1165" s="238" t="s">
        <v>92</v>
      </c>
    </row>
    <row r="1166" spans="1:13">
      <c r="A1166" s="236" t="s">
        <v>970</v>
      </c>
      <c r="B1166" s="236" t="s">
        <v>971</v>
      </c>
      <c r="C1166" s="236" t="s">
        <v>972</v>
      </c>
      <c r="D1166" s="236" t="s">
        <v>48</v>
      </c>
      <c r="E1166" s="236" t="s">
        <v>33</v>
      </c>
      <c r="F1166" s="236" t="s">
        <v>33</v>
      </c>
      <c r="G1166" s="236" t="s">
        <v>33</v>
      </c>
      <c r="H1166" s="236" t="s">
        <v>33</v>
      </c>
      <c r="I1166" s="236" t="s">
        <v>33</v>
      </c>
      <c r="J1166" s="236" t="s">
        <v>1617</v>
      </c>
      <c r="K1166" s="236" t="s">
        <v>1663</v>
      </c>
      <c r="L1166" s="237">
        <v>46203</v>
      </c>
      <c r="M1166" s="236" t="s">
        <v>92</v>
      </c>
    </row>
    <row r="1167" spans="1:13">
      <c r="A1167" s="238" t="s">
        <v>970</v>
      </c>
      <c r="B1167" s="238" t="s">
        <v>971</v>
      </c>
      <c r="C1167" s="238" t="s">
        <v>972</v>
      </c>
      <c r="D1167" s="238" t="s">
        <v>50</v>
      </c>
      <c r="E1167" s="238" t="s">
        <v>33</v>
      </c>
      <c r="F1167" s="238" t="s">
        <v>33</v>
      </c>
      <c r="G1167" s="238" t="s">
        <v>33</v>
      </c>
      <c r="H1167" s="238" t="s">
        <v>33</v>
      </c>
      <c r="I1167" s="238" t="s">
        <v>33</v>
      </c>
      <c r="J1167" s="238" t="s">
        <v>1617</v>
      </c>
      <c r="K1167" s="238" t="s">
        <v>1664</v>
      </c>
      <c r="L1167" s="239">
        <v>46203</v>
      </c>
      <c r="M1167" s="238" t="s">
        <v>92</v>
      </c>
    </row>
    <row r="1168" spans="1:13">
      <c r="A1168" s="236" t="s">
        <v>970</v>
      </c>
      <c r="B1168" s="236" t="s">
        <v>971</v>
      </c>
      <c r="C1168" s="236" t="s">
        <v>972</v>
      </c>
      <c r="D1168" s="236" t="s">
        <v>52</v>
      </c>
      <c r="E1168" s="236" t="s">
        <v>33</v>
      </c>
      <c r="F1168" s="236" t="s">
        <v>33</v>
      </c>
      <c r="G1168" s="236" t="s">
        <v>33</v>
      </c>
      <c r="H1168" s="236" t="s">
        <v>33</v>
      </c>
      <c r="I1168" s="236" t="s">
        <v>33</v>
      </c>
      <c r="J1168" s="236" t="s">
        <v>1617</v>
      </c>
      <c r="K1168" s="236" t="s">
        <v>1665</v>
      </c>
      <c r="L1168" s="237">
        <v>46203</v>
      </c>
      <c r="M1168" s="236" t="s">
        <v>92</v>
      </c>
    </row>
    <row r="1169" spans="1:13">
      <c r="A1169" s="238" t="s">
        <v>970</v>
      </c>
      <c r="B1169" s="238" t="s">
        <v>971</v>
      </c>
      <c r="C1169" s="238" t="s">
        <v>972</v>
      </c>
      <c r="D1169" s="238" t="s">
        <v>54</v>
      </c>
      <c r="E1169" s="238" t="s">
        <v>33</v>
      </c>
      <c r="F1169" s="238" t="s">
        <v>33</v>
      </c>
      <c r="G1169" s="238" t="s">
        <v>33</v>
      </c>
      <c r="H1169" s="238" t="s">
        <v>33</v>
      </c>
      <c r="I1169" s="238" t="s">
        <v>33</v>
      </c>
      <c r="J1169" s="238" t="s">
        <v>1617</v>
      </c>
      <c r="K1169" s="238" t="s">
        <v>1666</v>
      </c>
      <c r="L1169" s="239">
        <v>46203</v>
      </c>
      <c r="M1169" s="238" t="s">
        <v>92</v>
      </c>
    </row>
    <row r="1170" spans="1:13">
      <c r="A1170" s="236" t="s">
        <v>1151</v>
      </c>
      <c r="B1170" s="236" t="s">
        <v>1152</v>
      </c>
      <c r="C1170" s="236" t="s">
        <v>1153</v>
      </c>
      <c r="D1170" s="236" t="s">
        <v>113</v>
      </c>
      <c r="E1170" s="236" t="s">
        <v>33</v>
      </c>
      <c r="F1170" s="236" t="s">
        <v>33</v>
      </c>
      <c r="G1170" s="236" t="s">
        <v>33</v>
      </c>
      <c r="H1170" s="236" t="s">
        <v>33</v>
      </c>
      <c r="I1170" s="236" t="s">
        <v>33</v>
      </c>
      <c r="J1170" s="236" t="s">
        <v>1617</v>
      </c>
      <c r="K1170" s="236" t="s">
        <v>1667</v>
      </c>
      <c r="L1170" s="237">
        <v>46203</v>
      </c>
      <c r="M1170" s="236" t="s">
        <v>92</v>
      </c>
    </row>
    <row r="1171" spans="1:13">
      <c r="A1171" s="238" t="s">
        <v>1151</v>
      </c>
      <c r="B1171" s="238" t="s">
        <v>1152</v>
      </c>
      <c r="C1171" s="238" t="s">
        <v>1153</v>
      </c>
      <c r="D1171" s="238" t="s">
        <v>32</v>
      </c>
      <c r="E1171" s="238" t="s">
        <v>33</v>
      </c>
      <c r="F1171" s="238" t="s">
        <v>33</v>
      </c>
      <c r="G1171" s="238" t="s">
        <v>33</v>
      </c>
      <c r="H1171" s="238" t="s">
        <v>33</v>
      </c>
      <c r="I1171" s="238" t="s">
        <v>33</v>
      </c>
      <c r="J1171" s="238" t="s">
        <v>1668</v>
      </c>
      <c r="K1171" s="238" t="s">
        <v>1669</v>
      </c>
      <c r="L1171" s="239">
        <v>46203</v>
      </c>
      <c r="M1171" s="238" t="s">
        <v>92</v>
      </c>
    </row>
    <row r="1172" spans="1:13">
      <c r="A1172" s="236" t="s">
        <v>1151</v>
      </c>
      <c r="B1172" s="236" t="s">
        <v>1152</v>
      </c>
      <c r="C1172" s="236" t="s">
        <v>1153</v>
      </c>
      <c r="D1172" s="236" t="s">
        <v>38</v>
      </c>
      <c r="E1172" s="236" t="s">
        <v>33</v>
      </c>
      <c r="F1172" s="236" t="s">
        <v>33</v>
      </c>
      <c r="G1172" s="236" t="s">
        <v>33</v>
      </c>
      <c r="H1172" s="236" t="s">
        <v>33</v>
      </c>
      <c r="I1172" s="236" t="s">
        <v>33</v>
      </c>
      <c r="J1172" s="236" t="s">
        <v>1668</v>
      </c>
      <c r="K1172" s="236" t="s">
        <v>1670</v>
      </c>
      <c r="L1172" s="237">
        <v>46203</v>
      </c>
      <c r="M1172" s="236" t="s">
        <v>92</v>
      </c>
    </row>
    <row r="1173" spans="1:13">
      <c r="A1173" s="238" t="s">
        <v>1151</v>
      </c>
      <c r="B1173" s="238" t="s">
        <v>1152</v>
      </c>
      <c r="C1173" s="238" t="s">
        <v>1153</v>
      </c>
      <c r="D1173" s="238" t="s">
        <v>46</v>
      </c>
      <c r="E1173" s="238" t="s">
        <v>33</v>
      </c>
      <c r="F1173" s="238" t="s">
        <v>33</v>
      </c>
      <c r="G1173" s="238" t="s">
        <v>33</v>
      </c>
      <c r="H1173" s="238" t="s">
        <v>33</v>
      </c>
      <c r="I1173" s="238" t="s">
        <v>33</v>
      </c>
      <c r="J1173" s="238" t="s">
        <v>1668</v>
      </c>
      <c r="K1173" s="238" t="s">
        <v>1671</v>
      </c>
      <c r="L1173" s="239">
        <v>46203</v>
      </c>
      <c r="M1173" s="238" t="s">
        <v>92</v>
      </c>
    </row>
    <row r="1174" spans="1:13">
      <c r="A1174" s="236" t="s">
        <v>1151</v>
      </c>
      <c r="B1174" s="236" t="s">
        <v>1152</v>
      </c>
      <c r="C1174" s="236" t="s">
        <v>1153</v>
      </c>
      <c r="D1174" s="236" t="s">
        <v>48</v>
      </c>
      <c r="E1174" s="236" t="s">
        <v>33</v>
      </c>
      <c r="F1174" s="236" t="s">
        <v>33</v>
      </c>
      <c r="G1174" s="236" t="s">
        <v>33</v>
      </c>
      <c r="H1174" s="236" t="s">
        <v>33</v>
      </c>
      <c r="I1174" s="236" t="s">
        <v>33</v>
      </c>
      <c r="J1174" s="236" t="s">
        <v>1668</v>
      </c>
      <c r="K1174" s="236" t="s">
        <v>1672</v>
      </c>
      <c r="L1174" s="237">
        <v>46203</v>
      </c>
      <c r="M1174" s="236" t="s">
        <v>92</v>
      </c>
    </row>
    <row r="1175" spans="1:13">
      <c r="A1175" s="238" t="s">
        <v>1151</v>
      </c>
      <c r="B1175" s="238" t="s">
        <v>1152</v>
      </c>
      <c r="C1175" s="238" t="s">
        <v>1153</v>
      </c>
      <c r="D1175" s="238" t="s">
        <v>50</v>
      </c>
      <c r="E1175" s="238" t="s">
        <v>33</v>
      </c>
      <c r="F1175" s="238" t="s">
        <v>33</v>
      </c>
      <c r="G1175" s="238" t="s">
        <v>33</v>
      </c>
      <c r="H1175" s="238" t="s">
        <v>33</v>
      </c>
      <c r="I1175" s="238" t="s">
        <v>33</v>
      </c>
      <c r="J1175" s="238" t="s">
        <v>1668</v>
      </c>
      <c r="K1175" s="238" t="s">
        <v>1673</v>
      </c>
      <c r="L1175" s="239">
        <v>46203</v>
      </c>
      <c r="M1175" s="238" t="s">
        <v>92</v>
      </c>
    </row>
    <row r="1176" spans="1:13">
      <c r="A1176" s="236" t="s">
        <v>1151</v>
      </c>
      <c r="B1176" s="236" t="s">
        <v>1152</v>
      </c>
      <c r="C1176" s="236" t="s">
        <v>1153</v>
      </c>
      <c r="D1176" s="236" t="s">
        <v>52</v>
      </c>
      <c r="E1176" s="236" t="s">
        <v>33</v>
      </c>
      <c r="F1176" s="236" t="s">
        <v>33</v>
      </c>
      <c r="G1176" s="236" t="s">
        <v>33</v>
      </c>
      <c r="H1176" s="236" t="s">
        <v>33</v>
      </c>
      <c r="I1176" s="236" t="s">
        <v>33</v>
      </c>
      <c r="J1176" s="236" t="s">
        <v>1668</v>
      </c>
      <c r="K1176" s="236" t="s">
        <v>1674</v>
      </c>
      <c r="L1176" s="237">
        <v>46203</v>
      </c>
      <c r="M1176" s="236" t="s">
        <v>92</v>
      </c>
    </row>
    <row r="1177" spans="1:13">
      <c r="A1177" s="238" t="s">
        <v>1151</v>
      </c>
      <c r="B1177" s="238" t="s">
        <v>1152</v>
      </c>
      <c r="C1177" s="238" t="s">
        <v>1153</v>
      </c>
      <c r="D1177" s="238" t="s">
        <v>54</v>
      </c>
      <c r="E1177" s="238" t="s">
        <v>33</v>
      </c>
      <c r="F1177" s="238" t="s">
        <v>33</v>
      </c>
      <c r="G1177" s="238" t="s">
        <v>33</v>
      </c>
      <c r="H1177" s="238" t="s">
        <v>33</v>
      </c>
      <c r="I1177" s="238" t="s">
        <v>33</v>
      </c>
      <c r="J1177" s="238" t="s">
        <v>1668</v>
      </c>
      <c r="K1177" s="238" t="s">
        <v>1675</v>
      </c>
      <c r="L1177" s="239">
        <v>46203</v>
      </c>
      <c r="M1177" s="238" t="s">
        <v>92</v>
      </c>
    </row>
    <row r="1178" spans="1:13">
      <c r="A1178" s="236" t="s">
        <v>235</v>
      </c>
      <c r="B1178" s="236" t="s">
        <v>236</v>
      </c>
      <c r="C1178" s="236" t="s">
        <v>237</v>
      </c>
      <c r="D1178" s="236" t="s">
        <v>113</v>
      </c>
      <c r="E1178" s="236" t="s">
        <v>33</v>
      </c>
      <c r="F1178" s="236" t="s">
        <v>33</v>
      </c>
      <c r="G1178" s="236" t="s">
        <v>33</v>
      </c>
      <c r="H1178" s="236" t="s">
        <v>33</v>
      </c>
      <c r="I1178" s="236" t="s">
        <v>33</v>
      </c>
      <c r="J1178" s="236" t="s">
        <v>114</v>
      </c>
      <c r="K1178" s="236" t="s">
        <v>1676</v>
      </c>
      <c r="L1178" s="237">
        <v>46203</v>
      </c>
      <c r="M1178" s="236" t="s">
        <v>92</v>
      </c>
    </row>
    <row r="1179" spans="1:13">
      <c r="A1179" s="238" t="s">
        <v>235</v>
      </c>
      <c r="B1179" s="238" t="s">
        <v>236</v>
      </c>
      <c r="C1179" s="238" t="s">
        <v>237</v>
      </c>
      <c r="D1179" s="238" t="s">
        <v>32</v>
      </c>
      <c r="E1179" s="238" t="s">
        <v>33</v>
      </c>
      <c r="F1179" s="238" t="s">
        <v>114</v>
      </c>
      <c r="G1179" s="238" t="s">
        <v>33</v>
      </c>
      <c r="H1179" s="238" t="s">
        <v>33</v>
      </c>
      <c r="I1179" s="238" t="s">
        <v>114</v>
      </c>
      <c r="J1179" s="238" t="s">
        <v>1677</v>
      </c>
      <c r="K1179" s="238" t="s">
        <v>1678</v>
      </c>
      <c r="L1179" s="239">
        <v>46203</v>
      </c>
      <c r="M1179" s="238" t="s">
        <v>92</v>
      </c>
    </row>
    <row r="1180" spans="1:13">
      <c r="A1180" s="236" t="s">
        <v>235</v>
      </c>
      <c r="B1180" s="236" t="s">
        <v>236</v>
      </c>
      <c r="C1180" s="236" t="s">
        <v>237</v>
      </c>
      <c r="D1180" s="236" t="s">
        <v>38</v>
      </c>
      <c r="E1180" s="236" t="s">
        <v>33</v>
      </c>
      <c r="F1180" s="236" t="s">
        <v>114</v>
      </c>
      <c r="G1180" s="236" t="s">
        <v>33</v>
      </c>
      <c r="H1180" s="236" t="s">
        <v>33</v>
      </c>
      <c r="I1180" s="236" t="s">
        <v>114</v>
      </c>
      <c r="J1180" s="236" t="s">
        <v>1677</v>
      </c>
      <c r="K1180" s="236" t="s">
        <v>1679</v>
      </c>
      <c r="L1180" s="237">
        <v>46203</v>
      </c>
      <c r="M1180" s="236" t="s">
        <v>92</v>
      </c>
    </row>
    <row r="1181" spans="1:13">
      <c r="A1181" s="238" t="s">
        <v>235</v>
      </c>
      <c r="B1181" s="238" t="s">
        <v>236</v>
      </c>
      <c r="C1181" s="238" t="s">
        <v>237</v>
      </c>
      <c r="D1181" s="238" t="s">
        <v>46</v>
      </c>
      <c r="E1181" s="238" t="s">
        <v>33</v>
      </c>
      <c r="F1181" s="238" t="s">
        <v>114</v>
      </c>
      <c r="G1181" s="238" t="s">
        <v>33</v>
      </c>
      <c r="H1181" s="238" t="s">
        <v>33</v>
      </c>
      <c r="I1181" s="238" t="s">
        <v>114</v>
      </c>
      <c r="J1181" s="238" t="s">
        <v>1677</v>
      </c>
      <c r="K1181" s="238" t="s">
        <v>1680</v>
      </c>
      <c r="L1181" s="239">
        <v>46203</v>
      </c>
      <c r="M1181" s="238" t="s">
        <v>92</v>
      </c>
    </row>
    <row r="1182" spans="1:13">
      <c r="A1182" s="236" t="s">
        <v>235</v>
      </c>
      <c r="B1182" s="236" t="s">
        <v>236</v>
      </c>
      <c r="C1182" s="236" t="s">
        <v>237</v>
      </c>
      <c r="D1182" s="236" t="s">
        <v>48</v>
      </c>
      <c r="E1182" s="236" t="s">
        <v>33</v>
      </c>
      <c r="F1182" s="236" t="s">
        <v>114</v>
      </c>
      <c r="G1182" s="236" t="s">
        <v>33</v>
      </c>
      <c r="H1182" s="236" t="s">
        <v>33</v>
      </c>
      <c r="I1182" s="236" t="s">
        <v>114</v>
      </c>
      <c r="J1182" s="236" t="s">
        <v>1677</v>
      </c>
      <c r="K1182" s="236" t="s">
        <v>1681</v>
      </c>
      <c r="L1182" s="237">
        <v>46203</v>
      </c>
      <c r="M1182" s="236" t="s">
        <v>92</v>
      </c>
    </row>
    <row r="1183" spans="1:13">
      <c r="A1183" s="238" t="s">
        <v>235</v>
      </c>
      <c r="B1183" s="238" t="s">
        <v>236</v>
      </c>
      <c r="C1183" s="238" t="s">
        <v>237</v>
      </c>
      <c r="D1183" s="238" t="s">
        <v>50</v>
      </c>
      <c r="E1183" s="238" t="s">
        <v>33</v>
      </c>
      <c r="F1183" s="238" t="s">
        <v>114</v>
      </c>
      <c r="G1183" s="238" t="s">
        <v>33</v>
      </c>
      <c r="H1183" s="238" t="s">
        <v>33</v>
      </c>
      <c r="I1183" s="238" t="s">
        <v>114</v>
      </c>
      <c r="J1183" s="238" t="s">
        <v>1677</v>
      </c>
      <c r="K1183" s="238" t="s">
        <v>1682</v>
      </c>
      <c r="L1183" s="239">
        <v>46203</v>
      </c>
      <c r="M1183" s="238" t="s">
        <v>92</v>
      </c>
    </row>
    <row r="1184" spans="1:13">
      <c r="A1184" s="236" t="s">
        <v>235</v>
      </c>
      <c r="B1184" s="236" t="s">
        <v>236</v>
      </c>
      <c r="C1184" s="236" t="s">
        <v>237</v>
      </c>
      <c r="D1184" s="236" t="s">
        <v>52</v>
      </c>
      <c r="E1184" s="236" t="s">
        <v>33</v>
      </c>
      <c r="F1184" s="236" t="s">
        <v>114</v>
      </c>
      <c r="G1184" s="236" t="s">
        <v>33</v>
      </c>
      <c r="H1184" s="236" t="s">
        <v>33</v>
      </c>
      <c r="I1184" s="236" t="s">
        <v>114</v>
      </c>
      <c r="J1184" s="236" t="s">
        <v>1677</v>
      </c>
      <c r="K1184" s="236" t="s">
        <v>1683</v>
      </c>
      <c r="L1184" s="237">
        <v>46203</v>
      </c>
      <c r="M1184" s="236" t="s">
        <v>92</v>
      </c>
    </row>
    <row r="1185" spans="1:13">
      <c r="A1185" s="238" t="s">
        <v>235</v>
      </c>
      <c r="B1185" s="238" t="s">
        <v>236</v>
      </c>
      <c r="C1185" s="238" t="s">
        <v>237</v>
      </c>
      <c r="D1185" s="238" t="s">
        <v>54</v>
      </c>
      <c r="E1185" s="238" t="s">
        <v>33</v>
      </c>
      <c r="F1185" s="238" t="s">
        <v>114</v>
      </c>
      <c r="G1185" s="238" t="s">
        <v>33</v>
      </c>
      <c r="H1185" s="238" t="s">
        <v>33</v>
      </c>
      <c r="I1185" s="238" t="s">
        <v>114</v>
      </c>
      <c r="J1185" s="238" t="s">
        <v>1677</v>
      </c>
      <c r="K1185" s="238" t="s">
        <v>1684</v>
      </c>
      <c r="L1185" s="239">
        <v>46203</v>
      </c>
      <c r="M1185" s="238" t="s">
        <v>92</v>
      </c>
    </row>
    <row r="1186" spans="1:13">
      <c r="A1186" s="236" t="s">
        <v>180</v>
      </c>
      <c r="B1186" s="236" t="s">
        <v>181</v>
      </c>
      <c r="C1186" s="236" t="s">
        <v>182</v>
      </c>
      <c r="D1186" s="236" t="s">
        <v>86</v>
      </c>
      <c r="E1186" s="236">
        <v>92400000</v>
      </c>
      <c r="F1186" s="236" t="s">
        <v>1685</v>
      </c>
      <c r="G1186" s="236" t="s">
        <v>88</v>
      </c>
      <c r="H1186" s="236">
        <v>2</v>
      </c>
      <c r="I1186" s="236" t="s">
        <v>1686</v>
      </c>
      <c r="J1186" s="236" t="s">
        <v>1687</v>
      </c>
      <c r="K1186" s="236" t="s">
        <v>1688</v>
      </c>
      <c r="L1186" s="237">
        <v>46234</v>
      </c>
      <c r="M1186" s="236" t="s">
        <v>92</v>
      </c>
    </row>
    <row r="1187" spans="1:13">
      <c r="A1187" s="238" t="s">
        <v>180</v>
      </c>
      <c r="B1187" s="238" t="s">
        <v>181</v>
      </c>
      <c r="C1187" s="238" t="s">
        <v>182</v>
      </c>
      <c r="D1187" s="238" t="s">
        <v>93</v>
      </c>
      <c r="E1187" s="238">
        <v>1622500</v>
      </c>
      <c r="F1187" s="238" t="s">
        <v>1689</v>
      </c>
      <c r="G1187" s="238" t="s">
        <v>88</v>
      </c>
      <c r="H1187" s="238">
        <v>2</v>
      </c>
      <c r="I1187" s="238" t="s">
        <v>1690</v>
      </c>
      <c r="J1187" s="238" t="s">
        <v>1691</v>
      </c>
      <c r="K1187" s="238" t="s">
        <v>1692</v>
      </c>
      <c r="L1187" s="239">
        <v>46234</v>
      </c>
      <c r="M1187" s="238" t="s">
        <v>92</v>
      </c>
    </row>
    <row r="1188" spans="1:13">
      <c r="A1188" s="236" t="s">
        <v>180</v>
      </c>
      <c r="B1188" s="236" t="s">
        <v>181</v>
      </c>
      <c r="C1188" s="236" t="s">
        <v>182</v>
      </c>
      <c r="D1188" s="236" t="s">
        <v>98</v>
      </c>
      <c r="E1188" s="236">
        <v>82000000</v>
      </c>
      <c r="F1188" s="236" t="s">
        <v>1693</v>
      </c>
      <c r="G1188" s="236" t="s">
        <v>88</v>
      </c>
      <c r="H1188" s="236">
        <v>2</v>
      </c>
      <c r="I1188" s="236" t="s">
        <v>1694</v>
      </c>
      <c r="J1188" s="236" t="s">
        <v>1695</v>
      </c>
      <c r="K1188" s="236" t="s">
        <v>1696</v>
      </c>
      <c r="L1188" s="237">
        <v>46234</v>
      </c>
      <c r="M1188" s="236" t="s">
        <v>92</v>
      </c>
    </row>
    <row r="1189" spans="1:13">
      <c r="A1189" s="238" t="s">
        <v>180</v>
      </c>
      <c r="B1189" s="238" t="s">
        <v>181</v>
      </c>
      <c r="C1189" s="238" t="s">
        <v>182</v>
      </c>
      <c r="D1189" s="238" t="s">
        <v>103</v>
      </c>
      <c r="E1189" s="238">
        <v>60000000</v>
      </c>
      <c r="F1189" s="238" t="s">
        <v>1697</v>
      </c>
      <c r="G1189" s="238" t="s">
        <v>141</v>
      </c>
      <c r="H1189" s="238">
        <v>3</v>
      </c>
      <c r="I1189" s="238" t="s">
        <v>1698</v>
      </c>
      <c r="J1189" s="238" t="s">
        <v>1699</v>
      </c>
      <c r="K1189" s="238" t="s">
        <v>1700</v>
      </c>
      <c r="L1189" s="239">
        <v>46234</v>
      </c>
      <c r="M1189" s="238" t="s">
        <v>92</v>
      </c>
    </row>
    <row r="1190" spans="1:13">
      <c r="A1190" s="236" t="s">
        <v>180</v>
      </c>
      <c r="B1190" s="236" t="s">
        <v>181</v>
      </c>
      <c r="C1190" s="236" t="s">
        <v>182</v>
      </c>
      <c r="D1190" s="236" t="s">
        <v>108</v>
      </c>
      <c r="E1190" s="236">
        <v>3200000</v>
      </c>
      <c r="F1190" s="236" t="s">
        <v>1701</v>
      </c>
      <c r="G1190" s="236" t="s">
        <v>141</v>
      </c>
      <c r="H1190" s="236">
        <v>3</v>
      </c>
      <c r="I1190" s="236" t="s">
        <v>1702</v>
      </c>
      <c r="J1190" s="236" t="s">
        <v>1703</v>
      </c>
      <c r="K1190" s="236" t="s">
        <v>1704</v>
      </c>
      <c r="L1190" s="237">
        <v>46234</v>
      </c>
      <c r="M1190" s="236" t="s">
        <v>92</v>
      </c>
    </row>
    <row r="1191" spans="1:13">
      <c r="A1191" s="238" t="s">
        <v>180</v>
      </c>
      <c r="B1191" s="238" t="s">
        <v>181</v>
      </c>
      <c r="C1191" s="238" t="s">
        <v>182</v>
      </c>
      <c r="D1191" s="238" t="s">
        <v>113</v>
      </c>
      <c r="E1191" s="238">
        <v>33000</v>
      </c>
      <c r="F1191" s="238" t="s">
        <v>1705</v>
      </c>
      <c r="G1191" s="238" t="s">
        <v>141</v>
      </c>
      <c r="H1191" s="238">
        <v>3</v>
      </c>
      <c r="I1191" s="238" t="s">
        <v>1706</v>
      </c>
      <c r="J1191" s="238" t="s">
        <v>1707</v>
      </c>
      <c r="K1191" s="238" t="s">
        <v>1708</v>
      </c>
      <c r="L1191" s="239">
        <v>46234</v>
      </c>
      <c r="M1191" s="238" t="s">
        <v>92</v>
      </c>
    </row>
    <row r="1192" spans="1:13">
      <c r="A1192" s="236" t="s">
        <v>180</v>
      </c>
      <c r="B1192" s="236" t="s">
        <v>181</v>
      </c>
      <c r="C1192" s="236" t="s">
        <v>182</v>
      </c>
      <c r="D1192" s="236" t="s">
        <v>117</v>
      </c>
      <c r="E1192" s="236">
        <v>3468</v>
      </c>
      <c r="F1192" s="236" t="s">
        <v>1709</v>
      </c>
      <c r="G1192" s="236" t="s">
        <v>141</v>
      </c>
      <c r="H1192" s="236">
        <v>3</v>
      </c>
      <c r="I1192" s="236" t="s">
        <v>1710</v>
      </c>
      <c r="J1192" s="236" t="s">
        <v>1711</v>
      </c>
      <c r="K1192" s="236" t="s">
        <v>1712</v>
      </c>
      <c r="L1192" s="237">
        <v>46234</v>
      </c>
      <c r="M1192" s="236" t="s">
        <v>92</v>
      </c>
    </row>
    <row r="1193" spans="1:13">
      <c r="A1193" s="238" t="s">
        <v>180</v>
      </c>
      <c r="B1193" s="238" t="s">
        <v>181</v>
      </c>
      <c r="C1193" s="238" t="s">
        <v>182</v>
      </c>
      <c r="D1193" s="238" t="s">
        <v>122</v>
      </c>
      <c r="E1193" s="238">
        <v>3468</v>
      </c>
      <c r="F1193" s="238" t="s">
        <v>1709</v>
      </c>
      <c r="G1193" s="238" t="s">
        <v>141</v>
      </c>
      <c r="H1193" s="238">
        <v>3</v>
      </c>
      <c r="I1193" s="238" t="s">
        <v>1710</v>
      </c>
      <c r="J1193" s="238" t="s">
        <v>1711</v>
      </c>
      <c r="K1193" s="238" t="s">
        <v>1713</v>
      </c>
      <c r="L1193" s="239">
        <v>46234</v>
      </c>
      <c r="M1193" s="238" t="s">
        <v>92</v>
      </c>
    </row>
    <row r="1194" spans="1:13">
      <c r="A1194" s="236" t="s">
        <v>180</v>
      </c>
      <c r="B1194" s="236" t="s">
        <v>181</v>
      </c>
      <c r="C1194" s="236" t="s">
        <v>182</v>
      </c>
      <c r="D1194" s="236" t="s">
        <v>124</v>
      </c>
      <c r="E1194" s="236">
        <v>10000000</v>
      </c>
      <c r="F1194" s="236" t="s">
        <v>1697</v>
      </c>
      <c r="G1194" s="236" t="s">
        <v>141</v>
      </c>
      <c r="H1194" s="236">
        <v>3</v>
      </c>
      <c r="I1194" s="236" t="s">
        <v>1698</v>
      </c>
      <c r="J1194" s="236" t="s">
        <v>1714</v>
      </c>
      <c r="K1194" s="236" t="s">
        <v>1715</v>
      </c>
      <c r="L1194" s="237">
        <v>46234</v>
      </c>
      <c r="M1194" s="236" t="s">
        <v>92</v>
      </c>
    </row>
    <row r="1195" spans="1:13">
      <c r="A1195" s="238" t="s">
        <v>180</v>
      </c>
      <c r="B1195" s="238" t="s">
        <v>181</v>
      </c>
      <c r="C1195" s="238" t="s">
        <v>182</v>
      </c>
      <c r="D1195" s="238" t="s">
        <v>130</v>
      </c>
      <c r="E1195" s="238">
        <v>22000000</v>
      </c>
      <c r="F1195" s="238" t="s">
        <v>1716</v>
      </c>
      <c r="G1195" s="238" t="s">
        <v>141</v>
      </c>
      <c r="H1195" s="238">
        <v>3</v>
      </c>
      <c r="I1195" s="238" t="s">
        <v>1717</v>
      </c>
      <c r="J1195" s="238" t="s">
        <v>1718</v>
      </c>
      <c r="K1195" s="238" t="s">
        <v>1719</v>
      </c>
      <c r="L1195" s="239">
        <v>46234</v>
      </c>
      <c r="M1195" s="238" t="s">
        <v>92</v>
      </c>
    </row>
    <row r="1196" spans="1:13">
      <c r="A1196" s="236" t="s">
        <v>180</v>
      </c>
      <c r="B1196" s="236" t="s">
        <v>181</v>
      </c>
      <c r="C1196" s="236" t="s">
        <v>182</v>
      </c>
      <c r="D1196" s="236" t="s">
        <v>135</v>
      </c>
      <c r="E1196" s="236">
        <v>50000000</v>
      </c>
      <c r="F1196" s="236" t="s">
        <v>1697</v>
      </c>
      <c r="G1196" s="236" t="s">
        <v>141</v>
      </c>
      <c r="H1196" s="236">
        <v>3</v>
      </c>
      <c r="I1196" s="236" t="s">
        <v>1698</v>
      </c>
      <c r="J1196" s="236" t="s">
        <v>1720</v>
      </c>
      <c r="K1196" s="236" t="s">
        <v>1721</v>
      </c>
      <c r="L1196" s="237">
        <v>46234</v>
      </c>
      <c r="M1196" s="236" t="s">
        <v>92</v>
      </c>
    </row>
    <row r="1197" spans="1:13">
      <c r="A1197" s="238" t="s">
        <v>180</v>
      </c>
      <c r="B1197" s="238" t="s">
        <v>181</v>
      </c>
      <c r="C1197" s="238" t="s">
        <v>182</v>
      </c>
      <c r="D1197" s="238" t="s">
        <v>140</v>
      </c>
      <c r="E1197" s="238">
        <v>7845100</v>
      </c>
      <c r="F1197" s="238" t="s">
        <v>1716</v>
      </c>
      <c r="G1197" s="238" t="s">
        <v>141</v>
      </c>
      <c r="H1197" s="238">
        <v>3</v>
      </c>
      <c r="I1197" s="238" t="s">
        <v>1717</v>
      </c>
      <c r="J1197" s="238" t="s">
        <v>1722</v>
      </c>
      <c r="K1197" s="238" t="s">
        <v>1723</v>
      </c>
      <c r="L1197" s="239">
        <v>46234</v>
      </c>
      <c r="M1197" s="238" t="s">
        <v>92</v>
      </c>
    </row>
    <row r="1198" spans="1:13">
      <c r="A1198" s="236" t="s">
        <v>180</v>
      </c>
      <c r="B1198" s="236" t="s">
        <v>181</v>
      </c>
      <c r="C1198" s="236" t="s">
        <v>182</v>
      </c>
      <c r="D1198" s="236" t="s">
        <v>144</v>
      </c>
      <c r="E1198" s="236">
        <v>2154900</v>
      </c>
      <c r="F1198" s="236" t="s">
        <v>1724</v>
      </c>
      <c r="G1198" s="236" t="s">
        <v>141</v>
      </c>
      <c r="H1198" s="236">
        <v>3</v>
      </c>
      <c r="I1198" s="236" t="s">
        <v>1725</v>
      </c>
      <c r="J1198" s="236" t="s">
        <v>1726</v>
      </c>
      <c r="K1198" s="236" t="s">
        <v>1727</v>
      </c>
      <c r="L1198" s="237">
        <v>46234</v>
      </c>
      <c r="M1198" s="236" t="s">
        <v>92</v>
      </c>
    </row>
    <row r="1199" spans="1:13">
      <c r="A1199" s="238" t="s">
        <v>180</v>
      </c>
      <c r="B1199" s="238" t="s">
        <v>181</v>
      </c>
      <c r="C1199" s="238" t="s">
        <v>182</v>
      </c>
      <c r="D1199" s="238" t="s">
        <v>147</v>
      </c>
      <c r="E1199" s="238" t="s">
        <v>33</v>
      </c>
      <c r="F1199" s="238" t="s">
        <v>33</v>
      </c>
      <c r="G1199" s="238" t="s">
        <v>33</v>
      </c>
      <c r="H1199" s="238" t="s">
        <v>33</v>
      </c>
      <c r="I1199" s="238" t="s">
        <v>33</v>
      </c>
      <c r="J1199" s="238" t="s">
        <v>1728</v>
      </c>
      <c r="K1199" s="238" t="s">
        <v>1729</v>
      </c>
      <c r="L1199" s="239">
        <v>46234</v>
      </c>
      <c r="M1199" s="238" t="s">
        <v>92</v>
      </c>
    </row>
    <row r="1200" spans="1:13">
      <c r="A1200" s="236" t="s">
        <v>180</v>
      </c>
      <c r="B1200" s="236" t="s">
        <v>181</v>
      </c>
      <c r="C1200" s="236" t="s">
        <v>182</v>
      </c>
      <c r="D1200" s="236" t="s">
        <v>150</v>
      </c>
      <c r="E1200" s="236">
        <v>5</v>
      </c>
      <c r="F1200" s="236" t="s">
        <v>1730</v>
      </c>
      <c r="G1200" s="236" t="s">
        <v>141</v>
      </c>
      <c r="H1200" s="236">
        <v>3</v>
      </c>
      <c r="I1200" s="236" t="s">
        <v>1731</v>
      </c>
      <c r="J1200" s="236" t="s">
        <v>1732</v>
      </c>
      <c r="K1200" s="236" t="s">
        <v>1733</v>
      </c>
      <c r="L1200" s="237">
        <v>46234</v>
      </c>
      <c r="M1200" s="236" t="s">
        <v>92</v>
      </c>
    </row>
    <row r="1201" spans="1:13">
      <c r="A1201" s="238" t="s">
        <v>180</v>
      </c>
      <c r="B1201" s="238" t="s">
        <v>181</v>
      </c>
      <c r="C1201" s="238" t="s">
        <v>182</v>
      </c>
      <c r="D1201" s="238" t="s">
        <v>32</v>
      </c>
      <c r="E1201" s="238">
        <v>0</v>
      </c>
      <c r="F1201" s="238" t="s">
        <v>33</v>
      </c>
      <c r="G1201" s="238" t="s">
        <v>33</v>
      </c>
      <c r="H1201" s="238" t="s">
        <v>33</v>
      </c>
      <c r="I1201" s="238" t="s">
        <v>33</v>
      </c>
      <c r="J1201" s="238" t="s">
        <v>1734</v>
      </c>
      <c r="K1201" s="238" t="s">
        <v>1735</v>
      </c>
      <c r="L1201" s="239">
        <v>46234</v>
      </c>
      <c r="M1201" s="238" t="s">
        <v>92</v>
      </c>
    </row>
    <row r="1202" spans="1:13">
      <c r="A1202" s="236" t="s">
        <v>180</v>
      </c>
      <c r="B1202" s="236" t="s">
        <v>181</v>
      </c>
      <c r="C1202" s="236" t="s">
        <v>182</v>
      </c>
      <c r="D1202" s="236" t="s">
        <v>38</v>
      </c>
      <c r="E1202" s="236" t="s">
        <v>33</v>
      </c>
      <c r="F1202" s="236" t="s">
        <v>33</v>
      </c>
      <c r="G1202" s="236" t="s">
        <v>33</v>
      </c>
      <c r="H1202" s="236" t="s">
        <v>33</v>
      </c>
      <c r="I1202" s="236" t="s">
        <v>33</v>
      </c>
      <c r="J1202" s="236" t="s">
        <v>1734</v>
      </c>
      <c r="K1202" s="236" t="s">
        <v>1736</v>
      </c>
      <c r="L1202" s="237">
        <v>46234</v>
      </c>
      <c r="M1202" s="236" t="s">
        <v>92</v>
      </c>
    </row>
    <row r="1203" spans="1:13">
      <c r="A1203" s="238" t="s">
        <v>180</v>
      </c>
      <c r="B1203" s="238" t="s">
        <v>181</v>
      </c>
      <c r="C1203" s="238" t="s">
        <v>182</v>
      </c>
      <c r="D1203" s="238" t="s">
        <v>46</v>
      </c>
      <c r="E1203" s="238" t="s">
        <v>33</v>
      </c>
      <c r="F1203" s="238" t="s">
        <v>33</v>
      </c>
      <c r="G1203" s="238" t="s">
        <v>33</v>
      </c>
      <c r="H1203" s="238" t="s">
        <v>33</v>
      </c>
      <c r="I1203" s="238" t="s">
        <v>33</v>
      </c>
      <c r="J1203" s="238" t="s">
        <v>1734</v>
      </c>
      <c r="K1203" s="238" t="s">
        <v>1737</v>
      </c>
      <c r="L1203" s="239">
        <v>46234</v>
      </c>
      <c r="M1203" s="238" t="s">
        <v>92</v>
      </c>
    </row>
    <row r="1204" spans="1:13">
      <c r="A1204" s="236" t="s">
        <v>180</v>
      </c>
      <c r="B1204" s="236" t="s">
        <v>181</v>
      </c>
      <c r="C1204" s="236" t="s">
        <v>182</v>
      </c>
      <c r="D1204" s="236" t="s">
        <v>48</v>
      </c>
      <c r="E1204" s="236">
        <v>149000</v>
      </c>
      <c r="F1204" s="236" t="s">
        <v>1705</v>
      </c>
      <c r="G1204" s="236" t="s">
        <v>141</v>
      </c>
      <c r="H1204" s="236">
        <v>3</v>
      </c>
      <c r="I1204" s="236" t="s">
        <v>1706</v>
      </c>
      <c r="J1204" s="236" t="s">
        <v>1738</v>
      </c>
      <c r="K1204" s="236" t="s">
        <v>1739</v>
      </c>
      <c r="L1204" s="237">
        <v>46234</v>
      </c>
      <c r="M1204" s="236" t="s">
        <v>92</v>
      </c>
    </row>
    <row r="1205" spans="1:13">
      <c r="A1205" s="238" t="s">
        <v>180</v>
      </c>
      <c r="B1205" s="238" t="s">
        <v>181</v>
      </c>
      <c r="C1205" s="238" t="s">
        <v>182</v>
      </c>
      <c r="D1205" s="238" t="s">
        <v>50</v>
      </c>
      <c r="E1205" s="238" t="s">
        <v>33</v>
      </c>
      <c r="F1205" s="238" t="s">
        <v>33</v>
      </c>
      <c r="G1205" s="238" t="s">
        <v>33</v>
      </c>
      <c r="H1205" s="238" t="s">
        <v>33</v>
      </c>
      <c r="I1205" s="238" t="s">
        <v>33</v>
      </c>
      <c r="J1205" s="238" t="s">
        <v>1734</v>
      </c>
      <c r="K1205" s="238" t="s">
        <v>1740</v>
      </c>
      <c r="L1205" s="239">
        <v>46234</v>
      </c>
      <c r="M1205" s="238" t="s">
        <v>92</v>
      </c>
    </row>
    <row r="1206" spans="1:13">
      <c r="A1206" s="236" t="s">
        <v>180</v>
      </c>
      <c r="B1206" s="236" t="s">
        <v>181</v>
      </c>
      <c r="C1206" s="236" t="s">
        <v>182</v>
      </c>
      <c r="D1206" s="236" t="s">
        <v>52</v>
      </c>
      <c r="E1206" s="236" t="s">
        <v>33</v>
      </c>
      <c r="F1206" s="236" t="s">
        <v>33</v>
      </c>
      <c r="G1206" s="236" t="s">
        <v>33</v>
      </c>
      <c r="H1206" s="236" t="s">
        <v>33</v>
      </c>
      <c r="I1206" s="236" t="s">
        <v>33</v>
      </c>
      <c r="J1206" s="236" t="s">
        <v>1734</v>
      </c>
      <c r="K1206" s="236" t="s">
        <v>1741</v>
      </c>
      <c r="L1206" s="237">
        <v>46234</v>
      </c>
      <c r="M1206" s="236" t="s">
        <v>92</v>
      </c>
    </row>
    <row r="1207" spans="1:13">
      <c r="A1207" s="238" t="s">
        <v>180</v>
      </c>
      <c r="B1207" s="238" t="s">
        <v>181</v>
      </c>
      <c r="C1207" s="238" t="s">
        <v>182</v>
      </c>
      <c r="D1207" s="238" t="s">
        <v>54</v>
      </c>
      <c r="E1207" s="238" t="s">
        <v>33</v>
      </c>
      <c r="F1207" s="238" t="s">
        <v>33</v>
      </c>
      <c r="G1207" s="238" t="s">
        <v>33</v>
      </c>
      <c r="H1207" s="238" t="s">
        <v>33</v>
      </c>
      <c r="I1207" s="238" t="s">
        <v>33</v>
      </c>
      <c r="J1207" s="238" t="s">
        <v>1734</v>
      </c>
      <c r="K1207" s="238" t="s">
        <v>1742</v>
      </c>
      <c r="L1207" s="239">
        <v>46234</v>
      </c>
      <c r="M1207" s="238" t="s">
        <v>92</v>
      </c>
    </row>
    <row r="1208" spans="1:13">
      <c r="A1208" s="236" t="s">
        <v>191</v>
      </c>
      <c r="B1208" s="236" t="s">
        <v>192</v>
      </c>
      <c r="C1208" s="236" t="s">
        <v>182</v>
      </c>
      <c r="D1208" s="236" t="s">
        <v>86</v>
      </c>
      <c r="E1208" s="236">
        <v>92400000</v>
      </c>
      <c r="F1208" s="236" t="s">
        <v>1685</v>
      </c>
      <c r="G1208" s="236" t="s">
        <v>88</v>
      </c>
      <c r="H1208" s="236">
        <v>2</v>
      </c>
      <c r="I1208" s="236" t="s">
        <v>1686</v>
      </c>
      <c r="J1208" s="236" t="s">
        <v>1687</v>
      </c>
      <c r="K1208" s="236" t="s">
        <v>1743</v>
      </c>
      <c r="L1208" s="237">
        <v>46234</v>
      </c>
      <c r="M1208" s="236" t="s">
        <v>92</v>
      </c>
    </row>
    <row r="1209" spans="1:13">
      <c r="A1209" s="238" t="s">
        <v>191</v>
      </c>
      <c r="B1209" s="238" t="s">
        <v>192</v>
      </c>
      <c r="C1209" s="238" t="s">
        <v>182</v>
      </c>
      <c r="D1209" s="238" t="s">
        <v>93</v>
      </c>
      <c r="E1209" s="238">
        <v>239561</v>
      </c>
      <c r="F1209" s="238" t="s">
        <v>1744</v>
      </c>
      <c r="G1209" s="238" t="s">
        <v>141</v>
      </c>
      <c r="H1209" s="238">
        <v>3</v>
      </c>
      <c r="I1209" s="238" t="s">
        <v>1745</v>
      </c>
      <c r="J1209" s="238" t="s">
        <v>1746</v>
      </c>
      <c r="K1209" s="238" t="s">
        <v>1747</v>
      </c>
      <c r="L1209" s="239">
        <v>46234</v>
      </c>
      <c r="M1209" s="238" t="s">
        <v>92</v>
      </c>
    </row>
    <row r="1210" spans="1:13">
      <c r="A1210" s="236" t="s">
        <v>191</v>
      </c>
      <c r="B1210" s="236" t="s">
        <v>192</v>
      </c>
      <c r="C1210" s="236" t="s">
        <v>182</v>
      </c>
      <c r="D1210" s="236" t="s">
        <v>98</v>
      </c>
      <c r="E1210" s="236">
        <v>27084000</v>
      </c>
      <c r="F1210" s="236" t="s">
        <v>1748</v>
      </c>
      <c r="G1210" s="236" t="s">
        <v>141</v>
      </c>
      <c r="H1210" s="236">
        <v>3</v>
      </c>
      <c r="I1210" s="236" t="s">
        <v>1749</v>
      </c>
      <c r="J1210" s="236" t="s">
        <v>1750</v>
      </c>
      <c r="K1210" s="236" t="s">
        <v>1751</v>
      </c>
      <c r="L1210" s="237">
        <v>46234</v>
      </c>
      <c r="M1210" s="236" t="s">
        <v>92</v>
      </c>
    </row>
    <row r="1211" spans="1:13">
      <c r="A1211" s="238" t="s">
        <v>191</v>
      </c>
      <c r="B1211" s="238" t="s">
        <v>192</v>
      </c>
      <c r="C1211" s="238" t="s">
        <v>182</v>
      </c>
      <c r="D1211" s="238" t="s">
        <v>103</v>
      </c>
      <c r="E1211" s="238">
        <v>3154900</v>
      </c>
      <c r="F1211" s="238" t="s">
        <v>1752</v>
      </c>
      <c r="G1211" s="238" t="s">
        <v>141</v>
      </c>
      <c r="H1211" s="238">
        <v>3</v>
      </c>
      <c r="I1211" s="238" t="s">
        <v>1753</v>
      </c>
      <c r="J1211" s="238" t="s">
        <v>1754</v>
      </c>
      <c r="K1211" s="238" t="s">
        <v>1755</v>
      </c>
      <c r="L1211" s="239">
        <v>46234</v>
      </c>
      <c r="M1211" s="238" t="s">
        <v>92</v>
      </c>
    </row>
    <row r="1212" spans="1:13">
      <c r="A1212" s="236" t="s">
        <v>191</v>
      </c>
      <c r="B1212" s="236" t="s">
        <v>192</v>
      </c>
      <c r="C1212" s="236" t="s">
        <v>182</v>
      </c>
      <c r="D1212" s="236" t="s">
        <v>108</v>
      </c>
      <c r="E1212" s="236">
        <v>2154900</v>
      </c>
      <c r="F1212" s="236" t="s">
        <v>1752</v>
      </c>
      <c r="G1212" s="236" t="s">
        <v>141</v>
      </c>
      <c r="H1212" s="236">
        <v>3</v>
      </c>
      <c r="I1212" s="236" t="s">
        <v>1756</v>
      </c>
      <c r="J1212" s="236" t="s">
        <v>1757</v>
      </c>
      <c r="K1212" s="236" t="s">
        <v>1758</v>
      </c>
      <c r="L1212" s="237">
        <v>46234</v>
      </c>
      <c r="M1212" s="236" t="s">
        <v>92</v>
      </c>
    </row>
    <row r="1213" spans="1:13">
      <c r="A1213" s="238" t="s">
        <v>191</v>
      </c>
      <c r="B1213" s="238" t="s">
        <v>192</v>
      </c>
      <c r="C1213" s="238" t="s">
        <v>182</v>
      </c>
      <c r="D1213" s="238" t="s">
        <v>113</v>
      </c>
      <c r="E1213" s="238" t="s">
        <v>33</v>
      </c>
      <c r="F1213" s="238" t="s">
        <v>114</v>
      </c>
      <c r="G1213" s="238" t="s">
        <v>33</v>
      </c>
      <c r="H1213" s="238" t="s">
        <v>33</v>
      </c>
      <c r="I1213" s="238" t="s">
        <v>114</v>
      </c>
      <c r="J1213" s="238" t="s">
        <v>1759</v>
      </c>
      <c r="K1213" s="238" t="s">
        <v>1760</v>
      </c>
      <c r="L1213" s="239">
        <v>46234</v>
      </c>
      <c r="M1213" s="238" t="s">
        <v>92</v>
      </c>
    </row>
    <row r="1214" spans="1:13">
      <c r="A1214" s="236" t="s">
        <v>191</v>
      </c>
      <c r="B1214" s="236" t="s">
        <v>192</v>
      </c>
      <c r="C1214" s="236" t="s">
        <v>182</v>
      </c>
      <c r="D1214" s="236" t="s">
        <v>117</v>
      </c>
      <c r="E1214" s="236" t="s">
        <v>33</v>
      </c>
      <c r="F1214" s="236" t="s">
        <v>114</v>
      </c>
      <c r="G1214" s="236" t="s">
        <v>33</v>
      </c>
      <c r="H1214" s="236" t="s">
        <v>33</v>
      </c>
      <c r="I1214" s="236" t="s">
        <v>114</v>
      </c>
      <c r="J1214" s="236" t="s">
        <v>1761</v>
      </c>
      <c r="K1214" s="236" t="s">
        <v>1762</v>
      </c>
      <c r="L1214" s="237">
        <v>46234</v>
      </c>
      <c r="M1214" s="236" t="s">
        <v>92</v>
      </c>
    </row>
    <row r="1215" spans="1:13">
      <c r="A1215" s="238" t="s">
        <v>191</v>
      </c>
      <c r="B1215" s="238" t="s">
        <v>192</v>
      </c>
      <c r="C1215" s="238" t="s">
        <v>182</v>
      </c>
      <c r="D1215" s="238" t="s">
        <v>122</v>
      </c>
      <c r="E1215" s="238">
        <v>3468</v>
      </c>
      <c r="F1215" s="238" t="s">
        <v>1709</v>
      </c>
      <c r="G1215" s="238" t="s">
        <v>33</v>
      </c>
      <c r="H1215" s="238" t="s">
        <v>33</v>
      </c>
      <c r="I1215" s="238" t="s">
        <v>1710</v>
      </c>
      <c r="J1215" s="238" t="s">
        <v>1711</v>
      </c>
      <c r="K1215" s="238" t="s">
        <v>1763</v>
      </c>
      <c r="L1215" s="239">
        <v>46234</v>
      </c>
      <c r="M1215" s="238" t="s">
        <v>92</v>
      </c>
    </row>
    <row r="1216" spans="1:13">
      <c r="A1216" s="236" t="s">
        <v>191</v>
      </c>
      <c r="B1216" s="236" t="s">
        <v>192</v>
      </c>
      <c r="C1216" s="236" t="s">
        <v>182</v>
      </c>
      <c r="D1216" s="236" t="s">
        <v>124</v>
      </c>
      <c r="E1216" s="236">
        <v>3154900</v>
      </c>
      <c r="F1216" s="236" t="s">
        <v>1752</v>
      </c>
      <c r="G1216" s="236" t="s">
        <v>141</v>
      </c>
      <c r="H1216" s="236">
        <v>3</v>
      </c>
      <c r="I1216" s="236" t="s">
        <v>1753</v>
      </c>
      <c r="J1216" s="236" t="s">
        <v>1764</v>
      </c>
      <c r="K1216" s="236" t="s">
        <v>1765</v>
      </c>
      <c r="L1216" s="237">
        <v>46234</v>
      </c>
      <c r="M1216" s="236" t="s">
        <v>92</v>
      </c>
    </row>
    <row r="1217" spans="1:13">
      <c r="A1217" s="238" t="s">
        <v>191</v>
      </c>
      <c r="B1217" s="238" t="s">
        <v>192</v>
      </c>
      <c r="C1217" s="238" t="s">
        <v>182</v>
      </c>
      <c r="D1217" s="238" t="s">
        <v>130</v>
      </c>
      <c r="E1217" s="238">
        <v>23929100</v>
      </c>
      <c r="F1217" s="238" t="s">
        <v>1766</v>
      </c>
      <c r="G1217" s="238" t="s">
        <v>141</v>
      </c>
      <c r="H1217" s="238">
        <v>3</v>
      </c>
      <c r="I1217" s="238" t="s">
        <v>1767</v>
      </c>
      <c r="J1217" s="238" t="s">
        <v>1768</v>
      </c>
      <c r="K1217" s="238" t="s">
        <v>1769</v>
      </c>
      <c r="L1217" s="239">
        <v>46234</v>
      </c>
      <c r="M1217" s="238" t="s">
        <v>92</v>
      </c>
    </row>
    <row r="1218" spans="1:13">
      <c r="A1218" s="236" t="s">
        <v>191</v>
      </c>
      <c r="B1218" s="236" t="s">
        <v>192</v>
      </c>
      <c r="C1218" s="236" t="s">
        <v>182</v>
      </c>
      <c r="D1218" s="236" t="s">
        <v>135</v>
      </c>
      <c r="E1218" s="236">
        <v>0</v>
      </c>
      <c r="F1218" s="236" t="s">
        <v>1752</v>
      </c>
      <c r="G1218" s="236" t="s">
        <v>141</v>
      </c>
      <c r="H1218" s="236">
        <v>3</v>
      </c>
      <c r="I1218" s="236" t="s">
        <v>1753</v>
      </c>
      <c r="J1218" s="236" t="s">
        <v>1770</v>
      </c>
      <c r="K1218" s="236" t="s">
        <v>1771</v>
      </c>
      <c r="L1218" s="237">
        <v>46234</v>
      </c>
      <c r="M1218" s="236" t="s">
        <v>92</v>
      </c>
    </row>
    <row r="1219" spans="1:13">
      <c r="A1219" s="238" t="s">
        <v>191</v>
      </c>
      <c r="B1219" s="238" t="s">
        <v>192</v>
      </c>
      <c r="C1219" s="238" t="s">
        <v>182</v>
      </c>
      <c r="D1219" s="238" t="s">
        <v>140</v>
      </c>
      <c r="E1219" s="238">
        <v>1000000</v>
      </c>
      <c r="F1219" s="238" t="s">
        <v>1752</v>
      </c>
      <c r="G1219" s="238" t="s">
        <v>141</v>
      </c>
      <c r="H1219" s="238">
        <v>3</v>
      </c>
      <c r="I1219" s="238" t="s">
        <v>1753</v>
      </c>
      <c r="J1219" s="238" t="s">
        <v>1772</v>
      </c>
      <c r="K1219" s="238" t="s">
        <v>1773</v>
      </c>
      <c r="L1219" s="239">
        <v>46234</v>
      </c>
      <c r="M1219" s="238" t="s">
        <v>92</v>
      </c>
    </row>
    <row r="1220" spans="1:13">
      <c r="A1220" s="236" t="s">
        <v>191</v>
      </c>
      <c r="B1220" s="236" t="s">
        <v>192</v>
      </c>
      <c r="C1220" s="236" t="s">
        <v>182</v>
      </c>
      <c r="D1220" s="236" t="s">
        <v>144</v>
      </c>
      <c r="E1220" s="236">
        <v>2154900</v>
      </c>
      <c r="F1220" s="236" t="s">
        <v>1752</v>
      </c>
      <c r="G1220" s="236" t="s">
        <v>141</v>
      </c>
      <c r="H1220" s="236">
        <v>3</v>
      </c>
      <c r="I1220" s="236" t="s">
        <v>1753</v>
      </c>
      <c r="J1220" s="236" t="s">
        <v>1774</v>
      </c>
      <c r="K1220" s="236" t="s">
        <v>1775</v>
      </c>
      <c r="L1220" s="237">
        <v>46234</v>
      </c>
      <c r="M1220" s="236" t="s">
        <v>92</v>
      </c>
    </row>
    <row r="1221" spans="1:13">
      <c r="A1221" s="238" t="s">
        <v>191</v>
      </c>
      <c r="B1221" s="238" t="s">
        <v>192</v>
      </c>
      <c r="C1221" s="238" t="s">
        <v>182</v>
      </c>
      <c r="D1221" s="238" t="s">
        <v>147</v>
      </c>
      <c r="E1221" s="238">
        <v>0</v>
      </c>
      <c r="F1221" s="238" t="s">
        <v>1752</v>
      </c>
      <c r="G1221" s="238" t="s">
        <v>141</v>
      </c>
      <c r="H1221" s="238">
        <v>3</v>
      </c>
      <c r="I1221" s="238" t="s">
        <v>1753</v>
      </c>
      <c r="J1221" s="238" t="s">
        <v>1776</v>
      </c>
      <c r="K1221" s="238" t="s">
        <v>1777</v>
      </c>
      <c r="L1221" s="239">
        <v>46234</v>
      </c>
      <c r="M1221" s="238" t="s">
        <v>92</v>
      </c>
    </row>
    <row r="1222" spans="1:13">
      <c r="A1222" s="236" t="s">
        <v>191</v>
      </c>
      <c r="B1222" s="236" t="s">
        <v>192</v>
      </c>
      <c r="C1222" s="236" t="s">
        <v>182</v>
      </c>
      <c r="D1222" s="236" t="s">
        <v>150</v>
      </c>
      <c r="E1222" s="236">
        <v>3</v>
      </c>
      <c r="F1222" s="236" t="s">
        <v>1752</v>
      </c>
      <c r="G1222" s="236" t="s">
        <v>88</v>
      </c>
      <c r="H1222" s="236">
        <v>2</v>
      </c>
      <c r="I1222" s="236" t="s">
        <v>1753</v>
      </c>
      <c r="J1222" s="236" t="s">
        <v>1778</v>
      </c>
      <c r="K1222" s="236" t="s">
        <v>1779</v>
      </c>
      <c r="L1222" s="237">
        <v>46234</v>
      </c>
      <c r="M1222" s="236" t="s">
        <v>92</v>
      </c>
    </row>
    <row r="1223" spans="1:13">
      <c r="A1223" s="238" t="s">
        <v>191</v>
      </c>
      <c r="B1223" s="238" t="s">
        <v>192</v>
      </c>
      <c r="C1223" s="238" t="s">
        <v>182</v>
      </c>
      <c r="D1223" s="238" t="s">
        <v>32</v>
      </c>
      <c r="E1223" s="238" t="s">
        <v>33</v>
      </c>
      <c r="F1223" s="238" t="s">
        <v>114</v>
      </c>
      <c r="G1223" s="238"/>
      <c r="H1223" s="238">
        <v>0</v>
      </c>
      <c r="I1223" s="238" t="s">
        <v>114</v>
      </c>
      <c r="J1223" s="238" t="s">
        <v>1734</v>
      </c>
      <c r="K1223" s="238" t="s">
        <v>1780</v>
      </c>
      <c r="L1223" s="239">
        <v>46234</v>
      </c>
      <c r="M1223" s="238" t="s">
        <v>92</v>
      </c>
    </row>
    <row r="1224" spans="1:13">
      <c r="A1224" s="236" t="s">
        <v>191</v>
      </c>
      <c r="B1224" s="236" t="s">
        <v>192</v>
      </c>
      <c r="C1224" s="236" t="s">
        <v>182</v>
      </c>
      <c r="D1224" s="236" t="s">
        <v>38</v>
      </c>
      <c r="E1224" s="236" t="s">
        <v>33</v>
      </c>
      <c r="F1224" s="236" t="s">
        <v>114</v>
      </c>
      <c r="G1224" s="236"/>
      <c r="H1224" s="236">
        <v>0</v>
      </c>
      <c r="I1224" s="236" t="s">
        <v>114</v>
      </c>
      <c r="J1224" s="236" t="s">
        <v>1734</v>
      </c>
      <c r="K1224" s="236" t="s">
        <v>1781</v>
      </c>
      <c r="L1224" s="237">
        <v>46234</v>
      </c>
      <c r="M1224" s="236" t="s">
        <v>92</v>
      </c>
    </row>
    <row r="1225" spans="1:13">
      <c r="A1225" s="238" t="s">
        <v>191</v>
      </c>
      <c r="B1225" s="238" t="s">
        <v>192</v>
      </c>
      <c r="C1225" s="238" t="s">
        <v>182</v>
      </c>
      <c r="D1225" s="238" t="s">
        <v>46</v>
      </c>
      <c r="E1225" s="238" t="s">
        <v>33</v>
      </c>
      <c r="F1225" s="238" t="s">
        <v>114</v>
      </c>
      <c r="G1225" s="238"/>
      <c r="H1225" s="238">
        <v>0</v>
      </c>
      <c r="I1225" s="238" t="s">
        <v>114</v>
      </c>
      <c r="J1225" s="238" t="s">
        <v>1734</v>
      </c>
      <c r="K1225" s="238" t="s">
        <v>1782</v>
      </c>
      <c r="L1225" s="239">
        <v>46234</v>
      </c>
      <c r="M1225" s="238" t="s">
        <v>92</v>
      </c>
    </row>
    <row r="1226" spans="1:13">
      <c r="A1226" s="236" t="s">
        <v>191</v>
      </c>
      <c r="B1226" s="236" t="s">
        <v>192</v>
      </c>
      <c r="C1226" s="236" t="s">
        <v>182</v>
      </c>
      <c r="D1226" s="236" t="s">
        <v>48</v>
      </c>
      <c r="E1226" s="236" t="s">
        <v>33</v>
      </c>
      <c r="F1226" s="236" t="s">
        <v>114</v>
      </c>
      <c r="G1226" s="236"/>
      <c r="H1226" s="236">
        <v>0</v>
      </c>
      <c r="I1226" s="236" t="s">
        <v>114</v>
      </c>
      <c r="J1226" s="236" t="s">
        <v>1734</v>
      </c>
      <c r="K1226" s="236" t="s">
        <v>1783</v>
      </c>
      <c r="L1226" s="237">
        <v>46234</v>
      </c>
      <c r="M1226" s="236" t="s">
        <v>92</v>
      </c>
    </row>
    <row r="1227" spans="1:13">
      <c r="A1227" s="238" t="s">
        <v>191</v>
      </c>
      <c r="B1227" s="238" t="s">
        <v>192</v>
      </c>
      <c r="C1227" s="238" t="s">
        <v>182</v>
      </c>
      <c r="D1227" s="238" t="s">
        <v>50</v>
      </c>
      <c r="E1227" s="238" t="s">
        <v>33</v>
      </c>
      <c r="F1227" s="238" t="s">
        <v>114</v>
      </c>
      <c r="G1227" s="238"/>
      <c r="H1227" s="238">
        <v>0</v>
      </c>
      <c r="I1227" s="238" t="s">
        <v>114</v>
      </c>
      <c r="J1227" s="238" t="s">
        <v>1734</v>
      </c>
      <c r="K1227" s="238" t="s">
        <v>1784</v>
      </c>
      <c r="L1227" s="239">
        <v>46234</v>
      </c>
      <c r="M1227" s="238" t="s">
        <v>92</v>
      </c>
    </row>
    <row r="1228" spans="1:13">
      <c r="A1228" s="236" t="s">
        <v>191</v>
      </c>
      <c r="B1228" s="236" t="s">
        <v>192</v>
      </c>
      <c r="C1228" s="236" t="s">
        <v>182</v>
      </c>
      <c r="D1228" s="236" t="s">
        <v>52</v>
      </c>
      <c r="E1228" s="236" t="s">
        <v>33</v>
      </c>
      <c r="F1228" s="236" t="s">
        <v>114</v>
      </c>
      <c r="G1228" s="236"/>
      <c r="H1228" s="236">
        <v>0</v>
      </c>
      <c r="I1228" s="236" t="s">
        <v>114</v>
      </c>
      <c r="J1228" s="236" t="s">
        <v>1734</v>
      </c>
      <c r="K1228" s="236" t="s">
        <v>1785</v>
      </c>
      <c r="L1228" s="237">
        <v>46234</v>
      </c>
      <c r="M1228" s="236" t="s">
        <v>92</v>
      </c>
    </row>
    <row r="1229" spans="1:13">
      <c r="A1229" s="238" t="s">
        <v>191</v>
      </c>
      <c r="B1229" s="238" t="s">
        <v>192</v>
      </c>
      <c r="C1229" s="238" t="s">
        <v>182</v>
      </c>
      <c r="D1229" s="238" t="s">
        <v>54</v>
      </c>
      <c r="E1229" s="238" t="s">
        <v>33</v>
      </c>
      <c r="F1229" s="238" t="s">
        <v>114</v>
      </c>
      <c r="G1229" s="238"/>
      <c r="H1229" s="238">
        <v>0</v>
      </c>
      <c r="I1229" s="238" t="s">
        <v>114</v>
      </c>
      <c r="J1229" s="238" t="s">
        <v>1734</v>
      </c>
      <c r="K1229" s="238" t="s">
        <v>1786</v>
      </c>
      <c r="L1229" s="239">
        <v>46234</v>
      </c>
      <c r="M1229" s="238" t="s">
        <v>92</v>
      </c>
    </row>
    <row r="1230" spans="1:13">
      <c r="A1230" s="236" t="s">
        <v>201</v>
      </c>
      <c r="B1230" s="236" t="s">
        <v>202</v>
      </c>
      <c r="C1230" s="236" t="s">
        <v>182</v>
      </c>
      <c r="D1230" s="236" t="s">
        <v>86</v>
      </c>
      <c r="E1230" s="236">
        <v>92400000</v>
      </c>
      <c r="F1230" s="236" t="s">
        <v>1685</v>
      </c>
      <c r="G1230" s="236" t="s">
        <v>88</v>
      </c>
      <c r="H1230" s="236">
        <v>2</v>
      </c>
      <c r="I1230" s="236" t="s">
        <v>1686</v>
      </c>
      <c r="J1230" s="236" t="s">
        <v>1687</v>
      </c>
      <c r="K1230" s="236" t="s">
        <v>1787</v>
      </c>
      <c r="L1230" s="237">
        <v>46234</v>
      </c>
      <c r="M1230" s="236" t="s">
        <v>92</v>
      </c>
    </row>
    <row r="1231" spans="1:13">
      <c r="A1231" s="238" t="s">
        <v>201</v>
      </c>
      <c r="B1231" s="238" t="s">
        <v>202</v>
      </c>
      <c r="C1231" s="238" t="s">
        <v>182</v>
      </c>
      <c r="D1231" s="238" t="s">
        <v>93</v>
      </c>
      <c r="E1231" s="238">
        <v>1622500</v>
      </c>
      <c r="F1231" s="238" t="s">
        <v>1689</v>
      </c>
      <c r="G1231" s="238" t="s">
        <v>88</v>
      </c>
      <c r="H1231" s="238">
        <v>2</v>
      </c>
      <c r="I1231" s="238" t="s">
        <v>1690</v>
      </c>
      <c r="J1231" s="238" t="s">
        <v>1788</v>
      </c>
      <c r="K1231" s="238" t="s">
        <v>1789</v>
      </c>
      <c r="L1231" s="239">
        <v>46234</v>
      </c>
      <c r="M1231" s="238" t="s">
        <v>92</v>
      </c>
    </row>
    <row r="1232" spans="1:13">
      <c r="A1232" s="236" t="s">
        <v>201</v>
      </c>
      <c r="B1232" s="236" t="s">
        <v>202</v>
      </c>
      <c r="C1232" s="236" t="s">
        <v>182</v>
      </c>
      <c r="D1232" s="236" t="s">
        <v>98</v>
      </c>
      <c r="E1232" s="236">
        <v>82000000</v>
      </c>
      <c r="F1232" s="236" t="s">
        <v>1697</v>
      </c>
      <c r="G1232" s="236" t="s">
        <v>88</v>
      </c>
      <c r="H1232" s="236">
        <v>2</v>
      </c>
      <c r="I1232" s="236" t="s">
        <v>1698</v>
      </c>
      <c r="J1232" s="236" t="s">
        <v>1790</v>
      </c>
      <c r="K1232" s="236" t="s">
        <v>1791</v>
      </c>
      <c r="L1232" s="237">
        <v>46234</v>
      </c>
      <c r="M1232" s="236" t="s">
        <v>92</v>
      </c>
    </row>
    <row r="1233" spans="1:13">
      <c r="A1233" s="238" t="s">
        <v>201</v>
      </c>
      <c r="B1233" s="238" t="s">
        <v>202</v>
      </c>
      <c r="C1233" s="238" t="s">
        <v>182</v>
      </c>
      <c r="D1233" s="238" t="s">
        <v>103</v>
      </c>
      <c r="E1233" s="238">
        <v>60000000</v>
      </c>
      <c r="F1233" s="238" t="s">
        <v>1697</v>
      </c>
      <c r="G1233" s="238" t="s">
        <v>141</v>
      </c>
      <c r="H1233" s="238">
        <v>3</v>
      </c>
      <c r="I1233" s="238" t="s">
        <v>1698</v>
      </c>
      <c r="J1233" s="238" t="s">
        <v>1699</v>
      </c>
      <c r="K1233" s="238" t="s">
        <v>1792</v>
      </c>
      <c r="L1233" s="239">
        <v>46234</v>
      </c>
      <c r="M1233" s="238" t="s">
        <v>92</v>
      </c>
    </row>
    <row r="1234" spans="1:13">
      <c r="A1234" s="236" t="s">
        <v>201</v>
      </c>
      <c r="B1234" s="236" t="s">
        <v>202</v>
      </c>
      <c r="C1234" s="236" t="s">
        <v>182</v>
      </c>
      <c r="D1234" s="236" t="s">
        <v>108</v>
      </c>
      <c r="E1234" s="236">
        <v>3200000</v>
      </c>
      <c r="F1234" s="236" t="s">
        <v>1793</v>
      </c>
      <c r="G1234" s="236" t="s">
        <v>141</v>
      </c>
      <c r="H1234" s="236">
        <v>3</v>
      </c>
      <c r="I1234" s="236" t="s">
        <v>1794</v>
      </c>
      <c r="J1234" s="236" t="s">
        <v>1795</v>
      </c>
      <c r="K1234" s="236" t="s">
        <v>1796</v>
      </c>
      <c r="L1234" s="237">
        <v>46234</v>
      </c>
      <c r="M1234" s="236" t="s">
        <v>92</v>
      </c>
    </row>
    <row r="1235" spans="1:13">
      <c r="A1235" s="238" t="s">
        <v>201</v>
      </c>
      <c r="B1235" s="238" t="s">
        <v>202</v>
      </c>
      <c r="C1235" s="238" t="s">
        <v>182</v>
      </c>
      <c r="D1235" s="238" t="s">
        <v>113</v>
      </c>
      <c r="E1235" s="238">
        <v>33000</v>
      </c>
      <c r="F1235" s="238" t="s">
        <v>1705</v>
      </c>
      <c r="G1235" s="238" t="s">
        <v>141</v>
      </c>
      <c r="H1235" s="238">
        <v>3</v>
      </c>
      <c r="I1235" s="238" t="s">
        <v>1706</v>
      </c>
      <c r="J1235" s="238" t="s">
        <v>1797</v>
      </c>
      <c r="K1235" s="238" t="s">
        <v>1798</v>
      </c>
      <c r="L1235" s="239">
        <v>46234</v>
      </c>
      <c r="M1235" s="238" t="s">
        <v>92</v>
      </c>
    </row>
    <row r="1236" spans="1:13">
      <c r="A1236" s="236" t="s">
        <v>201</v>
      </c>
      <c r="B1236" s="236" t="s">
        <v>202</v>
      </c>
      <c r="C1236" s="236" t="s">
        <v>182</v>
      </c>
      <c r="D1236" s="236" t="s">
        <v>117</v>
      </c>
      <c r="E1236" s="236">
        <v>3468</v>
      </c>
      <c r="F1236" s="236" t="s">
        <v>1709</v>
      </c>
      <c r="G1236" s="236" t="s">
        <v>141</v>
      </c>
      <c r="H1236" s="236">
        <v>3</v>
      </c>
      <c r="I1236" s="236" t="s">
        <v>1710</v>
      </c>
      <c r="J1236" s="236" t="s">
        <v>1799</v>
      </c>
      <c r="K1236" s="236" t="s">
        <v>1800</v>
      </c>
      <c r="L1236" s="237">
        <v>46234</v>
      </c>
      <c r="M1236" s="236" t="s">
        <v>92</v>
      </c>
    </row>
    <row r="1237" spans="1:13">
      <c r="A1237" s="238" t="s">
        <v>201</v>
      </c>
      <c r="B1237" s="238" t="s">
        <v>202</v>
      </c>
      <c r="C1237" s="238" t="s">
        <v>182</v>
      </c>
      <c r="D1237" s="238" t="s">
        <v>122</v>
      </c>
      <c r="E1237" s="238">
        <v>3468</v>
      </c>
      <c r="F1237" s="238" t="s">
        <v>1709</v>
      </c>
      <c r="G1237" s="238" t="s">
        <v>141</v>
      </c>
      <c r="H1237" s="238">
        <v>3</v>
      </c>
      <c r="I1237" s="238" t="s">
        <v>1710</v>
      </c>
      <c r="J1237" s="238" t="s">
        <v>1799</v>
      </c>
      <c r="K1237" s="238" t="s">
        <v>1801</v>
      </c>
      <c r="L1237" s="239">
        <v>46234</v>
      </c>
      <c r="M1237" s="238" t="s">
        <v>92</v>
      </c>
    </row>
    <row r="1238" spans="1:13">
      <c r="A1238" s="236" t="s">
        <v>201</v>
      </c>
      <c r="B1238" s="236" t="s">
        <v>202</v>
      </c>
      <c r="C1238" s="236" t="s">
        <v>182</v>
      </c>
      <c r="D1238" s="236" t="s">
        <v>124</v>
      </c>
      <c r="E1238" s="236">
        <v>10000000</v>
      </c>
      <c r="F1238" s="236" t="s">
        <v>1697</v>
      </c>
      <c r="G1238" s="236" t="s">
        <v>141</v>
      </c>
      <c r="H1238" s="236">
        <v>3</v>
      </c>
      <c r="I1238" s="236" t="s">
        <v>1698</v>
      </c>
      <c r="J1238" s="236" t="s">
        <v>1802</v>
      </c>
      <c r="K1238" s="236" t="s">
        <v>1803</v>
      </c>
      <c r="L1238" s="237">
        <v>46234</v>
      </c>
      <c r="M1238" s="236" t="s">
        <v>92</v>
      </c>
    </row>
    <row r="1239" spans="1:13">
      <c r="A1239" s="238" t="s">
        <v>201</v>
      </c>
      <c r="B1239" s="238" t="s">
        <v>202</v>
      </c>
      <c r="C1239" s="238" t="s">
        <v>182</v>
      </c>
      <c r="D1239" s="238" t="s">
        <v>130</v>
      </c>
      <c r="E1239" s="238">
        <v>22000000</v>
      </c>
      <c r="F1239" s="238" t="s">
        <v>1697</v>
      </c>
      <c r="G1239" s="238" t="s">
        <v>141</v>
      </c>
      <c r="H1239" s="238">
        <v>3</v>
      </c>
      <c r="I1239" s="238" t="s">
        <v>1698</v>
      </c>
      <c r="J1239" s="238" t="s">
        <v>1804</v>
      </c>
      <c r="K1239" s="238" t="s">
        <v>1805</v>
      </c>
      <c r="L1239" s="239">
        <v>46234</v>
      </c>
      <c r="M1239" s="238" t="s">
        <v>92</v>
      </c>
    </row>
    <row r="1240" spans="1:13">
      <c r="A1240" s="236" t="s">
        <v>201</v>
      </c>
      <c r="B1240" s="236" t="s">
        <v>202</v>
      </c>
      <c r="C1240" s="236" t="s">
        <v>182</v>
      </c>
      <c r="D1240" s="236" t="s">
        <v>135</v>
      </c>
      <c r="E1240" s="236">
        <v>50000000</v>
      </c>
      <c r="F1240" s="236" t="s">
        <v>1697</v>
      </c>
      <c r="G1240" s="236" t="s">
        <v>141</v>
      </c>
      <c r="H1240" s="236">
        <v>3</v>
      </c>
      <c r="I1240" s="236" t="s">
        <v>1698</v>
      </c>
      <c r="J1240" s="236" t="s">
        <v>1806</v>
      </c>
      <c r="K1240" s="236" t="s">
        <v>1807</v>
      </c>
      <c r="L1240" s="237">
        <v>46234</v>
      </c>
      <c r="M1240" s="236" t="s">
        <v>92</v>
      </c>
    </row>
    <row r="1241" spans="1:13">
      <c r="A1241" s="238" t="s">
        <v>201</v>
      </c>
      <c r="B1241" s="238" t="s">
        <v>202</v>
      </c>
      <c r="C1241" s="238" t="s">
        <v>182</v>
      </c>
      <c r="D1241" s="238" t="s">
        <v>140</v>
      </c>
      <c r="E1241" s="238">
        <v>10000000</v>
      </c>
      <c r="F1241" s="238" t="s">
        <v>1697</v>
      </c>
      <c r="G1241" s="238" t="s">
        <v>141</v>
      </c>
      <c r="H1241" s="238">
        <v>3</v>
      </c>
      <c r="I1241" s="238" t="s">
        <v>1698</v>
      </c>
      <c r="J1241" s="238" t="s">
        <v>1808</v>
      </c>
      <c r="K1241" s="238" t="s">
        <v>1809</v>
      </c>
      <c r="L1241" s="239">
        <v>46234</v>
      </c>
      <c r="M1241" s="238" t="s">
        <v>92</v>
      </c>
    </row>
    <row r="1242" spans="1:13">
      <c r="A1242" s="236" t="s">
        <v>201</v>
      </c>
      <c r="B1242" s="236" t="s">
        <v>202</v>
      </c>
      <c r="C1242" s="236" t="s">
        <v>182</v>
      </c>
      <c r="D1242" s="236" t="s">
        <v>144</v>
      </c>
      <c r="E1242" s="236" t="s">
        <v>33</v>
      </c>
      <c r="F1242" s="236" t="s">
        <v>33</v>
      </c>
      <c r="G1242" s="236" t="s">
        <v>33</v>
      </c>
      <c r="H1242" s="236" t="s">
        <v>33</v>
      </c>
      <c r="I1242" s="236" t="s">
        <v>33</v>
      </c>
      <c r="J1242" s="236" t="s">
        <v>1810</v>
      </c>
      <c r="K1242" s="236" t="s">
        <v>1811</v>
      </c>
      <c r="L1242" s="237">
        <v>46234</v>
      </c>
      <c r="M1242" s="236" t="s">
        <v>92</v>
      </c>
    </row>
    <row r="1243" spans="1:13">
      <c r="A1243" s="238" t="s">
        <v>201</v>
      </c>
      <c r="B1243" s="238" t="s">
        <v>202</v>
      </c>
      <c r="C1243" s="238" t="s">
        <v>182</v>
      </c>
      <c r="D1243" s="238" t="s">
        <v>147</v>
      </c>
      <c r="E1243" s="238" t="s">
        <v>33</v>
      </c>
      <c r="F1243" s="238" t="s">
        <v>33</v>
      </c>
      <c r="G1243" s="238" t="s">
        <v>33</v>
      </c>
      <c r="H1243" s="238" t="s">
        <v>33</v>
      </c>
      <c r="I1243" s="238" t="s">
        <v>33</v>
      </c>
      <c r="J1243" s="238" t="s">
        <v>1812</v>
      </c>
      <c r="K1243" s="238" t="s">
        <v>1813</v>
      </c>
      <c r="L1243" s="239">
        <v>46234</v>
      </c>
      <c r="M1243" s="238" t="s">
        <v>92</v>
      </c>
    </row>
    <row r="1244" spans="1:13">
      <c r="A1244" s="236" t="s">
        <v>201</v>
      </c>
      <c r="B1244" s="236" t="s">
        <v>202</v>
      </c>
      <c r="C1244" s="236" t="s">
        <v>182</v>
      </c>
      <c r="D1244" s="236" t="s">
        <v>150</v>
      </c>
      <c r="E1244" s="236">
        <v>5</v>
      </c>
      <c r="F1244" s="236" t="s">
        <v>1814</v>
      </c>
      <c r="G1244" s="236" t="s">
        <v>141</v>
      </c>
      <c r="H1244" s="236">
        <v>3</v>
      </c>
      <c r="I1244" s="236" t="s">
        <v>1731</v>
      </c>
      <c r="J1244" s="236" t="s">
        <v>1732</v>
      </c>
      <c r="K1244" s="236" t="s">
        <v>1815</v>
      </c>
      <c r="L1244" s="237">
        <v>46234</v>
      </c>
      <c r="M1244" s="236" t="s">
        <v>92</v>
      </c>
    </row>
    <row r="1245" spans="1:13">
      <c r="A1245" s="238" t="s">
        <v>201</v>
      </c>
      <c r="B1245" s="238" t="s">
        <v>202</v>
      </c>
      <c r="C1245" s="238" t="s">
        <v>182</v>
      </c>
      <c r="D1245" s="238" t="s">
        <v>32</v>
      </c>
      <c r="E1245" s="238" t="s">
        <v>33</v>
      </c>
      <c r="F1245" s="238" t="s">
        <v>33</v>
      </c>
      <c r="G1245" s="238" t="s">
        <v>33</v>
      </c>
      <c r="H1245" s="238" t="s">
        <v>33</v>
      </c>
      <c r="I1245" s="238" t="s">
        <v>33</v>
      </c>
      <c r="J1245" s="238" t="s">
        <v>1617</v>
      </c>
      <c r="K1245" s="238" t="s">
        <v>1816</v>
      </c>
      <c r="L1245" s="239">
        <v>46234</v>
      </c>
      <c r="M1245" s="238" t="s">
        <v>92</v>
      </c>
    </row>
    <row r="1246" spans="1:13">
      <c r="A1246" s="236" t="s">
        <v>201</v>
      </c>
      <c r="B1246" s="236" t="s">
        <v>202</v>
      </c>
      <c r="C1246" s="236" t="s">
        <v>182</v>
      </c>
      <c r="D1246" s="236" t="s">
        <v>38</v>
      </c>
      <c r="E1246" s="236" t="s">
        <v>33</v>
      </c>
      <c r="F1246" s="236" t="s">
        <v>33</v>
      </c>
      <c r="G1246" s="236" t="s">
        <v>33</v>
      </c>
      <c r="H1246" s="236" t="s">
        <v>33</v>
      </c>
      <c r="I1246" s="236" t="s">
        <v>33</v>
      </c>
      <c r="J1246" s="236" t="s">
        <v>1617</v>
      </c>
      <c r="K1246" s="236" t="s">
        <v>1817</v>
      </c>
      <c r="L1246" s="237">
        <v>46234</v>
      </c>
      <c r="M1246" s="236" t="s">
        <v>92</v>
      </c>
    </row>
    <row r="1247" spans="1:13">
      <c r="A1247" s="238" t="s">
        <v>201</v>
      </c>
      <c r="B1247" s="238" t="s">
        <v>202</v>
      </c>
      <c r="C1247" s="238" t="s">
        <v>182</v>
      </c>
      <c r="D1247" s="238" t="s">
        <v>46</v>
      </c>
      <c r="E1247" s="238" t="s">
        <v>33</v>
      </c>
      <c r="F1247" s="238" t="s">
        <v>33</v>
      </c>
      <c r="G1247" s="238" t="s">
        <v>33</v>
      </c>
      <c r="H1247" s="238" t="s">
        <v>33</v>
      </c>
      <c r="I1247" s="238" t="s">
        <v>33</v>
      </c>
      <c r="J1247" s="238" t="s">
        <v>1617</v>
      </c>
      <c r="K1247" s="238" t="s">
        <v>1818</v>
      </c>
      <c r="L1247" s="239">
        <v>46234</v>
      </c>
      <c r="M1247" s="238" t="s">
        <v>92</v>
      </c>
    </row>
    <row r="1248" spans="1:13">
      <c r="A1248" s="236" t="s">
        <v>201</v>
      </c>
      <c r="B1248" s="236" t="s">
        <v>202</v>
      </c>
      <c r="C1248" s="236" t="s">
        <v>182</v>
      </c>
      <c r="D1248" s="236" t="s">
        <v>48</v>
      </c>
      <c r="E1248" s="236">
        <v>149000</v>
      </c>
      <c r="F1248" s="236" t="s">
        <v>1705</v>
      </c>
      <c r="G1248" s="236" t="s">
        <v>141</v>
      </c>
      <c r="H1248" s="236">
        <v>3</v>
      </c>
      <c r="I1248" s="236" t="s">
        <v>1706</v>
      </c>
      <c r="J1248" s="236" t="s">
        <v>1738</v>
      </c>
      <c r="K1248" s="236" t="s">
        <v>1819</v>
      </c>
      <c r="L1248" s="237">
        <v>46234</v>
      </c>
      <c r="M1248" s="236" t="s">
        <v>92</v>
      </c>
    </row>
    <row r="1249" spans="1:13">
      <c r="A1249" s="238" t="s">
        <v>201</v>
      </c>
      <c r="B1249" s="238" t="s">
        <v>202</v>
      </c>
      <c r="C1249" s="238" t="s">
        <v>182</v>
      </c>
      <c r="D1249" s="238" t="s">
        <v>50</v>
      </c>
      <c r="E1249" s="238" t="s">
        <v>33</v>
      </c>
      <c r="F1249" s="238" t="s">
        <v>33</v>
      </c>
      <c r="G1249" s="238" t="s">
        <v>33</v>
      </c>
      <c r="H1249" s="238" t="s">
        <v>33</v>
      </c>
      <c r="I1249" s="238" t="s">
        <v>33</v>
      </c>
      <c r="J1249" s="238" t="s">
        <v>1617</v>
      </c>
      <c r="K1249" s="238" t="s">
        <v>1820</v>
      </c>
      <c r="L1249" s="239">
        <v>46234</v>
      </c>
      <c r="M1249" s="238" t="s">
        <v>92</v>
      </c>
    </row>
    <row r="1250" spans="1:13">
      <c r="A1250" s="236" t="s">
        <v>201</v>
      </c>
      <c r="B1250" s="236" t="s">
        <v>202</v>
      </c>
      <c r="C1250" s="236" t="s">
        <v>182</v>
      </c>
      <c r="D1250" s="236" t="s">
        <v>52</v>
      </c>
      <c r="E1250" s="236" t="s">
        <v>33</v>
      </c>
      <c r="F1250" s="236" t="s">
        <v>33</v>
      </c>
      <c r="G1250" s="236" t="s">
        <v>33</v>
      </c>
      <c r="H1250" s="236" t="s">
        <v>33</v>
      </c>
      <c r="I1250" s="236" t="s">
        <v>33</v>
      </c>
      <c r="J1250" s="236" t="s">
        <v>1617</v>
      </c>
      <c r="K1250" s="236" t="s">
        <v>1821</v>
      </c>
      <c r="L1250" s="237">
        <v>46234</v>
      </c>
      <c r="M1250" s="236" t="s">
        <v>92</v>
      </c>
    </row>
    <row r="1251" spans="1:13">
      <c r="A1251" s="238" t="s">
        <v>201</v>
      </c>
      <c r="B1251" s="238" t="s">
        <v>202</v>
      </c>
      <c r="C1251" s="238" t="s">
        <v>182</v>
      </c>
      <c r="D1251" s="238" t="s">
        <v>54</v>
      </c>
      <c r="E1251" s="238" t="s">
        <v>33</v>
      </c>
      <c r="F1251" s="238" t="s">
        <v>33</v>
      </c>
      <c r="G1251" s="238" t="s">
        <v>33</v>
      </c>
      <c r="H1251" s="238" t="s">
        <v>33</v>
      </c>
      <c r="I1251" s="238" t="s">
        <v>33</v>
      </c>
      <c r="J1251" s="238" t="s">
        <v>1617</v>
      </c>
      <c r="K1251" s="238" t="s">
        <v>1822</v>
      </c>
      <c r="L1251" s="239">
        <v>46234</v>
      </c>
      <c r="M1251" s="238" t="s">
        <v>92</v>
      </c>
    </row>
    <row r="1252" spans="1:13">
      <c r="A1252" s="236" t="s">
        <v>649</v>
      </c>
      <c r="B1252" s="236" t="s">
        <v>650</v>
      </c>
      <c r="C1252" s="236" t="s">
        <v>651</v>
      </c>
      <c r="D1252" s="236" t="s">
        <v>86</v>
      </c>
      <c r="E1252" s="236">
        <v>54900000</v>
      </c>
      <c r="F1252" s="236" t="s">
        <v>1823</v>
      </c>
      <c r="G1252" s="236" t="s">
        <v>88</v>
      </c>
      <c r="H1252" s="236">
        <v>2</v>
      </c>
      <c r="I1252" s="236" t="s">
        <v>1824</v>
      </c>
      <c r="J1252" s="236" t="s">
        <v>1825</v>
      </c>
      <c r="K1252" s="236" t="s">
        <v>1826</v>
      </c>
      <c r="L1252" s="237">
        <v>46234</v>
      </c>
      <c r="M1252" s="236" t="s">
        <v>92</v>
      </c>
    </row>
    <row r="1253" spans="1:13">
      <c r="A1253" s="238" t="s">
        <v>649</v>
      </c>
      <c r="B1253" s="238" t="s">
        <v>650</v>
      </c>
      <c r="C1253" s="238" t="s">
        <v>651</v>
      </c>
      <c r="D1253" s="238" t="s">
        <v>93</v>
      </c>
      <c r="E1253" s="238">
        <v>676577</v>
      </c>
      <c r="F1253" s="238" t="s">
        <v>1827</v>
      </c>
      <c r="G1253" s="238" t="s">
        <v>126</v>
      </c>
      <c r="H1253" s="238">
        <v>1</v>
      </c>
      <c r="I1253" s="238" t="s">
        <v>1828</v>
      </c>
      <c r="J1253" s="238" t="s">
        <v>1829</v>
      </c>
      <c r="K1253" s="238" t="s">
        <v>1830</v>
      </c>
      <c r="L1253" s="239">
        <v>46234</v>
      </c>
      <c r="M1253" s="238" t="s">
        <v>92</v>
      </c>
    </row>
    <row r="1254" spans="1:13">
      <c r="A1254" s="236" t="s">
        <v>649</v>
      </c>
      <c r="B1254" s="236" t="s">
        <v>650</v>
      </c>
      <c r="C1254" s="236" t="s">
        <v>651</v>
      </c>
      <c r="D1254" s="236" t="s">
        <v>98</v>
      </c>
      <c r="E1254" s="236">
        <v>54900000</v>
      </c>
      <c r="F1254" s="236" t="s">
        <v>1823</v>
      </c>
      <c r="G1254" s="236" t="s">
        <v>126</v>
      </c>
      <c r="H1254" s="236">
        <v>1</v>
      </c>
      <c r="I1254" s="236" t="s">
        <v>1831</v>
      </c>
      <c r="J1254" s="236" t="s">
        <v>1832</v>
      </c>
      <c r="K1254" s="236" t="s">
        <v>1833</v>
      </c>
      <c r="L1254" s="237">
        <v>46234</v>
      </c>
      <c r="M1254" s="236" t="s">
        <v>92</v>
      </c>
    </row>
    <row r="1255" spans="1:13">
      <c r="A1255" s="238" t="s">
        <v>649</v>
      </c>
      <c r="B1255" s="238" t="s">
        <v>650</v>
      </c>
      <c r="C1255" s="238" t="s">
        <v>651</v>
      </c>
      <c r="D1255" s="238" t="s">
        <v>103</v>
      </c>
      <c r="E1255" s="238">
        <v>54900000</v>
      </c>
      <c r="F1255" s="238" t="s">
        <v>1823</v>
      </c>
      <c r="G1255" s="238" t="s">
        <v>126</v>
      </c>
      <c r="H1255" s="238">
        <v>1</v>
      </c>
      <c r="I1255" s="238" t="s">
        <v>1834</v>
      </c>
      <c r="J1255" s="238" t="s">
        <v>1835</v>
      </c>
      <c r="K1255" s="238" t="s">
        <v>1836</v>
      </c>
      <c r="L1255" s="239">
        <v>46234</v>
      </c>
      <c r="M1255" s="238" t="s">
        <v>92</v>
      </c>
    </row>
    <row r="1256" spans="1:13">
      <c r="A1256" s="236" t="s">
        <v>649</v>
      </c>
      <c r="B1256" s="236" t="s">
        <v>650</v>
      </c>
      <c r="C1256" s="236" t="s">
        <v>651</v>
      </c>
      <c r="D1256" s="236" t="s">
        <v>108</v>
      </c>
      <c r="E1256" s="236">
        <v>5438100</v>
      </c>
      <c r="F1256" s="236" t="s">
        <v>1837</v>
      </c>
      <c r="G1256" s="236" t="s">
        <v>141</v>
      </c>
      <c r="H1256" s="236">
        <v>3</v>
      </c>
      <c r="I1256" s="236" t="s">
        <v>1838</v>
      </c>
      <c r="J1256" s="236" t="s">
        <v>1839</v>
      </c>
      <c r="K1256" s="236" t="s">
        <v>1840</v>
      </c>
      <c r="L1256" s="237">
        <v>46234</v>
      </c>
      <c r="M1256" s="236" t="s">
        <v>92</v>
      </c>
    </row>
    <row r="1257" spans="1:13">
      <c r="A1257" s="238" t="s">
        <v>649</v>
      </c>
      <c r="B1257" s="238" t="s">
        <v>650</v>
      </c>
      <c r="C1257" s="238" t="s">
        <v>651</v>
      </c>
      <c r="D1257" s="238" t="s">
        <v>113</v>
      </c>
      <c r="E1257" s="238" t="s">
        <v>33</v>
      </c>
      <c r="F1257" s="238" t="s">
        <v>33</v>
      </c>
      <c r="G1257" s="238" t="s">
        <v>33</v>
      </c>
      <c r="H1257" s="238" t="s">
        <v>33</v>
      </c>
      <c r="I1257" s="238" t="s">
        <v>33</v>
      </c>
      <c r="J1257" s="238" t="s">
        <v>1841</v>
      </c>
      <c r="K1257" s="238" t="s">
        <v>1842</v>
      </c>
      <c r="L1257" s="239">
        <v>46234</v>
      </c>
      <c r="M1257" s="238" t="s">
        <v>92</v>
      </c>
    </row>
    <row r="1258" spans="1:13">
      <c r="A1258" s="236" t="s">
        <v>649</v>
      </c>
      <c r="B1258" s="236" t="s">
        <v>650</v>
      </c>
      <c r="C1258" s="236" t="s">
        <v>651</v>
      </c>
      <c r="D1258" s="236" t="s">
        <v>117</v>
      </c>
      <c r="E1258" s="236">
        <v>6438</v>
      </c>
      <c r="F1258" s="236" t="s">
        <v>1843</v>
      </c>
      <c r="G1258" s="236" t="s">
        <v>88</v>
      </c>
      <c r="H1258" s="236">
        <v>2</v>
      </c>
      <c r="I1258" s="236" t="s">
        <v>1844</v>
      </c>
      <c r="J1258" s="236" t="s">
        <v>1845</v>
      </c>
      <c r="K1258" s="236" t="s">
        <v>1846</v>
      </c>
      <c r="L1258" s="237">
        <v>46234</v>
      </c>
      <c r="M1258" s="236" t="s">
        <v>92</v>
      </c>
    </row>
    <row r="1259" spans="1:13">
      <c r="A1259" s="238" t="s">
        <v>649</v>
      </c>
      <c r="B1259" s="238" t="s">
        <v>650</v>
      </c>
      <c r="C1259" s="238" t="s">
        <v>651</v>
      </c>
      <c r="D1259" s="238" t="s">
        <v>122</v>
      </c>
      <c r="E1259" s="238">
        <v>6438</v>
      </c>
      <c r="F1259" s="238" t="s">
        <v>1843</v>
      </c>
      <c r="G1259" s="238" t="s">
        <v>88</v>
      </c>
      <c r="H1259" s="238">
        <v>2</v>
      </c>
      <c r="I1259" s="238" t="s">
        <v>1844</v>
      </c>
      <c r="J1259" s="238" t="s">
        <v>1845</v>
      </c>
      <c r="K1259" s="238" t="s">
        <v>1847</v>
      </c>
      <c r="L1259" s="239">
        <v>46234</v>
      </c>
      <c r="M1259" s="238" t="s">
        <v>92</v>
      </c>
    </row>
    <row r="1260" spans="1:13">
      <c r="A1260" s="236" t="s">
        <v>649</v>
      </c>
      <c r="B1260" s="236" t="s">
        <v>650</v>
      </c>
      <c r="C1260" s="236" t="s">
        <v>651</v>
      </c>
      <c r="D1260" s="236" t="s">
        <v>124</v>
      </c>
      <c r="E1260" s="236">
        <v>16229050</v>
      </c>
      <c r="F1260" s="236" t="s">
        <v>1823</v>
      </c>
      <c r="G1260" s="236" t="s">
        <v>88</v>
      </c>
      <c r="H1260" s="236">
        <v>2</v>
      </c>
      <c r="I1260" s="236" t="s">
        <v>1831</v>
      </c>
      <c r="J1260" s="236" t="s">
        <v>1848</v>
      </c>
      <c r="K1260" s="236" t="s">
        <v>1849</v>
      </c>
      <c r="L1260" s="237">
        <v>46234</v>
      </c>
      <c r="M1260" s="236" t="s">
        <v>92</v>
      </c>
    </row>
    <row r="1261" spans="1:13">
      <c r="A1261" s="238" t="s">
        <v>649</v>
      </c>
      <c r="B1261" s="238" t="s">
        <v>650</v>
      </c>
      <c r="C1261" s="238" t="s">
        <v>651</v>
      </c>
      <c r="D1261" s="238" t="s">
        <v>130</v>
      </c>
      <c r="E1261" s="238">
        <v>0</v>
      </c>
      <c r="F1261" s="238" t="s">
        <v>1823</v>
      </c>
      <c r="G1261" s="238" t="s">
        <v>88</v>
      </c>
      <c r="H1261" s="238">
        <v>2</v>
      </c>
      <c r="I1261" s="238" t="s">
        <v>1831</v>
      </c>
      <c r="J1261" s="238" t="s">
        <v>1850</v>
      </c>
      <c r="K1261" s="238" t="s">
        <v>1851</v>
      </c>
      <c r="L1261" s="239">
        <v>46234</v>
      </c>
      <c r="M1261" s="238" t="s">
        <v>92</v>
      </c>
    </row>
    <row r="1262" spans="1:13">
      <c r="A1262" s="236" t="s">
        <v>649</v>
      </c>
      <c r="B1262" s="236" t="s">
        <v>650</v>
      </c>
      <c r="C1262" s="236" t="s">
        <v>651</v>
      </c>
      <c r="D1262" s="236" t="s">
        <v>135</v>
      </c>
      <c r="E1262" s="236">
        <v>38670950</v>
      </c>
      <c r="F1262" s="236" t="s">
        <v>1823</v>
      </c>
      <c r="G1262" s="236" t="s">
        <v>88</v>
      </c>
      <c r="H1262" s="236">
        <v>2</v>
      </c>
      <c r="I1262" s="236" t="s">
        <v>1831</v>
      </c>
      <c r="J1262" s="236" t="s">
        <v>1852</v>
      </c>
      <c r="K1262" s="236" t="s">
        <v>1853</v>
      </c>
      <c r="L1262" s="237">
        <v>46234</v>
      </c>
      <c r="M1262" s="236" t="s">
        <v>92</v>
      </c>
    </row>
    <row r="1263" spans="1:13">
      <c r="A1263" s="238" t="s">
        <v>649</v>
      </c>
      <c r="B1263" s="238" t="s">
        <v>650</v>
      </c>
      <c r="C1263" s="238" t="s">
        <v>651</v>
      </c>
      <c r="D1263" s="238" t="s">
        <v>140</v>
      </c>
      <c r="E1263" s="238">
        <v>10415049</v>
      </c>
      <c r="F1263" s="238" t="s">
        <v>1823</v>
      </c>
      <c r="G1263" s="238" t="s">
        <v>141</v>
      </c>
      <c r="H1263" s="238">
        <v>3</v>
      </c>
      <c r="I1263" s="238" t="s">
        <v>1854</v>
      </c>
      <c r="J1263" s="238" t="s">
        <v>1855</v>
      </c>
      <c r="K1263" s="238" t="s">
        <v>1856</v>
      </c>
      <c r="L1263" s="239">
        <v>46234</v>
      </c>
      <c r="M1263" s="238" t="s">
        <v>92</v>
      </c>
    </row>
    <row r="1264" spans="1:13">
      <c r="A1264" s="236" t="s">
        <v>649</v>
      </c>
      <c r="B1264" s="236" t="s">
        <v>650</v>
      </c>
      <c r="C1264" s="236" t="s">
        <v>651</v>
      </c>
      <c r="D1264" s="236" t="s">
        <v>144</v>
      </c>
      <c r="E1264" s="236">
        <v>4315088</v>
      </c>
      <c r="F1264" s="236" t="s">
        <v>1823</v>
      </c>
      <c r="G1264" s="236" t="s">
        <v>141</v>
      </c>
      <c r="H1264" s="236">
        <v>3</v>
      </c>
      <c r="I1264" s="236" t="s">
        <v>1854</v>
      </c>
      <c r="J1264" s="236" t="s">
        <v>1857</v>
      </c>
      <c r="K1264" s="236" t="s">
        <v>1858</v>
      </c>
      <c r="L1264" s="237">
        <v>46234</v>
      </c>
      <c r="M1264" s="236" t="s">
        <v>92</v>
      </c>
    </row>
    <row r="1265" spans="1:13">
      <c r="A1265" s="238" t="s">
        <v>649</v>
      </c>
      <c r="B1265" s="238" t="s">
        <v>650</v>
      </c>
      <c r="C1265" s="238" t="s">
        <v>651</v>
      </c>
      <c r="D1265" s="238" t="s">
        <v>147</v>
      </c>
      <c r="E1265" s="238">
        <v>1498913</v>
      </c>
      <c r="F1265" s="238" t="s">
        <v>1823</v>
      </c>
      <c r="G1265" s="238" t="s">
        <v>141</v>
      </c>
      <c r="H1265" s="238">
        <v>3</v>
      </c>
      <c r="I1265" s="238" t="s">
        <v>1854</v>
      </c>
      <c r="J1265" s="238" t="s">
        <v>1859</v>
      </c>
      <c r="K1265" s="238" t="s">
        <v>1860</v>
      </c>
      <c r="L1265" s="239">
        <v>46234</v>
      </c>
      <c r="M1265" s="238" t="s">
        <v>92</v>
      </c>
    </row>
    <row r="1266" spans="1:13">
      <c r="A1266" s="236" t="s">
        <v>649</v>
      </c>
      <c r="B1266" s="236" t="s">
        <v>650</v>
      </c>
      <c r="C1266" s="236" t="s">
        <v>651</v>
      </c>
      <c r="D1266" s="236" t="s">
        <v>150</v>
      </c>
      <c r="E1266" s="236">
        <v>5</v>
      </c>
      <c r="F1266" s="236" t="s">
        <v>1823</v>
      </c>
      <c r="G1266" s="236" t="s">
        <v>126</v>
      </c>
      <c r="H1266" s="236">
        <v>1</v>
      </c>
      <c r="I1266" s="236" t="s">
        <v>1831</v>
      </c>
      <c r="J1266" s="236" t="s">
        <v>1861</v>
      </c>
      <c r="K1266" s="236" t="s">
        <v>1862</v>
      </c>
      <c r="L1266" s="237">
        <v>46234</v>
      </c>
      <c r="M1266" s="236" t="s">
        <v>92</v>
      </c>
    </row>
    <row r="1267" spans="1:13">
      <c r="A1267" s="238" t="s">
        <v>649</v>
      </c>
      <c r="B1267" s="238" t="s">
        <v>650</v>
      </c>
      <c r="C1267" s="238" t="s">
        <v>651</v>
      </c>
      <c r="D1267" s="238" t="s">
        <v>32</v>
      </c>
      <c r="E1267" s="238" t="s">
        <v>33</v>
      </c>
      <c r="F1267" s="238" t="s">
        <v>33</v>
      </c>
      <c r="G1267" s="238" t="s">
        <v>33</v>
      </c>
      <c r="H1267" s="238" t="s">
        <v>33</v>
      </c>
      <c r="I1267" s="238" t="s">
        <v>33</v>
      </c>
      <c r="J1267" s="238" t="s">
        <v>1841</v>
      </c>
      <c r="K1267" s="238" t="s">
        <v>1863</v>
      </c>
      <c r="L1267" s="239">
        <v>46234</v>
      </c>
      <c r="M1267" s="238" t="s">
        <v>92</v>
      </c>
    </row>
    <row r="1268" spans="1:13">
      <c r="A1268" s="236" t="s">
        <v>649</v>
      </c>
      <c r="B1268" s="236" t="s">
        <v>650</v>
      </c>
      <c r="C1268" s="236" t="s">
        <v>651</v>
      </c>
      <c r="D1268" s="236" t="s">
        <v>38</v>
      </c>
      <c r="E1268" s="236" t="s">
        <v>33</v>
      </c>
      <c r="F1268" s="236" t="s">
        <v>1864</v>
      </c>
      <c r="G1268" s="236" t="s">
        <v>88</v>
      </c>
      <c r="H1268" s="236">
        <v>2</v>
      </c>
      <c r="I1268" s="236" t="s">
        <v>1865</v>
      </c>
      <c r="J1268" s="236" t="s">
        <v>1866</v>
      </c>
      <c r="K1268" s="236" t="s">
        <v>1867</v>
      </c>
      <c r="L1268" s="237">
        <v>46234</v>
      </c>
      <c r="M1268" s="236" t="s">
        <v>92</v>
      </c>
    </row>
    <row r="1269" spans="1:13">
      <c r="A1269" s="238" t="s">
        <v>649</v>
      </c>
      <c r="B1269" s="238" t="s">
        <v>650</v>
      </c>
      <c r="C1269" s="238" t="s">
        <v>651</v>
      </c>
      <c r="D1269" s="238" t="s">
        <v>46</v>
      </c>
      <c r="E1269" s="238" t="s">
        <v>33</v>
      </c>
      <c r="F1269" s="238" t="s">
        <v>33</v>
      </c>
      <c r="G1269" s="238" t="s">
        <v>33</v>
      </c>
      <c r="H1269" s="238" t="s">
        <v>33</v>
      </c>
      <c r="I1269" s="238" t="s">
        <v>33</v>
      </c>
      <c r="J1269" s="238" t="s">
        <v>1841</v>
      </c>
      <c r="K1269" s="238" t="s">
        <v>1868</v>
      </c>
      <c r="L1269" s="239">
        <v>46234</v>
      </c>
      <c r="M1269" s="238" t="s">
        <v>92</v>
      </c>
    </row>
    <row r="1270" spans="1:13">
      <c r="A1270" s="236" t="s">
        <v>649</v>
      </c>
      <c r="B1270" s="236" t="s">
        <v>650</v>
      </c>
      <c r="C1270" s="236" t="s">
        <v>651</v>
      </c>
      <c r="D1270" s="236" t="s">
        <v>48</v>
      </c>
      <c r="E1270" s="236" t="s">
        <v>33</v>
      </c>
      <c r="F1270" s="236" t="s">
        <v>33</v>
      </c>
      <c r="G1270" s="236" t="s">
        <v>33</v>
      </c>
      <c r="H1270" s="236" t="s">
        <v>33</v>
      </c>
      <c r="I1270" s="236" t="s">
        <v>33</v>
      </c>
      <c r="J1270" s="236" t="s">
        <v>1841</v>
      </c>
      <c r="K1270" s="236" t="s">
        <v>1869</v>
      </c>
      <c r="L1270" s="237">
        <v>46234</v>
      </c>
      <c r="M1270" s="236" t="s">
        <v>92</v>
      </c>
    </row>
    <row r="1271" spans="1:13">
      <c r="A1271" s="238" t="s">
        <v>649</v>
      </c>
      <c r="B1271" s="238" t="s">
        <v>650</v>
      </c>
      <c r="C1271" s="238" t="s">
        <v>651</v>
      </c>
      <c r="D1271" s="238" t="s">
        <v>50</v>
      </c>
      <c r="E1271" s="238" t="s">
        <v>33</v>
      </c>
      <c r="F1271" s="238" t="s">
        <v>33</v>
      </c>
      <c r="G1271" s="238" t="s">
        <v>33</v>
      </c>
      <c r="H1271" s="238" t="s">
        <v>33</v>
      </c>
      <c r="I1271" s="238" t="s">
        <v>33</v>
      </c>
      <c r="J1271" s="238" t="s">
        <v>1841</v>
      </c>
      <c r="K1271" s="238" t="s">
        <v>1870</v>
      </c>
      <c r="L1271" s="239">
        <v>46234</v>
      </c>
      <c r="M1271" s="238" t="s">
        <v>92</v>
      </c>
    </row>
    <row r="1272" spans="1:13">
      <c r="A1272" s="236" t="s">
        <v>649</v>
      </c>
      <c r="B1272" s="236" t="s">
        <v>650</v>
      </c>
      <c r="C1272" s="236" t="s">
        <v>651</v>
      </c>
      <c r="D1272" s="236" t="s">
        <v>52</v>
      </c>
      <c r="E1272" s="236" t="s">
        <v>33</v>
      </c>
      <c r="F1272" s="236" t="s">
        <v>33</v>
      </c>
      <c r="G1272" s="236" t="s">
        <v>33</v>
      </c>
      <c r="H1272" s="236" t="s">
        <v>33</v>
      </c>
      <c r="I1272" s="236" t="s">
        <v>33</v>
      </c>
      <c r="J1272" s="236" t="s">
        <v>1841</v>
      </c>
      <c r="K1272" s="236" t="s">
        <v>1871</v>
      </c>
      <c r="L1272" s="237">
        <v>46234</v>
      </c>
      <c r="M1272" s="236" t="s">
        <v>92</v>
      </c>
    </row>
    <row r="1273" spans="1:13">
      <c r="A1273" s="238" t="s">
        <v>649</v>
      </c>
      <c r="B1273" s="238" t="s">
        <v>650</v>
      </c>
      <c r="C1273" s="238" t="s">
        <v>651</v>
      </c>
      <c r="D1273" s="238" t="s">
        <v>54</v>
      </c>
      <c r="E1273" s="238" t="s">
        <v>33</v>
      </c>
      <c r="F1273" s="238" t="s">
        <v>33</v>
      </c>
      <c r="G1273" s="238" t="s">
        <v>33</v>
      </c>
      <c r="H1273" s="238" t="s">
        <v>33</v>
      </c>
      <c r="I1273" s="238" t="s">
        <v>33</v>
      </c>
      <c r="J1273" s="238" t="s">
        <v>1841</v>
      </c>
      <c r="K1273" s="238" t="s">
        <v>1872</v>
      </c>
      <c r="L1273" s="239">
        <v>46234</v>
      </c>
      <c r="M1273" s="238" t="s">
        <v>92</v>
      </c>
    </row>
    <row r="1274" spans="1:13">
      <c r="A1274" s="236" t="s">
        <v>532</v>
      </c>
      <c r="B1274" s="236" t="s">
        <v>533</v>
      </c>
      <c r="C1274" s="236" t="s">
        <v>534</v>
      </c>
      <c r="D1274" s="236" t="s">
        <v>86</v>
      </c>
      <c r="E1274" s="236">
        <v>71600000</v>
      </c>
      <c r="F1274" s="236" t="s">
        <v>1873</v>
      </c>
      <c r="G1274" s="236" t="s">
        <v>88</v>
      </c>
      <c r="H1274" s="236">
        <v>2</v>
      </c>
      <c r="I1274" s="236" t="s">
        <v>1874</v>
      </c>
      <c r="J1274" s="236" t="s">
        <v>1875</v>
      </c>
      <c r="K1274" s="236" t="s">
        <v>1876</v>
      </c>
      <c r="L1274" s="237">
        <v>46234</v>
      </c>
      <c r="M1274" s="236" t="s">
        <v>92</v>
      </c>
    </row>
    <row r="1275" spans="1:13">
      <c r="A1275" s="238" t="s">
        <v>532</v>
      </c>
      <c r="B1275" s="238" t="s">
        <v>533</v>
      </c>
      <c r="C1275" s="238" t="s">
        <v>534</v>
      </c>
      <c r="D1275" s="238" t="s">
        <v>93</v>
      </c>
      <c r="E1275" s="238">
        <v>12012</v>
      </c>
      <c r="F1275" s="238" t="s">
        <v>1877</v>
      </c>
      <c r="G1275" s="238" t="s">
        <v>88</v>
      </c>
      <c r="H1275" s="238">
        <v>2</v>
      </c>
      <c r="I1275" s="238" t="s">
        <v>1878</v>
      </c>
      <c r="J1275" s="238" t="s">
        <v>1879</v>
      </c>
      <c r="K1275" s="238" t="s">
        <v>1880</v>
      </c>
      <c r="L1275" s="239">
        <v>46234</v>
      </c>
      <c r="M1275" s="238" t="s">
        <v>92</v>
      </c>
    </row>
    <row r="1276" spans="1:13">
      <c r="A1276" s="236" t="s">
        <v>532</v>
      </c>
      <c r="B1276" s="236" t="s">
        <v>533</v>
      </c>
      <c r="C1276" s="236" t="s">
        <v>534</v>
      </c>
      <c r="D1276" s="236" t="s">
        <v>98</v>
      </c>
      <c r="E1276" s="236">
        <v>439110</v>
      </c>
      <c r="F1276" s="236" t="s">
        <v>1881</v>
      </c>
      <c r="G1276" s="236" t="s">
        <v>88</v>
      </c>
      <c r="H1276" s="236">
        <v>2</v>
      </c>
      <c r="I1276" s="236" t="s">
        <v>1882</v>
      </c>
      <c r="J1276" s="236" t="s">
        <v>1883</v>
      </c>
      <c r="K1276" s="236" t="s">
        <v>1884</v>
      </c>
      <c r="L1276" s="237">
        <v>46234</v>
      </c>
      <c r="M1276" s="236" t="s">
        <v>92</v>
      </c>
    </row>
    <row r="1277" spans="1:13">
      <c r="A1277" s="238" t="s">
        <v>532</v>
      </c>
      <c r="B1277" s="238" t="s">
        <v>533</v>
      </c>
      <c r="C1277" s="238" t="s">
        <v>534</v>
      </c>
      <c r="D1277" s="238" t="s">
        <v>103</v>
      </c>
      <c r="E1277" s="238">
        <v>136600</v>
      </c>
      <c r="F1277" s="238" t="s">
        <v>1885</v>
      </c>
      <c r="G1277" s="238" t="s">
        <v>88</v>
      </c>
      <c r="H1277" s="238">
        <v>2</v>
      </c>
      <c r="I1277" s="238" t="s">
        <v>1886</v>
      </c>
      <c r="J1277" s="238" t="s">
        <v>1887</v>
      </c>
      <c r="K1277" s="238" t="s">
        <v>1888</v>
      </c>
      <c r="L1277" s="239">
        <v>46234</v>
      </c>
      <c r="M1277" s="238" t="s">
        <v>92</v>
      </c>
    </row>
    <row r="1278" spans="1:13">
      <c r="A1278" s="236" t="s">
        <v>532</v>
      </c>
      <c r="B1278" s="236" t="s">
        <v>533</v>
      </c>
      <c r="C1278" s="236" t="s">
        <v>534</v>
      </c>
      <c r="D1278" s="236" t="s">
        <v>108</v>
      </c>
      <c r="E1278" s="236">
        <v>136600</v>
      </c>
      <c r="F1278" s="236" t="s">
        <v>1885</v>
      </c>
      <c r="G1278" s="236" t="s">
        <v>88</v>
      </c>
      <c r="H1278" s="236">
        <v>2</v>
      </c>
      <c r="I1278" s="236" t="s">
        <v>1886</v>
      </c>
      <c r="J1278" s="236" t="s">
        <v>1889</v>
      </c>
      <c r="K1278" s="236" t="s">
        <v>1890</v>
      </c>
      <c r="L1278" s="237">
        <v>46234</v>
      </c>
      <c r="M1278" s="236" t="s">
        <v>92</v>
      </c>
    </row>
    <row r="1279" spans="1:13">
      <c r="A1279" s="238" t="s">
        <v>532</v>
      </c>
      <c r="B1279" s="238" t="s">
        <v>533</v>
      </c>
      <c r="C1279" s="238" t="s">
        <v>534</v>
      </c>
      <c r="D1279" s="238" t="s">
        <v>113</v>
      </c>
      <c r="E1279" s="238" t="s">
        <v>33</v>
      </c>
      <c r="F1279" s="238" t="s">
        <v>33</v>
      </c>
      <c r="G1279" s="238" t="s">
        <v>33</v>
      </c>
      <c r="H1279" s="238" t="s">
        <v>33</v>
      </c>
      <c r="I1279" s="238" t="s">
        <v>33</v>
      </c>
      <c r="J1279" s="238" t="s">
        <v>1891</v>
      </c>
      <c r="K1279" s="238" t="s">
        <v>1892</v>
      </c>
      <c r="L1279" s="239">
        <v>46234</v>
      </c>
      <c r="M1279" s="238" t="s">
        <v>92</v>
      </c>
    </row>
    <row r="1280" spans="1:13">
      <c r="A1280" s="236" t="s">
        <v>532</v>
      </c>
      <c r="B1280" s="236" t="s">
        <v>533</v>
      </c>
      <c r="C1280" s="236" t="s">
        <v>534</v>
      </c>
      <c r="D1280" s="236" t="s">
        <v>117</v>
      </c>
      <c r="E1280" s="236">
        <v>0</v>
      </c>
      <c r="F1280" s="236" t="s">
        <v>1893</v>
      </c>
      <c r="G1280" s="236" t="s">
        <v>141</v>
      </c>
      <c r="H1280" s="236">
        <v>3</v>
      </c>
      <c r="I1280" s="236" t="s">
        <v>1844</v>
      </c>
      <c r="J1280" s="236" t="s">
        <v>1894</v>
      </c>
      <c r="K1280" s="236" t="s">
        <v>1895</v>
      </c>
      <c r="L1280" s="237">
        <v>46234</v>
      </c>
      <c r="M1280" s="236" t="s">
        <v>92</v>
      </c>
    </row>
    <row r="1281" spans="1:13">
      <c r="A1281" s="238" t="s">
        <v>532</v>
      </c>
      <c r="B1281" s="238" t="s">
        <v>533</v>
      </c>
      <c r="C1281" s="238" t="s">
        <v>534</v>
      </c>
      <c r="D1281" s="238" t="s">
        <v>122</v>
      </c>
      <c r="E1281" s="238">
        <v>0</v>
      </c>
      <c r="F1281" s="238" t="s">
        <v>1893</v>
      </c>
      <c r="G1281" s="238" t="s">
        <v>141</v>
      </c>
      <c r="H1281" s="238">
        <v>3</v>
      </c>
      <c r="I1281" s="238" t="s">
        <v>1844</v>
      </c>
      <c r="J1281" s="238" t="s">
        <v>1894</v>
      </c>
      <c r="K1281" s="238" t="s">
        <v>1896</v>
      </c>
      <c r="L1281" s="239">
        <v>46234</v>
      </c>
      <c r="M1281" s="238" t="s">
        <v>92</v>
      </c>
    </row>
    <row r="1282" spans="1:13">
      <c r="A1282" s="236" t="s">
        <v>532</v>
      </c>
      <c r="B1282" s="236" t="s">
        <v>533</v>
      </c>
      <c r="C1282" s="236" t="s">
        <v>534</v>
      </c>
      <c r="D1282" s="236" t="s">
        <v>124</v>
      </c>
      <c r="E1282" s="236">
        <v>136600</v>
      </c>
      <c r="F1282" s="236" t="s">
        <v>1885</v>
      </c>
      <c r="G1282" s="236" t="s">
        <v>88</v>
      </c>
      <c r="H1282" s="236">
        <v>2</v>
      </c>
      <c r="I1282" s="236" t="s">
        <v>1886</v>
      </c>
      <c r="J1282" s="236" t="s">
        <v>1897</v>
      </c>
      <c r="K1282" s="236" t="s">
        <v>1898</v>
      </c>
      <c r="L1282" s="237">
        <v>46234</v>
      </c>
      <c r="M1282" s="236" t="s">
        <v>92</v>
      </c>
    </row>
    <row r="1283" spans="1:13">
      <c r="A1283" s="238" t="s">
        <v>532</v>
      </c>
      <c r="B1283" s="238" t="s">
        <v>533</v>
      </c>
      <c r="C1283" s="238" t="s">
        <v>534</v>
      </c>
      <c r="D1283" s="238" t="s">
        <v>130</v>
      </c>
      <c r="E1283" s="238">
        <v>302510</v>
      </c>
      <c r="F1283" s="238" t="s">
        <v>1881</v>
      </c>
      <c r="G1283" s="238" t="s">
        <v>88</v>
      </c>
      <c r="H1283" s="238">
        <v>2</v>
      </c>
      <c r="I1283" s="238" t="s">
        <v>1882</v>
      </c>
      <c r="J1283" s="238" t="s">
        <v>1899</v>
      </c>
      <c r="K1283" s="238" t="s">
        <v>1900</v>
      </c>
      <c r="L1283" s="239">
        <v>46234</v>
      </c>
      <c r="M1283" s="238" t="s">
        <v>92</v>
      </c>
    </row>
    <row r="1284" spans="1:13">
      <c r="A1284" s="236" t="s">
        <v>532</v>
      </c>
      <c r="B1284" s="236" t="s">
        <v>533</v>
      </c>
      <c r="C1284" s="236" t="s">
        <v>534</v>
      </c>
      <c r="D1284" s="236" t="s">
        <v>135</v>
      </c>
      <c r="E1284" s="236">
        <v>0</v>
      </c>
      <c r="F1284" s="236" t="s">
        <v>1885</v>
      </c>
      <c r="G1284" s="236" t="s">
        <v>88</v>
      </c>
      <c r="H1284" s="236">
        <v>2</v>
      </c>
      <c r="I1284" s="236" t="s">
        <v>1886</v>
      </c>
      <c r="J1284" s="236" t="s">
        <v>1901</v>
      </c>
      <c r="K1284" s="236" t="s">
        <v>1902</v>
      </c>
      <c r="L1284" s="237">
        <v>46234</v>
      </c>
      <c r="M1284" s="236" t="s">
        <v>92</v>
      </c>
    </row>
    <row r="1285" spans="1:13">
      <c r="A1285" s="238" t="s">
        <v>532</v>
      </c>
      <c r="B1285" s="238" t="s">
        <v>533</v>
      </c>
      <c r="C1285" s="238" t="s">
        <v>534</v>
      </c>
      <c r="D1285" s="238" t="s">
        <v>140</v>
      </c>
      <c r="E1285" s="238">
        <v>136600</v>
      </c>
      <c r="F1285" s="238" t="s">
        <v>1885</v>
      </c>
      <c r="G1285" s="238" t="s">
        <v>88</v>
      </c>
      <c r="H1285" s="238">
        <v>2</v>
      </c>
      <c r="I1285" s="238" t="s">
        <v>1886</v>
      </c>
      <c r="J1285" s="238" t="s">
        <v>1903</v>
      </c>
      <c r="K1285" s="238" t="s">
        <v>1904</v>
      </c>
      <c r="L1285" s="239">
        <v>46234</v>
      </c>
      <c r="M1285" s="238" t="s">
        <v>92</v>
      </c>
    </row>
    <row r="1286" spans="1:13">
      <c r="A1286" s="236" t="s">
        <v>532</v>
      </c>
      <c r="B1286" s="236" t="s">
        <v>533</v>
      </c>
      <c r="C1286" s="236" t="s">
        <v>534</v>
      </c>
      <c r="D1286" s="236" t="s">
        <v>144</v>
      </c>
      <c r="E1286" s="236" t="s">
        <v>33</v>
      </c>
      <c r="F1286" s="236" t="s">
        <v>1885</v>
      </c>
      <c r="G1286" s="236" t="s">
        <v>88</v>
      </c>
      <c r="H1286" s="236">
        <v>2</v>
      </c>
      <c r="I1286" s="236" t="s">
        <v>1886</v>
      </c>
      <c r="J1286" s="236" t="s">
        <v>1903</v>
      </c>
      <c r="K1286" s="236" t="s">
        <v>1905</v>
      </c>
      <c r="L1286" s="237">
        <v>46234</v>
      </c>
      <c r="M1286" s="236" t="s">
        <v>92</v>
      </c>
    </row>
    <row r="1287" spans="1:13">
      <c r="A1287" s="238" t="s">
        <v>532</v>
      </c>
      <c r="B1287" s="238" t="s">
        <v>533</v>
      </c>
      <c r="C1287" s="238" t="s">
        <v>534</v>
      </c>
      <c r="D1287" s="238" t="s">
        <v>147</v>
      </c>
      <c r="E1287" s="238" t="s">
        <v>33</v>
      </c>
      <c r="F1287" s="238" t="s">
        <v>1885</v>
      </c>
      <c r="G1287" s="238" t="s">
        <v>88</v>
      </c>
      <c r="H1287" s="238">
        <v>2</v>
      </c>
      <c r="I1287" s="238" t="s">
        <v>1886</v>
      </c>
      <c r="J1287" s="238" t="s">
        <v>1903</v>
      </c>
      <c r="K1287" s="238" t="s">
        <v>1906</v>
      </c>
      <c r="L1287" s="239">
        <v>46234</v>
      </c>
      <c r="M1287" s="238" t="s">
        <v>92</v>
      </c>
    </row>
    <row r="1288" spans="1:13">
      <c r="A1288" s="236" t="s">
        <v>532</v>
      </c>
      <c r="B1288" s="236" t="s">
        <v>533</v>
      </c>
      <c r="C1288" s="236" t="s">
        <v>534</v>
      </c>
      <c r="D1288" s="236" t="s">
        <v>150</v>
      </c>
      <c r="E1288" s="236">
        <v>1</v>
      </c>
      <c r="F1288" s="236" t="s">
        <v>1885</v>
      </c>
      <c r="G1288" s="236" t="s">
        <v>141</v>
      </c>
      <c r="H1288" s="236">
        <v>3</v>
      </c>
      <c r="I1288" s="236" t="s">
        <v>1886</v>
      </c>
      <c r="J1288" s="236" t="s">
        <v>1907</v>
      </c>
      <c r="K1288" s="236" t="s">
        <v>1908</v>
      </c>
      <c r="L1288" s="237">
        <v>46234</v>
      </c>
      <c r="M1288" s="236" t="s">
        <v>92</v>
      </c>
    </row>
    <row r="1289" spans="1:13">
      <c r="A1289" s="238" t="s">
        <v>532</v>
      </c>
      <c r="B1289" s="238" t="s">
        <v>533</v>
      </c>
      <c r="C1289" s="238" t="s">
        <v>534</v>
      </c>
      <c r="D1289" s="238" t="s">
        <v>32</v>
      </c>
      <c r="E1289" s="238" t="s">
        <v>33</v>
      </c>
      <c r="F1289" s="238" t="s">
        <v>33</v>
      </c>
      <c r="G1289" s="238" t="s">
        <v>33</v>
      </c>
      <c r="H1289" s="238" t="s">
        <v>33</v>
      </c>
      <c r="I1289" s="238" t="s">
        <v>33</v>
      </c>
      <c r="J1289" s="238" t="s">
        <v>1909</v>
      </c>
      <c r="K1289" s="238" t="s">
        <v>1910</v>
      </c>
      <c r="L1289" s="239">
        <v>46234</v>
      </c>
      <c r="M1289" s="238" t="s">
        <v>92</v>
      </c>
    </row>
    <row r="1290" spans="1:13">
      <c r="A1290" s="236" t="s">
        <v>532</v>
      </c>
      <c r="B1290" s="236" t="s">
        <v>533</v>
      </c>
      <c r="C1290" s="236" t="s">
        <v>534</v>
      </c>
      <c r="D1290" s="236" t="s">
        <v>38</v>
      </c>
      <c r="E1290" s="236" t="s">
        <v>33</v>
      </c>
      <c r="F1290" s="236" t="s">
        <v>33</v>
      </c>
      <c r="G1290" s="236" t="s">
        <v>33</v>
      </c>
      <c r="H1290" s="236" t="s">
        <v>33</v>
      </c>
      <c r="I1290" s="236" t="s">
        <v>33</v>
      </c>
      <c r="J1290" s="236" t="s">
        <v>1909</v>
      </c>
      <c r="K1290" s="236" t="s">
        <v>1911</v>
      </c>
      <c r="L1290" s="237">
        <v>46234</v>
      </c>
      <c r="M1290" s="236" t="s">
        <v>92</v>
      </c>
    </row>
    <row r="1291" spans="1:13">
      <c r="A1291" s="238" t="s">
        <v>532</v>
      </c>
      <c r="B1291" s="238" t="s">
        <v>533</v>
      </c>
      <c r="C1291" s="238" t="s">
        <v>534</v>
      </c>
      <c r="D1291" s="238" t="s">
        <v>46</v>
      </c>
      <c r="E1291" s="238" t="s">
        <v>33</v>
      </c>
      <c r="F1291" s="238" t="s">
        <v>33</v>
      </c>
      <c r="G1291" s="238" t="s">
        <v>33</v>
      </c>
      <c r="H1291" s="238" t="s">
        <v>33</v>
      </c>
      <c r="I1291" s="238" t="s">
        <v>33</v>
      </c>
      <c r="J1291" s="238" t="s">
        <v>1909</v>
      </c>
      <c r="K1291" s="238" t="s">
        <v>1912</v>
      </c>
      <c r="L1291" s="239">
        <v>46234</v>
      </c>
      <c r="M1291" s="238" t="s">
        <v>92</v>
      </c>
    </row>
    <row r="1292" spans="1:13">
      <c r="A1292" s="236" t="s">
        <v>532</v>
      </c>
      <c r="B1292" s="236" t="s">
        <v>533</v>
      </c>
      <c r="C1292" s="236" t="s">
        <v>534</v>
      </c>
      <c r="D1292" s="236" t="s">
        <v>48</v>
      </c>
      <c r="E1292" s="236" t="s">
        <v>33</v>
      </c>
      <c r="F1292" s="236" t="s">
        <v>33</v>
      </c>
      <c r="G1292" s="236" t="s">
        <v>33</v>
      </c>
      <c r="H1292" s="236" t="s">
        <v>33</v>
      </c>
      <c r="I1292" s="236" t="s">
        <v>33</v>
      </c>
      <c r="J1292" s="236" t="s">
        <v>1909</v>
      </c>
      <c r="K1292" s="236" t="s">
        <v>1913</v>
      </c>
      <c r="L1292" s="237">
        <v>46234</v>
      </c>
      <c r="M1292" s="236" t="s">
        <v>92</v>
      </c>
    </row>
    <row r="1293" spans="1:13">
      <c r="A1293" s="238" t="s">
        <v>532</v>
      </c>
      <c r="B1293" s="238" t="s">
        <v>533</v>
      </c>
      <c r="C1293" s="238" t="s">
        <v>534</v>
      </c>
      <c r="D1293" s="238" t="s">
        <v>50</v>
      </c>
      <c r="E1293" s="238" t="s">
        <v>33</v>
      </c>
      <c r="F1293" s="238" t="s">
        <v>33</v>
      </c>
      <c r="G1293" s="238" t="s">
        <v>33</v>
      </c>
      <c r="H1293" s="238" t="s">
        <v>33</v>
      </c>
      <c r="I1293" s="238" t="s">
        <v>33</v>
      </c>
      <c r="J1293" s="238" t="s">
        <v>1909</v>
      </c>
      <c r="K1293" s="238" t="s">
        <v>1914</v>
      </c>
      <c r="L1293" s="239">
        <v>46234</v>
      </c>
      <c r="M1293" s="238" t="s">
        <v>92</v>
      </c>
    </row>
    <row r="1294" spans="1:13">
      <c r="A1294" s="236" t="s">
        <v>532</v>
      </c>
      <c r="B1294" s="236" t="s">
        <v>533</v>
      </c>
      <c r="C1294" s="236" t="s">
        <v>534</v>
      </c>
      <c r="D1294" s="236" t="s">
        <v>52</v>
      </c>
      <c r="E1294" s="236" t="s">
        <v>33</v>
      </c>
      <c r="F1294" s="236" t="s">
        <v>33</v>
      </c>
      <c r="G1294" s="236" t="s">
        <v>33</v>
      </c>
      <c r="H1294" s="236" t="s">
        <v>33</v>
      </c>
      <c r="I1294" s="236" t="s">
        <v>33</v>
      </c>
      <c r="J1294" s="236" t="s">
        <v>1909</v>
      </c>
      <c r="K1294" s="236" t="s">
        <v>1915</v>
      </c>
      <c r="L1294" s="237">
        <v>46234</v>
      </c>
      <c r="M1294" s="236" t="s">
        <v>92</v>
      </c>
    </row>
    <row r="1295" spans="1:13">
      <c r="A1295" s="238" t="s">
        <v>532</v>
      </c>
      <c r="B1295" s="238" t="s">
        <v>533</v>
      </c>
      <c r="C1295" s="238" t="s">
        <v>534</v>
      </c>
      <c r="D1295" s="238" t="s">
        <v>54</v>
      </c>
      <c r="E1295" s="238" t="s">
        <v>33</v>
      </c>
      <c r="F1295" s="238" t="s">
        <v>33</v>
      </c>
      <c r="G1295" s="238" t="s">
        <v>33</v>
      </c>
      <c r="H1295" s="238" t="s">
        <v>33</v>
      </c>
      <c r="I1295" s="238" t="s">
        <v>33</v>
      </c>
      <c r="J1295" s="238" t="s">
        <v>1909</v>
      </c>
      <c r="K1295" s="238" t="s">
        <v>1916</v>
      </c>
      <c r="L1295" s="239">
        <v>46234</v>
      </c>
      <c r="M1295" s="238" t="s">
        <v>92</v>
      </c>
    </row>
    <row r="1296" spans="1:13">
      <c r="A1296" s="236" t="s">
        <v>1193</v>
      </c>
      <c r="B1296" s="236" t="s">
        <v>1194</v>
      </c>
      <c r="C1296" s="236" t="s">
        <v>1195</v>
      </c>
      <c r="D1296" s="236" t="s">
        <v>86</v>
      </c>
      <c r="E1296" s="236">
        <v>34231700</v>
      </c>
      <c r="F1296" s="236" t="s">
        <v>1917</v>
      </c>
      <c r="G1296" s="236" t="s">
        <v>88</v>
      </c>
      <c r="H1296" s="236">
        <v>2</v>
      </c>
      <c r="I1296" s="236" t="s">
        <v>1918</v>
      </c>
      <c r="J1296" s="236" t="s">
        <v>1919</v>
      </c>
      <c r="K1296" s="236" t="s">
        <v>1920</v>
      </c>
      <c r="L1296" s="237">
        <v>46234</v>
      </c>
      <c r="M1296" s="236" t="s">
        <v>92</v>
      </c>
    </row>
    <row r="1297" spans="1:13">
      <c r="A1297" s="238" t="s">
        <v>1193</v>
      </c>
      <c r="B1297" s="238" t="s">
        <v>1194</v>
      </c>
      <c r="C1297" s="238" t="s">
        <v>1195</v>
      </c>
      <c r="D1297" s="238" t="s">
        <v>93</v>
      </c>
      <c r="E1297" s="238">
        <v>9206</v>
      </c>
      <c r="F1297" s="238" t="s">
        <v>1921</v>
      </c>
      <c r="G1297" s="238" t="s">
        <v>141</v>
      </c>
      <c r="H1297" s="238">
        <v>3</v>
      </c>
      <c r="I1297" s="238" t="s">
        <v>1922</v>
      </c>
      <c r="J1297" s="238" t="s">
        <v>1923</v>
      </c>
      <c r="K1297" s="238" t="s">
        <v>1924</v>
      </c>
      <c r="L1297" s="239">
        <v>46234</v>
      </c>
      <c r="M1297" s="238" t="s">
        <v>92</v>
      </c>
    </row>
    <row r="1298" spans="1:13">
      <c r="A1298" s="236" t="s">
        <v>1193</v>
      </c>
      <c r="B1298" s="236" t="s">
        <v>1194</v>
      </c>
      <c r="C1298" s="236" t="s">
        <v>1195</v>
      </c>
      <c r="D1298" s="236" t="s">
        <v>98</v>
      </c>
      <c r="E1298" s="236">
        <v>11300000</v>
      </c>
      <c r="F1298" s="236" t="s">
        <v>1925</v>
      </c>
      <c r="G1298" s="236" t="s">
        <v>88</v>
      </c>
      <c r="H1298" s="236">
        <v>2</v>
      </c>
      <c r="I1298" s="236" t="s">
        <v>1926</v>
      </c>
      <c r="J1298" s="236" t="s">
        <v>1927</v>
      </c>
      <c r="K1298" s="236" t="s">
        <v>1928</v>
      </c>
      <c r="L1298" s="237">
        <v>46234</v>
      </c>
      <c r="M1298" s="236" t="s">
        <v>92</v>
      </c>
    </row>
    <row r="1299" spans="1:13">
      <c r="A1299" s="238" t="s">
        <v>1193</v>
      </c>
      <c r="B1299" s="238" t="s">
        <v>1194</v>
      </c>
      <c r="C1299" s="238" t="s">
        <v>1195</v>
      </c>
      <c r="D1299" s="238" t="s">
        <v>103</v>
      </c>
      <c r="E1299" s="238">
        <v>215600</v>
      </c>
      <c r="F1299" s="238" t="s">
        <v>1929</v>
      </c>
      <c r="G1299" s="238" t="s">
        <v>141</v>
      </c>
      <c r="H1299" s="238">
        <v>3</v>
      </c>
      <c r="I1299" s="238" t="s">
        <v>1930</v>
      </c>
      <c r="J1299" s="238" t="s">
        <v>1931</v>
      </c>
      <c r="K1299" s="238" t="s">
        <v>1932</v>
      </c>
      <c r="L1299" s="239">
        <v>46234</v>
      </c>
      <c r="M1299" s="238" t="s">
        <v>92</v>
      </c>
    </row>
    <row r="1300" spans="1:13">
      <c r="A1300" s="236" t="s">
        <v>1193</v>
      </c>
      <c r="B1300" s="236" t="s">
        <v>1194</v>
      </c>
      <c r="C1300" s="236" t="s">
        <v>1195</v>
      </c>
      <c r="D1300" s="236" t="s">
        <v>108</v>
      </c>
      <c r="E1300" s="236">
        <v>215600</v>
      </c>
      <c r="F1300" s="236" t="s">
        <v>1929</v>
      </c>
      <c r="G1300" s="236" t="s">
        <v>141</v>
      </c>
      <c r="H1300" s="236">
        <v>3</v>
      </c>
      <c r="I1300" s="236" t="s">
        <v>1930</v>
      </c>
      <c r="J1300" s="236" t="s">
        <v>1933</v>
      </c>
      <c r="K1300" s="236" t="s">
        <v>1934</v>
      </c>
      <c r="L1300" s="237">
        <v>46234</v>
      </c>
      <c r="M1300" s="236" t="s">
        <v>92</v>
      </c>
    </row>
    <row r="1301" spans="1:13">
      <c r="A1301" s="238" t="s">
        <v>1193</v>
      </c>
      <c r="B1301" s="238" t="s">
        <v>1194</v>
      </c>
      <c r="C1301" s="238" t="s">
        <v>1195</v>
      </c>
      <c r="D1301" s="238" t="s">
        <v>113</v>
      </c>
      <c r="E1301" s="238" t="s">
        <v>33</v>
      </c>
      <c r="F1301" s="238" t="s">
        <v>33</v>
      </c>
      <c r="G1301" s="238" t="s">
        <v>33</v>
      </c>
      <c r="H1301" s="238" t="s">
        <v>33</v>
      </c>
      <c r="I1301" s="238" t="s">
        <v>33</v>
      </c>
      <c r="J1301" s="238" t="s">
        <v>33</v>
      </c>
      <c r="K1301" s="238" t="s">
        <v>1935</v>
      </c>
      <c r="L1301" s="239">
        <v>46234</v>
      </c>
      <c r="M1301" s="238" t="s">
        <v>92</v>
      </c>
    </row>
    <row r="1302" spans="1:13">
      <c r="A1302" s="236" t="s">
        <v>1193</v>
      </c>
      <c r="B1302" s="236" t="s">
        <v>1194</v>
      </c>
      <c r="C1302" s="236" t="s">
        <v>1195</v>
      </c>
      <c r="D1302" s="236" t="s">
        <v>117</v>
      </c>
      <c r="E1302" s="236">
        <v>0</v>
      </c>
      <c r="F1302" s="236" t="s">
        <v>1893</v>
      </c>
      <c r="G1302" s="236" t="s">
        <v>126</v>
      </c>
      <c r="H1302" s="236">
        <v>1</v>
      </c>
      <c r="I1302" s="236" t="s">
        <v>1936</v>
      </c>
      <c r="J1302" s="236" t="s">
        <v>1937</v>
      </c>
      <c r="K1302" s="236" t="s">
        <v>1938</v>
      </c>
      <c r="L1302" s="237">
        <v>46234</v>
      </c>
      <c r="M1302" s="236" t="s">
        <v>92</v>
      </c>
    </row>
    <row r="1303" spans="1:13">
      <c r="A1303" s="238" t="s">
        <v>1193</v>
      </c>
      <c r="B1303" s="238" t="s">
        <v>1194</v>
      </c>
      <c r="C1303" s="238" t="s">
        <v>1195</v>
      </c>
      <c r="D1303" s="238" t="s">
        <v>122</v>
      </c>
      <c r="E1303" s="238">
        <v>0</v>
      </c>
      <c r="F1303" s="238" t="s">
        <v>1893</v>
      </c>
      <c r="G1303" s="238" t="s">
        <v>126</v>
      </c>
      <c r="H1303" s="238">
        <v>1</v>
      </c>
      <c r="I1303" s="238" t="s">
        <v>1936</v>
      </c>
      <c r="J1303" s="238" t="s">
        <v>1937</v>
      </c>
      <c r="K1303" s="238" t="s">
        <v>1939</v>
      </c>
      <c r="L1303" s="239">
        <v>46234</v>
      </c>
      <c r="M1303" s="238" t="s">
        <v>92</v>
      </c>
    </row>
    <row r="1304" spans="1:13">
      <c r="A1304" s="236" t="s">
        <v>1193</v>
      </c>
      <c r="B1304" s="236" t="s">
        <v>1194</v>
      </c>
      <c r="C1304" s="236" t="s">
        <v>1195</v>
      </c>
      <c r="D1304" s="236" t="s">
        <v>124</v>
      </c>
      <c r="E1304" s="236">
        <v>215600</v>
      </c>
      <c r="F1304" s="236" t="s">
        <v>1929</v>
      </c>
      <c r="G1304" s="236" t="s">
        <v>141</v>
      </c>
      <c r="H1304" s="236">
        <v>3</v>
      </c>
      <c r="I1304" s="236" t="s">
        <v>1930</v>
      </c>
      <c r="J1304" s="236" t="s">
        <v>1940</v>
      </c>
      <c r="K1304" s="236" t="s">
        <v>1941</v>
      </c>
      <c r="L1304" s="237">
        <v>46234</v>
      </c>
      <c r="M1304" s="236" t="s">
        <v>92</v>
      </c>
    </row>
    <row r="1305" spans="1:13">
      <c r="A1305" s="238" t="s">
        <v>1193</v>
      </c>
      <c r="B1305" s="238" t="s">
        <v>1194</v>
      </c>
      <c r="C1305" s="238" t="s">
        <v>1195</v>
      </c>
      <c r="D1305" s="238" t="s">
        <v>130</v>
      </c>
      <c r="E1305" s="238">
        <v>11084400</v>
      </c>
      <c r="F1305" s="238" t="s">
        <v>1942</v>
      </c>
      <c r="G1305" s="238" t="s">
        <v>88</v>
      </c>
      <c r="H1305" s="238">
        <v>2</v>
      </c>
      <c r="I1305" s="238" t="s">
        <v>1943</v>
      </c>
      <c r="J1305" s="238" t="s">
        <v>1899</v>
      </c>
      <c r="K1305" s="238" t="s">
        <v>1944</v>
      </c>
      <c r="L1305" s="239">
        <v>46234</v>
      </c>
      <c r="M1305" s="238" t="s">
        <v>92</v>
      </c>
    </row>
    <row r="1306" spans="1:13">
      <c r="A1306" s="236" t="s">
        <v>1193</v>
      </c>
      <c r="B1306" s="236" t="s">
        <v>1194</v>
      </c>
      <c r="C1306" s="236" t="s">
        <v>1195</v>
      </c>
      <c r="D1306" s="236" t="s">
        <v>135</v>
      </c>
      <c r="E1306" s="236">
        <v>0</v>
      </c>
      <c r="F1306" s="236" t="s">
        <v>1929</v>
      </c>
      <c r="G1306" s="236" t="s">
        <v>88</v>
      </c>
      <c r="H1306" s="236">
        <v>2</v>
      </c>
      <c r="I1306" s="236" t="s">
        <v>1930</v>
      </c>
      <c r="J1306" s="236" t="s">
        <v>1945</v>
      </c>
      <c r="K1306" s="236" t="s">
        <v>1946</v>
      </c>
      <c r="L1306" s="237">
        <v>46234</v>
      </c>
      <c r="M1306" s="236" t="s">
        <v>92</v>
      </c>
    </row>
    <row r="1307" spans="1:13">
      <c r="A1307" s="238" t="s">
        <v>1193</v>
      </c>
      <c r="B1307" s="238" t="s">
        <v>1194</v>
      </c>
      <c r="C1307" s="238" t="s">
        <v>1195</v>
      </c>
      <c r="D1307" s="238" t="s">
        <v>140</v>
      </c>
      <c r="E1307" s="238">
        <v>215600</v>
      </c>
      <c r="F1307" s="238" t="s">
        <v>1929</v>
      </c>
      <c r="G1307" s="238" t="s">
        <v>88</v>
      </c>
      <c r="H1307" s="238">
        <v>2</v>
      </c>
      <c r="I1307" s="238" t="s">
        <v>1930</v>
      </c>
      <c r="J1307" s="238" t="s">
        <v>1947</v>
      </c>
      <c r="K1307" s="238" t="s">
        <v>1948</v>
      </c>
      <c r="L1307" s="239">
        <v>46234</v>
      </c>
      <c r="M1307" s="238" t="s">
        <v>92</v>
      </c>
    </row>
    <row r="1308" spans="1:13">
      <c r="A1308" s="236" t="s">
        <v>1193</v>
      </c>
      <c r="B1308" s="236" t="s">
        <v>1194</v>
      </c>
      <c r="C1308" s="236" t="s">
        <v>1195</v>
      </c>
      <c r="D1308" s="236" t="s">
        <v>144</v>
      </c>
      <c r="E1308" s="236" t="s">
        <v>33</v>
      </c>
      <c r="F1308" s="236" t="s">
        <v>33</v>
      </c>
      <c r="G1308" s="236" t="s">
        <v>33</v>
      </c>
      <c r="H1308" s="236" t="s">
        <v>33</v>
      </c>
      <c r="I1308" s="236" t="s">
        <v>33</v>
      </c>
      <c r="J1308" s="236" t="s">
        <v>1949</v>
      </c>
      <c r="K1308" s="236" t="s">
        <v>1950</v>
      </c>
      <c r="L1308" s="237">
        <v>46234</v>
      </c>
      <c r="M1308" s="236" t="s">
        <v>92</v>
      </c>
    </row>
    <row r="1309" spans="1:13">
      <c r="A1309" s="238" t="s">
        <v>1193</v>
      </c>
      <c r="B1309" s="238" t="s">
        <v>1194</v>
      </c>
      <c r="C1309" s="238" t="s">
        <v>1195</v>
      </c>
      <c r="D1309" s="238" t="s">
        <v>147</v>
      </c>
      <c r="E1309" s="238" t="s">
        <v>33</v>
      </c>
      <c r="F1309" s="238" t="s">
        <v>33</v>
      </c>
      <c r="G1309" s="238" t="s">
        <v>33</v>
      </c>
      <c r="H1309" s="238" t="s">
        <v>33</v>
      </c>
      <c r="I1309" s="238" t="s">
        <v>33</v>
      </c>
      <c r="J1309" s="238" t="s">
        <v>1949</v>
      </c>
      <c r="K1309" s="238" t="s">
        <v>1951</v>
      </c>
      <c r="L1309" s="239">
        <v>46234</v>
      </c>
      <c r="M1309" s="238" t="s">
        <v>92</v>
      </c>
    </row>
    <row r="1310" spans="1:13">
      <c r="A1310" s="236" t="s">
        <v>1193</v>
      </c>
      <c r="B1310" s="236" t="s">
        <v>1194</v>
      </c>
      <c r="C1310" s="236" t="s">
        <v>1195</v>
      </c>
      <c r="D1310" s="236" t="s">
        <v>150</v>
      </c>
      <c r="E1310" s="236">
        <v>1</v>
      </c>
      <c r="F1310" s="236" t="s">
        <v>1952</v>
      </c>
      <c r="G1310" s="236" t="s">
        <v>126</v>
      </c>
      <c r="H1310" s="236">
        <v>1</v>
      </c>
      <c r="I1310" s="236" t="s">
        <v>1953</v>
      </c>
      <c r="J1310" s="236" t="s">
        <v>1954</v>
      </c>
      <c r="K1310" s="236" t="s">
        <v>1955</v>
      </c>
      <c r="L1310" s="237">
        <v>46234</v>
      </c>
      <c r="M1310" s="236" t="s">
        <v>92</v>
      </c>
    </row>
    <row r="1311" spans="1:13">
      <c r="A1311" s="238" t="s">
        <v>1193</v>
      </c>
      <c r="B1311" s="238" t="s">
        <v>1194</v>
      </c>
      <c r="C1311" s="238" t="s">
        <v>1195</v>
      </c>
      <c r="D1311" s="238" t="s">
        <v>32</v>
      </c>
      <c r="E1311" s="238" t="s">
        <v>33</v>
      </c>
      <c r="F1311" s="238" t="s">
        <v>33</v>
      </c>
      <c r="G1311" s="238" t="s">
        <v>33</v>
      </c>
      <c r="H1311" s="238" t="s">
        <v>33</v>
      </c>
      <c r="I1311" s="238" t="s">
        <v>33</v>
      </c>
      <c r="J1311" s="238" t="s">
        <v>1909</v>
      </c>
      <c r="K1311" s="238" t="s">
        <v>1956</v>
      </c>
      <c r="L1311" s="239">
        <v>46234</v>
      </c>
      <c r="M1311" s="238" t="s">
        <v>92</v>
      </c>
    </row>
    <row r="1312" spans="1:13">
      <c r="A1312" s="236" t="s">
        <v>1193</v>
      </c>
      <c r="B1312" s="236" t="s">
        <v>1194</v>
      </c>
      <c r="C1312" s="236" t="s">
        <v>1195</v>
      </c>
      <c r="D1312" s="236" t="s">
        <v>38</v>
      </c>
      <c r="E1312" s="236" t="s">
        <v>33</v>
      </c>
      <c r="F1312" s="236" t="s">
        <v>33</v>
      </c>
      <c r="G1312" s="236" t="s">
        <v>33</v>
      </c>
      <c r="H1312" s="236" t="s">
        <v>33</v>
      </c>
      <c r="I1312" s="236" t="s">
        <v>33</v>
      </c>
      <c r="J1312" s="236" t="s">
        <v>1909</v>
      </c>
      <c r="K1312" s="236" t="s">
        <v>1957</v>
      </c>
      <c r="L1312" s="237">
        <v>46234</v>
      </c>
      <c r="M1312" s="236" t="s">
        <v>92</v>
      </c>
    </row>
    <row r="1313" spans="1:13">
      <c r="A1313" s="238" t="s">
        <v>1193</v>
      </c>
      <c r="B1313" s="238" t="s">
        <v>1194</v>
      </c>
      <c r="C1313" s="238" t="s">
        <v>1195</v>
      </c>
      <c r="D1313" s="238" t="s">
        <v>46</v>
      </c>
      <c r="E1313" s="238" t="s">
        <v>33</v>
      </c>
      <c r="F1313" s="238" t="s">
        <v>33</v>
      </c>
      <c r="G1313" s="238" t="s">
        <v>33</v>
      </c>
      <c r="H1313" s="238" t="s">
        <v>33</v>
      </c>
      <c r="I1313" s="238" t="s">
        <v>33</v>
      </c>
      <c r="J1313" s="238" t="s">
        <v>1909</v>
      </c>
      <c r="K1313" s="238" t="s">
        <v>1958</v>
      </c>
      <c r="L1313" s="239">
        <v>46234</v>
      </c>
      <c r="M1313" s="238" t="s">
        <v>92</v>
      </c>
    </row>
    <row r="1314" spans="1:13">
      <c r="A1314" s="236" t="s">
        <v>1193</v>
      </c>
      <c r="B1314" s="236" t="s">
        <v>1194</v>
      </c>
      <c r="C1314" s="236" t="s">
        <v>1195</v>
      </c>
      <c r="D1314" s="236" t="s">
        <v>48</v>
      </c>
      <c r="E1314" s="236" t="s">
        <v>33</v>
      </c>
      <c r="F1314" s="236" t="s">
        <v>33</v>
      </c>
      <c r="G1314" s="236" t="s">
        <v>33</v>
      </c>
      <c r="H1314" s="236" t="s">
        <v>33</v>
      </c>
      <c r="I1314" s="236" t="s">
        <v>33</v>
      </c>
      <c r="J1314" s="236" t="s">
        <v>1959</v>
      </c>
      <c r="K1314" s="236" t="s">
        <v>1960</v>
      </c>
      <c r="L1314" s="237">
        <v>46234</v>
      </c>
      <c r="M1314" s="236" t="s">
        <v>92</v>
      </c>
    </row>
    <row r="1315" spans="1:13">
      <c r="A1315" s="238" t="s">
        <v>1193</v>
      </c>
      <c r="B1315" s="238" t="s">
        <v>1194</v>
      </c>
      <c r="C1315" s="238" t="s">
        <v>1195</v>
      </c>
      <c r="D1315" s="238" t="s">
        <v>50</v>
      </c>
      <c r="E1315" s="238" t="s">
        <v>33</v>
      </c>
      <c r="F1315" s="238" t="s">
        <v>33</v>
      </c>
      <c r="G1315" s="238" t="s">
        <v>33</v>
      </c>
      <c r="H1315" s="238" t="s">
        <v>33</v>
      </c>
      <c r="I1315" s="238" t="s">
        <v>33</v>
      </c>
      <c r="J1315" s="238" t="s">
        <v>1959</v>
      </c>
      <c r="K1315" s="238" t="s">
        <v>1961</v>
      </c>
      <c r="L1315" s="239">
        <v>46234</v>
      </c>
      <c r="M1315" s="238" t="s">
        <v>92</v>
      </c>
    </row>
    <row r="1316" spans="1:13">
      <c r="A1316" s="236" t="s">
        <v>1193</v>
      </c>
      <c r="B1316" s="236" t="s">
        <v>1194</v>
      </c>
      <c r="C1316" s="236" t="s">
        <v>1195</v>
      </c>
      <c r="D1316" s="236" t="s">
        <v>52</v>
      </c>
      <c r="E1316" s="236" t="s">
        <v>33</v>
      </c>
      <c r="F1316" s="236" t="s">
        <v>33</v>
      </c>
      <c r="G1316" s="236" t="s">
        <v>33</v>
      </c>
      <c r="H1316" s="236" t="s">
        <v>33</v>
      </c>
      <c r="I1316" s="236" t="s">
        <v>33</v>
      </c>
      <c r="J1316" s="236" t="s">
        <v>1959</v>
      </c>
      <c r="K1316" s="236" t="s">
        <v>1962</v>
      </c>
      <c r="L1316" s="237">
        <v>46234</v>
      </c>
      <c r="M1316" s="236" t="s">
        <v>92</v>
      </c>
    </row>
    <row r="1317" spans="1:13">
      <c r="A1317" s="238" t="s">
        <v>1193</v>
      </c>
      <c r="B1317" s="238" t="s">
        <v>1194</v>
      </c>
      <c r="C1317" s="238" t="s">
        <v>1195</v>
      </c>
      <c r="D1317" s="238" t="s">
        <v>54</v>
      </c>
      <c r="E1317" s="238" t="s">
        <v>33</v>
      </c>
      <c r="F1317" s="238" t="s">
        <v>33</v>
      </c>
      <c r="G1317" s="238" t="s">
        <v>33</v>
      </c>
      <c r="H1317" s="238" t="s">
        <v>33</v>
      </c>
      <c r="I1317" s="238" t="s">
        <v>33</v>
      </c>
      <c r="J1317" s="238" t="s">
        <v>1909</v>
      </c>
      <c r="K1317" s="238" t="s">
        <v>1963</v>
      </c>
      <c r="L1317" s="239">
        <v>46234</v>
      </c>
      <c r="M1317" s="238" t="s">
        <v>92</v>
      </c>
    </row>
    <row r="1318" spans="1:13">
      <c r="A1318" s="236" t="s">
        <v>696</v>
      </c>
      <c r="B1318" s="236" t="s">
        <v>697</v>
      </c>
      <c r="C1318" s="236" t="s">
        <v>675</v>
      </c>
      <c r="D1318" s="236" t="s">
        <v>86</v>
      </c>
      <c r="E1318" s="236">
        <v>171029082</v>
      </c>
      <c r="F1318" s="236" t="s">
        <v>1964</v>
      </c>
      <c r="G1318" s="236" t="s">
        <v>126</v>
      </c>
      <c r="H1318" s="236">
        <v>1</v>
      </c>
      <c r="I1318" s="236" t="s">
        <v>1965</v>
      </c>
      <c r="J1318" s="236" t="s">
        <v>1966</v>
      </c>
      <c r="K1318" s="236" t="s">
        <v>1967</v>
      </c>
      <c r="L1318" s="237">
        <v>46234</v>
      </c>
      <c r="M1318" s="236" t="s">
        <v>92</v>
      </c>
    </row>
    <row r="1319" spans="1:13">
      <c r="A1319" s="238" t="s">
        <v>696</v>
      </c>
      <c r="B1319" s="238" t="s">
        <v>697</v>
      </c>
      <c r="C1319" s="238" t="s">
        <v>675</v>
      </c>
      <c r="D1319" s="238" t="s">
        <v>93</v>
      </c>
      <c r="E1319" s="238">
        <v>89471</v>
      </c>
      <c r="F1319" s="238" t="s">
        <v>1968</v>
      </c>
      <c r="G1319" s="238" t="s">
        <v>126</v>
      </c>
      <c r="H1319" s="238">
        <v>1</v>
      </c>
      <c r="I1319" s="238" t="s">
        <v>1969</v>
      </c>
      <c r="J1319" s="238" t="s">
        <v>1970</v>
      </c>
      <c r="K1319" s="238" t="s">
        <v>1971</v>
      </c>
      <c r="L1319" s="239">
        <v>46234</v>
      </c>
      <c r="M1319" s="238" t="s">
        <v>92</v>
      </c>
    </row>
    <row r="1320" spans="1:13">
      <c r="A1320" s="236" t="s">
        <v>696</v>
      </c>
      <c r="B1320" s="236" t="s">
        <v>697</v>
      </c>
      <c r="C1320" s="236" t="s">
        <v>675</v>
      </c>
      <c r="D1320" s="236" t="s">
        <v>98</v>
      </c>
      <c r="E1320" s="236">
        <v>97375356</v>
      </c>
      <c r="F1320" s="236" t="s">
        <v>1972</v>
      </c>
      <c r="G1320" s="236" t="s">
        <v>88</v>
      </c>
      <c r="H1320" s="236">
        <v>2</v>
      </c>
      <c r="I1320" s="236" t="s">
        <v>1973</v>
      </c>
      <c r="J1320" s="236" t="s">
        <v>1974</v>
      </c>
      <c r="K1320" s="236" t="s">
        <v>1975</v>
      </c>
      <c r="L1320" s="237">
        <v>46234</v>
      </c>
      <c r="M1320" s="236" t="s">
        <v>92</v>
      </c>
    </row>
    <row r="1321" spans="1:13">
      <c r="A1321" s="238" t="s">
        <v>696</v>
      </c>
      <c r="B1321" s="238" t="s">
        <v>697</v>
      </c>
      <c r="C1321" s="238" t="s">
        <v>675</v>
      </c>
      <c r="D1321" s="238" t="s">
        <v>103</v>
      </c>
      <c r="E1321" s="238">
        <v>49414061</v>
      </c>
      <c r="F1321" s="238" t="s">
        <v>1972</v>
      </c>
      <c r="G1321" s="238" t="s">
        <v>88</v>
      </c>
      <c r="H1321" s="238">
        <v>2</v>
      </c>
      <c r="I1321" s="238" t="s">
        <v>1973</v>
      </c>
      <c r="J1321" s="238" t="s">
        <v>1976</v>
      </c>
      <c r="K1321" s="238" t="s">
        <v>1977</v>
      </c>
      <c r="L1321" s="239">
        <v>46234</v>
      </c>
      <c r="M1321" s="238" t="s">
        <v>92</v>
      </c>
    </row>
    <row r="1322" spans="1:13">
      <c r="A1322" s="236" t="s">
        <v>696</v>
      </c>
      <c r="B1322" s="236" t="s">
        <v>697</v>
      </c>
      <c r="C1322" s="236" t="s">
        <v>675</v>
      </c>
      <c r="D1322" s="236" t="s">
        <v>108</v>
      </c>
      <c r="E1322" s="236" t="s">
        <v>33</v>
      </c>
      <c r="F1322" s="236" t="s">
        <v>33</v>
      </c>
      <c r="G1322" s="236" t="s">
        <v>33</v>
      </c>
      <c r="H1322" s="236" t="s">
        <v>33</v>
      </c>
      <c r="I1322" s="236" t="s">
        <v>33</v>
      </c>
      <c r="J1322" s="236" t="s">
        <v>1617</v>
      </c>
      <c r="K1322" s="236" t="s">
        <v>1978</v>
      </c>
      <c r="L1322" s="237">
        <v>46234</v>
      </c>
      <c r="M1322" s="236" t="s">
        <v>92</v>
      </c>
    </row>
    <row r="1323" spans="1:13">
      <c r="A1323" s="238" t="s">
        <v>696</v>
      </c>
      <c r="B1323" s="238" t="s">
        <v>697</v>
      </c>
      <c r="C1323" s="238" t="s">
        <v>675</v>
      </c>
      <c r="D1323" s="238" t="s">
        <v>113</v>
      </c>
      <c r="E1323" s="238" t="s">
        <v>33</v>
      </c>
      <c r="F1323" s="238" t="s">
        <v>33</v>
      </c>
      <c r="G1323" s="238" t="s">
        <v>33</v>
      </c>
      <c r="H1323" s="238" t="s">
        <v>33</v>
      </c>
      <c r="I1323" s="238" t="s">
        <v>33</v>
      </c>
      <c r="J1323" s="238" t="s">
        <v>1979</v>
      </c>
      <c r="K1323" s="238" t="s">
        <v>1980</v>
      </c>
      <c r="L1323" s="239">
        <v>46234</v>
      </c>
      <c r="M1323" s="238" t="s">
        <v>92</v>
      </c>
    </row>
    <row r="1324" spans="1:13">
      <c r="A1324" s="236" t="s">
        <v>696</v>
      </c>
      <c r="B1324" s="236" t="s">
        <v>697</v>
      </c>
      <c r="C1324" s="236" t="s">
        <v>675</v>
      </c>
      <c r="D1324" s="236" t="s">
        <v>117</v>
      </c>
      <c r="E1324" s="236" t="s">
        <v>33</v>
      </c>
      <c r="F1324" s="236" t="s">
        <v>33</v>
      </c>
      <c r="G1324" s="236" t="s">
        <v>33</v>
      </c>
      <c r="H1324" s="236" t="s">
        <v>33</v>
      </c>
      <c r="I1324" s="236" t="s">
        <v>33</v>
      </c>
      <c r="J1324" s="236" t="s">
        <v>1981</v>
      </c>
      <c r="K1324" s="236" t="s">
        <v>1982</v>
      </c>
      <c r="L1324" s="237">
        <v>46234</v>
      </c>
      <c r="M1324" s="236" t="s">
        <v>92</v>
      </c>
    </row>
    <row r="1325" spans="1:13">
      <c r="A1325" s="238" t="s">
        <v>696</v>
      </c>
      <c r="B1325" s="238" t="s">
        <v>697</v>
      </c>
      <c r="C1325" s="238" t="s">
        <v>675</v>
      </c>
      <c r="D1325" s="238" t="s">
        <v>122</v>
      </c>
      <c r="E1325" s="238">
        <v>6</v>
      </c>
      <c r="F1325" s="238" t="s">
        <v>1843</v>
      </c>
      <c r="G1325" s="238" t="s">
        <v>126</v>
      </c>
      <c r="H1325" s="238">
        <v>1</v>
      </c>
      <c r="I1325" s="238" t="s">
        <v>1983</v>
      </c>
      <c r="J1325" s="238" t="s">
        <v>1984</v>
      </c>
      <c r="K1325" s="238" t="s">
        <v>1985</v>
      </c>
      <c r="L1325" s="239">
        <v>46234</v>
      </c>
      <c r="M1325" s="238" t="s">
        <v>92</v>
      </c>
    </row>
    <row r="1326" spans="1:13">
      <c r="A1326" s="236" t="s">
        <v>696</v>
      </c>
      <c r="B1326" s="236" t="s">
        <v>697</v>
      </c>
      <c r="C1326" s="236" t="s">
        <v>675</v>
      </c>
      <c r="D1326" s="236" t="s">
        <v>124</v>
      </c>
      <c r="E1326" s="236">
        <v>14752007</v>
      </c>
      <c r="F1326" s="236" t="s">
        <v>1972</v>
      </c>
      <c r="G1326" s="236" t="s">
        <v>141</v>
      </c>
      <c r="H1326" s="236">
        <v>3</v>
      </c>
      <c r="I1326" s="236" t="s">
        <v>1973</v>
      </c>
      <c r="J1326" s="236" t="s">
        <v>1986</v>
      </c>
      <c r="K1326" s="236" t="s">
        <v>1987</v>
      </c>
      <c r="L1326" s="237">
        <v>46234</v>
      </c>
      <c r="M1326" s="236" t="s">
        <v>92</v>
      </c>
    </row>
    <row r="1327" spans="1:13">
      <c r="A1327" s="238" t="s">
        <v>696</v>
      </c>
      <c r="B1327" s="238" t="s">
        <v>697</v>
      </c>
      <c r="C1327" s="238" t="s">
        <v>675</v>
      </c>
      <c r="D1327" s="238" t="s">
        <v>130</v>
      </c>
      <c r="E1327" s="238">
        <v>47961295</v>
      </c>
      <c r="F1327" s="238" t="s">
        <v>1972</v>
      </c>
      <c r="G1327" s="238" t="s">
        <v>141</v>
      </c>
      <c r="H1327" s="238">
        <v>3</v>
      </c>
      <c r="I1327" s="238" t="s">
        <v>1973</v>
      </c>
      <c r="J1327" s="238" t="s">
        <v>1988</v>
      </c>
      <c r="K1327" s="238" t="s">
        <v>1989</v>
      </c>
      <c r="L1327" s="239">
        <v>46234</v>
      </c>
      <c r="M1327" s="238" t="s">
        <v>92</v>
      </c>
    </row>
    <row r="1328" spans="1:13">
      <c r="A1328" s="236" t="s">
        <v>696</v>
      </c>
      <c r="B1328" s="236" t="s">
        <v>697</v>
      </c>
      <c r="C1328" s="236" t="s">
        <v>675</v>
      </c>
      <c r="D1328" s="236" t="s">
        <v>135</v>
      </c>
      <c r="E1328" s="236">
        <v>34662054</v>
      </c>
      <c r="F1328" s="236" t="s">
        <v>1972</v>
      </c>
      <c r="G1328" s="236" t="s">
        <v>141</v>
      </c>
      <c r="H1328" s="236">
        <v>3</v>
      </c>
      <c r="I1328" s="236" t="s">
        <v>1973</v>
      </c>
      <c r="J1328" s="236" t="s">
        <v>1990</v>
      </c>
      <c r="K1328" s="236" t="s">
        <v>1991</v>
      </c>
      <c r="L1328" s="237">
        <v>46234</v>
      </c>
      <c r="M1328" s="236" t="s">
        <v>92</v>
      </c>
    </row>
    <row r="1329" spans="1:13">
      <c r="A1329" s="238" t="s">
        <v>696</v>
      </c>
      <c r="B1329" s="238" t="s">
        <v>697</v>
      </c>
      <c r="C1329" s="238" t="s">
        <v>675</v>
      </c>
      <c r="D1329" s="238" t="s">
        <v>140</v>
      </c>
      <c r="E1329" s="238">
        <v>14268972</v>
      </c>
      <c r="F1329" s="238" t="s">
        <v>1972</v>
      </c>
      <c r="G1329" s="238" t="s">
        <v>141</v>
      </c>
      <c r="H1329" s="238">
        <v>3</v>
      </c>
      <c r="I1329" s="238" t="s">
        <v>1973</v>
      </c>
      <c r="J1329" s="238" t="s">
        <v>1992</v>
      </c>
      <c r="K1329" s="238" t="s">
        <v>1993</v>
      </c>
      <c r="L1329" s="239">
        <v>46234</v>
      </c>
      <c r="M1329" s="238" t="s">
        <v>92</v>
      </c>
    </row>
    <row r="1330" spans="1:13">
      <c r="A1330" s="236" t="s">
        <v>696</v>
      </c>
      <c r="B1330" s="236" t="s">
        <v>697</v>
      </c>
      <c r="C1330" s="236" t="s">
        <v>675</v>
      </c>
      <c r="D1330" s="236" t="s">
        <v>144</v>
      </c>
      <c r="E1330" s="236">
        <v>483035</v>
      </c>
      <c r="F1330" s="236" t="s">
        <v>1972</v>
      </c>
      <c r="G1330" s="236" t="s">
        <v>141</v>
      </c>
      <c r="H1330" s="236">
        <v>3</v>
      </c>
      <c r="I1330" s="236" t="s">
        <v>1973</v>
      </c>
      <c r="J1330" s="236" t="s">
        <v>1994</v>
      </c>
      <c r="K1330" s="236" t="s">
        <v>1995</v>
      </c>
      <c r="L1330" s="237">
        <v>46234</v>
      </c>
      <c r="M1330" s="236" t="s">
        <v>92</v>
      </c>
    </row>
    <row r="1331" spans="1:13">
      <c r="A1331" s="238" t="s">
        <v>696</v>
      </c>
      <c r="B1331" s="238" t="s">
        <v>697</v>
      </c>
      <c r="C1331" s="238" t="s">
        <v>675</v>
      </c>
      <c r="D1331" s="238" t="s">
        <v>147</v>
      </c>
      <c r="E1331" s="238">
        <v>0</v>
      </c>
      <c r="F1331" s="238" t="s">
        <v>1972</v>
      </c>
      <c r="G1331" s="238" t="s">
        <v>141</v>
      </c>
      <c r="H1331" s="238">
        <v>3</v>
      </c>
      <c r="I1331" s="238" t="s">
        <v>1973</v>
      </c>
      <c r="J1331" s="238" t="s">
        <v>1996</v>
      </c>
      <c r="K1331" s="238" t="s">
        <v>1997</v>
      </c>
      <c r="L1331" s="239">
        <v>46234</v>
      </c>
      <c r="M1331" s="238" t="s">
        <v>92</v>
      </c>
    </row>
    <row r="1332" spans="1:13">
      <c r="A1332" s="236" t="s">
        <v>696</v>
      </c>
      <c r="B1332" s="236" t="s">
        <v>697</v>
      </c>
      <c r="C1332" s="236" t="s">
        <v>675</v>
      </c>
      <c r="D1332" s="236" t="s">
        <v>150</v>
      </c>
      <c r="E1332" s="236">
        <v>1</v>
      </c>
      <c r="F1332" s="236" t="s">
        <v>1972</v>
      </c>
      <c r="G1332" s="236" t="s">
        <v>141</v>
      </c>
      <c r="H1332" s="236">
        <v>3</v>
      </c>
      <c r="I1332" s="236" t="s">
        <v>1973</v>
      </c>
      <c r="J1332" s="236" t="s">
        <v>1998</v>
      </c>
      <c r="K1332" s="236" t="s">
        <v>1999</v>
      </c>
      <c r="L1332" s="237">
        <v>46234</v>
      </c>
      <c r="M1332" s="236" t="s">
        <v>92</v>
      </c>
    </row>
    <row r="1333" spans="1:13">
      <c r="A1333" s="238" t="s">
        <v>696</v>
      </c>
      <c r="B1333" s="238" t="s">
        <v>697</v>
      </c>
      <c r="C1333" s="238" t="s">
        <v>675</v>
      </c>
      <c r="D1333" s="238" t="s">
        <v>32</v>
      </c>
      <c r="E1333" s="238" t="s">
        <v>33</v>
      </c>
      <c r="F1333" s="238" t="s">
        <v>33</v>
      </c>
      <c r="G1333" s="238" t="s">
        <v>33</v>
      </c>
      <c r="H1333" s="238" t="s">
        <v>33</v>
      </c>
      <c r="I1333" s="238" t="s">
        <v>33</v>
      </c>
      <c r="J1333" s="238" t="s">
        <v>2000</v>
      </c>
      <c r="K1333" s="238" t="s">
        <v>2001</v>
      </c>
      <c r="L1333" s="239">
        <v>46234</v>
      </c>
      <c r="M1333" s="238" t="s">
        <v>92</v>
      </c>
    </row>
    <row r="1334" spans="1:13">
      <c r="A1334" s="236" t="s">
        <v>696</v>
      </c>
      <c r="B1334" s="236" t="s">
        <v>697</v>
      </c>
      <c r="C1334" s="236" t="s">
        <v>675</v>
      </c>
      <c r="D1334" s="236" t="s">
        <v>38</v>
      </c>
      <c r="E1334" s="236" t="s">
        <v>33</v>
      </c>
      <c r="F1334" s="236" t="s">
        <v>33</v>
      </c>
      <c r="G1334" s="236" t="s">
        <v>33</v>
      </c>
      <c r="H1334" s="236" t="s">
        <v>33</v>
      </c>
      <c r="I1334" s="236" t="s">
        <v>33</v>
      </c>
      <c r="J1334" s="236" t="s">
        <v>2000</v>
      </c>
      <c r="K1334" s="236" t="s">
        <v>2002</v>
      </c>
      <c r="L1334" s="237">
        <v>46234</v>
      </c>
      <c r="M1334" s="236" t="s">
        <v>92</v>
      </c>
    </row>
    <row r="1335" spans="1:13">
      <c r="A1335" s="238" t="s">
        <v>696</v>
      </c>
      <c r="B1335" s="238" t="s">
        <v>697</v>
      </c>
      <c r="C1335" s="238" t="s">
        <v>675</v>
      </c>
      <c r="D1335" s="238" t="s">
        <v>46</v>
      </c>
      <c r="E1335" s="238" t="s">
        <v>33</v>
      </c>
      <c r="F1335" s="238" t="s">
        <v>33</v>
      </c>
      <c r="G1335" s="238" t="s">
        <v>33</v>
      </c>
      <c r="H1335" s="238" t="s">
        <v>33</v>
      </c>
      <c r="I1335" s="238" t="s">
        <v>33</v>
      </c>
      <c r="J1335" s="238" t="s">
        <v>2000</v>
      </c>
      <c r="K1335" s="238" t="s">
        <v>2003</v>
      </c>
      <c r="L1335" s="239">
        <v>46234</v>
      </c>
      <c r="M1335" s="238" t="s">
        <v>92</v>
      </c>
    </row>
    <row r="1336" spans="1:13">
      <c r="A1336" s="236" t="s">
        <v>696</v>
      </c>
      <c r="B1336" s="236" t="s">
        <v>697</v>
      </c>
      <c r="C1336" s="236" t="s">
        <v>675</v>
      </c>
      <c r="D1336" s="236" t="s">
        <v>48</v>
      </c>
      <c r="E1336" s="236" t="s">
        <v>33</v>
      </c>
      <c r="F1336" s="236" t="s">
        <v>33</v>
      </c>
      <c r="G1336" s="236" t="s">
        <v>33</v>
      </c>
      <c r="H1336" s="236" t="s">
        <v>33</v>
      </c>
      <c r="I1336" s="236" t="s">
        <v>33</v>
      </c>
      <c r="J1336" s="236" t="s">
        <v>2004</v>
      </c>
      <c r="K1336" s="236" t="s">
        <v>2005</v>
      </c>
      <c r="L1336" s="237">
        <v>46234</v>
      </c>
      <c r="M1336" s="236" t="s">
        <v>92</v>
      </c>
    </row>
    <row r="1337" spans="1:13">
      <c r="A1337" s="238" t="s">
        <v>696</v>
      </c>
      <c r="B1337" s="238" t="s">
        <v>697</v>
      </c>
      <c r="C1337" s="238" t="s">
        <v>675</v>
      </c>
      <c r="D1337" s="238" t="s">
        <v>50</v>
      </c>
      <c r="E1337" s="238" t="s">
        <v>33</v>
      </c>
      <c r="F1337" s="238" t="s">
        <v>33</v>
      </c>
      <c r="G1337" s="238" t="s">
        <v>33</v>
      </c>
      <c r="H1337" s="238" t="s">
        <v>33</v>
      </c>
      <c r="I1337" s="238" t="s">
        <v>33</v>
      </c>
      <c r="J1337" s="238" t="s">
        <v>2004</v>
      </c>
      <c r="K1337" s="238" t="s">
        <v>2006</v>
      </c>
      <c r="L1337" s="239">
        <v>46234</v>
      </c>
      <c r="M1337" s="238" t="s">
        <v>92</v>
      </c>
    </row>
    <row r="1338" spans="1:13">
      <c r="A1338" s="236" t="s">
        <v>696</v>
      </c>
      <c r="B1338" s="236" t="s">
        <v>697</v>
      </c>
      <c r="C1338" s="236" t="s">
        <v>675</v>
      </c>
      <c r="D1338" s="236" t="s">
        <v>52</v>
      </c>
      <c r="E1338" s="236" t="s">
        <v>33</v>
      </c>
      <c r="F1338" s="236" t="s">
        <v>33</v>
      </c>
      <c r="G1338" s="236" t="s">
        <v>33</v>
      </c>
      <c r="H1338" s="236" t="s">
        <v>33</v>
      </c>
      <c r="I1338" s="236" t="s">
        <v>33</v>
      </c>
      <c r="J1338" s="236" t="s">
        <v>2004</v>
      </c>
      <c r="K1338" s="236" t="s">
        <v>2007</v>
      </c>
      <c r="L1338" s="237">
        <v>46234</v>
      </c>
      <c r="M1338" s="236" t="s">
        <v>92</v>
      </c>
    </row>
    <row r="1339" spans="1:13">
      <c r="A1339" s="238" t="s">
        <v>696</v>
      </c>
      <c r="B1339" s="238" t="s">
        <v>697</v>
      </c>
      <c r="C1339" s="238" t="s">
        <v>675</v>
      </c>
      <c r="D1339" s="238" t="s">
        <v>54</v>
      </c>
      <c r="E1339" s="238" t="s">
        <v>33</v>
      </c>
      <c r="F1339" s="238" t="s">
        <v>33</v>
      </c>
      <c r="G1339" s="238" t="s">
        <v>33</v>
      </c>
      <c r="H1339" s="238" t="s">
        <v>33</v>
      </c>
      <c r="I1339" s="238" t="s">
        <v>33</v>
      </c>
      <c r="J1339" s="238" t="s">
        <v>2004</v>
      </c>
      <c r="K1339" s="238" t="s">
        <v>2008</v>
      </c>
      <c r="L1339" s="239">
        <v>46234</v>
      </c>
      <c r="M1339" s="238" t="s">
        <v>92</v>
      </c>
    </row>
    <row r="1340" spans="1:13">
      <c r="A1340" s="236" t="s">
        <v>685</v>
      </c>
      <c r="B1340" s="236" t="s">
        <v>686</v>
      </c>
      <c r="C1340" s="236" t="s">
        <v>675</v>
      </c>
      <c r="D1340" s="236" t="s">
        <v>86</v>
      </c>
      <c r="E1340" s="236">
        <v>171029082</v>
      </c>
      <c r="F1340" s="236" t="s">
        <v>1964</v>
      </c>
      <c r="G1340" s="236" t="s">
        <v>126</v>
      </c>
      <c r="H1340" s="236">
        <v>1</v>
      </c>
      <c r="I1340" s="236" t="s">
        <v>1965</v>
      </c>
      <c r="J1340" s="236" t="s">
        <v>1966</v>
      </c>
      <c r="K1340" s="236" t="s">
        <v>2009</v>
      </c>
      <c r="L1340" s="237">
        <v>46234</v>
      </c>
      <c r="M1340" s="236" t="s">
        <v>92</v>
      </c>
    </row>
    <row r="1341" spans="1:13">
      <c r="A1341" s="238" t="s">
        <v>685</v>
      </c>
      <c r="B1341" s="238" t="s">
        <v>686</v>
      </c>
      <c r="C1341" s="238" t="s">
        <v>675</v>
      </c>
      <c r="D1341" s="238" t="s">
        <v>93</v>
      </c>
      <c r="E1341" s="238">
        <v>710.46</v>
      </c>
      <c r="F1341" s="238" t="s">
        <v>2010</v>
      </c>
      <c r="G1341" s="238" t="s">
        <v>126</v>
      </c>
      <c r="H1341" s="238">
        <v>1</v>
      </c>
      <c r="I1341" s="238" t="s">
        <v>2011</v>
      </c>
      <c r="J1341" s="238" t="s">
        <v>2012</v>
      </c>
      <c r="K1341" s="238" t="s">
        <v>2013</v>
      </c>
      <c r="L1341" s="239">
        <v>46234</v>
      </c>
      <c r="M1341" s="238" t="s">
        <v>92</v>
      </c>
    </row>
    <row r="1342" spans="1:13">
      <c r="A1342" s="236" t="s">
        <v>685</v>
      </c>
      <c r="B1342" s="236" t="s">
        <v>686</v>
      </c>
      <c r="C1342" s="236" t="s">
        <v>675</v>
      </c>
      <c r="D1342" s="236" t="s">
        <v>98</v>
      </c>
      <c r="E1342" s="236">
        <v>1797154</v>
      </c>
      <c r="F1342" s="236" t="s">
        <v>2014</v>
      </c>
      <c r="G1342" s="236" t="s">
        <v>141</v>
      </c>
      <c r="H1342" s="236">
        <v>3</v>
      </c>
      <c r="I1342" s="236" t="s">
        <v>2015</v>
      </c>
      <c r="J1342" s="236" t="s">
        <v>2016</v>
      </c>
      <c r="K1342" s="236" t="s">
        <v>2017</v>
      </c>
      <c r="L1342" s="237">
        <v>46234</v>
      </c>
      <c r="M1342" s="236" t="s">
        <v>92</v>
      </c>
    </row>
    <row r="1343" spans="1:13">
      <c r="A1343" s="238" t="s">
        <v>685</v>
      </c>
      <c r="B1343" s="238" t="s">
        <v>686</v>
      </c>
      <c r="C1343" s="238" t="s">
        <v>675</v>
      </c>
      <c r="D1343" s="238" t="s">
        <v>103</v>
      </c>
      <c r="E1343" s="238">
        <v>1797154</v>
      </c>
      <c r="F1343" s="238" t="s">
        <v>2014</v>
      </c>
      <c r="G1343" s="238" t="s">
        <v>141</v>
      </c>
      <c r="H1343" s="238">
        <v>3</v>
      </c>
      <c r="I1343" s="238" t="s">
        <v>2018</v>
      </c>
      <c r="J1343" s="238" t="s">
        <v>2019</v>
      </c>
      <c r="K1343" s="238" t="s">
        <v>2020</v>
      </c>
      <c r="L1343" s="239">
        <v>46234</v>
      </c>
      <c r="M1343" s="238" t="s">
        <v>92</v>
      </c>
    </row>
    <row r="1344" spans="1:13">
      <c r="A1344" s="236" t="s">
        <v>685</v>
      </c>
      <c r="B1344" s="236" t="s">
        <v>686</v>
      </c>
      <c r="C1344" s="236" t="s">
        <v>675</v>
      </c>
      <c r="D1344" s="236" t="s">
        <v>108</v>
      </c>
      <c r="E1344" s="236">
        <v>1200171</v>
      </c>
      <c r="F1344" s="236" t="s">
        <v>2021</v>
      </c>
      <c r="G1344" s="236" t="s">
        <v>126</v>
      </c>
      <c r="H1344" s="236">
        <v>1</v>
      </c>
      <c r="I1344" s="236" t="s">
        <v>2022</v>
      </c>
      <c r="J1344" s="236" t="s">
        <v>2023</v>
      </c>
      <c r="K1344" s="236" t="s">
        <v>2024</v>
      </c>
      <c r="L1344" s="237">
        <v>46234</v>
      </c>
      <c r="M1344" s="236" t="s">
        <v>92</v>
      </c>
    </row>
    <row r="1345" spans="1:13">
      <c r="A1345" s="238" t="s">
        <v>685</v>
      </c>
      <c r="B1345" s="238" t="s">
        <v>686</v>
      </c>
      <c r="C1345" s="238" t="s">
        <v>675</v>
      </c>
      <c r="D1345" s="238" t="s">
        <v>113</v>
      </c>
      <c r="E1345" s="238" t="s">
        <v>33</v>
      </c>
      <c r="F1345" s="238" t="s">
        <v>33</v>
      </c>
      <c r="G1345" s="238" t="s">
        <v>33</v>
      </c>
      <c r="H1345" s="238" t="s">
        <v>33</v>
      </c>
      <c r="I1345" s="238" t="s">
        <v>33</v>
      </c>
      <c r="J1345" s="238" t="s">
        <v>2025</v>
      </c>
      <c r="K1345" s="238" t="s">
        <v>2026</v>
      </c>
      <c r="L1345" s="239">
        <v>46234</v>
      </c>
      <c r="M1345" s="238" t="s">
        <v>92</v>
      </c>
    </row>
    <row r="1346" spans="1:13">
      <c r="A1346" s="236" t="s">
        <v>685</v>
      </c>
      <c r="B1346" s="236" t="s">
        <v>686</v>
      </c>
      <c r="C1346" s="236" t="s">
        <v>675</v>
      </c>
      <c r="D1346" s="236" t="s">
        <v>117</v>
      </c>
      <c r="E1346" s="236">
        <v>6</v>
      </c>
      <c r="F1346" s="236" t="s">
        <v>1843</v>
      </c>
      <c r="G1346" s="236" t="s">
        <v>141</v>
      </c>
      <c r="H1346" s="236">
        <v>3</v>
      </c>
      <c r="I1346" s="236" t="s">
        <v>1844</v>
      </c>
      <c r="J1346" s="236" t="s">
        <v>2027</v>
      </c>
      <c r="K1346" s="236" t="s">
        <v>2028</v>
      </c>
      <c r="L1346" s="237">
        <v>46234</v>
      </c>
      <c r="M1346" s="236" t="s">
        <v>92</v>
      </c>
    </row>
    <row r="1347" spans="1:13">
      <c r="A1347" s="238" t="s">
        <v>685</v>
      </c>
      <c r="B1347" s="238" t="s">
        <v>686</v>
      </c>
      <c r="C1347" s="238" t="s">
        <v>675</v>
      </c>
      <c r="D1347" s="238" t="s">
        <v>122</v>
      </c>
      <c r="E1347" s="238">
        <v>6</v>
      </c>
      <c r="F1347" s="238" t="s">
        <v>1843</v>
      </c>
      <c r="G1347" s="238" t="s">
        <v>141</v>
      </c>
      <c r="H1347" s="238">
        <v>3</v>
      </c>
      <c r="I1347" s="238" t="s">
        <v>1844</v>
      </c>
      <c r="J1347" s="238" t="s">
        <v>1984</v>
      </c>
      <c r="K1347" s="238" t="s">
        <v>2029</v>
      </c>
      <c r="L1347" s="239">
        <v>46234</v>
      </c>
      <c r="M1347" s="238" t="s">
        <v>92</v>
      </c>
    </row>
    <row r="1348" spans="1:13">
      <c r="A1348" s="236" t="s">
        <v>685</v>
      </c>
      <c r="B1348" s="236" t="s">
        <v>686</v>
      </c>
      <c r="C1348" s="236" t="s">
        <v>675</v>
      </c>
      <c r="D1348" s="236" t="s">
        <v>124</v>
      </c>
      <c r="E1348" s="236">
        <v>1600000</v>
      </c>
      <c r="F1348" s="236" t="s">
        <v>2030</v>
      </c>
      <c r="G1348" s="236" t="s">
        <v>141</v>
      </c>
      <c r="H1348" s="236">
        <v>3</v>
      </c>
      <c r="I1348" s="236" t="s">
        <v>2031</v>
      </c>
      <c r="J1348" s="236" t="s">
        <v>2032</v>
      </c>
      <c r="K1348" s="236" t="s">
        <v>2033</v>
      </c>
      <c r="L1348" s="237">
        <v>46234</v>
      </c>
      <c r="M1348" s="236" t="s">
        <v>92</v>
      </c>
    </row>
    <row r="1349" spans="1:13">
      <c r="A1349" s="238" t="s">
        <v>685</v>
      </c>
      <c r="B1349" s="238" t="s">
        <v>686</v>
      </c>
      <c r="C1349" s="238" t="s">
        <v>675</v>
      </c>
      <c r="D1349" s="238" t="s">
        <v>130</v>
      </c>
      <c r="E1349" s="238">
        <v>0</v>
      </c>
      <c r="F1349" s="238" t="s">
        <v>2014</v>
      </c>
      <c r="G1349" s="238" t="s">
        <v>126</v>
      </c>
      <c r="H1349" s="238">
        <v>1</v>
      </c>
      <c r="I1349" s="238" t="s">
        <v>2015</v>
      </c>
      <c r="J1349" s="238" t="s">
        <v>2034</v>
      </c>
      <c r="K1349" s="238" t="s">
        <v>2035</v>
      </c>
      <c r="L1349" s="239">
        <v>46234</v>
      </c>
      <c r="M1349" s="238" t="s">
        <v>92</v>
      </c>
    </row>
    <row r="1350" spans="1:13">
      <c r="A1350" s="236" t="s">
        <v>685</v>
      </c>
      <c r="B1350" s="236" t="s">
        <v>686</v>
      </c>
      <c r="C1350" s="236" t="s">
        <v>675</v>
      </c>
      <c r="D1350" s="236" t="s">
        <v>135</v>
      </c>
      <c r="E1350" s="236">
        <v>197154</v>
      </c>
      <c r="F1350" s="236" t="s">
        <v>2036</v>
      </c>
      <c r="G1350" s="236" t="s">
        <v>126</v>
      </c>
      <c r="H1350" s="236">
        <v>1</v>
      </c>
      <c r="I1350" s="236" t="s">
        <v>2037</v>
      </c>
      <c r="J1350" s="236" t="s">
        <v>1852</v>
      </c>
      <c r="K1350" s="236" t="s">
        <v>2038</v>
      </c>
      <c r="L1350" s="237">
        <v>46234</v>
      </c>
      <c r="M1350" s="236" t="s">
        <v>92</v>
      </c>
    </row>
    <row r="1351" spans="1:13">
      <c r="A1351" s="238" t="s">
        <v>685</v>
      </c>
      <c r="B1351" s="238" t="s">
        <v>686</v>
      </c>
      <c r="C1351" s="238" t="s">
        <v>675</v>
      </c>
      <c r="D1351" s="238" t="s">
        <v>140</v>
      </c>
      <c r="E1351" s="238">
        <v>1600000</v>
      </c>
      <c r="F1351" s="238" t="s">
        <v>2039</v>
      </c>
      <c r="G1351" s="238" t="s">
        <v>141</v>
      </c>
      <c r="H1351" s="238">
        <v>3</v>
      </c>
      <c r="I1351" s="238" t="s">
        <v>2040</v>
      </c>
      <c r="J1351" s="238" t="s">
        <v>2041</v>
      </c>
      <c r="K1351" s="238" t="s">
        <v>2042</v>
      </c>
      <c r="L1351" s="239">
        <v>46234</v>
      </c>
      <c r="M1351" s="238" t="s">
        <v>92</v>
      </c>
    </row>
    <row r="1352" spans="1:13">
      <c r="A1352" s="236" t="s">
        <v>685</v>
      </c>
      <c r="B1352" s="236" t="s">
        <v>686</v>
      </c>
      <c r="C1352" s="236" t="s">
        <v>675</v>
      </c>
      <c r="D1352" s="236" t="s">
        <v>144</v>
      </c>
      <c r="E1352" s="236">
        <v>0</v>
      </c>
      <c r="F1352" s="236" t="s">
        <v>2039</v>
      </c>
      <c r="G1352" s="236" t="s">
        <v>141</v>
      </c>
      <c r="H1352" s="236">
        <v>3</v>
      </c>
      <c r="I1352" s="236" t="s">
        <v>2040</v>
      </c>
      <c r="J1352" s="236" t="s">
        <v>2043</v>
      </c>
      <c r="K1352" s="236" t="s">
        <v>2044</v>
      </c>
      <c r="L1352" s="237">
        <v>46234</v>
      </c>
      <c r="M1352" s="236" t="s">
        <v>92</v>
      </c>
    </row>
    <row r="1353" spans="1:13">
      <c r="A1353" s="238" t="s">
        <v>685</v>
      </c>
      <c r="B1353" s="238" t="s">
        <v>686</v>
      </c>
      <c r="C1353" s="238" t="s">
        <v>675</v>
      </c>
      <c r="D1353" s="238" t="s">
        <v>147</v>
      </c>
      <c r="E1353" s="238">
        <v>0</v>
      </c>
      <c r="F1353" s="238" t="s">
        <v>2039</v>
      </c>
      <c r="G1353" s="238" t="s">
        <v>141</v>
      </c>
      <c r="H1353" s="238">
        <v>3</v>
      </c>
      <c r="I1353" s="238" t="s">
        <v>2040</v>
      </c>
      <c r="J1353" s="238" t="s">
        <v>2045</v>
      </c>
      <c r="K1353" s="238" t="s">
        <v>2046</v>
      </c>
      <c r="L1353" s="239">
        <v>46234</v>
      </c>
      <c r="M1353" s="238" t="s">
        <v>92</v>
      </c>
    </row>
    <row r="1354" spans="1:13">
      <c r="A1354" s="236" t="s">
        <v>685</v>
      </c>
      <c r="B1354" s="236" t="s">
        <v>686</v>
      </c>
      <c r="C1354" s="236" t="s">
        <v>675</v>
      </c>
      <c r="D1354" s="236" t="s">
        <v>150</v>
      </c>
      <c r="E1354" s="236">
        <v>2</v>
      </c>
      <c r="F1354" s="236" t="s">
        <v>2030</v>
      </c>
      <c r="G1354" s="236" t="s">
        <v>126</v>
      </c>
      <c r="H1354" s="236">
        <v>1</v>
      </c>
      <c r="I1354" s="236" t="s">
        <v>2031</v>
      </c>
      <c r="J1354" s="236" t="s">
        <v>2047</v>
      </c>
      <c r="K1354" s="236" t="s">
        <v>2048</v>
      </c>
      <c r="L1354" s="237">
        <v>46234</v>
      </c>
      <c r="M1354" s="236" t="s">
        <v>92</v>
      </c>
    </row>
    <row r="1355" spans="1:13">
      <c r="A1355" s="238" t="s">
        <v>685</v>
      </c>
      <c r="B1355" s="238" t="s">
        <v>686</v>
      </c>
      <c r="C1355" s="238" t="s">
        <v>675</v>
      </c>
      <c r="D1355" s="238" t="s">
        <v>32</v>
      </c>
      <c r="E1355" s="238" t="s">
        <v>33</v>
      </c>
      <c r="F1355" s="238" t="s">
        <v>33</v>
      </c>
      <c r="G1355" s="238" t="s">
        <v>33</v>
      </c>
      <c r="H1355" s="238" t="s">
        <v>33</v>
      </c>
      <c r="I1355" s="238" t="s">
        <v>33</v>
      </c>
      <c r="J1355" s="238" t="s">
        <v>2000</v>
      </c>
      <c r="K1355" s="238" t="s">
        <v>2049</v>
      </c>
      <c r="L1355" s="239">
        <v>46234</v>
      </c>
      <c r="M1355" s="238" t="s">
        <v>92</v>
      </c>
    </row>
    <row r="1356" spans="1:13">
      <c r="A1356" s="236" t="s">
        <v>685</v>
      </c>
      <c r="B1356" s="236" t="s">
        <v>686</v>
      </c>
      <c r="C1356" s="236" t="s">
        <v>675</v>
      </c>
      <c r="D1356" s="236" t="s">
        <v>38</v>
      </c>
      <c r="E1356" s="236" t="s">
        <v>33</v>
      </c>
      <c r="F1356" s="236" t="s">
        <v>33</v>
      </c>
      <c r="G1356" s="236" t="s">
        <v>33</v>
      </c>
      <c r="H1356" s="236" t="s">
        <v>33</v>
      </c>
      <c r="I1356" s="236" t="s">
        <v>33</v>
      </c>
      <c r="J1356" s="236" t="s">
        <v>2000</v>
      </c>
      <c r="K1356" s="236" t="s">
        <v>2050</v>
      </c>
      <c r="L1356" s="237">
        <v>46234</v>
      </c>
      <c r="M1356" s="236" t="s">
        <v>92</v>
      </c>
    </row>
    <row r="1357" spans="1:13">
      <c r="A1357" s="238" t="s">
        <v>685</v>
      </c>
      <c r="B1357" s="238" t="s">
        <v>686</v>
      </c>
      <c r="C1357" s="238" t="s">
        <v>675</v>
      </c>
      <c r="D1357" s="238" t="s">
        <v>46</v>
      </c>
      <c r="E1357" s="238" t="s">
        <v>33</v>
      </c>
      <c r="F1357" s="238" t="s">
        <v>33</v>
      </c>
      <c r="G1357" s="238" t="s">
        <v>33</v>
      </c>
      <c r="H1357" s="238" t="s">
        <v>33</v>
      </c>
      <c r="I1357" s="238" t="s">
        <v>33</v>
      </c>
      <c r="J1357" s="238" t="s">
        <v>2000</v>
      </c>
      <c r="K1357" s="238" t="s">
        <v>2051</v>
      </c>
      <c r="L1357" s="239">
        <v>46234</v>
      </c>
      <c r="M1357" s="238" t="s">
        <v>92</v>
      </c>
    </row>
    <row r="1358" spans="1:13">
      <c r="A1358" s="236" t="s">
        <v>685</v>
      </c>
      <c r="B1358" s="236" t="s">
        <v>686</v>
      </c>
      <c r="C1358" s="236" t="s">
        <v>675</v>
      </c>
      <c r="D1358" s="236" t="s">
        <v>48</v>
      </c>
      <c r="E1358" s="236" t="s">
        <v>33</v>
      </c>
      <c r="F1358" s="236" t="s">
        <v>33</v>
      </c>
      <c r="G1358" s="236" t="s">
        <v>33</v>
      </c>
      <c r="H1358" s="236" t="s">
        <v>33</v>
      </c>
      <c r="I1358" s="236" t="s">
        <v>33</v>
      </c>
      <c r="J1358" s="236" t="s">
        <v>2000</v>
      </c>
      <c r="K1358" s="236" t="s">
        <v>2052</v>
      </c>
      <c r="L1358" s="237">
        <v>46234</v>
      </c>
      <c r="M1358" s="236" t="s">
        <v>92</v>
      </c>
    </row>
    <row r="1359" spans="1:13">
      <c r="A1359" s="238" t="s">
        <v>685</v>
      </c>
      <c r="B1359" s="238" t="s">
        <v>686</v>
      </c>
      <c r="C1359" s="238" t="s">
        <v>675</v>
      </c>
      <c r="D1359" s="238" t="s">
        <v>50</v>
      </c>
      <c r="E1359" s="238" t="s">
        <v>33</v>
      </c>
      <c r="F1359" s="238" t="s">
        <v>33</v>
      </c>
      <c r="G1359" s="238" t="s">
        <v>33</v>
      </c>
      <c r="H1359" s="238" t="s">
        <v>33</v>
      </c>
      <c r="I1359" s="238" t="s">
        <v>33</v>
      </c>
      <c r="J1359" s="238" t="s">
        <v>2000</v>
      </c>
      <c r="K1359" s="238" t="s">
        <v>2053</v>
      </c>
      <c r="L1359" s="239">
        <v>46234</v>
      </c>
      <c r="M1359" s="238" t="s">
        <v>92</v>
      </c>
    </row>
    <row r="1360" spans="1:13">
      <c r="A1360" s="236" t="s">
        <v>685</v>
      </c>
      <c r="B1360" s="236" t="s">
        <v>686</v>
      </c>
      <c r="C1360" s="236" t="s">
        <v>675</v>
      </c>
      <c r="D1360" s="236" t="s">
        <v>52</v>
      </c>
      <c r="E1360" s="236" t="s">
        <v>33</v>
      </c>
      <c r="F1360" s="236" t="s">
        <v>33</v>
      </c>
      <c r="G1360" s="236" t="s">
        <v>33</v>
      </c>
      <c r="H1360" s="236" t="s">
        <v>33</v>
      </c>
      <c r="I1360" s="236" t="s">
        <v>33</v>
      </c>
      <c r="J1360" s="236" t="s">
        <v>2000</v>
      </c>
      <c r="K1360" s="236" t="s">
        <v>2054</v>
      </c>
      <c r="L1360" s="237">
        <v>46234</v>
      </c>
      <c r="M1360" s="236" t="s">
        <v>92</v>
      </c>
    </row>
    <row r="1361" spans="1:13">
      <c r="A1361" s="238" t="s">
        <v>685</v>
      </c>
      <c r="B1361" s="238" t="s">
        <v>686</v>
      </c>
      <c r="C1361" s="238" t="s">
        <v>675</v>
      </c>
      <c r="D1361" s="238" t="s">
        <v>54</v>
      </c>
      <c r="E1361" s="238" t="s">
        <v>33</v>
      </c>
      <c r="F1361" s="238" t="s">
        <v>33</v>
      </c>
      <c r="G1361" s="238" t="s">
        <v>33</v>
      </c>
      <c r="H1361" s="238" t="s">
        <v>33</v>
      </c>
      <c r="I1361" s="238" t="s">
        <v>33</v>
      </c>
      <c r="J1361" s="238" t="s">
        <v>2000</v>
      </c>
      <c r="K1361" s="238" t="s">
        <v>2055</v>
      </c>
      <c r="L1361" s="239">
        <v>46234</v>
      </c>
      <c r="M1361" s="238" t="s">
        <v>92</v>
      </c>
    </row>
    <row r="1362" spans="1:13">
      <c r="A1362" s="236" t="s">
        <v>673</v>
      </c>
      <c r="B1362" s="236" t="s">
        <v>674</v>
      </c>
      <c r="C1362" s="236" t="s">
        <v>675</v>
      </c>
      <c r="D1362" s="236" t="s">
        <v>86</v>
      </c>
      <c r="E1362" s="236">
        <v>171029082</v>
      </c>
      <c r="F1362" s="236" t="s">
        <v>1964</v>
      </c>
      <c r="G1362" s="236" t="s">
        <v>126</v>
      </c>
      <c r="H1362" s="236">
        <v>1</v>
      </c>
      <c r="I1362" s="236" t="s">
        <v>2056</v>
      </c>
      <c r="J1362" s="236" t="s">
        <v>1966</v>
      </c>
      <c r="K1362" s="236" t="s">
        <v>2057</v>
      </c>
      <c r="L1362" s="237">
        <v>46234</v>
      </c>
      <c r="M1362" s="236" t="s">
        <v>92</v>
      </c>
    </row>
    <row r="1363" spans="1:13">
      <c r="A1363" s="238" t="s">
        <v>673</v>
      </c>
      <c r="B1363" s="238" t="s">
        <v>674</v>
      </c>
      <c r="C1363" s="238" t="s">
        <v>675</v>
      </c>
      <c r="D1363" s="238" t="s">
        <v>93</v>
      </c>
      <c r="E1363" s="238">
        <v>89471</v>
      </c>
      <c r="F1363" s="238" t="s">
        <v>2058</v>
      </c>
      <c r="G1363" s="238" t="s">
        <v>126</v>
      </c>
      <c r="H1363" s="238">
        <v>1</v>
      </c>
      <c r="I1363" s="238" t="s">
        <v>2059</v>
      </c>
      <c r="J1363" s="238" t="s">
        <v>2060</v>
      </c>
      <c r="K1363" s="238" t="s">
        <v>2061</v>
      </c>
      <c r="L1363" s="239">
        <v>46234</v>
      </c>
      <c r="M1363" s="238" t="s">
        <v>92</v>
      </c>
    </row>
    <row r="1364" spans="1:13">
      <c r="A1364" s="236" t="s">
        <v>673</v>
      </c>
      <c r="B1364" s="236" t="s">
        <v>674</v>
      </c>
      <c r="C1364" s="236" t="s">
        <v>675</v>
      </c>
      <c r="D1364" s="236" t="s">
        <v>98</v>
      </c>
      <c r="E1364" s="236">
        <v>99172510</v>
      </c>
      <c r="F1364" s="236" t="s">
        <v>2062</v>
      </c>
      <c r="G1364" s="236" t="s">
        <v>88</v>
      </c>
      <c r="H1364" s="236">
        <v>2</v>
      </c>
      <c r="I1364" s="236" t="s">
        <v>2063</v>
      </c>
      <c r="J1364" s="236" t="s">
        <v>2064</v>
      </c>
      <c r="K1364" s="236" t="s">
        <v>2065</v>
      </c>
      <c r="L1364" s="237">
        <v>46234</v>
      </c>
      <c r="M1364" s="236" t="s">
        <v>92</v>
      </c>
    </row>
    <row r="1365" spans="1:13">
      <c r="A1365" s="238" t="s">
        <v>673</v>
      </c>
      <c r="B1365" s="238" t="s">
        <v>674</v>
      </c>
      <c r="C1365" s="238" t="s">
        <v>675</v>
      </c>
      <c r="D1365" s="238" t="s">
        <v>103</v>
      </c>
      <c r="E1365" s="238">
        <v>51211215</v>
      </c>
      <c r="F1365" s="238" t="s">
        <v>2062</v>
      </c>
      <c r="G1365" s="238" t="s">
        <v>88</v>
      </c>
      <c r="H1365" s="238">
        <v>2</v>
      </c>
      <c r="I1365" s="238" t="s">
        <v>2066</v>
      </c>
      <c r="J1365" s="238" t="s">
        <v>2067</v>
      </c>
      <c r="K1365" s="238" t="s">
        <v>2068</v>
      </c>
      <c r="L1365" s="239">
        <v>46234</v>
      </c>
      <c r="M1365" s="238" t="s">
        <v>92</v>
      </c>
    </row>
    <row r="1366" spans="1:13">
      <c r="A1366" s="236" t="s">
        <v>673</v>
      </c>
      <c r="B1366" s="236" t="s">
        <v>674</v>
      </c>
      <c r="C1366" s="236" t="s">
        <v>675</v>
      </c>
      <c r="D1366" s="236" t="s">
        <v>108</v>
      </c>
      <c r="E1366" s="236">
        <v>1200171</v>
      </c>
      <c r="F1366" s="236" t="s">
        <v>2021</v>
      </c>
      <c r="G1366" s="236" t="s">
        <v>126</v>
      </c>
      <c r="H1366" s="236">
        <v>1</v>
      </c>
      <c r="I1366" s="236" t="s">
        <v>2022</v>
      </c>
      <c r="J1366" s="236" t="s">
        <v>2069</v>
      </c>
      <c r="K1366" s="236" t="s">
        <v>2070</v>
      </c>
      <c r="L1366" s="237">
        <v>46234</v>
      </c>
      <c r="M1366" s="236" t="s">
        <v>92</v>
      </c>
    </row>
    <row r="1367" spans="1:13">
      <c r="A1367" s="238" t="s">
        <v>673</v>
      </c>
      <c r="B1367" s="238" t="s">
        <v>674</v>
      </c>
      <c r="C1367" s="238" t="s">
        <v>675</v>
      </c>
      <c r="D1367" s="238" t="s">
        <v>113</v>
      </c>
      <c r="E1367" s="238" t="s">
        <v>33</v>
      </c>
      <c r="F1367" s="238" t="s">
        <v>33</v>
      </c>
      <c r="G1367" s="238" t="s">
        <v>33</v>
      </c>
      <c r="H1367" s="238" t="s">
        <v>33</v>
      </c>
      <c r="I1367" s="238" t="s">
        <v>33</v>
      </c>
      <c r="J1367" s="238" t="s">
        <v>2071</v>
      </c>
      <c r="K1367" s="238" t="s">
        <v>2072</v>
      </c>
      <c r="L1367" s="239">
        <v>46234</v>
      </c>
      <c r="M1367" s="238" t="s">
        <v>92</v>
      </c>
    </row>
    <row r="1368" spans="1:13">
      <c r="A1368" s="236" t="s">
        <v>673</v>
      </c>
      <c r="B1368" s="236" t="s">
        <v>674</v>
      </c>
      <c r="C1368" s="236" t="s">
        <v>675</v>
      </c>
      <c r="D1368" s="236" t="s">
        <v>117</v>
      </c>
      <c r="E1368" s="236">
        <v>6</v>
      </c>
      <c r="F1368" s="236" t="s">
        <v>1843</v>
      </c>
      <c r="G1368" s="236" t="s">
        <v>141</v>
      </c>
      <c r="H1368" s="236">
        <v>3</v>
      </c>
      <c r="I1368" s="236" t="s">
        <v>1844</v>
      </c>
      <c r="J1368" s="236" t="s">
        <v>2073</v>
      </c>
      <c r="K1368" s="236" t="s">
        <v>2074</v>
      </c>
      <c r="L1368" s="237">
        <v>46234</v>
      </c>
      <c r="M1368" s="236" t="s">
        <v>92</v>
      </c>
    </row>
    <row r="1369" spans="1:13">
      <c r="A1369" s="238" t="s">
        <v>673</v>
      </c>
      <c r="B1369" s="238" t="s">
        <v>674</v>
      </c>
      <c r="C1369" s="238" t="s">
        <v>675</v>
      </c>
      <c r="D1369" s="238" t="s">
        <v>122</v>
      </c>
      <c r="E1369" s="238">
        <v>6</v>
      </c>
      <c r="F1369" s="238" t="s">
        <v>1843</v>
      </c>
      <c r="G1369" s="238" t="s">
        <v>141</v>
      </c>
      <c r="H1369" s="238">
        <v>3</v>
      </c>
      <c r="I1369" s="238" t="s">
        <v>1844</v>
      </c>
      <c r="J1369" s="238" t="s">
        <v>1984</v>
      </c>
      <c r="K1369" s="238" t="s">
        <v>2075</v>
      </c>
      <c r="L1369" s="239">
        <v>46234</v>
      </c>
      <c r="M1369" s="238" t="s">
        <v>92</v>
      </c>
    </row>
    <row r="1370" spans="1:13">
      <c r="A1370" s="236" t="s">
        <v>673</v>
      </c>
      <c r="B1370" s="236" t="s">
        <v>674</v>
      </c>
      <c r="C1370" s="236" t="s">
        <v>675</v>
      </c>
      <c r="D1370" s="236" t="s">
        <v>124</v>
      </c>
      <c r="E1370" s="236">
        <v>16352007</v>
      </c>
      <c r="F1370" s="236" t="s">
        <v>2039</v>
      </c>
      <c r="G1370" s="236" t="s">
        <v>141</v>
      </c>
      <c r="H1370" s="236">
        <v>3</v>
      </c>
      <c r="I1370" s="236" t="s">
        <v>2076</v>
      </c>
      <c r="J1370" s="236" t="s">
        <v>2077</v>
      </c>
      <c r="K1370" s="236" t="s">
        <v>2078</v>
      </c>
      <c r="L1370" s="237">
        <v>46234</v>
      </c>
      <c r="M1370" s="236" t="s">
        <v>92</v>
      </c>
    </row>
    <row r="1371" spans="1:13">
      <c r="A1371" s="238" t="s">
        <v>673</v>
      </c>
      <c r="B1371" s="238" t="s">
        <v>674</v>
      </c>
      <c r="C1371" s="238" t="s">
        <v>675</v>
      </c>
      <c r="D1371" s="238" t="s">
        <v>130</v>
      </c>
      <c r="E1371" s="238">
        <v>47961295</v>
      </c>
      <c r="F1371" s="238" t="s">
        <v>2062</v>
      </c>
      <c r="G1371" s="238" t="s">
        <v>88</v>
      </c>
      <c r="H1371" s="238">
        <v>2</v>
      </c>
      <c r="I1371" s="238" t="s">
        <v>2063</v>
      </c>
      <c r="J1371" s="238" t="s">
        <v>1899</v>
      </c>
      <c r="K1371" s="238" t="s">
        <v>2079</v>
      </c>
      <c r="L1371" s="239">
        <v>46234</v>
      </c>
      <c r="M1371" s="238" t="s">
        <v>92</v>
      </c>
    </row>
    <row r="1372" spans="1:13">
      <c r="A1372" s="236" t="s">
        <v>673</v>
      </c>
      <c r="B1372" s="236" t="s">
        <v>674</v>
      </c>
      <c r="C1372" s="236" t="s">
        <v>675</v>
      </c>
      <c r="D1372" s="236" t="s">
        <v>135</v>
      </c>
      <c r="E1372" s="236">
        <v>34859208</v>
      </c>
      <c r="F1372" s="236" t="s">
        <v>2080</v>
      </c>
      <c r="G1372" s="236" t="s">
        <v>88</v>
      </c>
      <c r="H1372" s="236">
        <v>2</v>
      </c>
      <c r="I1372" s="236" t="s">
        <v>2081</v>
      </c>
      <c r="J1372" s="236" t="s">
        <v>1852</v>
      </c>
      <c r="K1372" s="236" t="s">
        <v>2082</v>
      </c>
      <c r="L1372" s="237">
        <v>46234</v>
      </c>
      <c r="M1372" s="236" t="s">
        <v>92</v>
      </c>
    </row>
    <row r="1373" spans="1:13">
      <c r="A1373" s="238" t="s">
        <v>673</v>
      </c>
      <c r="B1373" s="238" t="s">
        <v>674</v>
      </c>
      <c r="C1373" s="238" t="s">
        <v>675</v>
      </c>
      <c r="D1373" s="238" t="s">
        <v>140</v>
      </c>
      <c r="E1373" s="238">
        <v>15868972</v>
      </c>
      <c r="F1373" s="238" t="s">
        <v>2039</v>
      </c>
      <c r="G1373" s="238" t="s">
        <v>141</v>
      </c>
      <c r="H1373" s="238">
        <v>3</v>
      </c>
      <c r="I1373" s="238" t="s">
        <v>2040</v>
      </c>
      <c r="J1373" s="238" t="s">
        <v>2083</v>
      </c>
      <c r="K1373" s="238" t="s">
        <v>2084</v>
      </c>
      <c r="L1373" s="239">
        <v>46234</v>
      </c>
      <c r="M1373" s="238" t="s">
        <v>92</v>
      </c>
    </row>
    <row r="1374" spans="1:13">
      <c r="A1374" s="236" t="s">
        <v>673</v>
      </c>
      <c r="B1374" s="236" t="s">
        <v>674</v>
      </c>
      <c r="C1374" s="236" t="s">
        <v>675</v>
      </c>
      <c r="D1374" s="236" t="s">
        <v>144</v>
      </c>
      <c r="E1374" s="236">
        <v>483035</v>
      </c>
      <c r="F1374" s="236" t="s">
        <v>2039</v>
      </c>
      <c r="G1374" s="236" t="s">
        <v>141</v>
      </c>
      <c r="H1374" s="236">
        <v>3</v>
      </c>
      <c r="I1374" s="236" t="s">
        <v>2040</v>
      </c>
      <c r="J1374" s="236" t="s">
        <v>2085</v>
      </c>
      <c r="K1374" s="236" t="s">
        <v>2086</v>
      </c>
      <c r="L1374" s="237">
        <v>46234</v>
      </c>
      <c r="M1374" s="236" t="s">
        <v>92</v>
      </c>
    </row>
    <row r="1375" spans="1:13">
      <c r="A1375" s="238" t="s">
        <v>673</v>
      </c>
      <c r="B1375" s="238" t="s">
        <v>674</v>
      </c>
      <c r="C1375" s="238" t="s">
        <v>675</v>
      </c>
      <c r="D1375" s="238" t="s">
        <v>147</v>
      </c>
      <c r="E1375" s="238">
        <v>0</v>
      </c>
      <c r="F1375" s="238" t="s">
        <v>2039</v>
      </c>
      <c r="G1375" s="238" t="s">
        <v>141</v>
      </c>
      <c r="H1375" s="238">
        <v>3</v>
      </c>
      <c r="I1375" s="238" t="s">
        <v>2040</v>
      </c>
      <c r="J1375" s="238" t="s">
        <v>2087</v>
      </c>
      <c r="K1375" s="238" t="s">
        <v>2088</v>
      </c>
      <c r="L1375" s="239">
        <v>46234</v>
      </c>
      <c r="M1375" s="238" t="s">
        <v>92</v>
      </c>
    </row>
    <row r="1376" spans="1:13">
      <c r="A1376" s="236" t="s">
        <v>673</v>
      </c>
      <c r="B1376" s="236" t="s">
        <v>674</v>
      </c>
      <c r="C1376" s="236" t="s">
        <v>675</v>
      </c>
      <c r="D1376" s="236" t="s">
        <v>150</v>
      </c>
      <c r="E1376" s="236">
        <v>3</v>
      </c>
      <c r="F1376" s="236" t="s">
        <v>2080</v>
      </c>
      <c r="G1376" s="236" t="s">
        <v>126</v>
      </c>
      <c r="H1376" s="236">
        <v>1</v>
      </c>
      <c r="I1376" s="236" t="s">
        <v>2081</v>
      </c>
      <c r="J1376" s="236" t="s">
        <v>2089</v>
      </c>
      <c r="K1376" s="236" t="s">
        <v>2090</v>
      </c>
      <c r="L1376" s="237">
        <v>46234</v>
      </c>
      <c r="M1376" s="236" t="s">
        <v>92</v>
      </c>
    </row>
    <row r="1377" spans="1:13">
      <c r="A1377" s="238" t="s">
        <v>673</v>
      </c>
      <c r="B1377" s="238" t="s">
        <v>674</v>
      </c>
      <c r="C1377" s="238" t="s">
        <v>675</v>
      </c>
      <c r="D1377" s="238" t="s">
        <v>32</v>
      </c>
      <c r="E1377" s="238" t="s">
        <v>33</v>
      </c>
      <c r="F1377" s="238" t="s">
        <v>33</v>
      </c>
      <c r="G1377" s="238" t="s">
        <v>33</v>
      </c>
      <c r="H1377" s="238" t="s">
        <v>33</v>
      </c>
      <c r="I1377" s="238" t="s">
        <v>33</v>
      </c>
      <c r="J1377" s="238" t="s">
        <v>2000</v>
      </c>
      <c r="K1377" s="238" t="s">
        <v>2091</v>
      </c>
      <c r="L1377" s="239">
        <v>46234</v>
      </c>
      <c r="M1377" s="238" t="s">
        <v>92</v>
      </c>
    </row>
    <row r="1378" spans="1:13">
      <c r="A1378" s="236" t="s">
        <v>673</v>
      </c>
      <c r="B1378" s="236" t="s">
        <v>674</v>
      </c>
      <c r="C1378" s="236" t="s">
        <v>675</v>
      </c>
      <c r="D1378" s="236" t="s">
        <v>38</v>
      </c>
      <c r="E1378" s="236" t="s">
        <v>33</v>
      </c>
      <c r="F1378" s="236" t="s">
        <v>33</v>
      </c>
      <c r="G1378" s="236" t="s">
        <v>33</v>
      </c>
      <c r="H1378" s="236" t="s">
        <v>33</v>
      </c>
      <c r="I1378" s="236" t="s">
        <v>33</v>
      </c>
      <c r="J1378" s="236" t="s">
        <v>2000</v>
      </c>
      <c r="K1378" s="236" t="s">
        <v>2092</v>
      </c>
      <c r="L1378" s="237">
        <v>46234</v>
      </c>
      <c r="M1378" s="236" t="s">
        <v>92</v>
      </c>
    </row>
    <row r="1379" spans="1:13">
      <c r="A1379" s="238" t="s">
        <v>673</v>
      </c>
      <c r="B1379" s="238" t="s">
        <v>674</v>
      </c>
      <c r="C1379" s="238" t="s">
        <v>675</v>
      </c>
      <c r="D1379" s="238" t="s">
        <v>46</v>
      </c>
      <c r="E1379" s="238" t="s">
        <v>33</v>
      </c>
      <c r="F1379" s="238" t="s">
        <v>33</v>
      </c>
      <c r="G1379" s="238" t="s">
        <v>33</v>
      </c>
      <c r="H1379" s="238" t="s">
        <v>33</v>
      </c>
      <c r="I1379" s="238" t="s">
        <v>33</v>
      </c>
      <c r="J1379" s="238" t="s">
        <v>2000</v>
      </c>
      <c r="K1379" s="238" t="s">
        <v>2093</v>
      </c>
      <c r="L1379" s="239">
        <v>46234</v>
      </c>
      <c r="M1379" s="238" t="s">
        <v>92</v>
      </c>
    </row>
    <row r="1380" spans="1:13">
      <c r="A1380" s="236" t="s">
        <v>673</v>
      </c>
      <c r="B1380" s="236" t="s">
        <v>674</v>
      </c>
      <c r="C1380" s="236" t="s">
        <v>675</v>
      </c>
      <c r="D1380" s="236" t="s">
        <v>48</v>
      </c>
      <c r="E1380" s="236" t="s">
        <v>33</v>
      </c>
      <c r="F1380" s="236" t="s">
        <v>33</v>
      </c>
      <c r="G1380" s="236" t="s">
        <v>33</v>
      </c>
      <c r="H1380" s="236" t="s">
        <v>33</v>
      </c>
      <c r="I1380" s="236" t="s">
        <v>33</v>
      </c>
      <c r="J1380" s="236" t="s">
        <v>2000</v>
      </c>
      <c r="K1380" s="236" t="s">
        <v>2094</v>
      </c>
      <c r="L1380" s="237">
        <v>46234</v>
      </c>
      <c r="M1380" s="236" t="s">
        <v>92</v>
      </c>
    </row>
    <row r="1381" spans="1:13">
      <c r="A1381" s="238" t="s">
        <v>673</v>
      </c>
      <c r="B1381" s="238" t="s">
        <v>674</v>
      </c>
      <c r="C1381" s="238" t="s">
        <v>675</v>
      </c>
      <c r="D1381" s="238" t="s">
        <v>50</v>
      </c>
      <c r="E1381" s="238" t="s">
        <v>33</v>
      </c>
      <c r="F1381" s="238" t="s">
        <v>33</v>
      </c>
      <c r="G1381" s="238" t="s">
        <v>33</v>
      </c>
      <c r="H1381" s="238" t="s">
        <v>33</v>
      </c>
      <c r="I1381" s="238" t="s">
        <v>33</v>
      </c>
      <c r="J1381" s="238" t="s">
        <v>2000</v>
      </c>
      <c r="K1381" s="238" t="s">
        <v>2095</v>
      </c>
      <c r="L1381" s="239">
        <v>46234</v>
      </c>
      <c r="M1381" s="238" t="s">
        <v>92</v>
      </c>
    </row>
    <row r="1382" spans="1:13">
      <c r="A1382" s="236" t="s">
        <v>673</v>
      </c>
      <c r="B1382" s="236" t="s">
        <v>674</v>
      </c>
      <c r="C1382" s="236" t="s">
        <v>675</v>
      </c>
      <c r="D1382" s="236" t="s">
        <v>52</v>
      </c>
      <c r="E1382" s="236" t="s">
        <v>33</v>
      </c>
      <c r="F1382" s="236" t="s">
        <v>33</v>
      </c>
      <c r="G1382" s="236" t="s">
        <v>33</v>
      </c>
      <c r="H1382" s="236" t="s">
        <v>33</v>
      </c>
      <c r="I1382" s="236" t="s">
        <v>33</v>
      </c>
      <c r="J1382" s="236" t="s">
        <v>2000</v>
      </c>
      <c r="K1382" s="236" t="s">
        <v>2096</v>
      </c>
      <c r="L1382" s="237">
        <v>46234</v>
      </c>
      <c r="M1382" s="236" t="s">
        <v>92</v>
      </c>
    </row>
    <row r="1383" spans="1:13">
      <c r="A1383" s="238" t="s">
        <v>673</v>
      </c>
      <c r="B1383" s="238" t="s">
        <v>674</v>
      </c>
      <c r="C1383" s="238" t="s">
        <v>675</v>
      </c>
      <c r="D1383" s="238" t="s">
        <v>54</v>
      </c>
      <c r="E1383" s="238" t="s">
        <v>33</v>
      </c>
      <c r="F1383" s="238" t="s">
        <v>33</v>
      </c>
      <c r="G1383" s="238" t="s">
        <v>33</v>
      </c>
      <c r="H1383" s="238" t="s">
        <v>33</v>
      </c>
      <c r="I1383" s="238" t="s">
        <v>33</v>
      </c>
      <c r="J1383" s="238" t="s">
        <v>2000</v>
      </c>
      <c r="K1383" s="238" t="s">
        <v>2097</v>
      </c>
      <c r="L1383" s="239">
        <v>46234</v>
      </c>
      <c r="M1383" s="238" t="s">
        <v>92</v>
      </c>
    </row>
    <row r="1384" spans="1:13">
      <c r="A1384" s="236" t="s">
        <v>1110</v>
      </c>
      <c r="B1384" s="236" t="s">
        <v>1111</v>
      </c>
      <c r="C1384" s="236" t="s">
        <v>1101</v>
      </c>
      <c r="D1384" s="236" t="s">
        <v>86</v>
      </c>
      <c r="E1384" s="236">
        <v>5300000</v>
      </c>
      <c r="F1384" s="236" t="s">
        <v>2098</v>
      </c>
      <c r="G1384" s="236" t="s">
        <v>88</v>
      </c>
      <c r="H1384" s="236">
        <v>2</v>
      </c>
      <c r="I1384" s="236" t="s">
        <v>2099</v>
      </c>
      <c r="J1384" s="236" t="s">
        <v>2100</v>
      </c>
      <c r="K1384" s="236" t="s">
        <v>2101</v>
      </c>
      <c r="L1384" s="237">
        <v>46234</v>
      </c>
      <c r="M1384" s="236" t="s">
        <v>92</v>
      </c>
    </row>
    <row r="1385" spans="1:13">
      <c r="A1385" s="238" t="s">
        <v>1110</v>
      </c>
      <c r="B1385" s="238" t="s">
        <v>1111</v>
      </c>
      <c r="C1385" s="238" t="s">
        <v>1101</v>
      </c>
      <c r="D1385" s="238" t="s">
        <v>93</v>
      </c>
      <c r="E1385" s="238">
        <v>10230</v>
      </c>
      <c r="F1385" s="238" t="s">
        <v>2102</v>
      </c>
      <c r="G1385" s="238" t="s">
        <v>126</v>
      </c>
      <c r="H1385" s="238">
        <v>1</v>
      </c>
      <c r="I1385" s="238" t="s">
        <v>2103</v>
      </c>
      <c r="J1385" s="238" t="s">
        <v>2104</v>
      </c>
      <c r="K1385" s="238" t="s">
        <v>2105</v>
      </c>
      <c r="L1385" s="239">
        <v>46234</v>
      </c>
      <c r="M1385" s="238" t="s">
        <v>92</v>
      </c>
    </row>
    <row r="1386" spans="1:13">
      <c r="A1386" s="236" t="s">
        <v>1110</v>
      </c>
      <c r="B1386" s="236" t="s">
        <v>1111</v>
      </c>
      <c r="C1386" s="236" t="s">
        <v>1101</v>
      </c>
      <c r="D1386" s="236" t="s">
        <v>98</v>
      </c>
      <c r="E1386" s="236">
        <v>5300000</v>
      </c>
      <c r="F1386" s="236" t="s">
        <v>2098</v>
      </c>
      <c r="G1386" s="236" t="s">
        <v>126</v>
      </c>
      <c r="H1386" s="236">
        <v>1</v>
      </c>
      <c r="I1386" s="236" t="s">
        <v>2099</v>
      </c>
      <c r="J1386" s="236" t="s">
        <v>2106</v>
      </c>
      <c r="K1386" s="236" t="s">
        <v>2107</v>
      </c>
      <c r="L1386" s="237">
        <v>46234</v>
      </c>
      <c r="M1386" s="236" t="s">
        <v>92</v>
      </c>
    </row>
    <row r="1387" spans="1:13">
      <c r="A1387" s="238" t="s">
        <v>1110</v>
      </c>
      <c r="B1387" s="238" t="s">
        <v>1111</v>
      </c>
      <c r="C1387" s="238" t="s">
        <v>1101</v>
      </c>
      <c r="D1387" s="238" t="s">
        <v>103</v>
      </c>
      <c r="E1387" s="238">
        <v>5300000</v>
      </c>
      <c r="F1387" s="238" t="s">
        <v>2098</v>
      </c>
      <c r="G1387" s="238" t="s">
        <v>126</v>
      </c>
      <c r="H1387" s="238">
        <v>1</v>
      </c>
      <c r="I1387" s="238" t="s">
        <v>2108</v>
      </c>
      <c r="J1387" s="238" t="s">
        <v>2109</v>
      </c>
      <c r="K1387" s="238" t="s">
        <v>2110</v>
      </c>
      <c r="L1387" s="239">
        <v>46234</v>
      </c>
      <c r="M1387" s="238" t="s">
        <v>92</v>
      </c>
    </row>
    <row r="1388" spans="1:13">
      <c r="A1388" s="236" t="s">
        <v>1110</v>
      </c>
      <c r="B1388" s="236" t="s">
        <v>1111</v>
      </c>
      <c r="C1388" s="236" t="s">
        <v>1101</v>
      </c>
      <c r="D1388" s="236" t="s">
        <v>108</v>
      </c>
      <c r="E1388" s="236">
        <v>1356931</v>
      </c>
      <c r="F1388" s="236" t="s">
        <v>2111</v>
      </c>
      <c r="G1388" s="236" t="s">
        <v>141</v>
      </c>
      <c r="H1388" s="236">
        <v>3</v>
      </c>
      <c r="I1388" s="236" t="s">
        <v>2112</v>
      </c>
      <c r="J1388" s="236" t="s">
        <v>2113</v>
      </c>
      <c r="K1388" s="236" t="s">
        <v>2114</v>
      </c>
      <c r="L1388" s="237">
        <v>46234</v>
      </c>
      <c r="M1388" s="236" t="s">
        <v>92</v>
      </c>
    </row>
    <row r="1389" spans="1:13">
      <c r="A1389" s="238" t="s">
        <v>1110</v>
      </c>
      <c r="B1389" s="238" t="s">
        <v>1111</v>
      </c>
      <c r="C1389" s="238" t="s">
        <v>1101</v>
      </c>
      <c r="D1389" s="238" t="s">
        <v>46</v>
      </c>
      <c r="E1389" s="238" t="s">
        <v>33</v>
      </c>
      <c r="F1389" s="238" t="s">
        <v>33</v>
      </c>
      <c r="G1389" s="238"/>
      <c r="H1389" s="238">
        <v>0</v>
      </c>
      <c r="I1389" s="238" t="s">
        <v>33</v>
      </c>
      <c r="J1389" s="238" t="s">
        <v>1617</v>
      </c>
      <c r="K1389" s="238" t="s">
        <v>2115</v>
      </c>
      <c r="L1389" s="239">
        <v>46234</v>
      </c>
      <c r="M1389" s="238" t="s">
        <v>92</v>
      </c>
    </row>
    <row r="1390" spans="1:13">
      <c r="A1390" s="236" t="s">
        <v>1110</v>
      </c>
      <c r="B1390" s="236" t="s">
        <v>1111</v>
      </c>
      <c r="C1390" s="236" t="s">
        <v>1101</v>
      </c>
      <c r="D1390" s="236" t="s">
        <v>113</v>
      </c>
      <c r="E1390" s="236" t="s">
        <v>33</v>
      </c>
      <c r="F1390" s="236" t="s">
        <v>33</v>
      </c>
      <c r="G1390" s="236"/>
      <c r="H1390" s="236">
        <v>0</v>
      </c>
      <c r="I1390" s="236" t="s">
        <v>33</v>
      </c>
      <c r="J1390" s="236" t="s">
        <v>1617</v>
      </c>
      <c r="K1390" s="236" t="s">
        <v>2116</v>
      </c>
      <c r="L1390" s="237">
        <v>46234</v>
      </c>
      <c r="M1390" s="236" t="s">
        <v>92</v>
      </c>
    </row>
    <row r="1391" spans="1:13">
      <c r="A1391" s="238" t="s">
        <v>1110</v>
      </c>
      <c r="B1391" s="238" t="s">
        <v>1111</v>
      </c>
      <c r="C1391" s="238" t="s">
        <v>1101</v>
      </c>
      <c r="D1391" s="238" t="s">
        <v>117</v>
      </c>
      <c r="E1391" s="238">
        <v>2952</v>
      </c>
      <c r="F1391" s="238" t="s">
        <v>2117</v>
      </c>
      <c r="G1391" s="238" t="s">
        <v>88</v>
      </c>
      <c r="H1391" s="238">
        <v>2</v>
      </c>
      <c r="I1391" s="238" t="s">
        <v>2118</v>
      </c>
      <c r="J1391" s="238" t="s">
        <v>2119</v>
      </c>
      <c r="K1391" s="238" t="s">
        <v>2120</v>
      </c>
      <c r="L1391" s="239">
        <v>46234</v>
      </c>
      <c r="M1391" s="238" t="s">
        <v>92</v>
      </c>
    </row>
    <row r="1392" spans="1:13">
      <c r="A1392" s="236" t="s">
        <v>1110</v>
      </c>
      <c r="B1392" s="236" t="s">
        <v>1111</v>
      </c>
      <c r="C1392" s="236" t="s">
        <v>1101</v>
      </c>
      <c r="D1392" s="236" t="s">
        <v>122</v>
      </c>
      <c r="E1392" s="236">
        <v>2952</v>
      </c>
      <c r="F1392" s="236" t="s">
        <v>2117</v>
      </c>
      <c r="G1392" s="236" t="s">
        <v>88</v>
      </c>
      <c r="H1392" s="236">
        <v>2</v>
      </c>
      <c r="I1392" s="236" t="s">
        <v>2118</v>
      </c>
      <c r="J1392" s="236" t="s">
        <v>2119</v>
      </c>
      <c r="K1392" s="236" t="s">
        <v>2121</v>
      </c>
      <c r="L1392" s="237">
        <v>46234</v>
      </c>
      <c r="M1392" s="236" t="s">
        <v>92</v>
      </c>
    </row>
    <row r="1393" spans="1:13">
      <c r="A1393" s="238" t="s">
        <v>1110</v>
      </c>
      <c r="B1393" s="238" t="s">
        <v>1111</v>
      </c>
      <c r="C1393" s="238" t="s">
        <v>1101</v>
      </c>
      <c r="D1393" s="238" t="s">
        <v>48</v>
      </c>
      <c r="E1393" s="238" t="s">
        <v>33</v>
      </c>
      <c r="F1393" s="238" t="s">
        <v>33</v>
      </c>
      <c r="G1393" s="238"/>
      <c r="H1393" s="238">
        <v>0</v>
      </c>
      <c r="I1393" s="238" t="s">
        <v>33</v>
      </c>
      <c r="J1393" s="238" t="s">
        <v>1617</v>
      </c>
      <c r="K1393" s="238" t="s">
        <v>2122</v>
      </c>
      <c r="L1393" s="239">
        <v>46234</v>
      </c>
      <c r="M1393" s="238" t="s">
        <v>92</v>
      </c>
    </row>
    <row r="1394" spans="1:13">
      <c r="A1394" s="236" t="s">
        <v>1110</v>
      </c>
      <c r="B1394" s="236" t="s">
        <v>1111</v>
      </c>
      <c r="C1394" s="236" t="s">
        <v>1101</v>
      </c>
      <c r="D1394" s="236" t="s">
        <v>50</v>
      </c>
      <c r="E1394" s="236" t="s">
        <v>33</v>
      </c>
      <c r="F1394" s="236" t="s">
        <v>33</v>
      </c>
      <c r="G1394" s="236"/>
      <c r="H1394" s="236">
        <v>0</v>
      </c>
      <c r="I1394" s="236" t="s">
        <v>33</v>
      </c>
      <c r="J1394" s="236" t="s">
        <v>1617</v>
      </c>
      <c r="K1394" s="236" t="s">
        <v>2123</v>
      </c>
      <c r="L1394" s="237">
        <v>46234</v>
      </c>
      <c r="M1394" s="236" t="s">
        <v>92</v>
      </c>
    </row>
    <row r="1395" spans="1:13">
      <c r="A1395" s="238" t="s">
        <v>1110</v>
      </c>
      <c r="B1395" s="238" t="s">
        <v>1111</v>
      </c>
      <c r="C1395" s="238" t="s">
        <v>1101</v>
      </c>
      <c r="D1395" s="238" t="s">
        <v>52</v>
      </c>
      <c r="E1395" s="238" t="s">
        <v>33</v>
      </c>
      <c r="F1395" s="238" t="s">
        <v>33</v>
      </c>
      <c r="G1395" s="238"/>
      <c r="H1395" s="238">
        <v>0</v>
      </c>
      <c r="I1395" s="238" t="s">
        <v>33</v>
      </c>
      <c r="J1395" s="238" t="s">
        <v>1617</v>
      </c>
      <c r="K1395" s="238" t="s">
        <v>2124</v>
      </c>
      <c r="L1395" s="239">
        <v>46234</v>
      </c>
      <c r="M1395" s="238" t="s">
        <v>92</v>
      </c>
    </row>
    <row r="1396" spans="1:13">
      <c r="A1396" s="236" t="s">
        <v>1110</v>
      </c>
      <c r="B1396" s="236" t="s">
        <v>1111</v>
      </c>
      <c r="C1396" s="236" t="s">
        <v>1101</v>
      </c>
      <c r="D1396" s="236" t="s">
        <v>54</v>
      </c>
      <c r="E1396" s="236" t="s">
        <v>33</v>
      </c>
      <c r="F1396" s="236" t="s">
        <v>33</v>
      </c>
      <c r="G1396" s="236"/>
      <c r="H1396" s="236">
        <v>0</v>
      </c>
      <c r="I1396" s="236" t="s">
        <v>33</v>
      </c>
      <c r="J1396" s="236" t="s">
        <v>1617</v>
      </c>
      <c r="K1396" s="236" t="s">
        <v>2125</v>
      </c>
      <c r="L1396" s="237">
        <v>46234</v>
      </c>
      <c r="M1396" s="236" t="s">
        <v>92</v>
      </c>
    </row>
    <row r="1397" spans="1:13">
      <c r="A1397" s="238" t="s">
        <v>1110</v>
      </c>
      <c r="B1397" s="238" t="s">
        <v>1111</v>
      </c>
      <c r="C1397" s="238" t="s">
        <v>1101</v>
      </c>
      <c r="D1397" s="238" t="s">
        <v>124</v>
      </c>
      <c r="E1397" s="238">
        <v>3761333</v>
      </c>
      <c r="F1397" s="238" t="s">
        <v>2126</v>
      </c>
      <c r="G1397" s="238" t="s">
        <v>141</v>
      </c>
      <c r="H1397" s="238">
        <v>3</v>
      </c>
      <c r="I1397" s="238" t="s">
        <v>2108</v>
      </c>
      <c r="J1397" s="238" t="s">
        <v>2127</v>
      </c>
      <c r="K1397" s="238" t="s">
        <v>2128</v>
      </c>
      <c r="L1397" s="239">
        <v>46234</v>
      </c>
      <c r="M1397" s="238" t="s">
        <v>92</v>
      </c>
    </row>
    <row r="1398" spans="1:13">
      <c r="A1398" s="236" t="s">
        <v>1110</v>
      </c>
      <c r="B1398" s="236" t="s">
        <v>1111</v>
      </c>
      <c r="C1398" s="236" t="s">
        <v>1101</v>
      </c>
      <c r="D1398" s="236" t="s">
        <v>130</v>
      </c>
      <c r="E1398" s="236">
        <v>0</v>
      </c>
      <c r="F1398" s="236" t="s">
        <v>2126</v>
      </c>
      <c r="G1398" s="236" t="s">
        <v>88</v>
      </c>
      <c r="H1398" s="236">
        <v>2</v>
      </c>
      <c r="I1398" s="236" t="s">
        <v>2108</v>
      </c>
      <c r="J1398" s="236" t="s">
        <v>2129</v>
      </c>
      <c r="K1398" s="236" t="s">
        <v>2130</v>
      </c>
      <c r="L1398" s="237">
        <v>46234</v>
      </c>
      <c r="M1398" s="236" t="s">
        <v>92</v>
      </c>
    </row>
    <row r="1399" spans="1:13">
      <c r="A1399" s="238" t="s">
        <v>1110</v>
      </c>
      <c r="B1399" s="238" t="s">
        <v>1111</v>
      </c>
      <c r="C1399" s="238" t="s">
        <v>1101</v>
      </c>
      <c r="D1399" s="238" t="s">
        <v>135</v>
      </c>
      <c r="E1399" s="238">
        <v>1538667</v>
      </c>
      <c r="F1399" s="238" t="s">
        <v>2126</v>
      </c>
      <c r="G1399" s="238" t="s">
        <v>88</v>
      </c>
      <c r="H1399" s="238">
        <v>2</v>
      </c>
      <c r="I1399" s="238" t="s">
        <v>2108</v>
      </c>
      <c r="J1399" s="238" t="s">
        <v>1852</v>
      </c>
      <c r="K1399" s="238" t="s">
        <v>2131</v>
      </c>
      <c r="L1399" s="239">
        <v>46234</v>
      </c>
      <c r="M1399" s="238" t="s">
        <v>92</v>
      </c>
    </row>
    <row r="1400" spans="1:13">
      <c r="A1400" s="236" t="s">
        <v>1110</v>
      </c>
      <c r="B1400" s="236" t="s">
        <v>1111</v>
      </c>
      <c r="C1400" s="236" t="s">
        <v>1101</v>
      </c>
      <c r="D1400" s="236" t="s">
        <v>140</v>
      </c>
      <c r="E1400" s="236">
        <v>3725213</v>
      </c>
      <c r="F1400" s="236" t="s">
        <v>2126</v>
      </c>
      <c r="G1400" s="236" t="s">
        <v>141</v>
      </c>
      <c r="H1400" s="236">
        <v>3</v>
      </c>
      <c r="I1400" s="236" t="s">
        <v>2108</v>
      </c>
      <c r="J1400" s="236" t="s">
        <v>2132</v>
      </c>
      <c r="K1400" s="236" t="s">
        <v>2133</v>
      </c>
      <c r="L1400" s="237">
        <v>46234</v>
      </c>
      <c r="M1400" s="236" t="s">
        <v>92</v>
      </c>
    </row>
    <row r="1401" spans="1:13">
      <c r="A1401" s="238" t="s">
        <v>1110</v>
      </c>
      <c r="B1401" s="238" t="s">
        <v>1111</v>
      </c>
      <c r="C1401" s="238" t="s">
        <v>1101</v>
      </c>
      <c r="D1401" s="238" t="s">
        <v>144</v>
      </c>
      <c r="E1401" s="238">
        <v>36120</v>
      </c>
      <c r="F1401" s="238" t="s">
        <v>2126</v>
      </c>
      <c r="G1401" s="238" t="s">
        <v>141</v>
      </c>
      <c r="H1401" s="238">
        <v>3</v>
      </c>
      <c r="I1401" s="238" t="s">
        <v>2108</v>
      </c>
      <c r="J1401" s="238" t="s">
        <v>2134</v>
      </c>
      <c r="K1401" s="238" t="s">
        <v>2135</v>
      </c>
      <c r="L1401" s="239">
        <v>46234</v>
      </c>
      <c r="M1401" s="238" t="s">
        <v>92</v>
      </c>
    </row>
    <row r="1402" spans="1:13">
      <c r="A1402" s="236" t="s">
        <v>1110</v>
      </c>
      <c r="B1402" s="236" t="s">
        <v>1111</v>
      </c>
      <c r="C1402" s="236" t="s">
        <v>1101</v>
      </c>
      <c r="D1402" s="236" t="s">
        <v>147</v>
      </c>
      <c r="E1402" s="236">
        <v>0</v>
      </c>
      <c r="F1402" s="236" t="s">
        <v>2126</v>
      </c>
      <c r="G1402" s="236" t="s">
        <v>141</v>
      </c>
      <c r="H1402" s="236">
        <v>3</v>
      </c>
      <c r="I1402" s="236" t="s">
        <v>2108</v>
      </c>
      <c r="J1402" s="236" t="s">
        <v>2136</v>
      </c>
      <c r="K1402" s="236" t="s">
        <v>2137</v>
      </c>
      <c r="L1402" s="237">
        <v>46234</v>
      </c>
      <c r="M1402" s="236" t="s">
        <v>92</v>
      </c>
    </row>
    <row r="1403" spans="1:13">
      <c r="A1403" s="238" t="s">
        <v>1110</v>
      </c>
      <c r="B1403" s="238" t="s">
        <v>1111</v>
      </c>
      <c r="C1403" s="238" t="s">
        <v>1101</v>
      </c>
      <c r="D1403" s="238" t="s">
        <v>150</v>
      </c>
      <c r="E1403" s="238">
        <v>5</v>
      </c>
      <c r="F1403" s="238" t="s">
        <v>2126</v>
      </c>
      <c r="G1403" s="238" t="s">
        <v>126</v>
      </c>
      <c r="H1403" s="238">
        <v>1</v>
      </c>
      <c r="I1403" s="238" t="s">
        <v>2108</v>
      </c>
      <c r="J1403" s="238" t="s">
        <v>1861</v>
      </c>
      <c r="K1403" s="238" t="s">
        <v>2138</v>
      </c>
      <c r="L1403" s="239">
        <v>46234</v>
      </c>
      <c r="M1403" s="238" t="s">
        <v>92</v>
      </c>
    </row>
    <row r="1404" spans="1:13">
      <c r="A1404" s="236" t="s">
        <v>1110</v>
      </c>
      <c r="B1404" s="236" t="s">
        <v>1111</v>
      </c>
      <c r="C1404" s="236" t="s">
        <v>1101</v>
      </c>
      <c r="D1404" s="236" t="s">
        <v>32</v>
      </c>
      <c r="E1404" s="236" t="s">
        <v>33</v>
      </c>
      <c r="F1404" s="236" t="s">
        <v>33</v>
      </c>
      <c r="G1404" s="236"/>
      <c r="H1404" s="236">
        <v>0</v>
      </c>
      <c r="I1404" s="236" t="s">
        <v>33</v>
      </c>
      <c r="J1404" s="236" t="s">
        <v>1617</v>
      </c>
      <c r="K1404" s="236" t="s">
        <v>2139</v>
      </c>
      <c r="L1404" s="237">
        <v>46234</v>
      </c>
      <c r="M1404" s="236" t="s">
        <v>92</v>
      </c>
    </row>
    <row r="1405" spans="1:13">
      <c r="A1405" s="238" t="s">
        <v>1110</v>
      </c>
      <c r="B1405" s="238" t="s">
        <v>1111</v>
      </c>
      <c r="C1405" s="238" t="s">
        <v>1101</v>
      </c>
      <c r="D1405" s="238" t="s">
        <v>38</v>
      </c>
      <c r="E1405" s="238" t="s">
        <v>33</v>
      </c>
      <c r="F1405" s="238" t="s">
        <v>33</v>
      </c>
      <c r="G1405" s="238"/>
      <c r="H1405" s="238">
        <v>0</v>
      </c>
      <c r="I1405" s="238" t="s">
        <v>33</v>
      </c>
      <c r="J1405" s="238" t="s">
        <v>1617</v>
      </c>
      <c r="K1405" s="238" t="s">
        <v>2140</v>
      </c>
      <c r="L1405" s="239">
        <v>46234</v>
      </c>
      <c r="M1405" s="238" t="s">
        <v>92</v>
      </c>
    </row>
    <row r="1406" spans="1:13">
      <c r="A1406" s="236" t="s">
        <v>1099</v>
      </c>
      <c r="B1406" s="236" t="s">
        <v>1100</v>
      </c>
      <c r="C1406" s="236" t="s">
        <v>1101</v>
      </c>
      <c r="D1406" s="236" t="s">
        <v>86</v>
      </c>
      <c r="E1406" s="236">
        <v>5300000</v>
      </c>
      <c r="F1406" s="236" t="s">
        <v>2098</v>
      </c>
      <c r="G1406" s="236" t="s">
        <v>88</v>
      </c>
      <c r="H1406" s="236">
        <v>2</v>
      </c>
      <c r="I1406" s="236" t="s">
        <v>2099</v>
      </c>
      <c r="J1406" s="236" t="s">
        <v>2100</v>
      </c>
      <c r="K1406" s="236" t="s">
        <v>2141</v>
      </c>
      <c r="L1406" s="237">
        <v>46234</v>
      </c>
      <c r="M1406" s="236" t="s">
        <v>92</v>
      </c>
    </row>
    <row r="1407" spans="1:13">
      <c r="A1407" s="238" t="s">
        <v>1099</v>
      </c>
      <c r="B1407" s="238" t="s">
        <v>1100</v>
      </c>
      <c r="C1407" s="238" t="s">
        <v>1101</v>
      </c>
      <c r="D1407" s="238" t="s">
        <v>93</v>
      </c>
      <c r="E1407" s="238">
        <v>10230</v>
      </c>
      <c r="F1407" s="238" t="s">
        <v>2102</v>
      </c>
      <c r="G1407" s="238" t="s">
        <v>126</v>
      </c>
      <c r="H1407" s="238">
        <v>1</v>
      </c>
      <c r="I1407" s="238" t="s">
        <v>2103</v>
      </c>
      <c r="J1407" s="238" t="s">
        <v>2142</v>
      </c>
      <c r="K1407" s="238" t="s">
        <v>2143</v>
      </c>
      <c r="L1407" s="239">
        <v>46234</v>
      </c>
      <c r="M1407" s="238" t="s">
        <v>92</v>
      </c>
    </row>
    <row r="1408" spans="1:13">
      <c r="A1408" s="236" t="s">
        <v>1099</v>
      </c>
      <c r="B1408" s="236" t="s">
        <v>1100</v>
      </c>
      <c r="C1408" s="236" t="s">
        <v>1101</v>
      </c>
      <c r="D1408" s="236" t="s">
        <v>98</v>
      </c>
      <c r="E1408" s="236">
        <v>5300000</v>
      </c>
      <c r="F1408" s="236" t="s">
        <v>2098</v>
      </c>
      <c r="G1408" s="236" t="s">
        <v>126</v>
      </c>
      <c r="H1408" s="236">
        <v>1</v>
      </c>
      <c r="I1408" s="236" t="s">
        <v>2099</v>
      </c>
      <c r="J1408" s="236" t="s">
        <v>2144</v>
      </c>
      <c r="K1408" s="236" t="s">
        <v>2145</v>
      </c>
      <c r="L1408" s="237">
        <v>46234</v>
      </c>
      <c r="M1408" s="236" t="s">
        <v>92</v>
      </c>
    </row>
    <row r="1409" spans="1:13">
      <c r="A1409" s="238" t="s">
        <v>1099</v>
      </c>
      <c r="B1409" s="238" t="s">
        <v>1100</v>
      </c>
      <c r="C1409" s="238" t="s">
        <v>1101</v>
      </c>
      <c r="D1409" s="238" t="s">
        <v>103</v>
      </c>
      <c r="E1409" s="238">
        <v>2075736</v>
      </c>
      <c r="F1409" s="238" t="s">
        <v>2146</v>
      </c>
      <c r="G1409" s="238" t="s">
        <v>88</v>
      </c>
      <c r="H1409" s="238">
        <v>2</v>
      </c>
      <c r="I1409" s="238" t="s">
        <v>2147</v>
      </c>
      <c r="J1409" s="238" t="s">
        <v>2148</v>
      </c>
      <c r="K1409" s="238" t="s">
        <v>2149</v>
      </c>
      <c r="L1409" s="239">
        <v>46234</v>
      </c>
      <c r="M1409" s="238" t="s">
        <v>92</v>
      </c>
    </row>
    <row r="1410" spans="1:13">
      <c r="A1410" s="236" t="s">
        <v>1099</v>
      </c>
      <c r="B1410" s="236" t="s">
        <v>1100</v>
      </c>
      <c r="C1410" s="236" t="s">
        <v>1101</v>
      </c>
      <c r="D1410" s="236" t="s">
        <v>108</v>
      </c>
      <c r="E1410" s="236">
        <v>344182</v>
      </c>
      <c r="F1410" s="236" t="s">
        <v>2146</v>
      </c>
      <c r="G1410" s="236" t="s">
        <v>141</v>
      </c>
      <c r="H1410" s="236">
        <v>3</v>
      </c>
      <c r="I1410" s="236" t="s">
        <v>2147</v>
      </c>
      <c r="J1410" s="236" t="s">
        <v>2150</v>
      </c>
      <c r="K1410" s="236" t="s">
        <v>2151</v>
      </c>
      <c r="L1410" s="237">
        <v>46234</v>
      </c>
      <c r="M1410" s="236" t="s">
        <v>92</v>
      </c>
    </row>
    <row r="1411" spans="1:13">
      <c r="A1411" s="238" t="s">
        <v>1099</v>
      </c>
      <c r="B1411" s="238" t="s">
        <v>1100</v>
      </c>
      <c r="C1411" s="238" t="s">
        <v>1101</v>
      </c>
      <c r="D1411" s="238" t="s">
        <v>46</v>
      </c>
      <c r="E1411" s="238" t="s">
        <v>33</v>
      </c>
      <c r="F1411" s="238" t="s">
        <v>33</v>
      </c>
      <c r="G1411" s="238"/>
      <c r="H1411" s="238">
        <v>0</v>
      </c>
      <c r="I1411" s="238" t="s">
        <v>33</v>
      </c>
      <c r="J1411" s="238" t="s">
        <v>1617</v>
      </c>
      <c r="K1411" s="238" t="s">
        <v>2152</v>
      </c>
      <c r="L1411" s="239">
        <v>46234</v>
      </c>
      <c r="M1411" s="238" t="s">
        <v>92</v>
      </c>
    </row>
    <row r="1412" spans="1:13">
      <c r="A1412" s="236" t="s">
        <v>1099</v>
      </c>
      <c r="B1412" s="236" t="s">
        <v>1100</v>
      </c>
      <c r="C1412" s="236" t="s">
        <v>1101</v>
      </c>
      <c r="D1412" s="236" t="s">
        <v>113</v>
      </c>
      <c r="E1412" s="236" t="s">
        <v>33</v>
      </c>
      <c r="F1412" s="236" t="s">
        <v>33</v>
      </c>
      <c r="G1412" s="236"/>
      <c r="H1412" s="236">
        <v>0</v>
      </c>
      <c r="I1412" s="236" t="s">
        <v>33</v>
      </c>
      <c r="J1412" s="236" t="s">
        <v>1617</v>
      </c>
      <c r="K1412" s="236" t="s">
        <v>2153</v>
      </c>
      <c r="L1412" s="237">
        <v>46234</v>
      </c>
      <c r="M1412" s="236" t="s">
        <v>92</v>
      </c>
    </row>
    <row r="1413" spans="1:13">
      <c r="A1413" s="238" t="s">
        <v>1099</v>
      </c>
      <c r="B1413" s="238" t="s">
        <v>1100</v>
      </c>
      <c r="C1413" s="238" t="s">
        <v>1101</v>
      </c>
      <c r="D1413" s="238" t="s">
        <v>117</v>
      </c>
      <c r="E1413" s="238">
        <v>52</v>
      </c>
      <c r="F1413" s="238" t="s">
        <v>2117</v>
      </c>
      <c r="G1413" s="238" t="s">
        <v>88</v>
      </c>
      <c r="H1413" s="238">
        <v>2</v>
      </c>
      <c r="I1413" s="238" t="s">
        <v>2118</v>
      </c>
      <c r="J1413" s="238" t="s">
        <v>2154</v>
      </c>
      <c r="K1413" s="238" t="s">
        <v>2155</v>
      </c>
      <c r="L1413" s="239">
        <v>46234</v>
      </c>
      <c r="M1413" s="238" t="s">
        <v>92</v>
      </c>
    </row>
    <row r="1414" spans="1:13">
      <c r="A1414" s="236" t="s">
        <v>1099</v>
      </c>
      <c r="B1414" s="236" t="s">
        <v>1100</v>
      </c>
      <c r="C1414" s="236" t="s">
        <v>1101</v>
      </c>
      <c r="D1414" s="236" t="s">
        <v>122</v>
      </c>
      <c r="E1414" s="236">
        <v>2952</v>
      </c>
      <c r="F1414" s="236" t="s">
        <v>2117</v>
      </c>
      <c r="G1414" s="236" t="s">
        <v>88</v>
      </c>
      <c r="H1414" s="236">
        <v>2</v>
      </c>
      <c r="I1414" s="236" t="s">
        <v>2118</v>
      </c>
      <c r="J1414" s="236" t="s">
        <v>2119</v>
      </c>
      <c r="K1414" s="236" t="s">
        <v>2156</v>
      </c>
      <c r="L1414" s="237">
        <v>46234</v>
      </c>
      <c r="M1414" s="236" t="s">
        <v>92</v>
      </c>
    </row>
    <row r="1415" spans="1:13">
      <c r="A1415" s="238" t="s">
        <v>1099</v>
      </c>
      <c r="B1415" s="238" t="s">
        <v>1100</v>
      </c>
      <c r="C1415" s="238" t="s">
        <v>1101</v>
      </c>
      <c r="D1415" s="238" t="s">
        <v>48</v>
      </c>
      <c r="E1415" s="238" t="s">
        <v>33</v>
      </c>
      <c r="F1415" s="238" t="s">
        <v>33</v>
      </c>
      <c r="G1415" s="238"/>
      <c r="H1415" s="238">
        <v>0</v>
      </c>
      <c r="I1415" s="238" t="s">
        <v>33</v>
      </c>
      <c r="J1415" s="238" t="s">
        <v>1617</v>
      </c>
      <c r="K1415" s="238" t="s">
        <v>2157</v>
      </c>
      <c r="L1415" s="239">
        <v>46234</v>
      </c>
      <c r="M1415" s="238" t="s">
        <v>92</v>
      </c>
    </row>
    <row r="1416" spans="1:13">
      <c r="A1416" s="236" t="s">
        <v>1099</v>
      </c>
      <c r="B1416" s="236" t="s">
        <v>1100</v>
      </c>
      <c r="C1416" s="236" t="s">
        <v>1101</v>
      </c>
      <c r="D1416" s="236" t="s">
        <v>50</v>
      </c>
      <c r="E1416" s="236" t="s">
        <v>33</v>
      </c>
      <c r="F1416" s="236" t="s">
        <v>33</v>
      </c>
      <c r="G1416" s="236"/>
      <c r="H1416" s="236">
        <v>0</v>
      </c>
      <c r="I1416" s="236" t="s">
        <v>33</v>
      </c>
      <c r="J1416" s="236" t="s">
        <v>1617</v>
      </c>
      <c r="K1416" s="236" t="s">
        <v>2158</v>
      </c>
      <c r="L1416" s="237">
        <v>46234</v>
      </c>
      <c r="M1416" s="236" t="s">
        <v>92</v>
      </c>
    </row>
    <row r="1417" spans="1:13">
      <c r="A1417" s="238" t="s">
        <v>1099</v>
      </c>
      <c r="B1417" s="238" t="s">
        <v>1100</v>
      </c>
      <c r="C1417" s="238" t="s">
        <v>1101</v>
      </c>
      <c r="D1417" s="238" t="s">
        <v>52</v>
      </c>
      <c r="E1417" s="238" t="s">
        <v>33</v>
      </c>
      <c r="F1417" s="238" t="s">
        <v>33</v>
      </c>
      <c r="G1417" s="238"/>
      <c r="H1417" s="238">
        <v>0</v>
      </c>
      <c r="I1417" s="238" t="s">
        <v>33</v>
      </c>
      <c r="J1417" s="238" t="s">
        <v>1617</v>
      </c>
      <c r="K1417" s="238" t="s">
        <v>2159</v>
      </c>
      <c r="L1417" s="239">
        <v>46234</v>
      </c>
      <c r="M1417" s="238" t="s">
        <v>92</v>
      </c>
    </row>
    <row r="1418" spans="1:13">
      <c r="A1418" s="236" t="s">
        <v>1099</v>
      </c>
      <c r="B1418" s="236" t="s">
        <v>1100</v>
      </c>
      <c r="C1418" s="236" t="s">
        <v>1101</v>
      </c>
      <c r="D1418" s="236" t="s">
        <v>54</v>
      </c>
      <c r="E1418" s="236" t="s">
        <v>33</v>
      </c>
      <c r="F1418" s="236" t="s">
        <v>33</v>
      </c>
      <c r="G1418" s="236"/>
      <c r="H1418" s="236">
        <v>0</v>
      </c>
      <c r="I1418" s="236" t="s">
        <v>33</v>
      </c>
      <c r="J1418" s="236" t="s">
        <v>1617</v>
      </c>
      <c r="K1418" s="236" t="s">
        <v>2160</v>
      </c>
      <c r="L1418" s="237">
        <v>46234</v>
      </c>
      <c r="M1418" s="236" t="s">
        <v>92</v>
      </c>
    </row>
    <row r="1419" spans="1:13">
      <c r="A1419" s="238" t="s">
        <v>1099</v>
      </c>
      <c r="B1419" s="238" t="s">
        <v>1100</v>
      </c>
      <c r="C1419" s="238" t="s">
        <v>1101</v>
      </c>
      <c r="D1419" s="238" t="s">
        <v>124</v>
      </c>
      <c r="E1419" s="238">
        <v>344182</v>
      </c>
      <c r="F1419" s="238" t="s">
        <v>2146</v>
      </c>
      <c r="G1419" s="238" t="s">
        <v>88</v>
      </c>
      <c r="H1419" s="238">
        <v>2</v>
      </c>
      <c r="I1419" s="238" t="s">
        <v>2147</v>
      </c>
      <c r="J1419" s="238" t="s">
        <v>2161</v>
      </c>
      <c r="K1419" s="238" t="s">
        <v>2162</v>
      </c>
      <c r="L1419" s="239">
        <v>46234</v>
      </c>
      <c r="M1419" s="238" t="s">
        <v>92</v>
      </c>
    </row>
    <row r="1420" spans="1:13">
      <c r="A1420" s="236" t="s">
        <v>1099</v>
      </c>
      <c r="B1420" s="236" t="s">
        <v>1100</v>
      </c>
      <c r="C1420" s="236" t="s">
        <v>1101</v>
      </c>
      <c r="D1420" s="236" t="s">
        <v>130</v>
      </c>
      <c r="E1420" s="236">
        <v>3224264</v>
      </c>
      <c r="F1420" s="236" t="s">
        <v>2163</v>
      </c>
      <c r="G1420" s="236" t="s">
        <v>88</v>
      </c>
      <c r="H1420" s="236">
        <v>2</v>
      </c>
      <c r="I1420" s="236" t="s">
        <v>2164</v>
      </c>
      <c r="J1420" s="236" t="s">
        <v>2165</v>
      </c>
      <c r="K1420" s="236" t="s">
        <v>2166</v>
      </c>
      <c r="L1420" s="237">
        <v>46234</v>
      </c>
      <c r="M1420" s="236" t="s">
        <v>92</v>
      </c>
    </row>
    <row r="1421" spans="1:13">
      <c r="A1421" s="238" t="s">
        <v>1099</v>
      </c>
      <c r="B1421" s="238" t="s">
        <v>1100</v>
      </c>
      <c r="C1421" s="238" t="s">
        <v>1101</v>
      </c>
      <c r="D1421" s="238" t="s">
        <v>135</v>
      </c>
      <c r="E1421" s="238">
        <v>1731554</v>
      </c>
      <c r="F1421" s="238" t="s">
        <v>2146</v>
      </c>
      <c r="G1421" s="238" t="s">
        <v>88</v>
      </c>
      <c r="H1421" s="238">
        <v>2</v>
      </c>
      <c r="I1421" s="238" t="s">
        <v>2147</v>
      </c>
      <c r="J1421" s="238" t="s">
        <v>1852</v>
      </c>
      <c r="K1421" s="238" t="s">
        <v>2167</v>
      </c>
      <c r="L1421" s="239">
        <v>46234</v>
      </c>
      <c r="M1421" s="238" t="s">
        <v>92</v>
      </c>
    </row>
    <row r="1422" spans="1:13">
      <c r="A1422" s="236" t="s">
        <v>1099</v>
      </c>
      <c r="B1422" s="236" t="s">
        <v>1100</v>
      </c>
      <c r="C1422" s="236" t="s">
        <v>1101</v>
      </c>
      <c r="D1422" s="236" t="s">
        <v>140</v>
      </c>
      <c r="E1422" s="236">
        <v>308182</v>
      </c>
      <c r="F1422" s="236" t="s">
        <v>2168</v>
      </c>
      <c r="G1422" s="236" t="s">
        <v>88</v>
      </c>
      <c r="H1422" s="236">
        <v>2</v>
      </c>
      <c r="I1422" s="236" t="s">
        <v>2169</v>
      </c>
      <c r="J1422" s="236" t="s">
        <v>2170</v>
      </c>
      <c r="K1422" s="236" t="s">
        <v>2171</v>
      </c>
      <c r="L1422" s="237">
        <v>46234</v>
      </c>
      <c r="M1422" s="236" t="s">
        <v>92</v>
      </c>
    </row>
    <row r="1423" spans="1:13">
      <c r="A1423" s="238" t="s">
        <v>1099</v>
      </c>
      <c r="B1423" s="238" t="s">
        <v>1100</v>
      </c>
      <c r="C1423" s="238" t="s">
        <v>1101</v>
      </c>
      <c r="D1423" s="238" t="s">
        <v>144</v>
      </c>
      <c r="E1423" s="238">
        <v>36000</v>
      </c>
      <c r="F1423" s="238" t="s">
        <v>2172</v>
      </c>
      <c r="G1423" s="238" t="s">
        <v>88</v>
      </c>
      <c r="H1423" s="238">
        <v>2</v>
      </c>
      <c r="I1423" s="238" t="s">
        <v>2173</v>
      </c>
      <c r="J1423" s="238" t="s">
        <v>2174</v>
      </c>
      <c r="K1423" s="238" t="s">
        <v>2175</v>
      </c>
      <c r="L1423" s="239">
        <v>46234</v>
      </c>
      <c r="M1423" s="238" t="s">
        <v>92</v>
      </c>
    </row>
    <row r="1424" spans="1:13">
      <c r="A1424" s="236" t="s">
        <v>1099</v>
      </c>
      <c r="B1424" s="236" t="s">
        <v>1100</v>
      </c>
      <c r="C1424" s="236" t="s">
        <v>1101</v>
      </c>
      <c r="D1424" s="236" t="s">
        <v>147</v>
      </c>
      <c r="E1424" s="236">
        <v>0</v>
      </c>
      <c r="F1424" s="236" t="s">
        <v>2172</v>
      </c>
      <c r="G1424" s="236" t="s">
        <v>88</v>
      </c>
      <c r="H1424" s="236">
        <v>2</v>
      </c>
      <c r="I1424" s="236" t="s">
        <v>2173</v>
      </c>
      <c r="J1424" s="236" t="s">
        <v>2176</v>
      </c>
      <c r="K1424" s="236" t="s">
        <v>2177</v>
      </c>
      <c r="L1424" s="237">
        <v>46234</v>
      </c>
      <c r="M1424" s="236" t="s">
        <v>92</v>
      </c>
    </row>
    <row r="1425" spans="1:13">
      <c r="A1425" s="238" t="s">
        <v>1099</v>
      </c>
      <c r="B1425" s="238" t="s">
        <v>1100</v>
      </c>
      <c r="C1425" s="238" t="s">
        <v>1101</v>
      </c>
      <c r="D1425" s="238" t="s">
        <v>150</v>
      </c>
      <c r="E1425" s="238">
        <v>2</v>
      </c>
      <c r="F1425" s="238" t="s">
        <v>2146</v>
      </c>
      <c r="G1425" s="238" t="s">
        <v>88</v>
      </c>
      <c r="H1425" s="238">
        <v>2</v>
      </c>
      <c r="I1425" s="238" t="s">
        <v>2147</v>
      </c>
      <c r="J1425" s="238" t="s">
        <v>2178</v>
      </c>
      <c r="K1425" s="238" t="s">
        <v>2179</v>
      </c>
      <c r="L1425" s="239">
        <v>46234</v>
      </c>
      <c r="M1425" s="238" t="s">
        <v>92</v>
      </c>
    </row>
    <row r="1426" spans="1:13">
      <c r="A1426" s="236" t="s">
        <v>1099</v>
      </c>
      <c r="B1426" s="236" t="s">
        <v>1100</v>
      </c>
      <c r="C1426" s="236" t="s">
        <v>1101</v>
      </c>
      <c r="D1426" s="236" t="s">
        <v>32</v>
      </c>
      <c r="E1426" s="236" t="s">
        <v>33</v>
      </c>
      <c r="F1426" s="236" t="s">
        <v>33</v>
      </c>
      <c r="G1426" s="236"/>
      <c r="H1426" s="236">
        <v>0</v>
      </c>
      <c r="I1426" s="236" t="s">
        <v>33</v>
      </c>
      <c r="J1426" s="236" t="s">
        <v>1617</v>
      </c>
      <c r="K1426" s="236" t="s">
        <v>2180</v>
      </c>
      <c r="L1426" s="237">
        <v>46234</v>
      </c>
      <c r="M1426" s="236" t="s">
        <v>92</v>
      </c>
    </row>
    <row r="1427" spans="1:13">
      <c r="A1427" s="238" t="s">
        <v>1099</v>
      </c>
      <c r="B1427" s="238" t="s">
        <v>1100</v>
      </c>
      <c r="C1427" s="238" t="s">
        <v>1101</v>
      </c>
      <c r="D1427" s="238" t="s">
        <v>38</v>
      </c>
      <c r="E1427" s="238" t="s">
        <v>33</v>
      </c>
      <c r="F1427" s="238" t="s">
        <v>33</v>
      </c>
      <c r="G1427" s="238"/>
      <c r="H1427" s="238">
        <v>0</v>
      </c>
      <c r="I1427" s="238" t="s">
        <v>33</v>
      </c>
      <c r="J1427" s="238" t="s">
        <v>1617</v>
      </c>
      <c r="K1427" s="238" t="s">
        <v>2181</v>
      </c>
      <c r="L1427" s="239">
        <v>46234</v>
      </c>
      <c r="M1427" s="238" t="s">
        <v>92</v>
      </c>
    </row>
    <row r="1428" spans="1:13">
      <c r="A1428" s="236" t="s">
        <v>339</v>
      </c>
      <c r="B1428" s="236" t="s">
        <v>340</v>
      </c>
      <c r="C1428" s="236" t="s">
        <v>341</v>
      </c>
      <c r="D1428" s="236" t="s">
        <v>86</v>
      </c>
      <c r="E1428" s="236">
        <v>48036239</v>
      </c>
      <c r="F1428" s="236" t="s">
        <v>2182</v>
      </c>
      <c r="G1428" s="236" t="s">
        <v>141</v>
      </c>
      <c r="H1428" s="236">
        <v>3</v>
      </c>
      <c r="I1428" s="236" t="s">
        <v>2183</v>
      </c>
      <c r="J1428" s="236" t="s">
        <v>2184</v>
      </c>
      <c r="K1428" s="236" t="s">
        <v>2185</v>
      </c>
      <c r="L1428" s="237">
        <v>46234</v>
      </c>
      <c r="M1428" s="236" t="s">
        <v>92</v>
      </c>
    </row>
    <row r="1429" spans="1:13">
      <c r="A1429" s="238" t="s">
        <v>339</v>
      </c>
      <c r="B1429" s="238" t="s">
        <v>340</v>
      </c>
      <c r="C1429" s="238" t="s">
        <v>341</v>
      </c>
      <c r="D1429" s="238" t="s">
        <v>93</v>
      </c>
      <c r="E1429" s="238">
        <v>382130</v>
      </c>
      <c r="F1429" s="238" t="s">
        <v>2186</v>
      </c>
      <c r="G1429" s="238" t="s">
        <v>88</v>
      </c>
      <c r="H1429" s="238">
        <v>2</v>
      </c>
      <c r="I1429" s="238" t="s">
        <v>2187</v>
      </c>
      <c r="J1429" s="238" t="s">
        <v>2188</v>
      </c>
      <c r="K1429" s="238" t="s">
        <v>2189</v>
      </c>
      <c r="L1429" s="239">
        <v>46234</v>
      </c>
      <c r="M1429" s="238" t="s">
        <v>92</v>
      </c>
    </row>
    <row r="1430" spans="1:13">
      <c r="A1430" s="236" t="s">
        <v>339</v>
      </c>
      <c r="B1430" s="236" t="s">
        <v>340</v>
      </c>
      <c r="C1430" s="236" t="s">
        <v>341</v>
      </c>
      <c r="D1430" s="236" t="s">
        <v>98</v>
      </c>
      <c r="E1430" s="236">
        <v>46993152</v>
      </c>
      <c r="F1430" s="236" t="s">
        <v>2186</v>
      </c>
      <c r="G1430" s="236" t="s">
        <v>88</v>
      </c>
      <c r="H1430" s="236">
        <v>2</v>
      </c>
      <c r="I1430" s="236" t="s">
        <v>2187</v>
      </c>
      <c r="J1430" s="236" t="s">
        <v>2190</v>
      </c>
      <c r="K1430" s="236" t="s">
        <v>2191</v>
      </c>
      <c r="L1430" s="237">
        <v>46234</v>
      </c>
      <c r="M1430" s="236" t="s">
        <v>92</v>
      </c>
    </row>
    <row r="1431" spans="1:13">
      <c r="A1431" s="238" t="s">
        <v>339</v>
      </c>
      <c r="B1431" s="238" t="s">
        <v>340</v>
      </c>
      <c r="C1431" s="238" t="s">
        <v>341</v>
      </c>
      <c r="D1431" s="238" t="s">
        <v>103</v>
      </c>
      <c r="E1431" s="238">
        <v>5951852</v>
      </c>
      <c r="F1431" s="238" t="s">
        <v>2192</v>
      </c>
      <c r="G1431" s="238" t="s">
        <v>141</v>
      </c>
      <c r="H1431" s="238">
        <v>3</v>
      </c>
      <c r="I1431" s="238" t="s">
        <v>2193</v>
      </c>
      <c r="J1431" s="238" t="s">
        <v>2194</v>
      </c>
      <c r="K1431" s="238" t="s">
        <v>2195</v>
      </c>
      <c r="L1431" s="239">
        <v>46234</v>
      </c>
      <c r="M1431" s="238" t="s">
        <v>92</v>
      </c>
    </row>
    <row r="1432" spans="1:13">
      <c r="A1432" s="236" t="s">
        <v>339</v>
      </c>
      <c r="B1432" s="236" t="s">
        <v>340</v>
      </c>
      <c r="C1432" s="236" t="s">
        <v>341</v>
      </c>
      <c r="D1432" s="236" t="s">
        <v>108</v>
      </c>
      <c r="E1432" s="236">
        <v>5951852</v>
      </c>
      <c r="F1432" s="236" t="s">
        <v>2192</v>
      </c>
      <c r="G1432" s="236" t="s">
        <v>141</v>
      </c>
      <c r="H1432" s="236">
        <v>3</v>
      </c>
      <c r="I1432" s="236" t="s">
        <v>2193</v>
      </c>
      <c r="J1432" s="236" t="s">
        <v>2196</v>
      </c>
      <c r="K1432" s="236" t="s">
        <v>2197</v>
      </c>
      <c r="L1432" s="237">
        <v>46234</v>
      </c>
      <c r="M1432" s="236" t="s">
        <v>92</v>
      </c>
    </row>
    <row r="1433" spans="1:13">
      <c r="A1433" s="238" t="s">
        <v>339</v>
      </c>
      <c r="B1433" s="238" t="s">
        <v>340</v>
      </c>
      <c r="C1433" s="238" t="s">
        <v>341</v>
      </c>
      <c r="D1433" s="238" t="s">
        <v>46</v>
      </c>
      <c r="E1433" s="238" t="s">
        <v>33</v>
      </c>
      <c r="F1433" s="238" t="s">
        <v>33</v>
      </c>
      <c r="G1433" s="238"/>
      <c r="H1433" s="238">
        <v>0</v>
      </c>
      <c r="I1433" s="238" t="s">
        <v>33</v>
      </c>
      <c r="J1433" s="238" t="s">
        <v>1617</v>
      </c>
      <c r="K1433" s="238" t="s">
        <v>2198</v>
      </c>
      <c r="L1433" s="239">
        <v>46234</v>
      </c>
      <c r="M1433" s="238" t="s">
        <v>92</v>
      </c>
    </row>
    <row r="1434" spans="1:13">
      <c r="A1434" s="236" t="s">
        <v>339</v>
      </c>
      <c r="B1434" s="236" t="s">
        <v>340</v>
      </c>
      <c r="C1434" s="236" t="s">
        <v>341</v>
      </c>
      <c r="D1434" s="236" t="s">
        <v>113</v>
      </c>
      <c r="E1434" s="236" t="s">
        <v>33</v>
      </c>
      <c r="F1434" s="236" t="s">
        <v>33</v>
      </c>
      <c r="G1434" s="236"/>
      <c r="H1434" s="236">
        <v>0</v>
      </c>
      <c r="I1434" s="236" t="s">
        <v>33</v>
      </c>
      <c r="J1434" s="236" t="s">
        <v>1617</v>
      </c>
      <c r="K1434" s="236" t="s">
        <v>2199</v>
      </c>
      <c r="L1434" s="237">
        <v>46234</v>
      </c>
      <c r="M1434" s="236" t="s">
        <v>92</v>
      </c>
    </row>
    <row r="1435" spans="1:13">
      <c r="A1435" s="238" t="s">
        <v>339</v>
      </c>
      <c r="B1435" s="238" t="s">
        <v>340</v>
      </c>
      <c r="C1435" s="238" t="s">
        <v>341</v>
      </c>
      <c r="D1435" s="238" t="s">
        <v>117</v>
      </c>
      <c r="E1435" s="238">
        <v>0</v>
      </c>
      <c r="F1435" s="238" t="s">
        <v>2117</v>
      </c>
      <c r="G1435" s="238" t="s">
        <v>88</v>
      </c>
      <c r="H1435" s="238">
        <v>2</v>
      </c>
      <c r="I1435" s="238" t="s">
        <v>1844</v>
      </c>
      <c r="J1435" s="238" t="s">
        <v>2200</v>
      </c>
      <c r="K1435" s="238" t="s">
        <v>2201</v>
      </c>
      <c r="L1435" s="239">
        <v>46234</v>
      </c>
      <c r="M1435" s="238" t="s">
        <v>92</v>
      </c>
    </row>
    <row r="1436" spans="1:13">
      <c r="A1436" s="236" t="s">
        <v>339</v>
      </c>
      <c r="B1436" s="236" t="s">
        <v>340</v>
      </c>
      <c r="C1436" s="236" t="s">
        <v>341</v>
      </c>
      <c r="D1436" s="236" t="s">
        <v>122</v>
      </c>
      <c r="E1436" s="236">
        <v>0</v>
      </c>
      <c r="F1436" s="236" t="s">
        <v>2117</v>
      </c>
      <c r="G1436" s="236" t="s">
        <v>88</v>
      </c>
      <c r="H1436" s="236">
        <v>2</v>
      </c>
      <c r="I1436" s="236" t="s">
        <v>1844</v>
      </c>
      <c r="J1436" s="236" t="s">
        <v>2200</v>
      </c>
      <c r="K1436" s="236" t="s">
        <v>2202</v>
      </c>
      <c r="L1436" s="237">
        <v>46234</v>
      </c>
      <c r="M1436" s="236" t="s">
        <v>92</v>
      </c>
    </row>
    <row r="1437" spans="1:13">
      <c r="A1437" s="238" t="s">
        <v>339</v>
      </c>
      <c r="B1437" s="238" t="s">
        <v>340</v>
      </c>
      <c r="C1437" s="238" t="s">
        <v>341</v>
      </c>
      <c r="D1437" s="238" t="s">
        <v>48</v>
      </c>
      <c r="E1437" s="238" t="s">
        <v>33</v>
      </c>
      <c r="F1437" s="238" t="s">
        <v>33</v>
      </c>
      <c r="G1437" s="238"/>
      <c r="H1437" s="238">
        <v>0</v>
      </c>
      <c r="I1437" s="238" t="s">
        <v>33</v>
      </c>
      <c r="J1437" s="238" t="s">
        <v>1617</v>
      </c>
      <c r="K1437" s="238" t="s">
        <v>2203</v>
      </c>
      <c r="L1437" s="239">
        <v>46234</v>
      </c>
      <c r="M1437" s="238" t="s">
        <v>92</v>
      </c>
    </row>
    <row r="1438" spans="1:13">
      <c r="A1438" s="236" t="s">
        <v>339</v>
      </c>
      <c r="B1438" s="236" t="s">
        <v>340</v>
      </c>
      <c r="C1438" s="236" t="s">
        <v>341</v>
      </c>
      <c r="D1438" s="236" t="s">
        <v>50</v>
      </c>
      <c r="E1438" s="236" t="s">
        <v>33</v>
      </c>
      <c r="F1438" s="236" t="s">
        <v>33</v>
      </c>
      <c r="G1438" s="236"/>
      <c r="H1438" s="236">
        <v>0</v>
      </c>
      <c r="I1438" s="236" t="s">
        <v>33</v>
      </c>
      <c r="J1438" s="236" t="s">
        <v>1617</v>
      </c>
      <c r="K1438" s="236" t="s">
        <v>2204</v>
      </c>
      <c r="L1438" s="237">
        <v>46234</v>
      </c>
      <c r="M1438" s="236" t="s">
        <v>92</v>
      </c>
    </row>
    <row r="1439" spans="1:13">
      <c r="A1439" s="238" t="s">
        <v>339</v>
      </c>
      <c r="B1439" s="238" t="s">
        <v>340</v>
      </c>
      <c r="C1439" s="238" t="s">
        <v>341</v>
      </c>
      <c r="D1439" s="238" t="s">
        <v>52</v>
      </c>
      <c r="E1439" s="238" t="s">
        <v>33</v>
      </c>
      <c r="F1439" s="238" t="s">
        <v>33</v>
      </c>
      <c r="G1439" s="238"/>
      <c r="H1439" s="238">
        <v>0</v>
      </c>
      <c r="I1439" s="238" t="s">
        <v>33</v>
      </c>
      <c r="J1439" s="238" t="s">
        <v>1617</v>
      </c>
      <c r="K1439" s="238" t="s">
        <v>2205</v>
      </c>
      <c r="L1439" s="239">
        <v>46234</v>
      </c>
      <c r="M1439" s="238" t="s">
        <v>92</v>
      </c>
    </row>
    <row r="1440" spans="1:13">
      <c r="A1440" s="236" t="s">
        <v>339</v>
      </c>
      <c r="B1440" s="236" t="s">
        <v>340</v>
      </c>
      <c r="C1440" s="236" t="s">
        <v>341</v>
      </c>
      <c r="D1440" s="236" t="s">
        <v>54</v>
      </c>
      <c r="E1440" s="236" t="s">
        <v>33</v>
      </c>
      <c r="F1440" s="236" t="s">
        <v>33</v>
      </c>
      <c r="G1440" s="236"/>
      <c r="H1440" s="236">
        <v>0</v>
      </c>
      <c r="I1440" s="236" t="s">
        <v>33</v>
      </c>
      <c r="J1440" s="236" t="s">
        <v>1617</v>
      </c>
      <c r="K1440" s="236" t="s">
        <v>2206</v>
      </c>
      <c r="L1440" s="237">
        <v>46234</v>
      </c>
      <c r="M1440" s="236" t="s">
        <v>92</v>
      </c>
    </row>
    <row r="1441" spans="1:13">
      <c r="A1441" s="238" t="s">
        <v>339</v>
      </c>
      <c r="B1441" s="238" t="s">
        <v>340</v>
      </c>
      <c r="C1441" s="238" t="s">
        <v>341</v>
      </c>
      <c r="D1441" s="238" t="s">
        <v>124</v>
      </c>
      <c r="E1441" s="238">
        <v>2813922</v>
      </c>
      <c r="F1441" s="238" t="s">
        <v>2207</v>
      </c>
      <c r="G1441" s="238" t="s">
        <v>141</v>
      </c>
      <c r="H1441" s="238">
        <v>3</v>
      </c>
      <c r="I1441" s="238" t="s">
        <v>2208</v>
      </c>
      <c r="J1441" s="238" t="s">
        <v>2209</v>
      </c>
      <c r="K1441" s="238" t="s">
        <v>2210</v>
      </c>
      <c r="L1441" s="239">
        <v>46234</v>
      </c>
      <c r="M1441" s="238" t="s">
        <v>92</v>
      </c>
    </row>
    <row r="1442" spans="1:13">
      <c r="A1442" s="236" t="s">
        <v>339</v>
      </c>
      <c r="B1442" s="236" t="s">
        <v>340</v>
      </c>
      <c r="C1442" s="236" t="s">
        <v>341</v>
      </c>
      <c r="D1442" s="236" t="s">
        <v>130</v>
      </c>
      <c r="E1442" s="236">
        <v>41041300</v>
      </c>
      <c r="F1442" s="236" t="s">
        <v>2186</v>
      </c>
      <c r="G1442" s="236" t="s">
        <v>141</v>
      </c>
      <c r="H1442" s="236">
        <v>3</v>
      </c>
      <c r="I1442" s="236" t="s">
        <v>2187</v>
      </c>
      <c r="J1442" s="236" t="s">
        <v>2165</v>
      </c>
      <c r="K1442" s="236" t="s">
        <v>2211</v>
      </c>
      <c r="L1442" s="237">
        <v>46234</v>
      </c>
      <c r="M1442" s="236" t="s">
        <v>92</v>
      </c>
    </row>
    <row r="1443" spans="1:13">
      <c r="A1443" s="238" t="s">
        <v>339</v>
      </c>
      <c r="B1443" s="238" t="s">
        <v>340</v>
      </c>
      <c r="C1443" s="238" t="s">
        <v>341</v>
      </c>
      <c r="D1443" s="238" t="s">
        <v>135</v>
      </c>
      <c r="E1443" s="238">
        <v>3137930</v>
      </c>
      <c r="F1443" s="238" t="s">
        <v>2207</v>
      </c>
      <c r="G1443" s="238" t="s">
        <v>141</v>
      </c>
      <c r="H1443" s="238">
        <v>3</v>
      </c>
      <c r="I1443" s="238" t="s">
        <v>2208</v>
      </c>
      <c r="J1443" s="238" t="s">
        <v>2212</v>
      </c>
      <c r="K1443" s="238" t="s">
        <v>2213</v>
      </c>
      <c r="L1443" s="239">
        <v>46234</v>
      </c>
      <c r="M1443" s="238" t="s">
        <v>92</v>
      </c>
    </row>
    <row r="1444" spans="1:13">
      <c r="A1444" s="236" t="s">
        <v>339</v>
      </c>
      <c r="B1444" s="236" t="s">
        <v>340</v>
      </c>
      <c r="C1444" s="236" t="s">
        <v>341</v>
      </c>
      <c r="D1444" s="236" t="s">
        <v>140</v>
      </c>
      <c r="E1444" s="236">
        <v>2155464</v>
      </c>
      <c r="F1444" s="236" t="s">
        <v>2207</v>
      </c>
      <c r="G1444" s="236" t="s">
        <v>141</v>
      </c>
      <c r="H1444" s="236">
        <v>3</v>
      </c>
      <c r="I1444" s="236" t="s">
        <v>2208</v>
      </c>
      <c r="J1444" s="236" t="s">
        <v>2214</v>
      </c>
      <c r="K1444" s="236" t="s">
        <v>2215</v>
      </c>
      <c r="L1444" s="237">
        <v>46234</v>
      </c>
      <c r="M1444" s="236" t="s">
        <v>92</v>
      </c>
    </row>
    <row r="1445" spans="1:13">
      <c r="A1445" s="238" t="s">
        <v>339</v>
      </c>
      <c r="B1445" s="238" t="s">
        <v>340</v>
      </c>
      <c r="C1445" s="238" t="s">
        <v>341</v>
      </c>
      <c r="D1445" s="238" t="s">
        <v>144</v>
      </c>
      <c r="E1445" s="238">
        <v>658458</v>
      </c>
      <c r="F1445" s="238" t="s">
        <v>2207</v>
      </c>
      <c r="G1445" s="238" t="s">
        <v>141</v>
      </c>
      <c r="H1445" s="238">
        <v>3</v>
      </c>
      <c r="I1445" s="238" t="s">
        <v>2208</v>
      </c>
      <c r="J1445" s="238" t="s">
        <v>2216</v>
      </c>
      <c r="K1445" s="238" t="s">
        <v>2217</v>
      </c>
      <c r="L1445" s="239">
        <v>46234</v>
      </c>
      <c r="M1445" s="238" t="s">
        <v>92</v>
      </c>
    </row>
    <row r="1446" spans="1:13">
      <c r="A1446" s="236" t="s">
        <v>339</v>
      </c>
      <c r="B1446" s="236" t="s">
        <v>340</v>
      </c>
      <c r="C1446" s="236" t="s">
        <v>341</v>
      </c>
      <c r="D1446" s="236" t="s">
        <v>147</v>
      </c>
      <c r="E1446" s="236">
        <v>0</v>
      </c>
      <c r="F1446" s="236" t="s">
        <v>2207</v>
      </c>
      <c r="G1446" s="236" t="s">
        <v>141</v>
      </c>
      <c r="H1446" s="236">
        <v>3</v>
      </c>
      <c r="I1446" s="236" t="s">
        <v>2208</v>
      </c>
      <c r="J1446" s="236" t="s">
        <v>2218</v>
      </c>
      <c r="K1446" s="236" t="s">
        <v>2219</v>
      </c>
      <c r="L1446" s="237">
        <v>46234</v>
      </c>
      <c r="M1446" s="236" t="s">
        <v>92</v>
      </c>
    </row>
    <row r="1447" spans="1:13">
      <c r="A1447" s="238" t="s">
        <v>339</v>
      </c>
      <c r="B1447" s="238" t="s">
        <v>340</v>
      </c>
      <c r="C1447" s="238" t="s">
        <v>341</v>
      </c>
      <c r="D1447" s="238" t="s">
        <v>150</v>
      </c>
      <c r="E1447" s="238">
        <v>2</v>
      </c>
      <c r="F1447" s="238" t="s">
        <v>2192</v>
      </c>
      <c r="G1447" s="238" t="s">
        <v>88</v>
      </c>
      <c r="H1447" s="238">
        <v>2</v>
      </c>
      <c r="I1447" s="238" t="s">
        <v>2193</v>
      </c>
      <c r="J1447" s="238" t="s">
        <v>2220</v>
      </c>
      <c r="K1447" s="238" t="s">
        <v>2221</v>
      </c>
      <c r="L1447" s="239">
        <v>46234</v>
      </c>
      <c r="M1447" s="238" t="s">
        <v>92</v>
      </c>
    </row>
    <row r="1448" spans="1:13">
      <c r="A1448" s="236" t="s">
        <v>339</v>
      </c>
      <c r="B1448" s="236" t="s">
        <v>340</v>
      </c>
      <c r="C1448" s="236" t="s">
        <v>341</v>
      </c>
      <c r="D1448" s="236" t="s">
        <v>32</v>
      </c>
      <c r="E1448" s="236" t="s">
        <v>33</v>
      </c>
      <c r="F1448" s="236" t="s">
        <v>33</v>
      </c>
      <c r="G1448" s="236"/>
      <c r="H1448" s="236">
        <v>0</v>
      </c>
      <c r="I1448" s="236" t="s">
        <v>33</v>
      </c>
      <c r="J1448" s="236" t="s">
        <v>1617</v>
      </c>
      <c r="K1448" s="236" t="s">
        <v>2222</v>
      </c>
      <c r="L1448" s="237">
        <v>46234</v>
      </c>
      <c r="M1448" s="236" t="s">
        <v>92</v>
      </c>
    </row>
    <row r="1449" spans="1:13">
      <c r="A1449" s="238" t="s">
        <v>339</v>
      </c>
      <c r="B1449" s="238" t="s">
        <v>340</v>
      </c>
      <c r="C1449" s="238" t="s">
        <v>341</v>
      </c>
      <c r="D1449" s="238" t="s">
        <v>38</v>
      </c>
      <c r="E1449" s="238" t="s">
        <v>33</v>
      </c>
      <c r="F1449" s="238" t="s">
        <v>33</v>
      </c>
      <c r="G1449" s="238"/>
      <c r="H1449" s="238">
        <v>0</v>
      </c>
      <c r="I1449" s="238" t="s">
        <v>33</v>
      </c>
      <c r="J1449" s="238" t="s">
        <v>1617</v>
      </c>
      <c r="K1449" s="238" t="s">
        <v>2223</v>
      </c>
      <c r="L1449" s="239">
        <v>46234</v>
      </c>
      <c r="M1449" s="238" t="s">
        <v>92</v>
      </c>
    </row>
    <row r="1450" spans="1:13">
      <c r="A1450" s="236" t="s">
        <v>797</v>
      </c>
      <c r="B1450" s="236" t="s">
        <v>798</v>
      </c>
      <c r="C1450" s="236" t="s">
        <v>799</v>
      </c>
      <c r="D1450" s="236" t="s">
        <v>86</v>
      </c>
      <c r="E1450" s="236">
        <v>11900000</v>
      </c>
      <c r="F1450" s="236" t="s">
        <v>2224</v>
      </c>
      <c r="G1450" s="236" t="s">
        <v>88</v>
      </c>
      <c r="H1450" s="236">
        <v>2</v>
      </c>
      <c r="I1450" s="236" t="s">
        <v>2225</v>
      </c>
      <c r="J1450" s="236" t="s">
        <v>2226</v>
      </c>
      <c r="K1450" s="236" t="s">
        <v>2227</v>
      </c>
      <c r="L1450" s="237">
        <v>46234</v>
      </c>
      <c r="M1450" s="236" t="s">
        <v>92</v>
      </c>
    </row>
    <row r="1451" spans="1:13">
      <c r="A1451" s="238" t="s">
        <v>797</v>
      </c>
      <c r="B1451" s="238" t="s">
        <v>798</v>
      </c>
      <c r="C1451" s="238" t="s">
        <v>799</v>
      </c>
      <c r="D1451" s="238" t="s">
        <v>93</v>
      </c>
      <c r="E1451" s="238">
        <v>27560</v>
      </c>
      <c r="F1451" s="238" t="s">
        <v>2228</v>
      </c>
      <c r="G1451" s="238" t="s">
        <v>126</v>
      </c>
      <c r="H1451" s="238">
        <v>1</v>
      </c>
      <c r="I1451" s="238" t="s">
        <v>2229</v>
      </c>
      <c r="J1451" s="238" t="s">
        <v>2230</v>
      </c>
      <c r="K1451" s="238" t="s">
        <v>2231</v>
      </c>
      <c r="L1451" s="239">
        <v>46234</v>
      </c>
      <c r="M1451" s="238" t="s">
        <v>92</v>
      </c>
    </row>
    <row r="1452" spans="1:13">
      <c r="A1452" s="236" t="s">
        <v>797</v>
      </c>
      <c r="B1452" s="236" t="s">
        <v>798</v>
      </c>
      <c r="C1452" s="236" t="s">
        <v>799</v>
      </c>
      <c r="D1452" s="236" t="s">
        <v>98</v>
      </c>
      <c r="E1452" s="236">
        <v>11900000</v>
      </c>
      <c r="F1452" s="236" t="s">
        <v>2224</v>
      </c>
      <c r="G1452" s="236" t="s">
        <v>88</v>
      </c>
      <c r="H1452" s="236">
        <v>2</v>
      </c>
      <c r="I1452" s="236" t="s">
        <v>2225</v>
      </c>
      <c r="J1452" s="236" t="s">
        <v>2232</v>
      </c>
      <c r="K1452" s="236" t="s">
        <v>2233</v>
      </c>
      <c r="L1452" s="237">
        <v>46234</v>
      </c>
      <c r="M1452" s="236" t="s">
        <v>92</v>
      </c>
    </row>
    <row r="1453" spans="1:13">
      <c r="A1453" s="238" t="s">
        <v>797</v>
      </c>
      <c r="B1453" s="238" t="s">
        <v>798</v>
      </c>
      <c r="C1453" s="238" t="s">
        <v>799</v>
      </c>
      <c r="D1453" s="238" t="s">
        <v>103</v>
      </c>
      <c r="E1453" s="238">
        <v>11900000</v>
      </c>
      <c r="F1453" s="238" t="s">
        <v>2224</v>
      </c>
      <c r="G1453" s="238" t="s">
        <v>88</v>
      </c>
      <c r="H1453" s="238">
        <v>2</v>
      </c>
      <c r="I1453" s="238" t="s">
        <v>2225</v>
      </c>
      <c r="J1453" s="238" t="s">
        <v>2234</v>
      </c>
      <c r="K1453" s="238" t="s">
        <v>2235</v>
      </c>
      <c r="L1453" s="239">
        <v>46234</v>
      </c>
      <c r="M1453" s="238" t="s">
        <v>92</v>
      </c>
    </row>
    <row r="1454" spans="1:13">
      <c r="A1454" s="236" t="s">
        <v>797</v>
      </c>
      <c r="B1454" s="236" t="s">
        <v>798</v>
      </c>
      <c r="C1454" s="236" t="s">
        <v>799</v>
      </c>
      <c r="D1454" s="236" t="s">
        <v>108</v>
      </c>
      <c r="E1454" s="236">
        <v>2196173</v>
      </c>
      <c r="F1454" s="236" t="s">
        <v>2236</v>
      </c>
      <c r="G1454" s="236" t="s">
        <v>88</v>
      </c>
      <c r="H1454" s="236">
        <v>2</v>
      </c>
      <c r="I1454" s="236" t="s">
        <v>2237</v>
      </c>
      <c r="J1454" s="236" t="s">
        <v>2238</v>
      </c>
      <c r="K1454" s="236" t="s">
        <v>2239</v>
      </c>
      <c r="L1454" s="237">
        <v>46234</v>
      </c>
      <c r="M1454" s="236" t="s">
        <v>92</v>
      </c>
    </row>
    <row r="1455" spans="1:13">
      <c r="A1455" s="238" t="s">
        <v>797</v>
      </c>
      <c r="B1455" s="238" t="s">
        <v>798</v>
      </c>
      <c r="C1455" s="238" t="s">
        <v>799</v>
      </c>
      <c r="D1455" s="238" t="s">
        <v>113</v>
      </c>
      <c r="E1455" s="238">
        <v>745</v>
      </c>
      <c r="F1455" s="238" t="s">
        <v>2240</v>
      </c>
      <c r="G1455" s="238" t="s">
        <v>141</v>
      </c>
      <c r="H1455" s="238">
        <v>3</v>
      </c>
      <c r="I1455" s="238" t="s">
        <v>2241</v>
      </c>
      <c r="J1455" s="238" t="s">
        <v>2242</v>
      </c>
      <c r="K1455" s="238" t="s">
        <v>2243</v>
      </c>
      <c r="L1455" s="239">
        <v>46234</v>
      </c>
      <c r="M1455" s="238" t="s">
        <v>92</v>
      </c>
    </row>
    <row r="1456" spans="1:13">
      <c r="A1456" s="236" t="s">
        <v>797</v>
      </c>
      <c r="B1456" s="236" t="s">
        <v>798</v>
      </c>
      <c r="C1456" s="236" t="s">
        <v>799</v>
      </c>
      <c r="D1456" s="236" t="s">
        <v>117</v>
      </c>
      <c r="E1456" s="236">
        <v>1505</v>
      </c>
      <c r="F1456" s="236" t="s">
        <v>2244</v>
      </c>
      <c r="G1456" s="236" t="s">
        <v>141</v>
      </c>
      <c r="H1456" s="236">
        <v>3</v>
      </c>
      <c r="I1456" s="236" t="s">
        <v>1544</v>
      </c>
      <c r="J1456" s="236" t="s">
        <v>2245</v>
      </c>
      <c r="K1456" s="236" t="s">
        <v>2246</v>
      </c>
      <c r="L1456" s="237">
        <v>46234</v>
      </c>
      <c r="M1456" s="236" t="s">
        <v>92</v>
      </c>
    </row>
    <row r="1457" spans="1:13">
      <c r="A1457" s="238" t="s">
        <v>797</v>
      </c>
      <c r="B1457" s="238" t="s">
        <v>798</v>
      </c>
      <c r="C1457" s="238" t="s">
        <v>799</v>
      </c>
      <c r="D1457" s="238" t="s">
        <v>122</v>
      </c>
      <c r="E1457" s="238">
        <v>1505</v>
      </c>
      <c r="F1457" s="238" t="s">
        <v>2244</v>
      </c>
      <c r="G1457" s="238" t="s">
        <v>141</v>
      </c>
      <c r="H1457" s="238">
        <v>3</v>
      </c>
      <c r="I1457" s="238" t="s">
        <v>1544</v>
      </c>
      <c r="J1457" s="238" t="s">
        <v>2245</v>
      </c>
      <c r="K1457" s="238" t="s">
        <v>2247</v>
      </c>
      <c r="L1457" s="239">
        <v>46234</v>
      </c>
      <c r="M1457" s="238" t="s">
        <v>92</v>
      </c>
    </row>
    <row r="1458" spans="1:13">
      <c r="A1458" s="236" t="s">
        <v>797</v>
      </c>
      <c r="B1458" s="236" t="s">
        <v>798</v>
      </c>
      <c r="C1458" s="236" t="s">
        <v>799</v>
      </c>
      <c r="D1458" s="236" t="s">
        <v>124</v>
      </c>
      <c r="E1458" s="236">
        <v>6414193</v>
      </c>
      <c r="F1458" s="236" t="s">
        <v>2248</v>
      </c>
      <c r="G1458" s="236" t="s">
        <v>88</v>
      </c>
      <c r="H1458" s="236">
        <v>2</v>
      </c>
      <c r="I1458" s="236" t="s">
        <v>2249</v>
      </c>
      <c r="J1458" s="236" t="s">
        <v>2250</v>
      </c>
      <c r="K1458" s="236" t="s">
        <v>2251</v>
      </c>
      <c r="L1458" s="237">
        <v>46234</v>
      </c>
      <c r="M1458" s="236" t="s">
        <v>92</v>
      </c>
    </row>
    <row r="1459" spans="1:13">
      <c r="A1459" s="238" t="s">
        <v>797</v>
      </c>
      <c r="B1459" s="238" t="s">
        <v>798</v>
      </c>
      <c r="C1459" s="238" t="s">
        <v>799</v>
      </c>
      <c r="D1459" s="238" t="s">
        <v>130</v>
      </c>
      <c r="E1459" s="238">
        <v>0</v>
      </c>
      <c r="F1459" s="238" t="s">
        <v>2248</v>
      </c>
      <c r="G1459" s="238" t="s">
        <v>126</v>
      </c>
      <c r="H1459" s="238">
        <v>1</v>
      </c>
      <c r="I1459" s="238" t="s">
        <v>2249</v>
      </c>
      <c r="J1459" s="238" t="s">
        <v>2252</v>
      </c>
      <c r="K1459" s="238" t="s">
        <v>2253</v>
      </c>
      <c r="L1459" s="239">
        <v>46234</v>
      </c>
      <c r="M1459" s="238" t="s">
        <v>92</v>
      </c>
    </row>
    <row r="1460" spans="1:13">
      <c r="A1460" s="236" t="s">
        <v>797</v>
      </c>
      <c r="B1460" s="236" t="s">
        <v>798</v>
      </c>
      <c r="C1460" s="236" t="s">
        <v>799</v>
      </c>
      <c r="D1460" s="236" t="s">
        <v>135</v>
      </c>
      <c r="E1460" s="236">
        <v>5485807</v>
      </c>
      <c r="F1460" s="236" t="s">
        <v>2248</v>
      </c>
      <c r="G1460" s="236" t="s">
        <v>88</v>
      </c>
      <c r="H1460" s="236">
        <v>2</v>
      </c>
      <c r="I1460" s="236" t="s">
        <v>2249</v>
      </c>
      <c r="J1460" s="236" t="s">
        <v>2254</v>
      </c>
      <c r="K1460" s="236" t="s">
        <v>2255</v>
      </c>
      <c r="L1460" s="237">
        <v>46234</v>
      </c>
      <c r="M1460" s="236" t="s">
        <v>92</v>
      </c>
    </row>
    <row r="1461" spans="1:13">
      <c r="A1461" s="238" t="s">
        <v>797</v>
      </c>
      <c r="B1461" s="238" t="s">
        <v>798</v>
      </c>
      <c r="C1461" s="238" t="s">
        <v>799</v>
      </c>
      <c r="D1461" s="238" t="s">
        <v>140</v>
      </c>
      <c r="E1461" s="238">
        <v>4317003</v>
      </c>
      <c r="F1461" s="238" t="s">
        <v>2248</v>
      </c>
      <c r="G1461" s="238" t="s">
        <v>88</v>
      </c>
      <c r="H1461" s="238">
        <v>2</v>
      </c>
      <c r="I1461" s="238" t="s">
        <v>2249</v>
      </c>
      <c r="J1461" s="238" t="s">
        <v>2256</v>
      </c>
      <c r="K1461" s="238" t="s">
        <v>2257</v>
      </c>
      <c r="L1461" s="239">
        <v>46234</v>
      </c>
      <c r="M1461" s="238" t="s">
        <v>92</v>
      </c>
    </row>
    <row r="1462" spans="1:13">
      <c r="A1462" s="236" t="s">
        <v>797</v>
      </c>
      <c r="B1462" s="236" t="s">
        <v>798</v>
      </c>
      <c r="C1462" s="236" t="s">
        <v>799</v>
      </c>
      <c r="D1462" s="236" t="s">
        <v>144</v>
      </c>
      <c r="E1462" s="236">
        <v>1667781</v>
      </c>
      <c r="F1462" s="236" t="s">
        <v>2248</v>
      </c>
      <c r="G1462" s="236" t="s">
        <v>88</v>
      </c>
      <c r="H1462" s="236">
        <v>2</v>
      </c>
      <c r="I1462" s="236" t="s">
        <v>2249</v>
      </c>
      <c r="J1462" s="236" t="s">
        <v>2258</v>
      </c>
      <c r="K1462" s="236" t="s">
        <v>2259</v>
      </c>
      <c r="L1462" s="237">
        <v>46234</v>
      </c>
      <c r="M1462" s="236" t="s">
        <v>92</v>
      </c>
    </row>
    <row r="1463" spans="1:13">
      <c r="A1463" s="238" t="s">
        <v>797</v>
      </c>
      <c r="B1463" s="238" t="s">
        <v>798</v>
      </c>
      <c r="C1463" s="238" t="s">
        <v>799</v>
      </c>
      <c r="D1463" s="238" t="s">
        <v>147</v>
      </c>
      <c r="E1463" s="238">
        <v>429409</v>
      </c>
      <c r="F1463" s="238" t="s">
        <v>2260</v>
      </c>
      <c r="G1463" s="238" t="s">
        <v>141</v>
      </c>
      <c r="H1463" s="238">
        <v>3</v>
      </c>
      <c r="I1463" s="238" t="s">
        <v>2261</v>
      </c>
      <c r="J1463" s="238" t="s">
        <v>2262</v>
      </c>
      <c r="K1463" s="238" t="s">
        <v>2263</v>
      </c>
      <c r="L1463" s="239">
        <v>46234</v>
      </c>
      <c r="M1463" s="238" t="s">
        <v>92</v>
      </c>
    </row>
    <row r="1464" spans="1:13">
      <c r="A1464" s="236" t="s">
        <v>797</v>
      </c>
      <c r="B1464" s="236" t="s">
        <v>798</v>
      </c>
      <c r="C1464" s="236" t="s">
        <v>799</v>
      </c>
      <c r="D1464" s="236" t="s">
        <v>150</v>
      </c>
      <c r="E1464" s="236">
        <v>5</v>
      </c>
      <c r="F1464" s="236" t="s">
        <v>2248</v>
      </c>
      <c r="G1464" s="236" t="s">
        <v>126</v>
      </c>
      <c r="H1464" s="236">
        <v>1</v>
      </c>
      <c r="I1464" s="236" t="s">
        <v>2249</v>
      </c>
      <c r="J1464" s="236" t="s">
        <v>2264</v>
      </c>
      <c r="K1464" s="236" t="s">
        <v>2265</v>
      </c>
      <c r="L1464" s="237">
        <v>46234</v>
      </c>
      <c r="M1464" s="236" t="s">
        <v>92</v>
      </c>
    </row>
    <row r="1465" spans="1:13">
      <c r="A1465" s="238" t="s">
        <v>797</v>
      </c>
      <c r="B1465" s="238" t="s">
        <v>798</v>
      </c>
      <c r="C1465" s="238" t="s">
        <v>799</v>
      </c>
      <c r="D1465" s="238" t="s">
        <v>32</v>
      </c>
      <c r="E1465" s="238" t="s">
        <v>33</v>
      </c>
      <c r="F1465" s="238" t="s">
        <v>114</v>
      </c>
      <c r="G1465" s="238" t="s">
        <v>33</v>
      </c>
      <c r="H1465" s="238" t="s">
        <v>33</v>
      </c>
      <c r="I1465" s="238" t="s">
        <v>114</v>
      </c>
      <c r="J1465" s="238" t="s">
        <v>1617</v>
      </c>
      <c r="K1465" s="238" t="s">
        <v>2266</v>
      </c>
      <c r="L1465" s="239">
        <v>46234</v>
      </c>
      <c r="M1465" s="238" t="s">
        <v>92</v>
      </c>
    </row>
    <row r="1466" spans="1:13">
      <c r="A1466" s="236" t="s">
        <v>797</v>
      </c>
      <c r="B1466" s="236" t="s">
        <v>798</v>
      </c>
      <c r="C1466" s="236" t="s">
        <v>799</v>
      </c>
      <c r="D1466" s="236" t="s">
        <v>38</v>
      </c>
      <c r="E1466" s="236" t="s">
        <v>33</v>
      </c>
      <c r="F1466" s="236" t="s">
        <v>114</v>
      </c>
      <c r="G1466" s="236" t="s">
        <v>33</v>
      </c>
      <c r="H1466" s="236" t="s">
        <v>33</v>
      </c>
      <c r="I1466" s="236" t="s">
        <v>114</v>
      </c>
      <c r="J1466" s="236" t="s">
        <v>1617</v>
      </c>
      <c r="K1466" s="236" t="s">
        <v>2267</v>
      </c>
      <c r="L1466" s="237">
        <v>46234</v>
      </c>
      <c r="M1466" s="236" t="s">
        <v>92</v>
      </c>
    </row>
    <row r="1467" spans="1:13">
      <c r="A1467" s="238" t="s">
        <v>797</v>
      </c>
      <c r="B1467" s="238" t="s">
        <v>798</v>
      </c>
      <c r="C1467" s="238" t="s">
        <v>799</v>
      </c>
      <c r="D1467" s="238" t="s">
        <v>46</v>
      </c>
      <c r="E1467" s="238" t="s">
        <v>33</v>
      </c>
      <c r="F1467" s="238" t="s">
        <v>114</v>
      </c>
      <c r="G1467" s="238" t="s">
        <v>33</v>
      </c>
      <c r="H1467" s="238" t="s">
        <v>33</v>
      </c>
      <c r="I1467" s="238" t="s">
        <v>114</v>
      </c>
      <c r="J1467" s="238" t="s">
        <v>1617</v>
      </c>
      <c r="K1467" s="238" t="s">
        <v>2268</v>
      </c>
      <c r="L1467" s="239">
        <v>46234</v>
      </c>
      <c r="M1467" s="238" t="s">
        <v>92</v>
      </c>
    </row>
    <row r="1468" spans="1:13">
      <c r="A1468" s="236" t="s">
        <v>797</v>
      </c>
      <c r="B1468" s="236" t="s">
        <v>798</v>
      </c>
      <c r="C1468" s="236" t="s">
        <v>799</v>
      </c>
      <c r="D1468" s="236" t="s">
        <v>48</v>
      </c>
      <c r="E1468" s="236">
        <v>4266</v>
      </c>
      <c r="F1468" s="236" t="s">
        <v>2269</v>
      </c>
      <c r="G1468" s="236" t="s">
        <v>88</v>
      </c>
      <c r="H1468" s="236">
        <v>2</v>
      </c>
      <c r="I1468" s="236" t="s">
        <v>2270</v>
      </c>
      <c r="J1468" s="236" t="s">
        <v>2271</v>
      </c>
      <c r="K1468" s="236" t="s">
        <v>2272</v>
      </c>
      <c r="L1468" s="237">
        <v>46234</v>
      </c>
      <c r="M1468" s="236" t="s">
        <v>92</v>
      </c>
    </row>
    <row r="1469" spans="1:13">
      <c r="A1469" s="238" t="s">
        <v>797</v>
      </c>
      <c r="B1469" s="238" t="s">
        <v>798</v>
      </c>
      <c r="C1469" s="238" t="s">
        <v>799</v>
      </c>
      <c r="D1469" s="238" t="s">
        <v>50</v>
      </c>
      <c r="E1469" s="238">
        <v>176</v>
      </c>
      <c r="F1469" s="238" t="s">
        <v>2269</v>
      </c>
      <c r="G1469" s="238" t="s">
        <v>88</v>
      </c>
      <c r="H1469" s="238">
        <v>2</v>
      </c>
      <c r="I1469" s="238" t="s">
        <v>2270</v>
      </c>
      <c r="J1469" s="238" t="s">
        <v>2273</v>
      </c>
      <c r="K1469" s="238" t="s">
        <v>2274</v>
      </c>
      <c r="L1469" s="239">
        <v>46234</v>
      </c>
      <c r="M1469" s="238" t="s">
        <v>92</v>
      </c>
    </row>
    <row r="1470" spans="1:13">
      <c r="A1470" s="236" t="s">
        <v>797</v>
      </c>
      <c r="B1470" s="236" t="s">
        <v>798</v>
      </c>
      <c r="C1470" s="236" t="s">
        <v>799</v>
      </c>
      <c r="D1470" s="236" t="s">
        <v>52</v>
      </c>
      <c r="E1470" s="236" t="s">
        <v>33</v>
      </c>
      <c r="F1470" s="236" t="s">
        <v>114</v>
      </c>
      <c r="G1470" s="236" t="s">
        <v>33</v>
      </c>
      <c r="H1470" s="236" t="s">
        <v>33</v>
      </c>
      <c r="I1470" s="236" t="s">
        <v>114</v>
      </c>
      <c r="J1470" s="236" t="s">
        <v>1617</v>
      </c>
      <c r="K1470" s="236" t="s">
        <v>2275</v>
      </c>
      <c r="L1470" s="237">
        <v>46234</v>
      </c>
      <c r="M1470" s="236" t="s">
        <v>92</v>
      </c>
    </row>
    <row r="1471" spans="1:13">
      <c r="A1471" s="238" t="s">
        <v>797</v>
      </c>
      <c r="B1471" s="238" t="s">
        <v>798</v>
      </c>
      <c r="C1471" s="238" t="s">
        <v>799</v>
      </c>
      <c r="D1471" s="238" t="s">
        <v>54</v>
      </c>
      <c r="E1471" s="238" t="s">
        <v>33</v>
      </c>
      <c r="F1471" s="238" t="s">
        <v>114</v>
      </c>
      <c r="G1471" s="238" t="s">
        <v>33</v>
      </c>
      <c r="H1471" s="238" t="s">
        <v>33</v>
      </c>
      <c r="I1471" s="238" t="s">
        <v>114</v>
      </c>
      <c r="J1471" s="238" t="s">
        <v>1617</v>
      </c>
      <c r="K1471" s="238" t="s">
        <v>2276</v>
      </c>
      <c r="L1471" s="239">
        <v>46234</v>
      </c>
      <c r="M1471" s="238" t="s">
        <v>92</v>
      </c>
    </row>
    <row r="1472" spans="1:13">
      <c r="A1472" s="236" t="s">
        <v>715</v>
      </c>
      <c r="B1472" s="236" t="s">
        <v>716</v>
      </c>
      <c r="C1472" s="236" t="s">
        <v>717</v>
      </c>
      <c r="D1472" s="236" t="s">
        <v>86</v>
      </c>
      <c r="E1472" s="236">
        <v>19900000</v>
      </c>
      <c r="F1472" s="236" t="s">
        <v>2277</v>
      </c>
      <c r="G1472" s="236" t="s">
        <v>88</v>
      </c>
      <c r="H1472" s="236">
        <v>2</v>
      </c>
      <c r="I1472" s="236" t="s">
        <v>2278</v>
      </c>
      <c r="J1472" s="236" t="s">
        <v>2279</v>
      </c>
      <c r="K1472" s="236" t="s">
        <v>2280</v>
      </c>
      <c r="L1472" s="237">
        <v>46234</v>
      </c>
      <c r="M1472" s="236" t="s">
        <v>92</v>
      </c>
    </row>
    <row r="1473" spans="1:13">
      <c r="A1473" s="238" t="s">
        <v>715</v>
      </c>
      <c r="B1473" s="238" t="s">
        <v>716</v>
      </c>
      <c r="C1473" s="238" t="s">
        <v>717</v>
      </c>
      <c r="D1473" s="238" t="s">
        <v>93</v>
      </c>
      <c r="E1473" s="238">
        <v>349428</v>
      </c>
      <c r="F1473" s="238" t="s">
        <v>2281</v>
      </c>
      <c r="G1473" s="238" t="s">
        <v>141</v>
      </c>
      <c r="H1473" s="238">
        <v>3</v>
      </c>
      <c r="I1473" s="238" t="s">
        <v>2282</v>
      </c>
      <c r="J1473" s="238" t="s">
        <v>2283</v>
      </c>
      <c r="K1473" s="238" t="s">
        <v>2284</v>
      </c>
      <c r="L1473" s="239">
        <v>46234</v>
      </c>
      <c r="M1473" s="238" t="s">
        <v>92</v>
      </c>
    </row>
    <row r="1474" spans="1:13">
      <c r="A1474" s="236" t="s">
        <v>715</v>
      </c>
      <c r="B1474" s="236" t="s">
        <v>716</v>
      </c>
      <c r="C1474" s="236" t="s">
        <v>717</v>
      </c>
      <c r="D1474" s="236" t="s">
        <v>98</v>
      </c>
      <c r="E1474" s="236">
        <v>16389076</v>
      </c>
      <c r="F1474" s="236" t="s">
        <v>2285</v>
      </c>
      <c r="G1474" s="236" t="s">
        <v>141</v>
      </c>
      <c r="H1474" s="236">
        <v>3</v>
      </c>
      <c r="I1474" s="236" t="s">
        <v>2286</v>
      </c>
      <c r="J1474" s="236" t="s">
        <v>2287</v>
      </c>
      <c r="K1474" s="236" t="s">
        <v>2288</v>
      </c>
      <c r="L1474" s="237">
        <v>46234</v>
      </c>
      <c r="M1474" s="236" t="s">
        <v>37</v>
      </c>
    </row>
    <row r="1475" spans="1:13">
      <c r="A1475" s="238" t="s">
        <v>715</v>
      </c>
      <c r="B1475" s="238" t="s">
        <v>716</v>
      </c>
      <c r="C1475" s="238" t="s">
        <v>717</v>
      </c>
      <c r="D1475" s="238" t="s">
        <v>103</v>
      </c>
      <c r="E1475" s="238">
        <v>890022</v>
      </c>
      <c r="F1475" s="238" t="s">
        <v>2289</v>
      </c>
      <c r="G1475" s="238" t="s">
        <v>88</v>
      </c>
      <c r="H1475" s="238">
        <v>2</v>
      </c>
      <c r="I1475" s="238" t="s">
        <v>2290</v>
      </c>
      <c r="J1475" s="238" t="s">
        <v>2291</v>
      </c>
      <c r="K1475" s="238" t="s">
        <v>2292</v>
      </c>
      <c r="L1475" s="239">
        <v>46234</v>
      </c>
      <c r="M1475" s="238" t="s">
        <v>37</v>
      </c>
    </row>
    <row r="1476" spans="1:13">
      <c r="A1476" s="236" t="s">
        <v>715</v>
      </c>
      <c r="B1476" s="236" t="s">
        <v>716</v>
      </c>
      <c r="C1476" s="236" t="s">
        <v>717</v>
      </c>
      <c r="D1476" s="236" t="s">
        <v>108</v>
      </c>
      <c r="E1476" s="236">
        <v>751622</v>
      </c>
      <c r="F1476" s="236" t="s">
        <v>2293</v>
      </c>
      <c r="G1476" s="236" t="s">
        <v>88</v>
      </c>
      <c r="H1476" s="236">
        <v>2</v>
      </c>
      <c r="I1476" s="236" t="s">
        <v>2294</v>
      </c>
      <c r="J1476" s="236" t="s">
        <v>2295</v>
      </c>
      <c r="K1476" s="236" t="s">
        <v>2296</v>
      </c>
      <c r="L1476" s="237">
        <v>46234</v>
      </c>
      <c r="M1476" s="236" t="s">
        <v>37</v>
      </c>
    </row>
    <row r="1477" spans="1:13">
      <c r="A1477" s="238" t="s">
        <v>715</v>
      </c>
      <c r="B1477" s="238" t="s">
        <v>716</v>
      </c>
      <c r="C1477" s="238" t="s">
        <v>717</v>
      </c>
      <c r="D1477" s="238" t="s">
        <v>113</v>
      </c>
      <c r="E1477" s="238" t="s">
        <v>33</v>
      </c>
      <c r="F1477" s="238" t="s">
        <v>33</v>
      </c>
      <c r="G1477" s="238" t="s">
        <v>33</v>
      </c>
      <c r="H1477" s="238" t="s">
        <v>33</v>
      </c>
      <c r="I1477" s="238" t="s">
        <v>33</v>
      </c>
      <c r="J1477" s="238" t="s">
        <v>1617</v>
      </c>
      <c r="K1477" s="238" t="s">
        <v>2297</v>
      </c>
      <c r="L1477" s="239">
        <v>46234</v>
      </c>
      <c r="M1477" s="238" t="s">
        <v>37</v>
      </c>
    </row>
    <row r="1478" spans="1:13">
      <c r="A1478" s="236" t="s">
        <v>715</v>
      </c>
      <c r="B1478" s="236" t="s">
        <v>716</v>
      </c>
      <c r="C1478" s="236" t="s">
        <v>717</v>
      </c>
      <c r="D1478" s="236" t="s">
        <v>117</v>
      </c>
      <c r="E1478" s="236">
        <v>1</v>
      </c>
      <c r="F1478" s="236" t="s">
        <v>2298</v>
      </c>
      <c r="G1478" s="236" t="s">
        <v>141</v>
      </c>
      <c r="H1478" s="236">
        <v>3</v>
      </c>
      <c r="I1478" s="236" t="s">
        <v>2299</v>
      </c>
      <c r="J1478" s="236" t="s">
        <v>2300</v>
      </c>
      <c r="K1478" s="236" t="s">
        <v>2301</v>
      </c>
      <c r="L1478" s="237">
        <v>46234</v>
      </c>
      <c r="M1478" s="236" t="s">
        <v>92</v>
      </c>
    </row>
    <row r="1479" spans="1:13">
      <c r="A1479" s="238" t="s">
        <v>715</v>
      </c>
      <c r="B1479" s="238" t="s">
        <v>716</v>
      </c>
      <c r="C1479" s="238" t="s">
        <v>717</v>
      </c>
      <c r="D1479" s="238" t="s">
        <v>122</v>
      </c>
      <c r="E1479" s="238">
        <v>1</v>
      </c>
      <c r="F1479" s="238" t="s">
        <v>2298</v>
      </c>
      <c r="G1479" s="238" t="s">
        <v>141</v>
      </c>
      <c r="H1479" s="238">
        <v>3</v>
      </c>
      <c r="I1479" s="238" t="s">
        <v>2299</v>
      </c>
      <c r="J1479" s="238" t="s">
        <v>2300</v>
      </c>
      <c r="K1479" s="238" t="s">
        <v>2302</v>
      </c>
      <c r="L1479" s="239">
        <v>46234</v>
      </c>
      <c r="M1479" s="238" t="s">
        <v>92</v>
      </c>
    </row>
    <row r="1480" spans="1:13">
      <c r="A1480" s="236" t="s">
        <v>715</v>
      </c>
      <c r="B1480" s="236" t="s">
        <v>716</v>
      </c>
      <c r="C1480" s="236" t="s">
        <v>717</v>
      </c>
      <c r="D1480" s="236" t="s">
        <v>124</v>
      </c>
      <c r="E1480" s="236">
        <v>578103</v>
      </c>
      <c r="F1480" s="236" t="s">
        <v>2303</v>
      </c>
      <c r="G1480" s="236" t="s">
        <v>88</v>
      </c>
      <c r="H1480" s="236">
        <v>2</v>
      </c>
      <c r="I1480" s="236" t="s">
        <v>2304</v>
      </c>
      <c r="J1480" s="236" t="s">
        <v>2305</v>
      </c>
      <c r="K1480" s="236" t="s">
        <v>2306</v>
      </c>
      <c r="L1480" s="237">
        <v>46234</v>
      </c>
      <c r="M1480" s="236" t="s">
        <v>37</v>
      </c>
    </row>
    <row r="1481" spans="1:13">
      <c r="A1481" s="238" t="s">
        <v>715</v>
      </c>
      <c r="B1481" s="238" t="s">
        <v>716</v>
      </c>
      <c r="C1481" s="238" t="s">
        <v>717</v>
      </c>
      <c r="D1481" s="238" t="s">
        <v>130</v>
      </c>
      <c r="E1481" s="238">
        <v>15499054</v>
      </c>
      <c r="F1481" s="238" t="s">
        <v>2281</v>
      </c>
      <c r="G1481" s="238" t="s">
        <v>88</v>
      </c>
      <c r="H1481" s="238">
        <v>2</v>
      </c>
      <c r="I1481" s="238" t="s">
        <v>2307</v>
      </c>
      <c r="J1481" s="238" t="s">
        <v>2165</v>
      </c>
      <c r="K1481" s="238" t="s">
        <v>2308</v>
      </c>
      <c r="L1481" s="239">
        <v>46234</v>
      </c>
      <c r="M1481" s="238" t="s">
        <v>37</v>
      </c>
    </row>
    <row r="1482" spans="1:13">
      <c r="A1482" s="236" t="s">
        <v>715</v>
      </c>
      <c r="B1482" s="236" t="s">
        <v>716</v>
      </c>
      <c r="C1482" s="236" t="s">
        <v>717</v>
      </c>
      <c r="D1482" s="236" t="s">
        <v>135</v>
      </c>
      <c r="E1482" s="236">
        <v>311919</v>
      </c>
      <c r="F1482" s="236" t="s">
        <v>2303</v>
      </c>
      <c r="G1482" s="236" t="s">
        <v>88</v>
      </c>
      <c r="H1482" s="236">
        <v>2</v>
      </c>
      <c r="I1482" s="236" t="s">
        <v>2304</v>
      </c>
      <c r="J1482" s="236" t="s">
        <v>2309</v>
      </c>
      <c r="K1482" s="236" t="s">
        <v>2310</v>
      </c>
      <c r="L1482" s="237">
        <v>46234</v>
      </c>
      <c r="M1482" s="236" t="s">
        <v>37</v>
      </c>
    </row>
    <row r="1483" spans="1:13">
      <c r="A1483" s="238" t="s">
        <v>715</v>
      </c>
      <c r="B1483" s="238" t="s">
        <v>716</v>
      </c>
      <c r="C1483" s="238" t="s">
        <v>717</v>
      </c>
      <c r="D1483" s="238" t="s">
        <v>140</v>
      </c>
      <c r="E1483" s="238">
        <v>578103</v>
      </c>
      <c r="F1483" s="238" t="s">
        <v>2303</v>
      </c>
      <c r="G1483" s="238" t="s">
        <v>141</v>
      </c>
      <c r="H1483" s="238">
        <v>3</v>
      </c>
      <c r="I1483" s="238" t="s">
        <v>2304</v>
      </c>
      <c r="J1483" s="238" t="s">
        <v>2311</v>
      </c>
      <c r="K1483" s="238" t="s">
        <v>2312</v>
      </c>
      <c r="L1483" s="239">
        <v>46234</v>
      </c>
      <c r="M1483" s="238" t="s">
        <v>37</v>
      </c>
    </row>
    <row r="1484" spans="1:13">
      <c r="A1484" s="236" t="s">
        <v>715</v>
      </c>
      <c r="B1484" s="236" t="s">
        <v>716</v>
      </c>
      <c r="C1484" s="236" t="s">
        <v>717</v>
      </c>
      <c r="D1484" s="236" t="s">
        <v>144</v>
      </c>
      <c r="E1484" s="236" t="s">
        <v>33</v>
      </c>
      <c r="F1484" s="236" t="s">
        <v>114</v>
      </c>
      <c r="G1484" s="236" t="s">
        <v>33</v>
      </c>
      <c r="H1484" s="236" t="s">
        <v>33</v>
      </c>
      <c r="I1484" s="236" t="s">
        <v>114</v>
      </c>
      <c r="J1484" s="236" t="s">
        <v>2311</v>
      </c>
      <c r="K1484" s="236" t="s">
        <v>2313</v>
      </c>
      <c r="L1484" s="237">
        <v>46234</v>
      </c>
      <c r="M1484" s="236" t="s">
        <v>37</v>
      </c>
    </row>
    <row r="1485" spans="1:13">
      <c r="A1485" s="238" t="s">
        <v>715</v>
      </c>
      <c r="B1485" s="238" t="s">
        <v>716</v>
      </c>
      <c r="C1485" s="238" t="s">
        <v>717</v>
      </c>
      <c r="D1485" s="238" t="s">
        <v>147</v>
      </c>
      <c r="E1485" s="238" t="s">
        <v>33</v>
      </c>
      <c r="F1485" s="238" t="s">
        <v>114</v>
      </c>
      <c r="G1485" s="238" t="s">
        <v>33</v>
      </c>
      <c r="H1485" s="238" t="s">
        <v>33</v>
      </c>
      <c r="I1485" s="238" t="s">
        <v>114</v>
      </c>
      <c r="J1485" s="238" t="s">
        <v>2311</v>
      </c>
      <c r="K1485" s="238" t="s">
        <v>2314</v>
      </c>
      <c r="L1485" s="239">
        <v>46234</v>
      </c>
      <c r="M1485" s="238" t="s">
        <v>37</v>
      </c>
    </row>
    <row r="1486" spans="1:13">
      <c r="A1486" s="236" t="s">
        <v>715</v>
      </c>
      <c r="B1486" s="236" t="s">
        <v>716</v>
      </c>
      <c r="C1486" s="236" t="s">
        <v>717</v>
      </c>
      <c r="D1486" s="236" t="s">
        <v>150</v>
      </c>
      <c r="E1486" s="236">
        <v>3</v>
      </c>
      <c r="F1486" s="236" t="s">
        <v>2315</v>
      </c>
      <c r="G1486" s="236" t="s">
        <v>126</v>
      </c>
      <c r="H1486" s="236">
        <v>1</v>
      </c>
      <c r="I1486" s="236" t="s">
        <v>2316</v>
      </c>
      <c r="J1486" s="236" t="s">
        <v>2317</v>
      </c>
      <c r="K1486" s="236" t="s">
        <v>2318</v>
      </c>
      <c r="L1486" s="237">
        <v>46234</v>
      </c>
      <c r="M1486" s="236" t="s">
        <v>37</v>
      </c>
    </row>
    <row r="1487" spans="1:13">
      <c r="A1487" s="238" t="s">
        <v>715</v>
      </c>
      <c r="B1487" s="238" t="s">
        <v>716</v>
      </c>
      <c r="C1487" s="238" t="s">
        <v>717</v>
      </c>
      <c r="D1487" s="238" t="s">
        <v>32</v>
      </c>
      <c r="E1487" s="238" t="s">
        <v>33</v>
      </c>
      <c r="F1487" s="238" t="s">
        <v>114</v>
      </c>
      <c r="G1487" s="238" t="s">
        <v>33</v>
      </c>
      <c r="H1487" s="238" t="s">
        <v>33</v>
      </c>
      <c r="I1487" s="238" t="s">
        <v>114</v>
      </c>
      <c r="J1487" s="238" t="s">
        <v>1617</v>
      </c>
      <c r="K1487" s="238" t="s">
        <v>2319</v>
      </c>
      <c r="L1487" s="239">
        <v>46234</v>
      </c>
      <c r="M1487" s="238" t="s">
        <v>37</v>
      </c>
    </row>
    <row r="1488" spans="1:13">
      <c r="A1488" s="236" t="s">
        <v>715</v>
      </c>
      <c r="B1488" s="236" t="s">
        <v>716</v>
      </c>
      <c r="C1488" s="236" t="s">
        <v>717</v>
      </c>
      <c r="D1488" s="236" t="s">
        <v>38</v>
      </c>
      <c r="E1488" s="236" t="s">
        <v>33</v>
      </c>
      <c r="F1488" s="236" t="s">
        <v>114</v>
      </c>
      <c r="G1488" s="236" t="s">
        <v>33</v>
      </c>
      <c r="H1488" s="236" t="s">
        <v>33</v>
      </c>
      <c r="I1488" s="236" t="s">
        <v>114</v>
      </c>
      <c r="J1488" s="236" t="s">
        <v>1617</v>
      </c>
      <c r="K1488" s="236" t="s">
        <v>2320</v>
      </c>
      <c r="L1488" s="237">
        <v>46234</v>
      </c>
      <c r="M1488" s="236" t="s">
        <v>37</v>
      </c>
    </row>
    <row r="1489" spans="1:13">
      <c r="A1489" s="238" t="s">
        <v>715</v>
      </c>
      <c r="B1489" s="238" t="s">
        <v>716</v>
      </c>
      <c r="C1489" s="238" t="s">
        <v>717</v>
      </c>
      <c r="D1489" s="238" t="s">
        <v>46</v>
      </c>
      <c r="E1489" s="238" t="s">
        <v>33</v>
      </c>
      <c r="F1489" s="238" t="s">
        <v>114</v>
      </c>
      <c r="G1489" s="238" t="s">
        <v>33</v>
      </c>
      <c r="H1489" s="238" t="s">
        <v>33</v>
      </c>
      <c r="I1489" s="238" t="s">
        <v>114</v>
      </c>
      <c r="J1489" s="238" t="s">
        <v>1617</v>
      </c>
      <c r="K1489" s="238" t="s">
        <v>2321</v>
      </c>
      <c r="L1489" s="239">
        <v>46234</v>
      </c>
      <c r="M1489" s="238" t="s">
        <v>37</v>
      </c>
    </row>
    <row r="1490" spans="1:13">
      <c r="A1490" s="236" t="s">
        <v>715</v>
      </c>
      <c r="B1490" s="236" t="s">
        <v>716</v>
      </c>
      <c r="C1490" s="236" t="s">
        <v>717</v>
      </c>
      <c r="D1490" s="236" t="s">
        <v>48</v>
      </c>
      <c r="E1490" s="236" t="s">
        <v>33</v>
      </c>
      <c r="F1490" s="236" t="s">
        <v>114</v>
      </c>
      <c r="G1490" s="236" t="s">
        <v>33</v>
      </c>
      <c r="H1490" s="236" t="s">
        <v>33</v>
      </c>
      <c r="I1490" s="236" t="s">
        <v>114</v>
      </c>
      <c r="J1490" s="236" t="s">
        <v>1617</v>
      </c>
      <c r="K1490" s="236" t="s">
        <v>2322</v>
      </c>
      <c r="L1490" s="237">
        <v>46234</v>
      </c>
      <c r="M1490" s="236" t="s">
        <v>37</v>
      </c>
    </row>
    <row r="1491" spans="1:13">
      <c r="A1491" s="238" t="s">
        <v>715</v>
      </c>
      <c r="B1491" s="238" t="s">
        <v>716</v>
      </c>
      <c r="C1491" s="238" t="s">
        <v>717</v>
      </c>
      <c r="D1491" s="238" t="s">
        <v>50</v>
      </c>
      <c r="E1491" s="238" t="s">
        <v>33</v>
      </c>
      <c r="F1491" s="238" t="s">
        <v>114</v>
      </c>
      <c r="G1491" s="238" t="s">
        <v>33</v>
      </c>
      <c r="H1491" s="238" t="s">
        <v>33</v>
      </c>
      <c r="I1491" s="238" t="s">
        <v>114</v>
      </c>
      <c r="J1491" s="238" t="s">
        <v>1617</v>
      </c>
      <c r="K1491" s="238" t="s">
        <v>2323</v>
      </c>
      <c r="L1491" s="239">
        <v>46234</v>
      </c>
      <c r="M1491" s="238" t="s">
        <v>37</v>
      </c>
    </row>
    <row r="1492" spans="1:13">
      <c r="A1492" s="236" t="s">
        <v>715</v>
      </c>
      <c r="B1492" s="236" t="s">
        <v>716</v>
      </c>
      <c r="C1492" s="236" t="s">
        <v>717</v>
      </c>
      <c r="D1492" s="236" t="s">
        <v>52</v>
      </c>
      <c r="E1492" s="236" t="s">
        <v>33</v>
      </c>
      <c r="F1492" s="236" t="s">
        <v>114</v>
      </c>
      <c r="G1492" s="236" t="s">
        <v>33</v>
      </c>
      <c r="H1492" s="236" t="s">
        <v>33</v>
      </c>
      <c r="I1492" s="236" t="s">
        <v>114</v>
      </c>
      <c r="J1492" s="236" t="s">
        <v>1617</v>
      </c>
      <c r="K1492" s="236" t="s">
        <v>2324</v>
      </c>
      <c r="L1492" s="237">
        <v>46234</v>
      </c>
      <c r="M1492" s="236" t="s">
        <v>37</v>
      </c>
    </row>
    <row r="1493" spans="1:13">
      <c r="A1493" s="238" t="s">
        <v>715</v>
      </c>
      <c r="B1493" s="238" t="s">
        <v>716</v>
      </c>
      <c r="C1493" s="238" t="s">
        <v>717</v>
      </c>
      <c r="D1493" s="238" t="s">
        <v>54</v>
      </c>
      <c r="E1493" s="238" t="s">
        <v>33</v>
      </c>
      <c r="F1493" s="238" t="s">
        <v>114</v>
      </c>
      <c r="G1493" s="238" t="s">
        <v>33</v>
      </c>
      <c r="H1493" s="238" t="s">
        <v>33</v>
      </c>
      <c r="I1493" s="238" t="s">
        <v>114</v>
      </c>
      <c r="J1493" s="238" t="s">
        <v>1617</v>
      </c>
      <c r="K1493" s="238" t="s">
        <v>2325</v>
      </c>
      <c r="L1493" s="239">
        <v>46234</v>
      </c>
      <c r="M1493" s="238" t="s">
        <v>37</v>
      </c>
    </row>
    <row r="1494" spans="1:13">
      <c r="A1494" s="236" t="s">
        <v>761</v>
      </c>
      <c r="B1494" s="236" t="s">
        <v>762</v>
      </c>
      <c r="C1494" s="236" t="s">
        <v>763</v>
      </c>
      <c r="D1494" s="236" t="s">
        <v>86</v>
      </c>
      <c r="E1494" s="236">
        <v>11500000</v>
      </c>
      <c r="F1494" s="236" t="s">
        <v>2326</v>
      </c>
      <c r="G1494" s="236" t="s">
        <v>88</v>
      </c>
      <c r="H1494" s="236">
        <v>2</v>
      </c>
      <c r="I1494" s="236" t="s">
        <v>2327</v>
      </c>
      <c r="J1494" s="236" t="s">
        <v>2328</v>
      </c>
      <c r="K1494" s="236" t="s">
        <v>2329</v>
      </c>
      <c r="L1494" s="237">
        <v>46234</v>
      </c>
      <c r="M1494" s="236" t="s">
        <v>37</v>
      </c>
    </row>
    <row r="1495" spans="1:13">
      <c r="A1495" s="238" t="s">
        <v>761</v>
      </c>
      <c r="B1495" s="238" t="s">
        <v>762</v>
      </c>
      <c r="C1495" s="238" t="s">
        <v>763</v>
      </c>
      <c r="D1495" s="238" t="s">
        <v>93</v>
      </c>
      <c r="E1495" s="238">
        <v>48310</v>
      </c>
      <c r="F1495" s="238" t="s">
        <v>2330</v>
      </c>
      <c r="G1495" s="238" t="s">
        <v>141</v>
      </c>
      <c r="H1495" s="238">
        <v>3</v>
      </c>
      <c r="I1495" s="238" t="s">
        <v>2331</v>
      </c>
      <c r="J1495" s="238" t="s">
        <v>2332</v>
      </c>
      <c r="K1495" s="238" t="s">
        <v>2333</v>
      </c>
      <c r="L1495" s="239">
        <v>46234</v>
      </c>
      <c r="M1495" s="238" t="s">
        <v>92</v>
      </c>
    </row>
    <row r="1496" spans="1:13">
      <c r="A1496" s="236" t="s">
        <v>761</v>
      </c>
      <c r="B1496" s="236" t="s">
        <v>762</v>
      </c>
      <c r="C1496" s="236" t="s">
        <v>763</v>
      </c>
      <c r="D1496" s="236" t="s">
        <v>98</v>
      </c>
      <c r="E1496" s="236">
        <v>11500000</v>
      </c>
      <c r="F1496" s="236" t="s">
        <v>2326</v>
      </c>
      <c r="G1496" s="236" t="s">
        <v>141</v>
      </c>
      <c r="H1496" s="236">
        <v>3</v>
      </c>
      <c r="I1496" s="236" t="s">
        <v>2334</v>
      </c>
      <c r="J1496" s="236" t="s">
        <v>2335</v>
      </c>
      <c r="K1496" s="236" t="s">
        <v>2336</v>
      </c>
      <c r="L1496" s="237">
        <v>46234</v>
      </c>
      <c r="M1496" s="236" t="s">
        <v>92</v>
      </c>
    </row>
    <row r="1497" spans="1:13">
      <c r="A1497" s="238" t="s">
        <v>761</v>
      </c>
      <c r="B1497" s="238" t="s">
        <v>762</v>
      </c>
      <c r="C1497" s="238" t="s">
        <v>763</v>
      </c>
      <c r="D1497" s="238" t="s">
        <v>103</v>
      </c>
      <c r="E1497" s="238">
        <v>116827</v>
      </c>
      <c r="F1497" s="238" t="s">
        <v>2289</v>
      </c>
      <c r="G1497" s="238" t="s">
        <v>88</v>
      </c>
      <c r="H1497" s="238">
        <v>2</v>
      </c>
      <c r="I1497" s="238" t="s">
        <v>2290</v>
      </c>
      <c r="J1497" s="238" t="s">
        <v>2337</v>
      </c>
      <c r="K1497" s="238" t="s">
        <v>2338</v>
      </c>
      <c r="L1497" s="239">
        <v>46234</v>
      </c>
      <c r="M1497" s="238" t="s">
        <v>92</v>
      </c>
    </row>
    <row r="1498" spans="1:13">
      <c r="A1498" s="236" t="s">
        <v>761</v>
      </c>
      <c r="B1498" s="236" t="s">
        <v>762</v>
      </c>
      <c r="C1498" s="236" t="s">
        <v>763</v>
      </c>
      <c r="D1498" s="236" t="s">
        <v>108</v>
      </c>
      <c r="E1498" s="236">
        <v>103760</v>
      </c>
      <c r="F1498" s="236" t="s">
        <v>2293</v>
      </c>
      <c r="G1498" s="236" t="s">
        <v>88</v>
      </c>
      <c r="H1498" s="236">
        <v>2</v>
      </c>
      <c r="I1498" s="236" t="s">
        <v>2294</v>
      </c>
      <c r="J1498" s="236" t="s">
        <v>2339</v>
      </c>
      <c r="K1498" s="236" t="s">
        <v>2340</v>
      </c>
      <c r="L1498" s="237">
        <v>46234</v>
      </c>
      <c r="M1498" s="236" t="s">
        <v>92</v>
      </c>
    </row>
    <row r="1499" spans="1:13">
      <c r="A1499" s="238" t="s">
        <v>761</v>
      </c>
      <c r="B1499" s="238" t="s">
        <v>762</v>
      </c>
      <c r="C1499" s="238" t="s">
        <v>763</v>
      </c>
      <c r="D1499" s="238" t="s">
        <v>113</v>
      </c>
      <c r="E1499" s="238" t="s">
        <v>33</v>
      </c>
      <c r="F1499" s="238" t="s">
        <v>33</v>
      </c>
      <c r="G1499" s="238" t="s">
        <v>33</v>
      </c>
      <c r="H1499" s="238" t="s">
        <v>33</v>
      </c>
      <c r="I1499" s="238" t="s">
        <v>33</v>
      </c>
      <c r="J1499" s="238" t="s">
        <v>115</v>
      </c>
      <c r="K1499" s="238" t="s">
        <v>2341</v>
      </c>
      <c r="L1499" s="239">
        <v>46234</v>
      </c>
      <c r="M1499" s="238" t="s">
        <v>92</v>
      </c>
    </row>
    <row r="1500" spans="1:13">
      <c r="A1500" s="236" t="s">
        <v>761</v>
      </c>
      <c r="B1500" s="236" t="s">
        <v>762</v>
      </c>
      <c r="C1500" s="236" t="s">
        <v>763</v>
      </c>
      <c r="D1500" s="236" t="s">
        <v>117</v>
      </c>
      <c r="E1500" s="236" t="s">
        <v>33</v>
      </c>
      <c r="F1500" s="236" t="s">
        <v>33</v>
      </c>
      <c r="G1500" s="236" t="s">
        <v>33</v>
      </c>
      <c r="H1500" s="236" t="s">
        <v>33</v>
      </c>
      <c r="I1500" s="236" t="s">
        <v>33</v>
      </c>
      <c r="J1500" s="236" t="s">
        <v>2342</v>
      </c>
      <c r="K1500" s="236" t="s">
        <v>2343</v>
      </c>
      <c r="L1500" s="237">
        <v>46234</v>
      </c>
      <c r="M1500" s="236" t="s">
        <v>92</v>
      </c>
    </row>
    <row r="1501" spans="1:13">
      <c r="A1501" s="238" t="s">
        <v>761</v>
      </c>
      <c r="B1501" s="238" t="s">
        <v>762</v>
      </c>
      <c r="C1501" s="238" t="s">
        <v>763</v>
      </c>
      <c r="D1501" s="238" t="s">
        <v>122</v>
      </c>
      <c r="E1501" s="238" t="s">
        <v>33</v>
      </c>
      <c r="F1501" s="238" t="s">
        <v>33</v>
      </c>
      <c r="G1501" s="238" t="s">
        <v>33</v>
      </c>
      <c r="H1501" s="238" t="s">
        <v>33</v>
      </c>
      <c r="I1501" s="238" t="s">
        <v>33</v>
      </c>
      <c r="J1501" s="238" t="s">
        <v>2342</v>
      </c>
      <c r="K1501" s="238" t="s">
        <v>2344</v>
      </c>
      <c r="L1501" s="239">
        <v>46234</v>
      </c>
      <c r="M1501" s="238" t="s">
        <v>92</v>
      </c>
    </row>
    <row r="1502" spans="1:13">
      <c r="A1502" s="236" t="s">
        <v>761</v>
      </c>
      <c r="B1502" s="236" t="s">
        <v>762</v>
      </c>
      <c r="C1502" s="236" t="s">
        <v>763</v>
      </c>
      <c r="D1502" s="236" t="s">
        <v>124</v>
      </c>
      <c r="E1502" s="236">
        <v>70096</v>
      </c>
      <c r="F1502" s="236" t="s">
        <v>2303</v>
      </c>
      <c r="G1502" s="236" t="s">
        <v>88</v>
      </c>
      <c r="H1502" s="236">
        <v>2</v>
      </c>
      <c r="I1502" s="236" t="s">
        <v>2304</v>
      </c>
      <c r="J1502" s="236" t="s">
        <v>2345</v>
      </c>
      <c r="K1502" s="236" t="s">
        <v>2346</v>
      </c>
      <c r="L1502" s="237">
        <v>46234</v>
      </c>
      <c r="M1502" s="236" t="s">
        <v>92</v>
      </c>
    </row>
    <row r="1503" spans="1:13">
      <c r="A1503" s="238" t="s">
        <v>761</v>
      </c>
      <c r="B1503" s="238" t="s">
        <v>762</v>
      </c>
      <c r="C1503" s="238" t="s">
        <v>763</v>
      </c>
      <c r="D1503" s="238" t="s">
        <v>130</v>
      </c>
      <c r="E1503" s="238">
        <v>11383173</v>
      </c>
      <c r="F1503" s="238" t="s">
        <v>2347</v>
      </c>
      <c r="G1503" s="238" t="s">
        <v>88</v>
      </c>
      <c r="H1503" s="238">
        <v>2</v>
      </c>
      <c r="I1503" s="238" t="s">
        <v>2348</v>
      </c>
      <c r="J1503" s="238" t="s">
        <v>2349</v>
      </c>
      <c r="K1503" s="238" t="s">
        <v>2350</v>
      </c>
      <c r="L1503" s="239">
        <v>46234</v>
      </c>
      <c r="M1503" s="238" t="s">
        <v>92</v>
      </c>
    </row>
    <row r="1504" spans="1:13">
      <c r="A1504" s="236" t="s">
        <v>761</v>
      </c>
      <c r="B1504" s="236" t="s">
        <v>762</v>
      </c>
      <c r="C1504" s="236" t="s">
        <v>763</v>
      </c>
      <c r="D1504" s="236" t="s">
        <v>135</v>
      </c>
      <c r="E1504" s="236">
        <v>46731</v>
      </c>
      <c r="F1504" s="236" t="s">
        <v>2315</v>
      </c>
      <c r="G1504" s="236" t="s">
        <v>88</v>
      </c>
      <c r="H1504" s="236">
        <v>2</v>
      </c>
      <c r="I1504" s="236" t="s">
        <v>2316</v>
      </c>
      <c r="J1504" s="236" t="s">
        <v>2351</v>
      </c>
      <c r="K1504" s="236" t="s">
        <v>2352</v>
      </c>
      <c r="L1504" s="237">
        <v>46234</v>
      </c>
      <c r="M1504" s="236" t="s">
        <v>92</v>
      </c>
    </row>
    <row r="1505" spans="1:13">
      <c r="A1505" s="238" t="s">
        <v>761</v>
      </c>
      <c r="B1505" s="238" t="s">
        <v>762</v>
      </c>
      <c r="C1505" s="238" t="s">
        <v>763</v>
      </c>
      <c r="D1505" s="238" t="s">
        <v>140</v>
      </c>
      <c r="E1505" s="238">
        <v>70096</v>
      </c>
      <c r="F1505" s="238" t="s">
        <v>2315</v>
      </c>
      <c r="G1505" s="238" t="s">
        <v>141</v>
      </c>
      <c r="H1505" s="238">
        <v>3</v>
      </c>
      <c r="I1505" s="238" t="s">
        <v>2316</v>
      </c>
      <c r="J1505" s="238" t="s">
        <v>2353</v>
      </c>
      <c r="K1505" s="238" t="s">
        <v>2354</v>
      </c>
      <c r="L1505" s="239">
        <v>46234</v>
      </c>
      <c r="M1505" s="238" t="s">
        <v>92</v>
      </c>
    </row>
    <row r="1506" spans="1:13">
      <c r="A1506" s="236" t="s">
        <v>761</v>
      </c>
      <c r="B1506" s="236" t="s">
        <v>762</v>
      </c>
      <c r="C1506" s="236" t="s">
        <v>763</v>
      </c>
      <c r="D1506" s="236" t="s">
        <v>144</v>
      </c>
      <c r="E1506" s="236" t="s">
        <v>33</v>
      </c>
      <c r="F1506" s="236" t="s">
        <v>114</v>
      </c>
      <c r="G1506" s="236" t="s">
        <v>141</v>
      </c>
      <c r="H1506" s="236">
        <v>3</v>
      </c>
      <c r="I1506" s="236" t="s">
        <v>114</v>
      </c>
      <c r="J1506" s="236" t="s">
        <v>2353</v>
      </c>
      <c r="K1506" s="236" t="s">
        <v>2355</v>
      </c>
      <c r="L1506" s="237">
        <v>46234</v>
      </c>
      <c r="M1506" s="236" t="s">
        <v>37</v>
      </c>
    </row>
    <row r="1507" spans="1:13">
      <c r="A1507" s="238" t="s">
        <v>761</v>
      </c>
      <c r="B1507" s="238" t="s">
        <v>762</v>
      </c>
      <c r="C1507" s="238" t="s">
        <v>763</v>
      </c>
      <c r="D1507" s="238" t="s">
        <v>147</v>
      </c>
      <c r="E1507" s="238" t="s">
        <v>33</v>
      </c>
      <c r="F1507" s="238" t="s">
        <v>114</v>
      </c>
      <c r="G1507" s="238" t="s">
        <v>141</v>
      </c>
      <c r="H1507" s="238">
        <v>3</v>
      </c>
      <c r="I1507" s="238" t="s">
        <v>114</v>
      </c>
      <c r="J1507" s="238" t="s">
        <v>2353</v>
      </c>
      <c r="K1507" s="238" t="s">
        <v>2356</v>
      </c>
      <c r="L1507" s="239">
        <v>46234</v>
      </c>
      <c r="M1507" s="238" t="s">
        <v>37</v>
      </c>
    </row>
    <row r="1508" spans="1:13">
      <c r="A1508" s="236" t="s">
        <v>761</v>
      </c>
      <c r="B1508" s="236" t="s">
        <v>762</v>
      </c>
      <c r="C1508" s="236" t="s">
        <v>763</v>
      </c>
      <c r="D1508" s="236" t="s">
        <v>150</v>
      </c>
      <c r="E1508" s="236">
        <v>3</v>
      </c>
      <c r="F1508" s="236" t="s">
        <v>2315</v>
      </c>
      <c r="G1508" s="236" t="s">
        <v>88</v>
      </c>
      <c r="H1508" s="236">
        <v>2</v>
      </c>
      <c r="I1508" s="236" t="s">
        <v>2316</v>
      </c>
      <c r="J1508" s="236" t="s">
        <v>2357</v>
      </c>
      <c r="K1508" s="236" t="s">
        <v>2358</v>
      </c>
      <c r="L1508" s="237">
        <v>46234</v>
      </c>
      <c r="M1508" s="236" t="s">
        <v>37</v>
      </c>
    </row>
    <row r="1509" spans="1:13">
      <c r="A1509" s="238" t="s">
        <v>761</v>
      </c>
      <c r="B1509" s="238" t="s">
        <v>762</v>
      </c>
      <c r="C1509" s="238" t="s">
        <v>763</v>
      </c>
      <c r="D1509" s="238" t="s">
        <v>32</v>
      </c>
      <c r="E1509" s="238" t="s">
        <v>33</v>
      </c>
      <c r="F1509" s="238" t="s">
        <v>33</v>
      </c>
      <c r="G1509" s="238" t="s">
        <v>33</v>
      </c>
      <c r="H1509" s="238" t="s">
        <v>33</v>
      </c>
      <c r="I1509" s="238" t="s">
        <v>33</v>
      </c>
      <c r="J1509" s="238" t="s">
        <v>2359</v>
      </c>
      <c r="K1509" s="238" t="s">
        <v>2360</v>
      </c>
      <c r="L1509" s="239">
        <v>46234</v>
      </c>
      <c r="M1509" s="238" t="s">
        <v>37</v>
      </c>
    </row>
    <row r="1510" spans="1:13">
      <c r="A1510" s="236" t="s">
        <v>761</v>
      </c>
      <c r="B1510" s="236" t="s">
        <v>762</v>
      </c>
      <c r="C1510" s="236" t="s">
        <v>763</v>
      </c>
      <c r="D1510" s="236" t="s">
        <v>38</v>
      </c>
      <c r="E1510" s="236" t="s">
        <v>33</v>
      </c>
      <c r="F1510" s="236" t="s">
        <v>33</v>
      </c>
      <c r="G1510" s="236" t="s">
        <v>33</v>
      </c>
      <c r="H1510" s="236" t="s">
        <v>33</v>
      </c>
      <c r="I1510" s="236" t="s">
        <v>33</v>
      </c>
      <c r="J1510" s="236" t="s">
        <v>2361</v>
      </c>
      <c r="K1510" s="236" t="s">
        <v>2362</v>
      </c>
      <c r="L1510" s="237">
        <v>46234</v>
      </c>
      <c r="M1510" s="236" t="s">
        <v>37</v>
      </c>
    </row>
    <row r="1511" spans="1:13">
      <c r="A1511" s="238" t="s">
        <v>761</v>
      </c>
      <c r="B1511" s="238" t="s">
        <v>762</v>
      </c>
      <c r="C1511" s="238" t="s">
        <v>763</v>
      </c>
      <c r="D1511" s="238" t="s">
        <v>46</v>
      </c>
      <c r="E1511" s="238" t="s">
        <v>33</v>
      </c>
      <c r="F1511" s="238" t="s">
        <v>33</v>
      </c>
      <c r="G1511" s="238" t="s">
        <v>33</v>
      </c>
      <c r="H1511" s="238" t="s">
        <v>33</v>
      </c>
      <c r="I1511" s="238" t="s">
        <v>33</v>
      </c>
      <c r="J1511" s="238" t="s">
        <v>2363</v>
      </c>
      <c r="K1511" s="238" t="s">
        <v>2364</v>
      </c>
      <c r="L1511" s="239">
        <v>46234</v>
      </c>
      <c r="M1511" s="238" t="s">
        <v>37</v>
      </c>
    </row>
    <row r="1512" spans="1:13">
      <c r="A1512" s="236" t="s">
        <v>761</v>
      </c>
      <c r="B1512" s="236" t="s">
        <v>762</v>
      </c>
      <c r="C1512" s="236" t="s">
        <v>763</v>
      </c>
      <c r="D1512" s="236" t="s">
        <v>48</v>
      </c>
      <c r="E1512" s="236" t="s">
        <v>33</v>
      </c>
      <c r="F1512" s="236" t="s">
        <v>33</v>
      </c>
      <c r="G1512" s="236" t="s">
        <v>33</v>
      </c>
      <c r="H1512" s="236" t="s">
        <v>33</v>
      </c>
      <c r="I1512" s="236" t="s">
        <v>33</v>
      </c>
      <c r="J1512" s="236" t="s">
        <v>161</v>
      </c>
      <c r="K1512" s="236" t="s">
        <v>2365</v>
      </c>
      <c r="L1512" s="237">
        <v>46234</v>
      </c>
      <c r="M1512" s="236" t="s">
        <v>37</v>
      </c>
    </row>
    <row r="1513" spans="1:13">
      <c r="A1513" s="238" t="s">
        <v>761</v>
      </c>
      <c r="B1513" s="238" t="s">
        <v>762</v>
      </c>
      <c r="C1513" s="238" t="s">
        <v>763</v>
      </c>
      <c r="D1513" s="238" t="s">
        <v>50</v>
      </c>
      <c r="E1513" s="238" t="s">
        <v>33</v>
      </c>
      <c r="F1513" s="238" t="s">
        <v>33</v>
      </c>
      <c r="G1513" s="238" t="s">
        <v>33</v>
      </c>
      <c r="H1513" s="238" t="s">
        <v>33</v>
      </c>
      <c r="I1513" s="238" t="s">
        <v>33</v>
      </c>
      <c r="J1513" s="238" t="s">
        <v>163</v>
      </c>
      <c r="K1513" s="238" t="s">
        <v>2366</v>
      </c>
      <c r="L1513" s="239">
        <v>46234</v>
      </c>
      <c r="M1513" s="238" t="s">
        <v>37</v>
      </c>
    </row>
    <row r="1514" spans="1:13">
      <c r="A1514" s="236" t="s">
        <v>761</v>
      </c>
      <c r="B1514" s="236" t="s">
        <v>762</v>
      </c>
      <c r="C1514" s="236" t="s">
        <v>763</v>
      </c>
      <c r="D1514" s="236" t="s">
        <v>52</v>
      </c>
      <c r="E1514" s="236" t="s">
        <v>33</v>
      </c>
      <c r="F1514" s="236" t="s">
        <v>33</v>
      </c>
      <c r="G1514" s="236" t="s">
        <v>33</v>
      </c>
      <c r="H1514" s="236" t="s">
        <v>33</v>
      </c>
      <c r="I1514" s="236" t="s">
        <v>33</v>
      </c>
      <c r="J1514" s="236" t="s">
        <v>165</v>
      </c>
      <c r="K1514" s="236" t="s">
        <v>2367</v>
      </c>
      <c r="L1514" s="237">
        <v>46234</v>
      </c>
      <c r="M1514" s="236" t="s">
        <v>37</v>
      </c>
    </row>
    <row r="1515" spans="1:13">
      <c r="A1515" s="238" t="s">
        <v>761</v>
      </c>
      <c r="B1515" s="238" t="s">
        <v>762</v>
      </c>
      <c r="C1515" s="238" t="s">
        <v>763</v>
      </c>
      <c r="D1515" s="238" t="s">
        <v>54</v>
      </c>
      <c r="E1515" s="238" t="s">
        <v>33</v>
      </c>
      <c r="F1515" s="238" t="s">
        <v>33</v>
      </c>
      <c r="G1515" s="238" t="s">
        <v>33</v>
      </c>
      <c r="H1515" s="238" t="s">
        <v>33</v>
      </c>
      <c r="I1515" s="238" t="s">
        <v>33</v>
      </c>
      <c r="J1515" s="238" t="s">
        <v>2368</v>
      </c>
      <c r="K1515" s="238" t="s">
        <v>2369</v>
      </c>
      <c r="L1515" s="239">
        <v>46234</v>
      </c>
      <c r="M1515" s="238" t="s">
        <v>37</v>
      </c>
    </row>
    <row r="1516" spans="1:13">
      <c r="A1516" s="236" t="s">
        <v>809</v>
      </c>
      <c r="B1516" s="236" t="s">
        <v>810</v>
      </c>
      <c r="C1516" s="236" t="s">
        <v>811</v>
      </c>
      <c r="D1516" s="236" t="s">
        <v>86</v>
      </c>
      <c r="E1516" s="236">
        <v>132000000</v>
      </c>
      <c r="F1516" s="236" t="s">
        <v>2370</v>
      </c>
      <c r="G1516" s="236" t="s">
        <v>88</v>
      </c>
      <c r="H1516" s="236">
        <v>2</v>
      </c>
      <c r="I1516" s="236" t="s">
        <v>2371</v>
      </c>
      <c r="J1516" s="236" t="s">
        <v>2372</v>
      </c>
      <c r="K1516" s="236" t="s">
        <v>2373</v>
      </c>
      <c r="L1516" s="237">
        <v>46234</v>
      </c>
      <c r="M1516" s="236" t="s">
        <v>37</v>
      </c>
    </row>
    <row r="1517" spans="1:13">
      <c r="A1517" s="238" t="s">
        <v>809</v>
      </c>
      <c r="B1517" s="238" t="s">
        <v>810</v>
      </c>
      <c r="C1517" s="238" t="s">
        <v>811</v>
      </c>
      <c r="D1517" s="238" t="s">
        <v>93</v>
      </c>
      <c r="E1517" s="238">
        <v>392669</v>
      </c>
      <c r="F1517" s="238" t="s">
        <v>2374</v>
      </c>
      <c r="G1517" s="238" t="s">
        <v>141</v>
      </c>
      <c r="H1517" s="238">
        <v>3</v>
      </c>
      <c r="I1517" s="238" t="s">
        <v>2375</v>
      </c>
      <c r="J1517" s="238" t="s">
        <v>2376</v>
      </c>
      <c r="K1517" s="238" t="s">
        <v>2377</v>
      </c>
      <c r="L1517" s="239">
        <v>46234</v>
      </c>
      <c r="M1517" s="238" t="s">
        <v>92</v>
      </c>
    </row>
    <row r="1518" spans="1:13">
      <c r="A1518" s="236" t="s">
        <v>809</v>
      </c>
      <c r="B1518" s="236" t="s">
        <v>810</v>
      </c>
      <c r="C1518" s="236" t="s">
        <v>811</v>
      </c>
      <c r="D1518" s="236" t="s">
        <v>98</v>
      </c>
      <c r="E1518" s="236">
        <v>22924796</v>
      </c>
      <c r="F1518" s="236" t="s">
        <v>2378</v>
      </c>
      <c r="G1518" s="236" t="s">
        <v>141</v>
      </c>
      <c r="H1518" s="236">
        <v>3</v>
      </c>
      <c r="I1518" s="236" t="s">
        <v>2379</v>
      </c>
      <c r="J1518" s="236" t="s">
        <v>2380</v>
      </c>
      <c r="K1518" s="236" t="s">
        <v>2381</v>
      </c>
      <c r="L1518" s="237">
        <v>46234</v>
      </c>
      <c r="M1518" s="236" t="s">
        <v>92</v>
      </c>
    </row>
    <row r="1519" spans="1:13">
      <c r="A1519" s="238" t="s">
        <v>809</v>
      </c>
      <c r="B1519" s="238" t="s">
        <v>810</v>
      </c>
      <c r="C1519" s="238" t="s">
        <v>811</v>
      </c>
      <c r="D1519" s="238" t="s">
        <v>103</v>
      </c>
      <c r="E1519" s="238">
        <v>1451333</v>
      </c>
      <c r="F1519" s="238" t="s">
        <v>2382</v>
      </c>
      <c r="G1519" s="238" t="s">
        <v>141</v>
      </c>
      <c r="H1519" s="238">
        <v>3</v>
      </c>
      <c r="I1519" s="238" t="s">
        <v>2383</v>
      </c>
      <c r="J1519" s="238" t="s">
        <v>2384</v>
      </c>
      <c r="K1519" s="238" t="s">
        <v>2385</v>
      </c>
      <c r="L1519" s="239">
        <v>46234</v>
      </c>
      <c r="M1519" s="238" t="s">
        <v>92</v>
      </c>
    </row>
    <row r="1520" spans="1:13">
      <c r="A1520" s="236" t="s">
        <v>809</v>
      </c>
      <c r="B1520" s="236" t="s">
        <v>810</v>
      </c>
      <c r="C1520" s="236" t="s">
        <v>811</v>
      </c>
      <c r="D1520" s="236" t="s">
        <v>108</v>
      </c>
      <c r="E1520" s="236">
        <v>1451333</v>
      </c>
      <c r="F1520" s="236" t="s">
        <v>2382</v>
      </c>
      <c r="G1520" s="236" t="s">
        <v>141</v>
      </c>
      <c r="H1520" s="236">
        <v>3</v>
      </c>
      <c r="I1520" s="236" t="s">
        <v>2383</v>
      </c>
      <c r="J1520" s="236" t="s">
        <v>2386</v>
      </c>
      <c r="K1520" s="236" t="s">
        <v>2387</v>
      </c>
      <c r="L1520" s="237">
        <v>46234</v>
      </c>
      <c r="M1520" s="236" t="s">
        <v>92</v>
      </c>
    </row>
    <row r="1521" spans="1:13">
      <c r="A1521" s="238" t="s">
        <v>809</v>
      </c>
      <c r="B1521" s="238" t="s">
        <v>810</v>
      </c>
      <c r="C1521" s="238" t="s">
        <v>811</v>
      </c>
      <c r="D1521" s="238" t="s">
        <v>113</v>
      </c>
      <c r="E1521" s="238" t="s">
        <v>33</v>
      </c>
      <c r="F1521" s="238" t="s">
        <v>33</v>
      </c>
      <c r="G1521" s="238" t="s">
        <v>33</v>
      </c>
      <c r="H1521" s="238" t="s">
        <v>33</v>
      </c>
      <c r="I1521" s="238" t="s">
        <v>33</v>
      </c>
      <c r="J1521" s="238" t="s">
        <v>1617</v>
      </c>
      <c r="K1521" s="238" t="s">
        <v>2388</v>
      </c>
      <c r="L1521" s="239">
        <v>46234</v>
      </c>
      <c r="M1521" s="238" t="s">
        <v>37</v>
      </c>
    </row>
    <row r="1522" spans="1:13">
      <c r="A1522" s="236" t="s">
        <v>809</v>
      </c>
      <c r="B1522" s="236" t="s">
        <v>810</v>
      </c>
      <c r="C1522" s="236" t="s">
        <v>811</v>
      </c>
      <c r="D1522" s="236" t="s">
        <v>117</v>
      </c>
      <c r="E1522" s="236">
        <v>41</v>
      </c>
      <c r="F1522" s="236" t="s">
        <v>2298</v>
      </c>
      <c r="G1522" s="236" t="s">
        <v>141</v>
      </c>
      <c r="H1522" s="236">
        <v>3</v>
      </c>
      <c r="I1522" s="236" t="s">
        <v>2389</v>
      </c>
      <c r="J1522" s="236" t="s">
        <v>2390</v>
      </c>
      <c r="K1522" s="236" t="s">
        <v>2391</v>
      </c>
      <c r="L1522" s="237">
        <v>46234</v>
      </c>
      <c r="M1522" s="236" t="s">
        <v>92</v>
      </c>
    </row>
    <row r="1523" spans="1:13">
      <c r="A1523" s="238" t="s">
        <v>809</v>
      </c>
      <c r="B1523" s="238" t="s">
        <v>810</v>
      </c>
      <c r="C1523" s="238" t="s">
        <v>811</v>
      </c>
      <c r="D1523" s="238" t="s">
        <v>122</v>
      </c>
      <c r="E1523" s="238">
        <v>41</v>
      </c>
      <c r="F1523" s="238" t="s">
        <v>2298</v>
      </c>
      <c r="G1523" s="238" t="s">
        <v>141</v>
      </c>
      <c r="H1523" s="238">
        <v>3</v>
      </c>
      <c r="I1523" s="238" t="s">
        <v>2389</v>
      </c>
      <c r="J1523" s="238" t="s">
        <v>2390</v>
      </c>
      <c r="K1523" s="238" t="s">
        <v>2392</v>
      </c>
      <c r="L1523" s="239">
        <v>46234</v>
      </c>
      <c r="M1523" s="238" t="s">
        <v>92</v>
      </c>
    </row>
    <row r="1524" spans="1:13">
      <c r="A1524" s="236" t="s">
        <v>809</v>
      </c>
      <c r="B1524" s="236" t="s">
        <v>810</v>
      </c>
      <c r="C1524" s="236" t="s">
        <v>811</v>
      </c>
      <c r="D1524" s="236" t="s">
        <v>124</v>
      </c>
      <c r="E1524" s="236">
        <v>1451333</v>
      </c>
      <c r="F1524" s="236" t="s">
        <v>2382</v>
      </c>
      <c r="G1524" s="236" t="s">
        <v>141</v>
      </c>
      <c r="H1524" s="236">
        <v>3</v>
      </c>
      <c r="I1524" s="236" t="s">
        <v>2383</v>
      </c>
      <c r="J1524" s="236" t="s">
        <v>2393</v>
      </c>
      <c r="K1524" s="236" t="s">
        <v>2394</v>
      </c>
      <c r="L1524" s="237">
        <v>46234</v>
      </c>
      <c r="M1524" s="236" t="s">
        <v>92</v>
      </c>
    </row>
    <row r="1525" spans="1:13">
      <c r="A1525" s="238" t="s">
        <v>809</v>
      </c>
      <c r="B1525" s="238" t="s">
        <v>810</v>
      </c>
      <c r="C1525" s="238" t="s">
        <v>811</v>
      </c>
      <c r="D1525" s="238" t="s">
        <v>130</v>
      </c>
      <c r="E1525" s="238">
        <v>21473463</v>
      </c>
      <c r="F1525" s="238" t="s">
        <v>2395</v>
      </c>
      <c r="G1525" s="238" t="s">
        <v>141</v>
      </c>
      <c r="H1525" s="238">
        <v>3</v>
      </c>
      <c r="I1525" s="238" t="s">
        <v>2396</v>
      </c>
      <c r="J1525" s="238" t="s">
        <v>2397</v>
      </c>
      <c r="K1525" s="238" t="s">
        <v>2398</v>
      </c>
      <c r="L1525" s="239">
        <v>46234</v>
      </c>
      <c r="M1525" s="238" t="s">
        <v>92</v>
      </c>
    </row>
    <row r="1526" spans="1:13">
      <c r="A1526" s="236" t="s">
        <v>809</v>
      </c>
      <c r="B1526" s="236" t="s">
        <v>810</v>
      </c>
      <c r="C1526" s="236" t="s">
        <v>811</v>
      </c>
      <c r="D1526" s="236" t="s">
        <v>135</v>
      </c>
      <c r="E1526" s="236">
        <v>0</v>
      </c>
      <c r="F1526" s="236" t="s">
        <v>2399</v>
      </c>
      <c r="G1526" s="236" t="s">
        <v>88</v>
      </c>
      <c r="H1526" s="236">
        <v>2</v>
      </c>
      <c r="I1526" s="236" t="s">
        <v>2400</v>
      </c>
      <c r="J1526" s="236" t="s">
        <v>2401</v>
      </c>
      <c r="K1526" s="236" t="s">
        <v>2402</v>
      </c>
      <c r="L1526" s="237">
        <v>46234</v>
      </c>
      <c r="M1526" s="236" t="s">
        <v>92</v>
      </c>
    </row>
    <row r="1527" spans="1:13">
      <c r="A1527" s="238" t="s">
        <v>809</v>
      </c>
      <c r="B1527" s="238" t="s">
        <v>810</v>
      </c>
      <c r="C1527" s="238" t="s">
        <v>811</v>
      </c>
      <c r="D1527" s="238" t="s">
        <v>140</v>
      </c>
      <c r="E1527" s="238">
        <v>1451333</v>
      </c>
      <c r="F1527" s="238" t="s">
        <v>2382</v>
      </c>
      <c r="G1527" s="238" t="s">
        <v>141</v>
      </c>
      <c r="H1527" s="238">
        <v>3</v>
      </c>
      <c r="I1527" s="238" t="s">
        <v>2383</v>
      </c>
      <c r="J1527" s="238" t="s">
        <v>2403</v>
      </c>
      <c r="K1527" s="238" t="s">
        <v>2404</v>
      </c>
      <c r="L1527" s="239">
        <v>46234</v>
      </c>
      <c r="M1527" s="238" t="s">
        <v>92</v>
      </c>
    </row>
    <row r="1528" spans="1:13">
      <c r="A1528" s="236" t="s">
        <v>809</v>
      </c>
      <c r="B1528" s="236" t="s">
        <v>810</v>
      </c>
      <c r="C1528" s="236" t="s">
        <v>811</v>
      </c>
      <c r="D1528" s="236" t="s">
        <v>144</v>
      </c>
      <c r="E1528" s="236" t="s">
        <v>33</v>
      </c>
      <c r="F1528" s="236" t="s">
        <v>33</v>
      </c>
      <c r="G1528" s="236" t="s">
        <v>33</v>
      </c>
      <c r="H1528" s="236" t="s">
        <v>33</v>
      </c>
      <c r="I1528" s="236" t="s">
        <v>33</v>
      </c>
      <c r="J1528" s="236" t="s">
        <v>2405</v>
      </c>
      <c r="K1528" s="236" t="s">
        <v>2406</v>
      </c>
      <c r="L1528" s="237">
        <v>46234</v>
      </c>
      <c r="M1528" s="236" t="s">
        <v>92</v>
      </c>
    </row>
    <row r="1529" spans="1:13">
      <c r="A1529" s="238" t="s">
        <v>809</v>
      </c>
      <c r="B1529" s="238" t="s">
        <v>810</v>
      </c>
      <c r="C1529" s="238" t="s">
        <v>811</v>
      </c>
      <c r="D1529" s="238" t="s">
        <v>147</v>
      </c>
      <c r="E1529" s="238" t="s">
        <v>33</v>
      </c>
      <c r="F1529" s="238" t="s">
        <v>33</v>
      </c>
      <c r="G1529" s="238" t="s">
        <v>33</v>
      </c>
      <c r="H1529" s="238" t="s">
        <v>33</v>
      </c>
      <c r="I1529" s="238" t="s">
        <v>33</v>
      </c>
      <c r="J1529" s="238" t="s">
        <v>2405</v>
      </c>
      <c r="K1529" s="238" t="s">
        <v>2407</v>
      </c>
      <c r="L1529" s="239">
        <v>46234</v>
      </c>
      <c r="M1529" s="238" t="s">
        <v>92</v>
      </c>
    </row>
    <row r="1530" spans="1:13">
      <c r="A1530" s="236" t="s">
        <v>809</v>
      </c>
      <c r="B1530" s="236" t="s">
        <v>810</v>
      </c>
      <c r="C1530" s="236" t="s">
        <v>811</v>
      </c>
      <c r="D1530" s="236" t="s">
        <v>150</v>
      </c>
      <c r="E1530" s="236">
        <v>1</v>
      </c>
      <c r="F1530" s="236" t="s">
        <v>2382</v>
      </c>
      <c r="G1530" s="236" t="s">
        <v>141</v>
      </c>
      <c r="H1530" s="236">
        <v>3</v>
      </c>
      <c r="I1530" s="236" t="s">
        <v>2408</v>
      </c>
      <c r="J1530" s="236" t="s">
        <v>2409</v>
      </c>
      <c r="K1530" s="236" t="s">
        <v>2410</v>
      </c>
      <c r="L1530" s="237">
        <v>46234</v>
      </c>
      <c r="M1530" s="236" t="s">
        <v>37</v>
      </c>
    </row>
    <row r="1531" spans="1:13">
      <c r="A1531" s="238" t="s">
        <v>809</v>
      </c>
      <c r="B1531" s="238" t="s">
        <v>810</v>
      </c>
      <c r="C1531" s="238" t="s">
        <v>811</v>
      </c>
      <c r="D1531" s="238" t="s">
        <v>32</v>
      </c>
      <c r="E1531" s="238" t="s">
        <v>33</v>
      </c>
      <c r="F1531" s="238" t="s">
        <v>33</v>
      </c>
      <c r="G1531" s="238" t="s">
        <v>33</v>
      </c>
      <c r="H1531" s="238" t="s">
        <v>33</v>
      </c>
      <c r="I1531" s="238" t="s">
        <v>33</v>
      </c>
      <c r="J1531" s="238" t="s">
        <v>155</v>
      </c>
      <c r="K1531" s="238" t="s">
        <v>2411</v>
      </c>
      <c r="L1531" s="239">
        <v>46234</v>
      </c>
      <c r="M1531" s="238" t="s">
        <v>37</v>
      </c>
    </row>
    <row r="1532" spans="1:13">
      <c r="A1532" s="236" t="s">
        <v>809</v>
      </c>
      <c r="B1532" s="236" t="s">
        <v>810</v>
      </c>
      <c r="C1532" s="236" t="s">
        <v>811</v>
      </c>
      <c r="D1532" s="236" t="s">
        <v>38</v>
      </c>
      <c r="E1532" s="236" t="s">
        <v>33</v>
      </c>
      <c r="F1532" s="236" t="s">
        <v>33</v>
      </c>
      <c r="G1532" s="236" t="s">
        <v>33</v>
      </c>
      <c r="H1532" s="236" t="s">
        <v>33</v>
      </c>
      <c r="I1532" s="236" t="s">
        <v>33</v>
      </c>
      <c r="J1532" s="236" t="s">
        <v>157</v>
      </c>
      <c r="K1532" s="236" t="s">
        <v>2412</v>
      </c>
      <c r="L1532" s="237">
        <v>46234</v>
      </c>
      <c r="M1532" s="236" t="s">
        <v>37</v>
      </c>
    </row>
    <row r="1533" spans="1:13">
      <c r="A1533" s="238" t="s">
        <v>809</v>
      </c>
      <c r="B1533" s="238" t="s">
        <v>810</v>
      </c>
      <c r="C1533" s="238" t="s">
        <v>811</v>
      </c>
      <c r="D1533" s="238" t="s">
        <v>46</v>
      </c>
      <c r="E1533" s="238" t="s">
        <v>33</v>
      </c>
      <c r="F1533" s="238" t="s">
        <v>33</v>
      </c>
      <c r="G1533" s="238" t="s">
        <v>33</v>
      </c>
      <c r="H1533" s="238" t="s">
        <v>33</v>
      </c>
      <c r="I1533" s="238" t="s">
        <v>33</v>
      </c>
      <c r="J1533" s="238" t="s">
        <v>2363</v>
      </c>
      <c r="K1533" s="238" t="s">
        <v>2413</v>
      </c>
      <c r="L1533" s="239">
        <v>46234</v>
      </c>
      <c r="M1533" s="238" t="s">
        <v>37</v>
      </c>
    </row>
    <row r="1534" spans="1:13">
      <c r="A1534" s="236" t="s">
        <v>809</v>
      </c>
      <c r="B1534" s="236" t="s">
        <v>810</v>
      </c>
      <c r="C1534" s="236" t="s">
        <v>811</v>
      </c>
      <c r="D1534" s="236" t="s">
        <v>48</v>
      </c>
      <c r="E1534" s="236" t="s">
        <v>33</v>
      </c>
      <c r="F1534" s="236" t="s">
        <v>33</v>
      </c>
      <c r="G1534" s="236" t="s">
        <v>33</v>
      </c>
      <c r="H1534" s="236" t="s">
        <v>33</v>
      </c>
      <c r="I1534" s="236" t="s">
        <v>33</v>
      </c>
      <c r="J1534" s="236" t="s">
        <v>161</v>
      </c>
      <c r="K1534" s="236" t="s">
        <v>2414</v>
      </c>
      <c r="L1534" s="237">
        <v>46234</v>
      </c>
      <c r="M1534" s="236" t="s">
        <v>37</v>
      </c>
    </row>
    <row r="1535" spans="1:13">
      <c r="A1535" s="238" t="s">
        <v>809</v>
      </c>
      <c r="B1535" s="238" t="s">
        <v>810</v>
      </c>
      <c r="C1535" s="238" t="s">
        <v>811</v>
      </c>
      <c r="D1535" s="238" t="s">
        <v>50</v>
      </c>
      <c r="E1535" s="238" t="s">
        <v>33</v>
      </c>
      <c r="F1535" s="238" t="s">
        <v>33</v>
      </c>
      <c r="G1535" s="238" t="s">
        <v>33</v>
      </c>
      <c r="H1535" s="238" t="s">
        <v>33</v>
      </c>
      <c r="I1535" s="238" t="s">
        <v>33</v>
      </c>
      <c r="J1535" s="238" t="s">
        <v>163</v>
      </c>
      <c r="K1535" s="238" t="s">
        <v>2415</v>
      </c>
      <c r="L1535" s="239">
        <v>46234</v>
      </c>
      <c r="M1535" s="238" t="s">
        <v>37</v>
      </c>
    </row>
    <row r="1536" spans="1:13">
      <c r="A1536" s="236" t="s">
        <v>809</v>
      </c>
      <c r="B1536" s="236" t="s">
        <v>810</v>
      </c>
      <c r="C1536" s="236" t="s">
        <v>811</v>
      </c>
      <c r="D1536" s="236" t="s">
        <v>52</v>
      </c>
      <c r="E1536" s="236" t="s">
        <v>33</v>
      </c>
      <c r="F1536" s="236" t="s">
        <v>33</v>
      </c>
      <c r="G1536" s="236" t="s">
        <v>33</v>
      </c>
      <c r="H1536" s="236" t="s">
        <v>33</v>
      </c>
      <c r="I1536" s="236" t="s">
        <v>33</v>
      </c>
      <c r="J1536" s="236" t="s">
        <v>165</v>
      </c>
      <c r="K1536" s="236" t="s">
        <v>2416</v>
      </c>
      <c r="L1536" s="237">
        <v>46234</v>
      </c>
      <c r="M1536" s="236" t="s">
        <v>37</v>
      </c>
    </row>
    <row r="1537" spans="1:13">
      <c r="A1537" s="238" t="s">
        <v>809</v>
      </c>
      <c r="B1537" s="238" t="s">
        <v>810</v>
      </c>
      <c r="C1537" s="238" t="s">
        <v>811</v>
      </c>
      <c r="D1537" s="238" t="s">
        <v>54</v>
      </c>
      <c r="E1537" s="238" t="s">
        <v>33</v>
      </c>
      <c r="F1537" s="238" t="s">
        <v>33</v>
      </c>
      <c r="G1537" s="238" t="s">
        <v>33</v>
      </c>
      <c r="H1537" s="238" t="s">
        <v>33</v>
      </c>
      <c r="I1537" s="238" t="s">
        <v>33</v>
      </c>
      <c r="J1537" s="238" t="s">
        <v>2368</v>
      </c>
      <c r="K1537" s="238" t="s">
        <v>2417</v>
      </c>
      <c r="L1537" s="239">
        <v>46234</v>
      </c>
      <c r="M1537" s="238" t="s">
        <v>37</v>
      </c>
    </row>
    <row r="1538" spans="1:13">
      <c r="A1538" s="236" t="s">
        <v>1012</v>
      </c>
      <c r="B1538" s="236" t="s">
        <v>1013</v>
      </c>
      <c r="C1538" s="236" t="s">
        <v>1014</v>
      </c>
      <c r="D1538" s="236" t="s">
        <v>86</v>
      </c>
      <c r="E1538" s="236">
        <v>10979783</v>
      </c>
      <c r="F1538" s="236" t="s">
        <v>2418</v>
      </c>
      <c r="G1538" s="236" t="s">
        <v>88</v>
      </c>
      <c r="H1538" s="236">
        <v>2</v>
      </c>
      <c r="I1538" s="236" t="s">
        <v>2419</v>
      </c>
      <c r="J1538" s="236" t="s">
        <v>2420</v>
      </c>
      <c r="K1538" s="236" t="s">
        <v>2421</v>
      </c>
      <c r="L1538" s="237">
        <v>46234</v>
      </c>
      <c r="M1538" s="236" t="s">
        <v>92</v>
      </c>
    </row>
    <row r="1539" spans="1:13">
      <c r="A1539" s="238" t="s">
        <v>1012</v>
      </c>
      <c r="B1539" s="238" t="s">
        <v>1013</v>
      </c>
      <c r="C1539" s="238" t="s">
        <v>1014</v>
      </c>
      <c r="D1539" s="238" t="s">
        <v>93</v>
      </c>
      <c r="E1539" s="238">
        <v>109882</v>
      </c>
      <c r="F1539" s="238" t="s">
        <v>2422</v>
      </c>
      <c r="G1539" s="238" t="s">
        <v>88</v>
      </c>
      <c r="H1539" s="238">
        <v>2</v>
      </c>
      <c r="I1539" s="238" t="s">
        <v>2423</v>
      </c>
      <c r="J1539" s="238" t="s">
        <v>2424</v>
      </c>
      <c r="K1539" s="238" t="s">
        <v>2425</v>
      </c>
      <c r="L1539" s="239">
        <v>46234</v>
      </c>
      <c r="M1539" s="238" t="s">
        <v>92</v>
      </c>
    </row>
    <row r="1540" spans="1:13">
      <c r="A1540" s="236" t="s">
        <v>1012</v>
      </c>
      <c r="B1540" s="236" t="s">
        <v>1013</v>
      </c>
      <c r="C1540" s="236" t="s">
        <v>1014</v>
      </c>
      <c r="D1540" s="236" t="s">
        <v>98</v>
      </c>
      <c r="E1540" s="236">
        <v>10979783</v>
      </c>
      <c r="F1540" s="236" t="s">
        <v>2426</v>
      </c>
      <c r="G1540" s="236" t="s">
        <v>88</v>
      </c>
      <c r="H1540" s="236">
        <v>2</v>
      </c>
      <c r="I1540" s="236" t="s">
        <v>2427</v>
      </c>
      <c r="J1540" s="236" t="s">
        <v>2428</v>
      </c>
      <c r="K1540" s="236" t="s">
        <v>2429</v>
      </c>
      <c r="L1540" s="237">
        <v>46234</v>
      </c>
      <c r="M1540" s="236" t="s">
        <v>92</v>
      </c>
    </row>
    <row r="1541" spans="1:13">
      <c r="A1541" s="238" t="s">
        <v>1012</v>
      </c>
      <c r="B1541" s="238" t="s">
        <v>1013</v>
      </c>
      <c r="C1541" s="238" t="s">
        <v>1014</v>
      </c>
      <c r="D1541" s="238" t="s">
        <v>103</v>
      </c>
      <c r="E1541" s="238">
        <v>10979783</v>
      </c>
      <c r="F1541" s="238" t="s">
        <v>2430</v>
      </c>
      <c r="G1541" s="238" t="s">
        <v>141</v>
      </c>
      <c r="H1541" s="238">
        <v>3</v>
      </c>
      <c r="I1541" s="238" t="s">
        <v>2431</v>
      </c>
      <c r="J1541" s="238" t="s">
        <v>2432</v>
      </c>
      <c r="K1541" s="238" t="s">
        <v>2433</v>
      </c>
      <c r="L1541" s="239">
        <v>46234</v>
      </c>
      <c r="M1541" s="238" t="s">
        <v>92</v>
      </c>
    </row>
    <row r="1542" spans="1:13">
      <c r="A1542" s="236" t="s">
        <v>1012</v>
      </c>
      <c r="B1542" s="236" t="s">
        <v>1013</v>
      </c>
      <c r="C1542" s="236" t="s">
        <v>1014</v>
      </c>
      <c r="D1542" s="236" t="s">
        <v>108</v>
      </c>
      <c r="E1542" s="236">
        <v>2614613</v>
      </c>
      <c r="F1542" s="236" t="s">
        <v>2434</v>
      </c>
      <c r="G1542" s="236" t="s">
        <v>141</v>
      </c>
      <c r="H1542" s="236">
        <v>3</v>
      </c>
      <c r="I1542" s="236" t="s">
        <v>2435</v>
      </c>
      <c r="J1542" s="236" t="s">
        <v>2436</v>
      </c>
      <c r="K1542" s="236" t="s">
        <v>2437</v>
      </c>
      <c r="L1542" s="237">
        <v>46234</v>
      </c>
      <c r="M1542" s="236" t="s">
        <v>92</v>
      </c>
    </row>
    <row r="1543" spans="1:13">
      <c r="A1543" s="238" t="s">
        <v>1012</v>
      </c>
      <c r="B1543" s="238" t="s">
        <v>1013</v>
      </c>
      <c r="C1543" s="238" t="s">
        <v>1014</v>
      </c>
      <c r="D1543" s="238" t="s">
        <v>113</v>
      </c>
      <c r="E1543" s="238" t="s">
        <v>33</v>
      </c>
      <c r="F1543" s="238" t="s">
        <v>33</v>
      </c>
      <c r="G1543" s="238" t="s">
        <v>33</v>
      </c>
      <c r="H1543" s="238" t="s">
        <v>33</v>
      </c>
      <c r="I1543" s="238" t="s">
        <v>33</v>
      </c>
      <c r="J1543" s="238" t="s">
        <v>1617</v>
      </c>
      <c r="K1543" s="238" t="s">
        <v>2438</v>
      </c>
      <c r="L1543" s="239">
        <v>46234</v>
      </c>
      <c r="M1543" s="238" t="s">
        <v>92</v>
      </c>
    </row>
    <row r="1544" spans="1:13">
      <c r="A1544" s="236" t="s">
        <v>1012</v>
      </c>
      <c r="B1544" s="236" t="s">
        <v>1013</v>
      </c>
      <c r="C1544" s="236" t="s">
        <v>1014</v>
      </c>
      <c r="D1544" s="236" t="s">
        <v>117</v>
      </c>
      <c r="E1544" s="236">
        <v>12</v>
      </c>
      <c r="F1544" s="236" t="s">
        <v>2439</v>
      </c>
      <c r="G1544" s="236" t="s">
        <v>141</v>
      </c>
      <c r="H1544" s="236">
        <v>3</v>
      </c>
      <c r="I1544" s="236" t="s">
        <v>2440</v>
      </c>
      <c r="J1544" s="236" t="s">
        <v>2441</v>
      </c>
      <c r="K1544" s="236" t="s">
        <v>2442</v>
      </c>
      <c r="L1544" s="237">
        <v>46234</v>
      </c>
      <c r="M1544" s="236" t="s">
        <v>92</v>
      </c>
    </row>
    <row r="1545" spans="1:13">
      <c r="A1545" s="238" t="s">
        <v>1012</v>
      </c>
      <c r="B1545" s="238" t="s">
        <v>1013</v>
      </c>
      <c r="C1545" s="238" t="s">
        <v>1014</v>
      </c>
      <c r="D1545" s="238" t="s">
        <v>122</v>
      </c>
      <c r="E1545" s="238">
        <v>12</v>
      </c>
      <c r="F1545" s="238" t="s">
        <v>2439</v>
      </c>
      <c r="G1545" s="238" t="s">
        <v>141</v>
      </c>
      <c r="H1545" s="238">
        <v>3</v>
      </c>
      <c r="I1545" s="238" t="s">
        <v>2440</v>
      </c>
      <c r="J1545" s="238" t="s">
        <v>2441</v>
      </c>
      <c r="K1545" s="238" t="s">
        <v>2443</v>
      </c>
      <c r="L1545" s="239">
        <v>46234</v>
      </c>
      <c r="M1545" s="238" t="s">
        <v>92</v>
      </c>
    </row>
    <row r="1546" spans="1:13">
      <c r="A1546" s="236" t="s">
        <v>1012</v>
      </c>
      <c r="B1546" s="236" t="s">
        <v>1013</v>
      </c>
      <c r="C1546" s="236" t="s">
        <v>1014</v>
      </c>
      <c r="D1546" s="236" t="s">
        <v>124</v>
      </c>
      <c r="E1546" s="236">
        <v>4200000</v>
      </c>
      <c r="F1546" s="236" t="s">
        <v>2444</v>
      </c>
      <c r="G1546" s="236" t="s">
        <v>88</v>
      </c>
      <c r="H1546" s="236">
        <v>2</v>
      </c>
      <c r="I1546" s="236" t="s">
        <v>2445</v>
      </c>
      <c r="J1546" s="236" t="s">
        <v>2446</v>
      </c>
      <c r="K1546" s="236" t="s">
        <v>2447</v>
      </c>
      <c r="L1546" s="237">
        <v>46234</v>
      </c>
      <c r="M1546" s="236" t="s">
        <v>92</v>
      </c>
    </row>
    <row r="1547" spans="1:13">
      <c r="A1547" s="238" t="s">
        <v>1012</v>
      </c>
      <c r="B1547" s="238" t="s">
        <v>1013</v>
      </c>
      <c r="C1547" s="238" t="s">
        <v>1014</v>
      </c>
      <c r="D1547" s="238" t="s">
        <v>130</v>
      </c>
      <c r="E1547" s="238">
        <v>0</v>
      </c>
      <c r="F1547" s="238" t="s">
        <v>2448</v>
      </c>
      <c r="G1547" s="238" t="s">
        <v>141</v>
      </c>
      <c r="H1547" s="238">
        <v>3</v>
      </c>
      <c r="I1547" s="238" t="s">
        <v>2449</v>
      </c>
      <c r="J1547" s="238" t="s">
        <v>2450</v>
      </c>
      <c r="K1547" s="238" t="s">
        <v>2451</v>
      </c>
      <c r="L1547" s="239">
        <v>46234</v>
      </c>
      <c r="M1547" s="238" t="s">
        <v>92</v>
      </c>
    </row>
    <row r="1548" spans="1:13">
      <c r="A1548" s="236" t="s">
        <v>1012</v>
      </c>
      <c r="B1548" s="236" t="s">
        <v>1013</v>
      </c>
      <c r="C1548" s="236" t="s">
        <v>1014</v>
      </c>
      <c r="D1548" s="236" t="s">
        <v>135</v>
      </c>
      <c r="E1548" s="236">
        <v>6779783</v>
      </c>
      <c r="F1548" s="236" t="s">
        <v>2448</v>
      </c>
      <c r="G1548" s="236" t="s">
        <v>141</v>
      </c>
      <c r="H1548" s="236">
        <v>3</v>
      </c>
      <c r="I1548" s="236" t="s">
        <v>2449</v>
      </c>
      <c r="J1548" s="236" t="s">
        <v>2452</v>
      </c>
      <c r="K1548" s="236" t="s">
        <v>2453</v>
      </c>
      <c r="L1548" s="237">
        <v>46234</v>
      </c>
      <c r="M1548" s="236" t="s">
        <v>92</v>
      </c>
    </row>
    <row r="1549" spans="1:13">
      <c r="A1549" s="238" t="s">
        <v>1012</v>
      </c>
      <c r="B1549" s="238" t="s">
        <v>1013</v>
      </c>
      <c r="C1549" s="238" t="s">
        <v>1014</v>
      </c>
      <c r="D1549" s="238" t="s">
        <v>140</v>
      </c>
      <c r="E1549" s="238">
        <v>4200000</v>
      </c>
      <c r="F1549" s="238" t="s">
        <v>2448</v>
      </c>
      <c r="G1549" s="238" t="s">
        <v>141</v>
      </c>
      <c r="H1549" s="238">
        <v>3</v>
      </c>
      <c r="I1549" s="238" t="s">
        <v>2449</v>
      </c>
      <c r="J1549" s="238" t="s">
        <v>2454</v>
      </c>
      <c r="K1549" s="238" t="s">
        <v>2455</v>
      </c>
      <c r="L1549" s="239">
        <v>46234</v>
      </c>
      <c r="M1549" s="238" t="s">
        <v>92</v>
      </c>
    </row>
    <row r="1550" spans="1:13">
      <c r="A1550" s="236" t="s">
        <v>1012</v>
      </c>
      <c r="B1550" s="236" t="s">
        <v>1013</v>
      </c>
      <c r="C1550" s="236" t="s">
        <v>1014</v>
      </c>
      <c r="D1550" s="236" t="s">
        <v>144</v>
      </c>
      <c r="E1550" s="236" t="s">
        <v>33</v>
      </c>
      <c r="F1550" s="236" t="s">
        <v>33</v>
      </c>
      <c r="G1550" s="236" t="s">
        <v>33</v>
      </c>
      <c r="H1550" s="236" t="s">
        <v>33</v>
      </c>
      <c r="I1550" s="236" t="s">
        <v>33</v>
      </c>
      <c r="J1550" s="236" t="s">
        <v>2456</v>
      </c>
      <c r="K1550" s="236" t="s">
        <v>2457</v>
      </c>
      <c r="L1550" s="237">
        <v>46234</v>
      </c>
      <c r="M1550" s="236" t="s">
        <v>92</v>
      </c>
    </row>
    <row r="1551" spans="1:13">
      <c r="A1551" s="238" t="s">
        <v>1012</v>
      </c>
      <c r="B1551" s="238" t="s">
        <v>1013</v>
      </c>
      <c r="C1551" s="238" t="s">
        <v>1014</v>
      </c>
      <c r="D1551" s="238" t="s">
        <v>147</v>
      </c>
      <c r="E1551" s="238" t="s">
        <v>33</v>
      </c>
      <c r="F1551" s="238" t="s">
        <v>33</v>
      </c>
      <c r="G1551" s="238" t="s">
        <v>33</v>
      </c>
      <c r="H1551" s="238" t="s">
        <v>33</v>
      </c>
      <c r="I1551" s="238" t="s">
        <v>33</v>
      </c>
      <c r="J1551" s="238" t="s">
        <v>2456</v>
      </c>
      <c r="K1551" s="238" t="s">
        <v>2458</v>
      </c>
      <c r="L1551" s="239">
        <v>46234</v>
      </c>
      <c r="M1551" s="238" t="s">
        <v>92</v>
      </c>
    </row>
    <row r="1552" spans="1:13">
      <c r="A1552" s="236" t="s">
        <v>1012</v>
      </c>
      <c r="B1552" s="236" t="s">
        <v>1013</v>
      </c>
      <c r="C1552" s="236" t="s">
        <v>1014</v>
      </c>
      <c r="D1552" s="236" t="s">
        <v>150</v>
      </c>
      <c r="E1552" s="236">
        <v>3</v>
      </c>
      <c r="F1552" s="236" t="s">
        <v>2444</v>
      </c>
      <c r="G1552" s="236" t="s">
        <v>141</v>
      </c>
      <c r="H1552" s="236">
        <v>3</v>
      </c>
      <c r="I1552" s="236" t="s">
        <v>2445</v>
      </c>
      <c r="J1552" s="236" t="s">
        <v>2459</v>
      </c>
      <c r="K1552" s="236" t="s">
        <v>2460</v>
      </c>
      <c r="L1552" s="237">
        <v>46234</v>
      </c>
      <c r="M1552" s="236" t="s">
        <v>92</v>
      </c>
    </row>
    <row r="1553" spans="1:13">
      <c r="A1553" s="238" t="s">
        <v>1012</v>
      </c>
      <c r="B1553" s="238" t="s">
        <v>1013</v>
      </c>
      <c r="C1553" s="238" t="s">
        <v>1014</v>
      </c>
      <c r="D1553" s="238" t="s">
        <v>46</v>
      </c>
      <c r="E1553" s="238">
        <v>81869</v>
      </c>
      <c r="F1553" s="238" t="s">
        <v>2461</v>
      </c>
      <c r="G1553" s="238" t="s">
        <v>141</v>
      </c>
      <c r="H1553" s="238">
        <v>3</v>
      </c>
      <c r="I1553" s="238" t="s">
        <v>2462</v>
      </c>
      <c r="J1553" s="238" t="s">
        <v>2463</v>
      </c>
      <c r="K1553" s="238" t="s">
        <v>2464</v>
      </c>
      <c r="L1553" s="239">
        <v>46234</v>
      </c>
      <c r="M1553" s="238" t="s">
        <v>92</v>
      </c>
    </row>
    <row r="1554" spans="1:13">
      <c r="A1554" s="236" t="s">
        <v>1012</v>
      </c>
      <c r="B1554" s="236" t="s">
        <v>1013</v>
      </c>
      <c r="C1554" s="236" t="s">
        <v>1014</v>
      </c>
      <c r="D1554" s="236" t="s">
        <v>48</v>
      </c>
      <c r="E1554" s="236">
        <v>217117</v>
      </c>
      <c r="F1554" s="236" t="s">
        <v>2465</v>
      </c>
      <c r="G1554" s="236" t="s">
        <v>141</v>
      </c>
      <c r="H1554" s="236">
        <v>3</v>
      </c>
      <c r="I1554" s="236" t="s">
        <v>2466</v>
      </c>
      <c r="J1554" s="236" t="s">
        <v>2467</v>
      </c>
      <c r="K1554" s="236" t="s">
        <v>2468</v>
      </c>
      <c r="L1554" s="237">
        <v>46234</v>
      </c>
      <c r="M1554" s="236" t="s">
        <v>92</v>
      </c>
    </row>
    <row r="1555" spans="1:13">
      <c r="A1555" s="238" t="s">
        <v>1012</v>
      </c>
      <c r="B1555" s="238" t="s">
        <v>1013</v>
      </c>
      <c r="C1555" s="238" t="s">
        <v>1014</v>
      </c>
      <c r="D1555" s="238" t="s">
        <v>50</v>
      </c>
      <c r="E1555" s="238">
        <v>215000</v>
      </c>
      <c r="F1555" s="238" t="s">
        <v>2465</v>
      </c>
      <c r="G1555" s="238" t="s">
        <v>141</v>
      </c>
      <c r="H1555" s="238">
        <v>3</v>
      </c>
      <c r="I1555" s="238" t="s">
        <v>2466</v>
      </c>
      <c r="J1555" s="238" t="s">
        <v>2469</v>
      </c>
      <c r="K1555" s="238" t="s">
        <v>2470</v>
      </c>
      <c r="L1555" s="239">
        <v>46234</v>
      </c>
      <c r="M1555" s="238" t="s">
        <v>92</v>
      </c>
    </row>
    <row r="1556" spans="1:13">
      <c r="A1556" s="236" t="s">
        <v>1012</v>
      </c>
      <c r="B1556" s="236" t="s">
        <v>1013</v>
      </c>
      <c r="C1556" s="236" t="s">
        <v>1014</v>
      </c>
      <c r="D1556" s="236" t="s">
        <v>52</v>
      </c>
      <c r="E1556" s="236">
        <v>992000</v>
      </c>
      <c r="F1556" s="236" t="s">
        <v>2471</v>
      </c>
      <c r="G1556" s="236" t="s">
        <v>141</v>
      </c>
      <c r="H1556" s="236">
        <v>3</v>
      </c>
      <c r="I1556" s="236" t="s">
        <v>2472</v>
      </c>
      <c r="J1556" s="236" t="s">
        <v>2473</v>
      </c>
      <c r="K1556" s="236" t="s">
        <v>2474</v>
      </c>
      <c r="L1556" s="237">
        <v>46234</v>
      </c>
      <c r="M1556" s="236" t="s">
        <v>92</v>
      </c>
    </row>
    <row r="1557" spans="1:13">
      <c r="A1557" s="238" t="s">
        <v>1012</v>
      </c>
      <c r="B1557" s="238" t="s">
        <v>1013</v>
      </c>
      <c r="C1557" s="238" t="s">
        <v>1014</v>
      </c>
      <c r="D1557" s="238" t="s">
        <v>54</v>
      </c>
      <c r="E1557" s="238" t="s">
        <v>33</v>
      </c>
      <c r="F1557" s="238" t="s">
        <v>33</v>
      </c>
      <c r="G1557" s="238" t="s">
        <v>33</v>
      </c>
      <c r="H1557" s="238" t="s">
        <v>33</v>
      </c>
      <c r="I1557" s="238" t="s">
        <v>33</v>
      </c>
      <c r="J1557" s="238" t="s">
        <v>1617</v>
      </c>
      <c r="K1557" s="238" t="s">
        <v>2475</v>
      </c>
      <c r="L1557" s="239">
        <v>46234</v>
      </c>
      <c r="M1557" s="238" t="s">
        <v>92</v>
      </c>
    </row>
    <row r="1558" spans="1:13">
      <c r="A1558" s="236" t="s">
        <v>1012</v>
      </c>
      <c r="B1558" s="236" t="s">
        <v>1013</v>
      </c>
      <c r="C1558" s="236" t="s">
        <v>1014</v>
      </c>
      <c r="D1558" s="236" t="s">
        <v>32</v>
      </c>
      <c r="E1558" s="236" t="s">
        <v>33</v>
      </c>
      <c r="F1558" s="236" t="s">
        <v>33</v>
      </c>
      <c r="G1558" s="236" t="s">
        <v>33</v>
      </c>
      <c r="H1558" s="236" t="s">
        <v>33</v>
      </c>
      <c r="I1558" s="236" t="s">
        <v>33</v>
      </c>
      <c r="J1558" s="236" t="s">
        <v>1617</v>
      </c>
      <c r="K1558" s="236" t="s">
        <v>2476</v>
      </c>
      <c r="L1558" s="237">
        <v>46234</v>
      </c>
      <c r="M1558" s="236" t="s">
        <v>92</v>
      </c>
    </row>
    <row r="1559" spans="1:13">
      <c r="A1559" s="238" t="s">
        <v>1012</v>
      </c>
      <c r="B1559" s="238" t="s">
        <v>1013</v>
      </c>
      <c r="C1559" s="238" t="s">
        <v>1014</v>
      </c>
      <c r="D1559" s="238" t="s">
        <v>38</v>
      </c>
      <c r="E1559" s="238" t="s">
        <v>33</v>
      </c>
      <c r="F1559" s="238" t="s">
        <v>33</v>
      </c>
      <c r="G1559" s="238" t="s">
        <v>33</v>
      </c>
      <c r="H1559" s="238" t="s">
        <v>33</v>
      </c>
      <c r="I1559" s="238" t="s">
        <v>33</v>
      </c>
      <c r="J1559" s="238" t="s">
        <v>1617</v>
      </c>
      <c r="K1559" s="238" t="s">
        <v>2477</v>
      </c>
      <c r="L1559" s="239">
        <v>46234</v>
      </c>
      <c r="M1559" s="238" t="s">
        <v>92</v>
      </c>
    </row>
    <row r="1560" spans="1:13">
      <c r="A1560" s="236" t="s">
        <v>773</v>
      </c>
      <c r="B1560" s="236" t="s">
        <v>774</v>
      </c>
      <c r="C1560" s="236" t="s">
        <v>775</v>
      </c>
      <c r="D1560" s="236" t="s">
        <v>86</v>
      </c>
      <c r="E1560" s="236">
        <v>18400000</v>
      </c>
      <c r="F1560" s="236" t="s">
        <v>2478</v>
      </c>
      <c r="G1560" s="236" t="s">
        <v>126</v>
      </c>
      <c r="H1560" s="236">
        <v>1</v>
      </c>
      <c r="I1560" s="236" t="s">
        <v>2479</v>
      </c>
      <c r="J1560" s="236" t="s">
        <v>2480</v>
      </c>
      <c r="K1560" s="236" t="s">
        <v>2481</v>
      </c>
      <c r="L1560" s="237">
        <v>46234</v>
      </c>
      <c r="M1560" s="236" t="s">
        <v>92</v>
      </c>
    </row>
    <row r="1561" spans="1:13">
      <c r="A1561" s="238" t="s">
        <v>773</v>
      </c>
      <c r="B1561" s="238" t="s">
        <v>774</v>
      </c>
      <c r="C1561" s="238" t="s">
        <v>775</v>
      </c>
      <c r="D1561" s="238" t="s">
        <v>93</v>
      </c>
      <c r="E1561" s="238">
        <v>107160</v>
      </c>
      <c r="F1561" s="238" t="s">
        <v>2482</v>
      </c>
      <c r="G1561" s="238" t="s">
        <v>88</v>
      </c>
      <c r="H1561" s="238">
        <v>2</v>
      </c>
      <c r="I1561" s="238" t="s">
        <v>2483</v>
      </c>
      <c r="J1561" s="238" t="s">
        <v>2484</v>
      </c>
      <c r="K1561" s="238" t="s">
        <v>2485</v>
      </c>
      <c r="L1561" s="239">
        <v>46234</v>
      </c>
      <c r="M1561" s="238" t="s">
        <v>92</v>
      </c>
    </row>
    <row r="1562" spans="1:13">
      <c r="A1562" s="236" t="s">
        <v>773</v>
      </c>
      <c r="B1562" s="236" t="s">
        <v>774</v>
      </c>
      <c r="C1562" s="236" t="s">
        <v>775</v>
      </c>
      <c r="D1562" s="236" t="s">
        <v>98</v>
      </c>
      <c r="E1562" s="236">
        <v>18400000</v>
      </c>
      <c r="F1562" s="236" t="s">
        <v>2478</v>
      </c>
      <c r="G1562" s="236" t="s">
        <v>88</v>
      </c>
      <c r="H1562" s="236">
        <v>2</v>
      </c>
      <c r="I1562" s="236" t="s">
        <v>2479</v>
      </c>
      <c r="J1562" s="236" t="s">
        <v>2486</v>
      </c>
      <c r="K1562" s="236" t="s">
        <v>2487</v>
      </c>
      <c r="L1562" s="237">
        <v>46234</v>
      </c>
      <c r="M1562" s="236" t="s">
        <v>92</v>
      </c>
    </row>
    <row r="1563" spans="1:13">
      <c r="A1563" s="238" t="s">
        <v>773</v>
      </c>
      <c r="B1563" s="238" t="s">
        <v>774</v>
      </c>
      <c r="C1563" s="238" t="s">
        <v>775</v>
      </c>
      <c r="D1563" s="238" t="s">
        <v>103</v>
      </c>
      <c r="E1563" s="238">
        <v>9859576</v>
      </c>
      <c r="F1563" s="238" t="s">
        <v>2488</v>
      </c>
      <c r="G1563" s="238" t="s">
        <v>88</v>
      </c>
      <c r="H1563" s="238">
        <v>2</v>
      </c>
      <c r="I1563" s="238" t="s">
        <v>2489</v>
      </c>
      <c r="J1563" s="238" t="s">
        <v>2490</v>
      </c>
      <c r="K1563" s="238" t="s">
        <v>2491</v>
      </c>
      <c r="L1563" s="239">
        <v>46234</v>
      </c>
      <c r="M1563" s="238" t="s">
        <v>92</v>
      </c>
    </row>
    <row r="1564" spans="1:13">
      <c r="A1564" s="236" t="s">
        <v>773</v>
      </c>
      <c r="B1564" s="236" t="s">
        <v>774</v>
      </c>
      <c r="C1564" s="236" t="s">
        <v>775</v>
      </c>
      <c r="D1564" s="236" t="s">
        <v>108</v>
      </c>
      <c r="E1564" s="236">
        <v>1796504</v>
      </c>
      <c r="F1564" s="236" t="s">
        <v>2492</v>
      </c>
      <c r="G1564" s="236" t="s">
        <v>141</v>
      </c>
      <c r="H1564" s="236">
        <v>3</v>
      </c>
      <c r="I1564" s="236" t="s">
        <v>2493</v>
      </c>
      <c r="J1564" s="236" t="s">
        <v>2494</v>
      </c>
      <c r="K1564" s="236" t="s">
        <v>2495</v>
      </c>
      <c r="L1564" s="237">
        <v>46234</v>
      </c>
      <c r="M1564" s="236" t="s">
        <v>92</v>
      </c>
    </row>
    <row r="1565" spans="1:13">
      <c r="A1565" s="238" t="s">
        <v>773</v>
      </c>
      <c r="B1565" s="238" t="s">
        <v>774</v>
      </c>
      <c r="C1565" s="238" t="s">
        <v>775</v>
      </c>
      <c r="D1565" s="238" t="s">
        <v>113</v>
      </c>
      <c r="E1565" s="238">
        <v>6</v>
      </c>
      <c r="F1565" s="238" t="s">
        <v>2496</v>
      </c>
      <c r="G1565" s="238" t="s">
        <v>141</v>
      </c>
      <c r="H1565" s="238">
        <v>3</v>
      </c>
      <c r="I1565" s="238" t="s">
        <v>2497</v>
      </c>
      <c r="J1565" s="238" t="s">
        <v>2498</v>
      </c>
      <c r="K1565" s="238" t="s">
        <v>2499</v>
      </c>
      <c r="L1565" s="239">
        <v>46234</v>
      </c>
      <c r="M1565" s="238" t="s">
        <v>92</v>
      </c>
    </row>
    <row r="1566" spans="1:13">
      <c r="A1566" s="236" t="s">
        <v>773</v>
      </c>
      <c r="B1566" s="236" t="s">
        <v>774</v>
      </c>
      <c r="C1566" s="236" t="s">
        <v>775</v>
      </c>
      <c r="D1566" s="236" t="s">
        <v>117</v>
      </c>
      <c r="E1566" s="236">
        <v>448</v>
      </c>
      <c r="F1566" s="236" t="s">
        <v>2500</v>
      </c>
      <c r="G1566" s="236" t="s">
        <v>88</v>
      </c>
      <c r="H1566" s="236">
        <v>2</v>
      </c>
      <c r="I1566" s="236" t="s">
        <v>2501</v>
      </c>
      <c r="J1566" s="236" t="s">
        <v>2502</v>
      </c>
      <c r="K1566" s="236" t="s">
        <v>2503</v>
      </c>
      <c r="L1566" s="237">
        <v>46234</v>
      </c>
      <c r="M1566" s="236" t="s">
        <v>92</v>
      </c>
    </row>
    <row r="1567" spans="1:13">
      <c r="A1567" s="238" t="s">
        <v>773</v>
      </c>
      <c r="B1567" s="238" t="s">
        <v>774</v>
      </c>
      <c r="C1567" s="238" t="s">
        <v>775</v>
      </c>
      <c r="D1567" s="238" t="s">
        <v>122</v>
      </c>
      <c r="E1567" s="238">
        <v>448</v>
      </c>
      <c r="F1567" s="238" t="s">
        <v>2500</v>
      </c>
      <c r="G1567" s="238" t="s">
        <v>88</v>
      </c>
      <c r="H1567" s="238">
        <v>2</v>
      </c>
      <c r="I1567" s="238" t="s">
        <v>2501</v>
      </c>
      <c r="J1567" s="238" t="s">
        <v>2502</v>
      </c>
      <c r="K1567" s="238" t="s">
        <v>2504</v>
      </c>
      <c r="L1567" s="239">
        <v>46234</v>
      </c>
      <c r="M1567" s="238" t="s">
        <v>92</v>
      </c>
    </row>
    <row r="1568" spans="1:13">
      <c r="A1568" s="236" t="s">
        <v>773</v>
      </c>
      <c r="B1568" s="236" t="s">
        <v>774</v>
      </c>
      <c r="C1568" s="236" t="s">
        <v>775</v>
      </c>
      <c r="D1568" s="236" t="s">
        <v>124</v>
      </c>
      <c r="E1568" s="236">
        <v>3012301</v>
      </c>
      <c r="F1568" s="236" t="s">
        <v>2505</v>
      </c>
      <c r="G1568" s="236" t="s">
        <v>141</v>
      </c>
      <c r="H1568" s="236">
        <v>3</v>
      </c>
      <c r="I1568" s="236" t="s">
        <v>2489</v>
      </c>
      <c r="J1568" s="236" t="s">
        <v>2506</v>
      </c>
      <c r="K1568" s="236" t="s">
        <v>2507</v>
      </c>
      <c r="L1568" s="237">
        <v>46234</v>
      </c>
      <c r="M1568" s="236" t="s">
        <v>92</v>
      </c>
    </row>
    <row r="1569" spans="1:13">
      <c r="A1569" s="238" t="s">
        <v>773</v>
      </c>
      <c r="B1569" s="238" t="s">
        <v>774</v>
      </c>
      <c r="C1569" s="238" t="s">
        <v>775</v>
      </c>
      <c r="D1569" s="238" t="s">
        <v>130</v>
      </c>
      <c r="E1569" s="238">
        <v>8540424</v>
      </c>
      <c r="F1569" s="238" t="s">
        <v>2488</v>
      </c>
      <c r="G1569" s="238" t="s">
        <v>141</v>
      </c>
      <c r="H1569" s="238">
        <v>3</v>
      </c>
      <c r="I1569" s="238" t="s">
        <v>2489</v>
      </c>
      <c r="J1569" s="238" t="s">
        <v>2508</v>
      </c>
      <c r="K1569" s="238" t="s">
        <v>2509</v>
      </c>
      <c r="L1569" s="239">
        <v>46234</v>
      </c>
      <c r="M1569" s="238" t="s">
        <v>92</v>
      </c>
    </row>
    <row r="1570" spans="1:13">
      <c r="A1570" s="236" t="s">
        <v>773</v>
      </c>
      <c r="B1570" s="236" t="s">
        <v>774</v>
      </c>
      <c r="C1570" s="236" t="s">
        <v>775</v>
      </c>
      <c r="D1570" s="236" t="s">
        <v>135</v>
      </c>
      <c r="E1570" s="236">
        <v>6847275</v>
      </c>
      <c r="F1570" s="236" t="s">
        <v>2488</v>
      </c>
      <c r="G1570" s="236" t="s">
        <v>88</v>
      </c>
      <c r="H1570" s="236">
        <v>2</v>
      </c>
      <c r="I1570" s="236" t="s">
        <v>2489</v>
      </c>
      <c r="J1570" s="236" t="s">
        <v>2510</v>
      </c>
      <c r="K1570" s="236" t="s">
        <v>2511</v>
      </c>
      <c r="L1570" s="237">
        <v>46234</v>
      </c>
      <c r="M1570" s="236" t="s">
        <v>92</v>
      </c>
    </row>
    <row r="1571" spans="1:13">
      <c r="A1571" s="238" t="s">
        <v>773</v>
      </c>
      <c r="B1571" s="238" t="s">
        <v>774</v>
      </c>
      <c r="C1571" s="238" t="s">
        <v>775</v>
      </c>
      <c r="D1571" s="238" t="s">
        <v>140</v>
      </c>
      <c r="E1571" s="238">
        <v>2763835</v>
      </c>
      <c r="F1571" s="238" t="s">
        <v>2488</v>
      </c>
      <c r="G1571" s="238" t="s">
        <v>88</v>
      </c>
      <c r="H1571" s="238">
        <v>2</v>
      </c>
      <c r="I1571" s="238" t="s">
        <v>2489</v>
      </c>
      <c r="J1571" s="238" t="s">
        <v>2512</v>
      </c>
      <c r="K1571" s="238" t="s">
        <v>2513</v>
      </c>
      <c r="L1571" s="239">
        <v>46234</v>
      </c>
      <c r="M1571" s="238" t="s">
        <v>92</v>
      </c>
    </row>
    <row r="1572" spans="1:13">
      <c r="A1572" s="236" t="s">
        <v>773</v>
      </c>
      <c r="B1572" s="236" t="s">
        <v>774</v>
      </c>
      <c r="C1572" s="236" t="s">
        <v>775</v>
      </c>
      <c r="D1572" s="236" t="s">
        <v>144</v>
      </c>
      <c r="E1572" s="236">
        <v>248466</v>
      </c>
      <c r="F1572" s="236" t="s">
        <v>2488</v>
      </c>
      <c r="G1572" s="236" t="s">
        <v>88</v>
      </c>
      <c r="H1572" s="236">
        <v>2</v>
      </c>
      <c r="I1572" s="236" t="s">
        <v>2489</v>
      </c>
      <c r="J1572" s="236" t="s">
        <v>2514</v>
      </c>
      <c r="K1572" s="236" t="s">
        <v>2515</v>
      </c>
      <c r="L1572" s="237">
        <v>46234</v>
      </c>
      <c r="M1572" s="236" t="s">
        <v>92</v>
      </c>
    </row>
    <row r="1573" spans="1:13">
      <c r="A1573" s="238" t="s">
        <v>773</v>
      </c>
      <c r="B1573" s="238" t="s">
        <v>774</v>
      </c>
      <c r="C1573" s="238" t="s">
        <v>775</v>
      </c>
      <c r="D1573" s="238" t="s">
        <v>147</v>
      </c>
      <c r="E1573" s="238">
        <v>0</v>
      </c>
      <c r="F1573" s="238" t="s">
        <v>2488</v>
      </c>
      <c r="G1573" s="238" t="s">
        <v>88</v>
      </c>
      <c r="H1573" s="238">
        <v>2</v>
      </c>
      <c r="I1573" s="238" t="s">
        <v>2489</v>
      </c>
      <c r="J1573" s="238" t="s">
        <v>2516</v>
      </c>
      <c r="K1573" s="238" t="s">
        <v>2517</v>
      </c>
      <c r="L1573" s="239">
        <v>46234</v>
      </c>
      <c r="M1573" s="238" t="s">
        <v>92</v>
      </c>
    </row>
    <row r="1574" spans="1:13">
      <c r="A1574" s="236" t="s">
        <v>773</v>
      </c>
      <c r="B1574" s="236" t="s">
        <v>774</v>
      </c>
      <c r="C1574" s="236" t="s">
        <v>775</v>
      </c>
      <c r="D1574" s="236" t="s">
        <v>150</v>
      </c>
      <c r="E1574" s="236">
        <v>5</v>
      </c>
      <c r="F1574" s="236" t="s">
        <v>2492</v>
      </c>
      <c r="G1574" s="236" t="s">
        <v>88</v>
      </c>
      <c r="H1574" s="236">
        <v>2</v>
      </c>
      <c r="I1574" s="236" t="s">
        <v>2493</v>
      </c>
      <c r="J1574" s="236" t="s">
        <v>2518</v>
      </c>
      <c r="K1574" s="236" t="s">
        <v>2519</v>
      </c>
      <c r="L1574" s="237">
        <v>46234</v>
      </c>
      <c r="M1574" s="236" t="s">
        <v>92</v>
      </c>
    </row>
    <row r="1575" spans="1:13">
      <c r="A1575" s="238" t="s">
        <v>773</v>
      </c>
      <c r="B1575" s="238" t="s">
        <v>774</v>
      </c>
      <c r="C1575" s="238" t="s">
        <v>775</v>
      </c>
      <c r="D1575" s="238" t="s">
        <v>32</v>
      </c>
      <c r="E1575" s="238" t="s">
        <v>33</v>
      </c>
      <c r="F1575" s="238" t="s">
        <v>33</v>
      </c>
      <c r="G1575" s="238" t="s">
        <v>33</v>
      </c>
      <c r="H1575" s="238" t="s">
        <v>33</v>
      </c>
      <c r="I1575" s="238" t="s">
        <v>33</v>
      </c>
      <c r="J1575" s="238" t="s">
        <v>2520</v>
      </c>
      <c r="K1575" s="238" t="s">
        <v>2521</v>
      </c>
      <c r="L1575" s="239">
        <v>46234</v>
      </c>
      <c r="M1575" s="238" t="s">
        <v>92</v>
      </c>
    </row>
    <row r="1576" spans="1:13">
      <c r="A1576" s="236" t="s">
        <v>773</v>
      </c>
      <c r="B1576" s="236" t="s">
        <v>774</v>
      </c>
      <c r="C1576" s="236" t="s">
        <v>775</v>
      </c>
      <c r="D1576" s="236" t="s">
        <v>38</v>
      </c>
      <c r="E1576" s="236" t="s">
        <v>33</v>
      </c>
      <c r="F1576" s="236" t="s">
        <v>33</v>
      </c>
      <c r="G1576" s="236" t="s">
        <v>33</v>
      </c>
      <c r="H1576" s="236" t="s">
        <v>33</v>
      </c>
      <c r="I1576" s="236" t="s">
        <v>33</v>
      </c>
      <c r="J1576" s="236" t="s">
        <v>2520</v>
      </c>
      <c r="K1576" s="236" t="s">
        <v>2522</v>
      </c>
      <c r="L1576" s="237">
        <v>46234</v>
      </c>
      <c r="M1576" s="236" t="s">
        <v>92</v>
      </c>
    </row>
    <row r="1577" spans="1:13">
      <c r="A1577" s="238" t="s">
        <v>773</v>
      </c>
      <c r="B1577" s="238" t="s">
        <v>774</v>
      </c>
      <c r="C1577" s="238" t="s">
        <v>775</v>
      </c>
      <c r="D1577" s="238" t="s">
        <v>46</v>
      </c>
      <c r="E1577" s="238" t="s">
        <v>33</v>
      </c>
      <c r="F1577" s="238" t="s">
        <v>33</v>
      </c>
      <c r="G1577" s="238" t="s">
        <v>33</v>
      </c>
      <c r="H1577" s="238" t="s">
        <v>33</v>
      </c>
      <c r="I1577" s="238" t="s">
        <v>33</v>
      </c>
      <c r="J1577" s="238" t="s">
        <v>33</v>
      </c>
      <c r="K1577" s="238" t="s">
        <v>2523</v>
      </c>
      <c r="L1577" s="239">
        <v>46234</v>
      </c>
      <c r="M1577" s="238" t="s">
        <v>92</v>
      </c>
    </row>
    <row r="1578" spans="1:13">
      <c r="A1578" s="236" t="s">
        <v>773</v>
      </c>
      <c r="B1578" s="236" t="s">
        <v>774</v>
      </c>
      <c r="C1578" s="236" t="s">
        <v>775</v>
      </c>
      <c r="D1578" s="236" t="s">
        <v>48</v>
      </c>
      <c r="E1578" s="236">
        <v>16326</v>
      </c>
      <c r="F1578" s="236" t="s">
        <v>2524</v>
      </c>
      <c r="G1578" s="236" t="s">
        <v>141</v>
      </c>
      <c r="H1578" s="236">
        <v>3</v>
      </c>
      <c r="I1578" s="236" t="s">
        <v>2525</v>
      </c>
      <c r="J1578" s="236" t="s">
        <v>2526</v>
      </c>
      <c r="K1578" s="236" t="s">
        <v>2527</v>
      </c>
      <c r="L1578" s="237">
        <v>46234</v>
      </c>
      <c r="M1578" s="236" t="s">
        <v>92</v>
      </c>
    </row>
    <row r="1579" spans="1:13">
      <c r="A1579" s="238" t="s">
        <v>773</v>
      </c>
      <c r="B1579" s="238" t="s">
        <v>774</v>
      </c>
      <c r="C1579" s="238" t="s">
        <v>775</v>
      </c>
      <c r="D1579" s="238" t="s">
        <v>50</v>
      </c>
      <c r="E1579" s="238">
        <v>10</v>
      </c>
      <c r="F1579" s="238" t="s">
        <v>2528</v>
      </c>
      <c r="G1579" s="238" t="s">
        <v>141</v>
      </c>
      <c r="H1579" s="238">
        <v>3</v>
      </c>
      <c r="I1579" s="238" t="s">
        <v>2529</v>
      </c>
      <c r="J1579" s="238" t="s">
        <v>2530</v>
      </c>
      <c r="K1579" s="238" t="s">
        <v>2531</v>
      </c>
      <c r="L1579" s="239">
        <v>46234</v>
      </c>
      <c r="M1579" s="238" t="s">
        <v>92</v>
      </c>
    </row>
    <row r="1580" spans="1:13">
      <c r="A1580" s="236" t="s">
        <v>773</v>
      </c>
      <c r="B1580" s="236" t="s">
        <v>774</v>
      </c>
      <c r="C1580" s="236" t="s">
        <v>775</v>
      </c>
      <c r="D1580" s="236" t="s">
        <v>52</v>
      </c>
      <c r="E1580" s="236" t="s">
        <v>33</v>
      </c>
      <c r="F1580" s="236" t="s">
        <v>33</v>
      </c>
      <c r="G1580" s="236" t="s">
        <v>33</v>
      </c>
      <c r="H1580" s="236" t="s">
        <v>33</v>
      </c>
      <c r="I1580" s="236" t="s">
        <v>33</v>
      </c>
      <c r="J1580" s="236" t="s">
        <v>2520</v>
      </c>
      <c r="K1580" s="236" t="s">
        <v>2532</v>
      </c>
      <c r="L1580" s="237">
        <v>46234</v>
      </c>
      <c r="M1580" s="236" t="s">
        <v>92</v>
      </c>
    </row>
    <row r="1581" spans="1:13">
      <c r="A1581" s="238" t="s">
        <v>773</v>
      </c>
      <c r="B1581" s="238" t="s">
        <v>774</v>
      </c>
      <c r="C1581" s="238" t="s">
        <v>775</v>
      </c>
      <c r="D1581" s="238" t="s">
        <v>54</v>
      </c>
      <c r="E1581" s="238" t="s">
        <v>33</v>
      </c>
      <c r="F1581" s="238" t="s">
        <v>33</v>
      </c>
      <c r="G1581" s="238" t="s">
        <v>33</v>
      </c>
      <c r="H1581" s="238" t="s">
        <v>33</v>
      </c>
      <c r="I1581" s="238" t="s">
        <v>33</v>
      </c>
      <c r="J1581" s="238" t="s">
        <v>2520</v>
      </c>
      <c r="K1581" s="238" t="s">
        <v>2533</v>
      </c>
      <c r="L1581" s="239">
        <v>46234</v>
      </c>
      <c r="M1581" s="238" t="s">
        <v>92</v>
      </c>
    </row>
    <row r="1582" spans="1:13">
      <c r="A1582" s="236" t="s">
        <v>785</v>
      </c>
      <c r="B1582" s="236" t="s">
        <v>786</v>
      </c>
      <c r="C1582" s="236" t="s">
        <v>787</v>
      </c>
      <c r="D1582" s="236" t="s">
        <v>86</v>
      </c>
      <c r="E1582" s="236">
        <v>10800000</v>
      </c>
      <c r="F1582" s="236" t="s">
        <v>2534</v>
      </c>
      <c r="G1582" s="236" t="s">
        <v>126</v>
      </c>
      <c r="H1582" s="236">
        <v>1</v>
      </c>
      <c r="I1582" s="236" t="s">
        <v>2535</v>
      </c>
      <c r="J1582" s="236" t="s">
        <v>2536</v>
      </c>
      <c r="K1582" s="236" t="s">
        <v>2537</v>
      </c>
      <c r="L1582" s="237">
        <v>46234</v>
      </c>
      <c r="M1582" s="236" t="s">
        <v>92</v>
      </c>
    </row>
    <row r="1583" spans="1:13">
      <c r="A1583" s="238" t="s">
        <v>785</v>
      </c>
      <c r="B1583" s="238" t="s">
        <v>786</v>
      </c>
      <c r="C1583" s="238" t="s">
        <v>787</v>
      </c>
      <c r="D1583" s="238" t="s">
        <v>93</v>
      </c>
      <c r="E1583" s="238">
        <v>111890</v>
      </c>
      <c r="F1583" s="238" t="s">
        <v>2102</v>
      </c>
      <c r="G1583" s="238" t="s">
        <v>126</v>
      </c>
      <c r="H1583" s="238">
        <v>1</v>
      </c>
      <c r="I1583" s="238" t="s">
        <v>2538</v>
      </c>
      <c r="J1583" s="238" t="s">
        <v>2539</v>
      </c>
      <c r="K1583" s="238" t="s">
        <v>2540</v>
      </c>
      <c r="L1583" s="239">
        <v>46234</v>
      </c>
      <c r="M1583" s="238" t="s">
        <v>92</v>
      </c>
    </row>
    <row r="1584" spans="1:13">
      <c r="A1584" s="236" t="s">
        <v>785</v>
      </c>
      <c r="B1584" s="236" t="s">
        <v>786</v>
      </c>
      <c r="C1584" s="236" t="s">
        <v>787</v>
      </c>
      <c r="D1584" s="236" t="s">
        <v>98</v>
      </c>
      <c r="E1584" s="236">
        <v>10800000</v>
      </c>
      <c r="F1584" s="236" t="s">
        <v>2534</v>
      </c>
      <c r="G1584" s="236" t="s">
        <v>141</v>
      </c>
      <c r="H1584" s="236">
        <v>3</v>
      </c>
      <c r="I1584" s="236" t="s">
        <v>2541</v>
      </c>
      <c r="J1584" s="236" t="s">
        <v>2542</v>
      </c>
      <c r="K1584" s="236" t="s">
        <v>2543</v>
      </c>
      <c r="L1584" s="237">
        <v>46234</v>
      </c>
      <c r="M1584" s="236" t="s">
        <v>92</v>
      </c>
    </row>
    <row r="1585" spans="1:13">
      <c r="A1585" s="238" t="s">
        <v>785</v>
      </c>
      <c r="B1585" s="238" t="s">
        <v>786</v>
      </c>
      <c r="C1585" s="238" t="s">
        <v>787</v>
      </c>
      <c r="D1585" s="238" t="s">
        <v>103</v>
      </c>
      <c r="E1585" s="238">
        <v>5566502</v>
      </c>
      <c r="F1585" s="238" t="s">
        <v>2544</v>
      </c>
      <c r="G1585" s="238" t="s">
        <v>88</v>
      </c>
      <c r="H1585" s="238">
        <v>2</v>
      </c>
      <c r="I1585" s="238" t="s">
        <v>2545</v>
      </c>
      <c r="J1585" s="238" t="s">
        <v>2546</v>
      </c>
      <c r="K1585" s="238" t="s">
        <v>2547</v>
      </c>
      <c r="L1585" s="239">
        <v>46234</v>
      </c>
      <c r="M1585" s="238" t="s">
        <v>92</v>
      </c>
    </row>
    <row r="1586" spans="1:13">
      <c r="A1586" s="236" t="s">
        <v>785</v>
      </c>
      <c r="B1586" s="236" t="s">
        <v>786</v>
      </c>
      <c r="C1586" s="236" t="s">
        <v>787</v>
      </c>
      <c r="D1586" s="236" t="s">
        <v>108</v>
      </c>
      <c r="E1586" s="236">
        <v>745198</v>
      </c>
      <c r="F1586" s="236" t="s">
        <v>2548</v>
      </c>
      <c r="G1586" s="236" t="s">
        <v>141</v>
      </c>
      <c r="H1586" s="236">
        <v>3</v>
      </c>
      <c r="I1586" s="236" t="s">
        <v>2549</v>
      </c>
      <c r="J1586" s="236" t="s">
        <v>2550</v>
      </c>
      <c r="K1586" s="236" t="s">
        <v>2551</v>
      </c>
      <c r="L1586" s="237">
        <v>46234</v>
      </c>
      <c r="M1586" s="236" t="s">
        <v>92</v>
      </c>
    </row>
    <row r="1587" spans="1:13">
      <c r="A1587" s="238" t="s">
        <v>785</v>
      </c>
      <c r="B1587" s="238" t="s">
        <v>786</v>
      </c>
      <c r="C1587" s="238" t="s">
        <v>787</v>
      </c>
      <c r="D1587" s="238" t="s">
        <v>113</v>
      </c>
      <c r="E1587" s="238" t="s">
        <v>33</v>
      </c>
      <c r="F1587" s="238" t="s">
        <v>34</v>
      </c>
      <c r="G1587" s="238" t="s">
        <v>33</v>
      </c>
      <c r="H1587" s="238" t="s">
        <v>33</v>
      </c>
      <c r="I1587" s="238" t="s">
        <v>34</v>
      </c>
      <c r="J1587" s="238" t="s">
        <v>2552</v>
      </c>
      <c r="K1587" s="238" t="s">
        <v>2553</v>
      </c>
      <c r="L1587" s="239">
        <v>46234</v>
      </c>
      <c r="M1587" s="238" t="s">
        <v>92</v>
      </c>
    </row>
    <row r="1588" spans="1:13">
      <c r="A1588" s="236" t="s">
        <v>785</v>
      </c>
      <c r="B1588" s="236" t="s">
        <v>786</v>
      </c>
      <c r="C1588" s="236" t="s">
        <v>787</v>
      </c>
      <c r="D1588" s="236" t="s">
        <v>117</v>
      </c>
      <c r="E1588" s="236">
        <v>338</v>
      </c>
      <c r="F1588" s="236" t="s">
        <v>2554</v>
      </c>
      <c r="G1588" s="236" t="s">
        <v>141</v>
      </c>
      <c r="H1588" s="236">
        <v>3</v>
      </c>
      <c r="I1588" s="236" t="s">
        <v>2555</v>
      </c>
      <c r="J1588" s="236" t="s">
        <v>2556</v>
      </c>
      <c r="K1588" s="236" t="s">
        <v>2557</v>
      </c>
      <c r="L1588" s="237">
        <v>46234</v>
      </c>
      <c r="M1588" s="236" t="s">
        <v>92</v>
      </c>
    </row>
    <row r="1589" spans="1:13">
      <c r="A1589" s="238" t="s">
        <v>785</v>
      </c>
      <c r="B1589" s="238" t="s">
        <v>786</v>
      </c>
      <c r="C1589" s="238" t="s">
        <v>787</v>
      </c>
      <c r="D1589" s="238" t="s">
        <v>122</v>
      </c>
      <c r="E1589" s="238">
        <v>338</v>
      </c>
      <c r="F1589" s="238" t="s">
        <v>2554</v>
      </c>
      <c r="G1589" s="238" t="s">
        <v>141</v>
      </c>
      <c r="H1589" s="238">
        <v>3</v>
      </c>
      <c r="I1589" s="238" t="s">
        <v>2555</v>
      </c>
      <c r="J1589" s="238" t="s">
        <v>2556</v>
      </c>
      <c r="K1589" s="238" t="s">
        <v>2558</v>
      </c>
      <c r="L1589" s="239">
        <v>46234</v>
      </c>
      <c r="M1589" s="238" t="s">
        <v>92</v>
      </c>
    </row>
    <row r="1590" spans="1:13">
      <c r="A1590" s="236" t="s">
        <v>785</v>
      </c>
      <c r="B1590" s="236" t="s">
        <v>786</v>
      </c>
      <c r="C1590" s="236" t="s">
        <v>787</v>
      </c>
      <c r="D1590" s="236" t="s">
        <v>124</v>
      </c>
      <c r="E1590" s="236">
        <v>1811122</v>
      </c>
      <c r="F1590" s="236" t="s">
        <v>2559</v>
      </c>
      <c r="G1590" s="236" t="s">
        <v>141</v>
      </c>
      <c r="H1590" s="236">
        <v>3</v>
      </c>
      <c r="I1590" s="236" t="s">
        <v>2560</v>
      </c>
      <c r="J1590" s="236" t="s">
        <v>2561</v>
      </c>
      <c r="K1590" s="236" t="s">
        <v>2562</v>
      </c>
      <c r="L1590" s="237">
        <v>46234</v>
      </c>
      <c r="M1590" s="236" t="s">
        <v>92</v>
      </c>
    </row>
    <row r="1591" spans="1:13">
      <c r="A1591" s="238" t="s">
        <v>785</v>
      </c>
      <c r="B1591" s="238" t="s">
        <v>786</v>
      </c>
      <c r="C1591" s="238" t="s">
        <v>787</v>
      </c>
      <c r="D1591" s="238" t="s">
        <v>130</v>
      </c>
      <c r="E1591" s="238">
        <v>5233498</v>
      </c>
      <c r="F1591" s="238" t="s">
        <v>2559</v>
      </c>
      <c r="G1591" s="238" t="s">
        <v>141</v>
      </c>
      <c r="H1591" s="238">
        <v>3</v>
      </c>
      <c r="I1591" s="238" t="s">
        <v>2560</v>
      </c>
      <c r="J1591" s="238" t="s">
        <v>2563</v>
      </c>
      <c r="K1591" s="238" t="s">
        <v>2564</v>
      </c>
      <c r="L1591" s="239">
        <v>46234</v>
      </c>
      <c r="M1591" s="238" t="s">
        <v>92</v>
      </c>
    </row>
    <row r="1592" spans="1:13">
      <c r="A1592" s="236" t="s">
        <v>785</v>
      </c>
      <c r="B1592" s="236" t="s">
        <v>786</v>
      </c>
      <c r="C1592" s="236" t="s">
        <v>787</v>
      </c>
      <c r="D1592" s="236" t="s">
        <v>135</v>
      </c>
      <c r="E1592" s="236">
        <v>3755380</v>
      </c>
      <c r="F1592" s="236" t="s">
        <v>2559</v>
      </c>
      <c r="G1592" s="236" t="s">
        <v>141</v>
      </c>
      <c r="H1592" s="236">
        <v>3</v>
      </c>
      <c r="I1592" s="236" t="s">
        <v>2560</v>
      </c>
      <c r="J1592" s="236" t="s">
        <v>2309</v>
      </c>
      <c r="K1592" s="236" t="s">
        <v>2565</v>
      </c>
      <c r="L1592" s="237">
        <v>46234</v>
      </c>
      <c r="M1592" s="236" t="s">
        <v>92</v>
      </c>
    </row>
    <row r="1593" spans="1:13">
      <c r="A1593" s="238" t="s">
        <v>785</v>
      </c>
      <c r="B1593" s="238" t="s">
        <v>786</v>
      </c>
      <c r="C1593" s="238" t="s">
        <v>787</v>
      </c>
      <c r="D1593" s="238" t="s">
        <v>140</v>
      </c>
      <c r="E1593" s="238">
        <v>1716321</v>
      </c>
      <c r="F1593" s="238" t="s">
        <v>2559</v>
      </c>
      <c r="G1593" s="238" t="s">
        <v>141</v>
      </c>
      <c r="H1593" s="238">
        <v>3</v>
      </c>
      <c r="I1593" s="238" t="s">
        <v>2560</v>
      </c>
      <c r="J1593" s="238" t="s">
        <v>2566</v>
      </c>
      <c r="K1593" s="238" t="s">
        <v>2567</v>
      </c>
      <c r="L1593" s="239">
        <v>46234</v>
      </c>
      <c r="M1593" s="238" t="s">
        <v>92</v>
      </c>
    </row>
    <row r="1594" spans="1:13">
      <c r="A1594" s="236" t="s">
        <v>785</v>
      </c>
      <c r="B1594" s="236" t="s">
        <v>786</v>
      </c>
      <c r="C1594" s="236" t="s">
        <v>787</v>
      </c>
      <c r="D1594" s="236" t="s">
        <v>144</v>
      </c>
      <c r="E1594" s="236">
        <v>94801</v>
      </c>
      <c r="F1594" s="236" t="s">
        <v>2559</v>
      </c>
      <c r="G1594" s="236" t="s">
        <v>141</v>
      </c>
      <c r="H1594" s="236">
        <v>3</v>
      </c>
      <c r="I1594" s="236" t="s">
        <v>2560</v>
      </c>
      <c r="J1594" s="236" t="s">
        <v>2568</v>
      </c>
      <c r="K1594" s="236" t="s">
        <v>2569</v>
      </c>
      <c r="L1594" s="237">
        <v>46234</v>
      </c>
      <c r="M1594" s="236" t="s">
        <v>92</v>
      </c>
    </row>
    <row r="1595" spans="1:13">
      <c r="A1595" s="238" t="s">
        <v>785</v>
      </c>
      <c r="B1595" s="238" t="s">
        <v>786</v>
      </c>
      <c r="C1595" s="238" t="s">
        <v>787</v>
      </c>
      <c r="D1595" s="238" t="s">
        <v>147</v>
      </c>
      <c r="E1595" s="238">
        <v>0</v>
      </c>
      <c r="F1595" s="238" t="s">
        <v>2559</v>
      </c>
      <c r="G1595" s="238" t="s">
        <v>141</v>
      </c>
      <c r="H1595" s="238">
        <v>3</v>
      </c>
      <c r="I1595" s="238" t="s">
        <v>2560</v>
      </c>
      <c r="J1595" s="238" t="s">
        <v>2570</v>
      </c>
      <c r="K1595" s="238" t="s">
        <v>2571</v>
      </c>
      <c r="L1595" s="239">
        <v>46234</v>
      </c>
      <c r="M1595" s="238" t="s">
        <v>92</v>
      </c>
    </row>
    <row r="1596" spans="1:13">
      <c r="A1596" s="236" t="s">
        <v>785</v>
      </c>
      <c r="B1596" s="236" t="s">
        <v>786</v>
      </c>
      <c r="C1596" s="236" t="s">
        <v>787</v>
      </c>
      <c r="D1596" s="236" t="s">
        <v>150</v>
      </c>
      <c r="E1596" s="236">
        <v>5</v>
      </c>
      <c r="F1596" s="236" t="s">
        <v>2548</v>
      </c>
      <c r="G1596" s="236" t="s">
        <v>88</v>
      </c>
      <c r="H1596" s="236">
        <v>2</v>
      </c>
      <c r="I1596" s="236" t="s">
        <v>2549</v>
      </c>
      <c r="J1596" s="236" t="s">
        <v>2518</v>
      </c>
      <c r="K1596" s="236" t="s">
        <v>2572</v>
      </c>
      <c r="L1596" s="237">
        <v>46234</v>
      </c>
      <c r="M1596" s="236" t="s">
        <v>92</v>
      </c>
    </row>
    <row r="1597" spans="1:13">
      <c r="A1597" s="238" t="s">
        <v>785</v>
      </c>
      <c r="B1597" s="238" t="s">
        <v>786</v>
      </c>
      <c r="C1597" s="238" t="s">
        <v>787</v>
      </c>
      <c r="D1597" s="238" t="s">
        <v>32</v>
      </c>
      <c r="E1597" s="238" t="s">
        <v>33</v>
      </c>
      <c r="F1597" s="238" t="s">
        <v>34</v>
      </c>
      <c r="G1597" s="238" t="s">
        <v>33</v>
      </c>
      <c r="H1597" s="238" t="s">
        <v>33</v>
      </c>
      <c r="I1597" s="238" t="s">
        <v>34</v>
      </c>
      <c r="J1597" s="238" t="s">
        <v>2573</v>
      </c>
      <c r="K1597" s="238" t="s">
        <v>2574</v>
      </c>
      <c r="L1597" s="239">
        <v>46234</v>
      </c>
      <c r="M1597" s="238" t="s">
        <v>92</v>
      </c>
    </row>
    <row r="1598" spans="1:13">
      <c r="A1598" s="236" t="s">
        <v>785</v>
      </c>
      <c r="B1598" s="236" t="s">
        <v>786</v>
      </c>
      <c r="C1598" s="236" t="s">
        <v>787</v>
      </c>
      <c r="D1598" s="236" t="s">
        <v>38</v>
      </c>
      <c r="E1598" s="236" t="s">
        <v>33</v>
      </c>
      <c r="F1598" s="236" t="s">
        <v>34</v>
      </c>
      <c r="G1598" s="236" t="s">
        <v>33</v>
      </c>
      <c r="H1598" s="236" t="s">
        <v>33</v>
      </c>
      <c r="I1598" s="236" t="s">
        <v>34</v>
      </c>
      <c r="J1598" s="236" t="s">
        <v>2573</v>
      </c>
      <c r="K1598" s="236" t="s">
        <v>2575</v>
      </c>
      <c r="L1598" s="237">
        <v>46234</v>
      </c>
      <c r="M1598" s="236" t="s">
        <v>92</v>
      </c>
    </row>
    <row r="1599" spans="1:13">
      <c r="A1599" s="238" t="s">
        <v>785</v>
      </c>
      <c r="B1599" s="238" t="s">
        <v>786</v>
      </c>
      <c r="C1599" s="238" t="s">
        <v>787</v>
      </c>
      <c r="D1599" s="238" t="s">
        <v>46</v>
      </c>
      <c r="E1599" s="238" t="s">
        <v>33</v>
      </c>
      <c r="F1599" s="238" t="s">
        <v>34</v>
      </c>
      <c r="G1599" s="238" t="s">
        <v>33</v>
      </c>
      <c r="H1599" s="238" t="s">
        <v>33</v>
      </c>
      <c r="I1599" s="238" t="s">
        <v>34</v>
      </c>
      <c r="J1599" s="238" t="s">
        <v>2573</v>
      </c>
      <c r="K1599" s="238" t="s">
        <v>2576</v>
      </c>
      <c r="L1599" s="239">
        <v>46234</v>
      </c>
      <c r="M1599" s="238" t="s">
        <v>92</v>
      </c>
    </row>
    <row r="1600" spans="1:13">
      <c r="A1600" s="236" t="s">
        <v>785</v>
      </c>
      <c r="B1600" s="236" t="s">
        <v>786</v>
      </c>
      <c r="C1600" s="236" t="s">
        <v>787</v>
      </c>
      <c r="D1600" s="236" t="s">
        <v>48</v>
      </c>
      <c r="E1600" s="236">
        <v>3735</v>
      </c>
      <c r="F1600" s="236" t="s">
        <v>2577</v>
      </c>
      <c r="G1600" s="236" t="s">
        <v>88</v>
      </c>
      <c r="H1600" s="236">
        <v>2</v>
      </c>
      <c r="I1600" s="236" t="s">
        <v>2578</v>
      </c>
      <c r="J1600" s="236" t="s">
        <v>2579</v>
      </c>
      <c r="K1600" s="236" t="s">
        <v>2580</v>
      </c>
      <c r="L1600" s="237">
        <v>46234</v>
      </c>
      <c r="M1600" s="236" t="s">
        <v>92</v>
      </c>
    </row>
    <row r="1601" spans="1:13">
      <c r="A1601" s="238" t="s">
        <v>785</v>
      </c>
      <c r="B1601" s="238" t="s">
        <v>786</v>
      </c>
      <c r="C1601" s="238" t="s">
        <v>787</v>
      </c>
      <c r="D1601" s="238" t="s">
        <v>50</v>
      </c>
      <c r="E1601" s="238">
        <v>87</v>
      </c>
      <c r="F1601" s="238" t="s">
        <v>2577</v>
      </c>
      <c r="G1601" s="238" t="s">
        <v>88</v>
      </c>
      <c r="H1601" s="238">
        <v>2</v>
      </c>
      <c r="I1601" s="238" t="s">
        <v>2578</v>
      </c>
      <c r="J1601" s="238" t="s">
        <v>2581</v>
      </c>
      <c r="K1601" s="238" t="s">
        <v>2582</v>
      </c>
      <c r="L1601" s="239">
        <v>46234</v>
      </c>
      <c r="M1601" s="238" t="s">
        <v>92</v>
      </c>
    </row>
    <row r="1602" spans="1:13">
      <c r="A1602" s="236" t="s">
        <v>785</v>
      </c>
      <c r="B1602" s="236" t="s">
        <v>786</v>
      </c>
      <c r="C1602" s="236" t="s">
        <v>787</v>
      </c>
      <c r="D1602" s="236" t="s">
        <v>52</v>
      </c>
      <c r="E1602" s="236" t="s">
        <v>33</v>
      </c>
      <c r="F1602" s="236" t="s">
        <v>33</v>
      </c>
      <c r="G1602" s="236" t="s">
        <v>33</v>
      </c>
      <c r="H1602" s="236" t="s">
        <v>33</v>
      </c>
      <c r="I1602" s="236" t="s">
        <v>34</v>
      </c>
      <c r="J1602" s="236" t="s">
        <v>2573</v>
      </c>
      <c r="K1602" s="236" t="s">
        <v>2583</v>
      </c>
      <c r="L1602" s="237">
        <v>46234</v>
      </c>
      <c r="M1602" s="236" t="s">
        <v>92</v>
      </c>
    </row>
    <row r="1603" spans="1:13">
      <c r="A1603" s="238" t="s">
        <v>785</v>
      </c>
      <c r="B1603" s="238" t="s">
        <v>786</v>
      </c>
      <c r="C1603" s="238" t="s">
        <v>787</v>
      </c>
      <c r="D1603" s="238" t="s">
        <v>54</v>
      </c>
      <c r="E1603" s="238" t="s">
        <v>33</v>
      </c>
      <c r="F1603" s="238" t="s">
        <v>33</v>
      </c>
      <c r="G1603" s="238" t="s">
        <v>33</v>
      </c>
      <c r="H1603" s="238" t="s">
        <v>33</v>
      </c>
      <c r="I1603" s="238" t="s">
        <v>34</v>
      </c>
      <c r="J1603" s="238" t="s">
        <v>2573</v>
      </c>
      <c r="K1603" s="238" t="s">
        <v>2584</v>
      </c>
      <c r="L1603" s="239">
        <v>46234</v>
      </c>
      <c r="M1603" s="238" t="s">
        <v>92</v>
      </c>
    </row>
    <row r="1604" spans="1:13">
      <c r="A1604" s="236" t="s">
        <v>959</v>
      </c>
      <c r="B1604" s="236" t="s">
        <v>960</v>
      </c>
      <c r="C1604" s="236" t="s">
        <v>961</v>
      </c>
      <c r="D1604" s="236" t="s">
        <v>86</v>
      </c>
      <c r="E1604" s="236">
        <v>5434226</v>
      </c>
      <c r="F1604" s="236" t="s">
        <v>2585</v>
      </c>
      <c r="G1604" s="236" t="s">
        <v>126</v>
      </c>
      <c r="H1604" s="236">
        <v>1</v>
      </c>
      <c r="I1604" s="236" t="s">
        <v>2586</v>
      </c>
      <c r="J1604" s="236" t="s">
        <v>2587</v>
      </c>
      <c r="K1604" s="236" t="s">
        <v>2588</v>
      </c>
      <c r="L1604" s="237">
        <v>46234</v>
      </c>
      <c r="M1604" s="236" t="s">
        <v>92</v>
      </c>
    </row>
    <row r="1605" spans="1:13">
      <c r="A1605" s="238" t="s">
        <v>959</v>
      </c>
      <c r="B1605" s="238" t="s">
        <v>960</v>
      </c>
      <c r="C1605" s="238" t="s">
        <v>961</v>
      </c>
      <c r="D1605" s="238" t="s">
        <v>93</v>
      </c>
      <c r="E1605" s="238">
        <v>622980</v>
      </c>
      <c r="F1605" s="238" t="s">
        <v>2589</v>
      </c>
      <c r="G1605" s="238" t="s">
        <v>126</v>
      </c>
      <c r="H1605" s="238">
        <v>1</v>
      </c>
      <c r="I1605" s="238" t="s">
        <v>2590</v>
      </c>
      <c r="J1605" s="238" t="s">
        <v>2591</v>
      </c>
      <c r="K1605" s="238" t="s">
        <v>2592</v>
      </c>
      <c r="L1605" s="239">
        <v>46234</v>
      </c>
      <c r="M1605" s="238" t="s">
        <v>92</v>
      </c>
    </row>
    <row r="1606" spans="1:13">
      <c r="A1606" s="236" t="s">
        <v>959</v>
      </c>
      <c r="B1606" s="236" t="s">
        <v>960</v>
      </c>
      <c r="C1606" s="236" t="s">
        <v>961</v>
      </c>
      <c r="D1606" s="236" t="s">
        <v>98</v>
      </c>
      <c r="E1606" s="236">
        <v>5434226</v>
      </c>
      <c r="F1606" s="236" t="s">
        <v>2585</v>
      </c>
      <c r="G1606" s="236" t="s">
        <v>88</v>
      </c>
      <c r="H1606" s="236">
        <v>2</v>
      </c>
      <c r="I1606" s="236" t="s">
        <v>2586</v>
      </c>
      <c r="J1606" s="236" t="s">
        <v>2593</v>
      </c>
      <c r="K1606" s="236" t="s">
        <v>2594</v>
      </c>
      <c r="L1606" s="237">
        <v>46234</v>
      </c>
      <c r="M1606" s="236" t="s">
        <v>92</v>
      </c>
    </row>
    <row r="1607" spans="1:13">
      <c r="A1607" s="238" t="s">
        <v>959</v>
      </c>
      <c r="B1607" s="238" t="s">
        <v>960</v>
      </c>
      <c r="C1607" s="238" t="s">
        <v>961</v>
      </c>
      <c r="D1607" s="238" t="s">
        <v>103</v>
      </c>
      <c r="E1607" s="238">
        <v>5434226</v>
      </c>
      <c r="F1607" s="238" t="s">
        <v>2585</v>
      </c>
      <c r="G1607" s="238" t="s">
        <v>88</v>
      </c>
      <c r="H1607" s="238">
        <v>2</v>
      </c>
      <c r="I1607" s="238" t="s">
        <v>2586</v>
      </c>
      <c r="J1607" s="238" t="s">
        <v>2595</v>
      </c>
      <c r="K1607" s="238" t="s">
        <v>2596</v>
      </c>
      <c r="L1607" s="239">
        <v>46234</v>
      </c>
      <c r="M1607" s="238" t="s">
        <v>92</v>
      </c>
    </row>
    <row r="1608" spans="1:13">
      <c r="A1608" s="236" t="s">
        <v>959</v>
      </c>
      <c r="B1608" s="236" t="s">
        <v>960</v>
      </c>
      <c r="C1608" s="236" t="s">
        <v>961</v>
      </c>
      <c r="D1608" s="236" t="s">
        <v>108</v>
      </c>
      <c r="E1608" s="236">
        <v>994337</v>
      </c>
      <c r="F1608" s="236" t="s">
        <v>2597</v>
      </c>
      <c r="G1608" s="236" t="s">
        <v>88</v>
      </c>
      <c r="H1608" s="236">
        <v>2</v>
      </c>
      <c r="I1608" s="236" t="s">
        <v>2598</v>
      </c>
      <c r="J1608" s="236" t="s">
        <v>2599</v>
      </c>
      <c r="K1608" s="236" t="s">
        <v>2600</v>
      </c>
      <c r="L1608" s="237">
        <v>46234</v>
      </c>
      <c r="M1608" s="236" t="s">
        <v>92</v>
      </c>
    </row>
    <row r="1609" spans="1:13">
      <c r="A1609" s="238" t="s">
        <v>959</v>
      </c>
      <c r="B1609" s="238" t="s">
        <v>960</v>
      </c>
      <c r="C1609" s="238" t="s">
        <v>961</v>
      </c>
      <c r="D1609" s="238" t="s">
        <v>117</v>
      </c>
      <c r="E1609" s="238">
        <v>344</v>
      </c>
      <c r="F1609" s="238" t="s">
        <v>2601</v>
      </c>
      <c r="G1609" s="238" t="s">
        <v>88</v>
      </c>
      <c r="H1609" s="238">
        <v>2</v>
      </c>
      <c r="I1609" s="238" t="s">
        <v>1844</v>
      </c>
      <c r="J1609" s="238" t="s">
        <v>2602</v>
      </c>
      <c r="K1609" s="238" t="s">
        <v>2603</v>
      </c>
      <c r="L1609" s="239">
        <v>46234</v>
      </c>
      <c r="M1609" s="238" t="s">
        <v>92</v>
      </c>
    </row>
    <row r="1610" spans="1:13">
      <c r="A1610" s="236" t="s">
        <v>959</v>
      </c>
      <c r="B1610" s="236" t="s">
        <v>960</v>
      </c>
      <c r="C1610" s="236" t="s">
        <v>961</v>
      </c>
      <c r="D1610" s="236" t="s">
        <v>122</v>
      </c>
      <c r="E1610" s="236">
        <v>344</v>
      </c>
      <c r="F1610" s="236" t="s">
        <v>2601</v>
      </c>
      <c r="G1610" s="236" t="s">
        <v>88</v>
      </c>
      <c r="H1610" s="236">
        <v>2</v>
      </c>
      <c r="I1610" s="236" t="s">
        <v>1844</v>
      </c>
      <c r="J1610" s="236" t="s">
        <v>2604</v>
      </c>
      <c r="K1610" s="236" t="s">
        <v>2605</v>
      </c>
      <c r="L1610" s="237">
        <v>46234</v>
      </c>
      <c r="M1610" s="236" t="s">
        <v>92</v>
      </c>
    </row>
    <row r="1611" spans="1:13">
      <c r="A1611" s="238" t="s">
        <v>959</v>
      </c>
      <c r="B1611" s="238" t="s">
        <v>960</v>
      </c>
      <c r="C1611" s="238" t="s">
        <v>961</v>
      </c>
      <c r="D1611" s="238" t="s">
        <v>124</v>
      </c>
      <c r="E1611" s="238">
        <v>2213959</v>
      </c>
      <c r="F1611" s="238" t="s">
        <v>2606</v>
      </c>
      <c r="G1611" s="238" t="s">
        <v>141</v>
      </c>
      <c r="H1611" s="238">
        <v>3</v>
      </c>
      <c r="I1611" s="238" t="s">
        <v>2607</v>
      </c>
      <c r="J1611" s="238" t="s">
        <v>2608</v>
      </c>
      <c r="K1611" s="238" t="s">
        <v>2609</v>
      </c>
      <c r="L1611" s="239">
        <v>46234</v>
      </c>
      <c r="M1611" s="238" t="s">
        <v>92</v>
      </c>
    </row>
    <row r="1612" spans="1:13">
      <c r="A1612" s="236" t="s">
        <v>959</v>
      </c>
      <c r="B1612" s="236" t="s">
        <v>960</v>
      </c>
      <c r="C1612" s="236" t="s">
        <v>961</v>
      </c>
      <c r="D1612" s="236" t="s">
        <v>130</v>
      </c>
      <c r="E1612" s="236">
        <v>0</v>
      </c>
      <c r="F1612" s="236" t="s">
        <v>2610</v>
      </c>
      <c r="G1612" s="236" t="s">
        <v>141</v>
      </c>
      <c r="H1612" s="236">
        <v>3</v>
      </c>
      <c r="I1612" s="236" t="s">
        <v>2611</v>
      </c>
      <c r="J1612" s="236" t="s">
        <v>2612</v>
      </c>
      <c r="K1612" s="236" t="s">
        <v>2613</v>
      </c>
      <c r="L1612" s="237">
        <v>46234</v>
      </c>
      <c r="M1612" s="236" t="s">
        <v>92</v>
      </c>
    </row>
    <row r="1613" spans="1:13">
      <c r="A1613" s="238" t="s">
        <v>959</v>
      </c>
      <c r="B1613" s="238" t="s">
        <v>960</v>
      </c>
      <c r="C1613" s="238" t="s">
        <v>961</v>
      </c>
      <c r="D1613" s="238" t="s">
        <v>135</v>
      </c>
      <c r="E1613" s="238">
        <v>3220267</v>
      </c>
      <c r="F1613" s="238" t="s">
        <v>2610</v>
      </c>
      <c r="G1613" s="238" t="s">
        <v>141</v>
      </c>
      <c r="H1613" s="238">
        <v>3</v>
      </c>
      <c r="I1613" s="238" t="s">
        <v>2611</v>
      </c>
      <c r="J1613" s="238" t="s">
        <v>2614</v>
      </c>
      <c r="K1613" s="238" t="s">
        <v>2615</v>
      </c>
      <c r="L1613" s="239">
        <v>46234</v>
      </c>
      <c r="M1613" s="238" t="s">
        <v>92</v>
      </c>
    </row>
    <row r="1614" spans="1:13">
      <c r="A1614" s="236" t="s">
        <v>959</v>
      </c>
      <c r="B1614" s="236" t="s">
        <v>960</v>
      </c>
      <c r="C1614" s="236" t="s">
        <v>961</v>
      </c>
      <c r="D1614" s="236" t="s">
        <v>140</v>
      </c>
      <c r="E1614" s="236">
        <v>1953447</v>
      </c>
      <c r="F1614" s="236" t="s">
        <v>2606</v>
      </c>
      <c r="G1614" s="236" t="s">
        <v>141</v>
      </c>
      <c r="H1614" s="236">
        <v>3</v>
      </c>
      <c r="I1614" s="236" t="s">
        <v>2607</v>
      </c>
      <c r="J1614" s="236" t="s">
        <v>2616</v>
      </c>
      <c r="K1614" s="236" t="s">
        <v>2617</v>
      </c>
      <c r="L1614" s="237">
        <v>46234</v>
      </c>
      <c r="M1614" s="236" t="s">
        <v>92</v>
      </c>
    </row>
    <row r="1615" spans="1:13">
      <c r="A1615" s="238" t="s">
        <v>959</v>
      </c>
      <c r="B1615" s="238" t="s">
        <v>960</v>
      </c>
      <c r="C1615" s="238" t="s">
        <v>961</v>
      </c>
      <c r="D1615" s="238" t="s">
        <v>144</v>
      </c>
      <c r="E1615" s="238">
        <v>260512</v>
      </c>
      <c r="F1615" s="238" t="s">
        <v>2610</v>
      </c>
      <c r="G1615" s="238" t="s">
        <v>141</v>
      </c>
      <c r="H1615" s="238">
        <v>3</v>
      </c>
      <c r="I1615" s="238" t="s">
        <v>2611</v>
      </c>
      <c r="J1615" s="238" t="s">
        <v>2618</v>
      </c>
      <c r="K1615" s="238" t="s">
        <v>2619</v>
      </c>
      <c r="L1615" s="239">
        <v>46234</v>
      </c>
      <c r="M1615" s="238" t="s">
        <v>92</v>
      </c>
    </row>
    <row r="1616" spans="1:13">
      <c r="A1616" s="236" t="s">
        <v>959</v>
      </c>
      <c r="B1616" s="236" t="s">
        <v>960</v>
      </c>
      <c r="C1616" s="236" t="s">
        <v>961</v>
      </c>
      <c r="D1616" s="236" t="s">
        <v>147</v>
      </c>
      <c r="E1616" s="236">
        <v>0</v>
      </c>
      <c r="F1616" s="236" t="s">
        <v>2610</v>
      </c>
      <c r="G1616" s="236" t="s">
        <v>141</v>
      </c>
      <c r="H1616" s="236">
        <v>3</v>
      </c>
      <c r="I1616" s="236" t="s">
        <v>2611</v>
      </c>
      <c r="J1616" s="236" t="s">
        <v>2620</v>
      </c>
      <c r="K1616" s="236" t="s">
        <v>2621</v>
      </c>
      <c r="L1616" s="237">
        <v>46234</v>
      </c>
      <c r="M1616" s="236" t="s">
        <v>92</v>
      </c>
    </row>
    <row r="1617" spans="1:13">
      <c r="A1617" s="238" t="s">
        <v>959</v>
      </c>
      <c r="B1617" s="238" t="s">
        <v>960</v>
      </c>
      <c r="C1617" s="238" t="s">
        <v>961</v>
      </c>
      <c r="D1617" s="238" t="s">
        <v>150</v>
      </c>
      <c r="E1617" s="238">
        <v>5</v>
      </c>
      <c r="F1617" s="238" t="s">
        <v>2597</v>
      </c>
      <c r="G1617" s="238" t="s">
        <v>88</v>
      </c>
      <c r="H1617" s="238">
        <v>2</v>
      </c>
      <c r="I1617" s="238" t="s">
        <v>2598</v>
      </c>
      <c r="J1617" s="238" t="s">
        <v>2622</v>
      </c>
      <c r="K1617" s="238" t="s">
        <v>2623</v>
      </c>
      <c r="L1617" s="239">
        <v>46234</v>
      </c>
      <c r="M1617" s="238" t="s">
        <v>92</v>
      </c>
    </row>
    <row r="1618" spans="1:13">
      <c r="A1618" s="236" t="s">
        <v>1204</v>
      </c>
      <c r="B1618" s="236" t="s">
        <v>1205</v>
      </c>
      <c r="C1618" s="236" t="s">
        <v>1206</v>
      </c>
      <c r="D1618" s="236" t="s">
        <v>86</v>
      </c>
      <c r="E1618" s="236">
        <v>28581601</v>
      </c>
      <c r="F1618" s="236" t="s">
        <v>2624</v>
      </c>
      <c r="G1618" s="236" t="s">
        <v>126</v>
      </c>
      <c r="H1618" s="236">
        <v>1</v>
      </c>
      <c r="I1618" s="236" t="s">
        <v>2625</v>
      </c>
      <c r="J1618" s="236" t="s">
        <v>2626</v>
      </c>
      <c r="K1618" s="236" t="s">
        <v>2627</v>
      </c>
      <c r="L1618" s="237">
        <v>46234</v>
      </c>
      <c r="M1618" s="236" t="s">
        <v>92</v>
      </c>
    </row>
    <row r="1619" spans="1:13">
      <c r="A1619" s="238" t="s">
        <v>1204</v>
      </c>
      <c r="B1619" s="238" t="s">
        <v>1205</v>
      </c>
      <c r="C1619" s="238" t="s">
        <v>1206</v>
      </c>
      <c r="D1619" s="238" t="s">
        <v>93</v>
      </c>
      <c r="E1619" s="238">
        <v>443168</v>
      </c>
      <c r="F1619" s="238" t="s">
        <v>2628</v>
      </c>
      <c r="G1619" s="238" t="s">
        <v>88</v>
      </c>
      <c r="H1619" s="238">
        <v>2</v>
      </c>
      <c r="I1619" s="238" t="s">
        <v>2629</v>
      </c>
      <c r="J1619" s="238" t="s">
        <v>2630</v>
      </c>
      <c r="K1619" s="238" t="s">
        <v>2631</v>
      </c>
      <c r="L1619" s="239">
        <v>46234</v>
      </c>
      <c r="M1619" s="238" t="s">
        <v>92</v>
      </c>
    </row>
    <row r="1620" spans="1:13">
      <c r="A1620" s="236" t="s">
        <v>1204</v>
      </c>
      <c r="B1620" s="236" t="s">
        <v>1205</v>
      </c>
      <c r="C1620" s="236" t="s">
        <v>1206</v>
      </c>
      <c r="D1620" s="236" t="s">
        <v>98</v>
      </c>
      <c r="E1620" s="236">
        <v>20003163</v>
      </c>
      <c r="F1620" s="236" t="s">
        <v>2624</v>
      </c>
      <c r="G1620" s="236" t="s">
        <v>88</v>
      </c>
      <c r="H1620" s="236">
        <v>2</v>
      </c>
      <c r="I1620" s="236" t="s">
        <v>2625</v>
      </c>
      <c r="J1620" s="236" t="s">
        <v>2632</v>
      </c>
      <c r="K1620" s="236" t="s">
        <v>2633</v>
      </c>
      <c r="L1620" s="237">
        <v>46234</v>
      </c>
      <c r="M1620" s="236" t="s">
        <v>92</v>
      </c>
    </row>
    <row r="1621" spans="1:13">
      <c r="A1621" s="238" t="s">
        <v>1204</v>
      </c>
      <c r="B1621" s="238" t="s">
        <v>1205</v>
      </c>
      <c r="C1621" s="238" t="s">
        <v>1206</v>
      </c>
      <c r="D1621" s="238" t="s">
        <v>103</v>
      </c>
      <c r="E1621" s="238">
        <v>11041924</v>
      </c>
      <c r="F1621" s="238" t="s">
        <v>2624</v>
      </c>
      <c r="G1621" s="238" t="s">
        <v>88</v>
      </c>
      <c r="H1621" s="238">
        <v>2</v>
      </c>
      <c r="I1621" s="238" t="s">
        <v>2625</v>
      </c>
      <c r="J1621" s="238" t="s">
        <v>2634</v>
      </c>
      <c r="K1621" s="238" t="s">
        <v>2635</v>
      </c>
      <c r="L1621" s="239">
        <v>46234</v>
      </c>
      <c r="M1621" s="238" t="s">
        <v>92</v>
      </c>
    </row>
    <row r="1622" spans="1:13">
      <c r="A1622" s="236" t="s">
        <v>1204</v>
      </c>
      <c r="B1622" s="236" t="s">
        <v>1205</v>
      </c>
      <c r="C1622" s="236" t="s">
        <v>1206</v>
      </c>
      <c r="D1622" s="236" t="s">
        <v>108</v>
      </c>
      <c r="E1622" s="236">
        <v>595933</v>
      </c>
      <c r="F1622" s="236" t="s">
        <v>2636</v>
      </c>
      <c r="G1622" s="236" t="s">
        <v>88</v>
      </c>
      <c r="H1622" s="236">
        <v>2</v>
      </c>
      <c r="I1622" s="236" t="s">
        <v>2637</v>
      </c>
      <c r="J1622" s="236" t="s">
        <v>2638</v>
      </c>
      <c r="K1622" s="236" t="s">
        <v>2639</v>
      </c>
      <c r="L1622" s="237">
        <v>46234</v>
      </c>
      <c r="M1622" s="236" t="s">
        <v>92</v>
      </c>
    </row>
    <row r="1623" spans="1:13">
      <c r="A1623" s="238" t="s">
        <v>1204</v>
      </c>
      <c r="B1623" s="238" t="s">
        <v>1205</v>
      </c>
      <c r="C1623" s="238" t="s">
        <v>1206</v>
      </c>
      <c r="D1623" s="238" t="s">
        <v>117</v>
      </c>
      <c r="E1623" s="238">
        <v>1111</v>
      </c>
      <c r="F1623" s="238" t="s">
        <v>2601</v>
      </c>
      <c r="G1623" s="238" t="s">
        <v>88</v>
      </c>
      <c r="H1623" s="238">
        <v>2</v>
      </c>
      <c r="I1623" s="238" t="s">
        <v>1844</v>
      </c>
      <c r="J1623" s="238" t="s">
        <v>2640</v>
      </c>
      <c r="K1623" s="238" t="s">
        <v>2641</v>
      </c>
      <c r="L1623" s="239">
        <v>46234</v>
      </c>
      <c r="M1623" s="238" t="s">
        <v>92</v>
      </c>
    </row>
    <row r="1624" spans="1:13">
      <c r="A1624" s="236" t="s">
        <v>1204</v>
      </c>
      <c r="B1624" s="236" t="s">
        <v>1205</v>
      </c>
      <c r="C1624" s="236" t="s">
        <v>1206</v>
      </c>
      <c r="D1624" s="236" t="s">
        <v>122</v>
      </c>
      <c r="E1624" s="236">
        <v>1111</v>
      </c>
      <c r="F1624" s="236" t="s">
        <v>2601</v>
      </c>
      <c r="G1624" s="236" t="s">
        <v>88</v>
      </c>
      <c r="H1624" s="236">
        <v>2</v>
      </c>
      <c r="I1624" s="236" t="s">
        <v>1844</v>
      </c>
      <c r="J1624" s="236" t="s">
        <v>2642</v>
      </c>
      <c r="K1624" s="236" t="s">
        <v>2643</v>
      </c>
      <c r="L1624" s="237">
        <v>46234</v>
      </c>
      <c r="M1624" s="236" t="s">
        <v>92</v>
      </c>
    </row>
    <row r="1625" spans="1:13">
      <c r="A1625" s="238" t="s">
        <v>1204</v>
      </c>
      <c r="B1625" s="238" t="s">
        <v>1205</v>
      </c>
      <c r="C1625" s="238" t="s">
        <v>1206</v>
      </c>
      <c r="D1625" s="238" t="s">
        <v>124</v>
      </c>
      <c r="E1625" s="238">
        <v>3081200</v>
      </c>
      <c r="F1625" s="238" t="s">
        <v>2624</v>
      </c>
      <c r="G1625" s="238" t="s">
        <v>141</v>
      </c>
      <c r="H1625" s="238">
        <v>3</v>
      </c>
      <c r="I1625" s="238" t="s">
        <v>2625</v>
      </c>
      <c r="J1625" s="238" t="s">
        <v>2644</v>
      </c>
      <c r="K1625" s="238" t="s">
        <v>2645</v>
      </c>
      <c r="L1625" s="239">
        <v>46234</v>
      </c>
      <c r="M1625" s="238" t="s">
        <v>92</v>
      </c>
    </row>
    <row r="1626" spans="1:13">
      <c r="A1626" s="236" t="s">
        <v>1204</v>
      </c>
      <c r="B1626" s="236" t="s">
        <v>1205</v>
      </c>
      <c r="C1626" s="236" t="s">
        <v>1206</v>
      </c>
      <c r="D1626" s="236" t="s">
        <v>130</v>
      </c>
      <c r="E1626" s="236">
        <v>8961239</v>
      </c>
      <c r="F1626" s="236" t="s">
        <v>2624</v>
      </c>
      <c r="G1626" s="236" t="s">
        <v>141</v>
      </c>
      <c r="H1626" s="236">
        <v>3</v>
      </c>
      <c r="I1626" s="236" t="s">
        <v>2625</v>
      </c>
      <c r="J1626" s="236" t="s">
        <v>2646</v>
      </c>
      <c r="K1626" s="236" t="s">
        <v>2647</v>
      </c>
      <c r="L1626" s="237">
        <v>46234</v>
      </c>
      <c r="M1626" s="236" t="s">
        <v>92</v>
      </c>
    </row>
    <row r="1627" spans="1:13">
      <c r="A1627" s="238" t="s">
        <v>1204</v>
      </c>
      <c r="B1627" s="238" t="s">
        <v>1205</v>
      </c>
      <c r="C1627" s="238" t="s">
        <v>1206</v>
      </c>
      <c r="D1627" s="238" t="s">
        <v>135</v>
      </c>
      <c r="E1627" s="238">
        <v>7960724</v>
      </c>
      <c r="F1627" s="238" t="s">
        <v>2624</v>
      </c>
      <c r="G1627" s="238" t="s">
        <v>141</v>
      </c>
      <c r="H1627" s="238">
        <v>3</v>
      </c>
      <c r="I1627" s="238" t="s">
        <v>2625</v>
      </c>
      <c r="J1627" s="238" t="s">
        <v>2648</v>
      </c>
      <c r="K1627" s="238" t="s">
        <v>2649</v>
      </c>
      <c r="L1627" s="239">
        <v>46234</v>
      </c>
      <c r="M1627" s="238" t="s">
        <v>92</v>
      </c>
    </row>
    <row r="1628" spans="1:13">
      <c r="A1628" s="236" t="s">
        <v>1204</v>
      </c>
      <c r="B1628" s="236" t="s">
        <v>1205</v>
      </c>
      <c r="C1628" s="236" t="s">
        <v>1206</v>
      </c>
      <c r="D1628" s="236" t="s">
        <v>140</v>
      </c>
      <c r="E1628" s="236">
        <v>2666002</v>
      </c>
      <c r="F1628" s="236" t="s">
        <v>2624</v>
      </c>
      <c r="G1628" s="236" t="s">
        <v>141</v>
      </c>
      <c r="H1628" s="236">
        <v>3</v>
      </c>
      <c r="I1628" s="236" t="s">
        <v>2625</v>
      </c>
      <c r="J1628" s="236" t="s">
        <v>2650</v>
      </c>
      <c r="K1628" s="236" t="s">
        <v>2651</v>
      </c>
      <c r="L1628" s="237">
        <v>46234</v>
      </c>
      <c r="M1628" s="236" t="s">
        <v>92</v>
      </c>
    </row>
    <row r="1629" spans="1:13">
      <c r="A1629" s="238" t="s">
        <v>1204</v>
      </c>
      <c r="B1629" s="238" t="s">
        <v>1205</v>
      </c>
      <c r="C1629" s="238" t="s">
        <v>1206</v>
      </c>
      <c r="D1629" s="238" t="s">
        <v>144</v>
      </c>
      <c r="E1629" s="238">
        <v>415198</v>
      </c>
      <c r="F1629" s="238" t="s">
        <v>2624</v>
      </c>
      <c r="G1629" s="238" t="s">
        <v>141</v>
      </c>
      <c r="H1629" s="238">
        <v>3</v>
      </c>
      <c r="I1629" s="238" t="s">
        <v>2625</v>
      </c>
      <c r="J1629" s="238" t="s">
        <v>2652</v>
      </c>
      <c r="K1629" s="238" t="s">
        <v>2653</v>
      </c>
      <c r="L1629" s="239">
        <v>46234</v>
      </c>
      <c r="M1629" s="238" t="s">
        <v>92</v>
      </c>
    </row>
    <row r="1630" spans="1:13">
      <c r="A1630" s="236" t="s">
        <v>1204</v>
      </c>
      <c r="B1630" s="236" t="s">
        <v>1205</v>
      </c>
      <c r="C1630" s="236" t="s">
        <v>1206</v>
      </c>
      <c r="D1630" s="236" t="s">
        <v>147</v>
      </c>
      <c r="E1630" s="236">
        <v>0</v>
      </c>
      <c r="F1630" s="236" t="s">
        <v>2624</v>
      </c>
      <c r="G1630" s="236" t="s">
        <v>141</v>
      </c>
      <c r="H1630" s="236">
        <v>3</v>
      </c>
      <c r="I1630" s="236" t="s">
        <v>2625</v>
      </c>
      <c r="J1630" s="236" t="s">
        <v>2654</v>
      </c>
      <c r="K1630" s="236" t="s">
        <v>2655</v>
      </c>
      <c r="L1630" s="237">
        <v>46234</v>
      </c>
      <c r="M1630" s="236" t="s">
        <v>92</v>
      </c>
    </row>
    <row r="1631" spans="1:13">
      <c r="A1631" s="238" t="s">
        <v>1204</v>
      </c>
      <c r="B1631" s="238" t="s">
        <v>1205</v>
      </c>
      <c r="C1631" s="238" t="s">
        <v>1206</v>
      </c>
      <c r="D1631" s="238" t="s">
        <v>150</v>
      </c>
      <c r="E1631" s="238">
        <v>5</v>
      </c>
      <c r="F1631" s="238" t="s">
        <v>2636</v>
      </c>
      <c r="G1631" s="238" t="s">
        <v>88</v>
      </c>
      <c r="H1631" s="238">
        <v>2</v>
      </c>
      <c r="I1631" s="238" t="s">
        <v>2637</v>
      </c>
      <c r="J1631" s="238" t="s">
        <v>2656</v>
      </c>
      <c r="K1631" s="238" t="s">
        <v>2657</v>
      </c>
      <c r="L1631" s="239">
        <v>46234</v>
      </c>
      <c r="M1631" s="238" t="s">
        <v>92</v>
      </c>
    </row>
    <row r="1632" spans="1:13">
      <c r="A1632" s="236" t="s">
        <v>235</v>
      </c>
      <c r="B1632" s="236" t="s">
        <v>236</v>
      </c>
      <c r="C1632" s="236" t="s">
        <v>237</v>
      </c>
      <c r="D1632" s="236" t="s">
        <v>86</v>
      </c>
      <c r="E1632" s="236">
        <v>28668105</v>
      </c>
      <c r="F1632" s="236" t="s">
        <v>2658</v>
      </c>
      <c r="G1632" s="236" t="s">
        <v>141</v>
      </c>
      <c r="H1632" s="236">
        <v>3</v>
      </c>
      <c r="I1632" s="236" t="s">
        <v>2659</v>
      </c>
      <c r="J1632" s="236" t="s">
        <v>2660</v>
      </c>
      <c r="K1632" s="236" t="s">
        <v>2661</v>
      </c>
      <c r="L1632" s="237">
        <v>46234</v>
      </c>
      <c r="M1632" s="236" t="s">
        <v>92</v>
      </c>
    </row>
    <row r="1633" spans="1:13">
      <c r="A1633" s="238" t="s">
        <v>235</v>
      </c>
      <c r="B1633" s="238" t="s">
        <v>236</v>
      </c>
      <c r="C1633" s="238" t="s">
        <v>237</v>
      </c>
      <c r="D1633" s="238" t="s">
        <v>93</v>
      </c>
      <c r="E1633" s="238">
        <v>353214</v>
      </c>
      <c r="F1633" s="238" t="s">
        <v>2662</v>
      </c>
      <c r="G1633" s="238" t="s">
        <v>88</v>
      </c>
      <c r="H1633" s="238">
        <v>2</v>
      </c>
      <c r="I1633" s="238" t="s">
        <v>2663</v>
      </c>
      <c r="J1633" s="238" t="s">
        <v>2664</v>
      </c>
      <c r="K1633" s="238" t="s">
        <v>2665</v>
      </c>
      <c r="L1633" s="239">
        <v>46234</v>
      </c>
      <c r="M1633" s="238" t="s">
        <v>92</v>
      </c>
    </row>
    <row r="1634" spans="1:13">
      <c r="A1634" s="236" t="s">
        <v>235</v>
      </c>
      <c r="B1634" s="236" t="s">
        <v>236</v>
      </c>
      <c r="C1634" s="236" t="s">
        <v>237</v>
      </c>
      <c r="D1634" s="236" t="s">
        <v>98</v>
      </c>
      <c r="E1634" s="236">
        <v>28668105</v>
      </c>
      <c r="F1634" s="236" t="s">
        <v>2658</v>
      </c>
      <c r="G1634" s="236" t="s">
        <v>141</v>
      </c>
      <c r="H1634" s="236">
        <v>3</v>
      </c>
      <c r="I1634" s="236" t="s">
        <v>2659</v>
      </c>
      <c r="J1634" s="236" t="s">
        <v>2666</v>
      </c>
      <c r="K1634" s="236" t="s">
        <v>2667</v>
      </c>
      <c r="L1634" s="237">
        <v>46234</v>
      </c>
      <c r="M1634" s="236" t="s">
        <v>92</v>
      </c>
    </row>
    <row r="1635" spans="1:13">
      <c r="A1635" s="238" t="s">
        <v>235</v>
      </c>
      <c r="B1635" s="238" t="s">
        <v>236</v>
      </c>
      <c r="C1635" s="238" t="s">
        <v>237</v>
      </c>
      <c r="D1635" s="238" t="s">
        <v>103</v>
      </c>
      <c r="E1635" s="238">
        <v>28668105</v>
      </c>
      <c r="F1635" s="238" t="s">
        <v>2668</v>
      </c>
      <c r="G1635" s="238" t="s">
        <v>141</v>
      </c>
      <c r="H1635" s="238">
        <v>3</v>
      </c>
      <c r="I1635" s="238" t="s">
        <v>2669</v>
      </c>
      <c r="J1635" s="238" t="s">
        <v>2670</v>
      </c>
      <c r="K1635" s="238" t="s">
        <v>2671</v>
      </c>
      <c r="L1635" s="239">
        <v>46234</v>
      </c>
      <c r="M1635" s="238" t="s">
        <v>92</v>
      </c>
    </row>
    <row r="1636" spans="1:13">
      <c r="A1636" s="236" t="s">
        <v>235</v>
      </c>
      <c r="B1636" s="236" t="s">
        <v>236</v>
      </c>
      <c r="C1636" s="236" t="s">
        <v>237</v>
      </c>
      <c r="D1636" s="236" t="s">
        <v>108</v>
      </c>
      <c r="E1636" s="236">
        <v>2228843</v>
      </c>
      <c r="F1636" s="236" t="s">
        <v>2672</v>
      </c>
      <c r="G1636" s="236" t="s">
        <v>141</v>
      </c>
      <c r="H1636" s="236">
        <v>3</v>
      </c>
      <c r="I1636" s="236" t="s">
        <v>2673</v>
      </c>
      <c r="J1636" s="236" t="s">
        <v>2674</v>
      </c>
      <c r="K1636" s="236" t="s">
        <v>2675</v>
      </c>
      <c r="L1636" s="237">
        <v>46234</v>
      </c>
      <c r="M1636" s="236" t="s">
        <v>92</v>
      </c>
    </row>
    <row r="1637" spans="1:13">
      <c r="A1637" s="238" t="s">
        <v>235</v>
      </c>
      <c r="B1637" s="238" t="s">
        <v>236</v>
      </c>
      <c r="C1637" s="238" t="s">
        <v>237</v>
      </c>
      <c r="D1637" s="238" t="s">
        <v>117</v>
      </c>
      <c r="E1637" s="238">
        <v>1064</v>
      </c>
      <c r="F1637" s="238" t="s">
        <v>2601</v>
      </c>
      <c r="G1637" s="238" t="s">
        <v>88</v>
      </c>
      <c r="H1637" s="238">
        <v>2</v>
      </c>
      <c r="I1637" s="238" t="s">
        <v>1844</v>
      </c>
      <c r="J1637" s="238" t="s">
        <v>2676</v>
      </c>
      <c r="K1637" s="238" t="s">
        <v>2677</v>
      </c>
      <c r="L1637" s="239">
        <v>46234</v>
      </c>
      <c r="M1637" s="238" t="s">
        <v>92</v>
      </c>
    </row>
    <row r="1638" spans="1:13">
      <c r="A1638" s="236" t="s">
        <v>235</v>
      </c>
      <c r="B1638" s="236" t="s">
        <v>236</v>
      </c>
      <c r="C1638" s="236" t="s">
        <v>237</v>
      </c>
      <c r="D1638" s="236" t="s">
        <v>122</v>
      </c>
      <c r="E1638" s="236">
        <v>1064</v>
      </c>
      <c r="F1638" s="236" t="s">
        <v>2601</v>
      </c>
      <c r="G1638" s="236" t="s">
        <v>88</v>
      </c>
      <c r="H1638" s="236">
        <v>2</v>
      </c>
      <c r="I1638" s="236" t="s">
        <v>1844</v>
      </c>
      <c r="J1638" s="236" t="s">
        <v>2678</v>
      </c>
      <c r="K1638" s="236" t="s">
        <v>2679</v>
      </c>
      <c r="L1638" s="237">
        <v>46234</v>
      </c>
      <c r="M1638" s="236" t="s">
        <v>92</v>
      </c>
    </row>
    <row r="1639" spans="1:13">
      <c r="A1639" s="238" t="s">
        <v>235</v>
      </c>
      <c r="B1639" s="238" t="s">
        <v>236</v>
      </c>
      <c r="C1639" s="238" t="s">
        <v>237</v>
      </c>
      <c r="D1639" s="238" t="s">
        <v>124</v>
      </c>
      <c r="E1639" s="238">
        <v>2877089</v>
      </c>
      <c r="F1639" s="238" t="s">
        <v>2680</v>
      </c>
      <c r="G1639" s="238" t="s">
        <v>141</v>
      </c>
      <c r="H1639" s="238">
        <v>3</v>
      </c>
      <c r="I1639" s="238" t="s">
        <v>2681</v>
      </c>
      <c r="J1639" s="238" t="s">
        <v>2682</v>
      </c>
      <c r="K1639" s="238" t="s">
        <v>2683</v>
      </c>
      <c r="L1639" s="239">
        <v>46234</v>
      </c>
      <c r="M1639" s="238" t="s">
        <v>92</v>
      </c>
    </row>
    <row r="1640" spans="1:13">
      <c r="A1640" s="236" t="s">
        <v>235</v>
      </c>
      <c r="B1640" s="236" t="s">
        <v>236</v>
      </c>
      <c r="C1640" s="236" t="s">
        <v>237</v>
      </c>
      <c r="D1640" s="236" t="s">
        <v>130</v>
      </c>
      <c r="E1640" s="236">
        <v>0</v>
      </c>
      <c r="F1640" s="236" t="s">
        <v>2684</v>
      </c>
      <c r="G1640" s="236" t="s">
        <v>141</v>
      </c>
      <c r="H1640" s="236">
        <v>3</v>
      </c>
      <c r="I1640" s="236" t="s">
        <v>2685</v>
      </c>
      <c r="J1640" s="236" t="s">
        <v>2686</v>
      </c>
      <c r="K1640" s="236" t="s">
        <v>2687</v>
      </c>
      <c r="L1640" s="237">
        <v>46234</v>
      </c>
      <c r="M1640" s="236" t="s">
        <v>92</v>
      </c>
    </row>
    <row r="1641" spans="1:13">
      <c r="A1641" s="238" t="s">
        <v>235</v>
      </c>
      <c r="B1641" s="238" t="s">
        <v>236</v>
      </c>
      <c r="C1641" s="238" t="s">
        <v>237</v>
      </c>
      <c r="D1641" s="238" t="s">
        <v>135</v>
      </c>
      <c r="E1641" s="238">
        <v>25791016</v>
      </c>
      <c r="F1641" s="238" t="s">
        <v>2684</v>
      </c>
      <c r="G1641" s="238" t="s">
        <v>141</v>
      </c>
      <c r="H1641" s="238">
        <v>3</v>
      </c>
      <c r="I1641" s="238" t="s">
        <v>2685</v>
      </c>
      <c r="J1641" s="238" t="s">
        <v>2688</v>
      </c>
      <c r="K1641" s="238" t="s">
        <v>2689</v>
      </c>
      <c r="L1641" s="239">
        <v>46234</v>
      </c>
      <c r="M1641" s="238" t="s">
        <v>92</v>
      </c>
    </row>
    <row r="1642" spans="1:13">
      <c r="A1642" s="236" t="s">
        <v>235</v>
      </c>
      <c r="B1642" s="236" t="s">
        <v>236</v>
      </c>
      <c r="C1642" s="236" t="s">
        <v>237</v>
      </c>
      <c r="D1642" s="236" t="s">
        <v>140</v>
      </c>
      <c r="E1642" s="236">
        <v>1124086</v>
      </c>
      <c r="F1642" s="236" t="s">
        <v>2680</v>
      </c>
      <c r="G1642" s="236" t="s">
        <v>141</v>
      </c>
      <c r="H1642" s="236">
        <v>3</v>
      </c>
      <c r="I1642" s="236" t="s">
        <v>2681</v>
      </c>
      <c r="J1642" s="236" t="s">
        <v>2690</v>
      </c>
      <c r="K1642" s="236" t="s">
        <v>2691</v>
      </c>
      <c r="L1642" s="237">
        <v>46234</v>
      </c>
      <c r="M1642" s="236" t="s">
        <v>92</v>
      </c>
    </row>
    <row r="1643" spans="1:13">
      <c r="A1643" s="238" t="s">
        <v>235</v>
      </c>
      <c r="B1643" s="238" t="s">
        <v>236</v>
      </c>
      <c r="C1643" s="238" t="s">
        <v>237</v>
      </c>
      <c r="D1643" s="238" t="s">
        <v>144</v>
      </c>
      <c r="E1643" s="238">
        <v>1753003</v>
      </c>
      <c r="F1643" s="238" t="s">
        <v>2680</v>
      </c>
      <c r="G1643" s="238" t="s">
        <v>141</v>
      </c>
      <c r="H1643" s="238">
        <v>3</v>
      </c>
      <c r="I1643" s="238" t="s">
        <v>2681</v>
      </c>
      <c r="J1643" s="238" t="s">
        <v>2692</v>
      </c>
      <c r="K1643" s="238" t="s">
        <v>2693</v>
      </c>
      <c r="L1643" s="239">
        <v>46234</v>
      </c>
      <c r="M1643" s="238" t="s">
        <v>92</v>
      </c>
    </row>
    <row r="1644" spans="1:13">
      <c r="A1644" s="236" t="s">
        <v>235</v>
      </c>
      <c r="B1644" s="236" t="s">
        <v>236</v>
      </c>
      <c r="C1644" s="236" t="s">
        <v>237</v>
      </c>
      <c r="D1644" s="236" t="s">
        <v>147</v>
      </c>
      <c r="E1644" s="236">
        <v>0</v>
      </c>
      <c r="F1644" s="236" t="s">
        <v>2680</v>
      </c>
      <c r="G1644" s="236" t="s">
        <v>141</v>
      </c>
      <c r="H1644" s="236">
        <v>3</v>
      </c>
      <c r="I1644" s="236" t="s">
        <v>2681</v>
      </c>
      <c r="J1644" s="236" t="s">
        <v>2694</v>
      </c>
      <c r="K1644" s="236" t="s">
        <v>2695</v>
      </c>
      <c r="L1644" s="237">
        <v>46234</v>
      </c>
      <c r="M1644" s="236" t="s">
        <v>92</v>
      </c>
    </row>
    <row r="1645" spans="1:13">
      <c r="A1645" s="238" t="s">
        <v>235</v>
      </c>
      <c r="B1645" s="238" t="s">
        <v>236</v>
      </c>
      <c r="C1645" s="238" t="s">
        <v>237</v>
      </c>
      <c r="D1645" s="238" t="s">
        <v>150</v>
      </c>
      <c r="E1645" s="238">
        <v>5</v>
      </c>
      <c r="F1645" s="238" t="s">
        <v>2696</v>
      </c>
      <c r="G1645" s="238" t="s">
        <v>88</v>
      </c>
      <c r="H1645" s="238">
        <v>2</v>
      </c>
      <c r="I1645" s="238" t="s">
        <v>2697</v>
      </c>
      <c r="J1645" s="238" t="s">
        <v>2698</v>
      </c>
      <c r="K1645" s="238" t="s">
        <v>2699</v>
      </c>
      <c r="L1645" s="239">
        <v>46234</v>
      </c>
      <c r="M1645" s="238" t="s">
        <v>92</v>
      </c>
    </row>
    <row r="1646" spans="1:13">
      <c r="A1646" s="236" t="s">
        <v>1278</v>
      </c>
      <c r="B1646" s="236" t="s">
        <v>1279</v>
      </c>
      <c r="C1646" s="236" t="s">
        <v>1280</v>
      </c>
      <c r="D1646" s="236" t="s">
        <v>86</v>
      </c>
      <c r="E1646" s="236">
        <v>9930918</v>
      </c>
      <c r="F1646" s="236" t="s">
        <v>2700</v>
      </c>
      <c r="G1646" s="236" t="s">
        <v>88</v>
      </c>
      <c r="H1646" s="236">
        <v>2</v>
      </c>
      <c r="I1646" s="236" t="s">
        <v>2701</v>
      </c>
      <c r="J1646" s="236" t="s">
        <v>2702</v>
      </c>
      <c r="K1646" s="236" t="s">
        <v>2703</v>
      </c>
      <c r="L1646" s="237">
        <v>46234</v>
      </c>
      <c r="M1646" s="236" t="s">
        <v>92</v>
      </c>
    </row>
    <row r="1647" spans="1:13">
      <c r="A1647" s="238" t="s">
        <v>1278</v>
      </c>
      <c r="B1647" s="238" t="s">
        <v>1279</v>
      </c>
      <c r="C1647" s="238" t="s">
        <v>1280</v>
      </c>
      <c r="D1647" s="238" t="s">
        <v>93</v>
      </c>
      <c r="E1647" s="238">
        <v>8560</v>
      </c>
      <c r="F1647" s="238" t="s">
        <v>2704</v>
      </c>
      <c r="G1647" s="238" t="s">
        <v>88</v>
      </c>
      <c r="H1647" s="238">
        <v>2</v>
      </c>
      <c r="I1647" s="238" t="s">
        <v>2705</v>
      </c>
      <c r="J1647" s="238" t="s">
        <v>2706</v>
      </c>
      <c r="K1647" s="238" t="s">
        <v>2707</v>
      </c>
      <c r="L1647" s="239">
        <v>46234</v>
      </c>
      <c r="M1647" s="238" t="s">
        <v>92</v>
      </c>
    </row>
    <row r="1648" spans="1:13">
      <c r="A1648" s="236" t="s">
        <v>1278</v>
      </c>
      <c r="B1648" s="236" t="s">
        <v>1279</v>
      </c>
      <c r="C1648" s="236" t="s">
        <v>1280</v>
      </c>
      <c r="D1648" s="236" t="s">
        <v>98</v>
      </c>
      <c r="E1648" s="236">
        <v>1252409</v>
      </c>
      <c r="F1648" s="236" t="s">
        <v>2708</v>
      </c>
      <c r="G1648" s="236" t="s">
        <v>141</v>
      </c>
      <c r="H1648" s="236">
        <v>3</v>
      </c>
      <c r="I1648" s="236" t="s">
        <v>2709</v>
      </c>
      <c r="J1648" s="236" t="s">
        <v>2710</v>
      </c>
      <c r="K1648" s="236" t="s">
        <v>2711</v>
      </c>
      <c r="L1648" s="237">
        <v>46234</v>
      </c>
      <c r="M1648" s="236" t="s">
        <v>92</v>
      </c>
    </row>
    <row r="1649" spans="1:13">
      <c r="A1649" s="238" t="s">
        <v>1278</v>
      </c>
      <c r="B1649" s="238" t="s">
        <v>1279</v>
      </c>
      <c r="C1649" s="238" t="s">
        <v>1280</v>
      </c>
      <c r="D1649" s="238" t="s">
        <v>103</v>
      </c>
      <c r="E1649" s="238">
        <v>453147</v>
      </c>
      <c r="F1649" s="238" t="s">
        <v>2708</v>
      </c>
      <c r="G1649" s="238" t="s">
        <v>141</v>
      </c>
      <c r="H1649" s="238">
        <v>3</v>
      </c>
      <c r="I1649" s="238" t="s">
        <v>2709</v>
      </c>
      <c r="J1649" s="238" t="s">
        <v>2712</v>
      </c>
      <c r="K1649" s="238" t="s">
        <v>2713</v>
      </c>
      <c r="L1649" s="239">
        <v>46234</v>
      </c>
      <c r="M1649" s="238" t="s">
        <v>92</v>
      </c>
    </row>
    <row r="1650" spans="1:13">
      <c r="A1650" s="236" t="s">
        <v>1278</v>
      </c>
      <c r="B1650" s="236" t="s">
        <v>1279</v>
      </c>
      <c r="C1650" s="236" t="s">
        <v>1280</v>
      </c>
      <c r="D1650" s="236" t="s">
        <v>108</v>
      </c>
      <c r="E1650" s="236">
        <v>13409</v>
      </c>
      <c r="F1650" s="236" t="s">
        <v>2714</v>
      </c>
      <c r="G1650" s="236" t="s">
        <v>141</v>
      </c>
      <c r="H1650" s="236">
        <v>3</v>
      </c>
      <c r="I1650" s="236" t="s">
        <v>2715</v>
      </c>
      <c r="J1650" s="236" t="s">
        <v>2716</v>
      </c>
      <c r="K1650" s="236" t="s">
        <v>2717</v>
      </c>
      <c r="L1650" s="237">
        <v>46234</v>
      </c>
      <c r="M1650" s="236" t="s">
        <v>92</v>
      </c>
    </row>
    <row r="1651" spans="1:13">
      <c r="A1651" s="238" t="s">
        <v>1278</v>
      </c>
      <c r="B1651" s="238" t="s">
        <v>1279</v>
      </c>
      <c r="C1651" s="238" t="s">
        <v>1280</v>
      </c>
      <c r="D1651" s="238" t="s">
        <v>117</v>
      </c>
      <c r="E1651" s="238">
        <v>20</v>
      </c>
      <c r="F1651" s="238" t="s">
        <v>2718</v>
      </c>
      <c r="G1651" s="238" t="s">
        <v>88</v>
      </c>
      <c r="H1651" s="238">
        <v>2</v>
      </c>
      <c r="I1651" s="238" t="s">
        <v>1844</v>
      </c>
      <c r="J1651" s="238" t="s">
        <v>2719</v>
      </c>
      <c r="K1651" s="238" t="s">
        <v>2720</v>
      </c>
      <c r="L1651" s="239">
        <v>46234</v>
      </c>
      <c r="M1651" s="238" t="s">
        <v>92</v>
      </c>
    </row>
    <row r="1652" spans="1:13">
      <c r="A1652" s="236" t="s">
        <v>1278</v>
      </c>
      <c r="B1652" s="236" t="s">
        <v>1279</v>
      </c>
      <c r="C1652" s="236" t="s">
        <v>1280</v>
      </c>
      <c r="D1652" s="236" t="s">
        <v>122</v>
      </c>
      <c r="E1652" s="236">
        <v>20</v>
      </c>
      <c r="F1652" s="236" t="s">
        <v>2718</v>
      </c>
      <c r="G1652" s="236" t="s">
        <v>88</v>
      </c>
      <c r="H1652" s="236">
        <v>2</v>
      </c>
      <c r="I1652" s="236" t="s">
        <v>1844</v>
      </c>
      <c r="J1652" s="236" t="s">
        <v>2721</v>
      </c>
      <c r="K1652" s="236" t="s">
        <v>2722</v>
      </c>
      <c r="L1652" s="237">
        <v>46234</v>
      </c>
      <c r="M1652" s="236" t="s">
        <v>92</v>
      </c>
    </row>
    <row r="1653" spans="1:13">
      <c r="A1653" s="238" t="s">
        <v>1278</v>
      </c>
      <c r="B1653" s="238" t="s">
        <v>1279</v>
      </c>
      <c r="C1653" s="238" t="s">
        <v>1280</v>
      </c>
      <c r="D1653" s="238" t="s">
        <v>124</v>
      </c>
      <c r="E1653" s="238">
        <v>142230</v>
      </c>
      <c r="F1653" s="238" t="s">
        <v>2708</v>
      </c>
      <c r="G1653" s="238" t="s">
        <v>141</v>
      </c>
      <c r="H1653" s="238">
        <v>3</v>
      </c>
      <c r="I1653" s="238" t="s">
        <v>2709</v>
      </c>
      <c r="J1653" s="238" t="s">
        <v>2723</v>
      </c>
      <c r="K1653" s="238" t="s">
        <v>2724</v>
      </c>
      <c r="L1653" s="239">
        <v>46234</v>
      </c>
      <c r="M1653" s="238" t="s">
        <v>92</v>
      </c>
    </row>
    <row r="1654" spans="1:13">
      <c r="A1654" s="236" t="s">
        <v>1278</v>
      </c>
      <c r="B1654" s="236" t="s">
        <v>1279</v>
      </c>
      <c r="C1654" s="236" t="s">
        <v>1280</v>
      </c>
      <c r="D1654" s="236" t="s">
        <v>130</v>
      </c>
      <c r="E1654" s="236">
        <v>799262</v>
      </c>
      <c r="F1654" s="236" t="s">
        <v>2708</v>
      </c>
      <c r="G1654" s="236" t="s">
        <v>141</v>
      </c>
      <c r="H1654" s="236">
        <v>3</v>
      </c>
      <c r="I1654" s="236" t="s">
        <v>2709</v>
      </c>
      <c r="J1654" s="236" t="s">
        <v>2725</v>
      </c>
      <c r="K1654" s="236" t="s">
        <v>2726</v>
      </c>
      <c r="L1654" s="237">
        <v>46234</v>
      </c>
      <c r="M1654" s="236" t="s">
        <v>92</v>
      </c>
    </row>
    <row r="1655" spans="1:13">
      <c r="A1655" s="238" t="s">
        <v>1278</v>
      </c>
      <c r="B1655" s="238" t="s">
        <v>1279</v>
      </c>
      <c r="C1655" s="238" t="s">
        <v>1280</v>
      </c>
      <c r="D1655" s="238" t="s">
        <v>135</v>
      </c>
      <c r="E1655" s="238">
        <v>310917</v>
      </c>
      <c r="F1655" s="238" t="s">
        <v>2708</v>
      </c>
      <c r="G1655" s="238" t="s">
        <v>141</v>
      </c>
      <c r="H1655" s="238">
        <v>3</v>
      </c>
      <c r="I1655" s="238" t="s">
        <v>2709</v>
      </c>
      <c r="J1655" s="238" t="s">
        <v>2727</v>
      </c>
      <c r="K1655" s="238" t="s">
        <v>2728</v>
      </c>
      <c r="L1655" s="239">
        <v>46234</v>
      </c>
      <c r="M1655" s="238" t="s">
        <v>92</v>
      </c>
    </row>
    <row r="1656" spans="1:13">
      <c r="A1656" s="236" t="s">
        <v>1278</v>
      </c>
      <c r="B1656" s="236" t="s">
        <v>1279</v>
      </c>
      <c r="C1656" s="236" t="s">
        <v>1280</v>
      </c>
      <c r="D1656" s="236" t="s">
        <v>140</v>
      </c>
      <c r="E1656" s="236">
        <v>142230</v>
      </c>
      <c r="F1656" s="236" t="s">
        <v>2708</v>
      </c>
      <c r="G1656" s="236" t="s">
        <v>141</v>
      </c>
      <c r="H1656" s="236">
        <v>3</v>
      </c>
      <c r="I1656" s="236" t="s">
        <v>2709</v>
      </c>
      <c r="J1656" s="236" t="s">
        <v>2729</v>
      </c>
      <c r="K1656" s="236" t="s">
        <v>2730</v>
      </c>
      <c r="L1656" s="237">
        <v>46234</v>
      </c>
      <c r="M1656" s="236" t="s">
        <v>92</v>
      </c>
    </row>
    <row r="1657" spans="1:13">
      <c r="A1657" s="238" t="s">
        <v>1278</v>
      </c>
      <c r="B1657" s="238" t="s">
        <v>1279</v>
      </c>
      <c r="C1657" s="238" t="s">
        <v>1280</v>
      </c>
      <c r="D1657" s="238" t="s">
        <v>144</v>
      </c>
      <c r="E1657" s="238">
        <v>0</v>
      </c>
      <c r="F1657" s="238" t="s">
        <v>2708</v>
      </c>
      <c r="G1657" s="238" t="s">
        <v>141</v>
      </c>
      <c r="H1657" s="238">
        <v>3</v>
      </c>
      <c r="I1657" s="238" t="s">
        <v>2709</v>
      </c>
      <c r="J1657" s="238" t="s">
        <v>2731</v>
      </c>
      <c r="K1657" s="238" t="s">
        <v>2732</v>
      </c>
      <c r="L1657" s="239">
        <v>46234</v>
      </c>
      <c r="M1657" s="238" t="s">
        <v>92</v>
      </c>
    </row>
    <row r="1658" spans="1:13">
      <c r="A1658" s="236" t="s">
        <v>1278</v>
      </c>
      <c r="B1658" s="236" t="s">
        <v>1279</v>
      </c>
      <c r="C1658" s="236" t="s">
        <v>1280</v>
      </c>
      <c r="D1658" s="236" t="s">
        <v>147</v>
      </c>
      <c r="E1658" s="236">
        <v>0</v>
      </c>
      <c r="F1658" s="236" t="s">
        <v>2708</v>
      </c>
      <c r="G1658" s="236" t="s">
        <v>141</v>
      </c>
      <c r="H1658" s="236">
        <v>3</v>
      </c>
      <c r="I1658" s="236" t="s">
        <v>2709</v>
      </c>
      <c r="J1658" s="236" t="s">
        <v>2733</v>
      </c>
      <c r="K1658" s="236" t="s">
        <v>2734</v>
      </c>
      <c r="L1658" s="237">
        <v>46234</v>
      </c>
      <c r="M1658" s="236" t="s">
        <v>92</v>
      </c>
    </row>
    <row r="1659" spans="1:13">
      <c r="A1659" s="238" t="s">
        <v>1278</v>
      </c>
      <c r="B1659" s="238" t="s">
        <v>1279</v>
      </c>
      <c r="C1659" s="238" t="s">
        <v>1280</v>
      </c>
      <c r="D1659" s="238" t="s">
        <v>150</v>
      </c>
      <c r="E1659" s="238">
        <v>3</v>
      </c>
      <c r="F1659" s="238" t="s">
        <v>2735</v>
      </c>
      <c r="G1659" s="238" t="s">
        <v>88</v>
      </c>
      <c r="H1659" s="238">
        <v>2</v>
      </c>
      <c r="I1659" s="238" t="s">
        <v>2736</v>
      </c>
      <c r="J1659" s="238" t="s">
        <v>2737</v>
      </c>
      <c r="K1659" s="238" t="s">
        <v>2738</v>
      </c>
      <c r="L1659" s="239">
        <v>46234</v>
      </c>
      <c r="M1659" s="238" t="s">
        <v>92</v>
      </c>
    </row>
    <row r="1660" spans="1:13">
      <c r="A1660" s="236" t="s">
        <v>937</v>
      </c>
      <c r="B1660" s="236" t="s">
        <v>938</v>
      </c>
      <c r="C1660" s="236" t="s">
        <v>939</v>
      </c>
      <c r="D1660" s="236" t="s">
        <v>86</v>
      </c>
      <c r="E1660" s="236">
        <v>15170419</v>
      </c>
      <c r="F1660" s="236" t="s">
        <v>2700</v>
      </c>
      <c r="G1660" s="236" t="s">
        <v>88</v>
      </c>
      <c r="H1660" s="236">
        <v>2</v>
      </c>
      <c r="I1660" s="236" t="s">
        <v>2739</v>
      </c>
      <c r="J1660" s="236" t="s">
        <v>2740</v>
      </c>
      <c r="K1660" s="236" t="s">
        <v>2741</v>
      </c>
      <c r="L1660" s="237">
        <v>46234</v>
      </c>
      <c r="M1660" s="236" t="s">
        <v>92</v>
      </c>
    </row>
    <row r="1661" spans="1:13">
      <c r="A1661" s="238" t="s">
        <v>937</v>
      </c>
      <c r="B1661" s="238" t="s">
        <v>938</v>
      </c>
      <c r="C1661" s="238" t="s">
        <v>939</v>
      </c>
      <c r="D1661" s="238" t="s">
        <v>93</v>
      </c>
      <c r="E1661" s="238">
        <v>47633</v>
      </c>
      <c r="F1661" s="238" t="s">
        <v>2742</v>
      </c>
      <c r="G1661" s="238" t="s">
        <v>126</v>
      </c>
      <c r="H1661" s="238">
        <v>1</v>
      </c>
      <c r="I1661" s="238" t="s">
        <v>2743</v>
      </c>
      <c r="J1661" s="238" t="s">
        <v>2744</v>
      </c>
      <c r="K1661" s="238" t="s">
        <v>2745</v>
      </c>
      <c r="L1661" s="239">
        <v>46234</v>
      </c>
      <c r="M1661" s="238" t="s">
        <v>92</v>
      </c>
    </row>
    <row r="1662" spans="1:13">
      <c r="A1662" s="236" t="s">
        <v>937</v>
      </c>
      <c r="B1662" s="236" t="s">
        <v>938</v>
      </c>
      <c r="C1662" s="236" t="s">
        <v>939</v>
      </c>
      <c r="D1662" s="236" t="s">
        <v>98</v>
      </c>
      <c r="E1662" s="236">
        <v>2443636</v>
      </c>
      <c r="F1662" s="236" t="s">
        <v>2746</v>
      </c>
      <c r="G1662" s="236" t="s">
        <v>141</v>
      </c>
      <c r="H1662" s="236">
        <v>3</v>
      </c>
      <c r="I1662" s="236" t="s">
        <v>2747</v>
      </c>
      <c r="J1662" s="236" t="s">
        <v>2748</v>
      </c>
      <c r="K1662" s="236" t="s">
        <v>2749</v>
      </c>
      <c r="L1662" s="237">
        <v>46234</v>
      </c>
      <c r="M1662" s="236" t="s">
        <v>92</v>
      </c>
    </row>
    <row r="1663" spans="1:13">
      <c r="A1663" s="238" t="s">
        <v>937</v>
      </c>
      <c r="B1663" s="238" t="s">
        <v>938</v>
      </c>
      <c r="C1663" s="238" t="s">
        <v>939</v>
      </c>
      <c r="D1663" s="238" t="s">
        <v>103</v>
      </c>
      <c r="E1663" s="238">
        <v>290142</v>
      </c>
      <c r="F1663" s="238" t="s">
        <v>2750</v>
      </c>
      <c r="G1663" s="238" t="s">
        <v>141</v>
      </c>
      <c r="H1663" s="238">
        <v>3</v>
      </c>
      <c r="I1663" s="238" t="s">
        <v>2751</v>
      </c>
      <c r="J1663" s="238" t="s">
        <v>2752</v>
      </c>
      <c r="K1663" s="238" t="s">
        <v>2753</v>
      </c>
      <c r="L1663" s="239">
        <v>46234</v>
      </c>
      <c r="M1663" s="238" t="s">
        <v>92</v>
      </c>
    </row>
    <row r="1664" spans="1:13">
      <c r="A1664" s="236" t="s">
        <v>937</v>
      </c>
      <c r="B1664" s="236" t="s">
        <v>938</v>
      </c>
      <c r="C1664" s="236" t="s">
        <v>939</v>
      </c>
      <c r="D1664" s="236" t="s">
        <v>108</v>
      </c>
      <c r="E1664" s="236">
        <v>42409</v>
      </c>
      <c r="F1664" s="236" t="s">
        <v>2754</v>
      </c>
      <c r="G1664" s="236" t="s">
        <v>88</v>
      </c>
      <c r="H1664" s="236">
        <v>2</v>
      </c>
      <c r="I1664" s="236" t="s">
        <v>2755</v>
      </c>
      <c r="J1664" s="236" t="s">
        <v>2756</v>
      </c>
      <c r="K1664" s="236" t="s">
        <v>2757</v>
      </c>
      <c r="L1664" s="237">
        <v>46234</v>
      </c>
      <c r="M1664" s="236" t="s">
        <v>92</v>
      </c>
    </row>
    <row r="1665" spans="1:13">
      <c r="A1665" s="238" t="s">
        <v>937</v>
      </c>
      <c r="B1665" s="238" t="s">
        <v>938</v>
      </c>
      <c r="C1665" s="238" t="s">
        <v>939</v>
      </c>
      <c r="D1665" s="238" t="s">
        <v>117</v>
      </c>
      <c r="E1665" s="238">
        <v>66</v>
      </c>
      <c r="F1665" s="238" t="s">
        <v>2718</v>
      </c>
      <c r="G1665" s="238" t="s">
        <v>88</v>
      </c>
      <c r="H1665" s="238">
        <v>2</v>
      </c>
      <c r="I1665" s="238" t="s">
        <v>1844</v>
      </c>
      <c r="J1665" s="238" t="s">
        <v>2758</v>
      </c>
      <c r="K1665" s="238" t="s">
        <v>2759</v>
      </c>
      <c r="L1665" s="239">
        <v>46234</v>
      </c>
      <c r="M1665" s="238" t="s">
        <v>92</v>
      </c>
    </row>
    <row r="1666" spans="1:13">
      <c r="A1666" s="236" t="s">
        <v>937</v>
      </c>
      <c r="B1666" s="236" t="s">
        <v>938</v>
      </c>
      <c r="C1666" s="236" t="s">
        <v>939</v>
      </c>
      <c r="D1666" s="236" t="s">
        <v>122</v>
      </c>
      <c r="E1666" s="236">
        <v>66</v>
      </c>
      <c r="F1666" s="236" t="s">
        <v>2718</v>
      </c>
      <c r="G1666" s="236" t="s">
        <v>88</v>
      </c>
      <c r="H1666" s="236">
        <v>2</v>
      </c>
      <c r="I1666" s="236" t="s">
        <v>1844</v>
      </c>
      <c r="J1666" s="236" t="s">
        <v>2760</v>
      </c>
      <c r="K1666" s="236" t="s">
        <v>2761</v>
      </c>
      <c r="L1666" s="237">
        <v>46234</v>
      </c>
      <c r="M1666" s="236" t="s">
        <v>92</v>
      </c>
    </row>
    <row r="1667" spans="1:13">
      <c r="A1667" s="238" t="s">
        <v>937</v>
      </c>
      <c r="B1667" s="238" t="s">
        <v>938</v>
      </c>
      <c r="C1667" s="238" t="s">
        <v>939</v>
      </c>
      <c r="D1667" s="238" t="s">
        <v>124</v>
      </c>
      <c r="E1667" s="238">
        <v>105134</v>
      </c>
      <c r="F1667" s="238" t="s">
        <v>2750</v>
      </c>
      <c r="G1667" s="238" t="s">
        <v>141</v>
      </c>
      <c r="H1667" s="238">
        <v>3</v>
      </c>
      <c r="I1667" s="238" t="s">
        <v>2751</v>
      </c>
      <c r="J1667" s="238" t="s">
        <v>2762</v>
      </c>
      <c r="K1667" s="238" t="s">
        <v>2763</v>
      </c>
      <c r="L1667" s="239">
        <v>46234</v>
      </c>
      <c r="M1667" s="238" t="s">
        <v>92</v>
      </c>
    </row>
    <row r="1668" spans="1:13">
      <c r="A1668" s="236" t="s">
        <v>937</v>
      </c>
      <c r="B1668" s="236" t="s">
        <v>938</v>
      </c>
      <c r="C1668" s="236" t="s">
        <v>939</v>
      </c>
      <c r="D1668" s="236" t="s">
        <v>130</v>
      </c>
      <c r="E1668" s="236">
        <v>2153494</v>
      </c>
      <c r="F1668" s="236" t="s">
        <v>2764</v>
      </c>
      <c r="G1668" s="236" t="s">
        <v>141</v>
      </c>
      <c r="H1668" s="236">
        <v>3</v>
      </c>
      <c r="I1668" s="236" t="s">
        <v>2765</v>
      </c>
      <c r="J1668" s="236" t="s">
        <v>2766</v>
      </c>
      <c r="K1668" s="236" t="s">
        <v>2767</v>
      </c>
      <c r="L1668" s="237">
        <v>46234</v>
      </c>
      <c r="M1668" s="236" t="s">
        <v>92</v>
      </c>
    </row>
    <row r="1669" spans="1:13">
      <c r="A1669" s="238" t="s">
        <v>937</v>
      </c>
      <c r="B1669" s="238" t="s">
        <v>938</v>
      </c>
      <c r="C1669" s="238" t="s">
        <v>939</v>
      </c>
      <c r="D1669" s="238" t="s">
        <v>135</v>
      </c>
      <c r="E1669" s="238">
        <v>185008</v>
      </c>
      <c r="F1669" s="238" t="s">
        <v>2750</v>
      </c>
      <c r="G1669" s="238" t="s">
        <v>141</v>
      </c>
      <c r="H1669" s="238">
        <v>3</v>
      </c>
      <c r="I1669" s="238" t="s">
        <v>2751</v>
      </c>
      <c r="J1669" s="238" t="s">
        <v>2768</v>
      </c>
      <c r="K1669" s="238" t="s">
        <v>2769</v>
      </c>
      <c r="L1669" s="239">
        <v>46234</v>
      </c>
      <c r="M1669" s="238" t="s">
        <v>92</v>
      </c>
    </row>
    <row r="1670" spans="1:13">
      <c r="A1670" s="236" t="s">
        <v>1289</v>
      </c>
      <c r="B1670" s="236" t="s">
        <v>1290</v>
      </c>
      <c r="C1670" s="236" t="s">
        <v>1291</v>
      </c>
      <c r="D1670" s="236" t="s">
        <v>86</v>
      </c>
      <c r="E1670" s="236">
        <v>88343677</v>
      </c>
      <c r="F1670" s="236" t="s">
        <v>2770</v>
      </c>
      <c r="G1670" s="236" t="s">
        <v>88</v>
      </c>
      <c r="H1670" s="236">
        <v>2</v>
      </c>
      <c r="I1670" s="236" t="s">
        <v>2771</v>
      </c>
      <c r="J1670" s="236" t="s">
        <v>2772</v>
      </c>
      <c r="K1670" s="236" t="s">
        <v>2773</v>
      </c>
      <c r="L1670" s="237">
        <v>46234</v>
      </c>
      <c r="M1670" s="236" t="s">
        <v>92</v>
      </c>
    </row>
    <row r="1671" spans="1:13">
      <c r="A1671" s="238" t="s">
        <v>1289</v>
      </c>
      <c r="B1671" s="238" t="s">
        <v>1290</v>
      </c>
      <c r="C1671" s="238" t="s">
        <v>1291</v>
      </c>
      <c r="D1671" s="238" t="s">
        <v>93</v>
      </c>
      <c r="E1671" s="238">
        <v>283439</v>
      </c>
      <c r="F1671" s="238" t="s">
        <v>2774</v>
      </c>
      <c r="G1671" s="238" t="s">
        <v>126</v>
      </c>
      <c r="H1671" s="238">
        <v>1</v>
      </c>
      <c r="I1671" s="238" t="s">
        <v>2775</v>
      </c>
      <c r="J1671" s="238" t="s">
        <v>2776</v>
      </c>
      <c r="K1671" s="238" t="s">
        <v>2777</v>
      </c>
      <c r="L1671" s="239">
        <v>46234</v>
      </c>
      <c r="M1671" s="238" t="s">
        <v>92</v>
      </c>
    </row>
    <row r="1672" spans="1:13">
      <c r="A1672" s="236" t="s">
        <v>1289</v>
      </c>
      <c r="B1672" s="236" t="s">
        <v>1290</v>
      </c>
      <c r="C1672" s="236" t="s">
        <v>1291</v>
      </c>
      <c r="D1672" s="236" t="s">
        <v>98</v>
      </c>
      <c r="E1672" s="236">
        <v>52522631</v>
      </c>
      <c r="F1672" s="236" t="s">
        <v>2778</v>
      </c>
      <c r="G1672" s="236" t="s">
        <v>88</v>
      </c>
      <c r="H1672" s="236">
        <v>2</v>
      </c>
      <c r="I1672" s="236" t="s">
        <v>2779</v>
      </c>
      <c r="J1672" s="236" t="s">
        <v>2780</v>
      </c>
      <c r="K1672" s="236" t="s">
        <v>2781</v>
      </c>
      <c r="L1672" s="237">
        <v>46234</v>
      </c>
      <c r="M1672" s="236" t="s">
        <v>92</v>
      </c>
    </row>
    <row r="1673" spans="1:13">
      <c r="A1673" s="238" t="s">
        <v>1289</v>
      </c>
      <c r="B1673" s="238" t="s">
        <v>1290</v>
      </c>
      <c r="C1673" s="238" t="s">
        <v>1291</v>
      </c>
      <c r="D1673" s="238" t="s">
        <v>103</v>
      </c>
      <c r="E1673" s="238">
        <v>7181200</v>
      </c>
      <c r="F1673" s="238" t="s">
        <v>2782</v>
      </c>
      <c r="G1673" s="238" t="s">
        <v>88</v>
      </c>
      <c r="H1673" s="238">
        <v>2</v>
      </c>
      <c r="I1673" s="238" t="s">
        <v>2783</v>
      </c>
      <c r="J1673" s="238" t="s">
        <v>2784</v>
      </c>
      <c r="K1673" s="238" t="s">
        <v>2785</v>
      </c>
      <c r="L1673" s="239">
        <v>46234</v>
      </c>
      <c r="M1673" s="238" t="s">
        <v>92</v>
      </c>
    </row>
    <row r="1674" spans="1:13">
      <c r="A1674" s="236" t="s">
        <v>1289</v>
      </c>
      <c r="B1674" s="236" t="s">
        <v>1290</v>
      </c>
      <c r="C1674" s="236" t="s">
        <v>1291</v>
      </c>
      <c r="D1674" s="236" t="s">
        <v>108</v>
      </c>
      <c r="E1674" s="236">
        <v>3573580</v>
      </c>
      <c r="F1674" s="236" t="s">
        <v>2786</v>
      </c>
      <c r="G1674" s="236" t="s">
        <v>88</v>
      </c>
      <c r="H1674" s="236">
        <v>2</v>
      </c>
      <c r="I1674" s="236" t="s">
        <v>2787</v>
      </c>
      <c r="J1674" s="236" t="s">
        <v>2788</v>
      </c>
      <c r="K1674" s="236" t="s">
        <v>2789</v>
      </c>
      <c r="L1674" s="237">
        <v>46234</v>
      </c>
      <c r="M1674" s="236" t="s">
        <v>92</v>
      </c>
    </row>
    <row r="1675" spans="1:13">
      <c r="A1675" s="238" t="s">
        <v>1289</v>
      </c>
      <c r="B1675" s="238" t="s">
        <v>1290</v>
      </c>
      <c r="C1675" s="238" t="s">
        <v>1291</v>
      </c>
      <c r="D1675" s="238" t="s">
        <v>46</v>
      </c>
      <c r="E1675" s="238" t="s">
        <v>33</v>
      </c>
      <c r="F1675" s="238" t="s">
        <v>33</v>
      </c>
      <c r="G1675" s="238" t="s">
        <v>33</v>
      </c>
      <c r="H1675" s="238" t="s">
        <v>33</v>
      </c>
      <c r="I1675" s="238" t="s">
        <v>33</v>
      </c>
      <c r="J1675" s="238"/>
      <c r="K1675" s="238" t="s">
        <v>2790</v>
      </c>
      <c r="L1675" s="239">
        <v>46234</v>
      </c>
      <c r="M1675" s="238" t="s">
        <v>92</v>
      </c>
    </row>
    <row r="1676" spans="1:13">
      <c r="A1676" s="236" t="s">
        <v>1289</v>
      </c>
      <c r="B1676" s="236" t="s">
        <v>1290</v>
      </c>
      <c r="C1676" s="236" t="s">
        <v>1291</v>
      </c>
      <c r="D1676" s="236" t="s">
        <v>113</v>
      </c>
      <c r="E1676" s="236" t="s">
        <v>33</v>
      </c>
      <c r="F1676" s="236" t="s">
        <v>33</v>
      </c>
      <c r="G1676" s="236" t="s">
        <v>33</v>
      </c>
      <c r="H1676" s="236" t="s">
        <v>33</v>
      </c>
      <c r="I1676" s="236" t="s">
        <v>33</v>
      </c>
      <c r="J1676" s="236"/>
      <c r="K1676" s="236" t="s">
        <v>2791</v>
      </c>
      <c r="L1676" s="237">
        <v>46234</v>
      </c>
      <c r="M1676" s="236" t="s">
        <v>92</v>
      </c>
    </row>
    <row r="1677" spans="1:13">
      <c r="A1677" s="238" t="s">
        <v>1289</v>
      </c>
      <c r="B1677" s="238" t="s">
        <v>1290</v>
      </c>
      <c r="C1677" s="238" t="s">
        <v>1291</v>
      </c>
      <c r="D1677" s="238" t="s">
        <v>117</v>
      </c>
      <c r="E1677" s="238">
        <v>47</v>
      </c>
      <c r="F1677" s="238" t="s">
        <v>2792</v>
      </c>
      <c r="G1677" s="238" t="s">
        <v>141</v>
      </c>
      <c r="H1677" s="238">
        <v>3</v>
      </c>
      <c r="I1677" s="238" t="s">
        <v>2793</v>
      </c>
      <c r="J1677" s="238" t="s">
        <v>2794</v>
      </c>
      <c r="K1677" s="238" t="s">
        <v>2795</v>
      </c>
      <c r="L1677" s="239">
        <v>46234</v>
      </c>
      <c r="M1677" s="238" t="s">
        <v>92</v>
      </c>
    </row>
    <row r="1678" spans="1:13">
      <c r="A1678" s="236" t="s">
        <v>1289</v>
      </c>
      <c r="B1678" s="236" t="s">
        <v>1290</v>
      </c>
      <c r="C1678" s="236" t="s">
        <v>1291</v>
      </c>
      <c r="D1678" s="236" t="s">
        <v>122</v>
      </c>
      <c r="E1678" s="236">
        <v>47</v>
      </c>
      <c r="F1678" s="236" t="s">
        <v>2792</v>
      </c>
      <c r="G1678" s="236" t="s">
        <v>141</v>
      </c>
      <c r="H1678" s="236">
        <v>3</v>
      </c>
      <c r="I1678" s="236" t="s">
        <v>2793</v>
      </c>
      <c r="J1678" s="236" t="s">
        <v>2794</v>
      </c>
      <c r="K1678" s="236" t="s">
        <v>2796</v>
      </c>
      <c r="L1678" s="237">
        <v>46234</v>
      </c>
      <c r="M1678" s="236" t="s">
        <v>92</v>
      </c>
    </row>
    <row r="1679" spans="1:13">
      <c r="A1679" s="238" t="s">
        <v>1289</v>
      </c>
      <c r="B1679" s="238" t="s">
        <v>1290</v>
      </c>
      <c r="C1679" s="238" t="s">
        <v>1291</v>
      </c>
      <c r="D1679" s="238" t="s">
        <v>48</v>
      </c>
      <c r="E1679" s="238" t="s">
        <v>33</v>
      </c>
      <c r="F1679" s="238" t="s">
        <v>33</v>
      </c>
      <c r="G1679" s="238" t="s">
        <v>33</v>
      </c>
      <c r="H1679" s="238" t="s">
        <v>33</v>
      </c>
      <c r="I1679" s="238" t="s">
        <v>33</v>
      </c>
      <c r="J1679" s="238"/>
      <c r="K1679" s="238" t="s">
        <v>2797</v>
      </c>
      <c r="L1679" s="239">
        <v>46234</v>
      </c>
      <c r="M1679" s="238" t="s">
        <v>92</v>
      </c>
    </row>
    <row r="1680" spans="1:13">
      <c r="A1680" s="236" t="s">
        <v>1289</v>
      </c>
      <c r="B1680" s="236" t="s">
        <v>1290</v>
      </c>
      <c r="C1680" s="236" t="s">
        <v>1291</v>
      </c>
      <c r="D1680" s="236" t="s">
        <v>50</v>
      </c>
      <c r="E1680" s="236" t="s">
        <v>33</v>
      </c>
      <c r="F1680" s="236" t="s">
        <v>33</v>
      </c>
      <c r="G1680" s="236" t="s">
        <v>33</v>
      </c>
      <c r="H1680" s="236" t="s">
        <v>33</v>
      </c>
      <c r="I1680" s="236" t="s">
        <v>33</v>
      </c>
      <c r="J1680" s="236"/>
      <c r="K1680" s="236" t="s">
        <v>2798</v>
      </c>
      <c r="L1680" s="237">
        <v>46234</v>
      </c>
      <c r="M1680" s="236" t="s">
        <v>92</v>
      </c>
    </row>
    <row r="1681" spans="1:13">
      <c r="A1681" s="238" t="s">
        <v>1289</v>
      </c>
      <c r="B1681" s="238" t="s">
        <v>1290</v>
      </c>
      <c r="C1681" s="238" t="s">
        <v>1291</v>
      </c>
      <c r="D1681" s="238" t="s">
        <v>52</v>
      </c>
      <c r="E1681" s="238" t="s">
        <v>33</v>
      </c>
      <c r="F1681" s="238" t="s">
        <v>33</v>
      </c>
      <c r="G1681" s="238" t="s">
        <v>33</v>
      </c>
      <c r="H1681" s="238" t="s">
        <v>33</v>
      </c>
      <c r="I1681" s="238" t="s">
        <v>33</v>
      </c>
      <c r="J1681" s="238"/>
      <c r="K1681" s="238" t="s">
        <v>2799</v>
      </c>
      <c r="L1681" s="239">
        <v>46234</v>
      </c>
      <c r="M1681" s="238" t="s">
        <v>92</v>
      </c>
    </row>
    <row r="1682" spans="1:13">
      <c r="A1682" s="236" t="s">
        <v>1289</v>
      </c>
      <c r="B1682" s="236" t="s">
        <v>1290</v>
      </c>
      <c r="C1682" s="236" t="s">
        <v>1291</v>
      </c>
      <c r="D1682" s="236" t="s">
        <v>54</v>
      </c>
      <c r="E1682" s="236" t="s">
        <v>33</v>
      </c>
      <c r="F1682" s="236" t="s">
        <v>33</v>
      </c>
      <c r="G1682" s="236" t="s">
        <v>33</v>
      </c>
      <c r="H1682" s="236" t="s">
        <v>33</v>
      </c>
      <c r="I1682" s="236" t="s">
        <v>33</v>
      </c>
      <c r="J1682" s="236"/>
      <c r="K1682" s="236" t="s">
        <v>2800</v>
      </c>
      <c r="L1682" s="237">
        <v>46234</v>
      </c>
      <c r="M1682" s="236" t="s">
        <v>92</v>
      </c>
    </row>
    <row r="1683" spans="1:13">
      <c r="A1683" s="238" t="s">
        <v>1289</v>
      </c>
      <c r="B1683" s="238" t="s">
        <v>1290</v>
      </c>
      <c r="C1683" s="238" t="s">
        <v>1291</v>
      </c>
      <c r="D1683" s="238" t="s">
        <v>124</v>
      </c>
      <c r="E1683" s="238">
        <v>7181200</v>
      </c>
      <c r="F1683" s="238" t="s">
        <v>2782</v>
      </c>
      <c r="G1683" s="238" t="s">
        <v>88</v>
      </c>
      <c r="H1683" s="238">
        <v>2</v>
      </c>
      <c r="I1683" s="238" t="s">
        <v>2783</v>
      </c>
      <c r="J1683" s="238" t="s">
        <v>2801</v>
      </c>
      <c r="K1683" s="238" t="s">
        <v>2802</v>
      </c>
      <c r="L1683" s="239">
        <v>46234</v>
      </c>
      <c r="M1683" s="238" t="s">
        <v>92</v>
      </c>
    </row>
    <row r="1684" spans="1:13">
      <c r="A1684" s="236" t="s">
        <v>1289</v>
      </c>
      <c r="B1684" s="236" t="s">
        <v>1290</v>
      </c>
      <c r="C1684" s="236" t="s">
        <v>1291</v>
      </c>
      <c r="D1684" s="236" t="s">
        <v>130</v>
      </c>
      <c r="E1684" s="236">
        <v>45341431</v>
      </c>
      <c r="F1684" s="236" t="s">
        <v>2803</v>
      </c>
      <c r="G1684" s="236" t="s">
        <v>88</v>
      </c>
      <c r="H1684" s="236">
        <v>2</v>
      </c>
      <c r="I1684" s="236" t="s">
        <v>2804</v>
      </c>
      <c r="J1684" s="236" t="s">
        <v>2805</v>
      </c>
      <c r="K1684" s="236" t="s">
        <v>2806</v>
      </c>
      <c r="L1684" s="237">
        <v>46234</v>
      </c>
      <c r="M1684" s="236" t="s">
        <v>92</v>
      </c>
    </row>
    <row r="1685" spans="1:13">
      <c r="A1685" s="238" t="s">
        <v>1289</v>
      </c>
      <c r="B1685" s="238" t="s">
        <v>1290</v>
      </c>
      <c r="C1685" s="238" t="s">
        <v>1291</v>
      </c>
      <c r="D1685" s="238" t="s">
        <v>135</v>
      </c>
      <c r="E1685" s="238">
        <v>0</v>
      </c>
      <c r="F1685" s="238" t="s">
        <v>2782</v>
      </c>
      <c r="G1685" s="238" t="s">
        <v>88</v>
      </c>
      <c r="H1685" s="238">
        <v>2</v>
      </c>
      <c r="I1685" s="238" t="s">
        <v>2783</v>
      </c>
      <c r="J1685" s="238" t="s">
        <v>2807</v>
      </c>
      <c r="K1685" s="238" t="s">
        <v>2808</v>
      </c>
      <c r="L1685" s="239">
        <v>46234</v>
      </c>
      <c r="M1685" s="238" t="s">
        <v>92</v>
      </c>
    </row>
    <row r="1686" spans="1:13">
      <c r="A1686" s="236" t="s">
        <v>1289</v>
      </c>
      <c r="B1686" s="236" t="s">
        <v>1290</v>
      </c>
      <c r="C1686" s="236" t="s">
        <v>1291</v>
      </c>
      <c r="D1686" s="236" t="s">
        <v>140</v>
      </c>
      <c r="E1686" s="236">
        <v>7181200</v>
      </c>
      <c r="F1686" s="236" t="s">
        <v>2782</v>
      </c>
      <c r="G1686" s="236" t="s">
        <v>141</v>
      </c>
      <c r="H1686" s="236">
        <v>3</v>
      </c>
      <c r="I1686" s="236" t="s">
        <v>2783</v>
      </c>
      <c r="J1686" s="236" t="s">
        <v>2809</v>
      </c>
      <c r="K1686" s="236" t="s">
        <v>2810</v>
      </c>
      <c r="L1686" s="237">
        <v>46234</v>
      </c>
      <c r="M1686" s="236" t="s">
        <v>92</v>
      </c>
    </row>
    <row r="1687" spans="1:13">
      <c r="A1687" s="238" t="s">
        <v>1289</v>
      </c>
      <c r="B1687" s="238" t="s">
        <v>1290</v>
      </c>
      <c r="C1687" s="238" t="s">
        <v>1291</v>
      </c>
      <c r="D1687" s="238" t="s">
        <v>144</v>
      </c>
      <c r="E1687" s="238" t="s">
        <v>33</v>
      </c>
      <c r="F1687" s="238" t="s">
        <v>33</v>
      </c>
      <c r="G1687" s="238"/>
      <c r="H1687" s="238">
        <v>0</v>
      </c>
      <c r="I1687" s="238" t="s">
        <v>33</v>
      </c>
      <c r="J1687" s="238" t="s">
        <v>2811</v>
      </c>
      <c r="K1687" s="238" t="s">
        <v>2812</v>
      </c>
      <c r="L1687" s="239">
        <v>46234</v>
      </c>
      <c r="M1687" s="238" t="s">
        <v>92</v>
      </c>
    </row>
    <row r="1688" spans="1:13">
      <c r="A1688" s="236" t="s">
        <v>1289</v>
      </c>
      <c r="B1688" s="236" t="s">
        <v>1290</v>
      </c>
      <c r="C1688" s="236" t="s">
        <v>1291</v>
      </c>
      <c r="D1688" s="236" t="s">
        <v>147</v>
      </c>
      <c r="E1688" s="236" t="s">
        <v>33</v>
      </c>
      <c r="F1688" s="236" t="s">
        <v>33</v>
      </c>
      <c r="G1688" s="236"/>
      <c r="H1688" s="236">
        <v>0</v>
      </c>
      <c r="I1688" s="236" t="s">
        <v>33</v>
      </c>
      <c r="J1688" s="236" t="s">
        <v>2813</v>
      </c>
      <c r="K1688" s="236" t="s">
        <v>2814</v>
      </c>
      <c r="L1688" s="237">
        <v>46234</v>
      </c>
      <c r="M1688" s="236" t="s">
        <v>92</v>
      </c>
    </row>
    <row r="1689" spans="1:13">
      <c r="A1689" s="238" t="s">
        <v>1289</v>
      </c>
      <c r="B1689" s="238" t="s">
        <v>1290</v>
      </c>
      <c r="C1689" s="238" t="s">
        <v>1291</v>
      </c>
      <c r="D1689" s="238" t="s">
        <v>150</v>
      </c>
      <c r="E1689" s="238">
        <v>3</v>
      </c>
      <c r="F1689" s="238" t="s">
        <v>2782</v>
      </c>
      <c r="G1689" s="238" t="s">
        <v>126</v>
      </c>
      <c r="H1689" s="238">
        <v>1</v>
      </c>
      <c r="I1689" s="238" t="s">
        <v>2783</v>
      </c>
      <c r="J1689" s="238" t="s">
        <v>2815</v>
      </c>
      <c r="K1689" s="238" t="s">
        <v>2816</v>
      </c>
      <c r="L1689" s="239">
        <v>46234</v>
      </c>
      <c r="M1689" s="238" t="s">
        <v>92</v>
      </c>
    </row>
    <row r="1690" spans="1:13">
      <c r="A1690" s="236" t="s">
        <v>1289</v>
      </c>
      <c r="B1690" s="236" t="s">
        <v>1290</v>
      </c>
      <c r="C1690" s="236" t="s">
        <v>1291</v>
      </c>
      <c r="D1690" s="236" t="s">
        <v>32</v>
      </c>
      <c r="E1690" s="236" t="s">
        <v>33</v>
      </c>
      <c r="F1690" s="236" t="s">
        <v>33</v>
      </c>
      <c r="G1690" s="236" t="s">
        <v>33</v>
      </c>
      <c r="H1690" s="236" t="s">
        <v>33</v>
      </c>
      <c r="I1690" s="236" t="s">
        <v>33</v>
      </c>
      <c r="J1690" s="236"/>
      <c r="K1690" s="236" t="s">
        <v>2817</v>
      </c>
      <c r="L1690" s="237">
        <v>46234</v>
      </c>
      <c r="M1690" s="236" t="s">
        <v>92</v>
      </c>
    </row>
    <row r="1691" spans="1:13">
      <c r="A1691" s="238" t="s">
        <v>1289</v>
      </c>
      <c r="B1691" s="238" t="s">
        <v>1290</v>
      </c>
      <c r="C1691" s="238" t="s">
        <v>1291</v>
      </c>
      <c r="D1691" s="238" t="s">
        <v>38</v>
      </c>
      <c r="E1691" s="238" t="s">
        <v>33</v>
      </c>
      <c r="F1691" s="238" t="s">
        <v>33</v>
      </c>
      <c r="G1691" s="238" t="s">
        <v>33</v>
      </c>
      <c r="H1691" s="238" t="s">
        <v>33</v>
      </c>
      <c r="I1691" s="238" t="s">
        <v>33</v>
      </c>
      <c r="J1691" s="238"/>
      <c r="K1691" s="238" t="s">
        <v>2818</v>
      </c>
      <c r="L1691" s="239">
        <v>46234</v>
      </c>
      <c r="M1691" s="238" t="s">
        <v>92</v>
      </c>
    </row>
    <row r="1692" spans="1:13">
      <c r="A1692" s="236" t="s">
        <v>1300</v>
      </c>
      <c r="B1692" s="236" t="s">
        <v>1301</v>
      </c>
      <c r="C1692" s="236" t="s">
        <v>1291</v>
      </c>
      <c r="D1692" s="236" t="s">
        <v>86</v>
      </c>
      <c r="E1692" s="236">
        <v>88343677</v>
      </c>
      <c r="F1692" s="236" t="s">
        <v>2770</v>
      </c>
      <c r="G1692" s="236" t="s">
        <v>88</v>
      </c>
      <c r="H1692" s="236">
        <v>2</v>
      </c>
      <c r="I1692" s="236" t="s">
        <v>2771</v>
      </c>
      <c r="J1692" s="236" t="s">
        <v>2772</v>
      </c>
      <c r="K1692" s="236" t="s">
        <v>2819</v>
      </c>
      <c r="L1692" s="237">
        <v>46234</v>
      </c>
      <c r="M1692" s="236" t="s">
        <v>92</v>
      </c>
    </row>
    <row r="1693" spans="1:13">
      <c r="A1693" s="238" t="s">
        <v>1300</v>
      </c>
      <c r="B1693" s="238" t="s">
        <v>1301</v>
      </c>
      <c r="C1693" s="238" t="s">
        <v>1291</v>
      </c>
      <c r="D1693" s="238" t="s">
        <v>93</v>
      </c>
      <c r="E1693" s="238">
        <v>160233</v>
      </c>
      <c r="F1693" s="238" t="s">
        <v>2820</v>
      </c>
      <c r="G1693" s="238" t="s">
        <v>126</v>
      </c>
      <c r="H1693" s="238">
        <v>1</v>
      </c>
      <c r="I1693" s="238" t="s">
        <v>2821</v>
      </c>
      <c r="J1693" s="238" t="s">
        <v>2822</v>
      </c>
      <c r="K1693" s="238" t="s">
        <v>2823</v>
      </c>
      <c r="L1693" s="239">
        <v>46234</v>
      </c>
      <c r="M1693" s="238" t="s">
        <v>92</v>
      </c>
    </row>
    <row r="1694" spans="1:13">
      <c r="A1694" s="236" t="s">
        <v>1300</v>
      </c>
      <c r="B1694" s="236" t="s">
        <v>1301</v>
      </c>
      <c r="C1694" s="236" t="s">
        <v>1291</v>
      </c>
      <c r="D1694" s="236" t="s">
        <v>98</v>
      </c>
      <c r="E1694" s="236">
        <v>22714193</v>
      </c>
      <c r="F1694" s="236" t="s">
        <v>2770</v>
      </c>
      <c r="G1694" s="236" t="s">
        <v>88</v>
      </c>
      <c r="H1694" s="236">
        <v>2</v>
      </c>
      <c r="I1694" s="236" t="s">
        <v>2771</v>
      </c>
      <c r="J1694" s="236" t="s">
        <v>2824</v>
      </c>
      <c r="K1694" s="236" t="s">
        <v>2825</v>
      </c>
      <c r="L1694" s="237">
        <v>46234</v>
      </c>
      <c r="M1694" s="236" t="s">
        <v>92</v>
      </c>
    </row>
    <row r="1695" spans="1:13">
      <c r="A1695" s="238" t="s">
        <v>1300</v>
      </c>
      <c r="B1695" s="238" t="s">
        <v>1301</v>
      </c>
      <c r="C1695" s="238" t="s">
        <v>1291</v>
      </c>
      <c r="D1695" s="238" t="s">
        <v>103</v>
      </c>
      <c r="E1695" s="238">
        <v>5859129</v>
      </c>
      <c r="F1695" s="238" t="s">
        <v>2826</v>
      </c>
      <c r="G1695" s="238" t="s">
        <v>88</v>
      </c>
      <c r="H1695" s="238">
        <v>2</v>
      </c>
      <c r="I1695" s="238" t="s">
        <v>2827</v>
      </c>
      <c r="J1695" s="238" t="s">
        <v>2828</v>
      </c>
      <c r="K1695" s="238" t="s">
        <v>2829</v>
      </c>
      <c r="L1695" s="239">
        <v>46234</v>
      </c>
      <c r="M1695" s="238" t="s">
        <v>92</v>
      </c>
    </row>
    <row r="1696" spans="1:13">
      <c r="A1696" s="236" t="s">
        <v>1300</v>
      </c>
      <c r="B1696" s="236" t="s">
        <v>1301</v>
      </c>
      <c r="C1696" s="236" t="s">
        <v>1291</v>
      </c>
      <c r="D1696" s="236" t="s">
        <v>108</v>
      </c>
      <c r="E1696" s="236">
        <v>2251509</v>
      </c>
      <c r="F1696" s="236" t="s">
        <v>2770</v>
      </c>
      <c r="G1696" s="236" t="s">
        <v>88</v>
      </c>
      <c r="H1696" s="236">
        <v>2</v>
      </c>
      <c r="I1696" s="236" t="s">
        <v>2771</v>
      </c>
      <c r="J1696" s="236" t="s">
        <v>2830</v>
      </c>
      <c r="K1696" s="236" t="s">
        <v>2831</v>
      </c>
      <c r="L1696" s="237">
        <v>46234</v>
      </c>
      <c r="M1696" s="236" t="s">
        <v>92</v>
      </c>
    </row>
    <row r="1697" spans="1:13">
      <c r="A1697" s="238" t="s">
        <v>1300</v>
      </c>
      <c r="B1697" s="238" t="s">
        <v>1301</v>
      </c>
      <c r="C1697" s="238" t="s">
        <v>1291</v>
      </c>
      <c r="D1697" s="238" t="s">
        <v>46</v>
      </c>
      <c r="E1697" s="238" t="s">
        <v>33</v>
      </c>
      <c r="F1697" s="238" t="s">
        <v>33</v>
      </c>
      <c r="G1697" s="238"/>
      <c r="H1697" s="238">
        <v>0</v>
      </c>
      <c r="I1697" s="238" t="s">
        <v>33</v>
      </c>
      <c r="J1697" s="238" t="s">
        <v>1617</v>
      </c>
      <c r="K1697" s="238" t="s">
        <v>2832</v>
      </c>
      <c r="L1697" s="239">
        <v>46234</v>
      </c>
      <c r="M1697" s="238" t="s">
        <v>92</v>
      </c>
    </row>
    <row r="1698" spans="1:13">
      <c r="A1698" s="236" t="s">
        <v>1300</v>
      </c>
      <c r="B1698" s="236" t="s">
        <v>1301</v>
      </c>
      <c r="C1698" s="236" t="s">
        <v>1291</v>
      </c>
      <c r="D1698" s="236" t="s">
        <v>113</v>
      </c>
      <c r="E1698" s="236" t="s">
        <v>33</v>
      </c>
      <c r="F1698" s="236" t="s">
        <v>33</v>
      </c>
      <c r="G1698" s="236"/>
      <c r="H1698" s="236">
        <v>0</v>
      </c>
      <c r="I1698" s="236" t="s">
        <v>33</v>
      </c>
      <c r="J1698" s="236" t="s">
        <v>1617</v>
      </c>
      <c r="K1698" s="236" t="s">
        <v>2833</v>
      </c>
      <c r="L1698" s="237">
        <v>46234</v>
      </c>
      <c r="M1698" s="236" t="s">
        <v>92</v>
      </c>
    </row>
    <row r="1699" spans="1:13">
      <c r="A1699" s="238" t="s">
        <v>1300</v>
      </c>
      <c r="B1699" s="238" t="s">
        <v>1301</v>
      </c>
      <c r="C1699" s="238" t="s">
        <v>1291</v>
      </c>
      <c r="D1699" s="238" t="s">
        <v>117</v>
      </c>
      <c r="E1699" s="238">
        <v>1</v>
      </c>
      <c r="F1699" s="238" t="s">
        <v>1893</v>
      </c>
      <c r="G1699" s="238" t="s">
        <v>141</v>
      </c>
      <c r="H1699" s="238">
        <v>3</v>
      </c>
      <c r="I1699" s="238" t="s">
        <v>2834</v>
      </c>
      <c r="J1699" s="238" t="s">
        <v>2835</v>
      </c>
      <c r="K1699" s="238" t="s">
        <v>2836</v>
      </c>
      <c r="L1699" s="239">
        <v>46234</v>
      </c>
      <c r="M1699" s="238" t="s">
        <v>92</v>
      </c>
    </row>
    <row r="1700" spans="1:13">
      <c r="A1700" s="236" t="s">
        <v>1300</v>
      </c>
      <c r="B1700" s="236" t="s">
        <v>1301</v>
      </c>
      <c r="C1700" s="236" t="s">
        <v>1291</v>
      </c>
      <c r="D1700" s="236" t="s">
        <v>122</v>
      </c>
      <c r="E1700" s="236">
        <v>47</v>
      </c>
      <c r="F1700" s="236" t="s">
        <v>2792</v>
      </c>
      <c r="G1700" s="236" t="s">
        <v>141</v>
      </c>
      <c r="H1700" s="236">
        <v>3</v>
      </c>
      <c r="I1700" s="236" t="s">
        <v>2793</v>
      </c>
      <c r="J1700" s="236" t="s">
        <v>2794</v>
      </c>
      <c r="K1700" s="236" t="s">
        <v>2837</v>
      </c>
      <c r="L1700" s="237">
        <v>46234</v>
      </c>
      <c r="M1700" s="236" t="s">
        <v>92</v>
      </c>
    </row>
    <row r="1701" spans="1:13">
      <c r="A1701" s="238" t="s">
        <v>1300</v>
      </c>
      <c r="B1701" s="238" t="s">
        <v>1301</v>
      </c>
      <c r="C1701" s="238" t="s">
        <v>1291</v>
      </c>
      <c r="D1701" s="238" t="s">
        <v>48</v>
      </c>
      <c r="E1701" s="238" t="s">
        <v>33</v>
      </c>
      <c r="F1701" s="238" t="s">
        <v>33</v>
      </c>
      <c r="G1701" s="238"/>
      <c r="H1701" s="238">
        <v>0</v>
      </c>
      <c r="I1701" s="238" t="s">
        <v>33</v>
      </c>
      <c r="J1701" s="238" t="s">
        <v>1617</v>
      </c>
      <c r="K1701" s="238" t="s">
        <v>2838</v>
      </c>
      <c r="L1701" s="239">
        <v>46234</v>
      </c>
      <c r="M1701" s="238" t="s">
        <v>92</v>
      </c>
    </row>
    <row r="1702" spans="1:13">
      <c r="A1702" s="236" t="s">
        <v>1300</v>
      </c>
      <c r="B1702" s="236" t="s">
        <v>1301</v>
      </c>
      <c r="C1702" s="236" t="s">
        <v>1291</v>
      </c>
      <c r="D1702" s="236" t="s">
        <v>50</v>
      </c>
      <c r="E1702" s="236" t="s">
        <v>33</v>
      </c>
      <c r="F1702" s="236" t="s">
        <v>33</v>
      </c>
      <c r="G1702" s="236"/>
      <c r="H1702" s="236">
        <v>0</v>
      </c>
      <c r="I1702" s="236" t="s">
        <v>33</v>
      </c>
      <c r="J1702" s="236" t="s">
        <v>1617</v>
      </c>
      <c r="K1702" s="236" t="s">
        <v>2839</v>
      </c>
      <c r="L1702" s="237">
        <v>46234</v>
      </c>
      <c r="M1702" s="236" t="s">
        <v>92</v>
      </c>
    </row>
    <row r="1703" spans="1:13">
      <c r="A1703" s="238" t="s">
        <v>1300</v>
      </c>
      <c r="B1703" s="238" t="s">
        <v>1301</v>
      </c>
      <c r="C1703" s="238" t="s">
        <v>1291</v>
      </c>
      <c r="D1703" s="238" t="s">
        <v>52</v>
      </c>
      <c r="E1703" s="238" t="s">
        <v>33</v>
      </c>
      <c r="F1703" s="238" t="s">
        <v>33</v>
      </c>
      <c r="G1703" s="238"/>
      <c r="H1703" s="238">
        <v>0</v>
      </c>
      <c r="I1703" s="238" t="s">
        <v>33</v>
      </c>
      <c r="J1703" s="238" t="s">
        <v>1617</v>
      </c>
      <c r="K1703" s="238" t="s">
        <v>2840</v>
      </c>
      <c r="L1703" s="239">
        <v>46234</v>
      </c>
      <c r="M1703" s="238" t="s">
        <v>92</v>
      </c>
    </row>
    <row r="1704" spans="1:13">
      <c r="A1704" s="236" t="s">
        <v>1300</v>
      </c>
      <c r="B1704" s="236" t="s">
        <v>1301</v>
      </c>
      <c r="C1704" s="236" t="s">
        <v>1291</v>
      </c>
      <c r="D1704" s="236" t="s">
        <v>54</v>
      </c>
      <c r="E1704" s="236" t="s">
        <v>33</v>
      </c>
      <c r="F1704" s="236" t="s">
        <v>33</v>
      </c>
      <c r="G1704" s="236"/>
      <c r="H1704" s="236">
        <v>0</v>
      </c>
      <c r="I1704" s="236" t="s">
        <v>33</v>
      </c>
      <c r="J1704" s="236" t="s">
        <v>1617</v>
      </c>
      <c r="K1704" s="236" t="s">
        <v>2841</v>
      </c>
      <c r="L1704" s="237">
        <v>46234</v>
      </c>
      <c r="M1704" s="236" t="s">
        <v>92</v>
      </c>
    </row>
    <row r="1705" spans="1:13">
      <c r="A1705" s="238" t="s">
        <v>1300</v>
      </c>
      <c r="B1705" s="238" t="s">
        <v>1301</v>
      </c>
      <c r="C1705" s="238" t="s">
        <v>1291</v>
      </c>
      <c r="D1705" s="238" t="s">
        <v>124</v>
      </c>
      <c r="E1705" s="238">
        <v>5859129</v>
      </c>
      <c r="F1705" s="238" t="s">
        <v>2826</v>
      </c>
      <c r="G1705" s="238" t="s">
        <v>88</v>
      </c>
      <c r="H1705" s="238">
        <v>2</v>
      </c>
      <c r="I1705" s="238" t="s">
        <v>2827</v>
      </c>
      <c r="J1705" s="238" t="s">
        <v>2842</v>
      </c>
      <c r="K1705" s="238" t="s">
        <v>2843</v>
      </c>
      <c r="L1705" s="239">
        <v>46234</v>
      </c>
      <c r="M1705" s="238" t="s">
        <v>92</v>
      </c>
    </row>
    <row r="1706" spans="1:13">
      <c r="A1706" s="236" t="s">
        <v>1300</v>
      </c>
      <c r="B1706" s="236" t="s">
        <v>1301</v>
      </c>
      <c r="C1706" s="236" t="s">
        <v>1291</v>
      </c>
      <c r="D1706" s="236" t="s">
        <v>130</v>
      </c>
      <c r="E1706" s="236">
        <v>16855064</v>
      </c>
      <c r="F1706" s="236" t="s">
        <v>2826</v>
      </c>
      <c r="G1706" s="236" t="s">
        <v>88</v>
      </c>
      <c r="H1706" s="236">
        <v>2</v>
      </c>
      <c r="I1706" s="236" t="s">
        <v>2827</v>
      </c>
      <c r="J1706" s="236" t="s">
        <v>2165</v>
      </c>
      <c r="K1706" s="236" t="s">
        <v>2844</v>
      </c>
      <c r="L1706" s="237">
        <v>46234</v>
      </c>
      <c r="M1706" s="236" t="s">
        <v>92</v>
      </c>
    </row>
    <row r="1707" spans="1:13">
      <c r="A1707" s="238" t="s">
        <v>1300</v>
      </c>
      <c r="B1707" s="238" t="s">
        <v>1301</v>
      </c>
      <c r="C1707" s="238" t="s">
        <v>1291</v>
      </c>
      <c r="D1707" s="238" t="s">
        <v>135</v>
      </c>
      <c r="E1707" s="238">
        <v>0</v>
      </c>
      <c r="F1707" s="238" t="s">
        <v>2826</v>
      </c>
      <c r="G1707" s="238" t="s">
        <v>88</v>
      </c>
      <c r="H1707" s="238">
        <v>2</v>
      </c>
      <c r="I1707" s="238" t="s">
        <v>2827</v>
      </c>
      <c r="J1707" s="238" t="s">
        <v>1945</v>
      </c>
      <c r="K1707" s="238" t="s">
        <v>2845</v>
      </c>
      <c r="L1707" s="239">
        <v>46234</v>
      </c>
      <c r="M1707" s="238" t="s">
        <v>92</v>
      </c>
    </row>
    <row r="1708" spans="1:13">
      <c r="A1708" s="236" t="s">
        <v>1300</v>
      </c>
      <c r="B1708" s="236" t="s">
        <v>1301</v>
      </c>
      <c r="C1708" s="236" t="s">
        <v>1291</v>
      </c>
      <c r="D1708" s="236" t="s">
        <v>140</v>
      </c>
      <c r="E1708" s="236">
        <v>5859129</v>
      </c>
      <c r="F1708" s="236" t="s">
        <v>2826</v>
      </c>
      <c r="G1708" s="236" t="s">
        <v>141</v>
      </c>
      <c r="H1708" s="236">
        <v>3</v>
      </c>
      <c r="I1708" s="236" t="s">
        <v>2827</v>
      </c>
      <c r="J1708" s="236" t="s">
        <v>2846</v>
      </c>
      <c r="K1708" s="236" t="s">
        <v>2847</v>
      </c>
      <c r="L1708" s="237">
        <v>46234</v>
      </c>
      <c r="M1708" s="236" t="s">
        <v>92</v>
      </c>
    </row>
    <row r="1709" spans="1:13">
      <c r="A1709" s="238" t="s">
        <v>1300</v>
      </c>
      <c r="B1709" s="238" t="s">
        <v>1301</v>
      </c>
      <c r="C1709" s="238" t="s">
        <v>1291</v>
      </c>
      <c r="D1709" s="238" t="s">
        <v>144</v>
      </c>
      <c r="E1709" s="238" t="s">
        <v>33</v>
      </c>
      <c r="F1709" s="238" t="s">
        <v>33</v>
      </c>
      <c r="G1709" s="238"/>
      <c r="H1709" s="238">
        <v>0</v>
      </c>
      <c r="I1709" s="238" t="s">
        <v>33</v>
      </c>
      <c r="J1709" s="238" t="s">
        <v>2848</v>
      </c>
      <c r="K1709" s="238" t="s">
        <v>2849</v>
      </c>
      <c r="L1709" s="239">
        <v>46234</v>
      </c>
      <c r="M1709" s="238" t="s">
        <v>92</v>
      </c>
    </row>
    <row r="1710" spans="1:13">
      <c r="A1710" s="236" t="s">
        <v>1300</v>
      </c>
      <c r="B1710" s="236" t="s">
        <v>1301</v>
      </c>
      <c r="C1710" s="236" t="s">
        <v>1291</v>
      </c>
      <c r="D1710" s="236" t="s">
        <v>147</v>
      </c>
      <c r="E1710" s="236" t="s">
        <v>33</v>
      </c>
      <c r="F1710" s="236" t="s">
        <v>33</v>
      </c>
      <c r="G1710" s="236"/>
      <c r="H1710" s="236">
        <v>0</v>
      </c>
      <c r="I1710" s="236" t="s">
        <v>33</v>
      </c>
      <c r="J1710" s="236" t="s">
        <v>2848</v>
      </c>
      <c r="K1710" s="236" t="s">
        <v>2850</v>
      </c>
      <c r="L1710" s="237">
        <v>46234</v>
      </c>
      <c r="M1710" s="236" t="s">
        <v>92</v>
      </c>
    </row>
    <row r="1711" spans="1:13">
      <c r="A1711" s="238" t="s">
        <v>1300</v>
      </c>
      <c r="B1711" s="238" t="s">
        <v>1301</v>
      </c>
      <c r="C1711" s="238" t="s">
        <v>1291</v>
      </c>
      <c r="D1711" s="238" t="s">
        <v>150</v>
      </c>
      <c r="E1711" s="238">
        <v>3</v>
      </c>
      <c r="F1711" s="238" t="s">
        <v>2826</v>
      </c>
      <c r="G1711" s="238" t="s">
        <v>126</v>
      </c>
      <c r="H1711" s="238">
        <v>1</v>
      </c>
      <c r="I1711" s="238" t="s">
        <v>2827</v>
      </c>
      <c r="J1711" s="238" t="s">
        <v>2851</v>
      </c>
      <c r="K1711" s="238" t="s">
        <v>2852</v>
      </c>
      <c r="L1711" s="239">
        <v>46234</v>
      </c>
      <c r="M1711" s="238" t="s">
        <v>92</v>
      </c>
    </row>
    <row r="1712" spans="1:13">
      <c r="A1712" s="236" t="s">
        <v>1300</v>
      </c>
      <c r="B1712" s="236" t="s">
        <v>1301</v>
      </c>
      <c r="C1712" s="236" t="s">
        <v>1291</v>
      </c>
      <c r="D1712" s="236" t="s">
        <v>32</v>
      </c>
      <c r="E1712" s="236" t="s">
        <v>33</v>
      </c>
      <c r="F1712" s="236" t="s">
        <v>33</v>
      </c>
      <c r="G1712" s="236"/>
      <c r="H1712" s="236">
        <v>0</v>
      </c>
      <c r="I1712" s="236" t="s">
        <v>33</v>
      </c>
      <c r="J1712" s="236" t="s">
        <v>1617</v>
      </c>
      <c r="K1712" s="236" t="s">
        <v>2853</v>
      </c>
      <c r="L1712" s="237">
        <v>46234</v>
      </c>
      <c r="M1712" s="236" t="s">
        <v>92</v>
      </c>
    </row>
    <row r="1713" spans="1:13">
      <c r="A1713" s="238" t="s">
        <v>1300</v>
      </c>
      <c r="B1713" s="238" t="s">
        <v>1301</v>
      </c>
      <c r="C1713" s="238" t="s">
        <v>1291</v>
      </c>
      <c r="D1713" s="238" t="s">
        <v>38</v>
      </c>
      <c r="E1713" s="238" t="s">
        <v>33</v>
      </c>
      <c r="F1713" s="238" t="s">
        <v>33</v>
      </c>
      <c r="G1713" s="238"/>
      <c r="H1713" s="238">
        <v>0</v>
      </c>
      <c r="I1713" s="238" t="s">
        <v>33</v>
      </c>
      <c r="J1713" s="238" t="s">
        <v>1617</v>
      </c>
      <c r="K1713" s="238" t="s">
        <v>2854</v>
      </c>
      <c r="L1713" s="239">
        <v>46234</v>
      </c>
      <c r="M1713" s="238" t="s">
        <v>92</v>
      </c>
    </row>
    <row r="1714" spans="1:13">
      <c r="A1714" s="236" t="s">
        <v>1310</v>
      </c>
      <c r="B1714" s="236" t="s">
        <v>1311</v>
      </c>
      <c r="C1714" s="236" t="s">
        <v>1291</v>
      </c>
      <c r="D1714" s="236" t="s">
        <v>86</v>
      </c>
      <c r="E1714" s="236">
        <v>88343677</v>
      </c>
      <c r="F1714" s="236" t="s">
        <v>2770</v>
      </c>
      <c r="G1714" s="236" t="s">
        <v>88</v>
      </c>
      <c r="H1714" s="236">
        <v>2</v>
      </c>
      <c r="I1714" s="236" t="s">
        <v>2771</v>
      </c>
      <c r="J1714" s="236" t="s">
        <v>2772</v>
      </c>
      <c r="K1714" s="236" t="s">
        <v>2855</v>
      </c>
      <c r="L1714" s="237">
        <v>46234</v>
      </c>
      <c r="M1714" s="236" t="s">
        <v>92</v>
      </c>
    </row>
    <row r="1715" spans="1:13">
      <c r="A1715" s="238" t="s">
        <v>1310</v>
      </c>
      <c r="B1715" s="238" t="s">
        <v>1311</v>
      </c>
      <c r="C1715" s="238" t="s">
        <v>1291</v>
      </c>
      <c r="D1715" s="238" t="s">
        <v>93</v>
      </c>
      <c r="E1715" s="238">
        <v>149227</v>
      </c>
      <c r="F1715" s="238" t="s">
        <v>2856</v>
      </c>
      <c r="G1715" s="238" t="s">
        <v>126</v>
      </c>
      <c r="H1715" s="238">
        <v>1</v>
      </c>
      <c r="I1715" s="238" t="s">
        <v>2857</v>
      </c>
      <c r="J1715" s="238" t="s">
        <v>2858</v>
      </c>
      <c r="K1715" s="238" t="s">
        <v>2859</v>
      </c>
      <c r="L1715" s="239">
        <v>46234</v>
      </c>
      <c r="M1715" s="238" t="s">
        <v>92</v>
      </c>
    </row>
    <row r="1716" spans="1:13">
      <c r="A1716" s="236" t="s">
        <v>1310</v>
      </c>
      <c r="B1716" s="236" t="s">
        <v>1311</v>
      </c>
      <c r="C1716" s="236" t="s">
        <v>1291</v>
      </c>
      <c r="D1716" s="236" t="s">
        <v>98</v>
      </c>
      <c r="E1716" s="236">
        <v>34741299</v>
      </c>
      <c r="F1716" s="236" t="s">
        <v>2860</v>
      </c>
      <c r="G1716" s="236" t="s">
        <v>88</v>
      </c>
      <c r="H1716" s="236">
        <v>2</v>
      </c>
      <c r="I1716" s="236" t="s">
        <v>2861</v>
      </c>
      <c r="J1716" s="236" t="s">
        <v>2862</v>
      </c>
      <c r="K1716" s="236" t="s">
        <v>2863</v>
      </c>
      <c r="L1716" s="237">
        <v>46234</v>
      </c>
      <c r="M1716" s="236" t="s">
        <v>92</v>
      </c>
    </row>
    <row r="1717" spans="1:13">
      <c r="A1717" s="238" t="s">
        <v>1310</v>
      </c>
      <c r="B1717" s="238" t="s">
        <v>1311</v>
      </c>
      <c r="C1717" s="238" t="s">
        <v>1291</v>
      </c>
      <c r="D1717" s="238" t="s">
        <v>103</v>
      </c>
      <c r="E1717" s="238">
        <v>1322071</v>
      </c>
      <c r="F1717" s="238" t="s">
        <v>2864</v>
      </c>
      <c r="G1717" s="238" t="s">
        <v>88</v>
      </c>
      <c r="H1717" s="238">
        <v>2</v>
      </c>
      <c r="I1717" s="238" t="s">
        <v>2865</v>
      </c>
      <c r="J1717" s="238" t="s">
        <v>2866</v>
      </c>
      <c r="K1717" s="238" t="s">
        <v>2867</v>
      </c>
      <c r="L1717" s="239">
        <v>46234</v>
      </c>
      <c r="M1717" s="238" t="s">
        <v>92</v>
      </c>
    </row>
    <row r="1718" spans="1:13">
      <c r="A1718" s="236" t="s">
        <v>1310</v>
      </c>
      <c r="B1718" s="236" t="s">
        <v>1311</v>
      </c>
      <c r="C1718" s="236" t="s">
        <v>1291</v>
      </c>
      <c r="D1718" s="236" t="s">
        <v>108</v>
      </c>
      <c r="E1718" s="236">
        <v>1322071</v>
      </c>
      <c r="F1718" s="236" t="s">
        <v>2864</v>
      </c>
      <c r="G1718" s="236" t="s">
        <v>88</v>
      </c>
      <c r="H1718" s="236">
        <v>2</v>
      </c>
      <c r="I1718" s="236" t="s">
        <v>2865</v>
      </c>
      <c r="J1718" s="236" t="s">
        <v>2868</v>
      </c>
      <c r="K1718" s="236" t="s">
        <v>2869</v>
      </c>
      <c r="L1718" s="237">
        <v>46234</v>
      </c>
      <c r="M1718" s="236" t="s">
        <v>92</v>
      </c>
    </row>
    <row r="1719" spans="1:13">
      <c r="A1719" s="238" t="s">
        <v>1310</v>
      </c>
      <c r="B1719" s="238" t="s">
        <v>1311</v>
      </c>
      <c r="C1719" s="238" t="s">
        <v>1291</v>
      </c>
      <c r="D1719" s="238" t="s">
        <v>46</v>
      </c>
      <c r="E1719" s="238" t="s">
        <v>33</v>
      </c>
      <c r="F1719" s="238" t="s">
        <v>33</v>
      </c>
      <c r="G1719" s="238"/>
      <c r="H1719" s="238">
        <v>0</v>
      </c>
      <c r="I1719" s="238" t="s">
        <v>33</v>
      </c>
      <c r="J1719" s="238" t="s">
        <v>1617</v>
      </c>
      <c r="K1719" s="238" t="s">
        <v>2870</v>
      </c>
      <c r="L1719" s="239">
        <v>46234</v>
      </c>
      <c r="M1719" s="238" t="s">
        <v>92</v>
      </c>
    </row>
    <row r="1720" spans="1:13">
      <c r="A1720" s="236" t="s">
        <v>1310</v>
      </c>
      <c r="B1720" s="236" t="s">
        <v>1311</v>
      </c>
      <c r="C1720" s="236" t="s">
        <v>1291</v>
      </c>
      <c r="D1720" s="236" t="s">
        <v>113</v>
      </c>
      <c r="E1720" s="236" t="s">
        <v>33</v>
      </c>
      <c r="F1720" s="236" t="s">
        <v>33</v>
      </c>
      <c r="G1720" s="236"/>
      <c r="H1720" s="236">
        <v>0</v>
      </c>
      <c r="I1720" s="236" t="s">
        <v>33</v>
      </c>
      <c r="J1720" s="236" t="s">
        <v>1617</v>
      </c>
      <c r="K1720" s="236" t="s">
        <v>2871</v>
      </c>
      <c r="L1720" s="237">
        <v>46234</v>
      </c>
      <c r="M1720" s="236" t="s">
        <v>92</v>
      </c>
    </row>
    <row r="1721" spans="1:13">
      <c r="A1721" s="238" t="s">
        <v>1310</v>
      </c>
      <c r="B1721" s="238" t="s">
        <v>1311</v>
      </c>
      <c r="C1721" s="238" t="s">
        <v>1291</v>
      </c>
      <c r="D1721" s="238" t="s">
        <v>117</v>
      </c>
      <c r="E1721" s="238">
        <v>46</v>
      </c>
      <c r="F1721" s="238" t="s">
        <v>2872</v>
      </c>
      <c r="G1721" s="238" t="s">
        <v>141</v>
      </c>
      <c r="H1721" s="238">
        <v>3</v>
      </c>
      <c r="I1721" s="238" t="s">
        <v>2873</v>
      </c>
      <c r="J1721" s="238" t="s">
        <v>2874</v>
      </c>
      <c r="K1721" s="238" t="s">
        <v>2875</v>
      </c>
      <c r="L1721" s="239">
        <v>46234</v>
      </c>
      <c r="M1721" s="238" t="s">
        <v>92</v>
      </c>
    </row>
    <row r="1722" spans="1:13">
      <c r="A1722" s="236" t="s">
        <v>1310</v>
      </c>
      <c r="B1722" s="236" t="s">
        <v>1311</v>
      </c>
      <c r="C1722" s="236" t="s">
        <v>1291</v>
      </c>
      <c r="D1722" s="236" t="s">
        <v>122</v>
      </c>
      <c r="E1722" s="236">
        <v>47</v>
      </c>
      <c r="F1722" s="236" t="s">
        <v>2792</v>
      </c>
      <c r="G1722" s="236" t="s">
        <v>141</v>
      </c>
      <c r="H1722" s="236">
        <v>3</v>
      </c>
      <c r="I1722" s="236" t="s">
        <v>2793</v>
      </c>
      <c r="J1722" s="236" t="s">
        <v>2794</v>
      </c>
      <c r="K1722" s="236" t="s">
        <v>2876</v>
      </c>
      <c r="L1722" s="237">
        <v>46234</v>
      </c>
      <c r="M1722" s="236" t="s">
        <v>92</v>
      </c>
    </row>
    <row r="1723" spans="1:13">
      <c r="A1723" s="238" t="s">
        <v>1310</v>
      </c>
      <c r="B1723" s="238" t="s">
        <v>1311</v>
      </c>
      <c r="C1723" s="238" t="s">
        <v>1291</v>
      </c>
      <c r="D1723" s="238" t="s">
        <v>48</v>
      </c>
      <c r="E1723" s="238" t="s">
        <v>33</v>
      </c>
      <c r="F1723" s="238" t="s">
        <v>33</v>
      </c>
      <c r="G1723" s="238"/>
      <c r="H1723" s="238">
        <v>0</v>
      </c>
      <c r="I1723" s="238" t="s">
        <v>33</v>
      </c>
      <c r="J1723" s="238" t="s">
        <v>1617</v>
      </c>
      <c r="K1723" s="238" t="s">
        <v>2877</v>
      </c>
      <c r="L1723" s="239">
        <v>46234</v>
      </c>
      <c r="M1723" s="238" t="s">
        <v>92</v>
      </c>
    </row>
    <row r="1724" spans="1:13">
      <c r="A1724" s="236" t="s">
        <v>1310</v>
      </c>
      <c r="B1724" s="236" t="s">
        <v>1311</v>
      </c>
      <c r="C1724" s="236" t="s">
        <v>1291</v>
      </c>
      <c r="D1724" s="236" t="s">
        <v>50</v>
      </c>
      <c r="E1724" s="236" t="s">
        <v>33</v>
      </c>
      <c r="F1724" s="236" t="s">
        <v>33</v>
      </c>
      <c r="G1724" s="236"/>
      <c r="H1724" s="236">
        <v>0</v>
      </c>
      <c r="I1724" s="236" t="s">
        <v>33</v>
      </c>
      <c r="J1724" s="236" t="s">
        <v>1617</v>
      </c>
      <c r="K1724" s="236" t="s">
        <v>2878</v>
      </c>
      <c r="L1724" s="237">
        <v>46234</v>
      </c>
      <c r="M1724" s="236" t="s">
        <v>92</v>
      </c>
    </row>
    <row r="1725" spans="1:13">
      <c r="A1725" s="238" t="s">
        <v>1310</v>
      </c>
      <c r="B1725" s="238" t="s">
        <v>1311</v>
      </c>
      <c r="C1725" s="238" t="s">
        <v>1291</v>
      </c>
      <c r="D1725" s="238" t="s">
        <v>52</v>
      </c>
      <c r="E1725" s="238" t="s">
        <v>33</v>
      </c>
      <c r="F1725" s="238" t="s">
        <v>33</v>
      </c>
      <c r="G1725" s="238"/>
      <c r="H1725" s="238">
        <v>0</v>
      </c>
      <c r="I1725" s="238" t="s">
        <v>33</v>
      </c>
      <c r="J1725" s="238" t="s">
        <v>1617</v>
      </c>
      <c r="K1725" s="238" t="s">
        <v>2879</v>
      </c>
      <c r="L1725" s="239">
        <v>46234</v>
      </c>
      <c r="M1725" s="238" t="s">
        <v>92</v>
      </c>
    </row>
    <row r="1726" spans="1:13">
      <c r="A1726" s="236" t="s">
        <v>1310</v>
      </c>
      <c r="B1726" s="236" t="s">
        <v>1311</v>
      </c>
      <c r="C1726" s="236" t="s">
        <v>1291</v>
      </c>
      <c r="D1726" s="236" t="s">
        <v>54</v>
      </c>
      <c r="E1726" s="236" t="s">
        <v>33</v>
      </c>
      <c r="F1726" s="236" t="s">
        <v>33</v>
      </c>
      <c r="G1726" s="236"/>
      <c r="H1726" s="236">
        <v>0</v>
      </c>
      <c r="I1726" s="236" t="s">
        <v>33</v>
      </c>
      <c r="J1726" s="236" t="s">
        <v>1617</v>
      </c>
      <c r="K1726" s="236" t="s">
        <v>2880</v>
      </c>
      <c r="L1726" s="237">
        <v>46234</v>
      </c>
      <c r="M1726" s="236" t="s">
        <v>92</v>
      </c>
    </row>
    <row r="1727" spans="1:13">
      <c r="A1727" s="238" t="s">
        <v>1310</v>
      </c>
      <c r="B1727" s="238" t="s">
        <v>1311</v>
      </c>
      <c r="C1727" s="238" t="s">
        <v>1291</v>
      </c>
      <c r="D1727" s="238" t="s">
        <v>124</v>
      </c>
      <c r="E1727" s="238">
        <v>1322071</v>
      </c>
      <c r="F1727" s="238" t="s">
        <v>2864</v>
      </c>
      <c r="G1727" s="238" t="s">
        <v>88</v>
      </c>
      <c r="H1727" s="238">
        <v>2</v>
      </c>
      <c r="I1727" s="238" t="s">
        <v>2865</v>
      </c>
      <c r="J1727" s="238" t="s">
        <v>2881</v>
      </c>
      <c r="K1727" s="238" t="s">
        <v>2882</v>
      </c>
      <c r="L1727" s="239">
        <v>46234</v>
      </c>
      <c r="M1727" s="238" t="s">
        <v>92</v>
      </c>
    </row>
    <row r="1728" spans="1:13">
      <c r="A1728" s="236" t="s">
        <v>1310</v>
      </c>
      <c r="B1728" s="236" t="s">
        <v>1311</v>
      </c>
      <c r="C1728" s="236" t="s">
        <v>1291</v>
      </c>
      <c r="D1728" s="236" t="s">
        <v>130</v>
      </c>
      <c r="E1728" s="236">
        <v>33419228</v>
      </c>
      <c r="F1728" s="236" t="s">
        <v>2860</v>
      </c>
      <c r="G1728" s="236" t="s">
        <v>88</v>
      </c>
      <c r="H1728" s="236">
        <v>2</v>
      </c>
      <c r="I1728" s="236" t="s">
        <v>2861</v>
      </c>
      <c r="J1728" s="236" t="s">
        <v>2165</v>
      </c>
      <c r="K1728" s="236" t="s">
        <v>2883</v>
      </c>
      <c r="L1728" s="237">
        <v>46234</v>
      </c>
      <c r="M1728" s="236" t="s">
        <v>92</v>
      </c>
    </row>
    <row r="1729" spans="1:13">
      <c r="A1729" s="238" t="s">
        <v>1310</v>
      </c>
      <c r="B1729" s="238" t="s">
        <v>1311</v>
      </c>
      <c r="C1729" s="238" t="s">
        <v>1291</v>
      </c>
      <c r="D1729" s="238" t="s">
        <v>135</v>
      </c>
      <c r="E1729" s="238">
        <v>0</v>
      </c>
      <c r="F1729" s="238" t="s">
        <v>2864</v>
      </c>
      <c r="G1729" s="238" t="s">
        <v>88</v>
      </c>
      <c r="H1729" s="238">
        <v>2</v>
      </c>
      <c r="I1729" s="238" t="s">
        <v>2865</v>
      </c>
      <c r="J1729" s="238" t="s">
        <v>1945</v>
      </c>
      <c r="K1729" s="238" t="s">
        <v>2884</v>
      </c>
      <c r="L1729" s="239">
        <v>46234</v>
      </c>
      <c r="M1729" s="238" t="s">
        <v>92</v>
      </c>
    </row>
    <row r="1730" spans="1:13">
      <c r="A1730" s="236" t="s">
        <v>1310</v>
      </c>
      <c r="B1730" s="236" t="s">
        <v>1311</v>
      </c>
      <c r="C1730" s="236" t="s">
        <v>1291</v>
      </c>
      <c r="D1730" s="236" t="s">
        <v>140</v>
      </c>
      <c r="E1730" s="236">
        <v>1322071</v>
      </c>
      <c r="F1730" s="236" t="s">
        <v>2864</v>
      </c>
      <c r="G1730" s="236" t="s">
        <v>88</v>
      </c>
      <c r="H1730" s="236">
        <v>2</v>
      </c>
      <c r="I1730" s="236" t="s">
        <v>2865</v>
      </c>
      <c r="J1730" s="236" t="s">
        <v>2885</v>
      </c>
      <c r="K1730" s="236" t="s">
        <v>2886</v>
      </c>
      <c r="L1730" s="237">
        <v>46234</v>
      </c>
      <c r="M1730" s="236" t="s">
        <v>92</v>
      </c>
    </row>
    <row r="1731" spans="1:13">
      <c r="A1731" s="238" t="s">
        <v>1310</v>
      </c>
      <c r="B1731" s="238" t="s">
        <v>1311</v>
      </c>
      <c r="C1731" s="238" t="s">
        <v>1291</v>
      </c>
      <c r="D1731" s="238" t="s">
        <v>144</v>
      </c>
      <c r="E1731" s="238" t="s">
        <v>33</v>
      </c>
      <c r="F1731" s="238" t="s">
        <v>33</v>
      </c>
      <c r="G1731" s="238"/>
      <c r="H1731" s="238">
        <v>0</v>
      </c>
      <c r="I1731" s="238" t="s">
        <v>33</v>
      </c>
      <c r="J1731" s="238" t="s">
        <v>2848</v>
      </c>
      <c r="K1731" s="238" t="s">
        <v>2887</v>
      </c>
      <c r="L1731" s="239">
        <v>46234</v>
      </c>
      <c r="M1731" s="238" t="s">
        <v>92</v>
      </c>
    </row>
    <row r="1732" spans="1:13">
      <c r="A1732" s="236" t="s">
        <v>1310</v>
      </c>
      <c r="B1732" s="236" t="s">
        <v>1311</v>
      </c>
      <c r="C1732" s="236" t="s">
        <v>1291</v>
      </c>
      <c r="D1732" s="236" t="s">
        <v>147</v>
      </c>
      <c r="E1732" s="236" t="s">
        <v>33</v>
      </c>
      <c r="F1732" s="236" t="s">
        <v>33</v>
      </c>
      <c r="G1732" s="236"/>
      <c r="H1732" s="236">
        <v>0</v>
      </c>
      <c r="I1732" s="236" t="s">
        <v>33</v>
      </c>
      <c r="J1732" s="236" t="s">
        <v>2848</v>
      </c>
      <c r="K1732" s="236" t="s">
        <v>2888</v>
      </c>
      <c r="L1732" s="237">
        <v>46234</v>
      </c>
      <c r="M1732" s="236" t="s">
        <v>92</v>
      </c>
    </row>
    <row r="1733" spans="1:13">
      <c r="A1733" s="238" t="s">
        <v>1310</v>
      </c>
      <c r="B1733" s="238" t="s">
        <v>1311</v>
      </c>
      <c r="C1733" s="238" t="s">
        <v>1291</v>
      </c>
      <c r="D1733" s="238" t="s">
        <v>150</v>
      </c>
      <c r="E1733" s="238">
        <v>1</v>
      </c>
      <c r="F1733" s="238" t="s">
        <v>2864</v>
      </c>
      <c r="G1733" s="238" t="s">
        <v>126</v>
      </c>
      <c r="H1733" s="238">
        <v>1</v>
      </c>
      <c r="I1733" s="238" t="s">
        <v>2865</v>
      </c>
      <c r="J1733" s="238" t="s">
        <v>2889</v>
      </c>
      <c r="K1733" s="238" t="s">
        <v>2890</v>
      </c>
      <c r="L1733" s="239">
        <v>46234</v>
      </c>
      <c r="M1733" s="238" t="s">
        <v>92</v>
      </c>
    </row>
    <row r="1734" spans="1:13">
      <c r="A1734" s="236" t="s">
        <v>1310</v>
      </c>
      <c r="B1734" s="236" t="s">
        <v>1311</v>
      </c>
      <c r="C1734" s="236" t="s">
        <v>1291</v>
      </c>
      <c r="D1734" s="236" t="s">
        <v>32</v>
      </c>
      <c r="E1734" s="236" t="s">
        <v>33</v>
      </c>
      <c r="F1734" s="236" t="s">
        <v>33</v>
      </c>
      <c r="G1734" s="236"/>
      <c r="H1734" s="236">
        <v>0</v>
      </c>
      <c r="I1734" s="236" t="s">
        <v>33</v>
      </c>
      <c r="J1734" s="236" t="s">
        <v>1617</v>
      </c>
      <c r="K1734" s="236" t="s">
        <v>2891</v>
      </c>
      <c r="L1734" s="237">
        <v>46234</v>
      </c>
      <c r="M1734" s="236" t="s">
        <v>92</v>
      </c>
    </row>
    <row r="1735" spans="1:13">
      <c r="A1735" s="238" t="s">
        <v>1310</v>
      </c>
      <c r="B1735" s="238" t="s">
        <v>1311</v>
      </c>
      <c r="C1735" s="238" t="s">
        <v>1291</v>
      </c>
      <c r="D1735" s="238" t="s">
        <v>38</v>
      </c>
      <c r="E1735" s="238" t="s">
        <v>33</v>
      </c>
      <c r="F1735" s="238" t="s">
        <v>33</v>
      </c>
      <c r="G1735" s="238"/>
      <c r="H1735" s="238">
        <v>0</v>
      </c>
      <c r="I1735" s="238" t="s">
        <v>33</v>
      </c>
      <c r="J1735" s="238" t="s">
        <v>1617</v>
      </c>
      <c r="K1735" s="238" t="s">
        <v>2892</v>
      </c>
      <c r="L1735" s="239">
        <v>46234</v>
      </c>
      <c r="M1735" s="238" t="s">
        <v>92</v>
      </c>
    </row>
    <row r="1736" spans="1:13">
      <c r="A1736" s="236" t="s">
        <v>1088</v>
      </c>
      <c r="B1736" s="236" t="s">
        <v>1089</v>
      </c>
      <c r="C1736" s="236" t="s">
        <v>1090</v>
      </c>
      <c r="D1736" s="236" t="s">
        <v>86</v>
      </c>
      <c r="E1736" s="236">
        <v>12045746</v>
      </c>
      <c r="F1736" s="236" t="s">
        <v>2893</v>
      </c>
      <c r="G1736" s="236" t="s">
        <v>88</v>
      </c>
      <c r="H1736" s="236">
        <v>2</v>
      </c>
      <c r="I1736" s="236" t="s">
        <v>2894</v>
      </c>
      <c r="J1736" s="236" t="s">
        <v>2895</v>
      </c>
      <c r="K1736" s="236" t="s">
        <v>2896</v>
      </c>
      <c r="L1736" s="237">
        <v>46234</v>
      </c>
      <c r="M1736" s="236" t="s">
        <v>92</v>
      </c>
    </row>
    <row r="1737" spans="1:13">
      <c r="A1737" s="238" t="s">
        <v>1088</v>
      </c>
      <c r="B1737" s="238" t="s">
        <v>1089</v>
      </c>
      <c r="C1737" s="238" t="s">
        <v>1090</v>
      </c>
      <c r="D1737" s="238" t="s">
        <v>93</v>
      </c>
      <c r="E1737" s="238">
        <v>40463</v>
      </c>
      <c r="F1737" s="238" t="s">
        <v>2897</v>
      </c>
      <c r="G1737" s="238" t="s">
        <v>126</v>
      </c>
      <c r="H1737" s="238">
        <v>1</v>
      </c>
      <c r="I1737" s="238" t="s">
        <v>2898</v>
      </c>
      <c r="J1737" s="238" t="s">
        <v>2899</v>
      </c>
      <c r="K1737" s="238" t="s">
        <v>2900</v>
      </c>
      <c r="L1737" s="239">
        <v>46234</v>
      </c>
      <c r="M1737" s="238" t="s">
        <v>92</v>
      </c>
    </row>
    <row r="1738" spans="1:13">
      <c r="A1738" s="236" t="s">
        <v>1088</v>
      </c>
      <c r="B1738" s="236" t="s">
        <v>1089</v>
      </c>
      <c r="C1738" s="236" t="s">
        <v>1090</v>
      </c>
      <c r="D1738" s="236" t="s">
        <v>98</v>
      </c>
      <c r="E1738" s="236">
        <v>9606400</v>
      </c>
      <c r="F1738" s="236" t="s">
        <v>2897</v>
      </c>
      <c r="G1738" s="236" t="s">
        <v>126</v>
      </c>
      <c r="H1738" s="236">
        <v>1</v>
      </c>
      <c r="I1738" s="236" t="s">
        <v>2901</v>
      </c>
      <c r="J1738" s="236" t="s">
        <v>2902</v>
      </c>
      <c r="K1738" s="236" t="s">
        <v>2903</v>
      </c>
      <c r="L1738" s="237">
        <v>46234</v>
      </c>
      <c r="M1738" s="236" t="s">
        <v>92</v>
      </c>
    </row>
    <row r="1739" spans="1:13">
      <c r="A1739" s="238" t="s">
        <v>1088</v>
      </c>
      <c r="B1739" s="238" t="s">
        <v>1089</v>
      </c>
      <c r="C1739" s="238" t="s">
        <v>1090</v>
      </c>
      <c r="D1739" s="238" t="s">
        <v>103</v>
      </c>
      <c r="E1739" s="238">
        <v>2389514</v>
      </c>
      <c r="F1739" s="238" t="s">
        <v>2904</v>
      </c>
      <c r="G1739" s="238" t="s">
        <v>88</v>
      </c>
      <c r="H1739" s="238">
        <v>2</v>
      </c>
      <c r="I1739" s="238" t="s">
        <v>2905</v>
      </c>
      <c r="J1739" s="238" t="s">
        <v>2906</v>
      </c>
      <c r="K1739" s="238" t="s">
        <v>2907</v>
      </c>
      <c r="L1739" s="239">
        <v>46234</v>
      </c>
      <c r="M1739" s="238" t="s">
        <v>92</v>
      </c>
    </row>
    <row r="1740" spans="1:13">
      <c r="A1740" s="236" t="s">
        <v>1088</v>
      </c>
      <c r="B1740" s="236" t="s">
        <v>1089</v>
      </c>
      <c r="C1740" s="236" t="s">
        <v>1090</v>
      </c>
      <c r="D1740" s="236" t="s">
        <v>108</v>
      </c>
      <c r="E1740" s="236">
        <v>1112740</v>
      </c>
      <c r="F1740" s="236" t="s">
        <v>2904</v>
      </c>
      <c r="G1740" s="236" t="s">
        <v>88</v>
      </c>
      <c r="H1740" s="236">
        <v>2</v>
      </c>
      <c r="I1740" s="236" t="s">
        <v>2905</v>
      </c>
      <c r="J1740" s="236" t="s">
        <v>2908</v>
      </c>
      <c r="K1740" s="236" t="s">
        <v>2909</v>
      </c>
      <c r="L1740" s="237">
        <v>46234</v>
      </c>
      <c r="M1740" s="236" t="s">
        <v>92</v>
      </c>
    </row>
    <row r="1741" spans="1:13">
      <c r="A1741" s="238" t="s">
        <v>1088</v>
      </c>
      <c r="B1741" s="238" t="s">
        <v>1089</v>
      </c>
      <c r="C1741" s="238" t="s">
        <v>1090</v>
      </c>
      <c r="D1741" s="238" t="s">
        <v>46</v>
      </c>
      <c r="E1741" s="238" t="s">
        <v>33</v>
      </c>
      <c r="F1741" s="238" t="s">
        <v>33</v>
      </c>
      <c r="G1741" s="238"/>
      <c r="H1741" s="238">
        <v>0</v>
      </c>
      <c r="I1741" s="238" t="s">
        <v>33</v>
      </c>
      <c r="J1741" s="238" t="s">
        <v>1617</v>
      </c>
      <c r="K1741" s="238" t="s">
        <v>2910</v>
      </c>
      <c r="L1741" s="239">
        <v>46234</v>
      </c>
      <c r="M1741" s="238" t="s">
        <v>92</v>
      </c>
    </row>
    <row r="1742" spans="1:13">
      <c r="A1742" s="236" t="s">
        <v>1088</v>
      </c>
      <c r="B1742" s="236" t="s">
        <v>1089</v>
      </c>
      <c r="C1742" s="236" t="s">
        <v>1090</v>
      </c>
      <c r="D1742" s="236" t="s">
        <v>113</v>
      </c>
      <c r="E1742" s="236" t="s">
        <v>33</v>
      </c>
      <c r="F1742" s="236" t="s">
        <v>33</v>
      </c>
      <c r="G1742" s="236"/>
      <c r="H1742" s="236">
        <v>0</v>
      </c>
      <c r="I1742" s="236" t="s">
        <v>33</v>
      </c>
      <c r="J1742" s="236" t="s">
        <v>1617</v>
      </c>
      <c r="K1742" s="236" t="s">
        <v>2911</v>
      </c>
      <c r="L1742" s="237">
        <v>46234</v>
      </c>
      <c r="M1742" s="236" t="s">
        <v>92</v>
      </c>
    </row>
    <row r="1743" spans="1:13">
      <c r="A1743" s="238" t="s">
        <v>1088</v>
      </c>
      <c r="B1743" s="238" t="s">
        <v>1089</v>
      </c>
      <c r="C1743" s="238" t="s">
        <v>1090</v>
      </c>
      <c r="D1743" s="238" t="s">
        <v>117</v>
      </c>
      <c r="E1743" s="238">
        <v>0</v>
      </c>
      <c r="F1743" s="238" t="s">
        <v>1843</v>
      </c>
      <c r="G1743" s="238" t="s">
        <v>88</v>
      </c>
      <c r="H1743" s="238">
        <v>2</v>
      </c>
      <c r="I1743" s="238" t="s">
        <v>2912</v>
      </c>
      <c r="J1743" s="238" t="s">
        <v>2913</v>
      </c>
      <c r="K1743" s="238" t="s">
        <v>2914</v>
      </c>
      <c r="L1743" s="239">
        <v>46234</v>
      </c>
      <c r="M1743" s="238" t="s">
        <v>92</v>
      </c>
    </row>
    <row r="1744" spans="1:13">
      <c r="A1744" s="236" t="s">
        <v>1088</v>
      </c>
      <c r="B1744" s="236" t="s">
        <v>1089</v>
      </c>
      <c r="C1744" s="236" t="s">
        <v>1090</v>
      </c>
      <c r="D1744" s="236" t="s">
        <v>122</v>
      </c>
      <c r="E1744" s="236">
        <v>0</v>
      </c>
      <c r="F1744" s="236" t="s">
        <v>1843</v>
      </c>
      <c r="G1744" s="236" t="s">
        <v>88</v>
      </c>
      <c r="H1744" s="236">
        <v>2</v>
      </c>
      <c r="I1744" s="236" t="s">
        <v>2912</v>
      </c>
      <c r="J1744" s="236" t="s">
        <v>2913</v>
      </c>
      <c r="K1744" s="236" t="s">
        <v>2915</v>
      </c>
      <c r="L1744" s="237">
        <v>46234</v>
      </c>
      <c r="M1744" s="236" t="s">
        <v>92</v>
      </c>
    </row>
    <row r="1745" spans="1:13">
      <c r="A1745" s="238" t="s">
        <v>1088</v>
      </c>
      <c r="B1745" s="238" t="s">
        <v>1089</v>
      </c>
      <c r="C1745" s="238" t="s">
        <v>1090</v>
      </c>
      <c r="D1745" s="238" t="s">
        <v>48</v>
      </c>
      <c r="E1745" s="238" t="s">
        <v>33</v>
      </c>
      <c r="F1745" s="238" t="s">
        <v>33</v>
      </c>
      <c r="G1745" s="238"/>
      <c r="H1745" s="238">
        <v>0</v>
      </c>
      <c r="I1745" s="238" t="s">
        <v>33</v>
      </c>
      <c r="J1745" s="238" t="s">
        <v>1617</v>
      </c>
      <c r="K1745" s="238" t="s">
        <v>2916</v>
      </c>
      <c r="L1745" s="239">
        <v>46234</v>
      </c>
      <c r="M1745" s="238" t="s">
        <v>92</v>
      </c>
    </row>
    <row r="1746" spans="1:13">
      <c r="A1746" s="236" t="s">
        <v>1088</v>
      </c>
      <c r="B1746" s="236" t="s">
        <v>1089</v>
      </c>
      <c r="C1746" s="236" t="s">
        <v>1090</v>
      </c>
      <c r="D1746" s="236" t="s">
        <v>50</v>
      </c>
      <c r="E1746" s="236" t="s">
        <v>33</v>
      </c>
      <c r="F1746" s="236" t="s">
        <v>33</v>
      </c>
      <c r="G1746" s="236"/>
      <c r="H1746" s="236">
        <v>0</v>
      </c>
      <c r="I1746" s="236" t="s">
        <v>33</v>
      </c>
      <c r="J1746" s="236" t="s">
        <v>1617</v>
      </c>
      <c r="K1746" s="236" t="s">
        <v>2917</v>
      </c>
      <c r="L1746" s="237">
        <v>46234</v>
      </c>
      <c r="M1746" s="236" t="s">
        <v>92</v>
      </c>
    </row>
    <row r="1747" spans="1:13">
      <c r="A1747" s="238" t="s">
        <v>1088</v>
      </c>
      <c r="B1747" s="238" t="s">
        <v>1089</v>
      </c>
      <c r="C1747" s="238" t="s">
        <v>1090</v>
      </c>
      <c r="D1747" s="238" t="s">
        <v>52</v>
      </c>
      <c r="E1747" s="238" t="s">
        <v>33</v>
      </c>
      <c r="F1747" s="238" t="s">
        <v>33</v>
      </c>
      <c r="G1747" s="238"/>
      <c r="H1747" s="238">
        <v>0</v>
      </c>
      <c r="I1747" s="238" t="s">
        <v>33</v>
      </c>
      <c r="J1747" s="238" t="s">
        <v>1617</v>
      </c>
      <c r="K1747" s="238" t="s">
        <v>2918</v>
      </c>
      <c r="L1747" s="239">
        <v>46234</v>
      </c>
      <c r="M1747" s="238" t="s">
        <v>92</v>
      </c>
    </row>
    <row r="1748" spans="1:13">
      <c r="A1748" s="236" t="s">
        <v>1088</v>
      </c>
      <c r="B1748" s="236" t="s">
        <v>1089</v>
      </c>
      <c r="C1748" s="236" t="s">
        <v>1090</v>
      </c>
      <c r="D1748" s="236" t="s">
        <v>54</v>
      </c>
      <c r="E1748" s="236" t="s">
        <v>33</v>
      </c>
      <c r="F1748" s="236" t="s">
        <v>33</v>
      </c>
      <c r="G1748" s="236"/>
      <c r="H1748" s="236">
        <v>0</v>
      </c>
      <c r="I1748" s="236" t="s">
        <v>33</v>
      </c>
      <c r="J1748" s="236" t="s">
        <v>1617</v>
      </c>
      <c r="K1748" s="236" t="s">
        <v>2919</v>
      </c>
      <c r="L1748" s="237">
        <v>46234</v>
      </c>
      <c r="M1748" s="236" t="s">
        <v>92</v>
      </c>
    </row>
    <row r="1749" spans="1:13">
      <c r="A1749" s="238" t="s">
        <v>1088</v>
      </c>
      <c r="B1749" s="238" t="s">
        <v>1089</v>
      </c>
      <c r="C1749" s="238" t="s">
        <v>1090</v>
      </c>
      <c r="D1749" s="238" t="s">
        <v>124</v>
      </c>
      <c r="E1749" s="238">
        <v>1666553</v>
      </c>
      <c r="F1749" s="238" t="s">
        <v>2920</v>
      </c>
      <c r="G1749" s="238" t="s">
        <v>141</v>
      </c>
      <c r="H1749" s="238">
        <v>3</v>
      </c>
      <c r="I1749" s="238" t="s">
        <v>2921</v>
      </c>
      <c r="J1749" s="238" t="s">
        <v>2922</v>
      </c>
      <c r="K1749" s="238" t="s">
        <v>2923</v>
      </c>
      <c r="L1749" s="239">
        <v>46234</v>
      </c>
      <c r="M1749" s="238" t="s">
        <v>92</v>
      </c>
    </row>
    <row r="1750" spans="1:13">
      <c r="A1750" s="236" t="s">
        <v>1088</v>
      </c>
      <c r="B1750" s="236" t="s">
        <v>1089</v>
      </c>
      <c r="C1750" s="236" t="s">
        <v>1090</v>
      </c>
      <c r="D1750" s="236" t="s">
        <v>130</v>
      </c>
      <c r="E1750" s="236">
        <v>7216886</v>
      </c>
      <c r="F1750" s="236" t="s">
        <v>2904</v>
      </c>
      <c r="G1750" s="236" t="s">
        <v>141</v>
      </c>
      <c r="H1750" s="236">
        <v>3</v>
      </c>
      <c r="I1750" s="236" t="s">
        <v>2905</v>
      </c>
      <c r="J1750" s="236" t="s">
        <v>2165</v>
      </c>
      <c r="K1750" s="236" t="s">
        <v>2924</v>
      </c>
      <c r="L1750" s="237">
        <v>46234</v>
      </c>
      <c r="M1750" s="236" t="s">
        <v>92</v>
      </c>
    </row>
    <row r="1751" spans="1:13">
      <c r="A1751" s="238" t="s">
        <v>1088</v>
      </c>
      <c r="B1751" s="238" t="s">
        <v>1089</v>
      </c>
      <c r="C1751" s="238" t="s">
        <v>1090</v>
      </c>
      <c r="D1751" s="238" t="s">
        <v>135</v>
      </c>
      <c r="E1751" s="238">
        <v>722961</v>
      </c>
      <c r="F1751" s="238" t="s">
        <v>2904</v>
      </c>
      <c r="G1751" s="238" t="s">
        <v>141</v>
      </c>
      <c r="H1751" s="238">
        <v>3</v>
      </c>
      <c r="I1751" s="238" t="s">
        <v>2905</v>
      </c>
      <c r="J1751" s="238" t="s">
        <v>1852</v>
      </c>
      <c r="K1751" s="238" t="s">
        <v>2925</v>
      </c>
      <c r="L1751" s="239">
        <v>46234</v>
      </c>
      <c r="M1751" s="238" t="s">
        <v>92</v>
      </c>
    </row>
    <row r="1752" spans="1:13">
      <c r="A1752" s="236" t="s">
        <v>1088</v>
      </c>
      <c r="B1752" s="236" t="s">
        <v>1089</v>
      </c>
      <c r="C1752" s="236" t="s">
        <v>1090</v>
      </c>
      <c r="D1752" s="236" t="s">
        <v>140</v>
      </c>
      <c r="E1752" s="236">
        <v>1666553</v>
      </c>
      <c r="F1752" s="236" t="s">
        <v>2920</v>
      </c>
      <c r="G1752" s="236" t="s">
        <v>141</v>
      </c>
      <c r="H1752" s="236">
        <v>3</v>
      </c>
      <c r="I1752" s="236" t="s">
        <v>2926</v>
      </c>
      <c r="J1752" s="236" t="s">
        <v>2927</v>
      </c>
      <c r="K1752" s="236" t="s">
        <v>2928</v>
      </c>
      <c r="L1752" s="237">
        <v>46234</v>
      </c>
      <c r="M1752" s="236" t="s">
        <v>92</v>
      </c>
    </row>
    <row r="1753" spans="1:13">
      <c r="A1753" s="238" t="s">
        <v>1088</v>
      </c>
      <c r="B1753" s="238" t="s">
        <v>1089</v>
      </c>
      <c r="C1753" s="238" t="s">
        <v>1090</v>
      </c>
      <c r="D1753" s="238" t="s">
        <v>144</v>
      </c>
      <c r="E1753" s="238" t="s">
        <v>33</v>
      </c>
      <c r="F1753" s="238" t="s">
        <v>2920</v>
      </c>
      <c r="G1753" s="238" t="s">
        <v>141</v>
      </c>
      <c r="H1753" s="238">
        <v>3</v>
      </c>
      <c r="I1753" s="238" t="s">
        <v>2921</v>
      </c>
      <c r="J1753" s="238" t="s">
        <v>2848</v>
      </c>
      <c r="K1753" s="238" t="s">
        <v>2929</v>
      </c>
      <c r="L1753" s="239">
        <v>46234</v>
      </c>
      <c r="M1753" s="238" t="s">
        <v>92</v>
      </c>
    </row>
    <row r="1754" spans="1:13">
      <c r="A1754" s="236" t="s">
        <v>1088</v>
      </c>
      <c r="B1754" s="236" t="s">
        <v>1089</v>
      </c>
      <c r="C1754" s="236" t="s">
        <v>1090</v>
      </c>
      <c r="D1754" s="236" t="s">
        <v>147</v>
      </c>
      <c r="E1754" s="236" t="s">
        <v>33</v>
      </c>
      <c r="F1754" s="236" t="s">
        <v>2920</v>
      </c>
      <c r="G1754" s="236" t="s">
        <v>141</v>
      </c>
      <c r="H1754" s="236">
        <v>3</v>
      </c>
      <c r="I1754" s="236" t="s">
        <v>2921</v>
      </c>
      <c r="J1754" s="236" t="s">
        <v>2848</v>
      </c>
      <c r="K1754" s="236" t="s">
        <v>2930</v>
      </c>
      <c r="L1754" s="237">
        <v>46234</v>
      </c>
      <c r="M1754" s="236" t="s">
        <v>92</v>
      </c>
    </row>
    <row r="1755" spans="1:13">
      <c r="A1755" s="238" t="s">
        <v>1088</v>
      </c>
      <c r="B1755" s="238" t="s">
        <v>1089</v>
      </c>
      <c r="C1755" s="238" t="s">
        <v>1090</v>
      </c>
      <c r="D1755" s="238" t="s">
        <v>150</v>
      </c>
      <c r="E1755" s="238">
        <v>2</v>
      </c>
      <c r="F1755" s="238" t="s">
        <v>2920</v>
      </c>
      <c r="G1755" s="238" t="s">
        <v>126</v>
      </c>
      <c r="H1755" s="238">
        <v>1</v>
      </c>
      <c r="I1755" s="238" t="s">
        <v>2921</v>
      </c>
      <c r="J1755" s="238" t="s">
        <v>2931</v>
      </c>
      <c r="K1755" s="238" t="s">
        <v>2932</v>
      </c>
      <c r="L1755" s="239">
        <v>46234</v>
      </c>
      <c r="M1755" s="238" t="s">
        <v>92</v>
      </c>
    </row>
    <row r="1756" spans="1:13">
      <c r="A1756" s="236" t="s">
        <v>1088</v>
      </c>
      <c r="B1756" s="236" t="s">
        <v>1089</v>
      </c>
      <c r="C1756" s="236" t="s">
        <v>1090</v>
      </c>
      <c r="D1756" s="236" t="s">
        <v>32</v>
      </c>
      <c r="E1756" s="236" t="s">
        <v>33</v>
      </c>
      <c r="F1756" s="236" t="s">
        <v>33</v>
      </c>
      <c r="G1756" s="236"/>
      <c r="H1756" s="236">
        <v>0</v>
      </c>
      <c r="I1756" s="236" t="s">
        <v>33</v>
      </c>
      <c r="J1756" s="236" t="s">
        <v>1617</v>
      </c>
      <c r="K1756" s="236" t="s">
        <v>2933</v>
      </c>
      <c r="L1756" s="237">
        <v>46234</v>
      </c>
      <c r="M1756" s="236" t="s">
        <v>92</v>
      </c>
    </row>
    <row r="1757" spans="1:13">
      <c r="A1757" s="238" t="s">
        <v>1088</v>
      </c>
      <c r="B1757" s="238" t="s">
        <v>1089</v>
      </c>
      <c r="C1757" s="238" t="s">
        <v>1090</v>
      </c>
      <c r="D1757" s="238" t="s">
        <v>38</v>
      </c>
      <c r="E1757" s="238" t="s">
        <v>33</v>
      </c>
      <c r="F1757" s="238" t="s">
        <v>33</v>
      </c>
      <c r="G1757" s="238"/>
      <c r="H1757" s="238">
        <v>0</v>
      </c>
      <c r="I1757" s="238" t="s">
        <v>33</v>
      </c>
      <c r="J1757" s="238" t="s">
        <v>1617</v>
      </c>
      <c r="K1757" s="238" t="s">
        <v>2934</v>
      </c>
      <c r="L1757" s="239">
        <v>46234</v>
      </c>
      <c r="M1757" s="238" t="s">
        <v>92</v>
      </c>
    </row>
    <row r="1758" spans="1:13">
      <c r="A1758" s="236" t="s">
        <v>293</v>
      </c>
      <c r="B1758" s="236" t="s">
        <v>294</v>
      </c>
      <c r="C1758" s="236" t="s">
        <v>295</v>
      </c>
      <c r="D1758" s="236" t="s">
        <v>86</v>
      </c>
      <c r="E1758" s="236">
        <v>3607003</v>
      </c>
      <c r="F1758" s="236" t="s">
        <v>2935</v>
      </c>
      <c r="G1758" s="236" t="s">
        <v>141</v>
      </c>
      <c r="H1758" s="236">
        <v>3</v>
      </c>
      <c r="I1758" s="236" t="s">
        <v>2936</v>
      </c>
      <c r="J1758" s="236" t="s">
        <v>2937</v>
      </c>
      <c r="K1758" s="236" t="s">
        <v>2938</v>
      </c>
      <c r="L1758" s="237">
        <v>46234</v>
      </c>
      <c r="M1758" s="236" t="s">
        <v>92</v>
      </c>
    </row>
    <row r="1759" spans="1:13">
      <c r="A1759" s="238" t="s">
        <v>293</v>
      </c>
      <c r="B1759" s="238" t="s">
        <v>294</v>
      </c>
      <c r="C1759" s="238" t="s">
        <v>295</v>
      </c>
      <c r="D1759" s="238" t="s">
        <v>93</v>
      </c>
      <c r="E1759" s="238">
        <v>121178</v>
      </c>
      <c r="F1759" s="238" t="s">
        <v>2939</v>
      </c>
      <c r="G1759" s="238" t="s">
        <v>88</v>
      </c>
      <c r="H1759" s="238">
        <v>2</v>
      </c>
      <c r="I1759" s="238" t="s">
        <v>2940</v>
      </c>
      <c r="J1759" s="238" t="s">
        <v>2941</v>
      </c>
      <c r="K1759" s="238" t="s">
        <v>2942</v>
      </c>
      <c r="L1759" s="239">
        <v>46234</v>
      </c>
      <c r="M1759" s="238" t="s">
        <v>92</v>
      </c>
    </row>
    <row r="1760" spans="1:13">
      <c r="A1760" s="236" t="s">
        <v>293</v>
      </c>
      <c r="B1760" s="236" t="s">
        <v>294</v>
      </c>
      <c r="C1760" s="236" t="s">
        <v>295</v>
      </c>
      <c r="D1760" s="236" t="s">
        <v>98</v>
      </c>
      <c r="E1760" s="236">
        <v>3607003</v>
      </c>
      <c r="F1760" s="236" t="s">
        <v>2943</v>
      </c>
      <c r="G1760" s="236" t="s">
        <v>141</v>
      </c>
      <c r="H1760" s="236">
        <v>3</v>
      </c>
      <c r="I1760" s="236" t="s">
        <v>2936</v>
      </c>
      <c r="J1760" s="236" t="s">
        <v>2944</v>
      </c>
      <c r="K1760" s="236" t="s">
        <v>2945</v>
      </c>
      <c r="L1760" s="237">
        <v>46234</v>
      </c>
      <c r="M1760" s="236" t="s">
        <v>92</v>
      </c>
    </row>
    <row r="1761" spans="1:13">
      <c r="A1761" s="238" t="s">
        <v>293</v>
      </c>
      <c r="B1761" s="238" t="s">
        <v>294</v>
      </c>
      <c r="C1761" s="238" t="s">
        <v>295</v>
      </c>
      <c r="D1761" s="238" t="s">
        <v>103</v>
      </c>
      <c r="E1761" s="238">
        <v>1100000</v>
      </c>
      <c r="F1761" s="238" t="s">
        <v>2946</v>
      </c>
      <c r="G1761" s="238" t="s">
        <v>141</v>
      </c>
      <c r="H1761" s="238">
        <v>3</v>
      </c>
      <c r="I1761" s="238" t="s">
        <v>2947</v>
      </c>
      <c r="J1761" s="238" t="s">
        <v>2948</v>
      </c>
      <c r="K1761" s="238" t="s">
        <v>2949</v>
      </c>
      <c r="L1761" s="239">
        <v>46234</v>
      </c>
      <c r="M1761" s="238" t="s">
        <v>92</v>
      </c>
    </row>
    <row r="1762" spans="1:13">
      <c r="A1762" s="236" t="s">
        <v>293</v>
      </c>
      <c r="B1762" s="236" t="s">
        <v>294</v>
      </c>
      <c r="C1762" s="236" t="s">
        <v>295</v>
      </c>
      <c r="D1762" s="236" t="s">
        <v>108</v>
      </c>
      <c r="E1762" s="236">
        <v>677099</v>
      </c>
      <c r="F1762" s="236" t="s">
        <v>2950</v>
      </c>
      <c r="G1762" s="236" t="s">
        <v>141</v>
      </c>
      <c r="H1762" s="236">
        <v>3</v>
      </c>
      <c r="I1762" s="236" t="s">
        <v>2951</v>
      </c>
      <c r="J1762" s="236" t="s">
        <v>2952</v>
      </c>
      <c r="K1762" s="236" t="s">
        <v>2953</v>
      </c>
      <c r="L1762" s="237">
        <v>46234</v>
      </c>
      <c r="M1762" s="236" t="s">
        <v>92</v>
      </c>
    </row>
    <row r="1763" spans="1:13">
      <c r="A1763" s="238" t="s">
        <v>293</v>
      </c>
      <c r="B1763" s="238" t="s">
        <v>294</v>
      </c>
      <c r="C1763" s="238" t="s">
        <v>295</v>
      </c>
      <c r="D1763" s="238" t="s">
        <v>113</v>
      </c>
      <c r="E1763" s="238">
        <v>0</v>
      </c>
      <c r="F1763" s="238" t="s">
        <v>114</v>
      </c>
      <c r="G1763" s="238" t="s">
        <v>33</v>
      </c>
      <c r="H1763" s="238" t="s">
        <v>33</v>
      </c>
      <c r="I1763" s="238" t="s">
        <v>114</v>
      </c>
      <c r="J1763" s="238" t="s">
        <v>2954</v>
      </c>
      <c r="K1763" s="238" t="s">
        <v>2955</v>
      </c>
      <c r="L1763" s="239">
        <v>46234</v>
      </c>
      <c r="M1763" s="238" t="s">
        <v>37</v>
      </c>
    </row>
    <row r="1764" spans="1:13">
      <c r="A1764" s="236" t="s">
        <v>293</v>
      </c>
      <c r="B1764" s="236" t="s">
        <v>294</v>
      </c>
      <c r="C1764" s="236" t="s">
        <v>295</v>
      </c>
      <c r="D1764" s="236" t="s">
        <v>117</v>
      </c>
      <c r="E1764" s="236" t="s">
        <v>33</v>
      </c>
      <c r="F1764" s="236" t="s">
        <v>2956</v>
      </c>
      <c r="G1764" s="236" t="s">
        <v>141</v>
      </c>
      <c r="H1764" s="236">
        <v>3</v>
      </c>
      <c r="I1764" s="236" t="s">
        <v>1544</v>
      </c>
      <c r="J1764" s="236" t="s">
        <v>2957</v>
      </c>
      <c r="K1764" s="236" t="s">
        <v>2958</v>
      </c>
      <c r="L1764" s="237">
        <v>46234</v>
      </c>
      <c r="M1764" s="236" t="s">
        <v>92</v>
      </c>
    </row>
    <row r="1765" spans="1:13">
      <c r="A1765" s="238" t="s">
        <v>293</v>
      </c>
      <c r="B1765" s="238" t="s">
        <v>294</v>
      </c>
      <c r="C1765" s="238" t="s">
        <v>295</v>
      </c>
      <c r="D1765" s="238" t="s">
        <v>122</v>
      </c>
      <c r="E1765" s="238" t="s">
        <v>33</v>
      </c>
      <c r="F1765" s="238" t="s">
        <v>2956</v>
      </c>
      <c r="G1765" s="238" t="s">
        <v>141</v>
      </c>
      <c r="H1765" s="238">
        <v>3</v>
      </c>
      <c r="I1765" s="238" t="s">
        <v>1544</v>
      </c>
      <c r="J1765" s="238" t="s">
        <v>2959</v>
      </c>
      <c r="K1765" s="238" t="s">
        <v>2960</v>
      </c>
      <c r="L1765" s="239">
        <v>46234</v>
      </c>
      <c r="M1765" s="238" t="s">
        <v>92</v>
      </c>
    </row>
    <row r="1766" spans="1:13">
      <c r="A1766" s="236" t="s">
        <v>293</v>
      </c>
      <c r="B1766" s="236" t="s">
        <v>294</v>
      </c>
      <c r="C1766" s="236" t="s">
        <v>295</v>
      </c>
      <c r="D1766" s="236" t="s">
        <v>124</v>
      </c>
      <c r="E1766" s="236">
        <v>1100000</v>
      </c>
      <c r="F1766" s="236" t="s">
        <v>2946</v>
      </c>
      <c r="G1766" s="236" t="s">
        <v>141</v>
      </c>
      <c r="H1766" s="236">
        <v>3</v>
      </c>
      <c r="I1766" s="236" t="s">
        <v>2947</v>
      </c>
      <c r="J1766" s="236" t="s">
        <v>2961</v>
      </c>
      <c r="K1766" s="236" t="s">
        <v>2962</v>
      </c>
      <c r="L1766" s="237">
        <v>46234</v>
      </c>
      <c r="M1766" s="236" t="s">
        <v>92</v>
      </c>
    </row>
    <row r="1767" spans="1:13">
      <c r="A1767" s="238" t="s">
        <v>293</v>
      </c>
      <c r="B1767" s="238" t="s">
        <v>294</v>
      </c>
      <c r="C1767" s="238" t="s">
        <v>295</v>
      </c>
      <c r="D1767" s="238" t="s">
        <v>130</v>
      </c>
      <c r="E1767" s="238">
        <v>2507003</v>
      </c>
      <c r="F1767" s="238" t="s">
        <v>2963</v>
      </c>
      <c r="G1767" s="238" t="s">
        <v>141</v>
      </c>
      <c r="H1767" s="238">
        <v>3</v>
      </c>
      <c r="I1767" s="238" t="s">
        <v>2964</v>
      </c>
      <c r="J1767" s="238" t="s">
        <v>2965</v>
      </c>
      <c r="K1767" s="238" t="s">
        <v>2966</v>
      </c>
      <c r="L1767" s="239">
        <v>46234</v>
      </c>
      <c r="M1767" s="238" t="s">
        <v>92</v>
      </c>
    </row>
    <row r="1768" spans="1:13">
      <c r="A1768" s="236" t="s">
        <v>293</v>
      </c>
      <c r="B1768" s="236" t="s">
        <v>294</v>
      </c>
      <c r="C1768" s="236" t="s">
        <v>295</v>
      </c>
      <c r="D1768" s="236" t="s">
        <v>135</v>
      </c>
      <c r="E1768" s="236">
        <v>0</v>
      </c>
      <c r="F1768" s="236" t="s">
        <v>2946</v>
      </c>
      <c r="G1768" s="236" t="s">
        <v>141</v>
      </c>
      <c r="H1768" s="236">
        <v>3</v>
      </c>
      <c r="I1768" s="236" t="s">
        <v>2967</v>
      </c>
      <c r="J1768" s="236" t="s">
        <v>2968</v>
      </c>
      <c r="K1768" s="236" t="s">
        <v>2969</v>
      </c>
      <c r="L1768" s="237">
        <v>46234</v>
      </c>
      <c r="M1768" s="236" t="s">
        <v>92</v>
      </c>
    </row>
    <row r="1769" spans="1:13">
      <c r="A1769" s="238" t="s">
        <v>293</v>
      </c>
      <c r="B1769" s="238" t="s">
        <v>294</v>
      </c>
      <c r="C1769" s="238" t="s">
        <v>295</v>
      </c>
      <c r="D1769" s="238" t="s">
        <v>140</v>
      </c>
      <c r="E1769" s="238">
        <v>1100000</v>
      </c>
      <c r="F1769" s="238" t="s">
        <v>2946</v>
      </c>
      <c r="G1769" s="238" t="s">
        <v>141</v>
      </c>
      <c r="H1769" s="238">
        <v>3</v>
      </c>
      <c r="I1769" s="238" t="s">
        <v>2947</v>
      </c>
      <c r="J1769" s="238" t="s">
        <v>2970</v>
      </c>
      <c r="K1769" s="238" t="s">
        <v>2971</v>
      </c>
      <c r="L1769" s="239">
        <v>46234</v>
      </c>
      <c r="M1769" s="238" t="s">
        <v>92</v>
      </c>
    </row>
    <row r="1770" spans="1:13">
      <c r="A1770" s="236" t="s">
        <v>293</v>
      </c>
      <c r="B1770" s="236" t="s">
        <v>294</v>
      </c>
      <c r="C1770" s="236" t="s">
        <v>295</v>
      </c>
      <c r="D1770" s="236" t="s">
        <v>144</v>
      </c>
      <c r="E1770" s="236" t="s">
        <v>33</v>
      </c>
      <c r="F1770" s="236" t="s">
        <v>114</v>
      </c>
      <c r="G1770" s="236" t="s">
        <v>33</v>
      </c>
      <c r="H1770" s="236" t="s">
        <v>33</v>
      </c>
      <c r="I1770" s="236" t="s">
        <v>114</v>
      </c>
      <c r="J1770" s="236" t="s">
        <v>2972</v>
      </c>
      <c r="K1770" s="236" t="s">
        <v>2973</v>
      </c>
      <c r="L1770" s="237">
        <v>46234</v>
      </c>
      <c r="M1770" s="236" t="s">
        <v>92</v>
      </c>
    </row>
    <row r="1771" spans="1:13">
      <c r="A1771" s="238" t="s">
        <v>293</v>
      </c>
      <c r="B1771" s="238" t="s">
        <v>294</v>
      </c>
      <c r="C1771" s="238" t="s">
        <v>295</v>
      </c>
      <c r="D1771" s="238" t="s">
        <v>147</v>
      </c>
      <c r="E1771" s="238" t="s">
        <v>33</v>
      </c>
      <c r="F1771" s="238" t="s">
        <v>114</v>
      </c>
      <c r="G1771" s="238" t="s">
        <v>33</v>
      </c>
      <c r="H1771" s="238" t="s">
        <v>33</v>
      </c>
      <c r="I1771" s="238" t="s">
        <v>114</v>
      </c>
      <c r="J1771" s="238" t="s">
        <v>2974</v>
      </c>
      <c r="K1771" s="238" t="s">
        <v>2975</v>
      </c>
      <c r="L1771" s="239">
        <v>46234</v>
      </c>
      <c r="M1771" s="238" t="s">
        <v>92</v>
      </c>
    </row>
    <row r="1772" spans="1:13">
      <c r="A1772" s="236" t="s">
        <v>293</v>
      </c>
      <c r="B1772" s="236" t="s">
        <v>294</v>
      </c>
      <c r="C1772" s="236" t="s">
        <v>295</v>
      </c>
      <c r="D1772" s="236" t="s">
        <v>150</v>
      </c>
      <c r="E1772" s="236">
        <v>2</v>
      </c>
      <c r="F1772" s="236" t="s">
        <v>2976</v>
      </c>
      <c r="G1772" s="236" t="s">
        <v>88</v>
      </c>
      <c r="H1772" s="236">
        <v>2</v>
      </c>
      <c r="I1772" s="236" t="s">
        <v>2951</v>
      </c>
      <c r="J1772" s="236" t="s">
        <v>2977</v>
      </c>
      <c r="K1772" s="236" t="s">
        <v>2978</v>
      </c>
      <c r="L1772" s="237">
        <v>46234</v>
      </c>
      <c r="M1772" s="236" t="s">
        <v>92</v>
      </c>
    </row>
    <row r="1773" spans="1:13">
      <c r="A1773" s="238" t="s">
        <v>293</v>
      </c>
      <c r="B1773" s="238" t="s">
        <v>294</v>
      </c>
      <c r="C1773" s="238" t="s">
        <v>295</v>
      </c>
      <c r="D1773" s="238" t="s">
        <v>32</v>
      </c>
      <c r="E1773" s="238" t="s">
        <v>33</v>
      </c>
      <c r="F1773" s="238" t="s">
        <v>33</v>
      </c>
      <c r="G1773" s="238" t="s">
        <v>33</v>
      </c>
      <c r="H1773" s="238" t="s">
        <v>33</v>
      </c>
      <c r="I1773" s="238" t="s">
        <v>33</v>
      </c>
      <c r="J1773" s="238" t="s">
        <v>2979</v>
      </c>
      <c r="K1773" s="238" t="s">
        <v>2980</v>
      </c>
      <c r="L1773" s="239">
        <v>46234</v>
      </c>
      <c r="M1773" s="238" t="s">
        <v>92</v>
      </c>
    </row>
    <row r="1774" spans="1:13">
      <c r="A1774" s="236" t="s">
        <v>293</v>
      </c>
      <c r="B1774" s="236" t="s">
        <v>294</v>
      </c>
      <c r="C1774" s="236" t="s">
        <v>295</v>
      </c>
      <c r="D1774" s="236" t="s">
        <v>38</v>
      </c>
      <c r="E1774" s="236" t="s">
        <v>33</v>
      </c>
      <c r="F1774" s="236" t="s">
        <v>33</v>
      </c>
      <c r="G1774" s="236" t="s">
        <v>33</v>
      </c>
      <c r="H1774" s="236" t="s">
        <v>33</v>
      </c>
      <c r="I1774" s="236" t="s">
        <v>33</v>
      </c>
      <c r="J1774" s="236" t="s">
        <v>2979</v>
      </c>
      <c r="K1774" s="236" t="s">
        <v>2981</v>
      </c>
      <c r="L1774" s="237">
        <v>46234</v>
      </c>
      <c r="M1774" s="236" t="s">
        <v>92</v>
      </c>
    </row>
    <row r="1775" spans="1:13">
      <c r="A1775" s="238" t="s">
        <v>293</v>
      </c>
      <c r="B1775" s="238" t="s">
        <v>294</v>
      </c>
      <c r="C1775" s="238" t="s">
        <v>295</v>
      </c>
      <c r="D1775" s="238" t="s">
        <v>46</v>
      </c>
      <c r="E1775" s="238" t="s">
        <v>33</v>
      </c>
      <c r="F1775" s="238" t="s">
        <v>33</v>
      </c>
      <c r="G1775" s="238" t="s">
        <v>33</v>
      </c>
      <c r="H1775" s="238" t="s">
        <v>33</v>
      </c>
      <c r="I1775" s="238" t="s">
        <v>33</v>
      </c>
      <c r="J1775" s="238" t="s">
        <v>2982</v>
      </c>
      <c r="K1775" s="238" t="s">
        <v>2983</v>
      </c>
      <c r="L1775" s="239">
        <v>46234</v>
      </c>
      <c r="M1775" s="238" t="s">
        <v>92</v>
      </c>
    </row>
    <row r="1776" spans="1:13">
      <c r="A1776" s="236" t="s">
        <v>293</v>
      </c>
      <c r="B1776" s="236" t="s">
        <v>294</v>
      </c>
      <c r="C1776" s="236" t="s">
        <v>295</v>
      </c>
      <c r="D1776" s="236" t="s">
        <v>48</v>
      </c>
      <c r="E1776" s="236" t="s">
        <v>33</v>
      </c>
      <c r="F1776" s="236" t="s">
        <v>33</v>
      </c>
      <c r="G1776" s="236" t="s">
        <v>33</v>
      </c>
      <c r="H1776" s="236" t="s">
        <v>33</v>
      </c>
      <c r="I1776" s="236" t="s">
        <v>33</v>
      </c>
      <c r="J1776" s="236" t="s">
        <v>2979</v>
      </c>
      <c r="K1776" s="236" t="s">
        <v>2984</v>
      </c>
      <c r="L1776" s="237">
        <v>46234</v>
      </c>
      <c r="M1776" s="236" t="s">
        <v>92</v>
      </c>
    </row>
    <row r="1777" spans="1:13">
      <c r="A1777" s="238" t="s">
        <v>293</v>
      </c>
      <c r="B1777" s="238" t="s">
        <v>294</v>
      </c>
      <c r="C1777" s="238" t="s">
        <v>295</v>
      </c>
      <c r="D1777" s="238" t="s">
        <v>50</v>
      </c>
      <c r="E1777" s="238" t="s">
        <v>33</v>
      </c>
      <c r="F1777" s="238" t="s">
        <v>33</v>
      </c>
      <c r="G1777" s="238" t="s">
        <v>33</v>
      </c>
      <c r="H1777" s="238" t="s">
        <v>33</v>
      </c>
      <c r="I1777" s="238" t="s">
        <v>33</v>
      </c>
      <c r="J1777" s="238" t="s">
        <v>2979</v>
      </c>
      <c r="K1777" s="238" t="s">
        <v>2985</v>
      </c>
      <c r="L1777" s="239">
        <v>46234</v>
      </c>
      <c r="M1777" s="238" t="s">
        <v>92</v>
      </c>
    </row>
    <row r="1778" spans="1:13">
      <c r="A1778" s="236" t="s">
        <v>293</v>
      </c>
      <c r="B1778" s="236" t="s">
        <v>294</v>
      </c>
      <c r="C1778" s="236" t="s">
        <v>295</v>
      </c>
      <c r="D1778" s="236" t="s">
        <v>52</v>
      </c>
      <c r="E1778" s="236" t="s">
        <v>33</v>
      </c>
      <c r="F1778" s="236" t="s">
        <v>33</v>
      </c>
      <c r="G1778" s="236" t="s">
        <v>33</v>
      </c>
      <c r="H1778" s="236" t="s">
        <v>33</v>
      </c>
      <c r="I1778" s="236" t="s">
        <v>33</v>
      </c>
      <c r="J1778" s="236" t="s">
        <v>2979</v>
      </c>
      <c r="K1778" s="236" t="s">
        <v>2986</v>
      </c>
      <c r="L1778" s="237">
        <v>46234</v>
      </c>
      <c r="M1778" s="236" t="s">
        <v>92</v>
      </c>
    </row>
    <row r="1779" spans="1:13">
      <c r="A1779" s="238" t="s">
        <v>293</v>
      </c>
      <c r="B1779" s="238" t="s">
        <v>294</v>
      </c>
      <c r="C1779" s="238" t="s">
        <v>295</v>
      </c>
      <c r="D1779" s="238" t="s">
        <v>54</v>
      </c>
      <c r="E1779" s="238" t="s">
        <v>33</v>
      </c>
      <c r="F1779" s="238" t="s">
        <v>33</v>
      </c>
      <c r="G1779" s="238" t="s">
        <v>33</v>
      </c>
      <c r="H1779" s="238" t="s">
        <v>33</v>
      </c>
      <c r="I1779" s="238" t="s">
        <v>33</v>
      </c>
      <c r="J1779" s="238" t="s">
        <v>2979</v>
      </c>
      <c r="K1779" s="238" t="s">
        <v>2987</v>
      </c>
      <c r="L1779" s="239">
        <v>46234</v>
      </c>
      <c r="M1779" s="238" t="s">
        <v>92</v>
      </c>
    </row>
    <row r="1780" spans="1:13">
      <c r="A1780" s="236" t="s">
        <v>211</v>
      </c>
      <c r="B1780" s="236" t="s">
        <v>212</v>
      </c>
      <c r="C1780" s="236" t="s">
        <v>213</v>
      </c>
      <c r="D1780" s="236" t="s">
        <v>86</v>
      </c>
      <c r="E1780" s="236">
        <v>14729157</v>
      </c>
      <c r="F1780" s="236" t="s">
        <v>2988</v>
      </c>
      <c r="G1780" s="236" t="s">
        <v>88</v>
      </c>
      <c r="H1780" s="236">
        <v>2</v>
      </c>
      <c r="I1780" s="236" t="s">
        <v>2989</v>
      </c>
      <c r="J1780" s="236" t="s">
        <v>2990</v>
      </c>
      <c r="K1780" s="236" t="s">
        <v>2991</v>
      </c>
      <c r="L1780" s="237">
        <v>46234</v>
      </c>
      <c r="M1780" s="236" t="s">
        <v>92</v>
      </c>
    </row>
    <row r="1781" spans="1:13">
      <c r="A1781" s="238" t="s">
        <v>211</v>
      </c>
      <c r="B1781" s="238" t="s">
        <v>212</v>
      </c>
      <c r="C1781" s="238" t="s">
        <v>213</v>
      </c>
      <c r="D1781" s="238" t="s">
        <v>93</v>
      </c>
      <c r="E1781" s="238">
        <v>11209</v>
      </c>
      <c r="F1781" s="238" t="s">
        <v>2992</v>
      </c>
      <c r="G1781" s="238" t="s">
        <v>88</v>
      </c>
      <c r="H1781" s="238">
        <v>2</v>
      </c>
      <c r="I1781" s="238" t="s">
        <v>2993</v>
      </c>
      <c r="J1781" s="238" t="s">
        <v>2994</v>
      </c>
      <c r="K1781" s="238" t="s">
        <v>2995</v>
      </c>
      <c r="L1781" s="239">
        <v>46234</v>
      </c>
      <c r="M1781" s="238" t="s">
        <v>92</v>
      </c>
    </row>
    <row r="1782" spans="1:13">
      <c r="A1782" s="236" t="s">
        <v>211</v>
      </c>
      <c r="B1782" s="236" t="s">
        <v>212</v>
      </c>
      <c r="C1782" s="236" t="s">
        <v>213</v>
      </c>
      <c r="D1782" s="236" t="s">
        <v>98</v>
      </c>
      <c r="E1782" s="236">
        <v>2874757</v>
      </c>
      <c r="F1782" s="236" t="s">
        <v>2996</v>
      </c>
      <c r="G1782" s="236" t="s">
        <v>88</v>
      </c>
      <c r="H1782" s="236">
        <v>2</v>
      </c>
      <c r="I1782" s="236" t="s">
        <v>2997</v>
      </c>
      <c r="J1782" s="236" t="s">
        <v>2998</v>
      </c>
      <c r="K1782" s="236" t="s">
        <v>2999</v>
      </c>
      <c r="L1782" s="237">
        <v>46234</v>
      </c>
      <c r="M1782" s="236" t="s">
        <v>92</v>
      </c>
    </row>
    <row r="1783" spans="1:13">
      <c r="A1783" s="238" t="s">
        <v>211</v>
      </c>
      <c r="B1783" s="238" t="s">
        <v>212</v>
      </c>
      <c r="C1783" s="238" t="s">
        <v>213</v>
      </c>
      <c r="D1783" s="238" t="s">
        <v>103</v>
      </c>
      <c r="E1783" s="238">
        <v>158283</v>
      </c>
      <c r="F1783" s="238" t="s">
        <v>3000</v>
      </c>
      <c r="G1783" s="238" t="s">
        <v>88</v>
      </c>
      <c r="H1783" s="238">
        <v>2</v>
      </c>
      <c r="I1783" s="238" t="s">
        <v>3001</v>
      </c>
      <c r="J1783" s="238" t="s">
        <v>3002</v>
      </c>
      <c r="K1783" s="238" t="s">
        <v>3003</v>
      </c>
      <c r="L1783" s="239">
        <v>46234</v>
      </c>
      <c r="M1783" s="238" t="s">
        <v>92</v>
      </c>
    </row>
    <row r="1784" spans="1:13">
      <c r="A1784" s="236" t="s">
        <v>211</v>
      </c>
      <c r="B1784" s="236" t="s">
        <v>212</v>
      </c>
      <c r="C1784" s="236" t="s">
        <v>213</v>
      </c>
      <c r="D1784" s="236" t="s">
        <v>108</v>
      </c>
      <c r="E1784" s="236">
        <v>158283</v>
      </c>
      <c r="F1784" s="236" t="s">
        <v>3000</v>
      </c>
      <c r="G1784" s="236" t="s">
        <v>88</v>
      </c>
      <c r="H1784" s="236">
        <v>2</v>
      </c>
      <c r="I1784" s="236" t="s">
        <v>3001</v>
      </c>
      <c r="J1784" s="236" t="s">
        <v>3004</v>
      </c>
      <c r="K1784" s="236" t="s">
        <v>3005</v>
      </c>
      <c r="L1784" s="237">
        <v>46234</v>
      </c>
      <c r="M1784" s="236" t="s">
        <v>92</v>
      </c>
    </row>
    <row r="1785" spans="1:13">
      <c r="A1785" s="238" t="s">
        <v>211</v>
      </c>
      <c r="B1785" s="238" t="s">
        <v>212</v>
      </c>
      <c r="C1785" s="238" t="s">
        <v>213</v>
      </c>
      <c r="D1785" s="238" t="s">
        <v>113</v>
      </c>
      <c r="E1785" s="238" t="s">
        <v>33</v>
      </c>
      <c r="F1785" s="238" t="s">
        <v>33</v>
      </c>
      <c r="G1785" s="238" t="s">
        <v>33</v>
      </c>
      <c r="H1785" s="238" t="s">
        <v>33</v>
      </c>
      <c r="I1785" s="238" t="s">
        <v>33</v>
      </c>
      <c r="J1785" s="238" t="s">
        <v>3006</v>
      </c>
      <c r="K1785" s="238" t="s">
        <v>3007</v>
      </c>
      <c r="L1785" s="239">
        <v>46234</v>
      </c>
      <c r="M1785" s="238" t="s">
        <v>92</v>
      </c>
    </row>
    <row r="1786" spans="1:13">
      <c r="A1786" s="236" t="s">
        <v>211</v>
      </c>
      <c r="B1786" s="236" t="s">
        <v>212</v>
      </c>
      <c r="C1786" s="236" t="s">
        <v>213</v>
      </c>
      <c r="D1786" s="236" t="s">
        <v>117</v>
      </c>
      <c r="E1786" s="236" t="s">
        <v>33</v>
      </c>
      <c r="F1786" s="236" t="s">
        <v>33</v>
      </c>
      <c r="G1786" s="236" t="s">
        <v>88</v>
      </c>
      <c r="H1786" s="236">
        <v>2</v>
      </c>
      <c r="I1786" s="236" t="s">
        <v>33</v>
      </c>
      <c r="J1786" s="236" t="s">
        <v>3006</v>
      </c>
      <c r="K1786" s="236" t="s">
        <v>3008</v>
      </c>
      <c r="L1786" s="237">
        <v>46234</v>
      </c>
      <c r="M1786" s="236" t="s">
        <v>92</v>
      </c>
    </row>
    <row r="1787" spans="1:13">
      <c r="A1787" s="238" t="s">
        <v>211</v>
      </c>
      <c r="B1787" s="238" t="s">
        <v>212</v>
      </c>
      <c r="C1787" s="238" t="s">
        <v>213</v>
      </c>
      <c r="D1787" s="238" t="s">
        <v>122</v>
      </c>
      <c r="E1787" s="238" t="s">
        <v>33</v>
      </c>
      <c r="F1787" s="238" t="s">
        <v>33</v>
      </c>
      <c r="G1787" s="238" t="s">
        <v>88</v>
      </c>
      <c r="H1787" s="238">
        <v>2</v>
      </c>
      <c r="I1787" s="238" t="s">
        <v>33</v>
      </c>
      <c r="J1787" s="238" t="s">
        <v>3006</v>
      </c>
      <c r="K1787" s="238" t="s">
        <v>3009</v>
      </c>
      <c r="L1787" s="239">
        <v>46234</v>
      </c>
      <c r="M1787" s="238" t="s">
        <v>92</v>
      </c>
    </row>
    <row r="1788" spans="1:13">
      <c r="A1788" s="236" t="s">
        <v>211</v>
      </c>
      <c r="B1788" s="236" t="s">
        <v>212</v>
      </c>
      <c r="C1788" s="236" t="s">
        <v>213</v>
      </c>
      <c r="D1788" s="236" t="s">
        <v>124</v>
      </c>
      <c r="E1788" s="236">
        <v>158283</v>
      </c>
      <c r="F1788" s="236" t="s">
        <v>3000</v>
      </c>
      <c r="G1788" s="236" t="s">
        <v>88</v>
      </c>
      <c r="H1788" s="236">
        <v>2</v>
      </c>
      <c r="I1788" s="236" t="s">
        <v>3001</v>
      </c>
      <c r="J1788" s="236" t="s">
        <v>3010</v>
      </c>
      <c r="K1788" s="236" t="s">
        <v>3011</v>
      </c>
      <c r="L1788" s="237">
        <v>46234</v>
      </c>
      <c r="M1788" s="236" t="s">
        <v>92</v>
      </c>
    </row>
    <row r="1789" spans="1:13">
      <c r="A1789" s="238" t="s">
        <v>211</v>
      </c>
      <c r="B1789" s="238" t="s">
        <v>212</v>
      </c>
      <c r="C1789" s="238" t="s">
        <v>213</v>
      </c>
      <c r="D1789" s="238" t="s">
        <v>130</v>
      </c>
      <c r="E1789" s="238">
        <v>2716474</v>
      </c>
      <c r="F1789" s="238" t="s">
        <v>3012</v>
      </c>
      <c r="G1789" s="238" t="s">
        <v>88</v>
      </c>
      <c r="H1789" s="238">
        <v>2</v>
      </c>
      <c r="I1789" s="238" t="s">
        <v>2997</v>
      </c>
      <c r="J1789" s="238" t="s">
        <v>3013</v>
      </c>
      <c r="K1789" s="238" t="s">
        <v>3014</v>
      </c>
      <c r="L1789" s="239">
        <v>46234</v>
      </c>
      <c r="M1789" s="238" t="s">
        <v>92</v>
      </c>
    </row>
    <row r="1790" spans="1:13">
      <c r="A1790" s="236" t="s">
        <v>211</v>
      </c>
      <c r="B1790" s="236" t="s">
        <v>212</v>
      </c>
      <c r="C1790" s="236" t="s">
        <v>213</v>
      </c>
      <c r="D1790" s="236" t="s">
        <v>135</v>
      </c>
      <c r="E1790" s="236">
        <v>0</v>
      </c>
      <c r="F1790" s="236" t="s">
        <v>3000</v>
      </c>
      <c r="G1790" s="236" t="s">
        <v>88</v>
      </c>
      <c r="H1790" s="236">
        <v>2</v>
      </c>
      <c r="I1790" s="236" t="s">
        <v>3001</v>
      </c>
      <c r="J1790" s="236" t="s">
        <v>3015</v>
      </c>
      <c r="K1790" s="236" t="s">
        <v>3016</v>
      </c>
      <c r="L1790" s="237">
        <v>46234</v>
      </c>
      <c r="M1790" s="236" t="s">
        <v>92</v>
      </c>
    </row>
    <row r="1791" spans="1:13">
      <c r="A1791" s="238" t="s">
        <v>211</v>
      </c>
      <c r="B1791" s="238" t="s">
        <v>212</v>
      </c>
      <c r="C1791" s="238" t="s">
        <v>213</v>
      </c>
      <c r="D1791" s="238" t="s">
        <v>140</v>
      </c>
      <c r="E1791" s="238">
        <v>158283</v>
      </c>
      <c r="F1791" s="238" t="s">
        <v>3000</v>
      </c>
      <c r="G1791" s="238" t="s">
        <v>88</v>
      </c>
      <c r="H1791" s="238">
        <v>2</v>
      </c>
      <c r="I1791" s="238" t="s">
        <v>3001</v>
      </c>
      <c r="J1791" s="238" t="s">
        <v>3017</v>
      </c>
      <c r="K1791" s="238" t="s">
        <v>3018</v>
      </c>
      <c r="L1791" s="239">
        <v>46234</v>
      </c>
      <c r="M1791" s="238" t="s">
        <v>92</v>
      </c>
    </row>
    <row r="1792" spans="1:13">
      <c r="A1792" s="236" t="s">
        <v>211</v>
      </c>
      <c r="B1792" s="236" t="s">
        <v>212</v>
      </c>
      <c r="C1792" s="236" t="s">
        <v>213</v>
      </c>
      <c r="D1792" s="236" t="s">
        <v>144</v>
      </c>
      <c r="E1792" s="236" t="s">
        <v>33</v>
      </c>
      <c r="F1792" s="236" t="s">
        <v>3000</v>
      </c>
      <c r="G1792" s="236" t="s">
        <v>141</v>
      </c>
      <c r="H1792" s="236">
        <v>3</v>
      </c>
      <c r="I1792" s="236" t="s">
        <v>3001</v>
      </c>
      <c r="J1792" s="236" t="s">
        <v>3019</v>
      </c>
      <c r="K1792" s="236" t="s">
        <v>3020</v>
      </c>
      <c r="L1792" s="237">
        <v>46234</v>
      </c>
      <c r="M1792" s="236" t="s">
        <v>92</v>
      </c>
    </row>
    <row r="1793" spans="1:13">
      <c r="A1793" s="238" t="s">
        <v>211</v>
      </c>
      <c r="B1793" s="238" t="s">
        <v>212</v>
      </c>
      <c r="C1793" s="238" t="s">
        <v>213</v>
      </c>
      <c r="D1793" s="238" t="s">
        <v>147</v>
      </c>
      <c r="E1793" s="238" t="s">
        <v>33</v>
      </c>
      <c r="F1793" s="238" t="s">
        <v>3000</v>
      </c>
      <c r="G1793" s="238" t="s">
        <v>141</v>
      </c>
      <c r="H1793" s="238">
        <v>3</v>
      </c>
      <c r="I1793" s="238" t="s">
        <v>3001</v>
      </c>
      <c r="J1793" s="238" t="s">
        <v>3021</v>
      </c>
      <c r="K1793" s="238" t="s">
        <v>3022</v>
      </c>
      <c r="L1793" s="239">
        <v>46234</v>
      </c>
      <c r="M1793" s="238" t="s">
        <v>92</v>
      </c>
    </row>
    <row r="1794" spans="1:13">
      <c r="A1794" s="236" t="s">
        <v>211</v>
      </c>
      <c r="B1794" s="236" t="s">
        <v>212</v>
      </c>
      <c r="C1794" s="236" t="s">
        <v>213</v>
      </c>
      <c r="D1794" s="236" t="s">
        <v>150</v>
      </c>
      <c r="E1794" s="236">
        <v>3</v>
      </c>
      <c r="F1794" s="236" t="s">
        <v>3000</v>
      </c>
      <c r="G1794" s="236" t="s">
        <v>126</v>
      </c>
      <c r="H1794" s="236">
        <v>1</v>
      </c>
      <c r="I1794" s="236" t="s">
        <v>3001</v>
      </c>
      <c r="J1794" s="236" t="s">
        <v>3023</v>
      </c>
      <c r="K1794" s="236" t="s">
        <v>3024</v>
      </c>
      <c r="L1794" s="237">
        <v>46234</v>
      </c>
      <c r="M1794" s="236" t="s">
        <v>92</v>
      </c>
    </row>
    <row r="1795" spans="1:13">
      <c r="A1795" s="238" t="s">
        <v>211</v>
      </c>
      <c r="B1795" s="238" t="s">
        <v>212</v>
      </c>
      <c r="C1795" s="238" t="s">
        <v>213</v>
      </c>
      <c r="D1795" s="238" t="s">
        <v>32</v>
      </c>
      <c r="E1795" s="238" t="s">
        <v>33</v>
      </c>
      <c r="F1795" s="238" t="s">
        <v>33</v>
      </c>
      <c r="G1795" s="238" t="s">
        <v>33</v>
      </c>
      <c r="H1795" s="238" t="s">
        <v>33</v>
      </c>
      <c r="I1795" s="238" t="s">
        <v>33</v>
      </c>
      <c r="J1795" s="238" t="s">
        <v>3006</v>
      </c>
      <c r="K1795" s="238" t="s">
        <v>3025</v>
      </c>
      <c r="L1795" s="239">
        <v>46234</v>
      </c>
      <c r="M1795" s="238" t="s">
        <v>92</v>
      </c>
    </row>
    <row r="1796" spans="1:13">
      <c r="A1796" s="236" t="s">
        <v>211</v>
      </c>
      <c r="B1796" s="236" t="s">
        <v>212</v>
      </c>
      <c r="C1796" s="236" t="s">
        <v>213</v>
      </c>
      <c r="D1796" s="236" t="s">
        <v>38</v>
      </c>
      <c r="E1796" s="236" t="s">
        <v>33</v>
      </c>
      <c r="F1796" s="236" t="s">
        <v>33</v>
      </c>
      <c r="G1796" s="236" t="s">
        <v>33</v>
      </c>
      <c r="H1796" s="236" t="s">
        <v>33</v>
      </c>
      <c r="I1796" s="236" t="s">
        <v>33</v>
      </c>
      <c r="J1796" s="236" t="s">
        <v>3006</v>
      </c>
      <c r="K1796" s="236" t="s">
        <v>3026</v>
      </c>
      <c r="L1796" s="237">
        <v>46234</v>
      </c>
      <c r="M1796" s="236" t="s">
        <v>92</v>
      </c>
    </row>
    <row r="1797" spans="1:13">
      <c r="A1797" s="238" t="s">
        <v>211</v>
      </c>
      <c r="B1797" s="238" t="s">
        <v>212</v>
      </c>
      <c r="C1797" s="238" t="s">
        <v>213</v>
      </c>
      <c r="D1797" s="238" t="s">
        <v>46</v>
      </c>
      <c r="E1797" s="238">
        <v>0</v>
      </c>
      <c r="F1797" s="238" t="s">
        <v>3027</v>
      </c>
      <c r="G1797" s="238" t="s">
        <v>88</v>
      </c>
      <c r="H1797" s="238">
        <v>2</v>
      </c>
      <c r="I1797" s="238" t="s">
        <v>3028</v>
      </c>
      <c r="J1797" s="238" t="s">
        <v>3029</v>
      </c>
      <c r="K1797" s="238" t="s">
        <v>3030</v>
      </c>
      <c r="L1797" s="239">
        <v>46234</v>
      </c>
      <c r="M1797" s="238" t="s">
        <v>92</v>
      </c>
    </row>
    <row r="1798" spans="1:13">
      <c r="A1798" s="236" t="s">
        <v>211</v>
      </c>
      <c r="B1798" s="236" t="s">
        <v>212</v>
      </c>
      <c r="C1798" s="236" t="s">
        <v>213</v>
      </c>
      <c r="D1798" s="236" t="s">
        <v>48</v>
      </c>
      <c r="E1798" s="236" t="s">
        <v>33</v>
      </c>
      <c r="F1798" s="236" t="s">
        <v>33</v>
      </c>
      <c r="G1798" s="236" t="s">
        <v>33</v>
      </c>
      <c r="H1798" s="236" t="s">
        <v>33</v>
      </c>
      <c r="I1798" s="236" t="s">
        <v>33</v>
      </c>
      <c r="J1798" s="236" t="s">
        <v>3006</v>
      </c>
      <c r="K1798" s="236" t="s">
        <v>3031</v>
      </c>
      <c r="L1798" s="237">
        <v>46234</v>
      </c>
      <c r="M1798" s="236" t="s">
        <v>92</v>
      </c>
    </row>
    <row r="1799" spans="1:13">
      <c r="A1799" s="238" t="s">
        <v>211</v>
      </c>
      <c r="B1799" s="238" t="s">
        <v>212</v>
      </c>
      <c r="C1799" s="238" t="s">
        <v>213</v>
      </c>
      <c r="D1799" s="238" t="s">
        <v>50</v>
      </c>
      <c r="E1799" s="238" t="s">
        <v>33</v>
      </c>
      <c r="F1799" s="238" t="s">
        <v>33</v>
      </c>
      <c r="G1799" s="238" t="s">
        <v>33</v>
      </c>
      <c r="H1799" s="238" t="s">
        <v>33</v>
      </c>
      <c r="I1799" s="238" t="s">
        <v>33</v>
      </c>
      <c r="J1799" s="238" t="s">
        <v>3006</v>
      </c>
      <c r="K1799" s="238" t="s">
        <v>3032</v>
      </c>
      <c r="L1799" s="239">
        <v>46234</v>
      </c>
      <c r="M1799" s="238" t="s">
        <v>92</v>
      </c>
    </row>
    <row r="1800" spans="1:13">
      <c r="A1800" s="236" t="s">
        <v>211</v>
      </c>
      <c r="B1800" s="236" t="s">
        <v>212</v>
      </c>
      <c r="C1800" s="236" t="s">
        <v>213</v>
      </c>
      <c r="D1800" s="236" t="s">
        <v>52</v>
      </c>
      <c r="E1800" s="236" t="s">
        <v>33</v>
      </c>
      <c r="F1800" s="236" t="s">
        <v>33</v>
      </c>
      <c r="G1800" s="236" t="s">
        <v>33</v>
      </c>
      <c r="H1800" s="236" t="s">
        <v>33</v>
      </c>
      <c r="I1800" s="236" t="s">
        <v>33</v>
      </c>
      <c r="J1800" s="236" t="s">
        <v>3006</v>
      </c>
      <c r="K1800" s="236" t="s">
        <v>3033</v>
      </c>
      <c r="L1800" s="237">
        <v>46234</v>
      </c>
      <c r="M1800" s="236" t="s">
        <v>92</v>
      </c>
    </row>
    <row r="1801" spans="1:13">
      <c r="A1801" s="238" t="s">
        <v>211</v>
      </c>
      <c r="B1801" s="238" t="s">
        <v>212</v>
      </c>
      <c r="C1801" s="238" t="s">
        <v>213</v>
      </c>
      <c r="D1801" s="238" t="s">
        <v>54</v>
      </c>
      <c r="E1801" s="238" t="s">
        <v>33</v>
      </c>
      <c r="F1801" s="238" t="s">
        <v>33</v>
      </c>
      <c r="G1801" s="238" t="s">
        <v>33</v>
      </c>
      <c r="H1801" s="238" t="s">
        <v>33</v>
      </c>
      <c r="I1801" s="238" t="s">
        <v>33</v>
      </c>
      <c r="J1801" s="238" t="s">
        <v>3006</v>
      </c>
      <c r="K1801" s="238" t="s">
        <v>3034</v>
      </c>
      <c r="L1801" s="239">
        <v>46234</v>
      </c>
      <c r="M1801" s="238" t="s">
        <v>92</v>
      </c>
    </row>
    <row r="1802" spans="1:13">
      <c r="A1802" s="236" t="s">
        <v>363</v>
      </c>
      <c r="B1802" s="236" t="s">
        <v>364</v>
      </c>
      <c r="C1802" s="236" t="s">
        <v>353</v>
      </c>
      <c r="D1802" s="236" t="s">
        <v>86</v>
      </c>
      <c r="E1802" s="236">
        <v>58636412</v>
      </c>
      <c r="F1802" s="236" t="s">
        <v>3035</v>
      </c>
      <c r="G1802" s="236" t="s">
        <v>88</v>
      </c>
      <c r="H1802" s="236">
        <v>2</v>
      </c>
      <c r="I1802" s="236" t="s">
        <v>3036</v>
      </c>
      <c r="J1802" s="236" t="s">
        <v>3037</v>
      </c>
      <c r="K1802" s="236" t="s">
        <v>3038</v>
      </c>
      <c r="L1802" s="237">
        <v>46234</v>
      </c>
      <c r="M1802" s="236" t="s">
        <v>92</v>
      </c>
    </row>
    <row r="1803" spans="1:13">
      <c r="A1803" s="238" t="s">
        <v>363</v>
      </c>
      <c r="B1803" s="238" t="s">
        <v>364</v>
      </c>
      <c r="C1803" s="238" t="s">
        <v>353</v>
      </c>
      <c r="D1803" s="238" t="s">
        <v>93</v>
      </c>
      <c r="E1803" s="238">
        <v>38244</v>
      </c>
      <c r="F1803" s="238" t="s">
        <v>3039</v>
      </c>
      <c r="G1803" s="238" t="s">
        <v>88</v>
      </c>
      <c r="H1803" s="238">
        <v>2</v>
      </c>
      <c r="I1803" s="238" t="s">
        <v>3040</v>
      </c>
      <c r="J1803" s="238" t="s">
        <v>3041</v>
      </c>
      <c r="K1803" s="238" t="s">
        <v>3042</v>
      </c>
      <c r="L1803" s="239">
        <v>46234</v>
      </c>
      <c r="M1803" s="238" t="s">
        <v>92</v>
      </c>
    </row>
    <row r="1804" spans="1:13">
      <c r="A1804" s="236" t="s">
        <v>363</v>
      </c>
      <c r="B1804" s="236" t="s">
        <v>364</v>
      </c>
      <c r="C1804" s="236" t="s">
        <v>353</v>
      </c>
      <c r="D1804" s="236" t="s">
        <v>98</v>
      </c>
      <c r="E1804" s="236">
        <v>2902065</v>
      </c>
      <c r="F1804" s="236" t="s">
        <v>3043</v>
      </c>
      <c r="G1804" s="236" t="s">
        <v>88</v>
      </c>
      <c r="H1804" s="236">
        <v>2</v>
      </c>
      <c r="I1804" s="236" t="s">
        <v>3044</v>
      </c>
      <c r="J1804" s="236" t="s">
        <v>3045</v>
      </c>
      <c r="K1804" s="236" t="s">
        <v>3046</v>
      </c>
      <c r="L1804" s="237">
        <v>46234</v>
      </c>
      <c r="M1804" s="236" t="s">
        <v>37</v>
      </c>
    </row>
    <row r="1805" spans="1:13">
      <c r="A1805" s="238" t="s">
        <v>363</v>
      </c>
      <c r="B1805" s="238" t="s">
        <v>364</v>
      </c>
      <c r="C1805" s="238" t="s">
        <v>353</v>
      </c>
      <c r="D1805" s="238" t="s">
        <v>103</v>
      </c>
      <c r="E1805" s="238">
        <v>857065</v>
      </c>
      <c r="F1805" s="238" t="s">
        <v>3043</v>
      </c>
      <c r="G1805" s="238" t="s">
        <v>126</v>
      </c>
      <c r="H1805" s="238">
        <v>1</v>
      </c>
      <c r="I1805" s="238" t="s">
        <v>3047</v>
      </c>
      <c r="J1805" s="238" t="s">
        <v>3048</v>
      </c>
      <c r="K1805" s="238" t="s">
        <v>3049</v>
      </c>
      <c r="L1805" s="239">
        <v>46234</v>
      </c>
      <c r="M1805" s="238" t="s">
        <v>92</v>
      </c>
    </row>
    <row r="1806" spans="1:13">
      <c r="A1806" s="236" t="s">
        <v>363</v>
      </c>
      <c r="B1806" s="236" t="s">
        <v>364</v>
      </c>
      <c r="C1806" s="236" t="s">
        <v>353</v>
      </c>
      <c r="D1806" s="236" t="s">
        <v>108</v>
      </c>
      <c r="E1806" s="236">
        <v>857065</v>
      </c>
      <c r="F1806" s="236" t="s">
        <v>2672</v>
      </c>
      <c r="G1806" s="236" t="s">
        <v>126</v>
      </c>
      <c r="H1806" s="236">
        <v>1</v>
      </c>
      <c r="I1806" s="236" t="s">
        <v>3050</v>
      </c>
      <c r="J1806" s="236" t="s">
        <v>3051</v>
      </c>
      <c r="K1806" s="236" t="s">
        <v>3052</v>
      </c>
      <c r="L1806" s="237">
        <v>46234</v>
      </c>
      <c r="M1806" s="236" t="s">
        <v>92</v>
      </c>
    </row>
    <row r="1807" spans="1:13">
      <c r="A1807" s="238" t="s">
        <v>363</v>
      </c>
      <c r="B1807" s="238" t="s">
        <v>364</v>
      </c>
      <c r="C1807" s="238" t="s">
        <v>353</v>
      </c>
      <c r="D1807" s="238" t="s">
        <v>113</v>
      </c>
      <c r="E1807" s="238" t="s">
        <v>33</v>
      </c>
      <c r="F1807" s="238" t="s">
        <v>114</v>
      </c>
      <c r="G1807" s="238" t="s">
        <v>33</v>
      </c>
      <c r="H1807" s="238" t="s">
        <v>33</v>
      </c>
      <c r="I1807" s="238" t="s">
        <v>114</v>
      </c>
      <c r="J1807" s="238" t="s">
        <v>3053</v>
      </c>
      <c r="K1807" s="238" t="s">
        <v>3054</v>
      </c>
      <c r="L1807" s="239">
        <v>46234</v>
      </c>
      <c r="M1807" s="238" t="s">
        <v>92</v>
      </c>
    </row>
    <row r="1808" spans="1:13">
      <c r="A1808" s="236" t="s">
        <v>363</v>
      </c>
      <c r="B1808" s="236" t="s">
        <v>364</v>
      </c>
      <c r="C1808" s="236" t="s">
        <v>353</v>
      </c>
      <c r="D1808" s="236" t="s">
        <v>117</v>
      </c>
      <c r="E1808" s="236" t="s">
        <v>33</v>
      </c>
      <c r="F1808" s="236" t="s">
        <v>114</v>
      </c>
      <c r="G1808" s="236" t="s">
        <v>33</v>
      </c>
      <c r="H1808" s="236" t="s">
        <v>33</v>
      </c>
      <c r="I1808" s="236" t="s">
        <v>114</v>
      </c>
      <c r="J1808" s="236" t="s">
        <v>3055</v>
      </c>
      <c r="K1808" s="236" t="s">
        <v>3056</v>
      </c>
      <c r="L1808" s="237">
        <v>46234</v>
      </c>
      <c r="M1808" s="236" t="s">
        <v>92</v>
      </c>
    </row>
    <row r="1809" spans="1:13">
      <c r="A1809" s="238" t="s">
        <v>363</v>
      </c>
      <c r="B1809" s="238" t="s">
        <v>364</v>
      </c>
      <c r="C1809" s="238" t="s">
        <v>353</v>
      </c>
      <c r="D1809" s="238" t="s">
        <v>122</v>
      </c>
      <c r="E1809" s="238" t="s">
        <v>33</v>
      </c>
      <c r="F1809" s="238" t="s">
        <v>3057</v>
      </c>
      <c r="G1809" s="238" t="s">
        <v>141</v>
      </c>
      <c r="H1809" s="238">
        <v>3</v>
      </c>
      <c r="I1809" s="238" t="s">
        <v>3058</v>
      </c>
      <c r="J1809" s="238" t="s">
        <v>3059</v>
      </c>
      <c r="K1809" s="238" t="s">
        <v>3060</v>
      </c>
      <c r="L1809" s="239">
        <v>46234</v>
      </c>
      <c r="M1809" s="238" t="s">
        <v>92</v>
      </c>
    </row>
    <row r="1810" spans="1:13">
      <c r="A1810" s="236" t="s">
        <v>363</v>
      </c>
      <c r="B1810" s="236" t="s">
        <v>364</v>
      </c>
      <c r="C1810" s="236" t="s">
        <v>353</v>
      </c>
      <c r="D1810" s="236" t="s">
        <v>124</v>
      </c>
      <c r="E1810" s="236">
        <v>429476</v>
      </c>
      <c r="F1810" s="236" t="s">
        <v>3061</v>
      </c>
      <c r="G1810" s="236" t="s">
        <v>88</v>
      </c>
      <c r="H1810" s="236">
        <v>2</v>
      </c>
      <c r="I1810" s="236" t="s">
        <v>3062</v>
      </c>
      <c r="J1810" s="236" t="s">
        <v>3063</v>
      </c>
      <c r="K1810" s="236" t="s">
        <v>3064</v>
      </c>
      <c r="L1810" s="237">
        <v>46234</v>
      </c>
      <c r="M1810" s="236" t="s">
        <v>92</v>
      </c>
    </row>
    <row r="1811" spans="1:13">
      <c r="A1811" s="238" t="s">
        <v>363</v>
      </c>
      <c r="B1811" s="238" t="s">
        <v>364</v>
      </c>
      <c r="C1811" s="238" t="s">
        <v>353</v>
      </c>
      <c r="D1811" s="238" t="s">
        <v>130</v>
      </c>
      <c r="E1811" s="238">
        <v>2045000</v>
      </c>
      <c r="F1811" s="238" t="s">
        <v>3043</v>
      </c>
      <c r="G1811" s="238" t="s">
        <v>88</v>
      </c>
      <c r="H1811" s="238">
        <v>2</v>
      </c>
      <c r="I1811" s="238" t="s">
        <v>3044</v>
      </c>
      <c r="J1811" s="238" t="s">
        <v>3065</v>
      </c>
      <c r="K1811" s="238" t="s">
        <v>3066</v>
      </c>
      <c r="L1811" s="239">
        <v>46234</v>
      </c>
      <c r="M1811" s="238" t="s">
        <v>92</v>
      </c>
    </row>
    <row r="1812" spans="1:13">
      <c r="A1812" s="236" t="s">
        <v>363</v>
      </c>
      <c r="B1812" s="236" t="s">
        <v>364</v>
      </c>
      <c r="C1812" s="236" t="s">
        <v>353</v>
      </c>
      <c r="D1812" s="236" t="s">
        <v>135</v>
      </c>
      <c r="E1812" s="236">
        <v>427589</v>
      </c>
      <c r="F1812" s="236" t="s">
        <v>3043</v>
      </c>
      <c r="G1812" s="236" t="s">
        <v>88</v>
      </c>
      <c r="H1812" s="236">
        <v>2</v>
      </c>
      <c r="I1812" s="236" t="s">
        <v>3044</v>
      </c>
      <c r="J1812" s="236" t="s">
        <v>3067</v>
      </c>
      <c r="K1812" s="236" t="s">
        <v>3068</v>
      </c>
      <c r="L1812" s="237">
        <v>46234</v>
      </c>
      <c r="M1812" s="236" t="s">
        <v>92</v>
      </c>
    </row>
    <row r="1813" spans="1:13">
      <c r="A1813" s="238" t="s">
        <v>363</v>
      </c>
      <c r="B1813" s="238" t="s">
        <v>364</v>
      </c>
      <c r="C1813" s="238" t="s">
        <v>353</v>
      </c>
      <c r="D1813" s="238" t="s">
        <v>140</v>
      </c>
      <c r="E1813" s="238">
        <v>243020</v>
      </c>
      <c r="F1813" s="238" t="s">
        <v>3061</v>
      </c>
      <c r="G1813" s="238" t="s">
        <v>88</v>
      </c>
      <c r="H1813" s="238">
        <v>2</v>
      </c>
      <c r="I1813" s="238" t="s">
        <v>3062</v>
      </c>
      <c r="J1813" s="238" t="s">
        <v>3069</v>
      </c>
      <c r="K1813" s="238" t="s">
        <v>3070</v>
      </c>
      <c r="L1813" s="239">
        <v>46234</v>
      </c>
      <c r="M1813" s="238" t="s">
        <v>92</v>
      </c>
    </row>
    <row r="1814" spans="1:13">
      <c r="A1814" s="236" t="s">
        <v>363</v>
      </c>
      <c r="B1814" s="236" t="s">
        <v>364</v>
      </c>
      <c r="C1814" s="236" t="s">
        <v>353</v>
      </c>
      <c r="D1814" s="236" t="s">
        <v>144</v>
      </c>
      <c r="E1814" s="236">
        <v>186456</v>
      </c>
      <c r="F1814" s="236" t="s">
        <v>3061</v>
      </c>
      <c r="G1814" s="236" t="s">
        <v>88</v>
      </c>
      <c r="H1814" s="236">
        <v>2</v>
      </c>
      <c r="I1814" s="236" t="s">
        <v>3062</v>
      </c>
      <c r="J1814" s="236" t="s">
        <v>3071</v>
      </c>
      <c r="K1814" s="236" t="s">
        <v>3072</v>
      </c>
      <c r="L1814" s="237">
        <v>46234</v>
      </c>
      <c r="M1814" s="236" t="s">
        <v>92</v>
      </c>
    </row>
    <row r="1815" spans="1:13">
      <c r="A1815" s="238" t="s">
        <v>363</v>
      </c>
      <c r="B1815" s="238" t="s">
        <v>364</v>
      </c>
      <c r="C1815" s="238" t="s">
        <v>353</v>
      </c>
      <c r="D1815" s="238" t="s">
        <v>147</v>
      </c>
      <c r="E1815" s="238">
        <v>0</v>
      </c>
      <c r="F1815" s="238" t="s">
        <v>3061</v>
      </c>
      <c r="G1815" s="238" t="s">
        <v>88</v>
      </c>
      <c r="H1815" s="238">
        <v>2</v>
      </c>
      <c r="I1815" s="238" t="s">
        <v>3062</v>
      </c>
      <c r="J1815" s="238" t="s">
        <v>3073</v>
      </c>
      <c r="K1815" s="238" t="s">
        <v>3074</v>
      </c>
      <c r="L1815" s="239">
        <v>46234</v>
      </c>
      <c r="M1815" s="238" t="s">
        <v>92</v>
      </c>
    </row>
    <row r="1816" spans="1:13">
      <c r="A1816" s="236" t="s">
        <v>363</v>
      </c>
      <c r="B1816" s="236" t="s">
        <v>364</v>
      </c>
      <c r="C1816" s="236" t="s">
        <v>353</v>
      </c>
      <c r="D1816" s="236" t="s">
        <v>150</v>
      </c>
      <c r="E1816" s="236">
        <v>1</v>
      </c>
      <c r="F1816" s="236" t="s">
        <v>3075</v>
      </c>
      <c r="G1816" s="236" t="s">
        <v>126</v>
      </c>
      <c r="H1816" s="236">
        <v>1</v>
      </c>
      <c r="I1816" s="236" t="s">
        <v>3076</v>
      </c>
      <c r="J1816" s="236" t="s">
        <v>3077</v>
      </c>
      <c r="K1816" s="236" t="s">
        <v>3078</v>
      </c>
      <c r="L1816" s="237">
        <v>46234</v>
      </c>
      <c r="M1816" s="236" t="s">
        <v>92</v>
      </c>
    </row>
    <row r="1817" spans="1:13">
      <c r="A1817" s="238" t="s">
        <v>363</v>
      </c>
      <c r="B1817" s="238" t="s">
        <v>364</v>
      </c>
      <c r="C1817" s="238" t="s">
        <v>353</v>
      </c>
      <c r="D1817" s="238" t="s">
        <v>32</v>
      </c>
      <c r="E1817" s="238" t="s">
        <v>33</v>
      </c>
      <c r="F1817" s="238" t="s">
        <v>114</v>
      </c>
      <c r="G1817" s="238" t="s">
        <v>33</v>
      </c>
      <c r="H1817" s="238" t="s">
        <v>33</v>
      </c>
      <c r="I1817" s="238" t="s">
        <v>114</v>
      </c>
      <c r="J1817" s="238" t="s">
        <v>3053</v>
      </c>
      <c r="K1817" s="238" t="s">
        <v>3079</v>
      </c>
      <c r="L1817" s="239">
        <v>46234</v>
      </c>
      <c r="M1817" s="238" t="s">
        <v>92</v>
      </c>
    </row>
    <row r="1818" spans="1:13">
      <c r="A1818" s="236" t="s">
        <v>363</v>
      </c>
      <c r="B1818" s="236" t="s">
        <v>364</v>
      </c>
      <c r="C1818" s="236" t="s">
        <v>353</v>
      </c>
      <c r="D1818" s="236" t="s">
        <v>38</v>
      </c>
      <c r="E1818" s="236" t="s">
        <v>33</v>
      </c>
      <c r="F1818" s="236" t="s">
        <v>114</v>
      </c>
      <c r="G1818" s="236" t="s">
        <v>33</v>
      </c>
      <c r="H1818" s="236" t="s">
        <v>33</v>
      </c>
      <c r="I1818" s="236" t="s">
        <v>114</v>
      </c>
      <c r="J1818" s="236" t="s">
        <v>3053</v>
      </c>
      <c r="K1818" s="236" t="s">
        <v>3080</v>
      </c>
      <c r="L1818" s="237">
        <v>46234</v>
      </c>
      <c r="M1818" s="236" t="s">
        <v>92</v>
      </c>
    </row>
    <row r="1819" spans="1:13">
      <c r="A1819" s="238" t="s">
        <v>363</v>
      </c>
      <c r="B1819" s="238" t="s">
        <v>364</v>
      </c>
      <c r="C1819" s="238" t="s">
        <v>353</v>
      </c>
      <c r="D1819" s="238" t="s">
        <v>46</v>
      </c>
      <c r="E1819" s="238" t="s">
        <v>33</v>
      </c>
      <c r="F1819" s="238" t="s">
        <v>114</v>
      </c>
      <c r="G1819" s="238" t="s">
        <v>33</v>
      </c>
      <c r="H1819" s="238" t="s">
        <v>33</v>
      </c>
      <c r="I1819" s="238" t="s">
        <v>114</v>
      </c>
      <c r="J1819" s="238" t="s">
        <v>3053</v>
      </c>
      <c r="K1819" s="238" t="s">
        <v>3081</v>
      </c>
      <c r="L1819" s="239">
        <v>46234</v>
      </c>
      <c r="M1819" s="238" t="s">
        <v>92</v>
      </c>
    </row>
    <row r="1820" spans="1:13">
      <c r="A1820" s="236" t="s">
        <v>363</v>
      </c>
      <c r="B1820" s="236" t="s">
        <v>364</v>
      </c>
      <c r="C1820" s="236" t="s">
        <v>353</v>
      </c>
      <c r="D1820" s="236" t="s">
        <v>48</v>
      </c>
      <c r="E1820" s="236" t="s">
        <v>33</v>
      </c>
      <c r="F1820" s="236" t="s">
        <v>114</v>
      </c>
      <c r="G1820" s="236" t="s">
        <v>33</v>
      </c>
      <c r="H1820" s="236" t="s">
        <v>33</v>
      </c>
      <c r="I1820" s="236" t="s">
        <v>114</v>
      </c>
      <c r="J1820" s="236" t="s">
        <v>3053</v>
      </c>
      <c r="K1820" s="236" t="s">
        <v>3082</v>
      </c>
      <c r="L1820" s="237">
        <v>46234</v>
      </c>
      <c r="M1820" s="236" t="s">
        <v>92</v>
      </c>
    </row>
    <row r="1821" spans="1:13">
      <c r="A1821" s="238" t="s">
        <v>363</v>
      </c>
      <c r="B1821" s="238" t="s">
        <v>364</v>
      </c>
      <c r="C1821" s="238" t="s">
        <v>353</v>
      </c>
      <c r="D1821" s="238" t="s">
        <v>50</v>
      </c>
      <c r="E1821" s="238" t="s">
        <v>33</v>
      </c>
      <c r="F1821" s="238" t="s">
        <v>114</v>
      </c>
      <c r="G1821" s="238" t="s">
        <v>33</v>
      </c>
      <c r="H1821" s="238" t="s">
        <v>33</v>
      </c>
      <c r="I1821" s="238" t="s">
        <v>114</v>
      </c>
      <c r="J1821" s="238" t="s">
        <v>3053</v>
      </c>
      <c r="K1821" s="238" t="s">
        <v>3083</v>
      </c>
      <c r="L1821" s="239">
        <v>46234</v>
      </c>
      <c r="M1821" s="238" t="s">
        <v>92</v>
      </c>
    </row>
    <row r="1822" spans="1:13">
      <c r="A1822" s="236" t="s">
        <v>363</v>
      </c>
      <c r="B1822" s="236" t="s">
        <v>364</v>
      </c>
      <c r="C1822" s="236" t="s">
        <v>353</v>
      </c>
      <c r="D1822" s="236" t="s">
        <v>52</v>
      </c>
      <c r="E1822" s="236" t="s">
        <v>33</v>
      </c>
      <c r="F1822" s="236" t="s">
        <v>114</v>
      </c>
      <c r="G1822" s="236" t="s">
        <v>33</v>
      </c>
      <c r="H1822" s="236" t="s">
        <v>33</v>
      </c>
      <c r="I1822" s="236" t="s">
        <v>114</v>
      </c>
      <c r="J1822" s="236" t="s">
        <v>3053</v>
      </c>
      <c r="K1822" s="236" t="s">
        <v>3084</v>
      </c>
      <c r="L1822" s="237">
        <v>46234</v>
      </c>
      <c r="M1822" s="236" t="s">
        <v>92</v>
      </c>
    </row>
    <row r="1823" spans="1:13">
      <c r="A1823" s="238" t="s">
        <v>363</v>
      </c>
      <c r="B1823" s="238" t="s">
        <v>364</v>
      </c>
      <c r="C1823" s="238" t="s">
        <v>353</v>
      </c>
      <c r="D1823" s="238" t="s">
        <v>54</v>
      </c>
      <c r="E1823" s="238" t="s">
        <v>33</v>
      </c>
      <c r="F1823" s="238" t="s">
        <v>114</v>
      </c>
      <c r="G1823" s="238" t="s">
        <v>33</v>
      </c>
      <c r="H1823" s="238" t="s">
        <v>33</v>
      </c>
      <c r="I1823" s="238" t="s">
        <v>114</v>
      </c>
      <c r="J1823" s="238" t="s">
        <v>3053</v>
      </c>
      <c r="K1823" s="238" t="s">
        <v>3085</v>
      </c>
      <c r="L1823" s="239">
        <v>46234</v>
      </c>
      <c r="M1823" s="238" t="s">
        <v>92</v>
      </c>
    </row>
    <row r="1824" spans="1:13">
      <c r="A1824" s="236" t="s">
        <v>374</v>
      </c>
      <c r="B1824" s="236" t="s">
        <v>375</v>
      </c>
      <c r="C1824" s="236" t="s">
        <v>353</v>
      </c>
      <c r="D1824" s="236" t="s">
        <v>86</v>
      </c>
      <c r="E1824" s="236">
        <v>58636412</v>
      </c>
      <c r="F1824" s="236" t="s">
        <v>3086</v>
      </c>
      <c r="G1824" s="236" t="s">
        <v>88</v>
      </c>
      <c r="H1824" s="236">
        <v>2</v>
      </c>
      <c r="I1824" s="236" t="s">
        <v>3036</v>
      </c>
      <c r="J1824" s="236" t="s">
        <v>3037</v>
      </c>
      <c r="K1824" s="236" t="s">
        <v>3087</v>
      </c>
      <c r="L1824" s="237">
        <v>46234</v>
      </c>
      <c r="M1824" s="236" t="s">
        <v>92</v>
      </c>
    </row>
    <row r="1825" spans="1:13">
      <c r="A1825" s="238" t="s">
        <v>374</v>
      </c>
      <c r="B1825" s="238" t="s">
        <v>375</v>
      </c>
      <c r="C1825" s="238" t="s">
        <v>353</v>
      </c>
      <c r="D1825" s="238" t="s">
        <v>93</v>
      </c>
      <c r="E1825" s="238">
        <v>519240</v>
      </c>
      <c r="F1825" s="238" t="s">
        <v>3088</v>
      </c>
      <c r="G1825" s="238" t="s">
        <v>88</v>
      </c>
      <c r="H1825" s="238">
        <v>2</v>
      </c>
      <c r="I1825" s="238" t="s">
        <v>3089</v>
      </c>
      <c r="J1825" s="238" t="s">
        <v>3090</v>
      </c>
      <c r="K1825" s="238" t="s">
        <v>3091</v>
      </c>
      <c r="L1825" s="239">
        <v>46234</v>
      </c>
      <c r="M1825" s="238" t="s">
        <v>92</v>
      </c>
    </row>
    <row r="1826" spans="1:13">
      <c r="A1826" s="236" t="s">
        <v>374</v>
      </c>
      <c r="B1826" s="236" t="s">
        <v>375</v>
      </c>
      <c r="C1826" s="236" t="s">
        <v>353</v>
      </c>
      <c r="D1826" s="236" t="s">
        <v>98</v>
      </c>
      <c r="E1826" s="236">
        <v>17605200</v>
      </c>
      <c r="F1826" s="236" t="s">
        <v>3061</v>
      </c>
      <c r="G1826" s="236" t="s">
        <v>88</v>
      </c>
      <c r="H1826" s="236">
        <v>2</v>
      </c>
      <c r="I1826" s="236" t="s">
        <v>3062</v>
      </c>
      <c r="J1826" s="236" t="s">
        <v>3092</v>
      </c>
      <c r="K1826" s="236" t="s">
        <v>3093</v>
      </c>
      <c r="L1826" s="237">
        <v>46234</v>
      </c>
      <c r="M1826" s="236" t="s">
        <v>92</v>
      </c>
    </row>
    <row r="1827" spans="1:13">
      <c r="A1827" s="238" t="s">
        <v>374</v>
      </c>
      <c r="B1827" s="238" t="s">
        <v>375</v>
      </c>
      <c r="C1827" s="238" t="s">
        <v>353</v>
      </c>
      <c r="D1827" s="238" t="s">
        <v>103</v>
      </c>
      <c r="E1827" s="238">
        <v>10023520</v>
      </c>
      <c r="F1827" s="238" t="s">
        <v>3061</v>
      </c>
      <c r="G1827" s="238" t="s">
        <v>88</v>
      </c>
      <c r="H1827" s="238">
        <v>2</v>
      </c>
      <c r="I1827" s="238" t="s">
        <v>3062</v>
      </c>
      <c r="J1827" s="238" t="s">
        <v>3094</v>
      </c>
      <c r="K1827" s="238" t="s">
        <v>3095</v>
      </c>
      <c r="L1827" s="239">
        <v>46234</v>
      </c>
      <c r="M1827" s="238" t="s">
        <v>92</v>
      </c>
    </row>
    <row r="1828" spans="1:13">
      <c r="A1828" s="236" t="s">
        <v>374</v>
      </c>
      <c r="B1828" s="236" t="s">
        <v>375</v>
      </c>
      <c r="C1828" s="236" t="s">
        <v>353</v>
      </c>
      <c r="D1828" s="236" t="s">
        <v>108</v>
      </c>
      <c r="E1828" s="236" t="s">
        <v>33</v>
      </c>
      <c r="F1828" s="236" t="s">
        <v>114</v>
      </c>
      <c r="G1828" s="236" t="s">
        <v>33</v>
      </c>
      <c r="H1828" s="236" t="s">
        <v>33</v>
      </c>
      <c r="I1828" s="236" t="s">
        <v>114</v>
      </c>
      <c r="J1828" s="236" t="s">
        <v>3096</v>
      </c>
      <c r="K1828" s="236" t="s">
        <v>3097</v>
      </c>
      <c r="L1828" s="237">
        <v>46234</v>
      </c>
      <c r="M1828" s="236" t="s">
        <v>92</v>
      </c>
    </row>
    <row r="1829" spans="1:13">
      <c r="A1829" s="238" t="s">
        <v>374</v>
      </c>
      <c r="B1829" s="238" t="s">
        <v>375</v>
      </c>
      <c r="C1829" s="238" t="s">
        <v>353</v>
      </c>
      <c r="D1829" s="238" t="s">
        <v>113</v>
      </c>
      <c r="E1829" s="238" t="s">
        <v>33</v>
      </c>
      <c r="F1829" s="238" t="s">
        <v>33</v>
      </c>
      <c r="G1829" s="238" t="s">
        <v>33</v>
      </c>
      <c r="H1829" s="238" t="s">
        <v>33</v>
      </c>
      <c r="I1829" s="238" t="s">
        <v>33</v>
      </c>
      <c r="J1829" s="238" t="s">
        <v>3098</v>
      </c>
      <c r="K1829" s="238" t="s">
        <v>3099</v>
      </c>
      <c r="L1829" s="239">
        <v>46234</v>
      </c>
      <c r="M1829" s="238" t="s">
        <v>92</v>
      </c>
    </row>
    <row r="1830" spans="1:13">
      <c r="A1830" s="236" t="s">
        <v>374</v>
      </c>
      <c r="B1830" s="236" t="s">
        <v>375</v>
      </c>
      <c r="C1830" s="236" t="s">
        <v>353</v>
      </c>
      <c r="D1830" s="236" t="s">
        <v>117</v>
      </c>
      <c r="E1830" s="236" t="s">
        <v>33</v>
      </c>
      <c r="F1830" s="236" t="s">
        <v>114</v>
      </c>
      <c r="G1830" s="236" t="s">
        <v>33</v>
      </c>
      <c r="H1830" s="236" t="s">
        <v>33</v>
      </c>
      <c r="I1830" s="236" t="s">
        <v>114</v>
      </c>
      <c r="J1830" s="236" t="s">
        <v>3098</v>
      </c>
      <c r="K1830" s="236" t="s">
        <v>3100</v>
      </c>
      <c r="L1830" s="237">
        <v>46234</v>
      </c>
      <c r="M1830" s="236" t="s">
        <v>92</v>
      </c>
    </row>
    <row r="1831" spans="1:13">
      <c r="A1831" s="238" t="s">
        <v>374</v>
      </c>
      <c r="B1831" s="238" t="s">
        <v>375</v>
      </c>
      <c r="C1831" s="238" t="s">
        <v>353</v>
      </c>
      <c r="D1831" s="238" t="s">
        <v>122</v>
      </c>
      <c r="E1831" s="238" t="s">
        <v>33</v>
      </c>
      <c r="F1831" s="238" t="s">
        <v>3061</v>
      </c>
      <c r="G1831" s="238" t="s">
        <v>141</v>
      </c>
      <c r="H1831" s="238">
        <v>3</v>
      </c>
      <c r="I1831" s="238" t="s">
        <v>3101</v>
      </c>
      <c r="J1831" s="238" t="s">
        <v>3059</v>
      </c>
      <c r="K1831" s="238" t="s">
        <v>3102</v>
      </c>
      <c r="L1831" s="239">
        <v>46234</v>
      </c>
      <c r="M1831" s="238" t="s">
        <v>92</v>
      </c>
    </row>
    <row r="1832" spans="1:13">
      <c r="A1832" s="236" t="s">
        <v>374</v>
      </c>
      <c r="B1832" s="236" t="s">
        <v>375</v>
      </c>
      <c r="C1832" s="236" t="s">
        <v>353</v>
      </c>
      <c r="D1832" s="236" t="s">
        <v>124</v>
      </c>
      <c r="E1832" s="236">
        <v>3688795</v>
      </c>
      <c r="F1832" s="236" t="s">
        <v>3061</v>
      </c>
      <c r="G1832" s="236" t="s">
        <v>88</v>
      </c>
      <c r="H1832" s="236">
        <v>2</v>
      </c>
      <c r="I1832" s="236" t="s">
        <v>3062</v>
      </c>
      <c r="J1832" s="236" t="s">
        <v>3103</v>
      </c>
      <c r="K1832" s="236" t="s">
        <v>3104</v>
      </c>
      <c r="L1832" s="237">
        <v>46234</v>
      </c>
      <c r="M1832" s="236" t="s">
        <v>92</v>
      </c>
    </row>
    <row r="1833" spans="1:13">
      <c r="A1833" s="238" t="s">
        <v>374</v>
      </c>
      <c r="B1833" s="238" t="s">
        <v>375</v>
      </c>
      <c r="C1833" s="238" t="s">
        <v>353</v>
      </c>
      <c r="D1833" s="238" t="s">
        <v>130</v>
      </c>
      <c r="E1833" s="238">
        <v>7581680</v>
      </c>
      <c r="F1833" s="238" t="s">
        <v>3061</v>
      </c>
      <c r="G1833" s="238" t="s">
        <v>88</v>
      </c>
      <c r="H1833" s="238">
        <v>2</v>
      </c>
      <c r="I1833" s="238" t="s">
        <v>3062</v>
      </c>
      <c r="J1833" s="238" t="s">
        <v>3105</v>
      </c>
      <c r="K1833" s="238" t="s">
        <v>3106</v>
      </c>
      <c r="L1833" s="239">
        <v>46234</v>
      </c>
      <c r="M1833" s="238" t="s">
        <v>92</v>
      </c>
    </row>
    <row r="1834" spans="1:13">
      <c r="A1834" s="236" t="s">
        <v>374</v>
      </c>
      <c r="B1834" s="236" t="s">
        <v>375</v>
      </c>
      <c r="C1834" s="236" t="s">
        <v>353</v>
      </c>
      <c r="D1834" s="236" t="s">
        <v>135</v>
      </c>
      <c r="E1834" s="236">
        <v>6334725</v>
      </c>
      <c r="F1834" s="236" t="s">
        <v>3061</v>
      </c>
      <c r="G1834" s="236" t="s">
        <v>88</v>
      </c>
      <c r="H1834" s="236">
        <v>2</v>
      </c>
      <c r="I1834" s="236" t="s">
        <v>3062</v>
      </c>
      <c r="J1834" s="236" t="s">
        <v>3107</v>
      </c>
      <c r="K1834" s="236" t="s">
        <v>3108</v>
      </c>
      <c r="L1834" s="237">
        <v>46234</v>
      </c>
      <c r="M1834" s="236" t="s">
        <v>92</v>
      </c>
    </row>
    <row r="1835" spans="1:13">
      <c r="A1835" s="238" t="s">
        <v>374</v>
      </c>
      <c r="B1835" s="238" t="s">
        <v>375</v>
      </c>
      <c r="C1835" s="238" t="s">
        <v>353</v>
      </c>
      <c r="D1835" s="238" t="s">
        <v>140</v>
      </c>
      <c r="E1835" s="238">
        <v>3143445</v>
      </c>
      <c r="F1835" s="238" t="s">
        <v>3061</v>
      </c>
      <c r="G1835" s="238" t="s">
        <v>88</v>
      </c>
      <c r="H1835" s="238">
        <v>2</v>
      </c>
      <c r="I1835" s="238" t="s">
        <v>3062</v>
      </c>
      <c r="J1835" s="238" t="s">
        <v>3109</v>
      </c>
      <c r="K1835" s="238" t="s">
        <v>3110</v>
      </c>
      <c r="L1835" s="239">
        <v>46234</v>
      </c>
      <c r="M1835" s="238" t="s">
        <v>92</v>
      </c>
    </row>
    <row r="1836" spans="1:13">
      <c r="A1836" s="236" t="s">
        <v>374</v>
      </c>
      <c r="B1836" s="236" t="s">
        <v>375</v>
      </c>
      <c r="C1836" s="236" t="s">
        <v>353</v>
      </c>
      <c r="D1836" s="236" t="s">
        <v>144</v>
      </c>
      <c r="E1836" s="236">
        <v>545350</v>
      </c>
      <c r="F1836" s="236" t="s">
        <v>3061</v>
      </c>
      <c r="G1836" s="236" t="s">
        <v>88</v>
      </c>
      <c r="H1836" s="236">
        <v>2</v>
      </c>
      <c r="I1836" s="236" t="s">
        <v>3062</v>
      </c>
      <c r="J1836" s="236" t="s">
        <v>3111</v>
      </c>
      <c r="K1836" s="236" t="s">
        <v>3112</v>
      </c>
      <c r="L1836" s="237">
        <v>46234</v>
      </c>
      <c r="M1836" s="236" t="s">
        <v>92</v>
      </c>
    </row>
    <row r="1837" spans="1:13">
      <c r="A1837" s="238" t="s">
        <v>374</v>
      </c>
      <c r="B1837" s="238" t="s">
        <v>375</v>
      </c>
      <c r="C1837" s="238" t="s">
        <v>353</v>
      </c>
      <c r="D1837" s="238" t="s">
        <v>147</v>
      </c>
      <c r="E1837" s="238">
        <v>0</v>
      </c>
      <c r="F1837" s="238" t="s">
        <v>3061</v>
      </c>
      <c r="G1837" s="238" t="s">
        <v>88</v>
      </c>
      <c r="H1837" s="238">
        <v>2</v>
      </c>
      <c r="I1837" s="238" t="s">
        <v>3062</v>
      </c>
      <c r="J1837" s="238" t="s">
        <v>3113</v>
      </c>
      <c r="K1837" s="238" t="s">
        <v>3114</v>
      </c>
      <c r="L1837" s="239">
        <v>46234</v>
      </c>
      <c r="M1837" s="238" t="s">
        <v>92</v>
      </c>
    </row>
    <row r="1838" spans="1:13">
      <c r="A1838" s="236" t="s">
        <v>374</v>
      </c>
      <c r="B1838" s="236" t="s">
        <v>375</v>
      </c>
      <c r="C1838" s="236" t="s">
        <v>353</v>
      </c>
      <c r="D1838" s="236" t="s">
        <v>150</v>
      </c>
      <c r="E1838" s="236">
        <v>3</v>
      </c>
      <c r="F1838" s="236" t="s">
        <v>3115</v>
      </c>
      <c r="G1838" s="236" t="s">
        <v>88</v>
      </c>
      <c r="H1838" s="236">
        <v>2</v>
      </c>
      <c r="I1838" s="236" t="s">
        <v>3116</v>
      </c>
      <c r="J1838" s="236" t="s">
        <v>3117</v>
      </c>
      <c r="K1838" s="236" t="s">
        <v>3118</v>
      </c>
      <c r="L1838" s="237">
        <v>46234</v>
      </c>
      <c r="M1838" s="236" t="s">
        <v>92</v>
      </c>
    </row>
    <row r="1839" spans="1:13">
      <c r="A1839" s="238" t="s">
        <v>374</v>
      </c>
      <c r="B1839" s="238" t="s">
        <v>375</v>
      </c>
      <c r="C1839" s="238" t="s">
        <v>353</v>
      </c>
      <c r="D1839" s="238" t="s">
        <v>32</v>
      </c>
      <c r="E1839" s="238" t="s">
        <v>33</v>
      </c>
      <c r="F1839" s="238" t="s">
        <v>33</v>
      </c>
      <c r="G1839" s="238" t="s">
        <v>33</v>
      </c>
      <c r="H1839" s="238" t="s">
        <v>33</v>
      </c>
      <c r="I1839" s="238" t="s">
        <v>33</v>
      </c>
      <c r="J1839" s="238" t="s">
        <v>3098</v>
      </c>
      <c r="K1839" s="238" t="s">
        <v>3119</v>
      </c>
      <c r="L1839" s="239">
        <v>46234</v>
      </c>
      <c r="M1839" s="238" t="s">
        <v>92</v>
      </c>
    </row>
    <row r="1840" spans="1:13">
      <c r="A1840" s="236" t="s">
        <v>374</v>
      </c>
      <c r="B1840" s="236" t="s">
        <v>375</v>
      </c>
      <c r="C1840" s="236" t="s">
        <v>353</v>
      </c>
      <c r="D1840" s="236" t="s">
        <v>38</v>
      </c>
      <c r="E1840" s="236" t="s">
        <v>33</v>
      </c>
      <c r="F1840" s="236" t="s">
        <v>33</v>
      </c>
      <c r="G1840" s="236" t="s">
        <v>33</v>
      </c>
      <c r="H1840" s="236" t="s">
        <v>33</v>
      </c>
      <c r="I1840" s="236" t="s">
        <v>33</v>
      </c>
      <c r="J1840" s="236" t="s">
        <v>3098</v>
      </c>
      <c r="K1840" s="236" t="s">
        <v>3120</v>
      </c>
      <c r="L1840" s="237">
        <v>46234</v>
      </c>
      <c r="M1840" s="236" t="s">
        <v>92</v>
      </c>
    </row>
    <row r="1841" spans="1:13">
      <c r="A1841" s="238" t="s">
        <v>374</v>
      </c>
      <c r="B1841" s="238" t="s">
        <v>375</v>
      </c>
      <c r="C1841" s="238" t="s">
        <v>353</v>
      </c>
      <c r="D1841" s="238" t="s">
        <v>46</v>
      </c>
      <c r="E1841" s="238">
        <v>927696</v>
      </c>
      <c r="F1841" s="238" t="s">
        <v>3121</v>
      </c>
      <c r="G1841" s="238" t="s">
        <v>88</v>
      </c>
      <c r="H1841" s="238">
        <v>2</v>
      </c>
      <c r="I1841" s="238" t="s">
        <v>3062</v>
      </c>
      <c r="J1841" s="238" t="s">
        <v>3122</v>
      </c>
      <c r="K1841" s="238" t="s">
        <v>3123</v>
      </c>
      <c r="L1841" s="239">
        <v>46234</v>
      </c>
      <c r="M1841" s="238" t="s">
        <v>92</v>
      </c>
    </row>
    <row r="1842" spans="1:13">
      <c r="A1842" s="236" t="s">
        <v>374</v>
      </c>
      <c r="B1842" s="236" t="s">
        <v>375</v>
      </c>
      <c r="C1842" s="236" t="s">
        <v>353</v>
      </c>
      <c r="D1842" s="236" t="s">
        <v>48</v>
      </c>
      <c r="E1842" s="236" t="s">
        <v>33</v>
      </c>
      <c r="F1842" s="236" t="s">
        <v>33</v>
      </c>
      <c r="G1842" s="236" t="s">
        <v>33</v>
      </c>
      <c r="H1842" s="236" t="s">
        <v>33</v>
      </c>
      <c r="I1842" s="236" t="s">
        <v>33</v>
      </c>
      <c r="J1842" s="236" t="s">
        <v>3098</v>
      </c>
      <c r="K1842" s="236" t="s">
        <v>3124</v>
      </c>
      <c r="L1842" s="237">
        <v>46234</v>
      </c>
      <c r="M1842" s="236" t="s">
        <v>92</v>
      </c>
    </row>
    <row r="1843" spans="1:13">
      <c r="A1843" s="238" t="s">
        <v>374</v>
      </c>
      <c r="B1843" s="238" t="s">
        <v>375</v>
      </c>
      <c r="C1843" s="238" t="s">
        <v>353</v>
      </c>
      <c r="D1843" s="238" t="s">
        <v>50</v>
      </c>
      <c r="E1843" s="238" t="s">
        <v>33</v>
      </c>
      <c r="F1843" s="238" t="s">
        <v>33</v>
      </c>
      <c r="G1843" s="238" t="s">
        <v>33</v>
      </c>
      <c r="H1843" s="238" t="s">
        <v>33</v>
      </c>
      <c r="I1843" s="238" t="s">
        <v>33</v>
      </c>
      <c r="J1843" s="238" t="s">
        <v>3098</v>
      </c>
      <c r="K1843" s="238" t="s">
        <v>3125</v>
      </c>
      <c r="L1843" s="239">
        <v>46234</v>
      </c>
      <c r="M1843" s="238" t="s">
        <v>92</v>
      </c>
    </row>
    <row r="1844" spans="1:13">
      <c r="A1844" s="236" t="s">
        <v>374</v>
      </c>
      <c r="B1844" s="236" t="s">
        <v>375</v>
      </c>
      <c r="C1844" s="236" t="s">
        <v>353</v>
      </c>
      <c r="D1844" s="236" t="s">
        <v>52</v>
      </c>
      <c r="E1844" s="236" t="s">
        <v>33</v>
      </c>
      <c r="F1844" s="236" t="s">
        <v>33</v>
      </c>
      <c r="G1844" s="236" t="s">
        <v>33</v>
      </c>
      <c r="H1844" s="236" t="s">
        <v>33</v>
      </c>
      <c r="I1844" s="236" t="s">
        <v>33</v>
      </c>
      <c r="J1844" s="236" t="s">
        <v>3098</v>
      </c>
      <c r="K1844" s="236" t="s">
        <v>3126</v>
      </c>
      <c r="L1844" s="237">
        <v>46234</v>
      </c>
      <c r="M1844" s="236" t="s">
        <v>92</v>
      </c>
    </row>
    <row r="1845" spans="1:13">
      <c r="A1845" s="238" t="s">
        <v>374</v>
      </c>
      <c r="B1845" s="238" t="s">
        <v>375</v>
      </c>
      <c r="C1845" s="238" t="s">
        <v>353</v>
      </c>
      <c r="D1845" s="238" t="s">
        <v>54</v>
      </c>
      <c r="E1845" s="238" t="s">
        <v>33</v>
      </c>
      <c r="F1845" s="238" t="s">
        <v>33</v>
      </c>
      <c r="G1845" s="238" t="s">
        <v>33</v>
      </c>
      <c r="H1845" s="238" t="s">
        <v>33</v>
      </c>
      <c r="I1845" s="238" t="s">
        <v>33</v>
      </c>
      <c r="J1845" s="238" t="s">
        <v>3098</v>
      </c>
      <c r="K1845" s="238" t="s">
        <v>3127</v>
      </c>
      <c r="L1845" s="239">
        <v>46234</v>
      </c>
      <c r="M1845" s="238" t="s">
        <v>92</v>
      </c>
    </row>
    <row r="1846" spans="1:13">
      <c r="A1846" s="236" t="s">
        <v>351</v>
      </c>
      <c r="B1846" s="236" t="s">
        <v>352</v>
      </c>
      <c r="C1846" s="236" t="s">
        <v>353</v>
      </c>
      <c r="D1846" s="236" t="s">
        <v>86</v>
      </c>
      <c r="E1846" s="236">
        <v>58636412</v>
      </c>
      <c r="F1846" s="236" t="s">
        <v>3128</v>
      </c>
      <c r="G1846" s="236" t="s">
        <v>88</v>
      </c>
      <c r="H1846" s="236">
        <v>2</v>
      </c>
      <c r="I1846" s="236" t="s">
        <v>3036</v>
      </c>
      <c r="J1846" s="236" t="s">
        <v>3129</v>
      </c>
      <c r="K1846" s="236" t="s">
        <v>3130</v>
      </c>
      <c r="L1846" s="237">
        <v>46234</v>
      </c>
      <c r="M1846" s="236" t="s">
        <v>92</v>
      </c>
    </row>
    <row r="1847" spans="1:13">
      <c r="A1847" s="238" t="s">
        <v>351</v>
      </c>
      <c r="B1847" s="238" t="s">
        <v>352</v>
      </c>
      <c r="C1847" s="238" t="s">
        <v>353</v>
      </c>
      <c r="D1847" s="238" t="s">
        <v>93</v>
      </c>
      <c r="E1847" s="238">
        <v>519220</v>
      </c>
      <c r="F1847" s="238" t="s">
        <v>3131</v>
      </c>
      <c r="G1847" s="238" t="s">
        <v>126</v>
      </c>
      <c r="H1847" s="238">
        <v>1</v>
      </c>
      <c r="I1847" s="238" t="s">
        <v>3132</v>
      </c>
      <c r="J1847" s="238" t="s">
        <v>3133</v>
      </c>
      <c r="K1847" s="238" t="s">
        <v>3134</v>
      </c>
      <c r="L1847" s="239">
        <v>46234</v>
      </c>
      <c r="M1847" s="238" t="s">
        <v>92</v>
      </c>
    </row>
    <row r="1848" spans="1:13">
      <c r="A1848" s="236" t="s">
        <v>351</v>
      </c>
      <c r="B1848" s="236" t="s">
        <v>352</v>
      </c>
      <c r="C1848" s="236" t="s">
        <v>353</v>
      </c>
      <c r="D1848" s="236" t="s">
        <v>98</v>
      </c>
      <c r="E1848" s="236">
        <v>18462265</v>
      </c>
      <c r="F1848" s="236" t="s">
        <v>3135</v>
      </c>
      <c r="G1848" s="236" t="s">
        <v>88</v>
      </c>
      <c r="H1848" s="236">
        <v>2</v>
      </c>
      <c r="I1848" s="236" t="s">
        <v>3136</v>
      </c>
      <c r="J1848" s="236" t="s">
        <v>3137</v>
      </c>
      <c r="K1848" s="236" t="s">
        <v>3138</v>
      </c>
      <c r="L1848" s="237">
        <v>46234</v>
      </c>
      <c r="M1848" s="236" t="s">
        <v>92</v>
      </c>
    </row>
    <row r="1849" spans="1:13">
      <c r="A1849" s="238" t="s">
        <v>351</v>
      </c>
      <c r="B1849" s="238" t="s">
        <v>352</v>
      </c>
      <c r="C1849" s="238" t="s">
        <v>353</v>
      </c>
      <c r="D1849" s="238" t="s">
        <v>103</v>
      </c>
      <c r="E1849" s="238">
        <v>10880585</v>
      </c>
      <c r="F1849" s="238" t="s">
        <v>3135</v>
      </c>
      <c r="G1849" s="238" t="s">
        <v>88</v>
      </c>
      <c r="H1849" s="238">
        <v>2</v>
      </c>
      <c r="I1849" s="238" t="s">
        <v>3136</v>
      </c>
      <c r="J1849" s="238" t="s">
        <v>3139</v>
      </c>
      <c r="K1849" s="238" t="s">
        <v>3140</v>
      </c>
      <c r="L1849" s="239">
        <v>46234</v>
      </c>
      <c r="M1849" s="238" t="s">
        <v>92</v>
      </c>
    </row>
    <row r="1850" spans="1:13">
      <c r="A1850" s="236" t="s">
        <v>351</v>
      </c>
      <c r="B1850" s="236" t="s">
        <v>352</v>
      </c>
      <c r="C1850" s="236" t="s">
        <v>353</v>
      </c>
      <c r="D1850" s="236" t="s">
        <v>108</v>
      </c>
      <c r="E1850" s="236">
        <v>857065</v>
      </c>
      <c r="F1850" s="236" t="s">
        <v>2672</v>
      </c>
      <c r="G1850" s="236" t="s">
        <v>141</v>
      </c>
      <c r="H1850" s="236">
        <v>3</v>
      </c>
      <c r="I1850" s="236" t="s">
        <v>3050</v>
      </c>
      <c r="J1850" s="236" t="s">
        <v>3141</v>
      </c>
      <c r="K1850" s="236" t="s">
        <v>3142</v>
      </c>
      <c r="L1850" s="237">
        <v>46234</v>
      </c>
      <c r="M1850" s="236" t="s">
        <v>92</v>
      </c>
    </row>
    <row r="1851" spans="1:13">
      <c r="A1851" s="238" t="s">
        <v>351</v>
      </c>
      <c r="B1851" s="238" t="s">
        <v>352</v>
      </c>
      <c r="C1851" s="238" t="s">
        <v>353</v>
      </c>
      <c r="D1851" s="238" t="s">
        <v>113</v>
      </c>
      <c r="E1851" s="238" t="s">
        <v>33</v>
      </c>
      <c r="F1851" s="238" t="s">
        <v>33</v>
      </c>
      <c r="G1851" s="238" t="s">
        <v>33</v>
      </c>
      <c r="H1851" s="238" t="s">
        <v>33</v>
      </c>
      <c r="I1851" s="238" t="s">
        <v>33</v>
      </c>
      <c r="J1851" s="238" t="s">
        <v>3143</v>
      </c>
      <c r="K1851" s="238" t="s">
        <v>3144</v>
      </c>
      <c r="L1851" s="239">
        <v>46234</v>
      </c>
      <c r="M1851" s="238" t="s">
        <v>92</v>
      </c>
    </row>
    <row r="1852" spans="1:13">
      <c r="A1852" s="236" t="s">
        <v>351</v>
      </c>
      <c r="B1852" s="236" t="s">
        <v>352</v>
      </c>
      <c r="C1852" s="236" t="s">
        <v>353</v>
      </c>
      <c r="D1852" s="236" t="s">
        <v>117</v>
      </c>
      <c r="E1852" s="236" t="s">
        <v>33</v>
      </c>
      <c r="F1852" s="236" t="s">
        <v>114</v>
      </c>
      <c r="G1852" s="236" t="s">
        <v>33</v>
      </c>
      <c r="H1852" s="236" t="s">
        <v>33</v>
      </c>
      <c r="I1852" s="236" t="s">
        <v>3145</v>
      </c>
      <c r="J1852" s="236" t="s">
        <v>3146</v>
      </c>
      <c r="K1852" s="236" t="s">
        <v>3147</v>
      </c>
      <c r="L1852" s="237">
        <v>46234</v>
      </c>
      <c r="M1852" s="236" t="s">
        <v>92</v>
      </c>
    </row>
    <row r="1853" spans="1:13">
      <c r="A1853" s="238" t="s">
        <v>351</v>
      </c>
      <c r="B1853" s="238" t="s">
        <v>352</v>
      </c>
      <c r="C1853" s="238" t="s">
        <v>353</v>
      </c>
      <c r="D1853" s="238" t="s">
        <v>122</v>
      </c>
      <c r="E1853" s="238" t="s">
        <v>33</v>
      </c>
      <c r="F1853" s="238" t="s">
        <v>114</v>
      </c>
      <c r="G1853" s="238" t="s">
        <v>33</v>
      </c>
      <c r="H1853" s="238" t="s">
        <v>33</v>
      </c>
      <c r="I1853" s="238" t="s">
        <v>3148</v>
      </c>
      <c r="J1853" s="238" t="s">
        <v>3059</v>
      </c>
      <c r="K1853" s="238" t="s">
        <v>3149</v>
      </c>
      <c r="L1853" s="239">
        <v>46234</v>
      </c>
      <c r="M1853" s="238" t="s">
        <v>92</v>
      </c>
    </row>
    <row r="1854" spans="1:13">
      <c r="A1854" s="236" t="s">
        <v>351</v>
      </c>
      <c r="B1854" s="236" t="s">
        <v>352</v>
      </c>
      <c r="C1854" s="236" t="s">
        <v>353</v>
      </c>
      <c r="D1854" s="236" t="s">
        <v>124</v>
      </c>
      <c r="E1854" s="236">
        <v>4118271</v>
      </c>
      <c r="F1854" s="236" t="s">
        <v>3061</v>
      </c>
      <c r="G1854" s="236" t="s">
        <v>88</v>
      </c>
      <c r="H1854" s="236">
        <v>2</v>
      </c>
      <c r="I1854" s="236" t="s">
        <v>3062</v>
      </c>
      <c r="J1854" s="236" t="s">
        <v>3150</v>
      </c>
      <c r="K1854" s="236" t="s">
        <v>3151</v>
      </c>
      <c r="L1854" s="237">
        <v>46234</v>
      </c>
      <c r="M1854" s="236" t="s">
        <v>92</v>
      </c>
    </row>
    <row r="1855" spans="1:13">
      <c r="A1855" s="238" t="s">
        <v>351</v>
      </c>
      <c r="B1855" s="238" t="s">
        <v>352</v>
      </c>
      <c r="C1855" s="238" t="s">
        <v>353</v>
      </c>
      <c r="D1855" s="238" t="s">
        <v>130</v>
      </c>
      <c r="E1855" s="238">
        <v>7581680</v>
      </c>
      <c r="F1855" s="238" t="s">
        <v>3135</v>
      </c>
      <c r="G1855" s="238" t="s">
        <v>88</v>
      </c>
      <c r="H1855" s="238">
        <v>2</v>
      </c>
      <c r="I1855" s="238" t="s">
        <v>3136</v>
      </c>
      <c r="J1855" s="238" t="s">
        <v>3152</v>
      </c>
      <c r="K1855" s="238" t="s">
        <v>3153</v>
      </c>
      <c r="L1855" s="239">
        <v>46234</v>
      </c>
      <c r="M1855" s="238" t="s">
        <v>92</v>
      </c>
    </row>
    <row r="1856" spans="1:13">
      <c r="A1856" s="236" t="s">
        <v>351</v>
      </c>
      <c r="B1856" s="236" t="s">
        <v>352</v>
      </c>
      <c r="C1856" s="236" t="s">
        <v>353</v>
      </c>
      <c r="D1856" s="236" t="s">
        <v>135</v>
      </c>
      <c r="E1856" s="236">
        <v>6762314</v>
      </c>
      <c r="F1856" s="236" t="s">
        <v>3135</v>
      </c>
      <c r="G1856" s="236" t="s">
        <v>88</v>
      </c>
      <c r="H1856" s="236">
        <v>2</v>
      </c>
      <c r="I1856" s="236" t="s">
        <v>3136</v>
      </c>
      <c r="J1856" s="236" t="s">
        <v>3154</v>
      </c>
      <c r="K1856" s="236" t="s">
        <v>3155</v>
      </c>
      <c r="L1856" s="237">
        <v>46234</v>
      </c>
      <c r="M1856" s="236" t="s">
        <v>92</v>
      </c>
    </row>
    <row r="1857" spans="1:13">
      <c r="A1857" s="238" t="s">
        <v>351</v>
      </c>
      <c r="B1857" s="238" t="s">
        <v>352</v>
      </c>
      <c r="C1857" s="238" t="s">
        <v>353</v>
      </c>
      <c r="D1857" s="238" t="s">
        <v>140</v>
      </c>
      <c r="E1857" s="238">
        <v>3386465</v>
      </c>
      <c r="F1857" s="238" t="s">
        <v>3061</v>
      </c>
      <c r="G1857" s="238" t="s">
        <v>88</v>
      </c>
      <c r="H1857" s="238">
        <v>2</v>
      </c>
      <c r="I1857" s="238" t="s">
        <v>3062</v>
      </c>
      <c r="J1857" s="238" t="s">
        <v>3156</v>
      </c>
      <c r="K1857" s="238" t="s">
        <v>3157</v>
      </c>
      <c r="L1857" s="239">
        <v>46234</v>
      </c>
      <c r="M1857" s="238" t="s">
        <v>92</v>
      </c>
    </row>
    <row r="1858" spans="1:13">
      <c r="A1858" s="236" t="s">
        <v>351</v>
      </c>
      <c r="B1858" s="236" t="s">
        <v>352</v>
      </c>
      <c r="C1858" s="236" t="s">
        <v>353</v>
      </c>
      <c r="D1858" s="236" t="s">
        <v>144</v>
      </c>
      <c r="E1858" s="236">
        <v>731806</v>
      </c>
      <c r="F1858" s="236" t="s">
        <v>3061</v>
      </c>
      <c r="G1858" s="236" t="s">
        <v>88</v>
      </c>
      <c r="H1858" s="236">
        <v>2</v>
      </c>
      <c r="I1858" s="236" t="s">
        <v>3062</v>
      </c>
      <c r="J1858" s="236" t="s">
        <v>3158</v>
      </c>
      <c r="K1858" s="236" t="s">
        <v>3159</v>
      </c>
      <c r="L1858" s="237">
        <v>46234</v>
      </c>
      <c r="M1858" s="236" t="s">
        <v>92</v>
      </c>
    </row>
    <row r="1859" spans="1:13">
      <c r="A1859" s="238" t="s">
        <v>351</v>
      </c>
      <c r="B1859" s="238" t="s">
        <v>352</v>
      </c>
      <c r="C1859" s="238" t="s">
        <v>353</v>
      </c>
      <c r="D1859" s="238" t="s">
        <v>147</v>
      </c>
      <c r="E1859" s="238">
        <v>0</v>
      </c>
      <c r="F1859" s="238" t="s">
        <v>3061</v>
      </c>
      <c r="G1859" s="238" t="s">
        <v>88</v>
      </c>
      <c r="H1859" s="238">
        <v>2</v>
      </c>
      <c r="I1859" s="238" t="s">
        <v>3062</v>
      </c>
      <c r="J1859" s="238" t="s">
        <v>3160</v>
      </c>
      <c r="K1859" s="238" t="s">
        <v>3161</v>
      </c>
      <c r="L1859" s="239">
        <v>46234</v>
      </c>
      <c r="M1859" s="238" t="s">
        <v>92</v>
      </c>
    </row>
    <row r="1860" spans="1:13">
      <c r="A1860" s="236" t="s">
        <v>351</v>
      </c>
      <c r="B1860" s="236" t="s">
        <v>352</v>
      </c>
      <c r="C1860" s="236" t="s">
        <v>353</v>
      </c>
      <c r="D1860" s="236" t="s">
        <v>150</v>
      </c>
      <c r="E1860" s="236">
        <v>3</v>
      </c>
      <c r="F1860" s="236" t="s">
        <v>3115</v>
      </c>
      <c r="G1860" s="236" t="s">
        <v>88</v>
      </c>
      <c r="H1860" s="236">
        <v>2</v>
      </c>
      <c r="I1860" s="236" t="s">
        <v>3116</v>
      </c>
      <c r="J1860" s="236" t="s">
        <v>3162</v>
      </c>
      <c r="K1860" s="236" t="s">
        <v>3163</v>
      </c>
      <c r="L1860" s="237">
        <v>46234</v>
      </c>
      <c r="M1860" s="236" t="s">
        <v>92</v>
      </c>
    </row>
    <row r="1861" spans="1:13">
      <c r="A1861" s="238" t="s">
        <v>351</v>
      </c>
      <c r="B1861" s="238" t="s">
        <v>352</v>
      </c>
      <c r="C1861" s="238" t="s">
        <v>353</v>
      </c>
      <c r="D1861" s="238" t="s">
        <v>32</v>
      </c>
      <c r="E1861" s="238" t="s">
        <v>33</v>
      </c>
      <c r="F1861" s="238" t="s">
        <v>33</v>
      </c>
      <c r="G1861" s="238" t="s">
        <v>33</v>
      </c>
      <c r="H1861" s="238" t="s">
        <v>33</v>
      </c>
      <c r="I1861" s="238" t="s">
        <v>33</v>
      </c>
      <c r="J1861" s="238" t="s">
        <v>3143</v>
      </c>
      <c r="K1861" s="238" t="s">
        <v>3164</v>
      </c>
      <c r="L1861" s="239">
        <v>46234</v>
      </c>
      <c r="M1861" s="238" t="s">
        <v>92</v>
      </c>
    </row>
    <row r="1862" spans="1:13">
      <c r="A1862" s="236" t="s">
        <v>351</v>
      </c>
      <c r="B1862" s="236" t="s">
        <v>352</v>
      </c>
      <c r="C1862" s="236" t="s">
        <v>353</v>
      </c>
      <c r="D1862" s="236" t="s">
        <v>38</v>
      </c>
      <c r="E1862" s="236" t="s">
        <v>33</v>
      </c>
      <c r="F1862" s="236" t="s">
        <v>33</v>
      </c>
      <c r="G1862" s="236" t="s">
        <v>33</v>
      </c>
      <c r="H1862" s="236" t="s">
        <v>33</v>
      </c>
      <c r="I1862" s="236" t="s">
        <v>33</v>
      </c>
      <c r="J1862" s="236" t="s">
        <v>3165</v>
      </c>
      <c r="K1862" s="236" t="s">
        <v>3166</v>
      </c>
      <c r="L1862" s="237">
        <v>46234</v>
      </c>
      <c r="M1862" s="236" t="s">
        <v>92</v>
      </c>
    </row>
    <row r="1863" spans="1:13">
      <c r="A1863" s="238" t="s">
        <v>351</v>
      </c>
      <c r="B1863" s="238" t="s">
        <v>352</v>
      </c>
      <c r="C1863" s="238" t="s">
        <v>353</v>
      </c>
      <c r="D1863" s="238" t="s">
        <v>46</v>
      </c>
      <c r="E1863" s="238">
        <v>927696</v>
      </c>
      <c r="F1863" s="238" t="s">
        <v>3121</v>
      </c>
      <c r="G1863" s="238" t="s">
        <v>88</v>
      </c>
      <c r="H1863" s="238">
        <v>2</v>
      </c>
      <c r="I1863" s="238" t="s">
        <v>3062</v>
      </c>
      <c r="J1863" s="238" t="s">
        <v>3167</v>
      </c>
      <c r="K1863" s="238" t="s">
        <v>3168</v>
      </c>
      <c r="L1863" s="239">
        <v>46234</v>
      </c>
      <c r="M1863" s="238" t="s">
        <v>92</v>
      </c>
    </row>
    <row r="1864" spans="1:13">
      <c r="A1864" s="236" t="s">
        <v>1131</v>
      </c>
      <c r="B1864" s="236" t="s">
        <v>1132</v>
      </c>
      <c r="C1864" s="236" t="s">
        <v>1122</v>
      </c>
      <c r="D1864" s="236" t="s">
        <v>86</v>
      </c>
      <c r="E1864" s="236">
        <v>7539851</v>
      </c>
      <c r="F1864" s="236" t="s">
        <v>3169</v>
      </c>
      <c r="G1864" s="236" t="s">
        <v>88</v>
      </c>
      <c r="H1864" s="236">
        <v>2</v>
      </c>
      <c r="I1864" s="236" t="s">
        <v>3170</v>
      </c>
      <c r="J1864" s="236" t="s">
        <v>3171</v>
      </c>
      <c r="K1864" s="236" t="s">
        <v>3172</v>
      </c>
      <c r="L1864" s="237">
        <v>46234</v>
      </c>
      <c r="M1864" s="236" t="s">
        <v>92</v>
      </c>
    </row>
    <row r="1865" spans="1:13">
      <c r="A1865" s="238" t="s">
        <v>1131</v>
      </c>
      <c r="B1865" s="238" t="s">
        <v>1132</v>
      </c>
      <c r="C1865" s="238" t="s">
        <v>1122</v>
      </c>
      <c r="D1865" s="238" t="s">
        <v>93</v>
      </c>
      <c r="E1865" s="238">
        <v>868682</v>
      </c>
      <c r="F1865" s="238" t="s">
        <v>3173</v>
      </c>
      <c r="G1865" s="238" t="s">
        <v>126</v>
      </c>
      <c r="H1865" s="238">
        <v>1</v>
      </c>
      <c r="I1865" s="238" t="s">
        <v>3174</v>
      </c>
      <c r="J1865" s="238" t="s">
        <v>3175</v>
      </c>
      <c r="K1865" s="238" t="s">
        <v>3176</v>
      </c>
      <c r="L1865" s="239">
        <v>46234</v>
      </c>
      <c r="M1865" s="238" t="s">
        <v>92</v>
      </c>
    </row>
    <row r="1866" spans="1:13">
      <c r="A1866" s="236" t="s">
        <v>1131</v>
      </c>
      <c r="B1866" s="236" t="s">
        <v>1132</v>
      </c>
      <c r="C1866" s="236" t="s">
        <v>1122</v>
      </c>
      <c r="D1866" s="236" t="s">
        <v>98</v>
      </c>
      <c r="E1866" s="236">
        <v>3517121</v>
      </c>
      <c r="F1866" s="236" t="s">
        <v>3177</v>
      </c>
      <c r="G1866" s="236" t="s">
        <v>88</v>
      </c>
      <c r="H1866" s="236">
        <v>2</v>
      </c>
      <c r="I1866" s="236" t="s">
        <v>3178</v>
      </c>
      <c r="J1866" s="236" t="s">
        <v>3179</v>
      </c>
      <c r="K1866" s="236" t="s">
        <v>3180</v>
      </c>
      <c r="L1866" s="237">
        <v>46234</v>
      </c>
      <c r="M1866" s="236" t="s">
        <v>92</v>
      </c>
    </row>
    <row r="1867" spans="1:13">
      <c r="A1867" s="238" t="s">
        <v>1131</v>
      </c>
      <c r="B1867" s="238" t="s">
        <v>1132</v>
      </c>
      <c r="C1867" s="238" t="s">
        <v>1122</v>
      </c>
      <c r="D1867" s="238" t="s">
        <v>103</v>
      </c>
      <c r="E1867" s="238">
        <v>632266</v>
      </c>
      <c r="F1867" s="238" t="s">
        <v>3181</v>
      </c>
      <c r="G1867" s="238" t="s">
        <v>88</v>
      </c>
      <c r="H1867" s="238">
        <v>2</v>
      </c>
      <c r="I1867" s="238" t="s">
        <v>3182</v>
      </c>
      <c r="J1867" s="238" t="s">
        <v>3183</v>
      </c>
      <c r="K1867" s="238" t="s">
        <v>3184</v>
      </c>
      <c r="L1867" s="239">
        <v>46234</v>
      </c>
      <c r="M1867" s="238" t="s">
        <v>92</v>
      </c>
    </row>
    <row r="1868" spans="1:13">
      <c r="A1868" s="236" t="s">
        <v>1131</v>
      </c>
      <c r="B1868" s="236" t="s">
        <v>1132</v>
      </c>
      <c r="C1868" s="236" t="s">
        <v>1122</v>
      </c>
      <c r="D1868" s="236" t="s">
        <v>108</v>
      </c>
      <c r="E1868" s="236">
        <v>562266</v>
      </c>
      <c r="F1868" s="236" t="s">
        <v>3181</v>
      </c>
      <c r="G1868" s="236" t="s">
        <v>88</v>
      </c>
      <c r="H1868" s="236">
        <v>2</v>
      </c>
      <c r="I1868" s="236" t="s">
        <v>3182</v>
      </c>
      <c r="J1868" s="236" t="s">
        <v>3185</v>
      </c>
      <c r="K1868" s="236" t="s">
        <v>3186</v>
      </c>
      <c r="L1868" s="237">
        <v>46234</v>
      </c>
      <c r="M1868" s="236" t="s">
        <v>92</v>
      </c>
    </row>
    <row r="1869" spans="1:13">
      <c r="A1869" s="238" t="s">
        <v>1131</v>
      </c>
      <c r="B1869" s="238" t="s">
        <v>1132</v>
      </c>
      <c r="C1869" s="238" t="s">
        <v>1122</v>
      </c>
      <c r="D1869" s="238" t="s">
        <v>46</v>
      </c>
      <c r="E1869" s="238" t="s">
        <v>33</v>
      </c>
      <c r="F1869" s="238" t="s">
        <v>33</v>
      </c>
      <c r="G1869" s="238"/>
      <c r="H1869" s="238">
        <v>0</v>
      </c>
      <c r="I1869" s="238" t="s">
        <v>33</v>
      </c>
      <c r="J1869" s="238" t="s">
        <v>1617</v>
      </c>
      <c r="K1869" s="238" t="s">
        <v>3187</v>
      </c>
      <c r="L1869" s="239">
        <v>46234</v>
      </c>
      <c r="M1869" s="238" t="s">
        <v>92</v>
      </c>
    </row>
    <row r="1870" spans="1:13">
      <c r="A1870" s="236" t="s">
        <v>1131</v>
      </c>
      <c r="B1870" s="236" t="s">
        <v>1132</v>
      </c>
      <c r="C1870" s="236" t="s">
        <v>1122</v>
      </c>
      <c r="D1870" s="236" t="s">
        <v>113</v>
      </c>
      <c r="E1870" s="236" t="s">
        <v>33</v>
      </c>
      <c r="F1870" s="236" t="s">
        <v>33</v>
      </c>
      <c r="G1870" s="236"/>
      <c r="H1870" s="236">
        <v>0</v>
      </c>
      <c r="I1870" s="236" t="s">
        <v>33</v>
      </c>
      <c r="J1870" s="236" t="s">
        <v>1617</v>
      </c>
      <c r="K1870" s="236" t="s">
        <v>3188</v>
      </c>
      <c r="L1870" s="237">
        <v>46234</v>
      </c>
      <c r="M1870" s="236" t="s">
        <v>92</v>
      </c>
    </row>
    <row r="1871" spans="1:13">
      <c r="A1871" s="238" t="s">
        <v>1131</v>
      </c>
      <c r="B1871" s="238" t="s">
        <v>1132</v>
      </c>
      <c r="C1871" s="238" t="s">
        <v>1122</v>
      </c>
      <c r="D1871" s="238" t="s">
        <v>117</v>
      </c>
      <c r="E1871" s="238">
        <v>0</v>
      </c>
      <c r="F1871" s="238" t="s">
        <v>3189</v>
      </c>
      <c r="G1871" s="238" t="s">
        <v>88</v>
      </c>
      <c r="H1871" s="238">
        <v>2</v>
      </c>
      <c r="I1871" s="238" t="s">
        <v>1983</v>
      </c>
      <c r="J1871" s="238" t="s">
        <v>3190</v>
      </c>
      <c r="K1871" s="238" t="s">
        <v>3191</v>
      </c>
      <c r="L1871" s="239">
        <v>46234</v>
      </c>
      <c r="M1871" s="238" t="s">
        <v>92</v>
      </c>
    </row>
    <row r="1872" spans="1:13">
      <c r="A1872" s="236" t="s">
        <v>1131</v>
      </c>
      <c r="B1872" s="236" t="s">
        <v>1132</v>
      </c>
      <c r="C1872" s="236" t="s">
        <v>1122</v>
      </c>
      <c r="D1872" s="236" t="s">
        <v>122</v>
      </c>
      <c r="E1872" s="236">
        <v>865</v>
      </c>
      <c r="F1872" s="236" t="s">
        <v>3192</v>
      </c>
      <c r="G1872" s="236" t="s">
        <v>141</v>
      </c>
      <c r="H1872" s="236">
        <v>3</v>
      </c>
      <c r="I1872" s="236" t="s">
        <v>3193</v>
      </c>
      <c r="J1872" s="236" t="s">
        <v>3194</v>
      </c>
      <c r="K1872" s="236" t="s">
        <v>3195</v>
      </c>
      <c r="L1872" s="237">
        <v>46234</v>
      </c>
      <c r="M1872" s="236" t="s">
        <v>92</v>
      </c>
    </row>
    <row r="1873" spans="1:13">
      <c r="A1873" s="238" t="s">
        <v>1131</v>
      </c>
      <c r="B1873" s="238" t="s">
        <v>1132</v>
      </c>
      <c r="C1873" s="238" t="s">
        <v>1122</v>
      </c>
      <c r="D1873" s="238" t="s">
        <v>48</v>
      </c>
      <c r="E1873" s="238" t="s">
        <v>33</v>
      </c>
      <c r="F1873" s="238" t="s">
        <v>33</v>
      </c>
      <c r="G1873" s="238"/>
      <c r="H1873" s="238">
        <v>0</v>
      </c>
      <c r="I1873" s="238" t="s">
        <v>33</v>
      </c>
      <c r="J1873" s="238" t="s">
        <v>1617</v>
      </c>
      <c r="K1873" s="238" t="s">
        <v>3196</v>
      </c>
      <c r="L1873" s="239">
        <v>46234</v>
      </c>
      <c r="M1873" s="238" t="s">
        <v>92</v>
      </c>
    </row>
    <row r="1874" spans="1:13">
      <c r="A1874" s="236" t="s">
        <v>1131</v>
      </c>
      <c r="B1874" s="236" t="s">
        <v>1132</v>
      </c>
      <c r="C1874" s="236" t="s">
        <v>1122</v>
      </c>
      <c r="D1874" s="236" t="s">
        <v>50</v>
      </c>
      <c r="E1874" s="236" t="s">
        <v>33</v>
      </c>
      <c r="F1874" s="236" t="s">
        <v>33</v>
      </c>
      <c r="G1874" s="236"/>
      <c r="H1874" s="236">
        <v>0</v>
      </c>
      <c r="I1874" s="236" t="s">
        <v>33</v>
      </c>
      <c r="J1874" s="236" t="s">
        <v>1617</v>
      </c>
      <c r="K1874" s="236" t="s">
        <v>3197</v>
      </c>
      <c r="L1874" s="237">
        <v>46234</v>
      </c>
      <c r="M1874" s="236" t="s">
        <v>92</v>
      </c>
    </row>
    <row r="1875" spans="1:13">
      <c r="A1875" s="238" t="s">
        <v>1131</v>
      </c>
      <c r="B1875" s="238" t="s">
        <v>1132</v>
      </c>
      <c r="C1875" s="238" t="s">
        <v>1122</v>
      </c>
      <c r="D1875" s="238" t="s">
        <v>52</v>
      </c>
      <c r="E1875" s="238" t="s">
        <v>33</v>
      </c>
      <c r="F1875" s="238" t="s">
        <v>33</v>
      </c>
      <c r="G1875" s="238"/>
      <c r="H1875" s="238">
        <v>0</v>
      </c>
      <c r="I1875" s="238" t="s">
        <v>33</v>
      </c>
      <c r="J1875" s="238" t="s">
        <v>1617</v>
      </c>
      <c r="K1875" s="238" t="s">
        <v>3198</v>
      </c>
      <c r="L1875" s="239">
        <v>46234</v>
      </c>
      <c r="M1875" s="238" t="s">
        <v>92</v>
      </c>
    </row>
    <row r="1876" spans="1:13">
      <c r="A1876" s="236" t="s">
        <v>1131</v>
      </c>
      <c r="B1876" s="236" t="s">
        <v>1132</v>
      </c>
      <c r="C1876" s="236" t="s">
        <v>1122</v>
      </c>
      <c r="D1876" s="236" t="s">
        <v>54</v>
      </c>
      <c r="E1876" s="236" t="s">
        <v>33</v>
      </c>
      <c r="F1876" s="236" t="s">
        <v>33</v>
      </c>
      <c r="G1876" s="236"/>
      <c r="H1876" s="236">
        <v>0</v>
      </c>
      <c r="I1876" s="236" t="s">
        <v>33</v>
      </c>
      <c r="J1876" s="236" t="s">
        <v>1617</v>
      </c>
      <c r="K1876" s="236" t="s">
        <v>3199</v>
      </c>
      <c r="L1876" s="237">
        <v>46234</v>
      </c>
      <c r="M1876" s="236" t="s">
        <v>92</v>
      </c>
    </row>
    <row r="1877" spans="1:13">
      <c r="A1877" s="238" t="s">
        <v>1131</v>
      </c>
      <c r="B1877" s="238" t="s">
        <v>1132</v>
      </c>
      <c r="C1877" s="238" t="s">
        <v>1122</v>
      </c>
      <c r="D1877" s="238" t="s">
        <v>124</v>
      </c>
      <c r="E1877" s="238">
        <v>632266</v>
      </c>
      <c r="F1877" s="238" t="s">
        <v>3181</v>
      </c>
      <c r="G1877" s="238" t="s">
        <v>88</v>
      </c>
      <c r="H1877" s="238">
        <v>2</v>
      </c>
      <c r="I1877" s="238" t="s">
        <v>3200</v>
      </c>
      <c r="J1877" s="238" t="s">
        <v>3201</v>
      </c>
      <c r="K1877" s="238" t="s">
        <v>3202</v>
      </c>
      <c r="L1877" s="239">
        <v>46234</v>
      </c>
      <c r="M1877" s="238" t="s">
        <v>92</v>
      </c>
    </row>
    <row r="1878" spans="1:13">
      <c r="A1878" s="236" t="s">
        <v>1131</v>
      </c>
      <c r="B1878" s="236" t="s">
        <v>1132</v>
      </c>
      <c r="C1878" s="236" t="s">
        <v>1122</v>
      </c>
      <c r="D1878" s="236" t="s">
        <v>130</v>
      </c>
      <c r="E1878" s="236">
        <v>2884855</v>
      </c>
      <c r="F1878" s="236" t="s">
        <v>3203</v>
      </c>
      <c r="G1878" s="236" t="s">
        <v>88</v>
      </c>
      <c r="H1878" s="236">
        <v>2</v>
      </c>
      <c r="I1878" s="236" t="s">
        <v>3204</v>
      </c>
      <c r="J1878" s="236" t="s">
        <v>2165</v>
      </c>
      <c r="K1878" s="236" t="s">
        <v>3205</v>
      </c>
      <c r="L1878" s="237">
        <v>46234</v>
      </c>
      <c r="M1878" s="236" t="s">
        <v>92</v>
      </c>
    </row>
    <row r="1879" spans="1:13">
      <c r="A1879" s="238" t="s">
        <v>1131</v>
      </c>
      <c r="B1879" s="238" t="s">
        <v>1132</v>
      </c>
      <c r="C1879" s="238" t="s">
        <v>1122</v>
      </c>
      <c r="D1879" s="238" t="s">
        <v>135</v>
      </c>
      <c r="E1879" s="238">
        <v>0</v>
      </c>
      <c r="F1879" s="238" t="s">
        <v>3181</v>
      </c>
      <c r="G1879" s="238" t="s">
        <v>88</v>
      </c>
      <c r="H1879" s="238">
        <v>2</v>
      </c>
      <c r="I1879" s="238" t="s">
        <v>3182</v>
      </c>
      <c r="J1879" s="238" t="s">
        <v>1945</v>
      </c>
      <c r="K1879" s="238" t="s">
        <v>3206</v>
      </c>
      <c r="L1879" s="239">
        <v>46234</v>
      </c>
      <c r="M1879" s="238" t="s">
        <v>92</v>
      </c>
    </row>
    <row r="1880" spans="1:13">
      <c r="A1880" s="236" t="s">
        <v>1131</v>
      </c>
      <c r="B1880" s="236" t="s">
        <v>1132</v>
      </c>
      <c r="C1880" s="236" t="s">
        <v>1122</v>
      </c>
      <c r="D1880" s="236" t="s">
        <v>140</v>
      </c>
      <c r="E1880" s="236">
        <v>163831</v>
      </c>
      <c r="F1880" s="236" t="s">
        <v>3207</v>
      </c>
      <c r="G1880" s="236" t="s">
        <v>141</v>
      </c>
      <c r="H1880" s="236">
        <v>3</v>
      </c>
      <c r="I1880" s="236" t="s">
        <v>3208</v>
      </c>
      <c r="J1880" s="236" t="s">
        <v>3209</v>
      </c>
      <c r="K1880" s="236" t="s">
        <v>3210</v>
      </c>
      <c r="L1880" s="237">
        <v>46234</v>
      </c>
      <c r="M1880" s="236" t="s">
        <v>92</v>
      </c>
    </row>
    <row r="1881" spans="1:13">
      <c r="A1881" s="238" t="s">
        <v>1131</v>
      </c>
      <c r="B1881" s="238" t="s">
        <v>1132</v>
      </c>
      <c r="C1881" s="238" t="s">
        <v>1122</v>
      </c>
      <c r="D1881" s="238" t="s">
        <v>144</v>
      </c>
      <c r="E1881" s="238">
        <v>468435</v>
      </c>
      <c r="F1881" s="238" t="s">
        <v>3207</v>
      </c>
      <c r="G1881" s="238" t="s">
        <v>141</v>
      </c>
      <c r="H1881" s="238">
        <v>3</v>
      </c>
      <c r="I1881" s="238" t="s">
        <v>3208</v>
      </c>
      <c r="J1881" s="238" t="s">
        <v>3211</v>
      </c>
      <c r="K1881" s="238" t="s">
        <v>3212</v>
      </c>
      <c r="L1881" s="239">
        <v>46234</v>
      </c>
      <c r="M1881" s="238" t="s">
        <v>92</v>
      </c>
    </row>
    <row r="1882" spans="1:13">
      <c r="A1882" s="236" t="s">
        <v>1131</v>
      </c>
      <c r="B1882" s="236" t="s">
        <v>1132</v>
      </c>
      <c r="C1882" s="236" t="s">
        <v>1122</v>
      </c>
      <c r="D1882" s="236" t="s">
        <v>147</v>
      </c>
      <c r="E1882" s="236" t="s">
        <v>33</v>
      </c>
      <c r="F1882" s="236" t="s">
        <v>33</v>
      </c>
      <c r="G1882" s="236" t="s">
        <v>33</v>
      </c>
      <c r="H1882" s="236" t="s">
        <v>33</v>
      </c>
      <c r="I1882" s="236" t="s">
        <v>33</v>
      </c>
      <c r="J1882" s="236" t="s">
        <v>3213</v>
      </c>
      <c r="K1882" s="236" t="s">
        <v>3214</v>
      </c>
      <c r="L1882" s="237">
        <v>46234</v>
      </c>
      <c r="M1882" s="236" t="s">
        <v>92</v>
      </c>
    </row>
    <row r="1883" spans="1:13">
      <c r="A1883" s="238" t="s">
        <v>1131</v>
      </c>
      <c r="B1883" s="238" t="s">
        <v>1132</v>
      </c>
      <c r="C1883" s="238" t="s">
        <v>1122</v>
      </c>
      <c r="D1883" s="238" t="s">
        <v>150</v>
      </c>
      <c r="E1883" s="238">
        <v>2</v>
      </c>
      <c r="F1883" s="238" t="s">
        <v>3181</v>
      </c>
      <c r="G1883" s="238" t="s">
        <v>126</v>
      </c>
      <c r="H1883" s="238">
        <v>1</v>
      </c>
      <c r="I1883" s="238" t="s">
        <v>3182</v>
      </c>
      <c r="J1883" s="238" t="s">
        <v>3215</v>
      </c>
      <c r="K1883" s="238" t="s">
        <v>3216</v>
      </c>
      <c r="L1883" s="239">
        <v>46234</v>
      </c>
      <c r="M1883" s="238" t="s">
        <v>92</v>
      </c>
    </row>
    <row r="1884" spans="1:13">
      <c r="A1884" s="236" t="s">
        <v>1131</v>
      </c>
      <c r="B1884" s="236" t="s">
        <v>1132</v>
      </c>
      <c r="C1884" s="236" t="s">
        <v>1122</v>
      </c>
      <c r="D1884" s="236" t="s">
        <v>32</v>
      </c>
      <c r="E1884" s="236" t="s">
        <v>33</v>
      </c>
      <c r="F1884" s="236" t="s">
        <v>33</v>
      </c>
      <c r="G1884" s="236"/>
      <c r="H1884" s="236">
        <v>0</v>
      </c>
      <c r="I1884" s="236" t="s">
        <v>33</v>
      </c>
      <c r="J1884" s="236" t="s">
        <v>1617</v>
      </c>
      <c r="K1884" s="236" t="s">
        <v>3217</v>
      </c>
      <c r="L1884" s="237">
        <v>46234</v>
      </c>
      <c r="M1884" s="236" t="s">
        <v>92</v>
      </c>
    </row>
    <row r="1885" spans="1:13">
      <c r="A1885" s="238" t="s">
        <v>1131</v>
      </c>
      <c r="B1885" s="238" t="s">
        <v>1132</v>
      </c>
      <c r="C1885" s="238" t="s">
        <v>1122</v>
      </c>
      <c r="D1885" s="238" t="s">
        <v>38</v>
      </c>
      <c r="E1885" s="238" t="s">
        <v>33</v>
      </c>
      <c r="F1885" s="238" t="s">
        <v>33</v>
      </c>
      <c r="G1885" s="238"/>
      <c r="H1885" s="238">
        <v>0</v>
      </c>
      <c r="I1885" s="238" t="s">
        <v>33</v>
      </c>
      <c r="J1885" s="238" t="s">
        <v>1617</v>
      </c>
      <c r="K1885" s="238" t="s">
        <v>3218</v>
      </c>
      <c r="L1885" s="239">
        <v>46234</v>
      </c>
      <c r="M1885" s="238" t="s">
        <v>92</v>
      </c>
    </row>
    <row r="1886" spans="1:13">
      <c r="A1886" s="236" t="s">
        <v>1120</v>
      </c>
      <c r="B1886" s="236" t="s">
        <v>1121</v>
      </c>
      <c r="C1886" s="236" t="s">
        <v>1122</v>
      </c>
      <c r="D1886" s="236" t="s">
        <v>86</v>
      </c>
      <c r="E1886" s="236">
        <v>7539851</v>
      </c>
      <c r="F1886" s="236" t="s">
        <v>3169</v>
      </c>
      <c r="G1886" s="236" t="s">
        <v>88</v>
      </c>
      <c r="H1886" s="236">
        <v>2</v>
      </c>
      <c r="I1886" s="236" t="s">
        <v>3170</v>
      </c>
      <c r="J1886" s="236" t="s">
        <v>3171</v>
      </c>
      <c r="K1886" s="236" t="s">
        <v>3219</v>
      </c>
      <c r="L1886" s="237">
        <v>46234</v>
      </c>
      <c r="M1886" s="236" t="s">
        <v>92</v>
      </c>
    </row>
    <row r="1887" spans="1:13">
      <c r="A1887" s="238" t="s">
        <v>1120</v>
      </c>
      <c r="B1887" s="238" t="s">
        <v>1121</v>
      </c>
      <c r="C1887" s="238" t="s">
        <v>1122</v>
      </c>
      <c r="D1887" s="238" t="s">
        <v>93</v>
      </c>
      <c r="E1887" s="238">
        <v>1759540</v>
      </c>
      <c r="F1887" s="238" t="s">
        <v>3220</v>
      </c>
      <c r="G1887" s="238" t="s">
        <v>88</v>
      </c>
      <c r="H1887" s="238">
        <v>2</v>
      </c>
      <c r="I1887" s="238" t="s">
        <v>3170</v>
      </c>
      <c r="J1887" s="238" t="s">
        <v>3221</v>
      </c>
      <c r="K1887" s="238" t="s">
        <v>3222</v>
      </c>
      <c r="L1887" s="239">
        <v>46234</v>
      </c>
      <c r="M1887" s="238" t="s">
        <v>92</v>
      </c>
    </row>
    <row r="1888" spans="1:13">
      <c r="A1888" s="236" t="s">
        <v>1120</v>
      </c>
      <c r="B1888" s="236" t="s">
        <v>1121</v>
      </c>
      <c r="C1888" s="236" t="s">
        <v>1122</v>
      </c>
      <c r="D1888" s="236" t="s">
        <v>98</v>
      </c>
      <c r="E1888" s="236">
        <v>7539851</v>
      </c>
      <c r="F1888" s="236" t="s">
        <v>3169</v>
      </c>
      <c r="G1888" s="236" t="s">
        <v>88</v>
      </c>
      <c r="H1888" s="236">
        <v>2</v>
      </c>
      <c r="I1888" s="236" t="s">
        <v>3170</v>
      </c>
      <c r="J1888" s="236" t="s">
        <v>3223</v>
      </c>
      <c r="K1888" s="236" t="s">
        <v>3224</v>
      </c>
      <c r="L1888" s="237">
        <v>46234</v>
      </c>
      <c r="M1888" s="236" t="s">
        <v>92</v>
      </c>
    </row>
    <row r="1889" spans="1:13">
      <c r="A1889" s="238" t="s">
        <v>1120</v>
      </c>
      <c r="B1889" s="238" t="s">
        <v>1121</v>
      </c>
      <c r="C1889" s="238" t="s">
        <v>1122</v>
      </c>
      <c r="D1889" s="238" t="s">
        <v>103</v>
      </c>
      <c r="E1889" s="238">
        <v>617337</v>
      </c>
      <c r="F1889" s="238" t="s">
        <v>3225</v>
      </c>
      <c r="G1889" s="238" t="s">
        <v>88</v>
      </c>
      <c r="H1889" s="238">
        <v>2</v>
      </c>
      <c r="I1889" s="238" t="s">
        <v>3226</v>
      </c>
      <c r="J1889" s="238" t="s">
        <v>3227</v>
      </c>
      <c r="K1889" s="238" t="s">
        <v>3228</v>
      </c>
      <c r="L1889" s="239">
        <v>46234</v>
      </c>
      <c r="M1889" s="238" t="s">
        <v>92</v>
      </c>
    </row>
    <row r="1890" spans="1:13">
      <c r="A1890" s="236" t="s">
        <v>1120</v>
      </c>
      <c r="B1890" s="236" t="s">
        <v>1121</v>
      </c>
      <c r="C1890" s="236" t="s">
        <v>1122</v>
      </c>
      <c r="D1890" s="236" t="s">
        <v>108</v>
      </c>
      <c r="E1890" s="236">
        <v>617337</v>
      </c>
      <c r="F1890" s="236" t="s">
        <v>3225</v>
      </c>
      <c r="G1890" s="236" t="s">
        <v>88</v>
      </c>
      <c r="H1890" s="236">
        <v>2</v>
      </c>
      <c r="I1890" s="236" t="s">
        <v>3226</v>
      </c>
      <c r="J1890" s="236" t="s">
        <v>3229</v>
      </c>
      <c r="K1890" s="236" t="s">
        <v>3230</v>
      </c>
      <c r="L1890" s="237">
        <v>46234</v>
      </c>
      <c r="M1890" s="236" t="s">
        <v>92</v>
      </c>
    </row>
    <row r="1891" spans="1:13">
      <c r="A1891" s="238" t="s">
        <v>1120</v>
      </c>
      <c r="B1891" s="238" t="s">
        <v>1121</v>
      </c>
      <c r="C1891" s="238" t="s">
        <v>1122</v>
      </c>
      <c r="D1891" s="238" t="s">
        <v>46</v>
      </c>
      <c r="E1891" s="238" t="s">
        <v>33</v>
      </c>
      <c r="F1891" s="238" t="s">
        <v>33</v>
      </c>
      <c r="G1891" s="238"/>
      <c r="H1891" s="238">
        <v>0</v>
      </c>
      <c r="I1891" s="238" t="s">
        <v>33</v>
      </c>
      <c r="J1891" s="238" t="s">
        <v>1617</v>
      </c>
      <c r="K1891" s="238" t="s">
        <v>3231</v>
      </c>
      <c r="L1891" s="239">
        <v>46234</v>
      </c>
      <c r="M1891" s="238" t="s">
        <v>92</v>
      </c>
    </row>
    <row r="1892" spans="1:13">
      <c r="A1892" s="236" t="s">
        <v>1120</v>
      </c>
      <c r="B1892" s="236" t="s">
        <v>1121</v>
      </c>
      <c r="C1892" s="236" t="s">
        <v>1122</v>
      </c>
      <c r="D1892" s="236" t="s">
        <v>113</v>
      </c>
      <c r="E1892" s="236" t="s">
        <v>33</v>
      </c>
      <c r="F1892" s="236" t="s">
        <v>33</v>
      </c>
      <c r="G1892" s="236"/>
      <c r="H1892" s="236">
        <v>0</v>
      </c>
      <c r="I1892" s="236" t="s">
        <v>33</v>
      </c>
      <c r="J1892" s="236" t="s">
        <v>1617</v>
      </c>
      <c r="K1892" s="236" t="s">
        <v>3232</v>
      </c>
      <c r="L1892" s="237">
        <v>46234</v>
      </c>
      <c r="M1892" s="236" t="s">
        <v>92</v>
      </c>
    </row>
    <row r="1893" spans="1:13">
      <c r="A1893" s="238" t="s">
        <v>1120</v>
      </c>
      <c r="B1893" s="238" t="s">
        <v>1121</v>
      </c>
      <c r="C1893" s="238" t="s">
        <v>1122</v>
      </c>
      <c r="D1893" s="238" t="s">
        <v>117</v>
      </c>
      <c r="E1893" s="238">
        <v>865</v>
      </c>
      <c r="F1893" s="238" t="s">
        <v>3233</v>
      </c>
      <c r="G1893" s="238" t="s">
        <v>141</v>
      </c>
      <c r="H1893" s="238">
        <v>3</v>
      </c>
      <c r="I1893" s="238" t="s">
        <v>3234</v>
      </c>
      <c r="J1893" s="238" t="s">
        <v>3235</v>
      </c>
      <c r="K1893" s="238" t="s">
        <v>3236</v>
      </c>
      <c r="L1893" s="239">
        <v>46234</v>
      </c>
      <c r="M1893" s="238" t="s">
        <v>92</v>
      </c>
    </row>
    <row r="1894" spans="1:13">
      <c r="A1894" s="236" t="s">
        <v>1120</v>
      </c>
      <c r="B1894" s="236" t="s">
        <v>1121</v>
      </c>
      <c r="C1894" s="236" t="s">
        <v>1122</v>
      </c>
      <c r="D1894" s="236" t="s">
        <v>122</v>
      </c>
      <c r="E1894" s="236">
        <v>865</v>
      </c>
      <c r="F1894" s="236" t="s">
        <v>3192</v>
      </c>
      <c r="G1894" s="236" t="s">
        <v>141</v>
      </c>
      <c r="H1894" s="236">
        <v>3</v>
      </c>
      <c r="I1894" s="236" t="s">
        <v>3193</v>
      </c>
      <c r="J1894" s="236" t="s">
        <v>3194</v>
      </c>
      <c r="K1894" s="236" t="s">
        <v>3237</v>
      </c>
      <c r="L1894" s="237">
        <v>46234</v>
      </c>
      <c r="M1894" s="236" t="s">
        <v>92</v>
      </c>
    </row>
    <row r="1895" spans="1:13">
      <c r="A1895" s="238" t="s">
        <v>1120</v>
      </c>
      <c r="B1895" s="238" t="s">
        <v>1121</v>
      </c>
      <c r="C1895" s="238" t="s">
        <v>1122</v>
      </c>
      <c r="D1895" s="238" t="s">
        <v>48</v>
      </c>
      <c r="E1895" s="238" t="s">
        <v>33</v>
      </c>
      <c r="F1895" s="238" t="s">
        <v>33</v>
      </c>
      <c r="G1895" s="238"/>
      <c r="H1895" s="238">
        <v>0</v>
      </c>
      <c r="I1895" s="238" t="s">
        <v>33</v>
      </c>
      <c r="J1895" s="238" t="s">
        <v>1617</v>
      </c>
      <c r="K1895" s="238" t="s">
        <v>3238</v>
      </c>
      <c r="L1895" s="239">
        <v>46234</v>
      </c>
      <c r="M1895" s="238" t="s">
        <v>92</v>
      </c>
    </row>
    <row r="1896" spans="1:13">
      <c r="A1896" s="236" t="s">
        <v>1120</v>
      </c>
      <c r="B1896" s="236" t="s">
        <v>1121</v>
      </c>
      <c r="C1896" s="236" t="s">
        <v>1122</v>
      </c>
      <c r="D1896" s="236" t="s">
        <v>50</v>
      </c>
      <c r="E1896" s="236" t="s">
        <v>33</v>
      </c>
      <c r="F1896" s="236" t="s">
        <v>33</v>
      </c>
      <c r="G1896" s="236"/>
      <c r="H1896" s="236">
        <v>0</v>
      </c>
      <c r="I1896" s="236" t="s">
        <v>33</v>
      </c>
      <c r="J1896" s="236" t="s">
        <v>1617</v>
      </c>
      <c r="K1896" s="236" t="s">
        <v>3239</v>
      </c>
      <c r="L1896" s="237">
        <v>46234</v>
      </c>
      <c r="M1896" s="236" t="s">
        <v>92</v>
      </c>
    </row>
    <row r="1897" spans="1:13">
      <c r="A1897" s="238" t="s">
        <v>1120</v>
      </c>
      <c r="B1897" s="238" t="s">
        <v>1121</v>
      </c>
      <c r="C1897" s="238" t="s">
        <v>1122</v>
      </c>
      <c r="D1897" s="238" t="s">
        <v>52</v>
      </c>
      <c r="E1897" s="238" t="s">
        <v>33</v>
      </c>
      <c r="F1897" s="238" t="s">
        <v>33</v>
      </c>
      <c r="G1897" s="238"/>
      <c r="H1897" s="238">
        <v>0</v>
      </c>
      <c r="I1897" s="238" t="s">
        <v>33</v>
      </c>
      <c r="J1897" s="238" t="s">
        <v>1617</v>
      </c>
      <c r="K1897" s="238" t="s">
        <v>3240</v>
      </c>
      <c r="L1897" s="239">
        <v>46234</v>
      </c>
      <c r="M1897" s="238" t="s">
        <v>92</v>
      </c>
    </row>
    <row r="1898" spans="1:13">
      <c r="A1898" s="236" t="s">
        <v>1120</v>
      </c>
      <c r="B1898" s="236" t="s">
        <v>1121</v>
      </c>
      <c r="C1898" s="236" t="s">
        <v>1122</v>
      </c>
      <c r="D1898" s="236" t="s">
        <v>54</v>
      </c>
      <c r="E1898" s="236" t="s">
        <v>33</v>
      </c>
      <c r="F1898" s="236" t="s">
        <v>33</v>
      </c>
      <c r="G1898" s="236"/>
      <c r="H1898" s="236">
        <v>0</v>
      </c>
      <c r="I1898" s="236" t="s">
        <v>33</v>
      </c>
      <c r="J1898" s="236" t="s">
        <v>1617</v>
      </c>
      <c r="K1898" s="236" t="s">
        <v>3241</v>
      </c>
      <c r="L1898" s="237">
        <v>46234</v>
      </c>
      <c r="M1898" s="236" t="s">
        <v>92</v>
      </c>
    </row>
    <row r="1899" spans="1:13">
      <c r="A1899" s="238" t="s">
        <v>1120</v>
      </c>
      <c r="B1899" s="238" t="s">
        <v>1121</v>
      </c>
      <c r="C1899" s="238" t="s">
        <v>1122</v>
      </c>
      <c r="D1899" s="238" t="s">
        <v>124</v>
      </c>
      <c r="E1899" s="238">
        <v>617337</v>
      </c>
      <c r="F1899" s="238" t="s">
        <v>3225</v>
      </c>
      <c r="G1899" s="238" t="s">
        <v>88</v>
      </c>
      <c r="H1899" s="238">
        <v>2</v>
      </c>
      <c r="I1899" s="238" t="s">
        <v>3226</v>
      </c>
      <c r="J1899" s="238" t="s">
        <v>3242</v>
      </c>
      <c r="K1899" s="238" t="s">
        <v>3243</v>
      </c>
      <c r="L1899" s="239">
        <v>46234</v>
      </c>
      <c r="M1899" s="238" t="s">
        <v>92</v>
      </c>
    </row>
    <row r="1900" spans="1:13">
      <c r="A1900" s="236" t="s">
        <v>1120</v>
      </c>
      <c r="B1900" s="236" t="s">
        <v>1121</v>
      </c>
      <c r="C1900" s="236" t="s">
        <v>1122</v>
      </c>
      <c r="D1900" s="236" t="s">
        <v>130</v>
      </c>
      <c r="E1900" s="236">
        <v>6922514</v>
      </c>
      <c r="F1900" s="236" t="s">
        <v>3244</v>
      </c>
      <c r="G1900" s="236" t="s">
        <v>88</v>
      </c>
      <c r="H1900" s="236">
        <v>2</v>
      </c>
      <c r="I1900" s="236" t="s">
        <v>3245</v>
      </c>
      <c r="J1900" s="236" t="s">
        <v>2165</v>
      </c>
      <c r="K1900" s="236" t="s">
        <v>3246</v>
      </c>
      <c r="L1900" s="237">
        <v>46234</v>
      </c>
      <c r="M1900" s="236" t="s">
        <v>92</v>
      </c>
    </row>
    <row r="1901" spans="1:13">
      <c r="A1901" s="238" t="s">
        <v>1120</v>
      </c>
      <c r="B1901" s="238" t="s">
        <v>1121</v>
      </c>
      <c r="C1901" s="238" t="s">
        <v>1122</v>
      </c>
      <c r="D1901" s="238" t="s">
        <v>135</v>
      </c>
      <c r="E1901" s="238">
        <v>0</v>
      </c>
      <c r="F1901" s="238" t="s">
        <v>3225</v>
      </c>
      <c r="G1901" s="238" t="s">
        <v>88</v>
      </c>
      <c r="H1901" s="238">
        <v>2</v>
      </c>
      <c r="I1901" s="238" t="s">
        <v>3226</v>
      </c>
      <c r="J1901" s="238" t="s">
        <v>1945</v>
      </c>
      <c r="K1901" s="238" t="s">
        <v>3247</v>
      </c>
      <c r="L1901" s="239">
        <v>46234</v>
      </c>
      <c r="M1901" s="238" t="s">
        <v>92</v>
      </c>
    </row>
    <row r="1902" spans="1:13">
      <c r="A1902" s="236" t="s">
        <v>1120</v>
      </c>
      <c r="B1902" s="236" t="s">
        <v>1121</v>
      </c>
      <c r="C1902" s="236" t="s">
        <v>1122</v>
      </c>
      <c r="D1902" s="236" t="s">
        <v>140</v>
      </c>
      <c r="E1902" s="236">
        <v>617337</v>
      </c>
      <c r="F1902" s="236" t="s">
        <v>3225</v>
      </c>
      <c r="G1902" s="236" t="s">
        <v>88</v>
      </c>
      <c r="H1902" s="236">
        <v>2</v>
      </c>
      <c r="I1902" s="236" t="s">
        <v>3226</v>
      </c>
      <c r="J1902" s="236" t="s">
        <v>3248</v>
      </c>
      <c r="K1902" s="236" t="s">
        <v>3249</v>
      </c>
      <c r="L1902" s="237">
        <v>46234</v>
      </c>
      <c r="M1902" s="236" t="s">
        <v>92</v>
      </c>
    </row>
    <row r="1903" spans="1:13">
      <c r="A1903" s="238" t="s">
        <v>1120</v>
      </c>
      <c r="B1903" s="238" t="s">
        <v>1121</v>
      </c>
      <c r="C1903" s="238" t="s">
        <v>1122</v>
      </c>
      <c r="D1903" s="238" t="s">
        <v>144</v>
      </c>
      <c r="E1903" s="238" t="s">
        <v>33</v>
      </c>
      <c r="F1903" s="238" t="s">
        <v>33</v>
      </c>
      <c r="G1903" s="238" t="s">
        <v>33</v>
      </c>
      <c r="H1903" s="238" t="s">
        <v>33</v>
      </c>
      <c r="I1903" s="238" t="s">
        <v>33</v>
      </c>
      <c r="J1903" s="238" t="s">
        <v>3250</v>
      </c>
      <c r="K1903" s="238" t="s">
        <v>3251</v>
      </c>
      <c r="L1903" s="239">
        <v>46234</v>
      </c>
      <c r="M1903" s="238" t="s">
        <v>92</v>
      </c>
    </row>
    <row r="1904" spans="1:13">
      <c r="A1904" s="236" t="s">
        <v>1120</v>
      </c>
      <c r="B1904" s="236" t="s">
        <v>1121</v>
      </c>
      <c r="C1904" s="236" t="s">
        <v>1122</v>
      </c>
      <c r="D1904" s="236" t="s">
        <v>147</v>
      </c>
      <c r="E1904" s="236" t="s">
        <v>33</v>
      </c>
      <c r="F1904" s="236" t="s">
        <v>33</v>
      </c>
      <c r="G1904" s="236" t="s">
        <v>33</v>
      </c>
      <c r="H1904" s="236" t="s">
        <v>33</v>
      </c>
      <c r="I1904" s="236" t="s">
        <v>33</v>
      </c>
      <c r="J1904" s="236" t="s">
        <v>3250</v>
      </c>
      <c r="K1904" s="236" t="s">
        <v>3252</v>
      </c>
      <c r="L1904" s="237">
        <v>46234</v>
      </c>
      <c r="M1904" s="236" t="s">
        <v>92</v>
      </c>
    </row>
    <row r="1905" spans="1:13">
      <c r="A1905" s="238" t="s">
        <v>1120</v>
      </c>
      <c r="B1905" s="238" t="s">
        <v>1121</v>
      </c>
      <c r="C1905" s="238" t="s">
        <v>1122</v>
      </c>
      <c r="D1905" s="238" t="s">
        <v>150</v>
      </c>
      <c r="E1905" s="238">
        <v>1</v>
      </c>
      <c r="F1905" s="238" t="s">
        <v>3244</v>
      </c>
      <c r="G1905" s="238" t="s">
        <v>126</v>
      </c>
      <c r="H1905" s="238">
        <v>1</v>
      </c>
      <c r="I1905" s="238" t="s">
        <v>3245</v>
      </c>
      <c r="J1905" s="238" t="s">
        <v>3253</v>
      </c>
      <c r="K1905" s="238" t="s">
        <v>3254</v>
      </c>
      <c r="L1905" s="239">
        <v>46234</v>
      </c>
      <c r="M1905" s="238" t="s">
        <v>92</v>
      </c>
    </row>
    <row r="1906" spans="1:13">
      <c r="A1906" s="236" t="s">
        <v>1120</v>
      </c>
      <c r="B1906" s="236" t="s">
        <v>1121</v>
      </c>
      <c r="C1906" s="236" t="s">
        <v>1122</v>
      </c>
      <c r="D1906" s="236" t="s">
        <v>32</v>
      </c>
      <c r="E1906" s="236" t="s">
        <v>33</v>
      </c>
      <c r="F1906" s="236" t="s">
        <v>33</v>
      </c>
      <c r="G1906" s="236"/>
      <c r="H1906" s="236">
        <v>0</v>
      </c>
      <c r="I1906" s="236" t="s">
        <v>33</v>
      </c>
      <c r="J1906" s="236" t="s">
        <v>1617</v>
      </c>
      <c r="K1906" s="236" t="s">
        <v>3255</v>
      </c>
      <c r="L1906" s="237">
        <v>46234</v>
      </c>
      <c r="M1906" s="236" t="s">
        <v>92</v>
      </c>
    </row>
    <row r="1907" spans="1:13">
      <c r="A1907" s="238" t="s">
        <v>1120</v>
      </c>
      <c r="B1907" s="238" t="s">
        <v>1121</v>
      </c>
      <c r="C1907" s="238" t="s">
        <v>1122</v>
      </c>
      <c r="D1907" s="238" t="s">
        <v>38</v>
      </c>
      <c r="E1907" s="238" t="s">
        <v>33</v>
      </c>
      <c r="F1907" s="238" t="s">
        <v>33</v>
      </c>
      <c r="G1907" s="238"/>
      <c r="H1907" s="238">
        <v>0</v>
      </c>
      <c r="I1907" s="238" t="s">
        <v>33</v>
      </c>
      <c r="J1907" s="238" t="s">
        <v>1617</v>
      </c>
      <c r="K1907" s="238" t="s">
        <v>3256</v>
      </c>
      <c r="L1907" s="239">
        <v>46234</v>
      </c>
      <c r="M1907" s="238" t="s">
        <v>92</v>
      </c>
    </row>
    <row r="1908" spans="1:13">
      <c r="A1908" s="236" t="s">
        <v>1141</v>
      </c>
      <c r="B1908" s="236" t="s">
        <v>1142</v>
      </c>
      <c r="C1908" s="236" t="s">
        <v>1122</v>
      </c>
      <c r="D1908" s="236" t="s">
        <v>86</v>
      </c>
      <c r="E1908" s="236">
        <v>7539851</v>
      </c>
      <c r="F1908" s="236" t="s">
        <v>3169</v>
      </c>
      <c r="G1908" s="236" t="s">
        <v>88</v>
      </c>
      <c r="H1908" s="236">
        <v>2</v>
      </c>
      <c r="I1908" s="236" t="s">
        <v>3170</v>
      </c>
      <c r="J1908" s="236" t="s">
        <v>3171</v>
      </c>
      <c r="K1908" s="236" t="s">
        <v>3257</v>
      </c>
      <c r="L1908" s="237">
        <v>46234</v>
      </c>
      <c r="M1908" s="236" t="s">
        <v>92</v>
      </c>
    </row>
    <row r="1909" spans="1:13">
      <c r="A1909" s="238" t="s">
        <v>1141</v>
      </c>
      <c r="B1909" s="238" t="s">
        <v>1142</v>
      </c>
      <c r="C1909" s="238" t="s">
        <v>1122</v>
      </c>
      <c r="D1909" s="238" t="s">
        <v>93</v>
      </c>
      <c r="E1909" s="238">
        <v>1759540</v>
      </c>
      <c r="F1909" s="238" t="s">
        <v>3169</v>
      </c>
      <c r="G1909" s="238" t="s">
        <v>126</v>
      </c>
      <c r="H1909" s="238">
        <v>1</v>
      </c>
      <c r="I1909" s="238" t="s">
        <v>3170</v>
      </c>
      <c r="J1909" s="238" t="s">
        <v>3258</v>
      </c>
      <c r="K1909" s="238" t="s">
        <v>3259</v>
      </c>
      <c r="L1909" s="239">
        <v>46234</v>
      </c>
      <c r="M1909" s="238" t="s">
        <v>92</v>
      </c>
    </row>
    <row r="1910" spans="1:13">
      <c r="A1910" s="236" t="s">
        <v>1141</v>
      </c>
      <c r="B1910" s="236" t="s">
        <v>1142</v>
      </c>
      <c r="C1910" s="236" t="s">
        <v>1122</v>
      </c>
      <c r="D1910" s="236" t="s">
        <v>98</v>
      </c>
      <c r="E1910" s="236">
        <v>7539851</v>
      </c>
      <c r="F1910" s="236" t="s">
        <v>3169</v>
      </c>
      <c r="G1910" s="236" t="s">
        <v>88</v>
      </c>
      <c r="H1910" s="236">
        <v>2</v>
      </c>
      <c r="I1910" s="236" t="s">
        <v>3170</v>
      </c>
      <c r="J1910" s="236" t="s">
        <v>3260</v>
      </c>
      <c r="K1910" s="236" t="s">
        <v>3261</v>
      </c>
      <c r="L1910" s="237">
        <v>46234</v>
      </c>
      <c r="M1910" s="236" t="s">
        <v>92</v>
      </c>
    </row>
    <row r="1911" spans="1:13">
      <c r="A1911" s="238" t="s">
        <v>1141</v>
      </c>
      <c r="B1911" s="238" t="s">
        <v>1142</v>
      </c>
      <c r="C1911" s="238" t="s">
        <v>1122</v>
      </c>
      <c r="D1911" s="238" t="s">
        <v>103</v>
      </c>
      <c r="E1911" s="238">
        <v>1249603</v>
      </c>
      <c r="F1911" s="238" t="s">
        <v>3262</v>
      </c>
      <c r="G1911" s="238" t="s">
        <v>88</v>
      </c>
      <c r="H1911" s="238">
        <v>2</v>
      </c>
      <c r="I1911" s="238" t="s">
        <v>3263</v>
      </c>
      <c r="J1911" s="238" t="s">
        <v>3264</v>
      </c>
      <c r="K1911" s="238" t="s">
        <v>3265</v>
      </c>
      <c r="L1911" s="239">
        <v>46234</v>
      </c>
      <c r="M1911" s="238" t="s">
        <v>92</v>
      </c>
    </row>
    <row r="1912" spans="1:13">
      <c r="A1912" s="236" t="s">
        <v>1141</v>
      </c>
      <c r="B1912" s="236" t="s">
        <v>1142</v>
      </c>
      <c r="C1912" s="236" t="s">
        <v>1122</v>
      </c>
      <c r="D1912" s="236" t="s">
        <v>108</v>
      </c>
      <c r="E1912" s="236">
        <v>1179603</v>
      </c>
      <c r="F1912" s="236" t="s">
        <v>3262</v>
      </c>
      <c r="G1912" s="236" t="s">
        <v>88</v>
      </c>
      <c r="H1912" s="236">
        <v>2</v>
      </c>
      <c r="I1912" s="236" t="s">
        <v>3263</v>
      </c>
      <c r="J1912" s="236" t="s">
        <v>3266</v>
      </c>
      <c r="K1912" s="236" t="s">
        <v>3267</v>
      </c>
      <c r="L1912" s="237">
        <v>46234</v>
      </c>
      <c r="M1912" s="236" t="s">
        <v>92</v>
      </c>
    </row>
    <row r="1913" spans="1:13">
      <c r="A1913" s="238" t="s">
        <v>1141</v>
      </c>
      <c r="B1913" s="238" t="s">
        <v>1142</v>
      </c>
      <c r="C1913" s="238" t="s">
        <v>1122</v>
      </c>
      <c r="D1913" s="238" t="s">
        <v>46</v>
      </c>
      <c r="E1913" s="238" t="s">
        <v>33</v>
      </c>
      <c r="F1913" s="238" t="s">
        <v>33</v>
      </c>
      <c r="G1913" s="238"/>
      <c r="H1913" s="238">
        <v>0</v>
      </c>
      <c r="I1913" s="238" t="s">
        <v>33</v>
      </c>
      <c r="J1913" s="238" t="s">
        <v>1617</v>
      </c>
      <c r="K1913" s="238" t="s">
        <v>3268</v>
      </c>
      <c r="L1913" s="239">
        <v>46234</v>
      </c>
      <c r="M1913" s="238" t="s">
        <v>92</v>
      </c>
    </row>
    <row r="1914" spans="1:13">
      <c r="A1914" s="236" t="s">
        <v>1141</v>
      </c>
      <c r="B1914" s="236" t="s">
        <v>1142</v>
      </c>
      <c r="C1914" s="236" t="s">
        <v>1122</v>
      </c>
      <c r="D1914" s="236" t="s">
        <v>113</v>
      </c>
      <c r="E1914" s="236" t="s">
        <v>33</v>
      </c>
      <c r="F1914" s="236" t="s">
        <v>33</v>
      </c>
      <c r="G1914" s="236"/>
      <c r="H1914" s="236">
        <v>0</v>
      </c>
      <c r="I1914" s="236" t="s">
        <v>33</v>
      </c>
      <c r="J1914" s="236" t="s">
        <v>1617</v>
      </c>
      <c r="K1914" s="236" t="s">
        <v>3269</v>
      </c>
      <c r="L1914" s="237">
        <v>46234</v>
      </c>
      <c r="M1914" s="236" t="s">
        <v>92</v>
      </c>
    </row>
    <row r="1915" spans="1:13">
      <c r="A1915" s="238" t="s">
        <v>1141</v>
      </c>
      <c r="B1915" s="238" t="s">
        <v>1142</v>
      </c>
      <c r="C1915" s="238" t="s">
        <v>1122</v>
      </c>
      <c r="D1915" s="238" t="s">
        <v>117</v>
      </c>
      <c r="E1915" s="238">
        <v>865</v>
      </c>
      <c r="F1915" s="238" t="s">
        <v>3192</v>
      </c>
      <c r="G1915" s="238" t="s">
        <v>141</v>
      </c>
      <c r="H1915" s="238">
        <v>3</v>
      </c>
      <c r="I1915" s="238" t="s">
        <v>3193</v>
      </c>
      <c r="J1915" s="238" t="s">
        <v>3194</v>
      </c>
      <c r="K1915" s="238" t="s">
        <v>3270</v>
      </c>
      <c r="L1915" s="239">
        <v>46234</v>
      </c>
      <c r="M1915" s="238" t="s">
        <v>92</v>
      </c>
    </row>
    <row r="1916" spans="1:13">
      <c r="A1916" s="236" t="s">
        <v>1141</v>
      </c>
      <c r="B1916" s="236" t="s">
        <v>1142</v>
      </c>
      <c r="C1916" s="236" t="s">
        <v>1122</v>
      </c>
      <c r="D1916" s="236" t="s">
        <v>122</v>
      </c>
      <c r="E1916" s="236">
        <v>865</v>
      </c>
      <c r="F1916" s="236" t="s">
        <v>3192</v>
      </c>
      <c r="G1916" s="236" t="s">
        <v>141</v>
      </c>
      <c r="H1916" s="236">
        <v>3</v>
      </c>
      <c r="I1916" s="236" t="s">
        <v>3193</v>
      </c>
      <c r="J1916" s="236" t="s">
        <v>3194</v>
      </c>
      <c r="K1916" s="236" t="s">
        <v>3271</v>
      </c>
      <c r="L1916" s="237">
        <v>46234</v>
      </c>
      <c r="M1916" s="236" t="s">
        <v>92</v>
      </c>
    </row>
    <row r="1917" spans="1:13">
      <c r="A1917" s="238" t="s">
        <v>1141</v>
      </c>
      <c r="B1917" s="238" t="s">
        <v>1142</v>
      </c>
      <c r="C1917" s="238" t="s">
        <v>1122</v>
      </c>
      <c r="D1917" s="238" t="s">
        <v>48</v>
      </c>
      <c r="E1917" s="238" t="s">
        <v>33</v>
      </c>
      <c r="F1917" s="238" t="s">
        <v>33</v>
      </c>
      <c r="G1917" s="238"/>
      <c r="H1917" s="238">
        <v>0</v>
      </c>
      <c r="I1917" s="238" t="s">
        <v>33</v>
      </c>
      <c r="J1917" s="238" t="s">
        <v>1617</v>
      </c>
      <c r="K1917" s="238" t="s">
        <v>3272</v>
      </c>
      <c r="L1917" s="239">
        <v>46234</v>
      </c>
      <c r="M1917" s="238" t="s">
        <v>92</v>
      </c>
    </row>
    <row r="1918" spans="1:13">
      <c r="A1918" s="236" t="s">
        <v>1141</v>
      </c>
      <c r="B1918" s="236" t="s">
        <v>1142</v>
      </c>
      <c r="C1918" s="236" t="s">
        <v>1122</v>
      </c>
      <c r="D1918" s="236" t="s">
        <v>50</v>
      </c>
      <c r="E1918" s="236" t="s">
        <v>33</v>
      </c>
      <c r="F1918" s="236" t="s">
        <v>33</v>
      </c>
      <c r="G1918" s="236"/>
      <c r="H1918" s="236">
        <v>0</v>
      </c>
      <c r="I1918" s="236" t="s">
        <v>33</v>
      </c>
      <c r="J1918" s="236" t="s">
        <v>1617</v>
      </c>
      <c r="K1918" s="236" t="s">
        <v>3273</v>
      </c>
      <c r="L1918" s="237">
        <v>46234</v>
      </c>
      <c r="M1918" s="236" t="s">
        <v>92</v>
      </c>
    </row>
    <row r="1919" spans="1:13">
      <c r="A1919" s="238" t="s">
        <v>1141</v>
      </c>
      <c r="B1919" s="238" t="s">
        <v>1142</v>
      </c>
      <c r="C1919" s="238" t="s">
        <v>1122</v>
      </c>
      <c r="D1919" s="238" t="s">
        <v>52</v>
      </c>
      <c r="E1919" s="238" t="s">
        <v>33</v>
      </c>
      <c r="F1919" s="238" t="s">
        <v>33</v>
      </c>
      <c r="G1919" s="238"/>
      <c r="H1919" s="238">
        <v>0</v>
      </c>
      <c r="I1919" s="238" t="s">
        <v>33</v>
      </c>
      <c r="J1919" s="238" t="s">
        <v>1617</v>
      </c>
      <c r="K1919" s="238" t="s">
        <v>3274</v>
      </c>
      <c r="L1919" s="239">
        <v>46234</v>
      </c>
      <c r="M1919" s="238" t="s">
        <v>92</v>
      </c>
    </row>
    <row r="1920" spans="1:13">
      <c r="A1920" s="236" t="s">
        <v>1141</v>
      </c>
      <c r="B1920" s="236" t="s">
        <v>1142</v>
      </c>
      <c r="C1920" s="236" t="s">
        <v>1122</v>
      </c>
      <c r="D1920" s="236" t="s">
        <v>54</v>
      </c>
      <c r="E1920" s="236" t="s">
        <v>33</v>
      </c>
      <c r="F1920" s="236" t="s">
        <v>33</v>
      </c>
      <c r="G1920" s="236"/>
      <c r="H1920" s="236">
        <v>0</v>
      </c>
      <c r="I1920" s="236" t="s">
        <v>33</v>
      </c>
      <c r="J1920" s="236" t="s">
        <v>1617</v>
      </c>
      <c r="K1920" s="236" t="s">
        <v>3275</v>
      </c>
      <c r="L1920" s="237">
        <v>46234</v>
      </c>
      <c r="M1920" s="236" t="s">
        <v>92</v>
      </c>
    </row>
    <row r="1921" spans="1:13">
      <c r="A1921" s="238" t="s">
        <v>1141</v>
      </c>
      <c r="B1921" s="238" t="s">
        <v>1142</v>
      </c>
      <c r="C1921" s="238" t="s">
        <v>1122</v>
      </c>
      <c r="D1921" s="238" t="s">
        <v>124</v>
      </c>
      <c r="E1921" s="238">
        <v>1249603</v>
      </c>
      <c r="F1921" s="238" t="s">
        <v>3262</v>
      </c>
      <c r="G1921" s="238" t="s">
        <v>88</v>
      </c>
      <c r="H1921" s="238">
        <v>2</v>
      </c>
      <c r="I1921" s="238" t="s">
        <v>3276</v>
      </c>
      <c r="J1921" s="238" t="s">
        <v>3277</v>
      </c>
      <c r="K1921" s="238" t="s">
        <v>3278</v>
      </c>
      <c r="L1921" s="239">
        <v>46234</v>
      </c>
      <c r="M1921" s="238" t="s">
        <v>92</v>
      </c>
    </row>
    <row r="1922" spans="1:13">
      <c r="A1922" s="236" t="s">
        <v>1141</v>
      </c>
      <c r="B1922" s="236" t="s">
        <v>1142</v>
      </c>
      <c r="C1922" s="236" t="s">
        <v>1122</v>
      </c>
      <c r="D1922" s="236" t="s">
        <v>130</v>
      </c>
      <c r="E1922" s="236">
        <v>6290248</v>
      </c>
      <c r="F1922" s="236" t="s">
        <v>3279</v>
      </c>
      <c r="G1922" s="236" t="s">
        <v>88</v>
      </c>
      <c r="H1922" s="236">
        <v>2</v>
      </c>
      <c r="I1922" s="236" t="s">
        <v>3280</v>
      </c>
      <c r="J1922" s="236" t="s">
        <v>3281</v>
      </c>
      <c r="K1922" s="236" t="s">
        <v>3282</v>
      </c>
      <c r="L1922" s="237">
        <v>46234</v>
      </c>
      <c r="M1922" s="236" t="s">
        <v>92</v>
      </c>
    </row>
    <row r="1923" spans="1:13">
      <c r="A1923" s="238" t="s">
        <v>1141</v>
      </c>
      <c r="B1923" s="238" t="s">
        <v>1142</v>
      </c>
      <c r="C1923" s="238" t="s">
        <v>1122</v>
      </c>
      <c r="D1923" s="238" t="s">
        <v>135</v>
      </c>
      <c r="E1923" s="238">
        <v>0</v>
      </c>
      <c r="F1923" s="238" t="s">
        <v>3262</v>
      </c>
      <c r="G1923" s="238" t="s">
        <v>88</v>
      </c>
      <c r="H1923" s="238">
        <v>2</v>
      </c>
      <c r="I1923" s="238" t="s">
        <v>3263</v>
      </c>
      <c r="J1923" s="238" t="s">
        <v>3283</v>
      </c>
      <c r="K1923" s="238" t="s">
        <v>3284</v>
      </c>
      <c r="L1923" s="239">
        <v>46234</v>
      </c>
      <c r="M1923" s="238" t="s">
        <v>92</v>
      </c>
    </row>
    <row r="1924" spans="1:13">
      <c r="A1924" s="236" t="s">
        <v>1141</v>
      </c>
      <c r="B1924" s="236" t="s">
        <v>1142</v>
      </c>
      <c r="C1924" s="236" t="s">
        <v>1122</v>
      </c>
      <c r="D1924" s="236" t="s">
        <v>140</v>
      </c>
      <c r="E1924" s="236">
        <v>781168</v>
      </c>
      <c r="F1924" s="236" t="s">
        <v>3285</v>
      </c>
      <c r="G1924" s="236" t="s">
        <v>141</v>
      </c>
      <c r="H1924" s="236">
        <v>3</v>
      </c>
      <c r="I1924" s="236" t="s">
        <v>3286</v>
      </c>
      <c r="J1924" s="236" t="s">
        <v>3287</v>
      </c>
      <c r="K1924" s="236" t="s">
        <v>3288</v>
      </c>
      <c r="L1924" s="237">
        <v>46234</v>
      </c>
      <c r="M1924" s="236" t="s">
        <v>92</v>
      </c>
    </row>
    <row r="1925" spans="1:13">
      <c r="A1925" s="238" t="s">
        <v>1141</v>
      </c>
      <c r="B1925" s="238" t="s">
        <v>1142</v>
      </c>
      <c r="C1925" s="238" t="s">
        <v>1122</v>
      </c>
      <c r="D1925" s="238" t="s">
        <v>144</v>
      </c>
      <c r="E1925" s="238">
        <v>468435</v>
      </c>
      <c r="F1925" s="238" t="s">
        <v>3289</v>
      </c>
      <c r="G1925" s="238" t="s">
        <v>141</v>
      </c>
      <c r="H1925" s="238">
        <v>3</v>
      </c>
      <c r="I1925" s="238" t="s">
        <v>3290</v>
      </c>
      <c r="J1925" s="238" t="s">
        <v>3291</v>
      </c>
      <c r="K1925" s="238" t="s">
        <v>3292</v>
      </c>
      <c r="L1925" s="239">
        <v>46234</v>
      </c>
      <c r="M1925" s="238" t="s">
        <v>92</v>
      </c>
    </row>
    <row r="1926" spans="1:13">
      <c r="A1926" s="236" t="s">
        <v>1141</v>
      </c>
      <c r="B1926" s="236" t="s">
        <v>1142</v>
      </c>
      <c r="C1926" s="236" t="s">
        <v>1122</v>
      </c>
      <c r="D1926" s="236" t="s">
        <v>147</v>
      </c>
      <c r="E1926" s="236" t="s">
        <v>33</v>
      </c>
      <c r="F1926" s="236" t="s">
        <v>33</v>
      </c>
      <c r="G1926" s="236" t="s">
        <v>33</v>
      </c>
      <c r="H1926" s="236" t="s">
        <v>33</v>
      </c>
      <c r="I1926" s="236" t="s">
        <v>33</v>
      </c>
      <c r="J1926" s="236" t="s">
        <v>3293</v>
      </c>
      <c r="K1926" s="236" t="s">
        <v>3294</v>
      </c>
      <c r="L1926" s="237">
        <v>46234</v>
      </c>
      <c r="M1926" s="236" t="s">
        <v>92</v>
      </c>
    </row>
    <row r="1927" spans="1:13">
      <c r="A1927" s="238" t="s">
        <v>1141</v>
      </c>
      <c r="B1927" s="238" t="s">
        <v>1142</v>
      </c>
      <c r="C1927" s="238" t="s">
        <v>1122</v>
      </c>
      <c r="D1927" s="238" t="s">
        <v>150</v>
      </c>
      <c r="E1927" s="238">
        <v>2</v>
      </c>
      <c r="F1927" s="238" t="s">
        <v>3295</v>
      </c>
      <c r="G1927" s="238" t="s">
        <v>126</v>
      </c>
      <c r="H1927" s="238">
        <v>1</v>
      </c>
      <c r="I1927" s="238" t="s">
        <v>3296</v>
      </c>
      <c r="J1927" s="238" t="s">
        <v>3297</v>
      </c>
      <c r="K1927" s="238" t="s">
        <v>3298</v>
      </c>
      <c r="L1927" s="239">
        <v>46234</v>
      </c>
      <c r="M1927" s="238" t="s">
        <v>92</v>
      </c>
    </row>
    <row r="1928" spans="1:13">
      <c r="A1928" s="236" t="s">
        <v>1141</v>
      </c>
      <c r="B1928" s="236" t="s">
        <v>1142</v>
      </c>
      <c r="C1928" s="236" t="s">
        <v>1122</v>
      </c>
      <c r="D1928" s="236" t="s">
        <v>32</v>
      </c>
      <c r="E1928" s="236" t="s">
        <v>33</v>
      </c>
      <c r="F1928" s="236" t="s">
        <v>33</v>
      </c>
      <c r="G1928" s="236"/>
      <c r="H1928" s="236">
        <v>0</v>
      </c>
      <c r="I1928" s="236" t="s">
        <v>33</v>
      </c>
      <c r="J1928" s="236" t="s">
        <v>1617</v>
      </c>
      <c r="K1928" s="236" t="s">
        <v>3299</v>
      </c>
      <c r="L1928" s="237">
        <v>46234</v>
      </c>
      <c r="M1928" s="236" t="s">
        <v>92</v>
      </c>
    </row>
    <row r="1929" spans="1:13">
      <c r="A1929" s="238" t="s">
        <v>1141</v>
      </c>
      <c r="B1929" s="238" t="s">
        <v>1142</v>
      </c>
      <c r="C1929" s="238" t="s">
        <v>1122</v>
      </c>
      <c r="D1929" s="238" t="s">
        <v>38</v>
      </c>
      <c r="E1929" s="238" t="s">
        <v>33</v>
      </c>
      <c r="F1929" s="238" t="s">
        <v>33</v>
      </c>
      <c r="G1929" s="238"/>
      <c r="H1929" s="238">
        <v>0</v>
      </c>
      <c r="I1929" s="238" t="s">
        <v>33</v>
      </c>
      <c r="J1929" s="238" t="s">
        <v>1617</v>
      </c>
      <c r="K1929" s="238" t="s">
        <v>3300</v>
      </c>
      <c r="L1929" s="239">
        <v>46234</v>
      </c>
      <c r="M1929" s="238" t="s">
        <v>92</v>
      </c>
    </row>
    <row r="1930" spans="1:13">
      <c r="A1930" s="236" t="s">
        <v>442</v>
      </c>
      <c r="B1930" s="236" t="s">
        <v>443</v>
      </c>
      <c r="C1930" s="236" t="s">
        <v>444</v>
      </c>
      <c r="D1930" s="236" t="s">
        <v>86</v>
      </c>
      <c r="E1930" s="236">
        <v>47850793</v>
      </c>
      <c r="F1930" s="236" t="s">
        <v>3301</v>
      </c>
      <c r="G1930" s="236" t="s">
        <v>88</v>
      </c>
      <c r="H1930" s="236">
        <v>2</v>
      </c>
      <c r="I1930" s="236" t="s">
        <v>3302</v>
      </c>
      <c r="J1930" s="236" t="s">
        <v>3303</v>
      </c>
      <c r="K1930" s="236" t="s">
        <v>3304</v>
      </c>
      <c r="L1930" s="237">
        <v>46234</v>
      </c>
      <c r="M1930" s="236" t="s">
        <v>92</v>
      </c>
    </row>
    <row r="1931" spans="1:13">
      <c r="A1931" s="238" t="s">
        <v>442</v>
      </c>
      <c r="B1931" s="238" t="s">
        <v>443</v>
      </c>
      <c r="C1931" s="238" t="s">
        <v>444</v>
      </c>
      <c r="D1931" s="238" t="s">
        <v>93</v>
      </c>
      <c r="E1931" s="238">
        <v>100037</v>
      </c>
      <c r="F1931" s="238" t="s">
        <v>3305</v>
      </c>
      <c r="G1931" s="238" t="s">
        <v>126</v>
      </c>
      <c r="H1931" s="238">
        <v>1</v>
      </c>
      <c r="I1931" s="238" t="s">
        <v>3306</v>
      </c>
      <c r="J1931" s="238" t="s">
        <v>3307</v>
      </c>
      <c r="K1931" s="238" t="s">
        <v>3308</v>
      </c>
      <c r="L1931" s="239">
        <v>46234</v>
      </c>
      <c r="M1931" s="238" t="s">
        <v>92</v>
      </c>
    </row>
    <row r="1932" spans="1:13">
      <c r="A1932" s="236" t="s">
        <v>442</v>
      </c>
      <c r="B1932" s="236" t="s">
        <v>443</v>
      </c>
      <c r="C1932" s="236" t="s">
        <v>444</v>
      </c>
      <c r="D1932" s="236" t="s">
        <v>98</v>
      </c>
      <c r="E1932" s="236">
        <v>12185423</v>
      </c>
      <c r="F1932" s="236" t="s">
        <v>3305</v>
      </c>
      <c r="G1932" s="236" t="s">
        <v>88</v>
      </c>
      <c r="H1932" s="236">
        <v>2</v>
      </c>
      <c r="I1932" s="236" t="s">
        <v>3306</v>
      </c>
      <c r="J1932" s="236" t="s">
        <v>3309</v>
      </c>
      <c r="K1932" s="236" t="s">
        <v>3310</v>
      </c>
      <c r="L1932" s="237">
        <v>46234</v>
      </c>
      <c r="M1932" s="236" t="s">
        <v>92</v>
      </c>
    </row>
    <row r="1933" spans="1:13">
      <c r="A1933" s="238" t="s">
        <v>442</v>
      </c>
      <c r="B1933" s="238" t="s">
        <v>443</v>
      </c>
      <c r="C1933" s="238" t="s">
        <v>444</v>
      </c>
      <c r="D1933" s="238" t="s">
        <v>103</v>
      </c>
      <c r="E1933" s="238">
        <v>84445</v>
      </c>
      <c r="F1933" s="238" t="s">
        <v>3311</v>
      </c>
      <c r="G1933" s="238" t="s">
        <v>88</v>
      </c>
      <c r="H1933" s="238">
        <v>2</v>
      </c>
      <c r="I1933" s="238" t="s">
        <v>3312</v>
      </c>
      <c r="J1933" s="238" t="s">
        <v>3313</v>
      </c>
      <c r="K1933" s="238" t="s">
        <v>3314</v>
      </c>
      <c r="L1933" s="239">
        <v>46234</v>
      </c>
      <c r="M1933" s="238" t="s">
        <v>92</v>
      </c>
    </row>
    <row r="1934" spans="1:13">
      <c r="A1934" s="236" t="s">
        <v>442</v>
      </c>
      <c r="B1934" s="236" t="s">
        <v>443</v>
      </c>
      <c r="C1934" s="236" t="s">
        <v>444</v>
      </c>
      <c r="D1934" s="236" t="s">
        <v>108</v>
      </c>
      <c r="E1934" s="236">
        <v>84445</v>
      </c>
      <c r="F1934" s="236" t="s">
        <v>3311</v>
      </c>
      <c r="G1934" s="236" t="s">
        <v>88</v>
      </c>
      <c r="H1934" s="236">
        <v>2</v>
      </c>
      <c r="I1934" s="236" t="s">
        <v>3312</v>
      </c>
      <c r="J1934" s="236" t="s">
        <v>3315</v>
      </c>
      <c r="K1934" s="236" t="s">
        <v>3316</v>
      </c>
      <c r="L1934" s="237">
        <v>46234</v>
      </c>
      <c r="M1934" s="236" t="s">
        <v>92</v>
      </c>
    </row>
    <row r="1935" spans="1:13">
      <c r="A1935" s="238" t="s">
        <v>442</v>
      </c>
      <c r="B1935" s="238" t="s">
        <v>443</v>
      </c>
      <c r="C1935" s="238" t="s">
        <v>444</v>
      </c>
      <c r="D1935" s="238" t="s">
        <v>46</v>
      </c>
      <c r="E1935" s="238" t="s">
        <v>33</v>
      </c>
      <c r="F1935" s="238" t="s">
        <v>33</v>
      </c>
      <c r="G1935" s="238"/>
      <c r="H1935" s="238">
        <v>0</v>
      </c>
      <c r="I1935" s="238" t="s">
        <v>33</v>
      </c>
      <c r="J1935" s="238" t="s">
        <v>1617</v>
      </c>
      <c r="K1935" s="238" t="s">
        <v>3317</v>
      </c>
      <c r="L1935" s="239">
        <v>46234</v>
      </c>
      <c r="M1935" s="238" t="s">
        <v>92</v>
      </c>
    </row>
    <row r="1936" spans="1:13">
      <c r="A1936" s="236" t="s">
        <v>442</v>
      </c>
      <c r="B1936" s="236" t="s">
        <v>443</v>
      </c>
      <c r="C1936" s="236" t="s">
        <v>444</v>
      </c>
      <c r="D1936" s="236" t="s">
        <v>113</v>
      </c>
      <c r="E1936" s="236" t="s">
        <v>33</v>
      </c>
      <c r="F1936" s="236" t="s">
        <v>33</v>
      </c>
      <c r="G1936" s="236"/>
      <c r="H1936" s="236">
        <v>0</v>
      </c>
      <c r="I1936" s="236" t="s">
        <v>33</v>
      </c>
      <c r="J1936" s="236" t="s">
        <v>1617</v>
      </c>
      <c r="K1936" s="236" t="s">
        <v>3318</v>
      </c>
      <c r="L1936" s="237">
        <v>46234</v>
      </c>
      <c r="M1936" s="236" t="s">
        <v>92</v>
      </c>
    </row>
    <row r="1937" spans="1:13">
      <c r="A1937" s="238" t="s">
        <v>442</v>
      </c>
      <c r="B1937" s="238" t="s">
        <v>443</v>
      </c>
      <c r="C1937" s="238" t="s">
        <v>444</v>
      </c>
      <c r="D1937" s="238" t="s">
        <v>117</v>
      </c>
      <c r="E1937" s="238">
        <v>225</v>
      </c>
      <c r="F1937" s="238" t="s">
        <v>3319</v>
      </c>
      <c r="G1937" s="238" t="s">
        <v>141</v>
      </c>
      <c r="H1937" s="238">
        <v>3</v>
      </c>
      <c r="I1937" s="238" t="s">
        <v>3320</v>
      </c>
      <c r="J1937" s="238" t="s">
        <v>3321</v>
      </c>
      <c r="K1937" s="238" t="s">
        <v>3322</v>
      </c>
      <c r="L1937" s="239">
        <v>46234</v>
      </c>
      <c r="M1937" s="238" t="s">
        <v>92</v>
      </c>
    </row>
    <row r="1938" spans="1:13">
      <c r="A1938" s="236" t="s">
        <v>442</v>
      </c>
      <c r="B1938" s="236" t="s">
        <v>443</v>
      </c>
      <c r="C1938" s="236" t="s">
        <v>444</v>
      </c>
      <c r="D1938" s="236" t="s">
        <v>122</v>
      </c>
      <c r="E1938" s="236">
        <v>225</v>
      </c>
      <c r="F1938" s="236" t="s">
        <v>3319</v>
      </c>
      <c r="G1938" s="236" t="s">
        <v>141</v>
      </c>
      <c r="H1938" s="236">
        <v>3</v>
      </c>
      <c r="I1938" s="236" t="s">
        <v>3320</v>
      </c>
      <c r="J1938" s="236" t="s">
        <v>3321</v>
      </c>
      <c r="K1938" s="236" t="s">
        <v>3323</v>
      </c>
      <c r="L1938" s="237">
        <v>46234</v>
      </c>
      <c r="M1938" s="236" t="s">
        <v>92</v>
      </c>
    </row>
    <row r="1939" spans="1:13">
      <c r="A1939" s="238" t="s">
        <v>442</v>
      </c>
      <c r="B1939" s="238" t="s">
        <v>443</v>
      </c>
      <c r="C1939" s="238" t="s">
        <v>444</v>
      </c>
      <c r="D1939" s="238" t="s">
        <v>48</v>
      </c>
      <c r="E1939" s="238" t="s">
        <v>33</v>
      </c>
      <c r="F1939" s="238" t="s">
        <v>33</v>
      </c>
      <c r="G1939" s="238"/>
      <c r="H1939" s="238">
        <v>0</v>
      </c>
      <c r="I1939" s="238" t="s">
        <v>33</v>
      </c>
      <c r="J1939" s="238" t="s">
        <v>1617</v>
      </c>
      <c r="K1939" s="238" t="s">
        <v>3324</v>
      </c>
      <c r="L1939" s="239">
        <v>46234</v>
      </c>
      <c r="M1939" s="238" t="s">
        <v>92</v>
      </c>
    </row>
    <row r="1940" spans="1:13">
      <c r="A1940" s="236" t="s">
        <v>442</v>
      </c>
      <c r="B1940" s="236" t="s">
        <v>443</v>
      </c>
      <c r="C1940" s="236" t="s">
        <v>444</v>
      </c>
      <c r="D1940" s="236" t="s">
        <v>50</v>
      </c>
      <c r="E1940" s="236" t="s">
        <v>33</v>
      </c>
      <c r="F1940" s="236" t="s">
        <v>33</v>
      </c>
      <c r="G1940" s="236"/>
      <c r="H1940" s="236">
        <v>0</v>
      </c>
      <c r="I1940" s="236" t="s">
        <v>33</v>
      </c>
      <c r="J1940" s="236" t="s">
        <v>1617</v>
      </c>
      <c r="K1940" s="236" t="s">
        <v>3325</v>
      </c>
      <c r="L1940" s="237">
        <v>46234</v>
      </c>
      <c r="M1940" s="236" t="s">
        <v>92</v>
      </c>
    </row>
    <row r="1941" spans="1:13">
      <c r="A1941" s="238" t="s">
        <v>442</v>
      </c>
      <c r="B1941" s="238" t="s">
        <v>443</v>
      </c>
      <c r="C1941" s="238" t="s">
        <v>444</v>
      </c>
      <c r="D1941" s="238" t="s">
        <v>52</v>
      </c>
      <c r="E1941" s="238" t="s">
        <v>33</v>
      </c>
      <c r="F1941" s="238" t="s">
        <v>33</v>
      </c>
      <c r="G1941" s="238"/>
      <c r="H1941" s="238">
        <v>0</v>
      </c>
      <c r="I1941" s="238" t="s">
        <v>33</v>
      </c>
      <c r="J1941" s="238" t="s">
        <v>1617</v>
      </c>
      <c r="K1941" s="238" t="s">
        <v>3326</v>
      </c>
      <c r="L1941" s="239">
        <v>46234</v>
      </c>
      <c r="M1941" s="238" t="s">
        <v>92</v>
      </c>
    </row>
    <row r="1942" spans="1:13">
      <c r="A1942" s="236" t="s">
        <v>442</v>
      </c>
      <c r="B1942" s="236" t="s">
        <v>443</v>
      </c>
      <c r="C1942" s="236" t="s">
        <v>444</v>
      </c>
      <c r="D1942" s="236" t="s">
        <v>54</v>
      </c>
      <c r="E1942" s="236" t="s">
        <v>33</v>
      </c>
      <c r="F1942" s="236" t="s">
        <v>33</v>
      </c>
      <c r="G1942" s="236"/>
      <c r="H1942" s="236">
        <v>0</v>
      </c>
      <c r="I1942" s="236" t="s">
        <v>33</v>
      </c>
      <c r="J1942" s="236" t="s">
        <v>1617</v>
      </c>
      <c r="K1942" s="236" t="s">
        <v>3327</v>
      </c>
      <c r="L1942" s="237">
        <v>46234</v>
      </c>
      <c r="M1942" s="236" t="s">
        <v>92</v>
      </c>
    </row>
    <row r="1943" spans="1:13">
      <c r="A1943" s="238" t="s">
        <v>442</v>
      </c>
      <c r="B1943" s="238" t="s">
        <v>443</v>
      </c>
      <c r="C1943" s="238" t="s">
        <v>444</v>
      </c>
      <c r="D1943" s="238" t="s">
        <v>124</v>
      </c>
      <c r="E1943" s="238">
        <v>84445</v>
      </c>
      <c r="F1943" s="238" t="s">
        <v>3311</v>
      </c>
      <c r="G1943" s="238" t="s">
        <v>88</v>
      </c>
      <c r="H1943" s="238">
        <v>2</v>
      </c>
      <c r="I1943" s="238" t="s">
        <v>3312</v>
      </c>
      <c r="J1943" s="238" t="s">
        <v>3328</v>
      </c>
      <c r="K1943" s="238" t="s">
        <v>3329</v>
      </c>
      <c r="L1943" s="239">
        <v>46234</v>
      </c>
      <c r="M1943" s="238" t="s">
        <v>92</v>
      </c>
    </row>
    <row r="1944" spans="1:13">
      <c r="A1944" s="236" t="s">
        <v>442</v>
      </c>
      <c r="B1944" s="236" t="s">
        <v>443</v>
      </c>
      <c r="C1944" s="236" t="s">
        <v>444</v>
      </c>
      <c r="D1944" s="236" t="s">
        <v>130</v>
      </c>
      <c r="E1944" s="236">
        <v>12100978</v>
      </c>
      <c r="F1944" s="236" t="s">
        <v>3305</v>
      </c>
      <c r="G1944" s="236" t="s">
        <v>88</v>
      </c>
      <c r="H1944" s="236">
        <v>2</v>
      </c>
      <c r="I1944" s="236" t="s">
        <v>3306</v>
      </c>
      <c r="J1944" s="236" t="s">
        <v>2165</v>
      </c>
      <c r="K1944" s="236" t="s">
        <v>3330</v>
      </c>
      <c r="L1944" s="237">
        <v>46234</v>
      </c>
      <c r="M1944" s="236" t="s">
        <v>92</v>
      </c>
    </row>
    <row r="1945" spans="1:13">
      <c r="A1945" s="238" t="s">
        <v>442</v>
      </c>
      <c r="B1945" s="238" t="s">
        <v>443</v>
      </c>
      <c r="C1945" s="238" t="s">
        <v>444</v>
      </c>
      <c r="D1945" s="238" t="s">
        <v>135</v>
      </c>
      <c r="E1945" s="238">
        <v>0</v>
      </c>
      <c r="F1945" s="238" t="s">
        <v>3311</v>
      </c>
      <c r="G1945" s="238" t="s">
        <v>88</v>
      </c>
      <c r="H1945" s="238">
        <v>2</v>
      </c>
      <c r="I1945" s="238" t="s">
        <v>3312</v>
      </c>
      <c r="J1945" s="238" t="s">
        <v>1945</v>
      </c>
      <c r="K1945" s="238" t="s">
        <v>3331</v>
      </c>
      <c r="L1945" s="239">
        <v>46234</v>
      </c>
      <c r="M1945" s="238" t="s">
        <v>92</v>
      </c>
    </row>
    <row r="1946" spans="1:13">
      <c r="A1946" s="236" t="s">
        <v>442</v>
      </c>
      <c r="B1946" s="236" t="s">
        <v>443</v>
      </c>
      <c r="C1946" s="236" t="s">
        <v>444</v>
      </c>
      <c r="D1946" s="236" t="s">
        <v>140</v>
      </c>
      <c r="E1946" s="236">
        <v>84445</v>
      </c>
      <c r="F1946" s="236" t="s">
        <v>3311</v>
      </c>
      <c r="G1946" s="236" t="s">
        <v>88</v>
      </c>
      <c r="H1946" s="236">
        <v>2</v>
      </c>
      <c r="I1946" s="236" t="s">
        <v>3312</v>
      </c>
      <c r="J1946" s="236" t="s">
        <v>3332</v>
      </c>
      <c r="K1946" s="236" t="s">
        <v>3333</v>
      </c>
      <c r="L1946" s="237">
        <v>46234</v>
      </c>
      <c r="M1946" s="236" t="s">
        <v>92</v>
      </c>
    </row>
    <row r="1947" spans="1:13">
      <c r="A1947" s="238" t="s">
        <v>442</v>
      </c>
      <c r="B1947" s="238" t="s">
        <v>443</v>
      </c>
      <c r="C1947" s="238" t="s">
        <v>444</v>
      </c>
      <c r="D1947" s="238" t="s">
        <v>144</v>
      </c>
      <c r="E1947" s="238">
        <v>0</v>
      </c>
      <c r="F1947" s="238" t="s">
        <v>33</v>
      </c>
      <c r="G1947" s="238" t="s">
        <v>33</v>
      </c>
      <c r="H1947" s="238" t="s">
        <v>33</v>
      </c>
      <c r="I1947" s="238" t="s">
        <v>33</v>
      </c>
      <c r="J1947" s="238" t="s">
        <v>2848</v>
      </c>
      <c r="K1947" s="238" t="s">
        <v>3334</v>
      </c>
      <c r="L1947" s="239">
        <v>46234</v>
      </c>
      <c r="M1947" s="238" t="s">
        <v>92</v>
      </c>
    </row>
    <row r="1948" spans="1:13">
      <c r="A1948" s="236" t="s">
        <v>442</v>
      </c>
      <c r="B1948" s="236" t="s">
        <v>443</v>
      </c>
      <c r="C1948" s="236" t="s">
        <v>444</v>
      </c>
      <c r="D1948" s="236" t="s">
        <v>147</v>
      </c>
      <c r="E1948" s="236">
        <v>0</v>
      </c>
      <c r="F1948" s="236" t="s">
        <v>33</v>
      </c>
      <c r="G1948" s="236" t="s">
        <v>33</v>
      </c>
      <c r="H1948" s="236" t="s">
        <v>33</v>
      </c>
      <c r="I1948" s="236" t="s">
        <v>33</v>
      </c>
      <c r="J1948" s="236" t="s">
        <v>2848</v>
      </c>
      <c r="K1948" s="236" t="s">
        <v>3335</v>
      </c>
      <c r="L1948" s="237">
        <v>46234</v>
      </c>
      <c r="M1948" s="236" t="s">
        <v>92</v>
      </c>
    </row>
    <row r="1949" spans="1:13">
      <c r="A1949" s="238" t="s">
        <v>442</v>
      </c>
      <c r="B1949" s="238" t="s">
        <v>443</v>
      </c>
      <c r="C1949" s="238" t="s">
        <v>444</v>
      </c>
      <c r="D1949" s="238" t="s">
        <v>150</v>
      </c>
      <c r="E1949" s="238">
        <v>1</v>
      </c>
      <c r="F1949" s="238" t="s">
        <v>3311</v>
      </c>
      <c r="G1949" s="238" t="s">
        <v>88</v>
      </c>
      <c r="H1949" s="238">
        <v>2</v>
      </c>
      <c r="I1949" s="238" t="s">
        <v>3312</v>
      </c>
      <c r="J1949" s="238" t="s">
        <v>3336</v>
      </c>
      <c r="K1949" s="238" t="s">
        <v>3337</v>
      </c>
      <c r="L1949" s="239">
        <v>46234</v>
      </c>
      <c r="M1949" s="238" t="s">
        <v>92</v>
      </c>
    </row>
    <row r="1950" spans="1:13">
      <c r="A1950" s="236" t="s">
        <v>442</v>
      </c>
      <c r="B1950" s="236" t="s">
        <v>443</v>
      </c>
      <c r="C1950" s="236" t="s">
        <v>444</v>
      </c>
      <c r="D1950" s="236" t="s">
        <v>32</v>
      </c>
      <c r="E1950" s="236" t="s">
        <v>33</v>
      </c>
      <c r="F1950" s="236" t="s">
        <v>33</v>
      </c>
      <c r="G1950" s="236"/>
      <c r="H1950" s="236">
        <v>0</v>
      </c>
      <c r="I1950" s="236" t="s">
        <v>33</v>
      </c>
      <c r="J1950" s="236" t="s">
        <v>1617</v>
      </c>
      <c r="K1950" s="236" t="s">
        <v>3338</v>
      </c>
      <c r="L1950" s="237">
        <v>46234</v>
      </c>
      <c r="M1950" s="236" t="s">
        <v>92</v>
      </c>
    </row>
    <row r="1951" spans="1:13">
      <c r="A1951" s="238" t="s">
        <v>442</v>
      </c>
      <c r="B1951" s="238" t="s">
        <v>443</v>
      </c>
      <c r="C1951" s="238" t="s">
        <v>444</v>
      </c>
      <c r="D1951" s="238" t="s">
        <v>38</v>
      </c>
      <c r="E1951" s="238" t="s">
        <v>33</v>
      </c>
      <c r="F1951" s="238" t="s">
        <v>33</v>
      </c>
      <c r="G1951" s="238"/>
      <c r="H1951" s="238">
        <v>0</v>
      </c>
      <c r="I1951" s="238" t="s">
        <v>33</v>
      </c>
      <c r="J1951" s="238" t="s">
        <v>1617</v>
      </c>
      <c r="K1951" s="238" t="s">
        <v>3339</v>
      </c>
      <c r="L1951" s="239">
        <v>46234</v>
      </c>
      <c r="M1951" s="238" t="s">
        <v>92</v>
      </c>
    </row>
    <row r="1952" spans="1:13">
      <c r="A1952" s="236" t="s">
        <v>430</v>
      </c>
      <c r="B1952" s="236" t="s">
        <v>431</v>
      </c>
      <c r="C1952" s="236" t="s">
        <v>432</v>
      </c>
      <c r="D1952" s="236" t="s">
        <v>86</v>
      </c>
      <c r="E1952" s="236">
        <v>12415138</v>
      </c>
      <c r="F1952" s="236" t="s">
        <v>3340</v>
      </c>
      <c r="G1952" s="236" t="s">
        <v>88</v>
      </c>
      <c r="H1952" s="236">
        <v>2</v>
      </c>
      <c r="I1952" s="236" t="s">
        <v>3341</v>
      </c>
      <c r="J1952" s="236" t="s">
        <v>3342</v>
      </c>
      <c r="K1952" s="236" t="s">
        <v>3343</v>
      </c>
      <c r="L1952" s="237">
        <v>46234</v>
      </c>
      <c r="M1952" s="236" t="s">
        <v>92</v>
      </c>
    </row>
    <row r="1953" spans="1:13">
      <c r="A1953" s="238" t="s">
        <v>430</v>
      </c>
      <c r="B1953" s="238" t="s">
        <v>431</v>
      </c>
      <c r="C1953" s="238" t="s">
        <v>432</v>
      </c>
      <c r="D1953" s="238" t="s">
        <v>93</v>
      </c>
      <c r="E1953" s="238">
        <v>20151</v>
      </c>
      <c r="F1953" s="238" t="s">
        <v>3344</v>
      </c>
      <c r="G1953" s="238" t="s">
        <v>88</v>
      </c>
      <c r="H1953" s="238">
        <v>2</v>
      </c>
      <c r="I1953" s="238" t="s">
        <v>3345</v>
      </c>
      <c r="J1953" s="238" t="s">
        <v>3346</v>
      </c>
      <c r="K1953" s="238" t="s">
        <v>3347</v>
      </c>
      <c r="L1953" s="239">
        <v>46234</v>
      </c>
      <c r="M1953" s="238" t="s">
        <v>92</v>
      </c>
    </row>
    <row r="1954" spans="1:13">
      <c r="A1954" s="236" t="s">
        <v>430</v>
      </c>
      <c r="B1954" s="236" t="s">
        <v>431</v>
      </c>
      <c r="C1954" s="236" t="s">
        <v>432</v>
      </c>
      <c r="D1954" s="236" t="s">
        <v>98</v>
      </c>
      <c r="E1954" s="236">
        <v>4090862</v>
      </c>
      <c r="F1954" s="236" t="s">
        <v>3344</v>
      </c>
      <c r="G1954" s="236" t="s">
        <v>141</v>
      </c>
      <c r="H1954" s="236">
        <v>3</v>
      </c>
      <c r="I1954" s="236" t="s">
        <v>3345</v>
      </c>
      <c r="J1954" s="236" t="s">
        <v>3348</v>
      </c>
      <c r="K1954" s="236" t="s">
        <v>3349</v>
      </c>
      <c r="L1954" s="237">
        <v>46234</v>
      </c>
      <c r="M1954" s="236" t="s">
        <v>92</v>
      </c>
    </row>
    <row r="1955" spans="1:13">
      <c r="A1955" s="238" t="s">
        <v>430</v>
      </c>
      <c r="B1955" s="238" t="s">
        <v>431</v>
      </c>
      <c r="C1955" s="238" t="s">
        <v>432</v>
      </c>
      <c r="D1955" s="238" t="s">
        <v>103</v>
      </c>
      <c r="E1955" s="238">
        <v>66783</v>
      </c>
      <c r="F1955" s="238" t="s">
        <v>3350</v>
      </c>
      <c r="G1955" s="238" t="s">
        <v>141</v>
      </c>
      <c r="H1955" s="238">
        <v>3</v>
      </c>
      <c r="I1955" s="238" t="s">
        <v>3351</v>
      </c>
      <c r="J1955" s="238" t="s">
        <v>3352</v>
      </c>
      <c r="K1955" s="238" t="s">
        <v>3353</v>
      </c>
      <c r="L1955" s="239">
        <v>46234</v>
      </c>
      <c r="M1955" s="238" t="s">
        <v>92</v>
      </c>
    </row>
    <row r="1956" spans="1:13">
      <c r="A1956" s="236" t="s">
        <v>430</v>
      </c>
      <c r="B1956" s="236" t="s">
        <v>431</v>
      </c>
      <c r="C1956" s="236" t="s">
        <v>432</v>
      </c>
      <c r="D1956" s="236" t="s">
        <v>108</v>
      </c>
      <c r="E1956" s="236">
        <v>66783</v>
      </c>
      <c r="F1956" s="236" t="s">
        <v>3350</v>
      </c>
      <c r="G1956" s="236" t="s">
        <v>141</v>
      </c>
      <c r="H1956" s="236">
        <v>3</v>
      </c>
      <c r="I1956" s="236" t="s">
        <v>3351</v>
      </c>
      <c r="J1956" s="236" t="s">
        <v>3354</v>
      </c>
      <c r="K1956" s="236" t="s">
        <v>3355</v>
      </c>
      <c r="L1956" s="237">
        <v>46234</v>
      </c>
      <c r="M1956" s="236" t="s">
        <v>92</v>
      </c>
    </row>
    <row r="1957" spans="1:13">
      <c r="A1957" s="238" t="s">
        <v>430</v>
      </c>
      <c r="B1957" s="238" t="s">
        <v>431</v>
      </c>
      <c r="C1957" s="238" t="s">
        <v>432</v>
      </c>
      <c r="D1957" s="238" t="s">
        <v>46</v>
      </c>
      <c r="E1957" s="238" t="s">
        <v>33</v>
      </c>
      <c r="F1957" s="238" t="s">
        <v>33</v>
      </c>
      <c r="G1957" s="238" t="s">
        <v>33</v>
      </c>
      <c r="H1957" s="238" t="s">
        <v>33</v>
      </c>
      <c r="I1957" s="238" t="s">
        <v>33</v>
      </c>
      <c r="J1957" s="238" t="s">
        <v>3356</v>
      </c>
      <c r="K1957" s="238" t="s">
        <v>3357</v>
      </c>
      <c r="L1957" s="239">
        <v>46234</v>
      </c>
      <c r="M1957" s="238" t="s">
        <v>92</v>
      </c>
    </row>
    <row r="1958" spans="1:13">
      <c r="A1958" s="236" t="s">
        <v>430</v>
      </c>
      <c r="B1958" s="236" t="s">
        <v>431</v>
      </c>
      <c r="C1958" s="236" t="s">
        <v>432</v>
      </c>
      <c r="D1958" s="236" t="s">
        <v>113</v>
      </c>
      <c r="E1958" s="236" t="s">
        <v>33</v>
      </c>
      <c r="F1958" s="236" t="s">
        <v>33</v>
      </c>
      <c r="G1958" s="236" t="s">
        <v>33</v>
      </c>
      <c r="H1958" s="236" t="s">
        <v>33</v>
      </c>
      <c r="I1958" s="236" t="s">
        <v>33</v>
      </c>
      <c r="J1958" s="236" t="s">
        <v>3356</v>
      </c>
      <c r="K1958" s="236" t="s">
        <v>3358</v>
      </c>
      <c r="L1958" s="237">
        <v>46234</v>
      </c>
      <c r="M1958" s="236" t="s">
        <v>92</v>
      </c>
    </row>
    <row r="1959" spans="1:13">
      <c r="A1959" s="238" t="s">
        <v>430</v>
      </c>
      <c r="B1959" s="238" t="s">
        <v>431</v>
      </c>
      <c r="C1959" s="238" t="s">
        <v>432</v>
      </c>
      <c r="D1959" s="238" t="s">
        <v>117</v>
      </c>
      <c r="E1959" s="238">
        <v>865</v>
      </c>
      <c r="F1959" s="238" t="s">
        <v>3359</v>
      </c>
      <c r="G1959" s="238" t="s">
        <v>141</v>
      </c>
      <c r="H1959" s="238">
        <v>3</v>
      </c>
      <c r="I1959" s="238" t="s">
        <v>3234</v>
      </c>
      <c r="J1959" s="238" t="s">
        <v>3360</v>
      </c>
      <c r="K1959" s="238" t="s">
        <v>3361</v>
      </c>
      <c r="L1959" s="239">
        <v>46234</v>
      </c>
      <c r="M1959" s="238" t="s">
        <v>92</v>
      </c>
    </row>
    <row r="1960" spans="1:13">
      <c r="A1960" s="236" t="s">
        <v>430</v>
      </c>
      <c r="B1960" s="236" t="s">
        <v>431</v>
      </c>
      <c r="C1960" s="236" t="s">
        <v>432</v>
      </c>
      <c r="D1960" s="236" t="s">
        <v>122</v>
      </c>
      <c r="E1960" s="236">
        <v>865</v>
      </c>
      <c r="F1960" s="236" t="s">
        <v>3359</v>
      </c>
      <c r="G1960" s="236" t="s">
        <v>141</v>
      </c>
      <c r="H1960" s="236">
        <v>3</v>
      </c>
      <c r="I1960" s="236" t="s">
        <v>3234</v>
      </c>
      <c r="J1960" s="236" t="s">
        <v>3360</v>
      </c>
      <c r="K1960" s="236" t="s">
        <v>3362</v>
      </c>
      <c r="L1960" s="237">
        <v>46234</v>
      </c>
      <c r="M1960" s="236" t="s">
        <v>92</v>
      </c>
    </row>
    <row r="1961" spans="1:13">
      <c r="A1961" s="238" t="s">
        <v>430</v>
      </c>
      <c r="B1961" s="238" t="s">
        <v>431</v>
      </c>
      <c r="C1961" s="238" t="s">
        <v>432</v>
      </c>
      <c r="D1961" s="238" t="s">
        <v>48</v>
      </c>
      <c r="E1961" s="238" t="s">
        <v>33</v>
      </c>
      <c r="F1961" s="238" t="s">
        <v>33</v>
      </c>
      <c r="G1961" s="238" t="s">
        <v>33</v>
      </c>
      <c r="H1961" s="238" t="s">
        <v>33</v>
      </c>
      <c r="I1961" s="238" t="s">
        <v>33</v>
      </c>
      <c r="J1961" s="238" t="s">
        <v>3356</v>
      </c>
      <c r="K1961" s="238" t="s">
        <v>3363</v>
      </c>
      <c r="L1961" s="239">
        <v>46234</v>
      </c>
      <c r="M1961" s="238" t="s">
        <v>92</v>
      </c>
    </row>
    <row r="1962" spans="1:13">
      <c r="A1962" s="236" t="s">
        <v>430</v>
      </c>
      <c r="B1962" s="236" t="s">
        <v>431</v>
      </c>
      <c r="C1962" s="236" t="s">
        <v>432</v>
      </c>
      <c r="D1962" s="236" t="s">
        <v>50</v>
      </c>
      <c r="E1962" s="236" t="s">
        <v>33</v>
      </c>
      <c r="F1962" s="236" t="s">
        <v>33</v>
      </c>
      <c r="G1962" s="236" t="s">
        <v>33</v>
      </c>
      <c r="H1962" s="236" t="s">
        <v>33</v>
      </c>
      <c r="I1962" s="236" t="s">
        <v>33</v>
      </c>
      <c r="J1962" s="236" t="s">
        <v>3356</v>
      </c>
      <c r="K1962" s="236" t="s">
        <v>3364</v>
      </c>
      <c r="L1962" s="237">
        <v>46234</v>
      </c>
      <c r="M1962" s="236" t="s">
        <v>92</v>
      </c>
    </row>
    <row r="1963" spans="1:13">
      <c r="A1963" s="238" t="s">
        <v>430</v>
      </c>
      <c r="B1963" s="238" t="s">
        <v>431</v>
      </c>
      <c r="C1963" s="238" t="s">
        <v>432</v>
      </c>
      <c r="D1963" s="238" t="s">
        <v>52</v>
      </c>
      <c r="E1963" s="238" t="s">
        <v>33</v>
      </c>
      <c r="F1963" s="238" t="s">
        <v>33</v>
      </c>
      <c r="G1963" s="238" t="s">
        <v>33</v>
      </c>
      <c r="H1963" s="238" t="s">
        <v>33</v>
      </c>
      <c r="I1963" s="238" t="s">
        <v>33</v>
      </c>
      <c r="J1963" s="238" t="s">
        <v>3356</v>
      </c>
      <c r="K1963" s="238" t="s">
        <v>3365</v>
      </c>
      <c r="L1963" s="239">
        <v>46234</v>
      </c>
      <c r="M1963" s="238" t="s">
        <v>92</v>
      </c>
    </row>
    <row r="1964" spans="1:13">
      <c r="A1964" s="236" t="s">
        <v>430</v>
      </c>
      <c r="B1964" s="236" t="s">
        <v>431</v>
      </c>
      <c r="C1964" s="236" t="s">
        <v>432</v>
      </c>
      <c r="D1964" s="236" t="s">
        <v>54</v>
      </c>
      <c r="E1964" s="236" t="s">
        <v>33</v>
      </c>
      <c r="F1964" s="236" t="s">
        <v>33</v>
      </c>
      <c r="G1964" s="236" t="s">
        <v>33</v>
      </c>
      <c r="H1964" s="236" t="s">
        <v>33</v>
      </c>
      <c r="I1964" s="236" t="s">
        <v>33</v>
      </c>
      <c r="J1964" s="236" t="s">
        <v>3356</v>
      </c>
      <c r="K1964" s="236" t="s">
        <v>3366</v>
      </c>
      <c r="L1964" s="237">
        <v>46234</v>
      </c>
      <c r="M1964" s="236" t="s">
        <v>92</v>
      </c>
    </row>
    <row r="1965" spans="1:13">
      <c r="A1965" s="238" t="s">
        <v>430</v>
      </c>
      <c r="B1965" s="238" t="s">
        <v>431</v>
      </c>
      <c r="C1965" s="238" t="s">
        <v>432</v>
      </c>
      <c r="D1965" s="238" t="s">
        <v>124</v>
      </c>
      <c r="E1965" s="238">
        <v>66783</v>
      </c>
      <c r="F1965" s="238" t="s">
        <v>3350</v>
      </c>
      <c r="G1965" s="238" t="s">
        <v>141</v>
      </c>
      <c r="H1965" s="238">
        <v>3</v>
      </c>
      <c r="I1965" s="238" t="s">
        <v>3351</v>
      </c>
      <c r="J1965" s="238" t="s">
        <v>3367</v>
      </c>
      <c r="K1965" s="238" t="s">
        <v>3368</v>
      </c>
      <c r="L1965" s="239">
        <v>46234</v>
      </c>
      <c r="M1965" s="238" t="s">
        <v>92</v>
      </c>
    </row>
    <row r="1966" spans="1:13">
      <c r="A1966" s="236" t="s">
        <v>430</v>
      </c>
      <c r="B1966" s="236" t="s">
        <v>431</v>
      </c>
      <c r="C1966" s="236" t="s">
        <v>432</v>
      </c>
      <c r="D1966" s="236" t="s">
        <v>130</v>
      </c>
      <c r="E1966" s="236">
        <v>4024079</v>
      </c>
      <c r="F1966" s="236" t="s">
        <v>3369</v>
      </c>
      <c r="G1966" s="236" t="s">
        <v>141</v>
      </c>
      <c r="H1966" s="236">
        <v>3</v>
      </c>
      <c r="I1966" s="236" t="s">
        <v>3370</v>
      </c>
      <c r="J1966" s="236" t="s">
        <v>2165</v>
      </c>
      <c r="K1966" s="236" t="s">
        <v>3371</v>
      </c>
      <c r="L1966" s="237">
        <v>46234</v>
      </c>
      <c r="M1966" s="236" t="s">
        <v>92</v>
      </c>
    </row>
    <row r="1967" spans="1:13">
      <c r="A1967" s="238" t="s">
        <v>430</v>
      </c>
      <c r="B1967" s="238" t="s">
        <v>431</v>
      </c>
      <c r="C1967" s="238" t="s">
        <v>432</v>
      </c>
      <c r="D1967" s="238" t="s">
        <v>135</v>
      </c>
      <c r="E1967" s="238">
        <v>0</v>
      </c>
      <c r="F1967" s="238" t="s">
        <v>3350</v>
      </c>
      <c r="G1967" s="238" t="s">
        <v>141</v>
      </c>
      <c r="H1967" s="238">
        <v>3</v>
      </c>
      <c r="I1967" s="238" t="s">
        <v>3351</v>
      </c>
      <c r="J1967" s="238" t="s">
        <v>1945</v>
      </c>
      <c r="K1967" s="238" t="s">
        <v>3372</v>
      </c>
      <c r="L1967" s="239">
        <v>46234</v>
      </c>
      <c r="M1967" s="238" t="s">
        <v>92</v>
      </c>
    </row>
    <row r="1968" spans="1:13">
      <c r="A1968" s="236" t="s">
        <v>430</v>
      </c>
      <c r="B1968" s="236" t="s">
        <v>431</v>
      </c>
      <c r="C1968" s="236" t="s">
        <v>432</v>
      </c>
      <c r="D1968" s="236" t="s">
        <v>140</v>
      </c>
      <c r="E1968" s="236">
        <v>66783</v>
      </c>
      <c r="F1968" s="236" t="s">
        <v>3350</v>
      </c>
      <c r="G1968" s="236" t="s">
        <v>141</v>
      </c>
      <c r="H1968" s="236">
        <v>3</v>
      </c>
      <c r="I1968" s="236" t="s">
        <v>3351</v>
      </c>
      <c r="J1968" s="236" t="s">
        <v>3373</v>
      </c>
      <c r="K1968" s="236" t="s">
        <v>3374</v>
      </c>
      <c r="L1968" s="237">
        <v>46234</v>
      </c>
      <c r="M1968" s="236" t="s">
        <v>92</v>
      </c>
    </row>
    <row r="1969" spans="1:13">
      <c r="A1969" s="238" t="s">
        <v>430</v>
      </c>
      <c r="B1969" s="238" t="s">
        <v>431</v>
      </c>
      <c r="C1969" s="238" t="s">
        <v>432</v>
      </c>
      <c r="D1969" s="238" t="s">
        <v>144</v>
      </c>
      <c r="E1969" s="238" t="s">
        <v>33</v>
      </c>
      <c r="F1969" s="238" t="s">
        <v>33</v>
      </c>
      <c r="G1969" s="238" t="s">
        <v>33</v>
      </c>
      <c r="H1969" s="238" t="s">
        <v>33</v>
      </c>
      <c r="I1969" s="238" t="s">
        <v>33</v>
      </c>
      <c r="J1969" s="238" t="s">
        <v>3250</v>
      </c>
      <c r="K1969" s="238" t="s">
        <v>3375</v>
      </c>
      <c r="L1969" s="239">
        <v>46234</v>
      </c>
      <c r="M1969" s="238" t="s">
        <v>92</v>
      </c>
    </row>
    <row r="1970" spans="1:13">
      <c r="A1970" s="236" t="s">
        <v>430</v>
      </c>
      <c r="B1970" s="236" t="s">
        <v>431</v>
      </c>
      <c r="C1970" s="236" t="s">
        <v>432</v>
      </c>
      <c r="D1970" s="236" t="s">
        <v>147</v>
      </c>
      <c r="E1970" s="236" t="s">
        <v>33</v>
      </c>
      <c r="F1970" s="236" t="s">
        <v>33</v>
      </c>
      <c r="G1970" s="236" t="s">
        <v>33</v>
      </c>
      <c r="H1970" s="236" t="s">
        <v>33</v>
      </c>
      <c r="I1970" s="236" t="s">
        <v>33</v>
      </c>
      <c r="J1970" s="236" t="s">
        <v>3250</v>
      </c>
      <c r="K1970" s="236" t="s">
        <v>3376</v>
      </c>
      <c r="L1970" s="237">
        <v>46234</v>
      </c>
      <c r="M1970" s="236" t="s">
        <v>92</v>
      </c>
    </row>
    <row r="1971" spans="1:13">
      <c r="A1971" s="238" t="s">
        <v>430</v>
      </c>
      <c r="B1971" s="238" t="s">
        <v>431</v>
      </c>
      <c r="C1971" s="238" t="s">
        <v>432</v>
      </c>
      <c r="D1971" s="238" t="s">
        <v>150</v>
      </c>
      <c r="E1971" s="238">
        <v>1</v>
      </c>
      <c r="F1971" s="238" t="s">
        <v>3350</v>
      </c>
      <c r="G1971" s="238" t="s">
        <v>126</v>
      </c>
      <c r="H1971" s="238">
        <v>1</v>
      </c>
      <c r="I1971" s="238" t="s">
        <v>3351</v>
      </c>
      <c r="J1971" s="238" t="s">
        <v>3253</v>
      </c>
      <c r="K1971" s="238" t="s">
        <v>3377</v>
      </c>
      <c r="L1971" s="239">
        <v>46234</v>
      </c>
      <c r="M1971" s="238" t="s">
        <v>92</v>
      </c>
    </row>
    <row r="1972" spans="1:13">
      <c r="A1972" s="236" t="s">
        <v>430</v>
      </c>
      <c r="B1972" s="236" t="s">
        <v>431</v>
      </c>
      <c r="C1972" s="236" t="s">
        <v>432</v>
      </c>
      <c r="D1972" s="236" t="s">
        <v>32</v>
      </c>
      <c r="E1972" s="236" t="s">
        <v>33</v>
      </c>
      <c r="F1972" s="236" t="s">
        <v>33</v>
      </c>
      <c r="G1972" s="236" t="s">
        <v>33</v>
      </c>
      <c r="H1972" s="236" t="s">
        <v>33</v>
      </c>
      <c r="I1972" s="236" t="s">
        <v>33</v>
      </c>
      <c r="J1972" s="236" t="s">
        <v>3356</v>
      </c>
      <c r="K1972" s="236" t="s">
        <v>3378</v>
      </c>
      <c r="L1972" s="237">
        <v>46234</v>
      </c>
      <c r="M1972" s="236" t="s">
        <v>92</v>
      </c>
    </row>
    <row r="1973" spans="1:13">
      <c r="A1973" s="238" t="s">
        <v>430</v>
      </c>
      <c r="B1973" s="238" t="s">
        <v>431</v>
      </c>
      <c r="C1973" s="238" t="s">
        <v>432</v>
      </c>
      <c r="D1973" s="238" t="s">
        <v>38</v>
      </c>
      <c r="E1973" s="238" t="s">
        <v>33</v>
      </c>
      <c r="F1973" s="238" t="s">
        <v>33</v>
      </c>
      <c r="G1973" s="238" t="s">
        <v>33</v>
      </c>
      <c r="H1973" s="238" t="s">
        <v>33</v>
      </c>
      <c r="I1973" s="238" t="s">
        <v>33</v>
      </c>
      <c r="J1973" s="238" t="s">
        <v>3356</v>
      </c>
      <c r="K1973" s="238" t="s">
        <v>3379</v>
      </c>
      <c r="L1973" s="239">
        <v>46234</v>
      </c>
      <c r="M1973" s="238" t="s">
        <v>92</v>
      </c>
    </row>
    <row r="1974" spans="1:13">
      <c r="A1974" s="236" t="s">
        <v>466</v>
      </c>
      <c r="B1974" s="236" t="s">
        <v>467</v>
      </c>
      <c r="C1974" s="236" t="s">
        <v>468</v>
      </c>
      <c r="D1974" s="236" t="s">
        <v>86</v>
      </c>
      <c r="E1974" s="236">
        <v>58926166</v>
      </c>
      <c r="F1974" s="236" t="s">
        <v>3380</v>
      </c>
      <c r="G1974" s="236" t="s">
        <v>88</v>
      </c>
      <c r="H1974" s="236">
        <v>2</v>
      </c>
      <c r="I1974" s="236" t="s">
        <v>3381</v>
      </c>
      <c r="J1974" s="236" t="s">
        <v>3382</v>
      </c>
      <c r="K1974" s="236" t="s">
        <v>3383</v>
      </c>
      <c r="L1974" s="237">
        <v>46234</v>
      </c>
      <c r="M1974" s="236" t="s">
        <v>92</v>
      </c>
    </row>
    <row r="1975" spans="1:13">
      <c r="A1975" s="238" t="s">
        <v>466</v>
      </c>
      <c r="B1975" s="238" t="s">
        <v>467</v>
      </c>
      <c r="C1975" s="238" t="s">
        <v>468</v>
      </c>
      <c r="D1975" s="238" t="s">
        <v>93</v>
      </c>
      <c r="E1975" s="238">
        <v>93557</v>
      </c>
      <c r="F1975" s="238" t="s">
        <v>3384</v>
      </c>
      <c r="G1975" s="238" t="s">
        <v>126</v>
      </c>
      <c r="H1975" s="238">
        <v>1</v>
      </c>
      <c r="I1975" s="238" t="s">
        <v>3385</v>
      </c>
      <c r="J1975" s="238" t="s">
        <v>3386</v>
      </c>
      <c r="K1975" s="238" t="s">
        <v>3387</v>
      </c>
      <c r="L1975" s="239">
        <v>46234</v>
      </c>
      <c r="M1975" s="238" t="s">
        <v>92</v>
      </c>
    </row>
    <row r="1976" spans="1:13">
      <c r="A1976" s="236" t="s">
        <v>466</v>
      </c>
      <c r="B1976" s="236" t="s">
        <v>467</v>
      </c>
      <c r="C1976" s="236" t="s">
        <v>468</v>
      </c>
      <c r="D1976" s="236" t="s">
        <v>98</v>
      </c>
      <c r="E1976" s="236">
        <v>13379611</v>
      </c>
      <c r="F1976" s="236" t="s">
        <v>3384</v>
      </c>
      <c r="G1976" s="236" t="s">
        <v>88</v>
      </c>
      <c r="H1976" s="236">
        <v>2</v>
      </c>
      <c r="I1976" s="236" t="s">
        <v>3385</v>
      </c>
      <c r="J1976" s="236" t="s">
        <v>3388</v>
      </c>
      <c r="K1976" s="236" t="s">
        <v>3389</v>
      </c>
      <c r="L1976" s="237">
        <v>46234</v>
      </c>
      <c r="M1976" s="236" t="s">
        <v>92</v>
      </c>
    </row>
    <row r="1977" spans="1:13">
      <c r="A1977" s="238" t="s">
        <v>466</v>
      </c>
      <c r="B1977" s="238" t="s">
        <v>467</v>
      </c>
      <c r="C1977" s="238" t="s">
        <v>468</v>
      </c>
      <c r="D1977" s="238" t="s">
        <v>103</v>
      </c>
      <c r="E1977" s="238">
        <v>121199</v>
      </c>
      <c r="F1977" s="238" t="s">
        <v>3311</v>
      </c>
      <c r="G1977" s="238" t="s">
        <v>88</v>
      </c>
      <c r="H1977" s="238">
        <v>2</v>
      </c>
      <c r="I1977" s="238" t="s">
        <v>3390</v>
      </c>
      <c r="J1977" s="238" t="s">
        <v>3391</v>
      </c>
      <c r="K1977" s="238" t="s">
        <v>3392</v>
      </c>
      <c r="L1977" s="239">
        <v>46234</v>
      </c>
      <c r="M1977" s="238" t="s">
        <v>92</v>
      </c>
    </row>
    <row r="1978" spans="1:13">
      <c r="A1978" s="236" t="s">
        <v>466</v>
      </c>
      <c r="B1978" s="236" t="s">
        <v>467</v>
      </c>
      <c r="C1978" s="236" t="s">
        <v>468</v>
      </c>
      <c r="D1978" s="236" t="s">
        <v>108</v>
      </c>
      <c r="E1978" s="236">
        <v>121199</v>
      </c>
      <c r="F1978" s="236" t="s">
        <v>3311</v>
      </c>
      <c r="G1978" s="236" t="s">
        <v>88</v>
      </c>
      <c r="H1978" s="236">
        <v>2</v>
      </c>
      <c r="I1978" s="236" t="s">
        <v>3390</v>
      </c>
      <c r="J1978" s="236" t="s">
        <v>3393</v>
      </c>
      <c r="K1978" s="236" t="s">
        <v>3394</v>
      </c>
      <c r="L1978" s="237">
        <v>46234</v>
      </c>
      <c r="M1978" s="236" t="s">
        <v>92</v>
      </c>
    </row>
    <row r="1979" spans="1:13">
      <c r="A1979" s="238" t="s">
        <v>466</v>
      </c>
      <c r="B1979" s="238" t="s">
        <v>467</v>
      </c>
      <c r="C1979" s="238" t="s">
        <v>468</v>
      </c>
      <c r="D1979" s="238" t="s">
        <v>46</v>
      </c>
      <c r="E1979" s="238" t="s">
        <v>33</v>
      </c>
      <c r="F1979" s="238" t="s">
        <v>33</v>
      </c>
      <c r="G1979" s="238"/>
      <c r="H1979" s="238">
        <v>0</v>
      </c>
      <c r="I1979" s="238" t="s">
        <v>33</v>
      </c>
      <c r="J1979" s="238" t="s">
        <v>1617</v>
      </c>
      <c r="K1979" s="238" t="s">
        <v>3395</v>
      </c>
      <c r="L1979" s="239">
        <v>46234</v>
      </c>
      <c r="M1979" s="238" t="s">
        <v>92</v>
      </c>
    </row>
    <row r="1980" spans="1:13">
      <c r="A1980" s="236" t="s">
        <v>466</v>
      </c>
      <c r="B1980" s="236" t="s">
        <v>467</v>
      </c>
      <c r="C1980" s="236" t="s">
        <v>468</v>
      </c>
      <c r="D1980" s="236" t="s">
        <v>113</v>
      </c>
      <c r="E1980" s="236" t="s">
        <v>33</v>
      </c>
      <c r="F1980" s="236" t="s">
        <v>33</v>
      </c>
      <c r="G1980" s="236"/>
      <c r="H1980" s="236">
        <v>0</v>
      </c>
      <c r="I1980" s="236" t="s">
        <v>33</v>
      </c>
      <c r="J1980" s="236" t="s">
        <v>1617</v>
      </c>
      <c r="K1980" s="236" t="s">
        <v>3396</v>
      </c>
      <c r="L1980" s="237">
        <v>46234</v>
      </c>
      <c r="M1980" s="236" t="s">
        <v>92</v>
      </c>
    </row>
    <row r="1981" spans="1:13">
      <c r="A1981" s="238" t="s">
        <v>466</v>
      </c>
      <c r="B1981" s="238" t="s">
        <v>467</v>
      </c>
      <c r="C1981" s="238" t="s">
        <v>468</v>
      </c>
      <c r="D1981" s="238" t="s">
        <v>117</v>
      </c>
      <c r="E1981" s="238">
        <v>865</v>
      </c>
      <c r="F1981" s="238" t="s">
        <v>3359</v>
      </c>
      <c r="G1981" s="238" t="s">
        <v>141</v>
      </c>
      <c r="H1981" s="238">
        <v>3</v>
      </c>
      <c r="I1981" s="238" t="s">
        <v>3234</v>
      </c>
      <c r="J1981" s="238" t="s">
        <v>3397</v>
      </c>
      <c r="K1981" s="238" t="s">
        <v>3398</v>
      </c>
      <c r="L1981" s="239">
        <v>46234</v>
      </c>
      <c r="M1981" s="238" t="s">
        <v>92</v>
      </c>
    </row>
    <row r="1982" spans="1:13">
      <c r="A1982" s="236" t="s">
        <v>466</v>
      </c>
      <c r="B1982" s="236" t="s">
        <v>467</v>
      </c>
      <c r="C1982" s="236" t="s">
        <v>468</v>
      </c>
      <c r="D1982" s="236" t="s">
        <v>122</v>
      </c>
      <c r="E1982" s="236">
        <v>865</v>
      </c>
      <c r="F1982" s="236" t="s">
        <v>3359</v>
      </c>
      <c r="G1982" s="236" t="s">
        <v>141</v>
      </c>
      <c r="H1982" s="236">
        <v>3</v>
      </c>
      <c r="I1982" s="236" t="s">
        <v>3234</v>
      </c>
      <c r="J1982" s="236" t="s">
        <v>3397</v>
      </c>
      <c r="K1982" s="236" t="s">
        <v>3399</v>
      </c>
      <c r="L1982" s="237">
        <v>46234</v>
      </c>
      <c r="M1982" s="236" t="s">
        <v>92</v>
      </c>
    </row>
    <row r="1983" spans="1:13">
      <c r="A1983" s="238" t="s">
        <v>466</v>
      </c>
      <c r="B1983" s="238" t="s">
        <v>467</v>
      </c>
      <c r="C1983" s="238" t="s">
        <v>468</v>
      </c>
      <c r="D1983" s="238" t="s">
        <v>48</v>
      </c>
      <c r="E1983" s="238" t="s">
        <v>33</v>
      </c>
      <c r="F1983" s="238" t="s">
        <v>33</v>
      </c>
      <c r="G1983" s="238"/>
      <c r="H1983" s="238">
        <v>0</v>
      </c>
      <c r="I1983" s="238" t="s">
        <v>33</v>
      </c>
      <c r="J1983" s="238" t="s">
        <v>1617</v>
      </c>
      <c r="K1983" s="238" t="s">
        <v>3400</v>
      </c>
      <c r="L1983" s="239">
        <v>46234</v>
      </c>
      <c r="M1983" s="238" t="s">
        <v>92</v>
      </c>
    </row>
    <row r="1984" spans="1:13">
      <c r="A1984" s="236" t="s">
        <v>466</v>
      </c>
      <c r="B1984" s="236" t="s">
        <v>467</v>
      </c>
      <c r="C1984" s="236" t="s">
        <v>468</v>
      </c>
      <c r="D1984" s="236" t="s">
        <v>50</v>
      </c>
      <c r="E1984" s="236" t="s">
        <v>33</v>
      </c>
      <c r="F1984" s="236" t="s">
        <v>33</v>
      </c>
      <c r="G1984" s="236"/>
      <c r="H1984" s="236">
        <v>0</v>
      </c>
      <c r="I1984" s="236" t="s">
        <v>33</v>
      </c>
      <c r="J1984" s="236" t="s">
        <v>1617</v>
      </c>
      <c r="K1984" s="236" t="s">
        <v>3401</v>
      </c>
      <c r="L1984" s="237">
        <v>46234</v>
      </c>
      <c r="M1984" s="236" t="s">
        <v>92</v>
      </c>
    </row>
    <row r="1985" spans="1:13">
      <c r="A1985" s="238" t="s">
        <v>466</v>
      </c>
      <c r="B1985" s="238" t="s">
        <v>467</v>
      </c>
      <c r="C1985" s="238" t="s">
        <v>468</v>
      </c>
      <c r="D1985" s="238" t="s">
        <v>52</v>
      </c>
      <c r="E1985" s="238" t="s">
        <v>33</v>
      </c>
      <c r="F1985" s="238" t="s">
        <v>33</v>
      </c>
      <c r="G1985" s="238"/>
      <c r="H1985" s="238">
        <v>0</v>
      </c>
      <c r="I1985" s="238" t="s">
        <v>33</v>
      </c>
      <c r="J1985" s="238" t="s">
        <v>1617</v>
      </c>
      <c r="K1985" s="238" t="s">
        <v>3402</v>
      </c>
      <c r="L1985" s="239">
        <v>46234</v>
      </c>
      <c r="M1985" s="238" t="s">
        <v>92</v>
      </c>
    </row>
    <row r="1986" spans="1:13">
      <c r="A1986" s="236" t="s">
        <v>466</v>
      </c>
      <c r="B1986" s="236" t="s">
        <v>467</v>
      </c>
      <c r="C1986" s="236" t="s">
        <v>468</v>
      </c>
      <c r="D1986" s="236" t="s">
        <v>54</v>
      </c>
      <c r="E1986" s="236" t="s">
        <v>33</v>
      </c>
      <c r="F1986" s="236" t="s">
        <v>33</v>
      </c>
      <c r="G1986" s="236"/>
      <c r="H1986" s="236">
        <v>0</v>
      </c>
      <c r="I1986" s="236" t="s">
        <v>33</v>
      </c>
      <c r="J1986" s="236" t="s">
        <v>1617</v>
      </c>
      <c r="K1986" s="236" t="s">
        <v>3403</v>
      </c>
      <c r="L1986" s="237">
        <v>46234</v>
      </c>
      <c r="M1986" s="236" t="s">
        <v>92</v>
      </c>
    </row>
    <row r="1987" spans="1:13">
      <c r="A1987" s="238" t="s">
        <v>466</v>
      </c>
      <c r="B1987" s="238" t="s">
        <v>467</v>
      </c>
      <c r="C1987" s="238" t="s">
        <v>468</v>
      </c>
      <c r="D1987" s="238" t="s">
        <v>124</v>
      </c>
      <c r="E1987" s="238">
        <v>121199</v>
      </c>
      <c r="F1987" s="238" t="s">
        <v>3311</v>
      </c>
      <c r="G1987" s="238" t="s">
        <v>88</v>
      </c>
      <c r="H1987" s="238">
        <v>2</v>
      </c>
      <c r="I1987" s="238" t="s">
        <v>3390</v>
      </c>
      <c r="J1987" s="238" t="s">
        <v>3404</v>
      </c>
      <c r="K1987" s="238" t="s">
        <v>3405</v>
      </c>
      <c r="L1987" s="239">
        <v>46234</v>
      </c>
      <c r="M1987" s="238" t="s">
        <v>92</v>
      </c>
    </row>
    <row r="1988" spans="1:13">
      <c r="A1988" s="236" t="s">
        <v>466</v>
      </c>
      <c r="B1988" s="236" t="s">
        <v>467</v>
      </c>
      <c r="C1988" s="236" t="s">
        <v>468</v>
      </c>
      <c r="D1988" s="236" t="s">
        <v>130</v>
      </c>
      <c r="E1988" s="236">
        <v>13258412</v>
      </c>
      <c r="F1988" s="236" t="s">
        <v>3384</v>
      </c>
      <c r="G1988" s="236" t="s">
        <v>88</v>
      </c>
      <c r="H1988" s="236">
        <v>2</v>
      </c>
      <c r="I1988" s="236" t="s">
        <v>3385</v>
      </c>
      <c r="J1988" s="236" t="s">
        <v>2165</v>
      </c>
      <c r="K1988" s="236" t="s">
        <v>3406</v>
      </c>
      <c r="L1988" s="237">
        <v>46234</v>
      </c>
      <c r="M1988" s="236" t="s">
        <v>92</v>
      </c>
    </row>
    <row r="1989" spans="1:13">
      <c r="A1989" s="238" t="s">
        <v>466</v>
      </c>
      <c r="B1989" s="238" t="s">
        <v>467</v>
      </c>
      <c r="C1989" s="238" t="s">
        <v>468</v>
      </c>
      <c r="D1989" s="238" t="s">
        <v>135</v>
      </c>
      <c r="E1989" s="238">
        <v>0</v>
      </c>
      <c r="F1989" s="238" t="s">
        <v>3311</v>
      </c>
      <c r="G1989" s="238" t="s">
        <v>88</v>
      </c>
      <c r="H1989" s="238">
        <v>2</v>
      </c>
      <c r="I1989" s="238" t="s">
        <v>3390</v>
      </c>
      <c r="J1989" s="238" t="s">
        <v>1945</v>
      </c>
      <c r="K1989" s="238" t="s">
        <v>3407</v>
      </c>
      <c r="L1989" s="239">
        <v>46234</v>
      </c>
      <c r="M1989" s="238" t="s">
        <v>92</v>
      </c>
    </row>
    <row r="1990" spans="1:13">
      <c r="A1990" s="236" t="s">
        <v>466</v>
      </c>
      <c r="B1990" s="236" t="s">
        <v>467</v>
      </c>
      <c r="C1990" s="236" t="s">
        <v>468</v>
      </c>
      <c r="D1990" s="236" t="s">
        <v>140</v>
      </c>
      <c r="E1990" s="236">
        <v>121199</v>
      </c>
      <c r="F1990" s="236" t="s">
        <v>3311</v>
      </c>
      <c r="G1990" s="236" t="s">
        <v>88</v>
      </c>
      <c r="H1990" s="236">
        <v>2</v>
      </c>
      <c r="I1990" s="236" t="s">
        <v>3390</v>
      </c>
      <c r="J1990" s="236" t="s">
        <v>3408</v>
      </c>
      <c r="K1990" s="236" t="s">
        <v>3409</v>
      </c>
      <c r="L1990" s="237">
        <v>46234</v>
      </c>
      <c r="M1990" s="236" t="s">
        <v>92</v>
      </c>
    </row>
    <row r="1991" spans="1:13">
      <c r="A1991" s="238" t="s">
        <v>466</v>
      </c>
      <c r="B1991" s="238" t="s">
        <v>467</v>
      </c>
      <c r="C1991" s="238" t="s">
        <v>468</v>
      </c>
      <c r="D1991" s="238" t="s">
        <v>144</v>
      </c>
      <c r="E1991" s="238" t="s">
        <v>33</v>
      </c>
      <c r="F1991" s="238" t="s">
        <v>33</v>
      </c>
      <c r="G1991" s="238" t="s">
        <v>33</v>
      </c>
      <c r="H1991" s="238" t="s">
        <v>33</v>
      </c>
      <c r="I1991" s="238" t="s">
        <v>33</v>
      </c>
      <c r="J1991" s="238" t="s">
        <v>2848</v>
      </c>
      <c r="K1991" s="238" t="s">
        <v>3410</v>
      </c>
      <c r="L1991" s="239">
        <v>46234</v>
      </c>
      <c r="M1991" s="238" t="s">
        <v>92</v>
      </c>
    </row>
    <row r="1992" spans="1:13">
      <c r="A1992" s="236" t="s">
        <v>466</v>
      </c>
      <c r="B1992" s="236" t="s">
        <v>467</v>
      </c>
      <c r="C1992" s="236" t="s">
        <v>468</v>
      </c>
      <c r="D1992" s="236" t="s">
        <v>147</v>
      </c>
      <c r="E1992" s="236" t="s">
        <v>33</v>
      </c>
      <c r="F1992" s="236" t="s">
        <v>33</v>
      </c>
      <c r="G1992" s="236" t="s">
        <v>33</v>
      </c>
      <c r="H1992" s="236" t="s">
        <v>33</v>
      </c>
      <c r="I1992" s="236" t="s">
        <v>33</v>
      </c>
      <c r="J1992" s="236" t="s">
        <v>2848</v>
      </c>
      <c r="K1992" s="236" t="s">
        <v>3411</v>
      </c>
      <c r="L1992" s="237">
        <v>46234</v>
      </c>
      <c r="M1992" s="236" t="s">
        <v>92</v>
      </c>
    </row>
    <row r="1993" spans="1:13">
      <c r="A1993" s="238" t="s">
        <v>466</v>
      </c>
      <c r="B1993" s="238" t="s">
        <v>467</v>
      </c>
      <c r="C1993" s="238" t="s">
        <v>468</v>
      </c>
      <c r="D1993" s="238" t="s">
        <v>150</v>
      </c>
      <c r="E1993" s="238">
        <v>1</v>
      </c>
      <c r="F1993" s="238" t="s">
        <v>3311</v>
      </c>
      <c r="G1993" s="238" t="s">
        <v>126</v>
      </c>
      <c r="H1993" s="238">
        <v>1</v>
      </c>
      <c r="I1993" s="238" t="s">
        <v>3390</v>
      </c>
      <c r="J1993" s="238" t="s">
        <v>2889</v>
      </c>
      <c r="K1993" s="238" t="s">
        <v>3412</v>
      </c>
      <c r="L1993" s="239">
        <v>46234</v>
      </c>
      <c r="M1993" s="238" t="s">
        <v>92</v>
      </c>
    </row>
    <row r="1994" spans="1:13">
      <c r="A1994" s="236" t="s">
        <v>466</v>
      </c>
      <c r="B1994" s="236" t="s">
        <v>467</v>
      </c>
      <c r="C1994" s="236" t="s">
        <v>468</v>
      </c>
      <c r="D1994" s="236" t="s">
        <v>32</v>
      </c>
      <c r="E1994" s="236" t="s">
        <v>33</v>
      </c>
      <c r="F1994" s="236" t="s">
        <v>33</v>
      </c>
      <c r="G1994" s="236"/>
      <c r="H1994" s="236">
        <v>0</v>
      </c>
      <c r="I1994" s="236" t="s">
        <v>33</v>
      </c>
      <c r="J1994" s="236" t="s">
        <v>1617</v>
      </c>
      <c r="K1994" s="236" t="s">
        <v>3413</v>
      </c>
      <c r="L1994" s="237">
        <v>46234</v>
      </c>
      <c r="M1994" s="236" t="s">
        <v>92</v>
      </c>
    </row>
    <row r="1995" spans="1:13">
      <c r="A1995" s="238" t="s">
        <v>466</v>
      </c>
      <c r="B1995" s="238" t="s">
        <v>467</v>
      </c>
      <c r="C1995" s="238" t="s">
        <v>468</v>
      </c>
      <c r="D1995" s="238" t="s">
        <v>38</v>
      </c>
      <c r="E1995" s="238" t="s">
        <v>33</v>
      </c>
      <c r="F1995" s="238" t="s">
        <v>33</v>
      </c>
      <c r="G1995" s="238"/>
      <c r="H1995" s="238">
        <v>0</v>
      </c>
      <c r="I1995" s="238" t="s">
        <v>33</v>
      </c>
      <c r="J1995" s="238" t="s">
        <v>1617</v>
      </c>
      <c r="K1995" s="238" t="s">
        <v>3414</v>
      </c>
      <c r="L1995" s="239">
        <v>46234</v>
      </c>
      <c r="M1995" s="238" t="s">
        <v>92</v>
      </c>
    </row>
    <row r="1996" spans="1:13">
      <c r="A1996" s="236" t="s">
        <v>1024</v>
      </c>
      <c r="B1996" s="236" t="s">
        <v>1025</v>
      </c>
      <c r="C1996" s="236" t="s">
        <v>1026</v>
      </c>
      <c r="D1996" s="236" t="s">
        <v>86</v>
      </c>
      <c r="E1996" s="236">
        <v>48028334</v>
      </c>
      <c r="F1996" s="236" t="s">
        <v>3415</v>
      </c>
      <c r="G1996" s="236" t="s">
        <v>88</v>
      </c>
      <c r="H1996" s="236">
        <v>2</v>
      </c>
      <c r="I1996" s="236" t="s">
        <v>3416</v>
      </c>
      <c r="J1996" s="236" t="s">
        <v>3417</v>
      </c>
      <c r="K1996" s="236" t="s">
        <v>3418</v>
      </c>
      <c r="L1996" s="237">
        <v>46234</v>
      </c>
      <c r="M1996" s="236" t="s">
        <v>92</v>
      </c>
    </row>
    <row r="1997" spans="1:13">
      <c r="A1997" s="238" t="s">
        <v>1024</v>
      </c>
      <c r="B1997" s="238" t="s">
        <v>1025</v>
      </c>
      <c r="C1997" s="238" t="s">
        <v>1026</v>
      </c>
      <c r="D1997" s="238" t="s">
        <v>93</v>
      </c>
      <c r="E1997" s="238">
        <v>2381741</v>
      </c>
      <c r="F1997" s="238" t="s">
        <v>3419</v>
      </c>
      <c r="G1997" s="238" t="s">
        <v>126</v>
      </c>
      <c r="H1997" s="238">
        <v>1</v>
      </c>
      <c r="I1997" s="238" t="s">
        <v>3420</v>
      </c>
      <c r="J1997" s="238" t="s">
        <v>3421</v>
      </c>
      <c r="K1997" s="238" t="s">
        <v>3422</v>
      </c>
      <c r="L1997" s="239">
        <v>46234</v>
      </c>
      <c r="M1997" s="238" t="s">
        <v>92</v>
      </c>
    </row>
    <row r="1998" spans="1:13">
      <c r="A1998" s="236" t="s">
        <v>1024</v>
      </c>
      <c r="B1998" s="236" t="s">
        <v>1025</v>
      </c>
      <c r="C1998" s="236" t="s">
        <v>1026</v>
      </c>
      <c r="D1998" s="236" t="s">
        <v>98</v>
      </c>
      <c r="E1998" s="236">
        <v>48028334</v>
      </c>
      <c r="F1998" s="236" t="s">
        <v>3419</v>
      </c>
      <c r="G1998" s="236" t="s">
        <v>88</v>
      </c>
      <c r="H1998" s="236">
        <v>2</v>
      </c>
      <c r="I1998" s="236" t="s">
        <v>3423</v>
      </c>
      <c r="J1998" s="236" t="s">
        <v>3424</v>
      </c>
      <c r="K1998" s="236" t="s">
        <v>3425</v>
      </c>
      <c r="L1998" s="237">
        <v>46234</v>
      </c>
      <c r="M1998" s="236" t="s">
        <v>92</v>
      </c>
    </row>
    <row r="1999" spans="1:13">
      <c r="A1999" s="238" t="s">
        <v>1024</v>
      </c>
      <c r="B1999" s="238" t="s">
        <v>1025</v>
      </c>
      <c r="C1999" s="238" t="s">
        <v>1026</v>
      </c>
      <c r="D1999" s="238" t="s">
        <v>103</v>
      </c>
      <c r="E1999" s="238">
        <v>272458</v>
      </c>
      <c r="F1999" s="238" t="s">
        <v>3426</v>
      </c>
      <c r="G1999" s="238" t="s">
        <v>141</v>
      </c>
      <c r="H1999" s="238">
        <v>3</v>
      </c>
      <c r="I1999" s="238" t="s">
        <v>3427</v>
      </c>
      <c r="J1999" s="238" t="s">
        <v>3428</v>
      </c>
      <c r="K1999" s="238" t="s">
        <v>3429</v>
      </c>
      <c r="L1999" s="239">
        <v>46234</v>
      </c>
      <c r="M1999" s="238" t="s">
        <v>92</v>
      </c>
    </row>
    <row r="2000" spans="1:13">
      <c r="A2000" s="236" t="s">
        <v>1024</v>
      </c>
      <c r="B2000" s="236" t="s">
        <v>1025</v>
      </c>
      <c r="C2000" s="236" t="s">
        <v>1026</v>
      </c>
      <c r="D2000" s="236" t="s">
        <v>108</v>
      </c>
      <c r="E2000" s="236">
        <v>272458</v>
      </c>
      <c r="F2000" s="236" t="s">
        <v>3426</v>
      </c>
      <c r="G2000" s="236" t="s">
        <v>141</v>
      </c>
      <c r="H2000" s="236">
        <v>3</v>
      </c>
      <c r="I2000" s="236" t="s">
        <v>3427</v>
      </c>
      <c r="J2000" s="236" t="s">
        <v>3430</v>
      </c>
      <c r="K2000" s="236" t="s">
        <v>3431</v>
      </c>
      <c r="L2000" s="237">
        <v>46234</v>
      </c>
      <c r="M2000" s="236" t="s">
        <v>92</v>
      </c>
    </row>
    <row r="2001" spans="1:13">
      <c r="A2001" s="238" t="s">
        <v>1024</v>
      </c>
      <c r="B2001" s="238" t="s">
        <v>1025</v>
      </c>
      <c r="C2001" s="238" t="s">
        <v>1026</v>
      </c>
      <c r="D2001" s="238" t="s">
        <v>46</v>
      </c>
      <c r="E2001" s="238" t="s">
        <v>33</v>
      </c>
      <c r="F2001" s="238" t="s">
        <v>33</v>
      </c>
      <c r="G2001" s="238"/>
      <c r="H2001" s="238">
        <v>0</v>
      </c>
      <c r="I2001" s="238" t="s">
        <v>33</v>
      </c>
      <c r="J2001" s="238" t="s">
        <v>1617</v>
      </c>
      <c r="K2001" s="238" t="s">
        <v>3432</v>
      </c>
      <c r="L2001" s="239">
        <v>46234</v>
      </c>
      <c r="M2001" s="238" t="s">
        <v>92</v>
      </c>
    </row>
    <row r="2002" spans="1:13">
      <c r="A2002" s="236" t="s">
        <v>1024</v>
      </c>
      <c r="B2002" s="236" t="s">
        <v>1025</v>
      </c>
      <c r="C2002" s="236" t="s">
        <v>1026</v>
      </c>
      <c r="D2002" s="236" t="s">
        <v>113</v>
      </c>
      <c r="E2002" s="236" t="s">
        <v>33</v>
      </c>
      <c r="F2002" s="236" t="s">
        <v>33</v>
      </c>
      <c r="G2002" s="236"/>
      <c r="H2002" s="236">
        <v>0</v>
      </c>
      <c r="I2002" s="236" t="s">
        <v>33</v>
      </c>
      <c r="J2002" s="236" t="s">
        <v>1617</v>
      </c>
      <c r="K2002" s="236" t="s">
        <v>3433</v>
      </c>
      <c r="L2002" s="237">
        <v>46234</v>
      </c>
      <c r="M2002" s="236" t="s">
        <v>92</v>
      </c>
    </row>
    <row r="2003" spans="1:13">
      <c r="A2003" s="238" t="s">
        <v>1024</v>
      </c>
      <c r="B2003" s="238" t="s">
        <v>1025</v>
      </c>
      <c r="C2003" s="238" t="s">
        <v>1026</v>
      </c>
      <c r="D2003" s="238" t="s">
        <v>117</v>
      </c>
      <c r="E2003" s="238">
        <v>1090</v>
      </c>
      <c r="F2003" s="238" t="s">
        <v>3434</v>
      </c>
      <c r="G2003" s="238" t="s">
        <v>141</v>
      </c>
      <c r="H2003" s="238">
        <v>3</v>
      </c>
      <c r="I2003" s="238" t="s">
        <v>3320</v>
      </c>
      <c r="J2003" s="238" t="s">
        <v>3435</v>
      </c>
      <c r="K2003" s="238" t="s">
        <v>3436</v>
      </c>
      <c r="L2003" s="239">
        <v>46234</v>
      </c>
      <c r="M2003" s="238" t="s">
        <v>92</v>
      </c>
    </row>
    <row r="2004" spans="1:13">
      <c r="A2004" s="236" t="s">
        <v>1024</v>
      </c>
      <c r="B2004" s="236" t="s">
        <v>1025</v>
      </c>
      <c r="C2004" s="236" t="s">
        <v>1026</v>
      </c>
      <c r="D2004" s="236" t="s">
        <v>122</v>
      </c>
      <c r="E2004" s="236">
        <v>1090</v>
      </c>
      <c r="F2004" s="236" t="s">
        <v>3437</v>
      </c>
      <c r="G2004" s="236" t="s">
        <v>88</v>
      </c>
      <c r="H2004" s="236">
        <v>2</v>
      </c>
      <c r="I2004" s="236" t="s">
        <v>3438</v>
      </c>
      <c r="J2004" s="236" t="s">
        <v>3439</v>
      </c>
      <c r="K2004" s="236" t="s">
        <v>3440</v>
      </c>
      <c r="L2004" s="237">
        <v>46234</v>
      </c>
      <c r="M2004" s="236" t="s">
        <v>92</v>
      </c>
    </row>
    <row r="2005" spans="1:13">
      <c r="A2005" s="238" t="s">
        <v>1024</v>
      </c>
      <c r="B2005" s="238" t="s">
        <v>1025</v>
      </c>
      <c r="C2005" s="238" t="s">
        <v>1026</v>
      </c>
      <c r="D2005" s="238" t="s">
        <v>48</v>
      </c>
      <c r="E2005" s="238" t="s">
        <v>33</v>
      </c>
      <c r="F2005" s="238" t="s">
        <v>33</v>
      </c>
      <c r="G2005" s="238"/>
      <c r="H2005" s="238">
        <v>0</v>
      </c>
      <c r="I2005" s="238" t="s">
        <v>33</v>
      </c>
      <c r="J2005" s="238" t="s">
        <v>1617</v>
      </c>
      <c r="K2005" s="238" t="s">
        <v>3441</v>
      </c>
      <c r="L2005" s="239">
        <v>46234</v>
      </c>
      <c r="M2005" s="238" t="s">
        <v>92</v>
      </c>
    </row>
    <row r="2006" spans="1:13">
      <c r="A2006" s="236" t="s">
        <v>1024</v>
      </c>
      <c r="B2006" s="236" t="s">
        <v>1025</v>
      </c>
      <c r="C2006" s="236" t="s">
        <v>1026</v>
      </c>
      <c r="D2006" s="236" t="s">
        <v>50</v>
      </c>
      <c r="E2006" s="236" t="s">
        <v>33</v>
      </c>
      <c r="F2006" s="236" t="s">
        <v>33</v>
      </c>
      <c r="G2006" s="236"/>
      <c r="H2006" s="236">
        <v>0</v>
      </c>
      <c r="I2006" s="236" t="s">
        <v>33</v>
      </c>
      <c r="J2006" s="236" t="s">
        <v>1617</v>
      </c>
      <c r="K2006" s="236" t="s">
        <v>3442</v>
      </c>
      <c r="L2006" s="237">
        <v>46234</v>
      </c>
      <c r="M2006" s="236" t="s">
        <v>92</v>
      </c>
    </row>
    <row r="2007" spans="1:13">
      <c r="A2007" s="238" t="s">
        <v>1024</v>
      </c>
      <c r="B2007" s="238" t="s">
        <v>1025</v>
      </c>
      <c r="C2007" s="238" t="s">
        <v>1026</v>
      </c>
      <c r="D2007" s="238" t="s">
        <v>52</v>
      </c>
      <c r="E2007" s="238" t="s">
        <v>33</v>
      </c>
      <c r="F2007" s="238" t="s">
        <v>33</v>
      </c>
      <c r="G2007" s="238"/>
      <c r="H2007" s="238">
        <v>0</v>
      </c>
      <c r="I2007" s="238" t="s">
        <v>33</v>
      </c>
      <c r="J2007" s="238" t="s">
        <v>1617</v>
      </c>
      <c r="K2007" s="238" t="s">
        <v>3443</v>
      </c>
      <c r="L2007" s="239">
        <v>46234</v>
      </c>
      <c r="M2007" s="238" t="s">
        <v>92</v>
      </c>
    </row>
    <row r="2008" spans="1:13">
      <c r="A2008" s="236" t="s">
        <v>1024</v>
      </c>
      <c r="B2008" s="236" t="s">
        <v>1025</v>
      </c>
      <c r="C2008" s="236" t="s">
        <v>1026</v>
      </c>
      <c r="D2008" s="236" t="s">
        <v>54</v>
      </c>
      <c r="E2008" s="236" t="s">
        <v>33</v>
      </c>
      <c r="F2008" s="236" t="s">
        <v>33</v>
      </c>
      <c r="G2008" s="236"/>
      <c r="H2008" s="236">
        <v>0</v>
      </c>
      <c r="I2008" s="236" t="s">
        <v>33</v>
      </c>
      <c r="J2008" s="236" t="s">
        <v>1617</v>
      </c>
      <c r="K2008" s="236" t="s">
        <v>3444</v>
      </c>
      <c r="L2008" s="237">
        <v>46234</v>
      </c>
      <c r="M2008" s="236" t="s">
        <v>92</v>
      </c>
    </row>
    <row r="2009" spans="1:13">
      <c r="A2009" s="238" t="s">
        <v>1024</v>
      </c>
      <c r="B2009" s="238" t="s">
        <v>1025</v>
      </c>
      <c r="C2009" s="238" t="s">
        <v>1026</v>
      </c>
      <c r="D2009" s="238" t="s">
        <v>124</v>
      </c>
      <c r="E2009" s="238">
        <v>272458</v>
      </c>
      <c r="F2009" s="238" t="s">
        <v>3426</v>
      </c>
      <c r="G2009" s="238" t="s">
        <v>141</v>
      </c>
      <c r="H2009" s="238">
        <v>3</v>
      </c>
      <c r="I2009" s="238" t="s">
        <v>3427</v>
      </c>
      <c r="J2009" s="238" t="s">
        <v>3445</v>
      </c>
      <c r="K2009" s="238" t="s">
        <v>3446</v>
      </c>
      <c r="L2009" s="239">
        <v>46234</v>
      </c>
      <c r="M2009" s="238" t="s">
        <v>92</v>
      </c>
    </row>
    <row r="2010" spans="1:13">
      <c r="A2010" s="236" t="s">
        <v>1024</v>
      </c>
      <c r="B2010" s="236" t="s">
        <v>1025</v>
      </c>
      <c r="C2010" s="236" t="s">
        <v>1026</v>
      </c>
      <c r="D2010" s="236" t="s">
        <v>130</v>
      </c>
      <c r="E2010" s="236">
        <v>47755876</v>
      </c>
      <c r="F2010" s="236" t="s">
        <v>3447</v>
      </c>
      <c r="G2010" s="236" t="s">
        <v>141</v>
      </c>
      <c r="H2010" s="236">
        <v>3</v>
      </c>
      <c r="I2010" s="236" t="s">
        <v>3448</v>
      </c>
      <c r="J2010" s="236" t="s">
        <v>2165</v>
      </c>
      <c r="K2010" s="236" t="s">
        <v>3449</v>
      </c>
      <c r="L2010" s="237">
        <v>46234</v>
      </c>
      <c r="M2010" s="236" t="s">
        <v>92</v>
      </c>
    </row>
    <row r="2011" spans="1:13">
      <c r="A2011" s="238" t="s">
        <v>1024</v>
      </c>
      <c r="B2011" s="238" t="s">
        <v>1025</v>
      </c>
      <c r="C2011" s="238" t="s">
        <v>1026</v>
      </c>
      <c r="D2011" s="238" t="s">
        <v>135</v>
      </c>
      <c r="E2011" s="238">
        <v>0</v>
      </c>
      <c r="F2011" s="238" t="s">
        <v>3426</v>
      </c>
      <c r="G2011" s="238" t="s">
        <v>141</v>
      </c>
      <c r="H2011" s="238">
        <v>3</v>
      </c>
      <c r="I2011" s="238" t="s">
        <v>3427</v>
      </c>
      <c r="J2011" s="238" t="s">
        <v>1945</v>
      </c>
      <c r="K2011" s="238" t="s">
        <v>3450</v>
      </c>
      <c r="L2011" s="239">
        <v>46234</v>
      </c>
      <c r="M2011" s="238" t="s">
        <v>92</v>
      </c>
    </row>
    <row r="2012" spans="1:13">
      <c r="A2012" s="236" t="s">
        <v>1024</v>
      </c>
      <c r="B2012" s="236" t="s">
        <v>1025</v>
      </c>
      <c r="C2012" s="236" t="s">
        <v>1026</v>
      </c>
      <c r="D2012" s="236" t="s">
        <v>140</v>
      </c>
      <c r="E2012" s="236">
        <v>272458</v>
      </c>
      <c r="F2012" s="236" t="s">
        <v>3426</v>
      </c>
      <c r="G2012" s="236" t="s">
        <v>141</v>
      </c>
      <c r="H2012" s="236">
        <v>3</v>
      </c>
      <c r="I2012" s="236" t="s">
        <v>3427</v>
      </c>
      <c r="J2012" s="236" t="s">
        <v>3451</v>
      </c>
      <c r="K2012" s="236" t="s">
        <v>3452</v>
      </c>
      <c r="L2012" s="237">
        <v>46234</v>
      </c>
      <c r="M2012" s="236" t="s">
        <v>92</v>
      </c>
    </row>
    <row r="2013" spans="1:13">
      <c r="A2013" s="238" t="s">
        <v>1024</v>
      </c>
      <c r="B2013" s="238" t="s">
        <v>1025</v>
      </c>
      <c r="C2013" s="238" t="s">
        <v>1026</v>
      </c>
      <c r="D2013" s="238" t="s">
        <v>144</v>
      </c>
      <c r="E2013" s="238" t="s">
        <v>33</v>
      </c>
      <c r="F2013" s="238" t="s">
        <v>33</v>
      </c>
      <c r="G2013" s="238" t="s">
        <v>33</v>
      </c>
      <c r="H2013" s="238" t="s">
        <v>33</v>
      </c>
      <c r="I2013" s="238" t="s">
        <v>33</v>
      </c>
      <c r="J2013" s="238" t="s">
        <v>2848</v>
      </c>
      <c r="K2013" s="238" t="s">
        <v>3453</v>
      </c>
      <c r="L2013" s="239">
        <v>46234</v>
      </c>
      <c r="M2013" s="238" t="s">
        <v>92</v>
      </c>
    </row>
    <row r="2014" spans="1:13">
      <c r="A2014" s="236" t="s">
        <v>1024</v>
      </c>
      <c r="B2014" s="236" t="s">
        <v>1025</v>
      </c>
      <c r="C2014" s="236" t="s">
        <v>1026</v>
      </c>
      <c r="D2014" s="236" t="s">
        <v>147</v>
      </c>
      <c r="E2014" s="236" t="s">
        <v>33</v>
      </c>
      <c r="F2014" s="236" t="s">
        <v>33</v>
      </c>
      <c r="G2014" s="236" t="s">
        <v>33</v>
      </c>
      <c r="H2014" s="236" t="s">
        <v>33</v>
      </c>
      <c r="I2014" s="236" t="s">
        <v>33</v>
      </c>
      <c r="J2014" s="236" t="s">
        <v>2848</v>
      </c>
      <c r="K2014" s="236" t="s">
        <v>3454</v>
      </c>
      <c r="L2014" s="237">
        <v>46234</v>
      </c>
      <c r="M2014" s="236" t="s">
        <v>92</v>
      </c>
    </row>
    <row r="2015" spans="1:13">
      <c r="A2015" s="238" t="s">
        <v>1024</v>
      </c>
      <c r="B2015" s="238" t="s">
        <v>1025</v>
      </c>
      <c r="C2015" s="238" t="s">
        <v>1026</v>
      </c>
      <c r="D2015" s="238" t="s">
        <v>150</v>
      </c>
      <c r="E2015" s="238">
        <v>1</v>
      </c>
      <c r="F2015" s="238" t="s">
        <v>3426</v>
      </c>
      <c r="G2015" s="238" t="s">
        <v>88</v>
      </c>
      <c r="H2015" s="238">
        <v>2</v>
      </c>
      <c r="I2015" s="238" t="s">
        <v>3427</v>
      </c>
      <c r="J2015" s="238" t="s">
        <v>3455</v>
      </c>
      <c r="K2015" s="238" t="s">
        <v>3456</v>
      </c>
      <c r="L2015" s="239">
        <v>46234</v>
      </c>
      <c r="M2015" s="238" t="s">
        <v>92</v>
      </c>
    </row>
    <row r="2016" spans="1:13">
      <c r="A2016" s="236" t="s">
        <v>1024</v>
      </c>
      <c r="B2016" s="236" t="s">
        <v>1025</v>
      </c>
      <c r="C2016" s="236" t="s">
        <v>1026</v>
      </c>
      <c r="D2016" s="236" t="s">
        <v>32</v>
      </c>
      <c r="E2016" s="236" t="s">
        <v>33</v>
      </c>
      <c r="F2016" s="236" t="s">
        <v>33</v>
      </c>
      <c r="G2016" s="236"/>
      <c r="H2016" s="236">
        <v>0</v>
      </c>
      <c r="I2016" s="236" t="s">
        <v>33</v>
      </c>
      <c r="J2016" s="236" t="s">
        <v>1617</v>
      </c>
      <c r="K2016" s="236" t="s">
        <v>3457</v>
      </c>
      <c r="L2016" s="237">
        <v>46234</v>
      </c>
      <c r="M2016" s="236" t="s">
        <v>92</v>
      </c>
    </row>
    <row r="2017" spans="1:13">
      <c r="A2017" s="238" t="s">
        <v>1024</v>
      </c>
      <c r="B2017" s="238" t="s">
        <v>1025</v>
      </c>
      <c r="C2017" s="238" t="s">
        <v>1026</v>
      </c>
      <c r="D2017" s="238" t="s">
        <v>38</v>
      </c>
      <c r="E2017" s="238" t="s">
        <v>33</v>
      </c>
      <c r="F2017" s="238" t="s">
        <v>33</v>
      </c>
      <c r="G2017" s="238"/>
      <c r="H2017" s="238">
        <v>0</v>
      </c>
      <c r="I2017" s="238" t="s">
        <v>33</v>
      </c>
      <c r="J2017" s="238" t="s">
        <v>1617</v>
      </c>
      <c r="K2017" s="238" t="s">
        <v>3458</v>
      </c>
      <c r="L2017" s="239">
        <v>46234</v>
      </c>
      <c r="M2017" s="238" t="s">
        <v>92</v>
      </c>
    </row>
    <row r="2018" spans="1:13">
      <c r="A2018" s="236" t="s">
        <v>1035</v>
      </c>
      <c r="B2018" s="236" t="s">
        <v>1036</v>
      </c>
      <c r="C2018" s="236" t="s">
        <v>1026</v>
      </c>
      <c r="D2018" s="236" t="s">
        <v>86</v>
      </c>
      <c r="E2018" s="236">
        <v>48028334</v>
      </c>
      <c r="F2018" s="236" t="s">
        <v>3415</v>
      </c>
      <c r="G2018" s="236" t="s">
        <v>88</v>
      </c>
      <c r="H2018" s="236">
        <v>2</v>
      </c>
      <c r="I2018" s="236" t="s">
        <v>3416</v>
      </c>
      <c r="J2018" s="236" t="s">
        <v>3417</v>
      </c>
      <c r="K2018" s="236" t="s">
        <v>3459</v>
      </c>
      <c r="L2018" s="237">
        <v>46234</v>
      </c>
      <c r="M2018" s="236" t="s">
        <v>92</v>
      </c>
    </row>
    <row r="2019" spans="1:13">
      <c r="A2019" s="238" t="s">
        <v>1035</v>
      </c>
      <c r="B2019" s="238" t="s">
        <v>1036</v>
      </c>
      <c r="C2019" s="238" t="s">
        <v>1026</v>
      </c>
      <c r="D2019" s="238" t="s">
        <v>93</v>
      </c>
      <c r="E2019" s="238">
        <v>159000</v>
      </c>
      <c r="F2019" s="238" t="s">
        <v>3460</v>
      </c>
      <c r="G2019" s="238" t="s">
        <v>126</v>
      </c>
      <c r="H2019" s="238">
        <v>1</v>
      </c>
      <c r="I2019" s="238" t="s">
        <v>3461</v>
      </c>
      <c r="J2019" s="238" t="s">
        <v>3462</v>
      </c>
      <c r="K2019" s="238" t="s">
        <v>3463</v>
      </c>
      <c r="L2019" s="239">
        <v>46234</v>
      </c>
      <c r="M2019" s="238" t="s">
        <v>92</v>
      </c>
    </row>
    <row r="2020" spans="1:13">
      <c r="A2020" s="236" t="s">
        <v>1035</v>
      </c>
      <c r="B2020" s="236" t="s">
        <v>1036</v>
      </c>
      <c r="C2020" s="236" t="s">
        <v>1026</v>
      </c>
      <c r="D2020" s="236" t="s">
        <v>98</v>
      </c>
      <c r="E2020" s="236">
        <v>271180</v>
      </c>
      <c r="F2020" s="236" t="s">
        <v>3464</v>
      </c>
      <c r="G2020" s="236" t="s">
        <v>141</v>
      </c>
      <c r="H2020" s="236">
        <v>3</v>
      </c>
      <c r="I2020" s="236" t="s">
        <v>3465</v>
      </c>
      <c r="J2020" s="236" t="s">
        <v>3466</v>
      </c>
      <c r="K2020" s="236" t="s">
        <v>3467</v>
      </c>
      <c r="L2020" s="237">
        <v>46234</v>
      </c>
      <c r="M2020" s="236" t="s">
        <v>92</v>
      </c>
    </row>
    <row r="2021" spans="1:13">
      <c r="A2021" s="238" t="s">
        <v>1035</v>
      </c>
      <c r="B2021" s="238" t="s">
        <v>1036</v>
      </c>
      <c r="C2021" s="238" t="s">
        <v>1026</v>
      </c>
      <c r="D2021" s="238" t="s">
        <v>103</v>
      </c>
      <c r="E2021" s="238">
        <v>173600</v>
      </c>
      <c r="F2021" s="238" t="s">
        <v>3468</v>
      </c>
      <c r="G2021" s="238" t="s">
        <v>141</v>
      </c>
      <c r="H2021" s="238">
        <v>3</v>
      </c>
      <c r="I2021" s="238" t="s">
        <v>3469</v>
      </c>
      <c r="J2021" s="238" t="s">
        <v>3470</v>
      </c>
      <c r="K2021" s="238" t="s">
        <v>3471</v>
      </c>
      <c r="L2021" s="239">
        <v>46234</v>
      </c>
      <c r="M2021" s="238" t="s">
        <v>92</v>
      </c>
    </row>
    <row r="2022" spans="1:13">
      <c r="A2022" s="236" t="s">
        <v>1035</v>
      </c>
      <c r="B2022" s="236" t="s">
        <v>1036</v>
      </c>
      <c r="C2022" s="236" t="s">
        <v>1026</v>
      </c>
      <c r="D2022" s="236" t="s">
        <v>108</v>
      </c>
      <c r="E2022" s="236">
        <v>173600</v>
      </c>
      <c r="F2022" s="236" t="s">
        <v>3468</v>
      </c>
      <c r="G2022" s="236" t="s">
        <v>141</v>
      </c>
      <c r="H2022" s="236">
        <v>3</v>
      </c>
      <c r="I2022" s="236" t="s">
        <v>3469</v>
      </c>
      <c r="J2022" s="236" t="s">
        <v>3472</v>
      </c>
      <c r="K2022" s="236" t="s">
        <v>3473</v>
      </c>
      <c r="L2022" s="237">
        <v>46234</v>
      </c>
      <c r="M2022" s="236" t="s">
        <v>92</v>
      </c>
    </row>
    <row r="2023" spans="1:13">
      <c r="A2023" s="238" t="s">
        <v>1035</v>
      </c>
      <c r="B2023" s="238" t="s">
        <v>1036</v>
      </c>
      <c r="C2023" s="238" t="s">
        <v>1026</v>
      </c>
      <c r="D2023" s="238" t="s">
        <v>46</v>
      </c>
      <c r="E2023" s="238" t="s">
        <v>33</v>
      </c>
      <c r="F2023" s="238" t="s">
        <v>33</v>
      </c>
      <c r="G2023" s="238"/>
      <c r="H2023" s="238">
        <v>0</v>
      </c>
      <c r="I2023" s="238" t="s">
        <v>33</v>
      </c>
      <c r="J2023" s="238" t="s">
        <v>1617</v>
      </c>
      <c r="K2023" s="238" t="s">
        <v>3474</v>
      </c>
      <c r="L2023" s="239">
        <v>46234</v>
      </c>
      <c r="M2023" s="238" t="s">
        <v>92</v>
      </c>
    </row>
    <row r="2024" spans="1:13">
      <c r="A2024" s="236" t="s">
        <v>1035</v>
      </c>
      <c r="B2024" s="236" t="s">
        <v>1036</v>
      </c>
      <c r="C2024" s="236" t="s">
        <v>1026</v>
      </c>
      <c r="D2024" s="236" t="s">
        <v>113</v>
      </c>
      <c r="E2024" s="236" t="s">
        <v>33</v>
      </c>
      <c r="F2024" s="236" t="s">
        <v>33</v>
      </c>
      <c r="G2024" s="236"/>
      <c r="H2024" s="236">
        <v>0</v>
      </c>
      <c r="I2024" s="236" t="s">
        <v>33</v>
      </c>
      <c r="J2024" s="236" t="s">
        <v>1617</v>
      </c>
      <c r="K2024" s="236" t="s">
        <v>3475</v>
      </c>
      <c r="L2024" s="237">
        <v>46234</v>
      </c>
      <c r="M2024" s="236" t="s">
        <v>92</v>
      </c>
    </row>
    <row r="2025" spans="1:13">
      <c r="A2025" s="238" t="s">
        <v>1035</v>
      </c>
      <c r="B2025" s="238" t="s">
        <v>1036</v>
      </c>
      <c r="C2025" s="238" t="s">
        <v>1026</v>
      </c>
      <c r="D2025" s="238" t="s">
        <v>117</v>
      </c>
      <c r="E2025" s="238">
        <v>0</v>
      </c>
      <c r="F2025" s="238" t="s">
        <v>3476</v>
      </c>
      <c r="G2025" s="238" t="s">
        <v>88</v>
      </c>
      <c r="H2025" s="238">
        <v>2</v>
      </c>
      <c r="I2025" s="238" t="s">
        <v>1983</v>
      </c>
      <c r="J2025" s="238" t="s">
        <v>3477</v>
      </c>
      <c r="K2025" s="238" t="s">
        <v>3478</v>
      </c>
      <c r="L2025" s="239">
        <v>46234</v>
      </c>
      <c r="M2025" s="238" t="s">
        <v>92</v>
      </c>
    </row>
    <row r="2026" spans="1:13">
      <c r="A2026" s="236" t="s">
        <v>1035</v>
      </c>
      <c r="B2026" s="236" t="s">
        <v>1036</v>
      </c>
      <c r="C2026" s="236" t="s">
        <v>1026</v>
      </c>
      <c r="D2026" s="236" t="s">
        <v>122</v>
      </c>
      <c r="E2026" s="236">
        <v>1090</v>
      </c>
      <c r="F2026" s="236" t="s">
        <v>3437</v>
      </c>
      <c r="G2026" s="236" t="s">
        <v>88</v>
      </c>
      <c r="H2026" s="236">
        <v>2</v>
      </c>
      <c r="I2026" s="236" t="s">
        <v>3438</v>
      </c>
      <c r="J2026" s="236" t="s">
        <v>3439</v>
      </c>
      <c r="K2026" s="236" t="s">
        <v>3479</v>
      </c>
      <c r="L2026" s="237">
        <v>46234</v>
      </c>
      <c r="M2026" s="236" t="s">
        <v>92</v>
      </c>
    </row>
    <row r="2027" spans="1:13">
      <c r="A2027" s="238" t="s">
        <v>1035</v>
      </c>
      <c r="B2027" s="238" t="s">
        <v>1036</v>
      </c>
      <c r="C2027" s="238" t="s">
        <v>1026</v>
      </c>
      <c r="D2027" s="238" t="s">
        <v>48</v>
      </c>
      <c r="E2027" s="238" t="s">
        <v>33</v>
      </c>
      <c r="F2027" s="238" t="s">
        <v>33</v>
      </c>
      <c r="G2027" s="238"/>
      <c r="H2027" s="238">
        <v>0</v>
      </c>
      <c r="I2027" s="238" t="s">
        <v>33</v>
      </c>
      <c r="J2027" s="238" t="s">
        <v>1617</v>
      </c>
      <c r="K2027" s="238" t="s">
        <v>3480</v>
      </c>
      <c r="L2027" s="239">
        <v>46234</v>
      </c>
      <c r="M2027" s="238" t="s">
        <v>92</v>
      </c>
    </row>
    <row r="2028" spans="1:13">
      <c r="A2028" s="236" t="s">
        <v>1035</v>
      </c>
      <c r="B2028" s="236" t="s">
        <v>1036</v>
      </c>
      <c r="C2028" s="236" t="s">
        <v>1026</v>
      </c>
      <c r="D2028" s="236" t="s">
        <v>50</v>
      </c>
      <c r="E2028" s="236" t="s">
        <v>33</v>
      </c>
      <c r="F2028" s="236" t="s">
        <v>33</v>
      </c>
      <c r="G2028" s="236"/>
      <c r="H2028" s="236">
        <v>0</v>
      </c>
      <c r="I2028" s="236" t="s">
        <v>33</v>
      </c>
      <c r="J2028" s="236" t="s">
        <v>1617</v>
      </c>
      <c r="K2028" s="236" t="s">
        <v>3481</v>
      </c>
      <c r="L2028" s="237">
        <v>46234</v>
      </c>
      <c r="M2028" s="236" t="s">
        <v>92</v>
      </c>
    </row>
    <row r="2029" spans="1:13">
      <c r="A2029" s="238" t="s">
        <v>1035</v>
      </c>
      <c r="B2029" s="238" t="s">
        <v>1036</v>
      </c>
      <c r="C2029" s="238" t="s">
        <v>1026</v>
      </c>
      <c r="D2029" s="238" t="s">
        <v>52</v>
      </c>
      <c r="E2029" s="238" t="s">
        <v>33</v>
      </c>
      <c r="F2029" s="238" t="s">
        <v>33</v>
      </c>
      <c r="G2029" s="238"/>
      <c r="H2029" s="238">
        <v>0</v>
      </c>
      <c r="I2029" s="238" t="s">
        <v>33</v>
      </c>
      <c r="J2029" s="238" t="s">
        <v>1617</v>
      </c>
      <c r="K2029" s="238" t="s">
        <v>3482</v>
      </c>
      <c r="L2029" s="239">
        <v>46234</v>
      </c>
      <c r="M2029" s="238" t="s">
        <v>92</v>
      </c>
    </row>
    <row r="2030" spans="1:13">
      <c r="A2030" s="236" t="s">
        <v>1035</v>
      </c>
      <c r="B2030" s="236" t="s">
        <v>1036</v>
      </c>
      <c r="C2030" s="236" t="s">
        <v>1026</v>
      </c>
      <c r="D2030" s="236" t="s">
        <v>54</v>
      </c>
      <c r="E2030" s="236" t="s">
        <v>33</v>
      </c>
      <c r="F2030" s="236" t="s">
        <v>33</v>
      </c>
      <c r="G2030" s="236"/>
      <c r="H2030" s="236">
        <v>0</v>
      </c>
      <c r="I2030" s="236" t="s">
        <v>33</v>
      </c>
      <c r="J2030" s="236" t="s">
        <v>1617</v>
      </c>
      <c r="K2030" s="236" t="s">
        <v>3483</v>
      </c>
      <c r="L2030" s="237">
        <v>46234</v>
      </c>
      <c r="M2030" s="236" t="s">
        <v>92</v>
      </c>
    </row>
    <row r="2031" spans="1:13">
      <c r="A2031" s="238" t="s">
        <v>1035</v>
      </c>
      <c r="B2031" s="238" t="s">
        <v>1036</v>
      </c>
      <c r="C2031" s="238" t="s">
        <v>1026</v>
      </c>
      <c r="D2031" s="238" t="s">
        <v>124</v>
      </c>
      <c r="E2031" s="238">
        <v>173600</v>
      </c>
      <c r="F2031" s="238" t="s">
        <v>3468</v>
      </c>
      <c r="G2031" s="238" t="s">
        <v>141</v>
      </c>
      <c r="H2031" s="238">
        <v>3</v>
      </c>
      <c r="I2031" s="238" t="s">
        <v>3469</v>
      </c>
      <c r="J2031" s="238" t="s">
        <v>3484</v>
      </c>
      <c r="K2031" s="238" t="s">
        <v>3485</v>
      </c>
      <c r="L2031" s="239">
        <v>46234</v>
      </c>
      <c r="M2031" s="238" t="s">
        <v>92</v>
      </c>
    </row>
    <row r="2032" spans="1:13">
      <c r="A2032" s="236" t="s">
        <v>1035</v>
      </c>
      <c r="B2032" s="236" t="s">
        <v>1036</v>
      </c>
      <c r="C2032" s="236" t="s">
        <v>1026</v>
      </c>
      <c r="D2032" s="236" t="s">
        <v>130</v>
      </c>
      <c r="E2032" s="236">
        <v>97580</v>
      </c>
      <c r="F2032" s="236" t="s">
        <v>3464</v>
      </c>
      <c r="G2032" s="236" t="s">
        <v>141</v>
      </c>
      <c r="H2032" s="236">
        <v>3</v>
      </c>
      <c r="I2032" s="236" t="s">
        <v>3465</v>
      </c>
      <c r="J2032" s="236" t="s">
        <v>2165</v>
      </c>
      <c r="K2032" s="236" t="s">
        <v>3486</v>
      </c>
      <c r="L2032" s="237">
        <v>46234</v>
      </c>
      <c r="M2032" s="236" t="s">
        <v>92</v>
      </c>
    </row>
    <row r="2033" spans="1:13">
      <c r="A2033" s="238" t="s">
        <v>1035</v>
      </c>
      <c r="B2033" s="238" t="s">
        <v>1036</v>
      </c>
      <c r="C2033" s="238" t="s">
        <v>1026</v>
      </c>
      <c r="D2033" s="238" t="s">
        <v>135</v>
      </c>
      <c r="E2033" s="238">
        <v>0</v>
      </c>
      <c r="F2033" s="238" t="s">
        <v>3468</v>
      </c>
      <c r="G2033" s="238" t="s">
        <v>141</v>
      </c>
      <c r="H2033" s="238">
        <v>3</v>
      </c>
      <c r="I2033" s="238" t="s">
        <v>3469</v>
      </c>
      <c r="J2033" s="238" t="s">
        <v>1945</v>
      </c>
      <c r="K2033" s="238" t="s">
        <v>3487</v>
      </c>
      <c r="L2033" s="239">
        <v>46234</v>
      </c>
      <c r="M2033" s="238" t="s">
        <v>92</v>
      </c>
    </row>
    <row r="2034" spans="1:13">
      <c r="A2034" s="236" t="s">
        <v>1035</v>
      </c>
      <c r="B2034" s="236" t="s">
        <v>1036</v>
      </c>
      <c r="C2034" s="236" t="s">
        <v>1026</v>
      </c>
      <c r="D2034" s="236" t="s">
        <v>140</v>
      </c>
      <c r="E2034" s="236">
        <v>62496</v>
      </c>
      <c r="F2034" s="236" t="s">
        <v>3468</v>
      </c>
      <c r="G2034" s="236" t="s">
        <v>141</v>
      </c>
      <c r="H2034" s="236">
        <v>3</v>
      </c>
      <c r="I2034" s="236" t="s">
        <v>3469</v>
      </c>
      <c r="J2034" s="236" t="s">
        <v>3488</v>
      </c>
      <c r="K2034" s="236" t="s">
        <v>3489</v>
      </c>
      <c r="L2034" s="237">
        <v>46234</v>
      </c>
      <c r="M2034" s="236" t="s">
        <v>92</v>
      </c>
    </row>
    <row r="2035" spans="1:13">
      <c r="A2035" s="238" t="s">
        <v>1035</v>
      </c>
      <c r="B2035" s="238" t="s">
        <v>1036</v>
      </c>
      <c r="C2035" s="238" t="s">
        <v>1026</v>
      </c>
      <c r="D2035" s="238" t="s">
        <v>144</v>
      </c>
      <c r="E2035" s="238">
        <v>111104</v>
      </c>
      <c r="F2035" s="238" t="s">
        <v>3490</v>
      </c>
      <c r="G2035" s="238" t="s">
        <v>141</v>
      </c>
      <c r="H2035" s="238">
        <v>3</v>
      </c>
      <c r="I2035" s="238" t="s">
        <v>3491</v>
      </c>
      <c r="J2035" s="238" t="s">
        <v>3492</v>
      </c>
      <c r="K2035" s="238" t="s">
        <v>3493</v>
      </c>
      <c r="L2035" s="239">
        <v>46234</v>
      </c>
      <c r="M2035" s="238" t="s">
        <v>92</v>
      </c>
    </row>
    <row r="2036" spans="1:13">
      <c r="A2036" s="236" t="s">
        <v>1035</v>
      </c>
      <c r="B2036" s="236" t="s">
        <v>1036</v>
      </c>
      <c r="C2036" s="236" t="s">
        <v>1026</v>
      </c>
      <c r="D2036" s="236" t="s">
        <v>147</v>
      </c>
      <c r="E2036" s="236" t="s">
        <v>33</v>
      </c>
      <c r="F2036" s="236" t="s">
        <v>33</v>
      </c>
      <c r="G2036" s="236" t="s">
        <v>33</v>
      </c>
      <c r="H2036" s="236" t="s">
        <v>33</v>
      </c>
      <c r="I2036" s="236" t="s">
        <v>33</v>
      </c>
      <c r="J2036" s="236" t="s">
        <v>3213</v>
      </c>
      <c r="K2036" s="236" t="s">
        <v>3494</v>
      </c>
      <c r="L2036" s="237">
        <v>46234</v>
      </c>
      <c r="M2036" s="236" t="s">
        <v>92</v>
      </c>
    </row>
    <row r="2037" spans="1:13">
      <c r="A2037" s="238" t="s">
        <v>1035</v>
      </c>
      <c r="B2037" s="238" t="s">
        <v>1036</v>
      </c>
      <c r="C2037" s="238" t="s">
        <v>1026</v>
      </c>
      <c r="D2037" s="238" t="s">
        <v>150</v>
      </c>
      <c r="E2037" s="238">
        <v>1</v>
      </c>
      <c r="F2037" s="238" t="s">
        <v>3468</v>
      </c>
      <c r="G2037" s="238" t="s">
        <v>88</v>
      </c>
      <c r="H2037" s="238">
        <v>2</v>
      </c>
      <c r="I2037" s="238" t="s">
        <v>3469</v>
      </c>
      <c r="J2037" s="238" t="s">
        <v>3495</v>
      </c>
      <c r="K2037" s="238" t="s">
        <v>3496</v>
      </c>
      <c r="L2037" s="239">
        <v>46234</v>
      </c>
      <c r="M2037" s="238" t="s">
        <v>92</v>
      </c>
    </row>
    <row r="2038" spans="1:13">
      <c r="A2038" s="236" t="s">
        <v>1035</v>
      </c>
      <c r="B2038" s="236" t="s">
        <v>1036</v>
      </c>
      <c r="C2038" s="236" t="s">
        <v>1026</v>
      </c>
      <c r="D2038" s="236" t="s">
        <v>32</v>
      </c>
      <c r="E2038" s="236" t="s">
        <v>33</v>
      </c>
      <c r="F2038" s="236" t="s">
        <v>33</v>
      </c>
      <c r="G2038" s="236"/>
      <c r="H2038" s="236">
        <v>0</v>
      </c>
      <c r="I2038" s="236" t="s">
        <v>33</v>
      </c>
      <c r="J2038" s="236" t="s">
        <v>1617</v>
      </c>
      <c r="K2038" s="236" t="s">
        <v>3497</v>
      </c>
      <c r="L2038" s="237">
        <v>46234</v>
      </c>
      <c r="M2038" s="236" t="s">
        <v>92</v>
      </c>
    </row>
    <row r="2039" spans="1:13">
      <c r="A2039" s="238" t="s">
        <v>1035</v>
      </c>
      <c r="B2039" s="238" t="s">
        <v>1036</v>
      </c>
      <c r="C2039" s="238" t="s">
        <v>1026</v>
      </c>
      <c r="D2039" s="238" t="s">
        <v>38</v>
      </c>
      <c r="E2039" s="238" t="s">
        <v>33</v>
      </c>
      <c r="F2039" s="238" t="s">
        <v>33</v>
      </c>
      <c r="G2039" s="238"/>
      <c r="H2039" s="238">
        <v>0</v>
      </c>
      <c r="I2039" s="238" t="s">
        <v>33</v>
      </c>
      <c r="J2039" s="238" t="s">
        <v>1617</v>
      </c>
      <c r="K2039" s="238" t="s">
        <v>3498</v>
      </c>
      <c r="L2039" s="239">
        <v>46234</v>
      </c>
      <c r="M2039" s="238" t="s">
        <v>92</v>
      </c>
    </row>
    <row r="2040" spans="1:13">
      <c r="A2040" s="236" t="s">
        <v>1045</v>
      </c>
      <c r="B2040" s="236" t="s">
        <v>1046</v>
      </c>
      <c r="C2040" s="236" t="s">
        <v>1026</v>
      </c>
      <c r="D2040" s="236" t="s">
        <v>86</v>
      </c>
      <c r="E2040" s="236">
        <v>48028334</v>
      </c>
      <c r="F2040" s="236" t="s">
        <v>3415</v>
      </c>
      <c r="G2040" s="236" t="s">
        <v>88</v>
      </c>
      <c r="H2040" s="236">
        <v>2</v>
      </c>
      <c r="I2040" s="236" t="s">
        <v>3423</v>
      </c>
      <c r="J2040" s="236" t="s">
        <v>3417</v>
      </c>
      <c r="K2040" s="236" t="s">
        <v>3499</v>
      </c>
      <c r="L2040" s="237">
        <v>46234</v>
      </c>
      <c r="M2040" s="236" t="s">
        <v>92</v>
      </c>
    </row>
    <row r="2041" spans="1:13">
      <c r="A2041" s="238" t="s">
        <v>1045</v>
      </c>
      <c r="B2041" s="238" t="s">
        <v>1046</v>
      </c>
      <c r="C2041" s="238" t="s">
        <v>1026</v>
      </c>
      <c r="D2041" s="238" t="s">
        <v>93</v>
      </c>
      <c r="E2041" s="238">
        <v>2381741</v>
      </c>
      <c r="F2041" s="238" t="s">
        <v>3419</v>
      </c>
      <c r="G2041" s="238" t="s">
        <v>126</v>
      </c>
      <c r="H2041" s="238">
        <v>1</v>
      </c>
      <c r="I2041" s="238" t="s">
        <v>3420</v>
      </c>
      <c r="J2041" s="238" t="s">
        <v>3500</v>
      </c>
      <c r="K2041" s="238" t="s">
        <v>3501</v>
      </c>
      <c r="L2041" s="239">
        <v>46234</v>
      </c>
      <c r="M2041" s="238" t="s">
        <v>92</v>
      </c>
    </row>
    <row r="2042" spans="1:13">
      <c r="A2042" s="236" t="s">
        <v>1045</v>
      </c>
      <c r="B2042" s="236" t="s">
        <v>1046</v>
      </c>
      <c r="C2042" s="236" t="s">
        <v>1026</v>
      </c>
      <c r="D2042" s="236" t="s">
        <v>98</v>
      </c>
      <c r="E2042" s="236">
        <v>48028334</v>
      </c>
      <c r="F2042" s="236" t="s">
        <v>3419</v>
      </c>
      <c r="G2042" s="236" t="s">
        <v>141</v>
      </c>
      <c r="H2042" s="236">
        <v>3</v>
      </c>
      <c r="I2042" s="236" t="s">
        <v>3423</v>
      </c>
      <c r="J2042" s="236" t="s">
        <v>3502</v>
      </c>
      <c r="K2042" s="236" t="s">
        <v>3503</v>
      </c>
      <c r="L2042" s="237">
        <v>46234</v>
      </c>
      <c r="M2042" s="236" t="s">
        <v>92</v>
      </c>
    </row>
    <row r="2043" spans="1:13">
      <c r="A2043" s="238" t="s">
        <v>1045</v>
      </c>
      <c r="B2043" s="238" t="s">
        <v>1046</v>
      </c>
      <c r="C2043" s="238" t="s">
        <v>1026</v>
      </c>
      <c r="D2043" s="238" t="s">
        <v>103</v>
      </c>
      <c r="E2043" s="238">
        <v>446058</v>
      </c>
      <c r="F2043" s="238" t="s">
        <v>3504</v>
      </c>
      <c r="G2043" s="238" t="s">
        <v>141</v>
      </c>
      <c r="H2043" s="238">
        <v>3</v>
      </c>
      <c r="I2043" s="238" t="s">
        <v>3505</v>
      </c>
      <c r="J2043" s="238" t="s">
        <v>3506</v>
      </c>
      <c r="K2043" s="238" t="s">
        <v>3507</v>
      </c>
      <c r="L2043" s="239">
        <v>46234</v>
      </c>
      <c r="M2043" s="238" t="s">
        <v>92</v>
      </c>
    </row>
    <row r="2044" spans="1:13">
      <c r="A2044" s="236" t="s">
        <v>1045</v>
      </c>
      <c r="B2044" s="236" t="s">
        <v>1046</v>
      </c>
      <c r="C2044" s="236" t="s">
        <v>1026</v>
      </c>
      <c r="D2044" s="236" t="s">
        <v>108</v>
      </c>
      <c r="E2044" s="236">
        <v>446058</v>
      </c>
      <c r="F2044" s="236" t="s">
        <v>3504</v>
      </c>
      <c r="G2044" s="236" t="s">
        <v>141</v>
      </c>
      <c r="H2044" s="236">
        <v>3</v>
      </c>
      <c r="I2044" s="236" t="s">
        <v>3505</v>
      </c>
      <c r="J2044" s="236" t="s">
        <v>3508</v>
      </c>
      <c r="K2044" s="236" t="s">
        <v>3509</v>
      </c>
      <c r="L2044" s="237">
        <v>46234</v>
      </c>
      <c r="M2044" s="236" t="s">
        <v>92</v>
      </c>
    </row>
    <row r="2045" spans="1:13">
      <c r="A2045" s="238" t="s">
        <v>1045</v>
      </c>
      <c r="B2045" s="238" t="s">
        <v>1046</v>
      </c>
      <c r="C2045" s="238" t="s">
        <v>1026</v>
      </c>
      <c r="D2045" s="238" t="s">
        <v>46</v>
      </c>
      <c r="E2045" s="238" t="s">
        <v>33</v>
      </c>
      <c r="F2045" s="238" t="s">
        <v>33</v>
      </c>
      <c r="G2045" s="238"/>
      <c r="H2045" s="238">
        <v>0</v>
      </c>
      <c r="I2045" s="238" t="s">
        <v>33</v>
      </c>
      <c r="J2045" s="238" t="s">
        <v>1617</v>
      </c>
      <c r="K2045" s="238" t="s">
        <v>3510</v>
      </c>
      <c r="L2045" s="239">
        <v>46234</v>
      </c>
      <c r="M2045" s="238" t="s">
        <v>92</v>
      </c>
    </row>
    <row r="2046" spans="1:13">
      <c r="A2046" s="236" t="s">
        <v>1045</v>
      </c>
      <c r="B2046" s="236" t="s">
        <v>1046</v>
      </c>
      <c r="C2046" s="236" t="s">
        <v>1026</v>
      </c>
      <c r="D2046" s="236" t="s">
        <v>113</v>
      </c>
      <c r="E2046" s="236" t="s">
        <v>33</v>
      </c>
      <c r="F2046" s="236" t="s">
        <v>33</v>
      </c>
      <c r="G2046" s="236"/>
      <c r="H2046" s="236">
        <v>0</v>
      </c>
      <c r="I2046" s="236" t="s">
        <v>33</v>
      </c>
      <c r="J2046" s="236" t="s">
        <v>1617</v>
      </c>
      <c r="K2046" s="236" t="s">
        <v>3511</v>
      </c>
      <c r="L2046" s="237">
        <v>46234</v>
      </c>
      <c r="M2046" s="236" t="s">
        <v>92</v>
      </c>
    </row>
    <row r="2047" spans="1:13">
      <c r="A2047" s="238" t="s">
        <v>1045</v>
      </c>
      <c r="B2047" s="238" t="s">
        <v>1046</v>
      </c>
      <c r="C2047" s="238" t="s">
        <v>1026</v>
      </c>
      <c r="D2047" s="238" t="s">
        <v>117</v>
      </c>
      <c r="E2047" s="238">
        <v>1090</v>
      </c>
      <c r="F2047" s="238" t="s">
        <v>3437</v>
      </c>
      <c r="G2047" s="238" t="s">
        <v>88</v>
      </c>
      <c r="H2047" s="238">
        <v>2</v>
      </c>
      <c r="I2047" s="238" t="s">
        <v>3438</v>
      </c>
      <c r="J2047" s="238" t="s">
        <v>3439</v>
      </c>
      <c r="K2047" s="238" t="s">
        <v>3512</v>
      </c>
      <c r="L2047" s="239">
        <v>46234</v>
      </c>
      <c r="M2047" s="238" t="s">
        <v>92</v>
      </c>
    </row>
    <row r="2048" spans="1:13">
      <c r="A2048" s="236" t="s">
        <v>1045</v>
      </c>
      <c r="B2048" s="236" t="s">
        <v>1046</v>
      </c>
      <c r="C2048" s="236" t="s">
        <v>1026</v>
      </c>
      <c r="D2048" s="236" t="s">
        <v>122</v>
      </c>
      <c r="E2048" s="236">
        <v>1090</v>
      </c>
      <c r="F2048" s="236" t="s">
        <v>3437</v>
      </c>
      <c r="G2048" s="236" t="s">
        <v>88</v>
      </c>
      <c r="H2048" s="236">
        <v>2</v>
      </c>
      <c r="I2048" s="236" t="s">
        <v>3438</v>
      </c>
      <c r="J2048" s="236" t="s">
        <v>3439</v>
      </c>
      <c r="K2048" s="236" t="s">
        <v>3513</v>
      </c>
      <c r="L2048" s="237">
        <v>46234</v>
      </c>
      <c r="M2048" s="236" t="s">
        <v>92</v>
      </c>
    </row>
    <row r="2049" spans="1:13">
      <c r="A2049" s="238" t="s">
        <v>1045</v>
      </c>
      <c r="B2049" s="238" t="s">
        <v>1046</v>
      </c>
      <c r="C2049" s="238" t="s">
        <v>1026</v>
      </c>
      <c r="D2049" s="238" t="s">
        <v>48</v>
      </c>
      <c r="E2049" s="238" t="s">
        <v>33</v>
      </c>
      <c r="F2049" s="238" t="s">
        <v>33</v>
      </c>
      <c r="G2049" s="238"/>
      <c r="H2049" s="238">
        <v>0</v>
      </c>
      <c r="I2049" s="238" t="s">
        <v>33</v>
      </c>
      <c r="J2049" s="238" t="s">
        <v>1617</v>
      </c>
      <c r="K2049" s="238" t="s">
        <v>3514</v>
      </c>
      <c r="L2049" s="239">
        <v>46234</v>
      </c>
      <c r="M2049" s="238" t="s">
        <v>92</v>
      </c>
    </row>
    <row r="2050" spans="1:13">
      <c r="A2050" s="236" t="s">
        <v>1045</v>
      </c>
      <c r="B2050" s="236" t="s">
        <v>1046</v>
      </c>
      <c r="C2050" s="236" t="s">
        <v>1026</v>
      </c>
      <c r="D2050" s="236" t="s">
        <v>50</v>
      </c>
      <c r="E2050" s="236" t="s">
        <v>33</v>
      </c>
      <c r="F2050" s="236" t="s">
        <v>33</v>
      </c>
      <c r="G2050" s="236"/>
      <c r="H2050" s="236">
        <v>0</v>
      </c>
      <c r="I2050" s="236" t="s">
        <v>33</v>
      </c>
      <c r="J2050" s="236" t="s">
        <v>1617</v>
      </c>
      <c r="K2050" s="236" t="s">
        <v>3515</v>
      </c>
      <c r="L2050" s="237">
        <v>46234</v>
      </c>
      <c r="M2050" s="236" t="s">
        <v>92</v>
      </c>
    </row>
    <row r="2051" spans="1:13">
      <c r="A2051" s="238" t="s">
        <v>1045</v>
      </c>
      <c r="B2051" s="238" t="s">
        <v>1046</v>
      </c>
      <c r="C2051" s="238" t="s">
        <v>1026</v>
      </c>
      <c r="D2051" s="238" t="s">
        <v>52</v>
      </c>
      <c r="E2051" s="238" t="s">
        <v>33</v>
      </c>
      <c r="F2051" s="238" t="s">
        <v>33</v>
      </c>
      <c r="G2051" s="238"/>
      <c r="H2051" s="238">
        <v>0</v>
      </c>
      <c r="I2051" s="238" t="s">
        <v>33</v>
      </c>
      <c r="J2051" s="238" t="s">
        <v>1617</v>
      </c>
      <c r="K2051" s="238" t="s">
        <v>3516</v>
      </c>
      <c r="L2051" s="239">
        <v>46234</v>
      </c>
      <c r="M2051" s="238" t="s">
        <v>92</v>
      </c>
    </row>
    <row r="2052" spans="1:13">
      <c r="A2052" s="236" t="s">
        <v>1045</v>
      </c>
      <c r="B2052" s="236" t="s">
        <v>1046</v>
      </c>
      <c r="C2052" s="236" t="s">
        <v>1026</v>
      </c>
      <c r="D2052" s="236" t="s">
        <v>54</v>
      </c>
      <c r="E2052" s="236" t="s">
        <v>33</v>
      </c>
      <c r="F2052" s="236" t="s">
        <v>33</v>
      </c>
      <c r="G2052" s="236"/>
      <c r="H2052" s="236">
        <v>0</v>
      </c>
      <c r="I2052" s="236" t="s">
        <v>33</v>
      </c>
      <c r="J2052" s="236" t="s">
        <v>1617</v>
      </c>
      <c r="K2052" s="236" t="s">
        <v>3517</v>
      </c>
      <c r="L2052" s="237">
        <v>46234</v>
      </c>
      <c r="M2052" s="236" t="s">
        <v>92</v>
      </c>
    </row>
    <row r="2053" spans="1:13">
      <c r="A2053" s="238" t="s">
        <v>1045</v>
      </c>
      <c r="B2053" s="238" t="s">
        <v>1046</v>
      </c>
      <c r="C2053" s="238" t="s">
        <v>1026</v>
      </c>
      <c r="D2053" s="238" t="s">
        <v>124</v>
      </c>
      <c r="E2053" s="238">
        <v>446058</v>
      </c>
      <c r="F2053" s="238" t="s">
        <v>3504</v>
      </c>
      <c r="G2053" s="238" t="s">
        <v>141</v>
      </c>
      <c r="H2053" s="238">
        <v>3</v>
      </c>
      <c r="I2053" s="238" t="s">
        <v>3505</v>
      </c>
      <c r="J2053" s="238" t="s">
        <v>3518</v>
      </c>
      <c r="K2053" s="238" t="s">
        <v>3519</v>
      </c>
      <c r="L2053" s="239">
        <v>46234</v>
      </c>
      <c r="M2053" s="238" t="s">
        <v>92</v>
      </c>
    </row>
    <row r="2054" spans="1:13">
      <c r="A2054" s="236" t="s">
        <v>1045</v>
      </c>
      <c r="B2054" s="236" t="s">
        <v>1046</v>
      </c>
      <c r="C2054" s="236" t="s">
        <v>1026</v>
      </c>
      <c r="D2054" s="236" t="s">
        <v>130</v>
      </c>
      <c r="E2054" s="236">
        <v>47582276</v>
      </c>
      <c r="F2054" s="236" t="s">
        <v>3520</v>
      </c>
      <c r="G2054" s="236" t="s">
        <v>141</v>
      </c>
      <c r="H2054" s="236">
        <v>3</v>
      </c>
      <c r="I2054" s="236" t="s">
        <v>3521</v>
      </c>
      <c r="J2054" s="236" t="s">
        <v>3522</v>
      </c>
      <c r="K2054" s="236" t="s">
        <v>3523</v>
      </c>
      <c r="L2054" s="237">
        <v>46234</v>
      </c>
      <c r="M2054" s="236" t="s">
        <v>92</v>
      </c>
    </row>
    <row r="2055" spans="1:13">
      <c r="A2055" s="238" t="s">
        <v>1045</v>
      </c>
      <c r="B2055" s="238" t="s">
        <v>1046</v>
      </c>
      <c r="C2055" s="238" t="s">
        <v>1026</v>
      </c>
      <c r="D2055" s="238" t="s">
        <v>135</v>
      </c>
      <c r="E2055" s="238">
        <v>0</v>
      </c>
      <c r="F2055" s="238" t="s">
        <v>3504</v>
      </c>
      <c r="G2055" s="238" t="s">
        <v>141</v>
      </c>
      <c r="H2055" s="238">
        <v>3</v>
      </c>
      <c r="I2055" s="238" t="s">
        <v>3505</v>
      </c>
      <c r="J2055" s="238" t="s">
        <v>3524</v>
      </c>
      <c r="K2055" s="238" t="s">
        <v>3525</v>
      </c>
      <c r="L2055" s="239">
        <v>46234</v>
      </c>
      <c r="M2055" s="238" t="s">
        <v>92</v>
      </c>
    </row>
    <row r="2056" spans="1:13">
      <c r="A2056" s="236" t="s">
        <v>1045</v>
      </c>
      <c r="B2056" s="236" t="s">
        <v>1046</v>
      </c>
      <c r="C2056" s="236" t="s">
        <v>1026</v>
      </c>
      <c r="D2056" s="236" t="s">
        <v>140</v>
      </c>
      <c r="E2056" s="236">
        <v>334954</v>
      </c>
      <c r="F2056" s="236" t="s">
        <v>3504</v>
      </c>
      <c r="G2056" s="236" t="s">
        <v>141</v>
      </c>
      <c r="H2056" s="236">
        <v>3</v>
      </c>
      <c r="I2056" s="236" t="s">
        <v>3505</v>
      </c>
      <c r="J2056" s="236" t="s">
        <v>3526</v>
      </c>
      <c r="K2056" s="236" t="s">
        <v>3527</v>
      </c>
      <c r="L2056" s="237">
        <v>46234</v>
      </c>
      <c r="M2056" s="236" t="s">
        <v>92</v>
      </c>
    </row>
    <row r="2057" spans="1:13">
      <c r="A2057" s="238" t="s">
        <v>1045</v>
      </c>
      <c r="B2057" s="238" t="s">
        <v>1046</v>
      </c>
      <c r="C2057" s="238" t="s">
        <v>1026</v>
      </c>
      <c r="D2057" s="238" t="s">
        <v>144</v>
      </c>
      <c r="E2057" s="238">
        <v>111104</v>
      </c>
      <c r="F2057" s="238" t="s">
        <v>3528</v>
      </c>
      <c r="G2057" s="238" t="s">
        <v>141</v>
      </c>
      <c r="H2057" s="238">
        <v>3</v>
      </c>
      <c r="I2057" s="238" t="s">
        <v>3529</v>
      </c>
      <c r="J2057" s="238" t="s">
        <v>3530</v>
      </c>
      <c r="K2057" s="238" t="s">
        <v>3531</v>
      </c>
      <c r="L2057" s="239">
        <v>46234</v>
      </c>
      <c r="M2057" s="238" t="s">
        <v>92</v>
      </c>
    </row>
    <row r="2058" spans="1:13">
      <c r="A2058" s="236" t="s">
        <v>1045</v>
      </c>
      <c r="B2058" s="236" t="s">
        <v>1046</v>
      </c>
      <c r="C2058" s="236" t="s">
        <v>1026</v>
      </c>
      <c r="D2058" s="236" t="s">
        <v>147</v>
      </c>
      <c r="E2058" s="236" t="s">
        <v>33</v>
      </c>
      <c r="F2058" s="236" t="s">
        <v>33</v>
      </c>
      <c r="G2058" s="236" t="s">
        <v>33</v>
      </c>
      <c r="H2058" s="236" t="s">
        <v>33</v>
      </c>
      <c r="I2058" s="236" t="s">
        <v>33</v>
      </c>
      <c r="J2058" s="236" t="s">
        <v>3532</v>
      </c>
      <c r="K2058" s="236" t="s">
        <v>3533</v>
      </c>
      <c r="L2058" s="237">
        <v>46234</v>
      </c>
      <c r="M2058" s="236" t="s">
        <v>92</v>
      </c>
    </row>
    <row r="2059" spans="1:13">
      <c r="A2059" s="238" t="s">
        <v>1045</v>
      </c>
      <c r="B2059" s="238" t="s">
        <v>1046</v>
      </c>
      <c r="C2059" s="238" t="s">
        <v>1026</v>
      </c>
      <c r="D2059" s="238" t="s">
        <v>150</v>
      </c>
      <c r="E2059" s="238">
        <v>1</v>
      </c>
      <c r="F2059" s="238" t="s">
        <v>3504</v>
      </c>
      <c r="G2059" s="238" t="s">
        <v>88</v>
      </c>
      <c r="H2059" s="238">
        <v>2</v>
      </c>
      <c r="I2059" s="238" t="s">
        <v>3505</v>
      </c>
      <c r="J2059" s="238" t="s">
        <v>3253</v>
      </c>
      <c r="K2059" s="238" t="s">
        <v>3534</v>
      </c>
      <c r="L2059" s="239">
        <v>46234</v>
      </c>
      <c r="M2059" s="238" t="s">
        <v>92</v>
      </c>
    </row>
    <row r="2060" spans="1:13">
      <c r="A2060" s="236" t="s">
        <v>1045</v>
      </c>
      <c r="B2060" s="236" t="s">
        <v>1046</v>
      </c>
      <c r="C2060" s="236" t="s">
        <v>1026</v>
      </c>
      <c r="D2060" s="236" t="s">
        <v>32</v>
      </c>
      <c r="E2060" s="236" t="s">
        <v>33</v>
      </c>
      <c r="F2060" s="236" t="s">
        <v>33</v>
      </c>
      <c r="G2060" s="236"/>
      <c r="H2060" s="236">
        <v>0</v>
      </c>
      <c r="I2060" s="236" t="s">
        <v>33</v>
      </c>
      <c r="J2060" s="236" t="s">
        <v>1617</v>
      </c>
      <c r="K2060" s="236" t="s">
        <v>3535</v>
      </c>
      <c r="L2060" s="237">
        <v>46234</v>
      </c>
      <c r="M2060" s="236" t="s">
        <v>92</v>
      </c>
    </row>
    <row r="2061" spans="1:13">
      <c r="A2061" s="238" t="s">
        <v>1045</v>
      </c>
      <c r="B2061" s="238" t="s">
        <v>1046</v>
      </c>
      <c r="C2061" s="238" t="s">
        <v>1026</v>
      </c>
      <c r="D2061" s="238" t="s">
        <v>38</v>
      </c>
      <c r="E2061" s="238" t="s">
        <v>33</v>
      </c>
      <c r="F2061" s="238" t="s">
        <v>33</v>
      </c>
      <c r="G2061" s="238"/>
      <c r="H2061" s="238">
        <v>0</v>
      </c>
      <c r="I2061" s="238" t="s">
        <v>33</v>
      </c>
      <c r="J2061" s="238" t="s">
        <v>1617</v>
      </c>
      <c r="K2061" s="238" t="s">
        <v>3536</v>
      </c>
      <c r="L2061" s="239">
        <v>46234</v>
      </c>
      <c r="M2061" s="238" t="s">
        <v>92</v>
      </c>
    </row>
    <row r="2062" spans="1:13">
      <c r="A2062" s="236" t="s">
        <v>454</v>
      </c>
      <c r="B2062" s="236" t="s">
        <v>455</v>
      </c>
      <c r="C2062" s="236" t="s">
        <v>456</v>
      </c>
      <c r="D2062" s="236" t="s">
        <v>86</v>
      </c>
      <c r="E2062" s="236">
        <v>9897115</v>
      </c>
      <c r="F2062" s="236" t="s">
        <v>3537</v>
      </c>
      <c r="G2062" s="236" t="s">
        <v>88</v>
      </c>
      <c r="H2062" s="236">
        <v>2</v>
      </c>
      <c r="I2062" s="236" t="s">
        <v>3538</v>
      </c>
      <c r="J2062" s="236" t="s">
        <v>3539</v>
      </c>
      <c r="K2062" s="236" t="s">
        <v>3540</v>
      </c>
      <c r="L2062" s="237">
        <v>46234</v>
      </c>
      <c r="M2062" s="236" t="s">
        <v>92</v>
      </c>
    </row>
    <row r="2063" spans="1:13">
      <c r="A2063" s="238" t="s">
        <v>454</v>
      </c>
      <c r="B2063" s="238" t="s">
        <v>455</v>
      </c>
      <c r="C2063" s="238" t="s">
        <v>456</v>
      </c>
      <c r="D2063" s="238" t="s">
        <v>93</v>
      </c>
      <c r="E2063" s="238">
        <v>19050</v>
      </c>
      <c r="F2063" s="238" t="s">
        <v>3541</v>
      </c>
      <c r="G2063" s="238" t="s">
        <v>88</v>
      </c>
      <c r="H2063" s="238">
        <v>2</v>
      </c>
      <c r="I2063" s="238" t="s">
        <v>3542</v>
      </c>
      <c r="J2063" s="238" t="s">
        <v>3543</v>
      </c>
      <c r="K2063" s="238" t="s">
        <v>3544</v>
      </c>
      <c r="L2063" s="239">
        <v>46234</v>
      </c>
      <c r="M2063" s="238" t="s">
        <v>92</v>
      </c>
    </row>
    <row r="2064" spans="1:13">
      <c r="A2064" s="236" t="s">
        <v>454</v>
      </c>
      <c r="B2064" s="236" t="s">
        <v>455</v>
      </c>
      <c r="C2064" s="236" t="s">
        <v>456</v>
      </c>
      <c r="D2064" s="236" t="s">
        <v>98</v>
      </c>
      <c r="E2064" s="236">
        <v>1176554</v>
      </c>
      <c r="F2064" s="236" t="s">
        <v>3545</v>
      </c>
      <c r="G2064" s="236" t="s">
        <v>88</v>
      </c>
      <c r="H2064" s="236">
        <v>2</v>
      </c>
      <c r="I2064" s="236" t="s">
        <v>3546</v>
      </c>
      <c r="J2064" s="236" t="s">
        <v>3547</v>
      </c>
      <c r="K2064" s="236" t="s">
        <v>3548</v>
      </c>
      <c r="L2064" s="237">
        <v>46234</v>
      </c>
      <c r="M2064" s="236" t="s">
        <v>92</v>
      </c>
    </row>
    <row r="2065" spans="1:13">
      <c r="A2065" s="238" t="s">
        <v>454</v>
      </c>
      <c r="B2065" s="238" t="s">
        <v>455</v>
      </c>
      <c r="C2065" s="238" t="s">
        <v>456</v>
      </c>
      <c r="D2065" s="238" t="s">
        <v>103</v>
      </c>
      <c r="E2065" s="238">
        <v>90513</v>
      </c>
      <c r="F2065" s="238" t="s">
        <v>3311</v>
      </c>
      <c r="G2065" s="238" t="s">
        <v>88</v>
      </c>
      <c r="H2065" s="238">
        <v>2</v>
      </c>
      <c r="I2065" s="238" t="s">
        <v>3549</v>
      </c>
      <c r="J2065" s="238" t="s">
        <v>3550</v>
      </c>
      <c r="K2065" s="238" t="s">
        <v>3551</v>
      </c>
      <c r="L2065" s="239">
        <v>46234</v>
      </c>
      <c r="M2065" s="238" t="s">
        <v>92</v>
      </c>
    </row>
    <row r="2066" spans="1:13">
      <c r="A2066" s="236" t="s">
        <v>454</v>
      </c>
      <c r="B2066" s="236" t="s">
        <v>455</v>
      </c>
      <c r="C2066" s="236" t="s">
        <v>456</v>
      </c>
      <c r="D2066" s="236" t="s">
        <v>108</v>
      </c>
      <c r="E2066" s="236">
        <v>90513</v>
      </c>
      <c r="F2066" s="236" t="s">
        <v>3311</v>
      </c>
      <c r="G2066" s="236" t="s">
        <v>88</v>
      </c>
      <c r="H2066" s="236">
        <v>2</v>
      </c>
      <c r="I2066" s="236" t="s">
        <v>3549</v>
      </c>
      <c r="J2066" s="236" t="s">
        <v>3552</v>
      </c>
      <c r="K2066" s="236" t="s">
        <v>3553</v>
      </c>
      <c r="L2066" s="237">
        <v>46234</v>
      </c>
      <c r="M2066" s="236" t="s">
        <v>92</v>
      </c>
    </row>
    <row r="2067" spans="1:13">
      <c r="A2067" s="238" t="s">
        <v>454</v>
      </c>
      <c r="B2067" s="238" t="s">
        <v>455</v>
      </c>
      <c r="C2067" s="238" t="s">
        <v>456</v>
      </c>
      <c r="D2067" s="238" t="s">
        <v>46</v>
      </c>
      <c r="E2067" s="238" t="s">
        <v>33</v>
      </c>
      <c r="F2067" s="238" t="s">
        <v>33</v>
      </c>
      <c r="G2067" s="238"/>
      <c r="H2067" s="238">
        <v>0</v>
      </c>
      <c r="I2067" s="238" t="s">
        <v>33</v>
      </c>
      <c r="J2067" s="238" t="s">
        <v>1617</v>
      </c>
      <c r="K2067" s="238" t="s">
        <v>3554</v>
      </c>
      <c r="L2067" s="239">
        <v>46234</v>
      </c>
      <c r="M2067" s="238" t="s">
        <v>92</v>
      </c>
    </row>
    <row r="2068" spans="1:13">
      <c r="A2068" s="236" t="s">
        <v>454</v>
      </c>
      <c r="B2068" s="236" t="s">
        <v>455</v>
      </c>
      <c r="C2068" s="236" t="s">
        <v>456</v>
      </c>
      <c r="D2068" s="236" t="s">
        <v>113</v>
      </c>
      <c r="E2068" s="236" t="s">
        <v>33</v>
      </c>
      <c r="F2068" s="236" t="s">
        <v>33</v>
      </c>
      <c r="G2068" s="236"/>
      <c r="H2068" s="236">
        <v>0</v>
      </c>
      <c r="I2068" s="236" t="s">
        <v>33</v>
      </c>
      <c r="J2068" s="236" t="s">
        <v>1617</v>
      </c>
      <c r="K2068" s="236" t="s">
        <v>3555</v>
      </c>
      <c r="L2068" s="237">
        <v>46234</v>
      </c>
      <c r="M2068" s="236" t="s">
        <v>92</v>
      </c>
    </row>
    <row r="2069" spans="1:13">
      <c r="A2069" s="238" t="s">
        <v>454</v>
      </c>
      <c r="B2069" s="238" t="s">
        <v>455</v>
      </c>
      <c r="C2069" s="238" t="s">
        <v>456</v>
      </c>
      <c r="D2069" s="238" t="s">
        <v>117</v>
      </c>
      <c r="E2069" s="238">
        <v>320</v>
      </c>
      <c r="F2069" s="238" t="s">
        <v>3556</v>
      </c>
      <c r="G2069" s="238" t="s">
        <v>141</v>
      </c>
      <c r="H2069" s="238">
        <v>3</v>
      </c>
      <c r="I2069" s="238" t="s">
        <v>3557</v>
      </c>
      <c r="J2069" s="238" t="s">
        <v>3558</v>
      </c>
      <c r="K2069" s="238" t="s">
        <v>3559</v>
      </c>
      <c r="L2069" s="239">
        <v>46234</v>
      </c>
      <c r="M2069" s="238" t="s">
        <v>92</v>
      </c>
    </row>
    <row r="2070" spans="1:13">
      <c r="A2070" s="236" t="s">
        <v>454</v>
      </c>
      <c r="B2070" s="236" t="s">
        <v>455</v>
      </c>
      <c r="C2070" s="236" t="s">
        <v>456</v>
      </c>
      <c r="D2070" s="236" t="s">
        <v>122</v>
      </c>
      <c r="E2070" s="236">
        <v>320</v>
      </c>
      <c r="F2070" s="236" t="s">
        <v>3556</v>
      </c>
      <c r="G2070" s="236" t="s">
        <v>141</v>
      </c>
      <c r="H2070" s="236">
        <v>3</v>
      </c>
      <c r="I2070" s="236" t="s">
        <v>3557</v>
      </c>
      <c r="J2070" s="236" t="s">
        <v>3558</v>
      </c>
      <c r="K2070" s="236" t="s">
        <v>3560</v>
      </c>
      <c r="L2070" s="237">
        <v>46234</v>
      </c>
      <c r="M2070" s="236" t="s">
        <v>92</v>
      </c>
    </row>
    <row r="2071" spans="1:13">
      <c r="A2071" s="238" t="s">
        <v>454</v>
      </c>
      <c r="B2071" s="238" t="s">
        <v>455</v>
      </c>
      <c r="C2071" s="238" t="s">
        <v>456</v>
      </c>
      <c r="D2071" s="238" t="s">
        <v>48</v>
      </c>
      <c r="E2071" s="238" t="s">
        <v>33</v>
      </c>
      <c r="F2071" s="238" t="s">
        <v>33</v>
      </c>
      <c r="G2071" s="238"/>
      <c r="H2071" s="238">
        <v>0</v>
      </c>
      <c r="I2071" s="238" t="s">
        <v>33</v>
      </c>
      <c r="J2071" s="238" t="s">
        <v>1617</v>
      </c>
      <c r="K2071" s="238" t="s">
        <v>3561</v>
      </c>
      <c r="L2071" s="239">
        <v>46234</v>
      </c>
      <c r="M2071" s="238" t="s">
        <v>92</v>
      </c>
    </row>
    <row r="2072" spans="1:13">
      <c r="A2072" s="236" t="s">
        <v>454</v>
      </c>
      <c r="B2072" s="236" t="s">
        <v>455</v>
      </c>
      <c r="C2072" s="236" t="s">
        <v>456</v>
      </c>
      <c r="D2072" s="236" t="s">
        <v>50</v>
      </c>
      <c r="E2072" s="236" t="s">
        <v>33</v>
      </c>
      <c r="F2072" s="236" t="s">
        <v>33</v>
      </c>
      <c r="G2072" s="236"/>
      <c r="H2072" s="236">
        <v>0</v>
      </c>
      <c r="I2072" s="236" t="s">
        <v>33</v>
      </c>
      <c r="J2072" s="236" t="s">
        <v>1617</v>
      </c>
      <c r="K2072" s="236" t="s">
        <v>3562</v>
      </c>
      <c r="L2072" s="237">
        <v>46234</v>
      </c>
      <c r="M2072" s="236" t="s">
        <v>92</v>
      </c>
    </row>
    <row r="2073" spans="1:13">
      <c r="A2073" s="238" t="s">
        <v>454</v>
      </c>
      <c r="B2073" s="238" t="s">
        <v>455</v>
      </c>
      <c r="C2073" s="238" t="s">
        <v>456</v>
      </c>
      <c r="D2073" s="238" t="s">
        <v>52</v>
      </c>
      <c r="E2073" s="238" t="s">
        <v>33</v>
      </c>
      <c r="F2073" s="238" t="s">
        <v>33</v>
      </c>
      <c r="G2073" s="238"/>
      <c r="H2073" s="238">
        <v>0</v>
      </c>
      <c r="I2073" s="238" t="s">
        <v>33</v>
      </c>
      <c r="J2073" s="238" t="s">
        <v>1617</v>
      </c>
      <c r="K2073" s="238" t="s">
        <v>3563</v>
      </c>
      <c r="L2073" s="239">
        <v>46234</v>
      </c>
      <c r="M2073" s="238" t="s">
        <v>92</v>
      </c>
    </row>
    <row r="2074" spans="1:13">
      <c r="A2074" s="236" t="s">
        <v>454</v>
      </c>
      <c r="B2074" s="236" t="s">
        <v>455</v>
      </c>
      <c r="C2074" s="236" t="s">
        <v>456</v>
      </c>
      <c r="D2074" s="236" t="s">
        <v>54</v>
      </c>
      <c r="E2074" s="236" t="s">
        <v>33</v>
      </c>
      <c r="F2074" s="236" t="s">
        <v>33</v>
      </c>
      <c r="G2074" s="236"/>
      <c r="H2074" s="236">
        <v>0</v>
      </c>
      <c r="I2074" s="236" t="s">
        <v>33</v>
      </c>
      <c r="J2074" s="236" t="s">
        <v>1617</v>
      </c>
      <c r="K2074" s="236" t="s">
        <v>3564</v>
      </c>
      <c r="L2074" s="237">
        <v>46234</v>
      </c>
      <c r="M2074" s="236" t="s">
        <v>92</v>
      </c>
    </row>
    <row r="2075" spans="1:13">
      <c r="A2075" s="238" t="s">
        <v>454</v>
      </c>
      <c r="B2075" s="238" t="s">
        <v>455</v>
      </c>
      <c r="C2075" s="238" t="s">
        <v>456</v>
      </c>
      <c r="D2075" s="238" t="s">
        <v>124</v>
      </c>
      <c r="E2075" s="238">
        <v>90513</v>
      </c>
      <c r="F2075" s="238" t="s">
        <v>3311</v>
      </c>
      <c r="G2075" s="238" t="s">
        <v>88</v>
      </c>
      <c r="H2075" s="238">
        <v>2</v>
      </c>
      <c r="I2075" s="238" t="s">
        <v>3549</v>
      </c>
      <c r="J2075" s="238" t="s">
        <v>3565</v>
      </c>
      <c r="K2075" s="238" t="s">
        <v>3566</v>
      </c>
      <c r="L2075" s="239">
        <v>46234</v>
      </c>
      <c r="M2075" s="238" t="s">
        <v>92</v>
      </c>
    </row>
    <row r="2076" spans="1:13">
      <c r="A2076" s="236" t="s">
        <v>454</v>
      </c>
      <c r="B2076" s="236" t="s">
        <v>455</v>
      </c>
      <c r="C2076" s="236" t="s">
        <v>456</v>
      </c>
      <c r="D2076" s="236" t="s">
        <v>130</v>
      </c>
      <c r="E2076" s="236">
        <v>1086041</v>
      </c>
      <c r="F2076" s="236" t="s">
        <v>3567</v>
      </c>
      <c r="G2076" s="236" t="s">
        <v>88</v>
      </c>
      <c r="H2076" s="236">
        <v>2</v>
      </c>
      <c r="I2076" s="236" t="s">
        <v>3568</v>
      </c>
      <c r="J2076" s="236" t="s">
        <v>2165</v>
      </c>
      <c r="K2076" s="236" t="s">
        <v>3569</v>
      </c>
      <c r="L2076" s="237">
        <v>46234</v>
      </c>
      <c r="M2076" s="236" t="s">
        <v>92</v>
      </c>
    </row>
    <row r="2077" spans="1:13">
      <c r="A2077" s="238" t="s">
        <v>454</v>
      </c>
      <c r="B2077" s="238" t="s">
        <v>455</v>
      </c>
      <c r="C2077" s="238" t="s">
        <v>456</v>
      </c>
      <c r="D2077" s="238" t="s">
        <v>135</v>
      </c>
      <c r="E2077" s="238">
        <v>0</v>
      </c>
      <c r="F2077" s="238" t="s">
        <v>3311</v>
      </c>
      <c r="G2077" s="238" t="s">
        <v>88</v>
      </c>
      <c r="H2077" s="238">
        <v>2</v>
      </c>
      <c r="I2077" s="238" t="s">
        <v>3549</v>
      </c>
      <c r="J2077" s="238" t="s">
        <v>1945</v>
      </c>
      <c r="K2077" s="238" t="s">
        <v>3570</v>
      </c>
      <c r="L2077" s="239">
        <v>46234</v>
      </c>
      <c r="M2077" s="238" t="s">
        <v>92</v>
      </c>
    </row>
    <row r="2078" spans="1:13">
      <c r="A2078" s="236" t="s">
        <v>454</v>
      </c>
      <c r="B2078" s="236" t="s">
        <v>455</v>
      </c>
      <c r="C2078" s="236" t="s">
        <v>456</v>
      </c>
      <c r="D2078" s="236" t="s">
        <v>140</v>
      </c>
      <c r="E2078" s="236">
        <v>90513</v>
      </c>
      <c r="F2078" s="236" t="s">
        <v>3311</v>
      </c>
      <c r="G2078" s="236" t="s">
        <v>88</v>
      </c>
      <c r="H2078" s="236">
        <v>2</v>
      </c>
      <c r="I2078" s="236" t="s">
        <v>3549</v>
      </c>
      <c r="J2078" s="236" t="s">
        <v>3571</v>
      </c>
      <c r="K2078" s="236" t="s">
        <v>3572</v>
      </c>
      <c r="L2078" s="237">
        <v>46234</v>
      </c>
      <c r="M2078" s="236" t="s">
        <v>92</v>
      </c>
    </row>
    <row r="2079" spans="1:13">
      <c r="A2079" s="238" t="s">
        <v>454</v>
      </c>
      <c r="B2079" s="238" t="s">
        <v>455</v>
      </c>
      <c r="C2079" s="238" t="s">
        <v>456</v>
      </c>
      <c r="D2079" s="238" t="s">
        <v>144</v>
      </c>
      <c r="E2079" s="238" t="s">
        <v>33</v>
      </c>
      <c r="F2079" s="238" t="s">
        <v>33</v>
      </c>
      <c r="G2079" s="238" t="s">
        <v>33</v>
      </c>
      <c r="H2079" s="238" t="s">
        <v>33</v>
      </c>
      <c r="I2079" s="238" t="s">
        <v>33</v>
      </c>
      <c r="J2079" s="238" t="s">
        <v>2848</v>
      </c>
      <c r="K2079" s="238" t="s">
        <v>3573</v>
      </c>
      <c r="L2079" s="239">
        <v>46234</v>
      </c>
      <c r="M2079" s="238" t="s">
        <v>92</v>
      </c>
    </row>
    <row r="2080" spans="1:13">
      <c r="A2080" s="236" t="s">
        <v>454</v>
      </c>
      <c r="B2080" s="236" t="s">
        <v>455</v>
      </c>
      <c r="C2080" s="236" t="s">
        <v>456</v>
      </c>
      <c r="D2080" s="236" t="s">
        <v>147</v>
      </c>
      <c r="E2080" s="236" t="s">
        <v>33</v>
      </c>
      <c r="F2080" s="236" t="s">
        <v>33</v>
      </c>
      <c r="G2080" s="236" t="s">
        <v>33</v>
      </c>
      <c r="H2080" s="236" t="s">
        <v>33</v>
      </c>
      <c r="I2080" s="236" t="s">
        <v>33</v>
      </c>
      <c r="J2080" s="236" t="s">
        <v>2848</v>
      </c>
      <c r="K2080" s="236" t="s">
        <v>3574</v>
      </c>
      <c r="L2080" s="237">
        <v>46234</v>
      </c>
      <c r="M2080" s="236" t="s">
        <v>92</v>
      </c>
    </row>
    <row r="2081" spans="1:13">
      <c r="A2081" s="238" t="s">
        <v>454</v>
      </c>
      <c r="B2081" s="238" t="s">
        <v>455</v>
      </c>
      <c r="C2081" s="238" t="s">
        <v>456</v>
      </c>
      <c r="D2081" s="238" t="s">
        <v>150</v>
      </c>
      <c r="E2081" s="238">
        <v>1</v>
      </c>
      <c r="F2081" s="238" t="s">
        <v>3311</v>
      </c>
      <c r="G2081" s="238" t="s">
        <v>126</v>
      </c>
      <c r="H2081" s="238">
        <v>1</v>
      </c>
      <c r="I2081" s="238" t="s">
        <v>3549</v>
      </c>
      <c r="J2081" s="238" t="s">
        <v>2889</v>
      </c>
      <c r="K2081" s="238" t="s">
        <v>3575</v>
      </c>
      <c r="L2081" s="239">
        <v>46234</v>
      </c>
      <c r="M2081" s="238" t="s">
        <v>92</v>
      </c>
    </row>
    <row r="2082" spans="1:13">
      <c r="A2082" s="236" t="s">
        <v>454</v>
      </c>
      <c r="B2082" s="236" t="s">
        <v>455</v>
      </c>
      <c r="C2082" s="236" t="s">
        <v>456</v>
      </c>
      <c r="D2082" s="236" t="s">
        <v>32</v>
      </c>
      <c r="E2082" s="236" t="s">
        <v>33</v>
      </c>
      <c r="F2082" s="236" t="s">
        <v>33</v>
      </c>
      <c r="G2082" s="236"/>
      <c r="H2082" s="236">
        <v>0</v>
      </c>
      <c r="I2082" s="236" t="s">
        <v>33</v>
      </c>
      <c r="J2082" s="236" t="s">
        <v>1617</v>
      </c>
      <c r="K2082" s="236" t="s">
        <v>3576</v>
      </c>
      <c r="L2082" s="237">
        <v>46234</v>
      </c>
      <c r="M2082" s="236" t="s">
        <v>92</v>
      </c>
    </row>
    <row r="2083" spans="1:13">
      <c r="A2083" s="238" t="s">
        <v>454</v>
      </c>
      <c r="B2083" s="238" t="s">
        <v>455</v>
      </c>
      <c r="C2083" s="238" t="s">
        <v>456</v>
      </c>
      <c r="D2083" s="238" t="s">
        <v>38</v>
      </c>
      <c r="E2083" s="238" t="s">
        <v>33</v>
      </c>
      <c r="F2083" s="238" t="s">
        <v>33</v>
      </c>
      <c r="G2083" s="238"/>
      <c r="H2083" s="238">
        <v>0</v>
      </c>
      <c r="I2083" s="238" t="s">
        <v>33</v>
      </c>
      <c r="J2083" s="238" t="s">
        <v>1617</v>
      </c>
      <c r="K2083" s="238" t="s">
        <v>3577</v>
      </c>
      <c r="L2083" s="239">
        <v>46234</v>
      </c>
      <c r="M2083" s="238" t="s">
        <v>92</v>
      </c>
    </row>
    <row r="2084" spans="1:13">
      <c r="A2084" s="236" t="s">
        <v>281</v>
      </c>
      <c r="B2084" s="236" t="s">
        <v>282</v>
      </c>
      <c r="C2084" s="236" t="s">
        <v>283</v>
      </c>
      <c r="D2084" s="236" t="s">
        <v>86</v>
      </c>
      <c r="E2084" s="236">
        <v>120101175</v>
      </c>
      <c r="F2084" s="236" t="s">
        <v>3415</v>
      </c>
      <c r="G2084" s="236" t="s">
        <v>126</v>
      </c>
      <c r="H2084" s="236">
        <v>1</v>
      </c>
      <c r="I2084" s="236" t="s">
        <v>3578</v>
      </c>
      <c r="J2084" s="236" t="s">
        <v>3579</v>
      </c>
      <c r="K2084" s="236" t="s">
        <v>3580</v>
      </c>
      <c r="L2084" s="237">
        <v>46234</v>
      </c>
      <c r="M2084" s="236" t="s">
        <v>92</v>
      </c>
    </row>
    <row r="2085" spans="1:13">
      <c r="A2085" s="238" t="s">
        <v>281</v>
      </c>
      <c r="B2085" s="238" t="s">
        <v>282</v>
      </c>
      <c r="C2085" s="238" t="s">
        <v>283</v>
      </c>
      <c r="D2085" s="238" t="s">
        <v>93</v>
      </c>
      <c r="E2085" s="238">
        <v>18569</v>
      </c>
      <c r="F2085" s="238" t="s">
        <v>3581</v>
      </c>
      <c r="G2085" s="238" t="s">
        <v>126</v>
      </c>
      <c r="H2085" s="238">
        <v>1</v>
      </c>
      <c r="I2085" s="238" t="s">
        <v>3582</v>
      </c>
      <c r="J2085" s="238" t="s">
        <v>3583</v>
      </c>
      <c r="K2085" s="238" t="s">
        <v>3584</v>
      </c>
      <c r="L2085" s="239">
        <v>46234</v>
      </c>
      <c r="M2085" s="238" t="s">
        <v>92</v>
      </c>
    </row>
    <row r="2086" spans="1:13">
      <c r="A2086" s="236" t="s">
        <v>281</v>
      </c>
      <c r="B2086" s="236" t="s">
        <v>282</v>
      </c>
      <c r="C2086" s="236" t="s">
        <v>283</v>
      </c>
      <c r="D2086" s="236" t="s">
        <v>98</v>
      </c>
      <c r="E2086" s="236">
        <v>25309600</v>
      </c>
      <c r="F2086" s="236" t="s">
        <v>3581</v>
      </c>
      <c r="G2086" s="236" t="s">
        <v>141</v>
      </c>
      <c r="H2086" s="236">
        <v>3</v>
      </c>
      <c r="I2086" s="236" t="s">
        <v>3582</v>
      </c>
      <c r="J2086" s="236" t="s">
        <v>3585</v>
      </c>
      <c r="K2086" s="236" t="s">
        <v>3586</v>
      </c>
      <c r="L2086" s="237">
        <v>46234</v>
      </c>
      <c r="M2086" s="236" t="s">
        <v>92</v>
      </c>
    </row>
    <row r="2087" spans="1:13">
      <c r="A2087" s="238" t="s">
        <v>281</v>
      </c>
      <c r="B2087" s="238" t="s">
        <v>282</v>
      </c>
      <c r="C2087" s="238" t="s">
        <v>283</v>
      </c>
      <c r="D2087" s="238" t="s">
        <v>103</v>
      </c>
      <c r="E2087" s="238">
        <v>1473008</v>
      </c>
      <c r="F2087" s="238" t="s">
        <v>3587</v>
      </c>
      <c r="G2087" s="238" t="s">
        <v>141</v>
      </c>
      <c r="H2087" s="238">
        <v>3</v>
      </c>
      <c r="I2087" s="238" t="s">
        <v>3588</v>
      </c>
      <c r="J2087" s="238" t="s">
        <v>3589</v>
      </c>
      <c r="K2087" s="238" t="s">
        <v>3590</v>
      </c>
      <c r="L2087" s="239">
        <v>46234</v>
      </c>
      <c r="M2087" s="238" t="s">
        <v>92</v>
      </c>
    </row>
    <row r="2088" spans="1:13">
      <c r="A2088" s="236" t="s">
        <v>281</v>
      </c>
      <c r="B2088" s="236" t="s">
        <v>282</v>
      </c>
      <c r="C2088" s="236" t="s">
        <v>283</v>
      </c>
      <c r="D2088" s="236" t="s">
        <v>108</v>
      </c>
      <c r="E2088" s="236">
        <v>1098708</v>
      </c>
      <c r="F2088" s="236" t="s">
        <v>3591</v>
      </c>
      <c r="G2088" s="236" t="s">
        <v>88</v>
      </c>
      <c r="H2088" s="236">
        <v>2</v>
      </c>
      <c r="I2088" s="236" t="s">
        <v>3592</v>
      </c>
      <c r="J2088" s="236" t="s">
        <v>3593</v>
      </c>
      <c r="K2088" s="236" t="s">
        <v>3594</v>
      </c>
      <c r="L2088" s="237">
        <v>46234</v>
      </c>
      <c r="M2088" s="236" t="s">
        <v>92</v>
      </c>
    </row>
    <row r="2089" spans="1:13">
      <c r="A2089" s="238" t="s">
        <v>281</v>
      </c>
      <c r="B2089" s="238" t="s">
        <v>282</v>
      </c>
      <c r="C2089" s="238" t="s">
        <v>283</v>
      </c>
      <c r="D2089" s="238" t="s">
        <v>46</v>
      </c>
      <c r="E2089" s="238" t="s">
        <v>33</v>
      </c>
      <c r="F2089" s="238" t="s">
        <v>33</v>
      </c>
      <c r="G2089" s="238"/>
      <c r="H2089" s="238">
        <v>0</v>
      </c>
      <c r="I2089" s="238" t="s">
        <v>33</v>
      </c>
      <c r="J2089" s="238" t="s">
        <v>1617</v>
      </c>
      <c r="K2089" s="238" t="s">
        <v>3595</v>
      </c>
      <c r="L2089" s="239">
        <v>46234</v>
      </c>
      <c r="M2089" s="238" t="s">
        <v>92</v>
      </c>
    </row>
    <row r="2090" spans="1:13">
      <c r="A2090" s="236" t="s">
        <v>281</v>
      </c>
      <c r="B2090" s="236" t="s">
        <v>282</v>
      </c>
      <c r="C2090" s="236" t="s">
        <v>283</v>
      </c>
      <c r="D2090" s="236" t="s">
        <v>113</v>
      </c>
      <c r="E2090" s="236" t="s">
        <v>33</v>
      </c>
      <c r="F2090" s="236" t="s">
        <v>33</v>
      </c>
      <c r="G2090" s="236"/>
      <c r="H2090" s="236">
        <v>0</v>
      </c>
      <c r="I2090" s="236" t="s">
        <v>33</v>
      </c>
      <c r="J2090" s="236" t="s">
        <v>1617</v>
      </c>
      <c r="K2090" s="236" t="s">
        <v>3596</v>
      </c>
      <c r="L2090" s="237">
        <v>46234</v>
      </c>
      <c r="M2090" s="236" t="s">
        <v>92</v>
      </c>
    </row>
    <row r="2091" spans="1:13">
      <c r="A2091" s="238" t="s">
        <v>281</v>
      </c>
      <c r="B2091" s="238" t="s">
        <v>282</v>
      </c>
      <c r="C2091" s="238" t="s">
        <v>283</v>
      </c>
      <c r="D2091" s="238" t="s">
        <v>117</v>
      </c>
      <c r="E2091" s="238">
        <v>0</v>
      </c>
      <c r="F2091" s="238" t="s">
        <v>3597</v>
      </c>
      <c r="G2091" s="238" t="s">
        <v>88</v>
      </c>
      <c r="H2091" s="238">
        <v>2</v>
      </c>
      <c r="I2091" s="238" t="s">
        <v>1983</v>
      </c>
      <c r="J2091" s="238" t="s">
        <v>3598</v>
      </c>
      <c r="K2091" s="238" t="s">
        <v>3599</v>
      </c>
      <c r="L2091" s="239">
        <v>46234</v>
      </c>
      <c r="M2091" s="238" t="s">
        <v>92</v>
      </c>
    </row>
    <row r="2092" spans="1:13">
      <c r="A2092" s="236" t="s">
        <v>281</v>
      </c>
      <c r="B2092" s="236" t="s">
        <v>282</v>
      </c>
      <c r="C2092" s="236" t="s">
        <v>283</v>
      </c>
      <c r="D2092" s="236" t="s">
        <v>122</v>
      </c>
      <c r="E2092" s="236">
        <v>0</v>
      </c>
      <c r="F2092" s="236" t="s">
        <v>3597</v>
      </c>
      <c r="G2092" s="236" t="s">
        <v>88</v>
      </c>
      <c r="H2092" s="236">
        <v>2</v>
      </c>
      <c r="I2092" s="236" t="s">
        <v>1983</v>
      </c>
      <c r="J2092" s="236" t="s">
        <v>3598</v>
      </c>
      <c r="K2092" s="236" t="s">
        <v>3600</v>
      </c>
      <c r="L2092" s="237">
        <v>46234</v>
      </c>
      <c r="M2092" s="236" t="s">
        <v>92</v>
      </c>
    </row>
    <row r="2093" spans="1:13">
      <c r="A2093" s="238" t="s">
        <v>281</v>
      </c>
      <c r="B2093" s="238" t="s">
        <v>282</v>
      </c>
      <c r="C2093" s="238" t="s">
        <v>283</v>
      </c>
      <c r="D2093" s="238" t="s">
        <v>48</v>
      </c>
      <c r="E2093" s="238" t="s">
        <v>33</v>
      </c>
      <c r="F2093" s="238" t="s">
        <v>33</v>
      </c>
      <c r="G2093" s="238"/>
      <c r="H2093" s="238">
        <v>0</v>
      </c>
      <c r="I2093" s="238" t="s">
        <v>33</v>
      </c>
      <c r="J2093" s="238" t="s">
        <v>1617</v>
      </c>
      <c r="K2093" s="238" t="s">
        <v>3601</v>
      </c>
      <c r="L2093" s="239">
        <v>46234</v>
      </c>
      <c r="M2093" s="238" t="s">
        <v>92</v>
      </c>
    </row>
    <row r="2094" spans="1:13">
      <c r="A2094" s="236" t="s">
        <v>281</v>
      </c>
      <c r="B2094" s="236" t="s">
        <v>282</v>
      </c>
      <c r="C2094" s="236" t="s">
        <v>283</v>
      </c>
      <c r="D2094" s="236" t="s">
        <v>50</v>
      </c>
      <c r="E2094" s="236" t="s">
        <v>33</v>
      </c>
      <c r="F2094" s="236" t="s">
        <v>33</v>
      </c>
      <c r="G2094" s="236"/>
      <c r="H2094" s="236">
        <v>0</v>
      </c>
      <c r="I2094" s="236" t="s">
        <v>33</v>
      </c>
      <c r="J2094" s="236" t="s">
        <v>1617</v>
      </c>
      <c r="K2094" s="236" t="s">
        <v>3602</v>
      </c>
      <c r="L2094" s="237">
        <v>46234</v>
      </c>
      <c r="M2094" s="236" t="s">
        <v>92</v>
      </c>
    </row>
    <row r="2095" spans="1:13">
      <c r="A2095" s="238" t="s">
        <v>281</v>
      </c>
      <c r="B2095" s="238" t="s">
        <v>282</v>
      </c>
      <c r="C2095" s="238" t="s">
        <v>283</v>
      </c>
      <c r="D2095" s="238" t="s">
        <v>52</v>
      </c>
      <c r="E2095" s="238" t="s">
        <v>33</v>
      </c>
      <c r="F2095" s="238" t="s">
        <v>33</v>
      </c>
      <c r="G2095" s="238"/>
      <c r="H2095" s="238">
        <v>0</v>
      </c>
      <c r="I2095" s="238" t="s">
        <v>33</v>
      </c>
      <c r="J2095" s="238" t="s">
        <v>1617</v>
      </c>
      <c r="K2095" s="238" t="s">
        <v>3603</v>
      </c>
      <c r="L2095" s="239">
        <v>46234</v>
      </c>
      <c r="M2095" s="238" t="s">
        <v>92</v>
      </c>
    </row>
    <row r="2096" spans="1:13">
      <c r="A2096" s="236" t="s">
        <v>281</v>
      </c>
      <c r="B2096" s="236" t="s">
        <v>282</v>
      </c>
      <c r="C2096" s="236" t="s">
        <v>283</v>
      </c>
      <c r="D2096" s="236" t="s">
        <v>54</v>
      </c>
      <c r="E2096" s="236" t="s">
        <v>33</v>
      </c>
      <c r="F2096" s="236" t="s">
        <v>33</v>
      </c>
      <c r="G2096" s="236"/>
      <c r="H2096" s="236">
        <v>0</v>
      </c>
      <c r="I2096" s="236" t="s">
        <v>33</v>
      </c>
      <c r="J2096" s="236" t="s">
        <v>1617</v>
      </c>
      <c r="K2096" s="236" t="s">
        <v>3604</v>
      </c>
      <c r="L2096" s="237">
        <v>46234</v>
      </c>
      <c r="M2096" s="236" t="s">
        <v>92</v>
      </c>
    </row>
    <row r="2097" spans="1:13">
      <c r="A2097" s="238" t="s">
        <v>281</v>
      </c>
      <c r="B2097" s="238" t="s">
        <v>282</v>
      </c>
      <c r="C2097" s="238" t="s">
        <v>283</v>
      </c>
      <c r="D2097" s="238" t="s">
        <v>124</v>
      </c>
      <c r="E2097" s="238">
        <v>1473008</v>
      </c>
      <c r="F2097" s="238" t="s">
        <v>3587</v>
      </c>
      <c r="G2097" s="238" t="s">
        <v>88</v>
      </c>
      <c r="H2097" s="238">
        <v>2</v>
      </c>
      <c r="I2097" s="238" t="s">
        <v>3588</v>
      </c>
      <c r="J2097" s="238" t="s">
        <v>3605</v>
      </c>
      <c r="K2097" s="238" t="s">
        <v>3606</v>
      </c>
      <c r="L2097" s="239">
        <v>46234</v>
      </c>
      <c r="M2097" s="238" t="s">
        <v>92</v>
      </c>
    </row>
    <row r="2098" spans="1:13">
      <c r="A2098" s="236" t="s">
        <v>281</v>
      </c>
      <c r="B2098" s="236" t="s">
        <v>282</v>
      </c>
      <c r="C2098" s="236" t="s">
        <v>283</v>
      </c>
      <c r="D2098" s="236" t="s">
        <v>130</v>
      </c>
      <c r="E2098" s="236">
        <v>23836592</v>
      </c>
      <c r="F2098" s="236" t="s">
        <v>3581</v>
      </c>
      <c r="G2098" s="236" t="s">
        <v>141</v>
      </c>
      <c r="H2098" s="236">
        <v>3</v>
      </c>
      <c r="I2098" s="236" t="s">
        <v>3582</v>
      </c>
      <c r="J2098" s="236" t="s">
        <v>2165</v>
      </c>
      <c r="K2098" s="236" t="s">
        <v>3607</v>
      </c>
      <c r="L2098" s="237">
        <v>46234</v>
      </c>
      <c r="M2098" s="236" t="s">
        <v>92</v>
      </c>
    </row>
    <row r="2099" spans="1:13">
      <c r="A2099" s="238" t="s">
        <v>281</v>
      </c>
      <c r="B2099" s="238" t="s">
        <v>282</v>
      </c>
      <c r="C2099" s="238" t="s">
        <v>283</v>
      </c>
      <c r="D2099" s="238" t="s">
        <v>135</v>
      </c>
      <c r="E2099" s="238">
        <v>0</v>
      </c>
      <c r="F2099" s="238" t="s">
        <v>3587</v>
      </c>
      <c r="G2099" s="238" t="s">
        <v>88</v>
      </c>
      <c r="H2099" s="238">
        <v>2</v>
      </c>
      <c r="I2099" s="238" t="s">
        <v>3588</v>
      </c>
      <c r="J2099" s="238" t="s">
        <v>1945</v>
      </c>
      <c r="K2099" s="238" t="s">
        <v>3608</v>
      </c>
      <c r="L2099" s="239">
        <v>46234</v>
      </c>
      <c r="M2099" s="238" t="s">
        <v>92</v>
      </c>
    </row>
    <row r="2100" spans="1:13">
      <c r="A2100" s="236" t="s">
        <v>281</v>
      </c>
      <c r="B2100" s="236" t="s">
        <v>282</v>
      </c>
      <c r="C2100" s="236" t="s">
        <v>283</v>
      </c>
      <c r="D2100" s="236" t="s">
        <v>140</v>
      </c>
      <c r="E2100" s="236">
        <v>1473008</v>
      </c>
      <c r="F2100" s="236" t="s">
        <v>3587</v>
      </c>
      <c r="G2100" s="236" t="s">
        <v>88</v>
      </c>
      <c r="H2100" s="236">
        <v>2</v>
      </c>
      <c r="I2100" s="236" t="s">
        <v>3588</v>
      </c>
      <c r="J2100" s="236" t="s">
        <v>3609</v>
      </c>
      <c r="K2100" s="236" t="s">
        <v>3610</v>
      </c>
      <c r="L2100" s="237">
        <v>46234</v>
      </c>
      <c r="M2100" s="236" t="s">
        <v>92</v>
      </c>
    </row>
    <row r="2101" spans="1:13">
      <c r="A2101" s="238" t="s">
        <v>281</v>
      </c>
      <c r="B2101" s="238" t="s">
        <v>282</v>
      </c>
      <c r="C2101" s="238" t="s">
        <v>283</v>
      </c>
      <c r="D2101" s="238" t="s">
        <v>144</v>
      </c>
      <c r="E2101" s="238" t="s">
        <v>33</v>
      </c>
      <c r="F2101" s="238" t="s">
        <v>33</v>
      </c>
      <c r="G2101" s="238" t="s">
        <v>33</v>
      </c>
      <c r="H2101" s="238" t="s">
        <v>33</v>
      </c>
      <c r="I2101" s="238" t="s">
        <v>33</v>
      </c>
      <c r="J2101" s="238" t="s">
        <v>2848</v>
      </c>
      <c r="K2101" s="238" t="s">
        <v>3611</v>
      </c>
      <c r="L2101" s="239">
        <v>46234</v>
      </c>
      <c r="M2101" s="238" t="s">
        <v>92</v>
      </c>
    </row>
    <row r="2102" spans="1:13">
      <c r="A2102" s="236" t="s">
        <v>281</v>
      </c>
      <c r="B2102" s="236" t="s">
        <v>282</v>
      </c>
      <c r="C2102" s="236" t="s">
        <v>283</v>
      </c>
      <c r="D2102" s="236" t="s">
        <v>147</v>
      </c>
      <c r="E2102" s="236" t="s">
        <v>33</v>
      </c>
      <c r="F2102" s="236" t="s">
        <v>33</v>
      </c>
      <c r="G2102" s="236" t="s">
        <v>33</v>
      </c>
      <c r="H2102" s="236" t="s">
        <v>33</v>
      </c>
      <c r="I2102" s="236" t="s">
        <v>33</v>
      </c>
      <c r="J2102" s="236" t="s">
        <v>2848</v>
      </c>
      <c r="K2102" s="236" t="s">
        <v>3612</v>
      </c>
      <c r="L2102" s="237">
        <v>46234</v>
      </c>
      <c r="M2102" s="236" t="s">
        <v>92</v>
      </c>
    </row>
    <row r="2103" spans="1:13">
      <c r="A2103" s="238" t="s">
        <v>281</v>
      </c>
      <c r="B2103" s="238" t="s">
        <v>282</v>
      </c>
      <c r="C2103" s="238" t="s">
        <v>283</v>
      </c>
      <c r="D2103" s="238" t="s">
        <v>150</v>
      </c>
      <c r="E2103" s="238">
        <v>2</v>
      </c>
      <c r="F2103" s="238" t="s">
        <v>3587</v>
      </c>
      <c r="G2103" s="238" t="s">
        <v>126</v>
      </c>
      <c r="H2103" s="238">
        <v>1</v>
      </c>
      <c r="I2103" s="238" t="s">
        <v>3588</v>
      </c>
      <c r="J2103" s="238" t="s">
        <v>2931</v>
      </c>
      <c r="K2103" s="238" t="s">
        <v>3613</v>
      </c>
      <c r="L2103" s="239">
        <v>46234</v>
      </c>
      <c r="M2103" s="238" t="s">
        <v>92</v>
      </c>
    </row>
    <row r="2104" spans="1:13">
      <c r="A2104" s="236" t="s">
        <v>281</v>
      </c>
      <c r="B2104" s="236" t="s">
        <v>282</v>
      </c>
      <c r="C2104" s="236" t="s">
        <v>283</v>
      </c>
      <c r="D2104" s="236" t="s">
        <v>32</v>
      </c>
      <c r="E2104" s="236" t="s">
        <v>33</v>
      </c>
      <c r="F2104" s="236" t="s">
        <v>33</v>
      </c>
      <c r="G2104" s="236"/>
      <c r="H2104" s="236">
        <v>0</v>
      </c>
      <c r="I2104" s="236" t="s">
        <v>33</v>
      </c>
      <c r="J2104" s="236" t="s">
        <v>1617</v>
      </c>
      <c r="K2104" s="236" t="s">
        <v>3614</v>
      </c>
      <c r="L2104" s="237">
        <v>46234</v>
      </c>
      <c r="M2104" s="236" t="s">
        <v>92</v>
      </c>
    </row>
    <row r="2105" spans="1:13">
      <c r="A2105" s="238" t="s">
        <v>281</v>
      </c>
      <c r="B2105" s="238" t="s">
        <v>282</v>
      </c>
      <c r="C2105" s="238" t="s">
        <v>283</v>
      </c>
      <c r="D2105" s="238" t="s">
        <v>38</v>
      </c>
      <c r="E2105" s="238" t="s">
        <v>33</v>
      </c>
      <c r="F2105" s="238" t="s">
        <v>33</v>
      </c>
      <c r="G2105" s="238"/>
      <c r="H2105" s="238">
        <v>0</v>
      </c>
      <c r="I2105" s="238" t="s">
        <v>33</v>
      </c>
      <c r="J2105" s="238" t="s">
        <v>1617</v>
      </c>
      <c r="K2105" s="238" t="s">
        <v>3615</v>
      </c>
      <c r="L2105" s="239">
        <v>46234</v>
      </c>
      <c r="M2105" s="238" t="s">
        <v>92</v>
      </c>
    </row>
    <row r="2106" spans="1:13">
      <c r="A2106" s="236" t="s">
        <v>478</v>
      </c>
      <c r="B2106" s="236" t="s">
        <v>479</v>
      </c>
      <c r="C2106" s="236" t="s">
        <v>480</v>
      </c>
      <c r="D2106" s="236" t="s">
        <v>86</v>
      </c>
      <c r="E2106" s="236">
        <v>38762441</v>
      </c>
      <c r="F2106" s="236" t="s">
        <v>3616</v>
      </c>
      <c r="G2106" s="236" t="s">
        <v>88</v>
      </c>
      <c r="H2106" s="236">
        <v>2</v>
      </c>
      <c r="I2106" s="236" t="s">
        <v>3617</v>
      </c>
      <c r="J2106" s="236" t="s">
        <v>3618</v>
      </c>
      <c r="K2106" s="236" t="s">
        <v>3619</v>
      </c>
      <c r="L2106" s="237">
        <v>46234</v>
      </c>
      <c r="M2106" s="236" t="s">
        <v>92</v>
      </c>
    </row>
    <row r="2107" spans="1:13">
      <c r="A2107" s="238" t="s">
        <v>478</v>
      </c>
      <c r="B2107" s="238" t="s">
        <v>479</v>
      </c>
      <c r="C2107" s="238" t="s">
        <v>480</v>
      </c>
      <c r="D2107" s="238" t="s">
        <v>93</v>
      </c>
      <c r="E2107" s="238">
        <v>2156</v>
      </c>
      <c r="F2107" s="238" t="s">
        <v>3620</v>
      </c>
      <c r="G2107" s="238" t="s">
        <v>126</v>
      </c>
      <c r="H2107" s="238">
        <v>1</v>
      </c>
      <c r="I2107" s="238" t="s">
        <v>3621</v>
      </c>
      <c r="J2107" s="238" t="s">
        <v>3622</v>
      </c>
      <c r="K2107" s="238" t="s">
        <v>3623</v>
      </c>
      <c r="L2107" s="239">
        <v>46234</v>
      </c>
      <c r="M2107" s="238" t="s">
        <v>92</v>
      </c>
    </row>
    <row r="2108" spans="1:13">
      <c r="A2108" s="236" t="s">
        <v>478</v>
      </c>
      <c r="B2108" s="236" t="s">
        <v>479</v>
      </c>
      <c r="C2108" s="236" t="s">
        <v>480</v>
      </c>
      <c r="D2108" s="236" t="s">
        <v>98</v>
      </c>
      <c r="E2108" s="236">
        <v>5205900</v>
      </c>
      <c r="F2108" s="236" t="s">
        <v>3624</v>
      </c>
      <c r="G2108" s="236" t="s">
        <v>88</v>
      </c>
      <c r="H2108" s="236">
        <v>2</v>
      </c>
      <c r="I2108" s="236" t="s">
        <v>3625</v>
      </c>
      <c r="J2108" s="236" t="s">
        <v>3626</v>
      </c>
      <c r="K2108" s="236" t="s">
        <v>3627</v>
      </c>
      <c r="L2108" s="237">
        <v>46234</v>
      </c>
      <c r="M2108" s="236" t="s">
        <v>92</v>
      </c>
    </row>
    <row r="2109" spans="1:13">
      <c r="A2109" s="238" t="s">
        <v>478</v>
      </c>
      <c r="B2109" s="238" t="s">
        <v>479</v>
      </c>
      <c r="C2109" s="238" t="s">
        <v>480</v>
      </c>
      <c r="D2109" s="238" t="s">
        <v>103</v>
      </c>
      <c r="E2109" s="238">
        <v>29500</v>
      </c>
      <c r="F2109" s="238" t="s">
        <v>3628</v>
      </c>
      <c r="G2109" s="238" t="s">
        <v>141</v>
      </c>
      <c r="H2109" s="238">
        <v>3</v>
      </c>
      <c r="I2109" s="238" t="s">
        <v>3629</v>
      </c>
      <c r="J2109" s="238" t="s">
        <v>3630</v>
      </c>
      <c r="K2109" s="238" t="s">
        <v>3631</v>
      </c>
      <c r="L2109" s="239">
        <v>46234</v>
      </c>
      <c r="M2109" s="238" t="s">
        <v>92</v>
      </c>
    </row>
    <row r="2110" spans="1:13">
      <c r="A2110" s="236" t="s">
        <v>478</v>
      </c>
      <c r="B2110" s="236" t="s">
        <v>479</v>
      </c>
      <c r="C2110" s="236" t="s">
        <v>480</v>
      </c>
      <c r="D2110" s="236" t="s">
        <v>108</v>
      </c>
      <c r="E2110" s="236">
        <v>29500</v>
      </c>
      <c r="F2110" s="236" t="s">
        <v>3628</v>
      </c>
      <c r="G2110" s="236" t="s">
        <v>88</v>
      </c>
      <c r="H2110" s="236">
        <v>2</v>
      </c>
      <c r="I2110" s="236" t="s">
        <v>3629</v>
      </c>
      <c r="J2110" s="236" t="s">
        <v>3632</v>
      </c>
      <c r="K2110" s="236" t="s">
        <v>3633</v>
      </c>
      <c r="L2110" s="237">
        <v>46234</v>
      </c>
      <c r="M2110" s="236" t="s">
        <v>92</v>
      </c>
    </row>
    <row r="2111" spans="1:13">
      <c r="A2111" s="238" t="s">
        <v>478</v>
      </c>
      <c r="B2111" s="238" t="s">
        <v>479</v>
      </c>
      <c r="C2111" s="238" t="s">
        <v>480</v>
      </c>
      <c r="D2111" s="238" t="s">
        <v>46</v>
      </c>
      <c r="E2111" s="238" t="s">
        <v>33</v>
      </c>
      <c r="F2111" s="238" t="s">
        <v>33</v>
      </c>
      <c r="G2111" s="238"/>
      <c r="H2111" s="238">
        <v>0</v>
      </c>
      <c r="I2111" s="238" t="s">
        <v>33</v>
      </c>
      <c r="J2111" s="238" t="s">
        <v>1617</v>
      </c>
      <c r="K2111" s="238" t="s">
        <v>3634</v>
      </c>
      <c r="L2111" s="239">
        <v>46234</v>
      </c>
      <c r="M2111" s="238" t="s">
        <v>92</v>
      </c>
    </row>
    <row r="2112" spans="1:13">
      <c r="A2112" s="236" t="s">
        <v>478</v>
      </c>
      <c r="B2112" s="236" t="s">
        <v>479</v>
      </c>
      <c r="C2112" s="236" t="s">
        <v>480</v>
      </c>
      <c r="D2112" s="236" t="s">
        <v>113</v>
      </c>
      <c r="E2112" s="236" t="s">
        <v>33</v>
      </c>
      <c r="F2112" s="236" t="s">
        <v>33</v>
      </c>
      <c r="G2112" s="236"/>
      <c r="H2112" s="236">
        <v>0</v>
      </c>
      <c r="I2112" s="236" t="s">
        <v>33</v>
      </c>
      <c r="J2112" s="236" t="s">
        <v>1617</v>
      </c>
      <c r="K2112" s="236" t="s">
        <v>3635</v>
      </c>
      <c r="L2112" s="237">
        <v>46234</v>
      </c>
      <c r="M2112" s="236" t="s">
        <v>92</v>
      </c>
    </row>
    <row r="2113" spans="1:13">
      <c r="A2113" s="238" t="s">
        <v>478</v>
      </c>
      <c r="B2113" s="238" t="s">
        <v>479</v>
      </c>
      <c r="C2113" s="238" t="s">
        <v>480</v>
      </c>
      <c r="D2113" s="238" t="s">
        <v>117</v>
      </c>
      <c r="E2113" s="238">
        <v>256</v>
      </c>
      <c r="F2113" s="238" t="s">
        <v>3636</v>
      </c>
      <c r="G2113" s="238" t="s">
        <v>141</v>
      </c>
      <c r="H2113" s="238">
        <v>3</v>
      </c>
      <c r="I2113" s="238" t="s">
        <v>3320</v>
      </c>
      <c r="J2113" s="238" t="s">
        <v>3637</v>
      </c>
      <c r="K2113" s="238" t="s">
        <v>3638</v>
      </c>
      <c r="L2113" s="239">
        <v>46234</v>
      </c>
      <c r="M2113" s="238" t="s">
        <v>92</v>
      </c>
    </row>
    <row r="2114" spans="1:13">
      <c r="A2114" s="236" t="s">
        <v>478</v>
      </c>
      <c r="B2114" s="236" t="s">
        <v>479</v>
      </c>
      <c r="C2114" s="236" t="s">
        <v>480</v>
      </c>
      <c r="D2114" s="236" t="s">
        <v>122</v>
      </c>
      <c r="E2114" s="236">
        <v>256</v>
      </c>
      <c r="F2114" s="236" t="s">
        <v>3636</v>
      </c>
      <c r="G2114" s="236" t="s">
        <v>141</v>
      </c>
      <c r="H2114" s="236">
        <v>3</v>
      </c>
      <c r="I2114" s="236" t="s">
        <v>3320</v>
      </c>
      <c r="J2114" s="236" t="s">
        <v>3637</v>
      </c>
      <c r="K2114" s="236" t="s">
        <v>3639</v>
      </c>
      <c r="L2114" s="237">
        <v>46234</v>
      </c>
      <c r="M2114" s="236" t="s">
        <v>92</v>
      </c>
    </row>
    <row r="2115" spans="1:13">
      <c r="A2115" s="238" t="s">
        <v>478</v>
      </c>
      <c r="B2115" s="238" t="s">
        <v>479</v>
      </c>
      <c r="C2115" s="238" t="s">
        <v>480</v>
      </c>
      <c r="D2115" s="238" t="s">
        <v>48</v>
      </c>
      <c r="E2115" s="238" t="s">
        <v>33</v>
      </c>
      <c r="F2115" s="238" t="s">
        <v>33</v>
      </c>
      <c r="G2115" s="238"/>
      <c r="H2115" s="238">
        <v>0</v>
      </c>
      <c r="I2115" s="238" t="s">
        <v>33</v>
      </c>
      <c r="J2115" s="238" t="s">
        <v>1617</v>
      </c>
      <c r="K2115" s="238" t="s">
        <v>3640</v>
      </c>
      <c r="L2115" s="239">
        <v>46234</v>
      </c>
      <c r="M2115" s="238" t="s">
        <v>92</v>
      </c>
    </row>
    <row r="2116" spans="1:13">
      <c r="A2116" s="236" t="s">
        <v>478</v>
      </c>
      <c r="B2116" s="236" t="s">
        <v>479</v>
      </c>
      <c r="C2116" s="236" t="s">
        <v>480</v>
      </c>
      <c r="D2116" s="236" t="s">
        <v>50</v>
      </c>
      <c r="E2116" s="236" t="s">
        <v>33</v>
      </c>
      <c r="F2116" s="236" t="s">
        <v>33</v>
      </c>
      <c r="G2116" s="236"/>
      <c r="H2116" s="236">
        <v>0</v>
      </c>
      <c r="I2116" s="236" t="s">
        <v>33</v>
      </c>
      <c r="J2116" s="236" t="s">
        <v>1617</v>
      </c>
      <c r="K2116" s="236" t="s">
        <v>3641</v>
      </c>
      <c r="L2116" s="237">
        <v>46234</v>
      </c>
      <c r="M2116" s="236" t="s">
        <v>92</v>
      </c>
    </row>
    <row r="2117" spans="1:13">
      <c r="A2117" s="238" t="s">
        <v>478</v>
      </c>
      <c r="B2117" s="238" t="s">
        <v>479</v>
      </c>
      <c r="C2117" s="238" t="s">
        <v>480</v>
      </c>
      <c r="D2117" s="238" t="s">
        <v>52</v>
      </c>
      <c r="E2117" s="238" t="s">
        <v>33</v>
      </c>
      <c r="F2117" s="238" t="s">
        <v>33</v>
      </c>
      <c r="G2117" s="238"/>
      <c r="H2117" s="238">
        <v>0</v>
      </c>
      <c r="I2117" s="238" t="s">
        <v>33</v>
      </c>
      <c r="J2117" s="238" t="s">
        <v>1617</v>
      </c>
      <c r="K2117" s="238" t="s">
        <v>3642</v>
      </c>
      <c r="L2117" s="239">
        <v>46234</v>
      </c>
      <c r="M2117" s="238" t="s">
        <v>92</v>
      </c>
    </row>
    <row r="2118" spans="1:13">
      <c r="A2118" s="236" t="s">
        <v>478</v>
      </c>
      <c r="B2118" s="236" t="s">
        <v>479</v>
      </c>
      <c r="C2118" s="236" t="s">
        <v>480</v>
      </c>
      <c r="D2118" s="236" t="s">
        <v>54</v>
      </c>
      <c r="E2118" s="236" t="s">
        <v>33</v>
      </c>
      <c r="F2118" s="236" t="s">
        <v>33</v>
      </c>
      <c r="G2118" s="236"/>
      <c r="H2118" s="236">
        <v>0</v>
      </c>
      <c r="I2118" s="236" t="s">
        <v>33</v>
      </c>
      <c r="J2118" s="236" t="s">
        <v>1617</v>
      </c>
      <c r="K2118" s="236" t="s">
        <v>3643</v>
      </c>
      <c r="L2118" s="237">
        <v>46234</v>
      </c>
      <c r="M2118" s="236" t="s">
        <v>92</v>
      </c>
    </row>
    <row r="2119" spans="1:13">
      <c r="A2119" s="238" t="s">
        <v>478</v>
      </c>
      <c r="B2119" s="238" t="s">
        <v>479</v>
      </c>
      <c r="C2119" s="238" t="s">
        <v>480</v>
      </c>
      <c r="D2119" s="238" t="s">
        <v>124</v>
      </c>
      <c r="E2119" s="238">
        <v>29500</v>
      </c>
      <c r="F2119" s="238" t="s">
        <v>3628</v>
      </c>
      <c r="G2119" s="238" t="s">
        <v>141</v>
      </c>
      <c r="H2119" s="238">
        <v>3</v>
      </c>
      <c r="I2119" s="238" t="s">
        <v>3629</v>
      </c>
      <c r="J2119" s="238" t="s">
        <v>3644</v>
      </c>
      <c r="K2119" s="238" t="s">
        <v>3645</v>
      </c>
      <c r="L2119" s="239">
        <v>46234</v>
      </c>
      <c r="M2119" s="238" t="s">
        <v>92</v>
      </c>
    </row>
    <row r="2120" spans="1:13">
      <c r="A2120" s="236" t="s">
        <v>478</v>
      </c>
      <c r="B2120" s="236" t="s">
        <v>479</v>
      </c>
      <c r="C2120" s="236" t="s">
        <v>480</v>
      </c>
      <c r="D2120" s="236" t="s">
        <v>130</v>
      </c>
      <c r="E2120" s="236">
        <v>5176400</v>
      </c>
      <c r="F2120" s="236" t="s">
        <v>3646</v>
      </c>
      <c r="G2120" s="236" t="s">
        <v>141</v>
      </c>
      <c r="H2120" s="236">
        <v>3</v>
      </c>
      <c r="I2120" s="236" t="s">
        <v>3647</v>
      </c>
      <c r="J2120" s="236" t="s">
        <v>2165</v>
      </c>
      <c r="K2120" s="236" t="s">
        <v>3648</v>
      </c>
      <c r="L2120" s="237">
        <v>46234</v>
      </c>
      <c r="M2120" s="236" t="s">
        <v>92</v>
      </c>
    </row>
    <row r="2121" spans="1:13">
      <c r="A2121" s="238" t="s">
        <v>478</v>
      </c>
      <c r="B2121" s="238" t="s">
        <v>479</v>
      </c>
      <c r="C2121" s="238" t="s">
        <v>480</v>
      </c>
      <c r="D2121" s="238" t="s">
        <v>135</v>
      </c>
      <c r="E2121" s="238">
        <v>0</v>
      </c>
      <c r="F2121" s="238" t="s">
        <v>3628</v>
      </c>
      <c r="G2121" s="238" t="s">
        <v>141</v>
      </c>
      <c r="H2121" s="238">
        <v>3</v>
      </c>
      <c r="I2121" s="238" t="s">
        <v>3629</v>
      </c>
      <c r="J2121" s="238" t="s">
        <v>1945</v>
      </c>
      <c r="K2121" s="238" t="s">
        <v>3649</v>
      </c>
      <c r="L2121" s="239">
        <v>46234</v>
      </c>
      <c r="M2121" s="238" t="s">
        <v>92</v>
      </c>
    </row>
    <row r="2122" spans="1:13">
      <c r="A2122" s="236" t="s">
        <v>478</v>
      </c>
      <c r="B2122" s="236" t="s">
        <v>479</v>
      </c>
      <c r="C2122" s="236" t="s">
        <v>480</v>
      </c>
      <c r="D2122" s="236" t="s">
        <v>140</v>
      </c>
      <c r="E2122" s="236">
        <v>29500</v>
      </c>
      <c r="F2122" s="236" t="s">
        <v>3628</v>
      </c>
      <c r="G2122" s="236" t="s">
        <v>141</v>
      </c>
      <c r="H2122" s="236">
        <v>3</v>
      </c>
      <c r="I2122" s="236" t="s">
        <v>3629</v>
      </c>
      <c r="J2122" s="236" t="s">
        <v>3650</v>
      </c>
      <c r="K2122" s="236" t="s">
        <v>3651</v>
      </c>
      <c r="L2122" s="237">
        <v>46234</v>
      </c>
      <c r="M2122" s="236" t="s">
        <v>92</v>
      </c>
    </row>
    <row r="2123" spans="1:13">
      <c r="A2123" s="238" t="s">
        <v>478</v>
      </c>
      <c r="B2123" s="238" t="s">
        <v>479</v>
      </c>
      <c r="C2123" s="238" t="s">
        <v>480</v>
      </c>
      <c r="D2123" s="238" t="s">
        <v>144</v>
      </c>
      <c r="E2123" s="238" t="s">
        <v>33</v>
      </c>
      <c r="F2123" s="238" t="s">
        <v>33</v>
      </c>
      <c r="G2123" s="238" t="s">
        <v>33</v>
      </c>
      <c r="H2123" s="238" t="s">
        <v>33</v>
      </c>
      <c r="I2123" s="238" t="s">
        <v>33</v>
      </c>
      <c r="J2123" s="238" t="s">
        <v>2848</v>
      </c>
      <c r="K2123" s="238" t="s">
        <v>3652</v>
      </c>
      <c r="L2123" s="239">
        <v>46234</v>
      </c>
      <c r="M2123" s="238" t="s">
        <v>92</v>
      </c>
    </row>
    <row r="2124" spans="1:13">
      <c r="A2124" s="236" t="s">
        <v>478</v>
      </c>
      <c r="B2124" s="236" t="s">
        <v>479</v>
      </c>
      <c r="C2124" s="236" t="s">
        <v>480</v>
      </c>
      <c r="D2124" s="236" t="s">
        <v>147</v>
      </c>
      <c r="E2124" s="236" t="s">
        <v>33</v>
      </c>
      <c r="F2124" s="236" t="s">
        <v>33</v>
      </c>
      <c r="G2124" s="236" t="s">
        <v>33</v>
      </c>
      <c r="H2124" s="236" t="s">
        <v>33</v>
      </c>
      <c r="I2124" s="236" t="s">
        <v>33</v>
      </c>
      <c r="J2124" s="236" t="s">
        <v>2848</v>
      </c>
      <c r="K2124" s="236" t="s">
        <v>3653</v>
      </c>
      <c r="L2124" s="237">
        <v>46234</v>
      </c>
      <c r="M2124" s="236" t="s">
        <v>92</v>
      </c>
    </row>
    <row r="2125" spans="1:13">
      <c r="A2125" s="238" t="s">
        <v>478</v>
      </c>
      <c r="B2125" s="238" t="s">
        <v>479</v>
      </c>
      <c r="C2125" s="238" t="s">
        <v>480</v>
      </c>
      <c r="D2125" s="238" t="s">
        <v>150</v>
      </c>
      <c r="E2125" s="238">
        <v>1</v>
      </c>
      <c r="F2125" s="238" t="s">
        <v>3628</v>
      </c>
      <c r="G2125" s="238" t="s">
        <v>126</v>
      </c>
      <c r="H2125" s="238">
        <v>1</v>
      </c>
      <c r="I2125" s="238" t="s">
        <v>3629</v>
      </c>
      <c r="J2125" s="238" t="s">
        <v>3654</v>
      </c>
      <c r="K2125" s="238" t="s">
        <v>3655</v>
      </c>
      <c r="L2125" s="239">
        <v>46234</v>
      </c>
      <c r="M2125" s="238" t="s">
        <v>92</v>
      </c>
    </row>
    <row r="2126" spans="1:13">
      <c r="A2126" s="236" t="s">
        <v>478</v>
      </c>
      <c r="B2126" s="236" t="s">
        <v>479</v>
      </c>
      <c r="C2126" s="236" t="s">
        <v>480</v>
      </c>
      <c r="D2126" s="236" t="s">
        <v>32</v>
      </c>
      <c r="E2126" s="236" t="s">
        <v>33</v>
      </c>
      <c r="F2126" s="236" t="s">
        <v>33</v>
      </c>
      <c r="G2126" s="236"/>
      <c r="H2126" s="236">
        <v>0</v>
      </c>
      <c r="I2126" s="236" t="s">
        <v>33</v>
      </c>
      <c r="J2126" s="236" t="s">
        <v>1617</v>
      </c>
      <c r="K2126" s="236" t="s">
        <v>3656</v>
      </c>
      <c r="L2126" s="237">
        <v>46234</v>
      </c>
      <c r="M2126" s="236" t="s">
        <v>92</v>
      </c>
    </row>
    <row r="2127" spans="1:13">
      <c r="A2127" s="238" t="s">
        <v>478</v>
      </c>
      <c r="B2127" s="238" t="s">
        <v>479</v>
      </c>
      <c r="C2127" s="238" t="s">
        <v>480</v>
      </c>
      <c r="D2127" s="238" t="s">
        <v>38</v>
      </c>
      <c r="E2127" s="238" t="s">
        <v>33</v>
      </c>
      <c r="F2127" s="238" t="s">
        <v>33</v>
      </c>
      <c r="G2127" s="238"/>
      <c r="H2127" s="238">
        <v>0</v>
      </c>
      <c r="I2127" s="238" t="s">
        <v>33</v>
      </c>
      <c r="J2127" s="238" t="s">
        <v>1617</v>
      </c>
      <c r="K2127" s="238" t="s">
        <v>3657</v>
      </c>
      <c r="L2127" s="239">
        <v>46234</v>
      </c>
      <c r="M2127" s="238" t="s">
        <v>92</v>
      </c>
    </row>
    <row r="2128" spans="1:13">
      <c r="A2128" s="236" t="s">
        <v>661</v>
      </c>
      <c r="B2128" s="236" t="s">
        <v>662</v>
      </c>
      <c r="C2128" s="236" t="s">
        <v>663</v>
      </c>
      <c r="D2128" s="236" t="s">
        <v>86</v>
      </c>
      <c r="E2128" s="236">
        <v>51700000</v>
      </c>
      <c r="F2128" s="236" t="s">
        <v>3658</v>
      </c>
      <c r="G2128" s="236" t="s">
        <v>88</v>
      </c>
      <c r="H2128" s="236">
        <v>2</v>
      </c>
      <c r="I2128" s="236" t="s">
        <v>3659</v>
      </c>
      <c r="J2128" s="236" t="s">
        <v>3660</v>
      </c>
      <c r="K2128" s="236" t="s">
        <v>3661</v>
      </c>
      <c r="L2128" s="237">
        <v>46234</v>
      </c>
      <c r="M2128" s="236" t="s">
        <v>92</v>
      </c>
    </row>
    <row r="2129" spans="1:13">
      <c r="A2129" s="238" t="s">
        <v>661</v>
      </c>
      <c r="B2129" s="238" t="s">
        <v>662</v>
      </c>
      <c r="C2129" s="238" t="s">
        <v>663</v>
      </c>
      <c r="D2129" s="238" t="s">
        <v>93</v>
      </c>
      <c r="E2129" s="238">
        <v>1840687</v>
      </c>
      <c r="F2129" s="238" t="s">
        <v>3662</v>
      </c>
      <c r="G2129" s="238" t="s">
        <v>126</v>
      </c>
      <c r="H2129" s="238">
        <v>1</v>
      </c>
      <c r="I2129" s="238" t="s">
        <v>3663</v>
      </c>
      <c r="J2129" s="238" t="s">
        <v>3664</v>
      </c>
      <c r="K2129" s="238" t="s">
        <v>3665</v>
      </c>
      <c r="L2129" s="239">
        <v>46234</v>
      </c>
      <c r="M2129" s="238" t="s">
        <v>92</v>
      </c>
    </row>
    <row r="2130" spans="1:13">
      <c r="A2130" s="236" t="s">
        <v>661</v>
      </c>
      <c r="B2130" s="236" t="s">
        <v>662</v>
      </c>
      <c r="C2130" s="236" t="s">
        <v>663</v>
      </c>
      <c r="D2130" s="236" t="s">
        <v>98</v>
      </c>
      <c r="E2130" s="236">
        <v>51700000</v>
      </c>
      <c r="F2130" s="236" t="s">
        <v>3658</v>
      </c>
      <c r="G2130" s="236" t="s">
        <v>141</v>
      </c>
      <c r="H2130" s="236">
        <v>3</v>
      </c>
      <c r="I2130" s="236" t="s">
        <v>3659</v>
      </c>
      <c r="J2130" s="236" t="s">
        <v>3666</v>
      </c>
      <c r="K2130" s="236" t="s">
        <v>3667</v>
      </c>
      <c r="L2130" s="237">
        <v>46234</v>
      </c>
      <c r="M2130" s="236" t="s">
        <v>92</v>
      </c>
    </row>
    <row r="2131" spans="1:13">
      <c r="A2131" s="238" t="s">
        <v>661</v>
      </c>
      <c r="B2131" s="238" t="s">
        <v>662</v>
      </c>
      <c r="C2131" s="238" t="s">
        <v>663</v>
      </c>
      <c r="D2131" s="238" t="s">
        <v>103</v>
      </c>
      <c r="E2131" s="238">
        <v>51700000</v>
      </c>
      <c r="F2131" s="238" t="s">
        <v>3658</v>
      </c>
      <c r="G2131" s="238" t="s">
        <v>141</v>
      </c>
      <c r="H2131" s="238">
        <v>3</v>
      </c>
      <c r="I2131" s="238" t="s">
        <v>3659</v>
      </c>
      <c r="J2131" s="238" t="s">
        <v>3668</v>
      </c>
      <c r="K2131" s="238" t="s">
        <v>3669</v>
      </c>
      <c r="L2131" s="239">
        <v>46234</v>
      </c>
      <c r="M2131" s="238" t="s">
        <v>92</v>
      </c>
    </row>
    <row r="2132" spans="1:13">
      <c r="A2132" s="236" t="s">
        <v>661</v>
      </c>
      <c r="B2132" s="236" t="s">
        <v>662</v>
      </c>
      <c r="C2132" s="236" t="s">
        <v>663</v>
      </c>
      <c r="D2132" s="236" t="s">
        <v>108</v>
      </c>
      <c r="E2132" s="236">
        <v>13339905</v>
      </c>
      <c r="F2132" s="236" t="s">
        <v>3670</v>
      </c>
      <c r="G2132" s="236" t="s">
        <v>88</v>
      </c>
      <c r="H2132" s="236">
        <v>2</v>
      </c>
      <c r="I2132" s="236" t="s">
        <v>3671</v>
      </c>
      <c r="J2132" s="236" t="s">
        <v>3672</v>
      </c>
      <c r="K2132" s="236" t="s">
        <v>3673</v>
      </c>
      <c r="L2132" s="237">
        <v>46234</v>
      </c>
      <c r="M2132" s="236" t="s">
        <v>92</v>
      </c>
    </row>
    <row r="2133" spans="1:13">
      <c r="A2133" s="238" t="s">
        <v>661</v>
      </c>
      <c r="B2133" s="238" t="s">
        <v>662</v>
      </c>
      <c r="C2133" s="238" t="s">
        <v>663</v>
      </c>
      <c r="D2133" s="238" t="s">
        <v>46</v>
      </c>
      <c r="E2133" s="238" t="s">
        <v>33</v>
      </c>
      <c r="F2133" s="238" t="s">
        <v>33</v>
      </c>
      <c r="G2133" s="238"/>
      <c r="H2133" s="238">
        <v>0</v>
      </c>
      <c r="I2133" s="238" t="s">
        <v>33</v>
      </c>
      <c r="J2133" s="238" t="s">
        <v>1617</v>
      </c>
      <c r="K2133" s="238" t="s">
        <v>3674</v>
      </c>
      <c r="L2133" s="239">
        <v>46234</v>
      </c>
      <c r="M2133" s="238" t="s">
        <v>92</v>
      </c>
    </row>
    <row r="2134" spans="1:13">
      <c r="A2134" s="236" t="s">
        <v>661</v>
      </c>
      <c r="B2134" s="236" t="s">
        <v>662</v>
      </c>
      <c r="C2134" s="236" t="s">
        <v>663</v>
      </c>
      <c r="D2134" s="236" t="s">
        <v>113</v>
      </c>
      <c r="E2134" s="236" t="s">
        <v>33</v>
      </c>
      <c r="F2134" s="236" t="s">
        <v>33</v>
      </c>
      <c r="G2134" s="236"/>
      <c r="H2134" s="236">
        <v>0</v>
      </c>
      <c r="I2134" s="236" t="s">
        <v>33</v>
      </c>
      <c r="J2134" s="236" t="s">
        <v>1617</v>
      </c>
      <c r="K2134" s="236" t="s">
        <v>3675</v>
      </c>
      <c r="L2134" s="237">
        <v>46234</v>
      </c>
      <c r="M2134" s="236" t="s">
        <v>92</v>
      </c>
    </row>
    <row r="2135" spans="1:13">
      <c r="A2135" s="238" t="s">
        <v>661</v>
      </c>
      <c r="B2135" s="238" t="s">
        <v>662</v>
      </c>
      <c r="C2135" s="238" t="s">
        <v>663</v>
      </c>
      <c r="D2135" s="238" t="s">
        <v>117</v>
      </c>
      <c r="E2135" s="238">
        <v>5161</v>
      </c>
      <c r="F2135" s="238" t="s">
        <v>3189</v>
      </c>
      <c r="G2135" s="238" t="s">
        <v>141</v>
      </c>
      <c r="H2135" s="238">
        <v>3</v>
      </c>
      <c r="I2135" s="238" t="s">
        <v>3676</v>
      </c>
      <c r="J2135" s="238" t="s">
        <v>3677</v>
      </c>
      <c r="K2135" s="238" t="s">
        <v>3678</v>
      </c>
      <c r="L2135" s="239">
        <v>46234</v>
      </c>
      <c r="M2135" s="238" t="s">
        <v>92</v>
      </c>
    </row>
    <row r="2136" spans="1:13">
      <c r="A2136" s="236" t="s">
        <v>661</v>
      </c>
      <c r="B2136" s="236" t="s">
        <v>662</v>
      </c>
      <c r="C2136" s="236" t="s">
        <v>663</v>
      </c>
      <c r="D2136" s="236" t="s">
        <v>122</v>
      </c>
      <c r="E2136" s="236">
        <v>5161</v>
      </c>
      <c r="F2136" s="236" t="s">
        <v>3189</v>
      </c>
      <c r="G2136" s="236" t="s">
        <v>141</v>
      </c>
      <c r="H2136" s="236">
        <v>3</v>
      </c>
      <c r="I2136" s="236" t="s">
        <v>3676</v>
      </c>
      <c r="J2136" s="236" t="s">
        <v>3677</v>
      </c>
      <c r="K2136" s="236" t="s">
        <v>3679</v>
      </c>
      <c r="L2136" s="237">
        <v>46234</v>
      </c>
      <c r="M2136" s="236" t="s">
        <v>92</v>
      </c>
    </row>
    <row r="2137" spans="1:13">
      <c r="A2137" s="238" t="s">
        <v>661</v>
      </c>
      <c r="B2137" s="238" t="s">
        <v>662</v>
      </c>
      <c r="C2137" s="238" t="s">
        <v>663</v>
      </c>
      <c r="D2137" s="238" t="s">
        <v>48</v>
      </c>
      <c r="E2137" s="238" t="s">
        <v>33</v>
      </c>
      <c r="F2137" s="238" t="s">
        <v>33</v>
      </c>
      <c r="G2137" s="238"/>
      <c r="H2137" s="238">
        <v>0</v>
      </c>
      <c r="I2137" s="238" t="s">
        <v>33</v>
      </c>
      <c r="J2137" s="238" t="s">
        <v>1617</v>
      </c>
      <c r="K2137" s="238" t="s">
        <v>3680</v>
      </c>
      <c r="L2137" s="239">
        <v>46234</v>
      </c>
      <c r="M2137" s="238" t="s">
        <v>92</v>
      </c>
    </row>
    <row r="2138" spans="1:13">
      <c r="A2138" s="236" t="s">
        <v>661</v>
      </c>
      <c r="B2138" s="236" t="s">
        <v>662</v>
      </c>
      <c r="C2138" s="236" t="s">
        <v>663</v>
      </c>
      <c r="D2138" s="236" t="s">
        <v>50</v>
      </c>
      <c r="E2138" s="236" t="s">
        <v>33</v>
      </c>
      <c r="F2138" s="236" t="s">
        <v>33</v>
      </c>
      <c r="G2138" s="236"/>
      <c r="H2138" s="236">
        <v>0</v>
      </c>
      <c r="I2138" s="236" t="s">
        <v>33</v>
      </c>
      <c r="J2138" s="236" t="s">
        <v>1617</v>
      </c>
      <c r="K2138" s="236" t="s">
        <v>3681</v>
      </c>
      <c r="L2138" s="237">
        <v>46234</v>
      </c>
      <c r="M2138" s="236" t="s">
        <v>92</v>
      </c>
    </row>
    <row r="2139" spans="1:13">
      <c r="A2139" s="238" t="s">
        <v>661</v>
      </c>
      <c r="B2139" s="238" t="s">
        <v>662</v>
      </c>
      <c r="C2139" s="238" t="s">
        <v>663</v>
      </c>
      <c r="D2139" s="238" t="s">
        <v>52</v>
      </c>
      <c r="E2139" s="238" t="s">
        <v>33</v>
      </c>
      <c r="F2139" s="238" t="s">
        <v>33</v>
      </c>
      <c r="G2139" s="238"/>
      <c r="H2139" s="238">
        <v>0</v>
      </c>
      <c r="I2139" s="238" t="s">
        <v>33</v>
      </c>
      <c r="J2139" s="238" t="s">
        <v>1617</v>
      </c>
      <c r="K2139" s="238" t="s">
        <v>3682</v>
      </c>
      <c r="L2139" s="239">
        <v>46234</v>
      </c>
      <c r="M2139" s="238" t="s">
        <v>92</v>
      </c>
    </row>
    <row r="2140" spans="1:13">
      <c r="A2140" s="236" t="s">
        <v>661</v>
      </c>
      <c r="B2140" s="236" t="s">
        <v>662</v>
      </c>
      <c r="C2140" s="236" t="s">
        <v>663</v>
      </c>
      <c r="D2140" s="236" t="s">
        <v>54</v>
      </c>
      <c r="E2140" s="236" t="s">
        <v>33</v>
      </c>
      <c r="F2140" s="236" t="s">
        <v>33</v>
      </c>
      <c r="G2140" s="236"/>
      <c r="H2140" s="236">
        <v>0</v>
      </c>
      <c r="I2140" s="236" t="s">
        <v>33</v>
      </c>
      <c r="J2140" s="236" t="s">
        <v>1617</v>
      </c>
      <c r="K2140" s="236" t="s">
        <v>3683</v>
      </c>
      <c r="L2140" s="237">
        <v>46234</v>
      </c>
      <c r="M2140" s="236" t="s">
        <v>92</v>
      </c>
    </row>
    <row r="2141" spans="1:13">
      <c r="A2141" s="238" t="s">
        <v>661</v>
      </c>
      <c r="B2141" s="238" t="s">
        <v>662</v>
      </c>
      <c r="C2141" s="238" t="s">
        <v>663</v>
      </c>
      <c r="D2141" s="238" t="s">
        <v>124</v>
      </c>
      <c r="E2141" s="238">
        <v>33699770</v>
      </c>
      <c r="F2141" s="238" t="s">
        <v>3684</v>
      </c>
      <c r="G2141" s="238" t="s">
        <v>141</v>
      </c>
      <c r="H2141" s="238">
        <v>3</v>
      </c>
      <c r="I2141" s="238" t="s">
        <v>3685</v>
      </c>
      <c r="J2141" s="238" t="s">
        <v>3686</v>
      </c>
      <c r="K2141" s="238" t="s">
        <v>3687</v>
      </c>
      <c r="L2141" s="239">
        <v>46234</v>
      </c>
      <c r="M2141" s="238" t="s">
        <v>92</v>
      </c>
    </row>
    <row r="2142" spans="1:13">
      <c r="A2142" s="236" t="s">
        <v>661</v>
      </c>
      <c r="B2142" s="236" t="s">
        <v>662</v>
      </c>
      <c r="C2142" s="236" t="s">
        <v>663</v>
      </c>
      <c r="D2142" s="236" t="s">
        <v>130</v>
      </c>
      <c r="E2142" s="236">
        <v>0</v>
      </c>
      <c r="F2142" s="236" t="s">
        <v>3684</v>
      </c>
      <c r="G2142" s="236" t="s">
        <v>141</v>
      </c>
      <c r="H2142" s="236">
        <v>3</v>
      </c>
      <c r="I2142" s="236" t="s">
        <v>3685</v>
      </c>
      <c r="J2142" s="236" t="s">
        <v>3688</v>
      </c>
      <c r="K2142" s="236" t="s">
        <v>3689</v>
      </c>
      <c r="L2142" s="237">
        <v>46234</v>
      </c>
      <c r="M2142" s="236" t="s">
        <v>92</v>
      </c>
    </row>
    <row r="2143" spans="1:13">
      <c r="A2143" s="238" t="s">
        <v>661</v>
      </c>
      <c r="B2143" s="238" t="s">
        <v>662</v>
      </c>
      <c r="C2143" s="238" t="s">
        <v>663</v>
      </c>
      <c r="D2143" s="238" t="s">
        <v>135</v>
      </c>
      <c r="E2143" s="238">
        <v>18000230</v>
      </c>
      <c r="F2143" s="238" t="s">
        <v>3684</v>
      </c>
      <c r="G2143" s="238" t="s">
        <v>141</v>
      </c>
      <c r="H2143" s="238">
        <v>3</v>
      </c>
      <c r="I2143" s="238" t="s">
        <v>3685</v>
      </c>
      <c r="J2143" s="238" t="s">
        <v>3690</v>
      </c>
      <c r="K2143" s="238" t="s">
        <v>3691</v>
      </c>
      <c r="L2143" s="239">
        <v>46234</v>
      </c>
      <c r="M2143" s="238" t="s">
        <v>92</v>
      </c>
    </row>
    <row r="2144" spans="1:13">
      <c r="A2144" s="236" t="s">
        <v>661</v>
      </c>
      <c r="B2144" s="236" t="s">
        <v>662</v>
      </c>
      <c r="C2144" s="236" t="s">
        <v>663</v>
      </c>
      <c r="D2144" s="236" t="s">
        <v>140</v>
      </c>
      <c r="E2144" s="236">
        <v>15256656</v>
      </c>
      <c r="F2144" s="236" t="s">
        <v>3684</v>
      </c>
      <c r="G2144" s="236" t="s">
        <v>141</v>
      </c>
      <c r="H2144" s="236">
        <v>3</v>
      </c>
      <c r="I2144" s="236" t="s">
        <v>3685</v>
      </c>
      <c r="J2144" s="236" t="s">
        <v>3692</v>
      </c>
      <c r="K2144" s="236" t="s">
        <v>3693</v>
      </c>
      <c r="L2144" s="237">
        <v>46234</v>
      </c>
      <c r="M2144" s="236" t="s">
        <v>92</v>
      </c>
    </row>
    <row r="2145" spans="1:13">
      <c r="A2145" s="238" t="s">
        <v>661</v>
      </c>
      <c r="B2145" s="238" t="s">
        <v>662</v>
      </c>
      <c r="C2145" s="238" t="s">
        <v>663</v>
      </c>
      <c r="D2145" s="238" t="s">
        <v>144</v>
      </c>
      <c r="E2145" s="238">
        <v>16752547</v>
      </c>
      <c r="F2145" s="238" t="s">
        <v>3684</v>
      </c>
      <c r="G2145" s="238" t="s">
        <v>141</v>
      </c>
      <c r="H2145" s="238">
        <v>3</v>
      </c>
      <c r="I2145" s="238" t="s">
        <v>3685</v>
      </c>
      <c r="J2145" s="238" t="s">
        <v>3694</v>
      </c>
      <c r="K2145" s="238" t="s">
        <v>3695</v>
      </c>
      <c r="L2145" s="239">
        <v>46234</v>
      </c>
      <c r="M2145" s="238" t="s">
        <v>92</v>
      </c>
    </row>
    <row r="2146" spans="1:13">
      <c r="A2146" s="236" t="s">
        <v>661</v>
      </c>
      <c r="B2146" s="236" t="s">
        <v>662</v>
      </c>
      <c r="C2146" s="236" t="s">
        <v>663</v>
      </c>
      <c r="D2146" s="236" t="s">
        <v>147</v>
      </c>
      <c r="E2146" s="236">
        <v>1690567</v>
      </c>
      <c r="F2146" s="236" t="s">
        <v>3684</v>
      </c>
      <c r="G2146" s="236" t="s">
        <v>141</v>
      </c>
      <c r="H2146" s="236">
        <v>3</v>
      </c>
      <c r="I2146" s="236" t="s">
        <v>3685</v>
      </c>
      <c r="J2146" s="236" t="s">
        <v>3696</v>
      </c>
      <c r="K2146" s="236" t="s">
        <v>3697</v>
      </c>
      <c r="L2146" s="237">
        <v>46234</v>
      </c>
      <c r="M2146" s="236" t="s">
        <v>92</v>
      </c>
    </row>
    <row r="2147" spans="1:13">
      <c r="A2147" s="238" t="s">
        <v>661</v>
      </c>
      <c r="B2147" s="238" t="s">
        <v>662</v>
      </c>
      <c r="C2147" s="238" t="s">
        <v>663</v>
      </c>
      <c r="D2147" s="238" t="s">
        <v>150</v>
      </c>
      <c r="E2147" s="238">
        <v>5</v>
      </c>
      <c r="F2147" s="238" t="s">
        <v>3658</v>
      </c>
      <c r="G2147" s="238" t="s">
        <v>141</v>
      </c>
      <c r="H2147" s="238">
        <v>3</v>
      </c>
      <c r="I2147" s="238" t="s">
        <v>3659</v>
      </c>
      <c r="J2147" s="238" t="s">
        <v>3698</v>
      </c>
      <c r="K2147" s="238" t="s">
        <v>3699</v>
      </c>
      <c r="L2147" s="239">
        <v>46234</v>
      </c>
      <c r="M2147" s="238" t="s">
        <v>92</v>
      </c>
    </row>
    <row r="2148" spans="1:13">
      <c r="A2148" s="236" t="s">
        <v>661</v>
      </c>
      <c r="B2148" s="236" t="s">
        <v>662</v>
      </c>
      <c r="C2148" s="236" t="s">
        <v>663</v>
      </c>
      <c r="D2148" s="236" t="s">
        <v>32</v>
      </c>
      <c r="E2148" s="236" t="s">
        <v>33</v>
      </c>
      <c r="F2148" s="236" t="s">
        <v>33</v>
      </c>
      <c r="G2148" s="236"/>
      <c r="H2148" s="236">
        <v>0</v>
      </c>
      <c r="I2148" s="236" t="s">
        <v>33</v>
      </c>
      <c r="J2148" s="236" t="s">
        <v>1617</v>
      </c>
      <c r="K2148" s="236" t="s">
        <v>3700</v>
      </c>
      <c r="L2148" s="237">
        <v>46234</v>
      </c>
      <c r="M2148" s="236" t="s">
        <v>92</v>
      </c>
    </row>
    <row r="2149" spans="1:13">
      <c r="A2149" s="238" t="s">
        <v>661</v>
      </c>
      <c r="B2149" s="238" t="s">
        <v>662</v>
      </c>
      <c r="C2149" s="238" t="s">
        <v>663</v>
      </c>
      <c r="D2149" s="238" t="s">
        <v>38</v>
      </c>
      <c r="E2149" s="238" t="s">
        <v>33</v>
      </c>
      <c r="F2149" s="238" t="s">
        <v>33</v>
      </c>
      <c r="G2149" s="238"/>
      <c r="H2149" s="238">
        <v>0</v>
      </c>
      <c r="I2149" s="238" t="s">
        <v>33</v>
      </c>
      <c r="J2149" s="238" t="s">
        <v>1617</v>
      </c>
      <c r="K2149" s="238" t="s">
        <v>3701</v>
      </c>
      <c r="L2149" s="239">
        <v>46234</v>
      </c>
      <c r="M2149" s="238" t="s">
        <v>92</v>
      </c>
    </row>
    <row r="2150" spans="1:13">
      <c r="A2150" s="236" t="s">
        <v>625</v>
      </c>
      <c r="B2150" s="236" t="s">
        <v>626</v>
      </c>
      <c r="C2150" s="236" t="s">
        <v>627</v>
      </c>
      <c r="D2150" s="236" t="s">
        <v>86</v>
      </c>
      <c r="E2150" s="236">
        <v>39482684</v>
      </c>
      <c r="F2150" s="236" t="s">
        <v>3702</v>
      </c>
      <c r="G2150" s="236" t="s">
        <v>88</v>
      </c>
      <c r="H2150" s="236">
        <v>2</v>
      </c>
      <c r="I2150" s="236" t="s">
        <v>3703</v>
      </c>
      <c r="J2150" s="236" t="s">
        <v>3704</v>
      </c>
      <c r="K2150" s="236" t="s">
        <v>3705</v>
      </c>
      <c r="L2150" s="237">
        <v>46234</v>
      </c>
      <c r="M2150" s="236" t="s">
        <v>92</v>
      </c>
    </row>
    <row r="2151" spans="1:13">
      <c r="A2151" s="238" t="s">
        <v>625</v>
      </c>
      <c r="B2151" s="238" t="s">
        <v>626</v>
      </c>
      <c r="C2151" s="238" t="s">
        <v>627</v>
      </c>
      <c r="D2151" s="238" t="s">
        <v>93</v>
      </c>
      <c r="E2151" s="238">
        <v>603628</v>
      </c>
      <c r="F2151" s="238" t="s">
        <v>3706</v>
      </c>
      <c r="G2151" s="238" t="s">
        <v>126</v>
      </c>
      <c r="H2151" s="238">
        <v>1</v>
      </c>
      <c r="I2151" s="238" t="s">
        <v>3707</v>
      </c>
      <c r="J2151" s="238" t="s">
        <v>3708</v>
      </c>
      <c r="K2151" s="238" t="s">
        <v>3709</v>
      </c>
      <c r="L2151" s="239">
        <v>46234</v>
      </c>
      <c r="M2151" s="238" t="s">
        <v>92</v>
      </c>
    </row>
    <row r="2152" spans="1:13">
      <c r="A2152" s="236" t="s">
        <v>625</v>
      </c>
      <c r="B2152" s="236" t="s">
        <v>626</v>
      </c>
      <c r="C2152" s="236" t="s">
        <v>627</v>
      </c>
      <c r="D2152" s="236" t="s">
        <v>98</v>
      </c>
      <c r="E2152" s="236">
        <v>39482684</v>
      </c>
      <c r="F2152" s="236" t="s">
        <v>3702</v>
      </c>
      <c r="G2152" s="236" t="s">
        <v>88</v>
      </c>
      <c r="H2152" s="236">
        <v>2</v>
      </c>
      <c r="I2152" s="236" t="s">
        <v>3703</v>
      </c>
      <c r="J2152" s="236" t="s">
        <v>3710</v>
      </c>
      <c r="K2152" s="236" t="s">
        <v>3711</v>
      </c>
      <c r="L2152" s="237">
        <v>46234</v>
      </c>
      <c r="M2152" s="236" t="s">
        <v>92</v>
      </c>
    </row>
    <row r="2153" spans="1:13">
      <c r="A2153" s="238" t="s">
        <v>625</v>
      </c>
      <c r="B2153" s="238" t="s">
        <v>626</v>
      </c>
      <c r="C2153" s="238" t="s">
        <v>627</v>
      </c>
      <c r="D2153" s="238" t="s">
        <v>103</v>
      </c>
      <c r="E2153" s="238">
        <v>12800000</v>
      </c>
      <c r="F2153" s="238" t="s">
        <v>3712</v>
      </c>
      <c r="G2153" s="238" t="s">
        <v>88</v>
      </c>
      <c r="H2153" s="238">
        <v>2</v>
      </c>
      <c r="I2153" s="238" t="s">
        <v>3713</v>
      </c>
      <c r="J2153" s="238" t="s">
        <v>3714</v>
      </c>
      <c r="K2153" s="238" t="s">
        <v>3715</v>
      </c>
      <c r="L2153" s="239">
        <v>46234</v>
      </c>
      <c r="M2153" s="238" t="s">
        <v>92</v>
      </c>
    </row>
    <row r="2154" spans="1:13">
      <c r="A2154" s="236" t="s">
        <v>625</v>
      </c>
      <c r="B2154" s="236" t="s">
        <v>626</v>
      </c>
      <c r="C2154" s="236" t="s">
        <v>627</v>
      </c>
      <c r="D2154" s="236" t="s">
        <v>108</v>
      </c>
      <c r="E2154" s="236">
        <v>11408470</v>
      </c>
      <c r="F2154" s="236" t="s">
        <v>3716</v>
      </c>
      <c r="G2154" s="236" t="s">
        <v>88</v>
      </c>
      <c r="H2154" s="236">
        <v>2</v>
      </c>
      <c r="I2154" s="236" t="s">
        <v>3717</v>
      </c>
      <c r="J2154" s="236" t="s">
        <v>3718</v>
      </c>
      <c r="K2154" s="236" t="s">
        <v>3719</v>
      </c>
      <c r="L2154" s="237">
        <v>46234</v>
      </c>
      <c r="M2154" s="236" t="s">
        <v>92</v>
      </c>
    </row>
    <row r="2155" spans="1:13">
      <c r="A2155" s="238" t="s">
        <v>625</v>
      </c>
      <c r="B2155" s="238" t="s">
        <v>626</v>
      </c>
      <c r="C2155" s="238" t="s">
        <v>627</v>
      </c>
      <c r="D2155" s="238" t="s">
        <v>113</v>
      </c>
      <c r="E2155" s="238">
        <v>7978</v>
      </c>
      <c r="F2155" s="238" t="s">
        <v>3720</v>
      </c>
      <c r="G2155" s="238" t="s">
        <v>88</v>
      </c>
      <c r="H2155" s="238">
        <v>2</v>
      </c>
      <c r="I2155" s="238" t="s">
        <v>3721</v>
      </c>
      <c r="J2155" s="238" t="s">
        <v>3722</v>
      </c>
      <c r="K2155" s="238" t="s">
        <v>3723</v>
      </c>
      <c r="L2155" s="239">
        <v>46234</v>
      </c>
      <c r="M2155" s="238" t="s">
        <v>92</v>
      </c>
    </row>
    <row r="2156" spans="1:13">
      <c r="A2156" s="236" t="s">
        <v>625</v>
      </c>
      <c r="B2156" s="236" t="s">
        <v>626</v>
      </c>
      <c r="C2156" s="236" t="s">
        <v>627</v>
      </c>
      <c r="D2156" s="236" t="s">
        <v>117</v>
      </c>
      <c r="E2156" s="236">
        <v>1396</v>
      </c>
      <c r="F2156" s="236" t="s">
        <v>3720</v>
      </c>
      <c r="G2156" s="236" t="s">
        <v>88</v>
      </c>
      <c r="H2156" s="236">
        <v>2</v>
      </c>
      <c r="I2156" s="236" t="s">
        <v>3721</v>
      </c>
      <c r="J2156" s="236" t="s">
        <v>3724</v>
      </c>
      <c r="K2156" s="236" t="s">
        <v>3725</v>
      </c>
      <c r="L2156" s="237">
        <v>46234</v>
      </c>
      <c r="M2156" s="236" t="s">
        <v>92</v>
      </c>
    </row>
    <row r="2157" spans="1:13">
      <c r="A2157" s="238" t="s">
        <v>625</v>
      </c>
      <c r="B2157" s="238" t="s">
        <v>626</v>
      </c>
      <c r="C2157" s="238" t="s">
        <v>627</v>
      </c>
      <c r="D2157" s="238" t="s">
        <v>122</v>
      </c>
      <c r="E2157" s="238">
        <v>1396</v>
      </c>
      <c r="F2157" s="238" t="s">
        <v>3720</v>
      </c>
      <c r="G2157" s="238" t="s">
        <v>88</v>
      </c>
      <c r="H2157" s="238">
        <v>2</v>
      </c>
      <c r="I2157" s="238" t="s">
        <v>3721</v>
      </c>
      <c r="J2157" s="238" t="s">
        <v>3724</v>
      </c>
      <c r="K2157" s="238" t="s">
        <v>3726</v>
      </c>
      <c r="L2157" s="239">
        <v>46234</v>
      </c>
      <c r="M2157" s="238" t="s">
        <v>92</v>
      </c>
    </row>
    <row r="2158" spans="1:13">
      <c r="A2158" s="236" t="s">
        <v>625</v>
      </c>
      <c r="B2158" s="236" t="s">
        <v>626</v>
      </c>
      <c r="C2158" s="236" t="s">
        <v>627</v>
      </c>
      <c r="D2158" s="236" t="s">
        <v>48</v>
      </c>
      <c r="E2158" s="236" t="s">
        <v>33</v>
      </c>
      <c r="F2158" s="236" t="s">
        <v>3727</v>
      </c>
      <c r="G2158" s="236" t="s">
        <v>141</v>
      </c>
      <c r="H2158" s="236">
        <v>3</v>
      </c>
      <c r="I2158" s="236" t="s">
        <v>3713</v>
      </c>
      <c r="J2158" s="236" t="s">
        <v>3728</v>
      </c>
      <c r="K2158" s="236" t="s">
        <v>3729</v>
      </c>
      <c r="L2158" s="237">
        <v>46234</v>
      </c>
      <c r="M2158" s="236" t="s">
        <v>92</v>
      </c>
    </row>
    <row r="2159" spans="1:13">
      <c r="A2159" s="238" t="s">
        <v>625</v>
      </c>
      <c r="B2159" s="238" t="s">
        <v>626</v>
      </c>
      <c r="C2159" s="238" t="s">
        <v>627</v>
      </c>
      <c r="D2159" s="238" t="s">
        <v>50</v>
      </c>
      <c r="E2159" s="238" t="s">
        <v>33</v>
      </c>
      <c r="F2159" s="238" t="s">
        <v>3727</v>
      </c>
      <c r="G2159" s="238" t="s">
        <v>141</v>
      </c>
      <c r="H2159" s="238">
        <v>3</v>
      </c>
      <c r="I2159" s="238" t="s">
        <v>3713</v>
      </c>
      <c r="J2159" s="238" t="s">
        <v>3730</v>
      </c>
      <c r="K2159" s="238" t="s">
        <v>3731</v>
      </c>
      <c r="L2159" s="239">
        <v>46234</v>
      </c>
      <c r="M2159" s="238" t="s">
        <v>92</v>
      </c>
    </row>
    <row r="2160" spans="1:13">
      <c r="A2160" s="236" t="s">
        <v>625</v>
      </c>
      <c r="B2160" s="236" t="s">
        <v>626</v>
      </c>
      <c r="C2160" s="236" t="s">
        <v>627</v>
      </c>
      <c r="D2160" s="236" t="s">
        <v>54</v>
      </c>
      <c r="E2160" s="236" t="s">
        <v>33</v>
      </c>
      <c r="F2160" s="236" t="s">
        <v>3727</v>
      </c>
      <c r="G2160" s="236" t="s">
        <v>88</v>
      </c>
      <c r="H2160" s="236">
        <v>2</v>
      </c>
      <c r="I2160" s="236" t="s">
        <v>3713</v>
      </c>
      <c r="J2160" s="236" t="s">
        <v>3732</v>
      </c>
      <c r="K2160" s="236" t="s">
        <v>3733</v>
      </c>
      <c r="L2160" s="237">
        <v>46234</v>
      </c>
      <c r="M2160" s="236" t="s">
        <v>92</v>
      </c>
    </row>
    <row r="2161" spans="1:13">
      <c r="A2161" s="238" t="s">
        <v>625</v>
      </c>
      <c r="B2161" s="238" t="s">
        <v>626</v>
      </c>
      <c r="C2161" s="238" t="s">
        <v>627</v>
      </c>
      <c r="D2161" s="238" t="s">
        <v>124</v>
      </c>
      <c r="E2161" s="238">
        <v>10900000</v>
      </c>
      <c r="F2161" s="238" t="s">
        <v>3712</v>
      </c>
      <c r="G2161" s="238" t="s">
        <v>126</v>
      </c>
      <c r="H2161" s="238">
        <v>1</v>
      </c>
      <c r="I2161" s="238" t="s">
        <v>3734</v>
      </c>
      <c r="J2161" s="238" t="s">
        <v>3735</v>
      </c>
      <c r="K2161" s="238" t="s">
        <v>3736</v>
      </c>
      <c r="L2161" s="239">
        <v>46234</v>
      </c>
      <c r="M2161" s="238" t="s">
        <v>92</v>
      </c>
    </row>
    <row r="2162" spans="1:13">
      <c r="A2162" s="236" t="s">
        <v>625</v>
      </c>
      <c r="B2162" s="236" t="s">
        <v>626</v>
      </c>
      <c r="C2162" s="236" t="s">
        <v>627</v>
      </c>
      <c r="D2162" s="236" t="s">
        <v>130</v>
      </c>
      <c r="E2162" s="236">
        <v>26682684</v>
      </c>
      <c r="F2162" s="236" t="s">
        <v>3737</v>
      </c>
      <c r="G2162" s="236" t="s">
        <v>88</v>
      </c>
      <c r="H2162" s="236">
        <v>2</v>
      </c>
      <c r="I2162" s="236" t="s">
        <v>3713</v>
      </c>
      <c r="J2162" s="236" t="s">
        <v>2165</v>
      </c>
      <c r="K2162" s="236" t="s">
        <v>3738</v>
      </c>
      <c r="L2162" s="237">
        <v>46234</v>
      </c>
      <c r="M2162" s="236" t="s">
        <v>92</v>
      </c>
    </row>
    <row r="2163" spans="1:13">
      <c r="A2163" s="238" t="s">
        <v>625</v>
      </c>
      <c r="B2163" s="238" t="s">
        <v>626</v>
      </c>
      <c r="C2163" s="238" t="s">
        <v>627</v>
      </c>
      <c r="D2163" s="238" t="s">
        <v>135</v>
      </c>
      <c r="E2163" s="238">
        <v>1900000</v>
      </c>
      <c r="F2163" s="238" t="s">
        <v>3727</v>
      </c>
      <c r="G2163" s="238" t="s">
        <v>88</v>
      </c>
      <c r="H2163" s="238">
        <v>2</v>
      </c>
      <c r="I2163" s="238" t="s">
        <v>3713</v>
      </c>
      <c r="J2163" s="238" t="s">
        <v>1852</v>
      </c>
      <c r="K2163" s="238" t="s">
        <v>3739</v>
      </c>
      <c r="L2163" s="239">
        <v>46234</v>
      </c>
      <c r="M2163" s="238" t="s">
        <v>92</v>
      </c>
    </row>
    <row r="2164" spans="1:13">
      <c r="A2164" s="236" t="s">
        <v>625</v>
      </c>
      <c r="B2164" s="236" t="s">
        <v>626</v>
      </c>
      <c r="C2164" s="236" t="s">
        <v>627</v>
      </c>
      <c r="D2164" s="236" t="s">
        <v>140</v>
      </c>
      <c r="E2164" s="236">
        <v>6800000</v>
      </c>
      <c r="F2164" s="236" t="s">
        <v>3712</v>
      </c>
      <c r="G2164" s="236" t="s">
        <v>88</v>
      </c>
      <c r="H2164" s="236">
        <v>2</v>
      </c>
      <c r="I2164" s="236" t="s">
        <v>3713</v>
      </c>
      <c r="J2164" s="236" t="s">
        <v>3740</v>
      </c>
      <c r="K2164" s="236" t="s">
        <v>3741</v>
      </c>
      <c r="L2164" s="237">
        <v>46234</v>
      </c>
      <c r="M2164" s="236" t="s">
        <v>92</v>
      </c>
    </row>
    <row r="2165" spans="1:13">
      <c r="A2165" s="238" t="s">
        <v>625</v>
      </c>
      <c r="B2165" s="238" t="s">
        <v>626</v>
      </c>
      <c r="C2165" s="238" t="s">
        <v>627</v>
      </c>
      <c r="D2165" s="238" t="s">
        <v>144</v>
      </c>
      <c r="E2165" s="238">
        <v>2700000</v>
      </c>
      <c r="F2165" s="238" t="s">
        <v>3712</v>
      </c>
      <c r="G2165" s="238" t="s">
        <v>88</v>
      </c>
      <c r="H2165" s="238">
        <v>2</v>
      </c>
      <c r="I2165" s="238" t="s">
        <v>3713</v>
      </c>
      <c r="J2165" s="238" t="s">
        <v>3742</v>
      </c>
      <c r="K2165" s="238" t="s">
        <v>3743</v>
      </c>
      <c r="L2165" s="239">
        <v>46234</v>
      </c>
      <c r="M2165" s="238" t="s">
        <v>92</v>
      </c>
    </row>
    <row r="2166" spans="1:13">
      <c r="A2166" s="236" t="s">
        <v>625</v>
      </c>
      <c r="B2166" s="236" t="s">
        <v>626</v>
      </c>
      <c r="C2166" s="236" t="s">
        <v>627</v>
      </c>
      <c r="D2166" s="236" t="s">
        <v>147</v>
      </c>
      <c r="E2166" s="236">
        <v>1400000</v>
      </c>
      <c r="F2166" s="236" t="s">
        <v>3712</v>
      </c>
      <c r="G2166" s="236" t="s">
        <v>88</v>
      </c>
      <c r="H2166" s="236">
        <v>2</v>
      </c>
      <c r="I2166" s="236" t="s">
        <v>3713</v>
      </c>
      <c r="J2166" s="236" t="s">
        <v>3744</v>
      </c>
      <c r="K2166" s="236" t="s">
        <v>3745</v>
      </c>
      <c r="L2166" s="237">
        <v>46234</v>
      </c>
      <c r="M2166" s="236" t="s">
        <v>92</v>
      </c>
    </row>
    <row r="2167" spans="1:13">
      <c r="A2167" s="238" t="s">
        <v>625</v>
      </c>
      <c r="B2167" s="238" t="s">
        <v>626</v>
      </c>
      <c r="C2167" s="238" t="s">
        <v>627</v>
      </c>
      <c r="D2167" s="238" t="s">
        <v>150</v>
      </c>
      <c r="E2167" s="238">
        <v>5</v>
      </c>
      <c r="F2167" s="238" t="s">
        <v>3712</v>
      </c>
      <c r="G2167" s="238" t="s">
        <v>126</v>
      </c>
      <c r="H2167" s="238">
        <v>1</v>
      </c>
      <c r="I2167" s="238" t="s">
        <v>3713</v>
      </c>
      <c r="J2167" s="238" t="s">
        <v>1861</v>
      </c>
      <c r="K2167" s="238" t="s">
        <v>3746</v>
      </c>
      <c r="L2167" s="239">
        <v>46234</v>
      </c>
      <c r="M2167" s="238" t="s">
        <v>92</v>
      </c>
    </row>
    <row r="2168" spans="1:13">
      <c r="A2168" s="236" t="s">
        <v>625</v>
      </c>
      <c r="B2168" s="236" t="s">
        <v>626</v>
      </c>
      <c r="C2168" s="236" t="s">
        <v>627</v>
      </c>
      <c r="D2168" s="236" t="s">
        <v>32</v>
      </c>
      <c r="E2168" s="236" t="s">
        <v>33</v>
      </c>
      <c r="F2168" s="236" t="s">
        <v>33</v>
      </c>
      <c r="G2168" s="236" t="s">
        <v>33</v>
      </c>
      <c r="H2168" s="236" t="s">
        <v>33</v>
      </c>
      <c r="I2168" s="236" t="s">
        <v>33</v>
      </c>
      <c r="J2168" s="236" t="s">
        <v>3747</v>
      </c>
      <c r="K2168" s="236" t="s">
        <v>3748</v>
      </c>
      <c r="L2168" s="237">
        <v>46234</v>
      </c>
      <c r="M2168" s="236" t="s">
        <v>92</v>
      </c>
    </row>
    <row r="2169" spans="1:13">
      <c r="A2169" s="238" t="s">
        <v>625</v>
      </c>
      <c r="B2169" s="238" t="s">
        <v>626</v>
      </c>
      <c r="C2169" s="238" t="s">
        <v>627</v>
      </c>
      <c r="D2169" s="238" t="s">
        <v>38</v>
      </c>
      <c r="E2169" s="238" t="s">
        <v>33</v>
      </c>
      <c r="F2169" s="238" t="s">
        <v>33</v>
      </c>
      <c r="G2169" s="238" t="s">
        <v>33</v>
      </c>
      <c r="H2169" s="238" t="s">
        <v>33</v>
      </c>
      <c r="I2169" s="238" t="s">
        <v>33</v>
      </c>
      <c r="J2169" s="238" t="s">
        <v>3747</v>
      </c>
      <c r="K2169" s="238" t="s">
        <v>3749</v>
      </c>
      <c r="L2169" s="239">
        <v>46234</v>
      </c>
      <c r="M2169" s="238" t="s">
        <v>92</v>
      </c>
    </row>
    <row r="2170" spans="1:13">
      <c r="A2170" s="236" t="s">
        <v>625</v>
      </c>
      <c r="B2170" s="236" t="s">
        <v>626</v>
      </c>
      <c r="C2170" s="236" t="s">
        <v>627</v>
      </c>
      <c r="D2170" s="236" t="s">
        <v>46</v>
      </c>
      <c r="E2170" s="236" t="s">
        <v>33</v>
      </c>
      <c r="F2170" s="236" t="s">
        <v>33</v>
      </c>
      <c r="G2170" s="236" t="s">
        <v>33</v>
      </c>
      <c r="H2170" s="236" t="s">
        <v>33</v>
      </c>
      <c r="I2170" s="236" t="s">
        <v>33</v>
      </c>
      <c r="J2170" s="236" t="s">
        <v>3747</v>
      </c>
      <c r="K2170" s="236" t="s">
        <v>3750</v>
      </c>
      <c r="L2170" s="237">
        <v>46234</v>
      </c>
      <c r="M2170" s="236" t="s">
        <v>92</v>
      </c>
    </row>
    <row r="2171" spans="1:13">
      <c r="A2171" s="238" t="s">
        <v>625</v>
      </c>
      <c r="B2171" s="238" t="s">
        <v>626</v>
      </c>
      <c r="C2171" s="238" t="s">
        <v>627</v>
      </c>
      <c r="D2171" s="238" t="s">
        <v>52</v>
      </c>
      <c r="E2171" s="238" t="s">
        <v>33</v>
      </c>
      <c r="F2171" s="238" t="s">
        <v>33</v>
      </c>
      <c r="G2171" s="238" t="s">
        <v>33</v>
      </c>
      <c r="H2171" s="238" t="s">
        <v>33</v>
      </c>
      <c r="I2171" s="238" t="s">
        <v>33</v>
      </c>
      <c r="J2171" s="238" t="s">
        <v>3747</v>
      </c>
      <c r="K2171" s="238" t="s">
        <v>3751</v>
      </c>
      <c r="L2171" s="239">
        <v>46234</v>
      </c>
      <c r="M2171" s="238" t="s">
        <v>92</v>
      </c>
    </row>
    <row r="2172" spans="1:13">
      <c r="A2172" s="236" t="s">
        <v>637</v>
      </c>
      <c r="B2172" s="236" t="s">
        <v>638</v>
      </c>
      <c r="C2172" s="236" t="s">
        <v>639</v>
      </c>
      <c r="D2172" s="236" t="s">
        <v>86</v>
      </c>
      <c r="E2172" s="236">
        <v>46000000</v>
      </c>
      <c r="F2172" s="236" t="s">
        <v>3752</v>
      </c>
      <c r="G2172" s="236" t="s">
        <v>88</v>
      </c>
      <c r="H2172" s="236">
        <v>2</v>
      </c>
      <c r="I2172" s="236" t="s">
        <v>3753</v>
      </c>
      <c r="J2172" s="236" t="s">
        <v>3754</v>
      </c>
      <c r="K2172" s="236" t="s">
        <v>3755</v>
      </c>
      <c r="L2172" s="237">
        <v>46234</v>
      </c>
      <c r="M2172" s="236" t="s">
        <v>92</v>
      </c>
    </row>
    <row r="2173" spans="1:13">
      <c r="A2173" s="238" t="s">
        <v>637</v>
      </c>
      <c r="B2173" s="238" t="s">
        <v>638</v>
      </c>
      <c r="C2173" s="238" t="s">
        <v>639</v>
      </c>
      <c r="D2173" s="238" t="s">
        <v>93</v>
      </c>
      <c r="E2173" s="238">
        <v>652230</v>
      </c>
      <c r="F2173" s="238" t="s">
        <v>3756</v>
      </c>
      <c r="G2173" s="238" t="s">
        <v>126</v>
      </c>
      <c r="H2173" s="238">
        <v>1</v>
      </c>
      <c r="I2173" s="238" t="s">
        <v>3757</v>
      </c>
      <c r="J2173" s="238" t="s">
        <v>3758</v>
      </c>
      <c r="K2173" s="238" t="s">
        <v>3759</v>
      </c>
      <c r="L2173" s="239">
        <v>46234</v>
      </c>
      <c r="M2173" s="238" t="s">
        <v>92</v>
      </c>
    </row>
    <row r="2174" spans="1:13">
      <c r="A2174" s="236" t="s">
        <v>637</v>
      </c>
      <c r="B2174" s="236" t="s">
        <v>638</v>
      </c>
      <c r="C2174" s="236" t="s">
        <v>639</v>
      </c>
      <c r="D2174" s="236" t="s">
        <v>98</v>
      </c>
      <c r="E2174" s="236">
        <v>46000000</v>
      </c>
      <c r="F2174" s="236" t="s">
        <v>3760</v>
      </c>
      <c r="G2174" s="236" t="s">
        <v>88</v>
      </c>
      <c r="H2174" s="236">
        <v>2</v>
      </c>
      <c r="I2174" s="236" t="s">
        <v>3761</v>
      </c>
      <c r="J2174" s="236" t="s">
        <v>3762</v>
      </c>
      <c r="K2174" s="236" t="s">
        <v>3763</v>
      </c>
      <c r="L2174" s="237">
        <v>46234</v>
      </c>
      <c r="M2174" s="236" t="s">
        <v>92</v>
      </c>
    </row>
    <row r="2175" spans="1:13">
      <c r="A2175" s="238" t="s">
        <v>637</v>
      </c>
      <c r="B2175" s="238" t="s">
        <v>638</v>
      </c>
      <c r="C2175" s="238" t="s">
        <v>639</v>
      </c>
      <c r="D2175" s="238" t="s">
        <v>103</v>
      </c>
      <c r="E2175" s="238">
        <v>46000000</v>
      </c>
      <c r="F2175" s="238" t="s">
        <v>3760</v>
      </c>
      <c r="G2175" s="238" t="s">
        <v>88</v>
      </c>
      <c r="H2175" s="238">
        <v>2</v>
      </c>
      <c r="I2175" s="238" t="s">
        <v>3761</v>
      </c>
      <c r="J2175" s="238" t="s">
        <v>3764</v>
      </c>
      <c r="K2175" s="238" t="s">
        <v>3765</v>
      </c>
      <c r="L2175" s="239">
        <v>46234</v>
      </c>
      <c r="M2175" s="238" t="s">
        <v>92</v>
      </c>
    </row>
    <row r="2176" spans="1:13">
      <c r="A2176" s="236" t="s">
        <v>637</v>
      </c>
      <c r="B2176" s="236" t="s">
        <v>638</v>
      </c>
      <c r="C2176" s="236" t="s">
        <v>639</v>
      </c>
      <c r="D2176" s="236" t="s">
        <v>108</v>
      </c>
      <c r="E2176" s="236">
        <v>8105543</v>
      </c>
      <c r="F2176" s="236" t="s">
        <v>3766</v>
      </c>
      <c r="G2176" s="236" t="s">
        <v>88</v>
      </c>
      <c r="H2176" s="236">
        <v>2</v>
      </c>
      <c r="I2176" s="236" t="s">
        <v>3767</v>
      </c>
      <c r="J2176" s="236" t="s">
        <v>3768</v>
      </c>
      <c r="K2176" s="236" t="s">
        <v>3769</v>
      </c>
      <c r="L2176" s="237">
        <v>46234</v>
      </c>
      <c r="M2176" s="236" t="s">
        <v>92</v>
      </c>
    </row>
    <row r="2177" spans="1:13">
      <c r="A2177" s="238" t="s">
        <v>637</v>
      </c>
      <c r="B2177" s="238" t="s">
        <v>638</v>
      </c>
      <c r="C2177" s="238" t="s">
        <v>639</v>
      </c>
      <c r="D2177" s="238" t="s">
        <v>113</v>
      </c>
      <c r="E2177" s="238">
        <v>150</v>
      </c>
      <c r="F2177" s="238" t="s">
        <v>3770</v>
      </c>
      <c r="G2177" s="238" t="s">
        <v>141</v>
      </c>
      <c r="H2177" s="238">
        <v>3</v>
      </c>
      <c r="I2177" s="238" t="s">
        <v>3771</v>
      </c>
      <c r="J2177" s="238" t="s">
        <v>3772</v>
      </c>
      <c r="K2177" s="238" t="s">
        <v>3773</v>
      </c>
      <c r="L2177" s="239">
        <v>46234</v>
      </c>
      <c r="M2177" s="238" t="s">
        <v>92</v>
      </c>
    </row>
    <row r="2178" spans="1:13">
      <c r="A2178" s="236" t="s">
        <v>637</v>
      </c>
      <c r="B2178" s="236" t="s">
        <v>638</v>
      </c>
      <c r="C2178" s="236" t="s">
        <v>639</v>
      </c>
      <c r="D2178" s="236" t="s">
        <v>117</v>
      </c>
      <c r="E2178" s="236">
        <v>809</v>
      </c>
      <c r="F2178" s="236" t="s">
        <v>3774</v>
      </c>
      <c r="G2178" s="236" t="s">
        <v>88</v>
      </c>
      <c r="H2178" s="236">
        <v>2</v>
      </c>
      <c r="I2178" s="236" t="s">
        <v>3775</v>
      </c>
      <c r="J2178" s="236" t="s">
        <v>3776</v>
      </c>
      <c r="K2178" s="236" t="s">
        <v>3777</v>
      </c>
      <c r="L2178" s="237">
        <v>46234</v>
      </c>
      <c r="M2178" s="236" t="s">
        <v>92</v>
      </c>
    </row>
    <row r="2179" spans="1:13">
      <c r="A2179" s="238" t="s">
        <v>637</v>
      </c>
      <c r="B2179" s="238" t="s">
        <v>638</v>
      </c>
      <c r="C2179" s="238" t="s">
        <v>639</v>
      </c>
      <c r="D2179" s="238" t="s">
        <v>122</v>
      </c>
      <c r="E2179" s="238">
        <v>809</v>
      </c>
      <c r="F2179" s="238" t="s">
        <v>3774</v>
      </c>
      <c r="G2179" s="238" t="s">
        <v>88</v>
      </c>
      <c r="H2179" s="238">
        <v>2</v>
      </c>
      <c r="I2179" s="238" t="s">
        <v>3775</v>
      </c>
      <c r="J2179" s="238" t="s">
        <v>3778</v>
      </c>
      <c r="K2179" s="238" t="s">
        <v>3779</v>
      </c>
      <c r="L2179" s="239">
        <v>46234</v>
      </c>
      <c r="M2179" s="238" t="s">
        <v>92</v>
      </c>
    </row>
    <row r="2180" spans="1:13">
      <c r="A2180" s="236" t="s">
        <v>637</v>
      </c>
      <c r="B2180" s="236" t="s">
        <v>638</v>
      </c>
      <c r="C2180" s="236" t="s">
        <v>639</v>
      </c>
      <c r="D2180" s="236" t="s">
        <v>124</v>
      </c>
      <c r="E2180" s="236">
        <v>21889283</v>
      </c>
      <c r="F2180" s="236" t="s">
        <v>3780</v>
      </c>
      <c r="G2180" s="236" t="s">
        <v>88</v>
      </c>
      <c r="H2180" s="236">
        <v>2</v>
      </c>
      <c r="I2180" s="236" t="s">
        <v>3781</v>
      </c>
      <c r="J2180" s="236" t="s">
        <v>3782</v>
      </c>
      <c r="K2180" s="236" t="s">
        <v>3783</v>
      </c>
      <c r="L2180" s="237">
        <v>46234</v>
      </c>
      <c r="M2180" s="236" t="s">
        <v>92</v>
      </c>
    </row>
    <row r="2181" spans="1:13">
      <c r="A2181" s="238" t="s">
        <v>637</v>
      </c>
      <c r="B2181" s="238" t="s">
        <v>638</v>
      </c>
      <c r="C2181" s="238" t="s">
        <v>639</v>
      </c>
      <c r="D2181" s="238" t="s">
        <v>130</v>
      </c>
      <c r="E2181" s="238">
        <v>0</v>
      </c>
      <c r="F2181" s="238" t="s">
        <v>3780</v>
      </c>
      <c r="G2181" s="238" t="s">
        <v>88</v>
      </c>
      <c r="H2181" s="238">
        <v>2</v>
      </c>
      <c r="I2181" s="238" t="s">
        <v>3784</v>
      </c>
      <c r="J2181" s="238" t="s">
        <v>3785</v>
      </c>
      <c r="K2181" s="238" t="s">
        <v>3786</v>
      </c>
      <c r="L2181" s="239">
        <v>46234</v>
      </c>
      <c r="M2181" s="238" t="s">
        <v>92</v>
      </c>
    </row>
    <row r="2182" spans="1:13">
      <c r="A2182" s="236" t="s">
        <v>637</v>
      </c>
      <c r="B2182" s="236" t="s">
        <v>638</v>
      </c>
      <c r="C2182" s="236" t="s">
        <v>639</v>
      </c>
      <c r="D2182" s="236" t="s">
        <v>135</v>
      </c>
      <c r="E2182" s="236">
        <v>24110717</v>
      </c>
      <c r="F2182" s="236" t="s">
        <v>3780</v>
      </c>
      <c r="G2182" s="236" t="s">
        <v>88</v>
      </c>
      <c r="H2182" s="236">
        <v>2</v>
      </c>
      <c r="I2182" s="236" t="s">
        <v>3784</v>
      </c>
      <c r="J2182" s="236" t="s">
        <v>3787</v>
      </c>
      <c r="K2182" s="236" t="s">
        <v>3788</v>
      </c>
      <c r="L2182" s="237">
        <v>46234</v>
      </c>
      <c r="M2182" s="236" t="s">
        <v>92</v>
      </c>
    </row>
    <row r="2183" spans="1:13">
      <c r="A2183" s="238" t="s">
        <v>637</v>
      </c>
      <c r="B2183" s="238" t="s">
        <v>638</v>
      </c>
      <c r="C2183" s="238" t="s">
        <v>639</v>
      </c>
      <c r="D2183" s="238" t="s">
        <v>140</v>
      </c>
      <c r="E2183" s="238">
        <v>17314875</v>
      </c>
      <c r="F2183" s="238" t="s">
        <v>3780</v>
      </c>
      <c r="G2183" s="238" t="s">
        <v>88</v>
      </c>
      <c r="H2183" s="238">
        <v>2</v>
      </c>
      <c r="I2183" s="238" t="s">
        <v>3781</v>
      </c>
      <c r="J2183" s="238" t="s">
        <v>3789</v>
      </c>
      <c r="K2183" s="238" t="s">
        <v>3790</v>
      </c>
      <c r="L2183" s="239">
        <v>46234</v>
      </c>
      <c r="M2183" s="238" t="s">
        <v>92</v>
      </c>
    </row>
    <row r="2184" spans="1:13">
      <c r="A2184" s="236" t="s">
        <v>637</v>
      </c>
      <c r="B2184" s="236" t="s">
        <v>638</v>
      </c>
      <c r="C2184" s="236" t="s">
        <v>639</v>
      </c>
      <c r="D2184" s="236" t="s">
        <v>144</v>
      </c>
      <c r="E2184" s="236">
        <v>4574408</v>
      </c>
      <c r="F2184" s="236" t="s">
        <v>3780</v>
      </c>
      <c r="G2184" s="236" t="s">
        <v>141</v>
      </c>
      <c r="H2184" s="236">
        <v>3</v>
      </c>
      <c r="I2184" s="236" t="s">
        <v>3781</v>
      </c>
      <c r="J2184" s="236" t="s">
        <v>3791</v>
      </c>
      <c r="K2184" s="236" t="s">
        <v>3792</v>
      </c>
      <c r="L2184" s="237">
        <v>46234</v>
      </c>
      <c r="M2184" s="236" t="s">
        <v>92</v>
      </c>
    </row>
    <row r="2185" spans="1:13">
      <c r="A2185" s="238" t="s">
        <v>637</v>
      </c>
      <c r="B2185" s="238" t="s">
        <v>638</v>
      </c>
      <c r="C2185" s="238" t="s">
        <v>639</v>
      </c>
      <c r="D2185" s="238" t="s">
        <v>147</v>
      </c>
      <c r="E2185" s="238">
        <v>0</v>
      </c>
      <c r="F2185" s="238" t="s">
        <v>3780</v>
      </c>
      <c r="G2185" s="238" t="s">
        <v>141</v>
      </c>
      <c r="H2185" s="238">
        <v>3</v>
      </c>
      <c r="I2185" s="238" t="s">
        <v>3781</v>
      </c>
      <c r="J2185" s="238" t="s">
        <v>3793</v>
      </c>
      <c r="K2185" s="238" t="s">
        <v>3794</v>
      </c>
      <c r="L2185" s="239">
        <v>46234</v>
      </c>
      <c r="M2185" s="238" t="s">
        <v>92</v>
      </c>
    </row>
    <row r="2186" spans="1:13">
      <c r="A2186" s="236" t="s">
        <v>637</v>
      </c>
      <c r="B2186" s="236" t="s">
        <v>638</v>
      </c>
      <c r="C2186" s="236" t="s">
        <v>639</v>
      </c>
      <c r="D2186" s="236" t="s">
        <v>150</v>
      </c>
      <c r="E2186" s="236">
        <v>5</v>
      </c>
      <c r="F2186" s="236" t="s">
        <v>3780</v>
      </c>
      <c r="G2186" s="236" t="s">
        <v>126</v>
      </c>
      <c r="H2186" s="236">
        <v>1</v>
      </c>
      <c r="I2186" s="236" t="s">
        <v>3781</v>
      </c>
      <c r="J2186" s="236" t="s">
        <v>3795</v>
      </c>
      <c r="K2186" s="236" t="s">
        <v>3796</v>
      </c>
      <c r="L2186" s="237">
        <v>46234</v>
      </c>
      <c r="M2186" s="236" t="s">
        <v>92</v>
      </c>
    </row>
    <row r="2187" spans="1:13">
      <c r="A2187" s="238" t="s">
        <v>637</v>
      </c>
      <c r="B2187" s="238" t="s">
        <v>638</v>
      </c>
      <c r="C2187" s="238" t="s">
        <v>639</v>
      </c>
      <c r="D2187" s="238" t="s">
        <v>32</v>
      </c>
      <c r="E2187" s="238" t="s">
        <v>33</v>
      </c>
      <c r="F2187" s="238" t="s">
        <v>3797</v>
      </c>
      <c r="G2187" s="238" t="s">
        <v>88</v>
      </c>
      <c r="H2187" s="238">
        <v>2</v>
      </c>
      <c r="I2187" s="238" t="s">
        <v>3798</v>
      </c>
      <c r="J2187" s="238" t="s">
        <v>3799</v>
      </c>
      <c r="K2187" s="238" t="s">
        <v>3800</v>
      </c>
      <c r="L2187" s="239">
        <v>46234</v>
      </c>
      <c r="M2187" s="238" t="s">
        <v>92</v>
      </c>
    </row>
    <row r="2188" spans="1:13">
      <c r="A2188" s="236" t="s">
        <v>637</v>
      </c>
      <c r="B2188" s="236" t="s">
        <v>638</v>
      </c>
      <c r="C2188" s="236" t="s">
        <v>639</v>
      </c>
      <c r="D2188" s="236" t="s">
        <v>38</v>
      </c>
      <c r="E2188" s="236" t="s">
        <v>33</v>
      </c>
      <c r="F2188" s="236" t="s">
        <v>33</v>
      </c>
      <c r="G2188" s="236" t="s">
        <v>33</v>
      </c>
      <c r="H2188" s="236" t="s">
        <v>33</v>
      </c>
      <c r="I2188" s="236" t="s">
        <v>3781</v>
      </c>
      <c r="J2188" s="236" t="s">
        <v>3801</v>
      </c>
      <c r="K2188" s="236" t="s">
        <v>3802</v>
      </c>
      <c r="L2188" s="237">
        <v>46234</v>
      </c>
      <c r="M2188" s="236" t="s">
        <v>92</v>
      </c>
    </row>
    <row r="2189" spans="1:13">
      <c r="A2189" s="238" t="s">
        <v>637</v>
      </c>
      <c r="B2189" s="238" t="s">
        <v>638</v>
      </c>
      <c r="C2189" s="238" t="s">
        <v>639</v>
      </c>
      <c r="D2189" s="238" t="s">
        <v>48</v>
      </c>
      <c r="E2189" s="238" t="s">
        <v>33</v>
      </c>
      <c r="F2189" s="238" t="s">
        <v>33</v>
      </c>
      <c r="G2189" s="238" t="s">
        <v>33</v>
      </c>
      <c r="H2189" s="238" t="s">
        <v>33</v>
      </c>
      <c r="I2189" s="238" t="s">
        <v>33</v>
      </c>
      <c r="J2189" s="238" t="s">
        <v>3803</v>
      </c>
      <c r="K2189" s="238" t="s">
        <v>3804</v>
      </c>
      <c r="L2189" s="239">
        <v>46234</v>
      </c>
      <c r="M2189" s="238" t="s">
        <v>92</v>
      </c>
    </row>
    <row r="2190" spans="1:13">
      <c r="A2190" s="236" t="s">
        <v>637</v>
      </c>
      <c r="B2190" s="236" t="s">
        <v>638</v>
      </c>
      <c r="C2190" s="236" t="s">
        <v>639</v>
      </c>
      <c r="D2190" s="236" t="s">
        <v>50</v>
      </c>
      <c r="E2190" s="236" t="s">
        <v>33</v>
      </c>
      <c r="F2190" s="236" t="s">
        <v>33</v>
      </c>
      <c r="G2190" s="236" t="s">
        <v>33</v>
      </c>
      <c r="H2190" s="236" t="s">
        <v>33</v>
      </c>
      <c r="I2190" s="236" t="s">
        <v>33</v>
      </c>
      <c r="J2190" s="236" t="s">
        <v>3803</v>
      </c>
      <c r="K2190" s="236" t="s">
        <v>3805</v>
      </c>
      <c r="L2190" s="237">
        <v>46234</v>
      </c>
      <c r="M2190" s="236" t="s">
        <v>92</v>
      </c>
    </row>
    <row r="2191" spans="1:13">
      <c r="A2191" s="238" t="s">
        <v>637</v>
      </c>
      <c r="B2191" s="238" t="s">
        <v>638</v>
      </c>
      <c r="C2191" s="238" t="s">
        <v>639</v>
      </c>
      <c r="D2191" s="238" t="s">
        <v>46</v>
      </c>
      <c r="E2191" s="238" t="s">
        <v>33</v>
      </c>
      <c r="F2191" s="238" t="s">
        <v>33</v>
      </c>
      <c r="G2191" s="238" t="s">
        <v>33</v>
      </c>
      <c r="H2191" s="238" t="s">
        <v>33</v>
      </c>
      <c r="I2191" s="238" t="s">
        <v>33</v>
      </c>
      <c r="J2191" s="238" t="s">
        <v>3803</v>
      </c>
      <c r="K2191" s="238" t="s">
        <v>3806</v>
      </c>
      <c r="L2191" s="239">
        <v>46234</v>
      </c>
      <c r="M2191" s="238" t="s">
        <v>92</v>
      </c>
    </row>
    <row r="2192" spans="1:13">
      <c r="A2192" s="236" t="s">
        <v>637</v>
      </c>
      <c r="B2192" s="236" t="s">
        <v>638</v>
      </c>
      <c r="C2192" s="236" t="s">
        <v>639</v>
      </c>
      <c r="D2192" s="236" t="s">
        <v>52</v>
      </c>
      <c r="E2192" s="236" t="s">
        <v>33</v>
      </c>
      <c r="F2192" s="236" t="s">
        <v>33</v>
      </c>
      <c r="G2192" s="236" t="s">
        <v>33</v>
      </c>
      <c r="H2192" s="236" t="s">
        <v>33</v>
      </c>
      <c r="I2192" s="236" t="s">
        <v>33</v>
      </c>
      <c r="J2192" s="236" t="s">
        <v>3803</v>
      </c>
      <c r="K2192" s="236" t="s">
        <v>3807</v>
      </c>
      <c r="L2192" s="237">
        <v>46234</v>
      </c>
      <c r="M2192" s="236" t="s">
        <v>92</v>
      </c>
    </row>
    <row r="2193" spans="1:13">
      <c r="A2193" s="238" t="s">
        <v>637</v>
      </c>
      <c r="B2193" s="238" t="s">
        <v>638</v>
      </c>
      <c r="C2193" s="238" t="s">
        <v>639</v>
      </c>
      <c r="D2193" s="238" t="s">
        <v>54</v>
      </c>
      <c r="E2193" s="238" t="s">
        <v>33</v>
      </c>
      <c r="F2193" s="238" t="s">
        <v>33</v>
      </c>
      <c r="G2193" s="238" t="s">
        <v>33</v>
      </c>
      <c r="H2193" s="238" t="s">
        <v>33</v>
      </c>
      <c r="I2193" s="238" t="s">
        <v>33</v>
      </c>
      <c r="J2193" s="238" t="s">
        <v>3803</v>
      </c>
      <c r="K2193" s="238" t="s">
        <v>3808</v>
      </c>
      <c r="L2193" s="239">
        <v>46234</v>
      </c>
      <c r="M2193" s="238" t="s">
        <v>92</v>
      </c>
    </row>
    <row r="2194" spans="1:13">
      <c r="A2194" s="236" t="s">
        <v>889</v>
      </c>
      <c r="B2194" s="236" t="s">
        <v>890</v>
      </c>
      <c r="C2194" s="236" t="s">
        <v>891</v>
      </c>
      <c r="D2194" s="236" t="s">
        <v>86</v>
      </c>
      <c r="E2194" s="236">
        <v>34600000</v>
      </c>
      <c r="F2194" s="236" t="s">
        <v>2370</v>
      </c>
      <c r="G2194" s="236" t="s">
        <v>88</v>
      </c>
      <c r="H2194" s="236">
        <v>2</v>
      </c>
      <c r="I2194" s="236" t="s">
        <v>3809</v>
      </c>
      <c r="J2194" s="236" t="s">
        <v>3810</v>
      </c>
      <c r="K2194" s="236" t="s">
        <v>3811</v>
      </c>
      <c r="L2194" s="237">
        <v>46234</v>
      </c>
      <c r="M2194" s="236" t="s">
        <v>3812</v>
      </c>
    </row>
    <row r="2195" spans="1:13">
      <c r="A2195" s="238" t="s">
        <v>889</v>
      </c>
      <c r="B2195" s="238" t="s">
        <v>890</v>
      </c>
      <c r="C2195" s="238" t="s">
        <v>891</v>
      </c>
      <c r="D2195" s="238" t="s">
        <v>93</v>
      </c>
      <c r="E2195" s="238">
        <v>672294</v>
      </c>
      <c r="F2195" s="238" t="s">
        <v>3813</v>
      </c>
      <c r="G2195" s="238" t="s">
        <v>88</v>
      </c>
      <c r="H2195" s="238">
        <v>2</v>
      </c>
      <c r="I2195" s="238" t="s">
        <v>3814</v>
      </c>
      <c r="J2195" s="238" t="s">
        <v>3815</v>
      </c>
      <c r="K2195" s="238" t="s">
        <v>3816</v>
      </c>
      <c r="L2195" s="239">
        <v>46234</v>
      </c>
      <c r="M2195" s="238" t="s">
        <v>3812</v>
      </c>
    </row>
    <row r="2196" spans="1:13">
      <c r="A2196" s="236" t="s">
        <v>889</v>
      </c>
      <c r="B2196" s="236" t="s">
        <v>890</v>
      </c>
      <c r="C2196" s="236" t="s">
        <v>891</v>
      </c>
      <c r="D2196" s="236" t="s">
        <v>98</v>
      </c>
      <c r="E2196" s="236">
        <v>24843885</v>
      </c>
      <c r="F2196" s="236" t="s">
        <v>3817</v>
      </c>
      <c r="G2196" s="236" t="s">
        <v>141</v>
      </c>
      <c r="H2196" s="236">
        <v>3</v>
      </c>
      <c r="I2196" s="236" t="s">
        <v>3818</v>
      </c>
      <c r="J2196" s="236" t="s">
        <v>3819</v>
      </c>
      <c r="K2196" s="236" t="s">
        <v>3820</v>
      </c>
      <c r="L2196" s="237">
        <v>46234</v>
      </c>
      <c r="M2196" s="236" t="s">
        <v>3812</v>
      </c>
    </row>
    <row r="2197" spans="1:13">
      <c r="A2197" s="238" t="s">
        <v>889</v>
      </c>
      <c r="B2197" s="238" t="s">
        <v>890</v>
      </c>
      <c r="C2197" s="238" t="s">
        <v>891</v>
      </c>
      <c r="D2197" s="238" t="s">
        <v>103</v>
      </c>
      <c r="E2197" s="238">
        <v>2629996</v>
      </c>
      <c r="F2197" s="238" t="s">
        <v>2293</v>
      </c>
      <c r="G2197" s="238" t="s">
        <v>88</v>
      </c>
      <c r="H2197" s="238">
        <v>2</v>
      </c>
      <c r="I2197" s="238" t="s">
        <v>2294</v>
      </c>
      <c r="J2197" s="238" t="s">
        <v>3821</v>
      </c>
      <c r="K2197" s="238" t="s">
        <v>3822</v>
      </c>
      <c r="L2197" s="239">
        <v>46234</v>
      </c>
      <c r="M2197" s="238" t="s">
        <v>3812</v>
      </c>
    </row>
    <row r="2198" spans="1:13">
      <c r="A2198" s="236" t="s">
        <v>889</v>
      </c>
      <c r="B2198" s="236" t="s">
        <v>890</v>
      </c>
      <c r="C2198" s="236" t="s">
        <v>891</v>
      </c>
      <c r="D2198" s="236" t="s">
        <v>108</v>
      </c>
      <c r="E2198" s="236">
        <v>1786182</v>
      </c>
      <c r="F2198" s="236" t="s">
        <v>2293</v>
      </c>
      <c r="G2198" s="236" t="s">
        <v>88</v>
      </c>
      <c r="H2198" s="236">
        <v>2</v>
      </c>
      <c r="I2198" s="236" t="s">
        <v>2294</v>
      </c>
      <c r="J2198" s="236" t="s">
        <v>3823</v>
      </c>
      <c r="K2198" s="236" t="s">
        <v>3824</v>
      </c>
      <c r="L2198" s="237">
        <v>46234</v>
      </c>
      <c r="M2198" s="236" t="s">
        <v>3812</v>
      </c>
    </row>
    <row r="2199" spans="1:13">
      <c r="A2199" s="238" t="s">
        <v>889</v>
      </c>
      <c r="B2199" s="238" t="s">
        <v>890</v>
      </c>
      <c r="C2199" s="238" t="s">
        <v>891</v>
      </c>
      <c r="D2199" s="238" t="s">
        <v>113</v>
      </c>
      <c r="E2199" s="238" t="s">
        <v>33</v>
      </c>
      <c r="F2199" s="238" t="s">
        <v>33</v>
      </c>
      <c r="G2199" s="238" t="s">
        <v>33</v>
      </c>
      <c r="H2199" s="238" t="s">
        <v>33</v>
      </c>
      <c r="I2199" s="238" t="s">
        <v>33</v>
      </c>
      <c r="J2199" s="238" t="s">
        <v>1617</v>
      </c>
      <c r="K2199" s="238" t="s">
        <v>3825</v>
      </c>
      <c r="L2199" s="239">
        <v>46234</v>
      </c>
      <c r="M2199" s="238" t="s">
        <v>3812</v>
      </c>
    </row>
    <row r="2200" spans="1:13">
      <c r="A2200" s="236" t="s">
        <v>889</v>
      </c>
      <c r="B2200" s="236" t="s">
        <v>890</v>
      </c>
      <c r="C2200" s="236" t="s">
        <v>891</v>
      </c>
      <c r="D2200" s="236" t="s">
        <v>117</v>
      </c>
      <c r="E2200" s="236">
        <v>0</v>
      </c>
      <c r="F2200" s="236" t="s">
        <v>2298</v>
      </c>
      <c r="G2200" s="236" t="s">
        <v>141</v>
      </c>
      <c r="H2200" s="236">
        <v>3</v>
      </c>
      <c r="I2200" s="236" t="s">
        <v>2299</v>
      </c>
      <c r="J2200" s="236" t="s">
        <v>3826</v>
      </c>
      <c r="K2200" s="236" t="s">
        <v>3827</v>
      </c>
      <c r="L2200" s="237">
        <v>46234</v>
      </c>
      <c r="M2200" s="236" t="s">
        <v>3812</v>
      </c>
    </row>
    <row r="2201" spans="1:13">
      <c r="A2201" s="238" t="s">
        <v>889</v>
      </c>
      <c r="B2201" s="238" t="s">
        <v>890</v>
      </c>
      <c r="C2201" s="238" t="s">
        <v>891</v>
      </c>
      <c r="D2201" s="238" t="s">
        <v>122</v>
      </c>
      <c r="E2201" s="238">
        <v>0</v>
      </c>
      <c r="F2201" s="238" t="s">
        <v>2298</v>
      </c>
      <c r="G2201" s="238" t="s">
        <v>141</v>
      </c>
      <c r="H2201" s="238">
        <v>3</v>
      </c>
      <c r="I2201" s="238" t="s">
        <v>2299</v>
      </c>
      <c r="J2201" s="238" t="s">
        <v>3826</v>
      </c>
      <c r="K2201" s="238" t="s">
        <v>3828</v>
      </c>
      <c r="L2201" s="239">
        <v>46234</v>
      </c>
      <c r="M2201" s="238" t="s">
        <v>3812</v>
      </c>
    </row>
    <row r="2202" spans="1:13">
      <c r="A2202" s="236" t="s">
        <v>889</v>
      </c>
      <c r="B2202" s="236" t="s">
        <v>890</v>
      </c>
      <c r="C2202" s="236" t="s">
        <v>891</v>
      </c>
      <c r="D2202" s="236" t="s">
        <v>124</v>
      </c>
      <c r="E2202" s="236">
        <v>2053772</v>
      </c>
      <c r="F2202" s="236" t="s">
        <v>2293</v>
      </c>
      <c r="G2202" s="236" t="s">
        <v>88</v>
      </c>
      <c r="H2202" s="236">
        <v>2</v>
      </c>
      <c r="I2202" s="236" t="s">
        <v>2294</v>
      </c>
      <c r="J2202" s="236" t="s">
        <v>3829</v>
      </c>
      <c r="K2202" s="236" t="s">
        <v>3830</v>
      </c>
      <c r="L2202" s="237">
        <v>46234</v>
      </c>
      <c r="M2202" s="236" t="s">
        <v>3812</v>
      </c>
    </row>
    <row r="2203" spans="1:13">
      <c r="A2203" s="238" t="s">
        <v>889</v>
      </c>
      <c r="B2203" s="238" t="s">
        <v>890</v>
      </c>
      <c r="C2203" s="238" t="s">
        <v>891</v>
      </c>
      <c r="D2203" s="238" t="s">
        <v>130</v>
      </c>
      <c r="E2203" s="238">
        <v>22213889</v>
      </c>
      <c r="F2203" s="238" t="s">
        <v>3831</v>
      </c>
      <c r="G2203" s="238" t="s">
        <v>88</v>
      </c>
      <c r="H2203" s="238">
        <v>2</v>
      </c>
      <c r="I2203" s="238" t="s">
        <v>3832</v>
      </c>
      <c r="J2203" s="238" t="s">
        <v>3833</v>
      </c>
      <c r="K2203" s="238" t="s">
        <v>3834</v>
      </c>
      <c r="L2203" s="239">
        <v>46234</v>
      </c>
      <c r="M2203" s="238" t="s">
        <v>3812</v>
      </c>
    </row>
    <row r="2204" spans="1:13">
      <c r="A2204" s="236" t="s">
        <v>889</v>
      </c>
      <c r="B2204" s="236" t="s">
        <v>890</v>
      </c>
      <c r="C2204" s="236" t="s">
        <v>891</v>
      </c>
      <c r="D2204" s="236" t="s">
        <v>135</v>
      </c>
      <c r="E2204" s="236">
        <v>576224</v>
      </c>
      <c r="F2204" s="236" t="s">
        <v>2293</v>
      </c>
      <c r="G2204" s="236" t="s">
        <v>88</v>
      </c>
      <c r="H2204" s="236">
        <v>2</v>
      </c>
      <c r="I2204" s="236" t="s">
        <v>2294</v>
      </c>
      <c r="J2204" s="236" t="s">
        <v>3835</v>
      </c>
      <c r="K2204" s="236" t="s">
        <v>3836</v>
      </c>
      <c r="L2204" s="237">
        <v>46234</v>
      </c>
      <c r="M2204" s="236" t="s">
        <v>3812</v>
      </c>
    </row>
    <row r="2205" spans="1:13">
      <c r="A2205" s="238" t="s">
        <v>889</v>
      </c>
      <c r="B2205" s="238" t="s">
        <v>890</v>
      </c>
      <c r="C2205" s="238" t="s">
        <v>891</v>
      </c>
      <c r="D2205" s="238" t="s">
        <v>140</v>
      </c>
      <c r="E2205" s="238">
        <v>2053772</v>
      </c>
      <c r="F2205" s="238" t="s">
        <v>2293</v>
      </c>
      <c r="G2205" s="238" t="s">
        <v>88</v>
      </c>
      <c r="H2205" s="238">
        <v>2</v>
      </c>
      <c r="I2205" s="238" t="s">
        <v>2294</v>
      </c>
      <c r="J2205" s="238" t="s">
        <v>3837</v>
      </c>
      <c r="K2205" s="238" t="s">
        <v>3838</v>
      </c>
      <c r="L2205" s="239">
        <v>46234</v>
      </c>
      <c r="M2205" s="238" t="s">
        <v>3812</v>
      </c>
    </row>
    <row r="2206" spans="1:13">
      <c r="A2206" s="236" t="s">
        <v>889</v>
      </c>
      <c r="B2206" s="236" t="s">
        <v>890</v>
      </c>
      <c r="C2206" s="236" t="s">
        <v>891</v>
      </c>
      <c r="D2206" s="236" t="s">
        <v>144</v>
      </c>
      <c r="E2206" s="236" t="s">
        <v>33</v>
      </c>
      <c r="F2206" s="236" t="s">
        <v>33</v>
      </c>
      <c r="G2206" s="236" t="s">
        <v>33</v>
      </c>
      <c r="H2206" s="236" t="s">
        <v>33</v>
      </c>
      <c r="I2206" s="236" t="s">
        <v>33</v>
      </c>
      <c r="J2206" s="236" t="s">
        <v>3250</v>
      </c>
      <c r="K2206" s="236" t="s">
        <v>3839</v>
      </c>
      <c r="L2206" s="237">
        <v>46234</v>
      </c>
      <c r="M2206" s="236" t="s">
        <v>3812</v>
      </c>
    </row>
    <row r="2207" spans="1:13">
      <c r="A2207" s="238" t="s">
        <v>889</v>
      </c>
      <c r="B2207" s="238" t="s">
        <v>890</v>
      </c>
      <c r="C2207" s="238" t="s">
        <v>891</v>
      </c>
      <c r="D2207" s="238" t="s">
        <v>147</v>
      </c>
      <c r="E2207" s="238" t="s">
        <v>33</v>
      </c>
      <c r="F2207" s="238" t="s">
        <v>33</v>
      </c>
      <c r="G2207" s="238" t="s">
        <v>33</v>
      </c>
      <c r="H2207" s="238" t="s">
        <v>33</v>
      </c>
      <c r="I2207" s="238" t="s">
        <v>33</v>
      </c>
      <c r="J2207" s="238" t="s">
        <v>3250</v>
      </c>
      <c r="K2207" s="238" t="s">
        <v>3840</v>
      </c>
      <c r="L2207" s="239">
        <v>46234</v>
      </c>
      <c r="M2207" s="238" t="s">
        <v>3812</v>
      </c>
    </row>
    <row r="2208" spans="1:13">
      <c r="A2208" s="236" t="s">
        <v>889</v>
      </c>
      <c r="B2208" s="236" t="s">
        <v>890</v>
      </c>
      <c r="C2208" s="236" t="s">
        <v>891</v>
      </c>
      <c r="D2208" s="236" t="s">
        <v>150</v>
      </c>
      <c r="E2208" s="236">
        <v>3</v>
      </c>
      <c r="F2208" s="236" t="s">
        <v>2315</v>
      </c>
      <c r="G2208" s="236" t="s">
        <v>126</v>
      </c>
      <c r="H2208" s="236">
        <v>1</v>
      </c>
      <c r="I2208" s="236" t="s">
        <v>2316</v>
      </c>
      <c r="J2208" s="236" t="s">
        <v>3841</v>
      </c>
      <c r="K2208" s="236" t="s">
        <v>3842</v>
      </c>
      <c r="L2208" s="237">
        <v>46234</v>
      </c>
      <c r="M2208" s="236" t="s">
        <v>3812</v>
      </c>
    </row>
    <row r="2209" spans="1:13">
      <c r="A2209" s="238" t="s">
        <v>889</v>
      </c>
      <c r="B2209" s="238" t="s">
        <v>890</v>
      </c>
      <c r="C2209" s="238" t="s">
        <v>891</v>
      </c>
      <c r="D2209" s="238" t="s">
        <v>32</v>
      </c>
      <c r="E2209" s="238" t="s">
        <v>33</v>
      </c>
      <c r="F2209" s="238" t="s">
        <v>33</v>
      </c>
      <c r="G2209" s="238" t="s">
        <v>33</v>
      </c>
      <c r="H2209" s="238" t="s">
        <v>33</v>
      </c>
      <c r="I2209" s="238" t="s">
        <v>33</v>
      </c>
      <c r="J2209" s="238" t="s">
        <v>1617</v>
      </c>
      <c r="K2209" s="238" t="s">
        <v>3843</v>
      </c>
      <c r="L2209" s="239">
        <v>46234</v>
      </c>
      <c r="M2209" s="238" t="s">
        <v>3812</v>
      </c>
    </row>
    <row r="2210" spans="1:13">
      <c r="A2210" s="236" t="s">
        <v>889</v>
      </c>
      <c r="B2210" s="236" t="s">
        <v>890</v>
      </c>
      <c r="C2210" s="236" t="s">
        <v>891</v>
      </c>
      <c r="D2210" s="236" t="s">
        <v>38</v>
      </c>
      <c r="E2210" s="236" t="s">
        <v>33</v>
      </c>
      <c r="F2210" s="236" t="s">
        <v>33</v>
      </c>
      <c r="G2210" s="236" t="s">
        <v>33</v>
      </c>
      <c r="H2210" s="236" t="s">
        <v>33</v>
      </c>
      <c r="I2210" s="236" t="s">
        <v>33</v>
      </c>
      <c r="J2210" s="236" t="s">
        <v>1617</v>
      </c>
      <c r="K2210" s="236" t="s">
        <v>3844</v>
      </c>
      <c r="L2210" s="237">
        <v>46234</v>
      </c>
      <c r="M2210" s="236" t="s">
        <v>3812</v>
      </c>
    </row>
    <row r="2211" spans="1:13">
      <c r="A2211" s="238" t="s">
        <v>889</v>
      </c>
      <c r="B2211" s="238" t="s">
        <v>890</v>
      </c>
      <c r="C2211" s="238" t="s">
        <v>891</v>
      </c>
      <c r="D2211" s="238" t="s">
        <v>46</v>
      </c>
      <c r="E2211" s="238" t="s">
        <v>33</v>
      </c>
      <c r="F2211" s="238" t="s">
        <v>33</v>
      </c>
      <c r="G2211" s="238" t="s">
        <v>33</v>
      </c>
      <c r="H2211" s="238" t="s">
        <v>33</v>
      </c>
      <c r="I2211" s="238" t="s">
        <v>33</v>
      </c>
      <c r="J2211" s="238" t="s">
        <v>1617</v>
      </c>
      <c r="K2211" s="238" t="s">
        <v>3845</v>
      </c>
      <c r="L2211" s="239">
        <v>46234</v>
      </c>
      <c r="M2211" s="238" t="s">
        <v>3812</v>
      </c>
    </row>
    <row r="2212" spans="1:13">
      <c r="A2212" s="236" t="s">
        <v>889</v>
      </c>
      <c r="B2212" s="236" t="s">
        <v>890</v>
      </c>
      <c r="C2212" s="236" t="s">
        <v>891</v>
      </c>
      <c r="D2212" s="236" t="s">
        <v>48</v>
      </c>
      <c r="E2212" s="236" t="s">
        <v>33</v>
      </c>
      <c r="F2212" s="236" t="s">
        <v>33</v>
      </c>
      <c r="G2212" s="236" t="s">
        <v>33</v>
      </c>
      <c r="H2212" s="236" t="s">
        <v>33</v>
      </c>
      <c r="I2212" s="236" t="s">
        <v>33</v>
      </c>
      <c r="J2212" s="236" t="s">
        <v>1617</v>
      </c>
      <c r="K2212" s="236" t="s">
        <v>3846</v>
      </c>
      <c r="L2212" s="237">
        <v>46234</v>
      </c>
      <c r="M2212" s="236" t="s">
        <v>3812</v>
      </c>
    </row>
    <row r="2213" spans="1:13">
      <c r="A2213" s="238" t="s">
        <v>889</v>
      </c>
      <c r="B2213" s="238" t="s">
        <v>890</v>
      </c>
      <c r="C2213" s="238" t="s">
        <v>891</v>
      </c>
      <c r="D2213" s="238" t="s">
        <v>50</v>
      </c>
      <c r="E2213" s="238" t="s">
        <v>33</v>
      </c>
      <c r="F2213" s="238" t="s">
        <v>33</v>
      </c>
      <c r="G2213" s="238" t="s">
        <v>33</v>
      </c>
      <c r="H2213" s="238" t="s">
        <v>33</v>
      </c>
      <c r="I2213" s="238" t="s">
        <v>33</v>
      </c>
      <c r="J2213" s="238" t="s">
        <v>1617</v>
      </c>
      <c r="K2213" s="238" t="s">
        <v>3847</v>
      </c>
      <c r="L2213" s="239">
        <v>46234</v>
      </c>
      <c r="M2213" s="238" t="s">
        <v>3812</v>
      </c>
    </row>
    <row r="2214" spans="1:13">
      <c r="A2214" s="236" t="s">
        <v>889</v>
      </c>
      <c r="B2214" s="236" t="s">
        <v>890</v>
      </c>
      <c r="C2214" s="236" t="s">
        <v>891</v>
      </c>
      <c r="D2214" s="236" t="s">
        <v>52</v>
      </c>
      <c r="E2214" s="236" t="s">
        <v>33</v>
      </c>
      <c r="F2214" s="236" t="s">
        <v>33</v>
      </c>
      <c r="G2214" s="236" t="s">
        <v>33</v>
      </c>
      <c r="H2214" s="236" t="s">
        <v>33</v>
      </c>
      <c r="I2214" s="236" t="s">
        <v>33</v>
      </c>
      <c r="J2214" s="236" t="s">
        <v>1617</v>
      </c>
      <c r="K2214" s="236" t="s">
        <v>3848</v>
      </c>
      <c r="L2214" s="237">
        <v>46234</v>
      </c>
      <c r="M2214" s="236" t="s">
        <v>3812</v>
      </c>
    </row>
    <row r="2215" spans="1:13">
      <c r="A2215" s="238" t="s">
        <v>889</v>
      </c>
      <c r="B2215" s="238" t="s">
        <v>890</v>
      </c>
      <c r="C2215" s="238" t="s">
        <v>891</v>
      </c>
      <c r="D2215" s="238" t="s">
        <v>54</v>
      </c>
      <c r="E2215" s="238" t="s">
        <v>33</v>
      </c>
      <c r="F2215" s="238" t="s">
        <v>33</v>
      </c>
      <c r="G2215" s="238" t="s">
        <v>33</v>
      </c>
      <c r="H2215" s="238" t="s">
        <v>33</v>
      </c>
      <c r="I2215" s="238" t="s">
        <v>33</v>
      </c>
      <c r="J2215" s="238" t="s">
        <v>1617</v>
      </c>
      <c r="K2215" s="238" t="s">
        <v>3849</v>
      </c>
      <c r="L2215" s="239">
        <v>46234</v>
      </c>
      <c r="M2215" s="238" t="s">
        <v>3812</v>
      </c>
    </row>
    <row r="2216" spans="1:13">
      <c r="A2216" s="236" t="s">
        <v>56</v>
      </c>
      <c r="B2216" s="236" t="s">
        <v>57</v>
      </c>
      <c r="C2216" s="236" t="s">
        <v>58</v>
      </c>
      <c r="D2216" s="236" t="s">
        <v>86</v>
      </c>
      <c r="E2216" s="236">
        <v>212583750</v>
      </c>
      <c r="F2216" s="236" t="s">
        <v>3850</v>
      </c>
      <c r="G2216" s="236" t="s">
        <v>88</v>
      </c>
      <c r="H2216" s="236">
        <v>2</v>
      </c>
      <c r="I2216" s="236" t="s">
        <v>3851</v>
      </c>
      <c r="J2216" s="236" t="s">
        <v>3852</v>
      </c>
      <c r="K2216" s="236" t="s">
        <v>3853</v>
      </c>
      <c r="L2216" s="237">
        <v>46234</v>
      </c>
      <c r="M2216" s="236" t="s">
        <v>92</v>
      </c>
    </row>
    <row r="2217" spans="1:13">
      <c r="A2217" s="238" t="s">
        <v>56</v>
      </c>
      <c r="B2217" s="238" t="s">
        <v>57</v>
      </c>
      <c r="C2217" s="238" t="s">
        <v>58</v>
      </c>
      <c r="D2217" s="238" t="s">
        <v>93</v>
      </c>
      <c r="E2217" s="238">
        <v>5359724</v>
      </c>
      <c r="F2217" s="238" t="s">
        <v>3854</v>
      </c>
      <c r="G2217" s="238" t="s">
        <v>141</v>
      </c>
      <c r="H2217" s="238">
        <v>3</v>
      </c>
      <c r="I2217" s="238" t="s">
        <v>3855</v>
      </c>
      <c r="J2217" s="238" t="s">
        <v>3856</v>
      </c>
      <c r="K2217" s="238" t="s">
        <v>3857</v>
      </c>
      <c r="L2217" s="239">
        <v>46234</v>
      </c>
      <c r="M2217" s="238" t="s">
        <v>92</v>
      </c>
    </row>
    <row r="2218" spans="1:13">
      <c r="A2218" s="236" t="s">
        <v>56</v>
      </c>
      <c r="B2218" s="236" t="s">
        <v>57</v>
      </c>
      <c r="C2218" s="236" t="s">
        <v>58</v>
      </c>
      <c r="D2218" s="236" t="s">
        <v>98</v>
      </c>
      <c r="E2218" s="236">
        <v>132959265</v>
      </c>
      <c r="F2218" s="236" t="s">
        <v>3854</v>
      </c>
      <c r="G2218" s="236" t="s">
        <v>141</v>
      </c>
      <c r="H2218" s="236">
        <v>3</v>
      </c>
      <c r="I2218" s="236" t="s">
        <v>3855</v>
      </c>
      <c r="J2218" s="236" t="s">
        <v>3858</v>
      </c>
      <c r="K2218" s="236" t="s">
        <v>3859</v>
      </c>
      <c r="L2218" s="237">
        <v>46234</v>
      </c>
      <c r="M2218" s="236" t="s">
        <v>92</v>
      </c>
    </row>
    <row r="2219" spans="1:13">
      <c r="A2219" s="238" t="s">
        <v>56</v>
      </c>
      <c r="B2219" s="238" t="s">
        <v>57</v>
      </c>
      <c r="C2219" s="238" t="s">
        <v>58</v>
      </c>
      <c r="D2219" s="238" t="s">
        <v>103</v>
      </c>
      <c r="E2219" s="238">
        <v>1133039</v>
      </c>
      <c r="F2219" s="238" t="s">
        <v>2293</v>
      </c>
      <c r="G2219" s="238" t="s">
        <v>88</v>
      </c>
      <c r="H2219" s="238">
        <v>2</v>
      </c>
      <c r="I2219" s="238" t="s">
        <v>2294</v>
      </c>
      <c r="J2219" s="238" t="s">
        <v>3860</v>
      </c>
      <c r="K2219" s="238" t="s">
        <v>3861</v>
      </c>
      <c r="L2219" s="239">
        <v>46234</v>
      </c>
      <c r="M2219" s="238" t="s">
        <v>92</v>
      </c>
    </row>
    <row r="2220" spans="1:13">
      <c r="A2220" s="236" t="s">
        <v>56</v>
      </c>
      <c r="B2220" s="236" t="s">
        <v>57</v>
      </c>
      <c r="C2220" s="236" t="s">
        <v>58</v>
      </c>
      <c r="D2220" s="236" t="s">
        <v>108</v>
      </c>
      <c r="E2220" s="236">
        <v>915981</v>
      </c>
      <c r="F2220" s="236" t="s">
        <v>2293</v>
      </c>
      <c r="G2220" s="236" t="s">
        <v>88</v>
      </c>
      <c r="H2220" s="236">
        <v>2</v>
      </c>
      <c r="I2220" s="236" t="s">
        <v>2294</v>
      </c>
      <c r="J2220" s="236" t="s">
        <v>3862</v>
      </c>
      <c r="K2220" s="236" t="s">
        <v>3863</v>
      </c>
      <c r="L2220" s="237">
        <v>46234</v>
      </c>
      <c r="M2220" s="236" t="s">
        <v>92</v>
      </c>
    </row>
    <row r="2221" spans="1:13">
      <c r="A2221" s="238" t="s">
        <v>56</v>
      </c>
      <c r="B2221" s="238" t="s">
        <v>57</v>
      </c>
      <c r="C2221" s="238" t="s">
        <v>58</v>
      </c>
      <c r="D2221" s="238" t="s">
        <v>113</v>
      </c>
      <c r="E2221" s="238" t="s">
        <v>33</v>
      </c>
      <c r="F2221" s="238" t="s">
        <v>114</v>
      </c>
      <c r="G2221" s="238" t="s">
        <v>33</v>
      </c>
      <c r="H2221" s="238" t="s">
        <v>33</v>
      </c>
      <c r="I2221" s="238" t="s">
        <v>114</v>
      </c>
      <c r="J2221" s="238" t="s">
        <v>1617</v>
      </c>
      <c r="K2221" s="238" t="s">
        <v>3864</v>
      </c>
      <c r="L2221" s="239">
        <v>46234</v>
      </c>
      <c r="M2221" s="238" t="s">
        <v>92</v>
      </c>
    </row>
    <row r="2222" spans="1:13">
      <c r="A2222" s="236" t="s">
        <v>56</v>
      </c>
      <c r="B2222" s="236" t="s">
        <v>57</v>
      </c>
      <c r="C2222" s="236" t="s">
        <v>58</v>
      </c>
      <c r="D2222" s="236" t="s">
        <v>117</v>
      </c>
      <c r="E2222" s="236" t="s">
        <v>33</v>
      </c>
      <c r="F2222" s="236" t="s">
        <v>114</v>
      </c>
      <c r="G2222" s="236" t="s">
        <v>33</v>
      </c>
      <c r="H2222" s="236" t="s">
        <v>33</v>
      </c>
      <c r="I2222" s="236" t="s">
        <v>114</v>
      </c>
      <c r="J2222" s="236" t="s">
        <v>3865</v>
      </c>
      <c r="K2222" s="236" t="s">
        <v>3866</v>
      </c>
      <c r="L2222" s="237">
        <v>46234</v>
      </c>
      <c r="M2222" s="236" t="s">
        <v>92</v>
      </c>
    </row>
    <row r="2223" spans="1:13">
      <c r="A2223" s="238" t="s">
        <v>56</v>
      </c>
      <c r="B2223" s="238" t="s">
        <v>57</v>
      </c>
      <c r="C2223" s="238" t="s">
        <v>58</v>
      </c>
      <c r="D2223" s="238" t="s">
        <v>122</v>
      </c>
      <c r="E2223" s="238" t="s">
        <v>33</v>
      </c>
      <c r="F2223" s="238" t="s">
        <v>114</v>
      </c>
      <c r="G2223" s="238" t="s">
        <v>33</v>
      </c>
      <c r="H2223" s="238" t="s">
        <v>33</v>
      </c>
      <c r="I2223" s="238" t="s">
        <v>114</v>
      </c>
      <c r="J2223" s="238" t="s">
        <v>3865</v>
      </c>
      <c r="K2223" s="238" t="s">
        <v>3867</v>
      </c>
      <c r="L2223" s="239">
        <v>46234</v>
      </c>
      <c r="M2223" s="238" t="s">
        <v>92</v>
      </c>
    </row>
    <row r="2224" spans="1:13">
      <c r="A2224" s="236" t="s">
        <v>56</v>
      </c>
      <c r="B2224" s="236" t="s">
        <v>57</v>
      </c>
      <c r="C2224" s="236" t="s">
        <v>58</v>
      </c>
      <c r="D2224" s="236" t="s">
        <v>124</v>
      </c>
      <c r="E2224" s="236">
        <v>559749</v>
      </c>
      <c r="F2224" s="236" t="s">
        <v>2293</v>
      </c>
      <c r="G2224" s="236" t="s">
        <v>88</v>
      </c>
      <c r="H2224" s="236">
        <v>2</v>
      </c>
      <c r="I2224" s="236" t="s">
        <v>2294</v>
      </c>
      <c r="J2224" s="236" t="s">
        <v>3868</v>
      </c>
      <c r="K2224" s="236" t="s">
        <v>3869</v>
      </c>
      <c r="L2224" s="237">
        <v>46234</v>
      </c>
      <c r="M2224" s="236" t="s">
        <v>92</v>
      </c>
    </row>
    <row r="2225" spans="1:13">
      <c r="A2225" s="238" t="s">
        <v>56</v>
      </c>
      <c r="B2225" s="238" t="s">
        <v>57</v>
      </c>
      <c r="C2225" s="238" t="s">
        <v>58</v>
      </c>
      <c r="D2225" s="238" t="s">
        <v>130</v>
      </c>
      <c r="E2225" s="238">
        <v>131826226</v>
      </c>
      <c r="F2225" s="238" t="s">
        <v>3854</v>
      </c>
      <c r="G2225" s="238" t="s">
        <v>88</v>
      </c>
      <c r="H2225" s="238">
        <v>2</v>
      </c>
      <c r="I2225" s="238" t="s">
        <v>3855</v>
      </c>
      <c r="J2225" s="238" t="s">
        <v>3870</v>
      </c>
      <c r="K2225" s="238" t="s">
        <v>3871</v>
      </c>
      <c r="L2225" s="239">
        <v>46234</v>
      </c>
      <c r="M2225" s="238" t="s">
        <v>92</v>
      </c>
    </row>
    <row r="2226" spans="1:13">
      <c r="A2226" s="236" t="s">
        <v>56</v>
      </c>
      <c r="B2226" s="236" t="s">
        <v>57</v>
      </c>
      <c r="C2226" s="236" t="s">
        <v>58</v>
      </c>
      <c r="D2226" s="236" t="s">
        <v>135</v>
      </c>
      <c r="E2226" s="236">
        <v>573290</v>
      </c>
      <c r="F2226" s="236" t="s">
        <v>2293</v>
      </c>
      <c r="G2226" s="236" t="s">
        <v>88</v>
      </c>
      <c r="H2226" s="236">
        <v>2</v>
      </c>
      <c r="I2226" s="236" t="s">
        <v>2294</v>
      </c>
      <c r="J2226" s="236" t="s">
        <v>3872</v>
      </c>
      <c r="K2226" s="236" t="s">
        <v>3873</v>
      </c>
      <c r="L2226" s="237">
        <v>46234</v>
      </c>
      <c r="M2226" s="236" t="s">
        <v>92</v>
      </c>
    </row>
    <row r="2227" spans="1:13">
      <c r="A2227" s="238" t="s">
        <v>56</v>
      </c>
      <c r="B2227" s="238" t="s">
        <v>57</v>
      </c>
      <c r="C2227" s="238" t="s">
        <v>58</v>
      </c>
      <c r="D2227" s="238" t="s">
        <v>140</v>
      </c>
      <c r="E2227" s="238">
        <v>559749</v>
      </c>
      <c r="F2227" s="238" t="s">
        <v>2293</v>
      </c>
      <c r="G2227" s="238" t="s">
        <v>141</v>
      </c>
      <c r="H2227" s="238">
        <v>3</v>
      </c>
      <c r="I2227" s="238" t="s">
        <v>2294</v>
      </c>
      <c r="J2227" s="238" t="s">
        <v>3874</v>
      </c>
      <c r="K2227" s="238" t="s">
        <v>3875</v>
      </c>
      <c r="L2227" s="239">
        <v>46234</v>
      </c>
      <c r="M2227" s="238" t="s">
        <v>92</v>
      </c>
    </row>
    <row r="2228" spans="1:13">
      <c r="A2228" s="236" t="s">
        <v>56</v>
      </c>
      <c r="B2228" s="236" t="s">
        <v>57</v>
      </c>
      <c r="C2228" s="236" t="s">
        <v>58</v>
      </c>
      <c r="D2228" s="236" t="s">
        <v>144</v>
      </c>
      <c r="E2228" s="236" t="s">
        <v>33</v>
      </c>
      <c r="F2228" s="236" t="s">
        <v>33</v>
      </c>
      <c r="G2228" s="236" t="s">
        <v>33</v>
      </c>
      <c r="H2228" s="236" t="s">
        <v>33</v>
      </c>
      <c r="I2228" s="236" t="s">
        <v>33</v>
      </c>
      <c r="J2228" s="236" t="s">
        <v>3876</v>
      </c>
      <c r="K2228" s="236" t="s">
        <v>3877</v>
      </c>
      <c r="L2228" s="237">
        <v>46234</v>
      </c>
      <c r="M2228" s="236" t="s">
        <v>92</v>
      </c>
    </row>
    <row r="2229" spans="1:13">
      <c r="A2229" s="238" t="s">
        <v>56</v>
      </c>
      <c r="B2229" s="238" t="s">
        <v>57</v>
      </c>
      <c r="C2229" s="238" t="s">
        <v>58</v>
      </c>
      <c r="D2229" s="238" t="s">
        <v>147</v>
      </c>
      <c r="E2229" s="238" t="s">
        <v>33</v>
      </c>
      <c r="F2229" s="238" t="s">
        <v>33</v>
      </c>
      <c r="G2229" s="238" t="s">
        <v>33</v>
      </c>
      <c r="H2229" s="238" t="s">
        <v>33</v>
      </c>
      <c r="I2229" s="238" t="s">
        <v>33</v>
      </c>
      <c r="J2229" s="238" t="s">
        <v>3876</v>
      </c>
      <c r="K2229" s="238" t="s">
        <v>3878</v>
      </c>
      <c r="L2229" s="239">
        <v>46234</v>
      </c>
      <c r="M2229" s="238" t="s">
        <v>92</v>
      </c>
    </row>
    <row r="2230" spans="1:13">
      <c r="A2230" s="236" t="s">
        <v>56</v>
      </c>
      <c r="B2230" s="236" t="s">
        <v>57</v>
      </c>
      <c r="C2230" s="236" t="s">
        <v>58</v>
      </c>
      <c r="D2230" s="236" t="s">
        <v>150</v>
      </c>
      <c r="E2230" s="236">
        <v>3</v>
      </c>
      <c r="F2230" s="236" t="s">
        <v>2315</v>
      </c>
      <c r="G2230" s="236" t="s">
        <v>88</v>
      </c>
      <c r="H2230" s="236">
        <v>2</v>
      </c>
      <c r="I2230" s="236" t="s">
        <v>2316</v>
      </c>
      <c r="J2230" s="236" t="s">
        <v>3879</v>
      </c>
      <c r="K2230" s="236" t="s">
        <v>3880</v>
      </c>
      <c r="L2230" s="237">
        <v>46234</v>
      </c>
      <c r="M2230" s="236" t="s">
        <v>92</v>
      </c>
    </row>
    <row r="2231" spans="1:13">
      <c r="A2231" s="238" t="s">
        <v>56</v>
      </c>
      <c r="B2231" s="238" t="s">
        <v>57</v>
      </c>
      <c r="C2231" s="238" t="s">
        <v>58</v>
      </c>
      <c r="D2231" s="238" t="s">
        <v>46</v>
      </c>
      <c r="E2231" s="238" t="s">
        <v>33</v>
      </c>
      <c r="F2231" s="238" t="s">
        <v>34</v>
      </c>
      <c r="G2231" s="238" t="s">
        <v>33</v>
      </c>
      <c r="H2231" s="238" t="s">
        <v>33</v>
      </c>
      <c r="I2231" s="238" t="s">
        <v>33</v>
      </c>
      <c r="J2231" s="238" t="s">
        <v>1617</v>
      </c>
      <c r="K2231" s="238" t="s">
        <v>3881</v>
      </c>
      <c r="L2231" s="239">
        <v>46234</v>
      </c>
      <c r="M2231" s="238" t="s">
        <v>92</v>
      </c>
    </row>
    <row r="2232" spans="1:13">
      <c r="A2232" s="236" t="s">
        <v>56</v>
      </c>
      <c r="B2232" s="236" t="s">
        <v>57</v>
      </c>
      <c r="C2232" s="236" t="s">
        <v>58</v>
      </c>
      <c r="D2232" s="236" t="s">
        <v>48</v>
      </c>
      <c r="E2232" s="236" t="s">
        <v>33</v>
      </c>
      <c r="F2232" s="236" t="s">
        <v>34</v>
      </c>
      <c r="G2232" s="236" t="s">
        <v>33</v>
      </c>
      <c r="H2232" s="236" t="s">
        <v>33</v>
      </c>
      <c r="I2232" s="236" t="s">
        <v>33</v>
      </c>
      <c r="J2232" s="236" t="s">
        <v>1617</v>
      </c>
      <c r="K2232" s="236" t="s">
        <v>3882</v>
      </c>
      <c r="L2232" s="237">
        <v>46234</v>
      </c>
      <c r="M2232" s="236" t="s">
        <v>92</v>
      </c>
    </row>
    <row r="2233" spans="1:13">
      <c r="A2233" s="238" t="s">
        <v>56</v>
      </c>
      <c r="B2233" s="238" t="s">
        <v>57</v>
      </c>
      <c r="C2233" s="238" t="s">
        <v>58</v>
      </c>
      <c r="D2233" s="238" t="s">
        <v>50</v>
      </c>
      <c r="E2233" s="238" t="s">
        <v>33</v>
      </c>
      <c r="F2233" s="238" t="s">
        <v>34</v>
      </c>
      <c r="G2233" s="238" t="s">
        <v>33</v>
      </c>
      <c r="H2233" s="238" t="s">
        <v>33</v>
      </c>
      <c r="I2233" s="238" t="s">
        <v>33</v>
      </c>
      <c r="J2233" s="238" t="s">
        <v>1617</v>
      </c>
      <c r="K2233" s="238" t="s">
        <v>3883</v>
      </c>
      <c r="L2233" s="239">
        <v>46234</v>
      </c>
      <c r="M2233" s="238" t="s">
        <v>92</v>
      </c>
    </row>
    <row r="2234" spans="1:13">
      <c r="A2234" s="236" t="s">
        <v>56</v>
      </c>
      <c r="B2234" s="236" t="s">
        <v>57</v>
      </c>
      <c r="C2234" s="236" t="s">
        <v>58</v>
      </c>
      <c r="D2234" s="236" t="s">
        <v>52</v>
      </c>
      <c r="E2234" s="236" t="s">
        <v>33</v>
      </c>
      <c r="F2234" s="236" t="s">
        <v>34</v>
      </c>
      <c r="G2234" s="236" t="s">
        <v>33</v>
      </c>
      <c r="H2234" s="236" t="s">
        <v>33</v>
      </c>
      <c r="I2234" s="236" t="s">
        <v>33</v>
      </c>
      <c r="J2234" s="236" t="s">
        <v>1617</v>
      </c>
      <c r="K2234" s="236" t="s">
        <v>3884</v>
      </c>
      <c r="L2234" s="237">
        <v>46234</v>
      </c>
      <c r="M2234" s="236" t="s">
        <v>92</v>
      </c>
    </row>
    <row r="2235" spans="1:13">
      <c r="A2235" s="238" t="s">
        <v>56</v>
      </c>
      <c r="B2235" s="238" t="s">
        <v>57</v>
      </c>
      <c r="C2235" s="238" t="s">
        <v>58</v>
      </c>
      <c r="D2235" s="238" t="s">
        <v>54</v>
      </c>
      <c r="E2235" s="238" t="s">
        <v>33</v>
      </c>
      <c r="F2235" s="238" t="s">
        <v>34</v>
      </c>
      <c r="G2235" s="238" t="s">
        <v>33</v>
      </c>
      <c r="H2235" s="238" t="s">
        <v>33</v>
      </c>
      <c r="I2235" s="238" t="s">
        <v>33</v>
      </c>
      <c r="J2235" s="238" t="s">
        <v>1617</v>
      </c>
      <c r="K2235" s="238" t="s">
        <v>3885</v>
      </c>
      <c r="L2235" s="239">
        <v>46234</v>
      </c>
      <c r="M2235" s="238" t="s">
        <v>92</v>
      </c>
    </row>
    <row r="2236" spans="1:13">
      <c r="A2236" s="236" t="s">
        <v>351</v>
      </c>
      <c r="B2236" s="236" t="s">
        <v>352</v>
      </c>
      <c r="C2236" s="236" t="s">
        <v>353</v>
      </c>
      <c r="D2236" s="236" t="s">
        <v>48</v>
      </c>
      <c r="E2236" s="236" t="s">
        <v>33</v>
      </c>
      <c r="F2236" s="236" t="s">
        <v>114</v>
      </c>
      <c r="G2236" s="236" t="s">
        <v>33</v>
      </c>
      <c r="H2236" s="236" t="s">
        <v>33</v>
      </c>
      <c r="I2236" s="236" t="s">
        <v>114</v>
      </c>
      <c r="J2236" s="236" t="s">
        <v>3143</v>
      </c>
      <c r="K2236" s="236" t="s">
        <v>3886</v>
      </c>
      <c r="L2236" s="237">
        <v>46234</v>
      </c>
      <c r="M2236" s="236" t="s">
        <v>92</v>
      </c>
    </row>
    <row r="2237" spans="1:13">
      <c r="A2237" s="238" t="s">
        <v>351</v>
      </c>
      <c r="B2237" s="238" t="s">
        <v>352</v>
      </c>
      <c r="C2237" s="238" t="s">
        <v>353</v>
      </c>
      <c r="D2237" s="238" t="s">
        <v>50</v>
      </c>
      <c r="E2237" s="238" t="s">
        <v>33</v>
      </c>
      <c r="F2237" s="238" t="s">
        <v>114</v>
      </c>
      <c r="G2237" s="238" t="s">
        <v>33</v>
      </c>
      <c r="H2237" s="238" t="s">
        <v>33</v>
      </c>
      <c r="I2237" s="238" t="s">
        <v>114</v>
      </c>
      <c r="J2237" s="238" t="s">
        <v>3143</v>
      </c>
      <c r="K2237" s="238" t="s">
        <v>3887</v>
      </c>
      <c r="L2237" s="239">
        <v>46234</v>
      </c>
      <c r="M2237" s="238" t="s">
        <v>92</v>
      </c>
    </row>
    <row r="2238" spans="1:13">
      <c r="A2238" s="236" t="s">
        <v>351</v>
      </c>
      <c r="B2238" s="236" t="s">
        <v>352</v>
      </c>
      <c r="C2238" s="236" t="s">
        <v>353</v>
      </c>
      <c r="D2238" s="236" t="s">
        <v>52</v>
      </c>
      <c r="E2238" s="236" t="s">
        <v>33</v>
      </c>
      <c r="F2238" s="236" t="s">
        <v>114</v>
      </c>
      <c r="G2238" s="236" t="s">
        <v>33</v>
      </c>
      <c r="H2238" s="236" t="s">
        <v>33</v>
      </c>
      <c r="I2238" s="236" t="s">
        <v>114</v>
      </c>
      <c r="J2238" s="236" t="s">
        <v>3143</v>
      </c>
      <c r="K2238" s="236" t="s">
        <v>3888</v>
      </c>
      <c r="L2238" s="237">
        <v>46234</v>
      </c>
      <c r="M2238" s="236" t="s">
        <v>92</v>
      </c>
    </row>
    <row r="2239" spans="1:13">
      <c r="A2239" s="238" t="s">
        <v>351</v>
      </c>
      <c r="B2239" s="238" t="s">
        <v>352</v>
      </c>
      <c r="C2239" s="238" t="s">
        <v>353</v>
      </c>
      <c r="D2239" s="238" t="s">
        <v>54</v>
      </c>
      <c r="E2239" s="238" t="s">
        <v>33</v>
      </c>
      <c r="F2239" s="238" t="s">
        <v>114</v>
      </c>
      <c r="G2239" s="238" t="s">
        <v>33</v>
      </c>
      <c r="H2239" s="238" t="s">
        <v>33</v>
      </c>
      <c r="I2239" s="238" t="s">
        <v>114</v>
      </c>
      <c r="J2239" s="238" t="s">
        <v>3143</v>
      </c>
      <c r="K2239" s="238" t="s">
        <v>3889</v>
      </c>
      <c r="L2239" s="239">
        <v>46234</v>
      </c>
      <c r="M2239" s="238" t="s">
        <v>92</v>
      </c>
    </row>
    <row r="2240" spans="1:13">
      <c r="A2240" s="236" t="s">
        <v>821</v>
      </c>
      <c r="B2240" s="236" t="s">
        <v>822</v>
      </c>
      <c r="C2240" s="236" t="s">
        <v>823</v>
      </c>
      <c r="D2240" s="236" t="s">
        <v>86</v>
      </c>
      <c r="E2240" s="236">
        <v>242431832</v>
      </c>
      <c r="F2240" s="236" t="s">
        <v>3890</v>
      </c>
      <c r="G2240" s="236" t="s">
        <v>88</v>
      </c>
      <c r="H2240" s="236">
        <v>2</v>
      </c>
      <c r="I2240" s="236" t="s">
        <v>1522</v>
      </c>
      <c r="J2240" s="236" t="s">
        <v>1523</v>
      </c>
      <c r="K2240" s="236" t="s">
        <v>3891</v>
      </c>
      <c r="L2240" s="237">
        <v>46234</v>
      </c>
      <c r="M2240" s="236" t="s">
        <v>92</v>
      </c>
    </row>
    <row r="2241" spans="1:13">
      <c r="A2241" s="238" t="s">
        <v>821</v>
      </c>
      <c r="B2241" s="238" t="s">
        <v>822</v>
      </c>
      <c r="C2241" s="238" t="s">
        <v>823</v>
      </c>
      <c r="D2241" s="238" t="s">
        <v>93</v>
      </c>
      <c r="E2241" s="238">
        <v>157918</v>
      </c>
      <c r="F2241" s="238" t="s">
        <v>3892</v>
      </c>
      <c r="G2241" s="238" t="s">
        <v>88</v>
      </c>
      <c r="H2241" s="238">
        <v>2</v>
      </c>
      <c r="I2241" s="238" t="s">
        <v>3893</v>
      </c>
      <c r="J2241" s="238" t="s">
        <v>3894</v>
      </c>
      <c r="K2241" s="238" t="s">
        <v>3895</v>
      </c>
      <c r="L2241" s="239">
        <v>46234</v>
      </c>
      <c r="M2241" s="238" t="s">
        <v>92</v>
      </c>
    </row>
    <row r="2242" spans="1:13">
      <c r="A2242" s="236" t="s">
        <v>821</v>
      </c>
      <c r="B2242" s="236" t="s">
        <v>822</v>
      </c>
      <c r="C2242" s="236" t="s">
        <v>823</v>
      </c>
      <c r="D2242" s="236" t="s">
        <v>98</v>
      </c>
      <c r="E2242" s="236">
        <v>17858856</v>
      </c>
      <c r="F2242" s="236" t="s">
        <v>3896</v>
      </c>
      <c r="G2242" s="236" t="s">
        <v>141</v>
      </c>
      <c r="H2242" s="236">
        <v>3</v>
      </c>
      <c r="I2242" s="236" t="s">
        <v>3897</v>
      </c>
      <c r="J2242" s="236" t="s">
        <v>3898</v>
      </c>
      <c r="K2242" s="236" t="s">
        <v>3899</v>
      </c>
      <c r="L2242" s="237">
        <v>46234</v>
      </c>
      <c r="M2242" s="236" t="s">
        <v>92</v>
      </c>
    </row>
    <row r="2243" spans="1:13">
      <c r="A2243" s="238" t="s">
        <v>821</v>
      </c>
      <c r="B2243" s="238" t="s">
        <v>822</v>
      </c>
      <c r="C2243" s="238" t="s">
        <v>823</v>
      </c>
      <c r="D2243" s="238" t="s">
        <v>103</v>
      </c>
      <c r="E2243" s="238">
        <v>17858856</v>
      </c>
      <c r="F2243" s="238" t="s">
        <v>3896</v>
      </c>
      <c r="G2243" s="238" t="s">
        <v>141</v>
      </c>
      <c r="H2243" s="238">
        <v>3</v>
      </c>
      <c r="I2243" s="238" t="s">
        <v>3897</v>
      </c>
      <c r="J2243" s="238" t="s">
        <v>3900</v>
      </c>
      <c r="K2243" s="238" t="s">
        <v>3901</v>
      </c>
      <c r="L2243" s="239">
        <v>46234</v>
      </c>
      <c r="M2243" s="238" t="s">
        <v>92</v>
      </c>
    </row>
    <row r="2244" spans="1:13">
      <c r="A2244" s="236" t="s">
        <v>821</v>
      </c>
      <c r="B2244" s="236" t="s">
        <v>822</v>
      </c>
      <c r="C2244" s="236" t="s">
        <v>823</v>
      </c>
      <c r="D2244" s="236" t="s">
        <v>108</v>
      </c>
      <c r="E2244" s="236">
        <v>4885375</v>
      </c>
      <c r="F2244" s="236" t="s">
        <v>3902</v>
      </c>
      <c r="G2244" s="236" t="s">
        <v>88</v>
      </c>
      <c r="H2244" s="236">
        <v>2</v>
      </c>
      <c r="I2244" s="236" t="s">
        <v>3903</v>
      </c>
      <c r="J2244" s="236" t="s">
        <v>3904</v>
      </c>
      <c r="K2244" s="236" t="s">
        <v>3905</v>
      </c>
      <c r="L2244" s="237">
        <v>46234</v>
      </c>
      <c r="M2244" s="236" t="s">
        <v>92</v>
      </c>
    </row>
    <row r="2245" spans="1:13">
      <c r="A2245" s="238" t="s">
        <v>821</v>
      </c>
      <c r="B2245" s="238" t="s">
        <v>822</v>
      </c>
      <c r="C2245" s="238" t="s">
        <v>823</v>
      </c>
      <c r="D2245" s="238" t="s">
        <v>113</v>
      </c>
      <c r="E2245" s="238" t="s">
        <v>33</v>
      </c>
      <c r="F2245" s="238" t="s">
        <v>33</v>
      </c>
      <c r="G2245" s="238" t="s">
        <v>33</v>
      </c>
      <c r="H2245" s="238" t="s">
        <v>33</v>
      </c>
      <c r="I2245" s="238" t="s">
        <v>33</v>
      </c>
      <c r="J2245" s="238" t="s">
        <v>3906</v>
      </c>
      <c r="K2245" s="238" t="s">
        <v>3907</v>
      </c>
      <c r="L2245" s="239">
        <v>46234</v>
      </c>
      <c r="M2245" s="238" t="s">
        <v>92</v>
      </c>
    </row>
    <row r="2246" spans="1:13">
      <c r="A2246" s="236" t="s">
        <v>821</v>
      </c>
      <c r="B2246" s="236" t="s">
        <v>822</v>
      </c>
      <c r="C2246" s="236" t="s">
        <v>823</v>
      </c>
      <c r="D2246" s="236" t="s">
        <v>117</v>
      </c>
      <c r="E2246" s="236">
        <v>3558</v>
      </c>
      <c r="F2246" s="236" t="s">
        <v>3908</v>
      </c>
      <c r="G2246" s="236" t="s">
        <v>141</v>
      </c>
      <c r="H2246" s="236">
        <v>3</v>
      </c>
      <c r="I2246" s="236" t="s">
        <v>1544</v>
      </c>
      <c r="J2246" s="236" t="s">
        <v>3909</v>
      </c>
      <c r="K2246" s="236" t="s">
        <v>3910</v>
      </c>
      <c r="L2246" s="237">
        <v>46234</v>
      </c>
      <c r="M2246" s="236" t="s">
        <v>92</v>
      </c>
    </row>
    <row r="2247" spans="1:13">
      <c r="A2247" s="238" t="s">
        <v>821</v>
      </c>
      <c r="B2247" s="238" t="s">
        <v>822</v>
      </c>
      <c r="C2247" s="238" t="s">
        <v>823</v>
      </c>
      <c r="D2247" s="238" t="s">
        <v>122</v>
      </c>
      <c r="E2247" s="238">
        <v>7673</v>
      </c>
      <c r="F2247" s="238" t="s">
        <v>1543</v>
      </c>
      <c r="G2247" s="238" t="s">
        <v>88</v>
      </c>
      <c r="H2247" s="238">
        <v>2</v>
      </c>
      <c r="I2247" s="238" t="s">
        <v>1544</v>
      </c>
      <c r="J2247" s="238" t="s">
        <v>3911</v>
      </c>
      <c r="K2247" s="238" t="s">
        <v>3912</v>
      </c>
      <c r="L2247" s="239">
        <v>46234</v>
      </c>
      <c r="M2247" s="238" t="s">
        <v>92</v>
      </c>
    </row>
    <row r="2248" spans="1:13">
      <c r="A2248" s="236" t="s">
        <v>821</v>
      </c>
      <c r="B2248" s="236" t="s">
        <v>822</v>
      </c>
      <c r="C2248" s="236" t="s">
        <v>823</v>
      </c>
      <c r="D2248" s="236" t="s">
        <v>124</v>
      </c>
      <c r="E2248" s="236">
        <v>5929292</v>
      </c>
      <c r="F2248" s="236" t="s">
        <v>3913</v>
      </c>
      <c r="G2248" s="236" t="s">
        <v>141</v>
      </c>
      <c r="H2248" s="236">
        <v>3</v>
      </c>
      <c r="I2248" s="236" t="s">
        <v>3914</v>
      </c>
      <c r="J2248" s="236" t="s">
        <v>3915</v>
      </c>
      <c r="K2248" s="236" t="s">
        <v>3916</v>
      </c>
      <c r="L2248" s="237">
        <v>46234</v>
      </c>
      <c r="M2248" s="236" t="s">
        <v>92</v>
      </c>
    </row>
    <row r="2249" spans="1:13">
      <c r="A2249" s="238" t="s">
        <v>821</v>
      </c>
      <c r="B2249" s="238" t="s">
        <v>822</v>
      </c>
      <c r="C2249" s="238" t="s">
        <v>823</v>
      </c>
      <c r="D2249" s="238" t="s">
        <v>130</v>
      </c>
      <c r="E2249" s="238">
        <v>0</v>
      </c>
      <c r="F2249" s="238" t="s">
        <v>3896</v>
      </c>
      <c r="G2249" s="238" t="s">
        <v>141</v>
      </c>
      <c r="H2249" s="238">
        <v>3</v>
      </c>
      <c r="I2249" s="238" t="s">
        <v>3897</v>
      </c>
      <c r="J2249" s="238" t="s">
        <v>3917</v>
      </c>
      <c r="K2249" s="238" t="s">
        <v>3918</v>
      </c>
      <c r="L2249" s="239">
        <v>46234</v>
      </c>
      <c r="M2249" s="238" t="s">
        <v>92</v>
      </c>
    </row>
    <row r="2250" spans="1:13">
      <c r="A2250" s="236" t="s">
        <v>821</v>
      </c>
      <c r="B2250" s="236" t="s">
        <v>822</v>
      </c>
      <c r="C2250" s="236" t="s">
        <v>823</v>
      </c>
      <c r="D2250" s="236" t="s">
        <v>135</v>
      </c>
      <c r="E2250" s="236">
        <v>11929564</v>
      </c>
      <c r="F2250" s="236" t="s">
        <v>3919</v>
      </c>
      <c r="G2250" s="236" t="s">
        <v>141</v>
      </c>
      <c r="H2250" s="236">
        <v>3</v>
      </c>
      <c r="I2250" s="236" t="s">
        <v>3920</v>
      </c>
      <c r="J2250" s="236" t="s">
        <v>3921</v>
      </c>
      <c r="K2250" s="236" t="s">
        <v>3922</v>
      </c>
      <c r="L2250" s="237">
        <v>46234</v>
      </c>
      <c r="M2250" s="236" t="s">
        <v>92</v>
      </c>
    </row>
    <row r="2251" spans="1:13">
      <c r="A2251" s="238" t="s">
        <v>821</v>
      </c>
      <c r="B2251" s="238" t="s">
        <v>822</v>
      </c>
      <c r="C2251" s="238" t="s">
        <v>823</v>
      </c>
      <c r="D2251" s="238" t="s">
        <v>140</v>
      </c>
      <c r="E2251" s="238">
        <v>4079401</v>
      </c>
      <c r="F2251" s="238" t="s">
        <v>3919</v>
      </c>
      <c r="G2251" s="238" t="s">
        <v>141</v>
      </c>
      <c r="H2251" s="238">
        <v>3</v>
      </c>
      <c r="I2251" s="238" t="s">
        <v>3914</v>
      </c>
      <c r="J2251" s="238" t="s">
        <v>3923</v>
      </c>
      <c r="K2251" s="238" t="s">
        <v>3924</v>
      </c>
      <c r="L2251" s="239">
        <v>46234</v>
      </c>
      <c r="M2251" s="238" t="s">
        <v>92</v>
      </c>
    </row>
    <row r="2252" spans="1:13">
      <c r="A2252" s="236" t="s">
        <v>821</v>
      </c>
      <c r="B2252" s="236" t="s">
        <v>822</v>
      </c>
      <c r="C2252" s="236" t="s">
        <v>823</v>
      </c>
      <c r="D2252" s="236" t="s">
        <v>144</v>
      </c>
      <c r="E2252" s="236">
        <v>1849891</v>
      </c>
      <c r="F2252" s="236" t="s">
        <v>3919</v>
      </c>
      <c r="G2252" s="236" t="s">
        <v>141</v>
      </c>
      <c r="H2252" s="236">
        <v>3</v>
      </c>
      <c r="I2252" s="236" t="s">
        <v>3914</v>
      </c>
      <c r="J2252" s="236" t="s">
        <v>3925</v>
      </c>
      <c r="K2252" s="236" t="s">
        <v>3926</v>
      </c>
      <c r="L2252" s="237">
        <v>46234</v>
      </c>
      <c r="M2252" s="236" t="s">
        <v>92</v>
      </c>
    </row>
    <row r="2253" spans="1:13">
      <c r="A2253" s="238" t="s">
        <v>821</v>
      </c>
      <c r="B2253" s="238" t="s">
        <v>822</v>
      </c>
      <c r="C2253" s="238" t="s">
        <v>823</v>
      </c>
      <c r="D2253" s="238" t="s">
        <v>147</v>
      </c>
      <c r="E2253" s="238">
        <v>0</v>
      </c>
      <c r="F2253" s="238" t="s">
        <v>3919</v>
      </c>
      <c r="G2253" s="238" t="s">
        <v>141</v>
      </c>
      <c r="H2253" s="238">
        <v>3</v>
      </c>
      <c r="I2253" s="238" t="s">
        <v>3914</v>
      </c>
      <c r="J2253" s="238" t="s">
        <v>3927</v>
      </c>
      <c r="K2253" s="238" t="s">
        <v>3928</v>
      </c>
      <c r="L2253" s="239">
        <v>46234</v>
      </c>
      <c r="M2253" s="238" t="s">
        <v>92</v>
      </c>
    </row>
    <row r="2254" spans="1:13">
      <c r="A2254" s="236" t="s">
        <v>821</v>
      </c>
      <c r="B2254" s="236" t="s">
        <v>822</v>
      </c>
      <c r="C2254" s="236" t="s">
        <v>823</v>
      </c>
      <c r="D2254" s="236" t="s">
        <v>150</v>
      </c>
      <c r="E2254" s="236">
        <v>5</v>
      </c>
      <c r="F2254" s="236" t="s">
        <v>3929</v>
      </c>
      <c r="G2254" s="236" t="s">
        <v>88</v>
      </c>
      <c r="H2254" s="236">
        <v>2</v>
      </c>
      <c r="I2254" s="236" t="s">
        <v>3930</v>
      </c>
      <c r="J2254" s="236" t="s">
        <v>3931</v>
      </c>
      <c r="K2254" s="236" t="s">
        <v>3932</v>
      </c>
      <c r="L2254" s="237">
        <v>46234</v>
      </c>
      <c r="M2254" s="236" t="s">
        <v>92</v>
      </c>
    </row>
    <row r="2255" spans="1:13">
      <c r="A2255" s="238" t="s">
        <v>821</v>
      </c>
      <c r="B2255" s="238" t="s">
        <v>822</v>
      </c>
      <c r="C2255" s="238" t="s">
        <v>823</v>
      </c>
      <c r="D2255" s="238" t="s">
        <v>32</v>
      </c>
      <c r="E2255" s="238" t="s">
        <v>33</v>
      </c>
      <c r="F2255" s="238" t="s">
        <v>33</v>
      </c>
      <c r="G2255" s="238" t="s">
        <v>33</v>
      </c>
      <c r="H2255" s="238" t="s">
        <v>33</v>
      </c>
      <c r="I2255" s="238" t="s">
        <v>33</v>
      </c>
      <c r="J2255" s="238" t="s">
        <v>1570</v>
      </c>
      <c r="K2255" s="238" t="s">
        <v>3933</v>
      </c>
      <c r="L2255" s="239">
        <v>46234</v>
      </c>
      <c r="M2255" s="238" t="s">
        <v>92</v>
      </c>
    </row>
    <row r="2256" spans="1:13">
      <c r="A2256" s="236" t="s">
        <v>821</v>
      </c>
      <c r="B2256" s="236" t="s">
        <v>822</v>
      </c>
      <c r="C2256" s="236" t="s">
        <v>823</v>
      </c>
      <c r="D2256" s="236" t="s">
        <v>38</v>
      </c>
      <c r="E2256" s="236" t="s">
        <v>33</v>
      </c>
      <c r="F2256" s="236" t="s">
        <v>33</v>
      </c>
      <c r="G2256" s="236" t="s">
        <v>33</v>
      </c>
      <c r="H2256" s="236" t="s">
        <v>33</v>
      </c>
      <c r="I2256" s="236" t="s">
        <v>33</v>
      </c>
      <c r="J2256" s="236" t="s">
        <v>1570</v>
      </c>
      <c r="K2256" s="236" t="s">
        <v>3934</v>
      </c>
      <c r="L2256" s="237">
        <v>46234</v>
      </c>
      <c r="M2256" s="236" t="s">
        <v>92</v>
      </c>
    </row>
    <row r="2257" spans="1:13">
      <c r="A2257" s="238" t="s">
        <v>821</v>
      </c>
      <c r="B2257" s="238" t="s">
        <v>822</v>
      </c>
      <c r="C2257" s="238" t="s">
        <v>823</v>
      </c>
      <c r="D2257" s="238" t="s">
        <v>46</v>
      </c>
      <c r="E2257" s="238">
        <v>4611166</v>
      </c>
      <c r="F2257" s="238" t="s">
        <v>3935</v>
      </c>
      <c r="G2257" s="238" t="s">
        <v>88</v>
      </c>
      <c r="H2257" s="238">
        <v>2</v>
      </c>
      <c r="I2257" s="238" t="s">
        <v>3936</v>
      </c>
      <c r="J2257" s="238" t="s">
        <v>3937</v>
      </c>
      <c r="K2257" s="238" t="s">
        <v>3938</v>
      </c>
      <c r="L2257" s="239">
        <v>46234</v>
      </c>
      <c r="M2257" s="238" t="s">
        <v>92</v>
      </c>
    </row>
    <row r="2258" spans="1:13">
      <c r="A2258" s="236" t="s">
        <v>821</v>
      </c>
      <c r="B2258" s="236" t="s">
        <v>822</v>
      </c>
      <c r="C2258" s="236" t="s">
        <v>823</v>
      </c>
      <c r="D2258" s="236" t="s">
        <v>48</v>
      </c>
      <c r="E2258" s="236" t="s">
        <v>33</v>
      </c>
      <c r="F2258" s="236" t="s">
        <v>33</v>
      </c>
      <c r="G2258" s="236" t="s">
        <v>33</v>
      </c>
      <c r="H2258" s="236" t="s">
        <v>33</v>
      </c>
      <c r="I2258" s="236" t="s">
        <v>33</v>
      </c>
      <c r="J2258" s="236" t="s">
        <v>1570</v>
      </c>
      <c r="K2258" s="236" t="s">
        <v>3939</v>
      </c>
      <c r="L2258" s="237">
        <v>46234</v>
      </c>
      <c r="M2258" s="236" t="s">
        <v>92</v>
      </c>
    </row>
    <row r="2259" spans="1:13">
      <c r="A2259" s="238" t="s">
        <v>821</v>
      </c>
      <c r="B2259" s="238" t="s">
        <v>822</v>
      </c>
      <c r="C2259" s="238" t="s">
        <v>823</v>
      </c>
      <c r="D2259" s="238" t="s">
        <v>50</v>
      </c>
      <c r="E2259" s="238" t="s">
        <v>33</v>
      </c>
      <c r="F2259" s="238" t="s">
        <v>33</v>
      </c>
      <c r="G2259" s="238" t="s">
        <v>33</v>
      </c>
      <c r="H2259" s="238" t="s">
        <v>33</v>
      </c>
      <c r="I2259" s="238" t="s">
        <v>33</v>
      </c>
      <c r="J2259" s="238" t="s">
        <v>1570</v>
      </c>
      <c r="K2259" s="238" t="s">
        <v>3940</v>
      </c>
      <c r="L2259" s="239">
        <v>46234</v>
      </c>
      <c r="M2259" s="238" t="s">
        <v>92</v>
      </c>
    </row>
    <row r="2260" spans="1:13">
      <c r="A2260" s="236" t="s">
        <v>821</v>
      </c>
      <c r="B2260" s="236" t="s">
        <v>822</v>
      </c>
      <c r="C2260" s="236" t="s">
        <v>823</v>
      </c>
      <c r="D2260" s="236" t="s">
        <v>52</v>
      </c>
      <c r="E2260" s="236" t="s">
        <v>33</v>
      </c>
      <c r="F2260" s="236" t="s">
        <v>33</v>
      </c>
      <c r="G2260" s="236" t="s">
        <v>33</v>
      </c>
      <c r="H2260" s="236" t="s">
        <v>33</v>
      </c>
      <c r="I2260" s="236" t="s">
        <v>33</v>
      </c>
      <c r="J2260" s="236" t="s">
        <v>1570</v>
      </c>
      <c r="K2260" s="236" t="s">
        <v>3941</v>
      </c>
      <c r="L2260" s="237">
        <v>46234</v>
      </c>
      <c r="M2260" s="236" t="s">
        <v>92</v>
      </c>
    </row>
    <row r="2261" spans="1:13">
      <c r="A2261" s="238" t="s">
        <v>821</v>
      </c>
      <c r="B2261" s="238" t="s">
        <v>822</v>
      </c>
      <c r="C2261" s="238" t="s">
        <v>823</v>
      </c>
      <c r="D2261" s="238" t="s">
        <v>54</v>
      </c>
      <c r="E2261" s="238" t="s">
        <v>33</v>
      </c>
      <c r="F2261" s="238" t="s">
        <v>33</v>
      </c>
      <c r="G2261" s="238" t="s">
        <v>33</v>
      </c>
      <c r="H2261" s="238" t="s">
        <v>33</v>
      </c>
      <c r="I2261" s="238" t="s">
        <v>33</v>
      </c>
      <c r="J2261" s="238" t="s">
        <v>1570</v>
      </c>
      <c r="K2261" s="238" t="s">
        <v>3942</v>
      </c>
      <c r="L2261" s="239">
        <v>46234</v>
      </c>
      <c r="M2261" s="238" t="s">
        <v>92</v>
      </c>
    </row>
    <row r="2262" spans="1:13">
      <c r="A2262" s="236" t="s">
        <v>866</v>
      </c>
      <c r="B2262" s="236" t="s">
        <v>867</v>
      </c>
      <c r="C2262" s="236" t="s">
        <v>823</v>
      </c>
      <c r="D2262" s="236" t="s">
        <v>86</v>
      </c>
      <c r="E2262" s="236">
        <v>242431832</v>
      </c>
      <c r="F2262" s="236" t="s">
        <v>3890</v>
      </c>
      <c r="G2262" s="236" t="s">
        <v>88</v>
      </c>
      <c r="H2262" s="236">
        <v>2</v>
      </c>
      <c r="I2262" s="236" t="s">
        <v>1522</v>
      </c>
      <c r="J2262" s="236" t="s">
        <v>1523</v>
      </c>
      <c r="K2262" s="236" t="s">
        <v>3943</v>
      </c>
      <c r="L2262" s="237">
        <v>46234</v>
      </c>
      <c r="M2262" s="236" t="s">
        <v>92</v>
      </c>
    </row>
    <row r="2263" spans="1:13">
      <c r="A2263" s="238" t="s">
        <v>866</v>
      </c>
      <c r="B2263" s="238" t="s">
        <v>867</v>
      </c>
      <c r="C2263" s="238" t="s">
        <v>823</v>
      </c>
      <c r="D2263" s="238" t="s">
        <v>93</v>
      </c>
      <c r="E2263" s="238">
        <v>226669</v>
      </c>
      <c r="F2263" s="238" t="s">
        <v>3944</v>
      </c>
      <c r="G2263" s="238" t="s">
        <v>88</v>
      </c>
      <c r="H2263" s="238">
        <v>2</v>
      </c>
      <c r="I2263" s="238" t="s">
        <v>3893</v>
      </c>
      <c r="J2263" s="238" t="s">
        <v>3945</v>
      </c>
      <c r="K2263" s="238" t="s">
        <v>3946</v>
      </c>
      <c r="L2263" s="239">
        <v>46234</v>
      </c>
      <c r="M2263" s="238" t="s">
        <v>92</v>
      </c>
    </row>
    <row r="2264" spans="1:13">
      <c r="A2264" s="236" t="s">
        <v>866</v>
      </c>
      <c r="B2264" s="236" t="s">
        <v>867</v>
      </c>
      <c r="C2264" s="236" t="s">
        <v>823</v>
      </c>
      <c r="D2264" s="236" t="s">
        <v>98</v>
      </c>
      <c r="E2264" s="236">
        <v>38501101</v>
      </c>
      <c r="F2264" s="236" t="s">
        <v>3947</v>
      </c>
      <c r="G2264" s="236" t="s">
        <v>141</v>
      </c>
      <c r="H2264" s="236">
        <v>3</v>
      </c>
      <c r="I2264" s="236" t="s">
        <v>3948</v>
      </c>
      <c r="J2264" s="236" t="s">
        <v>3949</v>
      </c>
      <c r="K2264" s="236" t="s">
        <v>3950</v>
      </c>
      <c r="L2264" s="237">
        <v>46234</v>
      </c>
      <c r="M2264" s="236" t="s">
        <v>92</v>
      </c>
    </row>
    <row r="2265" spans="1:13">
      <c r="A2265" s="238" t="s">
        <v>866</v>
      </c>
      <c r="B2265" s="238" t="s">
        <v>867</v>
      </c>
      <c r="C2265" s="238" t="s">
        <v>823</v>
      </c>
      <c r="D2265" s="238" t="s">
        <v>103</v>
      </c>
      <c r="E2265" s="238">
        <v>24949180</v>
      </c>
      <c r="F2265" s="238" t="s">
        <v>3947</v>
      </c>
      <c r="G2265" s="238" t="s">
        <v>141</v>
      </c>
      <c r="H2265" s="238">
        <v>3</v>
      </c>
      <c r="I2265" s="238" t="s">
        <v>3948</v>
      </c>
      <c r="J2265" s="238" t="s">
        <v>3951</v>
      </c>
      <c r="K2265" s="238" t="s">
        <v>3952</v>
      </c>
      <c r="L2265" s="239">
        <v>46234</v>
      </c>
      <c r="M2265" s="238" t="s">
        <v>92</v>
      </c>
    </row>
    <row r="2266" spans="1:13">
      <c r="A2266" s="236" t="s">
        <v>866</v>
      </c>
      <c r="B2266" s="236" t="s">
        <v>867</v>
      </c>
      <c r="C2266" s="236" t="s">
        <v>823</v>
      </c>
      <c r="D2266" s="236" t="s">
        <v>108</v>
      </c>
      <c r="E2266" s="236">
        <v>584590</v>
      </c>
      <c r="F2266" s="236" t="s">
        <v>3953</v>
      </c>
      <c r="G2266" s="236" t="s">
        <v>88</v>
      </c>
      <c r="H2266" s="236">
        <v>2</v>
      </c>
      <c r="I2266" s="236" t="s">
        <v>3954</v>
      </c>
      <c r="J2266" s="236" t="s">
        <v>3955</v>
      </c>
      <c r="K2266" s="236" t="s">
        <v>3956</v>
      </c>
      <c r="L2266" s="237">
        <v>46234</v>
      </c>
      <c r="M2266" s="236" t="s">
        <v>92</v>
      </c>
    </row>
    <row r="2267" spans="1:13">
      <c r="A2267" s="238" t="s">
        <v>866</v>
      </c>
      <c r="B2267" s="238" t="s">
        <v>867</v>
      </c>
      <c r="C2267" s="238" t="s">
        <v>823</v>
      </c>
      <c r="D2267" s="238" t="s">
        <v>113</v>
      </c>
      <c r="E2267" s="238" t="s">
        <v>33</v>
      </c>
      <c r="F2267" s="238" t="s">
        <v>33</v>
      </c>
      <c r="G2267" s="238" t="s">
        <v>33</v>
      </c>
      <c r="H2267" s="238" t="s">
        <v>33</v>
      </c>
      <c r="I2267" s="238" t="s">
        <v>33</v>
      </c>
      <c r="J2267" s="238" t="s">
        <v>3906</v>
      </c>
      <c r="K2267" s="238" t="s">
        <v>3957</v>
      </c>
      <c r="L2267" s="239">
        <v>46234</v>
      </c>
      <c r="M2267" s="238" t="s">
        <v>92</v>
      </c>
    </row>
    <row r="2268" spans="1:13">
      <c r="A2268" s="236" t="s">
        <v>866</v>
      </c>
      <c r="B2268" s="236" t="s">
        <v>867</v>
      </c>
      <c r="C2268" s="236" t="s">
        <v>823</v>
      </c>
      <c r="D2268" s="236" t="s">
        <v>117</v>
      </c>
      <c r="E2268" s="236">
        <v>1801</v>
      </c>
      <c r="F2268" s="236" t="s">
        <v>3908</v>
      </c>
      <c r="G2268" s="236" t="s">
        <v>88</v>
      </c>
      <c r="H2268" s="236">
        <v>2</v>
      </c>
      <c r="I2268" s="236" t="s">
        <v>3058</v>
      </c>
      <c r="J2268" s="236" t="s">
        <v>3958</v>
      </c>
      <c r="K2268" s="236" t="s">
        <v>3959</v>
      </c>
      <c r="L2268" s="237">
        <v>46234</v>
      </c>
      <c r="M2268" s="236" t="s">
        <v>92</v>
      </c>
    </row>
    <row r="2269" spans="1:13">
      <c r="A2269" s="238" t="s">
        <v>866</v>
      </c>
      <c r="B2269" s="238" t="s">
        <v>867</v>
      </c>
      <c r="C2269" s="238" t="s">
        <v>823</v>
      </c>
      <c r="D2269" s="238" t="s">
        <v>122</v>
      </c>
      <c r="E2269" s="238">
        <v>7673</v>
      </c>
      <c r="F2269" s="238" t="s">
        <v>3908</v>
      </c>
      <c r="G2269" s="238" t="s">
        <v>88</v>
      </c>
      <c r="H2269" s="238">
        <v>2</v>
      </c>
      <c r="I2269" s="238" t="s">
        <v>1544</v>
      </c>
      <c r="J2269" s="238" t="s">
        <v>3911</v>
      </c>
      <c r="K2269" s="238" t="s">
        <v>3960</v>
      </c>
      <c r="L2269" s="239">
        <v>46234</v>
      </c>
      <c r="M2269" s="238" t="s">
        <v>92</v>
      </c>
    </row>
    <row r="2270" spans="1:13">
      <c r="A2270" s="236" t="s">
        <v>866</v>
      </c>
      <c r="B2270" s="236" t="s">
        <v>867</v>
      </c>
      <c r="C2270" s="236" t="s">
        <v>823</v>
      </c>
      <c r="D2270" s="236" t="s">
        <v>124</v>
      </c>
      <c r="E2270" s="236">
        <v>6555709</v>
      </c>
      <c r="F2270" s="236" t="s">
        <v>3947</v>
      </c>
      <c r="G2270" s="236" t="s">
        <v>141</v>
      </c>
      <c r="H2270" s="236">
        <v>3</v>
      </c>
      <c r="I2270" s="236" t="s">
        <v>3948</v>
      </c>
      <c r="J2270" s="236" t="s">
        <v>3961</v>
      </c>
      <c r="K2270" s="236" t="s">
        <v>3962</v>
      </c>
      <c r="L2270" s="237">
        <v>46234</v>
      </c>
      <c r="M2270" s="236" t="s">
        <v>92</v>
      </c>
    </row>
    <row r="2271" spans="1:13">
      <c r="A2271" s="238" t="s">
        <v>866</v>
      </c>
      <c r="B2271" s="238" t="s">
        <v>867</v>
      </c>
      <c r="C2271" s="238" t="s">
        <v>823</v>
      </c>
      <c r="D2271" s="238" t="s">
        <v>130</v>
      </c>
      <c r="E2271" s="238">
        <v>13551921</v>
      </c>
      <c r="F2271" s="238" t="s">
        <v>3947</v>
      </c>
      <c r="G2271" s="238" t="s">
        <v>141</v>
      </c>
      <c r="H2271" s="238">
        <v>3</v>
      </c>
      <c r="I2271" s="238" t="s">
        <v>3948</v>
      </c>
      <c r="J2271" s="238" t="s">
        <v>3963</v>
      </c>
      <c r="K2271" s="238" t="s">
        <v>3964</v>
      </c>
      <c r="L2271" s="239">
        <v>46234</v>
      </c>
      <c r="M2271" s="238" t="s">
        <v>92</v>
      </c>
    </row>
    <row r="2272" spans="1:13">
      <c r="A2272" s="236" t="s">
        <v>866</v>
      </c>
      <c r="B2272" s="236" t="s">
        <v>867</v>
      </c>
      <c r="C2272" s="236" t="s">
        <v>823</v>
      </c>
      <c r="D2272" s="236" t="s">
        <v>135</v>
      </c>
      <c r="E2272" s="236">
        <v>18393471</v>
      </c>
      <c r="F2272" s="236" t="s">
        <v>3947</v>
      </c>
      <c r="G2272" s="236" t="s">
        <v>141</v>
      </c>
      <c r="H2272" s="236">
        <v>3</v>
      </c>
      <c r="I2272" s="236" t="s">
        <v>3948</v>
      </c>
      <c r="J2272" s="236" t="s">
        <v>3965</v>
      </c>
      <c r="K2272" s="236" t="s">
        <v>3966</v>
      </c>
      <c r="L2272" s="237">
        <v>46234</v>
      </c>
      <c r="M2272" s="236" t="s">
        <v>92</v>
      </c>
    </row>
    <row r="2273" spans="1:13">
      <c r="A2273" s="238" t="s">
        <v>866</v>
      </c>
      <c r="B2273" s="238" t="s">
        <v>867</v>
      </c>
      <c r="C2273" s="238" t="s">
        <v>823</v>
      </c>
      <c r="D2273" s="238" t="s">
        <v>140</v>
      </c>
      <c r="E2273" s="238">
        <v>6555709</v>
      </c>
      <c r="F2273" s="238" t="s">
        <v>3947</v>
      </c>
      <c r="G2273" s="238" t="s">
        <v>141</v>
      </c>
      <c r="H2273" s="238">
        <v>3</v>
      </c>
      <c r="I2273" s="238" t="s">
        <v>3948</v>
      </c>
      <c r="J2273" s="238" t="s">
        <v>3967</v>
      </c>
      <c r="K2273" s="238" t="s">
        <v>3968</v>
      </c>
      <c r="L2273" s="239">
        <v>46234</v>
      </c>
      <c r="M2273" s="238" t="s">
        <v>92</v>
      </c>
    </row>
    <row r="2274" spans="1:13">
      <c r="A2274" s="236" t="s">
        <v>866</v>
      </c>
      <c r="B2274" s="236" t="s">
        <v>867</v>
      </c>
      <c r="C2274" s="236" t="s">
        <v>823</v>
      </c>
      <c r="D2274" s="236" t="s">
        <v>144</v>
      </c>
      <c r="E2274" s="236">
        <v>0</v>
      </c>
      <c r="F2274" s="236" t="s">
        <v>3947</v>
      </c>
      <c r="G2274" s="236" t="s">
        <v>141</v>
      </c>
      <c r="H2274" s="236">
        <v>3</v>
      </c>
      <c r="I2274" s="236" t="s">
        <v>3948</v>
      </c>
      <c r="J2274" s="236" t="s">
        <v>3969</v>
      </c>
      <c r="K2274" s="236" t="s">
        <v>3970</v>
      </c>
      <c r="L2274" s="237">
        <v>46234</v>
      </c>
      <c r="M2274" s="236" t="s">
        <v>92</v>
      </c>
    </row>
    <row r="2275" spans="1:13">
      <c r="A2275" s="238" t="s">
        <v>866</v>
      </c>
      <c r="B2275" s="238" t="s">
        <v>867</v>
      </c>
      <c r="C2275" s="238" t="s">
        <v>823</v>
      </c>
      <c r="D2275" s="238" t="s">
        <v>147</v>
      </c>
      <c r="E2275" s="238">
        <v>0</v>
      </c>
      <c r="F2275" s="238" t="s">
        <v>3947</v>
      </c>
      <c r="G2275" s="238" t="s">
        <v>141</v>
      </c>
      <c r="H2275" s="238">
        <v>3</v>
      </c>
      <c r="I2275" s="238" t="s">
        <v>3948</v>
      </c>
      <c r="J2275" s="238" t="s">
        <v>3971</v>
      </c>
      <c r="K2275" s="238" t="s">
        <v>3972</v>
      </c>
      <c r="L2275" s="239">
        <v>46234</v>
      </c>
      <c r="M2275" s="238" t="s">
        <v>92</v>
      </c>
    </row>
    <row r="2276" spans="1:13">
      <c r="A2276" s="236" t="s">
        <v>866</v>
      </c>
      <c r="B2276" s="236" t="s">
        <v>867</v>
      </c>
      <c r="C2276" s="236" t="s">
        <v>823</v>
      </c>
      <c r="D2276" s="236" t="s">
        <v>150</v>
      </c>
      <c r="E2276" s="236">
        <v>5</v>
      </c>
      <c r="F2276" s="236" t="s">
        <v>3973</v>
      </c>
      <c r="G2276" s="236" t="s">
        <v>88</v>
      </c>
      <c r="H2276" s="236">
        <v>2</v>
      </c>
      <c r="I2276" s="236" t="s">
        <v>3974</v>
      </c>
      <c r="J2276" s="236" t="s">
        <v>3975</v>
      </c>
      <c r="K2276" s="236" t="s">
        <v>3976</v>
      </c>
      <c r="L2276" s="237">
        <v>46234</v>
      </c>
      <c r="M2276" s="236" t="s">
        <v>92</v>
      </c>
    </row>
    <row r="2277" spans="1:13">
      <c r="A2277" s="238" t="s">
        <v>866</v>
      </c>
      <c r="B2277" s="238" t="s">
        <v>867</v>
      </c>
      <c r="C2277" s="238" t="s">
        <v>823</v>
      </c>
      <c r="D2277" s="238" t="s">
        <v>32</v>
      </c>
      <c r="E2277" s="238" t="s">
        <v>33</v>
      </c>
      <c r="F2277" s="238" t="s">
        <v>33</v>
      </c>
      <c r="G2277" s="238" t="s">
        <v>33</v>
      </c>
      <c r="H2277" s="238" t="s">
        <v>33</v>
      </c>
      <c r="I2277" s="238" t="s">
        <v>33</v>
      </c>
      <c r="J2277" s="238" t="s">
        <v>3906</v>
      </c>
      <c r="K2277" s="238" t="s">
        <v>3977</v>
      </c>
      <c r="L2277" s="239">
        <v>46234</v>
      </c>
      <c r="M2277" s="238" t="s">
        <v>92</v>
      </c>
    </row>
    <row r="2278" spans="1:13">
      <c r="A2278" s="236" t="s">
        <v>866</v>
      </c>
      <c r="B2278" s="236" t="s">
        <v>867</v>
      </c>
      <c r="C2278" s="236" t="s">
        <v>823</v>
      </c>
      <c r="D2278" s="236" t="s">
        <v>38</v>
      </c>
      <c r="E2278" s="236" t="s">
        <v>33</v>
      </c>
      <c r="F2278" s="236" t="s">
        <v>33</v>
      </c>
      <c r="G2278" s="236" t="s">
        <v>33</v>
      </c>
      <c r="H2278" s="236" t="s">
        <v>33</v>
      </c>
      <c r="I2278" s="236" t="s">
        <v>33</v>
      </c>
      <c r="J2278" s="236" t="s">
        <v>3906</v>
      </c>
      <c r="K2278" s="236" t="s">
        <v>3978</v>
      </c>
      <c r="L2278" s="237">
        <v>46234</v>
      </c>
      <c r="M2278" s="236" t="s">
        <v>92</v>
      </c>
    </row>
    <row r="2279" spans="1:13">
      <c r="A2279" s="238" t="s">
        <v>866</v>
      </c>
      <c r="B2279" s="238" t="s">
        <v>867</v>
      </c>
      <c r="C2279" s="238" t="s">
        <v>823</v>
      </c>
      <c r="D2279" s="238" t="s">
        <v>46</v>
      </c>
      <c r="E2279" s="238" t="s">
        <v>33</v>
      </c>
      <c r="F2279" s="238" t="s">
        <v>33</v>
      </c>
      <c r="G2279" s="238" t="s">
        <v>33</v>
      </c>
      <c r="H2279" s="238" t="s">
        <v>33</v>
      </c>
      <c r="I2279" s="238" t="s">
        <v>33</v>
      </c>
      <c r="J2279" s="238" t="s">
        <v>3906</v>
      </c>
      <c r="K2279" s="238" t="s">
        <v>3979</v>
      </c>
      <c r="L2279" s="239">
        <v>46234</v>
      </c>
      <c r="M2279" s="238" t="s">
        <v>92</v>
      </c>
    </row>
    <row r="2280" spans="1:13">
      <c r="A2280" s="236" t="s">
        <v>866</v>
      </c>
      <c r="B2280" s="236" t="s">
        <v>867</v>
      </c>
      <c r="C2280" s="236" t="s">
        <v>823</v>
      </c>
      <c r="D2280" s="236" t="s">
        <v>48</v>
      </c>
      <c r="E2280" s="236" t="s">
        <v>33</v>
      </c>
      <c r="F2280" s="236" t="s">
        <v>33</v>
      </c>
      <c r="G2280" s="236" t="s">
        <v>33</v>
      </c>
      <c r="H2280" s="236" t="s">
        <v>33</v>
      </c>
      <c r="I2280" s="236" t="s">
        <v>33</v>
      </c>
      <c r="J2280" s="236" t="s">
        <v>3906</v>
      </c>
      <c r="K2280" s="236" t="s">
        <v>3980</v>
      </c>
      <c r="L2280" s="237">
        <v>46234</v>
      </c>
      <c r="M2280" s="236" t="s">
        <v>92</v>
      </c>
    </row>
    <row r="2281" spans="1:13">
      <c r="A2281" s="238" t="s">
        <v>866</v>
      </c>
      <c r="B2281" s="238" t="s">
        <v>867</v>
      </c>
      <c r="C2281" s="238" t="s">
        <v>823</v>
      </c>
      <c r="D2281" s="238" t="s">
        <v>50</v>
      </c>
      <c r="E2281" s="238" t="s">
        <v>33</v>
      </c>
      <c r="F2281" s="238" t="s">
        <v>33</v>
      </c>
      <c r="G2281" s="238" t="s">
        <v>33</v>
      </c>
      <c r="H2281" s="238" t="s">
        <v>33</v>
      </c>
      <c r="I2281" s="238" t="s">
        <v>33</v>
      </c>
      <c r="J2281" s="238" t="s">
        <v>3906</v>
      </c>
      <c r="K2281" s="238" t="s">
        <v>3981</v>
      </c>
      <c r="L2281" s="239">
        <v>46234</v>
      </c>
      <c r="M2281" s="238" t="s">
        <v>92</v>
      </c>
    </row>
    <row r="2282" spans="1:13">
      <c r="A2282" s="236" t="s">
        <v>866</v>
      </c>
      <c r="B2282" s="236" t="s">
        <v>867</v>
      </c>
      <c r="C2282" s="236" t="s">
        <v>823</v>
      </c>
      <c r="D2282" s="236" t="s">
        <v>52</v>
      </c>
      <c r="E2282" s="236" t="s">
        <v>33</v>
      </c>
      <c r="F2282" s="236" t="s">
        <v>33</v>
      </c>
      <c r="G2282" s="236" t="s">
        <v>33</v>
      </c>
      <c r="H2282" s="236" t="s">
        <v>33</v>
      </c>
      <c r="I2282" s="236" t="s">
        <v>33</v>
      </c>
      <c r="J2282" s="236" t="s">
        <v>3906</v>
      </c>
      <c r="K2282" s="236" t="s">
        <v>3982</v>
      </c>
      <c r="L2282" s="237">
        <v>46234</v>
      </c>
      <c r="M2282" s="236" t="s">
        <v>92</v>
      </c>
    </row>
    <row r="2283" spans="1:13">
      <c r="A2283" s="238" t="s">
        <v>866</v>
      </c>
      <c r="B2283" s="238" t="s">
        <v>867</v>
      </c>
      <c r="C2283" s="238" t="s">
        <v>823</v>
      </c>
      <c r="D2283" s="238" t="s">
        <v>54</v>
      </c>
      <c r="E2283" s="238" t="s">
        <v>33</v>
      </c>
      <c r="F2283" s="238" t="s">
        <v>33</v>
      </c>
      <c r="G2283" s="238" t="s">
        <v>33</v>
      </c>
      <c r="H2283" s="238" t="s">
        <v>33</v>
      </c>
      <c r="I2283" s="238" t="s">
        <v>33</v>
      </c>
      <c r="J2283" s="238" t="s">
        <v>3906</v>
      </c>
      <c r="K2283" s="238" t="s">
        <v>3983</v>
      </c>
      <c r="L2283" s="239">
        <v>46234</v>
      </c>
      <c r="M2283" s="238" t="s">
        <v>92</v>
      </c>
    </row>
    <row r="2284" spans="1:13">
      <c r="A2284" s="236" t="s">
        <v>833</v>
      </c>
      <c r="B2284" s="236" t="s">
        <v>834</v>
      </c>
      <c r="C2284" s="236" t="s">
        <v>823</v>
      </c>
      <c r="D2284" s="236" t="s">
        <v>86</v>
      </c>
      <c r="E2284" s="236">
        <v>242431832</v>
      </c>
      <c r="F2284" s="236" t="s">
        <v>3890</v>
      </c>
      <c r="G2284" s="236" t="s">
        <v>88</v>
      </c>
      <c r="H2284" s="236">
        <v>2</v>
      </c>
      <c r="I2284" s="236" t="s">
        <v>1522</v>
      </c>
      <c r="J2284" s="236" t="s">
        <v>1523</v>
      </c>
      <c r="K2284" s="236" t="s">
        <v>3984</v>
      </c>
      <c r="L2284" s="237">
        <v>46234</v>
      </c>
      <c r="M2284" s="236" t="s">
        <v>92</v>
      </c>
    </row>
    <row r="2285" spans="1:13">
      <c r="A2285" s="238" t="s">
        <v>833</v>
      </c>
      <c r="B2285" s="238" t="s">
        <v>834</v>
      </c>
      <c r="C2285" s="238" t="s">
        <v>823</v>
      </c>
      <c r="D2285" s="238" t="s">
        <v>93</v>
      </c>
      <c r="E2285" s="238">
        <v>168783</v>
      </c>
      <c r="F2285" s="238" t="s">
        <v>3944</v>
      </c>
      <c r="G2285" s="238" t="s">
        <v>88</v>
      </c>
      <c r="H2285" s="238">
        <v>2</v>
      </c>
      <c r="I2285" s="238" t="s">
        <v>3893</v>
      </c>
      <c r="J2285" s="238" t="s">
        <v>3985</v>
      </c>
      <c r="K2285" s="238" t="s">
        <v>3986</v>
      </c>
      <c r="L2285" s="239">
        <v>46234</v>
      </c>
      <c r="M2285" s="238" t="s">
        <v>92</v>
      </c>
    </row>
    <row r="2286" spans="1:13">
      <c r="A2286" s="236" t="s">
        <v>833</v>
      </c>
      <c r="B2286" s="236" t="s">
        <v>834</v>
      </c>
      <c r="C2286" s="236" t="s">
        <v>823</v>
      </c>
      <c r="D2286" s="236" t="s">
        <v>98</v>
      </c>
      <c r="E2286" s="236">
        <v>39572096</v>
      </c>
      <c r="F2286" s="236" t="s">
        <v>3947</v>
      </c>
      <c r="G2286" s="236" t="s">
        <v>141</v>
      </c>
      <c r="H2286" s="236">
        <v>3</v>
      </c>
      <c r="I2286" s="236" t="s">
        <v>3948</v>
      </c>
      <c r="J2286" s="236" t="s">
        <v>3987</v>
      </c>
      <c r="K2286" s="236" t="s">
        <v>3988</v>
      </c>
      <c r="L2286" s="237">
        <v>46234</v>
      </c>
      <c r="M2286" s="236" t="s">
        <v>92</v>
      </c>
    </row>
    <row r="2287" spans="1:13">
      <c r="A2287" s="238" t="s">
        <v>981</v>
      </c>
      <c r="B2287" s="238" t="s">
        <v>982</v>
      </c>
      <c r="C2287" s="238" t="s">
        <v>31</v>
      </c>
      <c r="D2287" s="238" t="s">
        <v>86</v>
      </c>
      <c r="E2287" s="238">
        <v>53110000</v>
      </c>
      <c r="F2287" s="238" t="s">
        <v>3989</v>
      </c>
      <c r="G2287" s="238" t="s">
        <v>88</v>
      </c>
      <c r="H2287" s="238">
        <v>2</v>
      </c>
      <c r="I2287" s="238" t="s">
        <v>3990</v>
      </c>
      <c r="J2287" s="238" t="s">
        <v>3991</v>
      </c>
      <c r="K2287" s="238" t="s">
        <v>3992</v>
      </c>
      <c r="L2287" s="239">
        <v>46234</v>
      </c>
      <c r="M2287" s="238" t="s">
        <v>92</v>
      </c>
    </row>
    <row r="2288" spans="1:13">
      <c r="A2288" s="236" t="s">
        <v>981</v>
      </c>
      <c r="B2288" s="236" t="s">
        <v>982</v>
      </c>
      <c r="C2288" s="236" t="s">
        <v>31</v>
      </c>
      <c r="D2288" s="236" t="s">
        <v>93</v>
      </c>
      <c r="E2288" s="236">
        <v>1141748</v>
      </c>
      <c r="F2288" s="236" t="s">
        <v>3993</v>
      </c>
      <c r="G2288" s="236" t="s">
        <v>88</v>
      </c>
      <c r="H2288" s="236">
        <v>2</v>
      </c>
      <c r="I2288" s="236" t="s">
        <v>3994</v>
      </c>
      <c r="J2288" s="236" t="s">
        <v>3995</v>
      </c>
      <c r="K2288" s="236" t="s">
        <v>3996</v>
      </c>
      <c r="L2288" s="237">
        <v>46234</v>
      </c>
      <c r="M2288" s="236" t="s">
        <v>92</v>
      </c>
    </row>
    <row r="2289" spans="1:13">
      <c r="A2289" s="238" t="s">
        <v>981</v>
      </c>
      <c r="B2289" s="238" t="s">
        <v>982</v>
      </c>
      <c r="C2289" s="238" t="s">
        <v>31</v>
      </c>
      <c r="D2289" s="238" t="s">
        <v>98</v>
      </c>
      <c r="E2289" s="238">
        <v>53110000</v>
      </c>
      <c r="F2289" s="238" t="s">
        <v>3997</v>
      </c>
      <c r="G2289" s="238" t="s">
        <v>88</v>
      </c>
      <c r="H2289" s="238">
        <v>2</v>
      </c>
      <c r="I2289" s="238" t="s">
        <v>3998</v>
      </c>
      <c r="J2289" s="238" t="s">
        <v>3999</v>
      </c>
      <c r="K2289" s="238" t="s">
        <v>4000</v>
      </c>
      <c r="L2289" s="239">
        <v>46234</v>
      </c>
      <c r="M2289" s="238" t="s">
        <v>92</v>
      </c>
    </row>
    <row r="2290" spans="1:13">
      <c r="A2290" s="236" t="s">
        <v>981</v>
      </c>
      <c r="B2290" s="236" t="s">
        <v>982</v>
      </c>
      <c r="C2290" s="236" t="s">
        <v>31</v>
      </c>
      <c r="D2290" s="236" t="s">
        <v>103</v>
      </c>
      <c r="E2290" s="236">
        <v>53110000</v>
      </c>
      <c r="F2290" s="236" t="s">
        <v>4001</v>
      </c>
      <c r="G2290" s="236" t="s">
        <v>88</v>
      </c>
      <c r="H2290" s="236">
        <v>2</v>
      </c>
      <c r="I2290" s="236" t="s">
        <v>3998</v>
      </c>
      <c r="J2290" s="236" t="s">
        <v>4002</v>
      </c>
      <c r="K2290" s="236" t="s">
        <v>4003</v>
      </c>
      <c r="L2290" s="237">
        <v>46234</v>
      </c>
      <c r="M2290" s="236" t="s">
        <v>92</v>
      </c>
    </row>
    <row r="2291" spans="1:13">
      <c r="A2291" s="238" t="s">
        <v>981</v>
      </c>
      <c r="B2291" s="238" t="s">
        <v>982</v>
      </c>
      <c r="C2291" s="238" t="s">
        <v>31</v>
      </c>
      <c r="D2291" s="238" t="s">
        <v>108</v>
      </c>
      <c r="E2291" s="238">
        <v>617853</v>
      </c>
      <c r="F2291" s="238" t="s">
        <v>4004</v>
      </c>
      <c r="G2291" s="238" t="s">
        <v>141</v>
      </c>
      <c r="H2291" s="238">
        <v>3</v>
      </c>
      <c r="I2291" s="238" t="s">
        <v>4005</v>
      </c>
      <c r="J2291" s="238" t="s">
        <v>4006</v>
      </c>
      <c r="K2291" s="238" t="s">
        <v>4007</v>
      </c>
      <c r="L2291" s="239">
        <v>46234</v>
      </c>
      <c r="M2291" s="238" t="s">
        <v>92</v>
      </c>
    </row>
    <row r="2292" spans="1:13">
      <c r="A2292" s="236" t="s">
        <v>981</v>
      </c>
      <c r="B2292" s="236" t="s">
        <v>982</v>
      </c>
      <c r="C2292" s="236" t="s">
        <v>31</v>
      </c>
      <c r="D2292" s="236" t="s">
        <v>113</v>
      </c>
      <c r="E2292" s="236">
        <v>483</v>
      </c>
      <c r="F2292" s="236" t="s">
        <v>4008</v>
      </c>
      <c r="G2292" s="236" t="s">
        <v>88</v>
      </c>
      <c r="H2292" s="236">
        <v>2</v>
      </c>
      <c r="I2292" s="236" t="s">
        <v>4009</v>
      </c>
      <c r="J2292" s="236" t="s">
        <v>4010</v>
      </c>
      <c r="K2292" s="236" t="s">
        <v>4011</v>
      </c>
      <c r="L2292" s="237">
        <v>46234</v>
      </c>
      <c r="M2292" s="236" t="s">
        <v>92</v>
      </c>
    </row>
    <row r="2293" spans="1:13">
      <c r="A2293" s="238" t="s">
        <v>981</v>
      </c>
      <c r="B2293" s="238" t="s">
        <v>982</v>
      </c>
      <c r="C2293" s="238" t="s">
        <v>31</v>
      </c>
      <c r="D2293" s="238" t="s">
        <v>117</v>
      </c>
      <c r="E2293" s="238">
        <v>1141</v>
      </c>
      <c r="F2293" s="238" t="s">
        <v>4012</v>
      </c>
      <c r="G2293" s="238" t="s">
        <v>88</v>
      </c>
      <c r="H2293" s="238">
        <v>2</v>
      </c>
      <c r="I2293" s="238" t="s">
        <v>4013</v>
      </c>
      <c r="J2293" s="238" t="s">
        <v>4014</v>
      </c>
      <c r="K2293" s="238" t="s">
        <v>4015</v>
      </c>
      <c r="L2293" s="239">
        <v>46234</v>
      </c>
      <c r="M2293" s="238" t="s">
        <v>92</v>
      </c>
    </row>
    <row r="2294" spans="1:13">
      <c r="A2294" s="236" t="s">
        <v>981</v>
      </c>
      <c r="B2294" s="236" t="s">
        <v>982</v>
      </c>
      <c r="C2294" s="236" t="s">
        <v>31</v>
      </c>
      <c r="D2294" s="236" t="s">
        <v>122</v>
      </c>
      <c r="E2294" s="236">
        <v>1141</v>
      </c>
      <c r="F2294" s="236" t="s">
        <v>4016</v>
      </c>
      <c r="G2294" s="236" t="s">
        <v>88</v>
      </c>
      <c r="H2294" s="236">
        <v>2</v>
      </c>
      <c r="I2294" s="236" t="s">
        <v>4017</v>
      </c>
      <c r="J2294" s="236" t="s">
        <v>4018</v>
      </c>
      <c r="K2294" s="236" t="s">
        <v>4019</v>
      </c>
      <c r="L2294" s="237">
        <v>46234</v>
      </c>
      <c r="M2294" s="236" t="s">
        <v>92</v>
      </c>
    </row>
    <row r="2295" spans="1:13">
      <c r="A2295" s="238" t="s">
        <v>981</v>
      </c>
      <c r="B2295" s="238" t="s">
        <v>982</v>
      </c>
      <c r="C2295" s="238" t="s">
        <v>31</v>
      </c>
      <c r="D2295" s="238" t="s">
        <v>124</v>
      </c>
      <c r="E2295" s="238">
        <v>7012085</v>
      </c>
      <c r="F2295" s="238" t="s">
        <v>4020</v>
      </c>
      <c r="G2295" s="238" t="s">
        <v>141</v>
      </c>
      <c r="H2295" s="238">
        <v>3</v>
      </c>
      <c r="I2295" s="238" t="s">
        <v>4021</v>
      </c>
      <c r="J2295" s="238" t="s">
        <v>4022</v>
      </c>
      <c r="K2295" s="238" t="s">
        <v>4023</v>
      </c>
      <c r="L2295" s="239">
        <v>46234</v>
      </c>
      <c r="M2295" s="238" t="s">
        <v>92</v>
      </c>
    </row>
    <row r="2296" spans="1:13">
      <c r="A2296" s="236" t="s">
        <v>981</v>
      </c>
      <c r="B2296" s="236" t="s">
        <v>982</v>
      </c>
      <c r="C2296" s="236" t="s">
        <v>31</v>
      </c>
      <c r="D2296" s="236" t="s">
        <v>130</v>
      </c>
      <c r="E2296" s="236">
        <v>0</v>
      </c>
      <c r="F2296" s="236" t="s">
        <v>4024</v>
      </c>
      <c r="G2296" s="236" t="s">
        <v>141</v>
      </c>
      <c r="H2296" s="236">
        <v>3</v>
      </c>
      <c r="I2296" s="236" t="s">
        <v>4025</v>
      </c>
      <c r="J2296" s="236" t="s">
        <v>4026</v>
      </c>
      <c r="K2296" s="236" t="s">
        <v>4027</v>
      </c>
      <c r="L2296" s="237">
        <v>46234</v>
      </c>
      <c r="M2296" s="236" t="s">
        <v>37</v>
      </c>
    </row>
    <row r="2297" spans="1:13">
      <c r="A2297" s="238" t="s">
        <v>981</v>
      </c>
      <c r="B2297" s="238" t="s">
        <v>982</v>
      </c>
      <c r="C2297" s="238" t="s">
        <v>31</v>
      </c>
      <c r="D2297" s="238" t="s">
        <v>135</v>
      </c>
      <c r="E2297" s="238">
        <v>46097915</v>
      </c>
      <c r="F2297" s="238" t="s">
        <v>4028</v>
      </c>
      <c r="G2297" s="238" t="s">
        <v>141</v>
      </c>
      <c r="H2297" s="238">
        <v>3</v>
      </c>
      <c r="I2297" s="238" t="s">
        <v>4029</v>
      </c>
      <c r="J2297" s="238" t="s">
        <v>4030</v>
      </c>
      <c r="K2297" s="238" t="s">
        <v>4031</v>
      </c>
      <c r="L2297" s="239">
        <v>46234</v>
      </c>
      <c r="M2297" s="238" t="s">
        <v>37</v>
      </c>
    </row>
    <row r="2298" spans="1:13">
      <c r="A2298" s="236" t="s">
        <v>981</v>
      </c>
      <c r="B2298" s="236" t="s">
        <v>982</v>
      </c>
      <c r="C2298" s="236" t="s">
        <v>31</v>
      </c>
      <c r="D2298" s="236" t="s">
        <v>140</v>
      </c>
      <c r="E2298" s="236">
        <v>4355322</v>
      </c>
      <c r="F2298" s="236" t="s">
        <v>4032</v>
      </c>
      <c r="G2298" s="236" t="s">
        <v>141</v>
      </c>
      <c r="H2298" s="236">
        <v>3</v>
      </c>
      <c r="I2298" s="236" t="s">
        <v>4033</v>
      </c>
      <c r="J2298" s="236" t="s">
        <v>4034</v>
      </c>
      <c r="K2298" s="236" t="s">
        <v>4035</v>
      </c>
      <c r="L2298" s="237">
        <v>46234</v>
      </c>
      <c r="M2298" s="236" t="s">
        <v>37</v>
      </c>
    </row>
    <row r="2299" spans="1:13">
      <c r="A2299" s="238" t="s">
        <v>981</v>
      </c>
      <c r="B2299" s="238" t="s">
        <v>982</v>
      </c>
      <c r="C2299" s="238" t="s">
        <v>31</v>
      </c>
      <c r="D2299" s="238" t="s">
        <v>144</v>
      </c>
      <c r="E2299" s="238">
        <v>2656763</v>
      </c>
      <c r="F2299" s="238" t="s">
        <v>4032</v>
      </c>
      <c r="G2299" s="238" t="s">
        <v>141</v>
      </c>
      <c r="H2299" s="238">
        <v>3</v>
      </c>
      <c r="I2299" s="238" t="s">
        <v>4033</v>
      </c>
      <c r="J2299" s="238" t="s">
        <v>4036</v>
      </c>
      <c r="K2299" s="238" t="s">
        <v>4037</v>
      </c>
      <c r="L2299" s="239">
        <v>46234</v>
      </c>
      <c r="M2299" s="238" t="s">
        <v>37</v>
      </c>
    </row>
    <row r="2300" spans="1:13">
      <c r="A2300" s="236" t="s">
        <v>981</v>
      </c>
      <c r="B2300" s="236" t="s">
        <v>982</v>
      </c>
      <c r="C2300" s="236" t="s">
        <v>31</v>
      </c>
      <c r="D2300" s="236" t="s">
        <v>147</v>
      </c>
      <c r="E2300" s="236">
        <v>0</v>
      </c>
      <c r="F2300" s="236" t="s">
        <v>4032</v>
      </c>
      <c r="G2300" s="236" t="s">
        <v>141</v>
      </c>
      <c r="H2300" s="236">
        <v>3</v>
      </c>
      <c r="I2300" s="236" t="s">
        <v>4033</v>
      </c>
      <c r="J2300" s="236" t="s">
        <v>4038</v>
      </c>
      <c r="K2300" s="236" t="s">
        <v>4039</v>
      </c>
      <c r="L2300" s="237">
        <v>46234</v>
      </c>
      <c r="M2300" s="236" t="s">
        <v>37</v>
      </c>
    </row>
    <row r="2301" spans="1:13">
      <c r="A2301" s="238" t="s">
        <v>981</v>
      </c>
      <c r="B2301" s="238" t="s">
        <v>982</v>
      </c>
      <c r="C2301" s="238" t="s">
        <v>31</v>
      </c>
      <c r="D2301" s="238" t="s">
        <v>150</v>
      </c>
      <c r="E2301" s="238">
        <v>5</v>
      </c>
      <c r="F2301" s="238" t="s">
        <v>4032</v>
      </c>
      <c r="G2301" s="238" t="s">
        <v>88</v>
      </c>
      <c r="H2301" s="238">
        <v>2</v>
      </c>
      <c r="I2301" s="238" t="s">
        <v>4025</v>
      </c>
      <c r="J2301" s="238" t="s">
        <v>1861</v>
      </c>
      <c r="K2301" s="238" t="s">
        <v>4040</v>
      </c>
      <c r="L2301" s="239">
        <v>46234</v>
      </c>
      <c r="M2301" s="238" t="s">
        <v>37</v>
      </c>
    </row>
    <row r="2302" spans="1:13">
      <c r="A2302" s="236" t="s">
        <v>981</v>
      </c>
      <c r="B2302" s="236" t="s">
        <v>982</v>
      </c>
      <c r="C2302" s="236" t="s">
        <v>31</v>
      </c>
      <c r="D2302" s="236" t="s">
        <v>32</v>
      </c>
      <c r="E2302" s="236" t="s">
        <v>33</v>
      </c>
      <c r="F2302" s="236" t="s">
        <v>33</v>
      </c>
      <c r="G2302" s="236" t="s">
        <v>33</v>
      </c>
      <c r="H2302" s="236" t="s">
        <v>33</v>
      </c>
      <c r="I2302" s="236" t="s">
        <v>33</v>
      </c>
      <c r="J2302" s="236" t="s">
        <v>4041</v>
      </c>
      <c r="K2302" s="236" t="s">
        <v>4042</v>
      </c>
      <c r="L2302" s="237">
        <v>46234</v>
      </c>
      <c r="M2302" s="236" t="s">
        <v>37</v>
      </c>
    </row>
    <row r="2303" spans="1:13">
      <c r="A2303" s="238" t="s">
        <v>981</v>
      </c>
      <c r="B2303" s="238" t="s">
        <v>982</v>
      </c>
      <c r="C2303" s="238" t="s">
        <v>31</v>
      </c>
      <c r="D2303" s="238" t="s">
        <v>38</v>
      </c>
      <c r="E2303" s="238" t="s">
        <v>33</v>
      </c>
      <c r="F2303" s="238" t="s">
        <v>33</v>
      </c>
      <c r="G2303" s="238" t="s">
        <v>33</v>
      </c>
      <c r="H2303" s="238" t="s">
        <v>33</v>
      </c>
      <c r="I2303" s="238" t="s">
        <v>33</v>
      </c>
      <c r="J2303" s="238" t="s">
        <v>4041</v>
      </c>
      <c r="K2303" s="238" t="s">
        <v>4043</v>
      </c>
      <c r="L2303" s="239">
        <v>46234</v>
      </c>
      <c r="M2303" s="238" t="s">
        <v>37</v>
      </c>
    </row>
    <row r="2304" spans="1:13">
      <c r="A2304" s="236" t="s">
        <v>981</v>
      </c>
      <c r="B2304" s="236" t="s">
        <v>982</v>
      </c>
      <c r="C2304" s="236" t="s">
        <v>31</v>
      </c>
      <c r="D2304" s="236" t="s">
        <v>46</v>
      </c>
      <c r="E2304" s="236" t="s">
        <v>33</v>
      </c>
      <c r="F2304" s="236" t="s">
        <v>33</v>
      </c>
      <c r="G2304" s="236" t="s">
        <v>33</v>
      </c>
      <c r="H2304" s="236" t="s">
        <v>33</v>
      </c>
      <c r="I2304" s="236" t="s">
        <v>33</v>
      </c>
      <c r="J2304" s="236" t="s">
        <v>4041</v>
      </c>
      <c r="K2304" s="236" t="s">
        <v>4044</v>
      </c>
      <c r="L2304" s="237">
        <v>46234</v>
      </c>
      <c r="M2304" s="236" t="s">
        <v>37</v>
      </c>
    </row>
    <row r="2305" spans="1:13">
      <c r="A2305" s="238" t="s">
        <v>981</v>
      </c>
      <c r="B2305" s="238" t="s">
        <v>982</v>
      </c>
      <c r="C2305" s="238" t="s">
        <v>31</v>
      </c>
      <c r="D2305" s="238" t="s">
        <v>48</v>
      </c>
      <c r="E2305" s="238">
        <v>23000</v>
      </c>
      <c r="F2305" s="238" t="s">
        <v>4045</v>
      </c>
      <c r="G2305" s="238" t="s">
        <v>88</v>
      </c>
      <c r="H2305" s="238">
        <v>2</v>
      </c>
      <c r="I2305" s="238" t="s">
        <v>4046</v>
      </c>
      <c r="J2305" s="238" t="s">
        <v>4047</v>
      </c>
      <c r="K2305" s="238" t="s">
        <v>4048</v>
      </c>
      <c r="L2305" s="239">
        <v>46234</v>
      </c>
      <c r="M2305" s="238" t="s">
        <v>92</v>
      </c>
    </row>
    <row r="2306" spans="1:13">
      <c r="A2306" s="236" t="s">
        <v>981</v>
      </c>
      <c r="B2306" s="236" t="s">
        <v>982</v>
      </c>
      <c r="C2306" s="236" t="s">
        <v>31</v>
      </c>
      <c r="D2306" s="236" t="s">
        <v>50</v>
      </c>
      <c r="E2306" s="236">
        <v>6447</v>
      </c>
      <c r="F2306" s="236" t="s">
        <v>4049</v>
      </c>
      <c r="G2306" s="236" t="s">
        <v>88</v>
      </c>
      <c r="H2306" s="236">
        <v>2</v>
      </c>
      <c r="I2306" s="236" t="s">
        <v>4050</v>
      </c>
      <c r="J2306" s="236" t="s">
        <v>4051</v>
      </c>
      <c r="K2306" s="236" t="s">
        <v>4052</v>
      </c>
      <c r="L2306" s="237">
        <v>46234</v>
      </c>
      <c r="M2306" s="236" t="s">
        <v>92</v>
      </c>
    </row>
    <row r="2307" spans="1:13">
      <c r="A2307" s="238" t="s">
        <v>981</v>
      </c>
      <c r="B2307" s="238" t="s">
        <v>982</v>
      </c>
      <c r="C2307" s="238" t="s">
        <v>31</v>
      </c>
      <c r="D2307" s="238" t="s">
        <v>52</v>
      </c>
      <c r="E2307" s="238" t="s">
        <v>33</v>
      </c>
      <c r="F2307" s="238" t="s">
        <v>33</v>
      </c>
      <c r="G2307" s="238" t="s">
        <v>33</v>
      </c>
      <c r="H2307" s="238" t="s">
        <v>33</v>
      </c>
      <c r="I2307" s="238" t="s">
        <v>33</v>
      </c>
      <c r="J2307" s="238" t="s">
        <v>4041</v>
      </c>
      <c r="K2307" s="238" t="s">
        <v>4053</v>
      </c>
      <c r="L2307" s="239">
        <v>46234</v>
      </c>
      <c r="M2307" s="238" t="s">
        <v>37</v>
      </c>
    </row>
    <row r="2308" spans="1:13">
      <c r="A2308" s="236" t="s">
        <v>981</v>
      </c>
      <c r="B2308" s="236" t="s">
        <v>982</v>
      </c>
      <c r="C2308" s="236" t="s">
        <v>31</v>
      </c>
      <c r="D2308" s="236" t="s">
        <v>54</v>
      </c>
      <c r="E2308" s="236" t="s">
        <v>33</v>
      </c>
      <c r="F2308" s="236" t="s">
        <v>33</v>
      </c>
      <c r="G2308" s="236" t="s">
        <v>33</v>
      </c>
      <c r="H2308" s="236" t="s">
        <v>33</v>
      </c>
      <c r="I2308" s="236" t="s">
        <v>33</v>
      </c>
      <c r="J2308" s="236" t="s">
        <v>4041</v>
      </c>
      <c r="K2308" s="236" t="s">
        <v>4054</v>
      </c>
      <c r="L2308" s="237">
        <v>46234</v>
      </c>
      <c r="M2308" s="236" t="s">
        <v>37</v>
      </c>
    </row>
    <row r="2309" spans="1:13">
      <c r="A2309" s="238" t="s">
        <v>29</v>
      </c>
      <c r="B2309" s="238" t="s">
        <v>30</v>
      </c>
      <c r="C2309" s="238" t="s">
        <v>31</v>
      </c>
      <c r="D2309" s="238" t="s">
        <v>86</v>
      </c>
      <c r="E2309" s="238">
        <v>53110000</v>
      </c>
      <c r="F2309" s="238" t="s">
        <v>3989</v>
      </c>
      <c r="G2309" s="238" t="s">
        <v>88</v>
      </c>
      <c r="H2309" s="238">
        <v>2</v>
      </c>
      <c r="I2309" s="238" t="s">
        <v>3990</v>
      </c>
      <c r="J2309" s="238" t="s">
        <v>4055</v>
      </c>
      <c r="K2309" s="238" t="s">
        <v>4056</v>
      </c>
      <c r="L2309" s="239">
        <v>46234</v>
      </c>
      <c r="M2309" s="238" t="s">
        <v>92</v>
      </c>
    </row>
    <row r="2310" spans="1:13">
      <c r="A2310" s="236" t="s">
        <v>29</v>
      </c>
      <c r="B2310" s="236" t="s">
        <v>30</v>
      </c>
      <c r="C2310" s="236" t="s">
        <v>31</v>
      </c>
      <c r="D2310" s="236" t="s">
        <v>93</v>
      </c>
      <c r="E2310" s="236">
        <v>591584</v>
      </c>
      <c r="F2310" s="236" t="s">
        <v>4057</v>
      </c>
      <c r="G2310" s="236" t="s">
        <v>141</v>
      </c>
      <c r="H2310" s="236">
        <v>3</v>
      </c>
      <c r="I2310" s="236" t="s">
        <v>4058</v>
      </c>
      <c r="J2310" s="236" t="s">
        <v>4059</v>
      </c>
      <c r="K2310" s="236" t="s">
        <v>4060</v>
      </c>
      <c r="L2310" s="237">
        <v>46234</v>
      </c>
      <c r="M2310" s="236" t="s">
        <v>92</v>
      </c>
    </row>
    <row r="2311" spans="1:13">
      <c r="A2311" s="238" t="s">
        <v>29</v>
      </c>
      <c r="B2311" s="238" t="s">
        <v>30</v>
      </c>
      <c r="C2311" s="238" t="s">
        <v>31</v>
      </c>
      <c r="D2311" s="238" t="s">
        <v>98</v>
      </c>
      <c r="E2311" s="238">
        <v>49813192</v>
      </c>
      <c r="F2311" s="238" t="s">
        <v>4061</v>
      </c>
      <c r="G2311" s="238" t="s">
        <v>141</v>
      </c>
      <c r="H2311" s="238">
        <v>3</v>
      </c>
      <c r="I2311" s="238" t="s">
        <v>4062</v>
      </c>
      <c r="J2311" s="238" t="s">
        <v>4063</v>
      </c>
      <c r="K2311" s="238" t="s">
        <v>4064</v>
      </c>
      <c r="L2311" s="239">
        <v>46234</v>
      </c>
      <c r="M2311" s="238" t="s">
        <v>92</v>
      </c>
    </row>
    <row r="2312" spans="1:13">
      <c r="A2312" s="236" t="s">
        <v>29</v>
      </c>
      <c r="B2312" s="236" t="s">
        <v>30</v>
      </c>
      <c r="C2312" s="236" t="s">
        <v>31</v>
      </c>
      <c r="D2312" s="236" t="s">
        <v>103</v>
      </c>
      <c r="E2312" s="236">
        <v>4401118</v>
      </c>
      <c r="F2312" s="236" t="s">
        <v>2293</v>
      </c>
      <c r="G2312" s="236" t="s">
        <v>88</v>
      </c>
      <c r="H2312" s="236">
        <v>2</v>
      </c>
      <c r="I2312" s="236" t="s">
        <v>4065</v>
      </c>
      <c r="J2312" s="236" t="s">
        <v>4066</v>
      </c>
      <c r="K2312" s="236" t="s">
        <v>4067</v>
      </c>
      <c r="L2312" s="237">
        <v>46234</v>
      </c>
      <c r="M2312" s="236" t="s">
        <v>92</v>
      </c>
    </row>
    <row r="2313" spans="1:13">
      <c r="A2313" s="238" t="s">
        <v>29</v>
      </c>
      <c r="B2313" s="238" t="s">
        <v>30</v>
      </c>
      <c r="C2313" s="238" t="s">
        <v>31</v>
      </c>
      <c r="D2313" s="238" t="s">
        <v>108</v>
      </c>
      <c r="E2313" s="238">
        <v>3298509</v>
      </c>
      <c r="F2313" s="238" t="s">
        <v>2293</v>
      </c>
      <c r="G2313" s="238" t="s">
        <v>88</v>
      </c>
      <c r="H2313" s="238">
        <v>2</v>
      </c>
      <c r="I2313" s="238" t="s">
        <v>4065</v>
      </c>
      <c r="J2313" s="238" t="s">
        <v>4068</v>
      </c>
      <c r="K2313" s="238" t="s">
        <v>4069</v>
      </c>
      <c r="L2313" s="239">
        <v>46234</v>
      </c>
      <c r="M2313" s="238" t="s">
        <v>92</v>
      </c>
    </row>
    <row r="2314" spans="1:13">
      <c r="A2314" s="236" t="s">
        <v>29</v>
      </c>
      <c r="B2314" s="236" t="s">
        <v>30</v>
      </c>
      <c r="C2314" s="236" t="s">
        <v>31</v>
      </c>
      <c r="D2314" s="236" t="s">
        <v>113</v>
      </c>
      <c r="E2314" s="236" t="s">
        <v>33</v>
      </c>
      <c r="F2314" s="236" t="s">
        <v>114</v>
      </c>
      <c r="G2314" s="236" t="s">
        <v>33</v>
      </c>
      <c r="H2314" s="236" t="s">
        <v>33</v>
      </c>
      <c r="I2314" s="236" t="s">
        <v>114</v>
      </c>
      <c r="J2314" s="236" t="s">
        <v>1617</v>
      </c>
      <c r="K2314" s="236" t="s">
        <v>4070</v>
      </c>
      <c r="L2314" s="237">
        <v>46234</v>
      </c>
      <c r="M2314" s="236" t="s">
        <v>92</v>
      </c>
    </row>
    <row r="2315" spans="1:13">
      <c r="A2315" s="238" t="s">
        <v>29</v>
      </c>
      <c r="B2315" s="238" t="s">
        <v>30</v>
      </c>
      <c r="C2315" s="238" t="s">
        <v>31</v>
      </c>
      <c r="D2315" s="238" t="s">
        <v>117</v>
      </c>
      <c r="E2315" s="238">
        <v>0</v>
      </c>
      <c r="F2315" s="238" t="s">
        <v>4071</v>
      </c>
      <c r="G2315" s="238" t="s">
        <v>141</v>
      </c>
      <c r="H2315" s="238">
        <v>3</v>
      </c>
      <c r="I2315" s="238" t="s">
        <v>4072</v>
      </c>
      <c r="J2315" s="238" t="s">
        <v>4073</v>
      </c>
      <c r="K2315" s="238" t="s">
        <v>4074</v>
      </c>
      <c r="L2315" s="239">
        <v>46234</v>
      </c>
      <c r="M2315" s="238" t="s">
        <v>92</v>
      </c>
    </row>
    <row r="2316" spans="1:13">
      <c r="A2316" s="236" t="s">
        <v>29</v>
      </c>
      <c r="B2316" s="236" t="s">
        <v>30</v>
      </c>
      <c r="C2316" s="236" t="s">
        <v>31</v>
      </c>
      <c r="D2316" s="236" t="s">
        <v>122</v>
      </c>
      <c r="E2316" s="236">
        <v>1141</v>
      </c>
      <c r="F2316" s="236" t="s">
        <v>4016</v>
      </c>
      <c r="G2316" s="236" t="s">
        <v>88</v>
      </c>
      <c r="H2316" s="236">
        <v>2</v>
      </c>
      <c r="I2316" s="236" t="s">
        <v>4017</v>
      </c>
      <c r="J2316" s="236" t="s">
        <v>4018</v>
      </c>
      <c r="K2316" s="236" t="s">
        <v>4075</v>
      </c>
      <c r="L2316" s="237">
        <v>46234</v>
      </c>
      <c r="M2316" s="236" t="s">
        <v>92</v>
      </c>
    </row>
    <row r="2317" spans="1:13">
      <c r="A2317" s="238" t="s">
        <v>29</v>
      </c>
      <c r="B2317" s="238" t="s">
        <v>30</v>
      </c>
      <c r="C2317" s="238" t="s">
        <v>31</v>
      </c>
      <c r="D2317" s="238" t="s">
        <v>124</v>
      </c>
      <c r="E2317" s="238">
        <v>3330607</v>
      </c>
      <c r="F2317" s="238" t="s">
        <v>4076</v>
      </c>
      <c r="G2317" s="238" t="s">
        <v>88</v>
      </c>
      <c r="H2317" s="238">
        <v>2</v>
      </c>
      <c r="I2317" s="238" t="s">
        <v>4077</v>
      </c>
      <c r="J2317" s="238" t="s">
        <v>4078</v>
      </c>
      <c r="K2317" s="238" t="s">
        <v>4079</v>
      </c>
      <c r="L2317" s="239">
        <v>46234</v>
      </c>
      <c r="M2317" s="238" t="s">
        <v>92</v>
      </c>
    </row>
    <row r="2318" spans="1:13">
      <c r="A2318" s="236" t="s">
        <v>29</v>
      </c>
      <c r="B2318" s="236" t="s">
        <v>30</v>
      </c>
      <c r="C2318" s="236" t="s">
        <v>31</v>
      </c>
      <c r="D2318" s="236" t="s">
        <v>130</v>
      </c>
      <c r="E2318" s="236">
        <v>45412074</v>
      </c>
      <c r="F2318" s="236" t="s">
        <v>4080</v>
      </c>
      <c r="G2318" s="236" t="s">
        <v>141</v>
      </c>
      <c r="H2318" s="236">
        <v>3</v>
      </c>
      <c r="I2318" s="236" t="s">
        <v>4081</v>
      </c>
      <c r="J2318" s="236" t="s">
        <v>4082</v>
      </c>
      <c r="K2318" s="236" t="s">
        <v>4083</v>
      </c>
      <c r="L2318" s="237">
        <v>46234</v>
      </c>
      <c r="M2318" s="236" t="s">
        <v>92</v>
      </c>
    </row>
    <row r="2319" spans="1:13">
      <c r="A2319" s="238" t="s">
        <v>29</v>
      </c>
      <c r="B2319" s="238" t="s">
        <v>30</v>
      </c>
      <c r="C2319" s="238" t="s">
        <v>31</v>
      </c>
      <c r="D2319" s="238" t="s">
        <v>135</v>
      </c>
      <c r="E2319" s="238">
        <v>1070511</v>
      </c>
      <c r="F2319" s="238" t="s">
        <v>2293</v>
      </c>
      <c r="G2319" s="238" t="s">
        <v>88</v>
      </c>
      <c r="H2319" s="238">
        <v>2</v>
      </c>
      <c r="I2319" s="238" t="s">
        <v>4065</v>
      </c>
      <c r="J2319" s="238" t="s">
        <v>4084</v>
      </c>
      <c r="K2319" s="238" t="s">
        <v>4085</v>
      </c>
      <c r="L2319" s="239">
        <v>46234</v>
      </c>
      <c r="M2319" s="238" t="s">
        <v>92</v>
      </c>
    </row>
    <row r="2320" spans="1:13">
      <c r="A2320" s="236" t="s">
        <v>29</v>
      </c>
      <c r="B2320" s="236" t="s">
        <v>30</v>
      </c>
      <c r="C2320" s="236" t="s">
        <v>31</v>
      </c>
      <c r="D2320" s="236" t="s">
        <v>140</v>
      </c>
      <c r="E2320" s="236">
        <v>3330607</v>
      </c>
      <c r="F2320" s="236" t="s">
        <v>2293</v>
      </c>
      <c r="G2320" s="236" t="s">
        <v>88</v>
      </c>
      <c r="H2320" s="236">
        <v>2</v>
      </c>
      <c r="I2320" s="236" t="s">
        <v>4065</v>
      </c>
      <c r="J2320" s="236" t="s">
        <v>4086</v>
      </c>
      <c r="K2320" s="236" t="s">
        <v>4087</v>
      </c>
      <c r="L2320" s="237">
        <v>46234</v>
      </c>
      <c r="M2320" s="236" t="s">
        <v>92</v>
      </c>
    </row>
    <row r="2321" spans="1:13">
      <c r="A2321" s="238" t="s">
        <v>29</v>
      </c>
      <c r="B2321" s="238" t="s">
        <v>30</v>
      </c>
      <c r="C2321" s="238" t="s">
        <v>31</v>
      </c>
      <c r="D2321" s="238" t="s">
        <v>144</v>
      </c>
      <c r="E2321" s="238" t="s">
        <v>33</v>
      </c>
      <c r="F2321" s="238" t="s">
        <v>33</v>
      </c>
      <c r="G2321" s="238" t="s">
        <v>141</v>
      </c>
      <c r="H2321" s="238">
        <v>3</v>
      </c>
      <c r="I2321" s="238" t="s">
        <v>33</v>
      </c>
      <c r="J2321" s="238" t="s">
        <v>4088</v>
      </c>
      <c r="K2321" s="238" t="s">
        <v>4089</v>
      </c>
      <c r="L2321" s="239">
        <v>46234</v>
      </c>
      <c r="M2321" s="238" t="s">
        <v>92</v>
      </c>
    </row>
    <row r="2322" spans="1:13">
      <c r="A2322" s="236" t="s">
        <v>29</v>
      </c>
      <c r="B2322" s="236" t="s">
        <v>30</v>
      </c>
      <c r="C2322" s="236" t="s">
        <v>31</v>
      </c>
      <c r="D2322" s="236" t="s">
        <v>147</v>
      </c>
      <c r="E2322" s="236" t="s">
        <v>33</v>
      </c>
      <c r="F2322" s="236" t="s">
        <v>33</v>
      </c>
      <c r="G2322" s="236" t="s">
        <v>141</v>
      </c>
      <c r="H2322" s="236">
        <v>3</v>
      </c>
      <c r="I2322" s="236" t="s">
        <v>33</v>
      </c>
      <c r="J2322" s="236" t="s">
        <v>4088</v>
      </c>
      <c r="K2322" s="236" t="s">
        <v>4090</v>
      </c>
      <c r="L2322" s="237">
        <v>46234</v>
      </c>
      <c r="M2322" s="236" t="s">
        <v>92</v>
      </c>
    </row>
    <row r="2323" spans="1:13">
      <c r="A2323" s="238" t="s">
        <v>29</v>
      </c>
      <c r="B2323" s="238" t="s">
        <v>30</v>
      </c>
      <c r="C2323" s="238" t="s">
        <v>31</v>
      </c>
      <c r="D2323" s="238" t="s">
        <v>150</v>
      </c>
      <c r="E2323" s="238">
        <v>3</v>
      </c>
      <c r="F2323" s="238" t="s">
        <v>4091</v>
      </c>
      <c r="G2323" s="238" t="s">
        <v>88</v>
      </c>
      <c r="H2323" s="238">
        <v>2</v>
      </c>
      <c r="I2323" s="238" t="s">
        <v>4092</v>
      </c>
      <c r="J2323" s="238" t="s">
        <v>4093</v>
      </c>
      <c r="K2323" s="238" t="s">
        <v>4094</v>
      </c>
      <c r="L2323" s="239">
        <v>46234</v>
      </c>
      <c r="M2323" s="238" t="s">
        <v>92</v>
      </c>
    </row>
    <row r="2324" spans="1:13">
      <c r="A2324" s="236" t="s">
        <v>29</v>
      </c>
      <c r="B2324" s="236" t="s">
        <v>30</v>
      </c>
      <c r="C2324" s="236" t="s">
        <v>31</v>
      </c>
      <c r="D2324" s="236" t="s">
        <v>46</v>
      </c>
      <c r="E2324" s="236" t="s">
        <v>33</v>
      </c>
      <c r="F2324" s="236" t="s">
        <v>33</v>
      </c>
      <c r="G2324" s="236" t="s">
        <v>33</v>
      </c>
      <c r="H2324" s="236" t="s">
        <v>33</v>
      </c>
      <c r="I2324" s="236" t="s">
        <v>33</v>
      </c>
      <c r="J2324" s="236" t="s">
        <v>1617</v>
      </c>
      <c r="K2324" s="236" t="s">
        <v>4095</v>
      </c>
      <c r="L2324" s="237">
        <v>46234</v>
      </c>
      <c r="M2324" s="236" t="s">
        <v>37</v>
      </c>
    </row>
    <row r="2325" spans="1:13">
      <c r="A2325" s="238" t="s">
        <v>29</v>
      </c>
      <c r="B2325" s="238" t="s">
        <v>30</v>
      </c>
      <c r="C2325" s="238" t="s">
        <v>31</v>
      </c>
      <c r="D2325" s="238" t="s">
        <v>48</v>
      </c>
      <c r="E2325" s="238" t="s">
        <v>33</v>
      </c>
      <c r="F2325" s="238" t="s">
        <v>33</v>
      </c>
      <c r="G2325" s="238" t="s">
        <v>33</v>
      </c>
      <c r="H2325" s="238" t="s">
        <v>33</v>
      </c>
      <c r="I2325" s="238" t="s">
        <v>33</v>
      </c>
      <c r="J2325" s="238" t="s">
        <v>1617</v>
      </c>
      <c r="K2325" s="238" t="s">
        <v>4096</v>
      </c>
      <c r="L2325" s="239">
        <v>46234</v>
      </c>
      <c r="M2325" s="238" t="s">
        <v>37</v>
      </c>
    </row>
    <row r="2326" spans="1:13">
      <c r="A2326" s="236" t="s">
        <v>29</v>
      </c>
      <c r="B2326" s="236" t="s">
        <v>30</v>
      </c>
      <c r="C2326" s="236" t="s">
        <v>31</v>
      </c>
      <c r="D2326" s="236" t="s">
        <v>50</v>
      </c>
      <c r="E2326" s="236" t="s">
        <v>33</v>
      </c>
      <c r="F2326" s="236" t="s">
        <v>33</v>
      </c>
      <c r="G2326" s="236" t="s">
        <v>33</v>
      </c>
      <c r="H2326" s="236" t="s">
        <v>33</v>
      </c>
      <c r="I2326" s="236" t="s">
        <v>33</v>
      </c>
      <c r="J2326" s="236" t="s">
        <v>1617</v>
      </c>
      <c r="K2326" s="236" t="s">
        <v>4097</v>
      </c>
      <c r="L2326" s="237">
        <v>46234</v>
      </c>
      <c r="M2326" s="236" t="s">
        <v>37</v>
      </c>
    </row>
    <row r="2327" spans="1:13">
      <c r="A2327" s="238" t="s">
        <v>29</v>
      </c>
      <c r="B2327" s="238" t="s">
        <v>30</v>
      </c>
      <c r="C2327" s="238" t="s">
        <v>31</v>
      </c>
      <c r="D2327" s="238" t="s">
        <v>52</v>
      </c>
      <c r="E2327" s="238" t="s">
        <v>33</v>
      </c>
      <c r="F2327" s="238" t="s">
        <v>33</v>
      </c>
      <c r="G2327" s="238" t="s">
        <v>33</v>
      </c>
      <c r="H2327" s="238" t="s">
        <v>33</v>
      </c>
      <c r="I2327" s="238" t="s">
        <v>33</v>
      </c>
      <c r="J2327" s="238" t="s">
        <v>1617</v>
      </c>
      <c r="K2327" s="238" t="s">
        <v>4098</v>
      </c>
      <c r="L2327" s="239">
        <v>46234</v>
      </c>
      <c r="M2327" s="238" t="s">
        <v>37</v>
      </c>
    </row>
    <row r="2328" spans="1:13">
      <c r="A2328" s="236" t="s">
        <v>29</v>
      </c>
      <c r="B2328" s="236" t="s">
        <v>30</v>
      </c>
      <c r="C2328" s="236" t="s">
        <v>31</v>
      </c>
      <c r="D2328" s="236" t="s">
        <v>54</v>
      </c>
      <c r="E2328" s="236" t="s">
        <v>33</v>
      </c>
      <c r="F2328" s="236" t="s">
        <v>33</v>
      </c>
      <c r="G2328" s="236" t="s">
        <v>33</v>
      </c>
      <c r="H2328" s="236" t="s">
        <v>33</v>
      </c>
      <c r="I2328" s="236" t="s">
        <v>33</v>
      </c>
      <c r="J2328" s="236" t="s">
        <v>1617</v>
      </c>
      <c r="K2328" s="236" t="s">
        <v>4099</v>
      </c>
      <c r="L2328" s="237">
        <v>46234</v>
      </c>
      <c r="M2328" s="236" t="s">
        <v>37</v>
      </c>
    </row>
    <row r="2329" spans="1:13">
      <c r="A2329" s="238" t="s">
        <v>1001</v>
      </c>
      <c r="B2329" s="238" t="s">
        <v>1002</v>
      </c>
      <c r="C2329" s="238" t="s">
        <v>31</v>
      </c>
      <c r="D2329" s="238" t="s">
        <v>86</v>
      </c>
      <c r="E2329" s="238">
        <v>53110000</v>
      </c>
      <c r="F2329" s="238" t="s">
        <v>3989</v>
      </c>
      <c r="G2329" s="238" t="s">
        <v>126</v>
      </c>
      <c r="H2329" s="238">
        <v>1</v>
      </c>
      <c r="I2329" s="238" t="s">
        <v>3990</v>
      </c>
      <c r="J2329" s="238" t="s">
        <v>4100</v>
      </c>
      <c r="K2329" s="238" t="s">
        <v>4101</v>
      </c>
      <c r="L2329" s="239">
        <v>46234</v>
      </c>
      <c r="M2329" s="238" t="s">
        <v>37</v>
      </c>
    </row>
    <row r="2330" spans="1:13">
      <c r="A2330" s="236" t="s">
        <v>1001</v>
      </c>
      <c r="B2330" s="236" t="s">
        <v>1002</v>
      </c>
      <c r="C2330" s="236" t="s">
        <v>31</v>
      </c>
      <c r="D2330" s="236" t="s">
        <v>93</v>
      </c>
      <c r="E2330" s="236">
        <v>1141748</v>
      </c>
      <c r="F2330" s="236" t="s">
        <v>4102</v>
      </c>
      <c r="G2330" s="236" t="s">
        <v>88</v>
      </c>
      <c r="H2330" s="236">
        <v>2</v>
      </c>
      <c r="I2330" s="236" t="s">
        <v>4103</v>
      </c>
      <c r="J2330" s="236" t="s">
        <v>4104</v>
      </c>
      <c r="K2330" s="236" t="s">
        <v>4105</v>
      </c>
      <c r="L2330" s="237">
        <v>46234</v>
      </c>
      <c r="M2330" s="236" t="s">
        <v>37</v>
      </c>
    </row>
    <row r="2331" spans="1:13">
      <c r="A2331" s="238" t="s">
        <v>1001</v>
      </c>
      <c r="B2331" s="238" t="s">
        <v>1002</v>
      </c>
      <c r="C2331" s="238" t="s">
        <v>31</v>
      </c>
      <c r="D2331" s="238" t="s">
        <v>98</v>
      </c>
      <c r="E2331" s="238">
        <v>53110000</v>
      </c>
      <c r="F2331" s="238" t="s">
        <v>4106</v>
      </c>
      <c r="G2331" s="238" t="s">
        <v>88</v>
      </c>
      <c r="H2331" s="238">
        <v>2</v>
      </c>
      <c r="I2331" s="238" t="s">
        <v>4107</v>
      </c>
      <c r="J2331" s="238" t="s">
        <v>4108</v>
      </c>
      <c r="K2331" s="238" t="s">
        <v>4109</v>
      </c>
      <c r="L2331" s="239">
        <v>46234</v>
      </c>
      <c r="M2331" s="238" t="s">
        <v>37</v>
      </c>
    </row>
    <row r="2332" spans="1:13">
      <c r="A2332" s="236" t="s">
        <v>1001</v>
      </c>
      <c r="B2332" s="236" t="s">
        <v>1002</v>
      </c>
      <c r="C2332" s="236" t="s">
        <v>31</v>
      </c>
      <c r="D2332" s="236" t="s">
        <v>103</v>
      </c>
      <c r="E2332" s="236">
        <v>53110000</v>
      </c>
      <c r="F2332" s="236" t="s">
        <v>4106</v>
      </c>
      <c r="G2332" s="236" t="s">
        <v>88</v>
      </c>
      <c r="H2332" s="236">
        <v>2</v>
      </c>
      <c r="I2332" s="236" t="s">
        <v>4107</v>
      </c>
      <c r="J2332" s="236" t="s">
        <v>4110</v>
      </c>
      <c r="K2332" s="236" t="s">
        <v>4111</v>
      </c>
      <c r="L2332" s="237">
        <v>46234</v>
      </c>
      <c r="M2332" s="236" t="s">
        <v>37</v>
      </c>
    </row>
    <row r="2333" spans="1:13">
      <c r="A2333" s="238" t="s">
        <v>1001</v>
      </c>
      <c r="B2333" s="238" t="s">
        <v>1002</v>
      </c>
      <c r="C2333" s="238" t="s">
        <v>31</v>
      </c>
      <c r="D2333" s="238" t="s">
        <v>108</v>
      </c>
      <c r="E2333" s="238">
        <v>3916362</v>
      </c>
      <c r="F2333" s="238" t="s">
        <v>4112</v>
      </c>
      <c r="G2333" s="238" t="s">
        <v>141</v>
      </c>
      <c r="H2333" s="238">
        <v>3</v>
      </c>
      <c r="I2333" s="238" t="s">
        <v>4113</v>
      </c>
      <c r="J2333" s="238" t="s">
        <v>4114</v>
      </c>
      <c r="K2333" s="238" t="s">
        <v>4115</v>
      </c>
      <c r="L2333" s="239">
        <v>46234</v>
      </c>
      <c r="M2333" s="238" t="s">
        <v>92</v>
      </c>
    </row>
    <row r="2334" spans="1:13">
      <c r="A2334" s="236" t="s">
        <v>1001</v>
      </c>
      <c r="B2334" s="236" t="s">
        <v>1002</v>
      </c>
      <c r="C2334" s="236" t="s">
        <v>31</v>
      </c>
      <c r="D2334" s="236" t="s">
        <v>113</v>
      </c>
      <c r="E2334" s="236">
        <v>483</v>
      </c>
      <c r="F2334" s="236" t="s">
        <v>4008</v>
      </c>
      <c r="G2334" s="236" t="s">
        <v>88</v>
      </c>
      <c r="H2334" s="236">
        <v>2</v>
      </c>
      <c r="I2334" s="236" t="s">
        <v>4009</v>
      </c>
      <c r="J2334" s="236" t="s">
        <v>4116</v>
      </c>
      <c r="K2334" s="236" t="s">
        <v>4117</v>
      </c>
      <c r="L2334" s="237">
        <v>46234</v>
      </c>
      <c r="M2334" s="236" t="s">
        <v>92</v>
      </c>
    </row>
    <row r="2335" spans="1:13">
      <c r="A2335" s="238" t="s">
        <v>1001</v>
      </c>
      <c r="B2335" s="238" t="s">
        <v>1002</v>
      </c>
      <c r="C2335" s="238" t="s">
        <v>31</v>
      </c>
      <c r="D2335" s="238" t="s">
        <v>117</v>
      </c>
      <c r="E2335" s="238">
        <v>1141</v>
      </c>
      <c r="F2335" s="238" t="s">
        <v>4016</v>
      </c>
      <c r="G2335" s="238" t="s">
        <v>88</v>
      </c>
      <c r="H2335" s="238">
        <v>2</v>
      </c>
      <c r="I2335" s="238" t="s">
        <v>4017</v>
      </c>
      <c r="J2335" s="238" t="s">
        <v>4018</v>
      </c>
      <c r="K2335" s="238" t="s">
        <v>4118</v>
      </c>
      <c r="L2335" s="239">
        <v>46234</v>
      </c>
      <c r="M2335" s="238" t="s">
        <v>92</v>
      </c>
    </row>
    <row r="2336" spans="1:13">
      <c r="A2336" s="236" t="s">
        <v>1001</v>
      </c>
      <c r="B2336" s="236" t="s">
        <v>1002</v>
      </c>
      <c r="C2336" s="236" t="s">
        <v>31</v>
      </c>
      <c r="D2336" s="236" t="s">
        <v>122</v>
      </c>
      <c r="E2336" s="236">
        <v>1141</v>
      </c>
      <c r="F2336" s="236" t="s">
        <v>4016</v>
      </c>
      <c r="G2336" s="236" t="s">
        <v>88</v>
      </c>
      <c r="H2336" s="236">
        <v>2</v>
      </c>
      <c r="I2336" s="236" t="s">
        <v>4017</v>
      </c>
      <c r="J2336" s="236" t="s">
        <v>4018</v>
      </c>
      <c r="K2336" s="236" t="s">
        <v>4119</v>
      </c>
      <c r="L2336" s="237">
        <v>46234</v>
      </c>
      <c r="M2336" s="236" t="s">
        <v>92</v>
      </c>
    </row>
    <row r="2337" spans="1:13">
      <c r="A2337" s="238" t="s">
        <v>1001</v>
      </c>
      <c r="B2337" s="238" t="s">
        <v>1002</v>
      </c>
      <c r="C2337" s="238" t="s">
        <v>31</v>
      </c>
      <c r="D2337" s="238" t="s">
        <v>124</v>
      </c>
      <c r="E2337" s="238">
        <v>10342692</v>
      </c>
      <c r="F2337" s="238" t="s">
        <v>4120</v>
      </c>
      <c r="G2337" s="238" t="s">
        <v>141</v>
      </c>
      <c r="H2337" s="238">
        <v>3</v>
      </c>
      <c r="I2337" s="238" t="s">
        <v>4121</v>
      </c>
      <c r="J2337" s="238" t="s">
        <v>4122</v>
      </c>
      <c r="K2337" s="238" t="s">
        <v>4123</v>
      </c>
      <c r="L2337" s="239">
        <v>46234</v>
      </c>
      <c r="M2337" s="238" t="s">
        <v>37</v>
      </c>
    </row>
    <row r="2338" spans="1:13">
      <c r="A2338" s="236" t="s">
        <v>1001</v>
      </c>
      <c r="B2338" s="236" t="s">
        <v>1002</v>
      </c>
      <c r="C2338" s="236" t="s">
        <v>31</v>
      </c>
      <c r="D2338" s="236" t="s">
        <v>130</v>
      </c>
      <c r="E2338" s="236">
        <v>0</v>
      </c>
      <c r="F2338" s="236" t="s">
        <v>4124</v>
      </c>
      <c r="G2338" s="236" t="s">
        <v>88</v>
      </c>
      <c r="H2338" s="236">
        <v>2</v>
      </c>
      <c r="I2338" s="236" t="s">
        <v>4125</v>
      </c>
      <c r="J2338" s="236" t="s">
        <v>4126</v>
      </c>
      <c r="K2338" s="236" t="s">
        <v>4127</v>
      </c>
      <c r="L2338" s="237">
        <v>46234</v>
      </c>
      <c r="M2338" s="236" t="s">
        <v>37</v>
      </c>
    </row>
    <row r="2339" spans="1:13">
      <c r="A2339" s="238" t="s">
        <v>1001</v>
      </c>
      <c r="B2339" s="238" t="s">
        <v>1002</v>
      </c>
      <c r="C2339" s="238" t="s">
        <v>31</v>
      </c>
      <c r="D2339" s="238" t="s">
        <v>135</v>
      </c>
      <c r="E2339" s="238">
        <v>42767308</v>
      </c>
      <c r="F2339" s="238" t="s">
        <v>4128</v>
      </c>
      <c r="G2339" s="238" t="s">
        <v>88</v>
      </c>
      <c r="H2339" s="238">
        <v>2</v>
      </c>
      <c r="I2339" s="238" t="s">
        <v>4129</v>
      </c>
      <c r="J2339" s="238" t="s">
        <v>4130</v>
      </c>
      <c r="K2339" s="238" t="s">
        <v>4131</v>
      </c>
      <c r="L2339" s="239">
        <v>46234</v>
      </c>
      <c r="M2339" s="238" t="s">
        <v>37</v>
      </c>
    </row>
    <row r="2340" spans="1:13">
      <c r="A2340" s="236" t="s">
        <v>1001</v>
      </c>
      <c r="B2340" s="236" t="s">
        <v>1002</v>
      </c>
      <c r="C2340" s="236" t="s">
        <v>31</v>
      </c>
      <c r="D2340" s="236" t="s">
        <v>140</v>
      </c>
      <c r="E2340" s="236">
        <v>7685929</v>
      </c>
      <c r="F2340" s="236" t="s">
        <v>4132</v>
      </c>
      <c r="G2340" s="236" t="s">
        <v>141</v>
      </c>
      <c r="H2340" s="236">
        <v>3</v>
      </c>
      <c r="I2340" s="236" t="s">
        <v>4133</v>
      </c>
      <c r="J2340" s="236" t="s">
        <v>4134</v>
      </c>
      <c r="K2340" s="236" t="s">
        <v>4135</v>
      </c>
      <c r="L2340" s="237">
        <v>46234</v>
      </c>
      <c r="M2340" s="236" t="s">
        <v>37</v>
      </c>
    </row>
    <row r="2341" spans="1:13">
      <c r="A2341" s="238" t="s">
        <v>1001</v>
      </c>
      <c r="B2341" s="238" t="s">
        <v>1002</v>
      </c>
      <c r="C2341" s="238" t="s">
        <v>31</v>
      </c>
      <c r="D2341" s="238" t="s">
        <v>144</v>
      </c>
      <c r="E2341" s="238">
        <v>2656763</v>
      </c>
      <c r="F2341" s="238" t="s">
        <v>4136</v>
      </c>
      <c r="G2341" s="238" t="s">
        <v>141</v>
      </c>
      <c r="H2341" s="238">
        <v>3</v>
      </c>
      <c r="I2341" s="238" t="s">
        <v>4029</v>
      </c>
      <c r="J2341" s="238" t="s">
        <v>4137</v>
      </c>
      <c r="K2341" s="238" t="s">
        <v>4138</v>
      </c>
      <c r="L2341" s="239">
        <v>46234</v>
      </c>
      <c r="M2341" s="238" t="s">
        <v>37</v>
      </c>
    </row>
    <row r="2342" spans="1:13">
      <c r="A2342" s="236" t="s">
        <v>1001</v>
      </c>
      <c r="B2342" s="236" t="s">
        <v>1002</v>
      </c>
      <c r="C2342" s="236" t="s">
        <v>31</v>
      </c>
      <c r="D2342" s="236" t="s">
        <v>147</v>
      </c>
      <c r="E2342" s="236">
        <v>0</v>
      </c>
      <c r="F2342" s="236" t="s">
        <v>4136</v>
      </c>
      <c r="G2342" s="236" t="s">
        <v>141</v>
      </c>
      <c r="H2342" s="236">
        <v>3</v>
      </c>
      <c r="I2342" s="236" t="s">
        <v>4029</v>
      </c>
      <c r="J2342" s="236" t="s">
        <v>4139</v>
      </c>
      <c r="K2342" s="236" t="s">
        <v>4140</v>
      </c>
      <c r="L2342" s="237">
        <v>46234</v>
      </c>
      <c r="M2342" s="236" t="s">
        <v>37</v>
      </c>
    </row>
    <row r="2343" spans="1:13">
      <c r="A2343" s="238" t="s">
        <v>1001</v>
      </c>
      <c r="B2343" s="238" t="s">
        <v>1002</v>
      </c>
      <c r="C2343" s="238" t="s">
        <v>31</v>
      </c>
      <c r="D2343" s="238" t="s">
        <v>150</v>
      </c>
      <c r="E2343" s="238">
        <v>5</v>
      </c>
      <c r="F2343" s="238" t="s">
        <v>4136</v>
      </c>
      <c r="G2343" s="238" t="s">
        <v>88</v>
      </c>
      <c r="H2343" s="238">
        <v>2</v>
      </c>
      <c r="I2343" s="238" t="s">
        <v>4029</v>
      </c>
      <c r="J2343" s="238" t="s">
        <v>1861</v>
      </c>
      <c r="K2343" s="238" t="s">
        <v>4141</v>
      </c>
      <c r="L2343" s="239">
        <v>46234</v>
      </c>
      <c r="M2343" s="238" t="s">
        <v>37</v>
      </c>
    </row>
    <row r="2344" spans="1:13">
      <c r="A2344" s="236" t="s">
        <v>1001</v>
      </c>
      <c r="B2344" s="236" t="s">
        <v>1002</v>
      </c>
      <c r="C2344" s="236" t="s">
        <v>31</v>
      </c>
      <c r="D2344" s="236" t="s">
        <v>32</v>
      </c>
      <c r="E2344" s="236" t="s">
        <v>33</v>
      </c>
      <c r="F2344" s="236" t="s">
        <v>33</v>
      </c>
      <c r="G2344" s="236" t="s">
        <v>33</v>
      </c>
      <c r="H2344" s="236" t="s">
        <v>33</v>
      </c>
      <c r="I2344" s="236" t="s">
        <v>33</v>
      </c>
      <c r="J2344" s="236" t="s">
        <v>1617</v>
      </c>
      <c r="K2344" s="236" t="s">
        <v>4142</v>
      </c>
      <c r="L2344" s="237">
        <v>46234</v>
      </c>
      <c r="M2344" s="236" t="s">
        <v>37</v>
      </c>
    </row>
    <row r="2345" spans="1:13">
      <c r="A2345" s="238" t="s">
        <v>1001</v>
      </c>
      <c r="B2345" s="238" t="s">
        <v>1002</v>
      </c>
      <c r="C2345" s="238" t="s">
        <v>31</v>
      </c>
      <c r="D2345" s="238" t="s">
        <v>38</v>
      </c>
      <c r="E2345" s="238" t="s">
        <v>33</v>
      </c>
      <c r="F2345" s="238" t="s">
        <v>33</v>
      </c>
      <c r="G2345" s="238" t="s">
        <v>33</v>
      </c>
      <c r="H2345" s="238" t="s">
        <v>33</v>
      </c>
      <c r="I2345" s="238" t="s">
        <v>33</v>
      </c>
      <c r="J2345" s="238" t="s">
        <v>1617</v>
      </c>
      <c r="K2345" s="238" t="s">
        <v>4143</v>
      </c>
      <c r="L2345" s="239">
        <v>46234</v>
      </c>
      <c r="M2345" s="238" t="s">
        <v>37</v>
      </c>
    </row>
    <row r="2346" spans="1:13">
      <c r="A2346" s="236" t="s">
        <v>1001</v>
      </c>
      <c r="B2346" s="236" t="s">
        <v>1002</v>
      </c>
      <c r="C2346" s="236" t="s">
        <v>31</v>
      </c>
      <c r="D2346" s="236" t="s">
        <v>46</v>
      </c>
      <c r="E2346" s="236" t="s">
        <v>33</v>
      </c>
      <c r="F2346" s="236" t="s">
        <v>33</v>
      </c>
      <c r="G2346" s="236" t="s">
        <v>33</v>
      </c>
      <c r="H2346" s="236" t="s">
        <v>33</v>
      </c>
      <c r="I2346" s="236" t="s">
        <v>33</v>
      </c>
      <c r="J2346" s="236" t="s">
        <v>1617</v>
      </c>
      <c r="K2346" s="236" t="s">
        <v>4144</v>
      </c>
      <c r="L2346" s="237">
        <v>46234</v>
      </c>
      <c r="M2346" s="236" t="s">
        <v>37</v>
      </c>
    </row>
    <row r="2347" spans="1:13">
      <c r="A2347" s="238" t="s">
        <v>1001</v>
      </c>
      <c r="B2347" s="238" t="s">
        <v>1002</v>
      </c>
      <c r="C2347" s="238" t="s">
        <v>31</v>
      </c>
      <c r="D2347" s="238" t="s">
        <v>48</v>
      </c>
      <c r="E2347" s="238">
        <v>23000</v>
      </c>
      <c r="F2347" s="238" t="s">
        <v>4045</v>
      </c>
      <c r="G2347" s="238" t="s">
        <v>88</v>
      </c>
      <c r="H2347" s="238">
        <v>2</v>
      </c>
      <c r="I2347" s="238" t="s">
        <v>4046</v>
      </c>
      <c r="J2347" s="238" t="s">
        <v>4145</v>
      </c>
      <c r="K2347" s="238" t="s">
        <v>4146</v>
      </c>
      <c r="L2347" s="239">
        <v>46234</v>
      </c>
      <c r="M2347" s="238" t="s">
        <v>92</v>
      </c>
    </row>
    <row r="2348" spans="1:13">
      <c r="A2348" s="236" t="s">
        <v>1001</v>
      </c>
      <c r="B2348" s="236" t="s">
        <v>1002</v>
      </c>
      <c r="C2348" s="236" t="s">
        <v>31</v>
      </c>
      <c r="D2348" s="236" t="s">
        <v>50</v>
      </c>
      <c r="E2348" s="236">
        <v>6447</v>
      </c>
      <c r="F2348" s="236" t="s">
        <v>4049</v>
      </c>
      <c r="G2348" s="236" t="s">
        <v>88</v>
      </c>
      <c r="H2348" s="236">
        <v>2</v>
      </c>
      <c r="I2348" s="236" t="s">
        <v>4050</v>
      </c>
      <c r="J2348" s="236" t="s">
        <v>4051</v>
      </c>
      <c r="K2348" s="236" t="s">
        <v>4147</v>
      </c>
      <c r="L2348" s="237">
        <v>46234</v>
      </c>
      <c r="M2348" s="236" t="s">
        <v>92</v>
      </c>
    </row>
    <row r="2349" spans="1:13">
      <c r="A2349" s="238" t="s">
        <v>1001</v>
      </c>
      <c r="B2349" s="238" t="s">
        <v>1002</v>
      </c>
      <c r="C2349" s="238" t="s">
        <v>31</v>
      </c>
      <c r="D2349" s="238" t="s">
        <v>52</v>
      </c>
      <c r="E2349" s="238" t="s">
        <v>33</v>
      </c>
      <c r="F2349" s="238" t="s">
        <v>33</v>
      </c>
      <c r="G2349" s="238" t="s">
        <v>33</v>
      </c>
      <c r="H2349" s="238" t="s">
        <v>33</v>
      </c>
      <c r="I2349" s="238" t="s">
        <v>33</v>
      </c>
      <c r="J2349" s="238" t="s">
        <v>1617</v>
      </c>
      <c r="K2349" s="238" t="s">
        <v>4148</v>
      </c>
      <c r="L2349" s="239">
        <v>46234</v>
      </c>
      <c r="M2349" s="238" t="s">
        <v>37</v>
      </c>
    </row>
    <row r="2350" spans="1:13">
      <c r="A2350" s="236" t="s">
        <v>1001</v>
      </c>
      <c r="B2350" s="236" t="s">
        <v>1002</v>
      </c>
      <c r="C2350" s="236" t="s">
        <v>31</v>
      </c>
      <c r="D2350" s="236" t="s">
        <v>54</v>
      </c>
      <c r="E2350" s="236" t="s">
        <v>33</v>
      </c>
      <c r="F2350" s="236" t="s">
        <v>33</v>
      </c>
      <c r="G2350" s="236" t="s">
        <v>33</v>
      </c>
      <c r="H2350" s="236" t="s">
        <v>33</v>
      </c>
      <c r="I2350" s="236" t="s">
        <v>33</v>
      </c>
      <c r="J2350" s="236" t="s">
        <v>1617</v>
      </c>
      <c r="K2350" s="236" t="s">
        <v>4149</v>
      </c>
      <c r="L2350" s="237">
        <v>46234</v>
      </c>
      <c r="M2350" s="236" t="s">
        <v>37</v>
      </c>
    </row>
    <row r="2351" spans="1:13">
      <c r="A2351" s="238" t="s">
        <v>727</v>
      </c>
      <c r="B2351" s="238" t="s">
        <v>728</v>
      </c>
      <c r="C2351" s="238" t="s">
        <v>729</v>
      </c>
      <c r="D2351" s="238" t="s">
        <v>86</v>
      </c>
      <c r="E2351" s="238">
        <v>5191823</v>
      </c>
      <c r="F2351" s="238" t="s">
        <v>4150</v>
      </c>
      <c r="G2351" s="238" t="s">
        <v>88</v>
      </c>
      <c r="H2351" s="238">
        <v>2</v>
      </c>
      <c r="I2351" s="238" t="s">
        <v>4151</v>
      </c>
      <c r="J2351" s="238" t="s">
        <v>4152</v>
      </c>
      <c r="K2351" s="238" t="s">
        <v>4153</v>
      </c>
      <c r="L2351" s="239">
        <v>46234</v>
      </c>
      <c r="M2351" s="238" t="s">
        <v>92</v>
      </c>
    </row>
    <row r="2352" spans="1:13">
      <c r="A2352" s="236" t="s">
        <v>727</v>
      </c>
      <c r="B2352" s="236" t="s">
        <v>728</v>
      </c>
      <c r="C2352" s="236" t="s">
        <v>729</v>
      </c>
      <c r="D2352" s="236" t="s">
        <v>93</v>
      </c>
      <c r="E2352" s="236">
        <v>51100</v>
      </c>
      <c r="F2352" s="236" t="s">
        <v>4154</v>
      </c>
      <c r="G2352" s="236" t="s">
        <v>141</v>
      </c>
      <c r="H2352" s="236">
        <v>3</v>
      </c>
      <c r="I2352" s="236" t="s">
        <v>4155</v>
      </c>
      <c r="J2352" s="236" t="s">
        <v>4156</v>
      </c>
      <c r="K2352" s="236" t="s">
        <v>4157</v>
      </c>
      <c r="L2352" s="237">
        <v>46234</v>
      </c>
      <c r="M2352" s="236" t="s">
        <v>92</v>
      </c>
    </row>
    <row r="2353" spans="1:13">
      <c r="A2353" s="238" t="s">
        <v>727</v>
      </c>
      <c r="B2353" s="238" t="s">
        <v>728</v>
      </c>
      <c r="C2353" s="238" t="s">
        <v>729</v>
      </c>
      <c r="D2353" s="238" t="s">
        <v>98</v>
      </c>
      <c r="E2353" s="238">
        <v>5191823</v>
      </c>
      <c r="F2353" s="238" t="s">
        <v>4158</v>
      </c>
      <c r="G2353" s="238" t="s">
        <v>141</v>
      </c>
      <c r="H2353" s="238">
        <v>3</v>
      </c>
      <c r="I2353" s="238" t="s">
        <v>4155</v>
      </c>
      <c r="J2353" s="238" t="s">
        <v>4159</v>
      </c>
      <c r="K2353" s="238" t="s">
        <v>4160</v>
      </c>
      <c r="L2353" s="239">
        <v>46234</v>
      </c>
      <c r="M2353" s="238" t="s">
        <v>92</v>
      </c>
    </row>
    <row r="2354" spans="1:13">
      <c r="A2354" s="236" t="s">
        <v>727</v>
      </c>
      <c r="B2354" s="236" t="s">
        <v>728</v>
      </c>
      <c r="C2354" s="236" t="s">
        <v>729</v>
      </c>
      <c r="D2354" s="236" t="s">
        <v>103</v>
      </c>
      <c r="E2354" s="236">
        <v>263941</v>
      </c>
      <c r="F2354" s="236" t="s">
        <v>4161</v>
      </c>
      <c r="G2354" s="236" t="s">
        <v>141</v>
      </c>
      <c r="H2354" s="236">
        <v>3</v>
      </c>
      <c r="I2354" s="236" t="s">
        <v>4162</v>
      </c>
      <c r="J2354" s="236" t="s">
        <v>4163</v>
      </c>
      <c r="K2354" s="236" t="s">
        <v>4164</v>
      </c>
      <c r="L2354" s="237">
        <v>46234</v>
      </c>
      <c r="M2354" s="236" t="s">
        <v>92</v>
      </c>
    </row>
    <row r="2355" spans="1:13">
      <c r="A2355" s="238" t="s">
        <v>727</v>
      </c>
      <c r="B2355" s="238" t="s">
        <v>728</v>
      </c>
      <c r="C2355" s="238" t="s">
        <v>729</v>
      </c>
      <c r="D2355" s="238" t="s">
        <v>108</v>
      </c>
      <c r="E2355" s="238">
        <v>260738</v>
      </c>
      <c r="F2355" s="238" t="s">
        <v>4165</v>
      </c>
      <c r="G2355" s="238" t="s">
        <v>141</v>
      </c>
      <c r="H2355" s="238">
        <v>3</v>
      </c>
      <c r="I2355" s="238" t="s">
        <v>4166</v>
      </c>
      <c r="J2355" s="238" t="s">
        <v>4167</v>
      </c>
      <c r="K2355" s="238" t="s">
        <v>4168</v>
      </c>
      <c r="L2355" s="239">
        <v>46234</v>
      </c>
      <c r="M2355" s="238" t="s">
        <v>92</v>
      </c>
    </row>
    <row r="2356" spans="1:13">
      <c r="A2356" s="236" t="s">
        <v>727</v>
      </c>
      <c r="B2356" s="236" t="s">
        <v>728</v>
      </c>
      <c r="C2356" s="236" t="s">
        <v>729</v>
      </c>
      <c r="D2356" s="236" t="s">
        <v>113</v>
      </c>
      <c r="E2356" s="236" t="s">
        <v>33</v>
      </c>
      <c r="F2356" s="236" t="s">
        <v>33</v>
      </c>
      <c r="G2356" s="236" t="s">
        <v>33</v>
      </c>
      <c r="H2356" s="236" t="s">
        <v>33</v>
      </c>
      <c r="I2356" s="236" t="s">
        <v>33</v>
      </c>
      <c r="J2356" s="236" t="s">
        <v>1617</v>
      </c>
      <c r="K2356" s="236" t="s">
        <v>4169</v>
      </c>
      <c r="L2356" s="237">
        <v>46234</v>
      </c>
      <c r="M2356" s="236" t="s">
        <v>92</v>
      </c>
    </row>
    <row r="2357" spans="1:13">
      <c r="A2357" s="238" t="s">
        <v>727</v>
      </c>
      <c r="B2357" s="238" t="s">
        <v>728</v>
      </c>
      <c r="C2357" s="238" t="s">
        <v>729</v>
      </c>
      <c r="D2357" s="238" t="s">
        <v>117</v>
      </c>
      <c r="E2357" s="238">
        <v>0</v>
      </c>
      <c r="F2357" s="238" t="s">
        <v>4071</v>
      </c>
      <c r="G2357" s="238" t="s">
        <v>141</v>
      </c>
      <c r="H2357" s="238">
        <v>3</v>
      </c>
      <c r="I2357" s="238" t="s">
        <v>4170</v>
      </c>
      <c r="J2357" s="238" t="s">
        <v>4171</v>
      </c>
      <c r="K2357" s="238" t="s">
        <v>4172</v>
      </c>
      <c r="L2357" s="239">
        <v>46234</v>
      </c>
      <c r="M2357" s="238" t="s">
        <v>92</v>
      </c>
    </row>
    <row r="2358" spans="1:13">
      <c r="A2358" s="236" t="s">
        <v>727</v>
      </c>
      <c r="B2358" s="236" t="s">
        <v>728</v>
      </c>
      <c r="C2358" s="236" t="s">
        <v>729</v>
      </c>
      <c r="D2358" s="236" t="s">
        <v>122</v>
      </c>
      <c r="E2358" s="236">
        <v>0</v>
      </c>
      <c r="F2358" s="236" t="s">
        <v>4071</v>
      </c>
      <c r="G2358" s="236" t="s">
        <v>141</v>
      </c>
      <c r="H2358" s="236">
        <v>3</v>
      </c>
      <c r="I2358" s="236" t="s">
        <v>4170</v>
      </c>
      <c r="J2358" s="236" t="s">
        <v>4171</v>
      </c>
      <c r="K2358" s="236" t="s">
        <v>4173</v>
      </c>
      <c r="L2358" s="237">
        <v>46234</v>
      </c>
      <c r="M2358" s="236" t="s">
        <v>92</v>
      </c>
    </row>
    <row r="2359" spans="1:13">
      <c r="A2359" s="238" t="s">
        <v>727</v>
      </c>
      <c r="B2359" s="238" t="s">
        <v>728</v>
      </c>
      <c r="C2359" s="238" t="s">
        <v>729</v>
      </c>
      <c r="D2359" s="238" t="s">
        <v>124</v>
      </c>
      <c r="E2359" s="238">
        <v>243917</v>
      </c>
      <c r="F2359" s="238" t="s">
        <v>4174</v>
      </c>
      <c r="G2359" s="238" t="s">
        <v>141</v>
      </c>
      <c r="H2359" s="238">
        <v>3</v>
      </c>
      <c r="I2359" s="238" t="s">
        <v>4175</v>
      </c>
      <c r="J2359" s="238" t="s">
        <v>4176</v>
      </c>
      <c r="K2359" s="238" t="s">
        <v>4177</v>
      </c>
      <c r="L2359" s="239">
        <v>46234</v>
      </c>
      <c r="M2359" s="238" t="s">
        <v>92</v>
      </c>
    </row>
    <row r="2360" spans="1:13">
      <c r="A2360" s="236" t="s">
        <v>727</v>
      </c>
      <c r="B2360" s="236" t="s">
        <v>728</v>
      </c>
      <c r="C2360" s="236" t="s">
        <v>729</v>
      </c>
      <c r="D2360" s="236" t="s">
        <v>130</v>
      </c>
      <c r="E2360" s="236">
        <v>4927882</v>
      </c>
      <c r="F2360" s="236" t="s">
        <v>4174</v>
      </c>
      <c r="G2360" s="236" t="s">
        <v>141</v>
      </c>
      <c r="H2360" s="236">
        <v>3</v>
      </c>
      <c r="I2360" s="236" t="s">
        <v>4175</v>
      </c>
      <c r="J2360" s="236" t="s">
        <v>4178</v>
      </c>
      <c r="K2360" s="236" t="s">
        <v>4179</v>
      </c>
      <c r="L2360" s="237">
        <v>46234</v>
      </c>
      <c r="M2360" s="236" t="s">
        <v>92</v>
      </c>
    </row>
    <row r="2361" spans="1:13">
      <c r="A2361" s="238" t="s">
        <v>727</v>
      </c>
      <c r="B2361" s="238" t="s">
        <v>728</v>
      </c>
      <c r="C2361" s="238" t="s">
        <v>729</v>
      </c>
      <c r="D2361" s="238" t="s">
        <v>135</v>
      </c>
      <c r="E2361" s="238">
        <v>20024</v>
      </c>
      <c r="F2361" s="238" t="s">
        <v>4174</v>
      </c>
      <c r="G2361" s="238" t="s">
        <v>141</v>
      </c>
      <c r="H2361" s="238">
        <v>3</v>
      </c>
      <c r="I2361" s="238" t="s">
        <v>4175</v>
      </c>
      <c r="J2361" s="238" t="s">
        <v>4180</v>
      </c>
      <c r="K2361" s="238" t="s">
        <v>4181</v>
      </c>
      <c r="L2361" s="239">
        <v>46234</v>
      </c>
      <c r="M2361" s="238" t="s">
        <v>92</v>
      </c>
    </row>
    <row r="2362" spans="1:13">
      <c r="A2362" s="236" t="s">
        <v>727</v>
      </c>
      <c r="B2362" s="236" t="s">
        <v>728</v>
      </c>
      <c r="C2362" s="236" t="s">
        <v>729</v>
      </c>
      <c r="D2362" s="236" t="s">
        <v>140</v>
      </c>
      <c r="E2362" s="236">
        <v>243917</v>
      </c>
      <c r="F2362" s="236" t="s">
        <v>4174</v>
      </c>
      <c r="G2362" s="236" t="s">
        <v>141</v>
      </c>
      <c r="H2362" s="236">
        <v>3</v>
      </c>
      <c r="I2362" s="236" t="s">
        <v>4175</v>
      </c>
      <c r="J2362" s="236" t="s">
        <v>4182</v>
      </c>
      <c r="K2362" s="236" t="s">
        <v>4183</v>
      </c>
      <c r="L2362" s="237">
        <v>46234</v>
      </c>
      <c r="M2362" s="236" t="s">
        <v>92</v>
      </c>
    </row>
    <row r="2363" spans="1:13">
      <c r="A2363" s="238" t="s">
        <v>727</v>
      </c>
      <c r="B2363" s="238" t="s">
        <v>728</v>
      </c>
      <c r="C2363" s="238" t="s">
        <v>729</v>
      </c>
      <c r="D2363" s="238" t="s">
        <v>144</v>
      </c>
      <c r="E2363" s="238" t="s">
        <v>33</v>
      </c>
      <c r="F2363" s="238" t="s">
        <v>33</v>
      </c>
      <c r="G2363" s="238" t="s">
        <v>33</v>
      </c>
      <c r="H2363" s="238" t="s">
        <v>33</v>
      </c>
      <c r="I2363" s="238" t="s">
        <v>33</v>
      </c>
      <c r="J2363" s="238" t="s">
        <v>2456</v>
      </c>
      <c r="K2363" s="238" t="s">
        <v>4184</v>
      </c>
      <c r="L2363" s="239">
        <v>46234</v>
      </c>
      <c r="M2363" s="238" t="s">
        <v>92</v>
      </c>
    </row>
    <row r="2364" spans="1:13">
      <c r="A2364" s="236" t="s">
        <v>727</v>
      </c>
      <c r="B2364" s="236" t="s">
        <v>728</v>
      </c>
      <c r="C2364" s="236" t="s">
        <v>729</v>
      </c>
      <c r="D2364" s="236" t="s">
        <v>147</v>
      </c>
      <c r="E2364" s="236" t="s">
        <v>33</v>
      </c>
      <c r="F2364" s="236" t="s">
        <v>33</v>
      </c>
      <c r="G2364" s="236" t="s">
        <v>33</v>
      </c>
      <c r="H2364" s="236" t="s">
        <v>33</v>
      </c>
      <c r="I2364" s="236" t="s">
        <v>33</v>
      </c>
      <c r="J2364" s="236" t="s">
        <v>2456</v>
      </c>
      <c r="K2364" s="236" t="s">
        <v>4185</v>
      </c>
      <c r="L2364" s="237">
        <v>46234</v>
      </c>
      <c r="M2364" s="236" t="s">
        <v>92</v>
      </c>
    </row>
    <row r="2365" spans="1:13">
      <c r="A2365" s="238" t="s">
        <v>727</v>
      </c>
      <c r="B2365" s="238" t="s">
        <v>728</v>
      </c>
      <c r="C2365" s="238" t="s">
        <v>729</v>
      </c>
      <c r="D2365" s="238" t="s">
        <v>150</v>
      </c>
      <c r="E2365" s="238">
        <v>3</v>
      </c>
      <c r="F2365" s="238" t="s">
        <v>4174</v>
      </c>
      <c r="G2365" s="238" t="s">
        <v>88</v>
      </c>
      <c r="H2365" s="238">
        <v>2</v>
      </c>
      <c r="I2365" s="238" t="s">
        <v>4175</v>
      </c>
      <c r="J2365" s="238" t="s">
        <v>4093</v>
      </c>
      <c r="K2365" s="238" t="s">
        <v>4186</v>
      </c>
      <c r="L2365" s="239">
        <v>46234</v>
      </c>
      <c r="M2365" s="238" t="s">
        <v>92</v>
      </c>
    </row>
    <row r="2366" spans="1:13">
      <c r="A2366" s="236" t="s">
        <v>727</v>
      </c>
      <c r="B2366" s="236" t="s">
        <v>728</v>
      </c>
      <c r="C2366" s="236" t="s">
        <v>729</v>
      </c>
      <c r="D2366" s="236" t="s">
        <v>46</v>
      </c>
      <c r="E2366" s="236" t="s">
        <v>33</v>
      </c>
      <c r="F2366" s="236" t="s">
        <v>33</v>
      </c>
      <c r="G2366" s="236" t="s">
        <v>33</v>
      </c>
      <c r="H2366" s="236" t="s">
        <v>33</v>
      </c>
      <c r="I2366" s="236" t="s">
        <v>33</v>
      </c>
      <c r="J2366" s="236" t="s">
        <v>1617</v>
      </c>
      <c r="K2366" s="236" t="s">
        <v>4187</v>
      </c>
      <c r="L2366" s="237">
        <v>46234</v>
      </c>
      <c r="M2366" s="236" t="s">
        <v>37</v>
      </c>
    </row>
    <row r="2367" spans="1:13">
      <c r="A2367" s="238" t="s">
        <v>727</v>
      </c>
      <c r="B2367" s="238" t="s">
        <v>728</v>
      </c>
      <c r="C2367" s="238" t="s">
        <v>729</v>
      </c>
      <c r="D2367" s="238" t="s">
        <v>48</v>
      </c>
      <c r="E2367" s="238" t="s">
        <v>33</v>
      </c>
      <c r="F2367" s="238" t="s">
        <v>33</v>
      </c>
      <c r="G2367" s="238" t="s">
        <v>33</v>
      </c>
      <c r="H2367" s="238" t="s">
        <v>33</v>
      </c>
      <c r="I2367" s="238" t="s">
        <v>33</v>
      </c>
      <c r="J2367" s="238" t="s">
        <v>1617</v>
      </c>
      <c r="K2367" s="238" t="s">
        <v>4188</v>
      </c>
      <c r="L2367" s="239">
        <v>46234</v>
      </c>
      <c r="M2367" s="238" t="s">
        <v>37</v>
      </c>
    </row>
    <row r="2368" spans="1:13">
      <c r="A2368" s="236" t="s">
        <v>727</v>
      </c>
      <c r="B2368" s="236" t="s">
        <v>728</v>
      </c>
      <c r="C2368" s="236" t="s">
        <v>729</v>
      </c>
      <c r="D2368" s="236" t="s">
        <v>50</v>
      </c>
      <c r="E2368" s="236" t="s">
        <v>33</v>
      </c>
      <c r="F2368" s="236" t="s">
        <v>33</v>
      </c>
      <c r="G2368" s="236" t="s">
        <v>33</v>
      </c>
      <c r="H2368" s="236" t="s">
        <v>33</v>
      </c>
      <c r="I2368" s="236" t="s">
        <v>33</v>
      </c>
      <c r="J2368" s="236" t="s">
        <v>1617</v>
      </c>
      <c r="K2368" s="236" t="s">
        <v>4189</v>
      </c>
      <c r="L2368" s="237">
        <v>46234</v>
      </c>
      <c r="M2368" s="236" t="s">
        <v>37</v>
      </c>
    </row>
    <row r="2369" spans="1:13">
      <c r="A2369" s="238" t="s">
        <v>727</v>
      </c>
      <c r="B2369" s="238" t="s">
        <v>728</v>
      </c>
      <c r="C2369" s="238" t="s">
        <v>729</v>
      </c>
      <c r="D2369" s="238" t="s">
        <v>52</v>
      </c>
      <c r="E2369" s="238" t="s">
        <v>33</v>
      </c>
      <c r="F2369" s="238" t="s">
        <v>33</v>
      </c>
      <c r="G2369" s="238" t="s">
        <v>33</v>
      </c>
      <c r="H2369" s="238" t="s">
        <v>33</v>
      </c>
      <c r="I2369" s="238" t="s">
        <v>33</v>
      </c>
      <c r="J2369" s="238" t="s">
        <v>1617</v>
      </c>
      <c r="K2369" s="238" t="s">
        <v>4190</v>
      </c>
      <c r="L2369" s="239">
        <v>46234</v>
      </c>
      <c r="M2369" s="238" t="s">
        <v>37</v>
      </c>
    </row>
    <row r="2370" spans="1:13">
      <c r="A2370" s="236" t="s">
        <v>727</v>
      </c>
      <c r="B2370" s="236" t="s">
        <v>728</v>
      </c>
      <c r="C2370" s="236" t="s">
        <v>729</v>
      </c>
      <c r="D2370" s="236" t="s">
        <v>54</v>
      </c>
      <c r="E2370" s="236" t="s">
        <v>33</v>
      </c>
      <c r="F2370" s="236" t="s">
        <v>33</v>
      </c>
      <c r="G2370" s="236" t="s">
        <v>33</v>
      </c>
      <c r="H2370" s="236" t="s">
        <v>33</v>
      </c>
      <c r="I2370" s="236" t="s">
        <v>33</v>
      </c>
      <c r="J2370" s="236" t="s">
        <v>1617</v>
      </c>
      <c r="K2370" s="236" t="s">
        <v>4191</v>
      </c>
      <c r="L2370" s="237">
        <v>46234</v>
      </c>
      <c r="M2370" s="236" t="s">
        <v>37</v>
      </c>
    </row>
    <row r="2371" spans="1:13">
      <c r="A2371" s="238" t="s">
        <v>739</v>
      </c>
      <c r="B2371" s="238" t="s">
        <v>740</v>
      </c>
      <c r="C2371" s="238" t="s">
        <v>729</v>
      </c>
      <c r="D2371" s="238" t="s">
        <v>86</v>
      </c>
      <c r="E2371" s="238">
        <v>5191823</v>
      </c>
      <c r="F2371" s="238" t="s">
        <v>4150</v>
      </c>
      <c r="G2371" s="238" t="s">
        <v>88</v>
      </c>
      <c r="H2371" s="238">
        <v>2</v>
      </c>
      <c r="I2371" s="238" t="s">
        <v>4151</v>
      </c>
      <c r="J2371" s="238" t="s">
        <v>4152</v>
      </c>
      <c r="K2371" s="238" t="s">
        <v>4192</v>
      </c>
      <c r="L2371" s="239">
        <v>46234</v>
      </c>
      <c r="M2371" s="238" t="s">
        <v>92</v>
      </c>
    </row>
    <row r="2372" spans="1:13">
      <c r="A2372" s="236" t="s">
        <v>739</v>
      </c>
      <c r="B2372" s="236" t="s">
        <v>740</v>
      </c>
      <c r="C2372" s="236" t="s">
        <v>729</v>
      </c>
      <c r="D2372" s="236" t="s">
        <v>93</v>
      </c>
      <c r="E2372" s="236">
        <v>20506</v>
      </c>
      <c r="F2372" s="236" t="s">
        <v>4193</v>
      </c>
      <c r="G2372" s="236" t="s">
        <v>141</v>
      </c>
      <c r="H2372" s="236">
        <v>3</v>
      </c>
      <c r="I2372" s="236" t="s">
        <v>4194</v>
      </c>
      <c r="J2372" s="236" t="s">
        <v>4195</v>
      </c>
      <c r="K2372" s="236" t="s">
        <v>4196</v>
      </c>
      <c r="L2372" s="237">
        <v>46234</v>
      </c>
      <c r="M2372" s="236" t="s">
        <v>92</v>
      </c>
    </row>
    <row r="2373" spans="1:13">
      <c r="A2373" s="238" t="s">
        <v>739</v>
      </c>
      <c r="B2373" s="238" t="s">
        <v>740</v>
      </c>
      <c r="C2373" s="238" t="s">
        <v>729</v>
      </c>
      <c r="D2373" s="238" t="s">
        <v>98</v>
      </c>
      <c r="E2373" s="238">
        <v>3833420</v>
      </c>
      <c r="F2373" s="238" t="s">
        <v>4197</v>
      </c>
      <c r="G2373" s="238" t="s">
        <v>141</v>
      </c>
      <c r="H2373" s="238">
        <v>3</v>
      </c>
      <c r="I2373" s="238" t="s">
        <v>4198</v>
      </c>
      <c r="J2373" s="238" t="s">
        <v>4199</v>
      </c>
      <c r="K2373" s="238" t="s">
        <v>4200</v>
      </c>
      <c r="L2373" s="239">
        <v>46234</v>
      </c>
      <c r="M2373" s="238" t="s">
        <v>92</v>
      </c>
    </row>
    <row r="2374" spans="1:13">
      <c r="A2374" s="236" t="s">
        <v>739</v>
      </c>
      <c r="B2374" s="236" t="s">
        <v>740</v>
      </c>
      <c r="C2374" s="236" t="s">
        <v>729</v>
      </c>
      <c r="D2374" s="236" t="s">
        <v>103</v>
      </c>
      <c r="E2374" s="236">
        <v>213483</v>
      </c>
      <c r="F2374" s="236" t="s">
        <v>4201</v>
      </c>
      <c r="G2374" s="236" t="s">
        <v>141</v>
      </c>
      <c r="H2374" s="236">
        <v>3</v>
      </c>
      <c r="I2374" s="236" t="s">
        <v>4202</v>
      </c>
      <c r="J2374" s="236" t="s">
        <v>4203</v>
      </c>
      <c r="K2374" s="236" t="s">
        <v>4204</v>
      </c>
      <c r="L2374" s="237">
        <v>46234</v>
      </c>
      <c r="M2374" s="236" t="s">
        <v>92</v>
      </c>
    </row>
    <row r="2375" spans="1:13">
      <c r="A2375" s="238" t="s">
        <v>739</v>
      </c>
      <c r="B2375" s="238" t="s">
        <v>740</v>
      </c>
      <c r="C2375" s="238" t="s">
        <v>729</v>
      </c>
      <c r="D2375" s="238" t="s">
        <v>108</v>
      </c>
      <c r="E2375" s="238">
        <v>213483</v>
      </c>
      <c r="F2375" s="238" t="s">
        <v>4201</v>
      </c>
      <c r="G2375" s="238" t="s">
        <v>141</v>
      </c>
      <c r="H2375" s="238">
        <v>3</v>
      </c>
      <c r="I2375" s="238" t="s">
        <v>4202</v>
      </c>
      <c r="J2375" s="238" t="s">
        <v>4205</v>
      </c>
      <c r="K2375" s="238" t="s">
        <v>4206</v>
      </c>
      <c r="L2375" s="239">
        <v>46234</v>
      </c>
      <c r="M2375" s="238" t="s">
        <v>92</v>
      </c>
    </row>
    <row r="2376" spans="1:13">
      <c r="A2376" s="236" t="s">
        <v>739</v>
      </c>
      <c r="B2376" s="236" t="s">
        <v>740</v>
      </c>
      <c r="C2376" s="236" t="s">
        <v>729</v>
      </c>
      <c r="D2376" s="236" t="s">
        <v>113</v>
      </c>
      <c r="E2376" s="236" t="s">
        <v>33</v>
      </c>
      <c r="F2376" s="236" t="s">
        <v>114</v>
      </c>
      <c r="G2376" s="236" t="s">
        <v>33</v>
      </c>
      <c r="H2376" s="236" t="s">
        <v>33</v>
      </c>
      <c r="I2376" s="236" t="s">
        <v>114</v>
      </c>
      <c r="J2376" s="236" t="s">
        <v>1617</v>
      </c>
      <c r="K2376" s="236" t="s">
        <v>4207</v>
      </c>
      <c r="L2376" s="237">
        <v>46234</v>
      </c>
      <c r="M2376" s="236" t="s">
        <v>92</v>
      </c>
    </row>
    <row r="2377" spans="1:13">
      <c r="A2377" s="238" t="s">
        <v>739</v>
      </c>
      <c r="B2377" s="238" t="s">
        <v>740</v>
      </c>
      <c r="C2377" s="238" t="s">
        <v>729</v>
      </c>
      <c r="D2377" s="238" t="s">
        <v>117</v>
      </c>
      <c r="E2377" s="238">
        <v>0</v>
      </c>
      <c r="F2377" s="238" t="s">
        <v>4071</v>
      </c>
      <c r="G2377" s="238" t="s">
        <v>141</v>
      </c>
      <c r="H2377" s="238">
        <v>3</v>
      </c>
      <c r="I2377" s="238" t="s">
        <v>4170</v>
      </c>
      <c r="J2377" s="238" t="s">
        <v>4171</v>
      </c>
      <c r="K2377" s="238" t="s">
        <v>4208</v>
      </c>
      <c r="L2377" s="239">
        <v>46234</v>
      </c>
      <c r="M2377" s="238" t="s">
        <v>92</v>
      </c>
    </row>
    <row r="2378" spans="1:13">
      <c r="A2378" s="236" t="s">
        <v>739</v>
      </c>
      <c r="B2378" s="236" t="s">
        <v>740</v>
      </c>
      <c r="C2378" s="236" t="s">
        <v>729</v>
      </c>
      <c r="D2378" s="236" t="s">
        <v>122</v>
      </c>
      <c r="E2378" s="236">
        <v>0</v>
      </c>
      <c r="F2378" s="236" t="s">
        <v>4071</v>
      </c>
      <c r="G2378" s="236" t="s">
        <v>141</v>
      </c>
      <c r="H2378" s="236">
        <v>3</v>
      </c>
      <c r="I2378" s="236" t="s">
        <v>4170</v>
      </c>
      <c r="J2378" s="236" t="s">
        <v>4171</v>
      </c>
      <c r="K2378" s="236" t="s">
        <v>4209</v>
      </c>
      <c r="L2378" s="237">
        <v>46234</v>
      </c>
      <c r="M2378" s="236" t="s">
        <v>92</v>
      </c>
    </row>
    <row r="2379" spans="1:13">
      <c r="A2379" s="238" t="s">
        <v>739</v>
      </c>
      <c r="B2379" s="238" t="s">
        <v>740</v>
      </c>
      <c r="C2379" s="238" t="s">
        <v>729</v>
      </c>
      <c r="D2379" s="238" t="s">
        <v>124</v>
      </c>
      <c r="E2379" s="238">
        <v>213483</v>
      </c>
      <c r="F2379" s="238" t="s">
        <v>4201</v>
      </c>
      <c r="G2379" s="238" t="s">
        <v>141</v>
      </c>
      <c r="H2379" s="238">
        <v>3</v>
      </c>
      <c r="I2379" s="238" t="s">
        <v>4210</v>
      </c>
      <c r="J2379" s="238" t="s">
        <v>4211</v>
      </c>
      <c r="K2379" s="238" t="s">
        <v>4212</v>
      </c>
      <c r="L2379" s="239">
        <v>46234</v>
      </c>
      <c r="M2379" s="238" t="s">
        <v>92</v>
      </c>
    </row>
    <row r="2380" spans="1:13">
      <c r="A2380" s="236" t="s">
        <v>739</v>
      </c>
      <c r="B2380" s="236" t="s">
        <v>740</v>
      </c>
      <c r="C2380" s="236" t="s">
        <v>729</v>
      </c>
      <c r="D2380" s="236" t="s">
        <v>130</v>
      </c>
      <c r="E2380" s="236">
        <v>3619937</v>
      </c>
      <c r="F2380" s="236" t="s">
        <v>4213</v>
      </c>
      <c r="G2380" s="236" t="s">
        <v>141</v>
      </c>
      <c r="H2380" s="236">
        <v>3</v>
      </c>
      <c r="I2380" s="236" t="s">
        <v>4214</v>
      </c>
      <c r="J2380" s="236" t="s">
        <v>4215</v>
      </c>
      <c r="K2380" s="236" t="s">
        <v>4216</v>
      </c>
      <c r="L2380" s="237">
        <v>46234</v>
      </c>
      <c r="M2380" s="236" t="s">
        <v>92</v>
      </c>
    </row>
    <row r="2381" spans="1:13">
      <c r="A2381" s="238" t="s">
        <v>739</v>
      </c>
      <c r="B2381" s="238" t="s">
        <v>740</v>
      </c>
      <c r="C2381" s="238" t="s">
        <v>729</v>
      </c>
      <c r="D2381" s="238" t="s">
        <v>135</v>
      </c>
      <c r="E2381" s="238">
        <v>0</v>
      </c>
      <c r="F2381" s="238" t="s">
        <v>4217</v>
      </c>
      <c r="G2381" s="238" t="s">
        <v>141</v>
      </c>
      <c r="H2381" s="238">
        <v>3</v>
      </c>
      <c r="I2381" s="238" t="s">
        <v>4218</v>
      </c>
      <c r="J2381" s="238" t="s">
        <v>4219</v>
      </c>
      <c r="K2381" s="238" t="s">
        <v>4220</v>
      </c>
      <c r="L2381" s="239">
        <v>46234</v>
      </c>
      <c r="M2381" s="238" t="s">
        <v>92</v>
      </c>
    </row>
    <row r="2382" spans="1:13">
      <c r="A2382" s="236" t="s">
        <v>739</v>
      </c>
      <c r="B2382" s="236" t="s">
        <v>740</v>
      </c>
      <c r="C2382" s="236" t="s">
        <v>729</v>
      </c>
      <c r="D2382" s="236" t="s">
        <v>140</v>
      </c>
      <c r="E2382" s="236">
        <v>213483</v>
      </c>
      <c r="F2382" s="236" t="s">
        <v>4217</v>
      </c>
      <c r="G2382" s="236" t="s">
        <v>141</v>
      </c>
      <c r="H2382" s="236">
        <v>3</v>
      </c>
      <c r="I2382" s="236" t="s">
        <v>4218</v>
      </c>
      <c r="J2382" s="236" t="s">
        <v>4221</v>
      </c>
      <c r="K2382" s="236" t="s">
        <v>4222</v>
      </c>
      <c r="L2382" s="237">
        <v>46234</v>
      </c>
      <c r="M2382" s="236" t="s">
        <v>92</v>
      </c>
    </row>
    <row r="2383" spans="1:13">
      <c r="A2383" s="238" t="s">
        <v>739</v>
      </c>
      <c r="B2383" s="238" t="s">
        <v>740</v>
      </c>
      <c r="C2383" s="238" t="s">
        <v>729</v>
      </c>
      <c r="D2383" s="238" t="s">
        <v>144</v>
      </c>
      <c r="E2383" s="238" t="s">
        <v>33</v>
      </c>
      <c r="F2383" s="238" t="s">
        <v>114</v>
      </c>
      <c r="G2383" s="238" t="s">
        <v>141</v>
      </c>
      <c r="H2383" s="238">
        <v>3</v>
      </c>
      <c r="I2383" s="238" t="s">
        <v>114</v>
      </c>
      <c r="J2383" s="238" t="s">
        <v>4223</v>
      </c>
      <c r="K2383" s="238" t="s">
        <v>4224</v>
      </c>
      <c r="L2383" s="239">
        <v>46234</v>
      </c>
      <c r="M2383" s="238" t="s">
        <v>92</v>
      </c>
    </row>
    <row r="2384" spans="1:13">
      <c r="A2384" s="236" t="s">
        <v>739</v>
      </c>
      <c r="B2384" s="236" t="s">
        <v>740</v>
      </c>
      <c r="C2384" s="236" t="s">
        <v>729</v>
      </c>
      <c r="D2384" s="236" t="s">
        <v>147</v>
      </c>
      <c r="E2384" s="236" t="s">
        <v>33</v>
      </c>
      <c r="F2384" s="236" t="s">
        <v>114</v>
      </c>
      <c r="G2384" s="236" t="s">
        <v>141</v>
      </c>
      <c r="H2384" s="236">
        <v>3</v>
      </c>
      <c r="I2384" s="236" t="s">
        <v>114</v>
      </c>
      <c r="J2384" s="236" t="s">
        <v>4223</v>
      </c>
      <c r="K2384" s="236" t="s">
        <v>4225</v>
      </c>
      <c r="L2384" s="237">
        <v>46234</v>
      </c>
      <c r="M2384" s="236" t="s">
        <v>92</v>
      </c>
    </row>
    <row r="2385" spans="1:13">
      <c r="A2385" s="238" t="s">
        <v>739</v>
      </c>
      <c r="B2385" s="238" t="s">
        <v>740</v>
      </c>
      <c r="C2385" s="238" t="s">
        <v>729</v>
      </c>
      <c r="D2385" s="238" t="s">
        <v>150</v>
      </c>
      <c r="E2385" s="238">
        <v>1</v>
      </c>
      <c r="F2385" s="238" t="s">
        <v>4226</v>
      </c>
      <c r="G2385" s="238" t="s">
        <v>141</v>
      </c>
      <c r="H2385" s="238">
        <v>3</v>
      </c>
      <c r="I2385" s="238" t="s">
        <v>4227</v>
      </c>
      <c r="J2385" s="238" t="s">
        <v>4228</v>
      </c>
      <c r="K2385" s="238" t="s">
        <v>4229</v>
      </c>
      <c r="L2385" s="239">
        <v>46234</v>
      </c>
      <c r="M2385" s="238" t="s">
        <v>92</v>
      </c>
    </row>
    <row r="2386" spans="1:13">
      <c r="A2386" s="236" t="s">
        <v>739</v>
      </c>
      <c r="B2386" s="236" t="s">
        <v>740</v>
      </c>
      <c r="C2386" s="236" t="s">
        <v>729</v>
      </c>
      <c r="D2386" s="236" t="s">
        <v>32</v>
      </c>
      <c r="E2386" s="236" t="s">
        <v>33</v>
      </c>
      <c r="F2386" s="236" t="s">
        <v>114</v>
      </c>
      <c r="G2386" s="236" t="s">
        <v>33</v>
      </c>
      <c r="H2386" s="236" t="s">
        <v>33</v>
      </c>
      <c r="I2386" s="236" t="s">
        <v>114</v>
      </c>
      <c r="J2386" s="236" t="s">
        <v>1617</v>
      </c>
      <c r="K2386" s="236" t="s">
        <v>4230</v>
      </c>
      <c r="L2386" s="237">
        <v>46234</v>
      </c>
      <c r="M2386" s="236" t="s">
        <v>37</v>
      </c>
    </row>
    <row r="2387" spans="1:13">
      <c r="A2387" s="238" t="s">
        <v>739</v>
      </c>
      <c r="B2387" s="238" t="s">
        <v>740</v>
      </c>
      <c r="C2387" s="238" t="s">
        <v>729</v>
      </c>
      <c r="D2387" s="238" t="s">
        <v>38</v>
      </c>
      <c r="E2387" s="238" t="s">
        <v>33</v>
      </c>
      <c r="F2387" s="238" t="s">
        <v>114</v>
      </c>
      <c r="G2387" s="238" t="s">
        <v>33</v>
      </c>
      <c r="H2387" s="238" t="s">
        <v>33</v>
      </c>
      <c r="I2387" s="238" t="s">
        <v>114</v>
      </c>
      <c r="J2387" s="238" t="s">
        <v>1617</v>
      </c>
      <c r="K2387" s="238" t="s">
        <v>4231</v>
      </c>
      <c r="L2387" s="239">
        <v>46234</v>
      </c>
      <c r="M2387" s="238" t="s">
        <v>37</v>
      </c>
    </row>
    <row r="2388" spans="1:13">
      <c r="A2388" s="236" t="s">
        <v>739</v>
      </c>
      <c r="B2388" s="236" t="s">
        <v>740</v>
      </c>
      <c r="C2388" s="236" t="s">
        <v>729</v>
      </c>
      <c r="D2388" s="236" t="s">
        <v>46</v>
      </c>
      <c r="E2388" s="236" t="s">
        <v>33</v>
      </c>
      <c r="F2388" s="236" t="s">
        <v>114</v>
      </c>
      <c r="G2388" s="236" t="s">
        <v>33</v>
      </c>
      <c r="H2388" s="236" t="s">
        <v>33</v>
      </c>
      <c r="I2388" s="236" t="s">
        <v>114</v>
      </c>
      <c r="J2388" s="236" t="s">
        <v>1617</v>
      </c>
      <c r="K2388" s="236" t="s">
        <v>4232</v>
      </c>
      <c r="L2388" s="237">
        <v>46234</v>
      </c>
      <c r="M2388" s="236" t="s">
        <v>37</v>
      </c>
    </row>
    <row r="2389" spans="1:13">
      <c r="A2389" s="238" t="s">
        <v>739</v>
      </c>
      <c r="B2389" s="238" t="s">
        <v>740</v>
      </c>
      <c r="C2389" s="238" t="s">
        <v>729</v>
      </c>
      <c r="D2389" s="238" t="s">
        <v>48</v>
      </c>
      <c r="E2389" s="238" t="s">
        <v>33</v>
      </c>
      <c r="F2389" s="238" t="s">
        <v>114</v>
      </c>
      <c r="G2389" s="238" t="s">
        <v>33</v>
      </c>
      <c r="H2389" s="238" t="s">
        <v>33</v>
      </c>
      <c r="I2389" s="238" t="s">
        <v>114</v>
      </c>
      <c r="J2389" s="238" t="s">
        <v>1617</v>
      </c>
      <c r="K2389" s="238" t="s">
        <v>4233</v>
      </c>
      <c r="L2389" s="239">
        <v>46234</v>
      </c>
      <c r="M2389" s="238" t="s">
        <v>37</v>
      </c>
    </row>
    <row r="2390" spans="1:13">
      <c r="A2390" s="236" t="s">
        <v>739</v>
      </c>
      <c r="B2390" s="236" t="s">
        <v>740</v>
      </c>
      <c r="C2390" s="236" t="s">
        <v>729</v>
      </c>
      <c r="D2390" s="236" t="s">
        <v>50</v>
      </c>
      <c r="E2390" s="236" t="s">
        <v>33</v>
      </c>
      <c r="F2390" s="236" t="s">
        <v>114</v>
      </c>
      <c r="G2390" s="236" t="s">
        <v>33</v>
      </c>
      <c r="H2390" s="236" t="s">
        <v>33</v>
      </c>
      <c r="I2390" s="236" t="s">
        <v>114</v>
      </c>
      <c r="J2390" s="236" t="s">
        <v>1617</v>
      </c>
      <c r="K2390" s="236" t="s">
        <v>4234</v>
      </c>
      <c r="L2390" s="237">
        <v>46234</v>
      </c>
      <c r="M2390" s="236" t="s">
        <v>37</v>
      </c>
    </row>
    <row r="2391" spans="1:13">
      <c r="A2391" s="238" t="s">
        <v>739</v>
      </c>
      <c r="B2391" s="238" t="s">
        <v>740</v>
      </c>
      <c r="C2391" s="238" t="s">
        <v>729</v>
      </c>
      <c r="D2391" s="238" t="s">
        <v>52</v>
      </c>
      <c r="E2391" s="238" t="s">
        <v>33</v>
      </c>
      <c r="F2391" s="238" t="s">
        <v>114</v>
      </c>
      <c r="G2391" s="238" t="s">
        <v>33</v>
      </c>
      <c r="H2391" s="238" t="s">
        <v>33</v>
      </c>
      <c r="I2391" s="238" t="s">
        <v>114</v>
      </c>
      <c r="J2391" s="238" t="s">
        <v>1617</v>
      </c>
      <c r="K2391" s="238" t="s">
        <v>4235</v>
      </c>
      <c r="L2391" s="239">
        <v>46234</v>
      </c>
      <c r="M2391" s="238" t="s">
        <v>37</v>
      </c>
    </row>
    <row r="2392" spans="1:13">
      <c r="A2392" s="236" t="s">
        <v>739</v>
      </c>
      <c r="B2392" s="236" t="s">
        <v>740</v>
      </c>
      <c r="C2392" s="236" t="s">
        <v>729</v>
      </c>
      <c r="D2392" s="236" t="s">
        <v>54</v>
      </c>
      <c r="E2392" s="236" t="s">
        <v>33</v>
      </c>
      <c r="F2392" s="236" t="s">
        <v>114</v>
      </c>
      <c r="G2392" s="236" t="s">
        <v>33</v>
      </c>
      <c r="H2392" s="236" t="s">
        <v>33</v>
      </c>
      <c r="I2392" s="236" t="s">
        <v>114</v>
      </c>
      <c r="J2392" s="236" t="s">
        <v>1617</v>
      </c>
      <c r="K2392" s="236" t="s">
        <v>4236</v>
      </c>
      <c r="L2392" s="237">
        <v>46234</v>
      </c>
      <c r="M2392" s="236" t="s">
        <v>37</v>
      </c>
    </row>
    <row r="2393" spans="1:13">
      <c r="A2393" s="238" t="s">
        <v>750</v>
      </c>
      <c r="B2393" s="238" t="s">
        <v>751</v>
      </c>
      <c r="C2393" s="238" t="s">
        <v>729</v>
      </c>
      <c r="D2393" s="238" t="s">
        <v>86</v>
      </c>
      <c r="E2393" s="238">
        <v>5191823</v>
      </c>
      <c r="F2393" s="238" t="s">
        <v>4150</v>
      </c>
      <c r="G2393" s="238" t="s">
        <v>88</v>
      </c>
      <c r="H2393" s="238">
        <v>2</v>
      </c>
      <c r="I2393" s="238" t="s">
        <v>4151</v>
      </c>
      <c r="J2393" s="238" t="s">
        <v>4152</v>
      </c>
      <c r="K2393" s="238" t="s">
        <v>4237</v>
      </c>
      <c r="L2393" s="239">
        <v>46234</v>
      </c>
      <c r="M2393" s="238" t="s">
        <v>92</v>
      </c>
    </row>
    <row r="2394" spans="1:13">
      <c r="A2394" s="236" t="s">
        <v>750</v>
      </c>
      <c r="B2394" s="236" t="s">
        <v>751</v>
      </c>
      <c r="C2394" s="236" t="s">
        <v>729</v>
      </c>
      <c r="D2394" s="236" t="s">
        <v>93</v>
      </c>
      <c r="E2394" s="236">
        <v>51100</v>
      </c>
      <c r="F2394" s="236" t="s">
        <v>4238</v>
      </c>
      <c r="G2394" s="236" t="s">
        <v>141</v>
      </c>
      <c r="H2394" s="236">
        <v>3</v>
      </c>
      <c r="I2394" s="236" t="s">
        <v>4155</v>
      </c>
      <c r="J2394" s="236" t="s">
        <v>4239</v>
      </c>
      <c r="K2394" s="236" t="s">
        <v>4240</v>
      </c>
      <c r="L2394" s="237">
        <v>46234</v>
      </c>
      <c r="M2394" s="236" t="s">
        <v>92</v>
      </c>
    </row>
    <row r="2395" spans="1:13">
      <c r="A2395" s="238" t="s">
        <v>750</v>
      </c>
      <c r="B2395" s="238" t="s">
        <v>751</v>
      </c>
      <c r="C2395" s="238" t="s">
        <v>729</v>
      </c>
      <c r="D2395" s="238" t="s">
        <v>98</v>
      </c>
      <c r="E2395" s="238">
        <v>5191823</v>
      </c>
      <c r="F2395" s="238" t="s">
        <v>4158</v>
      </c>
      <c r="G2395" s="238" t="s">
        <v>88</v>
      </c>
      <c r="H2395" s="238">
        <v>2</v>
      </c>
      <c r="I2395" s="238" t="s">
        <v>4155</v>
      </c>
      <c r="J2395" s="238" t="s">
        <v>4241</v>
      </c>
      <c r="K2395" s="238" t="s">
        <v>4242</v>
      </c>
      <c r="L2395" s="239">
        <v>46234</v>
      </c>
      <c r="M2395" s="238" t="s">
        <v>92</v>
      </c>
    </row>
    <row r="2396" spans="1:13">
      <c r="A2396" s="236" t="s">
        <v>750</v>
      </c>
      <c r="B2396" s="236" t="s">
        <v>751</v>
      </c>
      <c r="C2396" s="236" t="s">
        <v>729</v>
      </c>
      <c r="D2396" s="236" t="s">
        <v>103</v>
      </c>
      <c r="E2396" s="236">
        <v>50458</v>
      </c>
      <c r="F2396" s="236" t="s">
        <v>2289</v>
      </c>
      <c r="G2396" s="236" t="s">
        <v>88</v>
      </c>
      <c r="H2396" s="236">
        <v>2</v>
      </c>
      <c r="I2396" s="236" t="s">
        <v>4243</v>
      </c>
      <c r="J2396" s="236" t="s">
        <v>4244</v>
      </c>
      <c r="K2396" s="236" t="s">
        <v>4245</v>
      </c>
      <c r="L2396" s="237">
        <v>46234</v>
      </c>
      <c r="M2396" s="236" t="s">
        <v>92</v>
      </c>
    </row>
    <row r="2397" spans="1:13">
      <c r="A2397" s="238" t="s">
        <v>750</v>
      </c>
      <c r="B2397" s="238" t="s">
        <v>751</v>
      </c>
      <c r="C2397" s="238" t="s">
        <v>729</v>
      </c>
      <c r="D2397" s="238" t="s">
        <v>108</v>
      </c>
      <c r="E2397" s="238">
        <v>47255</v>
      </c>
      <c r="F2397" s="238" t="s">
        <v>2293</v>
      </c>
      <c r="G2397" s="238" t="s">
        <v>88</v>
      </c>
      <c r="H2397" s="238">
        <v>2</v>
      </c>
      <c r="I2397" s="238" t="s">
        <v>4246</v>
      </c>
      <c r="J2397" s="238" t="s">
        <v>4247</v>
      </c>
      <c r="K2397" s="238" t="s">
        <v>4248</v>
      </c>
      <c r="L2397" s="239">
        <v>46234</v>
      </c>
      <c r="M2397" s="238" t="s">
        <v>92</v>
      </c>
    </row>
    <row r="2398" spans="1:13">
      <c r="A2398" s="236" t="s">
        <v>750</v>
      </c>
      <c r="B2398" s="236" t="s">
        <v>751</v>
      </c>
      <c r="C2398" s="236" t="s">
        <v>729</v>
      </c>
      <c r="D2398" s="236" t="s">
        <v>113</v>
      </c>
      <c r="E2398" s="236" t="s">
        <v>33</v>
      </c>
      <c r="F2398" s="236" t="s">
        <v>33</v>
      </c>
      <c r="G2398" s="236" t="s">
        <v>33</v>
      </c>
      <c r="H2398" s="236" t="s">
        <v>33</v>
      </c>
      <c r="I2398" s="236" t="s">
        <v>33</v>
      </c>
      <c r="J2398" s="236" t="s">
        <v>1617</v>
      </c>
      <c r="K2398" s="236" t="s">
        <v>4249</v>
      </c>
      <c r="L2398" s="237">
        <v>46234</v>
      </c>
      <c r="M2398" s="236" t="s">
        <v>92</v>
      </c>
    </row>
    <row r="2399" spans="1:13">
      <c r="A2399" s="238" t="s">
        <v>750</v>
      </c>
      <c r="B2399" s="238" t="s">
        <v>751</v>
      </c>
      <c r="C2399" s="238" t="s">
        <v>729</v>
      </c>
      <c r="D2399" s="238" t="s">
        <v>117</v>
      </c>
      <c r="E2399" s="238">
        <v>0</v>
      </c>
      <c r="F2399" s="238" t="s">
        <v>4071</v>
      </c>
      <c r="G2399" s="238" t="s">
        <v>141</v>
      </c>
      <c r="H2399" s="238">
        <v>3</v>
      </c>
      <c r="I2399" s="238" t="s">
        <v>4170</v>
      </c>
      <c r="J2399" s="238" t="s">
        <v>4171</v>
      </c>
      <c r="K2399" s="238" t="s">
        <v>4250</v>
      </c>
      <c r="L2399" s="239">
        <v>46234</v>
      </c>
      <c r="M2399" s="238" t="s">
        <v>92</v>
      </c>
    </row>
    <row r="2400" spans="1:13">
      <c r="A2400" s="236" t="s">
        <v>750</v>
      </c>
      <c r="B2400" s="236" t="s">
        <v>751</v>
      </c>
      <c r="C2400" s="236" t="s">
        <v>729</v>
      </c>
      <c r="D2400" s="236" t="s">
        <v>122</v>
      </c>
      <c r="E2400" s="236">
        <v>0</v>
      </c>
      <c r="F2400" s="236" t="s">
        <v>4071</v>
      </c>
      <c r="G2400" s="236" t="s">
        <v>141</v>
      </c>
      <c r="H2400" s="236">
        <v>3</v>
      </c>
      <c r="I2400" s="236" t="s">
        <v>4170</v>
      </c>
      <c r="J2400" s="236" t="s">
        <v>4171</v>
      </c>
      <c r="K2400" s="236" t="s">
        <v>4251</v>
      </c>
      <c r="L2400" s="237">
        <v>46234</v>
      </c>
      <c r="M2400" s="236" t="s">
        <v>92</v>
      </c>
    </row>
    <row r="2401" spans="1:13">
      <c r="A2401" s="238" t="s">
        <v>750</v>
      </c>
      <c r="B2401" s="238" t="s">
        <v>751</v>
      </c>
      <c r="C2401" s="238" t="s">
        <v>729</v>
      </c>
      <c r="D2401" s="238" t="s">
        <v>124</v>
      </c>
      <c r="E2401" s="238">
        <v>30434</v>
      </c>
      <c r="F2401" s="238" t="s">
        <v>2303</v>
      </c>
      <c r="G2401" s="238" t="s">
        <v>88</v>
      </c>
      <c r="H2401" s="238">
        <v>2</v>
      </c>
      <c r="I2401" s="238" t="s">
        <v>4252</v>
      </c>
      <c r="J2401" s="238" t="s">
        <v>4253</v>
      </c>
      <c r="K2401" s="238" t="s">
        <v>4254</v>
      </c>
      <c r="L2401" s="239">
        <v>46234</v>
      </c>
      <c r="M2401" s="238" t="s">
        <v>92</v>
      </c>
    </row>
    <row r="2402" spans="1:13">
      <c r="A2402" s="236" t="s">
        <v>750</v>
      </c>
      <c r="B2402" s="236" t="s">
        <v>751</v>
      </c>
      <c r="C2402" s="236" t="s">
        <v>729</v>
      </c>
      <c r="D2402" s="236" t="s">
        <v>130</v>
      </c>
      <c r="E2402" s="236">
        <v>5141365</v>
      </c>
      <c r="F2402" s="236" t="s">
        <v>2303</v>
      </c>
      <c r="G2402" s="236" t="s">
        <v>88</v>
      </c>
      <c r="H2402" s="236">
        <v>2</v>
      </c>
      <c r="I2402" s="236" t="s">
        <v>4252</v>
      </c>
      <c r="J2402" s="236" t="s">
        <v>2165</v>
      </c>
      <c r="K2402" s="236" t="s">
        <v>4255</v>
      </c>
      <c r="L2402" s="237">
        <v>46234</v>
      </c>
      <c r="M2402" s="236" t="s">
        <v>92</v>
      </c>
    </row>
    <row r="2403" spans="1:13">
      <c r="A2403" s="238" t="s">
        <v>750</v>
      </c>
      <c r="B2403" s="238" t="s">
        <v>751</v>
      </c>
      <c r="C2403" s="238" t="s">
        <v>729</v>
      </c>
      <c r="D2403" s="238" t="s">
        <v>135</v>
      </c>
      <c r="E2403" s="238">
        <v>20024</v>
      </c>
      <c r="F2403" s="238" t="s">
        <v>2303</v>
      </c>
      <c r="G2403" s="238" t="s">
        <v>88</v>
      </c>
      <c r="H2403" s="238">
        <v>2</v>
      </c>
      <c r="I2403" s="238" t="s">
        <v>4252</v>
      </c>
      <c r="J2403" s="238" t="s">
        <v>2309</v>
      </c>
      <c r="K2403" s="238" t="s">
        <v>4256</v>
      </c>
      <c r="L2403" s="239">
        <v>46234</v>
      </c>
      <c r="M2403" s="238" t="s">
        <v>92</v>
      </c>
    </row>
    <row r="2404" spans="1:13">
      <c r="A2404" s="236" t="s">
        <v>750</v>
      </c>
      <c r="B2404" s="236" t="s">
        <v>751</v>
      </c>
      <c r="C2404" s="236" t="s">
        <v>729</v>
      </c>
      <c r="D2404" s="236" t="s">
        <v>140</v>
      </c>
      <c r="E2404" s="236">
        <v>30434</v>
      </c>
      <c r="F2404" s="236" t="s">
        <v>2303</v>
      </c>
      <c r="G2404" s="236" t="s">
        <v>88</v>
      </c>
      <c r="H2404" s="236">
        <v>2</v>
      </c>
      <c r="I2404" s="236" t="s">
        <v>4252</v>
      </c>
      <c r="J2404" s="236" t="s">
        <v>4257</v>
      </c>
      <c r="K2404" s="236" t="s">
        <v>4258</v>
      </c>
      <c r="L2404" s="237">
        <v>46234</v>
      </c>
      <c r="M2404" s="236" t="s">
        <v>92</v>
      </c>
    </row>
    <row r="2405" spans="1:13">
      <c r="A2405" s="238" t="s">
        <v>750</v>
      </c>
      <c r="B2405" s="238" t="s">
        <v>751</v>
      </c>
      <c r="C2405" s="238" t="s">
        <v>729</v>
      </c>
      <c r="D2405" s="238" t="s">
        <v>144</v>
      </c>
      <c r="E2405" s="238" t="s">
        <v>33</v>
      </c>
      <c r="F2405" s="238" t="s">
        <v>33</v>
      </c>
      <c r="G2405" s="238" t="s">
        <v>33</v>
      </c>
      <c r="H2405" s="238" t="s">
        <v>33</v>
      </c>
      <c r="I2405" s="238" t="s">
        <v>33</v>
      </c>
      <c r="J2405" s="238" t="s">
        <v>4257</v>
      </c>
      <c r="K2405" s="238" t="s">
        <v>4259</v>
      </c>
      <c r="L2405" s="239">
        <v>46234</v>
      </c>
      <c r="M2405" s="238" t="s">
        <v>92</v>
      </c>
    </row>
    <row r="2406" spans="1:13">
      <c r="A2406" s="236" t="s">
        <v>750</v>
      </c>
      <c r="B2406" s="236" t="s">
        <v>751</v>
      </c>
      <c r="C2406" s="236" t="s">
        <v>729</v>
      </c>
      <c r="D2406" s="236" t="s">
        <v>147</v>
      </c>
      <c r="E2406" s="236" t="s">
        <v>33</v>
      </c>
      <c r="F2406" s="236" t="s">
        <v>33</v>
      </c>
      <c r="G2406" s="236" t="s">
        <v>33</v>
      </c>
      <c r="H2406" s="236" t="s">
        <v>33</v>
      </c>
      <c r="I2406" s="236" t="s">
        <v>33</v>
      </c>
      <c r="J2406" s="236" t="s">
        <v>4257</v>
      </c>
      <c r="K2406" s="236" t="s">
        <v>4260</v>
      </c>
      <c r="L2406" s="237">
        <v>46234</v>
      </c>
      <c r="M2406" s="236" t="s">
        <v>92</v>
      </c>
    </row>
    <row r="2407" spans="1:13">
      <c r="A2407" s="238" t="s">
        <v>750</v>
      </c>
      <c r="B2407" s="238" t="s">
        <v>751</v>
      </c>
      <c r="C2407" s="238" t="s">
        <v>729</v>
      </c>
      <c r="D2407" s="238" t="s">
        <v>150</v>
      </c>
      <c r="E2407" s="238">
        <v>3</v>
      </c>
      <c r="F2407" s="238" t="s">
        <v>2303</v>
      </c>
      <c r="G2407" s="238" t="s">
        <v>88</v>
      </c>
      <c r="H2407" s="238">
        <v>2</v>
      </c>
      <c r="I2407" s="238" t="s">
        <v>4252</v>
      </c>
      <c r="J2407" s="238" t="s">
        <v>4093</v>
      </c>
      <c r="K2407" s="238" t="s">
        <v>4261</v>
      </c>
      <c r="L2407" s="239">
        <v>46234</v>
      </c>
      <c r="M2407" s="238" t="s">
        <v>92</v>
      </c>
    </row>
    <row r="2408" spans="1:13">
      <c r="A2408" s="236" t="s">
        <v>750</v>
      </c>
      <c r="B2408" s="236" t="s">
        <v>751</v>
      </c>
      <c r="C2408" s="236" t="s">
        <v>729</v>
      </c>
      <c r="D2408" s="236" t="s">
        <v>46</v>
      </c>
      <c r="E2408" s="236" t="s">
        <v>33</v>
      </c>
      <c r="F2408" s="236" t="s">
        <v>33</v>
      </c>
      <c r="G2408" s="236" t="s">
        <v>33</v>
      </c>
      <c r="H2408" s="236" t="s">
        <v>33</v>
      </c>
      <c r="I2408" s="236" t="s">
        <v>33</v>
      </c>
      <c r="J2408" s="236" t="s">
        <v>1617</v>
      </c>
      <c r="K2408" s="236" t="s">
        <v>4262</v>
      </c>
      <c r="L2408" s="237">
        <v>46234</v>
      </c>
      <c r="M2408" s="236" t="s">
        <v>37</v>
      </c>
    </row>
    <row r="2409" spans="1:13">
      <c r="A2409" s="238" t="s">
        <v>750</v>
      </c>
      <c r="B2409" s="238" t="s">
        <v>751</v>
      </c>
      <c r="C2409" s="238" t="s">
        <v>729</v>
      </c>
      <c r="D2409" s="238" t="s">
        <v>48</v>
      </c>
      <c r="E2409" s="238" t="s">
        <v>33</v>
      </c>
      <c r="F2409" s="238" t="s">
        <v>33</v>
      </c>
      <c r="G2409" s="238" t="s">
        <v>33</v>
      </c>
      <c r="H2409" s="238" t="s">
        <v>33</v>
      </c>
      <c r="I2409" s="238" t="s">
        <v>33</v>
      </c>
      <c r="J2409" s="238" t="s">
        <v>1617</v>
      </c>
      <c r="K2409" s="238" t="s">
        <v>4263</v>
      </c>
      <c r="L2409" s="239">
        <v>46234</v>
      </c>
      <c r="M2409" s="238" t="s">
        <v>37</v>
      </c>
    </row>
    <row r="2410" spans="1:13">
      <c r="A2410" s="236" t="s">
        <v>750</v>
      </c>
      <c r="B2410" s="236" t="s">
        <v>751</v>
      </c>
      <c r="C2410" s="236" t="s">
        <v>729</v>
      </c>
      <c r="D2410" s="236" t="s">
        <v>50</v>
      </c>
      <c r="E2410" s="236" t="s">
        <v>33</v>
      </c>
      <c r="F2410" s="236" t="s">
        <v>33</v>
      </c>
      <c r="G2410" s="236" t="s">
        <v>33</v>
      </c>
      <c r="H2410" s="236" t="s">
        <v>33</v>
      </c>
      <c r="I2410" s="236" t="s">
        <v>33</v>
      </c>
      <c r="J2410" s="236" t="s">
        <v>1617</v>
      </c>
      <c r="K2410" s="236" t="s">
        <v>4264</v>
      </c>
      <c r="L2410" s="237">
        <v>46234</v>
      </c>
      <c r="M2410" s="236" t="s">
        <v>37</v>
      </c>
    </row>
    <row r="2411" spans="1:13">
      <c r="A2411" s="238" t="s">
        <v>750</v>
      </c>
      <c r="B2411" s="238" t="s">
        <v>751</v>
      </c>
      <c r="C2411" s="238" t="s">
        <v>729</v>
      </c>
      <c r="D2411" s="238" t="s">
        <v>52</v>
      </c>
      <c r="E2411" s="238" t="s">
        <v>33</v>
      </c>
      <c r="F2411" s="238" t="s">
        <v>33</v>
      </c>
      <c r="G2411" s="238" t="s">
        <v>33</v>
      </c>
      <c r="H2411" s="238" t="s">
        <v>33</v>
      </c>
      <c r="I2411" s="238" t="s">
        <v>33</v>
      </c>
      <c r="J2411" s="238" t="s">
        <v>1617</v>
      </c>
      <c r="K2411" s="238" t="s">
        <v>4265</v>
      </c>
      <c r="L2411" s="239">
        <v>46234</v>
      </c>
      <c r="M2411" s="238" t="s">
        <v>37</v>
      </c>
    </row>
    <row r="2412" spans="1:13">
      <c r="A2412" s="236" t="s">
        <v>750</v>
      </c>
      <c r="B2412" s="236" t="s">
        <v>751</v>
      </c>
      <c r="C2412" s="236" t="s">
        <v>729</v>
      </c>
      <c r="D2412" s="236" t="s">
        <v>54</v>
      </c>
      <c r="E2412" s="236" t="s">
        <v>33</v>
      </c>
      <c r="F2412" s="236" t="s">
        <v>33</v>
      </c>
      <c r="G2412" s="236" t="s">
        <v>33</v>
      </c>
      <c r="H2412" s="236" t="s">
        <v>33</v>
      </c>
      <c r="I2412" s="236" t="s">
        <v>33</v>
      </c>
      <c r="J2412" s="236" t="s">
        <v>1617</v>
      </c>
      <c r="K2412" s="236" t="s">
        <v>4266</v>
      </c>
      <c r="L2412" s="237">
        <v>46234</v>
      </c>
      <c r="M2412" s="236" t="s">
        <v>37</v>
      </c>
    </row>
    <row r="2413" spans="1:13">
      <c r="A2413" s="238" t="s">
        <v>913</v>
      </c>
      <c r="B2413" s="238" t="s">
        <v>914</v>
      </c>
      <c r="C2413" s="238" t="s">
        <v>915</v>
      </c>
      <c r="D2413" s="238" t="s">
        <v>86</v>
      </c>
      <c r="E2413" s="238">
        <v>1500000</v>
      </c>
      <c r="F2413" s="238" t="s">
        <v>4267</v>
      </c>
      <c r="G2413" s="238" t="s">
        <v>88</v>
      </c>
      <c r="H2413" s="238">
        <v>2</v>
      </c>
      <c r="I2413" s="238" t="s">
        <v>4268</v>
      </c>
      <c r="J2413" s="238" t="s">
        <v>4269</v>
      </c>
      <c r="K2413" s="238" t="s">
        <v>4270</v>
      </c>
      <c r="L2413" s="239">
        <v>46234</v>
      </c>
      <c r="M2413" s="238" t="s">
        <v>92</v>
      </c>
    </row>
    <row r="2414" spans="1:13">
      <c r="A2414" s="236" t="s">
        <v>913</v>
      </c>
      <c r="B2414" s="236" t="s">
        <v>914</v>
      </c>
      <c r="C2414" s="236" t="s">
        <v>915</v>
      </c>
      <c r="D2414" s="236" t="s">
        <v>93</v>
      </c>
      <c r="E2414" s="236">
        <v>5130</v>
      </c>
      <c r="F2414" s="236" t="s">
        <v>2228</v>
      </c>
      <c r="G2414" s="236" t="s">
        <v>141</v>
      </c>
      <c r="H2414" s="236">
        <v>3</v>
      </c>
      <c r="I2414" s="236" t="s">
        <v>4271</v>
      </c>
      <c r="J2414" s="236" t="s">
        <v>4272</v>
      </c>
      <c r="K2414" s="236" t="s">
        <v>4273</v>
      </c>
      <c r="L2414" s="237">
        <v>46234</v>
      </c>
      <c r="M2414" s="236" t="s">
        <v>92</v>
      </c>
    </row>
    <row r="2415" spans="1:13">
      <c r="A2415" s="238" t="s">
        <v>913</v>
      </c>
      <c r="B2415" s="238" t="s">
        <v>914</v>
      </c>
      <c r="C2415" s="238" t="s">
        <v>915</v>
      </c>
      <c r="D2415" s="238" t="s">
        <v>98</v>
      </c>
      <c r="E2415" s="238">
        <v>1500000</v>
      </c>
      <c r="F2415" s="238" t="s">
        <v>4267</v>
      </c>
      <c r="G2415" s="238" t="s">
        <v>141</v>
      </c>
      <c r="H2415" s="238">
        <v>3</v>
      </c>
      <c r="I2415" s="238" t="s">
        <v>4274</v>
      </c>
      <c r="J2415" s="238" t="s">
        <v>4275</v>
      </c>
      <c r="K2415" s="238" t="s">
        <v>4276</v>
      </c>
      <c r="L2415" s="239">
        <v>46234</v>
      </c>
      <c r="M2415" s="238" t="s">
        <v>92</v>
      </c>
    </row>
    <row r="2416" spans="1:13">
      <c r="A2416" s="236" t="s">
        <v>913</v>
      </c>
      <c r="B2416" s="236" t="s">
        <v>914</v>
      </c>
      <c r="C2416" s="236" t="s">
        <v>915</v>
      </c>
      <c r="D2416" s="236" t="s">
        <v>103</v>
      </c>
      <c r="E2416" s="236">
        <v>32450</v>
      </c>
      <c r="F2416" s="236" t="s">
        <v>2289</v>
      </c>
      <c r="G2416" s="236" t="s">
        <v>88</v>
      </c>
      <c r="H2416" s="236">
        <v>2</v>
      </c>
      <c r="I2416" s="236" t="s">
        <v>4277</v>
      </c>
      <c r="J2416" s="236" t="s">
        <v>4278</v>
      </c>
      <c r="K2416" s="236" t="s">
        <v>4279</v>
      </c>
      <c r="L2416" s="237">
        <v>46234</v>
      </c>
      <c r="M2416" s="236" t="s">
        <v>92</v>
      </c>
    </row>
    <row r="2417" spans="1:13">
      <c r="A2417" s="238" t="s">
        <v>913</v>
      </c>
      <c r="B2417" s="238" t="s">
        <v>914</v>
      </c>
      <c r="C2417" s="238" t="s">
        <v>915</v>
      </c>
      <c r="D2417" s="238" t="s">
        <v>108</v>
      </c>
      <c r="E2417" s="238">
        <v>26696</v>
      </c>
      <c r="F2417" s="238" t="s">
        <v>2293</v>
      </c>
      <c r="G2417" s="238" t="s">
        <v>88</v>
      </c>
      <c r="H2417" s="238">
        <v>2</v>
      </c>
      <c r="I2417" s="238" t="s">
        <v>4280</v>
      </c>
      <c r="J2417" s="238" t="s">
        <v>4281</v>
      </c>
      <c r="K2417" s="238" t="s">
        <v>4282</v>
      </c>
      <c r="L2417" s="239">
        <v>46234</v>
      </c>
      <c r="M2417" s="238" t="s">
        <v>92</v>
      </c>
    </row>
    <row r="2418" spans="1:13">
      <c r="A2418" s="236" t="s">
        <v>913</v>
      </c>
      <c r="B2418" s="236" t="s">
        <v>914</v>
      </c>
      <c r="C2418" s="236" t="s">
        <v>915</v>
      </c>
      <c r="D2418" s="236" t="s">
        <v>113</v>
      </c>
      <c r="E2418" s="236" t="s">
        <v>33</v>
      </c>
      <c r="F2418" s="236" t="s">
        <v>114</v>
      </c>
      <c r="G2418" s="236" t="s">
        <v>33</v>
      </c>
      <c r="H2418" s="236" t="s">
        <v>33</v>
      </c>
      <c r="I2418" s="236" t="s">
        <v>114</v>
      </c>
      <c r="J2418" s="236" t="s">
        <v>1617</v>
      </c>
      <c r="K2418" s="236" t="s">
        <v>4283</v>
      </c>
      <c r="L2418" s="237">
        <v>46234</v>
      </c>
      <c r="M2418" s="236" t="s">
        <v>92</v>
      </c>
    </row>
    <row r="2419" spans="1:13">
      <c r="A2419" s="238" t="s">
        <v>913</v>
      </c>
      <c r="B2419" s="238" t="s">
        <v>914</v>
      </c>
      <c r="C2419" s="238" t="s">
        <v>915</v>
      </c>
      <c r="D2419" s="238" t="s">
        <v>117</v>
      </c>
      <c r="E2419" s="238">
        <v>0</v>
      </c>
      <c r="F2419" s="238" t="s">
        <v>2298</v>
      </c>
      <c r="G2419" s="238" t="s">
        <v>141</v>
      </c>
      <c r="H2419" s="238">
        <v>3</v>
      </c>
      <c r="I2419" s="238" t="s">
        <v>4284</v>
      </c>
      <c r="J2419" s="238" t="s">
        <v>4285</v>
      </c>
      <c r="K2419" s="238" t="s">
        <v>4286</v>
      </c>
      <c r="L2419" s="239">
        <v>46234</v>
      </c>
      <c r="M2419" s="238" t="s">
        <v>92</v>
      </c>
    </row>
    <row r="2420" spans="1:13">
      <c r="A2420" s="236" t="s">
        <v>913</v>
      </c>
      <c r="B2420" s="236" t="s">
        <v>914</v>
      </c>
      <c r="C2420" s="236" t="s">
        <v>915</v>
      </c>
      <c r="D2420" s="236" t="s">
        <v>122</v>
      </c>
      <c r="E2420" s="236">
        <v>0</v>
      </c>
      <c r="F2420" s="236" t="s">
        <v>2298</v>
      </c>
      <c r="G2420" s="236" t="s">
        <v>141</v>
      </c>
      <c r="H2420" s="236">
        <v>3</v>
      </c>
      <c r="I2420" s="236" t="s">
        <v>4284</v>
      </c>
      <c r="J2420" s="236" t="s">
        <v>4285</v>
      </c>
      <c r="K2420" s="236" t="s">
        <v>4287</v>
      </c>
      <c r="L2420" s="237">
        <v>46234</v>
      </c>
      <c r="M2420" s="236" t="s">
        <v>92</v>
      </c>
    </row>
    <row r="2421" spans="1:13">
      <c r="A2421" s="238" t="s">
        <v>913</v>
      </c>
      <c r="B2421" s="238" t="s">
        <v>914</v>
      </c>
      <c r="C2421" s="238" t="s">
        <v>915</v>
      </c>
      <c r="D2421" s="238" t="s">
        <v>124</v>
      </c>
      <c r="E2421" s="238">
        <v>23936</v>
      </c>
      <c r="F2421" s="238" t="s">
        <v>2303</v>
      </c>
      <c r="G2421" s="238" t="s">
        <v>88</v>
      </c>
      <c r="H2421" s="238">
        <v>2</v>
      </c>
      <c r="I2421" s="238" t="s">
        <v>4288</v>
      </c>
      <c r="J2421" s="238" t="s">
        <v>4289</v>
      </c>
      <c r="K2421" s="238" t="s">
        <v>4290</v>
      </c>
      <c r="L2421" s="239">
        <v>46234</v>
      </c>
      <c r="M2421" s="238" t="s">
        <v>92</v>
      </c>
    </row>
    <row r="2422" spans="1:13">
      <c r="A2422" s="236" t="s">
        <v>913</v>
      </c>
      <c r="B2422" s="236" t="s">
        <v>914</v>
      </c>
      <c r="C2422" s="236" t="s">
        <v>915</v>
      </c>
      <c r="D2422" s="236" t="s">
        <v>130</v>
      </c>
      <c r="E2422" s="236">
        <v>1467550</v>
      </c>
      <c r="F2422" s="236" t="s">
        <v>4291</v>
      </c>
      <c r="G2422" s="236" t="s">
        <v>88</v>
      </c>
      <c r="H2422" s="236">
        <v>2</v>
      </c>
      <c r="I2422" s="236" t="s">
        <v>4292</v>
      </c>
      <c r="J2422" s="236" t="s">
        <v>4293</v>
      </c>
      <c r="K2422" s="236" t="s">
        <v>4294</v>
      </c>
      <c r="L2422" s="237">
        <v>46234</v>
      </c>
      <c r="M2422" s="236" t="s">
        <v>92</v>
      </c>
    </row>
    <row r="2423" spans="1:13">
      <c r="A2423" s="238" t="s">
        <v>913</v>
      </c>
      <c r="B2423" s="238" t="s">
        <v>914</v>
      </c>
      <c r="C2423" s="238" t="s">
        <v>915</v>
      </c>
      <c r="D2423" s="238" t="s">
        <v>135</v>
      </c>
      <c r="E2423" s="238">
        <v>8514</v>
      </c>
      <c r="F2423" s="238" t="s">
        <v>4291</v>
      </c>
      <c r="G2423" s="238" t="s">
        <v>88</v>
      </c>
      <c r="H2423" s="238">
        <v>2</v>
      </c>
      <c r="I2423" s="238" t="s">
        <v>4292</v>
      </c>
      <c r="J2423" s="238" t="s">
        <v>4295</v>
      </c>
      <c r="K2423" s="238" t="s">
        <v>4296</v>
      </c>
      <c r="L2423" s="239">
        <v>46234</v>
      </c>
      <c r="M2423" s="238" t="s">
        <v>92</v>
      </c>
    </row>
    <row r="2424" spans="1:13">
      <c r="A2424" s="236" t="s">
        <v>913</v>
      </c>
      <c r="B2424" s="236" t="s">
        <v>914</v>
      </c>
      <c r="C2424" s="236" t="s">
        <v>915</v>
      </c>
      <c r="D2424" s="236" t="s">
        <v>140</v>
      </c>
      <c r="E2424" s="236">
        <v>23936</v>
      </c>
      <c r="F2424" s="236" t="s">
        <v>2303</v>
      </c>
      <c r="G2424" s="236" t="s">
        <v>141</v>
      </c>
      <c r="H2424" s="236">
        <v>3</v>
      </c>
      <c r="I2424" s="236" t="s">
        <v>4288</v>
      </c>
      <c r="J2424" s="236" t="s">
        <v>4297</v>
      </c>
      <c r="K2424" s="236" t="s">
        <v>4298</v>
      </c>
      <c r="L2424" s="237">
        <v>46234</v>
      </c>
      <c r="M2424" s="236" t="s">
        <v>92</v>
      </c>
    </row>
    <row r="2425" spans="1:13">
      <c r="A2425" s="238" t="s">
        <v>913</v>
      </c>
      <c r="B2425" s="238" t="s">
        <v>914</v>
      </c>
      <c r="C2425" s="238" t="s">
        <v>915</v>
      </c>
      <c r="D2425" s="238" t="s">
        <v>144</v>
      </c>
      <c r="E2425" s="238" t="s">
        <v>33</v>
      </c>
      <c r="F2425" s="238" t="s">
        <v>114</v>
      </c>
      <c r="G2425" s="238" t="s">
        <v>33</v>
      </c>
      <c r="H2425" s="238" t="s">
        <v>33</v>
      </c>
      <c r="I2425" s="238" t="s">
        <v>114</v>
      </c>
      <c r="J2425" s="238" t="s">
        <v>4297</v>
      </c>
      <c r="K2425" s="238" t="s">
        <v>4299</v>
      </c>
      <c r="L2425" s="239">
        <v>46234</v>
      </c>
      <c r="M2425" s="238" t="s">
        <v>92</v>
      </c>
    </row>
    <row r="2426" spans="1:13">
      <c r="A2426" s="236" t="s">
        <v>913</v>
      </c>
      <c r="B2426" s="236" t="s">
        <v>914</v>
      </c>
      <c r="C2426" s="236" t="s">
        <v>915</v>
      </c>
      <c r="D2426" s="236" t="s">
        <v>147</v>
      </c>
      <c r="E2426" s="236" t="s">
        <v>33</v>
      </c>
      <c r="F2426" s="236" t="s">
        <v>114</v>
      </c>
      <c r="G2426" s="236" t="s">
        <v>33</v>
      </c>
      <c r="H2426" s="236" t="s">
        <v>33</v>
      </c>
      <c r="I2426" s="236" t="s">
        <v>114</v>
      </c>
      <c r="J2426" s="236" t="s">
        <v>4297</v>
      </c>
      <c r="K2426" s="236" t="s">
        <v>4300</v>
      </c>
      <c r="L2426" s="237">
        <v>46234</v>
      </c>
      <c r="M2426" s="236" t="s">
        <v>92</v>
      </c>
    </row>
    <row r="2427" spans="1:13">
      <c r="A2427" s="238" t="s">
        <v>913</v>
      </c>
      <c r="B2427" s="238" t="s">
        <v>914</v>
      </c>
      <c r="C2427" s="238" t="s">
        <v>915</v>
      </c>
      <c r="D2427" s="238" t="s">
        <v>150</v>
      </c>
      <c r="E2427" s="238">
        <v>3</v>
      </c>
      <c r="F2427" s="238" t="s">
        <v>2315</v>
      </c>
      <c r="G2427" s="238" t="s">
        <v>141</v>
      </c>
      <c r="H2427" s="238">
        <v>3</v>
      </c>
      <c r="I2427" s="238" t="s">
        <v>2316</v>
      </c>
      <c r="J2427" s="238" t="s">
        <v>4301</v>
      </c>
      <c r="K2427" s="238" t="s">
        <v>4302</v>
      </c>
      <c r="L2427" s="239">
        <v>46234</v>
      </c>
      <c r="M2427" s="238" t="s">
        <v>92</v>
      </c>
    </row>
    <row r="2428" spans="1:13">
      <c r="A2428" s="236" t="s">
        <v>913</v>
      </c>
      <c r="B2428" s="236" t="s">
        <v>914</v>
      </c>
      <c r="C2428" s="236" t="s">
        <v>915</v>
      </c>
      <c r="D2428" s="236" t="s">
        <v>32</v>
      </c>
      <c r="E2428" s="236" t="s">
        <v>33</v>
      </c>
      <c r="F2428" s="236" t="s">
        <v>114</v>
      </c>
      <c r="G2428" s="236" t="s">
        <v>33</v>
      </c>
      <c r="H2428" s="236" t="s">
        <v>33</v>
      </c>
      <c r="I2428" s="236" t="s">
        <v>114</v>
      </c>
      <c r="J2428" s="236" t="s">
        <v>1617</v>
      </c>
      <c r="K2428" s="236" t="s">
        <v>4303</v>
      </c>
      <c r="L2428" s="237">
        <v>46234</v>
      </c>
      <c r="M2428" s="236" t="s">
        <v>92</v>
      </c>
    </row>
    <row r="2429" spans="1:13">
      <c r="A2429" s="238" t="s">
        <v>913</v>
      </c>
      <c r="B2429" s="238" t="s">
        <v>914</v>
      </c>
      <c r="C2429" s="238" t="s">
        <v>915</v>
      </c>
      <c r="D2429" s="238" t="s">
        <v>38</v>
      </c>
      <c r="E2429" s="238" t="s">
        <v>33</v>
      </c>
      <c r="F2429" s="238" t="s">
        <v>114</v>
      </c>
      <c r="G2429" s="238" t="s">
        <v>33</v>
      </c>
      <c r="H2429" s="238" t="s">
        <v>33</v>
      </c>
      <c r="I2429" s="238" t="s">
        <v>114</v>
      </c>
      <c r="J2429" s="238" t="s">
        <v>1617</v>
      </c>
      <c r="K2429" s="238" t="s">
        <v>4304</v>
      </c>
      <c r="L2429" s="239">
        <v>46234</v>
      </c>
      <c r="M2429" s="238" t="s">
        <v>92</v>
      </c>
    </row>
    <row r="2430" spans="1:13">
      <c r="A2430" s="236" t="s">
        <v>913</v>
      </c>
      <c r="B2430" s="236" t="s">
        <v>914</v>
      </c>
      <c r="C2430" s="236" t="s">
        <v>915</v>
      </c>
      <c r="D2430" s="236" t="s">
        <v>46</v>
      </c>
      <c r="E2430" s="236" t="s">
        <v>33</v>
      </c>
      <c r="F2430" s="236" t="s">
        <v>114</v>
      </c>
      <c r="G2430" s="236" t="s">
        <v>33</v>
      </c>
      <c r="H2430" s="236" t="s">
        <v>33</v>
      </c>
      <c r="I2430" s="236" t="s">
        <v>114</v>
      </c>
      <c r="J2430" s="236" t="s">
        <v>1617</v>
      </c>
      <c r="K2430" s="236" t="s">
        <v>4305</v>
      </c>
      <c r="L2430" s="237">
        <v>46234</v>
      </c>
      <c r="M2430" s="236" t="s">
        <v>92</v>
      </c>
    </row>
    <row r="2431" spans="1:13">
      <c r="A2431" s="238" t="s">
        <v>913</v>
      </c>
      <c r="B2431" s="238" t="s">
        <v>914</v>
      </c>
      <c r="C2431" s="238" t="s">
        <v>915</v>
      </c>
      <c r="D2431" s="238" t="s">
        <v>48</v>
      </c>
      <c r="E2431" s="238" t="s">
        <v>33</v>
      </c>
      <c r="F2431" s="238" t="s">
        <v>114</v>
      </c>
      <c r="G2431" s="238" t="s">
        <v>33</v>
      </c>
      <c r="H2431" s="238" t="s">
        <v>33</v>
      </c>
      <c r="I2431" s="238" t="s">
        <v>114</v>
      </c>
      <c r="J2431" s="238" t="s">
        <v>1617</v>
      </c>
      <c r="K2431" s="238" t="s">
        <v>4306</v>
      </c>
      <c r="L2431" s="239">
        <v>46234</v>
      </c>
      <c r="M2431" s="238" t="s">
        <v>92</v>
      </c>
    </row>
    <row r="2432" spans="1:13">
      <c r="A2432" s="236" t="s">
        <v>913</v>
      </c>
      <c r="B2432" s="236" t="s">
        <v>914</v>
      </c>
      <c r="C2432" s="236" t="s">
        <v>915</v>
      </c>
      <c r="D2432" s="236" t="s">
        <v>50</v>
      </c>
      <c r="E2432" s="236" t="s">
        <v>33</v>
      </c>
      <c r="F2432" s="236" t="s">
        <v>114</v>
      </c>
      <c r="G2432" s="236" t="s">
        <v>33</v>
      </c>
      <c r="H2432" s="236" t="s">
        <v>33</v>
      </c>
      <c r="I2432" s="236" t="s">
        <v>114</v>
      </c>
      <c r="J2432" s="236" t="s">
        <v>1617</v>
      </c>
      <c r="K2432" s="236" t="s">
        <v>4307</v>
      </c>
      <c r="L2432" s="237">
        <v>46234</v>
      </c>
      <c r="M2432" s="236" t="s">
        <v>92</v>
      </c>
    </row>
    <row r="2433" spans="1:13">
      <c r="A2433" s="238" t="s">
        <v>913</v>
      </c>
      <c r="B2433" s="238" t="s">
        <v>914</v>
      </c>
      <c r="C2433" s="238" t="s">
        <v>915</v>
      </c>
      <c r="D2433" s="238" t="s">
        <v>52</v>
      </c>
      <c r="E2433" s="238" t="s">
        <v>33</v>
      </c>
      <c r="F2433" s="238" t="s">
        <v>114</v>
      </c>
      <c r="G2433" s="238" t="s">
        <v>33</v>
      </c>
      <c r="H2433" s="238" t="s">
        <v>33</v>
      </c>
      <c r="I2433" s="238" t="s">
        <v>114</v>
      </c>
      <c r="J2433" s="238" t="s">
        <v>1617</v>
      </c>
      <c r="K2433" s="238" t="s">
        <v>4308</v>
      </c>
      <c r="L2433" s="239">
        <v>46234</v>
      </c>
      <c r="M2433" s="238" t="s">
        <v>92</v>
      </c>
    </row>
    <row r="2434" spans="1:13">
      <c r="A2434" s="236" t="s">
        <v>913</v>
      </c>
      <c r="B2434" s="236" t="s">
        <v>914</v>
      </c>
      <c r="C2434" s="236" t="s">
        <v>915</v>
      </c>
      <c r="D2434" s="236" t="s">
        <v>54</v>
      </c>
      <c r="E2434" s="236" t="s">
        <v>33</v>
      </c>
      <c r="F2434" s="236" t="s">
        <v>114</v>
      </c>
      <c r="G2434" s="236" t="s">
        <v>33</v>
      </c>
      <c r="H2434" s="236" t="s">
        <v>33</v>
      </c>
      <c r="I2434" s="236" t="s">
        <v>114</v>
      </c>
      <c r="J2434" s="236" t="s">
        <v>1617</v>
      </c>
      <c r="K2434" s="236" t="s">
        <v>4309</v>
      </c>
      <c r="L2434" s="237">
        <v>46234</v>
      </c>
      <c r="M2434" s="236" t="s">
        <v>92</v>
      </c>
    </row>
    <row r="2435" spans="1:13">
      <c r="A2435" s="238" t="s">
        <v>877</v>
      </c>
      <c r="B2435" s="238" t="s">
        <v>878</v>
      </c>
      <c r="C2435" s="238" t="s">
        <v>879</v>
      </c>
      <c r="D2435" s="238" t="s">
        <v>86</v>
      </c>
      <c r="E2435" s="238">
        <v>4600000</v>
      </c>
      <c r="F2435" s="238" t="s">
        <v>2370</v>
      </c>
      <c r="G2435" s="238" t="s">
        <v>88</v>
      </c>
      <c r="H2435" s="238">
        <v>2</v>
      </c>
      <c r="I2435" s="238" t="s">
        <v>4310</v>
      </c>
      <c r="J2435" s="238" t="s">
        <v>4311</v>
      </c>
      <c r="K2435" s="238" t="s">
        <v>4312</v>
      </c>
      <c r="L2435" s="239">
        <v>46234</v>
      </c>
      <c r="M2435" s="238" t="s">
        <v>92</v>
      </c>
    </row>
    <row r="2436" spans="1:13">
      <c r="A2436" s="236" t="s">
        <v>877</v>
      </c>
      <c r="B2436" s="236" t="s">
        <v>878</v>
      </c>
      <c r="C2436" s="236" t="s">
        <v>879</v>
      </c>
      <c r="D2436" s="236" t="s">
        <v>93</v>
      </c>
      <c r="E2436" s="236">
        <v>74180</v>
      </c>
      <c r="F2436" s="236" t="s">
        <v>4313</v>
      </c>
      <c r="G2436" s="236" t="s">
        <v>88</v>
      </c>
      <c r="H2436" s="236">
        <v>2</v>
      </c>
      <c r="I2436" s="236" t="s">
        <v>4314</v>
      </c>
      <c r="J2436" s="236" t="s">
        <v>4315</v>
      </c>
      <c r="K2436" s="236" t="s">
        <v>4316</v>
      </c>
      <c r="L2436" s="237">
        <v>46234</v>
      </c>
      <c r="M2436" s="236" t="s">
        <v>92</v>
      </c>
    </row>
    <row r="2437" spans="1:13">
      <c r="A2437" s="238" t="s">
        <v>877</v>
      </c>
      <c r="B2437" s="238" t="s">
        <v>878</v>
      </c>
      <c r="C2437" s="238" t="s">
        <v>879</v>
      </c>
      <c r="D2437" s="238" t="s">
        <v>98</v>
      </c>
      <c r="E2437" s="238">
        <v>4600000</v>
      </c>
      <c r="F2437" s="238" t="s">
        <v>4317</v>
      </c>
      <c r="G2437" s="238" t="s">
        <v>88</v>
      </c>
      <c r="H2437" s="238">
        <v>2</v>
      </c>
      <c r="I2437" s="238" t="s">
        <v>4318</v>
      </c>
      <c r="J2437" s="238" t="s">
        <v>4319</v>
      </c>
      <c r="K2437" s="238" t="s">
        <v>4320</v>
      </c>
      <c r="L2437" s="239">
        <v>46234</v>
      </c>
      <c r="M2437" s="238" t="s">
        <v>92</v>
      </c>
    </row>
    <row r="2438" spans="1:13">
      <c r="A2438" s="236" t="s">
        <v>877</v>
      </c>
      <c r="B2438" s="236" t="s">
        <v>878</v>
      </c>
      <c r="C2438" s="236" t="s">
        <v>879</v>
      </c>
      <c r="D2438" s="236" t="s">
        <v>103</v>
      </c>
      <c r="E2438" s="236">
        <v>81060</v>
      </c>
      <c r="F2438" s="236" t="s">
        <v>4321</v>
      </c>
      <c r="G2438" s="236" t="s">
        <v>88</v>
      </c>
      <c r="H2438" s="236">
        <v>2</v>
      </c>
      <c r="I2438" s="236" t="s">
        <v>2290</v>
      </c>
      <c r="J2438" s="236" t="s">
        <v>4322</v>
      </c>
      <c r="K2438" s="236" t="s">
        <v>4323</v>
      </c>
      <c r="L2438" s="237">
        <v>46234</v>
      </c>
      <c r="M2438" s="236" t="s">
        <v>92</v>
      </c>
    </row>
    <row r="2439" spans="1:13">
      <c r="A2439" s="238" t="s">
        <v>877</v>
      </c>
      <c r="B2439" s="238" t="s">
        <v>878</v>
      </c>
      <c r="C2439" s="238" t="s">
        <v>879</v>
      </c>
      <c r="D2439" s="238" t="s">
        <v>108</v>
      </c>
      <c r="E2439" s="238">
        <v>75060</v>
      </c>
      <c r="F2439" s="238" t="s">
        <v>2293</v>
      </c>
      <c r="G2439" s="238" t="s">
        <v>88</v>
      </c>
      <c r="H2439" s="238">
        <v>2</v>
      </c>
      <c r="I2439" s="238" t="s">
        <v>2294</v>
      </c>
      <c r="J2439" s="238" t="s">
        <v>4324</v>
      </c>
      <c r="K2439" s="238" t="s">
        <v>4325</v>
      </c>
      <c r="L2439" s="239">
        <v>46234</v>
      </c>
      <c r="M2439" s="238" t="s">
        <v>92</v>
      </c>
    </row>
    <row r="2440" spans="1:13">
      <c r="A2440" s="236" t="s">
        <v>877</v>
      </c>
      <c r="B2440" s="236" t="s">
        <v>878</v>
      </c>
      <c r="C2440" s="236" t="s">
        <v>879</v>
      </c>
      <c r="D2440" s="236" t="s">
        <v>113</v>
      </c>
      <c r="E2440" s="236" t="s">
        <v>33</v>
      </c>
      <c r="F2440" s="236" t="s">
        <v>114</v>
      </c>
      <c r="G2440" s="236" t="s">
        <v>33</v>
      </c>
      <c r="H2440" s="236" t="s">
        <v>33</v>
      </c>
      <c r="I2440" s="236" t="s">
        <v>114</v>
      </c>
      <c r="J2440" s="236" t="s">
        <v>4326</v>
      </c>
      <c r="K2440" s="236" t="s">
        <v>4327</v>
      </c>
      <c r="L2440" s="237">
        <v>46234</v>
      </c>
      <c r="M2440" s="236" t="s">
        <v>37</v>
      </c>
    </row>
    <row r="2441" spans="1:13">
      <c r="A2441" s="238" t="s">
        <v>877</v>
      </c>
      <c r="B2441" s="238" t="s">
        <v>878</v>
      </c>
      <c r="C2441" s="238" t="s">
        <v>879</v>
      </c>
      <c r="D2441" s="238" t="s">
        <v>117</v>
      </c>
      <c r="E2441" s="238">
        <v>2</v>
      </c>
      <c r="F2441" s="238" t="s">
        <v>2298</v>
      </c>
      <c r="G2441" s="238" t="s">
        <v>141</v>
      </c>
      <c r="H2441" s="238">
        <v>3</v>
      </c>
      <c r="I2441" s="238" t="s">
        <v>4328</v>
      </c>
      <c r="J2441" s="238" t="s">
        <v>4329</v>
      </c>
      <c r="K2441" s="238" t="s">
        <v>4330</v>
      </c>
      <c r="L2441" s="239">
        <v>46234</v>
      </c>
      <c r="M2441" s="238" t="s">
        <v>92</v>
      </c>
    </row>
    <row r="2442" spans="1:13">
      <c r="A2442" s="236" t="s">
        <v>877</v>
      </c>
      <c r="B2442" s="236" t="s">
        <v>878</v>
      </c>
      <c r="C2442" s="236" t="s">
        <v>879</v>
      </c>
      <c r="D2442" s="236" t="s">
        <v>122</v>
      </c>
      <c r="E2442" s="236">
        <v>2</v>
      </c>
      <c r="F2442" s="236" t="s">
        <v>2298</v>
      </c>
      <c r="G2442" s="236" t="s">
        <v>141</v>
      </c>
      <c r="H2442" s="236">
        <v>3</v>
      </c>
      <c r="I2442" s="236" t="s">
        <v>4328</v>
      </c>
      <c r="J2442" s="236" t="s">
        <v>4329</v>
      </c>
      <c r="K2442" s="236" t="s">
        <v>4331</v>
      </c>
      <c r="L2442" s="237">
        <v>46234</v>
      </c>
      <c r="M2442" s="236" t="s">
        <v>92</v>
      </c>
    </row>
    <row r="2443" spans="1:13">
      <c r="A2443" s="238" t="s">
        <v>877</v>
      </c>
      <c r="B2443" s="238" t="s">
        <v>878</v>
      </c>
      <c r="C2443" s="238" t="s">
        <v>879</v>
      </c>
      <c r="D2443" s="238" t="s">
        <v>124</v>
      </c>
      <c r="E2443" s="238">
        <v>48958</v>
      </c>
      <c r="F2443" s="238" t="s">
        <v>2303</v>
      </c>
      <c r="G2443" s="238" t="s">
        <v>88</v>
      </c>
      <c r="H2443" s="238">
        <v>2</v>
      </c>
      <c r="I2443" s="238" t="s">
        <v>2304</v>
      </c>
      <c r="J2443" s="238" t="s">
        <v>4332</v>
      </c>
      <c r="K2443" s="238" t="s">
        <v>4333</v>
      </c>
      <c r="L2443" s="239">
        <v>46234</v>
      </c>
      <c r="M2443" s="238" t="s">
        <v>92</v>
      </c>
    </row>
    <row r="2444" spans="1:13">
      <c r="A2444" s="236" t="s">
        <v>877</v>
      </c>
      <c r="B2444" s="236" t="s">
        <v>878</v>
      </c>
      <c r="C2444" s="236" t="s">
        <v>879</v>
      </c>
      <c r="D2444" s="236" t="s">
        <v>130</v>
      </c>
      <c r="E2444" s="236">
        <v>4518940</v>
      </c>
      <c r="F2444" s="236" t="s">
        <v>4317</v>
      </c>
      <c r="G2444" s="236" t="s">
        <v>88</v>
      </c>
      <c r="H2444" s="236">
        <v>2</v>
      </c>
      <c r="I2444" s="236" t="s">
        <v>4318</v>
      </c>
      <c r="J2444" s="236" t="s">
        <v>4334</v>
      </c>
      <c r="K2444" s="236" t="s">
        <v>4335</v>
      </c>
      <c r="L2444" s="237">
        <v>46234</v>
      </c>
      <c r="M2444" s="236" t="s">
        <v>92</v>
      </c>
    </row>
    <row r="2445" spans="1:13">
      <c r="A2445" s="238" t="s">
        <v>877</v>
      </c>
      <c r="B2445" s="238" t="s">
        <v>878</v>
      </c>
      <c r="C2445" s="238" t="s">
        <v>879</v>
      </c>
      <c r="D2445" s="238" t="s">
        <v>135</v>
      </c>
      <c r="E2445" s="238">
        <v>32102</v>
      </c>
      <c r="F2445" s="238" t="s">
        <v>2303</v>
      </c>
      <c r="G2445" s="238" t="s">
        <v>88</v>
      </c>
      <c r="H2445" s="238">
        <v>2</v>
      </c>
      <c r="I2445" s="238" t="s">
        <v>2304</v>
      </c>
      <c r="J2445" s="238" t="s">
        <v>4336</v>
      </c>
      <c r="K2445" s="238" t="s">
        <v>4337</v>
      </c>
      <c r="L2445" s="239">
        <v>46234</v>
      </c>
      <c r="M2445" s="238" t="s">
        <v>92</v>
      </c>
    </row>
    <row r="2446" spans="1:13">
      <c r="A2446" s="236" t="s">
        <v>877</v>
      </c>
      <c r="B2446" s="236" t="s">
        <v>878</v>
      </c>
      <c r="C2446" s="236" t="s">
        <v>879</v>
      </c>
      <c r="D2446" s="236" t="s">
        <v>140</v>
      </c>
      <c r="E2446" s="236">
        <v>48958</v>
      </c>
      <c r="F2446" s="236" t="s">
        <v>2303</v>
      </c>
      <c r="G2446" s="236" t="s">
        <v>141</v>
      </c>
      <c r="H2446" s="236">
        <v>3</v>
      </c>
      <c r="I2446" s="236" t="s">
        <v>2304</v>
      </c>
      <c r="J2446" s="236" t="s">
        <v>4338</v>
      </c>
      <c r="K2446" s="236" t="s">
        <v>4339</v>
      </c>
      <c r="L2446" s="237">
        <v>46234</v>
      </c>
      <c r="M2446" s="236" t="s">
        <v>92</v>
      </c>
    </row>
    <row r="2447" spans="1:13">
      <c r="A2447" s="238" t="s">
        <v>877</v>
      </c>
      <c r="B2447" s="238" t="s">
        <v>878</v>
      </c>
      <c r="C2447" s="238" t="s">
        <v>879</v>
      </c>
      <c r="D2447" s="238" t="s">
        <v>144</v>
      </c>
      <c r="E2447" s="238" t="s">
        <v>33</v>
      </c>
      <c r="F2447" s="238" t="s">
        <v>114</v>
      </c>
      <c r="G2447" s="238" t="s">
        <v>33</v>
      </c>
      <c r="H2447" s="238" t="s">
        <v>33</v>
      </c>
      <c r="I2447" s="238" t="s">
        <v>114</v>
      </c>
      <c r="J2447" s="238" t="s">
        <v>4338</v>
      </c>
      <c r="K2447" s="238" t="s">
        <v>4340</v>
      </c>
      <c r="L2447" s="239">
        <v>46234</v>
      </c>
      <c r="M2447" s="238" t="s">
        <v>92</v>
      </c>
    </row>
    <row r="2448" spans="1:13">
      <c r="A2448" s="236" t="s">
        <v>877</v>
      </c>
      <c r="B2448" s="236" t="s">
        <v>878</v>
      </c>
      <c r="C2448" s="236" t="s">
        <v>879</v>
      </c>
      <c r="D2448" s="236" t="s">
        <v>147</v>
      </c>
      <c r="E2448" s="236" t="s">
        <v>33</v>
      </c>
      <c r="F2448" s="236" t="s">
        <v>114</v>
      </c>
      <c r="G2448" s="236" t="s">
        <v>33</v>
      </c>
      <c r="H2448" s="236" t="s">
        <v>33</v>
      </c>
      <c r="I2448" s="236" t="s">
        <v>114</v>
      </c>
      <c r="J2448" s="236" t="s">
        <v>4338</v>
      </c>
      <c r="K2448" s="236" t="s">
        <v>4341</v>
      </c>
      <c r="L2448" s="237">
        <v>46234</v>
      </c>
      <c r="M2448" s="236" t="s">
        <v>92</v>
      </c>
    </row>
    <row r="2449" spans="1:13">
      <c r="A2449" s="238" t="s">
        <v>877</v>
      </c>
      <c r="B2449" s="238" t="s">
        <v>878</v>
      </c>
      <c r="C2449" s="238" t="s">
        <v>879</v>
      </c>
      <c r="D2449" s="238" t="s">
        <v>150</v>
      </c>
      <c r="E2449" s="238">
        <v>3</v>
      </c>
      <c r="F2449" s="238" t="s">
        <v>2315</v>
      </c>
      <c r="G2449" s="238" t="s">
        <v>88</v>
      </c>
      <c r="H2449" s="238">
        <v>2</v>
      </c>
      <c r="I2449" s="238" t="s">
        <v>2316</v>
      </c>
      <c r="J2449" s="238" t="s">
        <v>4342</v>
      </c>
      <c r="K2449" s="238" t="s">
        <v>4343</v>
      </c>
      <c r="L2449" s="239">
        <v>46234</v>
      </c>
      <c r="M2449" s="238" t="s">
        <v>37</v>
      </c>
    </row>
    <row r="2450" spans="1:13">
      <c r="A2450" s="236" t="s">
        <v>877</v>
      </c>
      <c r="B2450" s="236" t="s">
        <v>878</v>
      </c>
      <c r="C2450" s="236" t="s">
        <v>879</v>
      </c>
      <c r="D2450" s="236" t="s">
        <v>32</v>
      </c>
      <c r="E2450" s="236" t="s">
        <v>33</v>
      </c>
      <c r="F2450" s="236" t="s">
        <v>114</v>
      </c>
      <c r="G2450" s="236" t="s">
        <v>33</v>
      </c>
      <c r="H2450" s="236" t="s">
        <v>33</v>
      </c>
      <c r="I2450" s="236" t="s">
        <v>114</v>
      </c>
      <c r="J2450" s="236" t="s">
        <v>2359</v>
      </c>
      <c r="K2450" s="236" t="s">
        <v>4344</v>
      </c>
      <c r="L2450" s="237">
        <v>46234</v>
      </c>
      <c r="M2450" s="236" t="s">
        <v>37</v>
      </c>
    </row>
    <row r="2451" spans="1:13">
      <c r="A2451" s="238" t="s">
        <v>877</v>
      </c>
      <c r="B2451" s="238" t="s">
        <v>878</v>
      </c>
      <c r="C2451" s="238" t="s">
        <v>879</v>
      </c>
      <c r="D2451" s="238" t="s">
        <v>38</v>
      </c>
      <c r="E2451" s="238" t="s">
        <v>33</v>
      </c>
      <c r="F2451" s="238" t="s">
        <v>114</v>
      </c>
      <c r="G2451" s="238" t="s">
        <v>33</v>
      </c>
      <c r="H2451" s="238" t="s">
        <v>33</v>
      </c>
      <c r="I2451" s="238" t="s">
        <v>114</v>
      </c>
      <c r="J2451" s="238" t="s">
        <v>2361</v>
      </c>
      <c r="K2451" s="238" t="s">
        <v>4345</v>
      </c>
      <c r="L2451" s="239">
        <v>46234</v>
      </c>
      <c r="M2451" s="238" t="s">
        <v>37</v>
      </c>
    </row>
    <row r="2452" spans="1:13">
      <c r="A2452" s="236" t="s">
        <v>877</v>
      </c>
      <c r="B2452" s="236" t="s">
        <v>878</v>
      </c>
      <c r="C2452" s="236" t="s">
        <v>879</v>
      </c>
      <c r="D2452" s="236" t="s">
        <v>46</v>
      </c>
      <c r="E2452" s="236" t="s">
        <v>33</v>
      </c>
      <c r="F2452" s="236" t="s">
        <v>114</v>
      </c>
      <c r="G2452" s="236" t="s">
        <v>33</v>
      </c>
      <c r="H2452" s="236" t="s">
        <v>33</v>
      </c>
      <c r="I2452" s="236" t="s">
        <v>114</v>
      </c>
      <c r="J2452" s="236" t="s">
        <v>2363</v>
      </c>
      <c r="K2452" s="236" t="s">
        <v>4346</v>
      </c>
      <c r="L2452" s="237">
        <v>46234</v>
      </c>
      <c r="M2452" s="236" t="s">
        <v>37</v>
      </c>
    </row>
    <row r="2453" spans="1:13">
      <c r="A2453" s="238" t="s">
        <v>877</v>
      </c>
      <c r="B2453" s="238" t="s">
        <v>878</v>
      </c>
      <c r="C2453" s="238" t="s">
        <v>879</v>
      </c>
      <c r="D2453" s="238" t="s">
        <v>48</v>
      </c>
      <c r="E2453" s="238" t="s">
        <v>33</v>
      </c>
      <c r="F2453" s="238" t="s">
        <v>114</v>
      </c>
      <c r="G2453" s="238" t="s">
        <v>33</v>
      </c>
      <c r="H2453" s="238" t="s">
        <v>33</v>
      </c>
      <c r="I2453" s="238" t="s">
        <v>114</v>
      </c>
      <c r="J2453" s="238" t="s">
        <v>161</v>
      </c>
      <c r="K2453" s="238" t="s">
        <v>4347</v>
      </c>
      <c r="L2453" s="239">
        <v>46234</v>
      </c>
      <c r="M2453" s="238" t="s">
        <v>37</v>
      </c>
    </row>
    <row r="2454" spans="1:13">
      <c r="A2454" s="236" t="s">
        <v>877</v>
      </c>
      <c r="B2454" s="236" t="s">
        <v>878</v>
      </c>
      <c r="C2454" s="236" t="s">
        <v>879</v>
      </c>
      <c r="D2454" s="236" t="s">
        <v>50</v>
      </c>
      <c r="E2454" s="236" t="s">
        <v>33</v>
      </c>
      <c r="F2454" s="236" t="s">
        <v>114</v>
      </c>
      <c r="G2454" s="236" t="s">
        <v>33</v>
      </c>
      <c r="H2454" s="236" t="s">
        <v>33</v>
      </c>
      <c r="I2454" s="236" t="s">
        <v>114</v>
      </c>
      <c r="J2454" s="236" t="s">
        <v>163</v>
      </c>
      <c r="K2454" s="236" t="s">
        <v>4348</v>
      </c>
      <c r="L2454" s="237">
        <v>46234</v>
      </c>
      <c r="M2454" s="236" t="s">
        <v>37</v>
      </c>
    </row>
    <row r="2455" spans="1:13">
      <c r="A2455" s="238" t="s">
        <v>877</v>
      </c>
      <c r="B2455" s="238" t="s">
        <v>878</v>
      </c>
      <c r="C2455" s="238" t="s">
        <v>879</v>
      </c>
      <c r="D2455" s="238" t="s">
        <v>52</v>
      </c>
      <c r="E2455" s="238" t="s">
        <v>33</v>
      </c>
      <c r="F2455" s="238" t="s">
        <v>114</v>
      </c>
      <c r="G2455" s="238" t="s">
        <v>33</v>
      </c>
      <c r="H2455" s="238" t="s">
        <v>33</v>
      </c>
      <c r="I2455" s="238" t="s">
        <v>114</v>
      </c>
      <c r="J2455" s="238" t="s">
        <v>165</v>
      </c>
      <c r="K2455" s="238" t="s">
        <v>4349</v>
      </c>
      <c r="L2455" s="239">
        <v>46234</v>
      </c>
      <c r="M2455" s="238" t="s">
        <v>37</v>
      </c>
    </row>
    <row r="2456" spans="1:13">
      <c r="A2456" s="236" t="s">
        <v>877</v>
      </c>
      <c r="B2456" s="236" t="s">
        <v>878</v>
      </c>
      <c r="C2456" s="236" t="s">
        <v>879</v>
      </c>
      <c r="D2456" s="236" t="s">
        <v>54</v>
      </c>
      <c r="E2456" s="236" t="s">
        <v>33</v>
      </c>
      <c r="F2456" s="236" t="s">
        <v>114</v>
      </c>
      <c r="G2456" s="236" t="s">
        <v>33</v>
      </c>
      <c r="H2456" s="236" t="s">
        <v>33</v>
      </c>
      <c r="I2456" s="236" t="s">
        <v>114</v>
      </c>
      <c r="J2456" s="236" t="s">
        <v>2368</v>
      </c>
      <c r="K2456" s="236" t="s">
        <v>4350</v>
      </c>
      <c r="L2456" s="237">
        <v>46234</v>
      </c>
      <c r="M2456" s="236" t="s">
        <v>37</v>
      </c>
    </row>
    <row r="2457" spans="1:13">
      <c r="A2457" s="238" t="s">
        <v>833</v>
      </c>
      <c r="B2457" s="238" t="s">
        <v>834</v>
      </c>
      <c r="C2457" s="238" t="s">
        <v>823</v>
      </c>
      <c r="D2457" s="238" t="s">
        <v>103</v>
      </c>
      <c r="E2457" s="238">
        <v>25320733</v>
      </c>
      <c r="F2457" s="238" t="s">
        <v>3947</v>
      </c>
      <c r="G2457" s="238" t="s">
        <v>141</v>
      </c>
      <c r="H2457" s="238">
        <v>3</v>
      </c>
      <c r="I2457" s="238" t="s">
        <v>3948</v>
      </c>
      <c r="J2457" s="238" t="s">
        <v>4351</v>
      </c>
      <c r="K2457" s="238" t="s">
        <v>4352</v>
      </c>
      <c r="L2457" s="239">
        <v>46234</v>
      </c>
      <c r="M2457" s="238" t="s">
        <v>92</v>
      </c>
    </row>
    <row r="2458" spans="1:13">
      <c r="A2458" s="236" t="s">
        <v>833</v>
      </c>
      <c r="B2458" s="236" t="s">
        <v>834</v>
      </c>
      <c r="C2458" s="236" t="s">
        <v>823</v>
      </c>
      <c r="D2458" s="236" t="s">
        <v>108</v>
      </c>
      <c r="E2458" s="236">
        <v>933898</v>
      </c>
      <c r="F2458" s="236" t="s">
        <v>4353</v>
      </c>
      <c r="G2458" s="236" t="s">
        <v>88</v>
      </c>
      <c r="H2458" s="236">
        <v>2</v>
      </c>
      <c r="I2458" s="236" t="s">
        <v>4354</v>
      </c>
      <c r="J2458" s="236" t="s">
        <v>4355</v>
      </c>
      <c r="K2458" s="236" t="s">
        <v>4356</v>
      </c>
      <c r="L2458" s="237">
        <v>46234</v>
      </c>
      <c r="M2458" s="236" t="s">
        <v>92</v>
      </c>
    </row>
    <row r="2459" spans="1:13">
      <c r="A2459" s="238" t="s">
        <v>833</v>
      </c>
      <c r="B2459" s="238" t="s">
        <v>834</v>
      </c>
      <c r="C2459" s="238" t="s">
        <v>823</v>
      </c>
      <c r="D2459" s="238" t="s">
        <v>113</v>
      </c>
      <c r="E2459" s="238" t="s">
        <v>33</v>
      </c>
      <c r="F2459" s="238" t="s">
        <v>33</v>
      </c>
      <c r="G2459" s="238" t="s">
        <v>33</v>
      </c>
      <c r="H2459" s="238" t="s">
        <v>33</v>
      </c>
      <c r="I2459" s="238" t="s">
        <v>33</v>
      </c>
      <c r="J2459" s="238" t="s">
        <v>3906</v>
      </c>
      <c r="K2459" s="238" t="s">
        <v>4357</v>
      </c>
      <c r="L2459" s="239">
        <v>46234</v>
      </c>
      <c r="M2459" s="238" t="s">
        <v>92</v>
      </c>
    </row>
    <row r="2460" spans="1:13">
      <c r="A2460" s="236" t="s">
        <v>833</v>
      </c>
      <c r="B2460" s="236" t="s">
        <v>834</v>
      </c>
      <c r="C2460" s="236" t="s">
        <v>823</v>
      </c>
      <c r="D2460" s="236" t="s">
        <v>117</v>
      </c>
      <c r="E2460" s="236">
        <v>2274</v>
      </c>
      <c r="F2460" s="236" t="s">
        <v>3908</v>
      </c>
      <c r="G2460" s="236" t="s">
        <v>141</v>
      </c>
      <c r="H2460" s="236">
        <v>3</v>
      </c>
      <c r="I2460" s="236" t="s">
        <v>3058</v>
      </c>
      <c r="J2460" s="236" t="s">
        <v>4358</v>
      </c>
      <c r="K2460" s="236" t="s">
        <v>4359</v>
      </c>
      <c r="L2460" s="237">
        <v>46234</v>
      </c>
      <c r="M2460" s="236" t="s">
        <v>92</v>
      </c>
    </row>
    <row r="2461" spans="1:13">
      <c r="A2461" s="238" t="s">
        <v>833</v>
      </c>
      <c r="B2461" s="238" t="s">
        <v>834</v>
      </c>
      <c r="C2461" s="238" t="s">
        <v>823</v>
      </c>
      <c r="D2461" s="238" t="s">
        <v>122</v>
      </c>
      <c r="E2461" s="238">
        <v>7673</v>
      </c>
      <c r="F2461" s="238" t="s">
        <v>3908</v>
      </c>
      <c r="G2461" s="238" t="s">
        <v>141</v>
      </c>
      <c r="H2461" s="238">
        <v>3</v>
      </c>
      <c r="I2461" s="238" t="s">
        <v>1544</v>
      </c>
      <c r="J2461" s="238" t="s">
        <v>3911</v>
      </c>
      <c r="K2461" s="238" t="s">
        <v>4360</v>
      </c>
      <c r="L2461" s="239">
        <v>46234</v>
      </c>
      <c r="M2461" s="238" t="s">
        <v>92</v>
      </c>
    </row>
    <row r="2462" spans="1:13">
      <c r="A2462" s="236" t="s">
        <v>833</v>
      </c>
      <c r="B2462" s="236" t="s">
        <v>834</v>
      </c>
      <c r="C2462" s="236" t="s">
        <v>823</v>
      </c>
      <c r="D2462" s="236" t="s">
        <v>124</v>
      </c>
      <c r="E2462" s="236">
        <v>8858509</v>
      </c>
      <c r="F2462" s="236" t="s">
        <v>3947</v>
      </c>
      <c r="G2462" s="236" t="s">
        <v>141</v>
      </c>
      <c r="H2462" s="236">
        <v>3</v>
      </c>
      <c r="I2462" s="236" t="s">
        <v>3948</v>
      </c>
      <c r="J2462" s="236" t="s">
        <v>4361</v>
      </c>
      <c r="K2462" s="236" t="s">
        <v>4362</v>
      </c>
      <c r="L2462" s="237">
        <v>46234</v>
      </c>
      <c r="M2462" s="236" t="s">
        <v>92</v>
      </c>
    </row>
    <row r="2463" spans="1:13">
      <c r="A2463" s="238" t="s">
        <v>833</v>
      </c>
      <c r="B2463" s="238" t="s">
        <v>834</v>
      </c>
      <c r="C2463" s="238" t="s">
        <v>823</v>
      </c>
      <c r="D2463" s="238" t="s">
        <v>130</v>
      </c>
      <c r="E2463" s="238">
        <v>14251363</v>
      </c>
      <c r="F2463" s="238" t="s">
        <v>3947</v>
      </c>
      <c r="G2463" s="238" t="s">
        <v>141</v>
      </c>
      <c r="H2463" s="238">
        <v>3</v>
      </c>
      <c r="I2463" s="238" t="s">
        <v>3948</v>
      </c>
      <c r="J2463" s="238" t="s">
        <v>4363</v>
      </c>
      <c r="K2463" s="238" t="s">
        <v>4364</v>
      </c>
      <c r="L2463" s="239">
        <v>46234</v>
      </c>
      <c r="M2463" s="238" t="s">
        <v>92</v>
      </c>
    </row>
    <row r="2464" spans="1:13">
      <c r="A2464" s="236" t="s">
        <v>833</v>
      </c>
      <c r="B2464" s="236" t="s">
        <v>834</v>
      </c>
      <c r="C2464" s="236" t="s">
        <v>823</v>
      </c>
      <c r="D2464" s="236" t="s">
        <v>135</v>
      </c>
      <c r="E2464" s="236">
        <v>16462224</v>
      </c>
      <c r="F2464" s="236" t="s">
        <v>3947</v>
      </c>
      <c r="G2464" s="236" t="s">
        <v>141</v>
      </c>
      <c r="H2464" s="236">
        <v>3</v>
      </c>
      <c r="I2464" s="236" t="s">
        <v>3948</v>
      </c>
      <c r="J2464" s="236" t="s">
        <v>4365</v>
      </c>
      <c r="K2464" s="236" t="s">
        <v>4366</v>
      </c>
      <c r="L2464" s="237">
        <v>46234</v>
      </c>
      <c r="M2464" s="236" t="s">
        <v>92</v>
      </c>
    </row>
    <row r="2465" spans="1:13">
      <c r="A2465" s="238" t="s">
        <v>833</v>
      </c>
      <c r="B2465" s="238" t="s">
        <v>834</v>
      </c>
      <c r="C2465" s="238" t="s">
        <v>823</v>
      </c>
      <c r="D2465" s="238" t="s">
        <v>140</v>
      </c>
      <c r="E2465" s="238">
        <v>7956833</v>
      </c>
      <c r="F2465" s="238" t="s">
        <v>3947</v>
      </c>
      <c r="G2465" s="238" t="s">
        <v>141</v>
      </c>
      <c r="H2465" s="238">
        <v>3</v>
      </c>
      <c r="I2465" s="238" t="s">
        <v>3948</v>
      </c>
      <c r="J2465" s="238" t="s">
        <v>4367</v>
      </c>
      <c r="K2465" s="238" t="s">
        <v>4368</v>
      </c>
      <c r="L2465" s="239">
        <v>46234</v>
      </c>
      <c r="M2465" s="238" t="s">
        <v>92</v>
      </c>
    </row>
    <row r="2466" spans="1:13">
      <c r="A2466" s="236" t="s">
        <v>833</v>
      </c>
      <c r="B2466" s="236" t="s">
        <v>834</v>
      </c>
      <c r="C2466" s="236" t="s">
        <v>823</v>
      </c>
      <c r="D2466" s="236" t="s">
        <v>144</v>
      </c>
      <c r="E2466" s="236">
        <v>901676</v>
      </c>
      <c r="F2466" s="236" t="s">
        <v>3947</v>
      </c>
      <c r="G2466" s="236" t="s">
        <v>141</v>
      </c>
      <c r="H2466" s="236">
        <v>3</v>
      </c>
      <c r="I2466" s="236" t="s">
        <v>3948</v>
      </c>
      <c r="J2466" s="236" t="s">
        <v>4369</v>
      </c>
      <c r="K2466" s="236" t="s">
        <v>4370</v>
      </c>
      <c r="L2466" s="237">
        <v>46234</v>
      </c>
      <c r="M2466" s="236" t="s">
        <v>92</v>
      </c>
    </row>
    <row r="2467" spans="1:13">
      <c r="A2467" s="238" t="s">
        <v>833</v>
      </c>
      <c r="B2467" s="238" t="s">
        <v>834</v>
      </c>
      <c r="C2467" s="238" t="s">
        <v>823</v>
      </c>
      <c r="D2467" s="238" t="s">
        <v>147</v>
      </c>
      <c r="E2467" s="238">
        <v>0</v>
      </c>
      <c r="F2467" s="238" t="s">
        <v>3947</v>
      </c>
      <c r="G2467" s="238" t="s">
        <v>141</v>
      </c>
      <c r="H2467" s="238">
        <v>3</v>
      </c>
      <c r="I2467" s="238" t="s">
        <v>3948</v>
      </c>
      <c r="J2467" s="238" t="s">
        <v>4371</v>
      </c>
      <c r="K2467" s="238" t="s">
        <v>4372</v>
      </c>
      <c r="L2467" s="239">
        <v>46234</v>
      </c>
      <c r="M2467" s="238" t="s">
        <v>92</v>
      </c>
    </row>
    <row r="2468" spans="1:13">
      <c r="A2468" s="236" t="s">
        <v>833</v>
      </c>
      <c r="B2468" s="236" t="s">
        <v>834</v>
      </c>
      <c r="C2468" s="236" t="s">
        <v>823</v>
      </c>
      <c r="D2468" s="236" t="s">
        <v>150</v>
      </c>
      <c r="E2468" s="236">
        <v>5</v>
      </c>
      <c r="F2468" s="236" t="s">
        <v>3973</v>
      </c>
      <c r="G2468" s="236" t="s">
        <v>88</v>
      </c>
      <c r="H2468" s="236">
        <v>2</v>
      </c>
      <c r="I2468" s="236" t="s">
        <v>3974</v>
      </c>
      <c r="J2468" s="236" t="s">
        <v>4373</v>
      </c>
      <c r="K2468" s="236" t="s">
        <v>4374</v>
      </c>
      <c r="L2468" s="237">
        <v>46234</v>
      </c>
      <c r="M2468" s="236" t="s">
        <v>92</v>
      </c>
    </row>
    <row r="2469" spans="1:13">
      <c r="A2469" s="238" t="s">
        <v>833</v>
      </c>
      <c r="B2469" s="238" t="s">
        <v>834</v>
      </c>
      <c r="C2469" s="238" t="s">
        <v>823</v>
      </c>
      <c r="D2469" s="238" t="s">
        <v>32</v>
      </c>
      <c r="E2469" s="238" t="s">
        <v>33</v>
      </c>
      <c r="F2469" s="238" t="s">
        <v>33</v>
      </c>
      <c r="G2469" s="238" t="s">
        <v>33</v>
      </c>
      <c r="H2469" s="238" t="s">
        <v>33</v>
      </c>
      <c r="I2469" s="238" t="s">
        <v>33</v>
      </c>
      <c r="J2469" s="238" t="s">
        <v>3906</v>
      </c>
      <c r="K2469" s="238" t="s">
        <v>4375</v>
      </c>
      <c r="L2469" s="239">
        <v>46234</v>
      </c>
      <c r="M2469" s="238" t="s">
        <v>92</v>
      </c>
    </row>
    <row r="2470" spans="1:13">
      <c r="A2470" s="236" t="s">
        <v>833</v>
      </c>
      <c r="B2470" s="236" t="s">
        <v>834</v>
      </c>
      <c r="C2470" s="236" t="s">
        <v>823</v>
      </c>
      <c r="D2470" s="236" t="s">
        <v>38</v>
      </c>
      <c r="E2470" s="236" t="s">
        <v>33</v>
      </c>
      <c r="F2470" s="236" t="s">
        <v>33</v>
      </c>
      <c r="G2470" s="236" t="s">
        <v>33</v>
      </c>
      <c r="H2470" s="236" t="s">
        <v>33</v>
      </c>
      <c r="I2470" s="236" t="s">
        <v>33</v>
      </c>
      <c r="J2470" s="236" t="s">
        <v>3906</v>
      </c>
      <c r="K2470" s="236" t="s">
        <v>4376</v>
      </c>
      <c r="L2470" s="237">
        <v>46234</v>
      </c>
      <c r="M2470" s="236" t="s">
        <v>92</v>
      </c>
    </row>
    <row r="2471" spans="1:13">
      <c r="A2471" s="238" t="s">
        <v>833</v>
      </c>
      <c r="B2471" s="238" t="s">
        <v>834</v>
      </c>
      <c r="C2471" s="238" t="s">
        <v>823</v>
      </c>
      <c r="D2471" s="238" t="s">
        <v>46</v>
      </c>
      <c r="E2471" s="238" t="s">
        <v>33</v>
      </c>
      <c r="F2471" s="238" t="s">
        <v>33</v>
      </c>
      <c r="G2471" s="238" t="s">
        <v>33</v>
      </c>
      <c r="H2471" s="238" t="s">
        <v>33</v>
      </c>
      <c r="I2471" s="238" t="s">
        <v>33</v>
      </c>
      <c r="J2471" s="238" t="s">
        <v>3906</v>
      </c>
      <c r="K2471" s="238" t="s">
        <v>4377</v>
      </c>
      <c r="L2471" s="239">
        <v>46234</v>
      </c>
      <c r="M2471" s="238" t="s">
        <v>92</v>
      </c>
    </row>
    <row r="2472" spans="1:13">
      <c r="A2472" s="236" t="s">
        <v>833</v>
      </c>
      <c r="B2472" s="236" t="s">
        <v>834</v>
      </c>
      <c r="C2472" s="236" t="s">
        <v>823</v>
      </c>
      <c r="D2472" s="236" t="s">
        <v>48</v>
      </c>
      <c r="E2472" s="236" t="s">
        <v>33</v>
      </c>
      <c r="F2472" s="236" t="s">
        <v>33</v>
      </c>
      <c r="G2472" s="236" t="s">
        <v>33</v>
      </c>
      <c r="H2472" s="236" t="s">
        <v>33</v>
      </c>
      <c r="I2472" s="236" t="s">
        <v>33</v>
      </c>
      <c r="J2472" s="236" t="s">
        <v>3906</v>
      </c>
      <c r="K2472" s="236" t="s">
        <v>4378</v>
      </c>
      <c r="L2472" s="237">
        <v>46234</v>
      </c>
      <c r="M2472" s="236" t="s">
        <v>92</v>
      </c>
    </row>
    <row r="2473" spans="1:13">
      <c r="A2473" s="238" t="s">
        <v>833</v>
      </c>
      <c r="B2473" s="238" t="s">
        <v>834</v>
      </c>
      <c r="C2473" s="238" t="s">
        <v>823</v>
      </c>
      <c r="D2473" s="238" t="s">
        <v>50</v>
      </c>
      <c r="E2473" s="238" t="s">
        <v>33</v>
      </c>
      <c r="F2473" s="238" t="s">
        <v>33</v>
      </c>
      <c r="G2473" s="238" t="s">
        <v>33</v>
      </c>
      <c r="H2473" s="238" t="s">
        <v>33</v>
      </c>
      <c r="I2473" s="238" t="s">
        <v>33</v>
      </c>
      <c r="J2473" s="238" t="s">
        <v>3906</v>
      </c>
      <c r="K2473" s="238" t="s">
        <v>4379</v>
      </c>
      <c r="L2473" s="239">
        <v>46234</v>
      </c>
      <c r="M2473" s="238" t="s">
        <v>92</v>
      </c>
    </row>
    <row r="2474" spans="1:13">
      <c r="A2474" s="236" t="s">
        <v>833</v>
      </c>
      <c r="B2474" s="236" t="s">
        <v>834</v>
      </c>
      <c r="C2474" s="236" t="s">
        <v>823</v>
      </c>
      <c r="D2474" s="236" t="s">
        <v>52</v>
      </c>
      <c r="E2474" s="236" t="s">
        <v>33</v>
      </c>
      <c r="F2474" s="236" t="s">
        <v>33</v>
      </c>
      <c r="G2474" s="236" t="s">
        <v>33</v>
      </c>
      <c r="H2474" s="236" t="s">
        <v>33</v>
      </c>
      <c r="I2474" s="236" t="s">
        <v>33</v>
      </c>
      <c r="J2474" s="236" t="s">
        <v>3906</v>
      </c>
      <c r="K2474" s="236" t="s">
        <v>4380</v>
      </c>
      <c r="L2474" s="237">
        <v>46234</v>
      </c>
      <c r="M2474" s="236" t="s">
        <v>92</v>
      </c>
    </row>
    <row r="2475" spans="1:13">
      <c r="A2475" s="238" t="s">
        <v>833</v>
      </c>
      <c r="B2475" s="238" t="s">
        <v>834</v>
      </c>
      <c r="C2475" s="238" t="s">
        <v>823</v>
      </c>
      <c r="D2475" s="238" t="s">
        <v>54</v>
      </c>
      <c r="E2475" s="238" t="s">
        <v>33</v>
      </c>
      <c r="F2475" s="238" t="s">
        <v>33</v>
      </c>
      <c r="G2475" s="238" t="s">
        <v>33</v>
      </c>
      <c r="H2475" s="238" t="s">
        <v>33</v>
      </c>
      <c r="I2475" s="238" t="s">
        <v>33</v>
      </c>
      <c r="J2475" s="238" t="s">
        <v>3906</v>
      </c>
      <c r="K2475" s="238" t="s">
        <v>4381</v>
      </c>
      <c r="L2475" s="239">
        <v>46234</v>
      </c>
      <c r="M2475" s="238" t="s">
        <v>92</v>
      </c>
    </row>
    <row r="2476" spans="1:13">
      <c r="A2476" s="236" t="s">
        <v>844</v>
      </c>
      <c r="B2476" s="236" t="s">
        <v>845</v>
      </c>
      <c r="C2476" s="236" t="s">
        <v>823</v>
      </c>
      <c r="D2476" s="236" t="s">
        <v>86</v>
      </c>
      <c r="E2476" s="236">
        <v>242431832</v>
      </c>
      <c r="F2476" s="236" t="s">
        <v>3890</v>
      </c>
      <c r="G2476" s="236" t="s">
        <v>88</v>
      </c>
      <c r="H2476" s="236">
        <v>2</v>
      </c>
      <c r="I2476" s="236" t="s">
        <v>1522</v>
      </c>
      <c r="J2476" s="236" t="s">
        <v>1523</v>
      </c>
      <c r="K2476" s="236" t="s">
        <v>4382</v>
      </c>
      <c r="L2476" s="237">
        <v>46234</v>
      </c>
      <c r="M2476" s="236" t="s">
        <v>92</v>
      </c>
    </row>
    <row r="2477" spans="1:13">
      <c r="A2477" s="238" t="s">
        <v>844</v>
      </c>
      <c r="B2477" s="238" t="s">
        <v>845</v>
      </c>
      <c r="C2477" s="238" t="s">
        <v>823</v>
      </c>
      <c r="D2477" s="238" t="s">
        <v>93</v>
      </c>
      <c r="E2477" s="238">
        <v>108869</v>
      </c>
      <c r="F2477" s="238" t="s">
        <v>4383</v>
      </c>
      <c r="G2477" s="238" t="s">
        <v>88</v>
      </c>
      <c r="H2477" s="238">
        <v>2</v>
      </c>
      <c r="I2477" s="238" t="s">
        <v>4384</v>
      </c>
      <c r="J2477" s="238" t="s">
        <v>4385</v>
      </c>
      <c r="K2477" s="238" t="s">
        <v>4386</v>
      </c>
      <c r="L2477" s="239">
        <v>46234</v>
      </c>
      <c r="M2477" s="238" t="s">
        <v>92</v>
      </c>
    </row>
    <row r="2478" spans="1:13">
      <c r="A2478" s="236" t="s">
        <v>844</v>
      </c>
      <c r="B2478" s="236" t="s">
        <v>845</v>
      </c>
      <c r="C2478" s="236" t="s">
        <v>823</v>
      </c>
      <c r="D2478" s="236" t="s">
        <v>98</v>
      </c>
      <c r="E2478" s="236">
        <v>12795117</v>
      </c>
      <c r="F2478" s="236" t="s">
        <v>4387</v>
      </c>
      <c r="G2478" s="236" t="s">
        <v>141</v>
      </c>
      <c r="H2478" s="236">
        <v>3</v>
      </c>
      <c r="I2478" s="236" t="s">
        <v>4388</v>
      </c>
      <c r="J2478" s="236" t="s">
        <v>4389</v>
      </c>
      <c r="K2478" s="236" t="s">
        <v>4390</v>
      </c>
      <c r="L2478" s="237">
        <v>46234</v>
      </c>
      <c r="M2478" s="236" t="s">
        <v>92</v>
      </c>
    </row>
    <row r="2479" spans="1:13">
      <c r="A2479" s="238" t="s">
        <v>844</v>
      </c>
      <c r="B2479" s="238" t="s">
        <v>845</v>
      </c>
      <c r="C2479" s="238" t="s">
        <v>823</v>
      </c>
      <c r="D2479" s="238" t="s">
        <v>103</v>
      </c>
      <c r="E2479" s="238">
        <v>120199</v>
      </c>
      <c r="F2479" s="238" t="s">
        <v>4391</v>
      </c>
      <c r="G2479" s="238" t="s">
        <v>88</v>
      </c>
      <c r="H2479" s="238">
        <v>2</v>
      </c>
      <c r="I2479" s="238" t="s">
        <v>4392</v>
      </c>
      <c r="J2479" s="238" t="s">
        <v>4393</v>
      </c>
      <c r="K2479" s="238" t="s">
        <v>4394</v>
      </c>
      <c r="L2479" s="239">
        <v>46234</v>
      </c>
      <c r="M2479" s="238" t="s">
        <v>92</v>
      </c>
    </row>
    <row r="2480" spans="1:13">
      <c r="A2480" s="236" t="s">
        <v>844</v>
      </c>
      <c r="B2480" s="236" t="s">
        <v>845</v>
      </c>
      <c r="C2480" s="236" t="s">
        <v>823</v>
      </c>
      <c r="D2480" s="236" t="s">
        <v>108</v>
      </c>
      <c r="E2480" s="236">
        <v>120199</v>
      </c>
      <c r="F2480" s="236" t="s">
        <v>4391</v>
      </c>
      <c r="G2480" s="236" t="s">
        <v>88</v>
      </c>
      <c r="H2480" s="236">
        <v>2</v>
      </c>
      <c r="I2480" s="236" t="s">
        <v>4395</v>
      </c>
      <c r="J2480" s="236" t="s">
        <v>4396</v>
      </c>
      <c r="K2480" s="236" t="s">
        <v>4397</v>
      </c>
      <c r="L2480" s="237">
        <v>46234</v>
      </c>
      <c r="M2480" s="236" t="s">
        <v>92</v>
      </c>
    </row>
    <row r="2481" spans="1:13">
      <c r="A2481" s="238" t="s">
        <v>844</v>
      </c>
      <c r="B2481" s="238" t="s">
        <v>845</v>
      </c>
      <c r="C2481" s="238" t="s">
        <v>823</v>
      </c>
      <c r="D2481" s="238" t="s">
        <v>113</v>
      </c>
      <c r="E2481" s="238" t="s">
        <v>33</v>
      </c>
      <c r="F2481" s="238" t="s">
        <v>33</v>
      </c>
      <c r="G2481" s="238" t="s">
        <v>33</v>
      </c>
      <c r="H2481" s="238" t="s">
        <v>33</v>
      </c>
      <c r="I2481" s="238" t="s">
        <v>33</v>
      </c>
      <c r="J2481" s="238" t="s">
        <v>3906</v>
      </c>
      <c r="K2481" s="238" t="s">
        <v>4398</v>
      </c>
      <c r="L2481" s="239">
        <v>46234</v>
      </c>
      <c r="M2481" s="238" t="s">
        <v>92</v>
      </c>
    </row>
    <row r="2482" spans="1:13">
      <c r="A2482" s="236" t="s">
        <v>844</v>
      </c>
      <c r="B2482" s="236" t="s">
        <v>845</v>
      </c>
      <c r="C2482" s="236" t="s">
        <v>823</v>
      </c>
      <c r="D2482" s="236" t="s">
        <v>117</v>
      </c>
      <c r="E2482" s="236" t="s">
        <v>33</v>
      </c>
      <c r="F2482" s="236" t="s">
        <v>33</v>
      </c>
      <c r="G2482" s="236" t="s">
        <v>33</v>
      </c>
      <c r="H2482" s="236" t="s">
        <v>33</v>
      </c>
      <c r="I2482" s="236" t="s">
        <v>114</v>
      </c>
      <c r="J2482" s="236" t="s">
        <v>4399</v>
      </c>
      <c r="K2482" s="236" t="s">
        <v>4400</v>
      </c>
      <c r="L2482" s="237">
        <v>46234</v>
      </c>
      <c r="M2482" s="236" t="s">
        <v>92</v>
      </c>
    </row>
    <row r="2483" spans="1:13">
      <c r="A2483" s="238" t="s">
        <v>844</v>
      </c>
      <c r="B2483" s="238" t="s">
        <v>845</v>
      </c>
      <c r="C2483" s="238" t="s">
        <v>823</v>
      </c>
      <c r="D2483" s="238" t="s">
        <v>122</v>
      </c>
      <c r="E2483" s="238">
        <v>7673</v>
      </c>
      <c r="F2483" s="238" t="s">
        <v>3908</v>
      </c>
      <c r="G2483" s="238" t="s">
        <v>88</v>
      </c>
      <c r="H2483" s="238">
        <v>2</v>
      </c>
      <c r="I2483" s="238" t="s">
        <v>3058</v>
      </c>
      <c r="J2483" s="238" t="s">
        <v>3911</v>
      </c>
      <c r="K2483" s="238" t="s">
        <v>4401</v>
      </c>
      <c r="L2483" s="239">
        <v>46234</v>
      </c>
      <c r="M2483" s="238" t="s">
        <v>92</v>
      </c>
    </row>
    <row r="2484" spans="1:13">
      <c r="A2484" s="236" t="s">
        <v>844</v>
      </c>
      <c r="B2484" s="236" t="s">
        <v>845</v>
      </c>
      <c r="C2484" s="236" t="s">
        <v>823</v>
      </c>
      <c r="D2484" s="236" t="s">
        <v>124</v>
      </c>
      <c r="E2484" s="236">
        <v>120199</v>
      </c>
      <c r="F2484" s="236" t="s">
        <v>4391</v>
      </c>
      <c r="G2484" s="236" t="s">
        <v>88</v>
      </c>
      <c r="H2484" s="236">
        <v>2</v>
      </c>
      <c r="I2484" s="236" t="s">
        <v>4395</v>
      </c>
      <c r="J2484" s="236" t="s">
        <v>4402</v>
      </c>
      <c r="K2484" s="236" t="s">
        <v>4403</v>
      </c>
      <c r="L2484" s="237">
        <v>46234</v>
      </c>
      <c r="M2484" s="236" t="s">
        <v>37</v>
      </c>
    </row>
    <row r="2485" spans="1:13">
      <c r="A2485" s="238" t="s">
        <v>844</v>
      </c>
      <c r="B2485" s="238" t="s">
        <v>845</v>
      </c>
      <c r="C2485" s="238" t="s">
        <v>823</v>
      </c>
      <c r="D2485" s="238" t="s">
        <v>130</v>
      </c>
      <c r="E2485" s="238">
        <v>12674918</v>
      </c>
      <c r="F2485" s="238" t="s">
        <v>4404</v>
      </c>
      <c r="G2485" s="238" t="s">
        <v>88</v>
      </c>
      <c r="H2485" s="238">
        <v>2</v>
      </c>
      <c r="I2485" s="238" t="s">
        <v>4405</v>
      </c>
      <c r="J2485" s="238" t="s">
        <v>4406</v>
      </c>
      <c r="K2485" s="238" t="s">
        <v>4407</v>
      </c>
      <c r="L2485" s="239">
        <v>46234</v>
      </c>
      <c r="M2485" s="238" t="s">
        <v>92</v>
      </c>
    </row>
    <row r="2486" spans="1:13">
      <c r="A2486" s="236" t="s">
        <v>844</v>
      </c>
      <c r="B2486" s="236" t="s">
        <v>845</v>
      </c>
      <c r="C2486" s="236" t="s">
        <v>823</v>
      </c>
      <c r="D2486" s="236" t="s">
        <v>135</v>
      </c>
      <c r="E2486" s="236">
        <v>0</v>
      </c>
      <c r="F2486" s="236" t="s">
        <v>4391</v>
      </c>
      <c r="G2486" s="236" t="s">
        <v>88</v>
      </c>
      <c r="H2486" s="236">
        <v>2</v>
      </c>
      <c r="I2486" s="236" t="s">
        <v>4395</v>
      </c>
      <c r="J2486" s="236" t="s">
        <v>4408</v>
      </c>
      <c r="K2486" s="236" t="s">
        <v>4409</v>
      </c>
      <c r="L2486" s="237">
        <v>46234</v>
      </c>
      <c r="M2486" s="236" t="s">
        <v>92</v>
      </c>
    </row>
    <row r="2487" spans="1:13">
      <c r="A2487" s="238" t="s">
        <v>844</v>
      </c>
      <c r="B2487" s="238" t="s">
        <v>845</v>
      </c>
      <c r="C2487" s="238" t="s">
        <v>823</v>
      </c>
      <c r="D2487" s="238" t="s">
        <v>140</v>
      </c>
      <c r="E2487" s="238">
        <v>120199</v>
      </c>
      <c r="F2487" s="238" t="s">
        <v>4391</v>
      </c>
      <c r="G2487" s="238" t="s">
        <v>141</v>
      </c>
      <c r="H2487" s="238">
        <v>3</v>
      </c>
      <c r="I2487" s="238" t="s">
        <v>4395</v>
      </c>
      <c r="J2487" s="238" t="s">
        <v>4410</v>
      </c>
      <c r="K2487" s="238" t="s">
        <v>4411</v>
      </c>
      <c r="L2487" s="239">
        <v>46234</v>
      </c>
      <c r="M2487" s="238" t="s">
        <v>92</v>
      </c>
    </row>
    <row r="2488" spans="1:13">
      <c r="A2488" s="236" t="s">
        <v>844</v>
      </c>
      <c r="B2488" s="236" t="s">
        <v>845</v>
      </c>
      <c r="C2488" s="236" t="s">
        <v>823</v>
      </c>
      <c r="D2488" s="236" t="s">
        <v>144</v>
      </c>
      <c r="E2488" s="236" t="s">
        <v>33</v>
      </c>
      <c r="F2488" s="236" t="s">
        <v>114</v>
      </c>
      <c r="G2488" s="236" t="s">
        <v>33</v>
      </c>
      <c r="H2488" s="236" t="s">
        <v>33</v>
      </c>
      <c r="I2488" s="236" t="s">
        <v>114</v>
      </c>
      <c r="J2488" s="236" t="s">
        <v>4412</v>
      </c>
      <c r="K2488" s="236" t="s">
        <v>4413</v>
      </c>
      <c r="L2488" s="237">
        <v>46234</v>
      </c>
      <c r="M2488" s="236" t="s">
        <v>37</v>
      </c>
    </row>
    <row r="2489" spans="1:13">
      <c r="A2489" s="238" t="s">
        <v>844</v>
      </c>
      <c r="B2489" s="238" t="s">
        <v>845</v>
      </c>
      <c r="C2489" s="238" t="s">
        <v>823</v>
      </c>
      <c r="D2489" s="238" t="s">
        <v>147</v>
      </c>
      <c r="E2489" s="238" t="s">
        <v>33</v>
      </c>
      <c r="F2489" s="238" t="s">
        <v>114</v>
      </c>
      <c r="G2489" s="238" t="s">
        <v>33</v>
      </c>
      <c r="H2489" s="238" t="s">
        <v>33</v>
      </c>
      <c r="I2489" s="238" t="s">
        <v>114</v>
      </c>
      <c r="J2489" s="238" t="s">
        <v>4412</v>
      </c>
      <c r="K2489" s="238" t="s">
        <v>4414</v>
      </c>
      <c r="L2489" s="239">
        <v>46234</v>
      </c>
      <c r="M2489" s="238" t="s">
        <v>37</v>
      </c>
    </row>
    <row r="2490" spans="1:13">
      <c r="A2490" s="236" t="s">
        <v>844</v>
      </c>
      <c r="B2490" s="236" t="s">
        <v>845</v>
      </c>
      <c r="C2490" s="236" t="s">
        <v>823</v>
      </c>
      <c r="D2490" s="236" t="s">
        <v>150</v>
      </c>
      <c r="E2490" s="236">
        <v>3</v>
      </c>
      <c r="F2490" s="236" t="s">
        <v>4404</v>
      </c>
      <c r="G2490" s="236" t="s">
        <v>88</v>
      </c>
      <c r="H2490" s="236">
        <v>2</v>
      </c>
      <c r="I2490" s="236" t="s">
        <v>4415</v>
      </c>
      <c r="J2490" s="236" t="s">
        <v>4416</v>
      </c>
      <c r="K2490" s="236" t="s">
        <v>4417</v>
      </c>
      <c r="L2490" s="237">
        <v>46234</v>
      </c>
      <c r="M2490" s="236" t="s">
        <v>92</v>
      </c>
    </row>
    <row r="2491" spans="1:13">
      <c r="A2491" s="238" t="s">
        <v>844</v>
      </c>
      <c r="B2491" s="238" t="s">
        <v>845</v>
      </c>
      <c r="C2491" s="238" t="s">
        <v>823</v>
      </c>
      <c r="D2491" s="238" t="s">
        <v>32</v>
      </c>
      <c r="E2491" s="238" t="s">
        <v>33</v>
      </c>
      <c r="F2491" s="238" t="s">
        <v>33</v>
      </c>
      <c r="G2491" s="238" t="s">
        <v>33</v>
      </c>
      <c r="H2491" s="238" t="s">
        <v>33</v>
      </c>
      <c r="I2491" s="238" t="s">
        <v>33</v>
      </c>
      <c r="J2491" s="238" t="s">
        <v>1570</v>
      </c>
      <c r="K2491" s="238" t="s">
        <v>4418</v>
      </c>
      <c r="L2491" s="239">
        <v>46234</v>
      </c>
      <c r="M2491" s="238" t="s">
        <v>92</v>
      </c>
    </row>
    <row r="2492" spans="1:13">
      <c r="A2492" s="236" t="s">
        <v>844</v>
      </c>
      <c r="B2492" s="236" t="s">
        <v>845</v>
      </c>
      <c r="C2492" s="236" t="s">
        <v>823</v>
      </c>
      <c r="D2492" s="236" t="s">
        <v>38</v>
      </c>
      <c r="E2492" s="236" t="s">
        <v>33</v>
      </c>
      <c r="F2492" s="236" t="s">
        <v>33</v>
      </c>
      <c r="G2492" s="236" t="s">
        <v>33</v>
      </c>
      <c r="H2492" s="236" t="s">
        <v>33</v>
      </c>
      <c r="I2492" s="236" t="s">
        <v>33</v>
      </c>
      <c r="J2492" s="236" t="s">
        <v>1570</v>
      </c>
      <c r="K2492" s="236" t="s">
        <v>4419</v>
      </c>
      <c r="L2492" s="237">
        <v>46234</v>
      </c>
      <c r="M2492" s="236" t="s">
        <v>92</v>
      </c>
    </row>
    <row r="2493" spans="1:13">
      <c r="A2493" s="238" t="s">
        <v>844</v>
      </c>
      <c r="B2493" s="238" t="s">
        <v>845</v>
      </c>
      <c r="C2493" s="238" t="s">
        <v>823</v>
      </c>
      <c r="D2493" s="238" t="s">
        <v>46</v>
      </c>
      <c r="E2493" s="238" t="s">
        <v>33</v>
      </c>
      <c r="F2493" s="238" t="s">
        <v>33</v>
      </c>
      <c r="G2493" s="238" t="s">
        <v>33</v>
      </c>
      <c r="H2493" s="238" t="s">
        <v>33</v>
      </c>
      <c r="I2493" s="238" t="s">
        <v>33</v>
      </c>
      <c r="J2493" s="238" t="s">
        <v>1570</v>
      </c>
      <c r="K2493" s="238" t="s">
        <v>4420</v>
      </c>
      <c r="L2493" s="239">
        <v>46234</v>
      </c>
      <c r="M2493" s="238" t="s">
        <v>92</v>
      </c>
    </row>
    <row r="2494" spans="1:13">
      <c r="A2494" s="236" t="s">
        <v>844</v>
      </c>
      <c r="B2494" s="236" t="s">
        <v>845</v>
      </c>
      <c r="C2494" s="236" t="s">
        <v>823</v>
      </c>
      <c r="D2494" s="236" t="s">
        <v>48</v>
      </c>
      <c r="E2494" s="236" t="s">
        <v>33</v>
      </c>
      <c r="F2494" s="236" t="s">
        <v>33</v>
      </c>
      <c r="G2494" s="236" t="s">
        <v>33</v>
      </c>
      <c r="H2494" s="236" t="s">
        <v>33</v>
      </c>
      <c r="I2494" s="236" t="s">
        <v>33</v>
      </c>
      <c r="J2494" s="236" t="s">
        <v>1570</v>
      </c>
      <c r="K2494" s="236" t="s">
        <v>4421</v>
      </c>
      <c r="L2494" s="237">
        <v>46234</v>
      </c>
      <c r="M2494" s="236" t="s">
        <v>92</v>
      </c>
    </row>
    <row r="2495" spans="1:13">
      <c r="A2495" s="238" t="s">
        <v>844</v>
      </c>
      <c r="B2495" s="238" t="s">
        <v>845</v>
      </c>
      <c r="C2495" s="238" t="s">
        <v>823</v>
      </c>
      <c r="D2495" s="238" t="s">
        <v>50</v>
      </c>
      <c r="E2495" s="238" t="s">
        <v>33</v>
      </c>
      <c r="F2495" s="238" t="s">
        <v>33</v>
      </c>
      <c r="G2495" s="238" t="s">
        <v>33</v>
      </c>
      <c r="H2495" s="238" t="s">
        <v>33</v>
      </c>
      <c r="I2495" s="238" t="s">
        <v>33</v>
      </c>
      <c r="J2495" s="238" t="s">
        <v>1570</v>
      </c>
      <c r="K2495" s="238" t="s">
        <v>4422</v>
      </c>
      <c r="L2495" s="239">
        <v>46234</v>
      </c>
      <c r="M2495" s="238" t="s">
        <v>92</v>
      </c>
    </row>
    <row r="2496" spans="1:13">
      <c r="A2496" s="236" t="s">
        <v>844</v>
      </c>
      <c r="B2496" s="236" t="s">
        <v>845</v>
      </c>
      <c r="C2496" s="236" t="s">
        <v>823</v>
      </c>
      <c r="D2496" s="236" t="s">
        <v>52</v>
      </c>
      <c r="E2496" s="236" t="s">
        <v>33</v>
      </c>
      <c r="F2496" s="236" t="s">
        <v>33</v>
      </c>
      <c r="G2496" s="236" t="s">
        <v>33</v>
      </c>
      <c r="H2496" s="236" t="s">
        <v>33</v>
      </c>
      <c r="I2496" s="236" t="s">
        <v>33</v>
      </c>
      <c r="J2496" s="236" t="s">
        <v>1570</v>
      </c>
      <c r="K2496" s="236" t="s">
        <v>4423</v>
      </c>
      <c r="L2496" s="237">
        <v>46234</v>
      </c>
      <c r="M2496" s="236" t="s">
        <v>92</v>
      </c>
    </row>
    <row r="2497" spans="1:13">
      <c r="A2497" s="238" t="s">
        <v>844</v>
      </c>
      <c r="B2497" s="238" t="s">
        <v>845</v>
      </c>
      <c r="C2497" s="238" t="s">
        <v>823</v>
      </c>
      <c r="D2497" s="238" t="s">
        <v>54</v>
      </c>
      <c r="E2497" s="238" t="s">
        <v>33</v>
      </c>
      <c r="F2497" s="238" t="s">
        <v>33</v>
      </c>
      <c r="G2497" s="238" t="s">
        <v>33</v>
      </c>
      <c r="H2497" s="238" t="s">
        <v>33</v>
      </c>
      <c r="I2497" s="238" t="s">
        <v>33</v>
      </c>
      <c r="J2497" s="238" t="s">
        <v>1570</v>
      </c>
      <c r="K2497" s="238" t="s">
        <v>4424</v>
      </c>
      <c r="L2497" s="239">
        <v>46234</v>
      </c>
      <c r="M2497" s="238" t="s">
        <v>92</v>
      </c>
    </row>
    <row r="2498" spans="1:13">
      <c r="A2498" s="236" t="s">
        <v>40</v>
      </c>
      <c r="B2498" s="236" t="s">
        <v>41</v>
      </c>
      <c r="C2498" s="236" t="s">
        <v>42</v>
      </c>
      <c r="D2498" s="236" t="s">
        <v>86</v>
      </c>
      <c r="E2498" s="236">
        <v>19442181</v>
      </c>
      <c r="F2498" s="236" t="s">
        <v>4425</v>
      </c>
      <c r="G2498" s="236" t="s">
        <v>88</v>
      </c>
      <c r="H2498" s="236">
        <v>2</v>
      </c>
      <c r="I2498" s="236" t="s">
        <v>4426</v>
      </c>
      <c r="J2498" s="236" t="s">
        <v>4427</v>
      </c>
      <c r="K2498" s="236" t="s">
        <v>4428</v>
      </c>
      <c r="L2498" s="237">
        <v>46234</v>
      </c>
      <c r="M2498" s="236" t="s">
        <v>92</v>
      </c>
    </row>
    <row r="2499" spans="1:13">
      <c r="A2499" s="238" t="s">
        <v>40</v>
      </c>
      <c r="B2499" s="238" t="s">
        <v>41</v>
      </c>
      <c r="C2499" s="238" t="s">
        <v>42</v>
      </c>
      <c r="D2499" s="238" t="s">
        <v>93</v>
      </c>
      <c r="E2499" s="238">
        <v>98924</v>
      </c>
      <c r="F2499" s="238" t="s">
        <v>4429</v>
      </c>
      <c r="G2499" s="238" t="s">
        <v>88</v>
      </c>
      <c r="H2499" s="238">
        <v>2</v>
      </c>
      <c r="I2499" s="238" t="s">
        <v>4430</v>
      </c>
      <c r="J2499" s="238" t="s">
        <v>4431</v>
      </c>
      <c r="K2499" s="238" t="s">
        <v>4432</v>
      </c>
      <c r="L2499" s="239">
        <v>46234</v>
      </c>
      <c r="M2499" s="238" t="s">
        <v>92</v>
      </c>
    </row>
    <row r="2500" spans="1:13">
      <c r="A2500" s="236" t="s">
        <v>1055</v>
      </c>
      <c r="B2500" s="236" t="s">
        <v>1056</v>
      </c>
      <c r="C2500" s="236" t="s">
        <v>171</v>
      </c>
      <c r="D2500" s="236" t="s">
        <v>86</v>
      </c>
      <c r="E2500" s="236">
        <v>18416440</v>
      </c>
      <c r="F2500" s="236" t="s">
        <v>4433</v>
      </c>
      <c r="G2500" s="236" t="s">
        <v>88</v>
      </c>
      <c r="H2500" s="236">
        <v>2</v>
      </c>
      <c r="I2500" s="236" t="s">
        <v>4434</v>
      </c>
      <c r="J2500" s="236" t="s">
        <v>4435</v>
      </c>
      <c r="K2500" s="236" t="s">
        <v>4436</v>
      </c>
      <c r="L2500" s="237">
        <v>46234</v>
      </c>
      <c r="M2500" s="236" t="s">
        <v>92</v>
      </c>
    </row>
    <row r="2501" spans="1:13">
      <c r="A2501" s="238" t="s">
        <v>40</v>
      </c>
      <c r="B2501" s="238" t="s">
        <v>41</v>
      </c>
      <c r="C2501" s="238" t="s">
        <v>42</v>
      </c>
      <c r="D2501" s="238" t="s">
        <v>98</v>
      </c>
      <c r="E2501" s="238">
        <v>2727066</v>
      </c>
      <c r="F2501" s="238" t="s">
        <v>4437</v>
      </c>
      <c r="G2501" s="238" t="s">
        <v>88</v>
      </c>
      <c r="H2501" s="238">
        <v>2</v>
      </c>
      <c r="I2501" s="238" t="s">
        <v>4438</v>
      </c>
      <c r="J2501" s="238" t="s">
        <v>4439</v>
      </c>
      <c r="K2501" s="238" t="s">
        <v>4440</v>
      </c>
      <c r="L2501" s="239">
        <v>46234</v>
      </c>
      <c r="M2501" s="238" t="s">
        <v>92</v>
      </c>
    </row>
    <row r="2502" spans="1:13">
      <c r="A2502" s="236" t="s">
        <v>40</v>
      </c>
      <c r="B2502" s="236" t="s">
        <v>41</v>
      </c>
      <c r="C2502" s="236" t="s">
        <v>42</v>
      </c>
      <c r="D2502" s="236" t="s">
        <v>103</v>
      </c>
      <c r="E2502" s="236">
        <v>32966</v>
      </c>
      <c r="F2502" s="236" t="s">
        <v>4441</v>
      </c>
      <c r="G2502" s="236" t="s">
        <v>88</v>
      </c>
      <c r="H2502" s="236">
        <v>2</v>
      </c>
      <c r="I2502" s="236" t="s">
        <v>4442</v>
      </c>
      <c r="J2502" s="236" t="s">
        <v>4443</v>
      </c>
      <c r="K2502" s="236" t="s">
        <v>4444</v>
      </c>
      <c r="L2502" s="237">
        <v>46234</v>
      </c>
      <c r="M2502" s="236" t="s">
        <v>92</v>
      </c>
    </row>
    <row r="2503" spans="1:13">
      <c r="A2503" s="238" t="s">
        <v>40</v>
      </c>
      <c r="B2503" s="238" t="s">
        <v>41</v>
      </c>
      <c r="C2503" s="238" t="s">
        <v>42</v>
      </c>
      <c r="D2503" s="238" t="s">
        <v>108</v>
      </c>
      <c r="E2503" s="238">
        <v>32966</v>
      </c>
      <c r="F2503" s="238" t="s">
        <v>4441</v>
      </c>
      <c r="G2503" s="238" t="s">
        <v>88</v>
      </c>
      <c r="H2503" s="238">
        <v>2</v>
      </c>
      <c r="I2503" s="238" t="s">
        <v>4442</v>
      </c>
      <c r="J2503" s="238" t="s">
        <v>4445</v>
      </c>
      <c r="K2503" s="238" t="s">
        <v>4446</v>
      </c>
      <c r="L2503" s="239">
        <v>46234</v>
      </c>
      <c r="M2503" s="238" t="s">
        <v>92</v>
      </c>
    </row>
    <row r="2504" spans="1:13">
      <c r="A2504" s="236" t="s">
        <v>1055</v>
      </c>
      <c r="B2504" s="236" t="s">
        <v>1056</v>
      </c>
      <c r="C2504" s="236" t="s">
        <v>171</v>
      </c>
      <c r="D2504" s="236" t="s">
        <v>93</v>
      </c>
      <c r="E2504" s="236">
        <v>256700</v>
      </c>
      <c r="F2504" s="236" t="s">
        <v>4447</v>
      </c>
      <c r="G2504" s="236" t="s">
        <v>88</v>
      </c>
      <c r="H2504" s="236">
        <v>2</v>
      </c>
      <c r="I2504" s="236" t="s">
        <v>4448</v>
      </c>
      <c r="J2504" s="236" t="s">
        <v>4449</v>
      </c>
      <c r="K2504" s="236" t="s">
        <v>4450</v>
      </c>
      <c r="L2504" s="237">
        <v>46234</v>
      </c>
      <c r="M2504" s="236" t="s">
        <v>92</v>
      </c>
    </row>
    <row r="2505" spans="1:13">
      <c r="A2505" s="238" t="s">
        <v>1055</v>
      </c>
      <c r="B2505" s="238" t="s">
        <v>1056</v>
      </c>
      <c r="C2505" s="238" t="s">
        <v>171</v>
      </c>
      <c r="D2505" s="238" t="s">
        <v>98</v>
      </c>
      <c r="E2505" s="238">
        <v>18416440</v>
      </c>
      <c r="F2505" s="238" t="s">
        <v>4447</v>
      </c>
      <c r="G2505" s="238" t="s">
        <v>141</v>
      </c>
      <c r="H2505" s="238">
        <v>3</v>
      </c>
      <c r="I2505" s="238" t="s">
        <v>4448</v>
      </c>
      <c r="J2505" s="238" t="s">
        <v>4451</v>
      </c>
      <c r="K2505" s="238" t="s">
        <v>4452</v>
      </c>
      <c r="L2505" s="239">
        <v>46234</v>
      </c>
      <c r="M2505" s="238" t="s">
        <v>92</v>
      </c>
    </row>
    <row r="2506" spans="1:13">
      <c r="A2506" s="236" t="s">
        <v>1055</v>
      </c>
      <c r="B2506" s="236" t="s">
        <v>1056</v>
      </c>
      <c r="C2506" s="236" t="s">
        <v>171</v>
      </c>
      <c r="D2506" s="236" t="s">
        <v>103</v>
      </c>
      <c r="E2506" s="236">
        <v>8565863</v>
      </c>
      <c r="F2506" s="236" t="s">
        <v>4453</v>
      </c>
      <c r="G2506" s="236" t="s">
        <v>88</v>
      </c>
      <c r="H2506" s="236">
        <v>2</v>
      </c>
      <c r="I2506" s="236" t="s">
        <v>4454</v>
      </c>
      <c r="J2506" s="236" t="s">
        <v>4455</v>
      </c>
      <c r="K2506" s="236" t="s">
        <v>4456</v>
      </c>
      <c r="L2506" s="237">
        <v>46234</v>
      </c>
      <c r="M2506" s="236" t="s">
        <v>92</v>
      </c>
    </row>
    <row r="2507" spans="1:13">
      <c r="A2507" s="238" t="s">
        <v>1055</v>
      </c>
      <c r="B2507" s="238" t="s">
        <v>1056</v>
      </c>
      <c r="C2507" s="238" t="s">
        <v>171</v>
      </c>
      <c r="D2507" s="238" t="s">
        <v>108</v>
      </c>
      <c r="E2507" s="238">
        <v>1170422</v>
      </c>
      <c r="F2507" s="238" t="s">
        <v>4457</v>
      </c>
      <c r="G2507" s="238" t="s">
        <v>141</v>
      </c>
      <c r="H2507" s="238">
        <v>3</v>
      </c>
      <c r="I2507" s="238" t="s">
        <v>4458</v>
      </c>
      <c r="J2507" s="238" t="s">
        <v>4459</v>
      </c>
      <c r="K2507" s="238" t="s">
        <v>4460</v>
      </c>
      <c r="L2507" s="239">
        <v>46234</v>
      </c>
      <c r="M2507" s="238" t="s">
        <v>92</v>
      </c>
    </row>
    <row r="2508" spans="1:13">
      <c r="A2508" s="236" t="s">
        <v>1055</v>
      </c>
      <c r="B2508" s="236" t="s">
        <v>1056</v>
      </c>
      <c r="C2508" s="236" t="s">
        <v>171</v>
      </c>
      <c r="D2508" s="236" t="s">
        <v>113</v>
      </c>
      <c r="E2508" s="236">
        <v>92</v>
      </c>
      <c r="F2508" s="236" t="s">
        <v>4461</v>
      </c>
      <c r="G2508" s="236" t="s">
        <v>88</v>
      </c>
      <c r="H2508" s="236">
        <v>2</v>
      </c>
      <c r="I2508" s="236" t="s">
        <v>4462</v>
      </c>
      <c r="J2508" s="236" t="s">
        <v>4463</v>
      </c>
      <c r="K2508" s="236" t="s">
        <v>4464</v>
      </c>
      <c r="L2508" s="237">
        <v>46234</v>
      </c>
      <c r="M2508" s="236" t="s">
        <v>92</v>
      </c>
    </row>
    <row r="2509" spans="1:13">
      <c r="A2509" s="238" t="s">
        <v>1055</v>
      </c>
      <c r="B2509" s="238" t="s">
        <v>1056</v>
      </c>
      <c r="C2509" s="238" t="s">
        <v>171</v>
      </c>
      <c r="D2509" s="238" t="s">
        <v>117</v>
      </c>
      <c r="E2509" s="238">
        <v>1994</v>
      </c>
      <c r="F2509" s="238" t="s">
        <v>4465</v>
      </c>
      <c r="G2509" s="238" t="s">
        <v>88</v>
      </c>
      <c r="H2509" s="238">
        <v>2</v>
      </c>
      <c r="I2509" s="238" t="s">
        <v>4466</v>
      </c>
      <c r="J2509" s="238" t="s">
        <v>4467</v>
      </c>
      <c r="K2509" s="238" t="s">
        <v>4468</v>
      </c>
      <c r="L2509" s="239">
        <v>46234</v>
      </c>
      <c r="M2509" s="238" t="s">
        <v>92</v>
      </c>
    </row>
    <row r="2510" spans="1:13">
      <c r="A2510" s="236" t="s">
        <v>1055</v>
      </c>
      <c r="B2510" s="236" t="s">
        <v>1056</v>
      </c>
      <c r="C2510" s="236" t="s">
        <v>171</v>
      </c>
      <c r="D2510" s="236" t="s">
        <v>122</v>
      </c>
      <c r="E2510" s="236">
        <v>1994</v>
      </c>
      <c r="F2510" s="236" t="s">
        <v>4465</v>
      </c>
      <c r="G2510" s="236" t="s">
        <v>88</v>
      </c>
      <c r="H2510" s="236">
        <v>2</v>
      </c>
      <c r="I2510" s="236" t="s">
        <v>4466</v>
      </c>
      <c r="J2510" s="236" t="s">
        <v>4467</v>
      </c>
      <c r="K2510" s="236" t="s">
        <v>4469</v>
      </c>
      <c r="L2510" s="237">
        <v>46234</v>
      </c>
      <c r="M2510" s="236" t="s">
        <v>92</v>
      </c>
    </row>
    <row r="2511" spans="1:13">
      <c r="A2511" s="238" t="s">
        <v>1055</v>
      </c>
      <c r="B2511" s="238" t="s">
        <v>1056</v>
      </c>
      <c r="C2511" s="238" t="s">
        <v>171</v>
      </c>
      <c r="D2511" s="238" t="s">
        <v>124</v>
      </c>
      <c r="E2511" s="238">
        <v>3070328</v>
      </c>
      <c r="F2511" s="238" t="s">
        <v>4470</v>
      </c>
      <c r="G2511" s="238" t="s">
        <v>88</v>
      </c>
      <c r="H2511" s="238">
        <v>2</v>
      </c>
      <c r="I2511" s="238" t="s">
        <v>4471</v>
      </c>
      <c r="J2511" s="238" t="s">
        <v>4472</v>
      </c>
      <c r="K2511" s="238" t="s">
        <v>4473</v>
      </c>
      <c r="L2511" s="239">
        <v>46234</v>
      </c>
      <c r="M2511" s="238" t="s">
        <v>92</v>
      </c>
    </row>
    <row r="2512" spans="1:13">
      <c r="A2512" s="236" t="s">
        <v>1055</v>
      </c>
      <c r="B2512" s="236" t="s">
        <v>1056</v>
      </c>
      <c r="C2512" s="236" t="s">
        <v>171</v>
      </c>
      <c r="D2512" s="236" t="s">
        <v>130</v>
      </c>
      <c r="E2512" s="236">
        <v>9850577</v>
      </c>
      <c r="F2512" s="236" t="s">
        <v>4433</v>
      </c>
      <c r="G2512" s="236" t="s">
        <v>88</v>
      </c>
      <c r="H2512" s="236">
        <v>2</v>
      </c>
      <c r="I2512" s="236" t="s">
        <v>4434</v>
      </c>
      <c r="J2512" s="236" t="s">
        <v>4474</v>
      </c>
      <c r="K2512" s="236" t="s">
        <v>4475</v>
      </c>
      <c r="L2512" s="237">
        <v>46234</v>
      </c>
      <c r="M2512" s="236" t="s">
        <v>92</v>
      </c>
    </row>
    <row r="2513" spans="1:13">
      <c r="A2513" s="238" t="s">
        <v>1055</v>
      </c>
      <c r="B2513" s="238" t="s">
        <v>1056</v>
      </c>
      <c r="C2513" s="238" t="s">
        <v>171</v>
      </c>
      <c r="D2513" s="238" t="s">
        <v>135</v>
      </c>
      <c r="E2513" s="238">
        <v>5495535</v>
      </c>
      <c r="F2513" s="238" t="s">
        <v>4433</v>
      </c>
      <c r="G2513" s="238" t="s">
        <v>141</v>
      </c>
      <c r="H2513" s="238">
        <v>3</v>
      </c>
      <c r="I2513" s="238" t="s">
        <v>4434</v>
      </c>
      <c r="J2513" s="238" t="s">
        <v>4476</v>
      </c>
      <c r="K2513" s="238" t="s">
        <v>4477</v>
      </c>
      <c r="L2513" s="239">
        <v>46234</v>
      </c>
      <c r="M2513" s="238" t="s">
        <v>92</v>
      </c>
    </row>
    <row r="2514" spans="1:13">
      <c r="A2514" s="236" t="s">
        <v>1055</v>
      </c>
      <c r="B2514" s="236" t="s">
        <v>1056</v>
      </c>
      <c r="C2514" s="236" t="s">
        <v>171</v>
      </c>
      <c r="D2514" s="236" t="s">
        <v>140</v>
      </c>
      <c r="E2514" s="236">
        <v>2975087</v>
      </c>
      <c r="F2514" s="236" t="s">
        <v>4478</v>
      </c>
      <c r="G2514" s="236" t="s">
        <v>141</v>
      </c>
      <c r="H2514" s="236">
        <v>3</v>
      </c>
      <c r="I2514" s="236" t="s">
        <v>4479</v>
      </c>
      <c r="J2514" s="236" t="s">
        <v>4480</v>
      </c>
      <c r="K2514" s="236" t="s">
        <v>4481</v>
      </c>
      <c r="L2514" s="237">
        <v>46234</v>
      </c>
      <c r="M2514" s="236" t="s">
        <v>92</v>
      </c>
    </row>
    <row r="2515" spans="1:13">
      <c r="A2515" s="238" t="s">
        <v>1055</v>
      </c>
      <c r="B2515" s="238" t="s">
        <v>1056</v>
      </c>
      <c r="C2515" s="238" t="s">
        <v>171</v>
      </c>
      <c r="D2515" s="238" t="s">
        <v>144</v>
      </c>
      <c r="E2515" s="238">
        <v>95241</v>
      </c>
      <c r="F2515" s="238" t="s">
        <v>4478</v>
      </c>
      <c r="G2515" s="238" t="s">
        <v>141</v>
      </c>
      <c r="H2515" s="238">
        <v>3</v>
      </c>
      <c r="I2515" s="238" t="s">
        <v>4479</v>
      </c>
      <c r="J2515" s="238" t="s">
        <v>4482</v>
      </c>
      <c r="K2515" s="238" t="s">
        <v>4483</v>
      </c>
      <c r="L2515" s="239">
        <v>46234</v>
      </c>
      <c r="M2515" s="238" t="s">
        <v>92</v>
      </c>
    </row>
    <row r="2516" spans="1:13">
      <c r="A2516" s="236" t="s">
        <v>1055</v>
      </c>
      <c r="B2516" s="236" t="s">
        <v>1056</v>
      </c>
      <c r="C2516" s="236" t="s">
        <v>171</v>
      </c>
      <c r="D2516" s="236" t="s">
        <v>147</v>
      </c>
      <c r="E2516" s="236">
        <v>0</v>
      </c>
      <c r="F2516" s="236" t="s">
        <v>4478</v>
      </c>
      <c r="G2516" s="236" t="s">
        <v>141</v>
      </c>
      <c r="H2516" s="236">
        <v>3</v>
      </c>
      <c r="I2516" s="236" t="s">
        <v>4479</v>
      </c>
      <c r="J2516" s="236" t="s">
        <v>4484</v>
      </c>
      <c r="K2516" s="236" t="s">
        <v>4485</v>
      </c>
      <c r="L2516" s="237">
        <v>46234</v>
      </c>
      <c r="M2516" s="236" t="s">
        <v>92</v>
      </c>
    </row>
    <row r="2517" spans="1:13">
      <c r="A2517" s="238" t="s">
        <v>1055</v>
      </c>
      <c r="B2517" s="238" t="s">
        <v>1056</v>
      </c>
      <c r="C2517" s="238" t="s">
        <v>171</v>
      </c>
      <c r="D2517" s="238" t="s">
        <v>150</v>
      </c>
      <c r="E2517" s="238">
        <v>5</v>
      </c>
      <c r="F2517" s="238" t="s">
        <v>4486</v>
      </c>
      <c r="G2517" s="238" t="s">
        <v>88</v>
      </c>
      <c r="H2517" s="238">
        <v>2</v>
      </c>
      <c r="I2517" s="238" t="s">
        <v>4487</v>
      </c>
      <c r="J2517" s="238" t="s">
        <v>4488</v>
      </c>
      <c r="K2517" s="238" t="s">
        <v>4489</v>
      </c>
      <c r="L2517" s="239">
        <v>46234</v>
      </c>
      <c r="M2517" s="238" t="s">
        <v>92</v>
      </c>
    </row>
    <row r="2518" spans="1:13">
      <c r="A2518" s="236" t="s">
        <v>1055</v>
      </c>
      <c r="B2518" s="236" t="s">
        <v>1056</v>
      </c>
      <c r="C2518" s="236" t="s">
        <v>171</v>
      </c>
      <c r="D2518" s="236" t="s">
        <v>32</v>
      </c>
      <c r="E2518" s="236" t="s">
        <v>33</v>
      </c>
      <c r="F2518" s="236" t="s">
        <v>114</v>
      </c>
      <c r="G2518" s="236" t="s">
        <v>33</v>
      </c>
      <c r="H2518" s="236" t="s">
        <v>33</v>
      </c>
      <c r="I2518" s="236" t="s">
        <v>114</v>
      </c>
      <c r="J2518" s="236" t="s">
        <v>1617</v>
      </c>
      <c r="K2518" s="236" t="s">
        <v>4490</v>
      </c>
      <c r="L2518" s="237">
        <v>46234</v>
      </c>
      <c r="M2518" s="236" t="s">
        <v>92</v>
      </c>
    </row>
    <row r="2519" spans="1:13">
      <c r="A2519" s="238" t="s">
        <v>1055</v>
      </c>
      <c r="B2519" s="238" t="s">
        <v>1056</v>
      </c>
      <c r="C2519" s="238" t="s">
        <v>171</v>
      </c>
      <c r="D2519" s="238" t="s">
        <v>38</v>
      </c>
      <c r="E2519" s="238" t="s">
        <v>33</v>
      </c>
      <c r="F2519" s="238" t="s">
        <v>114</v>
      </c>
      <c r="G2519" s="238" t="s">
        <v>33</v>
      </c>
      <c r="H2519" s="238" t="s">
        <v>33</v>
      </c>
      <c r="I2519" s="238" t="s">
        <v>114</v>
      </c>
      <c r="J2519" s="238" t="s">
        <v>1617</v>
      </c>
      <c r="K2519" s="238" t="s">
        <v>4491</v>
      </c>
      <c r="L2519" s="239">
        <v>46234</v>
      </c>
      <c r="M2519" s="238" t="s">
        <v>92</v>
      </c>
    </row>
    <row r="2520" spans="1:13">
      <c r="A2520" s="236" t="s">
        <v>1055</v>
      </c>
      <c r="B2520" s="236" t="s">
        <v>1056</v>
      </c>
      <c r="C2520" s="236" t="s">
        <v>171</v>
      </c>
      <c r="D2520" s="236" t="s">
        <v>46</v>
      </c>
      <c r="E2520" s="236" t="s">
        <v>33</v>
      </c>
      <c r="F2520" s="236" t="s">
        <v>114</v>
      </c>
      <c r="G2520" s="236" t="s">
        <v>33</v>
      </c>
      <c r="H2520" s="236" t="s">
        <v>33</v>
      </c>
      <c r="I2520" s="236" t="s">
        <v>114</v>
      </c>
      <c r="J2520" s="236" t="s">
        <v>1617</v>
      </c>
      <c r="K2520" s="236" t="s">
        <v>4492</v>
      </c>
      <c r="L2520" s="237">
        <v>46234</v>
      </c>
      <c r="M2520" s="236" t="s">
        <v>92</v>
      </c>
    </row>
    <row r="2521" spans="1:13">
      <c r="A2521" s="238" t="s">
        <v>1055</v>
      </c>
      <c r="B2521" s="238" t="s">
        <v>1056</v>
      </c>
      <c r="C2521" s="238" t="s">
        <v>171</v>
      </c>
      <c r="D2521" s="238" t="s">
        <v>48</v>
      </c>
      <c r="E2521" s="238" t="s">
        <v>33</v>
      </c>
      <c r="F2521" s="238" t="s">
        <v>114</v>
      </c>
      <c r="G2521" s="238" t="s">
        <v>33</v>
      </c>
      <c r="H2521" s="238" t="s">
        <v>33</v>
      </c>
      <c r="I2521" s="238" t="s">
        <v>114</v>
      </c>
      <c r="J2521" s="238" t="s">
        <v>1617</v>
      </c>
      <c r="K2521" s="238" t="s">
        <v>4493</v>
      </c>
      <c r="L2521" s="239">
        <v>46234</v>
      </c>
      <c r="M2521" s="238" t="s">
        <v>92</v>
      </c>
    </row>
    <row r="2522" spans="1:13">
      <c r="A2522" s="236" t="s">
        <v>1055</v>
      </c>
      <c r="B2522" s="236" t="s">
        <v>1056</v>
      </c>
      <c r="C2522" s="236" t="s">
        <v>171</v>
      </c>
      <c r="D2522" s="236" t="s">
        <v>50</v>
      </c>
      <c r="E2522" s="236" t="s">
        <v>33</v>
      </c>
      <c r="F2522" s="236" t="s">
        <v>114</v>
      </c>
      <c r="G2522" s="236" t="s">
        <v>33</v>
      </c>
      <c r="H2522" s="236" t="s">
        <v>33</v>
      </c>
      <c r="I2522" s="236" t="s">
        <v>114</v>
      </c>
      <c r="J2522" s="236" t="s">
        <v>1617</v>
      </c>
      <c r="K2522" s="236" t="s">
        <v>4494</v>
      </c>
      <c r="L2522" s="237">
        <v>46234</v>
      </c>
      <c r="M2522" s="236" t="s">
        <v>92</v>
      </c>
    </row>
    <row r="2523" spans="1:13">
      <c r="A2523" s="238" t="s">
        <v>1055</v>
      </c>
      <c r="B2523" s="238" t="s">
        <v>1056</v>
      </c>
      <c r="C2523" s="238" t="s">
        <v>171</v>
      </c>
      <c r="D2523" s="238" t="s">
        <v>52</v>
      </c>
      <c r="E2523" s="238" t="s">
        <v>33</v>
      </c>
      <c r="F2523" s="238" t="s">
        <v>114</v>
      </c>
      <c r="G2523" s="238" t="s">
        <v>33</v>
      </c>
      <c r="H2523" s="238" t="s">
        <v>33</v>
      </c>
      <c r="I2523" s="238" t="s">
        <v>114</v>
      </c>
      <c r="J2523" s="238" t="s">
        <v>1617</v>
      </c>
      <c r="K2523" s="238" t="s">
        <v>4495</v>
      </c>
      <c r="L2523" s="239">
        <v>46234</v>
      </c>
      <c r="M2523" s="238" t="s">
        <v>92</v>
      </c>
    </row>
    <row r="2524" spans="1:13">
      <c r="A2524" s="236" t="s">
        <v>1055</v>
      </c>
      <c r="B2524" s="236" t="s">
        <v>1056</v>
      </c>
      <c r="C2524" s="236" t="s">
        <v>171</v>
      </c>
      <c r="D2524" s="236" t="s">
        <v>54</v>
      </c>
      <c r="E2524" s="236" t="s">
        <v>33</v>
      </c>
      <c r="F2524" s="236" t="s">
        <v>114</v>
      </c>
      <c r="G2524" s="236" t="s">
        <v>33</v>
      </c>
      <c r="H2524" s="236" t="s">
        <v>33</v>
      </c>
      <c r="I2524" s="236" t="s">
        <v>114</v>
      </c>
      <c r="J2524" s="236" t="s">
        <v>1617</v>
      </c>
      <c r="K2524" s="236" t="s">
        <v>4496</v>
      </c>
      <c r="L2524" s="237">
        <v>46234</v>
      </c>
      <c r="M2524" s="236" t="s">
        <v>92</v>
      </c>
    </row>
    <row r="2525" spans="1:13">
      <c r="A2525" s="238" t="s">
        <v>40</v>
      </c>
      <c r="B2525" s="238" t="s">
        <v>41</v>
      </c>
      <c r="C2525" s="238" t="s">
        <v>42</v>
      </c>
      <c r="D2525" s="238" t="s">
        <v>117</v>
      </c>
      <c r="E2525" s="238" t="s">
        <v>33</v>
      </c>
      <c r="F2525" s="238" t="s">
        <v>33</v>
      </c>
      <c r="G2525" s="238" t="s">
        <v>141</v>
      </c>
      <c r="H2525" s="238">
        <v>3</v>
      </c>
      <c r="I2525" s="238" t="s">
        <v>33</v>
      </c>
      <c r="J2525" s="238" t="s">
        <v>4497</v>
      </c>
      <c r="K2525" s="238" t="s">
        <v>4498</v>
      </c>
      <c r="L2525" s="239">
        <v>46234</v>
      </c>
      <c r="M2525" s="238" t="s">
        <v>92</v>
      </c>
    </row>
    <row r="2526" spans="1:13">
      <c r="A2526" s="236" t="s">
        <v>40</v>
      </c>
      <c r="B2526" s="236" t="s">
        <v>41</v>
      </c>
      <c r="C2526" s="236" t="s">
        <v>42</v>
      </c>
      <c r="D2526" s="236" t="s">
        <v>122</v>
      </c>
      <c r="E2526" s="236">
        <v>3670</v>
      </c>
      <c r="F2526" s="236" t="s">
        <v>4499</v>
      </c>
      <c r="G2526" s="236" t="s">
        <v>88</v>
      </c>
      <c r="H2526" s="236">
        <v>2</v>
      </c>
      <c r="I2526" s="236" t="s">
        <v>3058</v>
      </c>
      <c r="J2526" s="236" t="s">
        <v>4500</v>
      </c>
      <c r="K2526" s="236" t="s">
        <v>4501</v>
      </c>
      <c r="L2526" s="237">
        <v>46234</v>
      </c>
      <c r="M2526" s="236" t="s">
        <v>92</v>
      </c>
    </row>
    <row r="2527" spans="1:13">
      <c r="A2527" s="238" t="s">
        <v>40</v>
      </c>
      <c r="B2527" s="238" t="s">
        <v>41</v>
      </c>
      <c r="C2527" s="238" t="s">
        <v>42</v>
      </c>
      <c r="D2527" s="238" t="s">
        <v>124</v>
      </c>
      <c r="E2527" s="238">
        <v>32966</v>
      </c>
      <c r="F2527" s="238" t="s">
        <v>4441</v>
      </c>
      <c r="G2527" s="238" t="s">
        <v>88</v>
      </c>
      <c r="H2527" s="238">
        <v>2</v>
      </c>
      <c r="I2527" s="238" t="s">
        <v>4442</v>
      </c>
      <c r="J2527" s="238" t="s">
        <v>4502</v>
      </c>
      <c r="K2527" s="238" t="s">
        <v>4503</v>
      </c>
      <c r="L2527" s="239">
        <v>46234</v>
      </c>
      <c r="M2527" s="238" t="s">
        <v>92</v>
      </c>
    </row>
    <row r="2528" spans="1:13">
      <c r="A2528" s="236" t="s">
        <v>40</v>
      </c>
      <c r="B2528" s="236" t="s">
        <v>41</v>
      </c>
      <c r="C2528" s="236" t="s">
        <v>42</v>
      </c>
      <c r="D2528" s="236" t="s">
        <v>130</v>
      </c>
      <c r="E2528" s="236">
        <v>2694100</v>
      </c>
      <c r="F2528" s="236" t="s">
        <v>4504</v>
      </c>
      <c r="G2528" s="236" t="s">
        <v>88</v>
      </c>
      <c r="H2528" s="236">
        <v>2</v>
      </c>
      <c r="I2528" s="236" t="s">
        <v>4505</v>
      </c>
      <c r="J2528" s="236" t="s">
        <v>1804</v>
      </c>
      <c r="K2528" s="236" t="s">
        <v>4506</v>
      </c>
      <c r="L2528" s="237">
        <v>46234</v>
      </c>
      <c r="M2528" s="236" t="s">
        <v>92</v>
      </c>
    </row>
    <row r="2529" spans="1:13">
      <c r="A2529" s="238" t="s">
        <v>40</v>
      </c>
      <c r="B2529" s="238" t="s">
        <v>41</v>
      </c>
      <c r="C2529" s="238" t="s">
        <v>42</v>
      </c>
      <c r="D2529" s="238" t="s">
        <v>135</v>
      </c>
      <c r="E2529" s="238">
        <v>0</v>
      </c>
      <c r="F2529" s="238" t="s">
        <v>4441</v>
      </c>
      <c r="G2529" s="238" t="s">
        <v>88</v>
      </c>
      <c r="H2529" s="238">
        <v>2</v>
      </c>
      <c r="I2529" s="238" t="s">
        <v>4442</v>
      </c>
      <c r="J2529" s="238" t="s">
        <v>4507</v>
      </c>
      <c r="K2529" s="238" t="s">
        <v>4508</v>
      </c>
      <c r="L2529" s="239">
        <v>46234</v>
      </c>
      <c r="M2529" s="238" t="s">
        <v>92</v>
      </c>
    </row>
    <row r="2530" spans="1:13">
      <c r="A2530" s="236" t="s">
        <v>40</v>
      </c>
      <c r="B2530" s="236" t="s">
        <v>41</v>
      </c>
      <c r="C2530" s="236" t="s">
        <v>42</v>
      </c>
      <c r="D2530" s="236" t="s">
        <v>140</v>
      </c>
      <c r="E2530" s="236">
        <v>32966</v>
      </c>
      <c r="F2530" s="236" t="s">
        <v>4441</v>
      </c>
      <c r="G2530" s="236" t="s">
        <v>88</v>
      </c>
      <c r="H2530" s="236">
        <v>2</v>
      </c>
      <c r="I2530" s="236" t="s">
        <v>4442</v>
      </c>
      <c r="J2530" s="236" t="s">
        <v>4509</v>
      </c>
      <c r="K2530" s="236" t="s">
        <v>4510</v>
      </c>
      <c r="L2530" s="237">
        <v>46234</v>
      </c>
      <c r="M2530" s="236" t="s">
        <v>92</v>
      </c>
    </row>
    <row r="2531" spans="1:13">
      <c r="A2531" s="238" t="s">
        <v>40</v>
      </c>
      <c r="B2531" s="238" t="s">
        <v>41</v>
      </c>
      <c r="C2531" s="238" t="s">
        <v>42</v>
      </c>
      <c r="D2531" s="238" t="s">
        <v>144</v>
      </c>
      <c r="E2531" s="238" t="s">
        <v>33</v>
      </c>
      <c r="F2531" s="238" t="s">
        <v>33</v>
      </c>
      <c r="G2531" s="238" t="s">
        <v>33</v>
      </c>
      <c r="H2531" s="238" t="s">
        <v>33</v>
      </c>
      <c r="I2531" s="238" t="s">
        <v>33</v>
      </c>
      <c r="J2531" s="238" t="s">
        <v>4511</v>
      </c>
      <c r="K2531" s="238" t="s">
        <v>4512</v>
      </c>
      <c r="L2531" s="239">
        <v>46234</v>
      </c>
      <c r="M2531" s="238" t="s">
        <v>92</v>
      </c>
    </row>
    <row r="2532" spans="1:13">
      <c r="A2532" s="236" t="s">
        <v>40</v>
      </c>
      <c r="B2532" s="236" t="s">
        <v>41</v>
      </c>
      <c r="C2532" s="236" t="s">
        <v>42</v>
      </c>
      <c r="D2532" s="236" t="s">
        <v>147</v>
      </c>
      <c r="E2532" s="236" t="s">
        <v>33</v>
      </c>
      <c r="F2532" s="236" t="s">
        <v>33</v>
      </c>
      <c r="G2532" s="236" t="s">
        <v>33</v>
      </c>
      <c r="H2532" s="236" t="s">
        <v>33</v>
      </c>
      <c r="I2532" s="236" t="s">
        <v>33</v>
      </c>
      <c r="J2532" s="236" t="s">
        <v>4513</v>
      </c>
      <c r="K2532" s="236" t="s">
        <v>4514</v>
      </c>
      <c r="L2532" s="237">
        <v>46234</v>
      </c>
      <c r="M2532" s="236" t="s">
        <v>92</v>
      </c>
    </row>
    <row r="2533" spans="1:13">
      <c r="A2533" s="238" t="s">
        <v>40</v>
      </c>
      <c r="B2533" s="238" t="s">
        <v>41</v>
      </c>
      <c r="C2533" s="238" t="s">
        <v>42</v>
      </c>
      <c r="D2533" s="238" t="s">
        <v>150</v>
      </c>
      <c r="E2533" s="238">
        <v>3</v>
      </c>
      <c r="F2533" s="238" t="s">
        <v>4515</v>
      </c>
      <c r="G2533" s="238" t="s">
        <v>88</v>
      </c>
      <c r="H2533" s="238">
        <v>2</v>
      </c>
      <c r="I2533" s="238" t="s">
        <v>4516</v>
      </c>
      <c r="J2533" s="238" t="s">
        <v>4517</v>
      </c>
      <c r="K2533" s="238" t="s">
        <v>4518</v>
      </c>
      <c r="L2533" s="239">
        <v>46234</v>
      </c>
      <c r="M2533" s="238" t="s">
        <v>37</v>
      </c>
    </row>
    <row r="2534" spans="1:13">
      <c r="A2534" s="236" t="s">
        <v>490</v>
      </c>
      <c r="B2534" s="236" t="s">
        <v>491</v>
      </c>
      <c r="C2534" s="236" t="s">
        <v>42</v>
      </c>
      <c r="D2534" s="236" t="s">
        <v>86</v>
      </c>
      <c r="E2534" s="236">
        <v>19442184</v>
      </c>
      <c r="F2534" s="236" t="s">
        <v>4519</v>
      </c>
      <c r="G2534" s="236" t="s">
        <v>88</v>
      </c>
      <c r="H2534" s="236">
        <v>2</v>
      </c>
      <c r="I2534" s="236" t="s">
        <v>4426</v>
      </c>
      <c r="J2534" s="236" t="s">
        <v>4520</v>
      </c>
      <c r="K2534" s="236" t="s">
        <v>4521</v>
      </c>
      <c r="L2534" s="237">
        <v>46234</v>
      </c>
      <c r="M2534" s="236" t="s">
        <v>92</v>
      </c>
    </row>
    <row r="2535" spans="1:13">
      <c r="A2535" s="238" t="s">
        <v>490</v>
      </c>
      <c r="B2535" s="238" t="s">
        <v>491</v>
      </c>
      <c r="C2535" s="238" t="s">
        <v>42</v>
      </c>
      <c r="D2535" s="238" t="s">
        <v>93</v>
      </c>
      <c r="E2535" s="238">
        <v>627340</v>
      </c>
      <c r="F2535" s="238" t="s">
        <v>4522</v>
      </c>
      <c r="G2535" s="238" t="s">
        <v>126</v>
      </c>
      <c r="H2535" s="238">
        <v>1</v>
      </c>
      <c r="I2535" s="238" t="s">
        <v>4523</v>
      </c>
      <c r="J2535" s="238" t="s">
        <v>4524</v>
      </c>
      <c r="K2535" s="238" t="s">
        <v>4525</v>
      </c>
      <c r="L2535" s="239">
        <v>46234</v>
      </c>
      <c r="M2535" s="238" t="s">
        <v>92</v>
      </c>
    </row>
    <row r="2536" spans="1:13">
      <c r="A2536" s="236" t="s">
        <v>490</v>
      </c>
      <c r="B2536" s="236" t="s">
        <v>491</v>
      </c>
      <c r="C2536" s="236" t="s">
        <v>42</v>
      </c>
      <c r="D2536" s="236" t="s">
        <v>98</v>
      </c>
      <c r="E2536" s="236">
        <v>19442184</v>
      </c>
      <c r="F2536" s="236" t="s">
        <v>4519</v>
      </c>
      <c r="G2536" s="236" t="s">
        <v>88</v>
      </c>
      <c r="H2536" s="236">
        <v>2</v>
      </c>
      <c r="I2536" s="236" t="s">
        <v>4426</v>
      </c>
      <c r="J2536" s="236" t="s">
        <v>4526</v>
      </c>
      <c r="K2536" s="236" t="s">
        <v>4527</v>
      </c>
      <c r="L2536" s="237">
        <v>46234</v>
      </c>
      <c r="M2536" s="236" t="s">
        <v>92</v>
      </c>
    </row>
    <row r="2537" spans="1:13">
      <c r="A2537" s="238" t="s">
        <v>1066</v>
      </c>
      <c r="B2537" s="238" t="s">
        <v>1067</v>
      </c>
      <c r="C2537" s="238" t="s">
        <v>171</v>
      </c>
      <c r="D2537" s="238" t="s">
        <v>86</v>
      </c>
      <c r="E2537" s="238">
        <v>18416440</v>
      </c>
      <c r="F2537" s="238" t="s">
        <v>4528</v>
      </c>
      <c r="G2537" s="238" t="s">
        <v>88</v>
      </c>
      <c r="H2537" s="238">
        <v>2</v>
      </c>
      <c r="I2537" s="238" t="s">
        <v>4434</v>
      </c>
      <c r="J2537" s="238" t="s">
        <v>4435</v>
      </c>
      <c r="K2537" s="238" t="s">
        <v>4529</v>
      </c>
      <c r="L2537" s="239">
        <v>46234</v>
      </c>
      <c r="M2537" s="238" t="s">
        <v>92</v>
      </c>
    </row>
    <row r="2538" spans="1:13">
      <c r="A2538" s="236" t="s">
        <v>490</v>
      </c>
      <c r="B2538" s="236" t="s">
        <v>491</v>
      </c>
      <c r="C2538" s="236" t="s">
        <v>42</v>
      </c>
      <c r="D2538" s="236" t="s">
        <v>103</v>
      </c>
      <c r="E2538" s="236">
        <v>13756076</v>
      </c>
      <c r="F2538" s="236" t="s">
        <v>4519</v>
      </c>
      <c r="G2538" s="236" t="s">
        <v>88</v>
      </c>
      <c r="H2538" s="236">
        <v>2</v>
      </c>
      <c r="I2538" s="236" t="s">
        <v>4426</v>
      </c>
      <c r="J2538" s="236" t="s">
        <v>4530</v>
      </c>
      <c r="K2538" s="236" t="s">
        <v>4531</v>
      </c>
      <c r="L2538" s="237">
        <v>46234</v>
      </c>
      <c r="M2538" s="236" t="s">
        <v>92</v>
      </c>
    </row>
    <row r="2539" spans="1:13">
      <c r="A2539" s="238" t="s">
        <v>1066</v>
      </c>
      <c r="B2539" s="238" t="s">
        <v>1067</v>
      </c>
      <c r="C2539" s="238" t="s">
        <v>171</v>
      </c>
      <c r="D2539" s="238" t="s">
        <v>93</v>
      </c>
      <c r="E2539" s="238">
        <v>70424</v>
      </c>
      <c r="F2539" s="238" t="s">
        <v>3813</v>
      </c>
      <c r="G2539" s="238" t="s">
        <v>141</v>
      </c>
      <c r="H2539" s="238">
        <v>3</v>
      </c>
      <c r="I2539" s="238" t="s">
        <v>4532</v>
      </c>
      <c r="J2539" s="238" t="s">
        <v>4533</v>
      </c>
      <c r="K2539" s="238" t="s">
        <v>4534</v>
      </c>
      <c r="L2539" s="239">
        <v>46234</v>
      </c>
      <c r="M2539" s="238" t="s">
        <v>92</v>
      </c>
    </row>
    <row r="2540" spans="1:13">
      <c r="A2540" s="236" t="s">
        <v>1066</v>
      </c>
      <c r="B2540" s="236" t="s">
        <v>1067</v>
      </c>
      <c r="C2540" s="236" t="s">
        <v>171</v>
      </c>
      <c r="D2540" s="236" t="s">
        <v>98</v>
      </c>
      <c r="E2540" s="236">
        <v>12116817</v>
      </c>
      <c r="F2540" s="236" t="s">
        <v>3813</v>
      </c>
      <c r="G2540" s="236" t="s">
        <v>141</v>
      </c>
      <c r="H2540" s="236">
        <v>3</v>
      </c>
      <c r="I2540" s="236" t="s">
        <v>4532</v>
      </c>
      <c r="J2540" s="236" t="s">
        <v>4535</v>
      </c>
      <c r="K2540" s="236" t="s">
        <v>4536</v>
      </c>
      <c r="L2540" s="237">
        <v>46234</v>
      </c>
      <c r="M2540" s="236" t="s">
        <v>92</v>
      </c>
    </row>
    <row r="2541" spans="1:13">
      <c r="A2541" s="238" t="s">
        <v>1066</v>
      </c>
      <c r="B2541" s="238" t="s">
        <v>1067</v>
      </c>
      <c r="C2541" s="238" t="s">
        <v>171</v>
      </c>
      <c r="D2541" s="238" t="s">
        <v>103</v>
      </c>
      <c r="E2541" s="238">
        <v>884290</v>
      </c>
      <c r="F2541" s="238" t="s">
        <v>2303</v>
      </c>
      <c r="G2541" s="238" t="s">
        <v>88</v>
      </c>
      <c r="H2541" s="238">
        <v>2</v>
      </c>
      <c r="I2541" s="238" t="s">
        <v>2304</v>
      </c>
      <c r="J2541" s="238" t="s">
        <v>4537</v>
      </c>
      <c r="K2541" s="238" t="s">
        <v>4538</v>
      </c>
      <c r="L2541" s="239">
        <v>46234</v>
      </c>
      <c r="M2541" s="238" t="s">
        <v>92</v>
      </c>
    </row>
    <row r="2542" spans="1:13">
      <c r="A2542" s="236" t="s">
        <v>1066</v>
      </c>
      <c r="B2542" s="236" t="s">
        <v>1067</v>
      </c>
      <c r="C2542" s="236" t="s">
        <v>171</v>
      </c>
      <c r="D2542" s="236" t="s">
        <v>108</v>
      </c>
      <c r="E2542" s="236">
        <v>650994</v>
      </c>
      <c r="F2542" s="236" t="s">
        <v>2303</v>
      </c>
      <c r="G2542" s="236" t="s">
        <v>88</v>
      </c>
      <c r="H2542" s="236">
        <v>2</v>
      </c>
      <c r="I2542" s="236" t="s">
        <v>2304</v>
      </c>
      <c r="J2542" s="236" t="s">
        <v>4539</v>
      </c>
      <c r="K2542" s="236" t="s">
        <v>4540</v>
      </c>
      <c r="L2542" s="237">
        <v>46234</v>
      </c>
      <c r="M2542" s="236" t="s">
        <v>92</v>
      </c>
    </row>
    <row r="2543" spans="1:13">
      <c r="A2543" s="238" t="s">
        <v>1066</v>
      </c>
      <c r="B2543" s="238" t="s">
        <v>1067</v>
      </c>
      <c r="C2543" s="238" t="s">
        <v>171</v>
      </c>
      <c r="D2543" s="238" t="s">
        <v>113</v>
      </c>
      <c r="E2543" s="238" t="s">
        <v>33</v>
      </c>
      <c r="F2543" s="238" t="s">
        <v>114</v>
      </c>
      <c r="G2543" s="238" t="s">
        <v>33</v>
      </c>
      <c r="H2543" s="238" t="s">
        <v>33</v>
      </c>
      <c r="I2543" s="238" t="s">
        <v>114</v>
      </c>
      <c r="J2543" s="238" t="s">
        <v>1617</v>
      </c>
      <c r="K2543" s="238" t="s">
        <v>4541</v>
      </c>
      <c r="L2543" s="239">
        <v>46234</v>
      </c>
      <c r="M2543" s="238" t="s">
        <v>92</v>
      </c>
    </row>
    <row r="2544" spans="1:13">
      <c r="A2544" s="236" t="s">
        <v>1066</v>
      </c>
      <c r="B2544" s="236" t="s">
        <v>1067</v>
      </c>
      <c r="C2544" s="236" t="s">
        <v>171</v>
      </c>
      <c r="D2544" s="236" t="s">
        <v>117</v>
      </c>
      <c r="E2544" s="236">
        <v>0</v>
      </c>
      <c r="F2544" s="236" t="s">
        <v>4542</v>
      </c>
      <c r="G2544" s="236" t="s">
        <v>141</v>
      </c>
      <c r="H2544" s="236">
        <v>3</v>
      </c>
      <c r="I2544" s="236" t="s">
        <v>4170</v>
      </c>
      <c r="J2544" s="236" t="s">
        <v>4543</v>
      </c>
      <c r="K2544" s="236" t="s">
        <v>4544</v>
      </c>
      <c r="L2544" s="237">
        <v>46234</v>
      </c>
      <c r="M2544" s="236" t="s">
        <v>92</v>
      </c>
    </row>
    <row r="2545" spans="1:13">
      <c r="A2545" s="238" t="s">
        <v>1066</v>
      </c>
      <c r="B2545" s="238" t="s">
        <v>1067</v>
      </c>
      <c r="C2545" s="238" t="s">
        <v>171</v>
      </c>
      <c r="D2545" s="238" t="s">
        <v>122</v>
      </c>
      <c r="E2545" s="238">
        <v>1994</v>
      </c>
      <c r="F2545" s="238" t="s">
        <v>4465</v>
      </c>
      <c r="G2545" s="238" t="s">
        <v>88</v>
      </c>
      <c r="H2545" s="238">
        <v>2</v>
      </c>
      <c r="I2545" s="238" t="s">
        <v>4466</v>
      </c>
      <c r="J2545" s="238" t="s">
        <v>4467</v>
      </c>
      <c r="K2545" s="238" t="s">
        <v>4545</v>
      </c>
      <c r="L2545" s="239">
        <v>46234</v>
      </c>
      <c r="M2545" s="238" t="s">
        <v>92</v>
      </c>
    </row>
    <row r="2546" spans="1:13">
      <c r="A2546" s="236" t="s">
        <v>1066</v>
      </c>
      <c r="B2546" s="236" t="s">
        <v>1067</v>
      </c>
      <c r="C2546" s="236" t="s">
        <v>171</v>
      </c>
      <c r="D2546" s="236" t="s">
        <v>124</v>
      </c>
      <c r="E2546" s="236">
        <v>505755</v>
      </c>
      <c r="F2546" s="236" t="s">
        <v>2315</v>
      </c>
      <c r="G2546" s="236" t="s">
        <v>88</v>
      </c>
      <c r="H2546" s="236">
        <v>2</v>
      </c>
      <c r="I2546" s="236" t="s">
        <v>2316</v>
      </c>
      <c r="J2546" s="236" t="s">
        <v>4546</v>
      </c>
      <c r="K2546" s="236" t="s">
        <v>4547</v>
      </c>
      <c r="L2546" s="237">
        <v>46234</v>
      </c>
      <c r="M2546" s="236" t="s">
        <v>92</v>
      </c>
    </row>
    <row r="2547" spans="1:13">
      <c r="A2547" s="238" t="s">
        <v>1066</v>
      </c>
      <c r="B2547" s="238" t="s">
        <v>1067</v>
      </c>
      <c r="C2547" s="238" t="s">
        <v>171</v>
      </c>
      <c r="D2547" s="238" t="s">
        <v>130</v>
      </c>
      <c r="E2547" s="238">
        <v>11232527</v>
      </c>
      <c r="F2547" s="238" t="s">
        <v>4548</v>
      </c>
      <c r="G2547" s="238" t="s">
        <v>141</v>
      </c>
      <c r="H2547" s="238">
        <v>3</v>
      </c>
      <c r="I2547" s="238" t="s">
        <v>4549</v>
      </c>
      <c r="J2547" s="238" t="s">
        <v>4550</v>
      </c>
      <c r="K2547" s="238" t="s">
        <v>4551</v>
      </c>
      <c r="L2547" s="239">
        <v>46234</v>
      </c>
      <c r="M2547" s="238" t="s">
        <v>92</v>
      </c>
    </row>
    <row r="2548" spans="1:13">
      <c r="A2548" s="236" t="s">
        <v>1066</v>
      </c>
      <c r="B2548" s="236" t="s">
        <v>1067</v>
      </c>
      <c r="C2548" s="236" t="s">
        <v>171</v>
      </c>
      <c r="D2548" s="236" t="s">
        <v>135</v>
      </c>
      <c r="E2548" s="236">
        <v>378535</v>
      </c>
      <c r="F2548" s="236" t="s">
        <v>2315</v>
      </c>
      <c r="G2548" s="236" t="s">
        <v>141</v>
      </c>
      <c r="H2548" s="236">
        <v>3</v>
      </c>
      <c r="I2548" s="236" t="s">
        <v>2316</v>
      </c>
      <c r="J2548" s="236" t="s">
        <v>4552</v>
      </c>
      <c r="K2548" s="236" t="s">
        <v>4553</v>
      </c>
      <c r="L2548" s="237">
        <v>46234</v>
      </c>
      <c r="M2548" s="236" t="s">
        <v>92</v>
      </c>
    </row>
    <row r="2549" spans="1:13">
      <c r="A2549" s="238" t="s">
        <v>1066</v>
      </c>
      <c r="B2549" s="238" t="s">
        <v>1067</v>
      </c>
      <c r="C2549" s="238" t="s">
        <v>171</v>
      </c>
      <c r="D2549" s="238" t="s">
        <v>140</v>
      </c>
      <c r="E2549" s="238">
        <v>499255</v>
      </c>
      <c r="F2549" s="238" t="s">
        <v>4478</v>
      </c>
      <c r="G2549" s="238" t="s">
        <v>141</v>
      </c>
      <c r="H2549" s="238">
        <v>3</v>
      </c>
      <c r="I2549" s="238" t="s">
        <v>4479</v>
      </c>
      <c r="J2549" s="238" t="s">
        <v>4554</v>
      </c>
      <c r="K2549" s="238" t="s">
        <v>4555</v>
      </c>
      <c r="L2549" s="239">
        <v>46234</v>
      </c>
      <c r="M2549" s="238" t="s">
        <v>92</v>
      </c>
    </row>
    <row r="2550" spans="1:13">
      <c r="A2550" s="236" t="s">
        <v>1066</v>
      </c>
      <c r="B2550" s="236" t="s">
        <v>1067</v>
      </c>
      <c r="C2550" s="236" t="s">
        <v>171</v>
      </c>
      <c r="D2550" s="236" t="s">
        <v>144</v>
      </c>
      <c r="E2550" s="236">
        <v>6500</v>
      </c>
      <c r="F2550" s="236" t="s">
        <v>4486</v>
      </c>
      <c r="G2550" s="236" t="s">
        <v>141</v>
      </c>
      <c r="H2550" s="236">
        <v>3</v>
      </c>
      <c r="I2550" s="236" t="s">
        <v>4487</v>
      </c>
      <c r="J2550" s="236" t="s">
        <v>4556</v>
      </c>
      <c r="K2550" s="236" t="s">
        <v>4557</v>
      </c>
      <c r="L2550" s="237">
        <v>46234</v>
      </c>
      <c r="M2550" s="236" t="s">
        <v>92</v>
      </c>
    </row>
    <row r="2551" spans="1:13">
      <c r="A2551" s="238" t="s">
        <v>1066</v>
      </c>
      <c r="B2551" s="238" t="s">
        <v>1067</v>
      </c>
      <c r="C2551" s="238" t="s">
        <v>171</v>
      </c>
      <c r="D2551" s="238" t="s">
        <v>147</v>
      </c>
      <c r="E2551" s="238">
        <v>0</v>
      </c>
      <c r="F2551" s="238" t="s">
        <v>4486</v>
      </c>
      <c r="G2551" s="238" t="s">
        <v>141</v>
      </c>
      <c r="H2551" s="238">
        <v>3</v>
      </c>
      <c r="I2551" s="238" t="s">
        <v>4487</v>
      </c>
      <c r="J2551" s="238" t="s">
        <v>4558</v>
      </c>
      <c r="K2551" s="238" t="s">
        <v>4559</v>
      </c>
      <c r="L2551" s="239">
        <v>46234</v>
      </c>
      <c r="M2551" s="238" t="s">
        <v>92</v>
      </c>
    </row>
    <row r="2552" spans="1:13">
      <c r="A2552" s="236" t="s">
        <v>1066</v>
      </c>
      <c r="B2552" s="236" t="s">
        <v>1067</v>
      </c>
      <c r="C2552" s="236" t="s">
        <v>171</v>
      </c>
      <c r="D2552" s="236" t="s">
        <v>150</v>
      </c>
      <c r="E2552" s="236">
        <v>3</v>
      </c>
      <c r="F2552" s="236" t="s">
        <v>2315</v>
      </c>
      <c r="G2552" s="236" t="s">
        <v>141</v>
      </c>
      <c r="H2552" s="236">
        <v>3</v>
      </c>
      <c r="I2552" s="236" t="s">
        <v>2316</v>
      </c>
      <c r="J2552" s="236" t="s">
        <v>4560</v>
      </c>
      <c r="K2552" s="236" t="s">
        <v>4561</v>
      </c>
      <c r="L2552" s="237">
        <v>46234</v>
      </c>
      <c r="M2552" s="236" t="s">
        <v>92</v>
      </c>
    </row>
    <row r="2553" spans="1:13">
      <c r="A2553" s="238" t="s">
        <v>1066</v>
      </c>
      <c r="B2553" s="238" t="s">
        <v>1067</v>
      </c>
      <c r="C2553" s="238" t="s">
        <v>171</v>
      </c>
      <c r="D2553" s="238" t="s">
        <v>46</v>
      </c>
      <c r="E2553" s="238" t="s">
        <v>33</v>
      </c>
      <c r="F2553" s="238" t="s">
        <v>114</v>
      </c>
      <c r="G2553" s="238" t="s">
        <v>33</v>
      </c>
      <c r="H2553" s="238" t="s">
        <v>33</v>
      </c>
      <c r="I2553" s="238" t="s">
        <v>114</v>
      </c>
      <c r="J2553" s="238" t="s">
        <v>1617</v>
      </c>
      <c r="K2553" s="238" t="s">
        <v>4562</v>
      </c>
      <c r="L2553" s="239">
        <v>46234</v>
      </c>
      <c r="M2553" s="238" t="s">
        <v>92</v>
      </c>
    </row>
    <row r="2554" spans="1:13">
      <c r="A2554" s="236" t="s">
        <v>1066</v>
      </c>
      <c r="B2554" s="236" t="s">
        <v>1067</v>
      </c>
      <c r="C2554" s="236" t="s">
        <v>171</v>
      </c>
      <c r="D2554" s="236" t="s">
        <v>48</v>
      </c>
      <c r="E2554" s="236" t="s">
        <v>33</v>
      </c>
      <c r="F2554" s="236" t="s">
        <v>114</v>
      </c>
      <c r="G2554" s="236" t="s">
        <v>33</v>
      </c>
      <c r="H2554" s="236" t="s">
        <v>33</v>
      </c>
      <c r="I2554" s="236" t="s">
        <v>114</v>
      </c>
      <c r="J2554" s="236" t="s">
        <v>1617</v>
      </c>
      <c r="K2554" s="236" t="s">
        <v>4563</v>
      </c>
      <c r="L2554" s="237">
        <v>46234</v>
      </c>
      <c r="M2554" s="236" t="s">
        <v>92</v>
      </c>
    </row>
    <row r="2555" spans="1:13">
      <c r="A2555" s="238" t="s">
        <v>1066</v>
      </c>
      <c r="B2555" s="238" t="s">
        <v>1067</v>
      </c>
      <c r="C2555" s="238" t="s">
        <v>171</v>
      </c>
      <c r="D2555" s="238" t="s">
        <v>50</v>
      </c>
      <c r="E2555" s="238" t="s">
        <v>33</v>
      </c>
      <c r="F2555" s="238" t="s">
        <v>114</v>
      </c>
      <c r="G2555" s="238" t="s">
        <v>33</v>
      </c>
      <c r="H2555" s="238" t="s">
        <v>33</v>
      </c>
      <c r="I2555" s="238" t="s">
        <v>114</v>
      </c>
      <c r="J2555" s="238" t="s">
        <v>1617</v>
      </c>
      <c r="K2555" s="238" t="s">
        <v>4564</v>
      </c>
      <c r="L2555" s="239">
        <v>46234</v>
      </c>
      <c r="M2555" s="238" t="s">
        <v>92</v>
      </c>
    </row>
    <row r="2556" spans="1:13">
      <c r="A2556" s="236" t="s">
        <v>1066</v>
      </c>
      <c r="B2556" s="236" t="s">
        <v>1067</v>
      </c>
      <c r="C2556" s="236" t="s">
        <v>171</v>
      </c>
      <c r="D2556" s="236" t="s">
        <v>52</v>
      </c>
      <c r="E2556" s="236" t="s">
        <v>33</v>
      </c>
      <c r="F2556" s="236" t="s">
        <v>114</v>
      </c>
      <c r="G2556" s="236" t="s">
        <v>33</v>
      </c>
      <c r="H2556" s="236" t="s">
        <v>33</v>
      </c>
      <c r="I2556" s="236" t="s">
        <v>114</v>
      </c>
      <c r="J2556" s="236" t="s">
        <v>1617</v>
      </c>
      <c r="K2556" s="236" t="s">
        <v>4565</v>
      </c>
      <c r="L2556" s="237">
        <v>46234</v>
      </c>
      <c r="M2556" s="236" t="s">
        <v>92</v>
      </c>
    </row>
    <row r="2557" spans="1:13">
      <c r="A2557" s="238" t="s">
        <v>1066</v>
      </c>
      <c r="B2557" s="238" t="s">
        <v>1067</v>
      </c>
      <c r="C2557" s="238" t="s">
        <v>171</v>
      </c>
      <c r="D2557" s="238" t="s">
        <v>54</v>
      </c>
      <c r="E2557" s="238" t="s">
        <v>33</v>
      </c>
      <c r="F2557" s="238" t="s">
        <v>114</v>
      </c>
      <c r="G2557" s="238" t="s">
        <v>33</v>
      </c>
      <c r="H2557" s="238" t="s">
        <v>33</v>
      </c>
      <c r="I2557" s="238" t="s">
        <v>114</v>
      </c>
      <c r="J2557" s="238" t="s">
        <v>1617</v>
      </c>
      <c r="K2557" s="238" t="s">
        <v>4566</v>
      </c>
      <c r="L2557" s="239">
        <v>46234</v>
      </c>
      <c r="M2557" s="238" t="s">
        <v>92</v>
      </c>
    </row>
    <row r="2558" spans="1:13">
      <c r="A2558" s="236" t="s">
        <v>1066</v>
      </c>
      <c r="B2558" s="236" t="s">
        <v>1067</v>
      </c>
      <c r="C2558" s="236" t="s">
        <v>171</v>
      </c>
      <c r="D2558" s="236" t="s">
        <v>32</v>
      </c>
      <c r="E2558" s="236" t="s">
        <v>33</v>
      </c>
      <c r="F2558" s="236" t="s">
        <v>114</v>
      </c>
      <c r="G2558" s="236" t="s">
        <v>33</v>
      </c>
      <c r="H2558" s="236" t="s">
        <v>33</v>
      </c>
      <c r="I2558" s="236" t="s">
        <v>114</v>
      </c>
      <c r="J2558" s="236" t="s">
        <v>1617</v>
      </c>
      <c r="K2558" s="236" t="s">
        <v>4567</v>
      </c>
      <c r="L2558" s="237">
        <v>46234</v>
      </c>
      <c r="M2558" s="236" t="s">
        <v>92</v>
      </c>
    </row>
    <row r="2559" spans="1:13">
      <c r="A2559" s="238" t="s">
        <v>1066</v>
      </c>
      <c r="B2559" s="238" t="s">
        <v>1067</v>
      </c>
      <c r="C2559" s="238" t="s">
        <v>171</v>
      </c>
      <c r="D2559" s="238" t="s">
        <v>38</v>
      </c>
      <c r="E2559" s="238" t="s">
        <v>33</v>
      </c>
      <c r="F2559" s="238" t="s">
        <v>114</v>
      </c>
      <c r="G2559" s="238" t="s">
        <v>33</v>
      </c>
      <c r="H2559" s="238" t="s">
        <v>33</v>
      </c>
      <c r="I2559" s="238" t="s">
        <v>114</v>
      </c>
      <c r="J2559" s="238" t="s">
        <v>1617</v>
      </c>
      <c r="K2559" s="238" t="s">
        <v>4568</v>
      </c>
      <c r="L2559" s="239">
        <v>46234</v>
      </c>
      <c r="M2559" s="238" t="s">
        <v>92</v>
      </c>
    </row>
    <row r="2560" spans="1:13">
      <c r="A2560" s="236" t="s">
        <v>490</v>
      </c>
      <c r="B2560" s="236" t="s">
        <v>491</v>
      </c>
      <c r="C2560" s="236" t="s">
        <v>42</v>
      </c>
      <c r="D2560" s="236" t="s">
        <v>108</v>
      </c>
      <c r="E2560" s="236">
        <v>4230688</v>
      </c>
      <c r="F2560" s="236" t="s">
        <v>4569</v>
      </c>
      <c r="G2560" s="236" t="s">
        <v>88</v>
      </c>
      <c r="H2560" s="236">
        <v>2</v>
      </c>
      <c r="I2560" s="236" t="s">
        <v>4570</v>
      </c>
      <c r="J2560" s="236" t="s">
        <v>4571</v>
      </c>
      <c r="K2560" s="236" t="s">
        <v>4572</v>
      </c>
      <c r="L2560" s="237">
        <v>46234</v>
      </c>
      <c r="M2560" s="236" t="s">
        <v>92</v>
      </c>
    </row>
    <row r="2561" spans="1:13">
      <c r="A2561" s="238" t="s">
        <v>490</v>
      </c>
      <c r="B2561" s="238" t="s">
        <v>491</v>
      </c>
      <c r="C2561" s="238" t="s">
        <v>42</v>
      </c>
      <c r="D2561" s="238" t="s">
        <v>113</v>
      </c>
      <c r="E2561" s="238" t="s">
        <v>33</v>
      </c>
      <c r="F2561" s="238" t="s">
        <v>114</v>
      </c>
      <c r="G2561" s="238" t="s">
        <v>33</v>
      </c>
      <c r="H2561" s="238" t="s">
        <v>33</v>
      </c>
      <c r="I2561" s="238" t="s">
        <v>114</v>
      </c>
      <c r="J2561" s="238" t="s">
        <v>4573</v>
      </c>
      <c r="K2561" s="238" t="s">
        <v>4574</v>
      </c>
      <c r="L2561" s="239">
        <v>46234</v>
      </c>
      <c r="M2561" s="238" t="s">
        <v>92</v>
      </c>
    </row>
    <row r="2562" spans="1:13">
      <c r="A2562" s="236" t="s">
        <v>490</v>
      </c>
      <c r="B2562" s="236" t="s">
        <v>491</v>
      </c>
      <c r="C2562" s="236" t="s">
        <v>42</v>
      </c>
      <c r="D2562" s="236" t="s">
        <v>117</v>
      </c>
      <c r="E2562" s="236">
        <v>3670</v>
      </c>
      <c r="F2562" s="236" t="s">
        <v>4575</v>
      </c>
      <c r="G2562" s="236" t="s">
        <v>88</v>
      </c>
      <c r="H2562" s="236">
        <v>2</v>
      </c>
      <c r="I2562" s="236" t="s">
        <v>4576</v>
      </c>
      <c r="J2562" s="236" t="s">
        <v>4500</v>
      </c>
      <c r="K2562" s="236" t="s">
        <v>4577</v>
      </c>
      <c r="L2562" s="237">
        <v>46234</v>
      </c>
      <c r="M2562" s="236" t="s">
        <v>92</v>
      </c>
    </row>
    <row r="2563" spans="1:13">
      <c r="A2563" s="238" t="s">
        <v>490</v>
      </c>
      <c r="B2563" s="238" t="s">
        <v>491</v>
      </c>
      <c r="C2563" s="238" t="s">
        <v>42</v>
      </c>
      <c r="D2563" s="238" t="s">
        <v>122</v>
      </c>
      <c r="E2563" s="238">
        <v>3670</v>
      </c>
      <c r="F2563" s="238" t="s">
        <v>4575</v>
      </c>
      <c r="G2563" s="238" t="s">
        <v>88</v>
      </c>
      <c r="H2563" s="238">
        <v>2</v>
      </c>
      <c r="I2563" s="238" t="s">
        <v>4576</v>
      </c>
      <c r="J2563" s="238" t="s">
        <v>4578</v>
      </c>
      <c r="K2563" s="238" t="s">
        <v>4579</v>
      </c>
      <c r="L2563" s="239">
        <v>46234</v>
      </c>
      <c r="M2563" s="238" t="s">
        <v>92</v>
      </c>
    </row>
    <row r="2564" spans="1:13">
      <c r="A2564" s="236" t="s">
        <v>490</v>
      </c>
      <c r="B2564" s="236" t="s">
        <v>491</v>
      </c>
      <c r="C2564" s="236" t="s">
        <v>42</v>
      </c>
      <c r="D2564" s="236" t="s">
        <v>124</v>
      </c>
      <c r="E2564" s="236">
        <v>6030282</v>
      </c>
      <c r="F2564" s="236" t="s">
        <v>4519</v>
      </c>
      <c r="G2564" s="236" t="s">
        <v>88</v>
      </c>
      <c r="H2564" s="236">
        <v>2</v>
      </c>
      <c r="I2564" s="236" t="s">
        <v>4426</v>
      </c>
      <c r="J2564" s="236" t="s">
        <v>4580</v>
      </c>
      <c r="K2564" s="236" t="s">
        <v>4581</v>
      </c>
      <c r="L2564" s="237">
        <v>46234</v>
      </c>
      <c r="M2564" s="236" t="s">
        <v>37</v>
      </c>
    </row>
    <row r="2565" spans="1:13">
      <c r="A2565" s="238" t="s">
        <v>490</v>
      </c>
      <c r="B2565" s="238" t="s">
        <v>491</v>
      </c>
      <c r="C2565" s="238" t="s">
        <v>42</v>
      </c>
      <c r="D2565" s="238" t="s">
        <v>130</v>
      </c>
      <c r="E2565" s="238">
        <v>5686108</v>
      </c>
      <c r="F2565" s="238" t="s">
        <v>4519</v>
      </c>
      <c r="G2565" s="238" t="s">
        <v>88</v>
      </c>
      <c r="H2565" s="238">
        <v>2</v>
      </c>
      <c r="I2565" s="238" t="s">
        <v>4426</v>
      </c>
      <c r="J2565" s="238" t="s">
        <v>4582</v>
      </c>
      <c r="K2565" s="238" t="s">
        <v>4583</v>
      </c>
      <c r="L2565" s="239">
        <v>46234</v>
      </c>
      <c r="M2565" s="238" t="s">
        <v>37</v>
      </c>
    </row>
    <row r="2566" spans="1:13">
      <c r="A2566" s="236" t="s">
        <v>490</v>
      </c>
      <c r="B2566" s="236" t="s">
        <v>491</v>
      </c>
      <c r="C2566" s="236" t="s">
        <v>42</v>
      </c>
      <c r="D2566" s="236" t="s">
        <v>135</v>
      </c>
      <c r="E2566" s="236">
        <v>7725794</v>
      </c>
      <c r="F2566" s="236" t="s">
        <v>4519</v>
      </c>
      <c r="G2566" s="236" t="s">
        <v>88</v>
      </c>
      <c r="H2566" s="236">
        <v>2</v>
      </c>
      <c r="I2566" s="236" t="s">
        <v>4426</v>
      </c>
      <c r="J2566" s="236" t="s">
        <v>4584</v>
      </c>
      <c r="K2566" s="236" t="s">
        <v>4585</v>
      </c>
      <c r="L2566" s="237">
        <v>46234</v>
      </c>
      <c r="M2566" s="236" t="s">
        <v>37</v>
      </c>
    </row>
    <row r="2567" spans="1:13">
      <c r="A2567" s="238" t="s">
        <v>490</v>
      </c>
      <c r="B2567" s="238" t="s">
        <v>491</v>
      </c>
      <c r="C2567" s="238" t="s">
        <v>42</v>
      </c>
      <c r="D2567" s="238" t="s">
        <v>140</v>
      </c>
      <c r="E2567" s="238">
        <v>4154332</v>
      </c>
      <c r="F2567" s="238" t="s">
        <v>4519</v>
      </c>
      <c r="G2567" s="238" t="s">
        <v>88</v>
      </c>
      <c r="H2567" s="238">
        <v>2</v>
      </c>
      <c r="I2567" s="238" t="s">
        <v>4426</v>
      </c>
      <c r="J2567" s="238" t="s">
        <v>4586</v>
      </c>
      <c r="K2567" s="238" t="s">
        <v>4587</v>
      </c>
      <c r="L2567" s="239">
        <v>46234</v>
      </c>
      <c r="M2567" s="238" t="s">
        <v>37</v>
      </c>
    </row>
    <row r="2568" spans="1:13">
      <c r="A2568" s="236" t="s">
        <v>490</v>
      </c>
      <c r="B2568" s="236" t="s">
        <v>491</v>
      </c>
      <c r="C2568" s="236" t="s">
        <v>42</v>
      </c>
      <c r="D2568" s="236" t="s">
        <v>144</v>
      </c>
      <c r="E2568" s="236">
        <v>1875950</v>
      </c>
      <c r="F2568" s="236" t="s">
        <v>4519</v>
      </c>
      <c r="G2568" s="236" t="s">
        <v>88</v>
      </c>
      <c r="H2568" s="236">
        <v>2</v>
      </c>
      <c r="I2568" s="236" t="s">
        <v>4426</v>
      </c>
      <c r="J2568" s="236" t="s">
        <v>4588</v>
      </c>
      <c r="K2568" s="236" t="s">
        <v>4589</v>
      </c>
      <c r="L2568" s="237">
        <v>46234</v>
      </c>
      <c r="M2568" s="236" t="s">
        <v>37</v>
      </c>
    </row>
    <row r="2569" spans="1:13">
      <c r="A2569" s="238" t="s">
        <v>490</v>
      </c>
      <c r="B2569" s="238" t="s">
        <v>491</v>
      </c>
      <c r="C2569" s="238" t="s">
        <v>42</v>
      </c>
      <c r="D2569" s="238" t="s">
        <v>147</v>
      </c>
      <c r="E2569" s="238">
        <v>0</v>
      </c>
      <c r="F2569" s="238" t="s">
        <v>4519</v>
      </c>
      <c r="G2569" s="238" t="s">
        <v>88</v>
      </c>
      <c r="H2569" s="238">
        <v>2</v>
      </c>
      <c r="I2569" s="238" t="s">
        <v>4426</v>
      </c>
      <c r="J2569" s="238" t="s">
        <v>4590</v>
      </c>
      <c r="K2569" s="238" t="s">
        <v>4591</v>
      </c>
      <c r="L2569" s="239">
        <v>46234</v>
      </c>
      <c r="M2569" s="238" t="s">
        <v>37</v>
      </c>
    </row>
    <row r="2570" spans="1:13">
      <c r="A2570" s="236" t="s">
        <v>490</v>
      </c>
      <c r="B2570" s="236" t="s">
        <v>491</v>
      </c>
      <c r="C2570" s="236" t="s">
        <v>42</v>
      </c>
      <c r="D2570" s="236" t="s">
        <v>150</v>
      </c>
      <c r="E2570" s="236">
        <v>5</v>
      </c>
      <c r="F2570" s="236" t="s">
        <v>1582</v>
      </c>
      <c r="G2570" s="236" t="s">
        <v>88</v>
      </c>
      <c r="H2570" s="236">
        <v>2</v>
      </c>
      <c r="I2570" s="236" t="s">
        <v>1583</v>
      </c>
      <c r="J2570" s="236" t="s">
        <v>4592</v>
      </c>
      <c r="K2570" s="236" t="s">
        <v>4593</v>
      </c>
      <c r="L2570" s="237">
        <v>46234</v>
      </c>
      <c r="M2570" s="236" t="s">
        <v>37</v>
      </c>
    </row>
    <row r="2571" spans="1:13">
      <c r="A2571" s="238" t="s">
        <v>490</v>
      </c>
      <c r="B2571" s="238" t="s">
        <v>491</v>
      </c>
      <c r="C2571" s="238" t="s">
        <v>42</v>
      </c>
      <c r="D2571" s="238" t="s">
        <v>32</v>
      </c>
      <c r="E2571" s="238" t="s">
        <v>33</v>
      </c>
      <c r="F2571" s="238" t="s">
        <v>1582</v>
      </c>
      <c r="G2571" s="238" t="s">
        <v>88</v>
      </c>
      <c r="H2571" s="238">
        <v>2</v>
      </c>
      <c r="I2571" s="238" t="s">
        <v>1583</v>
      </c>
      <c r="J2571" s="238" t="s">
        <v>1584</v>
      </c>
      <c r="K2571" s="238" t="s">
        <v>4594</v>
      </c>
      <c r="L2571" s="239">
        <v>46234</v>
      </c>
      <c r="M2571" s="238" t="s">
        <v>37</v>
      </c>
    </row>
    <row r="2572" spans="1:13">
      <c r="A2572" s="236" t="s">
        <v>490</v>
      </c>
      <c r="B2572" s="236" t="s">
        <v>491</v>
      </c>
      <c r="C2572" s="236" t="s">
        <v>42</v>
      </c>
      <c r="D2572" s="236" t="s">
        <v>46</v>
      </c>
      <c r="E2572" s="236">
        <v>1880233</v>
      </c>
      <c r="F2572" s="236" t="s">
        <v>4595</v>
      </c>
      <c r="G2572" s="236" t="s">
        <v>88</v>
      </c>
      <c r="H2572" s="236">
        <v>2</v>
      </c>
      <c r="I2572" s="236" t="s">
        <v>4596</v>
      </c>
      <c r="J2572" s="236" t="s">
        <v>4597</v>
      </c>
      <c r="K2572" s="236" t="s">
        <v>4598</v>
      </c>
      <c r="L2572" s="237">
        <v>46234</v>
      </c>
      <c r="M2572" s="236" t="s">
        <v>37</v>
      </c>
    </row>
    <row r="2573" spans="1:13">
      <c r="A2573" s="238" t="s">
        <v>490</v>
      </c>
      <c r="B2573" s="238" t="s">
        <v>491</v>
      </c>
      <c r="C2573" s="238" t="s">
        <v>42</v>
      </c>
      <c r="D2573" s="238" t="s">
        <v>48</v>
      </c>
      <c r="E2573" s="238" t="s">
        <v>33</v>
      </c>
      <c r="F2573" s="238" t="s">
        <v>33</v>
      </c>
      <c r="G2573" s="238" t="s">
        <v>33</v>
      </c>
      <c r="H2573" s="238" t="s">
        <v>33</v>
      </c>
      <c r="I2573" s="238" t="s">
        <v>33</v>
      </c>
      <c r="J2573" s="238" t="s">
        <v>4599</v>
      </c>
      <c r="K2573" s="238" t="s">
        <v>4600</v>
      </c>
      <c r="L2573" s="239">
        <v>46234</v>
      </c>
      <c r="M2573" s="238" t="s">
        <v>37</v>
      </c>
    </row>
    <row r="2574" spans="1:13">
      <c r="A2574" s="236" t="s">
        <v>490</v>
      </c>
      <c r="B2574" s="236" t="s">
        <v>491</v>
      </c>
      <c r="C2574" s="236" t="s">
        <v>42</v>
      </c>
      <c r="D2574" s="236" t="s">
        <v>50</v>
      </c>
      <c r="E2574" s="236" t="s">
        <v>33</v>
      </c>
      <c r="F2574" s="236" t="s">
        <v>33</v>
      </c>
      <c r="G2574" s="236" t="s">
        <v>33</v>
      </c>
      <c r="H2574" s="236" t="s">
        <v>33</v>
      </c>
      <c r="I2574" s="236" t="s">
        <v>33</v>
      </c>
      <c r="J2574" s="236" t="s">
        <v>4599</v>
      </c>
      <c r="K2574" s="236" t="s">
        <v>4601</v>
      </c>
      <c r="L2574" s="237">
        <v>46234</v>
      </c>
      <c r="M2574" s="236" t="s">
        <v>37</v>
      </c>
    </row>
    <row r="2575" spans="1:13">
      <c r="A2575" s="238" t="s">
        <v>490</v>
      </c>
      <c r="B2575" s="238" t="s">
        <v>491</v>
      </c>
      <c r="C2575" s="238" t="s">
        <v>42</v>
      </c>
      <c r="D2575" s="238" t="s">
        <v>52</v>
      </c>
      <c r="E2575" s="238" t="s">
        <v>33</v>
      </c>
      <c r="F2575" s="238" t="s">
        <v>33</v>
      </c>
      <c r="G2575" s="238" t="s">
        <v>33</v>
      </c>
      <c r="H2575" s="238" t="s">
        <v>33</v>
      </c>
      <c r="I2575" s="238" t="s">
        <v>33</v>
      </c>
      <c r="J2575" s="238" t="s">
        <v>4599</v>
      </c>
      <c r="K2575" s="238" t="s">
        <v>4602</v>
      </c>
      <c r="L2575" s="239">
        <v>46234</v>
      </c>
      <c r="M2575" s="238" t="s">
        <v>37</v>
      </c>
    </row>
    <row r="2576" spans="1:13">
      <c r="A2576" s="236" t="s">
        <v>490</v>
      </c>
      <c r="B2576" s="236" t="s">
        <v>491</v>
      </c>
      <c r="C2576" s="236" t="s">
        <v>42</v>
      </c>
      <c r="D2576" s="236" t="s">
        <v>54</v>
      </c>
      <c r="E2576" s="236" t="s">
        <v>33</v>
      </c>
      <c r="F2576" s="236" t="s">
        <v>33</v>
      </c>
      <c r="G2576" s="236" t="s">
        <v>33</v>
      </c>
      <c r="H2576" s="236" t="s">
        <v>33</v>
      </c>
      <c r="I2576" s="236" t="s">
        <v>33</v>
      </c>
      <c r="J2576" s="236" t="s">
        <v>4599</v>
      </c>
      <c r="K2576" s="236" t="s">
        <v>4603</v>
      </c>
      <c r="L2576" s="237">
        <v>46234</v>
      </c>
      <c r="M2576" s="236" t="s">
        <v>37</v>
      </c>
    </row>
    <row r="2577" spans="1:13">
      <c r="A2577" s="238" t="s">
        <v>169</v>
      </c>
      <c r="B2577" s="238" t="s">
        <v>170</v>
      </c>
      <c r="C2577" s="238" t="s">
        <v>171</v>
      </c>
      <c r="D2577" s="238" t="s">
        <v>86</v>
      </c>
      <c r="E2577" s="238">
        <v>18416440</v>
      </c>
      <c r="F2577" s="238" t="s">
        <v>4604</v>
      </c>
      <c r="G2577" s="238" t="s">
        <v>88</v>
      </c>
      <c r="H2577" s="238">
        <v>2</v>
      </c>
      <c r="I2577" s="238" t="s">
        <v>4434</v>
      </c>
      <c r="J2577" s="238" t="s">
        <v>4435</v>
      </c>
      <c r="K2577" s="238" t="s">
        <v>4605</v>
      </c>
      <c r="L2577" s="239">
        <v>46234</v>
      </c>
      <c r="M2577" s="238" t="s">
        <v>92</v>
      </c>
    </row>
    <row r="2578" spans="1:13">
      <c r="A2578" s="236" t="s">
        <v>169</v>
      </c>
      <c r="B2578" s="236" t="s">
        <v>170</v>
      </c>
      <c r="C2578" s="236" t="s">
        <v>171</v>
      </c>
      <c r="D2578" s="236" t="s">
        <v>93</v>
      </c>
      <c r="E2578" s="236">
        <v>256700</v>
      </c>
      <c r="F2578" s="236" t="s">
        <v>4606</v>
      </c>
      <c r="G2578" s="236" t="s">
        <v>88</v>
      </c>
      <c r="H2578" s="236">
        <v>2</v>
      </c>
      <c r="I2578" s="236" t="s">
        <v>4607</v>
      </c>
      <c r="J2578" s="236" t="s">
        <v>4608</v>
      </c>
      <c r="K2578" s="236" t="s">
        <v>4609</v>
      </c>
      <c r="L2578" s="237">
        <v>46234</v>
      </c>
      <c r="M2578" s="236" t="s">
        <v>92</v>
      </c>
    </row>
    <row r="2579" spans="1:13">
      <c r="A2579" s="238" t="s">
        <v>169</v>
      </c>
      <c r="B2579" s="238" t="s">
        <v>170</v>
      </c>
      <c r="C2579" s="238" t="s">
        <v>171</v>
      </c>
      <c r="D2579" s="238" t="s">
        <v>98</v>
      </c>
      <c r="E2579" s="238">
        <v>18213945</v>
      </c>
      <c r="F2579" s="238" t="s">
        <v>4486</v>
      </c>
      <c r="G2579" s="238" t="s">
        <v>88</v>
      </c>
      <c r="H2579" s="238">
        <v>2</v>
      </c>
      <c r="I2579" s="238" t="s">
        <v>4487</v>
      </c>
      <c r="J2579" s="238" t="s">
        <v>4610</v>
      </c>
      <c r="K2579" s="238" t="s">
        <v>4611</v>
      </c>
      <c r="L2579" s="239">
        <v>46234</v>
      </c>
      <c r="M2579" s="238" t="s">
        <v>92</v>
      </c>
    </row>
    <row r="2580" spans="1:13">
      <c r="A2580" s="236" t="s">
        <v>169</v>
      </c>
      <c r="B2580" s="236" t="s">
        <v>170</v>
      </c>
      <c r="C2580" s="236" t="s">
        <v>171</v>
      </c>
      <c r="D2580" s="236" t="s">
        <v>103</v>
      </c>
      <c r="E2580" s="236">
        <v>7754503</v>
      </c>
      <c r="F2580" s="236" t="s">
        <v>4486</v>
      </c>
      <c r="G2580" s="236" t="s">
        <v>88</v>
      </c>
      <c r="H2580" s="236">
        <v>2</v>
      </c>
      <c r="I2580" s="236" t="s">
        <v>4487</v>
      </c>
      <c r="J2580" s="236" t="s">
        <v>4612</v>
      </c>
      <c r="K2580" s="236" t="s">
        <v>4613</v>
      </c>
      <c r="L2580" s="237">
        <v>46234</v>
      </c>
      <c r="M2580" s="236" t="s">
        <v>92</v>
      </c>
    </row>
    <row r="2581" spans="1:13">
      <c r="A2581" s="238" t="s">
        <v>169</v>
      </c>
      <c r="B2581" s="238" t="s">
        <v>170</v>
      </c>
      <c r="C2581" s="238" t="s">
        <v>171</v>
      </c>
      <c r="D2581" s="238" t="s">
        <v>108</v>
      </c>
      <c r="E2581" s="238">
        <v>519428</v>
      </c>
      <c r="F2581" s="238" t="s">
        <v>4457</v>
      </c>
      <c r="G2581" s="238" t="s">
        <v>141</v>
      </c>
      <c r="H2581" s="238">
        <v>3</v>
      </c>
      <c r="I2581" s="238" t="s">
        <v>4458</v>
      </c>
      <c r="J2581" s="238" t="s">
        <v>4614</v>
      </c>
      <c r="K2581" s="238" t="s">
        <v>4615</v>
      </c>
      <c r="L2581" s="239">
        <v>46234</v>
      </c>
      <c r="M2581" s="238" t="s">
        <v>92</v>
      </c>
    </row>
    <row r="2582" spans="1:13">
      <c r="A2582" s="236" t="s">
        <v>169</v>
      </c>
      <c r="B2582" s="236" t="s">
        <v>170</v>
      </c>
      <c r="C2582" s="236" t="s">
        <v>171</v>
      </c>
      <c r="D2582" s="236" t="s">
        <v>113</v>
      </c>
      <c r="E2582" s="236">
        <v>92</v>
      </c>
      <c r="F2582" s="236" t="s">
        <v>4461</v>
      </c>
      <c r="G2582" s="236" t="s">
        <v>88</v>
      </c>
      <c r="H2582" s="236">
        <v>2</v>
      </c>
      <c r="I2582" s="236" t="s">
        <v>4616</v>
      </c>
      <c r="J2582" s="236" t="s">
        <v>4463</v>
      </c>
      <c r="K2582" s="236" t="s">
        <v>4617</v>
      </c>
      <c r="L2582" s="237">
        <v>46234</v>
      </c>
      <c r="M2582" s="236" t="s">
        <v>92</v>
      </c>
    </row>
    <row r="2583" spans="1:13">
      <c r="A2583" s="238" t="s">
        <v>169</v>
      </c>
      <c r="B2583" s="238" t="s">
        <v>170</v>
      </c>
      <c r="C2583" s="238" t="s">
        <v>171</v>
      </c>
      <c r="D2583" s="238" t="s">
        <v>117</v>
      </c>
      <c r="E2583" s="238">
        <v>1994</v>
      </c>
      <c r="F2583" s="238" t="s">
        <v>4618</v>
      </c>
      <c r="G2583" s="238" t="s">
        <v>88</v>
      </c>
      <c r="H2583" s="238">
        <v>2</v>
      </c>
      <c r="I2583" s="238" t="s">
        <v>4462</v>
      </c>
      <c r="J2583" s="238" t="s">
        <v>4619</v>
      </c>
      <c r="K2583" s="238" t="s">
        <v>4620</v>
      </c>
      <c r="L2583" s="239">
        <v>46234</v>
      </c>
      <c r="M2583" s="238" t="s">
        <v>92</v>
      </c>
    </row>
    <row r="2584" spans="1:13">
      <c r="A2584" s="236" t="s">
        <v>169</v>
      </c>
      <c r="B2584" s="236" t="s">
        <v>170</v>
      </c>
      <c r="C2584" s="236" t="s">
        <v>171</v>
      </c>
      <c r="D2584" s="236" t="s">
        <v>122</v>
      </c>
      <c r="E2584" s="236">
        <v>1994</v>
      </c>
      <c r="F2584" s="236" t="s">
        <v>4465</v>
      </c>
      <c r="G2584" s="236" t="s">
        <v>88</v>
      </c>
      <c r="H2584" s="236">
        <v>2</v>
      </c>
      <c r="I2584" s="236" t="s">
        <v>4466</v>
      </c>
      <c r="J2584" s="236" t="s">
        <v>4467</v>
      </c>
      <c r="K2584" s="236" t="s">
        <v>4621</v>
      </c>
      <c r="L2584" s="237">
        <v>46234</v>
      </c>
      <c r="M2584" s="236" t="s">
        <v>92</v>
      </c>
    </row>
    <row r="2585" spans="1:13">
      <c r="A2585" s="238" t="s">
        <v>169</v>
      </c>
      <c r="B2585" s="238" t="s">
        <v>170</v>
      </c>
      <c r="C2585" s="238" t="s">
        <v>171</v>
      </c>
      <c r="D2585" s="238" t="s">
        <v>124</v>
      </c>
      <c r="E2585" s="238">
        <v>2564573</v>
      </c>
      <c r="F2585" s="238" t="s">
        <v>4486</v>
      </c>
      <c r="G2585" s="238" t="s">
        <v>88</v>
      </c>
      <c r="H2585" s="238">
        <v>2</v>
      </c>
      <c r="I2585" s="238" t="s">
        <v>4487</v>
      </c>
      <c r="J2585" s="238" t="s">
        <v>4622</v>
      </c>
      <c r="K2585" s="238" t="s">
        <v>4623</v>
      </c>
      <c r="L2585" s="239">
        <v>46234</v>
      </c>
      <c r="M2585" s="238" t="s">
        <v>92</v>
      </c>
    </row>
    <row r="2586" spans="1:13">
      <c r="A2586" s="236" t="s">
        <v>169</v>
      </c>
      <c r="B2586" s="236" t="s">
        <v>170</v>
      </c>
      <c r="C2586" s="236" t="s">
        <v>171</v>
      </c>
      <c r="D2586" s="236" t="s">
        <v>130</v>
      </c>
      <c r="E2586" s="236">
        <v>10459442</v>
      </c>
      <c r="F2586" s="236" t="s">
        <v>4433</v>
      </c>
      <c r="G2586" s="236" t="s">
        <v>88</v>
      </c>
      <c r="H2586" s="236">
        <v>2</v>
      </c>
      <c r="I2586" s="236" t="s">
        <v>4434</v>
      </c>
      <c r="J2586" s="236" t="s">
        <v>4624</v>
      </c>
      <c r="K2586" s="236" t="s">
        <v>4625</v>
      </c>
      <c r="L2586" s="237">
        <v>46234</v>
      </c>
      <c r="M2586" s="236" t="s">
        <v>92</v>
      </c>
    </row>
    <row r="2587" spans="1:13">
      <c r="A2587" s="238" t="s">
        <v>169</v>
      </c>
      <c r="B2587" s="238" t="s">
        <v>170</v>
      </c>
      <c r="C2587" s="238" t="s">
        <v>171</v>
      </c>
      <c r="D2587" s="238" t="s">
        <v>135</v>
      </c>
      <c r="E2587" s="238">
        <v>5189930</v>
      </c>
      <c r="F2587" s="238" t="s">
        <v>4433</v>
      </c>
      <c r="G2587" s="238" t="s">
        <v>141</v>
      </c>
      <c r="H2587" s="238">
        <v>3</v>
      </c>
      <c r="I2587" s="238" t="s">
        <v>4434</v>
      </c>
      <c r="J2587" s="238" t="s">
        <v>4626</v>
      </c>
      <c r="K2587" s="238" t="s">
        <v>4627</v>
      </c>
      <c r="L2587" s="239">
        <v>46234</v>
      </c>
      <c r="M2587" s="238" t="s">
        <v>92</v>
      </c>
    </row>
    <row r="2588" spans="1:13">
      <c r="A2588" s="236" t="s">
        <v>169</v>
      </c>
      <c r="B2588" s="236" t="s">
        <v>170</v>
      </c>
      <c r="C2588" s="236" t="s">
        <v>171</v>
      </c>
      <c r="D2588" s="236" t="s">
        <v>140</v>
      </c>
      <c r="E2588" s="236">
        <v>2475832</v>
      </c>
      <c r="F2588" s="236" t="s">
        <v>4486</v>
      </c>
      <c r="G2588" s="236" t="s">
        <v>88</v>
      </c>
      <c r="H2588" s="236">
        <v>2</v>
      </c>
      <c r="I2588" s="236" t="s">
        <v>4487</v>
      </c>
      <c r="J2588" s="236" t="s">
        <v>4628</v>
      </c>
      <c r="K2588" s="236" t="s">
        <v>4629</v>
      </c>
      <c r="L2588" s="237">
        <v>46234</v>
      </c>
      <c r="M2588" s="236" t="s">
        <v>92</v>
      </c>
    </row>
    <row r="2589" spans="1:13">
      <c r="A2589" s="238" t="s">
        <v>169</v>
      </c>
      <c r="B2589" s="238" t="s">
        <v>170</v>
      </c>
      <c r="C2589" s="238" t="s">
        <v>171</v>
      </c>
      <c r="D2589" s="238" t="s">
        <v>144</v>
      </c>
      <c r="E2589" s="238">
        <v>88741</v>
      </c>
      <c r="F2589" s="238" t="s">
        <v>4486</v>
      </c>
      <c r="G2589" s="238" t="s">
        <v>88</v>
      </c>
      <c r="H2589" s="238">
        <v>2</v>
      </c>
      <c r="I2589" s="238" t="s">
        <v>4487</v>
      </c>
      <c r="J2589" s="238" t="s">
        <v>4630</v>
      </c>
      <c r="K2589" s="238" t="s">
        <v>4631</v>
      </c>
      <c r="L2589" s="239">
        <v>46234</v>
      </c>
      <c r="M2589" s="238" t="s">
        <v>92</v>
      </c>
    </row>
    <row r="2590" spans="1:13">
      <c r="A2590" s="236" t="s">
        <v>169</v>
      </c>
      <c r="B2590" s="236" t="s">
        <v>170</v>
      </c>
      <c r="C2590" s="236" t="s">
        <v>171</v>
      </c>
      <c r="D2590" s="236" t="s">
        <v>147</v>
      </c>
      <c r="E2590" s="236">
        <v>0</v>
      </c>
      <c r="F2590" s="236" t="s">
        <v>4486</v>
      </c>
      <c r="G2590" s="236" t="s">
        <v>88</v>
      </c>
      <c r="H2590" s="236">
        <v>2</v>
      </c>
      <c r="I2590" s="236" t="s">
        <v>4487</v>
      </c>
      <c r="J2590" s="236" t="s">
        <v>4632</v>
      </c>
      <c r="K2590" s="236" t="s">
        <v>4633</v>
      </c>
      <c r="L2590" s="237">
        <v>46234</v>
      </c>
      <c r="M2590" s="236" t="s">
        <v>92</v>
      </c>
    </row>
    <row r="2591" spans="1:13">
      <c r="A2591" s="238" t="s">
        <v>169</v>
      </c>
      <c r="B2591" s="238" t="s">
        <v>170</v>
      </c>
      <c r="C2591" s="238" t="s">
        <v>171</v>
      </c>
      <c r="D2591" s="238" t="s">
        <v>150</v>
      </c>
      <c r="E2591" s="238">
        <v>5</v>
      </c>
      <c r="F2591" s="238" t="s">
        <v>4486</v>
      </c>
      <c r="G2591" s="238" t="s">
        <v>88</v>
      </c>
      <c r="H2591" s="238">
        <v>2</v>
      </c>
      <c r="I2591" s="238" t="s">
        <v>4487</v>
      </c>
      <c r="J2591" s="238" t="s">
        <v>4488</v>
      </c>
      <c r="K2591" s="238" t="s">
        <v>4634</v>
      </c>
      <c r="L2591" s="239">
        <v>46234</v>
      </c>
      <c r="M2591" s="238" t="s">
        <v>92</v>
      </c>
    </row>
    <row r="2592" spans="1:13">
      <c r="A2592" s="236" t="s">
        <v>169</v>
      </c>
      <c r="B2592" s="236" t="s">
        <v>170</v>
      </c>
      <c r="C2592" s="236" t="s">
        <v>171</v>
      </c>
      <c r="D2592" s="236" t="s">
        <v>32</v>
      </c>
      <c r="E2592" s="236" t="s">
        <v>33</v>
      </c>
      <c r="F2592" s="236" t="s">
        <v>114</v>
      </c>
      <c r="G2592" s="236" t="s">
        <v>33</v>
      </c>
      <c r="H2592" s="236" t="s">
        <v>33</v>
      </c>
      <c r="I2592" s="236" t="s">
        <v>114</v>
      </c>
      <c r="J2592" s="236" t="s">
        <v>1617</v>
      </c>
      <c r="K2592" s="236" t="s">
        <v>4635</v>
      </c>
      <c r="L2592" s="237">
        <v>46234</v>
      </c>
      <c r="M2592" s="236" t="s">
        <v>92</v>
      </c>
    </row>
    <row r="2593" spans="1:13">
      <c r="A2593" s="238" t="s">
        <v>169</v>
      </c>
      <c r="B2593" s="238" t="s">
        <v>170</v>
      </c>
      <c r="C2593" s="238" t="s">
        <v>171</v>
      </c>
      <c r="D2593" s="238" t="s">
        <v>38</v>
      </c>
      <c r="E2593" s="238" t="s">
        <v>33</v>
      </c>
      <c r="F2593" s="238" t="s">
        <v>114</v>
      </c>
      <c r="G2593" s="238" t="s">
        <v>33</v>
      </c>
      <c r="H2593" s="238" t="s">
        <v>33</v>
      </c>
      <c r="I2593" s="238" t="s">
        <v>114</v>
      </c>
      <c r="J2593" s="238" t="s">
        <v>1617</v>
      </c>
      <c r="K2593" s="238" t="s">
        <v>4636</v>
      </c>
      <c r="L2593" s="239">
        <v>46234</v>
      </c>
      <c r="M2593" s="238" t="s">
        <v>92</v>
      </c>
    </row>
    <row r="2594" spans="1:13">
      <c r="A2594" s="236" t="s">
        <v>169</v>
      </c>
      <c r="B2594" s="236" t="s">
        <v>170</v>
      </c>
      <c r="C2594" s="236" t="s">
        <v>171</v>
      </c>
      <c r="D2594" s="236" t="s">
        <v>46</v>
      </c>
      <c r="E2594" s="236" t="s">
        <v>33</v>
      </c>
      <c r="F2594" s="236" t="s">
        <v>114</v>
      </c>
      <c r="G2594" s="236" t="s">
        <v>33</v>
      </c>
      <c r="H2594" s="236" t="s">
        <v>33</v>
      </c>
      <c r="I2594" s="236" t="s">
        <v>114</v>
      </c>
      <c r="J2594" s="236" t="s">
        <v>1617</v>
      </c>
      <c r="K2594" s="236" t="s">
        <v>4637</v>
      </c>
      <c r="L2594" s="237">
        <v>46234</v>
      </c>
      <c r="M2594" s="236" t="s">
        <v>92</v>
      </c>
    </row>
    <row r="2595" spans="1:13">
      <c r="A2595" s="238" t="s">
        <v>169</v>
      </c>
      <c r="B2595" s="238" t="s">
        <v>170</v>
      </c>
      <c r="C2595" s="238" t="s">
        <v>171</v>
      </c>
      <c r="D2595" s="238" t="s">
        <v>48</v>
      </c>
      <c r="E2595" s="238" t="s">
        <v>33</v>
      </c>
      <c r="F2595" s="238" t="s">
        <v>114</v>
      </c>
      <c r="G2595" s="238" t="s">
        <v>33</v>
      </c>
      <c r="H2595" s="238" t="s">
        <v>33</v>
      </c>
      <c r="I2595" s="238" t="s">
        <v>114</v>
      </c>
      <c r="J2595" s="238" t="s">
        <v>1617</v>
      </c>
      <c r="K2595" s="238" t="s">
        <v>4638</v>
      </c>
      <c r="L2595" s="239">
        <v>46234</v>
      </c>
      <c r="M2595" s="238" t="s">
        <v>92</v>
      </c>
    </row>
    <row r="2596" spans="1:13">
      <c r="A2596" s="236" t="s">
        <v>169</v>
      </c>
      <c r="B2596" s="236" t="s">
        <v>170</v>
      </c>
      <c r="C2596" s="236" t="s">
        <v>171</v>
      </c>
      <c r="D2596" s="236" t="s">
        <v>50</v>
      </c>
      <c r="E2596" s="236" t="s">
        <v>33</v>
      </c>
      <c r="F2596" s="236" t="s">
        <v>114</v>
      </c>
      <c r="G2596" s="236" t="s">
        <v>33</v>
      </c>
      <c r="H2596" s="236" t="s">
        <v>33</v>
      </c>
      <c r="I2596" s="236" t="s">
        <v>114</v>
      </c>
      <c r="J2596" s="236" t="s">
        <v>1617</v>
      </c>
      <c r="K2596" s="236" t="s">
        <v>4639</v>
      </c>
      <c r="L2596" s="237">
        <v>46234</v>
      </c>
      <c r="M2596" s="236" t="s">
        <v>92</v>
      </c>
    </row>
    <row r="2597" spans="1:13">
      <c r="A2597" s="238" t="s">
        <v>169</v>
      </c>
      <c r="B2597" s="238" t="s">
        <v>170</v>
      </c>
      <c r="C2597" s="238" t="s">
        <v>171</v>
      </c>
      <c r="D2597" s="238" t="s">
        <v>52</v>
      </c>
      <c r="E2597" s="238" t="s">
        <v>33</v>
      </c>
      <c r="F2597" s="238" t="s">
        <v>114</v>
      </c>
      <c r="G2597" s="238" t="s">
        <v>33</v>
      </c>
      <c r="H2597" s="238" t="s">
        <v>33</v>
      </c>
      <c r="I2597" s="238" t="s">
        <v>114</v>
      </c>
      <c r="J2597" s="238" t="s">
        <v>1617</v>
      </c>
      <c r="K2597" s="238" t="s">
        <v>4640</v>
      </c>
      <c r="L2597" s="239">
        <v>46234</v>
      </c>
      <c r="M2597" s="238" t="s">
        <v>92</v>
      </c>
    </row>
    <row r="2598" spans="1:13">
      <c r="A2598" s="236" t="s">
        <v>169</v>
      </c>
      <c r="B2598" s="236" t="s">
        <v>170</v>
      </c>
      <c r="C2598" s="236" t="s">
        <v>171</v>
      </c>
      <c r="D2598" s="236" t="s">
        <v>54</v>
      </c>
      <c r="E2598" s="236" t="s">
        <v>33</v>
      </c>
      <c r="F2598" s="236" t="s">
        <v>114</v>
      </c>
      <c r="G2598" s="236" t="s">
        <v>33</v>
      </c>
      <c r="H2598" s="236" t="s">
        <v>33</v>
      </c>
      <c r="I2598" s="236" t="s">
        <v>114</v>
      </c>
      <c r="J2598" s="236" t="s">
        <v>1617</v>
      </c>
      <c r="K2598" s="236" t="s">
        <v>4641</v>
      </c>
      <c r="L2598" s="237">
        <v>46234</v>
      </c>
      <c r="M2598" s="236" t="s">
        <v>92</v>
      </c>
    </row>
    <row r="2599" spans="1:13">
      <c r="A2599" s="238" t="s">
        <v>521</v>
      </c>
      <c r="B2599" s="238" t="s">
        <v>522</v>
      </c>
      <c r="C2599" s="238" t="s">
        <v>512</v>
      </c>
      <c r="D2599" s="238" t="s">
        <v>86</v>
      </c>
      <c r="E2599" s="238">
        <v>14400000</v>
      </c>
      <c r="F2599" s="238" t="s">
        <v>4642</v>
      </c>
      <c r="G2599" s="238" t="s">
        <v>88</v>
      </c>
      <c r="H2599" s="238">
        <v>2</v>
      </c>
      <c r="I2599" s="238" t="s">
        <v>4643</v>
      </c>
      <c r="J2599" s="238" t="s">
        <v>4644</v>
      </c>
      <c r="K2599" s="238" t="s">
        <v>4645</v>
      </c>
      <c r="L2599" s="239">
        <v>46234</v>
      </c>
      <c r="M2599" s="238" t="s">
        <v>92</v>
      </c>
    </row>
    <row r="2600" spans="1:13">
      <c r="A2600" s="236" t="s">
        <v>521</v>
      </c>
      <c r="B2600" s="236" t="s">
        <v>522</v>
      </c>
      <c r="C2600" s="236" t="s">
        <v>512</v>
      </c>
      <c r="D2600" s="236" t="s">
        <v>93</v>
      </c>
      <c r="E2600" s="236">
        <v>631930</v>
      </c>
      <c r="F2600" s="236" t="s">
        <v>4646</v>
      </c>
      <c r="G2600" s="236" t="s">
        <v>126</v>
      </c>
      <c r="H2600" s="236">
        <v>1</v>
      </c>
      <c r="I2600" s="236" t="s">
        <v>4647</v>
      </c>
      <c r="J2600" s="236" t="s">
        <v>4648</v>
      </c>
      <c r="K2600" s="236" t="s">
        <v>4649</v>
      </c>
      <c r="L2600" s="237">
        <v>46234</v>
      </c>
      <c r="M2600" s="236" t="s">
        <v>92</v>
      </c>
    </row>
    <row r="2601" spans="1:13">
      <c r="A2601" s="238" t="s">
        <v>521</v>
      </c>
      <c r="B2601" s="238" t="s">
        <v>522</v>
      </c>
      <c r="C2601" s="238" t="s">
        <v>512</v>
      </c>
      <c r="D2601" s="238" t="s">
        <v>98</v>
      </c>
      <c r="E2601" s="238">
        <v>14400000</v>
      </c>
      <c r="F2601" s="238" t="s">
        <v>4642</v>
      </c>
      <c r="G2601" s="238" t="s">
        <v>88</v>
      </c>
      <c r="H2601" s="238">
        <v>2</v>
      </c>
      <c r="I2601" s="238" t="s">
        <v>4650</v>
      </c>
      <c r="J2601" s="238" t="s">
        <v>4651</v>
      </c>
      <c r="K2601" s="238" t="s">
        <v>4652</v>
      </c>
      <c r="L2601" s="239">
        <v>46234</v>
      </c>
      <c r="M2601" s="238" t="s">
        <v>92</v>
      </c>
    </row>
    <row r="2602" spans="1:13">
      <c r="A2602" s="236" t="s">
        <v>521</v>
      </c>
      <c r="B2602" s="236" t="s">
        <v>522</v>
      </c>
      <c r="C2602" s="236" t="s">
        <v>512</v>
      </c>
      <c r="D2602" s="236" t="s">
        <v>103</v>
      </c>
      <c r="E2602" s="236">
        <v>1403478</v>
      </c>
      <c r="F2602" s="236" t="s">
        <v>4653</v>
      </c>
      <c r="G2602" s="236" t="s">
        <v>88</v>
      </c>
      <c r="H2602" s="236">
        <v>2</v>
      </c>
      <c r="I2602" s="236" t="s">
        <v>4654</v>
      </c>
      <c r="J2602" s="236" t="s">
        <v>4655</v>
      </c>
      <c r="K2602" s="236" t="s">
        <v>4656</v>
      </c>
      <c r="L2602" s="237">
        <v>46234</v>
      </c>
      <c r="M2602" s="236" t="s">
        <v>92</v>
      </c>
    </row>
    <row r="2603" spans="1:13">
      <c r="A2603" s="238" t="s">
        <v>521</v>
      </c>
      <c r="B2603" s="238" t="s">
        <v>522</v>
      </c>
      <c r="C2603" s="238" t="s">
        <v>512</v>
      </c>
      <c r="D2603" s="238" t="s">
        <v>108</v>
      </c>
      <c r="E2603" s="238">
        <v>1403478</v>
      </c>
      <c r="F2603" s="238" t="s">
        <v>4653</v>
      </c>
      <c r="G2603" s="238" t="s">
        <v>88</v>
      </c>
      <c r="H2603" s="238">
        <v>2</v>
      </c>
      <c r="I2603" s="238" t="s">
        <v>4654</v>
      </c>
      <c r="J2603" s="238" t="s">
        <v>4657</v>
      </c>
      <c r="K2603" s="238" t="s">
        <v>4658</v>
      </c>
      <c r="L2603" s="239">
        <v>46234</v>
      </c>
      <c r="M2603" s="238" t="s">
        <v>92</v>
      </c>
    </row>
    <row r="2604" spans="1:13">
      <c r="A2604" s="236" t="s">
        <v>521</v>
      </c>
      <c r="B2604" s="236" t="s">
        <v>522</v>
      </c>
      <c r="C2604" s="236" t="s">
        <v>512</v>
      </c>
      <c r="D2604" s="236" t="s">
        <v>113</v>
      </c>
      <c r="E2604" s="236" t="s">
        <v>33</v>
      </c>
      <c r="F2604" s="236" t="s">
        <v>33</v>
      </c>
      <c r="G2604" s="236" t="s">
        <v>33</v>
      </c>
      <c r="H2604" s="236" t="s">
        <v>33</v>
      </c>
      <c r="I2604" s="236" t="s">
        <v>33</v>
      </c>
      <c r="J2604" s="236" t="s">
        <v>4659</v>
      </c>
      <c r="K2604" s="236" t="s">
        <v>4660</v>
      </c>
      <c r="L2604" s="237">
        <v>46234</v>
      </c>
      <c r="M2604" s="236" t="s">
        <v>92</v>
      </c>
    </row>
    <row r="2605" spans="1:13">
      <c r="A2605" s="238" t="s">
        <v>521</v>
      </c>
      <c r="B2605" s="238" t="s">
        <v>522</v>
      </c>
      <c r="C2605" s="238" t="s">
        <v>512</v>
      </c>
      <c r="D2605" s="238" t="s">
        <v>117</v>
      </c>
      <c r="E2605" s="238" t="s">
        <v>33</v>
      </c>
      <c r="F2605" s="238" t="s">
        <v>114</v>
      </c>
      <c r="G2605" s="238" t="s">
        <v>33</v>
      </c>
      <c r="H2605" s="238" t="s">
        <v>33</v>
      </c>
      <c r="I2605" s="238" t="s">
        <v>114</v>
      </c>
      <c r="J2605" s="238" t="s">
        <v>4661</v>
      </c>
      <c r="K2605" s="238" t="s">
        <v>4662</v>
      </c>
      <c r="L2605" s="239">
        <v>46234</v>
      </c>
      <c r="M2605" s="238" t="s">
        <v>92</v>
      </c>
    </row>
    <row r="2606" spans="1:13">
      <c r="A2606" s="236" t="s">
        <v>521</v>
      </c>
      <c r="B2606" s="236" t="s">
        <v>522</v>
      </c>
      <c r="C2606" s="236" t="s">
        <v>512</v>
      </c>
      <c r="D2606" s="236" t="s">
        <v>122</v>
      </c>
      <c r="E2606" s="236">
        <v>2032</v>
      </c>
      <c r="F2606" s="236" t="s">
        <v>4663</v>
      </c>
      <c r="G2606" s="236" t="s">
        <v>141</v>
      </c>
      <c r="H2606" s="236">
        <v>3</v>
      </c>
      <c r="I2606" s="236" t="s">
        <v>1544</v>
      </c>
      <c r="J2606" s="236" t="s">
        <v>4664</v>
      </c>
      <c r="K2606" s="236" t="s">
        <v>4665</v>
      </c>
      <c r="L2606" s="237">
        <v>46234</v>
      </c>
      <c r="M2606" s="236" t="s">
        <v>92</v>
      </c>
    </row>
    <row r="2607" spans="1:13">
      <c r="A2607" s="238" t="s">
        <v>521</v>
      </c>
      <c r="B2607" s="238" t="s">
        <v>522</v>
      </c>
      <c r="C2607" s="238" t="s">
        <v>512</v>
      </c>
      <c r="D2607" s="238" t="s">
        <v>124</v>
      </c>
      <c r="E2607" s="238">
        <v>1403478</v>
      </c>
      <c r="F2607" s="238" t="s">
        <v>4653</v>
      </c>
      <c r="G2607" s="238" t="s">
        <v>88</v>
      </c>
      <c r="H2607" s="238">
        <v>2</v>
      </c>
      <c r="I2607" s="238" t="s">
        <v>4654</v>
      </c>
      <c r="J2607" s="238" t="s">
        <v>4666</v>
      </c>
      <c r="K2607" s="238" t="s">
        <v>4667</v>
      </c>
      <c r="L2607" s="239">
        <v>46234</v>
      </c>
      <c r="M2607" s="238" t="s">
        <v>92</v>
      </c>
    </row>
    <row r="2608" spans="1:13">
      <c r="A2608" s="236" t="s">
        <v>521</v>
      </c>
      <c r="B2608" s="236" t="s">
        <v>522</v>
      </c>
      <c r="C2608" s="236" t="s">
        <v>512</v>
      </c>
      <c r="D2608" s="236" t="s">
        <v>130</v>
      </c>
      <c r="E2608" s="236">
        <v>12996522</v>
      </c>
      <c r="F2608" s="236" t="s">
        <v>4668</v>
      </c>
      <c r="G2608" s="236" t="s">
        <v>88</v>
      </c>
      <c r="H2608" s="236">
        <v>2</v>
      </c>
      <c r="I2608" s="236" t="s">
        <v>4669</v>
      </c>
      <c r="J2608" s="236" t="s">
        <v>3013</v>
      </c>
      <c r="K2608" s="236" t="s">
        <v>4670</v>
      </c>
      <c r="L2608" s="237">
        <v>46234</v>
      </c>
      <c r="M2608" s="236" t="s">
        <v>92</v>
      </c>
    </row>
    <row r="2609" spans="1:13">
      <c r="A2609" s="238" t="s">
        <v>521</v>
      </c>
      <c r="B2609" s="238" t="s">
        <v>522</v>
      </c>
      <c r="C2609" s="238" t="s">
        <v>512</v>
      </c>
      <c r="D2609" s="238" t="s">
        <v>135</v>
      </c>
      <c r="E2609" s="238">
        <v>0</v>
      </c>
      <c r="F2609" s="238" t="s">
        <v>4653</v>
      </c>
      <c r="G2609" s="238" t="s">
        <v>88</v>
      </c>
      <c r="H2609" s="238">
        <v>2</v>
      </c>
      <c r="I2609" s="238" t="s">
        <v>4654</v>
      </c>
      <c r="J2609" s="238" t="s">
        <v>4671</v>
      </c>
      <c r="K2609" s="238" t="s">
        <v>4672</v>
      </c>
      <c r="L2609" s="239">
        <v>46234</v>
      </c>
      <c r="M2609" s="238" t="s">
        <v>92</v>
      </c>
    </row>
    <row r="2610" spans="1:13">
      <c r="A2610" s="236" t="s">
        <v>521</v>
      </c>
      <c r="B2610" s="236" t="s">
        <v>522</v>
      </c>
      <c r="C2610" s="236" t="s">
        <v>512</v>
      </c>
      <c r="D2610" s="236" t="s">
        <v>140</v>
      </c>
      <c r="E2610" s="236">
        <v>1403478</v>
      </c>
      <c r="F2610" s="236" t="s">
        <v>4653</v>
      </c>
      <c r="G2610" s="236" t="s">
        <v>88</v>
      </c>
      <c r="H2610" s="236">
        <v>2</v>
      </c>
      <c r="I2610" s="236" t="s">
        <v>4654</v>
      </c>
      <c r="J2610" s="236" t="s">
        <v>4673</v>
      </c>
      <c r="K2610" s="236" t="s">
        <v>4674</v>
      </c>
      <c r="L2610" s="237">
        <v>46234</v>
      </c>
      <c r="M2610" s="236" t="s">
        <v>92</v>
      </c>
    </row>
    <row r="2611" spans="1:13">
      <c r="A2611" s="238" t="s">
        <v>521</v>
      </c>
      <c r="B2611" s="238" t="s">
        <v>522</v>
      </c>
      <c r="C2611" s="238" t="s">
        <v>512</v>
      </c>
      <c r="D2611" s="238" t="s">
        <v>144</v>
      </c>
      <c r="E2611" s="238" t="s">
        <v>33</v>
      </c>
      <c r="F2611" s="238" t="s">
        <v>4653</v>
      </c>
      <c r="G2611" s="238" t="s">
        <v>141</v>
      </c>
      <c r="H2611" s="238">
        <v>3</v>
      </c>
      <c r="I2611" s="238" t="s">
        <v>4654</v>
      </c>
      <c r="J2611" s="238" t="s">
        <v>4675</v>
      </c>
      <c r="K2611" s="238" t="s">
        <v>4676</v>
      </c>
      <c r="L2611" s="239">
        <v>46234</v>
      </c>
      <c r="M2611" s="238" t="s">
        <v>92</v>
      </c>
    </row>
    <row r="2612" spans="1:13">
      <c r="A2612" s="236" t="s">
        <v>521</v>
      </c>
      <c r="B2612" s="236" t="s">
        <v>522</v>
      </c>
      <c r="C2612" s="236" t="s">
        <v>512</v>
      </c>
      <c r="D2612" s="236" t="s">
        <v>147</v>
      </c>
      <c r="E2612" s="236" t="s">
        <v>33</v>
      </c>
      <c r="F2612" s="236" t="s">
        <v>4653</v>
      </c>
      <c r="G2612" s="236" t="s">
        <v>141</v>
      </c>
      <c r="H2612" s="236">
        <v>3</v>
      </c>
      <c r="I2612" s="236" t="s">
        <v>4654</v>
      </c>
      <c r="J2612" s="236" t="s">
        <v>4677</v>
      </c>
      <c r="K2612" s="236" t="s">
        <v>4678</v>
      </c>
      <c r="L2612" s="237">
        <v>46234</v>
      </c>
      <c r="M2612" s="236" t="s">
        <v>92</v>
      </c>
    </row>
    <row r="2613" spans="1:13">
      <c r="A2613" s="238" t="s">
        <v>521</v>
      </c>
      <c r="B2613" s="238" t="s">
        <v>522</v>
      </c>
      <c r="C2613" s="238" t="s">
        <v>512</v>
      </c>
      <c r="D2613" s="238" t="s">
        <v>150</v>
      </c>
      <c r="E2613" s="238">
        <v>4</v>
      </c>
      <c r="F2613" s="238" t="s">
        <v>4653</v>
      </c>
      <c r="G2613" s="238" t="s">
        <v>88</v>
      </c>
      <c r="H2613" s="238">
        <v>2</v>
      </c>
      <c r="I2613" s="238" t="s">
        <v>4654</v>
      </c>
      <c r="J2613" s="238" t="s">
        <v>4679</v>
      </c>
      <c r="K2613" s="238" t="s">
        <v>4680</v>
      </c>
      <c r="L2613" s="239">
        <v>46234</v>
      </c>
      <c r="M2613" s="238" t="s">
        <v>92</v>
      </c>
    </row>
    <row r="2614" spans="1:13">
      <c r="A2614" s="236" t="s">
        <v>521</v>
      </c>
      <c r="B2614" s="236" t="s">
        <v>522</v>
      </c>
      <c r="C2614" s="236" t="s">
        <v>512</v>
      </c>
      <c r="D2614" s="236" t="s">
        <v>32</v>
      </c>
      <c r="E2614" s="236" t="s">
        <v>33</v>
      </c>
      <c r="F2614" s="236" t="s">
        <v>33</v>
      </c>
      <c r="G2614" s="236" t="s">
        <v>141</v>
      </c>
      <c r="H2614" s="236">
        <v>3</v>
      </c>
      <c r="I2614" s="236" t="s">
        <v>33</v>
      </c>
      <c r="J2614" s="236" t="s">
        <v>4681</v>
      </c>
      <c r="K2614" s="236" t="s">
        <v>4682</v>
      </c>
      <c r="L2614" s="237">
        <v>46234</v>
      </c>
      <c r="M2614" s="236" t="s">
        <v>92</v>
      </c>
    </row>
    <row r="2615" spans="1:13">
      <c r="A2615" s="238" t="s">
        <v>521</v>
      </c>
      <c r="B2615" s="238" t="s">
        <v>522</v>
      </c>
      <c r="C2615" s="238" t="s">
        <v>512</v>
      </c>
      <c r="D2615" s="238" t="s">
        <v>38</v>
      </c>
      <c r="E2615" s="238" t="s">
        <v>33</v>
      </c>
      <c r="F2615" s="238" t="s">
        <v>33</v>
      </c>
      <c r="G2615" s="238" t="s">
        <v>141</v>
      </c>
      <c r="H2615" s="238">
        <v>3</v>
      </c>
      <c r="I2615" s="238" t="s">
        <v>33</v>
      </c>
      <c r="J2615" s="238" t="s">
        <v>4681</v>
      </c>
      <c r="K2615" s="238" t="s">
        <v>4683</v>
      </c>
      <c r="L2615" s="239">
        <v>46234</v>
      </c>
      <c r="M2615" s="238" t="s">
        <v>92</v>
      </c>
    </row>
    <row r="2616" spans="1:13">
      <c r="A2616" s="236" t="s">
        <v>521</v>
      </c>
      <c r="B2616" s="236" t="s">
        <v>522</v>
      </c>
      <c r="C2616" s="236" t="s">
        <v>512</v>
      </c>
      <c r="D2616" s="236" t="s">
        <v>46</v>
      </c>
      <c r="E2616" s="236">
        <v>3504813</v>
      </c>
      <c r="F2616" s="236" t="s">
        <v>4684</v>
      </c>
      <c r="G2616" s="236" t="s">
        <v>88</v>
      </c>
      <c r="H2616" s="236">
        <v>2</v>
      </c>
      <c r="I2616" s="236" t="s">
        <v>4685</v>
      </c>
      <c r="J2616" s="236" t="s">
        <v>4686</v>
      </c>
      <c r="K2616" s="236" t="s">
        <v>4687</v>
      </c>
      <c r="L2616" s="237">
        <v>46234</v>
      </c>
      <c r="M2616" s="236" t="s">
        <v>92</v>
      </c>
    </row>
    <row r="2617" spans="1:13">
      <c r="A2617" s="238" t="s">
        <v>521</v>
      </c>
      <c r="B2617" s="238" t="s">
        <v>522</v>
      </c>
      <c r="C2617" s="238" t="s">
        <v>512</v>
      </c>
      <c r="D2617" s="238" t="s">
        <v>48</v>
      </c>
      <c r="E2617" s="238" t="s">
        <v>33</v>
      </c>
      <c r="F2617" s="238" t="s">
        <v>33</v>
      </c>
      <c r="G2617" s="238" t="s">
        <v>141</v>
      </c>
      <c r="H2617" s="238">
        <v>3</v>
      </c>
      <c r="I2617" s="238" t="s">
        <v>33</v>
      </c>
      <c r="J2617" s="238" t="s">
        <v>4681</v>
      </c>
      <c r="K2617" s="238" t="s">
        <v>4688</v>
      </c>
      <c r="L2617" s="239">
        <v>46234</v>
      </c>
      <c r="M2617" s="238" t="s">
        <v>92</v>
      </c>
    </row>
    <row r="2618" spans="1:13">
      <c r="A2618" s="236" t="s">
        <v>521</v>
      </c>
      <c r="B2618" s="236" t="s">
        <v>522</v>
      </c>
      <c r="C2618" s="236" t="s">
        <v>512</v>
      </c>
      <c r="D2618" s="236" t="s">
        <v>50</v>
      </c>
      <c r="E2618" s="236" t="s">
        <v>33</v>
      </c>
      <c r="F2618" s="236" t="s">
        <v>33</v>
      </c>
      <c r="G2618" s="236" t="s">
        <v>141</v>
      </c>
      <c r="H2618" s="236">
        <v>3</v>
      </c>
      <c r="I2618" s="236" t="s">
        <v>33</v>
      </c>
      <c r="J2618" s="236" t="s">
        <v>4681</v>
      </c>
      <c r="K2618" s="236" t="s">
        <v>4689</v>
      </c>
      <c r="L2618" s="237">
        <v>46234</v>
      </c>
      <c r="M2618" s="236" t="s">
        <v>92</v>
      </c>
    </row>
    <row r="2619" spans="1:13">
      <c r="A2619" s="238" t="s">
        <v>521</v>
      </c>
      <c r="B2619" s="238" t="s">
        <v>522</v>
      </c>
      <c r="C2619" s="238" t="s">
        <v>512</v>
      </c>
      <c r="D2619" s="238" t="s">
        <v>52</v>
      </c>
      <c r="E2619" s="238" t="s">
        <v>33</v>
      </c>
      <c r="F2619" s="238" t="s">
        <v>33</v>
      </c>
      <c r="G2619" s="238" t="s">
        <v>141</v>
      </c>
      <c r="H2619" s="238">
        <v>3</v>
      </c>
      <c r="I2619" s="238" t="s">
        <v>33</v>
      </c>
      <c r="J2619" s="238" t="s">
        <v>4681</v>
      </c>
      <c r="K2619" s="238" t="s">
        <v>4690</v>
      </c>
      <c r="L2619" s="239">
        <v>46234</v>
      </c>
      <c r="M2619" s="238" t="s">
        <v>92</v>
      </c>
    </row>
    <row r="2620" spans="1:13">
      <c r="A2620" s="236" t="s">
        <v>521</v>
      </c>
      <c r="B2620" s="236" t="s">
        <v>522</v>
      </c>
      <c r="C2620" s="236" t="s">
        <v>512</v>
      </c>
      <c r="D2620" s="236" t="s">
        <v>54</v>
      </c>
      <c r="E2620" s="236" t="s">
        <v>33</v>
      </c>
      <c r="F2620" s="236" t="s">
        <v>33</v>
      </c>
      <c r="G2620" s="236" t="s">
        <v>141</v>
      </c>
      <c r="H2620" s="236">
        <v>3</v>
      </c>
      <c r="I2620" s="236" t="s">
        <v>33</v>
      </c>
      <c r="J2620" s="236" t="s">
        <v>4681</v>
      </c>
      <c r="K2620" s="236" t="s">
        <v>4691</v>
      </c>
      <c r="L2620" s="237">
        <v>46234</v>
      </c>
      <c r="M2620" s="236" t="s">
        <v>92</v>
      </c>
    </row>
    <row r="2621" spans="1:13">
      <c r="A2621" s="238" t="s">
        <v>510</v>
      </c>
      <c r="B2621" s="238" t="s">
        <v>511</v>
      </c>
      <c r="C2621" s="238" t="s">
        <v>512</v>
      </c>
      <c r="D2621" s="238" t="s">
        <v>86</v>
      </c>
      <c r="E2621" s="238">
        <v>14400000</v>
      </c>
      <c r="F2621" s="238" t="s">
        <v>4692</v>
      </c>
      <c r="G2621" s="238" t="s">
        <v>88</v>
      </c>
      <c r="H2621" s="238">
        <v>2</v>
      </c>
      <c r="I2621" s="238" t="s">
        <v>4643</v>
      </c>
      <c r="J2621" s="238" t="s">
        <v>4644</v>
      </c>
      <c r="K2621" s="238" t="s">
        <v>4693</v>
      </c>
      <c r="L2621" s="239">
        <v>46234</v>
      </c>
      <c r="M2621" s="238" t="s">
        <v>92</v>
      </c>
    </row>
    <row r="2622" spans="1:13">
      <c r="A2622" s="236" t="s">
        <v>510</v>
      </c>
      <c r="B2622" s="236" t="s">
        <v>511</v>
      </c>
      <c r="C2622" s="236" t="s">
        <v>512</v>
      </c>
      <c r="D2622" s="236" t="s">
        <v>93</v>
      </c>
      <c r="E2622" s="236">
        <v>631930</v>
      </c>
      <c r="F2622" s="236" t="s">
        <v>4646</v>
      </c>
      <c r="G2622" s="236" t="s">
        <v>141</v>
      </c>
      <c r="H2622" s="236">
        <v>3</v>
      </c>
      <c r="I2622" s="236" t="s">
        <v>4647</v>
      </c>
      <c r="J2622" s="236" t="s">
        <v>4694</v>
      </c>
      <c r="K2622" s="236" t="s">
        <v>4695</v>
      </c>
      <c r="L2622" s="237">
        <v>46234</v>
      </c>
      <c r="M2622" s="236" t="s">
        <v>92</v>
      </c>
    </row>
    <row r="2623" spans="1:13">
      <c r="A2623" s="238" t="s">
        <v>510</v>
      </c>
      <c r="B2623" s="238" t="s">
        <v>511</v>
      </c>
      <c r="C2623" s="238" t="s">
        <v>512</v>
      </c>
      <c r="D2623" s="238" t="s">
        <v>98</v>
      </c>
      <c r="E2623" s="238">
        <v>14400000</v>
      </c>
      <c r="F2623" s="238" t="s">
        <v>4692</v>
      </c>
      <c r="G2623" s="238" t="s">
        <v>88</v>
      </c>
      <c r="H2623" s="238">
        <v>2</v>
      </c>
      <c r="I2623" s="238" t="s">
        <v>4643</v>
      </c>
      <c r="J2623" s="238" t="s">
        <v>4696</v>
      </c>
      <c r="K2623" s="238" t="s">
        <v>4697</v>
      </c>
      <c r="L2623" s="239">
        <v>46234</v>
      </c>
      <c r="M2623" s="238" t="s">
        <v>92</v>
      </c>
    </row>
    <row r="2624" spans="1:13">
      <c r="A2624" s="236" t="s">
        <v>510</v>
      </c>
      <c r="B2624" s="236" t="s">
        <v>511</v>
      </c>
      <c r="C2624" s="236" t="s">
        <v>512</v>
      </c>
      <c r="D2624" s="236" t="s">
        <v>103</v>
      </c>
      <c r="E2624" s="236">
        <v>11973648</v>
      </c>
      <c r="F2624" s="236" t="s">
        <v>2585</v>
      </c>
      <c r="G2624" s="236" t="s">
        <v>88</v>
      </c>
      <c r="H2624" s="236">
        <v>2</v>
      </c>
      <c r="I2624" s="236" t="s">
        <v>4698</v>
      </c>
      <c r="J2624" s="236" t="s">
        <v>4699</v>
      </c>
      <c r="K2624" s="236" t="s">
        <v>4700</v>
      </c>
      <c r="L2624" s="237">
        <v>46234</v>
      </c>
      <c r="M2624" s="236" t="s">
        <v>92</v>
      </c>
    </row>
    <row r="2625" spans="1:13">
      <c r="A2625" s="238" t="s">
        <v>510</v>
      </c>
      <c r="B2625" s="238" t="s">
        <v>511</v>
      </c>
      <c r="C2625" s="238" t="s">
        <v>512</v>
      </c>
      <c r="D2625" s="238" t="s">
        <v>108</v>
      </c>
      <c r="E2625" s="238">
        <v>5647218</v>
      </c>
      <c r="F2625" s="238" t="s">
        <v>4701</v>
      </c>
      <c r="G2625" s="238" t="s">
        <v>88</v>
      </c>
      <c r="H2625" s="238">
        <v>2</v>
      </c>
      <c r="I2625" s="238" t="s">
        <v>4702</v>
      </c>
      <c r="J2625" s="238" t="s">
        <v>4703</v>
      </c>
      <c r="K2625" s="238" t="s">
        <v>4704</v>
      </c>
      <c r="L2625" s="239">
        <v>46234</v>
      </c>
      <c r="M2625" s="238" t="s">
        <v>92</v>
      </c>
    </row>
    <row r="2626" spans="1:13">
      <c r="A2626" s="236" t="s">
        <v>510</v>
      </c>
      <c r="B2626" s="236" t="s">
        <v>511</v>
      </c>
      <c r="C2626" s="236" t="s">
        <v>512</v>
      </c>
      <c r="D2626" s="236" t="s">
        <v>113</v>
      </c>
      <c r="E2626" s="236" t="s">
        <v>33</v>
      </c>
      <c r="F2626" s="236" t="s">
        <v>33</v>
      </c>
      <c r="G2626" s="236" t="s">
        <v>141</v>
      </c>
      <c r="H2626" s="236">
        <v>3</v>
      </c>
      <c r="I2626" s="236" t="s">
        <v>33</v>
      </c>
      <c r="J2626" s="236" t="s">
        <v>4681</v>
      </c>
      <c r="K2626" s="236" t="s">
        <v>4705</v>
      </c>
      <c r="L2626" s="237">
        <v>46234</v>
      </c>
      <c r="M2626" s="236" t="s">
        <v>92</v>
      </c>
    </row>
    <row r="2627" spans="1:13">
      <c r="A2627" s="238" t="s">
        <v>510</v>
      </c>
      <c r="B2627" s="238" t="s">
        <v>511</v>
      </c>
      <c r="C2627" s="238" t="s">
        <v>512</v>
      </c>
      <c r="D2627" s="238" t="s">
        <v>117</v>
      </c>
      <c r="E2627" s="238">
        <v>2032</v>
      </c>
      <c r="F2627" s="238" t="s">
        <v>4663</v>
      </c>
      <c r="G2627" s="238" t="s">
        <v>141</v>
      </c>
      <c r="H2627" s="238">
        <v>3</v>
      </c>
      <c r="I2627" s="238" t="s">
        <v>1544</v>
      </c>
      <c r="J2627" s="238" t="s">
        <v>4706</v>
      </c>
      <c r="K2627" s="238" t="s">
        <v>4707</v>
      </c>
      <c r="L2627" s="239">
        <v>46234</v>
      </c>
      <c r="M2627" s="238" t="s">
        <v>92</v>
      </c>
    </row>
    <row r="2628" spans="1:13">
      <c r="A2628" s="236" t="s">
        <v>510</v>
      </c>
      <c r="B2628" s="236" t="s">
        <v>511</v>
      </c>
      <c r="C2628" s="236" t="s">
        <v>512</v>
      </c>
      <c r="D2628" s="236" t="s">
        <v>122</v>
      </c>
      <c r="E2628" s="236">
        <v>2032</v>
      </c>
      <c r="F2628" s="236" t="s">
        <v>4663</v>
      </c>
      <c r="G2628" s="236" t="s">
        <v>141</v>
      </c>
      <c r="H2628" s="236">
        <v>3</v>
      </c>
      <c r="I2628" s="236" t="s">
        <v>1544</v>
      </c>
      <c r="J2628" s="236" t="s">
        <v>4708</v>
      </c>
      <c r="K2628" s="236" t="s">
        <v>4709</v>
      </c>
      <c r="L2628" s="237">
        <v>46234</v>
      </c>
      <c r="M2628" s="236" t="s">
        <v>92</v>
      </c>
    </row>
    <row r="2629" spans="1:13">
      <c r="A2629" s="238" t="s">
        <v>510</v>
      </c>
      <c r="B2629" s="238" t="s">
        <v>511</v>
      </c>
      <c r="C2629" s="238" t="s">
        <v>512</v>
      </c>
      <c r="D2629" s="238" t="s">
        <v>124</v>
      </c>
      <c r="E2629" s="238">
        <v>9912134</v>
      </c>
      <c r="F2629" s="238" t="s">
        <v>4710</v>
      </c>
      <c r="G2629" s="238" t="s">
        <v>141</v>
      </c>
      <c r="H2629" s="238">
        <v>3</v>
      </c>
      <c r="I2629" s="238" t="s">
        <v>4711</v>
      </c>
      <c r="J2629" s="238" t="s">
        <v>4712</v>
      </c>
      <c r="K2629" s="238" t="s">
        <v>4713</v>
      </c>
      <c r="L2629" s="239">
        <v>46234</v>
      </c>
      <c r="M2629" s="238" t="s">
        <v>37</v>
      </c>
    </row>
    <row r="2630" spans="1:13">
      <c r="A2630" s="236" t="s">
        <v>510</v>
      </c>
      <c r="B2630" s="236" t="s">
        <v>511</v>
      </c>
      <c r="C2630" s="236" t="s">
        <v>512</v>
      </c>
      <c r="D2630" s="236" t="s">
        <v>130</v>
      </c>
      <c r="E2630" s="236">
        <v>2426352</v>
      </c>
      <c r="F2630" s="236" t="s">
        <v>4714</v>
      </c>
      <c r="G2630" s="236" t="s">
        <v>141</v>
      </c>
      <c r="H2630" s="236">
        <v>3</v>
      </c>
      <c r="I2630" s="236" t="s">
        <v>4715</v>
      </c>
      <c r="J2630" s="236" t="s">
        <v>4716</v>
      </c>
      <c r="K2630" s="236" t="s">
        <v>4717</v>
      </c>
      <c r="L2630" s="237">
        <v>46234</v>
      </c>
      <c r="M2630" s="236" t="s">
        <v>37</v>
      </c>
    </row>
    <row r="2631" spans="1:13">
      <c r="A2631" s="238" t="s">
        <v>510</v>
      </c>
      <c r="B2631" s="238" t="s">
        <v>511</v>
      </c>
      <c r="C2631" s="238" t="s">
        <v>512</v>
      </c>
      <c r="D2631" s="238" t="s">
        <v>135</v>
      </c>
      <c r="E2631" s="238">
        <v>2061514</v>
      </c>
      <c r="F2631" s="238" t="s">
        <v>4718</v>
      </c>
      <c r="G2631" s="238" t="s">
        <v>141</v>
      </c>
      <c r="H2631" s="238">
        <v>3</v>
      </c>
      <c r="I2631" s="238" t="s">
        <v>4719</v>
      </c>
      <c r="J2631" s="238" t="s">
        <v>4720</v>
      </c>
      <c r="K2631" s="238" t="s">
        <v>4721</v>
      </c>
      <c r="L2631" s="239">
        <v>46234</v>
      </c>
      <c r="M2631" s="238" t="s">
        <v>37</v>
      </c>
    </row>
    <row r="2632" spans="1:13">
      <c r="A2632" s="236" t="s">
        <v>510</v>
      </c>
      <c r="B2632" s="236" t="s">
        <v>511</v>
      </c>
      <c r="C2632" s="236" t="s">
        <v>512</v>
      </c>
      <c r="D2632" s="236" t="s">
        <v>140</v>
      </c>
      <c r="E2632" s="236">
        <v>6061995</v>
      </c>
      <c r="F2632" s="236" t="s">
        <v>4722</v>
      </c>
      <c r="G2632" s="236" t="s">
        <v>141</v>
      </c>
      <c r="H2632" s="236">
        <v>3</v>
      </c>
      <c r="I2632" s="236" t="s">
        <v>4723</v>
      </c>
      <c r="J2632" s="236" t="s">
        <v>4724</v>
      </c>
      <c r="K2632" s="236" t="s">
        <v>4725</v>
      </c>
      <c r="L2632" s="237">
        <v>46234</v>
      </c>
      <c r="M2632" s="236" t="s">
        <v>37</v>
      </c>
    </row>
    <row r="2633" spans="1:13">
      <c r="A2633" s="238" t="s">
        <v>510</v>
      </c>
      <c r="B2633" s="238" t="s">
        <v>511</v>
      </c>
      <c r="C2633" s="238" t="s">
        <v>512</v>
      </c>
      <c r="D2633" s="238" t="s">
        <v>144</v>
      </c>
      <c r="E2633" s="238">
        <v>3282697</v>
      </c>
      <c r="F2633" s="238" t="s">
        <v>2585</v>
      </c>
      <c r="G2633" s="238" t="s">
        <v>141</v>
      </c>
      <c r="H2633" s="238">
        <v>3</v>
      </c>
      <c r="I2633" s="238" t="s">
        <v>4698</v>
      </c>
      <c r="J2633" s="238" t="s">
        <v>4726</v>
      </c>
      <c r="K2633" s="238" t="s">
        <v>4727</v>
      </c>
      <c r="L2633" s="239">
        <v>46234</v>
      </c>
      <c r="M2633" s="238" t="s">
        <v>37</v>
      </c>
    </row>
    <row r="2634" spans="1:13">
      <c r="A2634" s="236" t="s">
        <v>510</v>
      </c>
      <c r="B2634" s="236" t="s">
        <v>511</v>
      </c>
      <c r="C2634" s="236" t="s">
        <v>512</v>
      </c>
      <c r="D2634" s="236" t="s">
        <v>147</v>
      </c>
      <c r="E2634" s="236">
        <v>567442</v>
      </c>
      <c r="F2634" s="236" t="s">
        <v>2585</v>
      </c>
      <c r="G2634" s="236" t="s">
        <v>141</v>
      </c>
      <c r="H2634" s="236">
        <v>3</v>
      </c>
      <c r="I2634" s="236" t="s">
        <v>4698</v>
      </c>
      <c r="J2634" s="236" t="s">
        <v>4728</v>
      </c>
      <c r="K2634" s="236" t="s">
        <v>4729</v>
      </c>
      <c r="L2634" s="237">
        <v>46234</v>
      </c>
      <c r="M2634" s="236" t="s">
        <v>37</v>
      </c>
    </row>
    <row r="2635" spans="1:13">
      <c r="A2635" s="238" t="s">
        <v>510</v>
      </c>
      <c r="B2635" s="238" t="s">
        <v>511</v>
      </c>
      <c r="C2635" s="238" t="s">
        <v>512</v>
      </c>
      <c r="D2635" s="238" t="s">
        <v>150</v>
      </c>
      <c r="E2635" s="238">
        <v>5</v>
      </c>
      <c r="F2635" s="238" t="s">
        <v>2585</v>
      </c>
      <c r="G2635" s="238" t="s">
        <v>88</v>
      </c>
      <c r="H2635" s="238">
        <v>2</v>
      </c>
      <c r="I2635" s="238" t="s">
        <v>4730</v>
      </c>
      <c r="J2635" s="238" t="s">
        <v>4731</v>
      </c>
      <c r="K2635" s="238" t="s">
        <v>4732</v>
      </c>
      <c r="L2635" s="239">
        <v>46234</v>
      </c>
      <c r="M2635" s="238" t="s">
        <v>37</v>
      </c>
    </row>
    <row r="2636" spans="1:13">
      <c r="A2636" s="236" t="s">
        <v>510</v>
      </c>
      <c r="B2636" s="236" t="s">
        <v>511</v>
      </c>
      <c r="C2636" s="236" t="s">
        <v>512</v>
      </c>
      <c r="D2636" s="236" t="s">
        <v>32</v>
      </c>
      <c r="E2636" s="236" t="s">
        <v>33</v>
      </c>
      <c r="F2636" s="236" t="s">
        <v>33</v>
      </c>
      <c r="G2636" s="236" t="s">
        <v>141</v>
      </c>
      <c r="H2636" s="236">
        <v>3</v>
      </c>
      <c r="I2636" s="236" t="s">
        <v>33</v>
      </c>
      <c r="J2636" s="236" t="s">
        <v>4681</v>
      </c>
      <c r="K2636" s="236" t="s">
        <v>4733</v>
      </c>
      <c r="L2636" s="237">
        <v>46234</v>
      </c>
      <c r="M2636" s="236" t="s">
        <v>37</v>
      </c>
    </row>
    <row r="2637" spans="1:13">
      <c r="A2637" s="238" t="s">
        <v>510</v>
      </c>
      <c r="B2637" s="238" t="s">
        <v>511</v>
      </c>
      <c r="C2637" s="238" t="s">
        <v>512</v>
      </c>
      <c r="D2637" s="238" t="s">
        <v>38</v>
      </c>
      <c r="E2637" s="238" t="s">
        <v>33</v>
      </c>
      <c r="F2637" s="238" t="s">
        <v>33</v>
      </c>
      <c r="G2637" s="238" t="s">
        <v>141</v>
      </c>
      <c r="H2637" s="238">
        <v>3</v>
      </c>
      <c r="I2637" s="238" t="s">
        <v>33</v>
      </c>
      <c r="J2637" s="238" t="s">
        <v>4681</v>
      </c>
      <c r="K2637" s="238" t="s">
        <v>4734</v>
      </c>
      <c r="L2637" s="239">
        <v>46234</v>
      </c>
      <c r="M2637" s="238" t="s">
        <v>37</v>
      </c>
    </row>
    <row r="2638" spans="1:13">
      <c r="A2638" s="236" t="s">
        <v>510</v>
      </c>
      <c r="B2638" s="236" t="s">
        <v>511</v>
      </c>
      <c r="C2638" s="236" t="s">
        <v>512</v>
      </c>
      <c r="D2638" s="236" t="s">
        <v>46</v>
      </c>
      <c r="E2638" s="236">
        <v>3504813</v>
      </c>
      <c r="F2638" s="236" t="s">
        <v>4735</v>
      </c>
      <c r="G2638" s="236" t="s">
        <v>88</v>
      </c>
      <c r="H2638" s="236">
        <v>2</v>
      </c>
      <c r="I2638" s="236" t="s">
        <v>4736</v>
      </c>
      <c r="J2638" s="236" t="s">
        <v>4737</v>
      </c>
      <c r="K2638" s="236" t="s">
        <v>4738</v>
      </c>
      <c r="L2638" s="237">
        <v>46234</v>
      </c>
      <c r="M2638" s="236" t="s">
        <v>37</v>
      </c>
    </row>
    <row r="2639" spans="1:13">
      <c r="A2639" s="238" t="s">
        <v>510</v>
      </c>
      <c r="B2639" s="238" t="s">
        <v>511</v>
      </c>
      <c r="C2639" s="238" t="s">
        <v>512</v>
      </c>
      <c r="D2639" s="238" t="s">
        <v>48</v>
      </c>
      <c r="E2639" s="238" t="s">
        <v>33</v>
      </c>
      <c r="F2639" s="238" t="s">
        <v>33</v>
      </c>
      <c r="G2639" s="238" t="s">
        <v>141</v>
      </c>
      <c r="H2639" s="238">
        <v>3</v>
      </c>
      <c r="I2639" s="238" t="s">
        <v>33</v>
      </c>
      <c r="J2639" s="238" t="s">
        <v>4681</v>
      </c>
      <c r="K2639" s="238" t="s">
        <v>4739</v>
      </c>
      <c r="L2639" s="239">
        <v>46234</v>
      </c>
      <c r="M2639" s="238" t="s">
        <v>37</v>
      </c>
    </row>
    <row r="2640" spans="1:13">
      <c r="A2640" s="236" t="s">
        <v>510</v>
      </c>
      <c r="B2640" s="236" t="s">
        <v>511</v>
      </c>
      <c r="C2640" s="236" t="s">
        <v>512</v>
      </c>
      <c r="D2640" s="236" t="s">
        <v>50</v>
      </c>
      <c r="E2640" s="236" t="s">
        <v>33</v>
      </c>
      <c r="F2640" s="236" t="s">
        <v>33</v>
      </c>
      <c r="G2640" s="236" t="s">
        <v>141</v>
      </c>
      <c r="H2640" s="236">
        <v>3</v>
      </c>
      <c r="I2640" s="236" t="s">
        <v>33</v>
      </c>
      <c r="J2640" s="236" t="s">
        <v>4681</v>
      </c>
      <c r="K2640" s="236" t="s">
        <v>4740</v>
      </c>
      <c r="L2640" s="237">
        <v>46234</v>
      </c>
      <c r="M2640" s="236" t="s">
        <v>37</v>
      </c>
    </row>
    <row r="2641" spans="1:13">
      <c r="A2641" s="238" t="s">
        <v>510</v>
      </c>
      <c r="B2641" s="238" t="s">
        <v>511</v>
      </c>
      <c r="C2641" s="238" t="s">
        <v>512</v>
      </c>
      <c r="D2641" s="238" t="s">
        <v>52</v>
      </c>
      <c r="E2641" s="238" t="s">
        <v>33</v>
      </c>
      <c r="F2641" s="238" t="s">
        <v>33</v>
      </c>
      <c r="G2641" s="238" t="s">
        <v>141</v>
      </c>
      <c r="H2641" s="238">
        <v>3</v>
      </c>
      <c r="I2641" s="238" t="s">
        <v>33</v>
      </c>
      <c r="J2641" s="238" t="s">
        <v>4681</v>
      </c>
      <c r="K2641" s="238" t="s">
        <v>4741</v>
      </c>
      <c r="L2641" s="239">
        <v>46234</v>
      </c>
      <c r="M2641" s="238" t="s">
        <v>37</v>
      </c>
    </row>
    <row r="2642" spans="1:13">
      <c r="A2642" s="236" t="s">
        <v>510</v>
      </c>
      <c r="B2642" s="236" t="s">
        <v>511</v>
      </c>
      <c r="C2642" s="236" t="s">
        <v>512</v>
      </c>
      <c r="D2642" s="236" t="s">
        <v>54</v>
      </c>
      <c r="E2642" s="236" t="s">
        <v>33</v>
      </c>
      <c r="F2642" s="236" t="s">
        <v>33</v>
      </c>
      <c r="G2642" s="236" t="s">
        <v>141</v>
      </c>
      <c r="H2642" s="236">
        <v>3</v>
      </c>
      <c r="I2642" s="236" t="s">
        <v>33</v>
      </c>
      <c r="J2642" s="236" t="s">
        <v>4681</v>
      </c>
      <c r="K2642" s="236" t="s">
        <v>4742</v>
      </c>
      <c r="L2642" s="237">
        <v>46234</v>
      </c>
      <c r="M2642" s="236" t="s">
        <v>37</v>
      </c>
    </row>
    <row r="2643" spans="1:13">
      <c r="A2643" s="238" t="s">
        <v>544</v>
      </c>
      <c r="B2643" s="238" t="s">
        <v>545</v>
      </c>
      <c r="C2643" s="238" t="s">
        <v>546</v>
      </c>
      <c r="D2643" s="238" t="s">
        <v>86</v>
      </c>
      <c r="E2643" s="238">
        <v>47937114</v>
      </c>
      <c r="F2643" s="238" t="s">
        <v>4743</v>
      </c>
      <c r="G2643" s="238" t="s">
        <v>88</v>
      </c>
      <c r="H2643" s="238">
        <v>2</v>
      </c>
      <c r="I2643" s="238" t="s">
        <v>4744</v>
      </c>
      <c r="J2643" s="238" t="s">
        <v>4745</v>
      </c>
      <c r="K2643" s="238" t="s">
        <v>4746</v>
      </c>
      <c r="L2643" s="239">
        <v>46234</v>
      </c>
      <c r="M2643" s="238" t="s">
        <v>92</v>
      </c>
    </row>
    <row r="2644" spans="1:13">
      <c r="A2644" s="236" t="s">
        <v>544</v>
      </c>
      <c r="B2644" s="236" t="s">
        <v>545</v>
      </c>
      <c r="C2644" s="236" t="s">
        <v>546</v>
      </c>
      <c r="D2644" s="236" t="s">
        <v>93</v>
      </c>
      <c r="E2644" s="236">
        <v>27678</v>
      </c>
      <c r="F2644" s="236" t="s">
        <v>4747</v>
      </c>
      <c r="G2644" s="236" t="s">
        <v>88</v>
      </c>
      <c r="H2644" s="236">
        <v>2</v>
      </c>
      <c r="I2644" s="236" t="s">
        <v>4748</v>
      </c>
      <c r="J2644" s="236" t="s">
        <v>4749</v>
      </c>
      <c r="K2644" s="236" t="s">
        <v>4750</v>
      </c>
      <c r="L2644" s="237">
        <v>46234</v>
      </c>
      <c r="M2644" s="236" t="s">
        <v>92</v>
      </c>
    </row>
    <row r="2645" spans="1:13">
      <c r="A2645" s="238" t="s">
        <v>544</v>
      </c>
      <c r="B2645" s="238" t="s">
        <v>545</v>
      </c>
      <c r="C2645" s="238" t="s">
        <v>546</v>
      </c>
      <c r="D2645" s="238" t="s">
        <v>98</v>
      </c>
      <c r="E2645" s="238">
        <v>8422116</v>
      </c>
      <c r="F2645" s="238" t="s">
        <v>4743</v>
      </c>
      <c r="G2645" s="238" t="s">
        <v>88</v>
      </c>
      <c r="H2645" s="238">
        <v>2</v>
      </c>
      <c r="I2645" s="238" t="s">
        <v>4744</v>
      </c>
      <c r="J2645" s="238" t="s">
        <v>4751</v>
      </c>
      <c r="K2645" s="238" t="s">
        <v>4752</v>
      </c>
      <c r="L2645" s="239">
        <v>46234</v>
      </c>
      <c r="M2645" s="238" t="s">
        <v>92</v>
      </c>
    </row>
    <row r="2646" spans="1:13">
      <c r="A2646" s="236" t="s">
        <v>544</v>
      </c>
      <c r="B2646" s="236" t="s">
        <v>545</v>
      </c>
      <c r="C2646" s="236" t="s">
        <v>546</v>
      </c>
      <c r="D2646" s="236" t="s">
        <v>103</v>
      </c>
      <c r="E2646" s="236">
        <v>2031697</v>
      </c>
      <c r="F2646" s="236" t="s">
        <v>4753</v>
      </c>
      <c r="G2646" s="236" t="s">
        <v>88</v>
      </c>
      <c r="H2646" s="236">
        <v>2</v>
      </c>
      <c r="I2646" s="236" t="s">
        <v>4754</v>
      </c>
      <c r="J2646" s="236" t="s">
        <v>4755</v>
      </c>
      <c r="K2646" s="236" t="s">
        <v>4756</v>
      </c>
      <c r="L2646" s="237">
        <v>46234</v>
      </c>
      <c r="M2646" s="236" t="s">
        <v>92</v>
      </c>
    </row>
    <row r="2647" spans="1:13">
      <c r="A2647" s="238" t="s">
        <v>544</v>
      </c>
      <c r="B2647" s="238" t="s">
        <v>545</v>
      </c>
      <c r="C2647" s="238" t="s">
        <v>546</v>
      </c>
      <c r="D2647" s="238" t="s">
        <v>108</v>
      </c>
      <c r="E2647" s="238">
        <v>2031697</v>
      </c>
      <c r="F2647" s="238" t="s">
        <v>4757</v>
      </c>
      <c r="G2647" s="238" t="s">
        <v>88</v>
      </c>
      <c r="H2647" s="238">
        <v>2</v>
      </c>
      <c r="I2647" s="238" t="s">
        <v>4758</v>
      </c>
      <c r="J2647" s="238" t="s">
        <v>4759</v>
      </c>
      <c r="K2647" s="238" t="s">
        <v>4760</v>
      </c>
      <c r="L2647" s="239">
        <v>46234</v>
      </c>
      <c r="M2647" s="238" t="s">
        <v>92</v>
      </c>
    </row>
    <row r="2648" spans="1:13">
      <c r="A2648" s="236" t="s">
        <v>544</v>
      </c>
      <c r="B2648" s="236" t="s">
        <v>545</v>
      </c>
      <c r="C2648" s="236" t="s">
        <v>546</v>
      </c>
      <c r="D2648" s="236" t="s">
        <v>113</v>
      </c>
      <c r="E2648" s="236" t="s">
        <v>33</v>
      </c>
      <c r="F2648" s="236" t="s">
        <v>114</v>
      </c>
      <c r="G2648" s="236" t="s">
        <v>33</v>
      </c>
      <c r="H2648" s="236" t="s">
        <v>33</v>
      </c>
      <c r="I2648" s="236" t="s">
        <v>114</v>
      </c>
      <c r="J2648" s="236" t="s">
        <v>4761</v>
      </c>
      <c r="K2648" s="236" t="s">
        <v>4762</v>
      </c>
      <c r="L2648" s="237">
        <v>46234</v>
      </c>
      <c r="M2648" s="236" t="s">
        <v>92</v>
      </c>
    </row>
    <row r="2649" spans="1:13">
      <c r="A2649" s="238" t="s">
        <v>544</v>
      </c>
      <c r="B2649" s="238" t="s">
        <v>545</v>
      </c>
      <c r="C2649" s="238" t="s">
        <v>546</v>
      </c>
      <c r="D2649" s="238" t="s">
        <v>117</v>
      </c>
      <c r="E2649" s="238" t="s">
        <v>33</v>
      </c>
      <c r="F2649" s="238" t="s">
        <v>114</v>
      </c>
      <c r="G2649" s="238" t="s">
        <v>33</v>
      </c>
      <c r="H2649" s="238" t="s">
        <v>33</v>
      </c>
      <c r="I2649" s="238" t="s">
        <v>114</v>
      </c>
      <c r="J2649" s="238" t="s">
        <v>4761</v>
      </c>
      <c r="K2649" s="238" t="s">
        <v>4763</v>
      </c>
      <c r="L2649" s="239">
        <v>46234</v>
      </c>
      <c r="M2649" s="238" t="s">
        <v>92</v>
      </c>
    </row>
    <row r="2650" spans="1:13">
      <c r="A2650" s="236" t="s">
        <v>544</v>
      </c>
      <c r="B2650" s="236" t="s">
        <v>545</v>
      </c>
      <c r="C2650" s="236" t="s">
        <v>546</v>
      </c>
      <c r="D2650" s="236" t="s">
        <v>122</v>
      </c>
      <c r="E2650" s="236" t="s">
        <v>33</v>
      </c>
      <c r="F2650" s="236" t="s">
        <v>114</v>
      </c>
      <c r="G2650" s="236" t="s">
        <v>33</v>
      </c>
      <c r="H2650" s="236" t="s">
        <v>33</v>
      </c>
      <c r="I2650" s="236" t="s">
        <v>33</v>
      </c>
      <c r="J2650" s="236" t="s">
        <v>4761</v>
      </c>
      <c r="K2650" s="236" t="s">
        <v>4764</v>
      </c>
      <c r="L2650" s="237">
        <v>46234</v>
      </c>
      <c r="M2650" s="236" t="s">
        <v>37</v>
      </c>
    </row>
    <row r="2651" spans="1:13">
      <c r="A2651" s="238" t="s">
        <v>544</v>
      </c>
      <c r="B2651" s="238" t="s">
        <v>545</v>
      </c>
      <c r="C2651" s="238" t="s">
        <v>546</v>
      </c>
      <c r="D2651" s="238" t="s">
        <v>124</v>
      </c>
      <c r="E2651" s="238">
        <v>712159</v>
      </c>
      <c r="F2651" s="238" t="s">
        <v>4765</v>
      </c>
      <c r="G2651" s="238" t="s">
        <v>141</v>
      </c>
      <c r="H2651" s="238">
        <v>3</v>
      </c>
      <c r="I2651" s="238" t="s">
        <v>4766</v>
      </c>
      <c r="J2651" s="238" t="s">
        <v>4767</v>
      </c>
      <c r="K2651" s="238" t="s">
        <v>4768</v>
      </c>
      <c r="L2651" s="239">
        <v>46234</v>
      </c>
      <c r="M2651" s="238" t="s">
        <v>92</v>
      </c>
    </row>
    <row r="2652" spans="1:13">
      <c r="A2652" s="236" t="s">
        <v>544</v>
      </c>
      <c r="B2652" s="236" t="s">
        <v>545</v>
      </c>
      <c r="C2652" s="236" t="s">
        <v>546</v>
      </c>
      <c r="D2652" s="236" t="s">
        <v>130</v>
      </c>
      <c r="E2652" s="236">
        <v>6390419</v>
      </c>
      <c r="F2652" s="236" t="s">
        <v>4769</v>
      </c>
      <c r="G2652" s="236" t="s">
        <v>141</v>
      </c>
      <c r="H2652" s="236">
        <v>3</v>
      </c>
      <c r="I2652" s="236" t="s">
        <v>4770</v>
      </c>
      <c r="J2652" s="236" t="s">
        <v>3013</v>
      </c>
      <c r="K2652" s="236" t="s">
        <v>4771</v>
      </c>
      <c r="L2652" s="237">
        <v>46234</v>
      </c>
      <c r="M2652" s="236" t="s">
        <v>92</v>
      </c>
    </row>
    <row r="2653" spans="1:13">
      <c r="A2653" s="238" t="s">
        <v>544</v>
      </c>
      <c r="B2653" s="238" t="s">
        <v>545</v>
      </c>
      <c r="C2653" s="238" t="s">
        <v>546</v>
      </c>
      <c r="D2653" s="238" t="s">
        <v>135</v>
      </c>
      <c r="E2653" s="238">
        <v>1319538</v>
      </c>
      <c r="F2653" s="238" t="s">
        <v>4753</v>
      </c>
      <c r="G2653" s="238" t="s">
        <v>141</v>
      </c>
      <c r="H2653" s="238">
        <v>3</v>
      </c>
      <c r="I2653" s="238" t="s">
        <v>4772</v>
      </c>
      <c r="J2653" s="238" t="s">
        <v>4773</v>
      </c>
      <c r="K2653" s="238" t="s">
        <v>4774</v>
      </c>
      <c r="L2653" s="239">
        <v>46234</v>
      </c>
      <c r="M2653" s="238" t="s">
        <v>92</v>
      </c>
    </row>
    <row r="2654" spans="1:13">
      <c r="A2654" s="236" t="s">
        <v>544</v>
      </c>
      <c r="B2654" s="236" t="s">
        <v>545</v>
      </c>
      <c r="C2654" s="236" t="s">
        <v>546</v>
      </c>
      <c r="D2654" s="236" t="s">
        <v>140</v>
      </c>
      <c r="E2654" s="236">
        <v>695922</v>
      </c>
      <c r="F2654" s="236" t="s">
        <v>4765</v>
      </c>
      <c r="G2654" s="236" t="s">
        <v>141</v>
      </c>
      <c r="H2654" s="236">
        <v>3</v>
      </c>
      <c r="I2654" s="236" t="s">
        <v>4766</v>
      </c>
      <c r="J2654" s="236" t="s">
        <v>4775</v>
      </c>
      <c r="K2654" s="236" t="s">
        <v>4776</v>
      </c>
      <c r="L2654" s="237">
        <v>46234</v>
      </c>
      <c r="M2654" s="236" t="s">
        <v>92</v>
      </c>
    </row>
    <row r="2655" spans="1:13">
      <c r="A2655" s="238" t="s">
        <v>544</v>
      </c>
      <c r="B2655" s="238" t="s">
        <v>545</v>
      </c>
      <c r="C2655" s="238" t="s">
        <v>546</v>
      </c>
      <c r="D2655" s="238" t="s">
        <v>144</v>
      </c>
      <c r="E2655" s="238">
        <v>16237</v>
      </c>
      <c r="F2655" s="238" t="s">
        <v>4765</v>
      </c>
      <c r="G2655" s="238" t="s">
        <v>141</v>
      </c>
      <c r="H2655" s="238">
        <v>3</v>
      </c>
      <c r="I2655" s="238" t="s">
        <v>4766</v>
      </c>
      <c r="J2655" s="238" t="s">
        <v>4777</v>
      </c>
      <c r="K2655" s="238" t="s">
        <v>4778</v>
      </c>
      <c r="L2655" s="239">
        <v>46234</v>
      </c>
      <c r="M2655" s="238" t="s">
        <v>92</v>
      </c>
    </row>
    <row r="2656" spans="1:13">
      <c r="A2656" s="236" t="s">
        <v>544</v>
      </c>
      <c r="B2656" s="236" t="s">
        <v>545</v>
      </c>
      <c r="C2656" s="236" t="s">
        <v>546</v>
      </c>
      <c r="D2656" s="236" t="s">
        <v>147</v>
      </c>
      <c r="E2656" s="236">
        <v>0</v>
      </c>
      <c r="F2656" s="236" t="s">
        <v>4765</v>
      </c>
      <c r="G2656" s="236" t="s">
        <v>141</v>
      </c>
      <c r="H2656" s="236">
        <v>3</v>
      </c>
      <c r="I2656" s="236" t="s">
        <v>4766</v>
      </c>
      <c r="J2656" s="236" t="s">
        <v>4779</v>
      </c>
      <c r="K2656" s="236" t="s">
        <v>4780</v>
      </c>
      <c r="L2656" s="237">
        <v>46234</v>
      </c>
      <c r="M2656" s="236" t="s">
        <v>92</v>
      </c>
    </row>
    <row r="2657" spans="1:13">
      <c r="A2657" s="238" t="s">
        <v>544</v>
      </c>
      <c r="B2657" s="238" t="s">
        <v>545</v>
      </c>
      <c r="C2657" s="238" t="s">
        <v>546</v>
      </c>
      <c r="D2657" s="238" t="s">
        <v>150</v>
      </c>
      <c r="E2657" s="238">
        <v>2</v>
      </c>
      <c r="F2657" s="238" t="s">
        <v>4781</v>
      </c>
      <c r="G2657" s="238" t="s">
        <v>88</v>
      </c>
      <c r="H2657" s="238">
        <v>2</v>
      </c>
      <c r="I2657" s="238" t="s">
        <v>4766</v>
      </c>
      <c r="J2657" s="238" t="s">
        <v>4782</v>
      </c>
      <c r="K2657" s="238" t="s">
        <v>4783</v>
      </c>
      <c r="L2657" s="239">
        <v>46234</v>
      </c>
      <c r="M2657" s="238" t="s">
        <v>92</v>
      </c>
    </row>
    <row r="2658" spans="1:13">
      <c r="A2658" s="236" t="s">
        <v>544</v>
      </c>
      <c r="B2658" s="236" t="s">
        <v>545</v>
      </c>
      <c r="C2658" s="236" t="s">
        <v>546</v>
      </c>
      <c r="D2658" s="236" t="s">
        <v>32</v>
      </c>
      <c r="E2658" s="236" t="s">
        <v>33</v>
      </c>
      <c r="F2658" s="236" t="s">
        <v>114</v>
      </c>
      <c r="G2658" s="236" t="s">
        <v>33</v>
      </c>
      <c r="H2658" s="236" t="s">
        <v>33</v>
      </c>
      <c r="I2658" s="236" t="s">
        <v>114</v>
      </c>
      <c r="J2658" s="236" t="s">
        <v>4761</v>
      </c>
      <c r="K2658" s="236" t="s">
        <v>4784</v>
      </c>
      <c r="L2658" s="237">
        <v>46234</v>
      </c>
      <c r="M2658" s="236" t="s">
        <v>92</v>
      </c>
    </row>
    <row r="2659" spans="1:13">
      <c r="A2659" s="238" t="s">
        <v>544</v>
      </c>
      <c r="B2659" s="238" t="s">
        <v>545</v>
      </c>
      <c r="C2659" s="238" t="s">
        <v>546</v>
      </c>
      <c r="D2659" s="238" t="s">
        <v>38</v>
      </c>
      <c r="E2659" s="238" t="s">
        <v>33</v>
      </c>
      <c r="F2659" s="238" t="s">
        <v>114</v>
      </c>
      <c r="G2659" s="238" t="s">
        <v>33</v>
      </c>
      <c r="H2659" s="238" t="s">
        <v>33</v>
      </c>
      <c r="I2659" s="238" t="s">
        <v>114</v>
      </c>
      <c r="J2659" s="238" t="s">
        <v>4761</v>
      </c>
      <c r="K2659" s="238" t="s">
        <v>4785</v>
      </c>
      <c r="L2659" s="239">
        <v>46234</v>
      </c>
      <c r="M2659" s="238" t="s">
        <v>92</v>
      </c>
    </row>
    <row r="2660" spans="1:13">
      <c r="A2660" s="236" t="s">
        <v>544</v>
      </c>
      <c r="B2660" s="236" t="s">
        <v>545</v>
      </c>
      <c r="C2660" s="236" t="s">
        <v>546</v>
      </c>
      <c r="D2660" s="236" t="s">
        <v>46</v>
      </c>
      <c r="E2660" s="236">
        <v>63527</v>
      </c>
      <c r="F2660" s="236" t="s">
        <v>4786</v>
      </c>
      <c r="G2660" s="236" t="s">
        <v>88</v>
      </c>
      <c r="H2660" s="236">
        <v>2</v>
      </c>
      <c r="I2660" s="236" t="s">
        <v>4787</v>
      </c>
      <c r="J2660" s="236" t="s">
        <v>4788</v>
      </c>
      <c r="K2660" s="236" t="s">
        <v>4789</v>
      </c>
      <c r="L2660" s="237">
        <v>46234</v>
      </c>
      <c r="M2660" s="236" t="s">
        <v>37</v>
      </c>
    </row>
    <row r="2661" spans="1:13">
      <c r="A2661" s="238" t="s">
        <v>544</v>
      </c>
      <c r="B2661" s="238" t="s">
        <v>545</v>
      </c>
      <c r="C2661" s="238" t="s">
        <v>546</v>
      </c>
      <c r="D2661" s="238" t="s">
        <v>48</v>
      </c>
      <c r="E2661" s="238" t="s">
        <v>33</v>
      </c>
      <c r="F2661" s="238" t="s">
        <v>114</v>
      </c>
      <c r="G2661" s="238" t="s">
        <v>33</v>
      </c>
      <c r="H2661" s="238" t="s">
        <v>33</v>
      </c>
      <c r="I2661" s="238" t="s">
        <v>114</v>
      </c>
      <c r="J2661" s="238" t="s">
        <v>4761</v>
      </c>
      <c r="K2661" s="238" t="s">
        <v>4790</v>
      </c>
      <c r="L2661" s="239">
        <v>46234</v>
      </c>
      <c r="M2661" s="238" t="s">
        <v>92</v>
      </c>
    </row>
    <row r="2662" spans="1:13">
      <c r="A2662" s="236" t="s">
        <v>544</v>
      </c>
      <c r="B2662" s="236" t="s">
        <v>545</v>
      </c>
      <c r="C2662" s="236" t="s">
        <v>546</v>
      </c>
      <c r="D2662" s="236" t="s">
        <v>50</v>
      </c>
      <c r="E2662" s="236" t="s">
        <v>33</v>
      </c>
      <c r="F2662" s="236" t="s">
        <v>114</v>
      </c>
      <c r="G2662" s="236" t="s">
        <v>33</v>
      </c>
      <c r="H2662" s="236" t="s">
        <v>33</v>
      </c>
      <c r="I2662" s="236" t="s">
        <v>114</v>
      </c>
      <c r="J2662" s="236" t="s">
        <v>4761</v>
      </c>
      <c r="K2662" s="236" t="s">
        <v>4791</v>
      </c>
      <c r="L2662" s="237">
        <v>46234</v>
      </c>
      <c r="M2662" s="236" t="s">
        <v>92</v>
      </c>
    </row>
    <row r="2663" spans="1:13">
      <c r="A2663" s="238" t="s">
        <v>544</v>
      </c>
      <c r="B2663" s="238" t="s">
        <v>545</v>
      </c>
      <c r="C2663" s="238" t="s">
        <v>546</v>
      </c>
      <c r="D2663" s="238" t="s">
        <v>52</v>
      </c>
      <c r="E2663" s="238" t="s">
        <v>33</v>
      </c>
      <c r="F2663" s="238" t="s">
        <v>114</v>
      </c>
      <c r="G2663" s="238" t="s">
        <v>33</v>
      </c>
      <c r="H2663" s="238" t="s">
        <v>33</v>
      </c>
      <c r="I2663" s="238" t="s">
        <v>114</v>
      </c>
      <c r="J2663" s="238" t="s">
        <v>4761</v>
      </c>
      <c r="K2663" s="238" t="s">
        <v>4792</v>
      </c>
      <c r="L2663" s="239">
        <v>46234</v>
      </c>
      <c r="M2663" s="238" t="s">
        <v>92</v>
      </c>
    </row>
    <row r="2664" spans="1:13">
      <c r="A2664" s="236" t="s">
        <v>544</v>
      </c>
      <c r="B2664" s="236" t="s">
        <v>545</v>
      </c>
      <c r="C2664" s="236" t="s">
        <v>546</v>
      </c>
      <c r="D2664" s="236" t="s">
        <v>54</v>
      </c>
      <c r="E2664" s="236" t="s">
        <v>33</v>
      </c>
      <c r="F2664" s="236" t="s">
        <v>114</v>
      </c>
      <c r="G2664" s="236" t="s">
        <v>33</v>
      </c>
      <c r="H2664" s="236" t="s">
        <v>33</v>
      </c>
      <c r="I2664" s="236" t="s">
        <v>114</v>
      </c>
      <c r="J2664" s="236" t="s">
        <v>4761</v>
      </c>
      <c r="K2664" s="236" t="s">
        <v>4793</v>
      </c>
      <c r="L2664" s="237">
        <v>46234</v>
      </c>
      <c r="M2664" s="236" t="s">
        <v>92</v>
      </c>
    </row>
    <row r="2665" spans="1:13">
      <c r="A2665" s="238" t="s">
        <v>937</v>
      </c>
      <c r="B2665" s="238" t="s">
        <v>938</v>
      </c>
      <c r="C2665" s="238" t="s">
        <v>939</v>
      </c>
      <c r="D2665" s="238" t="s">
        <v>140</v>
      </c>
      <c r="E2665" s="238">
        <v>95683</v>
      </c>
      <c r="F2665" s="238" t="s">
        <v>4794</v>
      </c>
      <c r="G2665" s="238" t="s">
        <v>141</v>
      </c>
      <c r="H2665" s="238">
        <v>3</v>
      </c>
      <c r="I2665" s="238" t="s">
        <v>4795</v>
      </c>
      <c r="J2665" s="238" t="s">
        <v>4796</v>
      </c>
      <c r="K2665" s="238" t="s">
        <v>4797</v>
      </c>
      <c r="L2665" s="239">
        <v>46234</v>
      </c>
      <c r="M2665" s="238" t="s">
        <v>92</v>
      </c>
    </row>
    <row r="2666" spans="1:13">
      <c r="A2666" s="236" t="s">
        <v>937</v>
      </c>
      <c r="B2666" s="236" t="s">
        <v>938</v>
      </c>
      <c r="C2666" s="236" t="s">
        <v>939</v>
      </c>
      <c r="D2666" s="236" t="s">
        <v>144</v>
      </c>
      <c r="E2666" s="236">
        <v>9451</v>
      </c>
      <c r="F2666" s="236" t="s">
        <v>2750</v>
      </c>
      <c r="G2666" s="236" t="s">
        <v>141</v>
      </c>
      <c r="H2666" s="236">
        <v>3</v>
      </c>
      <c r="I2666" s="236" t="s">
        <v>2751</v>
      </c>
      <c r="J2666" s="236" t="s">
        <v>4798</v>
      </c>
      <c r="K2666" s="236" t="s">
        <v>4799</v>
      </c>
      <c r="L2666" s="237">
        <v>46234</v>
      </c>
      <c r="M2666" s="236" t="s">
        <v>92</v>
      </c>
    </row>
    <row r="2667" spans="1:13">
      <c r="A2667" s="238" t="s">
        <v>937</v>
      </c>
      <c r="B2667" s="238" t="s">
        <v>938</v>
      </c>
      <c r="C2667" s="238" t="s">
        <v>939</v>
      </c>
      <c r="D2667" s="238" t="s">
        <v>147</v>
      </c>
      <c r="E2667" s="238">
        <v>0</v>
      </c>
      <c r="F2667" s="238" t="s">
        <v>4794</v>
      </c>
      <c r="G2667" s="238" t="s">
        <v>141</v>
      </c>
      <c r="H2667" s="238">
        <v>3</v>
      </c>
      <c r="I2667" s="238" t="s">
        <v>4795</v>
      </c>
      <c r="J2667" s="238" t="s">
        <v>4800</v>
      </c>
      <c r="K2667" s="238" t="s">
        <v>4801</v>
      </c>
      <c r="L2667" s="239">
        <v>46234</v>
      </c>
      <c r="M2667" s="238" t="s">
        <v>92</v>
      </c>
    </row>
    <row r="2668" spans="1:13">
      <c r="A2668" s="236" t="s">
        <v>937</v>
      </c>
      <c r="B2668" s="236" t="s">
        <v>938</v>
      </c>
      <c r="C2668" s="236" t="s">
        <v>939</v>
      </c>
      <c r="D2668" s="236" t="s">
        <v>150</v>
      </c>
      <c r="E2668" s="236">
        <v>3</v>
      </c>
      <c r="F2668" s="236" t="s">
        <v>2754</v>
      </c>
      <c r="G2668" s="236" t="s">
        <v>88</v>
      </c>
      <c r="H2668" s="236">
        <v>2</v>
      </c>
      <c r="I2668" s="236" t="s">
        <v>2755</v>
      </c>
      <c r="J2668" s="236" t="s">
        <v>4802</v>
      </c>
      <c r="K2668" s="236" t="s">
        <v>4803</v>
      </c>
      <c r="L2668" s="237">
        <v>46234</v>
      </c>
      <c r="M2668" s="236" t="s">
        <v>92</v>
      </c>
    </row>
    <row r="2669" spans="1:13">
      <c r="A2669" s="238" t="s">
        <v>901</v>
      </c>
      <c r="B2669" s="238" t="s">
        <v>902</v>
      </c>
      <c r="C2669" s="238" t="s">
        <v>903</v>
      </c>
      <c r="D2669" s="238" t="s">
        <v>86</v>
      </c>
      <c r="E2669" s="238">
        <v>26615688</v>
      </c>
      <c r="F2669" s="238" t="s">
        <v>4804</v>
      </c>
      <c r="G2669" s="238" t="s">
        <v>88</v>
      </c>
      <c r="H2669" s="238">
        <v>2</v>
      </c>
      <c r="I2669" s="238" t="s">
        <v>4805</v>
      </c>
      <c r="J2669" s="238" t="s">
        <v>4806</v>
      </c>
      <c r="K2669" s="238" t="s">
        <v>4807</v>
      </c>
      <c r="L2669" s="239">
        <v>46234</v>
      </c>
      <c r="M2669" s="238" t="s">
        <v>92</v>
      </c>
    </row>
    <row r="2670" spans="1:13">
      <c r="A2670" s="236" t="s">
        <v>901</v>
      </c>
      <c r="B2670" s="236" t="s">
        <v>902</v>
      </c>
      <c r="C2670" s="236" t="s">
        <v>903</v>
      </c>
      <c r="D2670" s="236" t="s">
        <v>93</v>
      </c>
      <c r="E2670" s="236">
        <v>183630</v>
      </c>
      <c r="F2670" s="236" t="s">
        <v>4808</v>
      </c>
      <c r="G2670" s="236" t="s">
        <v>126</v>
      </c>
      <c r="H2670" s="236">
        <v>1</v>
      </c>
      <c r="I2670" s="236" t="s">
        <v>4809</v>
      </c>
      <c r="J2670" s="236" t="s">
        <v>4810</v>
      </c>
      <c r="K2670" s="236" t="s">
        <v>4811</v>
      </c>
      <c r="L2670" s="237">
        <v>46234</v>
      </c>
      <c r="M2670" s="236" t="s">
        <v>92</v>
      </c>
    </row>
    <row r="2671" spans="1:13">
      <c r="A2671" s="238" t="s">
        <v>901</v>
      </c>
      <c r="B2671" s="238" t="s">
        <v>902</v>
      </c>
      <c r="C2671" s="238" t="s">
        <v>903</v>
      </c>
      <c r="D2671" s="238" t="s">
        <v>98</v>
      </c>
      <c r="E2671" s="238">
        <v>26615688</v>
      </c>
      <c r="F2671" s="238" t="s">
        <v>4812</v>
      </c>
      <c r="G2671" s="238" t="s">
        <v>88</v>
      </c>
      <c r="H2671" s="238">
        <v>2</v>
      </c>
      <c r="I2671" s="238" t="s">
        <v>4813</v>
      </c>
      <c r="J2671" s="238" t="s">
        <v>4814</v>
      </c>
      <c r="K2671" s="238" t="s">
        <v>4815</v>
      </c>
      <c r="L2671" s="239">
        <v>46234</v>
      </c>
      <c r="M2671" s="238" t="s">
        <v>92</v>
      </c>
    </row>
    <row r="2672" spans="1:13">
      <c r="A2672" s="236" t="s">
        <v>901</v>
      </c>
      <c r="B2672" s="236" t="s">
        <v>902</v>
      </c>
      <c r="C2672" s="236" t="s">
        <v>903</v>
      </c>
      <c r="D2672" s="236" t="s">
        <v>103</v>
      </c>
      <c r="E2672" s="236">
        <v>26615688</v>
      </c>
      <c r="F2672" s="236" t="s">
        <v>4812</v>
      </c>
      <c r="G2672" s="236" t="s">
        <v>88</v>
      </c>
      <c r="H2672" s="236">
        <v>2</v>
      </c>
      <c r="I2672" s="236" t="s">
        <v>4809</v>
      </c>
      <c r="J2672" s="236" t="s">
        <v>4816</v>
      </c>
      <c r="K2672" s="236" t="s">
        <v>4817</v>
      </c>
      <c r="L2672" s="237">
        <v>46234</v>
      </c>
      <c r="M2672" s="236" t="s">
        <v>92</v>
      </c>
    </row>
    <row r="2673" spans="1:13">
      <c r="A2673" s="238" t="s">
        <v>901</v>
      </c>
      <c r="B2673" s="238" t="s">
        <v>902</v>
      </c>
      <c r="C2673" s="238" t="s">
        <v>903</v>
      </c>
      <c r="D2673" s="238" t="s">
        <v>108</v>
      </c>
      <c r="E2673" s="238">
        <v>13712626</v>
      </c>
      <c r="F2673" s="238" t="s">
        <v>4818</v>
      </c>
      <c r="G2673" s="238" t="s">
        <v>88</v>
      </c>
      <c r="H2673" s="238">
        <v>2</v>
      </c>
      <c r="I2673" s="238" t="s">
        <v>4819</v>
      </c>
      <c r="J2673" s="238" t="s">
        <v>4820</v>
      </c>
      <c r="K2673" s="238" t="s">
        <v>4821</v>
      </c>
      <c r="L2673" s="239">
        <v>46234</v>
      </c>
      <c r="M2673" s="238" t="s">
        <v>92</v>
      </c>
    </row>
    <row r="2674" spans="1:13">
      <c r="A2674" s="236" t="s">
        <v>901</v>
      </c>
      <c r="B2674" s="236" t="s">
        <v>902</v>
      </c>
      <c r="C2674" s="236" t="s">
        <v>903</v>
      </c>
      <c r="D2674" s="236" t="s">
        <v>46</v>
      </c>
      <c r="E2674" s="236" t="s">
        <v>33</v>
      </c>
      <c r="F2674" s="236" t="s">
        <v>33</v>
      </c>
      <c r="G2674" s="236" t="s">
        <v>33</v>
      </c>
      <c r="H2674" s="236" t="s">
        <v>33</v>
      </c>
      <c r="I2674" s="236" t="s">
        <v>33</v>
      </c>
      <c r="J2674" s="236" t="s">
        <v>1617</v>
      </c>
      <c r="K2674" s="236" t="s">
        <v>4822</v>
      </c>
      <c r="L2674" s="237">
        <v>46234</v>
      </c>
      <c r="M2674" s="236" t="s">
        <v>92</v>
      </c>
    </row>
    <row r="2675" spans="1:13">
      <c r="A2675" s="238" t="s">
        <v>901</v>
      </c>
      <c r="B2675" s="238" t="s">
        <v>902</v>
      </c>
      <c r="C2675" s="238" t="s">
        <v>903</v>
      </c>
      <c r="D2675" s="238" t="s">
        <v>113</v>
      </c>
      <c r="E2675" s="238" t="s">
        <v>33</v>
      </c>
      <c r="F2675" s="238" t="s">
        <v>33</v>
      </c>
      <c r="G2675" s="238" t="s">
        <v>33</v>
      </c>
      <c r="H2675" s="238" t="s">
        <v>33</v>
      </c>
      <c r="I2675" s="238" t="s">
        <v>33</v>
      </c>
      <c r="J2675" s="238" t="s">
        <v>1617</v>
      </c>
      <c r="K2675" s="238" t="s">
        <v>4823</v>
      </c>
      <c r="L2675" s="239">
        <v>46234</v>
      </c>
      <c r="M2675" s="238" t="s">
        <v>92</v>
      </c>
    </row>
    <row r="2676" spans="1:13">
      <c r="A2676" s="236" t="s">
        <v>901</v>
      </c>
      <c r="B2676" s="236" t="s">
        <v>902</v>
      </c>
      <c r="C2676" s="236" t="s">
        <v>903</v>
      </c>
      <c r="D2676" s="236" t="s">
        <v>117</v>
      </c>
      <c r="E2676" s="236">
        <v>1236</v>
      </c>
      <c r="F2676" s="236" t="s">
        <v>4824</v>
      </c>
      <c r="G2676" s="236" t="s">
        <v>88</v>
      </c>
      <c r="H2676" s="236">
        <v>2</v>
      </c>
      <c r="I2676" s="236" t="s">
        <v>4825</v>
      </c>
      <c r="J2676" s="236" t="s">
        <v>4826</v>
      </c>
      <c r="K2676" s="236" t="s">
        <v>4827</v>
      </c>
      <c r="L2676" s="237">
        <v>46234</v>
      </c>
      <c r="M2676" s="236" t="s">
        <v>92</v>
      </c>
    </row>
    <row r="2677" spans="1:13">
      <c r="A2677" s="238" t="s">
        <v>901</v>
      </c>
      <c r="B2677" s="238" t="s">
        <v>902</v>
      </c>
      <c r="C2677" s="238" t="s">
        <v>903</v>
      </c>
      <c r="D2677" s="238" t="s">
        <v>122</v>
      </c>
      <c r="E2677" s="238">
        <v>1236</v>
      </c>
      <c r="F2677" s="238" t="s">
        <v>4824</v>
      </c>
      <c r="G2677" s="238" t="s">
        <v>88</v>
      </c>
      <c r="H2677" s="238">
        <v>2</v>
      </c>
      <c r="I2677" s="238" t="s">
        <v>4825</v>
      </c>
      <c r="J2677" s="238" t="s">
        <v>4826</v>
      </c>
      <c r="K2677" s="238" t="s">
        <v>4828</v>
      </c>
      <c r="L2677" s="239">
        <v>46234</v>
      </c>
      <c r="M2677" s="238" t="s">
        <v>92</v>
      </c>
    </row>
    <row r="2678" spans="1:13">
      <c r="A2678" s="236" t="s">
        <v>901</v>
      </c>
      <c r="B2678" s="236" t="s">
        <v>902</v>
      </c>
      <c r="C2678" s="236" t="s">
        <v>903</v>
      </c>
      <c r="D2678" s="236" t="s">
        <v>48</v>
      </c>
      <c r="E2678" s="236" t="s">
        <v>33</v>
      </c>
      <c r="F2678" s="236" t="s">
        <v>33</v>
      </c>
      <c r="G2678" s="236" t="s">
        <v>33</v>
      </c>
      <c r="H2678" s="236" t="s">
        <v>33</v>
      </c>
      <c r="I2678" s="236" t="s">
        <v>33</v>
      </c>
      <c r="J2678" s="236" t="s">
        <v>1617</v>
      </c>
      <c r="K2678" s="236" t="s">
        <v>4829</v>
      </c>
      <c r="L2678" s="237">
        <v>46234</v>
      </c>
      <c r="M2678" s="236" t="s">
        <v>92</v>
      </c>
    </row>
    <row r="2679" spans="1:13">
      <c r="A2679" s="238" t="s">
        <v>901</v>
      </c>
      <c r="B2679" s="238" t="s">
        <v>902</v>
      </c>
      <c r="C2679" s="238" t="s">
        <v>903</v>
      </c>
      <c r="D2679" s="238" t="s">
        <v>50</v>
      </c>
      <c r="E2679" s="238" t="s">
        <v>33</v>
      </c>
      <c r="F2679" s="238" t="s">
        <v>33</v>
      </c>
      <c r="G2679" s="238" t="s">
        <v>33</v>
      </c>
      <c r="H2679" s="238" t="s">
        <v>33</v>
      </c>
      <c r="I2679" s="238" t="s">
        <v>33</v>
      </c>
      <c r="J2679" s="238" t="s">
        <v>1617</v>
      </c>
      <c r="K2679" s="238" t="s">
        <v>4830</v>
      </c>
      <c r="L2679" s="239">
        <v>46234</v>
      </c>
      <c r="M2679" s="238" t="s">
        <v>92</v>
      </c>
    </row>
    <row r="2680" spans="1:13">
      <c r="A2680" s="236" t="s">
        <v>901</v>
      </c>
      <c r="B2680" s="236" t="s">
        <v>902</v>
      </c>
      <c r="C2680" s="236" t="s">
        <v>903</v>
      </c>
      <c r="D2680" s="236" t="s">
        <v>52</v>
      </c>
      <c r="E2680" s="236" t="s">
        <v>33</v>
      </c>
      <c r="F2680" s="236" t="s">
        <v>33</v>
      </c>
      <c r="G2680" s="236" t="s">
        <v>33</v>
      </c>
      <c r="H2680" s="236" t="s">
        <v>33</v>
      </c>
      <c r="I2680" s="236" t="s">
        <v>33</v>
      </c>
      <c r="J2680" s="236" t="s">
        <v>1617</v>
      </c>
      <c r="K2680" s="236" t="s">
        <v>4831</v>
      </c>
      <c r="L2680" s="237">
        <v>46234</v>
      </c>
      <c r="M2680" s="236" t="s">
        <v>92</v>
      </c>
    </row>
    <row r="2681" spans="1:13">
      <c r="A2681" s="238" t="s">
        <v>901</v>
      </c>
      <c r="B2681" s="238" t="s">
        <v>902</v>
      </c>
      <c r="C2681" s="238" t="s">
        <v>903</v>
      </c>
      <c r="D2681" s="238" t="s">
        <v>54</v>
      </c>
      <c r="E2681" s="238" t="s">
        <v>33</v>
      </c>
      <c r="F2681" s="238" t="s">
        <v>33</v>
      </c>
      <c r="G2681" s="238" t="s">
        <v>33</v>
      </c>
      <c r="H2681" s="238" t="s">
        <v>33</v>
      </c>
      <c r="I2681" s="238" t="s">
        <v>33</v>
      </c>
      <c r="J2681" s="238" t="s">
        <v>1617</v>
      </c>
      <c r="K2681" s="238" t="s">
        <v>4832</v>
      </c>
      <c r="L2681" s="239">
        <v>46234</v>
      </c>
      <c r="M2681" s="238" t="s">
        <v>92</v>
      </c>
    </row>
    <row r="2682" spans="1:13">
      <c r="A2682" s="236" t="s">
        <v>901</v>
      </c>
      <c r="B2682" s="236" t="s">
        <v>902</v>
      </c>
      <c r="C2682" s="236" t="s">
        <v>903</v>
      </c>
      <c r="D2682" s="236" t="s">
        <v>124</v>
      </c>
      <c r="E2682" s="236">
        <v>15598267</v>
      </c>
      <c r="F2682" s="236" t="s">
        <v>4833</v>
      </c>
      <c r="G2682" s="236" t="s">
        <v>88</v>
      </c>
      <c r="H2682" s="236">
        <v>2</v>
      </c>
      <c r="I2682" s="236" t="s">
        <v>4834</v>
      </c>
      <c r="J2682" s="236" t="s">
        <v>4835</v>
      </c>
      <c r="K2682" s="236" t="s">
        <v>4836</v>
      </c>
      <c r="L2682" s="237">
        <v>46234</v>
      </c>
      <c r="M2682" s="236" t="s">
        <v>92</v>
      </c>
    </row>
    <row r="2683" spans="1:13">
      <c r="A2683" s="238" t="s">
        <v>901</v>
      </c>
      <c r="B2683" s="238" t="s">
        <v>902</v>
      </c>
      <c r="C2683" s="238" t="s">
        <v>903</v>
      </c>
      <c r="D2683" s="238" t="s">
        <v>130</v>
      </c>
      <c r="E2683" s="238">
        <v>0</v>
      </c>
      <c r="F2683" s="238" t="s">
        <v>4812</v>
      </c>
      <c r="G2683" s="238" t="s">
        <v>88</v>
      </c>
      <c r="H2683" s="238">
        <v>2</v>
      </c>
      <c r="I2683" s="238" t="s">
        <v>4813</v>
      </c>
      <c r="J2683" s="238" t="s">
        <v>4837</v>
      </c>
      <c r="K2683" s="238" t="s">
        <v>4838</v>
      </c>
      <c r="L2683" s="239">
        <v>46234</v>
      </c>
      <c r="M2683" s="238" t="s">
        <v>92</v>
      </c>
    </row>
    <row r="2684" spans="1:13">
      <c r="A2684" s="236" t="s">
        <v>901</v>
      </c>
      <c r="B2684" s="236" t="s">
        <v>902</v>
      </c>
      <c r="C2684" s="236" t="s">
        <v>903</v>
      </c>
      <c r="D2684" s="236" t="s">
        <v>135</v>
      </c>
      <c r="E2684" s="236">
        <v>11017421</v>
      </c>
      <c r="F2684" s="236" t="s">
        <v>4839</v>
      </c>
      <c r="G2684" s="236" t="s">
        <v>88</v>
      </c>
      <c r="H2684" s="236">
        <v>2</v>
      </c>
      <c r="I2684" s="236" t="s">
        <v>4840</v>
      </c>
      <c r="J2684" s="236" t="s">
        <v>1852</v>
      </c>
      <c r="K2684" s="236" t="s">
        <v>4841</v>
      </c>
      <c r="L2684" s="237">
        <v>46234</v>
      </c>
      <c r="M2684" s="236" t="s">
        <v>92</v>
      </c>
    </row>
    <row r="2685" spans="1:13">
      <c r="A2685" s="238" t="s">
        <v>901</v>
      </c>
      <c r="B2685" s="238" t="s">
        <v>902</v>
      </c>
      <c r="C2685" s="238" t="s">
        <v>903</v>
      </c>
      <c r="D2685" s="238" t="s">
        <v>140</v>
      </c>
      <c r="E2685" s="238">
        <v>9096798</v>
      </c>
      <c r="F2685" s="238" t="s">
        <v>4833</v>
      </c>
      <c r="G2685" s="238" t="s">
        <v>88</v>
      </c>
      <c r="H2685" s="238">
        <v>2</v>
      </c>
      <c r="I2685" s="238" t="s">
        <v>4834</v>
      </c>
      <c r="J2685" s="238" t="s">
        <v>4842</v>
      </c>
      <c r="K2685" s="238" t="s">
        <v>4843</v>
      </c>
      <c r="L2685" s="239">
        <v>46234</v>
      </c>
      <c r="M2685" s="238" t="s">
        <v>92</v>
      </c>
    </row>
    <row r="2686" spans="1:13">
      <c r="A2686" s="236" t="s">
        <v>901</v>
      </c>
      <c r="B2686" s="236" t="s">
        <v>902</v>
      </c>
      <c r="C2686" s="236" t="s">
        <v>903</v>
      </c>
      <c r="D2686" s="236" t="s">
        <v>144</v>
      </c>
      <c r="E2686" s="236">
        <v>6501469</v>
      </c>
      <c r="F2686" s="236" t="s">
        <v>4833</v>
      </c>
      <c r="G2686" s="236" t="s">
        <v>88</v>
      </c>
      <c r="H2686" s="236">
        <v>2</v>
      </c>
      <c r="I2686" s="236" t="s">
        <v>4834</v>
      </c>
      <c r="J2686" s="236" t="s">
        <v>4844</v>
      </c>
      <c r="K2686" s="236" t="s">
        <v>4845</v>
      </c>
      <c r="L2686" s="237">
        <v>46234</v>
      </c>
      <c r="M2686" s="236" t="s">
        <v>92</v>
      </c>
    </row>
    <row r="2687" spans="1:13">
      <c r="A2687" s="238" t="s">
        <v>901</v>
      </c>
      <c r="B2687" s="238" t="s">
        <v>902</v>
      </c>
      <c r="C2687" s="238" t="s">
        <v>903</v>
      </c>
      <c r="D2687" s="238" t="s">
        <v>147</v>
      </c>
      <c r="E2687" s="238">
        <v>0</v>
      </c>
      <c r="F2687" s="238" t="s">
        <v>4833</v>
      </c>
      <c r="G2687" s="238" t="s">
        <v>88</v>
      </c>
      <c r="H2687" s="238">
        <v>2</v>
      </c>
      <c r="I2687" s="238" t="s">
        <v>4834</v>
      </c>
      <c r="J2687" s="238" t="s">
        <v>4846</v>
      </c>
      <c r="K2687" s="238" t="s">
        <v>4847</v>
      </c>
      <c r="L2687" s="239">
        <v>46234</v>
      </c>
      <c r="M2687" s="238" t="s">
        <v>92</v>
      </c>
    </row>
    <row r="2688" spans="1:13">
      <c r="A2688" s="236" t="s">
        <v>901</v>
      </c>
      <c r="B2688" s="236" t="s">
        <v>902</v>
      </c>
      <c r="C2688" s="236" t="s">
        <v>903</v>
      </c>
      <c r="D2688" s="236" t="s">
        <v>150</v>
      </c>
      <c r="E2688" s="236">
        <v>5</v>
      </c>
      <c r="F2688" s="236" t="s">
        <v>4812</v>
      </c>
      <c r="G2688" s="236" t="s">
        <v>126</v>
      </c>
      <c r="H2688" s="236">
        <v>1</v>
      </c>
      <c r="I2688" s="236" t="s">
        <v>4809</v>
      </c>
      <c r="J2688" s="236" t="s">
        <v>1861</v>
      </c>
      <c r="K2688" s="236" t="s">
        <v>4848</v>
      </c>
      <c r="L2688" s="237">
        <v>46234</v>
      </c>
      <c r="M2688" s="236" t="s">
        <v>92</v>
      </c>
    </row>
    <row r="2689" spans="1:13">
      <c r="A2689" s="238" t="s">
        <v>901</v>
      </c>
      <c r="B2689" s="238" t="s">
        <v>902</v>
      </c>
      <c r="C2689" s="238" t="s">
        <v>903</v>
      </c>
      <c r="D2689" s="238" t="s">
        <v>32</v>
      </c>
      <c r="E2689" s="238" t="s">
        <v>33</v>
      </c>
      <c r="F2689" s="238" t="s">
        <v>33</v>
      </c>
      <c r="G2689" s="238" t="s">
        <v>33</v>
      </c>
      <c r="H2689" s="238" t="s">
        <v>33</v>
      </c>
      <c r="I2689" s="238" t="s">
        <v>33</v>
      </c>
      <c r="J2689" s="238" t="s">
        <v>1617</v>
      </c>
      <c r="K2689" s="238" t="s">
        <v>4849</v>
      </c>
      <c r="L2689" s="239">
        <v>46234</v>
      </c>
      <c r="M2689" s="238" t="s">
        <v>92</v>
      </c>
    </row>
    <row r="2690" spans="1:13">
      <c r="A2690" s="236" t="s">
        <v>901</v>
      </c>
      <c r="B2690" s="236" t="s">
        <v>902</v>
      </c>
      <c r="C2690" s="236" t="s">
        <v>903</v>
      </c>
      <c r="D2690" s="236" t="s">
        <v>38</v>
      </c>
      <c r="E2690" s="236" t="s">
        <v>33</v>
      </c>
      <c r="F2690" s="236" t="s">
        <v>33</v>
      </c>
      <c r="G2690" s="236" t="s">
        <v>33</v>
      </c>
      <c r="H2690" s="236" t="s">
        <v>33</v>
      </c>
      <c r="I2690" s="236" t="s">
        <v>33</v>
      </c>
      <c r="J2690" s="236" t="s">
        <v>1617</v>
      </c>
      <c r="K2690" s="236" t="s">
        <v>4850</v>
      </c>
      <c r="L2690" s="237">
        <v>46234</v>
      </c>
      <c r="M2690" s="236" t="s">
        <v>92</v>
      </c>
    </row>
    <row r="2691" spans="1:13">
      <c r="A2691" s="238" t="s">
        <v>1226</v>
      </c>
      <c r="B2691" s="238" t="s">
        <v>1227</v>
      </c>
      <c r="C2691" s="238" t="s">
        <v>1228</v>
      </c>
      <c r="D2691" s="238" t="s">
        <v>86</v>
      </c>
      <c r="E2691" s="238">
        <v>5564800</v>
      </c>
      <c r="F2691" s="238" t="s">
        <v>4851</v>
      </c>
      <c r="G2691" s="238" t="s">
        <v>141</v>
      </c>
      <c r="H2691" s="238">
        <v>3</v>
      </c>
      <c r="I2691" s="238" t="s">
        <v>4852</v>
      </c>
      <c r="J2691" s="238" t="s">
        <v>4853</v>
      </c>
      <c r="K2691" s="238" t="s">
        <v>4854</v>
      </c>
      <c r="L2691" s="239">
        <v>46234</v>
      </c>
      <c r="M2691" s="238" t="s">
        <v>92</v>
      </c>
    </row>
    <row r="2692" spans="1:13">
      <c r="A2692" s="236" t="s">
        <v>1226</v>
      </c>
      <c r="B2692" s="236" t="s">
        <v>1227</v>
      </c>
      <c r="C2692" s="236" t="s">
        <v>1228</v>
      </c>
      <c r="D2692" s="236" t="s">
        <v>93</v>
      </c>
      <c r="E2692" s="236">
        <v>6025</v>
      </c>
      <c r="F2692" s="236" t="s">
        <v>4855</v>
      </c>
      <c r="G2692" s="236" t="s">
        <v>141</v>
      </c>
      <c r="H2692" s="236">
        <v>3</v>
      </c>
      <c r="I2692" s="236" t="s">
        <v>4856</v>
      </c>
      <c r="J2692" s="236" t="s">
        <v>4857</v>
      </c>
      <c r="K2692" s="236" t="s">
        <v>4858</v>
      </c>
      <c r="L2692" s="237">
        <v>46234</v>
      </c>
      <c r="M2692" s="236" t="s">
        <v>92</v>
      </c>
    </row>
    <row r="2693" spans="1:13">
      <c r="A2693" s="238" t="s">
        <v>1226</v>
      </c>
      <c r="B2693" s="238" t="s">
        <v>1227</v>
      </c>
      <c r="C2693" s="238" t="s">
        <v>1228</v>
      </c>
      <c r="D2693" s="238" t="s">
        <v>98</v>
      </c>
      <c r="E2693" s="238">
        <v>5564800</v>
      </c>
      <c r="F2693" s="238" t="s">
        <v>4851</v>
      </c>
      <c r="G2693" s="238" t="s">
        <v>141</v>
      </c>
      <c r="H2693" s="238">
        <v>3</v>
      </c>
      <c r="I2693" s="238" t="s">
        <v>4852</v>
      </c>
      <c r="J2693" s="238" t="s">
        <v>4859</v>
      </c>
      <c r="K2693" s="238" t="s">
        <v>4860</v>
      </c>
      <c r="L2693" s="239">
        <v>46234</v>
      </c>
      <c r="M2693" s="238" t="s">
        <v>92</v>
      </c>
    </row>
    <row r="2694" spans="1:13">
      <c r="A2694" s="236" t="s">
        <v>1226</v>
      </c>
      <c r="B2694" s="236" t="s">
        <v>1227</v>
      </c>
      <c r="C2694" s="236" t="s">
        <v>1228</v>
      </c>
      <c r="D2694" s="236" t="s">
        <v>103</v>
      </c>
      <c r="E2694" s="236">
        <v>5564800</v>
      </c>
      <c r="F2694" s="236" t="s">
        <v>4851</v>
      </c>
      <c r="G2694" s="236" t="s">
        <v>141</v>
      </c>
      <c r="H2694" s="236">
        <v>3</v>
      </c>
      <c r="I2694" s="236" t="s">
        <v>4852</v>
      </c>
      <c r="J2694" s="236" t="s">
        <v>4861</v>
      </c>
      <c r="K2694" s="236" t="s">
        <v>4862</v>
      </c>
      <c r="L2694" s="237">
        <v>46234</v>
      </c>
      <c r="M2694" s="236" t="s">
        <v>92</v>
      </c>
    </row>
    <row r="2695" spans="1:13">
      <c r="A2695" s="238" t="s">
        <v>1226</v>
      </c>
      <c r="B2695" s="238" t="s">
        <v>1227</v>
      </c>
      <c r="C2695" s="238" t="s">
        <v>1228</v>
      </c>
      <c r="D2695" s="238" t="s">
        <v>108</v>
      </c>
      <c r="E2695" s="238">
        <v>6467830</v>
      </c>
      <c r="F2695" s="238" t="s">
        <v>4863</v>
      </c>
      <c r="G2695" s="238" t="s">
        <v>141</v>
      </c>
      <c r="H2695" s="238">
        <v>3</v>
      </c>
      <c r="I2695" s="238" t="s">
        <v>4864</v>
      </c>
      <c r="J2695" s="238" t="s">
        <v>4865</v>
      </c>
      <c r="K2695" s="238" t="s">
        <v>4866</v>
      </c>
      <c r="L2695" s="239">
        <v>46234</v>
      </c>
      <c r="M2695" s="238" t="s">
        <v>92</v>
      </c>
    </row>
    <row r="2696" spans="1:13">
      <c r="A2696" s="236" t="s">
        <v>1226</v>
      </c>
      <c r="B2696" s="236" t="s">
        <v>1227</v>
      </c>
      <c r="C2696" s="236" t="s">
        <v>1228</v>
      </c>
      <c r="D2696" s="236" t="s">
        <v>46</v>
      </c>
      <c r="E2696" s="236" t="s">
        <v>33</v>
      </c>
      <c r="F2696" s="236" t="s">
        <v>33</v>
      </c>
      <c r="G2696" s="236"/>
      <c r="H2696" s="236">
        <v>0</v>
      </c>
      <c r="I2696" s="236" t="s">
        <v>33</v>
      </c>
      <c r="J2696" s="236" t="s">
        <v>1617</v>
      </c>
      <c r="K2696" s="236" t="s">
        <v>4867</v>
      </c>
      <c r="L2696" s="237">
        <v>46234</v>
      </c>
      <c r="M2696" s="236" t="s">
        <v>92</v>
      </c>
    </row>
    <row r="2697" spans="1:13">
      <c r="A2697" s="238" t="s">
        <v>1226</v>
      </c>
      <c r="B2697" s="238" t="s">
        <v>1227</v>
      </c>
      <c r="C2697" s="238" t="s">
        <v>1228</v>
      </c>
      <c r="D2697" s="238" t="s">
        <v>113</v>
      </c>
      <c r="E2697" s="238">
        <v>3716</v>
      </c>
      <c r="F2697" s="238" t="s">
        <v>4868</v>
      </c>
      <c r="G2697" s="238" t="s">
        <v>141</v>
      </c>
      <c r="H2697" s="238">
        <v>3</v>
      </c>
      <c r="I2697" s="238" t="s">
        <v>4869</v>
      </c>
      <c r="J2697" s="238" t="s">
        <v>4870</v>
      </c>
      <c r="K2697" s="238" t="s">
        <v>4871</v>
      </c>
      <c r="L2697" s="239">
        <v>46234</v>
      </c>
      <c r="M2697" s="238" t="s">
        <v>92</v>
      </c>
    </row>
    <row r="2698" spans="1:13">
      <c r="A2698" s="236" t="s">
        <v>1226</v>
      </c>
      <c r="B2698" s="236" t="s">
        <v>1227</v>
      </c>
      <c r="C2698" s="236" t="s">
        <v>1228</v>
      </c>
      <c r="D2698" s="236" t="s">
        <v>117</v>
      </c>
      <c r="E2698" s="236">
        <v>1868</v>
      </c>
      <c r="F2698" s="236" t="s">
        <v>4868</v>
      </c>
      <c r="G2698" s="236" t="s">
        <v>141</v>
      </c>
      <c r="H2698" s="236">
        <v>3</v>
      </c>
      <c r="I2698" s="236" t="s">
        <v>4869</v>
      </c>
      <c r="J2698" s="236" t="s">
        <v>4872</v>
      </c>
      <c r="K2698" s="236" t="s">
        <v>4873</v>
      </c>
      <c r="L2698" s="237">
        <v>46234</v>
      </c>
      <c r="M2698" s="236" t="s">
        <v>92</v>
      </c>
    </row>
    <row r="2699" spans="1:13">
      <c r="A2699" s="238" t="s">
        <v>1226</v>
      </c>
      <c r="B2699" s="238" t="s">
        <v>1227</v>
      </c>
      <c r="C2699" s="238" t="s">
        <v>1228</v>
      </c>
      <c r="D2699" s="238" t="s">
        <v>122</v>
      </c>
      <c r="E2699" s="238">
        <v>1868</v>
      </c>
      <c r="F2699" s="238" t="s">
        <v>4868</v>
      </c>
      <c r="G2699" s="238" t="s">
        <v>141</v>
      </c>
      <c r="H2699" s="238">
        <v>3</v>
      </c>
      <c r="I2699" s="238" t="s">
        <v>4869</v>
      </c>
      <c r="J2699" s="238" t="s">
        <v>4872</v>
      </c>
      <c r="K2699" s="238" t="s">
        <v>4874</v>
      </c>
      <c r="L2699" s="239">
        <v>46234</v>
      </c>
      <c r="M2699" s="238" t="s">
        <v>92</v>
      </c>
    </row>
    <row r="2700" spans="1:13">
      <c r="A2700" s="236" t="s">
        <v>1226</v>
      </c>
      <c r="B2700" s="236" t="s">
        <v>1227</v>
      </c>
      <c r="C2700" s="236" t="s">
        <v>1228</v>
      </c>
      <c r="D2700" s="236" t="s">
        <v>48</v>
      </c>
      <c r="E2700" s="236" t="s">
        <v>33</v>
      </c>
      <c r="F2700" s="236" t="s">
        <v>33</v>
      </c>
      <c r="G2700" s="236"/>
      <c r="H2700" s="236">
        <v>0</v>
      </c>
      <c r="I2700" s="236" t="s">
        <v>33</v>
      </c>
      <c r="J2700" s="236" t="s">
        <v>1617</v>
      </c>
      <c r="K2700" s="236" t="s">
        <v>4875</v>
      </c>
      <c r="L2700" s="237">
        <v>46234</v>
      </c>
      <c r="M2700" s="236" t="s">
        <v>92</v>
      </c>
    </row>
    <row r="2701" spans="1:13">
      <c r="A2701" s="238" t="s">
        <v>1226</v>
      </c>
      <c r="B2701" s="238" t="s">
        <v>1227</v>
      </c>
      <c r="C2701" s="238" t="s">
        <v>1228</v>
      </c>
      <c r="D2701" s="238" t="s">
        <v>50</v>
      </c>
      <c r="E2701" s="238" t="s">
        <v>33</v>
      </c>
      <c r="F2701" s="238" t="s">
        <v>33</v>
      </c>
      <c r="G2701" s="238"/>
      <c r="H2701" s="238">
        <v>0</v>
      </c>
      <c r="I2701" s="238" t="s">
        <v>33</v>
      </c>
      <c r="J2701" s="238" t="s">
        <v>1617</v>
      </c>
      <c r="K2701" s="238" t="s">
        <v>4876</v>
      </c>
      <c r="L2701" s="239">
        <v>46234</v>
      </c>
      <c r="M2701" s="238" t="s">
        <v>92</v>
      </c>
    </row>
    <row r="2702" spans="1:13">
      <c r="A2702" s="236" t="s">
        <v>1226</v>
      </c>
      <c r="B2702" s="236" t="s">
        <v>1227</v>
      </c>
      <c r="C2702" s="236" t="s">
        <v>1228</v>
      </c>
      <c r="D2702" s="236" t="s">
        <v>52</v>
      </c>
      <c r="E2702" s="236" t="s">
        <v>33</v>
      </c>
      <c r="F2702" s="236" t="s">
        <v>33</v>
      </c>
      <c r="G2702" s="236"/>
      <c r="H2702" s="236">
        <v>0</v>
      </c>
      <c r="I2702" s="236" t="s">
        <v>33</v>
      </c>
      <c r="J2702" s="236" t="s">
        <v>1617</v>
      </c>
      <c r="K2702" s="236" t="s">
        <v>4877</v>
      </c>
      <c r="L2702" s="237">
        <v>46234</v>
      </c>
      <c r="M2702" s="236" t="s">
        <v>92</v>
      </c>
    </row>
    <row r="2703" spans="1:13">
      <c r="A2703" s="238" t="s">
        <v>1226</v>
      </c>
      <c r="B2703" s="238" t="s">
        <v>1227</v>
      </c>
      <c r="C2703" s="238" t="s">
        <v>1228</v>
      </c>
      <c r="D2703" s="238" t="s">
        <v>54</v>
      </c>
      <c r="E2703" s="238" t="s">
        <v>33</v>
      </c>
      <c r="F2703" s="238" t="s">
        <v>33</v>
      </c>
      <c r="G2703" s="238"/>
      <c r="H2703" s="238">
        <v>0</v>
      </c>
      <c r="I2703" s="238" t="s">
        <v>33</v>
      </c>
      <c r="J2703" s="238" t="s">
        <v>1617</v>
      </c>
      <c r="K2703" s="238" t="s">
        <v>4878</v>
      </c>
      <c r="L2703" s="239">
        <v>46234</v>
      </c>
      <c r="M2703" s="238" t="s">
        <v>92</v>
      </c>
    </row>
    <row r="2704" spans="1:13">
      <c r="A2704" s="236" t="s">
        <v>1226</v>
      </c>
      <c r="B2704" s="236" t="s">
        <v>1227</v>
      </c>
      <c r="C2704" s="236" t="s">
        <v>1228</v>
      </c>
      <c r="D2704" s="236" t="s">
        <v>124</v>
      </c>
      <c r="E2704" s="236">
        <v>3620000</v>
      </c>
      <c r="F2704" s="236" t="s">
        <v>4879</v>
      </c>
      <c r="G2704" s="236" t="s">
        <v>141</v>
      </c>
      <c r="H2704" s="236">
        <v>3</v>
      </c>
      <c r="I2704" s="236" t="s">
        <v>4880</v>
      </c>
      <c r="J2704" s="236" t="s">
        <v>4881</v>
      </c>
      <c r="K2704" s="236" t="s">
        <v>4882</v>
      </c>
      <c r="L2704" s="237">
        <v>46234</v>
      </c>
      <c r="M2704" s="236" t="s">
        <v>92</v>
      </c>
    </row>
    <row r="2705" spans="1:13">
      <c r="A2705" s="238" t="s">
        <v>1226</v>
      </c>
      <c r="B2705" s="238" t="s">
        <v>1227</v>
      </c>
      <c r="C2705" s="238" t="s">
        <v>1228</v>
      </c>
      <c r="D2705" s="238" t="s">
        <v>130</v>
      </c>
      <c r="E2705" s="238">
        <v>0</v>
      </c>
      <c r="F2705" s="238" t="s">
        <v>4851</v>
      </c>
      <c r="G2705" s="238" t="s">
        <v>141</v>
      </c>
      <c r="H2705" s="238">
        <v>3</v>
      </c>
      <c r="I2705" s="238" t="s">
        <v>4852</v>
      </c>
      <c r="J2705" s="238" t="s">
        <v>4883</v>
      </c>
      <c r="K2705" s="238" t="s">
        <v>4884</v>
      </c>
      <c r="L2705" s="239">
        <v>46234</v>
      </c>
      <c r="M2705" s="238" t="s">
        <v>92</v>
      </c>
    </row>
    <row r="2706" spans="1:13">
      <c r="A2706" s="236" t="s">
        <v>1226</v>
      </c>
      <c r="B2706" s="236" t="s">
        <v>1227</v>
      </c>
      <c r="C2706" s="236" t="s">
        <v>1228</v>
      </c>
      <c r="D2706" s="236" t="s">
        <v>135</v>
      </c>
      <c r="E2706" s="236">
        <v>1944800</v>
      </c>
      <c r="F2706" s="236" t="s">
        <v>4885</v>
      </c>
      <c r="G2706" s="236" t="s">
        <v>141</v>
      </c>
      <c r="H2706" s="236">
        <v>3</v>
      </c>
      <c r="I2706" s="236" t="s">
        <v>4852</v>
      </c>
      <c r="J2706" s="236" t="s">
        <v>4886</v>
      </c>
      <c r="K2706" s="236" t="s">
        <v>4887</v>
      </c>
      <c r="L2706" s="237">
        <v>46234</v>
      </c>
      <c r="M2706" s="236" t="s">
        <v>92</v>
      </c>
    </row>
    <row r="2707" spans="1:13">
      <c r="A2707" s="238" t="s">
        <v>1226</v>
      </c>
      <c r="B2707" s="238" t="s">
        <v>1227</v>
      </c>
      <c r="C2707" s="238" t="s">
        <v>1228</v>
      </c>
      <c r="D2707" s="238" t="s">
        <v>140</v>
      </c>
      <c r="E2707" s="238">
        <v>3047100</v>
      </c>
      <c r="F2707" s="238" t="s">
        <v>4888</v>
      </c>
      <c r="G2707" s="238" t="s">
        <v>141</v>
      </c>
      <c r="H2707" s="238">
        <v>3</v>
      </c>
      <c r="I2707" s="238" t="s">
        <v>4889</v>
      </c>
      <c r="J2707" s="238" t="s">
        <v>4890</v>
      </c>
      <c r="K2707" s="238" t="s">
        <v>4891</v>
      </c>
      <c r="L2707" s="239">
        <v>46234</v>
      </c>
      <c r="M2707" s="238" t="s">
        <v>92</v>
      </c>
    </row>
    <row r="2708" spans="1:13">
      <c r="A2708" s="236" t="s">
        <v>1226</v>
      </c>
      <c r="B2708" s="236" t="s">
        <v>1227</v>
      </c>
      <c r="C2708" s="236" t="s">
        <v>1228</v>
      </c>
      <c r="D2708" s="236" t="s">
        <v>144</v>
      </c>
      <c r="E2708" s="236">
        <v>571000</v>
      </c>
      <c r="F2708" s="236" t="s">
        <v>4888</v>
      </c>
      <c r="G2708" s="236" t="s">
        <v>141</v>
      </c>
      <c r="H2708" s="236">
        <v>3</v>
      </c>
      <c r="I2708" s="236" t="s">
        <v>4889</v>
      </c>
      <c r="J2708" s="236" t="s">
        <v>4892</v>
      </c>
      <c r="K2708" s="236" t="s">
        <v>4893</v>
      </c>
      <c r="L2708" s="237">
        <v>46234</v>
      </c>
      <c r="M2708" s="236" t="s">
        <v>92</v>
      </c>
    </row>
    <row r="2709" spans="1:13">
      <c r="A2709" s="238" t="s">
        <v>1226</v>
      </c>
      <c r="B2709" s="238" t="s">
        <v>1227</v>
      </c>
      <c r="C2709" s="238" t="s">
        <v>1228</v>
      </c>
      <c r="D2709" s="238" t="s">
        <v>147</v>
      </c>
      <c r="E2709" s="238">
        <v>1900</v>
      </c>
      <c r="F2709" s="238" t="s">
        <v>4888</v>
      </c>
      <c r="G2709" s="238" t="s">
        <v>141</v>
      </c>
      <c r="H2709" s="238">
        <v>3</v>
      </c>
      <c r="I2709" s="238" t="s">
        <v>4889</v>
      </c>
      <c r="J2709" s="238" t="s">
        <v>4894</v>
      </c>
      <c r="K2709" s="238" t="s">
        <v>4895</v>
      </c>
      <c r="L2709" s="239">
        <v>46234</v>
      </c>
      <c r="M2709" s="238" t="s">
        <v>92</v>
      </c>
    </row>
    <row r="2710" spans="1:13">
      <c r="A2710" s="236" t="s">
        <v>1226</v>
      </c>
      <c r="B2710" s="236" t="s">
        <v>1227</v>
      </c>
      <c r="C2710" s="236" t="s">
        <v>1228</v>
      </c>
      <c r="D2710" s="236" t="s">
        <v>150</v>
      </c>
      <c r="E2710" s="236">
        <v>5</v>
      </c>
      <c r="F2710" s="236" t="s">
        <v>4879</v>
      </c>
      <c r="G2710" s="236" t="s">
        <v>141</v>
      </c>
      <c r="H2710" s="236">
        <v>3</v>
      </c>
      <c r="I2710" s="236" t="s">
        <v>4880</v>
      </c>
      <c r="J2710" s="236" t="s">
        <v>1861</v>
      </c>
      <c r="K2710" s="236" t="s">
        <v>4896</v>
      </c>
      <c r="L2710" s="237">
        <v>46234</v>
      </c>
      <c r="M2710" s="236" t="s">
        <v>92</v>
      </c>
    </row>
    <row r="2711" spans="1:13">
      <c r="A2711" s="238" t="s">
        <v>1226</v>
      </c>
      <c r="B2711" s="238" t="s">
        <v>1227</v>
      </c>
      <c r="C2711" s="238" t="s">
        <v>1228</v>
      </c>
      <c r="D2711" s="238" t="s">
        <v>32</v>
      </c>
      <c r="E2711" s="238" t="s">
        <v>33</v>
      </c>
      <c r="F2711" s="238" t="s">
        <v>33</v>
      </c>
      <c r="G2711" s="238"/>
      <c r="H2711" s="238">
        <v>0</v>
      </c>
      <c r="I2711" s="238" t="s">
        <v>33</v>
      </c>
      <c r="J2711" s="238" t="s">
        <v>1617</v>
      </c>
      <c r="K2711" s="238" t="s">
        <v>4897</v>
      </c>
      <c r="L2711" s="239">
        <v>46234</v>
      </c>
      <c r="M2711" s="238" t="s">
        <v>92</v>
      </c>
    </row>
    <row r="2712" spans="1:13">
      <c r="A2712" s="236" t="s">
        <v>1226</v>
      </c>
      <c r="B2712" s="236" t="s">
        <v>1227</v>
      </c>
      <c r="C2712" s="236" t="s">
        <v>1228</v>
      </c>
      <c r="D2712" s="236" t="s">
        <v>38</v>
      </c>
      <c r="E2712" s="236" t="s">
        <v>33</v>
      </c>
      <c r="F2712" s="236" t="s">
        <v>33</v>
      </c>
      <c r="G2712" s="236"/>
      <c r="H2712" s="236">
        <v>0</v>
      </c>
      <c r="I2712" s="236" t="s">
        <v>33</v>
      </c>
      <c r="J2712" s="236" t="s">
        <v>1617</v>
      </c>
      <c r="K2712" s="236" t="s">
        <v>4898</v>
      </c>
      <c r="L2712" s="237">
        <v>46234</v>
      </c>
      <c r="M2712" s="236" t="s">
        <v>92</v>
      </c>
    </row>
    <row r="2713" spans="1:13">
      <c r="A2713" s="238" t="s">
        <v>1237</v>
      </c>
      <c r="B2713" s="238" t="s">
        <v>1238</v>
      </c>
      <c r="C2713" s="238" t="s">
        <v>1228</v>
      </c>
      <c r="D2713" s="238" t="s">
        <v>86</v>
      </c>
      <c r="E2713" s="238">
        <v>5564800</v>
      </c>
      <c r="F2713" s="238" t="s">
        <v>4851</v>
      </c>
      <c r="G2713" s="238" t="s">
        <v>141</v>
      </c>
      <c r="H2713" s="238">
        <v>3</v>
      </c>
      <c r="I2713" s="238" t="s">
        <v>4852</v>
      </c>
      <c r="J2713" s="238" t="s">
        <v>4853</v>
      </c>
      <c r="K2713" s="238" t="s">
        <v>4899</v>
      </c>
      <c r="L2713" s="239">
        <v>46234</v>
      </c>
      <c r="M2713" s="238" t="s">
        <v>92</v>
      </c>
    </row>
    <row r="2714" spans="1:13">
      <c r="A2714" s="236" t="s">
        <v>1237</v>
      </c>
      <c r="B2714" s="236" t="s">
        <v>1238</v>
      </c>
      <c r="C2714" s="236" t="s">
        <v>1228</v>
      </c>
      <c r="D2714" s="236" t="s">
        <v>93</v>
      </c>
      <c r="E2714" s="236">
        <v>5660</v>
      </c>
      <c r="F2714" s="236" t="s">
        <v>4855</v>
      </c>
      <c r="G2714" s="236" t="s">
        <v>141</v>
      </c>
      <c r="H2714" s="236">
        <v>3</v>
      </c>
      <c r="I2714" s="236" t="s">
        <v>4856</v>
      </c>
      <c r="J2714" s="236" t="s">
        <v>4900</v>
      </c>
      <c r="K2714" s="236" t="s">
        <v>4901</v>
      </c>
      <c r="L2714" s="237">
        <v>46234</v>
      </c>
      <c r="M2714" s="236" t="s">
        <v>92</v>
      </c>
    </row>
    <row r="2715" spans="1:13">
      <c r="A2715" s="238" t="s">
        <v>1237</v>
      </c>
      <c r="B2715" s="238" t="s">
        <v>1238</v>
      </c>
      <c r="C2715" s="238" t="s">
        <v>1228</v>
      </c>
      <c r="D2715" s="238" t="s">
        <v>98</v>
      </c>
      <c r="E2715" s="238">
        <v>3464800</v>
      </c>
      <c r="F2715" s="238" t="s">
        <v>4902</v>
      </c>
      <c r="G2715" s="238" t="s">
        <v>141</v>
      </c>
      <c r="H2715" s="238">
        <v>3</v>
      </c>
      <c r="I2715" s="238" t="s">
        <v>4903</v>
      </c>
      <c r="J2715" s="238" t="s">
        <v>4904</v>
      </c>
      <c r="K2715" s="238" t="s">
        <v>4905</v>
      </c>
      <c r="L2715" s="239">
        <v>46234</v>
      </c>
      <c r="M2715" s="238" t="s">
        <v>92</v>
      </c>
    </row>
    <row r="2716" spans="1:13">
      <c r="A2716" s="236" t="s">
        <v>1237</v>
      </c>
      <c r="B2716" s="236" t="s">
        <v>1238</v>
      </c>
      <c r="C2716" s="236" t="s">
        <v>1228</v>
      </c>
      <c r="D2716" s="236" t="s">
        <v>103</v>
      </c>
      <c r="E2716" s="236">
        <v>3464800</v>
      </c>
      <c r="F2716" s="236" t="s">
        <v>4902</v>
      </c>
      <c r="G2716" s="236" t="s">
        <v>141</v>
      </c>
      <c r="H2716" s="236">
        <v>3</v>
      </c>
      <c r="I2716" s="236" t="s">
        <v>4903</v>
      </c>
      <c r="J2716" s="236" t="s">
        <v>4906</v>
      </c>
      <c r="K2716" s="236" t="s">
        <v>4907</v>
      </c>
      <c r="L2716" s="237">
        <v>46234</v>
      </c>
      <c r="M2716" s="236" t="s">
        <v>92</v>
      </c>
    </row>
    <row r="2717" spans="1:13">
      <c r="A2717" s="238" t="s">
        <v>1237</v>
      </c>
      <c r="B2717" s="238" t="s">
        <v>1238</v>
      </c>
      <c r="C2717" s="238" t="s">
        <v>1228</v>
      </c>
      <c r="D2717" s="238" t="s">
        <v>108</v>
      </c>
      <c r="E2717" s="238">
        <v>4367830</v>
      </c>
      <c r="F2717" s="238" t="s">
        <v>4908</v>
      </c>
      <c r="G2717" s="238" t="s">
        <v>141</v>
      </c>
      <c r="H2717" s="238">
        <v>3</v>
      </c>
      <c r="I2717" s="238" t="s">
        <v>4909</v>
      </c>
      <c r="J2717" s="238" t="s">
        <v>4910</v>
      </c>
      <c r="K2717" s="238" t="s">
        <v>4911</v>
      </c>
      <c r="L2717" s="239">
        <v>46234</v>
      </c>
      <c r="M2717" s="238" t="s">
        <v>92</v>
      </c>
    </row>
    <row r="2718" spans="1:13">
      <c r="A2718" s="236" t="s">
        <v>1237</v>
      </c>
      <c r="B2718" s="236" t="s">
        <v>1238</v>
      </c>
      <c r="C2718" s="236" t="s">
        <v>1228</v>
      </c>
      <c r="D2718" s="236" t="s">
        <v>46</v>
      </c>
      <c r="E2718" s="236" t="s">
        <v>33</v>
      </c>
      <c r="F2718" s="236" t="s">
        <v>33</v>
      </c>
      <c r="G2718" s="236"/>
      <c r="H2718" s="236">
        <v>0</v>
      </c>
      <c r="I2718" s="236" t="s">
        <v>33</v>
      </c>
      <c r="J2718" s="236" t="s">
        <v>1617</v>
      </c>
      <c r="K2718" s="236" t="s">
        <v>4912</v>
      </c>
      <c r="L2718" s="237">
        <v>46234</v>
      </c>
      <c r="M2718" s="236" t="s">
        <v>92</v>
      </c>
    </row>
    <row r="2719" spans="1:13">
      <c r="A2719" s="238" t="s">
        <v>1237</v>
      </c>
      <c r="B2719" s="238" t="s">
        <v>1238</v>
      </c>
      <c r="C2719" s="238" t="s">
        <v>1228</v>
      </c>
      <c r="D2719" s="238" t="s">
        <v>113</v>
      </c>
      <c r="E2719" s="238">
        <v>1435</v>
      </c>
      <c r="F2719" s="238" t="s">
        <v>4868</v>
      </c>
      <c r="G2719" s="238" t="s">
        <v>141</v>
      </c>
      <c r="H2719" s="238">
        <v>3</v>
      </c>
      <c r="I2719" s="238" t="s">
        <v>4869</v>
      </c>
      <c r="J2719" s="238" t="s">
        <v>4913</v>
      </c>
      <c r="K2719" s="238" t="s">
        <v>4914</v>
      </c>
      <c r="L2719" s="239">
        <v>46234</v>
      </c>
      <c r="M2719" s="238" t="s">
        <v>92</v>
      </c>
    </row>
    <row r="2720" spans="1:13">
      <c r="A2720" s="236" t="s">
        <v>1237</v>
      </c>
      <c r="B2720" s="236" t="s">
        <v>1238</v>
      </c>
      <c r="C2720" s="236" t="s">
        <v>1228</v>
      </c>
      <c r="D2720" s="236" t="s">
        <v>117</v>
      </c>
      <c r="E2720" s="236">
        <v>73</v>
      </c>
      <c r="F2720" s="236" t="s">
        <v>4868</v>
      </c>
      <c r="G2720" s="236" t="s">
        <v>141</v>
      </c>
      <c r="H2720" s="236">
        <v>3</v>
      </c>
      <c r="I2720" s="236" t="s">
        <v>4869</v>
      </c>
      <c r="J2720" s="236" t="s">
        <v>4915</v>
      </c>
      <c r="K2720" s="236" t="s">
        <v>4916</v>
      </c>
      <c r="L2720" s="237">
        <v>46234</v>
      </c>
      <c r="M2720" s="236" t="s">
        <v>92</v>
      </c>
    </row>
    <row r="2721" spans="1:13">
      <c r="A2721" s="238" t="s">
        <v>1237</v>
      </c>
      <c r="B2721" s="238" t="s">
        <v>1238</v>
      </c>
      <c r="C2721" s="238" t="s">
        <v>1228</v>
      </c>
      <c r="D2721" s="238" t="s">
        <v>122</v>
      </c>
      <c r="E2721" s="238">
        <v>1868</v>
      </c>
      <c r="F2721" s="238" t="s">
        <v>4868</v>
      </c>
      <c r="G2721" s="238" t="s">
        <v>141</v>
      </c>
      <c r="H2721" s="238">
        <v>3</v>
      </c>
      <c r="I2721" s="238" t="s">
        <v>4869</v>
      </c>
      <c r="J2721" s="238" t="s">
        <v>4872</v>
      </c>
      <c r="K2721" s="238" t="s">
        <v>4917</v>
      </c>
      <c r="L2721" s="239">
        <v>46234</v>
      </c>
      <c r="M2721" s="238" t="s">
        <v>92</v>
      </c>
    </row>
    <row r="2722" spans="1:13">
      <c r="A2722" s="236" t="s">
        <v>1237</v>
      </c>
      <c r="B2722" s="236" t="s">
        <v>1238</v>
      </c>
      <c r="C2722" s="236" t="s">
        <v>1228</v>
      </c>
      <c r="D2722" s="236" t="s">
        <v>48</v>
      </c>
      <c r="E2722" s="236" t="s">
        <v>33</v>
      </c>
      <c r="F2722" s="236" t="s">
        <v>33</v>
      </c>
      <c r="G2722" s="236"/>
      <c r="H2722" s="236">
        <v>0</v>
      </c>
      <c r="I2722" s="236" t="s">
        <v>33</v>
      </c>
      <c r="J2722" s="236" t="s">
        <v>1617</v>
      </c>
      <c r="K2722" s="236" t="s">
        <v>4918</v>
      </c>
      <c r="L2722" s="237">
        <v>46234</v>
      </c>
      <c r="M2722" s="236" t="s">
        <v>92</v>
      </c>
    </row>
    <row r="2723" spans="1:13">
      <c r="A2723" s="238" t="s">
        <v>1237</v>
      </c>
      <c r="B2723" s="238" t="s">
        <v>1238</v>
      </c>
      <c r="C2723" s="238" t="s">
        <v>1228</v>
      </c>
      <c r="D2723" s="238" t="s">
        <v>50</v>
      </c>
      <c r="E2723" s="238" t="s">
        <v>33</v>
      </c>
      <c r="F2723" s="238" t="s">
        <v>33</v>
      </c>
      <c r="G2723" s="238"/>
      <c r="H2723" s="238">
        <v>0</v>
      </c>
      <c r="I2723" s="238" t="s">
        <v>33</v>
      </c>
      <c r="J2723" s="238" t="s">
        <v>1617</v>
      </c>
      <c r="K2723" s="238" t="s">
        <v>4919</v>
      </c>
      <c r="L2723" s="239">
        <v>46234</v>
      </c>
      <c r="M2723" s="238" t="s">
        <v>92</v>
      </c>
    </row>
    <row r="2724" spans="1:13">
      <c r="A2724" s="236" t="s">
        <v>1237</v>
      </c>
      <c r="B2724" s="236" t="s">
        <v>1238</v>
      </c>
      <c r="C2724" s="236" t="s">
        <v>1228</v>
      </c>
      <c r="D2724" s="236" t="s">
        <v>52</v>
      </c>
      <c r="E2724" s="236" t="s">
        <v>33</v>
      </c>
      <c r="F2724" s="236" t="s">
        <v>33</v>
      </c>
      <c r="G2724" s="236"/>
      <c r="H2724" s="236">
        <v>0</v>
      </c>
      <c r="I2724" s="236" t="s">
        <v>33</v>
      </c>
      <c r="J2724" s="236" t="s">
        <v>1617</v>
      </c>
      <c r="K2724" s="236" t="s">
        <v>4920</v>
      </c>
      <c r="L2724" s="237">
        <v>46234</v>
      </c>
      <c r="M2724" s="236" t="s">
        <v>92</v>
      </c>
    </row>
    <row r="2725" spans="1:13">
      <c r="A2725" s="238" t="s">
        <v>1237</v>
      </c>
      <c r="B2725" s="238" t="s">
        <v>1238</v>
      </c>
      <c r="C2725" s="238" t="s">
        <v>1228</v>
      </c>
      <c r="D2725" s="238" t="s">
        <v>54</v>
      </c>
      <c r="E2725" s="238" t="s">
        <v>33</v>
      </c>
      <c r="F2725" s="238" t="s">
        <v>33</v>
      </c>
      <c r="G2725" s="238"/>
      <c r="H2725" s="238">
        <v>0</v>
      </c>
      <c r="I2725" s="238" t="s">
        <v>33</v>
      </c>
      <c r="J2725" s="238" t="s">
        <v>1617</v>
      </c>
      <c r="K2725" s="238" t="s">
        <v>4921</v>
      </c>
      <c r="L2725" s="239">
        <v>46234</v>
      </c>
      <c r="M2725" s="238" t="s">
        <v>92</v>
      </c>
    </row>
    <row r="2726" spans="1:13">
      <c r="A2726" s="236" t="s">
        <v>1237</v>
      </c>
      <c r="B2726" s="236" t="s">
        <v>1238</v>
      </c>
      <c r="C2726" s="236" t="s">
        <v>1228</v>
      </c>
      <c r="D2726" s="236" t="s">
        <v>124</v>
      </c>
      <c r="E2726" s="236">
        <v>1520000</v>
      </c>
      <c r="F2726" s="236" t="s">
        <v>4879</v>
      </c>
      <c r="G2726" s="236" t="s">
        <v>141</v>
      </c>
      <c r="H2726" s="236">
        <v>3</v>
      </c>
      <c r="I2726" s="236" t="s">
        <v>4880</v>
      </c>
      <c r="J2726" s="236" t="s">
        <v>4922</v>
      </c>
      <c r="K2726" s="236" t="s">
        <v>4923</v>
      </c>
      <c r="L2726" s="237">
        <v>46234</v>
      </c>
      <c r="M2726" s="236" t="s">
        <v>92</v>
      </c>
    </row>
    <row r="2727" spans="1:13">
      <c r="A2727" s="238" t="s">
        <v>1237</v>
      </c>
      <c r="B2727" s="238" t="s">
        <v>1238</v>
      </c>
      <c r="C2727" s="238" t="s">
        <v>1228</v>
      </c>
      <c r="D2727" s="238" t="s">
        <v>130</v>
      </c>
      <c r="E2727" s="238">
        <v>0</v>
      </c>
      <c r="F2727" s="238" t="s">
        <v>4902</v>
      </c>
      <c r="G2727" s="238" t="s">
        <v>141</v>
      </c>
      <c r="H2727" s="238">
        <v>3</v>
      </c>
      <c r="I2727" s="238" t="s">
        <v>4903</v>
      </c>
      <c r="J2727" s="238" t="s">
        <v>2129</v>
      </c>
      <c r="K2727" s="238" t="s">
        <v>4924</v>
      </c>
      <c r="L2727" s="239">
        <v>46234</v>
      </c>
      <c r="M2727" s="238" t="s">
        <v>92</v>
      </c>
    </row>
    <row r="2728" spans="1:13">
      <c r="A2728" s="236" t="s">
        <v>1237</v>
      </c>
      <c r="B2728" s="236" t="s">
        <v>1238</v>
      </c>
      <c r="C2728" s="236" t="s">
        <v>1228</v>
      </c>
      <c r="D2728" s="236" t="s">
        <v>135</v>
      </c>
      <c r="E2728" s="236">
        <v>1944800</v>
      </c>
      <c r="F2728" s="236" t="s">
        <v>4851</v>
      </c>
      <c r="G2728" s="236" t="s">
        <v>141</v>
      </c>
      <c r="H2728" s="236">
        <v>3</v>
      </c>
      <c r="I2728" s="236" t="s">
        <v>4925</v>
      </c>
      <c r="J2728" s="236" t="s">
        <v>1852</v>
      </c>
      <c r="K2728" s="236" t="s">
        <v>4926</v>
      </c>
      <c r="L2728" s="237">
        <v>46234</v>
      </c>
      <c r="M2728" s="236" t="s">
        <v>92</v>
      </c>
    </row>
    <row r="2729" spans="1:13">
      <c r="A2729" s="238" t="s">
        <v>1237</v>
      </c>
      <c r="B2729" s="238" t="s">
        <v>1238</v>
      </c>
      <c r="C2729" s="238" t="s">
        <v>1228</v>
      </c>
      <c r="D2729" s="238" t="s">
        <v>140</v>
      </c>
      <c r="E2729" s="238">
        <v>1520000</v>
      </c>
      <c r="F2729" s="238" t="s">
        <v>4879</v>
      </c>
      <c r="G2729" s="238" t="s">
        <v>141</v>
      </c>
      <c r="H2729" s="238">
        <v>3</v>
      </c>
      <c r="I2729" s="238" t="s">
        <v>4880</v>
      </c>
      <c r="J2729" s="238" t="s">
        <v>4927</v>
      </c>
      <c r="K2729" s="238" t="s">
        <v>4928</v>
      </c>
      <c r="L2729" s="239">
        <v>46234</v>
      </c>
      <c r="M2729" s="238" t="s">
        <v>92</v>
      </c>
    </row>
    <row r="2730" spans="1:13">
      <c r="A2730" s="236" t="s">
        <v>1237</v>
      </c>
      <c r="B2730" s="236" t="s">
        <v>1238</v>
      </c>
      <c r="C2730" s="236" t="s">
        <v>1228</v>
      </c>
      <c r="D2730" s="236" t="s">
        <v>144</v>
      </c>
      <c r="E2730" s="236" t="s">
        <v>33</v>
      </c>
      <c r="F2730" s="236" t="s">
        <v>33</v>
      </c>
      <c r="G2730" s="236" t="s">
        <v>33</v>
      </c>
      <c r="H2730" s="236" t="s">
        <v>33</v>
      </c>
      <c r="I2730" s="236" t="s">
        <v>33</v>
      </c>
      <c r="J2730" s="236" t="s">
        <v>4929</v>
      </c>
      <c r="K2730" s="236" t="s">
        <v>4930</v>
      </c>
      <c r="L2730" s="237">
        <v>46234</v>
      </c>
      <c r="M2730" s="236" t="s">
        <v>92</v>
      </c>
    </row>
    <row r="2731" spans="1:13">
      <c r="A2731" s="238" t="s">
        <v>1237</v>
      </c>
      <c r="B2731" s="238" t="s">
        <v>1238</v>
      </c>
      <c r="C2731" s="238" t="s">
        <v>1228</v>
      </c>
      <c r="D2731" s="238" t="s">
        <v>147</v>
      </c>
      <c r="E2731" s="238" t="s">
        <v>33</v>
      </c>
      <c r="F2731" s="238" t="s">
        <v>33</v>
      </c>
      <c r="G2731" s="238" t="s">
        <v>33</v>
      </c>
      <c r="H2731" s="238" t="s">
        <v>33</v>
      </c>
      <c r="I2731" s="238" t="s">
        <v>33</v>
      </c>
      <c r="J2731" s="238" t="s">
        <v>4929</v>
      </c>
      <c r="K2731" s="238" t="s">
        <v>4931</v>
      </c>
      <c r="L2731" s="239">
        <v>46234</v>
      </c>
      <c r="M2731" s="238" t="s">
        <v>92</v>
      </c>
    </row>
    <row r="2732" spans="1:13">
      <c r="A2732" s="236" t="s">
        <v>1237</v>
      </c>
      <c r="B2732" s="236" t="s">
        <v>1238</v>
      </c>
      <c r="C2732" s="236" t="s">
        <v>1228</v>
      </c>
      <c r="D2732" s="236" t="s">
        <v>150</v>
      </c>
      <c r="E2732" s="236">
        <v>5</v>
      </c>
      <c r="F2732" s="236" t="s">
        <v>4879</v>
      </c>
      <c r="G2732" s="236" t="s">
        <v>141</v>
      </c>
      <c r="H2732" s="236">
        <v>3</v>
      </c>
      <c r="I2732" s="236" t="s">
        <v>4880</v>
      </c>
      <c r="J2732" s="236" t="s">
        <v>1861</v>
      </c>
      <c r="K2732" s="236" t="s">
        <v>4932</v>
      </c>
      <c r="L2732" s="237">
        <v>46234</v>
      </c>
      <c r="M2732" s="236" t="s">
        <v>92</v>
      </c>
    </row>
    <row r="2733" spans="1:13">
      <c r="A2733" s="238" t="s">
        <v>1237</v>
      </c>
      <c r="B2733" s="238" t="s">
        <v>1238</v>
      </c>
      <c r="C2733" s="238" t="s">
        <v>1228</v>
      </c>
      <c r="D2733" s="238" t="s">
        <v>32</v>
      </c>
      <c r="E2733" s="238" t="s">
        <v>33</v>
      </c>
      <c r="F2733" s="238" t="s">
        <v>33</v>
      </c>
      <c r="G2733" s="238"/>
      <c r="H2733" s="238">
        <v>0</v>
      </c>
      <c r="I2733" s="238" t="s">
        <v>33</v>
      </c>
      <c r="J2733" s="238" t="s">
        <v>1617</v>
      </c>
      <c r="K2733" s="238" t="s">
        <v>4933</v>
      </c>
      <c r="L2733" s="239">
        <v>46234</v>
      </c>
      <c r="M2733" s="238" t="s">
        <v>92</v>
      </c>
    </row>
    <row r="2734" spans="1:13">
      <c r="A2734" s="236" t="s">
        <v>1237</v>
      </c>
      <c r="B2734" s="236" t="s">
        <v>1238</v>
      </c>
      <c r="C2734" s="236" t="s">
        <v>1228</v>
      </c>
      <c r="D2734" s="236" t="s">
        <v>38</v>
      </c>
      <c r="E2734" s="236" t="s">
        <v>33</v>
      </c>
      <c r="F2734" s="236" t="s">
        <v>33</v>
      </c>
      <c r="G2734" s="236"/>
      <c r="H2734" s="236">
        <v>0</v>
      </c>
      <c r="I2734" s="236" t="s">
        <v>33</v>
      </c>
      <c r="J2734" s="236" t="s">
        <v>1617</v>
      </c>
      <c r="K2734" s="236" t="s">
        <v>4934</v>
      </c>
      <c r="L2734" s="237">
        <v>46234</v>
      </c>
      <c r="M2734" s="236" t="s">
        <v>92</v>
      </c>
    </row>
    <row r="2735" spans="1:13">
      <c r="A2735" s="238" t="s">
        <v>1247</v>
      </c>
      <c r="B2735" s="238" t="s">
        <v>1248</v>
      </c>
      <c r="C2735" s="238" t="s">
        <v>1228</v>
      </c>
      <c r="D2735" s="238" t="s">
        <v>86</v>
      </c>
      <c r="E2735" s="238">
        <v>5564800</v>
      </c>
      <c r="F2735" s="238" t="s">
        <v>4851</v>
      </c>
      <c r="G2735" s="238" t="s">
        <v>141</v>
      </c>
      <c r="H2735" s="238">
        <v>3</v>
      </c>
      <c r="I2735" s="238" t="s">
        <v>4852</v>
      </c>
      <c r="J2735" s="238" t="s">
        <v>4853</v>
      </c>
      <c r="K2735" s="238" t="s">
        <v>4935</v>
      </c>
      <c r="L2735" s="239">
        <v>46234</v>
      </c>
      <c r="M2735" s="238" t="s">
        <v>92</v>
      </c>
    </row>
    <row r="2736" spans="1:13">
      <c r="A2736" s="236" t="s">
        <v>1247</v>
      </c>
      <c r="B2736" s="236" t="s">
        <v>1248</v>
      </c>
      <c r="C2736" s="236" t="s">
        <v>1228</v>
      </c>
      <c r="D2736" s="236" t="s">
        <v>93</v>
      </c>
      <c r="E2736" s="236">
        <v>365</v>
      </c>
      <c r="F2736" s="236" t="s">
        <v>4936</v>
      </c>
      <c r="G2736" s="236" t="s">
        <v>141</v>
      </c>
      <c r="H2736" s="236">
        <v>3</v>
      </c>
      <c r="I2736" s="236" t="s">
        <v>4856</v>
      </c>
      <c r="J2736" s="236" t="s">
        <v>4937</v>
      </c>
      <c r="K2736" s="236" t="s">
        <v>4938</v>
      </c>
      <c r="L2736" s="237">
        <v>46234</v>
      </c>
      <c r="M2736" s="236" t="s">
        <v>92</v>
      </c>
    </row>
    <row r="2737" spans="1:13">
      <c r="A2737" s="238" t="s">
        <v>1247</v>
      </c>
      <c r="B2737" s="238" t="s">
        <v>1248</v>
      </c>
      <c r="C2737" s="238" t="s">
        <v>1228</v>
      </c>
      <c r="D2737" s="238" t="s">
        <v>98</v>
      </c>
      <c r="E2737" s="238">
        <v>2100000</v>
      </c>
      <c r="F2737" s="238" t="s">
        <v>4879</v>
      </c>
      <c r="G2737" s="238" t="s">
        <v>141</v>
      </c>
      <c r="H2737" s="238">
        <v>3</v>
      </c>
      <c r="I2737" s="238" t="s">
        <v>4939</v>
      </c>
      <c r="J2737" s="238" t="s">
        <v>4940</v>
      </c>
      <c r="K2737" s="238" t="s">
        <v>4941</v>
      </c>
      <c r="L2737" s="239">
        <v>46234</v>
      </c>
      <c r="M2737" s="238" t="s">
        <v>92</v>
      </c>
    </row>
    <row r="2738" spans="1:13">
      <c r="A2738" s="236" t="s">
        <v>1247</v>
      </c>
      <c r="B2738" s="236" t="s">
        <v>1248</v>
      </c>
      <c r="C2738" s="236" t="s">
        <v>1228</v>
      </c>
      <c r="D2738" s="236" t="s">
        <v>103</v>
      </c>
      <c r="E2738" s="236">
        <v>2100000</v>
      </c>
      <c r="F2738" s="236" t="s">
        <v>4879</v>
      </c>
      <c r="G2738" s="236" t="s">
        <v>141</v>
      </c>
      <c r="H2738" s="236">
        <v>3</v>
      </c>
      <c r="I2738" s="236" t="s">
        <v>4939</v>
      </c>
      <c r="J2738" s="236" t="s">
        <v>4942</v>
      </c>
      <c r="K2738" s="236" t="s">
        <v>4943</v>
      </c>
      <c r="L2738" s="237">
        <v>46234</v>
      </c>
      <c r="M2738" s="236" t="s">
        <v>92</v>
      </c>
    </row>
    <row r="2739" spans="1:13">
      <c r="A2739" s="238" t="s">
        <v>1247</v>
      </c>
      <c r="B2739" s="238" t="s">
        <v>1248</v>
      </c>
      <c r="C2739" s="238" t="s">
        <v>1228</v>
      </c>
      <c r="D2739" s="238" t="s">
        <v>108</v>
      </c>
      <c r="E2739" s="238">
        <v>2100000</v>
      </c>
      <c r="F2739" s="238" t="s">
        <v>4879</v>
      </c>
      <c r="G2739" s="238" t="s">
        <v>141</v>
      </c>
      <c r="H2739" s="238">
        <v>3</v>
      </c>
      <c r="I2739" s="238" t="s">
        <v>4939</v>
      </c>
      <c r="J2739" s="238" t="s">
        <v>4944</v>
      </c>
      <c r="K2739" s="238" t="s">
        <v>4945</v>
      </c>
      <c r="L2739" s="239">
        <v>46234</v>
      </c>
      <c r="M2739" s="238" t="s">
        <v>92</v>
      </c>
    </row>
    <row r="2740" spans="1:13">
      <c r="A2740" s="236" t="s">
        <v>1247</v>
      </c>
      <c r="B2740" s="236" t="s">
        <v>1248</v>
      </c>
      <c r="C2740" s="236" t="s">
        <v>1228</v>
      </c>
      <c r="D2740" s="236" t="s">
        <v>46</v>
      </c>
      <c r="E2740" s="236" t="s">
        <v>33</v>
      </c>
      <c r="F2740" s="236" t="s">
        <v>33</v>
      </c>
      <c r="G2740" s="236" t="s">
        <v>33</v>
      </c>
      <c r="H2740" s="236" t="s">
        <v>33</v>
      </c>
      <c r="I2740" s="236" t="s">
        <v>33</v>
      </c>
      <c r="J2740" s="236" t="s">
        <v>1617</v>
      </c>
      <c r="K2740" s="236" t="s">
        <v>4946</v>
      </c>
      <c r="L2740" s="237">
        <v>46234</v>
      </c>
      <c r="M2740" s="236" t="s">
        <v>92</v>
      </c>
    </row>
    <row r="2741" spans="1:13">
      <c r="A2741" s="238" t="s">
        <v>1247</v>
      </c>
      <c r="B2741" s="238" t="s">
        <v>1248</v>
      </c>
      <c r="C2741" s="238" t="s">
        <v>1228</v>
      </c>
      <c r="D2741" s="238" t="s">
        <v>113</v>
      </c>
      <c r="E2741" s="238">
        <v>2281</v>
      </c>
      <c r="F2741" s="238" t="s">
        <v>4868</v>
      </c>
      <c r="G2741" s="238" t="s">
        <v>141</v>
      </c>
      <c r="H2741" s="238">
        <v>3</v>
      </c>
      <c r="I2741" s="238" t="s">
        <v>4869</v>
      </c>
      <c r="J2741" s="238" t="s">
        <v>4947</v>
      </c>
      <c r="K2741" s="238" t="s">
        <v>4948</v>
      </c>
      <c r="L2741" s="239">
        <v>46234</v>
      </c>
      <c r="M2741" s="238" t="s">
        <v>92</v>
      </c>
    </row>
    <row r="2742" spans="1:13">
      <c r="A2742" s="236" t="s">
        <v>1247</v>
      </c>
      <c r="B2742" s="236" t="s">
        <v>1248</v>
      </c>
      <c r="C2742" s="236" t="s">
        <v>1228</v>
      </c>
      <c r="D2742" s="236" t="s">
        <v>117</v>
      </c>
      <c r="E2742" s="236">
        <v>1795</v>
      </c>
      <c r="F2742" s="236" t="s">
        <v>4868</v>
      </c>
      <c r="G2742" s="236" t="s">
        <v>141</v>
      </c>
      <c r="H2742" s="236">
        <v>3</v>
      </c>
      <c r="I2742" s="236" t="s">
        <v>4869</v>
      </c>
      <c r="J2742" s="236" t="s">
        <v>4949</v>
      </c>
      <c r="K2742" s="236" t="s">
        <v>4950</v>
      </c>
      <c r="L2742" s="237">
        <v>46234</v>
      </c>
      <c r="M2742" s="236" t="s">
        <v>92</v>
      </c>
    </row>
    <row r="2743" spans="1:13">
      <c r="A2743" s="238" t="s">
        <v>1247</v>
      </c>
      <c r="B2743" s="238" t="s">
        <v>1248</v>
      </c>
      <c r="C2743" s="238" t="s">
        <v>1228</v>
      </c>
      <c r="D2743" s="238" t="s">
        <v>122</v>
      </c>
      <c r="E2743" s="238">
        <v>1868</v>
      </c>
      <c r="F2743" s="238" t="s">
        <v>4951</v>
      </c>
      <c r="G2743" s="238" t="s">
        <v>141</v>
      </c>
      <c r="H2743" s="238">
        <v>3</v>
      </c>
      <c r="I2743" s="238" t="s">
        <v>4952</v>
      </c>
      <c r="J2743" s="238" t="s">
        <v>4872</v>
      </c>
      <c r="K2743" s="238" t="s">
        <v>4953</v>
      </c>
      <c r="L2743" s="239">
        <v>46234</v>
      </c>
      <c r="M2743" s="238" t="s">
        <v>92</v>
      </c>
    </row>
    <row r="2744" spans="1:13">
      <c r="A2744" s="236" t="s">
        <v>1247</v>
      </c>
      <c r="B2744" s="236" t="s">
        <v>1248</v>
      </c>
      <c r="C2744" s="236" t="s">
        <v>1228</v>
      </c>
      <c r="D2744" s="236" t="s">
        <v>48</v>
      </c>
      <c r="E2744" s="236" t="s">
        <v>33</v>
      </c>
      <c r="F2744" s="236" t="s">
        <v>33</v>
      </c>
      <c r="G2744" s="236" t="s">
        <v>33</v>
      </c>
      <c r="H2744" s="236" t="s">
        <v>33</v>
      </c>
      <c r="I2744" s="236" t="s">
        <v>33</v>
      </c>
      <c r="J2744" s="236" t="s">
        <v>1617</v>
      </c>
      <c r="K2744" s="236" t="s">
        <v>4954</v>
      </c>
      <c r="L2744" s="237">
        <v>46234</v>
      </c>
      <c r="M2744" s="236" t="s">
        <v>92</v>
      </c>
    </row>
    <row r="2745" spans="1:13">
      <c r="A2745" s="238" t="s">
        <v>1247</v>
      </c>
      <c r="B2745" s="238" t="s">
        <v>1248</v>
      </c>
      <c r="C2745" s="238" t="s">
        <v>1228</v>
      </c>
      <c r="D2745" s="238" t="s">
        <v>50</v>
      </c>
      <c r="E2745" s="238" t="s">
        <v>33</v>
      </c>
      <c r="F2745" s="238" t="s">
        <v>33</v>
      </c>
      <c r="G2745" s="238" t="s">
        <v>33</v>
      </c>
      <c r="H2745" s="238" t="s">
        <v>33</v>
      </c>
      <c r="I2745" s="238" t="s">
        <v>33</v>
      </c>
      <c r="J2745" s="238" t="s">
        <v>1617</v>
      </c>
      <c r="K2745" s="238" t="s">
        <v>4955</v>
      </c>
      <c r="L2745" s="239">
        <v>46234</v>
      </c>
      <c r="M2745" s="238" t="s">
        <v>92</v>
      </c>
    </row>
    <row r="2746" spans="1:13">
      <c r="A2746" s="236" t="s">
        <v>1247</v>
      </c>
      <c r="B2746" s="236" t="s">
        <v>1248</v>
      </c>
      <c r="C2746" s="236" t="s">
        <v>1228</v>
      </c>
      <c r="D2746" s="236" t="s">
        <v>52</v>
      </c>
      <c r="E2746" s="236" t="s">
        <v>33</v>
      </c>
      <c r="F2746" s="236" t="s">
        <v>33</v>
      </c>
      <c r="G2746" s="236" t="s">
        <v>33</v>
      </c>
      <c r="H2746" s="236" t="s">
        <v>33</v>
      </c>
      <c r="I2746" s="236" t="s">
        <v>33</v>
      </c>
      <c r="J2746" s="236" t="s">
        <v>1617</v>
      </c>
      <c r="K2746" s="236" t="s">
        <v>4956</v>
      </c>
      <c r="L2746" s="237">
        <v>46234</v>
      </c>
      <c r="M2746" s="236" t="s">
        <v>92</v>
      </c>
    </row>
    <row r="2747" spans="1:13">
      <c r="A2747" s="238" t="s">
        <v>1247</v>
      </c>
      <c r="B2747" s="238" t="s">
        <v>1248</v>
      </c>
      <c r="C2747" s="238" t="s">
        <v>1228</v>
      </c>
      <c r="D2747" s="238" t="s">
        <v>54</v>
      </c>
      <c r="E2747" s="238" t="s">
        <v>33</v>
      </c>
      <c r="F2747" s="238" t="s">
        <v>33</v>
      </c>
      <c r="G2747" s="238" t="s">
        <v>33</v>
      </c>
      <c r="H2747" s="238" t="s">
        <v>33</v>
      </c>
      <c r="I2747" s="238" t="s">
        <v>33</v>
      </c>
      <c r="J2747" s="238" t="s">
        <v>1617</v>
      </c>
      <c r="K2747" s="238" t="s">
        <v>4957</v>
      </c>
      <c r="L2747" s="239">
        <v>46234</v>
      </c>
      <c r="M2747" s="238" t="s">
        <v>92</v>
      </c>
    </row>
    <row r="2748" spans="1:13">
      <c r="A2748" s="236" t="s">
        <v>1247</v>
      </c>
      <c r="B2748" s="236" t="s">
        <v>1248</v>
      </c>
      <c r="C2748" s="236" t="s">
        <v>1228</v>
      </c>
      <c r="D2748" s="236" t="s">
        <v>124</v>
      </c>
      <c r="E2748" s="236">
        <v>2100000</v>
      </c>
      <c r="F2748" s="236" t="s">
        <v>4879</v>
      </c>
      <c r="G2748" s="236" t="s">
        <v>141</v>
      </c>
      <c r="H2748" s="236">
        <v>3</v>
      </c>
      <c r="I2748" s="236" t="s">
        <v>4939</v>
      </c>
      <c r="J2748" s="236" t="s">
        <v>4958</v>
      </c>
      <c r="K2748" s="236" t="s">
        <v>4959</v>
      </c>
      <c r="L2748" s="237">
        <v>46234</v>
      </c>
      <c r="M2748" s="236" t="s">
        <v>92</v>
      </c>
    </row>
    <row r="2749" spans="1:13">
      <c r="A2749" s="238" t="s">
        <v>1247</v>
      </c>
      <c r="B2749" s="238" t="s">
        <v>1248</v>
      </c>
      <c r="C2749" s="238" t="s">
        <v>1228</v>
      </c>
      <c r="D2749" s="238" t="s">
        <v>130</v>
      </c>
      <c r="E2749" s="238">
        <v>0</v>
      </c>
      <c r="F2749" s="238" t="s">
        <v>4879</v>
      </c>
      <c r="G2749" s="238" t="s">
        <v>141</v>
      </c>
      <c r="H2749" s="238">
        <v>3</v>
      </c>
      <c r="I2749" s="238" t="s">
        <v>4939</v>
      </c>
      <c r="J2749" s="238" t="s">
        <v>2129</v>
      </c>
      <c r="K2749" s="238" t="s">
        <v>4960</v>
      </c>
      <c r="L2749" s="239">
        <v>46234</v>
      </c>
      <c r="M2749" s="238" t="s">
        <v>92</v>
      </c>
    </row>
    <row r="2750" spans="1:13">
      <c r="A2750" s="236" t="s">
        <v>1247</v>
      </c>
      <c r="B2750" s="236" t="s">
        <v>1248</v>
      </c>
      <c r="C2750" s="236" t="s">
        <v>1228</v>
      </c>
      <c r="D2750" s="236" t="s">
        <v>135</v>
      </c>
      <c r="E2750" s="236">
        <v>0</v>
      </c>
      <c r="F2750" s="236" t="s">
        <v>4879</v>
      </c>
      <c r="G2750" s="236" t="s">
        <v>141</v>
      </c>
      <c r="H2750" s="236">
        <v>3</v>
      </c>
      <c r="I2750" s="236" t="s">
        <v>4939</v>
      </c>
      <c r="J2750" s="236" t="s">
        <v>1945</v>
      </c>
      <c r="K2750" s="236" t="s">
        <v>4961</v>
      </c>
      <c r="L2750" s="237">
        <v>46234</v>
      </c>
      <c r="M2750" s="236" t="s">
        <v>92</v>
      </c>
    </row>
    <row r="2751" spans="1:13">
      <c r="A2751" s="238" t="s">
        <v>1247</v>
      </c>
      <c r="B2751" s="238" t="s">
        <v>1248</v>
      </c>
      <c r="C2751" s="238" t="s">
        <v>1228</v>
      </c>
      <c r="D2751" s="238" t="s">
        <v>140</v>
      </c>
      <c r="E2751" s="238">
        <v>1527100</v>
      </c>
      <c r="F2751" s="238" t="s">
        <v>4962</v>
      </c>
      <c r="G2751" s="238" t="s">
        <v>141</v>
      </c>
      <c r="H2751" s="238">
        <v>3</v>
      </c>
      <c r="I2751" s="238" t="s">
        <v>4963</v>
      </c>
      <c r="J2751" s="238" t="s">
        <v>4964</v>
      </c>
      <c r="K2751" s="238" t="s">
        <v>4965</v>
      </c>
      <c r="L2751" s="239">
        <v>46234</v>
      </c>
      <c r="M2751" s="238" t="s">
        <v>92</v>
      </c>
    </row>
    <row r="2752" spans="1:13">
      <c r="A2752" s="236" t="s">
        <v>1247</v>
      </c>
      <c r="B2752" s="236" t="s">
        <v>1248</v>
      </c>
      <c r="C2752" s="236" t="s">
        <v>1228</v>
      </c>
      <c r="D2752" s="236" t="s">
        <v>144</v>
      </c>
      <c r="E2752" s="236">
        <v>571000</v>
      </c>
      <c r="F2752" s="236" t="s">
        <v>4962</v>
      </c>
      <c r="G2752" s="236" t="s">
        <v>141</v>
      </c>
      <c r="H2752" s="236">
        <v>3</v>
      </c>
      <c r="I2752" s="236" t="s">
        <v>4963</v>
      </c>
      <c r="J2752" s="236" t="s">
        <v>4966</v>
      </c>
      <c r="K2752" s="236" t="s">
        <v>4967</v>
      </c>
      <c r="L2752" s="237">
        <v>46234</v>
      </c>
      <c r="M2752" s="236" t="s">
        <v>92</v>
      </c>
    </row>
    <row r="2753" spans="1:13">
      <c r="A2753" s="238" t="s">
        <v>1247</v>
      </c>
      <c r="B2753" s="238" t="s">
        <v>1248</v>
      </c>
      <c r="C2753" s="238" t="s">
        <v>1228</v>
      </c>
      <c r="D2753" s="238" t="s">
        <v>147</v>
      </c>
      <c r="E2753" s="238">
        <v>1900</v>
      </c>
      <c r="F2753" s="238" t="s">
        <v>4962</v>
      </c>
      <c r="G2753" s="238" t="s">
        <v>141</v>
      </c>
      <c r="H2753" s="238">
        <v>3</v>
      </c>
      <c r="I2753" s="238" t="s">
        <v>4963</v>
      </c>
      <c r="J2753" s="238" t="s">
        <v>4968</v>
      </c>
      <c r="K2753" s="238" t="s">
        <v>4969</v>
      </c>
      <c r="L2753" s="239">
        <v>46234</v>
      </c>
      <c r="M2753" s="238" t="s">
        <v>92</v>
      </c>
    </row>
    <row r="2754" spans="1:13">
      <c r="A2754" s="236" t="s">
        <v>1247</v>
      </c>
      <c r="B2754" s="236" t="s">
        <v>1248</v>
      </c>
      <c r="C2754" s="236" t="s">
        <v>1228</v>
      </c>
      <c r="D2754" s="236" t="s">
        <v>150</v>
      </c>
      <c r="E2754" s="236">
        <v>5</v>
      </c>
      <c r="F2754" s="236" t="s">
        <v>4879</v>
      </c>
      <c r="G2754" s="236" t="s">
        <v>141</v>
      </c>
      <c r="H2754" s="236">
        <v>3</v>
      </c>
      <c r="I2754" s="236" t="s">
        <v>4939</v>
      </c>
      <c r="J2754" s="236" t="s">
        <v>1861</v>
      </c>
      <c r="K2754" s="236" t="s">
        <v>4970</v>
      </c>
      <c r="L2754" s="237">
        <v>46234</v>
      </c>
      <c r="M2754" s="236" t="s">
        <v>92</v>
      </c>
    </row>
    <row r="2755" spans="1:13">
      <c r="A2755" s="238" t="s">
        <v>1247</v>
      </c>
      <c r="B2755" s="238" t="s">
        <v>1248</v>
      </c>
      <c r="C2755" s="238" t="s">
        <v>1228</v>
      </c>
      <c r="D2755" s="238" t="s">
        <v>32</v>
      </c>
      <c r="E2755" s="238" t="s">
        <v>33</v>
      </c>
      <c r="F2755" s="238" t="s">
        <v>33</v>
      </c>
      <c r="G2755" s="238"/>
      <c r="H2755" s="238">
        <v>0</v>
      </c>
      <c r="I2755" s="238" t="s">
        <v>33</v>
      </c>
      <c r="J2755" s="238" t="s">
        <v>1617</v>
      </c>
      <c r="K2755" s="238" t="s">
        <v>4971</v>
      </c>
      <c r="L2755" s="239">
        <v>46234</v>
      </c>
      <c r="M2755" s="238" t="s">
        <v>92</v>
      </c>
    </row>
    <row r="2756" spans="1:13">
      <c r="A2756" s="236" t="s">
        <v>1247</v>
      </c>
      <c r="B2756" s="236" t="s">
        <v>1248</v>
      </c>
      <c r="C2756" s="236" t="s">
        <v>1228</v>
      </c>
      <c r="D2756" s="236" t="s">
        <v>38</v>
      </c>
      <c r="E2756" s="236" t="s">
        <v>33</v>
      </c>
      <c r="F2756" s="236" t="s">
        <v>33</v>
      </c>
      <c r="G2756" s="236"/>
      <c r="H2756" s="236">
        <v>0</v>
      </c>
      <c r="I2756" s="236" t="s">
        <v>33</v>
      </c>
      <c r="J2756" s="236" t="s">
        <v>1617</v>
      </c>
      <c r="K2756" s="236" t="s">
        <v>4972</v>
      </c>
      <c r="L2756" s="237">
        <v>46234</v>
      </c>
      <c r="M2756" s="236" t="s">
        <v>92</v>
      </c>
    </row>
    <row r="2757" spans="1:13">
      <c r="A2757" s="238" t="s">
        <v>1320</v>
      </c>
      <c r="B2757" s="238" t="s">
        <v>1321</v>
      </c>
      <c r="C2757" s="238" t="s">
        <v>1322</v>
      </c>
      <c r="D2757" s="238" t="s">
        <v>86</v>
      </c>
      <c r="E2757" s="238">
        <v>35313000</v>
      </c>
      <c r="F2757" s="238" t="s">
        <v>4973</v>
      </c>
      <c r="G2757" s="238" t="s">
        <v>88</v>
      </c>
      <c r="H2757" s="238">
        <v>2</v>
      </c>
      <c r="I2757" s="238" t="s">
        <v>4974</v>
      </c>
      <c r="J2757" s="238" t="s">
        <v>4975</v>
      </c>
      <c r="K2757" s="238" t="s">
        <v>4976</v>
      </c>
      <c r="L2757" s="239">
        <v>46234</v>
      </c>
      <c r="M2757" s="238" t="s">
        <v>92</v>
      </c>
    </row>
    <row r="2758" spans="1:13">
      <c r="A2758" s="236" t="s">
        <v>1320</v>
      </c>
      <c r="B2758" s="236" t="s">
        <v>1321</v>
      </c>
      <c r="C2758" s="236" t="s">
        <v>1322</v>
      </c>
      <c r="D2758" s="236" t="s">
        <v>93</v>
      </c>
      <c r="E2758" s="236">
        <v>527970</v>
      </c>
      <c r="F2758" s="236" t="s">
        <v>4977</v>
      </c>
      <c r="G2758" s="236" t="s">
        <v>126</v>
      </c>
      <c r="H2758" s="236">
        <v>1</v>
      </c>
      <c r="I2758" s="236" t="s">
        <v>4978</v>
      </c>
      <c r="J2758" s="236" t="s">
        <v>4979</v>
      </c>
      <c r="K2758" s="236" t="s">
        <v>4980</v>
      </c>
      <c r="L2758" s="237">
        <v>46234</v>
      </c>
      <c r="M2758" s="236" t="s">
        <v>92</v>
      </c>
    </row>
    <row r="2759" spans="1:13">
      <c r="A2759" s="238" t="s">
        <v>1320</v>
      </c>
      <c r="B2759" s="238" t="s">
        <v>1321</v>
      </c>
      <c r="C2759" s="238" t="s">
        <v>1322</v>
      </c>
      <c r="D2759" s="238" t="s">
        <v>98</v>
      </c>
      <c r="E2759" s="238">
        <v>35313000</v>
      </c>
      <c r="F2759" s="238" t="s">
        <v>4973</v>
      </c>
      <c r="G2759" s="238" t="s">
        <v>88</v>
      </c>
      <c r="H2759" s="238">
        <v>2</v>
      </c>
      <c r="I2759" s="238" t="s">
        <v>4981</v>
      </c>
      <c r="J2759" s="238" t="s">
        <v>4982</v>
      </c>
      <c r="K2759" s="238" t="s">
        <v>4983</v>
      </c>
      <c r="L2759" s="239">
        <v>46234</v>
      </c>
      <c r="M2759" s="238" t="s">
        <v>92</v>
      </c>
    </row>
    <row r="2760" spans="1:13">
      <c r="A2760" s="236" t="s">
        <v>1320</v>
      </c>
      <c r="B2760" s="236" t="s">
        <v>1321</v>
      </c>
      <c r="C2760" s="236" t="s">
        <v>1322</v>
      </c>
      <c r="D2760" s="236" t="s">
        <v>103</v>
      </c>
      <c r="E2760" s="236">
        <v>35313000</v>
      </c>
      <c r="F2760" s="236" t="s">
        <v>4973</v>
      </c>
      <c r="G2760" s="236" t="s">
        <v>88</v>
      </c>
      <c r="H2760" s="236">
        <v>2</v>
      </c>
      <c r="I2760" s="236" t="s">
        <v>4981</v>
      </c>
      <c r="J2760" s="236" t="s">
        <v>4984</v>
      </c>
      <c r="K2760" s="236" t="s">
        <v>4985</v>
      </c>
      <c r="L2760" s="237">
        <v>46234</v>
      </c>
      <c r="M2760" s="236" t="s">
        <v>92</v>
      </c>
    </row>
    <row r="2761" spans="1:13">
      <c r="A2761" s="238" t="s">
        <v>1320</v>
      </c>
      <c r="B2761" s="238" t="s">
        <v>1321</v>
      </c>
      <c r="C2761" s="238" t="s">
        <v>1322</v>
      </c>
      <c r="D2761" s="238" t="s">
        <v>108</v>
      </c>
      <c r="E2761" s="238">
        <v>5254103</v>
      </c>
      <c r="F2761" s="238" t="s">
        <v>4986</v>
      </c>
      <c r="G2761" s="238" t="s">
        <v>88</v>
      </c>
      <c r="H2761" s="238">
        <v>2</v>
      </c>
      <c r="I2761" s="238" t="s">
        <v>4987</v>
      </c>
      <c r="J2761" s="238" t="s">
        <v>4988</v>
      </c>
      <c r="K2761" s="238" t="s">
        <v>4989</v>
      </c>
      <c r="L2761" s="239">
        <v>46234</v>
      </c>
      <c r="M2761" s="238" t="s">
        <v>92</v>
      </c>
    </row>
    <row r="2762" spans="1:13">
      <c r="A2762" s="236" t="s">
        <v>1320</v>
      </c>
      <c r="B2762" s="236" t="s">
        <v>1321</v>
      </c>
      <c r="C2762" s="236" t="s">
        <v>1322</v>
      </c>
      <c r="D2762" s="236" t="s">
        <v>46</v>
      </c>
      <c r="E2762" s="236" t="s">
        <v>33</v>
      </c>
      <c r="F2762" s="236" t="s">
        <v>33</v>
      </c>
      <c r="G2762" s="236"/>
      <c r="H2762" s="236">
        <v>0</v>
      </c>
      <c r="I2762" s="236" t="s">
        <v>33</v>
      </c>
      <c r="J2762" s="236" t="s">
        <v>1617</v>
      </c>
      <c r="K2762" s="236" t="s">
        <v>4990</v>
      </c>
      <c r="L2762" s="237">
        <v>46234</v>
      </c>
      <c r="M2762" s="236" t="s">
        <v>92</v>
      </c>
    </row>
    <row r="2763" spans="1:13">
      <c r="A2763" s="238" t="s">
        <v>1320</v>
      </c>
      <c r="B2763" s="238" t="s">
        <v>1321</v>
      </c>
      <c r="C2763" s="238" t="s">
        <v>1322</v>
      </c>
      <c r="D2763" s="238" t="s">
        <v>113</v>
      </c>
      <c r="E2763" s="238" t="s">
        <v>33</v>
      </c>
      <c r="F2763" s="238" t="s">
        <v>33</v>
      </c>
      <c r="G2763" s="238"/>
      <c r="H2763" s="238">
        <v>0</v>
      </c>
      <c r="I2763" s="238" t="s">
        <v>33</v>
      </c>
      <c r="J2763" s="238" t="s">
        <v>1617</v>
      </c>
      <c r="K2763" s="238" t="s">
        <v>4991</v>
      </c>
      <c r="L2763" s="239">
        <v>46234</v>
      </c>
      <c r="M2763" s="238" t="s">
        <v>92</v>
      </c>
    </row>
    <row r="2764" spans="1:13">
      <c r="A2764" s="236" t="s">
        <v>1320</v>
      </c>
      <c r="B2764" s="236" t="s">
        <v>1321</v>
      </c>
      <c r="C2764" s="236" t="s">
        <v>1322</v>
      </c>
      <c r="D2764" s="236" t="s">
        <v>117</v>
      </c>
      <c r="E2764" s="236">
        <v>1053</v>
      </c>
      <c r="F2764" s="236" t="s">
        <v>4992</v>
      </c>
      <c r="G2764" s="236" t="s">
        <v>141</v>
      </c>
      <c r="H2764" s="236">
        <v>3</v>
      </c>
      <c r="I2764" s="236" t="s">
        <v>4993</v>
      </c>
      <c r="J2764" s="236" t="s">
        <v>4994</v>
      </c>
      <c r="K2764" s="236" t="s">
        <v>4995</v>
      </c>
      <c r="L2764" s="237">
        <v>46234</v>
      </c>
      <c r="M2764" s="236" t="s">
        <v>92</v>
      </c>
    </row>
    <row r="2765" spans="1:13">
      <c r="A2765" s="238" t="s">
        <v>1320</v>
      </c>
      <c r="B2765" s="238" t="s">
        <v>1321</v>
      </c>
      <c r="C2765" s="238" t="s">
        <v>1322</v>
      </c>
      <c r="D2765" s="238" t="s">
        <v>122</v>
      </c>
      <c r="E2765" s="238">
        <v>1053</v>
      </c>
      <c r="F2765" s="238" t="s">
        <v>4992</v>
      </c>
      <c r="G2765" s="238" t="s">
        <v>141</v>
      </c>
      <c r="H2765" s="238">
        <v>3</v>
      </c>
      <c r="I2765" s="238" t="s">
        <v>4993</v>
      </c>
      <c r="J2765" s="238" t="s">
        <v>4996</v>
      </c>
      <c r="K2765" s="238" t="s">
        <v>4997</v>
      </c>
      <c r="L2765" s="239">
        <v>46234</v>
      </c>
      <c r="M2765" s="238" t="s">
        <v>92</v>
      </c>
    </row>
    <row r="2766" spans="1:13">
      <c r="A2766" s="236" t="s">
        <v>1320</v>
      </c>
      <c r="B2766" s="236" t="s">
        <v>1321</v>
      </c>
      <c r="C2766" s="236" t="s">
        <v>1322</v>
      </c>
      <c r="D2766" s="236" t="s">
        <v>48</v>
      </c>
      <c r="E2766" s="236">
        <v>10572</v>
      </c>
      <c r="F2766" s="236" t="s">
        <v>4998</v>
      </c>
      <c r="G2766" s="236" t="s">
        <v>88</v>
      </c>
      <c r="H2766" s="236">
        <v>2</v>
      </c>
      <c r="I2766" s="236" t="s">
        <v>4999</v>
      </c>
      <c r="J2766" s="236" t="s">
        <v>5000</v>
      </c>
      <c r="K2766" s="236" t="s">
        <v>5001</v>
      </c>
      <c r="L2766" s="237">
        <v>46234</v>
      </c>
      <c r="M2766" s="236" t="s">
        <v>92</v>
      </c>
    </row>
    <row r="2767" spans="1:13">
      <c r="A2767" s="238" t="s">
        <v>1320</v>
      </c>
      <c r="B2767" s="238" t="s">
        <v>1321</v>
      </c>
      <c r="C2767" s="238" t="s">
        <v>1322</v>
      </c>
      <c r="D2767" s="238" t="s">
        <v>50</v>
      </c>
      <c r="E2767" s="238">
        <v>1432</v>
      </c>
      <c r="F2767" s="238" t="s">
        <v>4998</v>
      </c>
      <c r="G2767" s="238" t="s">
        <v>88</v>
      </c>
      <c r="H2767" s="238">
        <v>2</v>
      </c>
      <c r="I2767" s="238" t="s">
        <v>4999</v>
      </c>
      <c r="J2767" s="238" t="s">
        <v>5002</v>
      </c>
      <c r="K2767" s="238" t="s">
        <v>5003</v>
      </c>
      <c r="L2767" s="239">
        <v>46234</v>
      </c>
      <c r="M2767" s="238" t="s">
        <v>92</v>
      </c>
    </row>
    <row r="2768" spans="1:13">
      <c r="A2768" s="236" t="s">
        <v>1320</v>
      </c>
      <c r="B2768" s="236" t="s">
        <v>1321</v>
      </c>
      <c r="C2768" s="236" t="s">
        <v>1322</v>
      </c>
      <c r="D2768" s="236" t="s">
        <v>52</v>
      </c>
      <c r="E2768" s="236" t="s">
        <v>33</v>
      </c>
      <c r="F2768" s="236" t="s">
        <v>33</v>
      </c>
      <c r="G2768" s="236"/>
      <c r="H2768" s="236">
        <v>0</v>
      </c>
      <c r="I2768" s="236" t="s">
        <v>33</v>
      </c>
      <c r="J2768" s="236" t="s">
        <v>1617</v>
      </c>
      <c r="K2768" s="236" t="s">
        <v>5004</v>
      </c>
      <c r="L2768" s="237">
        <v>46234</v>
      </c>
      <c r="M2768" s="236" t="s">
        <v>92</v>
      </c>
    </row>
    <row r="2769" spans="1:13">
      <c r="A2769" s="238" t="s">
        <v>1320</v>
      </c>
      <c r="B2769" s="238" t="s">
        <v>1321</v>
      </c>
      <c r="C2769" s="238" t="s">
        <v>1322</v>
      </c>
      <c r="D2769" s="238" t="s">
        <v>54</v>
      </c>
      <c r="E2769" s="238" t="s">
        <v>33</v>
      </c>
      <c r="F2769" s="238" t="s">
        <v>33</v>
      </c>
      <c r="G2769" s="238"/>
      <c r="H2769" s="238">
        <v>0</v>
      </c>
      <c r="I2769" s="238" t="s">
        <v>33</v>
      </c>
      <c r="J2769" s="238" t="s">
        <v>1617</v>
      </c>
      <c r="K2769" s="238" t="s">
        <v>5005</v>
      </c>
      <c r="L2769" s="239">
        <v>46234</v>
      </c>
      <c r="M2769" s="238" t="s">
        <v>92</v>
      </c>
    </row>
    <row r="2770" spans="1:13">
      <c r="A2770" s="236" t="s">
        <v>1320</v>
      </c>
      <c r="B2770" s="236" t="s">
        <v>1321</v>
      </c>
      <c r="C2770" s="236" t="s">
        <v>1322</v>
      </c>
      <c r="D2770" s="236" t="s">
        <v>124</v>
      </c>
      <c r="E2770" s="236">
        <v>22325198</v>
      </c>
      <c r="F2770" s="236" t="s">
        <v>5006</v>
      </c>
      <c r="G2770" s="236" t="s">
        <v>141</v>
      </c>
      <c r="H2770" s="236">
        <v>3</v>
      </c>
      <c r="I2770" s="236" t="s">
        <v>5007</v>
      </c>
      <c r="J2770" s="236" t="s">
        <v>5008</v>
      </c>
      <c r="K2770" s="236" t="s">
        <v>5009</v>
      </c>
      <c r="L2770" s="237">
        <v>46234</v>
      </c>
      <c r="M2770" s="236" t="s">
        <v>92</v>
      </c>
    </row>
    <row r="2771" spans="1:13">
      <c r="A2771" s="238" t="s">
        <v>1320</v>
      </c>
      <c r="B2771" s="238" t="s">
        <v>1321</v>
      </c>
      <c r="C2771" s="238" t="s">
        <v>1322</v>
      </c>
      <c r="D2771" s="238" t="s">
        <v>130</v>
      </c>
      <c r="E2771" s="238">
        <v>0</v>
      </c>
      <c r="F2771" s="238" t="s">
        <v>4973</v>
      </c>
      <c r="G2771" s="238" t="s">
        <v>88</v>
      </c>
      <c r="H2771" s="238">
        <v>2</v>
      </c>
      <c r="I2771" s="238" t="s">
        <v>4981</v>
      </c>
      <c r="J2771" s="238" t="s">
        <v>2129</v>
      </c>
      <c r="K2771" s="238" t="s">
        <v>5010</v>
      </c>
      <c r="L2771" s="239">
        <v>46234</v>
      </c>
      <c r="M2771" s="238" t="s">
        <v>92</v>
      </c>
    </row>
    <row r="2772" spans="1:13">
      <c r="A2772" s="236" t="s">
        <v>1320</v>
      </c>
      <c r="B2772" s="236" t="s">
        <v>1321</v>
      </c>
      <c r="C2772" s="236" t="s">
        <v>1322</v>
      </c>
      <c r="D2772" s="236" t="s">
        <v>135</v>
      </c>
      <c r="E2772" s="236">
        <v>12987802</v>
      </c>
      <c r="F2772" s="236" t="s">
        <v>5011</v>
      </c>
      <c r="G2772" s="236" t="s">
        <v>141</v>
      </c>
      <c r="H2772" s="236">
        <v>3</v>
      </c>
      <c r="I2772" s="236" t="s">
        <v>5012</v>
      </c>
      <c r="J2772" s="236" t="s">
        <v>1852</v>
      </c>
      <c r="K2772" s="236" t="s">
        <v>5013</v>
      </c>
      <c r="L2772" s="237">
        <v>46234</v>
      </c>
      <c r="M2772" s="236" t="s">
        <v>92</v>
      </c>
    </row>
    <row r="2773" spans="1:13">
      <c r="A2773" s="238" t="s">
        <v>1320</v>
      </c>
      <c r="B2773" s="238" t="s">
        <v>1321</v>
      </c>
      <c r="C2773" s="238" t="s">
        <v>1322</v>
      </c>
      <c r="D2773" s="238" t="s">
        <v>140</v>
      </c>
      <c r="E2773" s="238">
        <v>12898539</v>
      </c>
      <c r="F2773" s="238" t="s">
        <v>5006</v>
      </c>
      <c r="G2773" s="238" t="s">
        <v>141</v>
      </c>
      <c r="H2773" s="238">
        <v>3</v>
      </c>
      <c r="I2773" s="238" t="s">
        <v>5007</v>
      </c>
      <c r="J2773" s="238" t="s">
        <v>5014</v>
      </c>
      <c r="K2773" s="238" t="s">
        <v>5015</v>
      </c>
      <c r="L2773" s="239">
        <v>46234</v>
      </c>
      <c r="M2773" s="238" t="s">
        <v>92</v>
      </c>
    </row>
    <row r="2774" spans="1:13">
      <c r="A2774" s="236" t="s">
        <v>1320</v>
      </c>
      <c r="B2774" s="236" t="s">
        <v>1321</v>
      </c>
      <c r="C2774" s="236" t="s">
        <v>1322</v>
      </c>
      <c r="D2774" s="236" t="s">
        <v>144</v>
      </c>
      <c r="E2774" s="236">
        <v>9426659</v>
      </c>
      <c r="F2774" s="236" t="s">
        <v>5006</v>
      </c>
      <c r="G2774" s="236" t="s">
        <v>141</v>
      </c>
      <c r="H2774" s="236">
        <v>3</v>
      </c>
      <c r="I2774" s="236" t="s">
        <v>5007</v>
      </c>
      <c r="J2774" s="236" t="s">
        <v>5016</v>
      </c>
      <c r="K2774" s="236" t="s">
        <v>5017</v>
      </c>
      <c r="L2774" s="237">
        <v>46234</v>
      </c>
      <c r="M2774" s="236" t="s">
        <v>92</v>
      </c>
    </row>
    <row r="2775" spans="1:13">
      <c r="A2775" s="238" t="s">
        <v>1320</v>
      </c>
      <c r="B2775" s="238" t="s">
        <v>1321</v>
      </c>
      <c r="C2775" s="238" t="s">
        <v>1322</v>
      </c>
      <c r="D2775" s="238" t="s">
        <v>147</v>
      </c>
      <c r="E2775" s="238">
        <v>0</v>
      </c>
      <c r="F2775" s="238" t="s">
        <v>5006</v>
      </c>
      <c r="G2775" s="238" t="s">
        <v>141</v>
      </c>
      <c r="H2775" s="238">
        <v>3</v>
      </c>
      <c r="I2775" s="238" t="s">
        <v>5007</v>
      </c>
      <c r="J2775" s="238" t="s">
        <v>5018</v>
      </c>
      <c r="K2775" s="238" t="s">
        <v>5019</v>
      </c>
      <c r="L2775" s="239">
        <v>46234</v>
      </c>
      <c r="M2775" s="238" t="s">
        <v>92</v>
      </c>
    </row>
    <row r="2776" spans="1:13">
      <c r="A2776" s="236" t="s">
        <v>1320</v>
      </c>
      <c r="B2776" s="236" t="s">
        <v>1321</v>
      </c>
      <c r="C2776" s="236" t="s">
        <v>1322</v>
      </c>
      <c r="D2776" s="236" t="s">
        <v>150</v>
      </c>
      <c r="E2776" s="236">
        <v>5</v>
      </c>
      <c r="F2776" s="236" t="s">
        <v>4973</v>
      </c>
      <c r="G2776" s="236" t="s">
        <v>126</v>
      </c>
      <c r="H2776" s="236">
        <v>1</v>
      </c>
      <c r="I2776" s="236" t="s">
        <v>5020</v>
      </c>
      <c r="J2776" s="236" t="s">
        <v>5021</v>
      </c>
      <c r="K2776" s="236" t="s">
        <v>5022</v>
      </c>
      <c r="L2776" s="237">
        <v>46234</v>
      </c>
      <c r="M2776" s="236" t="s">
        <v>92</v>
      </c>
    </row>
    <row r="2777" spans="1:13">
      <c r="A2777" s="238" t="s">
        <v>1320</v>
      </c>
      <c r="B2777" s="238" t="s">
        <v>1321</v>
      </c>
      <c r="C2777" s="238" t="s">
        <v>1322</v>
      </c>
      <c r="D2777" s="238" t="s">
        <v>32</v>
      </c>
      <c r="E2777" s="238" t="s">
        <v>33</v>
      </c>
      <c r="F2777" s="238" t="s">
        <v>33</v>
      </c>
      <c r="G2777" s="238"/>
      <c r="H2777" s="238">
        <v>0</v>
      </c>
      <c r="I2777" s="238" t="s">
        <v>33</v>
      </c>
      <c r="J2777" s="238" t="s">
        <v>1617</v>
      </c>
      <c r="K2777" s="238" t="s">
        <v>5023</v>
      </c>
      <c r="L2777" s="239">
        <v>46234</v>
      </c>
      <c r="M2777" s="238" t="s">
        <v>92</v>
      </c>
    </row>
    <row r="2778" spans="1:13">
      <c r="A2778" s="236" t="s">
        <v>1320</v>
      </c>
      <c r="B2778" s="236" t="s">
        <v>1321</v>
      </c>
      <c r="C2778" s="236" t="s">
        <v>1322</v>
      </c>
      <c r="D2778" s="236" t="s">
        <v>38</v>
      </c>
      <c r="E2778" s="236" t="s">
        <v>33</v>
      </c>
      <c r="F2778" s="236" t="s">
        <v>33</v>
      </c>
      <c r="G2778" s="236"/>
      <c r="H2778" s="236">
        <v>0</v>
      </c>
      <c r="I2778" s="236" t="s">
        <v>33</v>
      </c>
      <c r="J2778" s="236" t="s">
        <v>1617</v>
      </c>
      <c r="K2778" s="236" t="s">
        <v>5024</v>
      </c>
      <c r="L2778" s="237">
        <v>46234</v>
      </c>
      <c r="M2778" s="236" t="s">
        <v>92</v>
      </c>
    </row>
    <row r="2779" spans="1:13">
      <c r="A2779" s="238" t="s">
        <v>1331</v>
      </c>
      <c r="B2779" s="238" t="s">
        <v>1332</v>
      </c>
      <c r="C2779" s="238" t="s">
        <v>1322</v>
      </c>
      <c r="D2779" s="238" t="s">
        <v>86</v>
      </c>
      <c r="E2779" s="238">
        <v>35313000</v>
      </c>
      <c r="F2779" s="238" t="s">
        <v>4973</v>
      </c>
      <c r="G2779" s="238" t="s">
        <v>88</v>
      </c>
      <c r="H2779" s="238">
        <v>2</v>
      </c>
      <c r="I2779" s="238" t="s">
        <v>4974</v>
      </c>
      <c r="J2779" s="238" t="s">
        <v>4975</v>
      </c>
      <c r="K2779" s="238" t="s">
        <v>5025</v>
      </c>
      <c r="L2779" s="239">
        <v>46234</v>
      </c>
      <c r="M2779" s="238" t="s">
        <v>92</v>
      </c>
    </row>
    <row r="2780" spans="1:13">
      <c r="A2780" s="236" t="s">
        <v>1331</v>
      </c>
      <c r="B2780" s="236" t="s">
        <v>1332</v>
      </c>
      <c r="C2780" s="236" t="s">
        <v>1322</v>
      </c>
      <c r="D2780" s="236" t="s">
        <v>93</v>
      </c>
      <c r="E2780" s="236">
        <v>145420</v>
      </c>
      <c r="F2780" s="236" t="s">
        <v>5026</v>
      </c>
      <c r="G2780" s="236" t="s">
        <v>126</v>
      </c>
      <c r="H2780" s="236">
        <v>1</v>
      </c>
      <c r="I2780" s="236" t="s">
        <v>5027</v>
      </c>
      <c r="J2780" s="236" t="s">
        <v>5028</v>
      </c>
      <c r="K2780" s="236" t="s">
        <v>5029</v>
      </c>
      <c r="L2780" s="237">
        <v>46234</v>
      </c>
      <c r="M2780" s="236" t="s">
        <v>92</v>
      </c>
    </row>
    <row r="2781" spans="1:13">
      <c r="A2781" s="238" t="s">
        <v>1331</v>
      </c>
      <c r="B2781" s="238" t="s">
        <v>1332</v>
      </c>
      <c r="C2781" s="238" t="s">
        <v>1322</v>
      </c>
      <c r="D2781" s="238" t="s">
        <v>98</v>
      </c>
      <c r="E2781" s="238">
        <v>6674405</v>
      </c>
      <c r="F2781" s="238" t="s">
        <v>5030</v>
      </c>
      <c r="G2781" s="238" t="s">
        <v>88</v>
      </c>
      <c r="H2781" s="238">
        <v>2</v>
      </c>
      <c r="I2781" s="238" t="s">
        <v>5031</v>
      </c>
      <c r="J2781" s="238" t="s">
        <v>5032</v>
      </c>
      <c r="K2781" s="238" t="s">
        <v>5033</v>
      </c>
      <c r="L2781" s="239">
        <v>46234</v>
      </c>
      <c r="M2781" s="238" t="s">
        <v>92</v>
      </c>
    </row>
    <row r="2782" spans="1:13">
      <c r="A2782" s="236" t="s">
        <v>1331</v>
      </c>
      <c r="B2782" s="236" t="s">
        <v>1332</v>
      </c>
      <c r="C2782" s="236" t="s">
        <v>1322</v>
      </c>
      <c r="D2782" s="236" t="s">
        <v>103</v>
      </c>
      <c r="E2782" s="236">
        <v>392000</v>
      </c>
      <c r="F2782" s="236" t="s">
        <v>5034</v>
      </c>
      <c r="G2782" s="236" t="s">
        <v>126</v>
      </c>
      <c r="H2782" s="236">
        <v>1</v>
      </c>
      <c r="I2782" s="236" t="s">
        <v>5035</v>
      </c>
      <c r="J2782" s="236" t="s">
        <v>5036</v>
      </c>
      <c r="K2782" s="236" t="s">
        <v>5037</v>
      </c>
      <c r="L2782" s="237">
        <v>46234</v>
      </c>
      <c r="M2782" s="236" t="s">
        <v>92</v>
      </c>
    </row>
    <row r="2783" spans="1:13">
      <c r="A2783" s="238" t="s">
        <v>1331</v>
      </c>
      <c r="B2783" s="238" t="s">
        <v>1332</v>
      </c>
      <c r="C2783" s="238" t="s">
        <v>1322</v>
      </c>
      <c r="D2783" s="238" t="s">
        <v>108</v>
      </c>
      <c r="E2783" s="238">
        <v>392000</v>
      </c>
      <c r="F2783" s="238" t="s">
        <v>5034</v>
      </c>
      <c r="G2783" s="238" t="s">
        <v>126</v>
      </c>
      <c r="H2783" s="238">
        <v>1</v>
      </c>
      <c r="I2783" s="238" t="s">
        <v>5035</v>
      </c>
      <c r="J2783" s="238" t="s">
        <v>5038</v>
      </c>
      <c r="K2783" s="238" t="s">
        <v>5039</v>
      </c>
      <c r="L2783" s="239">
        <v>46234</v>
      </c>
      <c r="M2783" s="238" t="s">
        <v>92</v>
      </c>
    </row>
    <row r="2784" spans="1:13">
      <c r="A2784" s="236" t="s">
        <v>1331</v>
      </c>
      <c r="B2784" s="236" t="s">
        <v>1332</v>
      </c>
      <c r="C2784" s="236" t="s">
        <v>1322</v>
      </c>
      <c r="D2784" s="236" t="s">
        <v>46</v>
      </c>
      <c r="E2784" s="236" t="s">
        <v>33</v>
      </c>
      <c r="F2784" s="236" t="s">
        <v>33</v>
      </c>
      <c r="G2784" s="236" t="s">
        <v>33</v>
      </c>
      <c r="H2784" s="236" t="s">
        <v>33</v>
      </c>
      <c r="I2784" s="236" t="s">
        <v>33</v>
      </c>
      <c r="J2784" s="236" t="s">
        <v>1617</v>
      </c>
      <c r="K2784" s="236" t="s">
        <v>5040</v>
      </c>
      <c r="L2784" s="237">
        <v>46234</v>
      </c>
      <c r="M2784" s="236" t="s">
        <v>92</v>
      </c>
    </row>
    <row r="2785" spans="1:13">
      <c r="A2785" s="238" t="s">
        <v>1331</v>
      </c>
      <c r="B2785" s="238" t="s">
        <v>1332</v>
      </c>
      <c r="C2785" s="238" t="s">
        <v>1322</v>
      </c>
      <c r="D2785" s="238" t="s">
        <v>113</v>
      </c>
      <c r="E2785" s="238" t="s">
        <v>33</v>
      </c>
      <c r="F2785" s="238" t="s">
        <v>33</v>
      </c>
      <c r="G2785" s="238" t="s">
        <v>33</v>
      </c>
      <c r="H2785" s="238" t="s">
        <v>33</v>
      </c>
      <c r="I2785" s="238" t="s">
        <v>33</v>
      </c>
      <c r="J2785" s="238" t="s">
        <v>1617</v>
      </c>
      <c r="K2785" s="238" t="s">
        <v>5041</v>
      </c>
      <c r="L2785" s="239">
        <v>46234</v>
      </c>
      <c r="M2785" s="238" t="s">
        <v>92</v>
      </c>
    </row>
    <row r="2786" spans="1:13">
      <c r="A2786" s="236" t="s">
        <v>1331</v>
      </c>
      <c r="B2786" s="236" t="s">
        <v>1332</v>
      </c>
      <c r="C2786" s="236" t="s">
        <v>1322</v>
      </c>
      <c r="D2786" s="236" t="s">
        <v>117</v>
      </c>
      <c r="E2786" s="236">
        <v>131</v>
      </c>
      <c r="F2786" s="236" t="s">
        <v>5042</v>
      </c>
      <c r="G2786" s="236" t="s">
        <v>141</v>
      </c>
      <c r="H2786" s="236">
        <v>3</v>
      </c>
      <c r="I2786" s="236" t="s">
        <v>5043</v>
      </c>
      <c r="J2786" s="236" t="s">
        <v>5044</v>
      </c>
      <c r="K2786" s="236" t="s">
        <v>5045</v>
      </c>
      <c r="L2786" s="237">
        <v>46234</v>
      </c>
      <c r="M2786" s="236" t="s">
        <v>92</v>
      </c>
    </row>
    <row r="2787" spans="1:13">
      <c r="A2787" s="238" t="s">
        <v>1331</v>
      </c>
      <c r="B2787" s="238" t="s">
        <v>1332</v>
      </c>
      <c r="C2787" s="238" t="s">
        <v>1322</v>
      </c>
      <c r="D2787" s="238" t="s">
        <v>122</v>
      </c>
      <c r="E2787" s="238">
        <v>1053</v>
      </c>
      <c r="F2787" s="238" t="s">
        <v>4992</v>
      </c>
      <c r="G2787" s="238" t="s">
        <v>141</v>
      </c>
      <c r="H2787" s="238">
        <v>3</v>
      </c>
      <c r="I2787" s="238" t="s">
        <v>4993</v>
      </c>
      <c r="J2787" s="238" t="s">
        <v>4996</v>
      </c>
      <c r="K2787" s="238" t="s">
        <v>5046</v>
      </c>
      <c r="L2787" s="239">
        <v>46234</v>
      </c>
      <c r="M2787" s="238" t="s">
        <v>92</v>
      </c>
    </row>
    <row r="2788" spans="1:13">
      <c r="A2788" s="236" t="s">
        <v>1331</v>
      </c>
      <c r="B2788" s="236" t="s">
        <v>1332</v>
      </c>
      <c r="C2788" s="236" t="s">
        <v>1322</v>
      </c>
      <c r="D2788" s="236" t="s">
        <v>48</v>
      </c>
      <c r="E2788" s="236" t="s">
        <v>33</v>
      </c>
      <c r="F2788" s="236" t="s">
        <v>33</v>
      </c>
      <c r="G2788" s="236" t="s">
        <v>33</v>
      </c>
      <c r="H2788" s="236" t="s">
        <v>33</v>
      </c>
      <c r="I2788" s="236" t="s">
        <v>33</v>
      </c>
      <c r="J2788" s="236" t="s">
        <v>1617</v>
      </c>
      <c r="K2788" s="236" t="s">
        <v>5047</v>
      </c>
      <c r="L2788" s="237">
        <v>46234</v>
      </c>
      <c r="M2788" s="236" t="s">
        <v>92</v>
      </c>
    </row>
    <row r="2789" spans="1:13">
      <c r="A2789" s="238" t="s">
        <v>1331</v>
      </c>
      <c r="B2789" s="238" t="s">
        <v>1332</v>
      </c>
      <c r="C2789" s="238" t="s">
        <v>1322</v>
      </c>
      <c r="D2789" s="238" t="s">
        <v>50</v>
      </c>
      <c r="E2789" s="238" t="s">
        <v>33</v>
      </c>
      <c r="F2789" s="238" t="s">
        <v>33</v>
      </c>
      <c r="G2789" s="238" t="s">
        <v>33</v>
      </c>
      <c r="H2789" s="238" t="s">
        <v>33</v>
      </c>
      <c r="I2789" s="238" t="s">
        <v>33</v>
      </c>
      <c r="J2789" s="238" t="s">
        <v>1617</v>
      </c>
      <c r="K2789" s="238" t="s">
        <v>5048</v>
      </c>
      <c r="L2789" s="239">
        <v>46234</v>
      </c>
      <c r="M2789" s="238" t="s">
        <v>92</v>
      </c>
    </row>
    <row r="2790" spans="1:13">
      <c r="A2790" s="236" t="s">
        <v>1331</v>
      </c>
      <c r="B2790" s="236" t="s">
        <v>1332</v>
      </c>
      <c r="C2790" s="236" t="s">
        <v>1322</v>
      </c>
      <c r="D2790" s="236" t="s">
        <v>52</v>
      </c>
      <c r="E2790" s="236" t="s">
        <v>33</v>
      </c>
      <c r="F2790" s="236" t="s">
        <v>33</v>
      </c>
      <c r="G2790" s="236" t="s">
        <v>33</v>
      </c>
      <c r="H2790" s="236" t="s">
        <v>33</v>
      </c>
      <c r="I2790" s="236" t="s">
        <v>33</v>
      </c>
      <c r="J2790" s="236" t="s">
        <v>1617</v>
      </c>
      <c r="K2790" s="236" t="s">
        <v>5049</v>
      </c>
      <c r="L2790" s="237">
        <v>46234</v>
      </c>
      <c r="M2790" s="236" t="s">
        <v>92</v>
      </c>
    </row>
    <row r="2791" spans="1:13">
      <c r="A2791" s="238" t="s">
        <v>1331</v>
      </c>
      <c r="B2791" s="238" t="s">
        <v>1332</v>
      </c>
      <c r="C2791" s="238" t="s">
        <v>1322</v>
      </c>
      <c r="D2791" s="238" t="s">
        <v>54</v>
      </c>
      <c r="E2791" s="238" t="s">
        <v>33</v>
      </c>
      <c r="F2791" s="238" t="s">
        <v>33</v>
      </c>
      <c r="G2791" s="238" t="s">
        <v>33</v>
      </c>
      <c r="H2791" s="238" t="s">
        <v>33</v>
      </c>
      <c r="I2791" s="238" t="s">
        <v>33</v>
      </c>
      <c r="J2791" s="238" t="s">
        <v>1617</v>
      </c>
      <c r="K2791" s="238" t="s">
        <v>5050</v>
      </c>
      <c r="L2791" s="239">
        <v>46234</v>
      </c>
      <c r="M2791" s="238" t="s">
        <v>92</v>
      </c>
    </row>
    <row r="2792" spans="1:13">
      <c r="A2792" s="236" t="s">
        <v>1331</v>
      </c>
      <c r="B2792" s="236" t="s">
        <v>1332</v>
      </c>
      <c r="C2792" s="236" t="s">
        <v>1322</v>
      </c>
      <c r="D2792" s="236" t="s">
        <v>124</v>
      </c>
      <c r="E2792" s="236">
        <v>392000</v>
      </c>
      <c r="F2792" s="236" t="s">
        <v>5034</v>
      </c>
      <c r="G2792" s="236" t="s">
        <v>126</v>
      </c>
      <c r="H2792" s="236">
        <v>1</v>
      </c>
      <c r="I2792" s="236" t="s">
        <v>5035</v>
      </c>
      <c r="J2792" s="236" t="s">
        <v>5051</v>
      </c>
      <c r="K2792" s="236" t="s">
        <v>5052</v>
      </c>
      <c r="L2792" s="237">
        <v>46234</v>
      </c>
      <c r="M2792" s="236" t="s">
        <v>92</v>
      </c>
    </row>
    <row r="2793" spans="1:13">
      <c r="A2793" s="238" t="s">
        <v>1331</v>
      </c>
      <c r="B2793" s="238" t="s">
        <v>1332</v>
      </c>
      <c r="C2793" s="238" t="s">
        <v>1322</v>
      </c>
      <c r="D2793" s="238" t="s">
        <v>130</v>
      </c>
      <c r="E2793" s="238">
        <v>6282405</v>
      </c>
      <c r="F2793" s="238" t="s">
        <v>5030</v>
      </c>
      <c r="G2793" s="238" t="s">
        <v>88</v>
      </c>
      <c r="H2793" s="238">
        <v>2</v>
      </c>
      <c r="I2793" s="238" t="s">
        <v>5053</v>
      </c>
      <c r="J2793" s="238" t="s">
        <v>2165</v>
      </c>
      <c r="K2793" s="238" t="s">
        <v>5054</v>
      </c>
      <c r="L2793" s="239">
        <v>46234</v>
      </c>
      <c r="M2793" s="238" t="s">
        <v>92</v>
      </c>
    </row>
    <row r="2794" spans="1:13">
      <c r="A2794" s="236" t="s">
        <v>1331</v>
      </c>
      <c r="B2794" s="236" t="s">
        <v>1332</v>
      </c>
      <c r="C2794" s="236" t="s">
        <v>1322</v>
      </c>
      <c r="D2794" s="236" t="s">
        <v>135</v>
      </c>
      <c r="E2794" s="236">
        <v>0</v>
      </c>
      <c r="F2794" s="236" t="s">
        <v>5034</v>
      </c>
      <c r="G2794" s="236" t="s">
        <v>126</v>
      </c>
      <c r="H2794" s="236">
        <v>1</v>
      </c>
      <c r="I2794" s="236" t="s">
        <v>5035</v>
      </c>
      <c r="J2794" s="236" t="s">
        <v>1945</v>
      </c>
      <c r="K2794" s="236" t="s">
        <v>5055</v>
      </c>
      <c r="L2794" s="237">
        <v>46234</v>
      </c>
      <c r="M2794" s="236" t="s">
        <v>92</v>
      </c>
    </row>
    <row r="2795" spans="1:13">
      <c r="A2795" s="238" t="s">
        <v>1331</v>
      </c>
      <c r="B2795" s="238" t="s">
        <v>1332</v>
      </c>
      <c r="C2795" s="238" t="s">
        <v>1322</v>
      </c>
      <c r="D2795" s="238" t="s">
        <v>140</v>
      </c>
      <c r="E2795" s="238" t="s">
        <v>33</v>
      </c>
      <c r="F2795" s="238" t="s">
        <v>5034</v>
      </c>
      <c r="G2795" s="238" t="s">
        <v>126</v>
      </c>
      <c r="H2795" s="238">
        <v>1</v>
      </c>
      <c r="I2795" s="238" t="s">
        <v>5035</v>
      </c>
      <c r="J2795" s="238" t="s">
        <v>5056</v>
      </c>
      <c r="K2795" s="238" t="s">
        <v>5057</v>
      </c>
      <c r="L2795" s="239">
        <v>46234</v>
      </c>
      <c r="M2795" s="238" t="s">
        <v>92</v>
      </c>
    </row>
    <row r="2796" spans="1:13">
      <c r="A2796" s="236" t="s">
        <v>1331</v>
      </c>
      <c r="B2796" s="236" t="s">
        <v>1332</v>
      </c>
      <c r="C2796" s="236" t="s">
        <v>1322</v>
      </c>
      <c r="D2796" s="236" t="s">
        <v>144</v>
      </c>
      <c r="E2796" s="236">
        <v>392000</v>
      </c>
      <c r="F2796" s="236" t="s">
        <v>5034</v>
      </c>
      <c r="G2796" s="236" t="s">
        <v>126</v>
      </c>
      <c r="H2796" s="236">
        <v>1</v>
      </c>
      <c r="I2796" s="236" t="s">
        <v>5035</v>
      </c>
      <c r="J2796" s="236" t="s">
        <v>5058</v>
      </c>
      <c r="K2796" s="236" t="s">
        <v>5059</v>
      </c>
      <c r="L2796" s="237">
        <v>46234</v>
      </c>
      <c r="M2796" s="236" t="s">
        <v>92</v>
      </c>
    </row>
    <row r="2797" spans="1:13">
      <c r="A2797" s="238" t="s">
        <v>1331</v>
      </c>
      <c r="B2797" s="238" t="s">
        <v>1332</v>
      </c>
      <c r="C2797" s="238" t="s">
        <v>1322</v>
      </c>
      <c r="D2797" s="238" t="s">
        <v>147</v>
      </c>
      <c r="E2797" s="238" t="s">
        <v>33</v>
      </c>
      <c r="F2797" s="238" t="s">
        <v>5034</v>
      </c>
      <c r="G2797" s="238" t="s">
        <v>126</v>
      </c>
      <c r="H2797" s="238">
        <v>1</v>
      </c>
      <c r="I2797" s="238" t="s">
        <v>5035</v>
      </c>
      <c r="J2797" s="238" t="s">
        <v>5060</v>
      </c>
      <c r="K2797" s="238" t="s">
        <v>5061</v>
      </c>
      <c r="L2797" s="239">
        <v>46234</v>
      </c>
      <c r="M2797" s="238" t="s">
        <v>92</v>
      </c>
    </row>
    <row r="2798" spans="1:13">
      <c r="A2798" s="236" t="s">
        <v>1331</v>
      </c>
      <c r="B2798" s="236" t="s">
        <v>1332</v>
      </c>
      <c r="C2798" s="236" t="s">
        <v>1322</v>
      </c>
      <c r="D2798" s="236" t="s">
        <v>150</v>
      </c>
      <c r="E2798" s="236">
        <v>1</v>
      </c>
      <c r="F2798" s="236" t="s">
        <v>5034</v>
      </c>
      <c r="G2798" s="236" t="s">
        <v>126</v>
      </c>
      <c r="H2798" s="236">
        <v>1</v>
      </c>
      <c r="I2798" s="236" t="s">
        <v>5035</v>
      </c>
      <c r="J2798" s="236" t="s">
        <v>5062</v>
      </c>
      <c r="K2798" s="236" t="s">
        <v>5063</v>
      </c>
      <c r="L2798" s="237">
        <v>46234</v>
      </c>
      <c r="M2798" s="236" t="s">
        <v>92</v>
      </c>
    </row>
    <row r="2799" spans="1:13">
      <c r="A2799" s="238" t="s">
        <v>1331</v>
      </c>
      <c r="B2799" s="238" t="s">
        <v>1332</v>
      </c>
      <c r="C2799" s="238" t="s">
        <v>1322</v>
      </c>
      <c r="D2799" s="238" t="s">
        <v>32</v>
      </c>
      <c r="E2799" s="238" t="s">
        <v>33</v>
      </c>
      <c r="F2799" s="238" t="s">
        <v>33</v>
      </c>
      <c r="G2799" s="238" t="s">
        <v>33</v>
      </c>
      <c r="H2799" s="238" t="s">
        <v>33</v>
      </c>
      <c r="I2799" s="238" t="s">
        <v>33</v>
      </c>
      <c r="J2799" s="238" t="s">
        <v>1617</v>
      </c>
      <c r="K2799" s="238" t="s">
        <v>5064</v>
      </c>
      <c r="L2799" s="239">
        <v>46234</v>
      </c>
      <c r="M2799" s="238" t="s">
        <v>92</v>
      </c>
    </row>
    <row r="2800" spans="1:13">
      <c r="A2800" s="236" t="s">
        <v>1331</v>
      </c>
      <c r="B2800" s="236" t="s">
        <v>1332</v>
      </c>
      <c r="C2800" s="236" t="s">
        <v>1322</v>
      </c>
      <c r="D2800" s="236" t="s">
        <v>38</v>
      </c>
      <c r="E2800" s="236" t="s">
        <v>33</v>
      </c>
      <c r="F2800" s="236" t="s">
        <v>33</v>
      </c>
      <c r="G2800" s="236" t="s">
        <v>33</v>
      </c>
      <c r="H2800" s="236" t="s">
        <v>33</v>
      </c>
      <c r="I2800" s="236" t="s">
        <v>33</v>
      </c>
      <c r="J2800" s="236" t="s">
        <v>1617</v>
      </c>
      <c r="K2800" s="236" t="s">
        <v>5065</v>
      </c>
      <c r="L2800" s="237">
        <v>46234</v>
      </c>
      <c r="M2800" s="236" t="s">
        <v>92</v>
      </c>
    </row>
    <row r="2801" spans="1:13">
      <c r="A2801" s="238" t="s">
        <v>925</v>
      </c>
      <c r="B2801" s="238" t="s">
        <v>926</v>
      </c>
      <c r="C2801" s="238" t="s">
        <v>927</v>
      </c>
      <c r="D2801" s="238" t="s">
        <v>86</v>
      </c>
      <c r="E2801" s="238">
        <v>28500000</v>
      </c>
      <c r="F2801" s="238" t="s">
        <v>5066</v>
      </c>
      <c r="G2801" s="238" t="s">
        <v>88</v>
      </c>
      <c r="H2801" s="238">
        <v>2</v>
      </c>
      <c r="I2801" s="238" t="s">
        <v>5067</v>
      </c>
      <c r="J2801" s="238" t="s">
        <v>5068</v>
      </c>
      <c r="K2801" s="238" t="s">
        <v>5069</v>
      </c>
      <c r="L2801" s="239">
        <v>46234</v>
      </c>
      <c r="M2801" s="238" t="s">
        <v>92</v>
      </c>
    </row>
    <row r="2802" spans="1:13">
      <c r="A2802" s="236" t="s">
        <v>925</v>
      </c>
      <c r="B2802" s="236" t="s">
        <v>926</v>
      </c>
      <c r="C2802" s="236" t="s">
        <v>927</v>
      </c>
      <c r="D2802" s="236" t="s">
        <v>93</v>
      </c>
      <c r="E2802" s="236">
        <v>882050</v>
      </c>
      <c r="F2802" s="236" t="s">
        <v>5070</v>
      </c>
      <c r="G2802" s="236" t="s">
        <v>126</v>
      </c>
      <c r="H2802" s="236">
        <v>1</v>
      </c>
      <c r="I2802" s="236" t="s">
        <v>5071</v>
      </c>
      <c r="J2802" s="236" t="s">
        <v>5072</v>
      </c>
      <c r="K2802" s="236" t="s">
        <v>5073</v>
      </c>
      <c r="L2802" s="237">
        <v>46234</v>
      </c>
      <c r="M2802" s="236" t="s">
        <v>92</v>
      </c>
    </row>
    <row r="2803" spans="1:13">
      <c r="A2803" s="238" t="s">
        <v>925</v>
      </c>
      <c r="B2803" s="238" t="s">
        <v>926</v>
      </c>
      <c r="C2803" s="238" t="s">
        <v>927</v>
      </c>
      <c r="D2803" s="238" t="s">
        <v>98</v>
      </c>
      <c r="E2803" s="238">
        <v>28500000</v>
      </c>
      <c r="F2803" s="238" t="s">
        <v>5066</v>
      </c>
      <c r="G2803" s="238" t="s">
        <v>88</v>
      </c>
      <c r="H2803" s="238">
        <v>2</v>
      </c>
      <c r="I2803" s="238" t="s">
        <v>5067</v>
      </c>
      <c r="J2803" s="238" t="s">
        <v>5074</v>
      </c>
      <c r="K2803" s="238" t="s">
        <v>5075</v>
      </c>
      <c r="L2803" s="239">
        <v>46234</v>
      </c>
      <c r="M2803" s="238" t="s">
        <v>92</v>
      </c>
    </row>
    <row r="2804" spans="1:13">
      <c r="A2804" s="236" t="s">
        <v>925</v>
      </c>
      <c r="B2804" s="236" t="s">
        <v>926</v>
      </c>
      <c r="C2804" s="236" t="s">
        <v>927</v>
      </c>
      <c r="D2804" s="236" t="s">
        <v>103</v>
      </c>
      <c r="E2804" s="236">
        <v>16530000</v>
      </c>
      <c r="F2804" s="236" t="s">
        <v>5076</v>
      </c>
      <c r="G2804" s="236" t="s">
        <v>141</v>
      </c>
      <c r="H2804" s="236">
        <v>3</v>
      </c>
      <c r="I2804" s="236" t="s">
        <v>5077</v>
      </c>
      <c r="J2804" s="236" t="s">
        <v>5078</v>
      </c>
      <c r="K2804" s="236" t="s">
        <v>5079</v>
      </c>
      <c r="L2804" s="237">
        <v>46234</v>
      </c>
      <c r="M2804" s="236" t="s">
        <v>92</v>
      </c>
    </row>
    <row r="2805" spans="1:13">
      <c r="A2805" s="238" t="s">
        <v>925</v>
      </c>
      <c r="B2805" s="238" t="s">
        <v>926</v>
      </c>
      <c r="C2805" s="238" t="s">
        <v>927</v>
      </c>
      <c r="D2805" s="238" t="s">
        <v>108</v>
      </c>
      <c r="E2805" s="238">
        <v>7140000</v>
      </c>
      <c r="F2805" s="238" t="s">
        <v>5080</v>
      </c>
      <c r="G2805" s="238" t="s">
        <v>88</v>
      </c>
      <c r="H2805" s="238">
        <v>2</v>
      </c>
      <c r="I2805" s="238" t="s">
        <v>5081</v>
      </c>
      <c r="J2805" s="238" t="s">
        <v>5082</v>
      </c>
      <c r="K2805" s="238" t="s">
        <v>5083</v>
      </c>
      <c r="L2805" s="239">
        <v>46234</v>
      </c>
      <c r="M2805" s="238" t="s">
        <v>92</v>
      </c>
    </row>
    <row r="2806" spans="1:13">
      <c r="A2806" s="236" t="s">
        <v>925</v>
      </c>
      <c r="B2806" s="236" t="s">
        <v>926</v>
      </c>
      <c r="C2806" s="236" t="s">
        <v>927</v>
      </c>
      <c r="D2806" s="236" t="s">
        <v>113</v>
      </c>
      <c r="E2806" s="236" t="s">
        <v>33</v>
      </c>
      <c r="F2806" s="236" t="s">
        <v>114</v>
      </c>
      <c r="G2806" s="236" t="s">
        <v>33</v>
      </c>
      <c r="H2806" s="236" t="s">
        <v>33</v>
      </c>
      <c r="I2806" s="236" t="s">
        <v>114</v>
      </c>
      <c r="J2806" s="236" t="s">
        <v>1617</v>
      </c>
      <c r="K2806" s="236" t="s">
        <v>5084</v>
      </c>
      <c r="L2806" s="237">
        <v>46234</v>
      </c>
      <c r="M2806" s="236" t="s">
        <v>92</v>
      </c>
    </row>
    <row r="2807" spans="1:13">
      <c r="A2807" s="238" t="s">
        <v>925</v>
      </c>
      <c r="B2807" s="238" t="s">
        <v>926</v>
      </c>
      <c r="C2807" s="238" t="s">
        <v>927</v>
      </c>
      <c r="D2807" s="238" t="s">
        <v>117</v>
      </c>
      <c r="E2807" s="238">
        <v>278</v>
      </c>
      <c r="F2807" s="238" t="s">
        <v>5085</v>
      </c>
      <c r="G2807" s="238" t="s">
        <v>141</v>
      </c>
      <c r="H2807" s="238">
        <v>3</v>
      </c>
      <c r="I2807" s="238" t="s">
        <v>119</v>
      </c>
      <c r="J2807" s="238" t="s">
        <v>5086</v>
      </c>
      <c r="K2807" s="238" t="s">
        <v>5087</v>
      </c>
      <c r="L2807" s="239">
        <v>46234</v>
      </c>
      <c r="M2807" s="238" t="s">
        <v>92</v>
      </c>
    </row>
    <row r="2808" spans="1:13">
      <c r="A2808" s="236" t="s">
        <v>925</v>
      </c>
      <c r="B2808" s="236" t="s">
        <v>926</v>
      </c>
      <c r="C2808" s="236" t="s">
        <v>927</v>
      </c>
      <c r="D2808" s="236" t="s">
        <v>122</v>
      </c>
      <c r="E2808" s="236">
        <v>5676</v>
      </c>
      <c r="F2808" s="236" t="s">
        <v>5088</v>
      </c>
      <c r="G2808" s="236" t="s">
        <v>141</v>
      </c>
      <c r="H2808" s="236">
        <v>3</v>
      </c>
      <c r="I2808" s="236" t="s">
        <v>5089</v>
      </c>
      <c r="J2808" s="236" t="s">
        <v>5090</v>
      </c>
      <c r="K2808" s="236" t="s">
        <v>5091</v>
      </c>
      <c r="L2808" s="237">
        <v>46234</v>
      </c>
      <c r="M2808" s="236" t="s">
        <v>92</v>
      </c>
    </row>
    <row r="2809" spans="1:13">
      <c r="A2809" s="238" t="s">
        <v>925</v>
      </c>
      <c r="B2809" s="238" t="s">
        <v>926</v>
      </c>
      <c r="C2809" s="238" t="s">
        <v>927</v>
      </c>
      <c r="D2809" s="238" t="s">
        <v>124</v>
      </c>
      <c r="E2809" s="238">
        <v>7304000</v>
      </c>
      <c r="F2809" s="238" t="s">
        <v>5092</v>
      </c>
      <c r="G2809" s="238" t="s">
        <v>141</v>
      </c>
      <c r="H2809" s="238">
        <v>3</v>
      </c>
      <c r="I2809" s="238" t="s">
        <v>5093</v>
      </c>
      <c r="J2809" s="238" t="s">
        <v>5094</v>
      </c>
      <c r="K2809" s="238" t="s">
        <v>5095</v>
      </c>
      <c r="L2809" s="239">
        <v>46234</v>
      </c>
      <c r="M2809" s="238" t="s">
        <v>92</v>
      </c>
    </row>
    <row r="2810" spans="1:13">
      <c r="A2810" s="236" t="s">
        <v>925</v>
      </c>
      <c r="B2810" s="236" t="s">
        <v>926</v>
      </c>
      <c r="C2810" s="236" t="s">
        <v>927</v>
      </c>
      <c r="D2810" s="236" t="s">
        <v>130</v>
      </c>
      <c r="E2810" s="236">
        <v>11970000</v>
      </c>
      <c r="F2810" s="236" t="s">
        <v>5092</v>
      </c>
      <c r="G2810" s="236" t="s">
        <v>141</v>
      </c>
      <c r="H2810" s="236">
        <v>3</v>
      </c>
      <c r="I2810" s="236" t="s">
        <v>5096</v>
      </c>
      <c r="J2810" s="236" t="s">
        <v>5097</v>
      </c>
      <c r="K2810" s="236" t="s">
        <v>5098</v>
      </c>
      <c r="L2810" s="237">
        <v>46234</v>
      </c>
      <c r="M2810" s="236" t="s">
        <v>92</v>
      </c>
    </row>
    <row r="2811" spans="1:13">
      <c r="A2811" s="238" t="s">
        <v>925</v>
      </c>
      <c r="B2811" s="238" t="s">
        <v>926</v>
      </c>
      <c r="C2811" s="238" t="s">
        <v>927</v>
      </c>
      <c r="D2811" s="238" t="s">
        <v>135</v>
      </c>
      <c r="E2811" s="238">
        <v>9226000</v>
      </c>
      <c r="F2811" s="238" t="s">
        <v>5099</v>
      </c>
      <c r="G2811" s="238" t="s">
        <v>141</v>
      </c>
      <c r="H2811" s="238">
        <v>3</v>
      </c>
      <c r="I2811" s="238" t="s">
        <v>5093</v>
      </c>
      <c r="J2811" s="238" t="s">
        <v>5100</v>
      </c>
      <c r="K2811" s="238" t="s">
        <v>5101</v>
      </c>
      <c r="L2811" s="239">
        <v>46234</v>
      </c>
      <c r="M2811" s="238" t="s">
        <v>92</v>
      </c>
    </row>
    <row r="2812" spans="1:13">
      <c r="A2812" s="236" t="s">
        <v>925</v>
      </c>
      <c r="B2812" s="236" t="s">
        <v>926</v>
      </c>
      <c r="C2812" s="236" t="s">
        <v>927</v>
      </c>
      <c r="D2812" s="236" t="s">
        <v>140</v>
      </c>
      <c r="E2812" s="236">
        <v>6404000</v>
      </c>
      <c r="F2812" s="236" t="s">
        <v>5102</v>
      </c>
      <c r="G2812" s="236" t="s">
        <v>141</v>
      </c>
      <c r="H2812" s="236">
        <v>3</v>
      </c>
      <c r="I2812" s="236" t="s">
        <v>5093</v>
      </c>
      <c r="J2812" s="236" t="s">
        <v>5103</v>
      </c>
      <c r="K2812" s="236" t="s">
        <v>5104</v>
      </c>
      <c r="L2812" s="237">
        <v>46234</v>
      </c>
      <c r="M2812" s="236" t="s">
        <v>92</v>
      </c>
    </row>
    <row r="2813" spans="1:13">
      <c r="A2813" s="238" t="s">
        <v>925</v>
      </c>
      <c r="B2813" s="238" t="s">
        <v>926</v>
      </c>
      <c r="C2813" s="238" t="s">
        <v>927</v>
      </c>
      <c r="D2813" s="238" t="s">
        <v>144</v>
      </c>
      <c r="E2813" s="238">
        <v>900000</v>
      </c>
      <c r="F2813" s="238" t="s">
        <v>5102</v>
      </c>
      <c r="G2813" s="238" t="s">
        <v>141</v>
      </c>
      <c r="H2813" s="238">
        <v>3</v>
      </c>
      <c r="I2813" s="238" t="s">
        <v>5093</v>
      </c>
      <c r="J2813" s="238" t="s">
        <v>5103</v>
      </c>
      <c r="K2813" s="238" t="s">
        <v>5105</v>
      </c>
      <c r="L2813" s="239">
        <v>46234</v>
      </c>
      <c r="M2813" s="238" t="s">
        <v>92</v>
      </c>
    </row>
    <row r="2814" spans="1:13">
      <c r="A2814" s="236" t="s">
        <v>925</v>
      </c>
      <c r="B2814" s="236" t="s">
        <v>926</v>
      </c>
      <c r="C2814" s="236" t="s">
        <v>927</v>
      </c>
      <c r="D2814" s="236" t="s">
        <v>147</v>
      </c>
      <c r="E2814" s="236" t="s">
        <v>33</v>
      </c>
      <c r="F2814" s="236" t="s">
        <v>5092</v>
      </c>
      <c r="G2814" s="236" t="s">
        <v>141</v>
      </c>
      <c r="H2814" s="236">
        <v>3</v>
      </c>
      <c r="I2814" s="236" t="s">
        <v>5093</v>
      </c>
      <c r="J2814" s="236" t="s">
        <v>5103</v>
      </c>
      <c r="K2814" s="236" t="s">
        <v>5106</v>
      </c>
      <c r="L2814" s="237">
        <v>46234</v>
      </c>
      <c r="M2814" s="236" t="s">
        <v>92</v>
      </c>
    </row>
    <row r="2815" spans="1:13">
      <c r="A2815" s="238" t="s">
        <v>925</v>
      </c>
      <c r="B2815" s="238" t="s">
        <v>926</v>
      </c>
      <c r="C2815" s="238" t="s">
        <v>927</v>
      </c>
      <c r="D2815" s="238" t="s">
        <v>150</v>
      </c>
      <c r="E2815" s="238">
        <v>4</v>
      </c>
      <c r="F2815" s="238" t="s">
        <v>5092</v>
      </c>
      <c r="G2815" s="238" t="s">
        <v>141</v>
      </c>
      <c r="H2815" s="238">
        <v>3</v>
      </c>
      <c r="I2815" s="238" t="s">
        <v>5093</v>
      </c>
      <c r="J2815" s="238" t="s">
        <v>5107</v>
      </c>
      <c r="K2815" s="238" t="s">
        <v>5108</v>
      </c>
      <c r="L2815" s="239">
        <v>46234</v>
      </c>
      <c r="M2815" s="238" t="s">
        <v>92</v>
      </c>
    </row>
    <row r="2816" spans="1:13">
      <c r="A2816" s="236" t="s">
        <v>925</v>
      </c>
      <c r="B2816" s="236" t="s">
        <v>926</v>
      </c>
      <c r="C2816" s="236" t="s">
        <v>927</v>
      </c>
      <c r="D2816" s="236" t="s">
        <v>32</v>
      </c>
      <c r="E2816" s="236" t="s">
        <v>33</v>
      </c>
      <c r="F2816" s="236" t="s">
        <v>114</v>
      </c>
      <c r="G2816" s="236" t="s">
        <v>33</v>
      </c>
      <c r="H2816" s="236" t="s">
        <v>33</v>
      </c>
      <c r="I2816" s="236" t="s">
        <v>114</v>
      </c>
      <c r="J2816" s="236" t="s">
        <v>1617</v>
      </c>
      <c r="K2816" s="236" t="s">
        <v>5109</v>
      </c>
      <c r="L2816" s="237">
        <v>46234</v>
      </c>
      <c r="M2816" s="236" t="s">
        <v>92</v>
      </c>
    </row>
    <row r="2817" spans="1:13">
      <c r="A2817" s="238" t="s">
        <v>925</v>
      </c>
      <c r="B2817" s="238" t="s">
        <v>926</v>
      </c>
      <c r="C2817" s="238" t="s">
        <v>927</v>
      </c>
      <c r="D2817" s="238" t="s">
        <v>38</v>
      </c>
      <c r="E2817" s="238" t="s">
        <v>33</v>
      </c>
      <c r="F2817" s="238" t="s">
        <v>114</v>
      </c>
      <c r="G2817" s="238" t="s">
        <v>33</v>
      </c>
      <c r="H2817" s="238" t="s">
        <v>33</v>
      </c>
      <c r="I2817" s="238" t="s">
        <v>114</v>
      </c>
      <c r="J2817" s="238" t="s">
        <v>1617</v>
      </c>
      <c r="K2817" s="238" t="s">
        <v>5110</v>
      </c>
      <c r="L2817" s="239">
        <v>46234</v>
      </c>
      <c r="M2817" s="238" t="s">
        <v>92</v>
      </c>
    </row>
    <row r="2818" spans="1:13">
      <c r="A2818" s="236" t="s">
        <v>925</v>
      </c>
      <c r="B2818" s="236" t="s">
        <v>926</v>
      </c>
      <c r="C2818" s="236" t="s">
        <v>927</v>
      </c>
      <c r="D2818" s="236" t="s">
        <v>46</v>
      </c>
      <c r="E2818" s="236" t="s">
        <v>33</v>
      </c>
      <c r="F2818" s="236" t="s">
        <v>114</v>
      </c>
      <c r="G2818" s="236" t="s">
        <v>33</v>
      </c>
      <c r="H2818" s="236" t="s">
        <v>33</v>
      </c>
      <c r="I2818" s="236" t="s">
        <v>114</v>
      </c>
      <c r="J2818" s="236" t="s">
        <v>1617</v>
      </c>
      <c r="K2818" s="236" t="s">
        <v>5111</v>
      </c>
      <c r="L2818" s="237">
        <v>46234</v>
      </c>
      <c r="M2818" s="236" t="s">
        <v>92</v>
      </c>
    </row>
    <row r="2819" spans="1:13">
      <c r="A2819" s="238" t="s">
        <v>925</v>
      </c>
      <c r="B2819" s="238" t="s">
        <v>926</v>
      </c>
      <c r="C2819" s="238" t="s">
        <v>927</v>
      </c>
      <c r="D2819" s="238" t="s">
        <v>48</v>
      </c>
      <c r="E2819" s="238" t="s">
        <v>33</v>
      </c>
      <c r="F2819" s="238" t="s">
        <v>114</v>
      </c>
      <c r="G2819" s="238" t="s">
        <v>33</v>
      </c>
      <c r="H2819" s="238" t="s">
        <v>33</v>
      </c>
      <c r="I2819" s="238" t="s">
        <v>114</v>
      </c>
      <c r="J2819" s="238" t="s">
        <v>1617</v>
      </c>
      <c r="K2819" s="238" t="s">
        <v>5112</v>
      </c>
      <c r="L2819" s="239">
        <v>46234</v>
      </c>
      <c r="M2819" s="238" t="s">
        <v>92</v>
      </c>
    </row>
    <row r="2820" spans="1:13">
      <c r="A2820" s="236" t="s">
        <v>925</v>
      </c>
      <c r="B2820" s="236" t="s">
        <v>926</v>
      </c>
      <c r="C2820" s="236" t="s">
        <v>927</v>
      </c>
      <c r="D2820" s="236" t="s">
        <v>50</v>
      </c>
      <c r="E2820" s="236" t="s">
        <v>33</v>
      </c>
      <c r="F2820" s="236" t="s">
        <v>114</v>
      </c>
      <c r="G2820" s="236" t="s">
        <v>33</v>
      </c>
      <c r="H2820" s="236" t="s">
        <v>33</v>
      </c>
      <c r="I2820" s="236" t="s">
        <v>114</v>
      </c>
      <c r="J2820" s="236" t="s">
        <v>1617</v>
      </c>
      <c r="K2820" s="236" t="s">
        <v>5113</v>
      </c>
      <c r="L2820" s="237">
        <v>46234</v>
      </c>
      <c r="M2820" s="236" t="s">
        <v>92</v>
      </c>
    </row>
    <row r="2821" spans="1:13">
      <c r="A2821" s="238" t="s">
        <v>925</v>
      </c>
      <c r="B2821" s="238" t="s">
        <v>926</v>
      </c>
      <c r="C2821" s="238" t="s">
        <v>927</v>
      </c>
      <c r="D2821" s="238" t="s">
        <v>52</v>
      </c>
      <c r="E2821" s="238" t="s">
        <v>33</v>
      </c>
      <c r="F2821" s="238" t="s">
        <v>114</v>
      </c>
      <c r="G2821" s="238" t="s">
        <v>33</v>
      </c>
      <c r="H2821" s="238" t="s">
        <v>33</v>
      </c>
      <c r="I2821" s="238" t="s">
        <v>114</v>
      </c>
      <c r="J2821" s="238" t="s">
        <v>1617</v>
      </c>
      <c r="K2821" s="238" t="s">
        <v>5114</v>
      </c>
      <c r="L2821" s="239">
        <v>46234</v>
      </c>
      <c r="M2821" s="238" t="s">
        <v>92</v>
      </c>
    </row>
    <row r="2822" spans="1:13">
      <c r="A2822" s="236" t="s">
        <v>925</v>
      </c>
      <c r="B2822" s="236" t="s">
        <v>926</v>
      </c>
      <c r="C2822" s="236" t="s">
        <v>927</v>
      </c>
      <c r="D2822" s="236" t="s">
        <v>54</v>
      </c>
      <c r="E2822" s="236" t="s">
        <v>33</v>
      </c>
      <c r="F2822" s="236" t="s">
        <v>114</v>
      </c>
      <c r="G2822" s="236" t="s">
        <v>33</v>
      </c>
      <c r="H2822" s="236" t="s">
        <v>33</v>
      </c>
      <c r="I2822" s="236" t="s">
        <v>114</v>
      </c>
      <c r="J2822" s="236" t="s">
        <v>1617</v>
      </c>
      <c r="K2822" s="236" t="s">
        <v>5115</v>
      </c>
      <c r="L2822" s="237">
        <v>46234</v>
      </c>
      <c r="M2822" s="236" t="s">
        <v>92</v>
      </c>
    </row>
    <row r="2823" spans="1:13">
      <c r="A2823" s="238" t="s">
        <v>1436</v>
      </c>
      <c r="B2823" s="238" t="s">
        <v>1437</v>
      </c>
      <c r="C2823" s="238" t="s">
        <v>927</v>
      </c>
      <c r="D2823" s="238" t="s">
        <v>86</v>
      </c>
      <c r="E2823" s="238">
        <v>28500000</v>
      </c>
      <c r="F2823" s="238" t="s">
        <v>5116</v>
      </c>
      <c r="G2823" s="238" t="s">
        <v>88</v>
      </c>
      <c r="H2823" s="238">
        <v>2</v>
      </c>
      <c r="I2823" s="238" t="s">
        <v>5067</v>
      </c>
      <c r="J2823" s="238" t="s">
        <v>5068</v>
      </c>
      <c r="K2823" s="238" t="s">
        <v>5117</v>
      </c>
      <c r="L2823" s="239">
        <v>46234</v>
      </c>
      <c r="M2823" s="238" t="s">
        <v>92</v>
      </c>
    </row>
    <row r="2824" spans="1:13">
      <c r="A2824" s="236" t="s">
        <v>1436</v>
      </c>
      <c r="B2824" s="236" t="s">
        <v>1437</v>
      </c>
      <c r="C2824" s="236" t="s">
        <v>927</v>
      </c>
      <c r="D2824" s="236" t="s">
        <v>93</v>
      </c>
      <c r="E2824" s="236">
        <v>53444</v>
      </c>
      <c r="F2824" s="236" t="s">
        <v>5118</v>
      </c>
      <c r="G2824" s="236" t="s">
        <v>88</v>
      </c>
      <c r="H2824" s="236">
        <v>2</v>
      </c>
      <c r="I2824" s="236" t="s">
        <v>5119</v>
      </c>
      <c r="J2824" s="236" t="s">
        <v>5120</v>
      </c>
      <c r="K2824" s="236" t="s">
        <v>5121</v>
      </c>
      <c r="L2824" s="237">
        <v>46234</v>
      </c>
      <c r="M2824" s="236" t="s">
        <v>92</v>
      </c>
    </row>
    <row r="2825" spans="1:13">
      <c r="A2825" s="238" t="s">
        <v>1436</v>
      </c>
      <c r="B2825" s="238" t="s">
        <v>1437</v>
      </c>
      <c r="C2825" s="238" t="s">
        <v>927</v>
      </c>
      <c r="D2825" s="238" t="s">
        <v>98</v>
      </c>
      <c r="E2825" s="238">
        <v>13450000</v>
      </c>
      <c r="F2825" s="238" t="s">
        <v>5122</v>
      </c>
      <c r="G2825" s="238" t="s">
        <v>88</v>
      </c>
      <c r="H2825" s="238">
        <v>2</v>
      </c>
      <c r="I2825" s="238" t="s">
        <v>5123</v>
      </c>
      <c r="J2825" s="238" t="s">
        <v>5124</v>
      </c>
      <c r="K2825" s="238" t="s">
        <v>5125</v>
      </c>
      <c r="L2825" s="239">
        <v>46234</v>
      </c>
      <c r="M2825" s="238" t="s">
        <v>92</v>
      </c>
    </row>
    <row r="2826" spans="1:13">
      <c r="A2826" s="236" t="s">
        <v>1436</v>
      </c>
      <c r="B2826" s="236" t="s">
        <v>1437</v>
      </c>
      <c r="C2826" s="236" t="s">
        <v>927</v>
      </c>
      <c r="D2826" s="236" t="s">
        <v>103</v>
      </c>
      <c r="E2826" s="236">
        <v>9730000</v>
      </c>
      <c r="F2826" s="236" t="s">
        <v>5126</v>
      </c>
      <c r="G2826" s="236" t="s">
        <v>141</v>
      </c>
      <c r="H2826" s="236">
        <v>3</v>
      </c>
      <c r="I2826" s="236" t="s">
        <v>5127</v>
      </c>
      <c r="J2826" s="236" t="s">
        <v>5128</v>
      </c>
      <c r="K2826" s="236" t="s">
        <v>5129</v>
      </c>
      <c r="L2826" s="237">
        <v>46234</v>
      </c>
      <c r="M2826" s="236" t="s">
        <v>92</v>
      </c>
    </row>
    <row r="2827" spans="1:13">
      <c r="A2827" s="238" t="s">
        <v>1436</v>
      </c>
      <c r="B2827" s="238" t="s">
        <v>1437</v>
      </c>
      <c r="C2827" s="238" t="s">
        <v>927</v>
      </c>
      <c r="D2827" s="238" t="s">
        <v>108</v>
      </c>
      <c r="E2827" s="238">
        <v>18400</v>
      </c>
      <c r="F2827" s="238" t="s">
        <v>5130</v>
      </c>
      <c r="G2827" s="238" t="s">
        <v>141</v>
      </c>
      <c r="H2827" s="238">
        <v>3</v>
      </c>
      <c r="I2827" s="238" t="s">
        <v>5131</v>
      </c>
      <c r="J2827" s="238" t="s">
        <v>5132</v>
      </c>
      <c r="K2827" s="238" t="s">
        <v>5133</v>
      </c>
      <c r="L2827" s="239">
        <v>46234</v>
      </c>
      <c r="M2827" s="238" t="s">
        <v>92</v>
      </c>
    </row>
    <row r="2828" spans="1:13">
      <c r="A2828" s="236" t="s">
        <v>1436</v>
      </c>
      <c r="B2828" s="236" t="s">
        <v>1437</v>
      </c>
      <c r="C2828" s="236" t="s">
        <v>927</v>
      </c>
      <c r="D2828" s="236" t="s">
        <v>113</v>
      </c>
      <c r="E2828" s="236">
        <v>16740</v>
      </c>
      <c r="F2828" s="236" t="s">
        <v>5134</v>
      </c>
      <c r="G2828" s="236" t="s">
        <v>141</v>
      </c>
      <c r="H2828" s="236">
        <v>3</v>
      </c>
      <c r="I2828" s="236" t="s">
        <v>5135</v>
      </c>
      <c r="J2828" s="236" t="s">
        <v>5136</v>
      </c>
      <c r="K2828" s="236" t="s">
        <v>5137</v>
      </c>
      <c r="L2828" s="237">
        <v>46234</v>
      </c>
      <c r="M2828" s="236" t="s">
        <v>92</v>
      </c>
    </row>
    <row r="2829" spans="1:13">
      <c r="A2829" s="238" t="s">
        <v>1436</v>
      </c>
      <c r="B2829" s="238" t="s">
        <v>1437</v>
      </c>
      <c r="C2829" s="238" t="s">
        <v>927</v>
      </c>
      <c r="D2829" s="238" t="s">
        <v>117</v>
      </c>
      <c r="E2829" s="238">
        <v>5398</v>
      </c>
      <c r="F2829" s="238" t="s">
        <v>5138</v>
      </c>
      <c r="G2829" s="238" t="s">
        <v>141</v>
      </c>
      <c r="H2829" s="238">
        <v>3</v>
      </c>
      <c r="I2829" s="238" t="s">
        <v>5139</v>
      </c>
      <c r="J2829" s="238" t="s">
        <v>5140</v>
      </c>
      <c r="K2829" s="238" t="s">
        <v>5141</v>
      </c>
      <c r="L2829" s="239">
        <v>46234</v>
      </c>
      <c r="M2829" s="238" t="s">
        <v>92</v>
      </c>
    </row>
    <row r="2830" spans="1:13">
      <c r="A2830" s="236" t="s">
        <v>1436</v>
      </c>
      <c r="B2830" s="236" t="s">
        <v>1437</v>
      </c>
      <c r="C2830" s="236" t="s">
        <v>927</v>
      </c>
      <c r="D2830" s="236" t="s">
        <v>122</v>
      </c>
      <c r="E2830" s="236">
        <v>5676</v>
      </c>
      <c r="F2830" s="236" t="s">
        <v>5142</v>
      </c>
      <c r="G2830" s="236" t="s">
        <v>141</v>
      </c>
      <c r="H2830" s="236">
        <v>3</v>
      </c>
      <c r="I2830" s="236" t="s">
        <v>5089</v>
      </c>
      <c r="J2830" s="236" t="s">
        <v>5090</v>
      </c>
      <c r="K2830" s="236" t="s">
        <v>5143</v>
      </c>
      <c r="L2830" s="237">
        <v>46234</v>
      </c>
      <c r="M2830" s="236" t="s">
        <v>92</v>
      </c>
    </row>
    <row r="2831" spans="1:13">
      <c r="A2831" s="238" t="s">
        <v>1436</v>
      </c>
      <c r="B2831" s="238" t="s">
        <v>1437</v>
      </c>
      <c r="C2831" s="238" t="s">
        <v>927</v>
      </c>
      <c r="D2831" s="238" t="s">
        <v>124</v>
      </c>
      <c r="E2831" s="238">
        <v>1300000</v>
      </c>
      <c r="F2831" s="238" t="s">
        <v>5144</v>
      </c>
      <c r="G2831" s="238" t="s">
        <v>88</v>
      </c>
      <c r="H2831" s="238">
        <v>2</v>
      </c>
      <c r="I2831" s="238" t="s">
        <v>5145</v>
      </c>
      <c r="J2831" s="238" t="s">
        <v>5146</v>
      </c>
      <c r="K2831" s="238" t="s">
        <v>5147</v>
      </c>
      <c r="L2831" s="239">
        <v>46234</v>
      </c>
      <c r="M2831" s="238" t="s">
        <v>92</v>
      </c>
    </row>
    <row r="2832" spans="1:13">
      <c r="A2832" s="236" t="s">
        <v>1436</v>
      </c>
      <c r="B2832" s="236" t="s">
        <v>1437</v>
      </c>
      <c r="C2832" s="236" t="s">
        <v>927</v>
      </c>
      <c r="D2832" s="236" t="s">
        <v>130</v>
      </c>
      <c r="E2832" s="236">
        <v>3720000</v>
      </c>
      <c r="F2832" s="236" t="s">
        <v>5148</v>
      </c>
      <c r="G2832" s="236" t="s">
        <v>141</v>
      </c>
      <c r="H2832" s="236">
        <v>3</v>
      </c>
      <c r="I2832" s="236" t="s">
        <v>5149</v>
      </c>
      <c r="J2832" s="236" t="s">
        <v>5150</v>
      </c>
      <c r="K2832" s="236" t="s">
        <v>5151</v>
      </c>
      <c r="L2832" s="237">
        <v>46234</v>
      </c>
      <c r="M2832" s="236" t="s">
        <v>92</v>
      </c>
    </row>
    <row r="2833" spans="1:13">
      <c r="A2833" s="238" t="s">
        <v>1436</v>
      </c>
      <c r="B2833" s="238" t="s">
        <v>1437</v>
      </c>
      <c r="C2833" s="238" t="s">
        <v>927</v>
      </c>
      <c r="D2833" s="238" t="s">
        <v>135</v>
      </c>
      <c r="E2833" s="238">
        <v>8430000</v>
      </c>
      <c r="F2833" s="238" t="s">
        <v>5148</v>
      </c>
      <c r="G2833" s="238" t="s">
        <v>141</v>
      </c>
      <c r="H2833" s="238">
        <v>3</v>
      </c>
      <c r="I2833" s="238" t="s">
        <v>5149</v>
      </c>
      <c r="J2833" s="238" t="s">
        <v>5152</v>
      </c>
      <c r="K2833" s="238" t="s">
        <v>5153</v>
      </c>
      <c r="L2833" s="239">
        <v>46234</v>
      </c>
      <c r="M2833" s="238" t="s">
        <v>92</v>
      </c>
    </row>
    <row r="2834" spans="1:13">
      <c r="A2834" s="236" t="s">
        <v>1436</v>
      </c>
      <c r="B2834" s="236" t="s">
        <v>1437</v>
      </c>
      <c r="C2834" s="236" t="s">
        <v>927</v>
      </c>
      <c r="D2834" s="236" t="s">
        <v>140</v>
      </c>
      <c r="E2834" s="236">
        <v>1300000</v>
      </c>
      <c r="F2834" s="236" t="s">
        <v>5144</v>
      </c>
      <c r="G2834" s="236" t="s">
        <v>141</v>
      </c>
      <c r="H2834" s="236">
        <v>3</v>
      </c>
      <c r="I2834" s="236" t="s">
        <v>5154</v>
      </c>
      <c r="J2834" s="236" t="s">
        <v>5155</v>
      </c>
      <c r="K2834" s="236" t="s">
        <v>5156</v>
      </c>
      <c r="L2834" s="237">
        <v>46234</v>
      </c>
      <c r="M2834" s="236" t="s">
        <v>92</v>
      </c>
    </row>
    <row r="2835" spans="1:13">
      <c r="A2835" s="238" t="s">
        <v>1436</v>
      </c>
      <c r="B2835" s="238" t="s">
        <v>1437</v>
      </c>
      <c r="C2835" s="238" t="s">
        <v>927</v>
      </c>
      <c r="D2835" s="238" t="s">
        <v>144</v>
      </c>
      <c r="E2835" s="238" t="s">
        <v>33</v>
      </c>
      <c r="F2835" s="238" t="s">
        <v>5148</v>
      </c>
      <c r="G2835" s="238" t="s">
        <v>141</v>
      </c>
      <c r="H2835" s="238">
        <v>3</v>
      </c>
      <c r="I2835" s="238" t="s">
        <v>5154</v>
      </c>
      <c r="J2835" s="238" t="s">
        <v>5157</v>
      </c>
      <c r="K2835" s="238" t="s">
        <v>5158</v>
      </c>
      <c r="L2835" s="239">
        <v>46234</v>
      </c>
      <c r="M2835" s="238" t="s">
        <v>92</v>
      </c>
    </row>
    <row r="2836" spans="1:13">
      <c r="A2836" s="236" t="s">
        <v>1436</v>
      </c>
      <c r="B2836" s="236" t="s">
        <v>1437</v>
      </c>
      <c r="C2836" s="236" t="s">
        <v>927</v>
      </c>
      <c r="D2836" s="236" t="s">
        <v>147</v>
      </c>
      <c r="E2836" s="236" t="s">
        <v>33</v>
      </c>
      <c r="F2836" s="236" t="s">
        <v>5148</v>
      </c>
      <c r="G2836" s="236" t="s">
        <v>141</v>
      </c>
      <c r="H2836" s="236">
        <v>3</v>
      </c>
      <c r="I2836" s="236" t="s">
        <v>5154</v>
      </c>
      <c r="J2836" s="236" t="s">
        <v>5157</v>
      </c>
      <c r="K2836" s="236" t="s">
        <v>5159</v>
      </c>
      <c r="L2836" s="237">
        <v>46234</v>
      </c>
      <c r="M2836" s="236" t="s">
        <v>92</v>
      </c>
    </row>
    <row r="2837" spans="1:13">
      <c r="A2837" s="238" t="s">
        <v>1436</v>
      </c>
      <c r="B2837" s="238" t="s">
        <v>1437</v>
      </c>
      <c r="C2837" s="238" t="s">
        <v>927</v>
      </c>
      <c r="D2837" s="238" t="s">
        <v>150</v>
      </c>
      <c r="E2837" s="238">
        <v>4</v>
      </c>
      <c r="F2837" s="238" t="s">
        <v>5148</v>
      </c>
      <c r="G2837" s="238" t="s">
        <v>88</v>
      </c>
      <c r="H2837" s="238">
        <v>2</v>
      </c>
      <c r="I2837" s="238" t="s">
        <v>5154</v>
      </c>
      <c r="J2837" s="238" t="s">
        <v>5160</v>
      </c>
      <c r="K2837" s="238" t="s">
        <v>5161</v>
      </c>
      <c r="L2837" s="239">
        <v>46234</v>
      </c>
      <c r="M2837" s="238" t="s">
        <v>92</v>
      </c>
    </row>
    <row r="2838" spans="1:13">
      <c r="A2838" s="236" t="s">
        <v>1436</v>
      </c>
      <c r="B2838" s="236" t="s">
        <v>1437</v>
      </c>
      <c r="C2838" s="236" t="s">
        <v>927</v>
      </c>
      <c r="D2838" s="236" t="s">
        <v>48</v>
      </c>
      <c r="E2838" s="236">
        <v>856</v>
      </c>
      <c r="F2838" s="236" t="s">
        <v>5162</v>
      </c>
      <c r="G2838" s="236" t="s">
        <v>141</v>
      </c>
      <c r="H2838" s="236">
        <v>3</v>
      </c>
      <c r="I2838" s="236" t="s">
        <v>5163</v>
      </c>
      <c r="J2838" s="236" t="s">
        <v>5164</v>
      </c>
      <c r="K2838" s="236" t="s">
        <v>5165</v>
      </c>
      <c r="L2838" s="237">
        <v>46234</v>
      </c>
      <c r="M2838" s="236" t="s">
        <v>92</v>
      </c>
    </row>
    <row r="2839" spans="1:13">
      <c r="A2839" s="238" t="s">
        <v>1436</v>
      </c>
      <c r="B2839" s="238" t="s">
        <v>1437</v>
      </c>
      <c r="C2839" s="238" t="s">
        <v>927</v>
      </c>
      <c r="D2839" s="238" t="s">
        <v>50</v>
      </c>
      <c r="E2839" s="238">
        <v>190</v>
      </c>
      <c r="F2839" s="238" t="s">
        <v>5162</v>
      </c>
      <c r="G2839" s="238" t="s">
        <v>141</v>
      </c>
      <c r="H2839" s="238">
        <v>3</v>
      </c>
      <c r="I2839" s="238" t="s">
        <v>5163</v>
      </c>
      <c r="J2839" s="238" t="s">
        <v>5166</v>
      </c>
      <c r="K2839" s="238" t="s">
        <v>5167</v>
      </c>
      <c r="L2839" s="239">
        <v>46234</v>
      </c>
      <c r="M2839" s="238" t="s">
        <v>92</v>
      </c>
    </row>
    <row r="2840" spans="1:13">
      <c r="A2840" s="236" t="s">
        <v>1436</v>
      </c>
      <c r="B2840" s="236" t="s">
        <v>1437</v>
      </c>
      <c r="C2840" s="236" t="s">
        <v>927</v>
      </c>
      <c r="D2840" s="236" t="s">
        <v>52</v>
      </c>
      <c r="E2840" s="236" t="s">
        <v>33</v>
      </c>
      <c r="F2840" s="236" t="s">
        <v>114</v>
      </c>
      <c r="G2840" s="236" t="s">
        <v>33</v>
      </c>
      <c r="H2840" s="236" t="s">
        <v>33</v>
      </c>
      <c r="I2840" s="236" t="s">
        <v>114</v>
      </c>
      <c r="J2840" s="236" t="s">
        <v>1617</v>
      </c>
      <c r="K2840" s="236" t="s">
        <v>5168</v>
      </c>
      <c r="L2840" s="237">
        <v>46234</v>
      </c>
      <c r="M2840" s="236" t="s">
        <v>92</v>
      </c>
    </row>
    <row r="2841" spans="1:13">
      <c r="A2841" s="238" t="s">
        <v>1436</v>
      </c>
      <c r="B2841" s="238" t="s">
        <v>1437</v>
      </c>
      <c r="C2841" s="238" t="s">
        <v>927</v>
      </c>
      <c r="D2841" s="238" t="s">
        <v>54</v>
      </c>
      <c r="E2841" s="238">
        <v>37000000000</v>
      </c>
      <c r="F2841" s="238" t="s">
        <v>5169</v>
      </c>
      <c r="G2841" s="238" t="s">
        <v>141</v>
      </c>
      <c r="H2841" s="238">
        <v>3</v>
      </c>
      <c r="I2841" s="238" t="s">
        <v>5170</v>
      </c>
      <c r="J2841" s="238" t="s">
        <v>5171</v>
      </c>
      <c r="K2841" s="238" t="s">
        <v>5172</v>
      </c>
      <c r="L2841" s="239">
        <v>46234</v>
      </c>
      <c r="M2841" s="238" t="s">
        <v>92</v>
      </c>
    </row>
    <row r="2842" spans="1:13">
      <c r="A2842" s="236" t="s">
        <v>1447</v>
      </c>
      <c r="B2842" s="236" t="s">
        <v>1448</v>
      </c>
      <c r="C2842" s="236" t="s">
        <v>927</v>
      </c>
      <c r="D2842" s="236" t="s">
        <v>86</v>
      </c>
      <c r="E2842" s="236">
        <v>28500000</v>
      </c>
      <c r="F2842" s="236" t="s">
        <v>5173</v>
      </c>
      <c r="G2842" s="236" t="s">
        <v>88</v>
      </c>
      <c r="H2842" s="236">
        <v>2</v>
      </c>
      <c r="I2842" s="236" t="s">
        <v>5067</v>
      </c>
      <c r="J2842" s="236" t="s">
        <v>5068</v>
      </c>
      <c r="K2842" s="236" t="s">
        <v>5174</v>
      </c>
      <c r="L2842" s="237">
        <v>46234</v>
      </c>
      <c r="M2842" s="236" t="s">
        <v>92</v>
      </c>
    </row>
    <row r="2843" spans="1:13">
      <c r="A2843" s="238" t="s">
        <v>1447</v>
      </c>
      <c r="B2843" s="238" t="s">
        <v>1448</v>
      </c>
      <c r="C2843" s="238" t="s">
        <v>927</v>
      </c>
      <c r="D2843" s="238" t="s">
        <v>93</v>
      </c>
      <c r="E2843" s="238">
        <v>882050</v>
      </c>
      <c r="F2843" s="238" t="s">
        <v>5175</v>
      </c>
      <c r="G2843" s="238" t="s">
        <v>126</v>
      </c>
      <c r="H2843" s="238">
        <v>1</v>
      </c>
      <c r="I2843" s="238" t="s">
        <v>5176</v>
      </c>
      <c r="J2843" s="238" t="s">
        <v>5177</v>
      </c>
      <c r="K2843" s="238" t="s">
        <v>5178</v>
      </c>
      <c r="L2843" s="239">
        <v>46234</v>
      </c>
      <c r="M2843" s="238" t="s">
        <v>92</v>
      </c>
    </row>
    <row r="2844" spans="1:13">
      <c r="A2844" s="236" t="s">
        <v>1447</v>
      </c>
      <c r="B2844" s="236" t="s">
        <v>1448</v>
      </c>
      <c r="C2844" s="236" t="s">
        <v>927</v>
      </c>
      <c r="D2844" s="236" t="s">
        <v>98</v>
      </c>
      <c r="E2844" s="236">
        <v>28500000</v>
      </c>
      <c r="F2844" s="236" t="s">
        <v>5179</v>
      </c>
      <c r="G2844" s="236" t="s">
        <v>88</v>
      </c>
      <c r="H2844" s="236">
        <v>2</v>
      </c>
      <c r="I2844" s="236" t="s">
        <v>5180</v>
      </c>
      <c r="J2844" s="236" t="s">
        <v>5181</v>
      </c>
      <c r="K2844" s="236" t="s">
        <v>5182</v>
      </c>
      <c r="L2844" s="237">
        <v>46234</v>
      </c>
      <c r="M2844" s="236" t="s">
        <v>92</v>
      </c>
    </row>
    <row r="2845" spans="1:13">
      <c r="A2845" s="238" t="s">
        <v>1447</v>
      </c>
      <c r="B2845" s="238" t="s">
        <v>1448</v>
      </c>
      <c r="C2845" s="238" t="s">
        <v>927</v>
      </c>
      <c r="D2845" s="238" t="s">
        <v>103</v>
      </c>
      <c r="E2845" s="238">
        <v>26260000</v>
      </c>
      <c r="F2845" s="238" t="s">
        <v>5183</v>
      </c>
      <c r="G2845" s="238" t="s">
        <v>141</v>
      </c>
      <c r="H2845" s="238">
        <v>3</v>
      </c>
      <c r="I2845" s="238" t="s">
        <v>5149</v>
      </c>
      <c r="J2845" s="238" t="s">
        <v>5184</v>
      </c>
      <c r="K2845" s="238" t="s">
        <v>5185</v>
      </c>
      <c r="L2845" s="239">
        <v>46234</v>
      </c>
      <c r="M2845" s="238" t="s">
        <v>92</v>
      </c>
    </row>
    <row r="2846" spans="1:13">
      <c r="A2846" s="236" t="s">
        <v>1447</v>
      </c>
      <c r="B2846" s="236" t="s">
        <v>1448</v>
      </c>
      <c r="C2846" s="236" t="s">
        <v>927</v>
      </c>
      <c r="D2846" s="236" t="s">
        <v>108</v>
      </c>
      <c r="E2846" s="236">
        <v>7158400</v>
      </c>
      <c r="F2846" s="236" t="s">
        <v>5186</v>
      </c>
      <c r="G2846" s="236" t="s">
        <v>141</v>
      </c>
      <c r="H2846" s="236">
        <v>3</v>
      </c>
      <c r="I2846" s="236" t="s">
        <v>5187</v>
      </c>
      <c r="J2846" s="236" t="s">
        <v>5188</v>
      </c>
      <c r="K2846" s="236" t="s">
        <v>5189</v>
      </c>
      <c r="L2846" s="237">
        <v>46234</v>
      </c>
      <c r="M2846" s="236" t="s">
        <v>92</v>
      </c>
    </row>
    <row r="2847" spans="1:13">
      <c r="A2847" s="238" t="s">
        <v>1447</v>
      </c>
      <c r="B2847" s="238" t="s">
        <v>1448</v>
      </c>
      <c r="C2847" s="238" t="s">
        <v>927</v>
      </c>
      <c r="D2847" s="238" t="s">
        <v>113</v>
      </c>
      <c r="E2847" s="238">
        <v>16740</v>
      </c>
      <c r="F2847" s="238" t="s">
        <v>5134</v>
      </c>
      <c r="G2847" s="238" t="s">
        <v>141</v>
      </c>
      <c r="H2847" s="238">
        <v>3</v>
      </c>
      <c r="I2847" s="238" t="s">
        <v>5135</v>
      </c>
      <c r="J2847" s="238" t="s">
        <v>5136</v>
      </c>
      <c r="K2847" s="238" t="s">
        <v>5190</v>
      </c>
      <c r="L2847" s="239">
        <v>46234</v>
      </c>
      <c r="M2847" s="238" t="s">
        <v>92</v>
      </c>
    </row>
    <row r="2848" spans="1:13">
      <c r="A2848" s="236" t="s">
        <v>1447</v>
      </c>
      <c r="B2848" s="236" t="s">
        <v>1448</v>
      </c>
      <c r="C2848" s="236" t="s">
        <v>927</v>
      </c>
      <c r="D2848" s="236" t="s">
        <v>117</v>
      </c>
      <c r="E2848" s="236">
        <v>5676</v>
      </c>
      <c r="F2848" s="236" t="s">
        <v>5088</v>
      </c>
      <c r="G2848" s="236" t="s">
        <v>141</v>
      </c>
      <c r="H2848" s="236">
        <v>3</v>
      </c>
      <c r="I2848" s="236" t="s">
        <v>5089</v>
      </c>
      <c r="J2848" s="236" t="s">
        <v>5090</v>
      </c>
      <c r="K2848" s="236" t="s">
        <v>5191</v>
      </c>
      <c r="L2848" s="237">
        <v>46234</v>
      </c>
      <c r="M2848" s="236" t="s">
        <v>92</v>
      </c>
    </row>
    <row r="2849" spans="1:13">
      <c r="A2849" s="238" t="s">
        <v>1447</v>
      </c>
      <c r="B2849" s="238" t="s">
        <v>1448</v>
      </c>
      <c r="C2849" s="238" t="s">
        <v>927</v>
      </c>
      <c r="D2849" s="238" t="s">
        <v>122</v>
      </c>
      <c r="E2849" s="238">
        <v>5676</v>
      </c>
      <c r="F2849" s="238" t="s">
        <v>5088</v>
      </c>
      <c r="G2849" s="238" t="s">
        <v>141</v>
      </c>
      <c r="H2849" s="238">
        <v>3</v>
      </c>
      <c r="I2849" s="238" t="s">
        <v>5089</v>
      </c>
      <c r="J2849" s="238" t="s">
        <v>5090</v>
      </c>
      <c r="K2849" s="238" t="s">
        <v>5192</v>
      </c>
      <c r="L2849" s="239">
        <v>46234</v>
      </c>
      <c r="M2849" s="238" t="s">
        <v>92</v>
      </c>
    </row>
    <row r="2850" spans="1:13">
      <c r="A2850" s="236" t="s">
        <v>1447</v>
      </c>
      <c r="B2850" s="236" t="s">
        <v>1448</v>
      </c>
      <c r="C2850" s="236" t="s">
        <v>927</v>
      </c>
      <c r="D2850" s="236" t="s">
        <v>124</v>
      </c>
      <c r="E2850" s="236">
        <v>8604000</v>
      </c>
      <c r="F2850" s="236" t="s">
        <v>5193</v>
      </c>
      <c r="G2850" s="236" t="s">
        <v>141</v>
      </c>
      <c r="H2850" s="236">
        <v>3</v>
      </c>
      <c r="I2850" s="236" t="s">
        <v>5194</v>
      </c>
      <c r="J2850" s="236" t="s">
        <v>5195</v>
      </c>
      <c r="K2850" s="236" t="s">
        <v>5196</v>
      </c>
      <c r="L2850" s="237">
        <v>46234</v>
      </c>
      <c r="M2850" s="236" t="s">
        <v>92</v>
      </c>
    </row>
    <row r="2851" spans="1:13">
      <c r="A2851" s="238" t="s">
        <v>1447</v>
      </c>
      <c r="B2851" s="238" t="s">
        <v>1448</v>
      </c>
      <c r="C2851" s="238" t="s">
        <v>927</v>
      </c>
      <c r="D2851" s="238" t="s">
        <v>130</v>
      </c>
      <c r="E2851" s="238">
        <v>2240000</v>
      </c>
      <c r="F2851" s="238" t="s">
        <v>5193</v>
      </c>
      <c r="G2851" s="238" t="s">
        <v>141</v>
      </c>
      <c r="H2851" s="238">
        <v>3</v>
      </c>
      <c r="I2851" s="238" t="s">
        <v>5194</v>
      </c>
      <c r="J2851" s="238" t="s">
        <v>5197</v>
      </c>
      <c r="K2851" s="238" t="s">
        <v>5198</v>
      </c>
      <c r="L2851" s="239">
        <v>46234</v>
      </c>
      <c r="M2851" s="238" t="s">
        <v>92</v>
      </c>
    </row>
    <row r="2852" spans="1:13">
      <c r="A2852" s="236" t="s">
        <v>1447</v>
      </c>
      <c r="B2852" s="236" t="s">
        <v>1448</v>
      </c>
      <c r="C2852" s="236" t="s">
        <v>927</v>
      </c>
      <c r="D2852" s="236" t="s">
        <v>135</v>
      </c>
      <c r="E2852" s="236">
        <v>17656000</v>
      </c>
      <c r="F2852" s="236" t="s">
        <v>5193</v>
      </c>
      <c r="G2852" s="236" t="s">
        <v>141</v>
      </c>
      <c r="H2852" s="236">
        <v>3</v>
      </c>
      <c r="I2852" s="236" t="s">
        <v>5194</v>
      </c>
      <c r="J2852" s="236" t="s">
        <v>5199</v>
      </c>
      <c r="K2852" s="236" t="s">
        <v>5200</v>
      </c>
      <c r="L2852" s="237">
        <v>46234</v>
      </c>
      <c r="M2852" s="236" t="s">
        <v>92</v>
      </c>
    </row>
    <row r="2853" spans="1:13">
      <c r="A2853" s="238" t="s">
        <v>1447</v>
      </c>
      <c r="B2853" s="238" t="s">
        <v>1448</v>
      </c>
      <c r="C2853" s="238" t="s">
        <v>927</v>
      </c>
      <c r="D2853" s="238" t="s">
        <v>140</v>
      </c>
      <c r="E2853" s="238">
        <v>7704000</v>
      </c>
      <c r="F2853" s="238" t="s">
        <v>5193</v>
      </c>
      <c r="G2853" s="238" t="s">
        <v>141</v>
      </c>
      <c r="H2853" s="238">
        <v>3</v>
      </c>
      <c r="I2853" s="238" t="s">
        <v>5194</v>
      </c>
      <c r="J2853" s="238" t="s">
        <v>5201</v>
      </c>
      <c r="K2853" s="238" t="s">
        <v>5202</v>
      </c>
      <c r="L2853" s="239">
        <v>46234</v>
      </c>
      <c r="M2853" s="238" t="s">
        <v>92</v>
      </c>
    </row>
    <row r="2854" spans="1:13">
      <c r="A2854" s="236" t="s">
        <v>1447</v>
      </c>
      <c r="B2854" s="236" t="s">
        <v>1448</v>
      </c>
      <c r="C2854" s="236" t="s">
        <v>927</v>
      </c>
      <c r="D2854" s="236" t="s">
        <v>144</v>
      </c>
      <c r="E2854" s="236">
        <v>900000</v>
      </c>
      <c r="F2854" s="236" t="s">
        <v>5193</v>
      </c>
      <c r="G2854" s="236" t="s">
        <v>141</v>
      </c>
      <c r="H2854" s="236">
        <v>3</v>
      </c>
      <c r="I2854" s="236" t="s">
        <v>5194</v>
      </c>
      <c r="J2854" s="236" t="s">
        <v>5203</v>
      </c>
      <c r="K2854" s="236" t="s">
        <v>5204</v>
      </c>
      <c r="L2854" s="237">
        <v>46234</v>
      </c>
      <c r="M2854" s="236" t="s">
        <v>92</v>
      </c>
    </row>
    <row r="2855" spans="1:13">
      <c r="A2855" s="238" t="s">
        <v>1447</v>
      </c>
      <c r="B2855" s="238" t="s">
        <v>1448</v>
      </c>
      <c r="C2855" s="238" t="s">
        <v>927</v>
      </c>
      <c r="D2855" s="238" t="s">
        <v>147</v>
      </c>
      <c r="E2855" s="238" t="s">
        <v>33</v>
      </c>
      <c r="F2855" s="238" t="s">
        <v>5193</v>
      </c>
      <c r="G2855" s="238" t="s">
        <v>141</v>
      </c>
      <c r="H2855" s="238">
        <v>3</v>
      </c>
      <c r="I2855" s="238" t="s">
        <v>5194</v>
      </c>
      <c r="J2855" s="238" t="s">
        <v>5205</v>
      </c>
      <c r="K2855" s="238" t="s">
        <v>5206</v>
      </c>
      <c r="L2855" s="239">
        <v>46234</v>
      </c>
      <c r="M2855" s="238" t="s">
        <v>92</v>
      </c>
    </row>
    <row r="2856" spans="1:13">
      <c r="A2856" s="236" t="s">
        <v>1447</v>
      </c>
      <c r="B2856" s="236" t="s">
        <v>1448</v>
      </c>
      <c r="C2856" s="236" t="s">
        <v>927</v>
      </c>
      <c r="D2856" s="236" t="s">
        <v>150</v>
      </c>
      <c r="E2856" s="236">
        <v>4</v>
      </c>
      <c r="F2856" s="236" t="s">
        <v>5207</v>
      </c>
      <c r="G2856" s="236" t="s">
        <v>88</v>
      </c>
      <c r="H2856" s="236">
        <v>2</v>
      </c>
      <c r="I2856" s="236" t="s">
        <v>5208</v>
      </c>
      <c r="J2856" s="236" t="s">
        <v>5160</v>
      </c>
      <c r="K2856" s="236" t="s">
        <v>5209</v>
      </c>
      <c r="L2856" s="237">
        <v>46234</v>
      </c>
      <c r="M2856" s="236" t="s">
        <v>92</v>
      </c>
    </row>
    <row r="2857" spans="1:13">
      <c r="A2857" s="238" t="s">
        <v>1447</v>
      </c>
      <c r="B2857" s="238" t="s">
        <v>1448</v>
      </c>
      <c r="C2857" s="238" t="s">
        <v>927</v>
      </c>
      <c r="D2857" s="238" t="s">
        <v>48</v>
      </c>
      <c r="E2857" s="238">
        <v>856</v>
      </c>
      <c r="F2857" s="238" t="s">
        <v>5162</v>
      </c>
      <c r="G2857" s="238" t="s">
        <v>141</v>
      </c>
      <c r="H2857" s="238">
        <v>3</v>
      </c>
      <c r="I2857" s="238" t="s">
        <v>5163</v>
      </c>
      <c r="J2857" s="238" t="s">
        <v>5164</v>
      </c>
      <c r="K2857" s="238" t="s">
        <v>5210</v>
      </c>
      <c r="L2857" s="239">
        <v>46234</v>
      </c>
      <c r="M2857" s="238" t="s">
        <v>92</v>
      </c>
    </row>
    <row r="2858" spans="1:13">
      <c r="A2858" s="236" t="s">
        <v>1447</v>
      </c>
      <c r="B2858" s="236" t="s">
        <v>1448</v>
      </c>
      <c r="C2858" s="236" t="s">
        <v>927</v>
      </c>
      <c r="D2858" s="236" t="s">
        <v>50</v>
      </c>
      <c r="E2858" s="236">
        <v>190</v>
      </c>
      <c r="F2858" s="236" t="s">
        <v>5162</v>
      </c>
      <c r="G2858" s="236" t="s">
        <v>141</v>
      </c>
      <c r="H2858" s="236">
        <v>3</v>
      </c>
      <c r="I2858" s="236" t="s">
        <v>5163</v>
      </c>
      <c r="J2858" s="236" t="s">
        <v>5166</v>
      </c>
      <c r="K2858" s="236" t="s">
        <v>5211</v>
      </c>
      <c r="L2858" s="237">
        <v>46234</v>
      </c>
      <c r="M2858" s="236" t="s">
        <v>92</v>
      </c>
    </row>
    <row r="2859" spans="1:13">
      <c r="A2859" s="238" t="s">
        <v>1447</v>
      </c>
      <c r="B2859" s="238" t="s">
        <v>1448</v>
      </c>
      <c r="C2859" s="238" t="s">
        <v>927</v>
      </c>
      <c r="D2859" s="238" t="s">
        <v>52</v>
      </c>
      <c r="E2859" s="238" t="s">
        <v>33</v>
      </c>
      <c r="F2859" s="238" t="s">
        <v>114</v>
      </c>
      <c r="G2859" s="238" t="s">
        <v>33</v>
      </c>
      <c r="H2859" s="238" t="s">
        <v>33</v>
      </c>
      <c r="I2859" s="238" t="s">
        <v>114</v>
      </c>
      <c r="J2859" s="238" t="s">
        <v>1617</v>
      </c>
      <c r="K2859" s="238" t="s">
        <v>5212</v>
      </c>
      <c r="L2859" s="239">
        <v>46234</v>
      </c>
      <c r="M2859" s="238" t="s">
        <v>92</v>
      </c>
    </row>
    <row r="2860" spans="1:13">
      <c r="A2860" s="236" t="s">
        <v>1447</v>
      </c>
      <c r="B2860" s="236" t="s">
        <v>1448</v>
      </c>
      <c r="C2860" s="236" t="s">
        <v>927</v>
      </c>
      <c r="D2860" s="236" t="s">
        <v>54</v>
      </c>
      <c r="E2860" s="236">
        <v>37000000000</v>
      </c>
      <c r="F2860" s="236" t="s">
        <v>5169</v>
      </c>
      <c r="G2860" s="236" t="s">
        <v>141</v>
      </c>
      <c r="H2860" s="236">
        <v>3</v>
      </c>
      <c r="I2860" s="236" t="s">
        <v>5170</v>
      </c>
      <c r="J2860" s="236" t="s">
        <v>5171</v>
      </c>
      <c r="K2860" s="236" t="s">
        <v>5213</v>
      </c>
      <c r="L2860" s="237">
        <v>46234</v>
      </c>
      <c r="M2860" s="236" t="s">
        <v>92</v>
      </c>
    </row>
    <row r="2861" spans="1:13">
      <c r="A2861" s="238" t="s">
        <v>223</v>
      </c>
      <c r="B2861" s="238" t="s">
        <v>224</v>
      </c>
      <c r="C2861" s="238" t="s">
        <v>225</v>
      </c>
      <c r="D2861" s="238" t="s">
        <v>86</v>
      </c>
      <c r="E2861" s="238">
        <v>33494346</v>
      </c>
      <c r="F2861" s="238" t="s">
        <v>2700</v>
      </c>
      <c r="G2861" s="238" t="s">
        <v>88</v>
      </c>
      <c r="H2861" s="238">
        <v>2</v>
      </c>
      <c r="I2861" s="238" t="s">
        <v>5214</v>
      </c>
      <c r="J2861" s="238" t="s">
        <v>5215</v>
      </c>
      <c r="K2861" s="238" t="s">
        <v>5216</v>
      </c>
      <c r="L2861" s="239">
        <v>46234</v>
      </c>
      <c r="M2861" s="238" t="s">
        <v>92</v>
      </c>
    </row>
    <row r="2862" spans="1:13">
      <c r="A2862" s="236" t="s">
        <v>223</v>
      </c>
      <c r="B2862" s="236" t="s">
        <v>224</v>
      </c>
      <c r="C2862" s="236" t="s">
        <v>225</v>
      </c>
      <c r="D2862" s="236" t="s">
        <v>93</v>
      </c>
      <c r="E2862" s="236">
        <v>19953</v>
      </c>
      <c r="F2862" s="236" t="s">
        <v>5217</v>
      </c>
      <c r="G2862" s="236" t="s">
        <v>88</v>
      </c>
      <c r="H2862" s="236">
        <v>2</v>
      </c>
      <c r="I2862" s="236" t="s">
        <v>5218</v>
      </c>
      <c r="J2862" s="236" t="s">
        <v>5219</v>
      </c>
      <c r="K2862" s="236" t="s">
        <v>5220</v>
      </c>
      <c r="L2862" s="237">
        <v>46234</v>
      </c>
      <c r="M2862" s="236" t="s">
        <v>92</v>
      </c>
    </row>
    <row r="2863" spans="1:13">
      <c r="A2863" s="238" t="s">
        <v>223</v>
      </c>
      <c r="B2863" s="238" t="s">
        <v>224</v>
      </c>
      <c r="C2863" s="238" t="s">
        <v>225</v>
      </c>
      <c r="D2863" s="238" t="s">
        <v>98</v>
      </c>
      <c r="E2863" s="238">
        <v>511581</v>
      </c>
      <c r="F2863" s="238" t="s">
        <v>5221</v>
      </c>
      <c r="G2863" s="238" t="s">
        <v>141</v>
      </c>
      <c r="H2863" s="238">
        <v>3</v>
      </c>
      <c r="I2863" s="238" t="s">
        <v>5222</v>
      </c>
      <c r="J2863" s="238" t="s">
        <v>5223</v>
      </c>
      <c r="K2863" s="238" t="s">
        <v>5224</v>
      </c>
      <c r="L2863" s="239">
        <v>46234</v>
      </c>
      <c r="M2863" s="238" t="s">
        <v>92</v>
      </c>
    </row>
    <row r="2864" spans="1:13">
      <c r="A2864" s="236" t="s">
        <v>223</v>
      </c>
      <c r="B2864" s="236" t="s">
        <v>224</v>
      </c>
      <c r="C2864" s="236" t="s">
        <v>225</v>
      </c>
      <c r="D2864" s="236" t="s">
        <v>103</v>
      </c>
      <c r="E2864" s="236">
        <v>93266</v>
      </c>
      <c r="F2864" s="236" t="s">
        <v>5225</v>
      </c>
      <c r="G2864" s="236" t="s">
        <v>88</v>
      </c>
      <c r="H2864" s="236">
        <v>2</v>
      </c>
      <c r="I2864" s="236" t="s">
        <v>5226</v>
      </c>
      <c r="J2864" s="236" t="s">
        <v>5227</v>
      </c>
      <c r="K2864" s="236" t="s">
        <v>5228</v>
      </c>
      <c r="L2864" s="237">
        <v>46234</v>
      </c>
      <c r="M2864" s="236" t="s">
        <v>92</v>
      </c>
    </row>
    <row r="2865" spans="1:13">
      <c r="A2865" s="238" t="s">
        <v>223</v>
      </c>
      <c r="B2865" s="238" t="s">
        <v>224</v>
      </c>
      <c r="C2865" s="238" t="s">
        <v>225</v>
      </c>
      <c r="D2865" s="238" t="s">
        <v>108</v>
      </c>
      <c r="E2865" s="238">
        <v>93266</v>
      </c>
      <c r="F2865" s="238" t="s">
        <v>5229</v>
      </c>
      <c r="G2865" s="238" t="s">
        <v>88</v>
      </c>
      <c r="H2865" s="238">
        <v>2</v>
      </c>
      <c r="I2865" s="238" t="s">
        <v>5230</v>
      </c>
      <c r="J2865" s="238" t="s">
        <v>5231</v>
      </c>
      <c r="K2865" s="238" t="s">
        <v>5232</v>
      </c>
      <c r="L2865" s="239">
        <v>46234</v>
      </c>
      <c r="M2865" s="238" t="s">
        <v>92</v>
      </c>
    </row>
    <row r="2866" spans="1:13">
      <c r="A2866" s="236" t="s">
        <v>223</v>
      </c>
      <c r="B2866" s="236" t="s">
        <v>224</v>
      </c>
      <c r="C2866" s="236" t="s">
        <v>225</v>
      </c>
      <c r="D2866" s="236" t="s">
        <v>117</v>
      </c>
      <c r="E2866" s="236" t="s">
        <v>33</v>
      </c>
      <c r="F2866" s="236" t="s">
        <v>33</v>
      </c>
      <c r="G2866" s="236" t="s">
        <v>33</v>
      </c>
      <c r="H2866" s="236" t="s">
        <v>33</v>
      </c>
      <c r="I2866" s="236" t="s">
        <v>33</v>
      </c>
      <c r="J2866" s="236" t="s">
        <v>5233</v>
      </c>
      <c r="K2866" s="236" t="s">
        <v>5234</v>
      </c>
      <c r="L2866" s="237">
        <v>46234</v>
      </c>
      <c r="M2866" s="236" t="s">
        <v>92</v>
      </c>
    </row>
    <row r="2867" spans="1:13">
      <c r="A2867" s="238" t="s">
        <v>223</v>
      </c>
      <c r="B2867" s="238" t="s">
        <v>224</v>
      </c>
      <c r="C2867" s="238" t="s">
        <v>225</v>
      </c>
      <c r="D2867" s="238" t="s">
        <v>122</v>
      </c>
      <c r="E2867" s="238" t="s">
        <v>33</v>
      </c>
      <c r="F2867" s="238" t="s">
        <v>33</v>
      </c>
      <c r="G2867" s="238" t="s">
        <v>33</v>
      </c>
      <c r="H2867" s="238" t="s">
        <v>33</v>
      </c>
      <c r="I2867" s="238" t="s">
        <v>33</v>
      </c>
      <c r="J2867" s="238" t="s">
        <v>5233</v>
      </c>
      <c r="K2867" s="238" t="s">
        <v>5235</v>
      </c>
      <c r="L2867" s="239">
        <v>46234</v>
      </c>
      <c r="M2867" s="238" t="s">
        <v>92</v>
      </c>
    </row>
    <row r="2868" spans="1:13">
      <c r="A2868" s="236" t="s">
        <v>223</v>
      </c>
      <c r="B2868" s="236" t="s">
        <v>224</v>
      </c>
      <c r="C2868" s="236" t="s">
        <v>225</v>
      </c>
      <c r="D2868" s="236" t="s">
        <v>124</v>
      </c>
      <c r="E2868" s="236">
        <v>93266</v>
      </c>
      <c r="F2868" s="236" t="s">
        <v>5236</v>
      </c>
      <c r="G2868" s="236" t="s">
        <v>88</v>
      </c>
      <c r="H2868" s="236">
        <v>2</v>
      </c>
      <c r="I2868" s="236" t="s">
        <v>5237</v>
      </c>
      <c r="J2868" s="236" t="s">
        <v>5238</v>
      </c>
      <c r="K2868" s="236" t="s">
        <v>5239</v>
      </c>
      <c r="L2868" s="237">
        <v>46234</v>
      </c>
      <c r="M2868" s="236" t="s">
        <v>92</v>
      </c>
    </row>
    <row r="2869" spans="1:13">
      <c r="A2869" s="238" t="s">
        <v>223</v>
      </c>
      <c r="B2869" s="238" t="s">
        <v>224</v>
      </c>
      <c r="C2869" s="238" t="s">
        <v>225</v>
      </c>
      <c r="D2869" s="238" t="s">
        <v>130</v>
      </c>
      <c r="E2869" s="238">
        <v>418315</v>
      </c>
      <c r="F2869" s="238" t="s">
        <v>5221</v>
      </c>
      <c r="G2869" s="238" t="s">
        <v>141</v>
      </c>
      <c r="H2869" s="238">
        <v>3</v>
      </c>
      <c r="I2869" s="238" t="s">
        <v>5226</v>
      </c>
      <c r="J2869" s="238" t="s">
        <v>5240</v>
      </c>
      <c r="K2869" s="238" t="s">
        <v>5241</v>
      </c>
      <c r="L2869" s="239">
        <v>46234</v>
      </c>
      <c r="M2869" s="238" t="s">
        <v>92</v>
      </c>
    </row>
    <row r="2870" spans="1:13">
      <c r="A2870" s="236" t="s">
        <v>223</v>
      </c>
      <c r="B2870" s="236" t="s">
        <v>224</v>
      </c>
      <c r="C2870" s="236" t="s">
        <v>225</v>
      </c>
      <c r="D2870" s="236" t="s">
        <v>135</v>
      </c>
      <c r="E2870" s="236">
        <v>0</v>
      </c>
      <c r="F2870" s="236" t="s">
        <v>5225</v>
      </c>
      <c r="G2870" s="236" t="s">
        <v>141</v>
      </c>
      <c r="H2870" s="236">
        <v>3</v>
      </c>
      <c r="I2870" s="236" t="s">
        <v>5226</v>
      </c>
      <c r="J2870" s="236" t="s">
        <v>5242</v>
      </c>
      <c r="K2870" s="236" t="s">
        <v>5243</v>
      </c>
      <c r="L2870" s="237">
        <v>46234</v>
      </c>
      <c r="M2870" s="236" t="s">
        <v>92</v>
      </c>
    </row>
    <row r="2871" spans="1:13">
      <c r="A2871" s="238" t="s">
        <v>223</v>
      </c>
      <c r="B2871" s="238" t="s">
        <v>224</v>
      </c>
      <c r="C2871" s="238" t="s">
        <v>225</v>
      </c>
      <c r="D2871" s="238" t="s">
        <v>140</v>
      </c>
      <c r="E2871" s="238">
        <v>93266</v>
      </c>
      <c r="F2871" s="238" t="s">
        <v>5225</v>
      </c>
      <c r="G2871" s="238" t="s">
        <v>141</v>
      </c>
      <c r="H2871" s="238">
        <v>3</v>
      </c>
      <c r="I2871" s="238" t="s">
        <v>5226</v>
      </c>
      <c r="J2871" s="238" t="s">
        <v>5244</v>
      </c>
      <c r="K2871" s="238" t="s">
        <v>5245</v>
      </c>
      <c r="L2871" s="239">
        <v>46234</v>
      </c>
      <c r="M2871" s="238" t="s">
        <v>92</v>
      </c>
    </row>
    <row r="2872" spans="1:13">
      <c r="A2872" s="236" t="s">
        <v>223</v>
      </c>
      <c r="B2872" s="236" t="s">
        <v>224</v>
      </c>
      <c r="C2872" s="236" t="s">
        <v>225</v>
      </c>
      <c r="D2872" s="236" t="s">
        <v>144</v>
      </c>
      <c r="E2872" s="236" t="s">
        <v>33</v>
      </c>
      <c r="F2872" s="236" t="s">
        <v>33</v>
      </c>
      <c r="G2872" s="236" t="s">
        <v>33</v>
      </c>
      <c r="H2872" s="236" t="s">
        <v>33</v>
      </c>
      <c r="I2872" s="236" t="s">
        <v>33</v>
      </c>
      <c r="J2872" s="236" t="s">
        <v>5246</v>
      </c>
      <c r="K2872" s="236" t="s">
        <v>5247</v>
      </c>
      <c r="L2872" s="237">
        <v>46234</v>
      </c>
      <c r="M2872" s="236" t="s">
        <v>92</v>
      </c>
    </row>
    <row r="2873" spans="1:13">
      <c r="A2873" s="238" t="s">
        <v>223</v>
      </c>
      <c r="B2873" s="238" t="s">
        <v>224</v>
      </c>
      <c r="C2873" s="238" t="s">
        <v>225</v>
      </c>
      <c r="D2873" s="238" t="s">
        <v>147</v>
      </c>
      <c r="E2873" s="238" t="s">
        <v>33</v>
      </c>
      <c r="F2873" s="238" t="s">
        <v>33</v>
      </c>
      <c r="G2873" s="238" t="s">
        <v>33</v>
      </c>
      <c r="H2873" s="238" t="s">
        <v>33</v>
      </c>
      <c r="I2873" s="238" t="s">
        <v>33</v>
      </c>
      <c r="J2873" s="238" t="s">
        <v>5248</v>
      </c>
      <c r="K2873" s="238" t="s">
        <v>5249</v>
      </c>
      <c r="L2873" s="239">
        <v>46234</v>
      </c>
      <c r="M2873" s="238" t="s">
        <v>92</v>
      </c>
    </row>
    <row r="2874" spans="1:13">
      <c r="A2874" s="236" t="s">
        <v>223</v>
      </c>
      <c r="B2874" s="236" t="s">
        <v>224</v>
      </c>
      <c r="C2874" s="236" t="s">
        <v>225</v>
      </c>
      <c r="D2874" s="236" t="s">
        <v>150</v>
      </c>
      <c r="E2874" s="236">
        <v>2</v>
      </c>
      <c r="F2874" s="236" t="s">
        <v>5250</v>
      </c>
      <c r="G2874" s="236" t="s">
        <v>88</v>
      </c>
      <c r="H2874" s="236">
        <v>2</v>
      </c>
      <c r="I2874" s="236" t="s">
        <v>5251</v>
      </c>
      <c r="J2874" s="236" t="s">
        <v>5252</v>
      </c>
      <c r="K2874" s="236" t="s">
        <v>5253</v>
      </c>
      <c r="L2874" s="237">
        <v>46234</v>
      </c>
      <c r="M2874" s="236" t="s">
        <v>92</v>
      </c>
    </row>
    <row r="2875" spans="1:13">
      <c r="A2875" s="238" t="s">
        <v>1257</v>
      </c>
      <c r="B2875" s="238" t="s">
        <v>1258</v>
      </c>
      <c r="C2875" s="238" t="s">
        <v>1259</v>
      </c>
      <c r="D2875" s="238" t="s">
        <v>86</v>
      </c>
      <c r="E2875" s="238">
        <v>21257567</v>
      </c>
      <c r="F2875" s="238" t="s">
        <v>5254</v>
      </c>
      <c r="G2875" s="238" t="s">
        <v>126</v>
      </c>
      <c r="H2875" s="238">
        <v>1</v>
      </c>
      <c r="I2875" s="238" t="s">
        <v>5255</v>
      </c>
      <c r="J2875" s="238" t="s">
        <v>5256</v>
      </c>
      <c r="K2875" s="238" t="s">
        <v>5257</v>
      </c>
      <c r="L2875" s="239">
        <v>46234</v>
      </c>
      <c r="M2875" s="238" t="s">
        <v>92</v>
      </c>
    </row>
    <row r="2876" spans="1:13">
      <c r="A2876" s="236" t="s">
        <v>1257</v>
      </c>
      <c r="B2876" s="236" t="s">
        <v>1258</v>
      </c>
      <c r="C2876" s="236" t="s">
        <v>1259</v>
      </c>
      <c r="D2876" s="236" t="s">
        <v>93</v>
      </c>
      <c r="E2876" s="236">
        <v>1265079</v>
      </c>
      <c r="F2876" s="236" t="s">
        <v>2662</v>
      </c>
      <c r="G2876" s="236" t="s">
        <v>126</v>
      </c>
      <c r="H2876" s="236">
        <v>1</v>
      </c>
      <c r="I2876" s="236" t="s">
        <v>5258</v>
      </c>
      <c r="J2876" s="236" t="s">
        <v>5259</v>
      </c>
      <c r="K2876" s="236" t="s">
        <v>5260</v>
      </c>
      <c r="L2876" s="237">
        <v>46234</v>
      </c>
      <c r="M2876" s="236" t="s">
        <v>92</v>
      </c>
    </row>
    <row r="2877" spans="1:13">
      <c r="A2877" s="238" t="s">
        <v>1257</v>
      </c>
      <c r="B2877" s="238" t="s">
        <v>1258</v>
      </c>
      <c r="C2877" s="238" t="s">
        <v>1259</v>
      </c>
      <c r="D2877" s="238" t="s">
        <v>98</v>
      </c>
      <c r="E2877" s="238">
        <v>21257567</v>
      </c>
      <c r="F2877" s="238" t="s">
        <v>5254</v>
      </c>
      <c r="G2877" s="238" t="s">
        <v>88</v>
      </c>
      <c r="H2877" s="238">
        <v>2</v>
      </c>
      <c r="I2877" s="238" t="s">
        <v>5255</v>
      </c>
      <c r="J2877" s="238" t="s">
        <v>5261</v>
      </c>
      <c r="K2877" s="238" t="s">
        <v>5262</v>
      </c>
      <c r="L2877" s="239">
        <v>46234</v>
      </c>
      <c r="M2877" s="238" t="s">
        <v>92</v>
      </c>
    </row>
    <row r="2878" spans="1:13">
      <c r="A2878" s="236" t="s">
        <v>1257</v>
      </c>
      <c r="B2878" s="236" t="s">
        <v>1258</v>
      </c>
      <c r="C2878" s="236" t="s">
        <v>1259</v>
      </c>
      <c r="D2878" s="236" t="s">
        <v>103</v>
      </c>
      <c r="E2878" s="236">
        <v>21257567</v>
      </c>
      <c r="F2878" s="236" t="s">
        <v>5254</v>
      </c>
      <c r="G2878" s="236" t="s">
        <v>88</v>
      </c>
      <c r="H2878" s="236">
        <v>2</v>
      </c>
      <c r="I2878" s="236" t="s">
        <v>5255</v>
      </c>
      <c r="J2878" s="236" t="s">
        <v>5263</v>
      </c>
      <c r="K2878" s="236" t="s">
        <v>5264</v>
      </c>
      <c r="L2878" s="237">
        <v>46234</v>
      </c>
      <c r="M2878" s="236" t="s">
        <v>92</v>
      </c>
    </row>
    <row r="2879" spans="1:13">
      <c r="A2879" s="238" t="s">
        <v>1257</v>
      </c>
      <c r="B2879" s="238" t="s">
        <v>1258</v>
      </c>
      <c r="C2879" s="238" t="s">
        <v>1259</v>
      </c>
      <c r="D2879" s="238" t="s">
        <v>108</v>
      </c>
      <c r="E2879" s="238">
        <v>2360885</v>
      </c>
      <c r="F2879" s="238" t="s">
        <v>5265</v>
      </c>
      <c r="G2879" s="238" t="s">
        <v>88</v>
      </c>
      <c r="H2879" s="238">
        <v>2</v>
      </c>
      <c r="I2879" s="238" t="s">
        <v>5266</v>
      </c>
      <c r="J2879" s="238" t="s">
        <v>5267</v>
      </c>
      <c r="K2879" s="238" t="s">
        <v>5268</v>
      </c>
      <c r="L2879" s="239">
        <v>46234</v>
      </c>
      <c r="M2879" s="238" t="s">
        <v>92</v>
      </c>
    </row>
    <row r="2880" spans="1:13">
      <c r="A2880" s="236" t="s">
        <v>1257</v>
      </c>
      <c r="B2880" s="236" t="s">
        <v>1258</v>
      </c>
      <c r="C2880" s="236" t="s">
        <v>1259</v>
      </c>
      <c r="D2880" s="236" t="s">
        <v>117</v>
      </c>
      <c r="E2880" s="236">
        <v>304</v>
      </c>
      <c r="F2880" s="236" t="s">
        <v>2718</v>
      </c>
      <c r="G2880" s="236" t="s">
        <v>88</v>
      </c>
      <c r="H2880" s="236">
        <v>2</v>
      </c>
      <c r="I2880" s="236" t="s">
        <v>1844</v>
      </c>
      <c r="J2880" s="236" t="s">
        <v>5269</v>
      </c>
      <c r="K2880" s="236" t="s">
        <v>5270</v>
      </c>
      <c r="L2880" s="237">
        <v>46234</v>
      </c>
      <c r="M2880" s="236" t="s">
        <v>92</v>
      </c>
    </row>
    <row r="2881" spans="1:13">
      <c r="A2881" s="238" t="s">
        <v>1257</v>
      </c>
      <c r="B2881" s="238" t="s">
        <v>1258</v>
      </c>
      <c r="C2881" s="238" t="s">
        <v>1259</v>
      </c>
      <c r="D2881" s="238" t="s">
        <v>122</v>
      </c>
      <c r="E2881" s="238">
        <v>304</v>
      </c>
      <c r="F2881" s="238" t="s">
        <v>2718</v>
      </c>
      <c r="G2881" s="238" t="s">
        <v>88</v>
      </c>
      <c r="H2881" s="238">
        <v>2</v>
      </c>
      <c r="I2881" s="238" t="s">
        <v>1844</v>
      </c>
      <c r="J2881" s="238" t="s">
        <v>5271</v>
      </c>
      <c r="K2881" s="238" t="s">
        <v>5272</v>
      </c>
      <c r="L2881" s="239">
        <v>46234</v>
      </c>
      <c r="M2881" s="238" t="s">
        <v>92</v>
      </c>
    </row>
    <row r="2882" spans="1:13">
      <c r="A2882" s="236" t="s">
        <v>1257</v>
      </c>
      <c r="B2882" s="236" t="s">
        <v>1258</v>
      </c>
      <c r="C2882" s="236" t="s">
        <v>1259</v>
      </c>
      <c r="D2882" s="236" t="s">
        <v>124</v>
      </c>
      <c r="E2882" s="236">
        <v>4807701</v>
      </c>
      <c r="F2882" s="236" t="s">
        <v>5273</v>
      </c>
      <c r="G2882" s="236" t="s">
        <v>88</v>
      </c>
      <c r="H2882" s="236">
        <v>2</v>
      </c>
      <c r="I2882" s="236" t="s">
        <v>5274</v>
      </c>
      <c r="J2882" s="236" t="s">
        <v>5275</v>
      </c>
      <c r="K2882" s="236" t="s">
        <v>5276</v>
      </c>
      <c r="L2882" s="237">
        <v>46234</v>
      </c>
      <c r="M2882" s="236" t="s">
        <v>92</v>
      </c>
    </row>
    <row r="2883" spans="1:13">
      <c r="A2883" s="238" t="s">
        <v>1257</v>
      </c>
      <c r="B2883" s="238" t="s">
        <v>1258</v>
      </c>
      <c r="C2883" s="238" t="s">
        <v>1259</v>
      </c>
      <c r="D2883" s="238" t="s">
        <v>130</v>
      </c>
      <c r="E2883" s="238">
        <v>0</v>
      </c>
      <c r="F2883" s="238" t="s">
        <v>5254</v>
      </c>
      <c r="G2883" s="238" t="s">
        <v>88</v>
      </c>
      <c r="H2883" s="238">
        <v>2</v>
      </c>
      <c r="I2883" s="238" t="s">
        <v>5255</v>
      </c>
      <c r="J2883" s="238" t="s">
        <v>5277</v>
      </c>
      <c r="K2883" s="238" t="s">
        <v>5278</v>
      </c>
      <c r="L2883" s="239">
        <v>46234</v>
      </c>
      <c r="M2883" s="238" t="s">
        <v>92</v>
      </c>
    </row>
    <row r="2884" spans="1:13">
      <c r="A2884" s="236" t="s">
        <v>1257</v>
      </c>
      <c r="B2884" s="236" t="s">
        <v>1258</v>
      </c>
      <c r="C2884" s="236" t="s">
        <v>1259</v>
      </c>
      <c r="D2884" s="236" t="s">
        <v>135</v>
      </c>
      <c r="E2884" s="236">
        <v>16449866</v>
      </c>
      <c r="F2884" s="236" t="s">
        <v>5254</v>
      </c>
      <c r="G2884" s="236" t="s">
        <v>88</v>
      </c>
      <c r="H2884" s="236">
        <v>2</v>
      </c>
      <c r="I2884" s="236" t="s">
        <v>5255</v>
      </c>
      <c r="J2884" s="236" t="s">
        <v>5279</v>
      </c>
      <c r="K2884" s="236" t="s">
        <v>5280</v>
      </c>
      <c r="L2884" s="237">
        <v>46234</v>
      </c>
      <c r="M2884" s="236" t="s">
        <v>92</v>
      </c>
    </row>
    <row r="2885" spans="1:13">
      <c r="A2885" s="238" t="s">
        <v>1257</v>
      </c>
      <c r="B2885" s="238" t="s">
        <v>1258</v>
      </c>
      <c r="C2885" s="238" t="s">
        <v>1259</v>
      </c>
      <c r="D2885" s="238" t="s">
        <v>140</v>
      </c>
      <c r="E2885" s="238">
        <v>2911942</v>
      </c>
      <c r="F2885" s="238" t="s">
        <v>5273</v>
      </c>
      <c r="G2885" s="238" t="s">
        <v>88</v>
      </c>
      <c r="H2885" s="238">
        <v>2</v>
      </c>
      <c r="I2885" s="238" t="s">
        <v>5274</v>
      </c>
      <c r="J2885" s="238" t="s">
        <v>5281</v>
      </c>
      <c r="K2885" s="238" t="s">
        <v>5282</v>
      </c>
      <c r="L2885" s="239">
        <v>46234</v>
      </c>
      <c r="M2885" s="238" t="s">
        <v>92</v>
      </c>
    </row>
    <row r="2886" spans="1:13">
      <c r="A2886" s="236" t="s">
        <v>1257</v>
      </c>
      <c r="B2886" s="236" t="s">
        <v>1258</v>
      </c>
      <c r="C2886" s="236" t="s">
        <v>1259</v>
      </c>
      <c r="D2886" s="236" t="s">
        <v>144</v>
      </c>
      <c r="E2886" s="236">
        <v>1895759</v>
      </c>
      <c r="F2886" s="236" t="s">
        <v>5254</v>
      </c>
      <c r="G2886" s="236" t="s">
        <v>88</v>
      </c>
      <c r="H2886" s="236">
        <v>2</v>
      </c>
      <c r="I2886" s="236" t="s">
        <v>5255</v>
      </c>
      <c r="J2886" s="236" t="s">
        <v>5283</v>
      </c>
      <c r="K2886" s="236" t="s">
        <v>5284</v>
      </c>
      <c r="L2886" s="237">
        <v>46234</v>
      </c>
      <c r="M2886" s="236" t="s">
        <v>92</v>
      </c>
    </row>
    <row r="2887" spans="1:13">
      <c r="A2887" s="238" t="s">
        <v>1257</v>
      </c>
      <c r="B2887" s="238" t="s">
        <v>1258</v>
      </c>
      <c r="C2887" s="238" t="s">
        <v>1259</v>
      </c>
      <c r="D2887" s="238" t="s">
        <v>147</v>
      </c>
      <c r="E2887" s="238">
        <v>0</v>
      </c>
      <c r="F2887" s="238" t="s">
        <v>5254</v>
      </c>
      <c r="G2887" s="238" t="s">
        <v>88</v>
      </c>
      <c r="H2887" s="238">
        <v>2</v>
      </c>
      <c r="I2887" s="238" t="s">
        <v>5255</v>
      </c>
      <c r="J2887" s="238" t="s">
        <v>5285</v>
      </c>
      <c r="K2887" s="238" t="s">
        <v>5286</v>
      </c>
      <c r="L2887" s="239">
        <v>46234</v>
      </c>
      <c r="M2887" s="238" t="s">
        <v>92</v>
      </c>
    </row>
    <row r="2888" spans="1:13">
      <c r="A2888" s="236" t="s">
        <v>1257</v>
      </c>
      <c r="B2888" s="236" t="s">
        <v>1258</v>
      </c>
      <c r="C2888" s="236" t="s">
        <v>1259</v>
      </c>
      <c r="D2888" s="236" t="s">
        <v>150</v>
      </c>
      <c r="E2888" s="236">
        <v>5</v>
      </c>
      <c r="F2888" s="236" t="s">
        <v>5265</v>
      </c>
      <c r="G2888" s="236" t="s">
        <v>88</v>
      </c>
      <c r="H2888" s="236">
        <v>2</v>
      </c>
      <c r="I2888" s="236" t="s">
        <v>5266</v>
      </c>
      <c r="J2888" s="236" t="s">
        <v>5287</v>
      </c>
      <c r="K2888" s="236" t="s">
        <v>5288</v>
      </c>
      <c r="L2888" s="237">
        <v>46234</v>
      </c>
      <c r="M2888" s="236" t="s">
        <v>92</v>
      </c>
    </row>
    <row r="2889" spans="1:13">
      <c r="A2889" s="238" t="s">
        <v>1268</v>
      </c>
      <c r="B2889" s="238" t="s">
        <v>1269</v>
      </c>
      <c r="C2889" s="238" t="s">
        <v>1259</v>
      </c>
      <c r="D2889" s="238" t="s">
        <v>86</v>
      </c>
      <c r="E2889" s="238">
        <v>21257567</v>
      </c>
      <c r="F2889" s="238" t="s">
        <v>5254</v>
      </c>
      <c r="G2889" s="238" t="s">
        <v>126</v>
      </c>
      <c r="H2889" s="238">
        <v>1</v>
      </c>
      <c r="I2889" s="238" t="s">
        <v>5255</v>
      </c>
      <c r="J2889" s="238" t="s">
        <v>5289</v>
      </c>
      <c r="K2889" s="238" t="s">
        <v>5290</v>
      </c>
      <c r="L2889" s="239">
        <v>46234</v>
      </c>
      <c r="M2889" s="238" t="s">
        <v>92</v>
      </c>
    </row>
    <row r="2890" spans="1:13">
      <c r="A2890" s="236" t="s">
        <v>1268</v>
      </c>
      <c r="B2890" s="236" t="s">
        <v>1269</v>
      </c>
      <c r="C2890" s="236" t="s">
        <v>1259</v>
      </c>
      <c r="D2890" s="236" t="s">
        <v>93</v>
      </c>
      <c r="E2890" s="236">
        <v>200718</v>
      </c>
      <c r="F2890" s="236" t="s">
        <v>5291</v>
      </c>
      <c r="G2890" s="236" t="s">
        <v>88</v>
      </c>
      <c r="H2890" s="236">
        <v>2</v>
      </c>
      <c r="I2890" s="236" t="s">
        <v>5292</v>
      </c>
      <c r="J2890" s="236" t="s">
        <v>5293</v>
      </c>
      <c r="K2890" s="236" t="s">
        <v>5294</v>
      </c>
      <c r="L2890" s="237">
        <v>46234</v>
      </c>
      <c r="M2890" s="236" t="s">
        <v>92</v>
      </c>
    </row>
    <row r="2891" spans="1:13">
      <c r="A2891" s="238" t="s">
        <v>1268</v>
      </c>
      <c r="B2891" s="238" t="s">
        <v>1269</v>
      </c>
      <c r="C2891" s="238" t="s">
        <v>1259</v>
      </c>
      <c r="D2891" s="238" t="s">
        <v>98</v>
      </c>
      <c r="E2891" s="238">
        <v>3119424</v>
      </c>
      <c r="F2891" s="238" t="s">
        <v>3896</v>
      </c>
      <c r="G2891" s="238" t="s">
        <v>88</v>
      </c>
      <c r="H2891" s="238">
        <v>2</v>
      </c>
      <c r="I2891" s="238" t="s">
        <v>5295</v>
      </c>
      <c r="J2891" s="238" t="s">
        <v>5296</v>
      </c>
      <c r="K2891" s="238" t="s">
        <v>5297</v>
      </c>
      <c r="L2891" s="239">
        <v>46234</v>
      </c>
      <c r="M2891" s="238" t="s">
        <v>92</v>
      </c>
    </row>
    <row r="2892" spans="1:13">
      <c r="A2892" s="236" t="s">
        <v>1268</v>
      </c>
      <c r="B2892" s="236" t="s">
        <v>1269</v>
      </c>
      <c r="C2892" s="236" t="s">
        <v>1259</v>
      </c>
      <c r="D2892" s="236" t="s">
        <v>103</v>
      </c>
      <c r="E2892" s="236">
        <v>2875448</v>
      </c>
      <c r="F2892" s="236" t="s">
        <v>5298</v>
      </c>
      <c r="G2892" s="236" t="s">
        <v>88</v>
      </c>
      <c r="H2892" s="236">
        <v>2</v>
      </c>
      <c r="I2892" s="236" t="s">
        <v>5299</v>
      </c>
      <c r="J2892" s="236" t="s">
        <v>5300</v>
      </c>
      <c r="K2892" s="236" t="s">
        <v>5301</v>
      </c>
      <c r="L2892" s="237">
        <v>46234</v>
      </c>
      <c r="M2892" s="236" t="s">
        <v>92</v>
      </c>
    </row>
    <row r="2893" spans="1:13">
      <c r="A2893" s="238" t="s">
        <v>1268</v>
      </c>
      <c r="B2893" s="238" t="s">
        <v>1269</v>
      </c>
      <c r="C2893" s="238" t="s">
        <v>1259</v>
      </c>
      <c r="D2893" s="238" t="s">
        <v>108</v>
      </c>
      <c r="E2893" s="238">
        <v>1770448</v>
      </c>
      <c r="F2893" s="238" t="s">
        <v>5302</v>
      </c>
      <c r="G2893" s="238" t="s">
        <v>88</v>
      </c>
      <c r="H2893" s="238">
        <v>2</v>
      </c>
      <c r="I2893" s="238" t="s">
        <v>5303</v>
      </c>
      <c r="J2893" s="238" t="s">
        <v>5304</v>
      </c>
      <c r="K2893" s="238" t="s">
        <v>5305</v>
      </c>
      <c r="L2893" s="239">
        <v>46234</v>
      </c>
      <c r="M2893" s="238" t="s">
        <v>92</v>
      </c>
    </row>
    <row r="2894" spans="1:13">
      <c r="A2894" s="236" t="s">
        <v>1268</v>
      </c>
      <c r="B2894" s="236" t="s">
        <v>1269</v>
      </c>
      <c r="C2894" s="236" t="s">
        <v>1259</v>
      </c>
      <c r="D2894" s="236" t="s">
        <v>117</v>
      </c>
      <c r="E2894" s="236">
        <v>2</v>
      </c>
      <c r="F2894" s="236" t="s">
        <v>2718</v>
      </c>
      <c r="G2894" s="236" t="s">
        <v>88</v>
      </c>
      <c r="H2894" s="236">
        <v>2</v>
      </c>
      <c r="I2894" s="236" t="s">
        <v>1844</v>
      </c>
      <c r="J2894" s="236" t="s">
        <v>5306</v>
      </c>
      <c r="K2894" s="236" t="s">
        <v>5307</v>
      </c>
      <c r="L2894" s="237">
        <v>46234</v>
      </c>
      <c r="M2894" s="236" t="s">
        <v>92</v>
      </c>
    </row>
    <row r="2895" spans="1:13">
      <c r="A2895" s="238" t="s">
        <v>1268</v>
      </c>
      <c r="B2895" s="238" t="s">
        <v>1269</v>
      </c>
      <c r="C2895" s="238" t="s">
        <v>1259</v>
      </c>
      <c r="D2895" s="238" t="s">
        <v>122</v>
      </c>
      <c r="E2895" s="238">
        <v>304</v>
      </c>
      <c r="F2895" s="238" t="s">
        <v>2718</v>
      </c>
      <c r="G2895" s="238" t="s">
        <v>88</v>
      </c>
      <c r="H2895" s="238">
        <v>2</v>
      </c>
      <c r="I2895" s="238" t="s">
        <v>1844</v>
      </c>
      <c r="J2895" s="238" t="s">
        <v>5308</v>
      </c>
      <c r="K2895" s="238" t="s">
        <v>5309</v>
      </c>
      <c r="L2895" s="239">
        <v>46234</v>
      </c>
      <c r="M2895" s="238" t="s">
        <v>92</v>
      </c>
    </row>
    <row r="2896" spans="1:13">
      <c r="A2896" s="236" t="s">
        <v>1268</v>
      </c>
      <c r="B2896" s="236" t="s">
        <v>1269</v>
      </c>
      <c r="C2896" s="236" t="s">
        <v>1259</v>
      </c>
      <c r="D2896" s="236" t="s">
        <v>124</v>
      </c>
      <c r="E2896" s="236">
        <v>1369534</v>
      </c>
      <c r="F2896" s="236" t="s">
        <v>5310</v>
      </c>
      <c r="G2896" s="236" t="s">
        <v>88</v>
      </c>
      <c r="H2896" s="236">
        <v>2</v>
      </c>
      <c r="I2896" s="236" t="s">
        <v>5311</v>
      </c>
      <c r="J2896" s="236" t="s">
        <v>5312</v>
      </c>
      <c r="K2896" s="236" t="s">
        <v>5313</v>
      </c>
      <c r="L2896" s="237">
        <v>46234</v>
      </c>
      <c r="M2896" s="236" t="s">
        <v>92</v>
      </c>
    </row>
    <row r="2897" spans="1:13">
      <c r="A2897" s="238" t="s">
        <v>1268</v>
      </c>
      <c r="B2897" s="238" t="s">
        <v>1269</v>
      </c>
      <c r="C2897" s="238" t="s">
        <v>1259</v>
      </c>
      <c r="D2897" s="238" t="s">
        <v>130</v>
      </c>
      <c r="E2897" s="238">
        <v>243976</v>
      </c>
      <c r="F2897" s="238" t="s">
        <v>5314</v>
      </c>
      <c r="G2897" s="238" t="s">
        <v>88</v>
      </c>
      <c r="H2897" s="238">
        <v>2</v>
      </c>
      <c r="I2897" s="238" t="s">
        <v>5315</v>
      </c>
      <c r="J2897" s="238" t="s">
        <v>5316</v>
      </c>
      <c r="K2897" s="238" t="s">
        <v>5317</v>
      </c>
      <c r="L2897" s="239">
        <v>46234</v>
      </c>
      <c r="M2897" s="238" t="s">
        <v>92</v>
      </c>
    </row>
    <row r="2898" spans="1:13">
      <c r="A2898" s="236" t="s">
        <v>1268</v>
      </c>
      <c r="B2898" s="236" t="s">
        <v>1269</v>
      </c>
      <c r="C2898" s="236" t="s">
        <v>1259</v>
      </c>
      <c r="D2898" s="236" t="s">
        <v>135</v>
      </c>
      <c r="E2898" s="236">
        <v>1505914</v>
      </c>
      <c r="F2898" s="236" t="s">
        <v>5314</v>
      </c>
      <c r="G2898" s="236" t="s">
        <v>88</v>
      </c>
      <c r="H2898" s="236">
        <v>2</v>
      </c>
      <c r="I2898" s="236" t="s">
        <v>5315</v>
      </c>
      <c r="J2898" s="236" t="s">
        <v>5318</v>
      </c>
      <c r="K2898" s="236" t="s">
        <v>5319</v>
      </c>
      <c r="L2898" s="237">
        <v>46234</v>
      </c>
      <c r="M2898" s="236" t="s">
        <v>92</v>
      </c>
    </row>
    <row r="2899" spans="1:13">
      <c r="A2899" s="238" t="s">
        <v>1268</v>
      </c>
      <c r="B2899" s="238" t="s">
        <v>1269</v>
      </c>
      <c r="C2899" s="238" t="s">
        <v>1259</v>
      </c>
      <c r="D2899" s="238" t="s">
        <v>140</v>
      </c>
      <c r="E2899" s="238">
        <v>652072</v>
      </c>
      <c r="F2899" s="238" t="s">
        <v>5320</v>
      </c>
      <c r="G2899" s="238" t="s">
        <v>88</v>
      </c>
      <c r="H2899" s="238">
        <v>2</v>
      </c>
      <c r="I2899" s="238" t="s">
        <v>5274</v>
      </c>
      <c r="J2899" s="238" t="s">
        <v>5321</v>
      </c>
      <c r="K2899" s="238" t="s">
        <v>5322</v>
      </c>
      <c r="L2899" s="239">
        <v>46234</v>
      </c>
      <c r="M2899" s="238" t="s">
        <v>92</v>
      </c>
    </row>
    <row r="2900" spans="1:13">
      <c r="A2900" s="236" t="s">
        <v>1268</v>
      </c>
      <c r="B2900" s="236" t="s">
        <v>1269</v>
      </c>
      <c r="C2900" s="236" t="s">
        <v>1259</v>
      </c>
      <c r="D2900" s="236" t="s">
        <v>144</v>
      </c>
      <c r="E2900" s="236">
        <v>717462</v>
      </c>
      <c r="F2900" s="236" t="s">
        <v>5254</v>
      </c>
      <c r="G2900" s="236" t="s">
        <v>88</v>
      </c>
      <c r="H2900" s="236">
        <v>2</v>
      </c>
      <c r="I2900" s="236" t="s">
        <v>5255</v>
      </c>
      <c r="J2900" s="236" t="s">
        <v>5323</v>
      </c>
      <c r="K2900" s="236" t="s">
        <v>5324</v>
      </c>
      <c r="L2900" s="237">
        <v>46234</v>
      </c>
      <c r="M2900" s="236" t="s">
        <v>92</v>
      </c>
    </row>
    <row r="2901" spans="1:13">
      <c r="A2901" s="238" t="s">
        <v>1268</v>
      </c>
      <c r="B2901" s="238" t="s">
        <v>1269</v>
      </c>
      <c r="C2901" s="238" t="s">
        <v>1259</v>
      </c>
      <c r="D2901" s="238" t="s">
        <v>147</v>
      </c>
      <c r="E2901" s="238">
        <v>0</v>
      </c>
      <c r="F2901" s="238" t="s">
        <v>5254</v>
      </c>
      <c r="G2901" s="238" t="s">
        <v>88</v>
      </c>
      <c r="H2901" s="238">
        <v>2</v>
      </c>
      <c r="I2901" s="238" t="s">
        <v>5255</v>
      </c>
      <c r="J2901" s="238" t="s">
        <v>5325</v>
      </c>
      <c r="K2901" s="238" t="s">
        <v>5326</v>
      </c>
      <c r="L2901" s="239">
        <v>46234</v>
      </c>
      <c r="M2901" s="238" t="s">
        <v>92</v>
      </c>
    </row>
    <row r="2902" spans="1:13">
      <c r="A2902" s="236" t="s">
        <v>1268</v>
      </c>
      <c r="B2902" s="236" t="s">
        <v>1269</v>
      </c>
      <c r="C2902" s="236" t="s">
        <v>1259</v>
      </c>
      <c r="D2902" s="236" t="s">
        <v>150</v>
      </c>
      <c r="E2902" s="236">
        <v>3</v>
      </c>
      <c r="F2902" s="236" t="s">
        <v>5327</v>
      </c>
      <c r="G2902" s="236" t="s">
        <v>88</v>
      </c>
      <c r="H2902" s="236">
        <v>2</v>
      </c>
      <c r="I2902" s="236" t="s">
        <v>5328</v>
      </c>
      <c r="J2902" s="236" t="s">
        <v>5329</v>
      </c>
      <c r="K2902" s="236" t="s">
        <v>5330</v>
      </c>
      <c r="L2902" s="237">
        <v>46234</v>
      </c>
      <c r="M2902" s="236" t="s">
        <v>92</v>
      </c>
    </row>
    <row r="2903" spans="1:13">
      <c r="A2903" s="238" t="s">
        <v>948</v>
      </c>
      <c r="B2903" s="238" t="s">
        <v>949</v>
      </c>
      <c r="C2903" s="238" t="s">
        <v>950</v>
      </c>
      <c r="D2903" s="238" t="s">
        <v>86</v>
      </c>
      <c r="E2903" s="238">
        <v>24070553</v>
      </c>
      <c r="F2903" s="238" t="s">
        <v>5331</v>
      </c>
      <c r="G2903" s="238" t="s">
        <v>126</v>
      </c>
      <c r="H2903" s="238">
        <v>1</v>
      </c>
      <c r="I2903" s="238" t="s">
        <v>5332</v>
      </c>
      <c r="J2903" s="238" t="s">
        <v>5333</v>
      </c>
      <c r="K2903" s="238" t="s">
        <v>5334</v>
      </c>
      <c r="L2903" s="239">
        <v>46234</v>
      </c>
      <c r="M2903" s="238" t="s">
        <v>92</v>
      </c>
    </row>
    <row r="2904" spans="1:13">
      <c r="A2904" s="236" t="s">
        <v>948</v>
      </c>
      <c r="B2904" s="236" t="s">
        <v>949</v>
      </c>
      <c r="C2904" s="236" t="s">
        <v>950</v>
      </c>
      <c r="D2904" s="236" t="s">
        <v>93</v>
      </c>
      <c r="E2904" s="236">
        <v>273600</v>
      </c>
      <c r="F2904" s="236" t="s">
        <v>2589</v>
      </c>
      <c r="G2904" s="236" t="s">
        <v>126</v>
      </c>
      <c r="H2904" s="236">
        <v>1</v>
      </c>
      <c r="I2904" s="236" t="s">
        <v>5335</v>
      </c>
      <c r="J2904" s="236" t="s">
        <v>5336</v>
      </c>
      <c r="K2904" s="236" t="s">
        <v>5337</v>
      </c>
      <c r="L2904" s="237">
        <v>46234</v>
      </c>
      <c r="M2904" s="236" t="s">
        <v>92</v>
      </c>
    </row>
    <row r="2905" spans="1:13">
      <c r="A2905" s="238" t="s">
        <v>948</v>
      </c>
      <c r="B2905" s="238" t="s">
        <v>949</v>
      </c>
      <c r="C2905" s="238" t="s">
        <v>950</v>
      </c>
      <c r="D2905" s="238" t="s">
        <v>98</v>
      </c>
      <c r="E2905" s="238">
        <v>24070553</v>
      </c>
      <c r="F2905" s="238" t="s">
        <v>5331</v>
      </c>
      <c r="G2905" s="238" t="s">
        <v>88</v>
      </c>
      <c r="H2905" s="238">
        <v>2</v>
      </c>
      <c r="I2905" s="238" t="s">
        <v>5332</v>
      </c>
      <c r="J2905" s="238" t="s">
        <v>5338</v>
      </c>
      <c r="K2905" s="238" t="s">
        <v>5339</v>
      </c>
      <c r="L2905" s="239">
        <v>46234</v>
      </c>
      <c r="M2905" s="238" t="s">
        <v>92</v>
      </c>
    </row>
    <row r="2906" spans="1:13">
      <c r="A2906" s="236" t="s">
        <v>948</v>
      </c>
      <c r="B2906" s="236" t="s">
        <v>949</v>
      </c>
      <c r="C2906" s="236" t="s">
        <v>950</v>
      </c>
      <c r="D2906" s="236" t="s">
        <v>103</v>
      </c>
      <c r="E2906" s="236">
        <v>4432344</v>
      </c>
      <c r="F2906" s="236" t="s">
        <v>5331</v>
      </c>
      <c r="G2906" s="236" t="s">
        <v>88</v>
      </c>
      <c r="H2906" s="236">
        <v>2</v>
      </c>
      <c r="I2906" s="236" t="s">
        <v>5332</v>
      </c>
      <c r="J2906" s="236" t="s">
        <v>5340</v>
      </c>
      <c r="K2906" s="236" t="s">
        <v>5341</v>
      </c>
      <c r="L2906" s="237">
        <v>46234</v>
      </c>
      <c r="M2906" s="236" t="s">
        <v>92</v>
      </c>
    </row>
    <row r="2907" spans="1:13">
      <c r="A2907" s="238" t="s">
        <v>948</v>
      </c>
      <c r="B2907" s="238" t="s">
        <v>949</v>
      </c>
      <c r="C2907" s="238" t="s">
        <v>950</v>
      </c>
      <c r="D2907" s="238" t="s">
        <v>108</v>
      </c>
      <c r="E2907" s="238">
        <v>2062534</v>
      </c>
      <c r="F2907" s="238" t="s">
        <v>5342</v>
      </c>
      <c r="G2907" s="238" t="s">
        <v>141</v>
      </c>
      <c r="H2907" s="238">
        <v>3</v>
      </c>
      <c r="I2907" s="238" t="s">
        <v>5343</v>
      </c>
      <c r="J2907" s="238" t="s">
        <v>5344</v>
      </c>
      <c r="K2907" s="238" t="s">
        <v>5345</v>
      </c>
      <c r="L2907" s="239">
        <v>46234</v>
      </c>
      <c r="M2907" s="238" t="s">
        <v>92</v>
      </c>
    </row>
    <row r="2908" spans="1:13">
      <c r="A2908" s="236" t="s">
        <v>948</v>
      </c>
      <c r="B2908" s="236" t="s">
        <v>949</v>
      </c>
      <c r="C2908" s="236" t="s">
        <v>950</v>
      </c>
      <c r="D2908" s="236" t="s">
        <v>117</v>
      </c>
      <c r="E2908" s="236">
        <v>2436</v>
      </c>
      <c r="F2908" s="236" t="s">
        <v>2718</v>
      </c>
      <c r="G2908" s="236" t="s">
        <v>88</v>
      </c>
      <c r="H2908" s="236">
        <v>2</v>
      </c>
      <c r="I2908" s="236" t="s">
        <v>1844</v>
      </c>
      <c r="J2908" s="236" t="s">
        <v>5346</v>
      </c>
      <c r="K2908" s="236" t="s">
        <v>5347</v>
      </c>
      <c r="L2908" s="237">
        <v>46234</v>
      </c>
      <c r="M2908" s="236" t="s">
        <v>92</v>
      </c>
    </row>
    <row r="2909" spans="1:13">
      <c r="A2909" s="238" t="s">
        <v>948</v>
      </c>
      <c r="B2909" s="238" t="s">
        <v>949</v>
      </c>
      <c r="C2909" s="238" t="s">
        <v>950</v>
      </c>
      <c r="D2909" s="238" t="s">
        <v>122</v>
      </c>
      <c r="E2909" s="238">
        <v>2436</v>
      </c>
      <c r="F2909" s="238" t="s">
        <v>2718</v>
      </c>
      <c r="G2909" s="238" t="s">
        <v>88</v>
      </c>
      <c r="H2909" s="238">
        <v>2</v>
      </c>
      <c r="I2909" s="238" t="s">
        <v>1844</v>
      </c>
      <c r="J2909" s="238" t="s">
        <v>5348</v>
      </c>
      <c r="K2909" s="238" t="s">
        <v>5349</v>
      </c>
      <c r="L2909" s="239">
        <v>46234</v>
      </c>
      <c r="M2909" s="238" t="s">
        <v>92</v>
      </c>
    </row>
    <row r="2910" spans="1:13">
      <c r="A2910" s="236" t="s">
        <v>948</v>
      </c>
      <c r="B2910" s="236" t="s">
        <v>949</v>
      </c>
      <c r="C2910" s="236" t="s">
        <v>950</v>
      </c>
      <c r="D2910" s="236" t="s">
        <v>124</v>
      </c>
      <c r="E2910" s="236">
        <v>4432344</v>
      </c>
      <c r="F2910" s="236" t="s">
        <v>5350</v>
      </c>
      <c r="G2910" s="236" t="s">
        <v>141</v>
      </c>
      <c r="H2910" s="236">
        <v>3</v>
      </c>
      <c r="I2910" s="236" t="s">
        <v>5351</v>
      </c>
      <c r="J2910" s="236" t="s">
        <v>5352</v>
      </c>
      <c r="K2910" s="236" t="s">
        <v>5353</v>
      </c>
      <c r="L2910" s="237">
        <v>46234</v>
      </c>
      <c r="M2910" s="236" t="s">
        <v>92</v>
      </c>
    </row>
    <row r="2911" spans="1:13">
      <c r="A2911" s="238" t="s">
        <v>948</v>
      </c>
      <c r="B2911" s="238" t="s">
        <v>949</v>
      </c>
      <c r="C2911" s="238" t="s">
        <v>950</v>
      </c>
      <c r="D2911" s="238" t="s">
        <v>130</v>
      </c>
      <c r="E2911" s="238">
        <v>19638209</v>
      </c>
      <c r="F2911" s="238" t="s">
        <v>5350</v>
      </c>
      <c r="G2911" s="238" t="s">
        <v>141</v>
      </c>
      <c r="H2911" s="238">
        <v>3</v>
      </c>
      <c r="I2911" s="238" t="s">
        <v>5351</v>
      </c>
      <c r="J2911" s="238" t="s">
        <v>5354</v>
      </c>
      <c r="K2911" s="238" t="s">
        <v>5355</v>
      </c>
      <c r="L2911" s="239">
        <v>46234</v>
      </c>
      <c r="M2911" s="238" t="s">
        <v>92</v>
      </c>
    </row>
    <row r="2912" spans="1:13">
      <c r="A2912" s="236" t="s">
        <v>948</v>
      </c>
      <c r="B2912" s="236" t="s">
        <v>949</v>
      </c>
      <c r="C2912" s="236" t="s">
        <v>950</v>
      </c>
      <c r="D2912" s="236" t="s">
        <v>135</v>
      </c>
      <c r="E2912" s="236">
        <v>0</v>
      </c>
      <c r="F2912" s="236" t="s">
        <v>5350</v>
      </c>
      <c r="G2912" s="236" t="s">
        <v>141</v>
      </c>
      <c r="H2912" s="236">
        <v>3</v>
      </c>
      <c r="I2912" s="236" t="s">
        <v>5351</v>
      </c>
      <c r="J2912" s="236" t="s">
        <v>5356</v>
      </c>
      <c r="K2912" s="236" t="s">
        <v>5357</v>
      </c>
      <c r="L2912" s="237">
        <v>46234</v>
      </c>
      <c r="M2912" s="236" t="s">
        <v>92</v>
      </c>
    </row>
    <row r="2913" spans="1:13">
      <c r="A2913" s="238" t="s">
        <v>948</v>
      </c>
      <c r="B2913" s="238" t="s">
        <v>949</v>
      </c>
      <c r="C2913" s="238" t="s">
        <v>950</v>
      </c>
      <c r="D2913" s="238" t="s">
        <v>140</v>
      </c>
      <c r="E2913" s="238">
        <v>2833768</v>
      </c>
      <c r="F2913" s="238" t="s">
        <v>5350</v>
      </c>
      <c r="G2913" s="238" t="s">
        <v>141</v>
      </c>
      <c r="H2913" s="238">
        <v>3</v>
      </c>
      <c r="I2913" s="238" t="s">
        <v>5351</v>
      </c>
      <c r="J2913" s="238" t="s">
        <v>5358</v>
      </c>
      <c r="K2913" s="238" t="s">
        <v>5359</v>
      </c>
      <c r="L2913" s="239">
        <v>46234</v>
      </c>
      <c r="M2913" s="238" t="s">
        <v>92</v>
      </c>
    </row>
    <row r="2914" spans="1:13">
      <c r="A2914" s="236" t="s">
        <v>948</v>
      </c>
      <c r="B2914" s="236" t="s">
        <v>949</v>
      </c>
      <c r="C2914" s="236" t="s">
        <v>950</v>
      </c>
      <c r="D2914" s="236" t="s">
        <v>144</v>
      </c>
      <c r="E2914" s="236">
        <v>1598576</v>
      </c>
      <c r="F2914" s="236" t="s">
        <v>5350</v>
      </c>
      <c r="G2914" s="236" t="s">
        <v>141</v>
      </c>
      <c r="H2914" s="236">
        <v>3</v>
      </c>
      <c r="I2914" s="236" t="s">
        <v>5351</v>
      </c>
      <c r="J2914" s="236" t="s">
        <v>5360</v>
      </c>
      <c r="K2914" s="236" t="s">
        <v>5361</v>
      </c>
      <c r="L2914" s="237">
        <v>46234</v>
      </c>
      <c r="M2914" s="236" t="s">
        <v>92</v>
      </c>
    </row>
    <row r="2915" spans="1:13">
      <c r="A2915" s="238" t="s">
        <v>948</v>
      </c>
      <c r="B2915" s="238" t="s">
        <v>949</v>
      </c>
      <c r="C2915" s="238" t="s">
        <v>950</v>
      </c>
      <c r="D2915" s="238" t="s">
        <v>147</v>
      </c>
      <c r="E2915" s="238">
        <v>0</v>
      </c>
      <c r="F2915" s="238" t="s">
        <v>5350</v>
      </c>
      <c r="G2915" s="238" t="s">
        <v>141</v>
      </c>
      <c r="H2915" s="238">
        <v>3</v>
      </c>
      <c r="I2915" s="238" t="s">
        <v>5351</v>
      </c>
      <c r="J2915" s="238" t="s">
        <v>5362</v>
      </c>
      <c r="K2915" s="238" t="s">
        <v>5363</v>
      </c>
      <c r="L2915" s="239">
        <v>46234</v>
      </c>
      <c r="M2915" s="238" t="s">
        <v>92</v>
      </c>
    </row>
    <row r="2916" spans="1:13">
      <c r="A2916" s="236" t="s">
        <v>948</v>
      </c>
      <c r="B2916" s="236" t="s">
        <v>949</v>
      </c>
      <c r="C2916" s="236" t="s">
        <v>950</v>
      </c>
      <c r="D2916" s="236" t="s">
        <v>150</v>
      </c>
      <c r="E2916" s="236">
        <v>5</v>
      </c>
      <c r="F2916" s="236" t="s">
        <v>5364</v>
      </c>
      <c r="G2916" s="236" t="s">
        <v>88</v>
      </c>
      <c r="H2916" s="236">
        <v>2</v>
      </c>
      <c r="I2916" s="236" t="s">
        <v>5365</v>
      </c>
      <c r="J2916" s="236" t="s">
        <v>5366</v>
      </c>
      <c r="K2916" s="236" t="s">
        <v>5367</v>
      </c>
      <c r="L2916" s="237">
        <v>46234</v>
      </c>
      <c r="M2916" s="236" t="s">
        <v>92</v>
      </c>
    </row>
    <row r="2917" spans="1:13">
      <c r="A2917" s="238" t="s">
        <v>970</v>
      </c>
      <c r="B2917" s="238" t="s">
        <v>971</v>
      </c>
      <c r="C2917" s="238" t="s">
        <v>972</v>
      </c>
      <c r="D2917" s="238" t="s">
        <v>86</v>
      </c>
      <c r="E2917" s="238">
        <v>118834035</v>
      </c>
      <c r="F2917" s="238" t="s">
        <v>5368</v>
      </c>
      <c r="G2917" s="238" t="s">
        <v>126</v>
      </c>
      <c r="H2917" s="238">
        <v>1</v>
      </c>
      <c r="I2917" s="238" t="s">
        <v>5369</v>
      </c>
      <c r="J2917" s="238" t="s">
        <v>5370</v>
      </c>
      <c r="K2917" s="238" t="s">
        <v>5371</v>
      </c>
      <c r="L2917" s="239">
        <v>46234</v>
      </c>
      <c r="M2917" s="238" t="s">
        <v>92</v>
      </c>
    </row>
    <row r="2918" spans="1:13">
      <c r="A2918" s="236" t="s">
        <v>970</v>
      </c>
      <c r="B2918" s="236" t="s">
        <v>971</v>
      </c>
      <c r="C2918" s="236" t="s">
        <v>972</v>
      </c>
      <c r="D2918" s="236" t="s">
        <v>93</v>
      </c>
      <c r="E2918" s="236">
        <v>2267050</v>
      </c>
      <c r="F2918" s="236" t="s">
        <v>2589</v>
      </c>
      <c r="G2918" s="236" t="s">
        <v>126</v>
      </c>
      <c r="H2918" s="236">
        <v>1</v>
      </c>
      <c r="I2918" s="236" t="s">
        <v>5372</v>
      </c>
      <c r="J2918" s="236" t="s">
        <v>5373</v>
      </c>
      <c r="K2918" s="236" t="s">
        <v>5374</v>
      </c>
      <c r="L2918" s="237">
        <v>46234</v>
      </c>
      <c r="M2918" s="236" t="s">
        <v>92</v>
      </c>
    </row>
    <row r="2919" spans="1:13">
      <c r="A2919" s="238" t="s">
        <v>970</v>
      </c>
      <c r="B2919" s="238" t="s">
        <v>971</v>
      </c>
      <c r="C2919" s="238" t="s">
        <v>972</v>
      </c>
      <c r="D2919" s="238" t="s">
        <v>98</v>
      </c>
      <c r="E2919" s="238">
        <v>118834035</v>
      </c>
      <c r="F2919" s="238" t="s">
        <v>5368</v>
      </c>
      <c r="G2919" s="238" t="s">
        <v>88</v>
      </c>
      <c r="H2919" s="238">
        <v>2</v>
      </c>
      <c r="I2919" s="238" t="s">
        <v>5369</v>
      </c>
      <c r="J2919" s="238" t="s">
        <v>5375</v>
      </c>
      <c r="K2919" s="238" t="s">
        <v>5376</v>
      </c>
      <c r="L2919" s="239">
        <v>46234</v>
      </c>
      <c r="M2919" s="238" t="s">
        <v>92</v>
      </c>
    </row>
    <row r="2920" spans="1:13">
      <c r="A2920" s="236" t="s">
        <v>970</v>
      </c>
      <c r="B2920" s="236" t="s">
        <v>971</v>
      </c>
      <c r="C2920" s="236" t="s">
        <v>972</v>
      </c>
      <c r="D2920" s="236" t="s">
        <v>103</v>
      </c>
      <c r="E2920" s="236">
        <v>118834035</v>
      </c>
      <c r="F2920" s="236" t="s">
        <v>5368</v>
      </c>
      <c r="G2920" s="236" t="s">
        <v>88</v>
      </c>
      <c r="H2920" s="236">
        <v>2</v>
      </c>
      <c r="I2920" s="236" t="s">
        <v>5369</v>
      </c>
      <c r="J2920" s="236" t="s">
        <v>5377</v>
      </c>
      <c r="K2920" s="236" t="s">
        <v>5378</v>
      </c>
      <c r="L2920" s="237">
        <v>46234</v>
      </c>
      <c r="M2920" s="236" t="s">
        <v>92</v>
      </c>
    </row>
    <row r="2921" spans="1:13">
      <c r="A2921" s="238" t="s">
        <v>970</v>
      </c>
      <c r="B2921" s="238" t="s">
        <v>971</v>
      </c>
      <c r="C2921" s="238" t="s">
        <v>972</v>
      </c>
      <c r="D2921" s="238" t="s">
        <v>108</v>
      </c>
      <c r="E2921" s="238">
        <v>10709488</v>
      </c>
      <c r="F2921" s="238" t="s">
        <v>5379</v>
      </c>
      <c r="G2921" s="238" t="s">
        <v>88</v>
      </c>
      <c r="H2921" s="238">
        <v>2</v>
      </c>
      <c r="I2921" s="238" t="s">
        <v>5380</v>
      </c>
      <c r="J2921" s="238" t="s">
        <v>5381</v>
      </c>
      <c r="K2921" s="238" t="s">
        <v>5382</v>
      </c>
      <c r="L2921" s="239">
        <v>46234</v>
      </c>
      <c r="M2921" s="238" t="s">
        <v>92</v>
      </c>
    </row>
    <row r="2922" spans="1:13">
      <c r="A2922" s="236" t="s">
        <v>970</v>
      </c>
      <c r="B2922" s="236" t="s">
        <v>971</v>
      </c>
      <c r="C2922" s="236" t="s">
        <v>972</v>
      </c>
      <c r="D2922" s="236" t="s">
        <v>117</v>
      </c>
      <c r="E2922" s="236">
        <v>2324</v>
      </c>
      <c r="F2922" s="236" t="s">
        <v>2718</v>
      </c>
      <c r="G2922" s="236" t="s">
        <v>88</v>
      </c>
      <c r="H2922" s="236">
        <v>2</v>
      </c>
      <c r="I2922" s="236" t="s">
        <v>1844</v>
      </c>
      <c r="J2922" s="236" t="s">
        <v>5383</v>
      </c>
      <c r="K2922" s="236" t="s">
        <v>5384</v>
      </c>
      <c r="L2922" s="237">
        <v>46234</v>
      </c>
      <c r="M2922" s="236" t="s">
        <v>92</v>
      </c>
    </row>
    <row r="2923" spans="1:13">
      <c r="A2923" s="238" t="s">
        <v>970</v>
      </c>
      <c r="B2923" s="238" t="s">
        <v>971</v>
      </c>
      <c r="C2923" s="238" t="s">
        <v>972</v>
      </c>
      <c r="D2923" s="238" t="s">
        <v>122</v>
      </c>
      <c r="E2923" s="238">
        <v>2324</v>
      </c>
      <c r="F2923" s="238" t="s">
        <v>2718</v>
      </c>
      <c r="G2923" s="238" t="s">
        <v>88</v>
      </c>
      <c r="H2923" s="238">
        <v>2</v>
      </c>
      <c r="I2923" s="238" t="s">
        <v>1844</v>
      </c>
      <c r="J2923" s="238" t="s">
        <v>5385</v>
      </c>
      <c r="K2923" s="238" t="s">
        <v>5386</v>
      </c>
      <c r="L2923" s="239">
        <v>46234</v>
      </c>
      <c r="M2923" s="238" t="s">
        <v>92</v>
      </c>
    </row>
    <row r="2924" spans="1:13">
      <c r="A2924" s="236" t="s">
        <v>970</v>
      </c>
      <c r="B2924" s="236" t="s">
        <v>971</v>
      </c>
      <c r="C2924" s="236" t="s">
        <v>972</v>
      </c>
      <c r="D2924" s="236" t="s">
        <v>124</v>
      </c>
      <c r="E2924" s="236">
        <v>14863147</v>
      </c>
      <c r="F2924" s="236" t="s">
        <v>5387</v>
      </c>
      <c r="G2924" s="236" t="s">
        <v>88</v>
      </c>
      <c r="H2924" s="236">
        <v>2</v>
      </c>
      <c r="I2924" s="236" t="s">
        <v>5388</v>
      </c>
      <c r="J2924" s="236" t="s">
        <v>5389</v>
      </c>
      <c r="K2924" s="236" t="s">
        <v>5390</v>
      </c>
      <c r="L2924" s="237">
        <v>46234</v>
      </c>
      <c r="M2924" s="236" t="s">
        <v>92</v>
      </c>
    </row>
    <row r="2925" spans="1:13">
      <c r="A2925" s="238" t="s">
        <v>970</v>
      </c>
      <c r="B2925" s="238" t="s">
        <v>971</v>
      </c>
      <c r="C2925" s="238" t="s">
        <v>972</v>
      </c>
      <c r="D2925" s="238" t="s">
        <v>130</v>
      </c>
      <c r="E2925" s="238">
        <v>0</v>
      </c>
      <c r="F2925" s="238" t="s">
        <v>5391</v>
      </c>
      <c r="G2925" s="238" t="s">
        <v>88</v>
      </c>
      <c r="H2925" s="238">
        <v>2</v>
      </c>
      <c r="I2925" s="238" t="s">
        <v>5392</v>
      </c>
      <c r="J2925" s="238" t="s">
        <v>5393</v>
      </c>
      <c r="K2925" s="238" t="s">
        <v>5394</v>
      </c>
      <c r="L2925" s="239">
        <v>46234</v>
      </c>
      <c r="M2925" s="238" t="s">
        <v>92</v>
      </c>
    </row>
    <row r="2926" spans="1:13">
      <c r="A2926" s="236" t="s">
        <v>970</v>
      </c>
      <c r="B2926" s="236" t="s">
        <v>971</v>
      </c>
      <c r="C2926" s="236" t="s">
        <v>972</v>
      </c>
      <c r="D2926" s="236" t="s">
        <v>135</v>
      </c>
      <c r="E2926" s="236">
        <v>103970888</v>
      </c>
      <c r="F2926" s="236" t="s">
        <v>5391</v>
      </c>
      <c r="G2926" s="236" t="s">
        <v>88</v>
      </c>
      <c r="H2926" s="236">
        <v>2</v>
      </c>
      <c r="I2926" s="236" t="s">
        <v>5392</v>
      </c>
      <c r="J2926" s="236" t="s">
        <v>5395</v>
      </c>
      <c r="K2926" s="236" t="s">
        <v>5396</v>
      </c>
      <c r="L2926" s="237">
        <v>46234</v>
      </c>
      <c r="M2926" s="236" t="s">
        <v>92</v>
      </c>
    </row>
    <row r="2927" spans="1:13">
      <c r="A2927" s="238" t="s">
        <v>970</v>
      </c>
      <c r="B2927" s="238" t="s">
        <v>971</v>
      </c>
      <c r="C2927" s="238" t="s">
        <v>972</v>
      </c>
      <c r="D2927" s="238" t="s">
        <v>140</v>
      </c>
      <c r="E2927" s="238">
        <v>8998637</v>
      </c>
      <c r="F2927" s="238" t="s">
        <v>5391</v>
      </c>
      <c r="G2927" s="238" t="s">
        <v>141</v>
      </c>
      <c r="H2927" s="238">
        <v>3</v>
      </c>
      <c r="I2927" s="238" t="s">
        <v>5397</v>
      </c>
      <c r="J2927" s="238" t="s">
        <v>5398</v>
      </c>
      <c r="K2927" s="238" t="s">
        <v>5399</v>
      </c>
      <c r="L2927" s="239">
        <v>46234</v>
      </c>
      <c r="M2927" s="238" t="s">
        <v>92</v>
      </c>
    </row>
    <row r="2928" spans="1:13">
      <c r="A2928" s="236" t="s">
        <v>970</v>
      </c>
      <c r="B2928" s="236" t="s">
        <v>971</v>
      </c>
      <c r="C2928" s="236" t="s">
        <v>972</v>
      </c>
      <c r="D2928" s="236" t="s">
        <v>144</v>
      </c>
      <c r="E2928" s="236">
        <v>5864510</v>
      </c>
      <c r="F2928" s="236" t="s">
        <v>5391</v>
      </c>
      <c r="G2928" s="236" t="s">
        <v>141</v>
      </c>
      <c r="H2928" s="236">
        <v>3</v>
      </c>
      <c r="I2928" s="236" t="s">
        <v>5397</v>
      </c>
      <c r="J2928" s="236" t="s">
        <v>5400</v>
      </c>
      <c r="K2928" s="236" t="s">
        <v>5401</v>
      </c>
      <c r="L2928" s="237">
        <v>46234</v>
      </c>
      <c r="M2928" s="236" t="s">
        <v>92</v>
      </c>
    </row>
    <row r="2929" spans="1:13">
      <c r="A2929" s="238" t="s">
        <v>970</v>
      </c>
      <c r="B2929" s="238" t="s">
        <v>971</v>
      </c>
      <c r="C2929" s="238" t="s">
        <v>972</v>
      </c>
      <c r="D2929" s="238" t="s">
        <v>147</v>
      </c>
      <c r="E2929" s="238">
        <v>0</v>
      </c>
      <c r="F2929" s="238" t="s">
        <v>5391</v>
      </c>
      <c r="G2929" s="238" t="s">
        <v>141</v>
      </c>
      <c r="H2929" s="238">
        <v>3</v>
      </c>
      <c r="I2929" s="238" t="s">
        <v>5397</v>
      </c>
      <c r="J2929" s="238" t="s">
        <v>5402</v>
      </c>
      <c r="K2929" s="238" t="s">
        <v>5403</v>
      </c>
      <c r="L2929" s="239">
        <v>46234</v>
      </c>
      <c r="M2929" s="238" t="s">
        <v>92</v>
      </c>
    </row>
    <row r="2930" spans="1:13">
      <c r="A2930" s="236" t="s">
        <v>970</v>
      </c>
      <c r="B2930" s="236" t="s">
        <v>971</v>
      </c>
      <c r="C2930" s="236" t="s">
        <v>972</v>
      </c>
      <c r="D2930" s="236" t="s">
        <v>150</v>
      </c>
      <c r="E2930" s="236">
        <v>5</v>
      </c>
      <c r="F2930" s="236" t="s">
        <v>5379</v>
      </c>
      <c r="G2930" s="236" t="s">
        <v>88</v>
      </c>
      <c r="H2930" s="236">
        <v>2</v>
      </c>
      <c r="I2930" s="236" t="s">
        <v>5380</v>
      </c>
      <c r="J2930" s="236" t="s">
        <v>5404</v>
      </c>
      <c r="K2930" s="236" t="s">
        <v>5405</v>
      </c>
      <c r="L2930" s="237">
        <v>46234</v>
      </c>
      <c r="M2930" s="236" t="s">
        <v>92</v>
      </c>
    </row>
    <row r="2931" spans="1:13">
      <c r="A2931" s="238" t="s">
        <v>1151</v>
      </c>
      <c r="B2931" s="238" t="s">
        <v>1152</v>
      </c>
      <c r="C2931" s="238" t="s">
        <v>1153</v>
      </c>
      <c r="D2931" s="238" t="s">
        <v>86</v>
      </c>
      <c r="E2931" s="238">
        <v>25568969</v>
      </c>
      <c r="F2931" s="238" t="s">
        <v>3896</v>
      </c>
      <c r="G2931" s="238" t="s">
        <v>126</v>
      </c>
      <c r="H2931" s="238">
        <v>1</v>
      </c>
      <c r="I2931" s="238" t="s">
        <v>5406</v>
      </c>
      <c r="J2931" s="238" t="s">
        <v>5407</v>
      </c>
      <c r="K2931" s="238" t="s">
        <v>5408</v>
      </c>
      <c r="L2931" s="239">
        <v>46234</v>
      </c>
      <c r="M2931" s="238" t="s">
        <v>92</v>
      </c>
    </row>
    <row r="2932" spans="1:13">
      <c r="A2932" s="236" t="s">
        <v>1151</v>
      </c>
      <c r="B2932" s="236" t="s">
        <v>1152</v>
      </c>
      <c r="C2932" s="236" t="s">
        <v>1153</v>
      </c>
      <c r="D2932" s="236" t="s">
        <v>93</v>
      </c>
      <c r="E2932" s="236">
        <v>1220190</v>
      </c>
      <c r="F2932" s="236" t="s">
        <v>2589</v>
      </c>
      <c r="G2932" s="236" t="s">
        <v>126</v>
      </c>
      <c r="H2932" s="236">
        <v>1</v>
      </c>
      <c r="I2932" s="236" t="s">
        <v>5409</v>
      </c>
      <c r="J2932" s="236" t="s">
        <v>5410</v>
      </c>
      <c r="K2932" s="236" t="s">
        <v>5411</v>
      </c>
      <c r="L2932" s="237">
        <v>46234</v>
      </c>
      <c r="M2932" s="236" t="s">
        <v>92</v>
      </c>
    </row>
    <row r="2933" spans="1:13">
      <c r="A2933" s="238" t="s">
        <v>1151</v>
      </c>
      <c r="B2933" s="238" t="s">
        <v>1152</v>
      </c>
      <c r="C2933" s="238" t="s">
        <v>1153</v>
      </c>
      <c r="D2933" s="238" t="s">
        <v>98</v>
      </c>
      <c r="E2933" s="238">
        <v>25568969</v>
      </c>
      <c r="F2933" s="238" t="s">
        <v>3896</v>
      </c>
      <c r="G2933" s="238" t="s">
        <v>88</v>
      </c>
      <c r="H2933" s="238">
        <v>2</v>
      </c>
      <c r="I2933" s="238" t="s">
        <v>5406</v>
      </c>
      <c r="J2933" s="238" t="s">
        <v>5412</v>
      </c>
      <c r="K2933" s="238" t="s">
        <v>5413</v>
      </c>
      <c r="L2933" s="239">
        <v>46234</v>
      </c>
      <c r="M2933" s="238" t="s">
        <v>92</v>
      </c>
    </row>
    <row r="2934" spans="1:13">
      <c r="A2934" s="236" t="s">
        <v>1151</v>
      </c>
      <c r="B2934" s="236" t="s">
        <v>1152</v>
      </c>
      <c r="C2934" s="236" t="s">
        <v>1153</v>
      </c>
      <c r="D2934" s="236" t="s">
        <v>103</v>
      </c>
      <c r="E2934" s="236">
        <v>25568969</v>
      </c>
      <c r="F2934" s="236" t="s">
        <v>3896</v>
      </c>
      <c r="G2934" s="236" t="s">
        <v>88</v>
      </c>
      <c r="H2934" s="236">
        <v>2</v>
      </c>
      <c r="I2934" s="236" t="s">
        <v>5406</v>
      </c>
      <c r="J2934" s="236" t="s">
        <v>5414</v>
      </c>
      <c r="K2934" s="236" t="s">
        <v>5415</v>
      </c>
      <c r="L2934" s="237">
        <v>46234</v>
      </c>
      <c r="M2934" s="236" t="s">
        <v>92</v>
      </c>
    </row>
    <row r="2935" spans="1:13">
      <c r="A2935" s="238" t="s">
        <v>1151</v>
      </c>
      <c r="B2935" s="238" t="s">
        <v>1152</v>
      </c>
      <c r="C2935" s="238" t="s">
        <v>1153</v>
      </c>
      <c r="D2935" s="238" t="s">
        <v>108</v>
      </c>
      <c r="E2935" s="238">
        <v>1196065</v>
      </c>
      <c r="F2935" s="238" t="s">
        <v>5416</v>
      </c>
      <c r="G2935" s="238" t="s">
        <v>126</v>
      </c>
      <c r="H2935" s="238">
        <v>1</v>
      </c>
      <c r="I2935" s="238" t="s">
        <v>5417</v>
      </c>
      <c r="J2935" s="238" t="s">
        <v>5418</v>
      </c>
      <c r="K2935" s="238" t="s">
        <v>5419</v>
      </c>
      <c r="L2935" s="239">
        <v>46234</v>
      </c>
      <c r="M2935" s="238" t="s">
        <v>92</v>
      </c>
    </row>
    <row r="2936" spans="1:13">
      <c r="A2936" s="236" t="s">
        <v>1151</v>
      </c>
      <c r="B2936" s="236" t="s">
        <v>1152</v>
      </c>
      <c r="C2936" s="236" t="s">
        <v>1153</v>
      </c>
      <c r="D2936" s="236" t="s">
        <v>117</v>
      </c>
      <c r="E2936" s="236">
        <v>2804</v>
      </c>
      <c r="F2936" s="236" t="s">
        <v>2718</v>
      </c>
      <c r="G2936" s="236" t="s">
        <v>88</v>
      </c>
      <c r="H2936" s="236">
        <v>2</v>
      </c>
      <c r="I2936" s="236" t="s">
        <v>1844</v>
      </c>
      <c r="J2936" s="236" t="s">
        <v>5420</v>
      </c>
      <c r="K2936" s="236" t="s">
        <v>5421</v>
      </c>
      <c r="L2936" s="237">
        <v>46234</v>
      </c>
      <c r="M2936" s="236" t="s">
        <v>92</v>
      </c>
    </row>
    <row r="2937" spans="1:13">
      <c r="A2937" s="238" t="s">
        <v>1151</v>
      </c>
      <c r="B2937" s="238" t="s">
        <v>1152</v>
      </c>
      <c r="C2937" s="238" t="s">
        <v>1153</v>
      </c>
      <c r="D2937" s="238" t="s">
        <v>122</v>
      </c>
      <c r="E2937" s="238">
        <v>2804</v>
      </c>
      <c r="F2937" s="238" t="s">
        <v>2718</v>
      </c>
      <c r="G2937" s="238" t="s">
        <v>88</v>
      </c>
      <c r="H2937" s="238">
        <v>2</v>
      </c>
      <c r="I2937" s="238" t="s">
        <v>1844</v>
      </c>
      <c r="J2937" s="238" t="s">
        <v>5422</v>
      </c>
      <c r="K2937" s="238" t="s">
        <v>5423</v>
      </c>
      <c r="L2937" s="239">
        <v>46234</v>
      </c>
      <c r="M2937" s="238" t="s">
        <v>92</v>
      </c>
    </row>
    <row r="2938" spans="1:13">
      <c r="A2938" s="236" t="s">
        <v>1151</v>
      </c>
      <c r="B2938" s="236" t="s">
        <v>1152</v>
      </c>
      <c r="C2938" s="236" t="s">
        <v>1153</v>
      </c>
      <c r="D2938" s="236" t="s">
        <v>124</v>
      </c>
      <c r="E2938" s="236">
        <v>5337635</v>
      </c>
      <c r="F2938" s="236" t="s">
        <v>5254</v>
      </c>
      <c r="G2938" s="236" t="s">
        <v>141</v>
      </c>
      <c r="H2938" s="236">
        <v>3</v>
      </c>
      <c r="I2938" s="236" t="s">
        <v>5424</v>
      </c>
      <c r="J2938" s="236" t="s">
        <v>5425</v>
      </c>
      <c r="K2938" s="236" t="s">
        <v>5426</v>
      </c>
      <c r="L2938" s="237">
        <v>46234</v>
      </c>
      <c r="M2938" s="236" t="s">
        <v>92</v>
      </c>
    </row>
    <row r="2939" spans="1:13">
      <c r="A2939" s="238" t="s">
        <v>1151</v>
      </c>
      <c r="B2939" s="238" t="s">
        <v>1152</v>
      </c>
      <c r="C2939" s="238" t="s">
        <v>1153</v>
      </c>
      <c r="D2939" s="238" t="s">
        <v>130</v>
      </c>
      <c r="E2939" s="238">
        <v>0</v>
      </c>
      <c r="F2939" s="238" t="s">
        <v>3896</v>
      </c>
      <c r="G2939" s="238" t="s">
        <v>141</v>
      </c>
      <c r="H2939" s="238">
        <v>3</v>
      </c>
      <c r="I2939" s="238" t="s">
        <v>5406</v>
      </c>
      <c r="J2939" s="238" t="s">
        <v>5427</v>
      </c>
      <c r="K2939" s="238" t="s">
        <v>5428</v>
      </c>
      <c r="L2939" s="239">
        <v>46234</v>
      </c>
      <c r="M2939" s="238" t="s">
        <v>92</v>
      </c>
    </row>
    <row r="2940" spans="1:13">
      <c r="A2940" s="236" t="s">
        <v>1151</v>
      </c>
      <c r="B2940" s="236" t="s">
        <v>1152</v>
      </c>
      <c r="C2940" s="236" t="s">
        <v>1153</v>
      </c>
      <c r="D2940" s="236" t="s">
        <v>135</v>
      </c>
      <c r="E2940" s="236">
        <v>20231334</v>
      </c>
      <c r="F2940" s="236" t="s">
        <v>5254</v>
      </c>
      <c r="G2940" s="236" t="s">
        <v>141</v>
      </c>
      <c r="H2940" s="236">
        <v>3</v>
      </c>
      <c r="I2940" s="236" t="s">
        <v>5424</v>
      </c>
      <c r="J2940" s="236" t="s">
        <v>5429</v>
      </c>
      <c r="K2940" s="236" t="s">
        <v>5430</v>
      </c>
      <c r="L2940" s="237">
        <v>46234</v>
      </c>
      <c r="M2940" s="236" t="s">
        <v>92</v>
      </c>
    </row>
    <row r="2941" spans="1:13">
      <c r="A2941" s="238" t="s">
        <v>1151</v>
      </c>
      <c r="B2941" s="238" t="s">
        <v>1152</v>
      </c>
      <c r="C2941" s="238" t="s">
        <v>1153</v>
      </c>
      <c r="D2941" s="238" t="s">
        <v>140</v>
      </c>
      <c r="E2941" s="238">
        <v>4756226</v>
      </c>
      <c r="F2941" s="238" t="s">
        <v>5254</v>
      </c>
      <c r="G2941" s="238" t="s">
        <v>141</v>
      </c>
      <c r="H2941" s="238">
        <v>3</v>
      </c>
      <c r="I2941" s="238" t="s">
        <v>5424</v>
      </c>
      <c r="J2941" s="238" t="s">
        <v>5431</v>
      </c>
      <c r="K2941" s="238" t="s">
        <v>5432</v>
      </c>
      <c r="L2941" s="239">
        <v>46234</v>
      </c>
      <c r="M2941" s="238" t="s">
        <v>92</v>
      </c>
    </row>
    <row r="2942" spans="1:13">
      <c r="A2942" s="236" t="s">
        <v>1151</v>
      </c>
      <c r="B2942" s="236" t="s">
        <v>1152</v>
      </c>
      <c r="C2942" s="236" t="s">
        <v>1153</v>
      </c>
      <c r="D2942" s="236" t="s">
        <v>144</v>
      </c>
      <c r="E2942" s="236">
        <v>581409</v>
      </c>
      <c r="F2942" s="236" t="s">
        <v>5254</v>
      </c>
      <c r="G2942" s="236" t="s">
        <v>141</v>
      </c>
      <c r="H2942" s="236">
        <v>3</v>
      </c>
      <c r="I2942" s="236" t="s">
        <v>5424</v>
      </c>
      <c r="J2942" s="236" t="s">
        <v>5433</v>
      </c>
      <c r="K2942" s="236" t="s">
        <v>5434</v>
      </c>
      <c r="L2942" s="237">
        <v>46234</v>
      </c>
      <c r="M2942" s="236" t="s">
        <v>92</v>
      </c>
    </row>
    <row r="2943" spans="1:13">
      <c r="A2943" s="238" t="s">
        <v>1151</v>
      </c>
      <c r="B2943" s="238" t="s">
        <v>1152</v>
      </c>
      <c r="C2943" s="238" t="s">
        <v>1153</v>
      </c>
      <c r="D2943" s="238" t="s">
        <v>147</v>
      </c>
      <c r="E2943" s="238">
        <v>0</v>
      </c>
      <c r="F2943" s="238" t="s">
        <v>5254</v>
      </c>
      <c r="G2943" s="238" t="s">
        <v>141</v>
      </c>
      <c r="H2943" s="238">
        <v>3</v>
      </c>
      <c r="I2943" s="238" t="s">
        <v>5424</v>
      </c>
      <c r="J2943" s="238" t="s">
        <v>5435</v>
      </c>
      <c r="K2943" s="238" t="s">
        <v>5436</v>
      </c>
      <c r="L2943" s="239">
        <v>46234</v>
      </c>
      <c r="M2943" s="238" t="s">
        <v>92</v>
      </c>
    </row>
    <row r="2944" spans="1:13">
      <c r="A2944" s="236" t="s">
        <v>1151</v>
      </c>
      <c r="B2944" s="236" t="s">
        <v>1152</v>
      </c>
      <c r="C2944" s="236" t="s">
        <v>1153</v>
      </c>
      <c r="D2944" s="236" t="s">
        <v>150</v>
      </c>
      <c r="E2944" s="236">
        <v>5</v>
      </c>
      <c r="F2944" s="236" t="s">
        <v>5437</v>
      </c>
      <c r="G2944" s="236" t="s">
        <v>126</v>
      </c>
      <c r="H2944" s="236">
        <v>1</v>
      </c>
      <c r="I2944" s="236" t="s">
        <v>5438</v>
      </c>
      <c r="J2944" s="236" t="s">
        <v>1861</v>
      </c>
      <c r="K2944" s="236" t="s">
        <v>5439</v>
      </c>
      <c r="L2944" s="237">
        <v>46234</v>
      </c>
      <c r="M2944" s="236" t="s">
        <v>92</v>
      </c>
    </row>
    <row r="2945" spans="1:13">
      <c r="A2945" s="238" t="s">
        <v>579</v>
      </c>
      <c r="B2945" s="238" t="s">
        <v>580</v>
      </c>
      <c r="C2945" s="238" t="s">
        <v>581</v>
      </c>
      <c r="D2945" s="238" t="s">
        <v>86</v>
      </c>
      <c r="E2945" s="238">
        <v>3153246</v>
      </c>
      <c r="F2945" s="238" t="s">
        <v>5440</v>
      </c>
      <c r="G2945" s="238" t="s">
        <v>88</v>
      </c>
      <c r="H2945" s="238">
        <v>2</v>
      </c>
      <c r="I2945" s="238" t="s">
        <v>5441</v>
      </c>
      <c r="J2945" s="238" t="s">
        <v>5442</v>
      </c>
      <c r="K2945" s="238" t="s">
        <v>5443</v>
      </c>
      <c r="L2945" s="239">
        <v>46234</v>
      </c>
      <c r="M2945" s="238" t="s">
        <v>92</v>
      </c>
    </row>
    <row r="2946" spans="1:13">
      <c r="A2946" s="236" t="s">
        <v>579</v>
      </c>
      <c r="B2946" s="236" t="s">
        <v>580</v>
      </c>
      <c r="C2946" s="236" t="s">
        <v>581</v>
      </c>
      <c r="D2946" s="236" t="s">
        <v>93</v>
      </c>
      <c r="E2946" s="236">
        <v>823290</v>
      </c>
      <c r="F2946" s="236" t="s">
        <v>5444</v>
      </c>
      <c r="G2946" s="236" t="s">
        <v>88</v>
      </c>
      <c r="H2946" s="236">
        <v>2</v>
      </c>
      <c r="I2946" s="236" t="s">
        <v>5445</v>
      </c>
      <c r="J2946" s="236" t="s">
        <v>5446</v>
      </c>
      <c r="K2946" s="236" t="s">
        <v>5447</v>
      </c>
      <c r="L2946" s="237">
        <v>46234</v>
      </c>
      <c r="M2946" s="236" t="s">
        <v>92</v>
      </c>
    </row>
    <row r="2947" spans="1:13">
      <c r="A2947" s="238" t="s">
        <v>579</v>
      </c>
      <c r="B2947" s="238" t="s">
        <v>580</v>
      </c>
      <c r="C2947" s="238" t="s">
        <v>581</v>
      </c>
      <c r="D2947" s="238" t="s">
        <v>98</v>
      </c>
      <c r="E2947" s="238">
        <v>3022400</v>
      </c>
      <c r="F2947" s="238" t="s">
        <v>5448</v>
      </c>
      <c r="G2947" s="238" t="s">
        <v>141</v>
      </c>
      <c r="H2947" s="238">
        <v>3</v>
      </c>
      <c r="I2947" s="238" t="s">
        <v>5449</v>
      </c>
      <c r="J2947" s="238" t="s">
        <v>5450</v>
      </c>
      <c r="K2947" s="238" t="s">
        <v>5451</v>
      </c>
      <c r="L2947" s="239">
        <v>46234</v>
      </c>
      <c r="M2947" s="238" t="s">
        <v>37</v>
      </c>
    </row>
    <row r="2948" spans="1:13">
      <c r="A2948" s="236" t="s">
        <v>579</v>
      </c>
      <c r="B2948" s="236" t="s">
        <v>580</v>
      </c>
      <c r="C2948" s="236" t="s">
        <v>581</v>
      </c>
      <c r="D2948" s="236" t="s">
        <v>103</v>
      </c>
      <c r="E2948" s="236">
        <v>1578176</v>
      </c>
      <c r="F2948" s="236" t="s">
        <v>5448</v>
      </c>
      <c r="G2948" s="236" t="s">
        <v>141</v>
      </c>
      <c r="H2948" s="236">
        <v>3</v>
      </c>
      <c r="I2948" s="236" t="s">
        <v>5449</v>
      </c>
      <c r="J2948" s="236" t="s">
        <v>5452</v>
      </c>
      <c r="K2948" s="236" t="s">
        <v>5453</v>
      </c>
      <c r="L2948" s="237">
        <v>46234</v>
      </c>
      <c r="M2948" s="236" t="s">
        <v>92</v>
      </c>
    </row>
    <row r="2949" spans="1:13">
      <c r="A2949" s="238" t="s">
        <v>579</v>
      </c>
      <c r="B2949" s="238" t="s">
        <v>580</v>
      </c>
      <c r="C2949" s="238" t="s">
        <v>581</v>
      </c>
      <c r="D2949" s="238" t="s">
        <v>108</v>
      </c>
      <c r="E2949" s="238">
        <v>3200</v>
      </c>
      <c r="F2949" s="238" t="s">
        <v>5454</v>
      </c>
      <c r="G2949" s="238" t="s">
        <v>141</v>
      </c>
      <c r="H2949" s="238">
        <v>3</v>
      </c>
      <c r="I2949" s="238" t="s">
        <v>5455</v>
      </c>
      <c r="J2949" s="238" t="s">
        <v>5456</v>
      </c>
      <c r="K2949" s="238" t="s">
        <v>5457</v>
      </c>
      <c r="L2949" s="239">
        <v>46234</v>
      </c>
      <c r="M2949" s="238" t="s">
        <v>37</v>
      </c>
    </row>
    <row r="2950" spans="1:13">
      <c r="A2950" s="236" t="s">
        <v>579</v>
      </c>
      <c r="B2950" s="236" t="s">
        <v>580</v>
      </c>
      <c r="C2950" s="236" t="s">
        <v>581</v>
      </c>
      <c r="D2950" s="236" t="s">
        <v>46</v>
      </c>
      <c r="E2950" s="236" t="s">
        <v>33</v>
      </c>
      <c r="F2950" s="236" t="s">
        <v>33</v>
      </c>
      <c r="G2950" s="236" t="s">
        <v>33</v>
      </c>
      <c r="H2950" s="236" t="s">
        <v>33</v>
      </c>
      <c r="I2950" s="236" t="s">
        <v>33</v>
      </c>
      <c r="J2950" s="236" t="s">
        <v>5458</v>
      </c>
      <c r="K2950" s="236" t="s">
        <v>5459</v>
      </c>
      <c r="L2950" s="237">
        <v>46234</v>
      </c>
      <c r="M2950" s="236" t="s">
        <v>37</v>
      </c>
    </row>
    <row r="2951" spans="1:13">
      <c r="A2951" s="238" t="s">
        <v>579</v>
      </c>
      <c r="B2951" s="238" t="s">
        <v>580</v>
      </c>
      <c r="C2951" s="238" t="s">
        <v>581</v>
      </c>
      <c r="D2951" s="238" t="s">
        <v>113</v>
      </c>
      <c r="E2951" s="238" t="s">
        <v>33</v>
      </c>
      <c r="F2951" s="238" t="s">
        <v>33</v>
      </c>
      <c r="G2951" s="238" t="s">
        <v>33</v>
      </c>
      <c r="H2951" s="238" t="s">
        <v>33</v>
      </c>
      <c r="I2951" s="238" t="s">
        <v>33</v>
      </c>
      <c r="J2951" s="238" t="s">
        <v>5458</v>
      </c>
      <c r="K2951" s="238" t="s">
        <v>5460</v>
      </c>
      <c r="L2951" s="239">
        <v>46234</v>
      </c>
      <c r="M2951" s="238" t="s">
        <v>37</v>
      </c>
    </row>
    <row r="2952" spans="1:13">
      <c r="A2952" s="236" t="s">
        <v>579</v>
      </c>
      <c r="B2952" s="236" t="s">
        <v>580</v>
      </c>
      <c r="C2952" s="236" t="s">
        <v>581</v>
      </c>
      <c r="D2952" s="236" t="s">
        <v>117</v>
      </c>
      <c r="E2952" s="236" t="s">
        <v>33</v>
      </c>
      <c r="F2952" s="236" t="s">
        <v>33</v>
      </c>
      <c r="G2952" s="236" t="s">
        <v>33</v>
      </c>
      <c r="H2952" s="236" t="s">
        <v>33</v>
      </c>
      <c r="I2952" s="236" t="s">
        <v>33</v>
      </c>
      <c r="J2952" s="236" t="s">
        <v>5461</v>
      </c>
      <c r="K2952" s="236" t="s">
        <v>5462</v>
      </c>
      <c r="L2952" s="237">
        <v>46234</v>
      </c>
      <c r="M2952" s="236" t="s">
        <v>92</v>
      </c>
    </row>
    <row r="2953" spans="1:13">
      <c r="A2953" s="238" t="s">
        <v>579</v>
      </c>
      <c r="B2953" s="238" t="s">
        <v>580</v>
      </c>
      <c r="C2953" s="238" t="s">
        <v>581</v>
      </c>
      <c r="D2953" s="238" t="s">
        <v>122</v>
      </c>
      <c r="E2953" s="238" t="s">
        <v>33</v>
      </c>
      <c r="F2953" s="238" t="s">
        <v>33</v>
      </c>
      <c r="G2953" s="238" t="s">
        <v>33</v>
      </c>
      <c r="H2953" s="238" t="s">
        <v>33</v>
      </c>
      <c r="I2953" s="238" t="s">
        <v>33</v>
      </c>
      <c r="J2953" s="238" t="s">
        <v>5461</v>
      </c>
      <c r="K2953" s="238" t="s">
        <v>5463</v>
      </c>
      <c r="L2953" s="239">
        <v>46234</v>
      </c>
      <c r="M2953" s="238" t="s">
        <v>92</v>
      </c>
    </row>
    <row r="2954" spans="1:13">
      <c r="A2954" s="236" t="s">
        <v>579</v>
      </c>
      <c r="B2954" s="236" t="s">
        <v>580</v>
      </c>
      <c r="C2954" s="236" t="s">
        <v>581</v>
      </c>
      <c r="D2954" s="236" t="s">
        <v>48</v>
      </c>
      <c r="E2954" s="236" t="s">
        <v>33</v>
      </c>
      <c r="F2954" s="236" t="s">
        <v>33</v>
      </c>
      <c r="G2954" s="236" t="s">
        <v>33</v>
      </c>
      <c r="H2954" s="236" t="s">
        <v>33</v>
      </c>
      <c r="I2954" s="236" t="s">
        <v>33</v>
      </c>
      <c r="J2954" s="236" t="s">
        <v>5458</v>
      </c>
      <c r="K2954" s="236" t="s">
        <v>5464</v>
      </c>
      <c r="L2954" s="237">
        <v>46234</v>
      </c>
      <c r="M2954" s="236" t="s">
        <v>37</v>
      </c>
    </row>
    <row r="2955" spans="1:13">
      <c r="A2955" s="238" t="s">
        <v>579</v>
      </c>
      <c r="B2955" s="238" t="s">
        <v>580</v>
      </c>
      <c r="C2955" s="238" t="s">
        <v>581</v>
      </c>
      <c r="D2955" s="238" t="s">
        <v>50</v>
      </c>
      <c r="E2955" s="238" t="s">
        <v>33</v>
      </c>
      <c r="F2955" s="238" t="s">
        <v>33</v>
      </c>
      <c r="G2955" s="238" t="s">
        <v>33</v>
      </c>
      <c r="H2955" s="238" t="s">
        <v>33</v>
      </c>
      <c r="I2955" s="238" t="s">
        <v>33</v>
      </c>
      <c r="J2955" s="238" t="s">
        <v>5458</v>
      </c>
      <c r="K2955" s="238" t="s">
        <v>5465</v>
      </c>
      <c r="L2955" s="239">
        <v>46234</v>
      </c>
      <c r="M2955" s="238" t="s">
        <v>37</v>
      </c>
    </row>
    <row r="2956" spans="1:13">
      <c r="A2956" s="236" t="s">
        <v>579</v>
      </c>
      <c r="B2956" s="236" t="s">
        <v>580</v>
      </c>
      <c r="C2956" s="236" t="s">
        <v>581</v>
      </c>
      <c r="D2956" s="236" t="s">
        <v>52</v>
      </c>
      <c r="E2956" s="236" t="s">
        <v>33</v>
      </c>
      <c r="F2956" s="236" t="s">
        <v>33</v>
      </c>
      <c r="G2956" s="236" t="s">
        <v>33</v>
      </c>
      <c r="H2956" s="236" t="s">
        <v>33</v>
      </c>
      <c r="I2956" s="236" t="s">
        <v>33</v>
      </c>
      <c r="J2956" s="236" t="s">
        <v>5458</v>
      </c>
      <c r="K2956" s="236" t="s">
        <v>5466</v>
      </c>
      <c r="L2956" s="237">
        <v>46234</v>
      </c>
      <c r="M2956" s="236" t="s">
        <v>37</v>
      </c>
    </row>
    <row r="2957" spans="1:13">
      <c r="A2957" s="238" t="s">
        <v>579</v>
      </c>
      <c r="B2957" s="238" t="s">
        <v>580</v>
      </c>
      <c r="C2957" s="238" t="s">
        <v>581</v>
      </c>
      <c r="D2957" s="238" t="s">
        <v>54</v>
      </c>
      <c r="E2957" s="238" t="s">
        <v>33</v>
      </c>
      <c r="F2957" s="238" t="s">
        <v>33</v>
      </c>
      <c r="G2957" s="238" t="s">
        <v>33</v>
      </c>
      <c r="H2957" s="238" t="s">
        <v>33</v>
      </c>
      <c r="I2957" s="238" t="s">
        <v>33</v>
      </c>
      <c r="J2957" s="238" t="s">
        <v>5458</v>
      </c>
      <c r="K2957" s="238" t="s">
        <v>5467</v>
      </c>
      <c r="L2957" s="239">
        <v>46234</v>
      </c>
      <c r="M2957" s="238" t="s">
        <v>37</v>
      </c>
    </row>
    <row r="2958" spans="1:13">
      <c r="A2958" s="236" t="s">
        <v>579</v>
      </c>
      <c r="B2958" s="236" t="s">
        <v>580</v>
      </c>
      <c r="C2958" s="236" t="s">
        <v>581</v>
      </c>
      <c r="D2958" s="236" t="s">
        <v>124</v>
      </c>
      <c r="E2958" s="236">
        <v>407921</v>
      </c>
      <c r="F2958" s="236" t="s">
        <v>5448</v>
      </c>
      <c r="G2958" s="236" t="s">
        <v>141</v>
      </c>
      <c r="H2958" s="236">
        <v>3</v>
      </c>
      <c r="I2958" s="236" t="s">
        <v>5449</v>
      </c>
      <c r="J2958" s="236" t="s">
        <v>5468</v>
      </c>
      <c r="K2958" s="236" t="s">
        <v>5469</v>
      </c>
      <c r="L2958" s="237">
        <v>46234</v>
      </c>
      <c r="M2958" s="236" t="s">
        <v>37</v>
      </c>
    </row>
    <row r="2959" spans="1:13">
      <c r="A2959" s="238" t="s">
        <v>579</v>
      </c>
      <c r="B2959" s="238" t="s">
        <v>580</v>
      </c>
      <c r="C2959" s="238" t="s">
        <v>581</v>
      </c>
      <c r="D2959" s="238" t="s">
        <v>130</v>
      </c>
      <c r="E2959" s="238">
        <v>1444224</v>
      </c>
      <c r="F2959" s="238" t="s">
        <v>5448</v>
      </c>
      <c r="G2959" s="238" t="s">
        <v>141</v>
      </c>
      <c r="H2959" s="238">
        <v>3</v>
      </c>
      <c r="I2959" s="238" t="s">
        <v>5449</v>
      </c>
      <c r="J2959" s="238" t="s">
        <v>5470</v>
      </c>
      <c r="K2959" s="238" t="s">
        <v>5471</v>
      </c>
      <c r="L2959" s="239">
        <v>46234</v>
      </c>
      <c r="M2959" s="238" t="s">
        <v>37</v>
      </c>
    </row>
    <row r="2960" spans="1:13">
      <c r="A2960" s="236" t="s">
        <v>579</v>
      </c>
      <c r="B2960" s="236" t="s">
        <v>580</v>
      </c>
      <c r="C2960" s="236" t="s">
        <v>581</v>
      </c>
      <c r="D2960" s="236" t="s">
        <v>135</v>
      </c>
      <c r="E2960" s="236">
        <v>1170255</v>
      </c>
      <c r="F2960" s="236" t="s">
        <v>5448</v>
      </c>
      <c r="G2960" s="236" t="s">
        <v>141</v>
      </c>
      <c r="H2960" s="236">
        <v>3</v>
      </c>
      <c r="I2960" s="236" t="s">
        <v>5449</v>
      </c>
      <c r="J2960" s="236" t="s">
        <v>5472</v>
      </c>
      <c r="K2960" s="236" t="s">
        <v>5473</v>
      </c>
      <c r="L2960" s="237">
        <v>46234</v>
      </c>
      <c r="M2960" s="236" t="s">
        <v>37</v>
      </c>
    </row>
    <row r="2961" spans="1:13">
      <c r="A2961" s="238" t="s">
        <v>579</v>
      </c>
      <c r="B2961" s="238" t="s">
        <v>580</v>
      </c>
      <c r="C2961" s="238" t="s">
        <v>581</v>
      </c>
      <c r="D2961" s="238" t="s">
        <v>140</v>
      </c>
      <c r="E2961" s="238">
        <v>407921</v>
      </c>
      <c r="F2961" s="238" t="s">
        <v>5448</v>
      </c>
      <c r="G2961" s="238" t="s">
        <v>141</v>
      </c>
      <c r="H2961" s="238">
        <v>3</v>
      </c>
      <c r="I2961" s="238" t="s">
        <v>5449</v>
      </c>
      <c r="J2961" s="238" t="s">
        <v>5474</v>
      </c>
      <c r="K2961" s="238" t="s">
        <v>5475</v>
      </c>
      <c r="L2961" s="239">
        <v>46234</v>
      </c>
      <c r="M2961" s="238" t="s">
        <v>37</v>
      </c>
    </row>
    <row r="2962" spans="1:13">
      <c r="A2962" s="236" t="s">
        <v>579</v>
      </c>
      <c r="B2962" s="236" t="s">
        <v>580</v>
      </c>
      <c r="C2962" s="236" t="s">
        <v>581</v>
      </c>
      <c r="D2962" s="236" t="s">
        <v>144</v>
      </c>
      <c r="E2962" s="236">
        <v>0</v>
      </c>
      <c r="F2962" s="236" t="s">
        <v>5448</v>
      </c>
      <c r="G2962" s="236" t="s">
        <v>141</v>
      </c>
      <c r="H2962" s="236">
        <v>3</v>
      </c>
      <c r="I2962" s="236" t="s">
        <v>5449</v>
      </c>
      <c r="J2962" s="236" t="s">
        <v>5476</v>
      </c>
      <c r="K2962" s="236" t="s">
        <v>5477</v>
      </c>
      <c r="L2962" s="237">
        <v>46234</v>
      </c>
      <c r="M2962" s="236" t="s">
        <v>37</v>
      </c>
    </row>
    <row r="2963" spans="1:13">
      <c r="A2963" s="238" t="s">
        <v>579</v>
      </c>
      <c r="B2963" s="238" t="s">
        <v>580</v>
      </c>
      <c r="C2963" s="238" t="s">
        <v>581</v>
      </c>
      <c r="D2963" s="238" t="s">
        <v>147</v>
      </c>
      <c r="E2963" s="238">
        <v>0</v>
      </c>
      <c r="F2963" s="238" t="s">
        <v>5448</v>
      </c>
      <c r="G2963" s="238" t="s">
        <v>141</v>
      </c>
      <c r="H2963" s="238">
        <v>3</v>
      </c>
      <c r="I2963" s="238" t="s">
        <v>5449</v>
      </c>
      <c r="J2963" s="238" t="s">
        <v>5478</v>
      </c>
      <c r="K2963" s="238" t="s">
        <v>5479</v>
      </c>
      <c r="L2963" s="239">
        <v>46234</v>
      </c>
      <c r="M2963" s="238" t="s">
        <v>37</v>
      </c>
    </row>
    <row r="2964" spans="1:13">
      <c r="A2964" s="236" t="s">
        <v>579</v>
      </c>
      <c r="B2964" s="236" t="s">
        <v>580</v>
      </c>
      <c r="C2964" s="236" t="s">
        <v>581</v>
      </c>
      <c r="D2964" s="236" t="s">
        <v>150</v>
      </c>
      <c r="E2964" s="236">
        <v>3</v>
      </c>
      <c r="F2964" s="236" t="s">
        <v>5480</v>
      </c>
      <c r="G2964" s="236" t="s">
        <v>88</v>
      </c>
      <c r="H2964" s="236">
        <v>2</v>
      </c>
      <c r="I2964" s="236" t="s">
        <v>5481</v>
      </c>
      <c r="J2964" s="236" t="s">
        <v>5482</v>
      </c>
      <c r="K2964" s="236" t="s">
        <v>5483</v>
      </c>
      <c r="L2964" s="237">
        <v>46234</v>
      </c>
      <c r="M2964" s="236" t="s">
        <v>37</v>
      </c>
    </row>
    <row r="2965" spans="1:13">
      <c r="A2965" s="238" t="s">
        <v>579</v>
      </c>
      <c r="B2965" s="238" t="s">
        <v>580</v>
      </c>
      <c r="C2965" s="238" t="s">
        <v>581</v>
      </c>
      <c r="D2965" s="238" t="s">
        <v>32</v>
      </c>
      <c r="E2965" s="238" t="s">
        <v>33</v>
      </c>
      <c r="F2965" s="238" t="s">
        <v>33</v>
      </c>
      <c r="G2965" s="238" t="s">
        <v>33</v>
      </c>
      <c r="H2965" s="238" t="s">
        <v>33</v>
      </c>
      <c r="I2965" s="238" t="s">
        <v>33</v>
      </c>
      <c r="J2965" s="238" t="s">
        <v>5458</v>
      </c>
      <c r="K2965" s="238" t="s">
        <v>5484</v>
      </c>
      <c r="L2965" s="239">
        <v>46234</v>
      </c>
      <c r="M2965" s="238" t="s">
        <v>37</v>
      </c>
    </row>
    <row r="2966" spans="1:13">
      <c r="A2966" s="236" t="s">
        <v>579</v>
      </c>
      <c r="B2966" s="236" t="s">
        <v>580</v>
      </c>
      <c r="C2966" s="236" t="s">
        <v>581</v>
      </c>
      <c r="D2966" s="236" t="s">
        <v>38</v>
      </c>
      <c r="E2966" s="236" t="s">
        <v>33</v>
      </c>
      <c r="F2966" s="236" t="s">
        <v>33</v>
      </c>
      <c r="G2966" s="236" t="s">
        <v>33</v>
      </c>
      <c r="H2966" s="236" t="s">
        <v>33</v>
      </c>
      <c r="I2966" s="236" t="s">
        <v>33</v>
      </c>
      <c r="J2966" s="236" t="s">
        <v>5458</v>
      </c>
      <c r="K2966" s="236" t="s">
        <v>5485</v>
      </c>
      <c r="L2966" s="237">
        <v>46234</v>
      </c>
      <c r="M2966" s="236" t="s">
        <v>37</v>
      </c>
    </row>
    <row r="2967" spans="1:13">
      <c r="A2967" s="238" t="s">
        <v>568</v>
      </c>
      <c r="B2967" s="238" t="s">
        <v>569</v>
      </c>
      <c r="C2967" s="238" t="s">
        <v>558</v>
      </c>
      <c r="D2967" s="238" t="s">
        <v>86</v>
      </c>
      <c r="E2967" s="238">
        <v>33522052</v>
      </c>
      <c r="F2967" s="238" t="s">
        <v>5486</v>
      </c>
      <c r="G2967" s="238" t="s">
        <v>88</v>
      </c>
      <c r="H2967" s="238">
        <v>2</v>
      </c>
      <c r="I2967" s="238" t="s">
        <v>1459</v>
      </c>
      <c r="J2967" s="238" t="s">
        <v>5487</v>
      </c>
      <c r="K2967" s="238" t="s">
        <v>5488</v>
      </c>
      <c r="L2967" s="239">
        <v>46234</v>
      </c>
      <c r="M2967" s="238" t="s">
        <v>3812</v>
      </c>
    </row>
    <row r="2968" spans="1:13">
      <c r="A2968" s="236" t="s">
        <v>568</v>
      </c>
      <c r="B2968" s="236" t="s">
        <v>569</v>
      </c>
      <c r="C2968" s="236" t="s">
        <v>558</v>
      </c>
      <c r="D2968" s="236" t="s">
        <v>93</v>
      </c>
      <c r="E2968" s="236">
        <v>48055</v>
      </c>
      <c r="F2968" s="236" t="s">
        <v>5489</v>
      </c>
      <c r="G2968" s="236" t="s">
        <v>88</v>
      </c>
      <c r="H2968" s="236">
        <v>2</v>
      </c>
      <c r="I2968" s="236" t="s">
        <v>5490</v>
      </c>
      <c r="J2968" s="236" t="s">
        <v>5491</v>
      </c>
      <c r="K2968" s="236" t="s">
        <v>5492</v>
      </c>
      <c r="L2968" s="237">
        <v>46234</v>
      </c>
      <c r="M2968" s="236" t="s">
        <v>3812</v>
      </c>
    </row>
    <row r="2969" spans="1:13">
      <c r="A2969" s="238" t="s">
        <v>568</v>
      </c>
      <c r="B2969" s="238" t="s">
        <v>569</v>
      </c>
      <c r="C2969" s="238" t="s">
        <v>558</v>
      </c>
      <c r="D2969" s="238" t="s">
        <v>98</v>
      </c>
      <c r="E2969" s="238">
        <v>32683888</v>
      </c>
      <c r="F2969" s="238" t="s">
        <v>5493</v>
      </c>
      <c r="G2969" s="238" t="s">
        <v>88</v>
      </c>
      <c r="H2969" s="238">
        <v>2</v>
      </c>
      <c r="I2969" s="238" t="s">
        <v>5494</v>
      </c>
      <c r="J2969" s="238" t="s">
        <v>5495</v>
      </c>
      <c r="K2969" s="238" t="s">
        <v>5496</v>
      </c>
      <c r="L2969" s="239">
        <v>46234</v>
      </c>
      <c r="M2969" s="238" t="s">
        <v>3812</v>
      </c>
    </row>
    <row r="2970" spans="1:13">
      <c r="A2970" s="236" t="s">
        <v>568</v>
      </c>
      <c r="B2970" s="236" t="s">
        <v>569</v>
      </c>
      <c r="C2970" s="236" t="s">
        <v>558</v>
      </c>
      <c r="D2970" s="236" t="s">
        <v>103</v>
      </c>
      <c r="E2970" s="236">
        <v>12231962</v>
      </c>
      <c r="F2970" s="236" t="s">
        <v>5493</v>
      </c>
      <c r="G2970" s="236" t="s">
        <v>88</v>
      </c>
      <c r="H2970" s="236">
        <v>2</v>
      </c>
      <c r="I2970" s="236" t="s">
        <v>5494</v>
      </c>
      <c r="J2970" s="236" t="s">
        <v>5497</v>
      </c>
      <c r="K2970" s="236" t="s">
        <v>5498</v>
      </c>
      <c r="L2970" s="237">
        <v>46234</v>
      </c>
      <c r="M2970" s="236" t="s">
        <v>3812</v>
      </c>
    </row>
    <row r="2971" spans="1:13">
      <c r="A2971" s="238" t="s">
        <v>568</v>
      </c>
      <c r="B2971" s="238" t="s">
        <v>569</v>
      </c>
      <c r="C2971" s="238" t="s">
        <v>558</v>
      </c>
      <c r="D2971" s="238" t="s">
        <v>108</v>
      </c>
      <c r="E2971" s="238">
        <v>18242</v>
      </c>
      <c r="F2971" s="238" t="s">
        <v>5499</v>
      </c>
      <c r="G2971" s="238" t="s">
        <v>141</v>
      </c>
      <c r="H2971" s="238">
        <v>3</v>
      </c>
      <c r="I2971" s="238" t="s">
        <v>5500</v>
      </c>
      <c r="J2971" s="238" t="s">
        <v>5501</v>
      </c>
      <c r="K2971" s="238" t="s">
        <v>5502</v>
      </c>
      <c r="L2971" s="239">
        <v>46234</v>
      </c>
      <c r="M2971" s="238" t="s">
        <v>3812</v>
      </c>
    </row>
    <row r="2972" spans="1:13">
      <c r="A2972" s="236" t="s">
        <v>568</v>
      </c>
      <c r="B2972" s="236" t="s">
        <v>569</v>
      </c>
      <c r="C2972" s="236" t="s">
        <v>558</v>
      </c>
      <c r="D2972" s="236" t="s">
        <v>46</v>
      </c>
      <c r="E2972" s="236" t="s">
        <v>33</v>
      </c>
      <c r="F2972" s="236" t="s">
        <v>33</v>
      </c>
      <c r="G2972" s="236" t="s">
        <v>33</v>
      </c>
      <c r="H2972" s="236" t="s">
        <v>33</v>
      </c>
      <c r="I2972" s="236" t="s">
        <v>33</v>
      </c>
      <c r="J2972" s="236" t="s">
        <v>1617</v>
      </c>
      <c r="K2972" s="236" t="s">
        <v>5503</v>
      </c>
      <c r="L2972" s="237">
        <v>46234</v>
      </c>
      <c r="M2972" s="236" t="s">
        <v>3812</v>
      </c>
    </row>
    <row r="2973" spans="1:13">
      <c r="A2973" s="238" t="s">
        <v>568</v>
      </c>
      <c r="B2973" s="238" t="s">
        <v>569</v>
      </c>
      <c r="C2973" s="238" t="s">
        <v>558</v>
      </c>
      <c r="D2973" s="238" t="s">
        <v>113</v>
      </c>
      <c r="E2973" s="238" t="s">
        <v>33</v>
      </c>
      <c r="F2973" s="238" t="s">
        <v>33</v>
      </c>
      <c r="G2973" s="238" t="s">
        <v>33</v>
      </c>
      <c r="H2973" s="238" t="s">
        <v>33</v>
      </c>
      <c r="I2973" s="238" t="s">
        <v>33</v>
      </c>
      <c r="J2973" s="238" t="s">
        <v>1617</v>
      </c>
      <c r="K2973" s="238" t="s">
        <v>5504</v>
      </c>
      <c r="L2973" s="239">
        <v>46234</v>
      </c>
      <c r="M2973" s="238" t="s">
        <v>3812</v>
      </c>
    </row>
    <row r="2974" spans="1:13">
      <c r="A2974" s="236" t="s">
        <v>568</v>
      </c>
      <c r="B2974" s="236" t="s">
        <v>569</v>
      </c>
      <c r="C2974" s="236" t="s">
        <v>558</v>
      </c>
      <c r="D2974" s="236" t="s">
        <v>117</v>
      </c>
      <c r="E2974" s="236" t="s">
        <v>33</v>
      </c>
      <c r="F2974" s="236" t="s">
        <v>33</v>
      </c>
      <c r="G2974" s="236" t="s">
        <v>33</v>
      </c>
      <c r="H2974" s="236" t="s">
        <v>33</v>
      </c>
      <c r="I2974" s="236" t="s">
        <v>33</v>
      </c>
      <c r="J2974" s="236" t="s">
        <v>5461</v>
      </c>
      <c r="K2974" s="236" t="s">
        <v>5505</v>
      </c>
      <c r="L2974" s="237">
        <v>46234</v>
      </c>
      <c r="M2974" s="236" t="s">
        <v>3812</v>
      </c>
    </row>
    <row r="2975" spans="1:13">
      <c r="A2975" s="238" t="s">
        <v>568</v>
      </c>
      <c r="B2975" s="238" t="s">
        <v>569</v>
      </c>
      <c r="C2975" s="238" t="s">
        <v>558</v>
      </c>
      <c r="D2975" s="238" t="s">
        <v>122</v>
      </c>
      <c r="E2975" s="238" t="s">
        <v>33</v>
      </c>
      <c r="F2975" s="238" t="s">
        <v>33</v>
      </c>
      <c r="G2975" s="238" t="s">
        <v>33</v>
      </c>
      <c r="H2975" s="238" t="s">
        <v>33</v>
      </c>
      <c r="I2975" s="238" t="s">
        <v>33</v>
      </c>
      <c r="J2975" s="238" t="s">
        <v>5461</v>
      </c>
      <c r="K2975" s="238" t="s">
        <v>5506</v>
      </c>
      <c r="L2975" s="239">
        <v>46234</v>
      </c>
      <c r="M2975" s="238" t="s">
        <v>3812</v>
      </c>
    </row>
    <row r="2976" spans="1:13">
      <c r="A2976" s="236" t="s">
        <v>568</v>
      </c>
      <c r="B2976" s="236" t="s">
        <v>569</v>
      </c>
      <c r="C2976" s="236" t="s">
        <v>558</v>
      </c>
      <c r="D2976" s="236" t="s">
        <v>48</v>
      </c>
      <c r="E2976" s="236" t="s">
        <v>33</v>
      </c>
      <c r="F2976" s="236" t="s">
        <v>33</v>
      </c>
      <c r="G2976" s="236" t="s">
        <v>33</v>
      </c>
      <c r="H2976" s="236" t="s">
        <v>33</v>
      </c>
      <c r="I2976" s="236" t="s">
        <v>33</v>
      </c>
      <c r="J2976" s="236" t="s">
        <v>1617</v>
      </c>
      <c r="K2976" s="236" t="s">
        <v>5507</v>
      </c>
      <c r="L2976" s="237">
        <v>46234</v>
      </c>
      <c r="M2976" s="236" t="s">
        <v>3812</v>
      </c>
    </row>
    <row r="2977" spans="1:13">
      <c r="A2977" s="238" t="s">
        <v>568</v>
      </c>
      <c r="B2977" s="238" t="s">
        <v>569</v>
      </c>
      <c r="C2977" s="238" t="s">
        <v>558</v>
      </c>
      <c r="D2977" s="238" t="s">
        <v>50</v>
      </c>
      <c r="E2977" s="238" t="s">
        <v>33</v>
      </c>
      <c r="F2977" s="238" t="s">
        <v>33</v>
      </c>
      <c r="G2977" s="238" t="s">
        <v>33</v>
      </c>
      <c r="H2977" s="238" t="s">
        <v>33</v>
      </c>
      <c r="I2977" s="238" t="s">
        <v>33</v>
      </c>
      <c r="J2977" s="238" t="s">
        <v>1617</v>
      </c>
      <c r="K2977" s="238" t="s">
        <v>5508</v>
      </c>
      <c r="L2977" s="239">
        <v>46234</v>
      </c>
      <c r="M2977" s="238" t="s">
        <v>3812</v>
      </c>
    </row>
    <row r="2978" spans="1:13">
      <c r="A2978" s="236" t="s">
        <v>568</v>
      </c>
      <c r="B2978" s="236" t="s">
        <v>569</v>
      </c>
      <c r="C2978" s="236" t="s">
        <v>558</v>
      </c>
      <c r="D2978" s="236" t="s">
        <v>52</v>
      </c>
      <c r="E2978" s="236" t="s">
        <v>33</v>
      </c>
      <c r="F2978" s="236" t="s">
        <v>33</v>
      </c>
      <c r="G2978" s="236" t="s">
        <v>33</v>
      </c>
      <c r="H2978" s="236" t="s">
        <v>33</v>
      </c>
      <c r="I2978" s="236" t="s">
        <v>33</v>
      </c>
      <c r="J2978" s="236" t="s">
        <v>1617</v>
      </c>
      <c r="K2978" s="236" t="s">
        <v>5509</v>
      </c>
      <c r="L2978" s="237">
        <v>46234</v>
      </c>
      <c r="M2978" s="236" t="s">
        <v>3812</v>
      </c>
    </row>
    <row r="2979" spans="1:13">
      <c r="A2979" s="238" t="s">
        <v>568</v>
      </c>
      <c r="B2979" s="238" t="s">
        <v>569</v>
      </c>
      <c r="C2979" s="238" t="s">
        <v>558</v>
      </c>
      <c r="D2979" s="238" t="s">
        <v>54</v>
      </c>
      <c r="E2979" s="238" t="s">
        <v>33</v>
      </c>
      <c r="F2979" s="238" t="s">
        <v>33</v>
      </c>
      <c r="G2979" s="238" t="s">
        <v>33</v>
      </c>
      <c r="H2979" s="238" t="s">
        <v>33</v>
      </c>
      <c r="I2979" s="238" t="s">
        <v>33</v>
      </c>
      <c r="J2979" s="238" t="s">
        <v>1617</v>
      </c>
      <c r="K2979" s="238" t="s">
        <v>5510</v>
      </c>
      <c r="L2979" s="239">
        <v>46234</v>
      </c>
      <c r="M2979" s="238" t="s">
        <v>3812</v>
      </c>
    </row>
    <row r="2980" spans="1:13">
      <c r="A2980" s="236" t="s">
        <v>568</v>
      </c>
      <c r="B2980" s="236" t="s">
        <v>569</v>
      </c>
      <c r="C2980" s="236" t="s">
        <v>558</v>
      </c>
      <c r="D2980" s="236" t="s">
        <v>124</v>
      </c>
      <c r="E2980" s="236">
        <v>2124101</v>
      </c>
      <c r="F2980" s="236" t="s">
        <v>5493</v>
      </c>
      <c r="G2980" s="236" t="s">
        <v>88</v>
      </c>
      <c r="H2980" s="236">
        <v>2</v>
      </c>
      <c r="I2980" s="236" t="s">
        <v>5494</v>
      </c>
      <c r="J2980" s="236" t="s">
        <v>5511</v>
      </c>
      <c r="K2980" s="236" t="s">
        <v>5512</v>
      </c>
      <c r="L2980" s="237">
        <v>46234</v>
      </c>
      <c r="M2980" s="236" t="s">
        <v>3812</v>
      </c>
    </row>
    <row r="2981" spans="1:13">
      <c r="A2981" s="238" t="s">
        <v>568</v>
      </c>
      <c r="B2981" s="238" t="s">
        <v>569</v>
      </c>
      <c r="C2981" s="238" t="s">
        <v>558</v>
      </c>
      <c r="D2981" s="238" t="s">
        <v>130</v>
      </c>
      <c r="E2981" s="238">
        <v>20451926</v>
      </c>
      <c r="F2981" s="238" t="s">
        <v>5493</v>
      </c>
      <c r="G2981" s="238" t="s">
        <v>88</v>
      </c>
      <c r="H2981" s="238">
        <v>2</v>
      </c>
      <c r="I2981" s="238" t="s">
        <v>5494</v>
      </c>
      <c r="J2981" s="238" t="s">
        <v>5513</v>
      </c>
      <c r="K2981" s="238" t="s">
        <v>5514</v>
      </c>
      <c r="L2981" s="239">
        <v>46234</v>
      </c>
      <c r="M2981" s="238" t="s">
        <v>3812</v>
      </c>
    </row>
    <row r="2982" spans="1:13">
      <c r="A2982" s="236" t="s">
        <v>568</v>
      </c>
      <c r="B2982" s="236" t="s">
        <v>569</v>
      </c>
      <c r="C2982" s="236" t="s">
        <v>558</v>
      </c>
      <c r="D2982" s="236" t="s">
        <v>135</v>
      </c>
      <c r="E2982" s="236">
        <v>10107861</v>
      </c>
      <c r="F2982" s="236" t="s">
        <v>5493</v>
      </c>
      <c r="G2982" s="236" t="s">
        <v>88</v>
      </c>
      <c r="H2982" s="236">
        <v>2</v>
      </c>
      <c r="I2982" s="236" t="s">
        <v>5494</v>
      </c>
      <c r="J2982" s="236" t="s">
        <v>5515</v>
      </c>
      <c r="K2982" s="236" t="s">
        <v>5516</v>
      </c>
      <c r="L2982" s="237">
        <v>46234</v>
      </c>
      <c r="M2982" s="236" t="s">
        <v>3812</v>
      </c>
    </row>
    <row r="2983" spans="1:13">
      <c r="A2983" s="238" t="s">
        <v>568</v>
      </c>
      <c r="B2983" s="238" t="s">
        <v>569</v>
      </c>
      <c r="C2983" s="238" t="s">
        <v>558</v>
      </c>
      <c r="D2983" s="238" t="s">
        <v>140</v>
      </c>
      <c r="E2983" s="238">
        <v>1941084</v>
      </c>
      <c r="F2983" s="238" t="s">
        <v>5493</v>
      </c>
      <c r="G2983" s="238" t="s">
        <v>88</v>
      </c>
      <c r="H2983" s="238">
        <v>2</v>
      </c>
      <c r="I2983" s="238" t="s">
        <v>5494</v>
      </c>
      <c r="J2983" s="238" t="s">
        <v>5517</v>
      </c>
      <c r="K2983" s="238" t="s">
        <v>5518</v>
      </c>
      <c r="L2983" s="239">
        <v>46234</v>
      </c>
      <c r="M2983" s="238" t="s">
        <v>3812</v>
      </c>
    </row>
    <row r="2984" spans="1:13">
      <c r="A2984" s="236" t="s">
        <v>568</v>
      </c>
      <c r="B2984" s="236" t="s">
        <v>569</v>
      </c>
      <c r="C2984" s="236" t="s">
        <v>558</v>
      </c>
      <c r="D2984" s="236" t="s">
        <v>144</v>
      </c>
      <c r="E2984" s="236">
        <v>183017</v>
      </c>
      <c r="F2984" s="236" t="s">
        <v>5493</v>
      </c>
      <c r="G2984" s="236" t="s">
        <v>88</v>
      </c>
      <c r="H2984" s="236">
        <v>2</v>
      </c>
      <c r="I2984" s="236" t="s">
        <v>5494</v>
      </c>
      <c r="J2984" s="236" t="s">
        <v>5519</v>
      </c>
      <c r="K2984" s="236" t="s">
        <v>5520</v>
      </c>
      <c r="L2984" s="237">
        <v>46234</v>
      </c>
      <c r="M2984" s="236" t="s">
        <v>3812</v>
      </c>
    </row>
    <row r="2985" spans="1:13">
      <c r="A2985" s="238" t="s">
        <v>568</v>
      </c>
      <c r="B2985" s="238" t="s">
        <v>569</v>
      </c>
      <c r="C2985" s="238" t="s">
        <v>558</v>
      </c>
      <c r="D2985" s="238" t="s">
        <v>147</v>
      </c>
      <c r="E2985" s="238">
        <v>0</v>
      </c>
      <c r="F2985" s="238" t="s">
        <v>5493</v>
      </c>
      <c r="G2985" s="238" t="s">
        <v>88</v>
      </c>
      <c r="H2985" s="238">
        <v>2</v>
      </c>
      <c r="I2985" s="238" t="s">
        <v>5494</v>
      </c>
      <c r="J2985" s="238" t="s">
        <v>5521</v>
      </c>
      <c r="K2985" s="238" t="s">
        <v>5522</v>
      </c>
      <c r="L2985" s="239">
        <v>46234</v>
      </c>
      <c r="M2985" s="238" t="s">
        <v>3812</v>
      </c>
    </row>
    <row r="2986" spans="1:13">
      <c r="A2986" s="236" t="s">
        <v>568</v>
      </c>
      <c r="B2986" s="236" t="s">
        <v>569</v>
      </c>
      <c r="C2986" s="236" t="s">
        <v>558</v>
      </c>
      <c r="D2986" s="236" t="s">
        <v>150</v>
      </c>
      <c r="E2986" s="236">
        <v>3</v>
      </c>
      <c r="F2986" s="236" t="s">
        <v>5523</v>
      </c>
      <c r="G2986" s="236" t="s">
        <v>88</v>
      </c>
      <c r="H2986" s="236">
        <v>2</v>
      </c>
      <c r="I2986" s="236" t="s">
        <v>5524</v>
      </c>
      <c r="J2986" s="236" t="s">
        <v>5525</v>
      </c>
      <c r="K2986" s="236" t="s">
        <v>5526</v>
      </c>
      <c r="L2986" s="237">
        <v>46234</v>
      </c>
      <c r="M2986" s="236" t="s">
        <v>3812</v>
      </c>
    </row>
    <row r="2987" spans="1:13">
      <c r="A2987" s="238" t="s">
        <v>568</v>
      </c>
      <c r="B2987" s="238" t="s">
        <v>569</v>
      </c>
      <c r="C2987" s="238" t="s">
        <v>558</v>
      </c>
      <c r="D2987" s="238" t="s">
        <v>32</v>
      </c>
      <c r="E2987" s="238" t="s">
        <v>33</v>
      </c>
      <c r="F2987" s="238" t="s">
        <v>33</v>
      </c>
      <c r="G2987" s="238" t="s">
        <v>33</v>
      </c>
      <c r="H2987" s="238" t="s">
        <v>33</v>
      </c>
      <c r="I2987" s="238" t="s">
        <v>33</v>
      </c>
      <c r="J2987" s="238" t="s">
        <v>1617</v>
      </c>
      <c r="K2987" s="238" t="s">
        <v>5527</v>
      </c>
      <c r="L2987" s="239">
        <v>46234</v>
      </c>
      <c r="M2987" s="238" t="s">
        <v>3812</v>
      </c>
    </row>
    <row r="2988" spans="1:13">
      <c r="A2988" s="236" t="s">
        <v>568</v>
      </c>
      <c r="B2988" s="236" t="s">
        <v>569</v>
      </c>
      <c r="C2988" s="236" t="s">
        <v>558</v>
      </c>
      <c r="D2988" s="236" t="s">
        <v>38</v>
      </c>
      <c r="E2988" s="236" t="s">
        <v>33</v>
      </c>
      <c r="F2988" s="236" t="s">
        <v>33</v>
      </c>
      <c r="G2988" s="236" t="s">
        <v>33</v>
      </c>
      <c r="H2988" s="236" t="s">
        <v>33</v>
      </c>
      <c r="I2988" s="236" t="s">
        <v>33</v>
      </c>
      <c r="J2988" s="236" t="s">
        <v>1617</v>
      </c>
      <c r="K2988" s="236" t="s">
        <v>5528</v>
      </c>
      <c r="L2988" s="237">
        <v>46234</v>
      </c>
      <c r="M2988" s="236" t="s">
        <v>3812</v>
      </c>
    </row>
    <row r="2989" spans="1:13">
      <c r="A2989" s="238" t="s">
        <v>591</v>
      </c>
      <c r="B2989" s="238" t="s">
        <v>592</v>
      </c>
      <c r="C2989" s="238" t="s">
        <v>593</v>
      </c>
      <c r="D2989" s="238" t="s">
        <v>86</v>
      </c>
      <c r="E2989" s="238">
        <v>72563780</v>
      </c>
      <c r="F2989" s="238" t="s">
        <v>5529</v>
      </c>
      <c r="G2989" s="238" t="s">
        <v>88</v>
      </c>
      <c r="H2989" s="238">
        <v>2</v>
      </c>
      <c r="I2989" s="238" t="s">
        <v>5530</v>
      </c>
      <c r="J2989" s="238" t="s">
        <v>5531</v>
      </c>
      <c r="K2989" s="238" t="s">
        <v>5532</v>
      </c>
      <c r="L2989" s="239">
        <v>46234</v>
      </c>
      <c r="M2989" s="238" t="s">
        <v>3812</v>
      </c>
    </row>
    <row r="2990" spans="1:13">
      <c r="A2990" s="236" t="s">
        <v>591</v>
      </c>
      <c r="B2990" s="236" t="s">
        <v>592</v>
      </c>
      <c r="C2990" s="236" t="s">
        <v>593</v>
      </c>
      <c r="D2990" s="236" t="s">
        <v>93</v>
      </c>
      <c r="E2990" s="236">
        <v>324964</v>
      </c>
      <c r="F2990" s="236" t="s">
        <v>5533</v>
      </c>
      <c r="G2990" s="236" t="s">
        <v>88</v>
      </c>
      <c r="H2990" s="236">
        <v>2</v>
      </c>
      <c r="I2990" s="236" t="s">
        <v>5534</v>
      </c>
      <c r="J2990" s="236" t="s">
        <v>5535</v>
      </c>
      <c r="K2990" s="236" t="s">
        <v>5536</v>
      </c>
      <c r="L2990" s="237">
        <v>46234</v>
      </c>
      <c r="M2990" s="236" t="s">
        <v>3812</v>
      </c>
    </row>
    <row r="2991" spans="1:13">
      <c r="A2991" s="238" t="s">
        <v>591</v>
      </c>
      <c r="B2991" s="238" t="s">
        <v>592</v>
      </c>
      <c r="C2991" s="238" t="s">
        <v>593</v>
      </c>
      <c r="D2991" s="238" t="s">
        <v>98</v>
      </c>
      <c r="E2991" s="238">
        <v>13553149</v>
      </c>
      <c r="F2991" s="238" t="s">
        <v>5537</v>
      </c>
      <c r="G2991" s="238" t="s">
        <v>88</v>
      </c>
      <c r="H2991" s="238">
        <v>2</v>
      </c>
      <c r="I2991" s="238" t="s">
        <v>5538</v>
      </c>
      <c r="J2991" s="238" t="s">
        <v>5539</v>
      </c>
      <c r="K2991" s="238" t="s">
        <v>5540</v>
      </c>
      <c r="L2991" s="239">
        <v>46234</v>
      </c>
      <c r="M2991" s="238" t="s">
        <v>3812</v>
      </c>
    </row>
    <row r="2992" spans="1:13">
      <c r="A2992" s="236" t="s">
        <v>591</v>
      </c>
      <c r="B2992" s="236" t="s">
        <v>592</v>
      </c>
      <c r="C2992" s="236" t="s">
        <v>593</v>
      </c>
      <c r="D2992" s="236" t="s">
        <v>103</v>
      </c>
      <c r="E2992" s="236">
        <v>2946770</v>
      </c>
      <c r="F2992" s="236" t="s">
        <v>5541</v>
      </c>
      <c r="G2992" s="236" t="s">
        <v>88</v>
      </c>
      <c r="H2992" s="236">
        <v>2</v>
      </c>
      <c r="I2992" s="236" t="s">
        <v>5542</v>
      </c>
      <c r="J2992" s="236" t="s">
        <v>5543</v>
      </c>
      <c r="K2992" s="236" t="s">
        <v>5544</v>
      </c>
      <c r="L2992" s="237">
        <v>46234</v>
      </c>
      <c r="M2992" s="236" t="s">
        <v>3812</v>
      </c>
    </row>
    <row r="2993" spans="1:13">
      <c r="A2993" s="238" t="s">
        <v>591</v>
      </c>
      <c r="B2993" s="238" t="s">
        <v>592</v>
      </c>
      <c r="C2993" s="238" t="s">
        <v>593</v>
      </c>
      <c r="D2993" s="238" t="s">
        <v>108</v>
      </c>
      <c r="E2993" s="238">
        <v>140234</v>
      </c>
      <c r="F2993" s="238" t="s">
        <v>5545</v>
      </c>
      <c r="G2993" s="238" t="s">
        <v>141</v>
      </c>
      <c r="H2993" s="238">
        <v>3</v>
      </c>
      <c r="I2993" s="238" t="s">
        <v>5546</v>
      </c>
      <c r="J2993" s="238" t="s">
        <v>5547</v>
      </c>
      <c r="K2993" s="238" t="s">
        <v>5548</v>
      </c>
      <c r="L2993" s="239">
        <v>46234</v>
      </c>
      <c r="M2993" s="238" t="s">
        <v>3812</v>
      </c>
    </row>
    <row r="2994" spans="1:13">
      <c r="A2994" s="236" t="s">
        <v>591</v>
      </c>
      <c r="B2994" s="236" t="s">
        <v>592</v>
      </c>
      <c r="C2994" s="236" t="s">
        <v>593</v>
      </c>
      <c r="D2994" s="236" t="s">
        <v>46</v>
      </c>
      <c r="E2994" s="236" t="s">
        <v>33</v>
      </c>
      <c r="F2994" s="236" t="s">
        <v>33</v>
      </c>
      <c r="G2994" s="236" t="s">
        <v>33</v>
      </c>
      <c r="H2994" s="236" t="s">
        <v>33</v>
      </c>
      <c r="I2994" s="236" t="s">
        <v>33</v>
      </c>
      <c r="J2994" s="236" t="s">
        <v>1617</v>
      </c>
      <c r="K2994" s="236" t="s">
        <v>5549</v>
      </c>
      <c r="L2994" s="237">
        <v>46234</v>
      </c>
      <c r="M2994" s="236" t="s">
        <v>3812</v>
      </c>
    </row>
    <row r="2995" spans="1:13">
      <c r="A2995" s="238" t="s">
        <v>591</v>
      </c>
      <c r="B2995" s="238" t="s">
        <v>592</v>
      </c>
      <c r="C2995" s="238" t="s">
        <v>593</v>
      </c>
      <c r="D2995" s="238" t="s">
        <v>113</v>
      </c>
      <c r="E2995" s="238" t="s">
        <v>33</v>
      </c>
      <c r="F2995" s="238" t="s">
        <v>33</v>
      </c>
      <c r="G2995" s="238" t="s">
        <v>33</v>
      </c>
      <c r="H2995" s="238" t="s">
        <v>33</v>
      </c>
      <c r="I2995" s="238" t="s">
        <v>33</v>
      </c>
      <c r="J2995" s="238" t="s">
        <v>1617</v>
      </c>
      <c r="K2995" s="238" t="s">
        <v>5550</v>
      </c>
      <c r="L2995" s="239">
        <v>46234</v>
      </c>
      <c r="M2995" s="238" t="s">
        <v>3812</v>
      </c>
    </row>
    <row r="2996" spans="1:13">
      <c r="A2996" s="236" t="s">
        <v>591</v>
      </c>
      <c r="B2996" s="236" t="s">
        <v>592</v>
      </c>
      <c r="C2996" s="236" t="s">
        <v>593</v>
      </c>
      <c r="D2996" s="236" t="s">
        <v>117</v>
      </c>
      <c r="E2996" s="236" t="s">
        <v>33</v>
      </c>
      <c r="F2996" s="236" t="s">
        <v>33</v>
      </c>
      <c r="G2996" s="236" t="s">
        <v>33</v>
      </c>
      <c r="H2996" s="236" t="s">
        <v>33</v>
      </c>
      <c r="I2996" s="236" t="s">
        <v>33</v>
      </c>
      <c r="J2996" s="236" t="s">
        <v>1617</v>
      </c>
      <c r="K2996" s="236" t="s">
        <v>5551</v>
      </c>
      <c r="L2996" s="237">
        <v>46234</v>
      </c>
      <c r="M2996" s="236" t="s">
        <v>3812</v>
      </c>
    </row>
    <row r="2997" spans="1:13">
      <c r="A2997" s="238" t="s">
        <v>591</v>
      </c>
      <c r="B2997" s="238" t="s">
        <v>592</v>
      </c>
      <c r="C2997" s="238" t="s">
        <v>593</v>
      </c>
      <c r="D2997" s="238" t="s">
        <v>122</v>
      </c>
      <c r="E2997" s="238" t="s">
        <v>33</v>
      </c>
      <c r="F2997" s="238" t="s">
        <v>33</v>
      </c>
      <c r="G2997" s="238" t="s">
        <v>33</v>
      </c>
      <c r="H2997" s="238" t="s">
        <v>33</v>
      </c>
      <c r="I2997" s="238" t="s">
        <v>33</v>
      </c>
      <c r="J2997" s="238" t="s">
        <v>1617</v>
      </c>
      <c r="K2997" s="238" t="s">
        <v>5552</v>
      </c>
      <c r="L2997" s="239">
        <v>46234</v>
      </c>
      <c r="M2997" s="238" t="s">
        <v>3812</v>
      </c>
    </row>
    <row r="2998" spans="1:13">
      <c r="A2998" s="236" t="s">
        <v>591</v>
      </c>
      <c r="B2998" s="236" t="s">
        <v>592</v>
      </c>
      <c r="C2998" s="236" t="s">
        <v>593</v>
      </c>
      <c r="D2998" s="236" t="s">
        <v>48</v>
      </c>
      <c r="E2998" s="236" t="s">
        <v>33</v>
      </c>
      <c r="F2998" s="236" t="s">
        <v>33</v>
      </c>
      <c r="G2998" s="236" t="s">
        <v>33</v>
      </c>
      <c r="H2998" s="236" t="s">
        <v>33</v>
      </c>
      <c r="I2998" s="236" t="s">
        <v>33</v>
      </c>
      <c r="J2998" s="236" t="s">
        <v>1617</v>
      </c>
      <c r="K2998" s="236" t="s">
        <v>5553</v>
      </c>
      <c r="L2998" s="237">
        <v>46234</v>
      </c>
      <c r="M2998" s="236" t="s">
        <v>3812</v>
      </c>
    </row>
    <row r="2999" spans="1:13">
      <c r="A2999" s="238" t="s">
        <v>591</v>
      </c>
      <c r="B2999" s="238" t="s">
        <v>592</v>
      </c>
      <c r="C2999" s="238" t="s">
        <v>593</v>
      </c>
      <c r="D2999" s="238" t="s">
        <v>50</v>
      </c>
      <c r="E2999" s="238" t="s">
        <v>33</v>
      </c>
      <c r="F2999" s="238" t="s">
        <v>33</v>
      </c>
      <c r="G2999" s="238" t="s">
        <v>33</v>
      </c>
      <c r="H2999" s="238" t="s">
        <v>33</v>
      </c>
      <c r="I2999" s="238" t="s">
        <v>33</v>
      </c>
      <c r="J2999" s="238" t="s">
        <v>1617</v>
      </c>
      <c r="K2999" s="238" t="s">
        <v>5554</v>
      </c>
      <c r="L2999" s="239">
        <v>46234</v>
      </c>
      <c r="M2999" s="238" t="s">
        <v>3812</v>
      </c>
    </row>
    <row r="3000" spans="1:13">
      <c r="A3000" s="236" t="s">
        <v>591</v>
      </c>
      <c r="B3000" s="236" t="s">
        <v>592</v>
      </c>
      <c r="C3000" s="236" t="s">
        <v>593</v>
      </c>
      <c r="D3000" s="236" t="s">
        <v>52</v>
      </c>
      <c r="E3000" s="236" t="s">
        <v>33</v>
      </c>
      <c r="F3000" s="236" t="s">
        <v>33</v>
      </c>
      <c r="G3000" s="236" t="s">
        <v>33</v>
      </c>
      <c r="H3000" s="236" t="s">
        <v>33</v>
      </c>
      <c r="I3000" s="236" t="s">
        <v>33</v>
      </c>
      <c r="J3000" s="236" t="s">
        <v>1617</v>
      </c>
      <c r="K3000" s="236" t="s">
        <v>5555</v>
      </c>
      <c r="L3000" s="237">
        <v>46234</v>
      </c>
      <c r="M3000" s="236" t="s">
        <v>3812</v>
      </c>
    </row>
    <row r="3001" spans="1:13">
      <c r="A3001" s="238" t="s">
        <v>591</v>
      </c>
      <c r="B3001" s="238" t="s">
        <v>592</v>
      </c>
      <c r="C3001" s="238" t="s">
        <v>593</v>
      </c>
      <c r="D3001" s="238" t="s">
        <v>54</v>
      </c>
      <c r="E3001" s="238" t="s">
        <v>33</v>
      </c>
      <c r="F3001" s="238" t="s">
        <v>33</v>
      </c>
      <c r="G3001" s="238" t="s">
        <v>33</v>
      </c>
      <c r="H3001" s="238" t="s">
        <v>33</v>
      </c>
      <c r="I3001" s="238" t="s">
        <v>33</v>
      </c>
      <c r="J3001" s="238" t="s">
        <v>1617</v>
      </c>
      <c r="K3001" s="238" t="s">
        <v>5556</v>
      </c>
      <c r="L3001" s="239">
        <v>46234</v>
      </c>
      <c r="M3001" s="238" t="s">
        <v>3812</v>
      </c>
    </row>
    <row r="3002" spans="1:13">
      <c r="A3002" s="236" t="s">
        <v>591</v>
      </c>
      <c r="B3002" s="236" t="s">
        <v>592</v>
      </c>
      <c r="C3002" s="236" t="s">
        <v>593</v>
      </c>
      <c r="D3002" s="236" t="s">
        <v>124</v>
      </c>
      <c r="E3002" s="236">
        <v>638532</v>
      </c>
      <c r="F3002" s="236" t="s">
        <v>5557</v>
      </c>
      <c r="G3002" s="236" t="s">
        <v>88</v>
      </c>
      <c r="H3002" s="236">
        <v>2</v>
      </c>
      <c r="I3002" s="236" t="s">
        <v>5542</v>
      </c>
      <c r="J3002" s="236" t="s">
        <v>5558</v>
      </c>
      <c r="K3002" s="236" t="s">
        <v>5559</v>
      </c>
      <c r="L3002" s="237">
        <v>46234</v>
      </c>
      <c r="M3002" s="236" t="s">
        <v>3812</v>
      </c>
    </row>
    <row r="3003" spans="1:13">
      <c r="A3003" s="238" t="s">
        <v>591</v>
      </c>
      <c r="B3003" s="238" t="s">
        <v>592</v>
      </c>
      <c r="C3003" s="238" t="s">
        <v>593</v>
      </c>
      <c r="D3003" s="238" t="s">
        <v>130</v>
      </c>
      <c r="E3003" s="238">
        <v>10606379</v>
      </c>
      <c r="F3003" s="238" t="s">
        <v>5560</v>
      </c>
      <c r="G3003" s="238" t="s">
        <v>88</v>
      </c>
      <c r="H3003" s="238">
        <v>2</v>
      </c>
      <c r="I3003" s="238" t="s">
        <v>5561</v>
      </c>
      <c r="J3003" s="238" t="s">
        <v>5562</v>
      </c>
      <c r="K3003" s="238" t="s">
        <v>5563</v>
      </c>
      <c r="L3003" s="239">
        <v>46234</v>
      </c>
      <c r="M3003" s="238" t="s">
        <v>3812</v>
      </c>
    </row>
    <row r="3004" spans="1:13">
      <c r="A3004" s="236" t="s">
        <v>591</v>
      </c>
      <c r="B3004" s="236" t="s">
        <v>592</v>
      </c>
      <c r="C3004" s="236" t="s">
        <v>593</v>
      </c>
      <c r="D3004" s="236" t="s">
        <v>135</v>
      </c>
      <c r="E3004" s="236">
        <v>2308238</v>
      </c>
      <c r="F3004" s="236" t="s">
        <v>5557</v>
      </c>
      <c r="G3004" s="236" t="s">
        <v>88</v>
      </c>
      <c r="H3004" s="236">
        <v>2</v>
      </c>
      <c r="I3004" s="236" t="s">
        <v>5542</v>
      </c>
      <c r="J3004" s="236" t="s">
        <v>5564</v>
      </c>
      <c r="K3004" s="236" t="s">
        <v>5565</v>
      </c>
      <c r="L3004" s="237">
        <v>46234</v>
      </c>
      <c r="M3004" s="236" t="s">
        <v>3812</v>
      </c>
    </row>
    <row r="3005" spans="1:13">
      <c r="A3005" s="238" t="s">
        <v>591</v>
      </c>
      <c r="B3005" s="238" t="s">
        <v>592</v>
      </c>
      <c r="C3005" s="238" t="s">
        <v>593</v>
      </c>
      <c r="D3005" s="238" t="s">
        <v>140</v>
      </c>
      <c r="E3005" s="238">
        <v>638532</v>
      </c>
      <c r="F3005" s="238" t="s">
        <v>5557</v>
      </c>
      <c r="G3005" s="238" t="s">
        <v>88</v>
      </c>
      <c r="H3005" s="238">
        <v>2</v>
      </c>
      <c r="I3005" s="238" t="s">
        <v>5542</v>
      </c>
      <c r="J3005" s="238" t="s">
        <v>5566</v>
      </c>
      <c r="K3005" s="238" t="s">
        <v>5567</v>
      </c>
      <c r="L3005" s="239">
        <v>46234</v>
      </c>
      <c r="M3005" s="238" t="s">
        <v>3812</v>
      </c>
    </row>
    <row r="3006" spans="1:13">
      <c r="A3006" s="236" t="s">
        <v>591</v>
      </c>
      <c r="B3006" s="236" t="s">
        <v>592</v>
      </c>
      <c r="C3006" s="236" t="s">
        <v>593</v>
      </c>
      <c r="D3006" s="236" t="s">
        <v>144</v>
      </c>
      <c r="E3006" s="236">
        <v>0</v>
      </c>
      <c r="F3006" s="236" t="s">
        <v>5568</v>
      </c>
      <c r="G3006" s="236" t="s">
        <v>88</v>
      </c>
      <c r="H3006" s="236">
        <v>2</v>
      </c>
      <c r="I3006" s="236" t="s">
        <v>5569</v>
      </c>
      <c r="J3006" s="236" t="s">
        <v>5570</v>
      </c>
      <c r="K3006" s="236" t="s">
        <v>5571</v>
      </c>
      <c r="L3006" s="237">
        <v>46234</v>
      </c>
      <c r="M3006" s="236" t="s">
        <v>3812</v>
      </c>
    </row>
    <row r="3007" spans="1:13">
      <c r="A3007" s="238" t="s">
        <v>591</v>
      </c>
      <c r="B3007" s="238" t="s">
        <v>592</v>
      </c>
      <c r="C3007" s="238" t="s">
        <v>593</v>
      </c>
      <c r="D3007" s="238" t="s">
        <v>147</v>
      </c>
      <c r="E3007" s="238">
        <v>0</v>
      </c>
      <c r="F3007" s="238" t="s">
        <v>5568</v>
      </c>
      <c r="G3007" s="238" t="s">
        <v>88</v>
      </c>
      <c r="H3007" s="238">
        <v>2</v>
      </c>
      <c r="I3007" s="238" t="s">
        <v>5569</v>
      </c>
      <c r="J3007" s="238" t="s">
        <v>5572</v>
      </c>
      <c r="K3007" s="238" t="s">
        <v>5573</v>
      </c>
      <c r="L3007" s="239">
        <v>46234</v>
      </c>
      <c r="M3007" s="238" t="s">
        <v>3812</v>
      </c>
    </row>
    <row r="3008" spans="1:13">
      <c r="A3008" s="236" t="s">
        <v>591</v>
      </c>
      <c r="B3008" s="236" t="s">
        <v>592</v>
      </c>
      <c r="C3008" s="236" t="s">
        <v>593</v>
      </c>
      <c r="D3008" s="236" t="s">
        <v>150</v>
      </c>
      <c r="E3008" s="236">
        <v>3</v>
      </c>
      <c r="F3008" s="236" t="s">
        <v>5574</v>
      </c>
      <c r="G3008" s="236" t="s">
        <v>88</v>
      </c>
      <c r="H3008" s="236">
        <v>2</v>
      </c>
      <c r="I3008" s="236" t="s">
        <v>5575</v>
      </c>
      <c r="J3008" s="236" t="s">
        <v>5576</v>
      </c>
      <c r="K3008" s="236" t="s">
        <v>5577</v>
      </c>
      <c r="L3008" s="237">
        <v>46234</v>
      </c>
      <c r="M3008" s="236" t="s">
        <v>3812</v>
      </c>
    </row>
    <row r="3009" spans="1:13">
      <c r="A3009" s="238" t="s">
        <v>591</v>
      </c>
      <c r="B3009" s="238" t="s">
        <v>592</v>
      </c>
      <c r="C3009" s="238" t="s">
        <v>593</v>
      </c>
      <c r="D3009" s="238" t="s">
        <v>32</v>
      </c>
      <c r="E3009" s="238" t="s">
        <v>33</v>
      </c>
      <c r="F3009" s="238" t="s">
        <v>33</v>
      </c>
      <c r="G3009" s="238" t="s">
        <v>33</v>
      </c>
      <c r="H3009" s="238" t="s">
        <v>33</v>
      </c>
      <c r="I3009" s="238" t="s">
        <v>33</v>
      </c>
      <c r="J3009" s="238" t="s">
        <v>1617</v>
      </c>
      <c r="K3009" s="238" t="s">
        <v>5578</v>
      </c>
      <c r="L3009" s="239">
        <v>46234</v>
      </c>
      <c r="M3009" s="238" t="s">
        <v>37</v>
      </c>
    </row>
    <row r="3010" spans="1:13">
      <c r="A3010" s="236" t="s">
        <v>591</v>
      </c>
      <c r="B3010" s="236" t="s">
        <v>592</v>
      </c>
      <c r="C3010" s="236" t="s">
        <v>593</v>
      </c>
      <c r="D3010" s="236" t="s">
        <v>38</v>
      </c>
      <c r="E3010" s="236" t="s">
        <v>33</v>
      </c>
      <c r="F3010" s="236" t="s">
        <v>33</v>
      </c>
      <c r="G3010" s="236" t="s">
        <v>33</v>
      </c>
      <c r="H3010" s="236" t="s">
        <v>33</v>
      </c>
      <c r="I3010" s="236" t="s">
        <v>33</v>
      </c>
      <c r="J3010" s="236" t="s">
        <v>1617</v>
      </c>
      <c r="K3010" s="236" t="s">
        <v>5579</v>
      </c>
      <c r="L3010" s="237">
        <v>46234</v>
      </c>
      <c r="M3010" s="236" t="s">
        <v>37</v>
      </c>
    </row>
    <row r="3011" spans="1:13">
      <c r="A3011" s="238" t="s">
        <v>614</v>
      </c>
      <c r="B3011" s="238" t="s">
        <v>615</v>
      </c>
      <c r="C3011" s="238" t="s">
        <v>593</v>
      </c>
      <c r="D3011" s="238" t="s">
        <v>86</v>
      </c>
      <c r="E3011" s="238">
        <v>72563780</v>
      </c>
      <c r="F3011" s="238" t="s">
        <v>5580</v>
      </c>
      <c r="G3011" s="238" t="s">
        <v>88</v>
      </c>
      <c r="H3011" s="238">
        <v>2</v>
      </c>
      <c r="I3011" s="238" t="s">
        <v>5530</v>
      </c>
      <c r="J3011" s="238" t="s">
        <v>5531</v>
      </c>
      <c r="K3011" s="238" t="s">
        <v>5581</v>
      </c>
      <c r="L3011" s="239">
        <v>46234</v>
      </c>
      <c r="M3011" s="238" t="s">
        <v>3812</v>
      </c>
    </row>
    <row r="3012" spans="1:13">
      <c r="A3012" s="236" t="s">
        <v>614</v>
      </c>
      <c r="B3012" s="236" t="s">
        <v>615</v>
      </c>
      <c r="C3012" s="236" t="s">
        <v>593</v>
      </c>
      <c r="D3012" s="236" t="s">
        <v>93</v>
      </c>
      <c r="E3012" s="236">
        <v>242081</v>
      </c>
      <c r="F3012" s="236" t="s">
        <v>5582</v>
      </c>
      <c r="G3012" s="236" t="s">
        <v>88</v>
      </c>
      <c r="H3012" s="236">
        <v>2</v>
      </c>
      <c r="I3012" s="236" t="s">
        <v>5583</v>
      </c>
      <c r="J3012" s="236" t="s">
        <v>5584</v>
      </c>
      <c r="K3012" s="236" t="s">
        <v>5585</v>
      </c>
      <c r="L3012" s="237">
        <v>46234</v>
      </c>
      <c r="M3012" s="236" t="s">
        <v>3812</v>
      </c>
    </row>
    <row r="3013" spans="1:13">
      <c r="A3013" s="238" t="s">
        <v>614</v>
      </c>
      <c r="B3013" s="238" t="s">
        <v>615</v>
      </c>
      <c r="C3013" s="238" t="s">
        <v>593</v>
      </c>
      <c r="D3013" s="238" t="s">
        <v>98</v>
      </c>
      <c r="E3013" s="238">
        <v>9929224</v>
      </c>
      <c r="F3013" s="238" t="s">
        <v>5568</v>
      </c>
      <c r="G3013" s="238" t="s">
        <v>88</v>
      </c>
      <c r="H3013" s="238">
        <v>2</v>
      </c>
      <c r="I3013" s="238" t="s">
        <v>5569</v>
      </c>
      <c r="J3013" s="238" t="s">
        <v>5586</v>
      </c>
      <c r="K3013" s="238" t="s">
        <v>5587</v>
      </c>
      <c r="L3013" s="239">
        <v>46234</v>
      </c>
      <c r="M3013" s="238" t="s">
        <v>3812</v>
      </c>
    </row>
    <row r="3014" spans="1:13">
      <c r="A3014" s="236" t="s">
        <v>614</v>
      </c>
      <c r="B3014" s="236" t="s">
        <v>615</v>
      </c>
      <c r="C3014" s="236" t="s">
        <v>593</v>
      </c>
      <c r="D3014" s="236" t="s">
        <v>103</v>
      </c>
      <c r="E3014" s="236">
        <v>2815736</v>
      </c>
      <c r="F3014" s="236" t="s">
        <v>5568</v>
      </c>
      <c r="G3014" s="236" t="s">
        <v>88</v>
      </c>
      <c r="H3014" s="236">
        <v>2</v>
      </c>
      <c r="I3014" s="236" t="s">
        <v>5569</v>
      </c>
      <c r="J3014" s="236" t="s">
        <v>5588</v>
      </c>
      <c r="K3014" s="236" t="s">
        <v>5589</v>
      </c>
      <c r="L3014" s="237">
        <v>46234</v>
      </c>
      <c r="M3014" s="236" t="s">
        <v>3812</v>
      </c>
    </row>
    <row r="3015" spans="1:13">
      <c r="A3015" s="238" t="s">
        <v>614</v>
      </c>
      <c r="B3015" s="238" t="s">
        <v>615</v>
      </c>
      <c r="C3015" s="238" t="s">
        <v>593</v>
      </c>
      <c r="D3015" s="238" t="s">
        <v>108</v>
      </c>
      <c r="E3015" s="238">
        <v>9200</v>
      </c>
      <c r="F3015" s="238" t="s">
        <v>5454</v>
      </c>
      <c r="G3015" s="238" t="s">
        <v>141</v>
      </c>
      <c r="H3015" s="238">
        <v>3</v>
      </c>
      <c r="I3015" s="238" t="s">
        <v>5455</v>
      </c>
      <c r="J3015" s="238" t="s">
        <v>5590</v>
      </c>
      <c r="K3015" s="238" t="s">
        <v>5591</v>
      </c>
      <c r="L3015" s="239">
        <v>46234</v>
      </c>
      <c r="M3015" s="238" t="s">
        <v>3812</v>
      </c>
    </row>
    <row r="3016" spans="1:13">
      <c r="A3016" s="236" t="s">
        <v>614</v>
      </c>
      <c r="B3016" s="236" t="s">
        <v>615</v>
      </c>
      <c r="C3016" s="236" t="s">
        <v>593</v>
      </c>
      <c r="D3016" s="236" t="s">
        <v>46</v>
      </c>
      <c r="E3016" s="236" t="s">
        <v>33</v>
      </c>
      <c r="F3016" s="236" t="s">
        <v>33</v>
      </c>
      <c r="G3016" s="236" t="s">
        <v>33</v>
      </c>
      <c r="H3016" s="236" t="s">
        <v>33</v>
      </c>
      <c r="I3016" s="236" t="s">
        <v>33</v>
      </c>
      <c r="J3016" s="236" t="s">
        <v>1617</v>
      </c>
      <c r="K3016" s="236" t="s">
        <v>5592</v>
      </c>
      <c r="L3016" s="237">
        <v>46234</v>
      </c>
      <c r="M3016" s="236" t="s">
        <v>37</v>
      </c>
    </row>
    <row r="3017" spans="1:13">
      <c r="A3017" s="238" t="s">
        <v>614</v>
      </c>
      <c r="B3017" s="238" t="s">
        <v>615</v>
      </c>
      <c r="C3017" s="238" t="s">
        <v>593</v>
      </c>
      <c r="D3017" s="238" t="s">
        <v>113</v>
      </c>
      <c r="E3017" s="238" t="s">
        <v>33</v>
      </c>
      <c r="F3017" s="238" t="s">
        <v>33</v>
      </c>
      <c r="G3017" s="238" t="s">
        <v>33</v>
      </c>
      <c r="H3017" s="238" t="s">
        <v>33</v>
      </c>
      <c r="I3017" s="238" t="s">
        <v>33</v>
      </c>
      <c r="J3017" s="238" t="s">
        <v>1617</v>
      </c>
      <c r="K3017" s="238" t="s">
        <v>5593</v>
      </c>
      <c r="L3017" s="239">
        <v>46234</v>
      </c>
      <c r="M3017" s="238" t="s">
        <v>3812</v>
      </c>
    </row>
    <row r="3018" spans="1:13">
      <c r="A3018" s="236" t="s">
        <v>614</v>
      </c>
      <c r="B3018" s="236" t="s">
        <v>615</v>
      </c>
      <c r="C3018" s="236" t="s">
        <v>593</v>
      </c>
      <c r="D3018" s="236" t="s">
        <v>117</v>
      </c>
      <c r="E3018" s="236" t="s">
        <v>33</v>
      </c>
      <c r="F3018" s="236" t="s">
        <v>33</v>
      </c>
      <c r="G3018" s="236" t="s">
        <v>33</v>
      </c>
      <c r="H3018" s="236" t="s">
        <v>33</v>
      </c>
      <c r="I3018" s="236" t="s">
        <v>33</v>
      </c>
      <c r="J3018" s="236" t="s">
        <v>1617</v>
      </c>
      <c r="K3018" s="236" t="s">
        <v>5594</v>
      </c>
      <c r="L3018" s="237">
        <v>46234</v>
      </c>
      <c r="M3018" s="236" t="s">
        <v>3812</v>
      </c>
    </row>
    <row r="3019" spans="1:13">
      <c r="A3019" s="238" t="s">
        <v>614</v>
      </c>
      <c r="B3019" s="238" t="s">
        <v>615</v>
      </c>
      <c r="C3019" s="238" t="s">
        <v>593</v>
      </c>
      <c r="D3019" s="238" t="s">
        <v>122</v>
      </c>
      <c r="E3019" s="238" t="s">
        <v>33</v>
      </c>
      <c r="F3019" s="238" t="s">
        <v>33</v>
      </c>
      <c r="G3019" s="238" t="s">
        <v>33</v>
      </c>
      <c r="H3019" s="238" t="s">
        <v>33</v>
      </c>
      <c r="I3019" s="238" t="s">
        <v>33</v>
      </c>
      <c r="J3019" s="238" t="s">
        <v>1617</v>
      </c>
      <c r="K3019" s="238" t="s">
        <v>5595</v>
      </c>
      <c r="L3019" s="239">
        <v>46234</v>
      </c>
      <c r="M3019" s="238" t="s">
        <v>92</v>
      </c>
    </row>
    <row r="3020" spans="1:13">
      <c r="A3020" s="236" t="s">
        <v>614</v>
      </c>
      <c r="B3020" s="236" t="s">
        <v>615</v>
      </c>
      <c r="C3020" s="236" t="s">
        <v>593</v>
      </c>
      <c r="D3020" s="236" t="s">
        <v>48</v>
      </c>
      <c r="E3020" s="236" t="s">
        <v>33</v>
      </c>
      <c r="F3020" s="236" t="s">
        <v>33</v>
      </c>
      <c r="G3020" s="236" t="s">
        <v>33</v>
      </c>
      <c r="H3020" s="236" t="s">
        <v>33</v>
      </c>
      <c r="I3020" s="236" t="s">
        <v>33</v>
      </c>
      <c r="J3020" s="236" t="s">
        <v>1617</v>
      </c>
      <c r="K3020" s="236" t="s">
        <v>5596</v>
      </c>
      <c r="L3020" s="237">
        <v>46234</v>
      </c>
      <c r="M3020" s="236" t="s">
        <v>3812</v>
      </c>
    </row>
    <row r="3021" spans="1:13">
      <c r="A3021" s="238" t="s">
        <v>614</v>
      </c>
      <c r="B3021" s="238" t="s">
        <v>615</v>
      </c>
      <c r="C3021" s="238" t="s">
        <v>593</v>
      </c>
      <c r="D3021" s="238" t="s">
        <v>50</v>
      </c>
      <c r="E3021" s="238" t="s">
        <v>33</v>
      </c>
      <c r="F3021" s="238" t="s">
        <v>33</v>
      </c>
      <c r="G3021" s="238" t="s">
        <v>33</v>
      </c>
      <c r="H3021" s="238" t="s">
        <v>33</v>
      </c>
      <c r="I3021" s="238" t="s">
        <v>33</v>
      </c>
      <c r="J3021" s="238" t="s">
        <v>1617</v>
      </c>
      <c r="K3021" s="238" t="s">
        <v>5597</v>
      </c>
      <c r="L3021" s="239">
        <v>46234</v>
      </c>
      <c r="M3021" s="238" t="s">
        <v>3812</v>
      </c>
    </row>
    <row r="3022" spans="1:13">
      <c r="A3022" s="236" t="s">
        <v>614</v>
      </c>
      <c r="B3022" s="236" t="s">
        <v>615</v>
      </c>
      <c r="C3022" s="236" t="s">
        <v>593</v>
      </c>
      <c r="D3022" s="236" t="s">
        <v>52</v>
      </c>
      <c r="E3022" s="236" t="s">
        <v>33</v>
      </c>
      <c r="F3022" s="236" t="s">
        <v>33</v>
      </c>
      <c r="G3022" s="236" t="s">
        <v>33</v>
      </c>
      <c r="H3022" s="236" t="s">
        <v>33</v>
      </c>
      <c r="I3022" s="236" t="s">
        <v>33</v>
      </c>
      <c r="J3022" s="236" t="s">
        <v>1617</v>
      </c>
      <c r="K3022" s="236" t="s">
        <v>5598</v>
      </c>
      <c r="L3022" s="237">
        <v>46234</v>
      </c>
      <c r="M3022" s="236" t="s">
        <v>3812</v>
      </c>
    </row>
    <row r="3023" spans="1:13">
      <c r="A3023" s="238" t="s">
        <v>614</v>
      </c>
      <c r="B3023" s="238" t="s">
        <v>615</v>
      </c>
      <c r="C3023" s="238" t="s">
        <v>593</v>
      </c>
      <c r="D3023" s="238" t="s">
        <v>54</v>
      </c>
      <c r="E3023" s="238" t="s">
        <v>33</v>
      </c>
      <c r="F3023" s="238" t="s">
        <v>33</v>
      </c>
      <c r="G3023" s="238" t="s">
        <v>33</v>
      </c>
      <c r="H3023" s="238" t="s">
        <v>33</v>
      </c>
      <c r="I3023" s="238" t="s">
        <v>33</v>
      </c>
      <c r="J3023" s="238" t="s">
        <v>1617</v>
      </c>
      <c r="K3023" s="238" t="s">
        <v>5599</v>
      </c>
      <c r="L3023" s="239">
        <v>46234</v>
      </c>
      <c r="M3023" s="238" t="s">
        <v>3812</v>
      </c>
    </row>
    <row r="3024" spans="1:13">
      <c r="A3024" s="236" t="s">
        <v>614</v>
      </c>
      <c r="B3024" s="236" t="s">
        <v>615</v>
      </c>
      <c r="C3024" s="236" t="s">
        <v>593</v>
      </c>
      <c r="D3024" s="236" t="s">
        <v>124</v>
      </c>
      <c r="E3024" s="236">
        <v>507498</v>
      </c>
      <c r="F3024" s="236" t="s">
        <v>5568</v>
      </c>
      <c r="G3024" s="236" t="s">
        <v>88</v>
      </c>
      <c r="H3024" s="236">
        <v>2</v>
      </c>
      <c r="I3024" s="236" t="s">
        <v>5569</v>
      </c>
      <c r="J3024" s="236" t="s">
        <v>5600</v>
      </c>
      <c r="K3024" s="236" t="s">
        <v>5601</v>
      </c>
      <c r="L3024" s="237">
        <v>46234</v>
      </c>
      <c r="M3024" s="236" t="s">
        <v>3812</v>
      </c>
    </row>
    <row r="3025" spans="1:13">
      <c r="A3025" s="238" t="s">
        <v>614</v>
      </c>
      <c r="B3025" s="238" t="s">
        <v>615</v>
      </c>
      <c r="C3025" s="238" t="s">
        <v>593</v>
      </c>
      <c r="D3025" s="238" t="s">
        <v>130</v>
      </c>
      <c r="E3025" s="238">
        <v>7113488</v>
      </c>
      <c r="F3025" s="238" t="s">
        <v>5568</v>
      </c>
      <c r="G3025" s="238" t="s">
        <v>88</v>
      </c>
      <c r="H3025" s="238">
        <v>2</v>
      </c>
      <c r="I3025" s="238" t="s">
        <v>5569</v>
      </c>
      <c r="J3025" s="238" t="s">
        <v>5602</v>
      </c>
      <c r="K3025" s="238" t="s">
        <v>5603</v>
      </c>
      <c r="L3025" s="239">
        <v>46234</v>
      </c>
      <c r="M3025" s="238" t="s">
        <v>3812</v>
      </c>
    </row>
    <row r="3026" spans="1:13">
      <c r="A3026" s="236" t="s">
        <v>614</v>
      </c>
      <c r="B3026" s="236" t="s">
        <v>615</v>
      </c>
      <c r="C3026" s="236" t="s">
        <v>593</v>
      </c>
      <c r="D3026" s="236" t="s">
        <v>135</v>
      </c>
      <c r="E3026" s="236">
        <v>2308238</v>
      </c>
      <c r="F3026" s="236" t="s">
        <v>5568</v>
      </c>
      <c r="G3026" s="236" t="s">
        <v>88</v>
      </c>
      <c r="H3026" s="236">
        <v>2</v>
      </c>
      <c r="I3026" s="236" t="s">
        <v>5569</v>
      </c>
      <c r="J3026" s="236" t="s">
        <v>5604</v>
      </c>
      <c r="K3026" s="236" t="s">
        <v>5605</v>
      </c>
      <c r="L3026" s="237">
        <v>46234</v>
      </c>
      <c r="M3026" s="236" t="s">
        <v>37</v>
      </c>
    </row>
    <row r="3027" spans="1:13">
      <c r="A3027" s="238" t="s">
        <v>614</v>
      </c>
      <c r="B3027" s="238" t="s">
        <v>615</v>
      </c>
      <c r="C3027" s="238" t="s">
        <v>593</v>
      </c>
      <c r="D3027" s="238" t="s">
        <v>140</v>
      </c>
      <c r="E3027" s="238">
        <v>507498</v>
      </c>
      <c r="F3027" s="238" t="s">
        <v>5568</v>
      </c>
      <c r="G3027" s="238" t="s">
        <v>88</v>
      </c>
      <c r="H3027" s="238">
        <v>2</v>
      </c>
      <c r="I3027" s="238" t="s">
        <v>5569</v>
      </c>
      <c r="J3027" s="238" t="s">
        <v>5606</v>
      </c>
      <c r="K3027" s="238" t="s">
        <v>5607</v>
      </c>
      <c r="L3027" s="239">
        <v>46234</v>
      </c>
      <c r="M3027" s="238" t="s">
        <v>37</v>
      </c>
    </row>
    <row r="3028" spans="1:13">
      <c r="A3028" s="236" t="s">
        <v>614</v>
      </c>
      <c r="B3028" s="236" t="s">
        <v>615</v>
      </c>
      <c r="C3028" s="236" t="s">
        <v>593</v>
      </c>
      <c r="D3028" s="236" t="s">
        <v>144</v>
      </c>
      <c r="E3028" s="236">
        <v>0</v>
      </c>
      <c r="F3028" s="236" t="s">
        <v>5568</v>
      </c>
      <c r="G3028" s="236" t="s">
        <v>88</v>
      </c>
      <c r="H3028" s="236">
        <v>2</v>
      </c>
      <c r="I3028" s="236" t="s">
        <v>5569</v>
      </c>
      <c r="J3028" s="236" t="s">
        <v>5608</v>
      </c>
      <c r="K3028" s="236" t="s">
        <v>5609</v>
      </c>
      <c r="L3028" s="237">
        <v>46234</v>
      </c>
      <c r="M3028" s="236" t="s">
        <v>37</v>
      </c>
    </row>
    <row r="3029" spans="1:13">
      <c r="A3029" s="238" t="s">
        <v>614</v>
      </c>
      <c r="B3029" s="238" t="s">
        <v>615</v>
      </c>
      <c r="C3029" s="238" t="s">
        <v>593</v>
      </c>
      <c r="D3029" s="238" t="s">
        <v>147</v>
      </c>
      <c r="E3029" s="238">
        <v>0</v>
      </c>
      <c r="F3029" s="238" t="s">
        <v>5568</v>
      </c>
      <c r="G3029" s="238" t="s">
        <v>88</v>
      </c>
      <c r="H3029" s="238">
        <v>2</v>
      </c>
      <c r="I3029" s="238" t="s">
        <v>5569</v>
      </c>
      <c r="J3029" s="238" t="s">
        <v>5610</v>
      </c>
      <c r="K3029" s="238" t="s">
        <v>5611</v>
      </c>
      <c r="L3029" s="239">
        <v>46234</v>
      </c>
      <c r="M3029" s="238" t="s">
        <v>37</v>
      </c>
    </row>
    <row r="3030" spans="1:13">
      <c r="A3030" s="236" t="s">
        <v>614</v>
      </c>
      <c r="B3030" s="236" t="s">
        <v>615</v>
      </c>
      <c r="C3030" s="236" t="s">
        <v>593</v>
      </c>
      <c r="D3030" s="236" t="s">
        <v>150</v>
      </c>
      <c r="E3030" s="236">
        <v>3</v>
      </c>
      <c r="F3030" s="236" t="s">
        <v>5612</v>
      </c>
      <c r="G3030" s="236" t="s">
        <v>88</v>
      </c>
      <c r="H3030" s="236">
        <v>2</v>
      </c>
      <c r="I3030" s="236" t="s">
        <v>5575</v>
      </c>
      <c r="J3030" s="236" t="s">
        <v>5613</v>
      </c>
      <c r="K3030" s="236" t="s">
        <v>5614</v>
      </c>
      <c r="L3030" s="237">
        <v>46234</v>
      </c>
      <c r="M3030" s="236" t="s">
        <v>37</v>
      </c>
    </row>
    <row r="3031" spans="1:13">
      <c r="A3031" s="238" t="s">
        <v>614</v>
      </c>
      <c r="B3031" s="238" t="s">
        <v>615</v>
      </c>
      <c r="C3031" s="238" t="s">
        <v>593</v>
      </c>
      <c r="D3031" s="238" t="s">
        <v>32</v>
      </c>
      <c r="E3031" s="238" t="s">
        <v>33</v>
      </c>
      <c r="F3031" s="238" t="s">
        <v>33</v>
      </c>
      <c r="G3031" s="238" t="s">
        <v>33</v>
      </c>
      <c r="H3031" s="238" t="s">
        <v>33</v>
      </c>
      <c r="I3031" s="238" t="s">
        <v>33</v>
      </c>
      <c r="J3031" s="238" t="s">
        <v>1617</v>
      </c>
      <c r="K3031" s="238" t="s">
        <v>5615</v>
      </c>
      <c r="L3031" s="239">
        <v>46234</v>
      </c>
      <c r="M3031" s="238" t="s">
        <v>37</v>
      </c>
    </row>
    <row r="3032" spans="1:13">
      <c r="A3032" s="236" t="s">
        <v>614</v>
      </c>
      <c r="B3032" s="236" t="s">
        <v>615</v>
      </c>
      <c r="C3032" s="236" t="s">
        <v>593</v>
      </c>
      <c r="D3032" s="236" t="s">
        <v>38</v>
      </c>
      <c r="E3032" s="236" t="s">
        <v>33</v>
      </c>
      <c r="F3032" s="236" t="s">
        <v>33</v>
      </c>
      <c r="G3032" s="236" t="s">
        <v>33</v>
      </c>
      <c r="H3032" s="236" t="s">
        <v>33</v>
      </c>
      <c r="I3032" s="236" t="s">
        <v>33</v>
      </c>
      <c r="J3032" s="236" t="s">
        <v>1617</v>
      </c>
      <c r="K3032" s="236" t="s">
        <v>5616</v>
      </c>
      <c r="L3032" s="237">
        <v>46234</v>
      </c>
      <c r="M3032" s="236" t="s">
        <v>37</v>
      </c>
    </row>
    <row r="3033" spans="1:13">
      <c r="A3033" s="238" t="s">
        <v>603</v>
      </c>
      <c r="B3033" s="238" t="s">
        <v>604</v>
      </c>
      <c r="C3033" s="238" t="s">
        <v>593</v>
      </c>
      <c r="D3033" s="238" t="s">
        <v>86</v>
      </c>
      <c r="E3033" s="238">
        <v>72563780</v>
      </c>
      <c r="F3033" s="238" t="s">
        <v>5617</v>
      </c>
      <c r="G3033" s="238" t="s">
        <v>88</v>
      </c>
      <c r="H3033" s="238">
        <v>2</v>
      </c>
      <c r="I3033" s="238" t="s">
        <v>5530</v>
      </c>
      <c r="J3033" s="238" t="s">
        <v>5618</v>
      </c>
      <c r="K3033" s="238" t="s">
        <v>5619</v>
      </c>
      <c r="L3033" s="239">
        <v>46234</v>
      </c>
      <c r="M3033" s="238" t="s">
        <v>3812</v>
      </c>
    </row>
    <row r="3034" spans="1:13">
      <c r="A3034" s="236" t="s">
        <v>603</v>
      </c>
      <c r="B3034" s="236" t="s">
        <v>604</v>
      </c>
      <c r="C3034" s="236" t="s">
        <v>593</v>
      </c>
      <c r="D3034" s="236" t="s">
        <v>93</v>
      </c>
      <c r="E3034" s="236">
        <v>82883</v>
      </c>
      <c r="F3034" s="236" t="s">
        <v>5620</v>
      </c>
      <c r="G3034" s="236" t="s">
        <v>88</v>
      </c>
      <c r="H3034" s="236">
        <v>2</v>
      </c>
      <c r="I3034" s="236" t="s">
        <v>5621</v>
      </c>
      <c r="J3034" s="236" t="s">
        <v>5622</v>
      </c>
      <c r="K3034" s="236" t="s">
        <v>5623</v>
      </c>
      <c r="L3034" s="237">
        <v>46234</v>
      </c>
      <c r="M3034" s="236" t="s">
        <v>37</v>
      </c>
    </row>
    <row r="3035" spans="1:13">
      <c r="A3035" s="238" t="s">
        <v>603</v>
      </c>
      <c r="B3035" s="238" t="s">
        <v>604</v>
      </c>
      <c r="C3035" s="238" t="s">
        <v>593</v>
      </c>
      <c r="D3035" s="238" t="s">
        <v>98</v>
      </c>
      <c r="E3035" s="238">
        <v>3623925</v>
      </c>
      <c r="F3035" s="238" t="s">
        <v>5620</v>
      </c>
      <c r="G3035" s="238" t="s">
        <v>88</v>
      </c>
      <c r="H3035" s="238">
        <v>2</v>
      </c>
      <c r="I3035" s="238" t="s">
        <v>5624</v>
      </c>
      <c r="J3035" s="238" t="s">
        <v>5625</v>
      </c>
      <c r="K3035" s="238" t="s">
        <v>5626</v>
      </c>
      <c r="L3035" s="239">
        <v>46234</v>
      </c>
      <c r="M3035" s="238" t="s">
        <v>37</v>
      </c>
    </row>
    <row r="3036" spans="1:13">
      <c r="A3036" s="236" t="s">
        <v>603</v>
      </c>
      <c r="B3036" s="236" t="s">
        <v>604</v>
      </c>
      <c r="C3036" s="236" t="s">
        <v>593</v>
      </c>
      <c r="D3036" s="236" t="s">
        <v>103</v>
      </c>
      <c r="E3036" s="236">
        <v>131034</v>
      </c>
      <c r="F3036" s="236" t="s">
        <v>5627</v>
      </c>
      <c r="G3036" s="236" t="s">
        <v>88</v>
      </c>
      <c r="H3036" s="236">
        <v>2</v>
      </c>
      <c r="I3036" s="236" t="s">
        <v>5628</v>
      </c>
      <c r="J3036" s="236" t="s">
        <v>5629</v>
      </c>
      <c r="K3036" s="236" t="s">
        <v>5630</v>
      </c>
      <c r="L3036" s="237">
        <v>46234</v>
      </c>
      <c r="M3036" s="236" t="s">
        <v>37</v>
      </c>
    </row>
    <row r="3037" spans="1:13">
      <c r="A3037" s="238" t="s">
        <v>603</v>
      </c>
      <c r="B3037" s="238" t="s">
        <v>604</v>
      </c>
      <c r="C3037" s="238" t="s">
        <v>593</v>
      </c>
      <c r="D3037" s="238" t="s">
        <v>108</v>
      </c>
      <c r="E3037" s="238">
        <v>131034</v>
      </c>
      <c r="F3037" s="238" t="s">
        <v>5627</v>
      </c>
      <c r="G3037" s="238" t="s">
        <v>88</v>
      </c>
      <c r="H3037" s="238">
        <v>2</v>
      </c>
      <c r="I3037" s="238" t="s">
        <v>5628</v>
      </c>
      <c r="J3037" s="238" t="s">
        <v>5631</v>
      </c>
      <c r="K3037" s="238" t="s">
        <v>5632</v>
      </c>
      <c r="L3037" s="239">
        <v>46234</v>
      </c>
      <c r="M3037" s="238" t="s">
        <v>37</v>
      </c>
    </row>
    <row r="3038" spans="1:13">
      <c r="A3038" s="236" t="s">
        <v>603</v>
      </c>
      <c r="B3038" s="236" t="s">
        <v>604</v>
      </c>
      <c r="C3038" s="236" t="s">
        <v>593</v>
      </c>
      <c r="D3038" s="236" t="s">
        <v>46</v>
      </c>
      <c r="E3038" s="236" t="s">
        <v>33</v>
      </c>
      <c r="F3038" s="236" t="s">
        <v>33</v>
      </c>
      <c r="G3038" s="236" t="s">
        <v>33</v>
      </c>
      <c r="H3038" s="236" t="s">
        <v>33</v>
      </c>
      <c r="I3038" s="236" t="s">
        <v>33</v>
      </c>
      <c r="J3038" s="236" t="s">
        <v>1617</v>
      </c>
      <c r="K3038" s="236" t="s">
        <v>5633</v>
      </c>
      <c r="L3038" s="237">
        <v>46234</v>
      </c>
      <c r="M3038" s="236" t="s">
        <v>37</v>
      </c>
    </row>
    <row r="3039" spans="1:13">
      <c r="A3039" s="238" t="s">
        <v>603</v>
      </c>
      <c r="B3039" s="238" t="s">
        <v>604</v>
      </c>
      <c r="C3039" s="238" t="s">
        <v>593</v>
      </c>
      <c r="D3039" s="238" t="s">
        <v>113</v>
      </c>
      <c r="E3039" s="238" t="s">
        <v>33</v>
      </c>
      <c r="F3039" s="238" t="s">
        <v>33</v>
      </c>
      <c r="G3039" s="238" t="s">
        <v>33</v>
      </c>
      <c r="H3039" s="238" t="s">
        <v>33</v>
      </c>
      <c r="I3039" s="238" t="s">
        <v>33</v>
      </c>
      <c r="J3039" s="238" t="s">
        <v>1617</v>
      </c>
      <c r="K3039" s="238" t="s">
        <v>5634</v>
      </c>
      <c r="L3039" s="239">
        <v>46234</v>
      </c>
      <c r="M3039" s="238" t="s">
        <v>37</v>
      </c>
    </row>
    <row r="3040" spans="1:13">
      <c r="A3040" s="236" t="s">
        <v>603</v>
      </c>
      <c r="B3040" s="236" t="s">
        <v>604</v>
      </c>
      <c r="C3040" s="236" t="s">
        <v>593</v>
      </c>
      <c r="D3040" s="236" t="s">
        <v>117</v>
      </c>
      <c r="E3040" s="236" t="s">
        <v>33</v>
      </c>
      <c r="F3040" s="236" t="s">
        <v>33</v>
      </c>
      <c r="G3040" s="236" t="s">
        <v>33</v>
      </c>
      <c r="H3040" s="236" t="s">
        <v>33</v>
      </c>
      <c r="I3040" s="236" t="s">
        <v>33</v>
      </c>
      <c r="J3040" s="236" t="s">
        <v>1617</v>
      </c>
      <c r="K3040" s="236" t="s">
        <v>5635</v>
      </c>
      <c r="L3040" s="237">
        <v>46234</v>
      </c>
      <c r="M3040" s="236" t="s">
        <v>37</v>
      </c>
    </row>
    <row r="3041" spans="1:13">
      <c r="A3041" s="238" t="s">
        <v>603</v>
      </c>
      <c r="B3041" s="238" t="s">
        <v>604</v>
      </c>
      <c r="C3041" s="238" t="s">
        <v>593</v>
      </c>
      <c r="D3041" s="238" t="s">
        <v>122</v>
      </c>
      <c r="E3041" s="238" t="s">
        <v>33</v>
      </c>
      <c r="F3041" s="238" t="s">
        <v>33</v>
      </c>
      <c r="G3041" s="238" t="s">
        <v>33</v>
      </c>
      <c r="H3041" s="238" t="s">
        <v>33</v>
      </c>
      <c r="I3041" s="238" t="s">
        <v>33</v>
      </c>
      <c r="J3041" s="238" t="s">
        <v>1617</v>
      </c>
      <c r="K3041" s="238" t="s">
        <v>5636</v>
      </c>
      <c r="L3041" s="239">
        <v>46234</v>
      </c>
      <c r="M3041" s="238" t="s">
        <v>37</v>
      </c>
    </row>
    <row r="3042" spans="1:13">
      <c r="A3042" s="236" t="s">
        <v>603</v>
      </c>
      <c r="B3042" s="236" t="s">
        <v>604</v>
      </c>
      <c r="C3042" s="236" t="s">
        <v>593</v>
      </c>
      <c r="D3042" s="236" t="s">
        <v>48</v>
      </c>
      <c r="E3042" s="236" t="s">
        <v>33</v>
      </c>
      <c r="F3042" s="236" t="s">
        <v>33</v>
      </c>
      <c r="G3042" s="236" t="s">
        <v>33</v>
      </c>
      <c r="H3042" s="236" t="s">
        <v>33</v>
      </c>
      <c r="I3042" s="236" t="s">
        <v>33</v>
      </c>
      <c r="J3042" s="236" t="s">
        <v>1617</v>
      </c>
      <c r="K3042" s="236" t="s">
        <v>5637</v>
      </c>
      <c r="L3042" s="237">
        <v>46234</v>
      </c>
      <c r="M3042" s="236" t="s">
        <v>37</v>
      </c>
    </row>
    <row r="3043" spans="1:13">
      <c r="A3043" s="238" t="s">
        <v>603</v>
      </c>
      <c r="B3043" s="238" t="s">
        <v>604</v>
      </c>
      <c r="C3043" s="238" t="s">
        <v>593</v>
      </c>
      <c r="D3043" s="238" t="s">
        <v>50</v>
      </c>
      <c r="E3043" s="238" t="s">
        <v>33</v>
      </c>
      <c r="F3043" s="238" t="s">
        <v>33</v>
      </c>
      <c r="G3043" s="238" t="s">
        <v>33</v>
      </c>
      <c r="H3043" s="238" t="s">
        <v>33</v>
      </c>
      <c r="I3043" s="238" t="s">
        <v>33</v>
      </c>
      <c r="J3043" s="238" t="s">
        <v>1617</v>
      </c>
      <c r="K3043" s="238" t="s">
        <v>5638</v>
      </c>
      <c r="L3043" s="239">
        <v>46234</v>
      </c>
      <c r="M3043" s="238" t="s">
        <v>37</v>
      </c>
    </row>
    <row r="3044" spans="1:13">
      <c r="A3044" s="236" t="s">
        <v>603</v>
      </c>
      <c r="B3044" s="236" t="s">
        <v>604</v>
      </c>
      <c r="C3044" s="236" t="s">
        <v>593</v>
      </c>
      <c r="D3044" s="236" t="s">
        <v>52</v>
      </c>
      <c r="E3044" s="236" t="s">
        <v>33</v>
      </c>
      <c r="F3044" s="236" t="s">
        <v>33</v>
      </c>
      <c r="G3044" s="236" t="s">
        <v>33</v>
      </c>
      <c r="H3044" s="236" t="s">
        <v>33</v>
      </c>
      <c r="I3044" s="236" t="s">
        <v>33</v>
      </c>
      <c r="J3044" s="236" t="s">
        <v>1617</v>
      </c>
      <c r="K3044" s="236" t="s">
        <v>5639</v>
      </c>
      <c r="L3044" s="237">
        <v>46234</v>
      </c>
      <c r="M3044" s="236" t="s">
        <v>37</v>
      </c>
    </row>
    <row r="3045" spans="1:13">
      <c r="A3045" s="238" t="s">
        <v>603</v>
      </c>
      <c r="B3045" s="238" t="s">
        <v>604</v>
      </c>
      <c r="C3045" s="238" t="s">
        <v>593</v>
      </c>
      <c r="D3045" s="238" t="s">
        <v>54</v>
      </c>
      <c r="E3045" s="238" t="s">
        <v>33</v>
      </c>
      <c r="F3045" s="238" t="s">
        <v>33</v>
      </c>
      <c r="G3045" s="238" t="s">
        <v>33</v>
      </c>
      <c r="H3045" s="238" t="s">
        <v>33</v>
      </c>
      <c r="I3045" s="238" t="s">
        <v>33</v>
      </c>
      <c r="J3045" s="238" t="s">
        <v>1617</v>
      </c>
      <c r="K3045" s="238" t="s">
        <v>5640</v>
      </c>
      <c r="L3045" s="239">
        <v>46234</v>
      </c>
      <c r="M3045" s="238" t="s">
        <v>37</v>
      </c>
    </row>
    <row r="3046" spans="1:13">
      <c r="A3046" s="236" t="s">
        <v>603</v>
      </c>
      <c r="B3046" s="236" t="s">
        <v>604</v>
      </c>
      <c r="C3046" s="236" t="s">
        <v>593</v>
      </c>
      <c r="D3046" s="236" t="s">
        <v>124</v>
      </c>
      <c r="E3046" s="236">
        <v>131034</v>
      </c>
      <c r="F3046" s="236" t="s">
        <v>5627</v>
      </c>
      <c r="G3046" s="236" t="s">
        <v>88</v>
      </c>
      <c r="H3046" s="236">
        <v>2</v>
      </c>
      <c r="I3046" s="236" t="s">
        <v>5628</v>
      </c>
      <c r="J3046" s="236" t="s">
        <v>5641</v>
      </c>
      <c r="K3046" s="236" t="s">
        <v>5642</v>
      </c>
      <c r="L3046" s="237">
        <v>46234</v>
      </c>
      <c r="M3046" s="236" t="s">
        <v>37</v>
      </c>
    </row>
    <row r="3047" spans="1:13">
      <c r="A3047" s="238" t="s">
        <v>603</v>
      </c>
      <c r="B3047" s="238" t="s">
        <v>604</v>
      </c>
      <c r="C3047" s="238" t="s">
        <v>593</v>
      </c>
      <c r="D3047" s="238" t="s">
        <v>130</v>
      </c>
      <c r="E3047" s="238">
        <v>3492891</v>
      </c>
      <c r="F3047" s="238" t="s">
        <v>5643</v>
      </c>
      <c r="G3047" s="238" t="s">
        <v>88</v>
      </c>
      <c r="H3047" s="238">
        <v>2</v>
      </c>
      <c r="I3047" s="238" t="s">
        <v>5644</v>
      </c>
      <c r="J3047" s="238" t="s">
        <v>5645</v>
      </c>
      <c r="K3047" s="238" t="s">
        <v>5646</v>
      </c>
      <c r="L3047" s="239">
        <v>46234</v>
      </c>
      <c r="M3047" s="238" t="s">
        <v>37</v>
      </c>
    </row>
    <row r="3048" spans="1:13">
      <c r="A3048" s="236" t="s">
        <v>603</v>
      </c>
      <c r="B3048" s="236" t="s">
        <v>604</v>
      </c>
      <c r="C3048" s="236" t="s">
        <v>593</v>
      </c>
      <c r="D3048" s="236" t="s">
        <v>135</v>
      </c>
      <c r="E3048" s="236">
        <v>0</v>
      </c>
      <c r="F3048" s="236" t="s">
        <v>5627</v>
      </c>
      <c r="G3048" s="236" t="s">
        <v>88</v>
      </c>
      <c r="H3048" s="236">
        <v>2</v>
      </c>
      <c r="I3048" s="236" t="s">
        <v>5628</v>
      </c>
      <c r="J3048" s="236" t="s">
        <v>5647</v>
      </c>
      <c r="K3048" s="236" t="s">
        <v>5648</v>
      </c>
      <c r="L3048" s="237">
        <v>46234</v>
      </c>
      <c r="M3048" s="236" t="s">
        <v>37</v>
      </c>
    </row>
    <row r="3049" spans="1:13">
      <c r="A3049" s="238" t="s">
        <v>603</v>
      </c>
      <c r="B3049" s="238" t="s">
        <v>604</v>
      </c>
      <c r="C3049" s="238" t="s">
        <v>593</v>
      </c>
      <c r="D3049" s="238" t="s">
        <v>140</v>
      </c>
      <c r="E3049" s="238">
        <v>131034</v>
      </c>
      <c r="F3049" s="238" t="s">
        <v>5627</v>
      </c>
      <c r="G3049" s="238" t="s">
        <v>88</v>
      </c>
      <c r="H3049" s="238">
        <v>2</v>
      </c>
      <c r="I3049" s="238" t="s">
        <v>5628</v>
      </c>
      <c r="J3049" s="238" t="s">
        <v>5649</v>
      </c>
      <c r="K3049" s="238" t="s">
        <v>5650</v>
      </c>
      <c r="L3049" s="239">
        <v>46234</v>
      </c>
      <c r="M3049" s="238" t="s">
        <v>37</v>
      </c>
    </row>
    <row r="3050" spans="1:13">
      <c r="A3050" s="236" t="s">
        <v>603</v>
      </c>
      <c r="B3050" s="236" t="s">
        <v>604</v>
      </c>
      <c r="C3050" s="236" t="s">
        <v>593</v>
      </c>
      <c r="D3050" s="236" t="s">
        <v>144</v>
      </c>
      <c r="E3050" s="236" t="s">
        <v>33</v>
      </c>
      <c r="F3050" s="236" t="s">
        <v>114</v>
      </c>
      <c r="G3050" s="236" t="s">
        <v>33</v>
      </c>
      <c r="H3050" s="236" t="s">
        <v>33</v>
      </c>
      <c r="I3050" s="236" t="s">
        <v>33</v>
      </c>
      <c r="J3050" s="236" t="s">
        <v>5651</v>
      </c>
      <c r="K3050" s="236" t="s">
        <v>5652</v>
      </c>
      <c r="L3050" s="237">
        <v>46234</v>
      </c>
      <c r="M3050" s="236" t="s">
        <v>37</v>
      </c>
    </row>
    <row r="3051" spans="1:13">
      <c r="A3051" s="238" t="s">
        <v>603</v>
      </c>
      <c r="B3051" s="238" t="s">
        <v>604</v>
      </c>
      <c r="C3051" s="238" t="s">
        <v>593</v>
      </c>
      <c r="D3051" s="238" t="s">
        <v>147</v>
      </c>
      <c r="E3051" s="238">
        <v>0</v>
      </c>
      <c r="F3051" s="238" t="s">
        <v>5627</v>
      </c>
      <c r="G3051" s="238" t="s">
        <v>88</v>
      </c>
      <c r="H3051" s="238">
        <v>2</v>
      </c>
      <c r="I3051" s="238" t="s">
        <v>5628</v>
      </c>
      <c r="J3051" s="238" t="s">
        <v>5653</v>
      </c>
      <c r="K3051" s="238" t="s">
        <v>5654</v>
      </c>
      <c r="L3051" s="239">
        <v>46234</v>
      </c>
      <c r="M3051" s="238" t="s">
        <v>37</v>
      </c>
    </row>
    <row r="3052" spans="1:13">
      <c r="A3052" s="236" t="s">
        <v>603</v>
      </c>
      <c r="B3052" s="236" t="s">
        <v>604</v>
      </c>
      <c r="C3052" s="236" t="s">
        <v>593</v>
      </c>
      <c r="D3052" s="236" t="s">
        <v>150</v>
      </c>
      <c r="E3052" s="236">
        <v>3</v>
      </c>
      <c r="F3052" s="236" t="s">
        <v>5627</v>
      </c>
      <c r="G3052" s="236" t="s">
        <v>88</v>
      </c>
      <c r="H3052" s="236">
        <v>2</v>
      </c>
      <c r="I3052" s="236" t="s">
        <v>5628</v>
      </c>
      <c r="J3052" s="236" t="s">
        <v>5655</v>
      </c>
      <c r="K3052" s="236" t="s">
        <v>5656</v>
      </c>
      <c r="L3052" s="237">
        <v>46234</v>
      </c>
      <c r="M3052" s="236" t="s">
        <v>37</v>
      </c>
    </row>
    <row r="3053" spans="1:13">
      <c r="A3053" s="238" t="s">
        <v>603</v>
      </c>
      <c r="B3053" s="238" t="s">
        <v>604</v>
      </c>
      <c r="C3053" s="238" t="s">
        <v>593</v>
      </c>
      <c r="D3053" s="238" t="s">
        <v>32</v>
      </c>
      <c r="E3053" s="238" t="s">
        <v>33</v>
      </c>
      <c r="F3053" s="238" t="s">
        <v>33</v>
      </c>
      <c r="G3053" s="238" t="s">
        <v>33</v>
      </c>
      <c r="H3053" s="238" t="s">
        <v>33</v>
      </c>
      <c r="I3053" s="238" t="s">
        <v>33</v>
      </c>
      <c r="J3053" s="238" t="s">
        <v>1617</v>
      </c>
      <c r="K3053" s="238" t="s">
        <v>5657</v>
      </c>
      <c r="L3053" s="239">
        <v>46234</v>
      </c>
      <c r="M3053" s="238" t="s">
        <v>37</v>
      </c>
    </row>
    <row r="3054" spans="1:13">
      <c r="A3054" s="236" t="s">
        <v>603</v>
      </c>
      <c r="B3054" s="236" t="s">
        <v>604</v>
      </c>
      <c r="C3054" s="236" t="s">
        <v>593</v>
      </c>
      <c r="D3054" s="236" t="s">
        <v>38</v>
      </c>
      <c r="E3054" s="236" t="s">
        <v>33</v>
      </c>
      <c r="F3054" s="236" t="s">
        <v>33</v>
      </c>
      <c r="G3054" s="236" t="s">
        <v>33</v>
      </c>
      <c r="H3054" s="236" t="s">
        <v>33</v>
      </c>
      <c r="I3054" s="236" t="s">
        <v>33</v>
      </c>
      <c r="J3054" s="236" t="s">
        <v>1617</v>
      </c>
      <c r="K3054" s="236" t="s">
        <v>5658</v>
      </c>
      <c r="L3054" s="237">
        <v>46234</v>
      </c>
      <c r="M3054" s="236" t="s">
        <v>37</v>
      </c>
    </row>
    <row r="3055" spans="1:13">
      <c r="A3055" s="238" t="s">
        <v>385</v>
      </c>
      <c r="B3055" s="238" t="s">
        <v>386</v>
      </c>
      <c r="C3055" s="238" t="s">
        <v>387</v>
      </c>
      <c r="D3055" s="238" t="s">
        <v>86</v>
      </c>
      <c r="E3055" s="238">
        <v>36639851</v>
      </c>
      <c r="F3055" s="238" t="s">
        <v>5659</v>
      </c>
      <c r="G3055" s="238" t="s">
        <v>88</v>
      </c>
      <c r="H3055" s="238">
        <v>2</v>
      </c>
      <c r="I3055" s="238" t="s">
        <v>5660</v>
      </c>
      <c r="J3055" s="238" t="s">
        <v>5661</v>
      </c>
      <c r="K3055" s="238" t="s">
        <v>5662</v>
      </c>
      <c r="L3055" s="239">
        <v>46234</v>
      </c>
      <c r="M3055" s="238" t="s">
        <v>37</v>
      </c>
    </row>
    <row r="3056" spans="1:13">
      <c r="A3056" s="236" t="s">
        <v>385</v>
      </c>
      <c r="B3056" s="236" t="s">
        <v>386</v>
      </c>
      <c r="C3056" s="236" t="s">
        <v>387</v>
      </c>
      <c r="D3056" s="236" t="s">
        <v>93</v>
      </c>
      <c r="E3056" s="236">
        <v>110882</v>
      </c>
      <c r="F3056" s="236" t="s">
        <v>5663</v>
      </c>
      <c r="G3056" s="236" t="s">
        <v>88</v>
      </c>
      <c r="H3056" s="236">
        <v>2</v>
      </c>
      <c r="I3056" s="236" t="s">
        <v>5664</v>
      </c>
      <c r="J3056" s="236" t="s">
        <v>5665</v>
      </c>
      <c r="K3056" s="236" t="s">
        <v>5666</v>
      </c>
      <c r="L3056" s="237">
        <v>46234</v>
      </c>
      <c r="M3056" s="236" t="s">
        <v>37</v>
      </c>
    </row>
    <row r="3057" spans="1:13">
      <c r="A3057" s="238" t="s">
        <v>385</v>
      </c>
      <c r="B3057" s="238" t="s">
        <v>386</v>
      </c>
      <c r="C3057" s="238" t="s">
        <v>387</v>
      </c>
      <c r="D3057" s="238" t="s">
        <v>98</v>
      </c>
      <c r="E3057" s="238">
        <v>36639851</v>
      </c>
      <c r="F3057" s="238" t="s">
        <v>5667</v>
      </c>
      <c r="G3057" s="238" t="s">
        <v>88</v>
      </c>
      <c r="H3057" s="238">
        <v>2</v>
      </c>
      <c r="I3057" s="238" t="s">
        <v>5668</v>
      </c>
      <c r="J3057" s="238" t="s">
        <v>5669</v>
      </c>
      <c r="K3057" s="238" t="s">
        <v>5670</v>
      </c>
      <c r="L3057" s="239">
        <v>46234</v>
      </c>
      <c r="M3057" s="238" t="s">
        <v>37</v>
      </c>
    </row>
    <row r="3058" spans="1:13">
      <c r="A3058" s="236" t="s">
        <v>385</v>
      </c>
      <c r="B3058" s="236" t="s">
        <v>386</v>
      </c>
      <c r="C3058" s="236" t="s">
        <v>387</v>
      </c>
      <c r="D3058" s="236" t="s">
        <v>103</v>
      </c>
      <c r="E3058" s="236">
        <v>4290685</v>
      </c>
      <c r="F3058" s="236" t="s">
        <v>5671</v>
      </c>
      <c r="G3058" s="236" t="s">
        <v>88</v>
      </c>
      <c r="H3058" s="236">
        <v>2</v>
      </c>
      <c r="I3058" s="236" t="s">
        <v>5672</v>
      </c>
      <c r="J3058" s="236" t="s">
        <v>5673</v>
      </c>
      <c r="K3058" s="236" t="s">
        <v>5674</v>
      </c>
      <c r="L3058" s="237">
        <v>46234</v>
      </c>
      <c r="M3058" s="236" t="s">
        <v>37</v>
      </c>
    </row>
    <row r="3059" spans="1:13">
      <c r="A3059" s="238" t="s">
        <v>385</v>
      </c>
      <c r="B3059" s="238" t="s">
        <v>386</v>
      </c>
      <c r="C3059" s="238" t="s">
        <v>387</v>
      </c>
      <c r="D3059" s="238" t="s">
        <v>108</v>
      </c>
      <c r="E3059" s="238">
        <v>1399750</v>
      </c>
      <c r="F3059" s="238" t="s">
        <v>5675</v>
      </c>
      <c r="G3059" s="238" t="s">
        <v>88</v>
      </c>
      <c r="H3059" s="238">
        <v>2</v>
      </c>
      <c r="I3059" s="238" t="s">
        <v>5676</v>
      </c>
      <c r="J3059" s="238" t="s">
        <v>5677</v>
      </c>
      <c r="K3059" s="238" t="s">
        <v>5678</v>
      </c>
      <c r="L3059" s="239">
        <v>46234</v>
      </c>
      <c r="M3059" s="238" t="s">
        <v>37</v>
      </c>
    </row>
    <row r="3060" spans="1:13">
      <c r="A3060" s="236" t="s">
        <v>385</v>
      </c>
      <c r="B3060" s="236" t="s">
        <v>386</v>
      </c>
      <c r="C3060" s="236" t="s">
        <v>387</v>
      </c>
      <c r="D3060" s="236" t="s">
        <v>113</v>
      </c>
      <c r="E3060" s="236">
        <v>352</v>
      </c>
      <c r="F3060" s="236" t="s">
        <v>5679</v>
      </c>
      <c r="G3060" s="236" t="s">
        <v>141</v>
      </c>
      <c r="H3060" s="236">
        <v>3</v>
      </c>
      <c r="I3060" s="236" t="s">
        <v>5680</v>
      </c>
      <c r="J3060" s="236" t="s">
        <v>5681</v>
      </c>
      <c r="K3060" s="236" t="s">
        <v>5682</v>
      </c>
      <c r="L3060" s="237">
        <v>46234</v>
      </c>
      <c r="M3060" s="236" t="s">
        <v>37</v>
      </c>
    </row>
    <row r="3061" spans="1:13">
      <c r="A3061" s="238" t="s">
        <v>385</v>
      </c>
      <c r="B3061" s="238" t="s">
        <v>386</v>
      </c>
      <c r="C3061" s="238" t="s">
        <v>387</v>
      </c>
      <c r="D3061" s="238" t="s">
        <v>117</v>
      </c>
      <c r="E3061" s="238">
        <v>574</v>
      </c>
      <c r="F3061" s="238" t="s">
        <v>5683</v>
      </c>
      <c r="G3061" s="238" t="s">
        <v>88</v>
      </c>
      <c r="H3061" s="238">
        <v>2</v>
      </c>
      <c r="I3061" s="238" t="s">
        <v>5684</v>
      </c>
      <c r="J3061" s="238" t="s">
        <v>5685</v>
      </c>
      <c r="K3061" s="238" t="s">
        <v>5686</v>
      </c>
      <c r="L3061" s="239">
        <v>46234</v>
      </c>
      <c r="M3061" s="238" t="s">
        <v>37</v>
      </c>
    </row>
    <row r="3062" spans="1:13">
      <c r="A3062" s="236" t="s">
        <v>385</v>
      </c>
      <c r="B3062" s="236" t="s">
        <v>386</v>
      </c>
      <c r="C3062" s="236" t="s">
        <v>387</v>
      </c>
      <c r="D3062" s="236" t="s">
        <v>122</v>
      </c>
      <c r="E3062" s="236">
        <v>574</v>
      </c>
      <c r="F3062" s="236" t="s">
        <v>5683</v>
      </c>
      <c r="G3062" s="236" t="s">
        <v>88</v>
      </c>
      <c r="H3062" s="236">
        <v>2</v>
      </c>
      <c r="I3062" s="236" t="s">
        <v>5684</v>
      </c>
      <c r="J3062" s="236" t="s">
        <v>5685</v>
      </c>
      <c r="K3062" s="236" t="s">
        <v>5687</v>
      </c>
      <c r="L3062" s="237">
        <v>46234</v>
      </c>
      <c r="M3062" s="236" t="s">
        <v>37</v>
      </c>
    </row>
    <row r="3063" spans="1:13">
      <c r="A3063" s="238" t="s">
        <v>385</v>
      </c>
      <c r="B3063" s="238" t="s">
        <v>386</v>
      </c>
      <c r="C3063" s="238" t="s">
        <v>387</v>
      </c>
      <c r="D3063" s="238" t="s">
        <v>124</v>
      </c>
      <c r="E3063" s="238">
        <v>1943204</v>
      </c>
      <c r="F3063" s="238" t="s">
        <v>5688</v>
      </c>
      <c r="G3063" s="238" t="s">
        <v>88</v>
      </c>
      <c r="H3063" s="238">
        <v>2</v>
      </c>
      <c r="I3063" s="238" t="s">
        <v>5689</v>
      </c>
      <c r="J3063" s="238" t="s">
        <v>5690</v>
      </c>
      <c r="K3063" s="238" t="s">
        <v>5691</v>
      </c>
      <c r="L3063" s="239">
        <v>46234</v>
      </c>
      <c r="M3063" s="238" t="s">
        <v>37</v>
      </c>
    </row>
    <row r="3064" spans="1:13">
      <c r="A3064" s="236" t="s">
        <v>385</v>
      </c>
      <c r="B3064" s="236" t="s">
        <v>386</v>
      </c>
      <c r="C3064" s="236" t="s">
        <v>387</v>
      </c>
      <c r="D3064" s="236" t="s">
        <v>130</v>
      </c>
      <c r="E3064" s="236">
        <v>32349166</v>
      </c>
      <c r="F3064" s="236" t="s">
        <v>5692</v>
      </c>
      <c r="G3064" s="236" t="s">
        <v>88</v>
      </c>
      <c r="H3064" s="236">
        <v>2</v>
      </c>
      <c r="I3064" s="236" t="s">
        <v>5693</v>
      </c>
      <c r="J3064" s="236" t="s">
        <v>5694</v>
      </c>
      <c r="K3064" s="236" t="s">
        <v>5695</v>
      </c>
      <c r="L3064" s="237">
        <v>46234</v>
      </c>
      <c r="M3064" s="236" t="s">
        <v>37</v>
      </c>
    </row>
    <row r="3065" spans="1:13">
      <c r="A3065" s="238" t="s">
        <v>385</v>
      </c>
      <c r="B3065" s="238" t="s">
        <v>386</v>
      </c>
      <c r="C3065" s="238" t="s">
        <v>387</v>
      </c>
      <c r="D3065" s="238" t="s">
        <v>135</v>
      </c>
      <c r="E3065" s="238">
        <v>2347481</v>
      </c>
      <c r="F3065" s="238" t="s">
        <v>5696</v>
      </c>
      <c r="G3065" s="238" t="s">
        <v>88</v>
      </c>
      <c r="H3065" s="238">
        <v>2</v>
      </c>
      <c r="I3065" s="238" t="s">
        <v>5672</v>
      </c>
      <c r="J3065" s="238" t="s">
        <v>5697</v>
      </c>
      <c r="K3065" s="238" t="s">
        <v>5698</v>
      </c>
      <c r="L3065" s="239">
        <v>46234</v>
      </c>
      <c r="M3065" s="238" t="s">
        <v>37</v>
      </c>
    </row>
    <row r="3066" spans="1:13">
      <c r="A3066" s="236" t="s">
        <v>385</v>
      </c>
      <c r="B3066" s="236" t="s">
        <v>386</v>
      </c>
      <c r="C3066" s="236" t="s">
        <v>387</v>
      </c>
      <c r="D3066" s="236" t="s">
        <v>140</v>
      </c>
      <c r="E3066" s="236">
        <v>1023710</v>
      </c>
      <c r="F3066" s="236" t="s">
        <v>5688</v>
      </c>
      <c r="G3066" s="236" t="s">
        <v>88</v>
      </c>
      <c r="H3066" s="236">
        <v>2</v>
      </c>
      <c r="I3066" s="236" t="s">
        <v>5689</v>
      </c>
      <c r="J3066" s="236" t="s">
        <v>5699</v>
      </c>
      <c r="K3066" s="236" t="s">
        <v>5700</v>
      </c>
      <c r="L3066" s="237">
        <v>46234</v>
      </c>
      <c r="M3066" s="236" t="s">
        <v>37</v>
      </c>
    </row>
    <row r="3067" spans="1:13">
      <c r="A3067" s="238" t="s">
        <v>385</v>
      </c>
      <c r="B3067" s="238" t="s">
        <v>386</v>
      </c>
      <c r="C3067" s="238" t="s">
        <v>387</v>
      </c>
      <c r="D3067" s="238" t="s">
        <v>144</v>
      </c>
      <c r="E3067" s="238">
        <v>919494</v>
      </c>
      <c r="F3067" s="238" t="s">
        <v>5701</v>
      </c>
      <c r="G3067" s="238" t="s">
        <v>88</v>
      </c>
      <c r="H3067" s="238">
        <v>2</v>
      </c>
      <c r="I3067" s="238" t="s">
        <v>5702</v>
      </c>
      <c r="J3067" s="238" t="s">
        <v>5703</v>
      </c>
      <c r="K3067" s="238" t="s">
        <v>5704</v>
      </c>
      <c r="L3067" s="239">
        <v>46234</v>
      </c>
      <c r="M3067" s="238" t="s">
        <v>37</v>
      </c>
    </row>
    <row r="3068" spans="1:13">
      <c r="A3068" s="236" t="s">
        <v>385</v>
      </c>
      <c r="B3068" s="236" t="s">
        <v>386</v>
      </c>
      <c r="C3068" s="236" t="s">
        <v>387</v>
      </c>
      <c r="D3068" s="236" t="s">
        <v>147</v>
      </c>
      <c r="E3068" s="236">
        <v>0</v>
      </c>
      <c r="F3068" s="236" t="s">
        <v>5701</v>
      </c>
      <c r="G3068" s="236" t="s">
        <v>88</v>
      </c>
      <c r="H3068" s="236">
        <v>2</v>
      </c>
      <c r="I3068" s="236" t="s">
        <v>5705</v>
      </c>
      <c r="J3068" s="236" t="s">
        <v>5706</v>
      </c>
      <c r="K3068" s="236" t="s">
        <v>5707</v>
      </c>
      <c r="L3068" s="237">
        <v>46234</v>
      </c>
      <c r="M3068" s="236" t="s">
        <v>37</v>
      </c>
    </row>
    <row r="3069" spans="1:13">
      <c r="A3069" s="238" t="s">
        <v>385</v>
      </c>
      <c r="B3069" s="238" t="s">
        <v>386</v>
      </c>
      <c r="C3069" s="238" t="s">
        <v>387</v>
      </c>
      <c r="D3069" s="238" t="s">
        <v>150</v>
      </c>
      <c r="E3069" s="238">
        <v>5</v>
      </c>
      <c r="F3069" s="238" t="s">
        <v>5708</v>
      </c>
      <c r="G3069" s="238" t="s">
        <v>88</v>
      </c>
      <c r="H3069" s="238">
        <v>2</v>
      </c>
      <c r="I3069" s="238" t="s">
        <v>5709</v>
      </c>
      <c r="J3069" s="238" t="s">
        <v>5710</v>
      </c>
      <c r="K3069" s="238" t="s">
        <v>5711</v>
      </c>
      <c r="L3069" s="239">
        <v>46234</v>
      </c>
      <c r="M3069" s="238" t="s">
        <v>37</v>
      </c>
    </row>
    <row r="3070" spans="1:13">
      <c r="A3070" s="236" t="s">
        <v>385</v>
      </c>
      <c r="B3070" s="236" t="s">
        <v>386</v>
      </c>
      <c r="C3070" s="236" t="s">
        <v>387</v>
      </c>
      <c r="D3070" s="236" t="s">
        <v>32</v>
      </c>
      <c r="E3070" s="236" t="s">
        <v>33</v>
      </c>
      <c r="F3070" s="236" t="s">
        <v>33</v>
      </c>
      <c r="G3070" s="236" t="s">
        <v>33</v>
      </c>
      <c r="H3070" s="236" t="s">
        <v>33</v>
      </c>
      <c r="I3070" s="236" t="s">
        <v>33</v>
      </c>
      <c r="J3070" s="236" t="s">
        <v>5712</v>
      </c>
      <c r="K3070" s="236" t="s">
        <v>5713</v>
      </c>
      <c r="L3070" s="237">
        <v>46234</v>
      </c>
      <c r="M3070" s="236" t="s">
        <v>37</v>
      </c>
    </row>
    <row r="3071" spans="1:13">
      <c r="A3071" s="238" t="s">
        <v>385</v>
      </c>
      <c r="B3071" s="238" t="s">
        <v>386</v>
      </c>
      <c r="C3071" s="238" t="s">
        <v>387</v>
      </c>
      <c r="D3071" s="238" t="s">
        <v>38</v>
      </c>
      <c r="E3071" s="238" t="s">
        <v>33</v>
      </c>
      <c r="F3071" s="238" t="s">
        <v>33</v>
      </c>
      <c r="G3071" s="238" t="s">
        <v>33</v>
      </c>
      <c r="H3071" s="238" t="s">
        <v>33</v>
      </c>
      <c r="I3071" s="238" t="s">
        <v>33</v>
      </c>
      <c r="J3071" s="238" t="s">
        <v>5714</v>
      </c>
      <c r="K3071" s="238" t="s">
        <v>5715</v>
      </c>
      <c r="L3071" s="239">
        <v>46234</v>
      </c>
      <c r="M3071" s="238" t="s">
        <v>37</v>
      </c>
    </row>
    <row r="3072" spans="1:13">
      <c r="A3072" s="236" t="s">
        <v>385</v>
      </c>
      <c r="B3072" s="236" t="s">
        <v>386</v>
      </c>
      <c r="C3072" s="236" t="s">
        <v>387</v>
      </c>
      <c r="D3072" s="236" t="s">
        <v>46</v>
      </c>
      <c r="E3072" s="236" t="s">
        <v>33</v>
      </c>
      <c r="F3072" s="236" t="s">
        <v>33</v>
      </c>
      <c r="G3072" s="236" t="s">
        <v>33</v>
      </c>
      <c r="H3072" s="236" t="s">
        <v>33</v>
      </c>
      <c r="I3072" s="236" t="s">
        <v>33</v>
      </c>
      <c r="J3072" s="236" t="s">
        <v>5716</v>
      </c>
      <c r="K3072" s="236" t="s">
        <v>5717</v>
      </c>
      <c r="L3072" s="237">
        <v>46234</v>
      </c>
      <c r="M3072" s="236" t="s">
        <v>37</v>
      </c>
    </row>
    <row r="3073" spans="1:13">
      <c r="A3073" s="238" t="s">
        <v>385</v>
      </c>
      <c r="B3073" s="238" t="s">
        <v>386</v>
      </c>
      <c r="C3073" s="238" t="s">
        <v>387</v>
      </c>
      <c r="D3073" s="238" t="s">
        <v>48</v>
      </c>
      <c r="E3073" s="238">
        <v>30456</v>
      </c>
      <c r="F3073" s="238" t="s">
        <v>5679</v>
      </c>
      <c r="G3073" s="238" t="s">
        <v>141</v>
      </c>
      <c r="H3073" s="238">
        <v>3</v>
      </c>
      <c r="I3073" s="238" t="s">
        <v>5680</v>
      </c>
      <c r="J3073" s="238" t="s">
        <v>5718</v>
      </c>
      <c r="K3073" s="238" t="s">
        <v>5719</v>
      </c>
      <c r="L3073" s="239">
        <v>46234</v>
      </c>
      <c r="M3073" s="238" t="s">
        <v>37</v>
      </c>
    </row>
    <row r="3074" spans="1:13">
      <c r="A3074" s="236" t="s">
        <v>385</v>
      </c>
      <c r="B3074" s="236" t="s">
        <v>386</v>
      </c>
      <c r="C3074" s="236" t="s">
        <v>387</v>
      </c>
      <c r="D3074" s="236" t="s">
        <v>50</v>
      </c>
      <c r="E3074" s="236">
        <v>15326</v>
      </c>
      <c r="F3074" s="236" t="s">
        <v>5679</v>
      </c>
      <c r="G3074" s="236" t="s">
        <v>141</v>
      </c>
      <c r="H3074" s="236">
        <v>3</v>
      </c>
      <c r="I3074" s="236" t="s">
        <v>5680</v>
      </c>
      <c r="J3074" s="236" t="s">
        <v>5720</v>
      </c>
      <c r="K3074" s="236" t="s">
        <v>5721</v>
      </c>
      <c r="L3074" s="237">
        <v>46234</v>
      </c>
      <c r="M3074" s="236" t="s">
        <v>37</v>
      </c>
    </row>
    <row r="3075" spans="1:13">
      <c r="A3075" s="238" t="s">
        <v>385</v>
      </c>
      <c r="B3075" s="238" t="s">
        <v>386</v>
      </c>
      <c r="C3075" s="238" t="s">
        <v>387</v>
      </c>
      <c r="D3075" s="238" t="s">
        <v>52</v>
      </c>
      <c r="E3075" s="238" t="s">
        <v>33</v>
      </c>
      <c r="F3075" s="238" t="s">
        <v>33</v>
      </c>
      <c r="G3075" s="238" t="s">
        <v>33</v>
      </c>
      <c r="H3075" s="238" t="s">
        <v>33</v>
      </c>
      <c r="I3075" s="238" t="s">
        <v>33</v>
      </c>
      <c r="J3075" s="238" t="s">
        <v>5722</v>
      </c>
      <c r="K3075" s="238" t="s">
        <v>5723</v>
      </c>
      <c r="L3075" s="239">
        <v>46234</v>
      </c>
      <c r="M3075" s="238" t="s">
        <v>37</v>
      </c>
    </row>
    <row r="3076" spans="1:13">
      <c r="A3076" s="236" t="s">
        <v>385</v>
      </c>
      <c r="B3076" s="236" t="s">
        <v>386</v>
      </c>
      <c r="C3076" s="236" t="s">
        <v>387</v>
      </c>
      <c r="D3076" s="236" t="s">
        <v>54</v>
      </c>
      <c r="E3076" s="236" t="s">
        <v>33</v>
      </c>
      <c r="F3076" s="236" t="s">
        <v>33</v>
      </c>
      <c r="G3076" s="236" t="s">
        <v>33</v>
      </c>
      <c r="H3076" s="236" t="s">
        <v>33</v>
      </c>
      <c r="I3076" s="236" t="s">
        <v>33</v>
      </c>
      <c r="J3076" s="236" t="s">
        <v>5724</v>
      </c>
      <c r="K3076" s="236" t="s">
        <v>5725</v>
      </c>
      <c r="L3076" s="237">
        <v>46234</v>
      </c>
      <c r="M3076" s="236" t="s">
        <v>37</v>
      </c>
    </row>
    <row r="3077" spans="1:13">
      <c r="A3077" s="238" t="s">
        <v>397</v>
      </c>
      <c r="B3077" s="238" t="s">
        <v>398</v>
      </c>
      <c r="C3077" s="238" t="s">
        <v>387</v>
      </c>
      <c r="D3077" s="238" t="s">
        <v>86</v>
      </c>
      <c r="E3077" s="238">
        <v>36639851</v>
      </c>
      <c r="F3077" s="238" t="s">
        <v>5659</v>
      </c>
      <c r="G3077" s="238" t="s">
        <v>88</v>
      </c>
      <c r="H3077" s="238">
        <v>2</v>
      </c>
      <c r="I3077" s="238" t="s">
        <v>5660</v>
      </c>
      <c r="J3077" s="238" t="s">
        <v>5661</v>
      </c>
      <c r="K3077" s="238" t="s">
        <v>5726</v>
      </c>
      <c r="L3077" s="239">
        <v>46234</v>
      </c>
      <c r="M3077" s="238" t="s">
        <v>3812</v>
      </c>
    </row>
    <row r="3078" spans="1:13">
      <c r="A3078" s="236" t="s">
        <v>397</v>
      </c>
      <c r="B3078" s="236" t="s">
        <v>398</v>
      </c>
      <c r="C3078" s="236" t="s">
        <v>387</v>
      </c>
      <c r="D3078" s="236" t="s">
        <v>93</v>
      </c>
      <c r="E3078" s="236">
        <v>107599</v>
      </c>
      <c r="F3078" s="236" t="s">
        <v>5727</v>
      </c>
      <c r="G3078" s="236" t="s">
        <v>88</v>
      </c>
      <c r="H3078" s="236">
        <v>2</v>
      </c>
      <c r="I3078" s="236" t="s">
        <v>5728</v>
      </c>
      <c r="J3078" s="236" t="s">
        <v>5729</v>
      </c>
      <c r="K3078" s="236" t="s">
        <v>5730</v>
      </c>
      <c r="L3078" s="237">
        <v>46234</v>
      </c>
      <c r="M3078" s="236" t="s">
        <v>3812</v>
      </c>
    </row>
    <row r="3079" spans="1:13">
      <c r="A3079" s="238" t="s">
        <v>397</v>
      </c>
      <c r="B3079" s="238" t="s">
        <v>398</v>
      </c>
      <c r="C3079" s="238" t="s">
        <v>387</v>
      </c>
      <c r="D3079" s="238" t="s">
        <v>98</v>
      </c>
      <c r="E3079" s="238">
        <v>12664513</v>
      </c>
      <c r="F3079" s="238" t="s">
        <v>5731</v>
      </c>
      <c r="G3079" s="238" t="s">
        <v>88</v>
      </c>
      <c r="H3079" s="238">
        <v>2</v>
      </c>
      <c r="I3079" s="238" t="s">
        <v>5732</v>
      </c>
      <c r="J3079" s="238" t="s">
        <v>5733</v>
      </c>
      <c r="K3079" s="238" t="s">
        <v>5734</v>
      </c>
      <c r="L3079" s="239">
        <v>46234</v>
      </c>
      <c r="M3079" s="238" t="s">
        <v>3812</v>
      </c>
    </row>
    <row r="3080" spans="1:13">
      <c r="A3080" s="236" t="s">
        <v>397</v>
      </c>
      <c r="B3080" s="236" t="s">
        <v>398</v>
      </c>
      <c r="C3080" s="236" t="s">
        <v>387</v>
      </c>
      <c r="D3080" s="236" t="s">
        <v>103</v>
      </c>
      <c r="E3080" s="236">
        <v>3985685</v>
      </c>
      <c r="F3080" s="236" t="s">
        <v>5731</v>
      </c>
      <c r="G3080" s="236" t="s">
        <v>88</v>
      </c>
      <c r="H3080" s="236">
        <v>2</v>
      </c>
      <c r="I3080" s="236" t="s">
        <v>5732</v>
      </c>
      <c r="J3080" s="236" t="s">
        <v>5735</v>
      </c>
      <c r="K3080" s="236" t="s">
        <v>5736</v>
      </c>
      <c r="L3080" s="237">
        <v>46234</v>
      </c>
      <c r="M3080" s="236" t="s">
        <v>3812</v>
      </c>
    </row>
    <row r="3081" spans="1:13">
      <c r="A3081" s="238" t="s">
        <v>397</v>
      </c>
      <c r="B3081" s="238" t="s">
        <v>398</v>
      </c>
      <c r="C3081" s="238" t="s">
        <v>387</v>
      </c>
      <c r="D3081" s="238" t="s">
        <v>108</v>
      </c>
      <c r="E3081" s="238">
        <v>1331632</v>
      </c>
      <c r="F3081" s="238" t="s">
        <v>5737</v>
      </c>
      <c r="G3081" s="238" t="s">
        <v>141</v>
      </c>
      <c r="H3081" s="238">
        <v>3</v>
      </c>
      <c r="I3081" s="238" t="s">
        <v>5738</v>
      </c>
      <c r="J3081" s="238" t="s">
        <v>5739</v>
      </c>
      <c r="K3081" s="238" t="s">
        <v>5740</v>
      </c>
      <c r="L3081" s="239">
        <v>46234</v>
      </c>
      <c r="M3081" s="238" t="s">
        <v>3812</v>
      </c>
    </row>
    <row r="3082" spans="1:13">
      <c r="A3082" s="236" t="s">
        <v>397</v>
      </c>
      <c r="B3082" s="236" t="s">
        <v>398</v>
      </c>
      <c r="C3082" s="236" t="s">
        <v>387</v>
      </c>
      <c r="D3082" s="236" t="s">
        <v>113</v>
      </c>
      <c r="E3082" s="236" t="s">
        <v>33</v>
      </c>
      <c r="F3082" s="236" t="s">
        <v>114</v>
      </c>
      <c r="G3082" s="236" t="s">
        <v>141</v>
      </c>
      <c r="H3082" s="236">
        <v>3</v>
      </c>
      <c r="I3082" s="236" t="s">
        <v>114</v>
      </c>
      <c r="J3082" s="236" t="s">
        <v>5741</v>
      </c>
      <c r="K3082" s="236" t="s">
        <v>5742</v>
      </c>
      <c r="L3082" s="237">
        <v>46234</v>
      </c>
      <c r="M3082" s="236" t="s">
        <v>3812</v>
      </c>
    </row>
    <row r="3083" spans="1:13">
      <c r="A3083" s="238" t="s">
        <v>397</v>
      </c>
      <c r="B3083" s="238" t="s">
        <v>398</v>
      </c>
      <c r="C3083" s="238" t="s">
        <v>387</v>
      </c>
      <c r="D3083" s="238" t="s">
        <v>117</v>
      </c>
      <c r="E3083" s="238">
        <v>260</v>
      </c>
      <c r="F3083" s="238" t="s">
        <v>5743</v>
      </c>
      <c r="G3083" s="238" t="s">
        <v>88</v>
      </c>
      <c r="H3083" s="238">
        <v>2</v>
      </c>
      <c r="I3083" s="238" t="s">
        <v>1544</v>
      </c>
      <c r="J3083" s="238" t="s">
        <v>5744</v>
      </c>
      <c r="K3083" s="238" t="s">
        <v>5745</v>
      </c>
      <c r="L3083" s="239">
        <v>46234</v>
      </c>
      <c r="M3083" s="238" t="s">
        <v>3812</v>
      </c>
    </row>
    <row r="3084" spans="1:13">
      <c r="A3084" s="236" t="s">
        <v>397</v>
      </c>
      <c r="B3084" s="236" t="s">
        <v>398</v>
      </c>
      <c r="C3084" s="236" t="s">
        <v>387</v>
      </c>
      <c r="D3084" s="236" t="s">
        <v>122</v>
      </c>
      <c r="E3084" s="236">
        <v>574</v>
      </c>
      <c r="F3084" s="236" t="s">
        <v>5683</v>
      </c>
      <c r="G3084" s="236" t="s">
        <v>88</v>
      </c>
      <c r="H3084" s="236">
        <v>2</v>
      </c>
      <c r="I3084" s="236" t="s">
        <v>5746</v>
      </c>
      <c r="J3084" s="236" t="s">
        <v>5685</v>
      </c>
      <c r="K3084" s="236" t="s">
        <v>5747</v>
      </c>
      <c r="L3084" s="237">
        <v>46234</v>
      </c>
      <c r="M3084" s="236" t="s">
        <v>3812</v>
      </c>
    </row>
    <row r="3085" spans="1:13">
      <c r="A3085" s="238" t="s">
        <v>397</v>
      </c>
      <c r="B3085" s="238" t="s">
        <v>398</v>
      </c>
      <c r="C3085" s="238" t="s">
        <v>387</v>
      </c>
      <c r="D3085" s="238" t="s">
        <v>124</v>
      </c>
      <c r="E3085" s="238">
        <v>1638204</v>
      </c>
      <c r="F3085" s="238" t="s">
        <v>5701</v>
      </c>
      <c r="G3085" s="238" t="s">
        <v>88</v>
      </c>
      <c r="H3085" s="238">
        <v>2</v>
      </c>
      <c r="I3085" s="238" t="s">
        <v>5748</v>
      </c>
      <c r="J3085" s="238" t="s">
        <v>5749</v>
      </c>
      <c r="K3085" s="238" t="s">
        <v>5750</v>
      </c>
      <c r="L3085" s="239">
        <v>46234</v>
      </c>
      <c r="M3085" s="238" t="s">
        <v>3812</v>
      </c>
    </row>
    <row r="3086" spans="1:13">
      <c r="A3086" s="236" t="s">
        <v>397</v>
      </c>
      <c r="B3086" s="236" t="s">
        <v>398</v>
      </c>
      <c r="C3086" s="236" t="s">
        <v>387</v>
      </c>
      <c r="D3086" s="236" t="s">
        <v>130</v>
      </c>
      <c r="E3086" s="236">
        <v>8678828</v>
      </c>
      <c r="F3086" s="236" t="s">
        <v>5731</v>
      </c>
      <c r="G3086" s="236" t="s">
        <v>88</v>
      </c>
      <c r="H3086" s="236">
        <v>2</v>
      </c>
      <c r="I3086" s="236" t="s">
        <v>5732</v>
      </c>
      <c r="J3086" s="236" t="s">
        <v>5751</v>
      </c>
      <c r="K3086" s="236" t="s">
        <v>5752</v>
      </c>
      <c r="L3086" s="237">
        <v>46234</v>
      </c>
      <c r="M3086" s="236" t="s">
        <v>3812</v>
      </c>
    </row>
    <row r="3087" spans="1:13">
      <c r="A3087" s="238" t="s">
        <v>397</v>
      </c>
      <c r="B3087" s="238" t="s">
        <v>398</v>
      </c>
      <c r="C3087" s="238" t="s">
        <v>387</v>
      </c>
      <c r="D3087" s="238" t="s">
        <v>135</v>
      </c>
      <c r="E3087" s="238">
        <v>2347481</v>
      </c>
      <c r="F3087" s="238" t="s">
        <v>5727</v>
      </c>
      <c r="G3087" s="238" t="s">
        <v>88</v>
      </c>
      <c r="H3087" s="238">
        <v>2</v>
      </c>
      <c r="I3087" s="238" t="s">
        <v>5753</v>
      </c>
      <c r="J3087" s="238" t="s">
        <v>5754</v>
      </c>
      <c r="K3087" s="238" t="s">
        <v>5755</v>
      </c>
      <c r="L3087" s="239">
        <v>46234</v>
      </c>
      <c r="M3087" s="238" t="s">
        <v>3812</v>
      </c>
    </row>
    <row r="3088" spans="1:13">
      <c r="A3088" s="236" t="s">
        <v>397</v>
      </c>
      <c r="B3088" s="236" t="s">
        <v>398</v>
      </c>
      <c r="C3088" s="236" t="s">
        <v>387</v>
      </c>
      <c r="D3088" s="236" t="s">
        <v>140</v>
      </c>
      <c r="E3088" s="236">
        <v>718710</v>
      </c>
      <c r="F3088" s="236" t="s">
        <v>5701</v>
      </c>
      <c r="G3088" s="236" t="s">
        <v>88</v>
      </c>
      <c r="H3088" s="236">
        <v>2</v>
      </c>
      <c r="I3088" s="236" t="s">
        <v>5748</v>
      </c>
      <c r="J3088" s="236" t="s">
        <v>5756</v>
      </c>
      <c r="K3088" s="236" t="s">
        <v>5757</v>
      </c>
      <c r="L3088" s="237">
        <v>46234</v>
      </c>
      <c r="M3088" s="236" t="s">
        <v>3812</v>
      </c>
    </row>
    <row r="3089" spans="1:13">
      <c r="A3089" s="238" t="s">
        <v>397</v>
      </c>
      <c r="B3089" s="238" t="s">
        <v>398</v>
      </c>
      <c r="C3089" s="238" t="s">
        <v>387</v>
      </c>
      <c r="D3089" s="238" t="s">
        <v>144</v>
      </c>
      <c r="E3089" s="238">
        <v>919494</v>
      </c>
      <c r="F3089" s="238" t="s">
        <v>5701</v>
      </c>
      <c r="G3089" s="238" t="s">
        <v>88</v>
      </c>
      <c r="H3089" s="238">
        <v>2</v>
      </c>
      <c r="I3089" s="238" t="s">
        <v>5748</v>
      </c>
      <c r="J3089" s="238" t="s">
        <v>5758</v>
      </c>
      <c r="K3089" s="238" t="s">
        <v>5759</v>
      </c>
      <c r="L3089" s="239">
        <v>46234</v>
      </c>
      <c r="M3089" s="238" t="s">
        <v>3812</v>
      </c>
    </row>
    <row r="3090" spans="1:13">
      <c r="A3090" s="236" t="s">
        <v>397</v>
      </c>
      <c r="B3090" s="236" t="s">
        <v>398</v>
      </c>
      <c r="C3090" s="236" t="s">
        <v>387</v>
      </c>
      <c r="D3090" s="236" t="s">
        <v>147</v>
      </c>
      <c r="E3090" s="236">
        <v>0</v>
      </c>
      <c r="F3090" s="236" t="s">
        <v>5701</v>
      </c>
      <c r="G3090" s="236" t="s">
        <v>88</v>
      </c>
      <c r="H3090" s="236">
        <v>2</v>
      </c>
      <c r="I3090" s="236" t="s">
        <v>5748</v>
      </c>
      <c r="J3090" s="236" t="s">
        <v>5760</v>
      </c>
      <c r="K3090" s="236" t="s">
        <v>5761</v>
      </c>
      <c r="L3090" s="237">
        <v>46234</v>
      </c>
      <c r="M3090" s="236" t="s">
        <v>3812</v>
      </c>
    </row>
    <row r="3091" spans="1:13">
      <c r="A3091" s="238" t="s">
        <v>397</v>
      </c>
      <c r="B3091" s="238" t="s">
        <v>398</v>
      </c>
      <c r="C3091" s="238" t="s">
        <v>387</v>
      </c>
      <c r="D3091" s="238" t="s">
        <v>150</v>
      </c>
      <c r="E3091" s="238">
        <v>4</v>
      </c>
      <c r="F3091" s="238" t="s">
        <v>2585</v>
      </c>
      <c r="G3091" s="238" t="s">
        <v>88</v>
      </c>
      <c r="H3091" s="238">
        <v>2</v>
      </c>
      <c r="I3091" s="238" t="s">
        <v>5762</v>
      </c>
      <c r="J3091" s="238" t="s">
        <v>5763</v>
      </c>
      <c r="K3091" s="238" t="s">
        <v>5764</v>
      </c>
      <c r="L3091" s="239">
        <v>46234</v>
      </c>
      <c r="M3091" s="238" t="s">
        <v>3812</v>
      </c>
    </row>
    <row r="3092" spans="1:13">
      <c r="A3092" s="236" t="s">
        <v>397</v>
      </c>
      <c r="B3092" s="236" t="s">
        <v>398</v>
      </c>
      <c r="C3092" s="236" t="s">
        <v>387</v>
      </c>
      <c r="D3092" s="236" t="s">
        <v>32</v>
      </c>
      <c r="E3092" s="236" t="s">
        <v>33</v>
      </c>
      <c r="F3092" s="236" t="s">
        <v>114</v>
      </c>
      <c r="G3092" s="236" t="s">
        <v>33</v>
      </c>
      <c r="H3092" s="236" t="s">
        <v>33</v>
      </c>
      <c r="I3092" s="236" t="s">
        <v>114</v>
      </c>
      <c r="J3092" s="236" t="s">
        <v>114</v>
      </c>
      <c r="K3092" s="236" t="s">
        <v>5765</v>
      </c>
      <c r="L3092" s="237">
        <v>46234</v>
      </c>
      <c r="M3092" s="236" t="s">
        <v>3812</v>
      </c>
    </row>
    <row r="3093" spans="1:13">
      <c r="A3093" s="238" t="s">
        <v>397</v>
      </c>
      <c r="B3093" s="238" t="s">
        <v>398</v>
      </c>
      <c r="C3093" s="238" t="s">
        <v>387</v>
      </c>
      <c r="D3093" s="238" t="s">
        <v>38</v>
      </c>
      <c r="E3093" s="238" t="s">
        <v>33</v>
      </c>
      <c r="F3093" s="238" t="s">
        <v>114</v>
      </c>
      <c r="G3093" s="238" t="s">
        <v>33</v>
      </c>
      <c r="H3093" s="238" t="s">
        <v>33</v>
      </c>
      <c r="I3093" s="238" t="s">
        <v>114</v>
      </c>
      <c r="J3093" s="238" t="s">
        <v>114</v>
      </c>
      <c r="K3093" s="238" t="s">
        <v>5766</v>
      </c>
      <c r="L3093" s="239">
        <v>46234</v>
      </c>
      <c r="M3093" s="238" t="s">
        <v>3812</v>
      </c>
    </row>
    <row r="3094" spans="1:13">
      <c r="A3094" s="236" t="s">
        <v>397</v>
      </c>
      <c r="B3094" s="236" t="s">
        <v>398</v>
      </c>
      <c r="C3094" s="236" t="s">
        <v>387</v>
      </c>
      <c r="D3094" s="236" t="s">
        <v>46</v>
      </c>
      <c r="E3094" s="236" t="s">
        <v>33</v>
      </c>
      <c r="F3094" s="236" t="s">
        <v>114</v>
      </c>
      <c r="G3094" s="236" t="s">
        <v>33</v>
      </c>
      <c r="H3094" s="236" t="s">
        <v>33</v>
      </c>
      <c r="I3094" s="236" t="s">
        <v>114</v>
      </c>
      <c r="J3094" s="236" t="s">
        <v>114</v>
      </c>
      <c r="K3094" s="236" t="s">
        <v>5767</v>
      </c>
      <c r="L3094" s="237">
        <v>46234</v>
      </c>
      <c r="M3094" s="236" t="s">
        <v>3812</v>
      </c>
    </row>
    <row r="3095" spans="1:13">
      <c r="A3095" s="238" t="s">
        <v>397</v>
      </c>
      <c r="B3095" s="238" t="s">
        <v>398</v>
      </c>
      <c r="C3095" s="238" t="s">
        <v>387</v>
      </c>
      <c r="D3095" s="238" t="s">
        <v>48</v>
      </c>
      <c r="E3095" s="238" t="s">
        <v>33</v>
      </c>
      <c r="F3095" s="238" t="s">
        <v>114</v>
      </c>
      <c r="G3095" s="238" t="s">
        <v>33</v>
      </c>
      <c r="H3095" s="238" t="s">
        <v>33</v>
      </c>
      <c r="I3095" s="238" t="s">
        <v>114</v>
      </c>
      <c r="J3095" s="238" t="s">
        <v>114</v>
      </c>
      <c r="K3095" s="238" t="s">
        <v>5768</v>
      </c>
      <c r="L3095" s="239">
        <v>46234</v>
      </c>
      <c r="M3095" s="238" t="s">
        <v>3812</v>
      </c>
    </row>
    <row r="3096" spans="1:13">
      <c r="A3096" s="236" t="s">
        <v>397</v>
      </c>
      <c r="B3096" s="236" t="s">
        <v>398</v>
      </c>
      <c r="C3096" s="236" t="s">
        <v>387</v>
      </c>
      <c r="D3096" s="236" t="s">
        <v>50</v>
      </c>
      <c r="E3096" s="236" t="s">
        <v>33</v>
      </c>
      <c r="F3096" s="236" t="s">
        <v>114</v>
      </c>
      <c r="G3096" s="236" t="s">
        <v>33</v>
      </c>
      <c r="H3096" s="236" t="s">
        <v>33</v>
      </c>
      <c r="I3096" s="236" t="s">
        <v>114</v>
      </c>
      <c r="J3096" s="236" t="s">
        <v>114</v>
      </c>
      <c r="K3096" s="236" t="s">
        <v>5769</v>
      </c>
      <c r="L3096" s="237">
        <v>46234</v>
      </c>
      <c r="M3096" s="236" t="s">
        <v>3812</v>
      </c>
    </row>
    <row r="3097" spans="1:13">
      <c r="A3097" s="238" t="s">
        <v>397</v>
      </c>
      <c r="B3097" s="238" t="s">
        <v>398</v>
      </c>
      <c r="C3097" s="238" t="s">
        <v>387</v>
      </c>
      <c r="D3097" s="238" t="s">
        <v>52</v>
      </c>
      <c r="E3097" s="238" t="s">
        <v>33</v>
      </c>
      <c r="F3097" s="238" t="s">
        <v>114</v>
      </c>
      <c r="G3097" s="238" t="s">
        <v>33</v>
      </c>
      <c r="H3097" s="238" t="s">
        <v>33</v>
      </c>
      <c r="I3097" s="238" t="s">
        <v>114</v>
      </c>
      <c r="J3097" s="238" t="s">
        <v>114</v>
      </c>
      <c r="K3097" s="238" t="s">
        <v>5770</v>
      </c>
      <c r="L3097" s="239">
        <v>46234</v>
      </c>
      <c r="M3097" s="238" t="s">
        <v>3812</v>
      </c>
    </row>
    <row r="3098" spans="1:13">
      <c r="A3098" s="236" t="s">
        <v>397</v>
      </c>
      <c r="B3098" s="236" t="s">
        <v>398</v>
      </c>
      <c r="C3098" s="236" t="s">
        <v>387</v>
      </c>
      <c r="D3098" s="236" t="s">
        <v>54</v>
      </c>
      <c r="E3098" s="236" t="s">
        <v>33</v>
      </c>
      <c r="F3098" s="236" t="s">
        <v>114</v>
      </c>
      <c r="G3098" s="236" t="s">
        <v>33</v>
      </c>
      <c r="H3098" s="236" t="s">
        <v>33</v>
      </c>
      <c r="I3098" s="236" t="s">
        <v>114</v>
      </c>
      <c r="J3098" s="236" t="s">
        <v>114</v>
      </c>
      <c r="K3098" s="236" t="s">
        <v>5771</v>
      </c>
      <c r="L3098" s="237">
        <v>46234</v>
      </c>
      <c r="M3098" s="236" t="s">
        <v>3812</v>
      </c>
    </row>
    <row r="3099" spans="1:13">
      <c r="A3099" s="238" t="s">
        <v>408</v>
      </c>
      <c r="B3099" s="238" t="s">
        <v>409</v>
      </c>
      <c r="C3099" s="238" t="s">
        <v>387</v>
      </c>
      <c r="D3099" s="238" t="s">
        <v>86</v>
      </c>
      <c r="E3099" s="238">
        <v>36639851</v>
      </c>
      <c r="F3099" s="238" t="s">
        <v>5659</v>
      </c>
      <c r="G3099" s="238" t="s">
        <v>141</v>
      </c>
      <c r="H3099" s="238">
        <v>3</v>
      </c>
      <c r="I3099" s="238" t="s">
        <v>5660</v>
      </c>
      <c r="J3099" s="238" t="s">
        <v>5661</v>
      </c>
      <c r="K3099" s="238" t="s">
        <v>5772</v>
      </c>
      <c r="L3099" s="239">
        <v>46234</v>
      </c>
      <c r="M3099" s="238" t="s">
        <v>37</v>
      </c>
    </row>
    <row r="3100" spans="1:13">
      <c r="A3100" s="236" t="s">
        <v>408</v>
      </c>
      <c r="B3100" s="236" t="s">
        <v>409</v>
      </c>
      <c r="C3100" s="236" t="s">
        <v>387</v>
      </c>
      <c r="D3100" s="236" t="s">
        <v>93</v>
      </c>
      <c r="E3100" s="236">
        <v>6031</v>
      </c>
      <c r="F3100" s="236" t="s">
        <v>5773</v>
      </c>
      <c r="G3100" s="236" t="s">
        <v>88</v>
      </c>
      <c r="H3100" s="236">
        <v>2</v>
      </c>
      <c r="I3100" s="236" t="s">
        <v>5774</v>
      </c>
      <c r="J3100" s="236" t="s">
        <v>5775</v>
      </c>
      <c r="K3100" s="236" t="s">
        <v>5776</v>
      </c>
      <c r="L3100" s="237">
        <v>46234</v>
      </c>
      <c r="M3100" s="236" t="s">
        <v>37</v>
      </c>
    </row>
    <row r="3101" spans="1:13">
      <c r="A3101" s="238" t="s">
        <v>408</v>
      </c>
      <c r="B3101" s="238" t="s">
        <v>409</v>
      </c>
      <c r="C3101" s="238" t="s">
        <v>387</v>
      </c>
      <c r="D3101" s="238" t="s">
        <v>98</v>
      </c>
      <c r="E3101" s="238">
        <v>36639851</v>
      </c>
      <c r="F3101" s="238" t="s">
        <v>5667</v>
      </c>
      <c r="G3101" s="238" t="s">
        <v>141</v>
      </c>
      <c r="H3101" s="238">
        <v>3</v>
      </c>
      <c r="I3101" s="238" t="s">
        <v>5777</v>
      </c>
      <c r="J3101" s="238" t="s">
        <v>5778</v>
      </c>
      <c r="K3101" s="238" t="s">
        <v>5779</v>
      </c>
      <c r="L3101" s="239">
        <v>46234</v>
      </c>
      <c r="M3101" s="238" t="s">
        <v>37</v>
      </c>
    </row>
    <row r="3102" spans="1:13">
      <c r="A3102" s="236" t="s">
        <v>408</v>
      </c>
      <c r="B3102" s="236" t="s">
        <v>409</v>
      </c>
      <c r="C3102" s="236" t="s">
        <v>387</v>
      </c>
      <c r="D3102" s="236" t="s">
        <v>103</v>
      </c>
      <c r="E3102" s="236">
        <v>422000</v>
      </c>
      <c r="F3102" s="236" t="s">
        <v>5780</v>
      </c>
      <c r="G3102" s="236" t="s">
        <v>88</v>
      </c>
      <c r="H3102" s="236">
        <v>2</v>
      </c>
      <c r="I3102" s="236" t="s">
        <v>5781</v>
      </c>
      <c r="J3102" s="236" t="s">
        <v>5782</v>
      </c>
      <c r="K3102" s="236" t="s">
        <v>5783</v>
      </c>
      <c r="L3102" s="237">
        <v>46234</v>
      </c>
      <c r="M3102" s="236" t="s">
        <v>37</v>
      </c>
    </row>
    <row r="3103" spans="1:13">
      <c r="A3103" s="238" t="s">
        <v>408</v>
      </c>
      <c r="B3103" s="238" t="s">
        <v>409</v>
      </c>
      <c r="C3103" s="238" t="s">
        <v>387</v>
      </c>
      <c r="D3103" s="238" t="s">
        <v>108</v>
      </c>
      <c r="E3103" s="238">
        <v>68118</v>
      </c>
      <c r="F3103" s="238" t="s">
        <v>5784</v>
      </c>
      <c r="G3103" s="238" t="s">
        <v>141</v>
      </c>
      <c r="H3103" s="238">
        <v>3</v>
      </c>
      <c r="I3103" s="238" t="s">
        <v>5785</v>
      </c>
      <c r="J3103" s="238" t="s">
        <v>5786</v>
      </c>
      <c r="K3103" s="238" t="s">
        <v>5787</v>
      </c>
      <c r="L3103" s="239">
        <v>46234</v>
      </c>
      <c r="M3103" s="238" t="s">
        <v>37</v>
      </c>
    </row>
    <row r="3104" spans="1:13">
      <c r="A3104" s="236" t="s">
        <v>408</v>
      </c>
      <c r="B3104" s="236" t="s">
        <v>409</v>
      </c>
      <c r="C3104" s="236" t="s">
        <v>387</v>
      </c>
      <c r="D3104" s="236" t="s">
        <v>113</v>
      </c>
      <c r="E3104" s="236">
        <v>352</v>
      </c>
      <c r="F3104" s="236" t="s">
        <v>5679</v>
      </c>
      <c r="G3104" s="236" t="s">
        <v>141</v>
      </c>
      <c r="H3104" s="236">
        <v>3</v>
      </c>
      <c r="I3104" s="236" t="s">
        <v>5680</v>
      </c>
      <c r="J3104" s="236" t="s">
        <v>5788</v>
      </c>
      <c r="K3104" s="236" t="s">
        <v>5789</v>
      </c>
      <c r="L3104" s="237">
        <v>46234</v>
      </c>
      <c r="M3104" s="236" t="s">
        <v>37</v>
      </c>
    </row>
    <row r="3105" spans="1:13">
      <c r="A3105" s="238" t="s">
        <v>408</v>
      </c>
      <c r="B3105" s="238" t="s">
        <v>409</v>
      </c>
      <c r="C3105" s="238" t="s">
        <v>387</v>
      </c>
      <c r="D3105" s="238" t="s">
        <v>117</v>
      </c>
      <c r="E3105" s="238">
        <v>314</v>
      </c>
      <c r="F3105" s="238" t="s">
        <v>5679</v>
      </c>
      <c r="G3105" s="238" t="s">
        <v>141</v>
      </c>
      <c r="H3105" s="238">
        <v>3</v>
      </c>
      <c r="I3105" s="238" t="s">
        <v>5680</v>
      </c>
      <c r="J3105" s="238" t="s">
        <v>5790</v>
      </c>
      <c r="K3105" s="238" t="s">
        <v>5791</v>
      </c>
      <c r="L3105" s="239">
        <v>46234</v>
      </c>
      <c r="M3105" s="238" t="s">
        <v>37</v>
      </c>
    </row>
    <row r="3106" spans="1:13">
      <c r="A3106" s="236" t="s">
        <v>408</v>
      </c>
      <c r="B3106" s="236" t="s">
        <v>409</v>
      </c>
      <c r="C3106" s="236" t="s">
        <v>387</v>
      </c>
      <c r="D3106" s="236" t="s">
        <v>122</v>
      </c>
      <c r="E3106" s="236">
        <v>574</v>
      </c>
      <c r="F3106" s="236" t="s">
        <v>5683</v>
      </c>
      <c r="G3106" s="236" t="s">
        <v>141</v>
      </c>
      <c r="H3106" s="236">
        <v>3</v>
      </c>
      <c r="I3106" s="236" t="s">
        <v>5746</v>
      </c>
      <c r="J3106" s="236" t="s">
        <v>5792</v>
      </c>
      <c r="K3106" s="236" t="s">
        <v>5793</v>
      </c>
      <c r="L3106" s="237">
        <v>46234</v>
      </c>
      <c r="M3106" s="236" t="s">
        <v>37</v>
      </c>
    </row>
    <row r="3107" spans="1:13">
      <c r="A3107" s="238" t="s">
        <v>408</v>
      </c>
      <c r="B3107" s="238" t="s">
        <v>409</v>
      </c>
      <c r="C3107" s="238" t="s">
        <v>387</v>
      </c>
      <c r="D3107" s="238" t="s">
        <v>124</v>
      </c>
      <c r="E3107" s="238">
        <v>422000</v>
      </c>
      <c r="F3107" s="238" t="s">
        <v>5794</v>
      </c>
      <c r="G3107" s="238" t="s">
        <v>88</v>
      </c>
      <c r="H3107" s="238">
        <v>2</v>
      </c>
      <c r="I3107" s="238" t="s">
        <v>5795</v>
      </c>
      <c r="J3107" s="238" t="s">
        <v>5796</v>
      </c>
      <c r="K3107" s="238" t="s">
        <v>5797</v>
      </c>
      <c r="L3107" s="239">
        <v>46234</v>
      </c>
      <c r="M3107" s="238" t="s">
        <v>37</v>
      </c>
    </row>
    <row r="3108" spans="1:13">
      <c r="A3108" s="236" t="s">
        <v>408</v>
      </c>
      <c r="B3108" s="236" t="s">
        <v>409</v>
      </c>
      <c r="C3108" s="236" t="s">
        <v>387</v>
      </c>
      <c r="D3108" s="236" t="s">
        <v>130</v>
      </c>
      <c r="E3108" s="236">
        <v>36217851</v>
      </c>
      <c r="F3108" s="236" t="s">
        <v>5798</v>
      </c>
      <c r="G3108" s="236" t="s">
        <v>141</v>
      </c>
      <c r="H3108" s="236">
        <v>3</v>
      </c>
      <c r="I3108" s="236" t="s">
        <v>5799</v>
      </c>
      <c r="J3108" s="236" t="s">
        <v>5800</v>
      </c>
      <c r="K3108" s="236" t="s">
        <v>5801</v>
      </c>
      <c r="L3108" s="237">
        <v>46234</v>
      </c>
      <c r="M3108" s="236" t="s">
        <v>37</v>
      </c>
    </row>
    <row r="3109" spans="1:13">
      <c r="A3109" s="238" t="s">
        <v>408</v>
      </c>
      <c r="B3109" s="238" t="s">
        <v>409</v>
      </c>
      <c r="C3109" s="238" t="s">
        <v>387</v>
      </c>
      <c r="D3109" s="238" t="s">
        <v>135</v>
      </c>
      <c r="E3109" s="238">
        <v>0</v>
      </c>
      <c r="F3109" s="238" t="s">
        <v>5780</v>
      </c>
      <c r="G3109" s="238" t="s">
        <v>141</v>
      </c>
      <c r="H3109" s="238">
        <v>3</v>
      </c>
      <c r="I3109" s="238" t="s">
        <v>5781</v>
      </c>
      <c r="J3109" s="238" t="s">
        <v>5802</v>
      </c>
      <c r="K3109" s="238" t="s">
        <v>5803</v>
      </c>
      <c r="L3109" s="239">
        <v>46234</v>
      </c>
      <c r="M3109" s="238" t="s">
        <v>37</v>
      </c>
    </row>
    <row r="3110" spans="1:13">
      <c r="A3110" s="236" t="s">
        <v>408</v>
      </c>
      <c r="B3110" s="236" t="s">
        <v>409</v>
      </c>
      <c r="C3110" s="236" t="s">
        <v>387</v>
      </c>
      <c r="D3110" s="236" t="s">
        <v>140</v>
      </c>
      <c r="E3110" s="236">
        <v>422000</v>
      </c>
      <c r="F3110" s="236" t="s">
        <v>5794</v>
      </c>
      <c r="G3110" s="236" t="s">
        <v>88</v>
      </c>
      <c r="H3110" s="236">
        <v>2</v>
      </c>
      <c r="I3110" s="236" t="s">
        <v>5795</v>
      </c>
      <c r="J3110" s="236" t="s">
        <v>5804</v>
      </c>
      <c r="K3110" s="236" t="s">
        <v>5805</v>
      </c>
      <c r="L3110" s="237">
        <v>46234</v>
      </c>
      <c r="M3110" s="236" t="s">
        <v>37</v>
      </c>
    </row>
    <row r="3111" spans="1:13">
      <c r="A3111" s="238" t="s">
        <v>408</v>
      </c>
      <c r="B3111" s="238" t="s">
        <v>409</v>
      </c>
      <c r="C3111" s="238" t="s">
        <v>387</v>
      </c>
      <c r="D3111" s="238" t="s">
        <v>144</v>
      </c>
      <c r="E3111" s="238" t="s">
        <v>33</v>
      </c>
      <c r="F3111" s="238" t="s">
        <v>5806</v>
      </c>
      <c r="G3111" s="238" t="s">
        <v>141</v>
      </c>
      <c r="H3111" s="238">
        <v>3</v>
      </c>
      <c r="I3111" s="238" t="s">
        <v>5807</v>
      </c>
      <c r="J3111" s="238" t="s">
        <v>5804</v>
      </c>
      <c r="K3111" s="238" t="s">
        <v>5808</v>
      </c>
      <c r="L3111" s="239">
        <v>46234</v>
      </c>
      <c r="M3111" s="238" t="s">
        <v>37</v>
      </c>
    </row>
    <row r="3112" spans="1:13">
      <c r="A3112" s="236" t="s">
        <v>408</v>
      </c>
      <c r="B3112" s="236" t="s">
        <v>409</v>
      </c>
      <c r="C3112" s="236" t="s">
        <v>387</v>
      </c>
      <c r="D3112" s="236" t="s">
        <v>147</v>
      </c>
      <c r="E3112" s="236">
        <v>0</v>
      </c>
      <c r="F3112" s="236" t="s">
        <v>5806</v>
      </c>
      <c r="G3112" s="236" t="s">
        <v>141</v>
      </c>
      <c r="H3112" s="236">
        <v>3</v>
      </c>
      <c r="I3112" s="236" t="s">
        <v>5807</v>
      </c>
      <c r="J3112" s="236" t="s">
        <v>5804</v>
      </c>
      <c r="K3112" s="236" t="s">
        <v>5809</v>
      </c>
      <c r="L3112" s="237">
        <v>46234</v>
      </c>
      <c r="M3112" s="236" t="s">
        <v>37</v>
      </c>
    </row>
    <row r="3113" spans="1:13">
      <c r="A3113" s="238" t="s">
        <v>408</v>
      </c>
      <c r="B3113" s="238" t="s">
        <v>409</v>
      </c>
      <c r="C3113" s="238" t="s">
        <v>387</v>
      </c>
      <c r="D3113" s="238" t="s">
        <v>150</v>
      </c>
      <c r="E3113" s="238">
        <v>5</v>
      </c>
      <c r="F3113" s="238" t="s">
        <v>5810</v>
      </c>
      <c r="G3113" s="238" t="s">
        <v>141</v>
      </c>
      <c r="H3113" s="238">
        <v>3</v>
      </c>
      <c r="I3113" s="238" t="s">
        <v>5811</v>
      </c>
      <c r="J3113" s="238" t="s">
        <v>5812</v>
      </c>
      <c r="K3113" s="238" t="s">
        <v>5813</v>
      </c>
      <c r="L3113" s="239">
        <v>46234</v>
      </c>
      <c r="M3113" s="238" t="s">
        <v>37</v>
      </c>
    </row>
    <row r="3114" spans="1:13">
      <c r="A3114" s="236" t="s">
        <v>408</v>
      </c>
      <c r="B3114" s="236" t="s">
        <v>409</v>
      </c>
      <c r="C3114" s="236" t="s">
        <v>387</v>
      </c>
      <c r="D3114" s="236" t="s">
        <v>32</v>
      </c>
      <c r="E3114" s="236" t="s">
        <v>33</v>
      </c>
      <c r="F3114" s="236" t="s">
        <v>114</v>
      </c>
      <c r="G3114" s="236" t="s">
        <v>141</v>
      </c>
      <c r="H3114" s="236">
        <v>3</v>
      </c>
      <c r="I3114" s="236" t="s">
        <v>33</v>
      </c>
      <c r="J3114" s="236" t="s">
        <v>5712</v>
      </c>
      <c r="K3114" s="236" t="s">
        <v>5814</v>
      </c>
      <c r="L3114" s="237">
        <v>46234</v>
      </c>
      <c r="M3114" s="236" t="s">
        <v>37</v>
      </c>
    </row>
    <row r="3115" spans="1:13">
      <c r="A3115" s="238" t="s">
        <v>408</v>
      </c>
      <c r="B3115" s="238" t="s">
        <v>409</v>
      </c>
      <c r="C3115" s="238" t="s">
        <v>387</v>
      </c>
      <c r="D3115" s="238" t="s">
        <v>38</v>
      </c>
      <c r="E3115" s="238" t="s">
        <v>33</v>
      </c>
      <c r="F3115" s="238" t="s">
        <v>114</v>
      </c>
      <c r="G3115" s="238" t="s">
        <v>141</v>
      </c>
      <c r="H3115" s="238">
        <v>3</v>
      </c>
      <c r="I3115" s="238" t="s">
        <v>33</v>
      </c>
      <c r="J3115" s="238" t="s">
        <v>5714</v>
      </c>
      <c r="K3115" s="238" t="s">
        <v>5815</v>
      </c>
      <c r="L3115" s="239">
        <v>46234</v>
      </c>
      <c r="M3115" s="238" t="s">
        <v>37</v>
      </c>
    </row>
    <row r="3116" spans="1:13">
      <c r="A3116" s="236" t="s">
        <v>408</v>
      </c>
      <c r="B3116" s="236" t="s">
        <v>409</v>
      </c>
      <c r="C3116" s="236" t="s">
        <v>387</v>
      </c>
      <c r="D3116" s="236" t="s">
        <v>46</v>
      </c>
      <c r="E3116" s="236" t="s">
        <v>33</v>
      </c>
      <c r="F3116" s="236" t="s">
        <v>33</v>
      </c>
      <c r="G3116" s="236" t="s">
        <v>141</v>
      </c>
      <c r="H3116" s="236">
        <v>3</v>
      </c>
      <c r="I3116" s="236" t="s">
        <v>33</v>
      </c>
      <c r="J3116" s="236" t="s">
        <v>5716</v>
      </c>
      <c r="K3116" s="236" t="s">
        <v>5816</v>
      </c>
      <c r="L3116" s="237">
        <v>46234</v>
      </c>
      <c r="M3116" s="236" t="s">
        <v>37</v>
      </c>
    </row>
    <row r="3117" spans="1:13">
      <c r="A3117" s="238" t="s">
        <v>408</v>
      </c>
      <c r="B3117" s="238" t="s">
        <v>409</v>
      </c>
      <c r="C3117" s="238" t="s">
        <v>387</v>
      </c>
      <c r="D3117" s="238" t="s">
        <v>48</v>
      </c>
      <c r="E3117" s="238">
        <v>30456</v>
      </c>
      <c r="F3117" s="238" t="s">
        <v>5679</v>
      </c>
      <c r="G3117" s="238" t="s">
        <v>141</v>
      </c>
      <c r="H3117" s="238">
        <v>3</v>
      </c>
      <c r="I3117" s="238" t="s">
        <v>5680</v>
      </c>
      <c r="J3117" s="238" t="s">
        <v>5817</v>
      </c>
      <c r="K3117" s="238" t="s">
        <v>5818</v>
      </c>
      <c r="L3117" s="239">
        <v>46234</v>
      </c>
      <c r="M3117" s="238" t="s">
        <v>37</v>
      </c>
    </row>
    <row r="3118" spans="1:13">
      <c r="A3118" s="236" t="s">
        <v>408</v>
      </c>
      <c r="B3118" s="236" t="s">
        <v>409</v>
      </c>
      <c r="C3118" s="236" t="s">
        <v>387</v>
      </c>
      <c r="D3118" s="236" t="s">
        <v>50</v>
      </c>
      <c r="E3118" s="236">
        <v>15326</v>
      </c>
      <c r="F3118" s="236" t="s">
        <v>5679</v>
      </c>
      <c r="G3118" s="236" t="s">
        <v>141</v>
      </c>
      <c r="H3118" s="236">
        <v>3</v>
      </c>
      <c r="I3118" s="236" t="s">
        <v>5680</v>
      </c>
      <c r="J3118" s="236" t="s">
        <v>5819</v>
      </c>
      <c r="K3118" s="236" t="s">
        <v>5820</v>
      </c>
      <c r="L3118" s="237">
        <v>46234</v>
      </c>
      <c r="M3118" s="236" t="s">
        <v>37</v>
      </c>
    </row>
    <row r="3119" spans="1:13">
      <c r="A3119" s="238" t="s">
        <v>408</v>
      </c>
      <c r="B3119" s="238" t="s">
        <v>409</v>
      </c>
      <c r="C3119" s="238" t="s">
        <v>387</v>
      </c>
      <c r="D3119" s="238" t="s">
        <v>52</v>
      </c>
      <c r="E3119" s="238" t="s">
        <v>33</v>
      </c>
      <c r="F3119" s="238" t="s">
        <v>114</v>
      </c>
      <c r="G3119" s="238" t="s">
        <v>141</v>
      </c>
      <c r="H3119" s="238">
        <v>3</v>
      </c>
      <c r="I3119" s="238" t="s">
        <v>33</v>
      </c>
      <c r="J3119" s="238" t="s">
        <v>5821</v>
      </c>
      <c r="K3119" s="238" t="s">
        <v>5822</v>
      </c>
      <c r="L3119" s="239">
        <v>46234</v>
      </c>
      <c r="M3119" s="238" t="s">
        <v>37</v>
      </c>
    </row>
    <row r="3120" spans="1:13">
      <c r="A3120" s="236" t="s">
        <v>408</v>
      </c>
      <c r="B3120" s="236" t="s">
        <v>409</v>
      </c>
      <c r="C3120" s="236" t="s">
        <v>387</v>
      </c>
      <c r="D3120" s="236" t="s">
        <v>54</v>
      </c>
      <c r="E3120" s="236" t="s">
        <v>33</v>
      </c>
      <c r="F3120" s="236" t="s">
        <v>114</v>
      </c>
      <c r="G3120" s="236" t="s">
        <v>33</v>
      </c>
      <c r="H3120" s="236" t="s">
        <v>33</v>
      </c>
      <c r="I3120" s="236" t="s">
        <v>33</v>
      </c>
      <c r="J3120" s="236" t="s">
        <v>5823</v>
      </c>
      <c r="K3120" s="236" t="s">
        <v>5824</v>
      </c>
      <c r="L3120" s="237">
        <v>46234</v>
      </c>
      <c r="M3120" s="236" t="s">
        <v>37</v>
      </c>
    </row>
    <row r="3121" spans="1:13">
      <c r="A3121" s="238" t="s">
        <v>305</v>
      </c>
      <c r="B3121" s="238" t="s">
        <v>306</v>
      </c>
      <c r="C3121" s="238" t="s">
        <v>307</v>
      </c>
      <c r="D3121" s="238" t="s">
        <v>86</v>
      </c>
      <c r="E3121" s="238">
        <v>138902185</v>
      </c>
      <c r="F3121" s="238" t="s">
        <v>5825</v>
      </c>
      <c r="G3121" s="238" t="s">
        <v>141</v>
      </c>
      <c r="H3121" s="238">
        <v>3</v>
      </c>
      <c r="I3121" s="238" t="s">
        <v>5826</v>
      </c>
      <c r="J3121" s="238" t="s">
        <v>5827</v>
      </c>
      <c r="K3121" s="238" t="s">
        <v>5828</v>
      </c>
      <c r="L3121" s="239">
        <v>46234</v>
      </c>
      <c r="M3121" s="238" t="s">
        <v>92</v>
      </c>
    </row>
    <row r="3122" spans="1:13">
      <c r="A3122" s="236" t="s">
        <v>305</v>
      </c>
      <c r="B3122" s="236" t="s">
        <v>306</v>
      </c>
      <c r="C3122" s="236" t="s">
        <v>307</v>
      </c>
      <c r="D3122" s="236" t="s">
        <v>93</v>
      </c>
      <c r="E3122" s="236">
        <v>1128571</v>
      </c>
      <c r="F3122" s="236" t="s">
        <v>5829</v>
      </c>
      <c r="G3122" s="236" t="s">
        <v>88</v>
      </c>
      <c r="H3122" s="236">
        <v>2</v>
      </c>
      <c r="I3122" s="236" t="s">
        <v>5830</v>
      </c>
      <c r="J3122" s="236" t="s">
        <v>5831</v>
      </c>
      <c r="K3122" s="236" t="s">
        <v>5832</v>
      </c>
      <c r="L3122" s="237">
        <v>46234</v>
      </c>
      <c r="M3122" s="236" t="s">
        <v>37</v>
      </c>
    </row>
    <row r="3123" spans="1:13">
      <c r="A3123" s="238" t="s">
        <v>305</v>
      </c>
      <c r="B3123" s="238" t="s">
        <v>306</v>
      </c>
      <c r="C3123" s="238" t="s">
        <v>307</v>
      </c>
      <c r="D3123" s="238" t="s">
        <v>98</v>
      </c>
      <c r="E3123" s="238">
        <v>138902185</v>
      </c>
      <c r="F3123" s="238" t="s">
        <v>5833</v>
      </c>
      <c r="G3123" s="238" t="s">
        <v>141</v>
      </c>
      <c r="H3123" s="238">
        <v>3</v>
      </c>
      <c r="I3123" s="238" t="s">
        <v>5834</v>
      </c>
      <c r="J3123" s="238" t="s">
        <v>5835</v>
      </c>
      <c r="K3123" s="238" t="s">
        <v>5836</v>
      </c>
      <c r="L3123" s="239">
        <v>46234</v>
      </c>
      <c r="M3123" s="238" t="s">
        <v>37</v>
      </c>
    </row>
    <row r="3124" spans="1:13">
      <c r="A3124" s="236" t="s">
        <v>305</v>
      </c>
      <c r="B3124" s="236" t="s">
        <v>306</v>
      </c>
      <c r="C3124" s="236" t="s">
        <v>307</v>
      </c>
      <c r="D3124" s="236" t="s">
        <v>103</v>
      </c>
      <c r="E3124" s="236">
        <v>138902185</v>
      </c>
      <c r="F3124" s="236" t="s">
        <v>5837</v>
      </c>
      <c r="G3124" s="236" t="s">
        <v>141</v>
      </c>
      <c r="H3124" s="236">
        <v>3</v>
      </c>
      <c r="I3124" s="236" t="s">
        <v>5838</v>
      </c>
      <c r="J3124" s="236" t="s">
        <v>5839</v>
      </c>
      <c r="K3124" s="236" t="s">
        <v>5840</v>
      </c>
      <c r="L3124" s="237">
        <v>46234</v>
      </c>
      <c r="M3124" s="236" t="s">
        <v>92</v>
      </c>
    </row>
    <row r="3125" spans="1:13">
      <c r="A3125" s="238" t="s">
        <v>305</v>
      </c>
      <c r="B3125" s="238" t="s">
        <v>306</v>
      </c>
      <c r="C3125" s="238" t="s">
        <v>307</v>
      </c>
      <c r="D3125" s="238" t="s">
        <v>108</v>
      </c>
      <c r="E3125" s="238">
        <v>7072736</v>
      </c>
      <c r="F3125" s="238" t="s">
        <v>5841</v>
      </c>
      <c r="G3125" s="238" t="s">
        <v>141</v>
      </c>
      <c r="H3125" s="238">
        <v>3</v>
      </c>
      <c r="I3125" s="238" t="s">
        <v>5842</v>
      </c>
      <c r="J3125" s="238" t="s">
        <v>5843</v>
      </c>
      <c r="K3125" s="238" t="s">
        <v>5844</v>
      </c>
      <c r="L3125" s="239">
        <v>46234</v>
      </c>
      <c r="M3125" s="238" t="s">
        <v>92</v>
      </c>
    </row>
    <row r="3126" spans="1:13">
      <c r="A3126" s="236" t="s">
        <v>305</v>
      </c>
      <c r="B3126" s="236" t="s">
        <v>306</v>
      </c>
      <c r="C3126" s="236" t="s">
        <v>307</v>
      </c>
      <c r="D3126" s="236" t="s">
        <v>46</v>
      </c>
      <c r="E3126" s="236" t="s">
        <v>33</v>
      </c>
      <c r="F3126" s="236" t="s">
        <v>33</v>
      </c>
      <c r="G3126" s="236" t="s">
        <v>141</v>
      </c>
      <c r="H3126" s="236">
        <v>3</v>
      </c>
      <c r="I3126" s="236" t="s">
        <v>114</v>
      </c>
      <c r="J3126" s="236" t="s">
        <v>5845</v>
      </c>
      <c r="K3126" s="236" t="s">
        <v>5846</v>
      </c>
      <c r="L3126" s="237">
        <v>46234</v>
      </c>
      <c r="M3126" s="236" t="s">
        <v>92</v>
      </c>
    </row>
    <row r="3127" spans="1:13">
      <c r="A3127" s="238" t="s">
        <v>305</v>
      </c>
      <c r="B3127" s="238" t="s">
        <v>306</v>
      </c>
      <c r="C3127" s="238" t="s">
        <v>307</v>
      </c>
      <c r="D3127" s="238" t="s">
        <v>113</v>
      </c>
      <c r="E3127" s="238" t="s">
        <v>33</v>
      </c>
      <c r="F3127" s="238" t="s">
        <v>114</v>
      </c>
      <c r="G3127" s="238" t="s">
        <v>33</v>
      </c>
      <c r="H3127" s="238" t="s">
        <v>33</v>
      </c>
      <c r="I3127" s="238" t="s">
        <v>114</v>
      </c>
      <c r="J3127" s="238" t="s">
        <v>5847</v>
      </c>
      <c r="K3127" s="238" t="s">
        <v>5848</v>
      </c>
      <c r="L3127" s="239">
        <v>46234</v>
      </c>
      <c r="M3127" s="238" t="s">
        <v>92</v>
      </c>
    </row>
    <row r="3128" spans="1:13">
      <c r="A3128" s="236" t="s">
        <v>305</v>
      </c>
      <c r="B3128" s="236" t="s">
        <v>306</v>
      </c>
      <c r="C3128" s="236" t="s">
        <v>307</v>
      </c>
      <c r="D3128" s="236" t="s">
        <v>117</v>
      </c>
      <c r="E3128" s="236">
        <v>3746</v>
      </c>
      <c r="F3128" s="236" t="s">
        <v>5849</v>
      </c>
      <c r="G3128" s="236" t="s">
        <v>88</v>
      </c>
      <c r="H3128" s="236">
        <v>2</v>
      </c>
      <c r="I3128" s="236" t="s">
        <v>5850</v>
      </c>
      <c r="J3128" s="236" t="s">
        <v>5851</v>
      </c>
      <c r="K3128" s="236" t="s">
        <v>5852</v>
      </c>
      <c r="L3128" s="237">
        <v>46234</v>
      </c>
      <c r="M3128" s="236" t="s">
        <v>92</v>
      </c>
    </row>
    <row r="3129" spans="1:13">
      <c r="A3129" s="238" t="s">
        <v>305</v>
      </c>
      <c r="B3129" s="238" t="s">
        <v>306</v>
      </c>
      <c r="C3129" s="238" t="s">
        <v>307</v>
      </c>
      <c r="D3129" s="238" t="s">
        <v>122</v>
      </c>
      <c r="E3129" s="238">
        <v>3746</v>
      </c>
      <c r="F3129" s="238" t="s">
        <v>5849</v>
      </c>
      <c r="G3129" s="238" t="s">
        <v>88</v>
      </c>
      <c r="H3129" s="238">
        <v>2</v>
      </c>
      <c r="I3129" s="238" t="s">
        <v>5850</v>
      </c>
      <c r="J3129" s="238" t="s">
        <v>5851</v>
      </c>
      <c r="K3129" s="238" t="s">
        <v>5853</v>
      </c>
      <c r="L3129" s="239">
        <v>46234</v>
      </c>
      <c r="M3129" s="238" t="s">
        <v>92</v>
      </c>
    </row>
    <row r="3130" spans="1:13">
      <c r="A3130" s="236" t="s">
        <v>305</v>
      </c>
      <c r="B3130" s="236" t="s">
        <v>306</v>
      </c>
      <c r="C3130" s="236" t="s">
        <v>307</v>
      </c>
      <c r="D3130" s="236" t="s">
        <v>48</v>
      </c>
      <c r="E3130" s="236" t="s">
        <v>33</v>
      </c>
      <c r="F3130" s="236" t="s">
        <v>114</v>
      </c>
      <c r="G3130" s="236" t="s">
        <v>33</v>
      </c>
      <c r="H3130" s="236" t="s">
        <v>33</v>
      </c>
      <c r="I3130" s="236" t="s">
        <v>114</v>
      </c>
      <c r="J3130" s="236" t="s">
        <v>5847</v>
      </c>
      <c r="K3130" s="236" t="s">
        <v>5854</v>
      </c>
      <c r="L3130" s="237">
        <v>46234</v>
      </c>
      <c r="M3130" s="236" t="s">
        <v>92</v>
      </c>
    </row>
    <row r="3131" spans="1:13">
      <c r="A3131" s="238" t="s">
        <v>305</v>
      </c>
      <c r="B3131" s="238" t="s">
        <v>306</v>
      </c>
      <c r="C3131" s="238" t="s">
        <v>307</v>
      </c>
      <c r="D3131" s="238" t="s">
        <v>50</v>
      </c>
      <c r="E3131" s="238" t="s">
        <v>33</v>
      </c>
      <c r="F3131" s="238" t="s">
        <v>114</v>
      </c>
      <c r="G3131" s="238" t="s">
        <v>33</v>
      </c>
      <c r="H3131" s="238" t="s">
        <v>33</v>
      </c>
      <c r="I3131" s="238" t="s">
        <v>114</v>
      </c>
      <c r="J3131" s="238" t="s">
        <v>5847</v>
      </c>
      <c r="K3131" s="238" t="s">
        <v>5855</v>
      </c>
      <c r="L3131" s="239">
        <v>46234</v>
      </c>
      <c r="M3131" s="238" t="s">
        <v>92</v>
      </c>
    </row>
    <row r="3132" spans="1:13">
      <c r="A3132" s="236" t="s">
        <v>305</v>
      </c>
      <c r="B3132" s="236" t="s">
        <v>306</v>
      </c>
      <c r="C3132" s="236" t="s">
        <v>307</v>
      </c>
      <c r="D3132" s="236" t="s">
        <v>52</v>
      </c>
      <c r="E3132" s="236" t="s">
        <v>33</v>
      </c>
      <c r="F3132" s="236" t="s">
        <v>114</v>
      </c>
      <c r="G3132" s="236" t="s">
        <v>33</v>
      </c>
      <c r="H3132" s="236" t="s">
        <v>33</v>
      </c>
      <c r="I3132" s="236" t="s">
        <v>114</v>
      </c>
      <c r="J3132" s="236" t="s">
        <v>5847</v>
      </c>
      <c r="K3132" s="236" t="s">
        <v>5856</v>
      </c>
      <c r="L3132" s="237">
        <v>46234</v>
      </c>
      <c r="M3132" s="236" t="s">
        <v>92</v>
      </c>
    </row>
    <row r="3133" spans="1:13">
      <c r="A3133" s="238" t="s">
        <v>305</v>
      </c>
      <c r="B3133" s="238" t="s">
        <v>306</v>
      </c>
      <c r="C3133" s="238" t="s">
        <v>307</v>
      </c>
      <c r="D3133" s="238" t="s">
        <v>54</v>
      </c>
      <c r="E3133" s="238" t="s">
        <v>33</v>
      </c>
      <c r="F3133" s="238" t="s">
        <v>33</v>
      </c>
      <c r="G3133" s="238" t="s">
        <v>141</v>
      </c>
      <c r="H3133" s="238">
        <v>3</v>
      </c>
      <c r="I3133" s="238" t="s">
        <v>33</v>
      </c>
      <c r="J3133" s="238" t="s">
        <v>5857</v>
      </c>
      <c r="K3133" s="238" t="s">
        <v>5858</v>
      </c>
      <c r="L3133" s="239">
        <v>46234</v>
      </c>
      <c r="M3133" s="238" t="s">
        <v>92</v>
      </c>
    </row>
    <row r="3134" spans="1:13">
      <c r="A3134" s="236" t="s">
        <v>305</v>
      </c>
      <c r="B3134" s="236" t="s">
        <v>306</v>
      </c>
      <c r="C3134" s="236" t="s">
        <v>307</v>
      </c>
      <c r="D3134" s="236" t="s">
        <v>124</v>
      </c>
      <c r="E3134" s="236">
        <v>16574247</v>
      </c>
      <c r="F3134" s="236" t="s">
        <v>5859</v>
      </c>
      <c r="G3134" s="236" t="s">
        <v>141</v>
      </c>
      <c r="H3134" s="236">
        <v>3</v>
      </c>
      <c r="I3134" s="236" t="s">
        <v>5860</v>
      </c>
      <c r="J3134" s="236" t="s">
        <v>5861</v>
      </c>
      <c r="K3134" s="236" t="s">
        <v>5862</v>
      </c>
      <c r="L3134" s="237">
        <v>46234</v>
      </c>
      <c r="M3134" s="236" t="s">
        <v>92</v>
      </c>
    </row>
    <row r="3135" spans="1:13">
      <c r="A3135" s="238" t="s">
        <v>305</v>
      </c>
      <c r="B3135" s="238" t="s">
        <v>306</v>
      </c>
      <c r="C3135" s="238" t="s">
        <v>307</v>
      </c>
      <c r="D3135" s="238" t="s">
        <v>130</v>
      </c>
      <c r="E3135" s="238">
        <v>0</v>
      </c>
      <c r="F3135" s="238" t="s">
        <v>5863</v>
      </c>
      <c r="G3135" s="238" t="s">
        <v>141</v>
      </c>
      <c r="H3135" s="238">
        <v>3</v>
      </c>
      <c r="I3135" s="238" t="s">
        <v>5864</v>
      </c>
      <c r="J3135" s="238" t="s">
        <v>5865</v>
      </c>
      <c r="K3135" s="238" t="s">
        <v>5866</v>
      </c>
      <c r="L3135" s="239">
        <v>46234</v>
      </c>
      <c r="M3135" s="238" t="s">
        <v>92</v>
      </c>
    </row>
    <row r="3136" spans="1:13">
      <c r="A3136" s="236" t="s">
        <v>305</v>
      </c>
      <c r="B3136" s="236" t="s">
        <v>306</v>
      </c>
      <c r="C3136" s="236" t="s">
        <v>307</v>
      </c>
      <c r="D3136" s="236" t="s">
        <v>135</v>
      </c>
      <c r="E3136" s="236">
        <v>122327938</v>
      </c>
      <c r="F3136" s="236" t="s">
        <v>5867</v>
      </c>
      <c r="G3136" s="236" t="s">
        <v>141</v>
      </c>
      <c r="H3136" s="236">
        <v>3</v>
      </c>
      <c r="I3136" s="236" t="s">
        <v>5868</v>
      </c>
      <c r="J3136" s="236" t="s">
        <v>5869</v>
      </c>
      <c r="K3136" s="236" t="s">
        <v>5870</v>
      </c>
      <c r="L3136" s="237">
        <v>46234</v>
      </c>
      <c r="M3136" s="236" t="s">
        <v>92</v>
      </c>
    </row>
    <row r="3137" spans="1:13">
      <c r="A3137" s="238" t="s">
        <v>305</v>
      </c>
      <c r="B3137" s="238" t="s">
        <v>306</v>
      </c>
      <c r="C3137" s="238" t="s">
        <v>307</v>
      </c>
      <c r="D3137" s="238" t="s">
        <v>140</v>
      </c>
      <c r="E3137" s="238">
        <v>16574247</v>
      </c>
      <c r="F3137" s="238" t="s">
        <v>5859</v>
      </c>
      <c r="G3137" s="238" t="s">
        <v>141</v>
      </c>
      <c r="H3137" s="238">
        <v>3</v>
      </c>
      <c r="I3137" s="238" t="s">
        <v>5860</v>
      </c>
      <c r="J3137" s="238" t="s">
        <v>5871</v>
      </c>
      <c r="K3137" s="238" t="s">
        <v>5872</v>
      </c>
      <c r="L3137" s="239">
        <v>46234</v>
      </c>
      <c r="M3137" s="238" t="s">
        <v>92</v>
      </c>
    </row>
    <row r="3138" spans="1:13">
      <c r="A3138" s="236" t="s">
        <v>305</v>
      </c>
      <c r="B3138" s="236" t="s">
        <v>306</v>
      </c>
      <c r="C3138" s="236" t="s">
        <v>307</v>
      </c>
      <c r="D3138" s="236" t="s">
        <v>144</v>
      </c>
      <c r="E3138" s="236" t="s">
        <v>33</v>
      </c>
      <c r="F3138" s="236" t="s">
        <v>5873</v>
      </c>
      <c r="G3138" s="236" t="s">
        <v>141</v>
      </c>
      <c r="H3138" s="236">
        <v>3</v>
      </c>
      <c r="I3138" s="236" t="s">
        <v>5874</v>
      </c>
      <c r="J3138" s="236" t="s">
        <v>5875</v>
      </c>
      <c r="K3138" s="236" t="s">
        <v>5876</v>
      </c>
      <c r="L3138" s="237">
        <v>46234</v>
      </c>
      <c r="M3138" s="236" t="s">
        <v>92</v>
      </c>
    </row>
    <row r="3139" spans="1:13">
      <c r="A3139" s="238" t="s">
        <v>305</v>
      </c>
      <c r="B3139" s="238" t="s">
        <v>306</v>
      </c>
      <c r="C3139" s="238" t="s">
        <v>307</v>
      </c>
      <c r="D3139" s="238" t="s">
        <v>147</v>
      </c>
      <c r="E3139" s="238" t="s">
        <v>33</v>
      </c>
      <c r="F3139" s="238" t="s">
        <v>5877</v>
      </c>
      <c r="G3139" s="238" t="s">
        <v>141</v>
      </c>
      <c r="H3139" s="238">
        <v>3</v>
      </c>
      <c r="I3139" s="238" t="s">
        <v>5878</v>
      </c>
      <c r="J3139" s="238" t="s">
        <v>5879</v>
      </c>
      <c r="K3139" s="238" t="s">
        <v>5880</v>
      </c>
      <c r="L3139" s="239">
        <v>46234</v>
      </c>
      <c r="M3139" s="238" t="s">
        <v>92</v>
      </c>
    </row>
    <row r="3140" spans="1:13">
      <c r="A3140" s="236" t="s">
        <v>305</v>
      </c>
      <c r="B3140" s="236" t="s">
        <v>306</v>
      </c>
      <c r="C3140" s="236" t="s">
        <v>307</v>
      </c>
      <c r="D3140" s="236" t="s">
        <v>150</v>
      </c>
      <c r="E3140" s="236">
        <v>5</v>
      </c>
      <c r="F3140" s="236" t="s">
        <v>5881</v>
      </c>
      <c r="G3140" s="236" t="s">
        <v>88</v>
      </c>
      <c r="H3140" s="236">
        <v>2</v>
      </c>
      <c r="I3140" s="236" t="s">
        <v>5882</v>
      </c>
      <c r="J3140" s="236" t="s">
        <v>5883</v>
      </c>
      <c r="K3140" s="236" t="s">
        <v>5884</v>
      </c>
      <c r="L3140" s="237">
        <v>46234</v>
      </c>
      <c r="M3140" s="236" t="s">
        <v>92</v>
      </c>
    </row>
    <row r="3141" spans="1:13">
      <c r="A3141" s="238" t="s">
        <v>305</v>
      </c>
      <c r="B3141" s="238" t="s">
        <v>306</v>
      </c>
      <c r="C3141" s="238" t="s">
        <v>307</v>
      </c>
      <c r="D3141" s="238" t="s">
        <v>32</v>
      </c>
      <c r="E3141" s="238" t="s">
        <v>33</v>
      </c>
      <c r="F3141" s="238" t="s">
        <v>33</v>
      </c>
      <c r="G3141" s="238" t="s">
        <v>141</v>
      </c>
      <c r="H3141" s="238">
        <v>3</v>
      </c>
      <c r="I3141" s="238" t="s">
        <v>33</v>
      </c>
      <c r="J3141" s="238" t="s">
        <v>5857</v>
      </c>
      <c r="K3141" s="238" t="s">
        <v>5885</v>
      </c>
      <c r="L3141" s="239">
        <v>46234</v>
      </c>
      <c r="M3141" s="238" t="s">
        <v>92</v>
      </c>
    </row>
    <row r="3142" spans="1:13">
      <c r="A3142" s="236" t="s">
        <v>305</v>
      </c>
      <c r="B3142" s="236" t="s">
        <v>306</v>
      </c>
      <c r="C3142" s="236" t="s">
        <v>307</v>
      </c>
      <c r="D3142" s="236" t="s">
        <v>38</v>
      </c>
      <c r="E3142" s="236" t="s">
        <v>33</v>
      </c>
      <c r="F3142" s="236" t="s">
        <v>33</v>
      </c>
      <c r="G3142" s="236" t="s">
        <v>141</v>
      </c>
      <c r="H3142" s="236">
        <v>3</v>
      </c>
      <c r="I3142" s="236" t="s">
        <v>33</v>
      </c>
      <c r="J3142" s="236" t="s">
        <v>5857</v>
      </c>
      <c r="K3142" s="236" t="s">
        <v>5886</v>
      </c>
      <c r="L3142" s="237">
        <v>46234</v>
      </c>
      <c r="M3142" s="236" t="s">
        <v>92</v>
      </c>
    </row>
    <row r="3143" spans="1:13">
      <c r="A3143" s="238" t="s">
        <v>328</v>
      </c>
      <c r="B3143" s="238" t="s">
        <v>329</v>
      </c>
      <c r="C3143" s="238" t="s">
        <v>307</v>
      </c>
      <c r="D3143" s="238" t="s">
        <v>86</v>
      </c>
      <c r="E3143" s="238">
        <v>138902185</v>
      </c>
      <c r="F3143" s="238" t="s">
        <v>5825</v>
      </c>
      <c r="G3143" s="238" t="s">
        <v>141</v>
      </c>
      <c r="H3143" s="238">
        <v>3</v>
      </c>
      <c r="I3143" s="238" t="s">
        <v>5887</v>
      </c>
      <c r="J3143" s="238" t="s">
        <v>5827</v>
      </c>
      <c r="K3143" s="238" t="s">
        <v>5888</v>
      </c>
      <c r="L3143" s="239">
        <v>46234</v>
      </c>
      <c r="M3143" s="238" t="s">
        <v>92</v>
      </c>
    </row>
    <row r="3144" spans="1:13">
      <c r="A3144" s="236" t="s">
        <v>328</v>
      </c>
      <c r="B3144" s="236" t="s">
        <v>329</v>
      </c>
      <c r="C3144" s="236" t="s">
        <v>307</v>
      </c>
      <c r="D3144" s="236" t="s">
        <v>93</v>
      </c>
      <c r="E3144" s="236">
        <v>1128571</v>
      </c>
      <c r="F3144" s="236" t="s">
        <v>5829</v>
      </c>
      <c r="G3144" s="236" t="s">
        <v>88</v>
      </c>
      <c r="H3144" s="236">
        <v>2</v>
      </c>
      <c r="I3144" s="236" t="s">
        <v>5830</v>
      </c>
      <c r="J3144" s="236" t="s">
        <v>5889</v>
      </c>
      <c r="K3144" s="236" t="s">
        <v>5890</v>
      </c>
      <c r="L3144" s="237">
        <v>46234</v>
      </c>
      <c r="M3144" s="236" t="s">
        <v>92</v>
      </c>
    </row>
    <row r="3145" spans="1:13">
      <c r="A3145" s="238" t="s">
        <v>328</v>
      </c>
      <c r="B3145" s="238" t="s">
        <v>329</v>
      </c>
      <c r="C3145" s="238" t="s">
        <v>307</v>
      </c>
      <c r="D3145" s="238" t="s">
        <v>98</v>
      </c>
      <c r="E3145" s="238">
        <v>138902185</v>
      </c>
      <c r="F3145" s="238" t="s">
        <v>5891</v>
      </c>
      <c r="G3145" s="238" t="s">
        <v>141</v>
      </c>
      <c r="H3145" s="238">
        <v>3</v>
      </c>
      <c r="I3145" s="238" t="s">
        <v>5892</v>
      </c>
      <c r="J3145" s="238" t="s">
        <v>5893</v>
      </c>
      <c r="K3145" s="238" t="s">
        <v>5894</v>
      </c>
      <c r="L3145" s="239">
        <v>46234</v>
      </c>
      <c r="M3145" s="238" t="s">
        <v>92</v>
      </c>
    </row>
    <row r="3146" spans="1:13">
      <c r="A3146" s="236" t="s">
        <v>328</v>
      </c>
      <c r="B3146" s="236" t="s">
        <v>329</v>
      </c>
      <c r="C3146" s="236" t="s">
        <v>307</v>
      </c>
      <c r="D3146" s="236" t="s">
        <v>103</v>
      </c>
      <c r="E3146" s="236">
        <v>138902185</v>
      </c>
      <c r="F3146" s="236" t="s">
        <v>5891</v>
      </c>
      <c r="G3146" s="236" t="s">
        <v>141</v>
      </c>
      <c r="H3146" s="236">
        <v>3</v>
      </c>
      <c r="I3146" s="236" t="s">
        <v>5892</v>
      </c>
      <c r="J3146" s="236" t="s">
        <v>5895</v>
      </c>
      <c r="K3146" s="236" t="s">
        <v>5896</v>
      </c>
      <c r="L3146" s="237">
        <v>46234</v>
      </c>
      <c r="M3146" s="236" t="s">
        <v>92</v>
      </c>
    </row>
    <row r="3147" spans="1:13">
      <c r="A3147" s="238" t="s">
        <v>328</v>
      </c>
      <c r="B3147" s="238" t="s">
        <v>329</v>
      </c>
      <c r="C3147" s="238" t="s">
        <v>307</v>
      </c>
      <c r="D3147" s="238" t="s">
        <v>108</v>
      </c>
      <c r="E3147" s="238">
        <v>5948489</v>
      </c>
      <c r="F3147" s="238" t="s">
        <v>5897</v>
      </c>
      <c r="G3147" s="238" t="s">
        <v>141</v>
      </c>
      <c r="H3147" s="238">
        <v>3</v>
      </c>
      <c r="I3147" s="238" t="s">
        <v>5842</v>
      </c>
      <c r="J3147" s="238" t="s">
        <v>5898</v>
      </c>
      <c r="K3147" s="238" t="s">
        <v>5899</v>
      </c>
      <c r="L3147" s="239">
        <v>46234</v>
      </c>
      <c r="M3147" s="238" t="s">
        <v>92</v>
      </c>
    </row>
    <row r="3148" spans="1:13">
      <c r="A3148" s="236" t="s">
        <v>328</v>
      </c>
      <c r="B3148" s="236" t="s">
        <v>329</v>
      </c>
      <c r="C3148" s="236" t="s">
        <v>307</v>
      </c>
      <c r="D3148" s="236" t="s">
        <v>46</v>
      </c>
      <c r="E3148" s="236" t="s">
        <v>33</v>
      </c>
      <c r="F3148" s="236" t="s">
        <v>33</v>
      </c>
      <c r="G3148" s="236" t="s">
        <v>141</v>
      </c>
      <c r="H3148" s="236">
        <v>3</v>
      </c>
      <c r="I3148" s="236" t="s">
        <v>33</v>
      </c>
      <c r="J3148" s="236" t="s">
        <v>5845</v>
      </c>
      <c r="K3148" s="236" t="s">
        <v>5900</v>
      </c>
      <c r="L3148" s="237">
        <v>46234</v>
      </c>
      <c r="M3148" s="236" t="s">
        <v>92</v>
      </c>
    </row>
    <row r="3149" spans="1:13">
      <c r="A3149" s="238" t="s">
        <v>328</v>
      </c>
      <c r="B3149" s="238" t="s">
        <v>329</v>
      </c>
      <c r="C3149" s="238" t="s">
        <v>307</v>
      </c>
      <c r="D3149" s="238" t="s">
        <v>113</v>
      </c>
      <c r="E3149" s="238" t="s">
        <v>33</v>
      </c>
      <c r="F3149" s="238" t="s">
        <v>114</v>
      </c>
      <c r="G3149" s="238" t="s">
        <v>141</v>
      </c>
      <c r="H3149" s="238">
        <v>3</v>
      </c>
      <c r="I3149" s="238" t="s">
        <v>114</v>
      </c>
      <c r="J3149" s="238" t="s">
        <v>5847</v>
      </c>
      <c r="K3149" s="238" t="s">
        <v>5901</v>
      </c>
      <c r="L3149" s="239">
        <v>46234</v>
      </c>
      <c r="M3149" s="238" t="s">
        <v>92</v>
      </c>
    </row>
    <row r="3150" spans="1:13">
      <c r="A3150" s="236" t="s">
        <v>328</v>
      </c>
      <c r="B3150" s="236" t="s">
        <v>329</v>
      </c>
      <c r="C3150" s="236" t="s">
        <v>307</v>
      </c>
      <c r="D3150" s="236" t="s">
        <v>117</v>
      </c>
      <c r="E3150" s="236">
        <v>3746</v>
      </c>
      <c r="F3150" s="236" t="s">
        <v>5849</v>
      </c>
      <c r="G3150" s="236" t="s">
        <v>88</v>
      </c>
      <c r="H3150" s="236">
        <v>2</v>
      </c>
      <c r="I3150" s="236" t="s">
        <v>5850</v>
      </c>
      <c r="J3150" s="236" t="s">
        <v>5851</v>
      </c>
      <c r="K3150" s="236" t="s">
        <v>5902</v>
      </c>
      <c r="L3150" s="237">
        <v>46234</v>
      </c>
      <c r="M3150" s="236" t="s">
        <v>92</v>
      </c>
    </row>
    <row r="3151" spans="1:13">
      <c r="A3151" s="238" t="s">
        <v>328</v>
      </c>
      <c r="B3151" s="238" t="s">
        <v>329</v>
      </c>
      <c r="C3151" s="238" t="s">
        <v>307</v>
      </c>
      <c r="D3151" s="238" t="s">
        <v>122</v>
      </c>
      <c r="E3151" s="238">
        <v>3746</v>
      </c>
      <c r="F3151" s="238" t="s">
        <v>5849</v>
      </c>
      <c r="G3151" s="238" t="s">
        <v>88</v>
      </c>
      <c r="H3151" s="238">
        <v>2</v>
      </c>
      <c r="I3151" s="238" t="s">
        <v>5850</v>
      </c>
      <c r="J3151" s="238" t="s">
        <v>5851</v>
      </c>
      <c r="K3151" s="238" t="s">
        <v>5903</v>
      </c>
      <c r="L3151" s="239">
        <v>46234</v>
      </c>
      <c r="M3151" s="238" t="s">
        <v>92</v>
      </c>
    </row>
    <row r="3152" spans="1:13">
      <c r="A3152" s="236" t="s">
        <v>328</v>
      </c>
      <c r="B3152" s="236" t="s">
        <v>329</v>
      </c>
      <c r="C3152" s="236" t="s">
        <v>307</v>
      </c>
      <c r="D3152" s="236" t="s">
        <v>48</v>
      </c>
      <c r="E3152" s="236" t="s">
        <v>33</v>
      </c>
      <c r="F3152" s="236" t="s">
        <v>114</v>
      </c>
      <c r="G3152" s="236" t="s">
        <v>33</v>
      </c>
      <c r="H3152" s="236" t="s">
        <v>33</v>
      </c>
      <c r="I3152" s="236" t="s">
        <v>114</v>
      </c>
      <c r="J3152" s="236" t="s">
        <v>5847</v>
      </c>
      <c r="K3152" s="236" t="s">
        <v>5904</v>
      </c>
      <c r="L3152" s="237">
        <v>46234</v>
      </c>
      <c r="M3152" s="236" t="s">
        <v>92</v>
      </c>
    </row>
    <row r="3153" spans="1:13">
      <c r="A3153" s="238" t="s">
        <v>328</v>
      </c>
      <c r="B3153" s="238" t="s">
        <v>329</v>
      </c>
      <c r="C3153" s="238" t="s">
        <v>307</v>
      </c>
      <c r="D3153" s="238" t="s">
        <v>50</v>
      </c>
      <c r="E3153" s="238" t="s">
        <v>33</v>
      </c>
      <c r="F3153" s="238" t="s">
        <v>114</v>
      </c>
      <c r="G3153" s="238" t="s">
        <v>33</v>
      </c>
      <c r="H3153" s="238" t="s">
        <v>33</v>
      </c>
      <c r="I3153" s="238" t="s">
        <v>114</v>
      </c>
      <c r="J3153" s="238" t="s">
        <v>5847</v>
      </c>
      <c r="K3153" s="238" t="s">
        <v>5905</v>
      </c>
      <c r="L3153" s="239">
        <v>46234</v>
      </c>
      <c r="M3153" s="238" t="s">
        <v>92</v>
      </c>
    </row>
    <row r="3154" spans="1:13">
      <c r="A3154" s="236" t="s">
        <v>328</v>
      </c>
      <c r="B3154" s="236" t="s">
        <v>329</v>
      </c>
      <c r="C3154" s="236" t="s">
        <v>307</v>
      </c>
      <c r="D3154" s="236" t="s">
        <v>52</v>
      </c>
      <c r="E3154" s="236" t="s">
        <v>33</v>
      </c>
      <c r="F3154" s="236" t="s">
        <v>114</v>
      </c>
      <c r="G3154" s="236" t="s">
        <v>33</v>
      </c>
      <c r="H3154" s="236" t="s">
        <v>33</v>
      </c>
      <c r="I3154" s="236" t="s">
        <v>114</v>
      </c>
      <c r="J3154" s="236" t="s">
        <v>5847</v>
      </c>
      <c r="K3154" s="236" t="s">
        <v>5906</v>
      </c>
      <c r="L3154" s="237">
        <v>46234</v>
      </c>
      <c r="M3154" s="236" t="s">
        <v>92</v>
      </c>
    </row>
    <row r="3155" spans="1:13">
      <c r="A3155" s="238" t="s">
        <v>328</v>
      </c>
      <c r="B3155" s="238" t="s">
        <v>329</v>
      </c>
      <c r="C3155" s="238" t="s">
        <v>307</v>
      </c>
      <c r="D3155" s="238" t="s">
        <v>54</v>
      </c>
      <c r="E3155" s="238" t="s">
        <v>33</v>
      </c>
      <c r="F3155" s="238" t="s">
        <v>33</v>
      </c>
      <c r="G3155" s="238" t="s">
        <v>141</v>
      </c>
      <c r="H3155" s="238">
        <v>3</v>
      </c>
      <c r="I3155" s="238" t="s">
        <v>33</v>
      </c>
      <c r="J3155" s="238" t="s">
        <v>5857</v>
      </c>
      <c r="K3155" s="238" t="s">
        <v>5907</v>
      </c>
      <c r="L3155" s="239">
        <v>46234</v>
      </c>
      <c r="M3155" s="238" t="s">
        <v>92</v>
      </c>
    </row>
    <row r="3156" spans="1:13">
      <c r="A3156" s="236" t="s">
        <v>328</v>
      </c>
      <c r="B3156" s="236" t="s">
        <v>329</v>
      </c>
      <c r="C3156" s="236" t="s">
        <v>307</v>
      </c>
      <c r="D3156" s="236" t="s">
        <v>124</v>
      </c>
      <c r="E3156" s="236">
        <v>15450000</v>
      </c>
      <c r="F3156" s="236" t="s">
        <v>5908</v>
      </c>
      <c r="G3156" s="236" t="s">
        <v>141</v>
      </c>
      <c r="H3156" s="236">
        <v>3</v>
      </c>
      <c r="I3156" s="236" t="s">
        <v>5909</v>
      </c>
      <c r="J3156" s="236" t="s">
        <v>5910</v>
      </c>
      <c r="K3156" s="236" t="s">
        <v>5911</v>
      </c>
      <c r="L3156" s="237">
        <v>46234</v>
      </c>
      <c r="M3156" s="236" t="s">
        <v>92</v>
      </c>
    </row>
    <row r="3157" spans="1:13">
      <c r="A3157" s="238" t="s">
        <v>328</v>
      </c>
      <c r="B3157" s="238" t="s">
        <v>329</v>
      </c>
      <c r="C3157" s="238" t="s">
        <v>307</v>
      </c>
      <c r="D3157" s="238" t="s">
        <v>130</v>
      </c>
      <c r="E3157" s="238">
        <v>0</v>
      </c>
      <c r="F3157" s="238" t="s">
        <v>5912</v>
      </c>
      <c r="G3157" s="238" t="s">
        <v>141</v>
      </c>
      <c r="H3157" s="238">
        <v>3</v>
      </c>
      <c r="I3157" s="238" t="s">
        <v>5913</v>
      </c>
      <c r="J3157" s="238" t="s">
        <v>5914</v>
      </c>
      <c r="K3157" s="238" t="s">
        <v>5915</v>
      </c>
      <c r="L3157" s="239">
        <v>46234</v>
      </c>
      <c r="M3157" s="238" t="s">
        <v>92</v>
      </c>
    </row>
    <row r="3158" spans="1:13">
      <c r="A3158" s="236" t="s">
        <v>328</v>
      </c>
      <c r="B3158" s="236" t="s">
        <v>329</v>
      </c>
      <c r="C3158" s="236" t="s">
        <v>307</v>
      </c>
      <c r="D3158" s="236" t="s">
        <v>135</v>
      </c>
      <c r="E3158" s="236">
        <v>123452185</v>
      </c>
      <c r="F3158" s="236" t="s">
        <v>5912</v>
      </c>
      <c r="G3158" s="236" t="s">
        <v>141</v>
      </c>
      <c r="H3158" s="236">
        <v>3</v>
      </c>
      <c r="I3158" s="236" t="s">
        <v>5913</v>
      </c>
      <c r="J3158" s="236" t="s">
        <v>5916</v>
      </c>
      <c r="K3158" s="236" t="s">
        <v>5917</v>
      </c>
      <c r="L3158" s="237">
        <v>46234</v>
      </c>
      <c r="M3158" s="236" t="s">
        <v>92</v>
      </c>
    </row>
    <row r="3159" spans="1:13">
      <c r="A3159" s="238" t="s">
        <v>328</v>
      </c>
      <c r="B3159" s="238" t="s">
        <v>329</v>
      </c>
      <c r="C3159" s="238" t="s">
        <v>307</v>
      </c>
      <c r="D3159" s="238" t="s">
        <v>140</v>
      </c>
      <c r="E3159" s="238">
        <v>15450000</v>
      </c>
      <c r="F3159" s="238" t="s">
        <v>5873</v>
      </c>
      <c r="G3159" s="238" t="s">
        <v>141</v>
      </c>
      <c r="H3159" s="238">
        <v>3</v>
      </c>
      <c r="I3159" s="238" t="s">
        <v>5874</v>
      </c>
      <c r="J3159" s="238" t="s">
        <v>5918</v>
      </c>
      <c r="K3159" s="238" t="s">
        <v>5919</v>
      </c>
      <c r="L3159" s="239">
        <v>46234</v>
      </c>
      <c r="M3159" s="238" t="s">
        <v>92</v>
      </c>
    </row>
    <row r="3160" spans="1:13">
      <c r="A3160" s="236" t="s">
        <v>328</v>
      </c>
      <c r="B3160" s="236" t="s">
        <v>329</v>
      </c>
      <c r="C3160" s="236" t="s">
        <v>307</v>
      </c>
      <c r="D3160" s="236" t="s">
        <v>144</v>
      </c>
      <c r="E3160" s="236" t="s">
        <v>33</v>
      </c>
      <c r="F3160" s="236" t="s">
        <v>5873</v>
      </c>
      <c r="G3160" s="236" t="s">
        <v>141</v>
      </c>
      <c r="H3160" s="236">
        <v>3</v>
      </c>
      <c r="I3160" s="236" t="s">
        <v>5874</v>
      </c>
      <c r="J3160" s="236" t="s">
        <v>5920</v>
      </c>
      <c r="K3160" s="236" t="s">
        <v>5921</v>
      </c>
      <c r="L3160" s="237">
        <v>46234</v>
      </c>
      <c r="M3160" s="236" t="s">
        <v>92</v>
      </c>
    </row>
    <row r="3161" spans="1:13">
      <c r="A3161" s="238" t="s">
        <v>328</v>
      </c>
      <c r="B3161" s="238" t="s">
        <v>329</v>
      </c>
      <c r="C3161" s="238" t="s">
        <v>307</v>
      </c>
      <c r="D3161" s="238" t="s">
        <v>147</v>
      </c>
      <c r="E3161" s="238" t="s">
        <v>33</v>
      </c>
      <c r="F3161" s="238" t="s">
        <v>5877</v>
      </c>
      <c r="G3161" s="238" t="s">
        <v>141</v>
      </c>
      <c r="H3161" s="238">
        <v>3</v>
      </c>
      <c r="I3161" s="238" t="s">
        <v>5878</v>
      </c>
      <c r="J3161" s="238" t="s">
        <v>5922</v>
      </c>
      <c r="K3161" s="238" t="s">
        <v>5923</v>
      </c>
      <c r="L3161" s="239">
        <v>46234</v>
      </c>
      <c r="M3161" s="238" t="s">
        <v>92</v>
      </c>
    </row>
    <row r="3162" spans="1:13">
      <c r="A3162" s="236" t="s">
        <v>328</v>
      </c>
      <c r="B3162" s="236" t="s">
        <v>329</v>
      </c>
      <c r="C3162" s="236" t="s">
        <v>307</v>
      </c>
      <c r="D3162" s="236" t="s">
        <v>150</v>
      </c>
      <c r="E3162" s="236">
        <v>4</v>
      </c>
      <c r="F3162" s="236" t="s">
        <v>5924</v>
      </c>
      <c r="G3162" s="236" t="s">
        <v>88</v>
      </c>
      <c r="H3162" s="236">
        <v>2</v>
      </c>
      <c r="I3162" s="236" t="s">
        <v>5925</v>
      </c>
      <c r="J3162" s="236" t="s">
        <v>5926</v>
      </c>
      <c r="K3162" s="236" t="s">
        <v>5927</v>
      </c>
      <c r="L3162" s="237">
        <v>46234</v>
      </c>
      <c r="M3162" s="236" t="s">
        <v>92</v>
      </c>
    </row>
    <row r="3163" spans="1:13">
      <c r="A3163" s="238" t="s">
        <v>328</v>
      </c>
      <c r="B3163" s="238" t="s">
        <v>329</v>
      </c>
      <c r="C3163" s="238" t="s">
        <v>307</v>
      </c>
      <c r="D3163" s="238" t="s">
        <v>32</v>
      </c>
      <c r="E3163" s="238" t="s">
        <v>33</v>
      </c>
      <c r="F3163" s="238" t="s">
        <v>33</v>
      </c>
      <c r="G3163" s="238" t="s">
        <v>141</v>
      </c>
      <c r="H3163" s="238">
        <v>3</v>
      </c>
      <c r="I3163" s="238" t="s">
        <v>33</v>
      </c>
      <c r="J3163" s="238" t="s">
        <v>5857</v>
      </c>
      <c r="K3163" s="238" t="s">
        <v>5928</v>
      </c>
      <c r="L3163" s="239">
        <v>46234</v>
      </c>
      <c r="M3163" s="238" t="s">
        <v>92</v>
      </c>
    </row>
    <row r="3164" spans="1:13">
      <c r="A3164" s="236" t="s">
        <v>328</v>
      </c>
      <c r="B3164" s="236" t="s">
        <v>329</v>
      </c>
      <c r="C3164" s="236" t="s">
        <v>307</v>
      </c>
      <c r="D3164" s="236" t="s">
        <v>38</v>
      </c>
      <c r="E3164" s="236" t="s">
        <v>33</v>
      </c>
      <c r="F3164" s="236" t="s">
        <v>33</v>
      </c>
      <c r="G3164" s="236" t="s">
        <v>141</v>
      </c>
      <c r="H3164" s="236">
        <v>3</v>
      </c>
      <c r="I3164" s="236" t="s">
        <v>33</v>
      </c>
      <c r="J3164" s="236" t="s">
        <v>5857</v>
      </c>
      <c r="K3164" s="236" t="s">
        <v>5929</v>
      </c>
      <c r="L3164" s="237">
        <v>46234</v>
      </c>
      <c r="M3164" s="236" t="s">
        <v>92</v>
      </c>
    </row>
    <row r="3165" spans="1:13">
      <c r="A3165" s="238" t="s">
        <v>317</v>
      </c>
      <c r="B3165" s="238" t="s">
        <v>318</v>
      </c>
      <c r="C3165" s="238" t="s">
        <v>307</v>
      </c>
      <c r="D3165" s="238" t="s">
        <v>86</v>
      </c>
      <c r="E3165" s="238">
        <v>138902185</v>
      </c>
      <c r="F3165" s="238" t="s">
        <v>5825</v>
      </c>
      <c r="G3165" s="238" t="s">
        <v>141</v>
      </c>
      <c r="H3165" s="238">
        <v>3</v>
      </c>
      <c r="I3165" s="238" t="s">
        <v>5826</v>
      </c>
      <c r="J3165" s="238" t="s">
        <v>5827</v>
      </c>
      <c r="K3165" s="238" t="s">
        <v>5930</v>
      </c>
      <c r="L3165" s="239">
        <v>46234</v>
      </c>
      <c r="M3165" s="238" t="s">
        <v>92</v>
      </c>
    </row>
    <row r="3166" spans="1:13">
      <c r="A3166" s="236" t="s">
        <v>317</v>
      </c>
      <c r="B3166" s="236" t="s">
        <v>318</v>
      </c>
      <c r="C3166" s="236" t="s">
        <v>307</v>
      </c>
      <c r="D3166" s="236" t="s">
        <v>93</v>
      </c>
      <c r="E3166" s="236">
        <v>486009</v>
      </c>
      <c r="F3166" s="236" t="s">
        <v>5931</v>
      </c>
      <c r="G3166" s="236" t="s">
        <v>88</v>
      </c>
      <c r="H3166" s="236">
        <v>2</v>
      </c>
      <c r="I3166" s="236" t="s">
        <v>5932</v>
      </c>
      <c r="J3166" s="236" t="s">
        <v>5933</v>
      </c>
      <c r="K3166" s="236" t="s">
        <v>5934</v>
      </c>
      <c r="L3166" s="237">
        <v>46234</v>
      </c>
      <c r="M3166" s="236" t="s">
        <v>92</v>
      </c>
    </row>
    <row r="3167" spans="1:13">
      <c r="A3167" s="238" t="s">
        <v>317</v>
      </c>
      <c r="B3167" s="238" t="s">
        <v>318</v>
      </c>
      <c r="C3167" s="238" t="s">
        <v>307</v>
      </c>
      <c r="D3167" s="238" t="s">
        <v>98</v>
      </c>
      <c r="E3167" s="238">
        <v>14256804</v>
      </c>
      <c r="F3167" s="238" t="s">
        <v>5935</v>
      </c>
      <c r="G3167" s="238" t="s">
        <v>141</v>
      </c>
      <c r="H3167" s="238">
        <v>3</v>
      </c>
      <c r="I3167" s="238" t="s">
        <v>5936</v>
      </c>
      <c r="J3167" s="238" t="s">
        <v>5937</v>
      </c>
      <c r="K3167" s="238" t="s">
        <v>5938</v>
      </c>
      <c r="L3167" s="239">
        <v>46234</v>
      </c>
      <c r="M3167" s="238" t="s">
        <v>92</v>
      </c>
    </row>
    <row r="3168" spans="1:13">
      <c r="A3168" s="236" t="s">
        <v>317</v>
      </c>
      <c r="B3168" s="236" t="s">
        <v>318</v>
      </c>
      <c r="C3168" s="236" t="s">
        <v>307</v>
      </c>
      <c r="D3168" s="236" t="s">
        <v>103</v>
      </c>
      <c r="E3168" s="236">
        <v>1124247</v>
      </c>
      <c r="F3168" s="236" t="s">
        <v>5939</v>
      </c>
      <c r="G3168" s="236" t="s">
        <v>141</v>
      </c>
      <c r="H3168" s="236">
        <v>3</v>
      </c>
      <c r="I3168" s="236" t="s">
        <v>5940</v>
      </c>
      <c r="J3168" s="236" t="s">
        <v>5941</v>
      </c>
      <c r="K3168" s="236" t="s">
        <v>5942</v>
      </c>
      <c r="L3168" s="237">
        <v>46234</v>
      </c>
      <c r="M3168" s="236" t="s">
        <v>92</v>
      </c>
    </row>
    <row r="3169" spans="1:13">
      <c r="A3169" s="238" t="s">
        <v>317</v>
      </c>
      <c r="B3169" s="238" t="s">
        <v>318</v>
      </c>
      <c r="C3169" s="238" t="s">
        <v>307</v>
      </c>
      <c r="D3169" s="238" t="s">
        <v>108</v>
      </c>
      <c r="E3169" s="238">
        <v>1124247</v>
      </c>
      <c r="F3169" s="238" t="s">
        <v>5939</v>
      </c>
      <c r="G3169" s="238" t="s">
        <v>141</v>
      </c>
      <c r="H3169" s="238">
        <v>3</v>
      </c>
      <c r="I3169" s="238" t="s">
        <v>5940</v>
      </c>
      <c r="J3169" s="238" t="s">
        <v>5943</v>
      </c>
      <c r="K3169" s="238" t="s">
        <v>5944</v>
      </c>
      <c r="L3169" s="239">
        <v>46234</v>
      </c>
      <c r="M3169" s="238" t="s">
        <v>92</v>
      </c>
    </row>
    <row r="3170" spans="1:13">
      <c r="A3170" s="236" t="s">
        <v>317</v>
      </c>
      <c r="B3170" s="236" t="s">
        <v>318</v>
      </c>
      <c r="C3170" s="236" t="s">
        <v>307</v>
      </c>
      <c r="D3170" s="236" t="s">
        <v>46</v>
      </c>
      <c r="E3170" s="236" t="s">
        <v>33</v>
      </c>
      <c r="F3170" s="236" t="s">
        <v>33</v>
      </c>
      <c r="G3170" s="236" t="s">
        <v>33</v>
      </c>
      <c r="H3170" s="236" t="s">
        <v>33</v>
      </c>
      <c r="I3170" s="236" t="s">
        <v>33</v>
      </c>
      <c r="J3170" s="236" t="s">
        <v>5945</v>
      </c>
      <c r="K3170" s="236" t="s">
        <v>5946</v>
      </c>
      <c r="L3170" s="237">
        <v>46234</v>
      </c>
      <c r="M3170" s="236" t="s">
        <v>92</v>
      </c>
    </row>
    <row r="3171" spans="1:13">
      <c r="A3171" s="238" t="s">
        <v>317</v>
      </c>
      <c r="B3171" s="238" t="s">
        <v>318</v>
      </c>
      <c r="C3171" s="238" t="s">
        <v>307</v>
      </c>
      <c r="D3171" s="238" t="s">
        <v>113</v>
      </c>
      <c r="E3171" s="238" t="s">
        <v>33</v>
      </c>
      <c r="F3171" s="238" t="s">
        <v>33</v>
      </c>
      <c r="G3171" s="238" t="s">
        <v>33</v>
      </c>
      <c r="H3171" s="238" t="s">
        <v>33</v>
      </c>
      <c r="I3171" s="238" t="s">
        <v>33</v>
      </c>
      <c r="J3171" s="238" t="s">
        <v>5945</v>
      </c>
      <c r="K3171" s="238" t="s">
        <v>5947</v>
      </c>
      <c r="L3171" s="239">
        <v>46234</v>
      </c>
      <c r="M3171" s="238" t="s">
        <v>92</v>
      </c>
    </row>
    <row r="3172" spans="1:13">
      <c r="A3172" s="236" t="s">
        <v>317</v>
      </c>
      <c r="B3172" s="236" t="s">
        <v>318</v>
      </c>
      <c r="C3172" s="236" t="s">
        <v>307</v>
      </c>
      <c r="D3172" s="236" t="s">
        <v>117</v>
      </c>
      <c r="E3172" s="236">
        <v>3746</v>
      </c>
      <c r="F3172" s="236" t="s">
        <v>5849</v>
      </c>
      <c r="G3172" s="236" t="s">
        <v>88</v>
      </c>
      <c r="H3172" s="236">
        <v>2</v>
      </c>
      <c r="I3172" s="236" t="s">
        <v>5850</v>
      </c>
      <c r="J3172" s="236" t="s">
        <v>5948</v>
      </c>
      <c r="K3172" s="236" t="s">
        <v>5949</v>
      </c>
      <c r="L3172" s="237">
        <v>46234</v>
      </c>
      <c r="M3172" s="236" t="s">
        <v>92</v>
      </c>
    </row>
    <row r="3173" spans="1:13">
      <c r="A3173" s="238" t="s">
        <v>317</v>
      </c>
      <c r="B3173" s="238" t="s">
        <v>318</v>
      </c>
      <c r="C3173" s="238" t="s">
        <v>307</v>
      </c>
      <c r="D3173" s="238" t="s">
        <v>122</v>
      </c>
      <c r="E3173" s="238">
        <v>3746</v>
      </c>
      <c r="F3173" s="238" t="s">
        <v>5849</v>
      </c>
      <c r="G3173" s="238" t="s">
        <v>88</v>
      </c>
      <c r="H3173" s="238">
        <v>2</v>
      </c>
      <c r="I3173" s="238" t="s">
        <v>5850</v>
      </c>
      <c r="J3173" s="238" t="s">
        <v>5950</v>
      </c>
      <c r="K3173" s="238" t="s">
        <v>5951</v>
      </c>
      <c r="L3173" s="239">
        <v>46234</v>
      </c>
      <c r="M3173" s="238" t="s">
        <v>92</v>
      </c>
    </row>
    <row r="3174" spans="1:13">
      <c r="A3174" s="236" t="s">
        <v>317</v>
      </c>
      <c r="B3174" s="236" t="s">
        <v>318</v>
      </c>
      <c r="C3174" s="236" t="s">
        <v>307</v>
      </c>
      <c r="D3174" s="236" t="s">
        <v>48</v>
      </c>
      <c r="E3174" s="236" t="s">
        <v>33</v>
      </c>
      <c r="F3174" s="236" t="s">
        <v>33</v>
      </c>
      <c r="G3174" s="236" t="s">
        <v>33</v>
      </c>
      <c r="H3174" s="236" t="s">
        <v>33</v>
      </c>
      <c r="I3174" s="236" t="s">
        <v>33</v>
      </c>
      <c r="J3174" s="236" t="s">
        <v>5945</v>
      </c>
      <c r="K3174" s="236" t="s">
        <v>5952</v>
      </c>
      <c r="L3174" s="237">
        <v>46234</v>
      </c>
      <c r="M3174" s="236" t="s">
        <v>92</v>
      </c>
    </row>
    <row r="3175" spans="1:13">
      <c r="A3175" s="238" t="s">
        <v>317</v>
      </c>
      <c r="B3175" s="238" t="s">
        <v>318</v>
      </c>
      <c r="C3175" s="238" t="s">
        <v>307</v>
      </c>
      <c r="D3175" s="238" t="s">
        <v>50</v>
      </c>
      <c r="E3175" s="238" t="s">
        <v>33</v>
      </c>
      <c r="F3175" s="238" t="s">
        <v>33</v>
      </c>
      <c r="G3175" s="238" t="s">
        <v>33</v>
      </c>
      <c r="H3175" s="238" t="s">
        <v>33</v>
      </c>
      <c r="I3175" s="238" t="s">
        <v>33</v>
      </c>
      <c r="J3175" s="238" t="s">
        <v>5945</v>
      </c>
      <c r="K3175" s="238" t="s">
        <v>5953</v>
      </c>
      <c r="L3175" s="239">
        <v>46234</v>
      </c>
      <c r="M3175" s="238" t="s">
        <v>92</v>
      </c>
    </row>
    <row r="3176" spans="1:13">
      <c r="A3176" s="236" t="s">
        <v>317</v>
      </c>
      <c r="B3176" s="236" t="s">
        <v>318</v>
      </c>
      <c r="C3176" s="236" t="s">
        <v>307</v>
      </c>
      <c r="D3176" s="236" t="s">
        <v>52</v>
      </c>
      <c r="E3176" s="236" t="s">
        <v>33</v>
      </c>
      <c r="F3176" s="236" t="s">
        <v>33</v>
      </c>
      <c r="G3176" s="236" t="s">
        <v>33</v>
      </c>
      <c r="H3176" s="236" t="s">
        <v>33</v>
      </c>
      <c r="I3176" s="236" t="s">
        <v>33</v>
      </c>
      <c r="J3176" s="236" t="s">
        <v>5945</v>
      </c>
      <c r="K3176" s="236" t="s">
        <v>5954</v>
      </c>
      <c r="L3176" s="237">
        <v>46234</v>
      </c>
      <c r="M3176" s="236" t="s">
        <v>92</v>
      </c>
    </row>
    <row r="3177" spans="1:13">
      <c r="A3177" s="238" t="s">
        <v>317</v>
      </c>
      <c r="B3177" s="238" t="s">
        <v>318</v>
      </c>
      <c r="C3177" s="238" t="s">
        <v>307</v>
      </c>
      <c r="D3177" s="238" t="s">
        <v>54</v>
      </c>
      <c r="E3177" s="238" t="s">
        <v>33</v>
      </c>
      <c r="F3177" s="238" t="s">
        <v>33</v>
      </c>
      <c r="G3177" s="238" t="s">
        <v>141</v>
      </c>
      <c r="H3177" s="238">
        <v>3</v>
      </c>
      <c r="I3177" s="238" t="s">
        <v>33</v>
      </c>
      <c r="J3177" s="238" t="s">
        <v>5857</v>
      </c>
      <c r="K3177" s="238" t="s">
        <v>5955</v>
      </c>
      <c r="L3177" s="239">
        <v>46234</v>
      </c>
      <c r="M3177" s="238" t="s">
        <v>92</v>
      </c>
    </row>
    <row r="3178" spans="1:13">
      <c r="A3178" s="236" t="s">
        <v>317</v>
      </c>
      <c r="B3178" s="236" t="s">
        <v>318</v>
      </c>
      <c r="C3178" s="236" t="s">
        <v>307</v>
      </c>
      <c r="D3178" s="236" t="s">
        <v>124</v>
      </c>
      <c r="E3178" s="236">
        <v>1124247</v>
      </c>
      <c r="F3178" s="236" t="s">
        <v>5939</v>
      </c>
      <c r="G3178" s="236" t="s">
        <v>141</v>
      </c>
      <c r="H3178" s="236">
        <v>3</v>
      </c>
      <c r="I3178" s="236" t="s">
        <v>5940</v>
      </c>
      <c r="J3178" s="236" t="s">
        <v>5956</v>
      </c>
      <c r="K3178" s="236" t="s">
        <v>5957</v>
      </c>
      <c r="L3178" s="237">
        <v>46234</v>
      </c>
      <c r="M3178" s="236" t="s">
        <v>92</v>
      </c>
    </row>
    <row r="3179" spans="1:13">
      <c r="A3179" s="238" t="s">
        <v>317</v>
      </c>
      <c r="B3179" s="238" t="s">
        <v>318</v>
      </c>
      <c r="C3179" s="238" t="s">
        <v>307</v>
      </c>
      <c r="D3179" s="238" t="s">
        <v>130</v>
      </c>
      <c r="E3179" s="238">
        <v>13132557</v>
      </c>
      <c r="F3179" s="238" t="s">
        <v>5958</v>
      </c>
      <c r="G3179" s="238" t="s">
        <v>141</v>
      </c>
      <c r="H3179" s="238">
        <v>3</v>
      </c>
      <c r="I3179" s="238" t="s">
        <v>5959</v>
      </c>
      <c r="J3179" s="238" t="s">
        <v>5960</v>
      </c>
      <c r="K3179" s="238" t="s">
        <v>5961</v>
      </c>
      <c r="L3179" s="239">
        <v>46234</v>
      </c>
      <c r="M3179" s="238" t="s">
        <v>92</v>
      </c>
    </row>
    <row r="3180" spans="1:13">
      <c r="A3180" s="236" t="s">
        <v>317</v>
      </c>
      <c r="B3180" s="236" t="s">
        <v>318</v>
      </c>
      <c r="C3180" s="236" t="s">
        <v>307</v>
      </c>
      <c r="D3180" s="236" t="s">
        <v>135</v>
      </c>
      <c r="E3180" s="236">
        <v>0</v>
      </c>
      <c r="F3180" s="236" t="s">
        <v>5939</v>
      </c>
      <c r="G3180" s="236" t="s">
        <v>141</v>
      </c>
      <c r="H3180" s="236">
        <v>3</v>
      </c>
      <c r="I3180" s="236" t="s">
        <v>5940</v>
      </c>
      <c r="J3180" s="236" t="s">
        <v>5962</v>
      </c>
      <c r="K3180" s="236" t="s">
        <v>5963</v>
      </c>
      <c r="L3180" s="237">
        <v>46234</v>
      </c>
      <c r="M3180" s="236" t="s">
        <v>92</v>
      </c>
    </row>
    <row r="3181" spans="1:13">
      <c r="A3181" s="238" t="s">
        <v>317</v>
      </c>
      <c r="B3181" s="238" t="s">
        <v>318</v>
      </c>
      <c r="C3181" s="238" t="s">
        <v>307</v>
      </c>
      <c r="D3181" s="238" t="s">
        <v>140</v>
      </c>
      <c r="E3181" s="238">
        <v>1124247</v>
      </c>
      <c r="F3181" s="238" t="s">
        <v>5939</v>
      </c>
      <c r="G3181" s="238" t="s">
        <v>141</v>
      </c>
      <c r="H3181" s="238">
        <v>3</v>
      </c>
      <c r="I3181" s="238" t="s">
        <v>5940</v>
      </c>
      <c r="J3181" s="238" t="s">
        <v>5964</v>
      </c>
      <c r="K3181" s="238" t="s">
        <v>5965</v>
      </c>
      <c r="L3181" s="239">
        <v>46234</v>
      </c>
      <c r="M3181" s="238" t="s">
        <v>92</v>
      </c>
    </row>
    <row r="3182" spans="1:13">
      <c r="A3182" s="236" t="s">
        <v>317</v>
      </c>
      <c r="B3182" s="236" t="s">
        <v>318</v>
      </c>
      <c r="C3182" s="236" t="s">
        <v>307</v>
      </c>
      <c r="D3182" s="236" t="s">
        <v>144</v>
      </c>
      <c r="E3182" s="236" t="s">
        <v>33</v>
      </c>
      <c r="F3182" s="236" t="s">
        <v>33</v>
      </c>
      <c r="G3182" s="236" t="s">
        <v>141</v>
      </c>
      <c r="H3182" s="236">
        <v>3</v>
      </c>
      <c r="I3182" s="236" t="s">
        <v>114</v>
      </c>
      <c r="J3182" s="236" t="s">
        <v>5966</v>
      </c>
      <c r="K3182" s="236" t="s">
        <v>5967</v>
      </c>
      <c r="L3182" s="237">
        <v>46234</v>
      </c>
      <c r="M3182" s="236" t="s">
        <v>92</v>
      </c>
    </row>
    <row r="3183" spans="1:13">
      <c r="A3183" s="238" t="s">
        <v>317</v>
      </c>
      <c r="B3183" s="238" t="s">
        <v>318</v>
      </c>
      <c r="C3183" s="238" t="s">
        <v>307</v>
      </c>
      <c r="D3183" s="238" t="s">
        <v>147</v>
      </c>
      <c r="E3183" s="238" t="s">
        <v>33</v>
      </c>
      <c r="F3183" s="238" t="s">
        <v>33</v>
      </c>
      <c r="G3183" s="238" t="s">
        <v>141</v>
      </c>
      <c r="H3183" s="238">
        <v>3</v>
      </c>
      <c r="I3183" s="238" t="s">
        <v>114</v>
      </c>
      <c r="J3183" s="238" t="s">
        <v>5966</v>
      </c>
      <c r="K3183" s="238" t="s">
        <v>5968</v>
      </c>
      <c r="L3183" s="239">
        <v>46234</v>
      </c>
      <c r="M3183" s="238" t="s">
        <v>92</v>
      </c>
    </row>
    <row r="3184" spans="1:13">
      <c r="A3184" s="236" t="s">
        <v>317</v>
      </c>
      <c r="B3184" s="236" t="s">
        <v>318</v>
      </c>
      <c r="C3184" s="236" t="s">
        <v>307</v>
      </c>
      <c r="D3184" s="236" t="s">
        <v>150</v>
      </c>
      <c r="E3184" s="236">
        <v>3</v>
      </c>
      <c r="F3184" s="236" t="s">
        <v>5969</v>
      </c>
      <c r="G3184" s="236" t="s">
        <v>88</v>
      </c>
      <c r="H3184" s="236">
        <v>2</v>
      </c>
      <c r="I3184" s="236" t="s">
        <v>5970</v>
      </c>
      <c r="J3184" s="236" t="s">
        <v>5971</v>
      </c>
      <c r="K3184" s="236" t="s">
        <v>5972</v>
      </c>
      <c r="L3184" s="237">
        <v>46234</v>
      </c>
      <c r="M3184" s="236" t="s">
        <v>92</v>
      </c>
    </row>
    <row r="3185" spans="1:13">
      <c r="A3185" s="238" t="s">
        <v>317</v>
      </c>
      <c r="B3185" s="238" t="s">
        <v>318</v>
      </c>
      <c r="C3185" s="238" t="s">
        <v>307</v>
      </c>
      <c r="D3185" s="238" t="s">
        <v>32</v>
      </c>
      <c r="E3185" s="238" t="s">
        <v>33</v>
      </c>
      <c r="F3185" s="238" t="s">
        <v>33</v>
      </c>
      <c r="G3185" s="238" t="s">
        <v>33</v>
      </c>
      <c r="H3185" s="238" t="s">
        <v>33</v>
      </c>
      <c r="I3185" s="238" t="s">
        <v>33</v>
      </c>
      <c r="J3185" s="238" t="s">
        <v>5945</v>
      </c>
      <c r="K3185" s="238" t="s">
        <v>5973</v>
      </c>
      <c r="L3185" s="239">
        <v>46234</v>
      </c>
      <c r="M3185" s="238" t="s">
        <v>92</v>
      </c>
    </row>
    <row r="3186" spans="1:13">
      <c r="A3186" s="236" t="s">
        <v>317</v>
      </c>
      <c r="B3186" s="236" t="s">
        <v>318</v>
      </c>
      <c r="C3186" s="236" t="s">
        <v>307</v>
      </c>
      <c r="D3186" s="236" t="s">
        <v>38</v>
      </c>
      <c r="E3186" s="236" t="s">
        <v>33</v>
      </c>
      <c r="F3186" s="236" t="s">
        <v>33</v>
      </c>
      <c r="G3186" s="236" t="s">
        <v>33</v>
      </c>
      <c r="H3186" s="236" t="s">
        <v>33</v>
      </c>
      <c r="I3186" s="236" t="s">
        <v>33</v>
      </c>
      <c r="J3186" s="236" t="s">
        <v>5945</v>
      </c>
      <c r="K3186" s="236" t="s">
        <v>5974</v>
      </c>
      <c r="L3186" s="237">
        <v>46234</v>
      </c>
      <c r="M3186" s="236" t="s">
        <v>92</v>
      </c>
    </row>
    <row r="3187" spans="1:13">
      <c r="A3187" s="238" t="s">
        <v>419</v>
      </c>
      <c r="B3187" s="238" t="s">
        <v>420</v>
      </c>
      <c r="C3187" s="238" t="s">
        <v>421</v>
      </c>
      <c r="D3187" s="238" t="s">
        <v>86</v>
      </c>
      <c r="E3187" s="238">
        <v>22785535</v>
      </c>
      <c r="F3187" s="238" t="s">
        <v>5975</v>
      </c>
      <c r="G3187" s="238" t="s">
        <v>88</v>
      </c>
      <c r="H3187" s="238">
        <v>2</v>
      </c>
      <c r="I3187" s="238" t="s">
        <v>5976</v>
      </c>
      <c r="J3187" s="238" t="s">
        <v>5977</v>
      </c>
      <c r="K3187" s="238" t="s">
        <v>5978</v>
      </c>
      <c r="L3187" s="239">
        <v>46234</v>
      </c>
      <c r="M3187" s="238" t="s">
        <v>92</v>
      </c>
    </row>
    <row r="3188" spans="1:13">
      <c r="A3188" s="236" t="s">
        <v>419</v>
      </c>
      <c r="B3188" s="236" t="s">
        <v>420</v>
      </c>
      <c r="C3188" s="236" t="s">
        <v>421</v>
      </c>
      <c r="D3188" s="236" t="s">
        <v>93</v>
      </c>
      <c r="E3188" s="236">
        <v>94080</v>
      </c>
      <c r="F3188" s="236" t="s">
        <v>5979</v>
      </c>
      <c r="G3188" s="236" t="s">
        <v>88</v>
      </c>
      <c r="H3188" s="236">
        <v>2</v>
      </c>
      <c r="I3188" s="236" t="s">
        <v>5980</v>
      </c>
      <c r="J3188" s="236" t="s">
        <v>5981</v>
      </c>
      <c r="K3188" s="236" t="s">
        <v>5982</v>
      </c>
      <c r="L3188" s="237">
        <v>46234</v>
      </c>
      <c r="M3188" s="236" t="s">
        <v>92</v>
      </c>
    </row>
    <row r="3189" spans="1:13">
      <c r="A3189" s="238" t="s">
        <v>419</v>
      </c>
      <c r="B3189" s="238" t="s">
        <v>420</v>
      </c>
      <c r="C3189" s="238" t="s">
        <v>421</v>
      </c>
      <c r="D3189" s="238" t="s">
        <v>98</v>
      </c>
      <c r="E3189" s="238">
        <v>22643660</v>
      </c>
      <c r="F3189" s="238" t="s">
        <v>5983</v>
      </c>
      <c r="G3189" s="238" t="s">
        <v>88</v>
      </c>
      <c r="H3189" s="238">
        <v>2</v>
      </c>
      <c r="I3189" s="238" t="s">
        <v>5984</v>
      </c>
      <c r="J3189" s="238" t="s">
        <v>5985</v>
      </c>
      <c r="K3189" s="238" t="s">
        <v>5986</v>
      </c>
      <c r="L3189" s="239">
        <v>46234</v>
      </c>
      <c r="M3189" s="238" t="s">
        <v>92</v>
      </c>
    </row>
    <row r="3190" spans="1:13">
      <c r="A3190" s="236" t="s">
        <v>419</v>
      </c>
      <c r="B3190" s="236" t="s">
        <v>420</v>
      </c>
      <c r="C3190" s="236" t="s">
        <v>421</v>
      </c>
      <c r="D3190" s="236" t="s">
        <v>103</v>
      </c>
      <c r="E3190" s="236">
        <v>10404982</v>
      </c>
      <c r="F3190" s="236" t="s">
        <v>5987</v>
      </c>
      <c r="G3190" s="236" t="s">
        <v>141</v>
      </c>
      <c r="H3190" s="236">
        <v>3</v>
      </c>
      <c r="I3190" s="236" t="s">
        <v>5988</v>
      </c>
      <c r="J3190" s="236" t="s">
        <v>5989</v>
      </c>
      <c r="K3190" s="236" t="s">
        <v>5990</v>
      </c>
      <c r="L3190" s="237">
        <v>46234</v>
      </c>
      <c r="M3190" s="236" t="s">
        <v>92</v>
      </c>
    </row>
    <row r="3191" spans="1:13">
      <c r="A3191" s="238" t="s">
        <v>419</v>
      </c>
      <c r="B3191" s="238" t="s">
        <v>420</v>
      </c>
      <c r="C3191" s="238" t="s">
        <v>421</v>
      </c>
      <c r="D3191" s="238" t="s">
        <v>108</v>
      </c>
      <c r="E3191" s="238">
        <v>165774</v>
      </c>
      <c r="F3191" s="238" t="s">
        <v>5991</v>
      </c>
      <c r="G3191" s="238" t="s">
        <v>88</v>
      </c>
      <c r="H3191" s="238">
        <v>2</v>
      </c>
      <c r="I3191" s="238" t="s">
        <v>5992</v>
      </c>
      <c r="J3191" s="238" t="s">
        <v>5993</v>
      </c>
      <c r="K3191" s="238" t="s">
        <v>5994</v>
      </c>
      <c r="L3191" s="239">
        <v>46234</v>
      </c>
      <c r="M3191" s="238" t="s">
        <v>92</v>
      </c>
    </row>
    <row r="3192" spans="1:13">
      <c r="A3192" s="236" t="s">
        <v>419</v>
      </c>
      <c r="B3192" s="236" t="s">
        <v>420</v>
      </c>
      <c r="C3192" s="236" t="s">
        <v>421</v>
      </c>
      <c r="D3192" s="236" t="s">
        <v>46</v>
      </c>
      <c r="E3192" s="236" t="s">
        <v>33</v>
      </c>
      <c r="F3192" s="236" t="s">
        <v>33</v>
      </c>
      <c r="G3192" s="236" t="s">
        <v>33</v>
      </c>
      <c r="H3192" s="236" t="s">
        <v>33</v>
      </c>
      <c r="I3192" s="236" t="s">
        <v>114</v>
      </c>
      <c r="J3192" s="236" t="s">
        <v>114</v>
      </c>
      <c r="K3192" s="236" t="s">
        <v>5995</v>
      </c>
      <c r="L3192" s="237">
        <v>46234</v>
      </c>
      <c r="M3192" s="236" t="s">
        <v>92</v>
      </c>
    </row>
    <row r="3193" spans="1:13">
      <c r="A3193" s="238" t="s">
        <v>419</v>
      </c>
      <c r="B3193" s="238" t="s">
        <v>420</v>
      </c>
      <c r="C3193" s="238" t="s">
        <v>421</v>
      </c>
      <c r="D3193" s="238" t="s">
        <v>113</v>
      </c>
      <c r="E3193" s="238" t="s">
        <v>33</v>
      </c>
      <c r="F3193" s="238" t="s">
        <v>33</v>
      </c>
      <c r="G3193" s="238" t="s">
        <v>33</v>
      </c>
      <c r="H3193" s="238" t="s">
        <v>33</v>
      </c>
      <c r="I3193" s="238" t="s">
        <v>33</v>
      </c>
      <c r="J3193" s="238" t="s">
        <v>33</v>
      </c>
      <c r="K3193" s="238" t="s">
        <v>5996</v>
      </c>
      <c r="L3193" s="239">
        <v>46234</v>
      </c>
      <c r="M3193" s="238" t="s">
        <v>92</v>
      </c>
    </row>
    <row r="3194" spans="1:13">
      <c r="A3194" s="236" t="s">
        <v>419</v>
      </c>
      <c r="B3194" s="236" t="s">
        <v>420</v>
      </c>
      <c r="C3194" s="236" t="s">
        <v>421</v>
      </c>
      <c r="D3194" s="236" t="s">
        <v>117</v>
      </c>
      <c r="E3194" s="236" t="s">
        <v>33</v>
      </c>
      <c r="F3194" s="236" t="s">
        <v>33</v>
      </c>
      <c r="G3194" s="236" t="s">
        <v>33</v>
      </c>
      <c r="H3194" s="236" t="s">
        <v>33</v>
      </c>
      <c r="I3194" s="236" t="s">
        <v>33</v>
      </c>
      <c r="J3194" s="236" t="s">
        <v>5997</v>
      </c>
      <c r="K3194" s="236" t="s">
        <v>5998</v>
      </c>
      <c r="L3194" s="237">
        <v>46234</v>
      </c>
      <c r="M3194" s="236" t="s">
        <v>92</v>
      </c>
    </row>
    <row r="3195" spans="1:13">
      <c r="A3195" s="238" t="s">
        <v>419</v>
      </c>
      <c r="B3195" s="238" t="s">
        <v>420</v>
      </c>
      <c r="C3195" s="238" t="s">
        <v>421</v>
      </c>
      <c r="D3195" s="238" t="s">
        <v>122</v>
      </c>
      <c r="E3195" s="238" t="s">
        <v>33</v>
      </c>
      <c r="F3195" s="238" t="s">
        <v>33</v>
      </c>
      <c r="G3195" s="238" t="s">
        <v>33</v>
      </c>
      <c r="H3195" s="238" t="s">
        <v>33</v>
      </c>
      <c r="I3195" s="238" t="s">
        <v>33</v>
      </c>
      <c r="J3195" s="238" t="s">
        <v>5997</v>
      </c>
      <c r="K3195" s="238" t="s">
        <v>5999</v>
      </c>
      <c r="L3195" s="239">
        <v>46234</v>
      </c>
      <c r="M3195" s="238" t="s">
        <v>92</v>
      </c>
    </row>
    <row r="3196" spans="1:13">
      <c r="A3196" s="236" t="s">
        <v>419</v>
      </c>
      <c r="B3196" s="236" t="s">
        <v>420</v>
      </c>
      <c r="C3196" s="236" t="s">
        <v>421</v>
      </c>
      <c r="D3196" s="236" t="s">
        <v>48</v>
      </c>
      <c r="E3196" s="236" t="s">
        <v>33</v>
      </c>
      <c r="F3196" s="236" t="s">
        <v>33</v>
      </c>
      <c r="G3196" s="236" t="s">
        <v>33</v>
      </c>
      <c r="H3196" s="236" t="s">
        <v>33</v>
      </c>
      <c r="I3196" s="236" t="s">
        <v>33</v>
      </c>
      <c r="J3196" s="236" t="s">
        <v>33</v>
      </c>
      <c r="K3196" s="236" t="s">
        <v>6000</v>
      </c>
      <c r="L3196" s="237">
        <v>46234</v>
      </c>
      <c r="M3196" s="236" t="s">
        <v>92</v>
      </c>
    </row>
    <row r="3197" spans="1:13">
      <c r="A3197" s="238" t="s">
        <v>419</v>
      </c>
      <c r="B3197" s="238" t="s">
        <v>420</v>
      </c>
      <c r="C3197" s="238" t="s">
        <v>421</v>
      </c>
      <c r="D3197" s="238" t="s">
        <v>50</v>
      </c>
      <c r="E3197" s="238" t="s">
        <v>33</v>
      </c>
      <c r="F3197" s="238" t="s">
        <v>33</v>
      </c>
      <c r="G3197" s="238" t="s">
        <v>33</v>
      </c>
      <c r="H3197" s="238" t="s">
        <v>33</v>
      </c>
      <c r="I3197" s="238" t="s">
        <v>33</v>
      </c>
      <c r="J3197" s="238" t="s">
        <v>33</v>
      </c>
      <c r="K3197" s="238" t="s">
        <v>6001</v>
      </c>
      <c r="L3197" s="239">
        <v>46234</v>
      </c>
      <c r="M3197" s="238" t="s">
        <v>37</v>
      </c>
    </row>
    <row r="3198" spans="1:13">
      <c r="A3198" s="236" t="s">
        <v>419</v>
      </c>
      <c r="B3198" s="236" t="s">
        <v>420</v>
      </c>
      <c r="C3198" s="236" t="s">
        <v>421</v>
      </c>
      <c r="D3198" s="236" t="s">
        <v>52</v>
      </c>
      <c r="E3198" s="236" t="s">
        <v>33</v>
      </c>
      <c r="F3198" s="236" t="s">
        <v>33</v>
      </c>
      <c r="G3198" s="236" t="s">
        <v>33</v>
      </c>
      <c r="H3198" s="236" t="s">
        <v>33</v>
      </c>
      <c r="I3198" s="236" t="s">
        <v>33</v>
      </c>
      <c r="J3198" s="236" t="s">
        <v>33</v>
      </c>
      <c r="K3198" s="236" t="s">
        <v>6002</v>
      </c>
      <c r="L3198" s="237">
        <v>46234</v>
      </c>
      <c r="M3198" s="236" t="s">
        <v>37</v>
      </c>
    </row>
    <row r="3199" spans="1:13">
      <c r="A3199" s="238" t="s">
        <v>419</v>
      </c>
      <c r="B3199" s="238" t="s">
        <v>420</v>
      </c>
      <c r="C3199" s="238" t="s">
        <v>421</v>
      </c>
      <c r="D3199" s="238" t="s">
        <v>54</v>
      </c>
      <c r="E3199" s="238" t="s">
        <v>33</v>
      </c>
      <c r="F3199" s="238" t="s">
        <v>33</v>
      </c>
      <c r="G3199" s="238" t="s">
        <v>33</v>
      </c>
      <c r="H3199" s="238" t="s">
        <v>33</v>
      </c>
      <c r="I3199" s="238" t="s">
        <v>33</v>
      </c>
      <c r="J3199" s="238" t="s">
        <v>33</v>
      </c>
      <c r="K3199" s="238" t="s">
        <v>6003</v>
      </c>
      <c r="L3199" s="239">
        <v>46234</v>
      </c>
      <c r="M3199" s="238" t="s">
        <v>37</v>
      </c>
    </row>
    <row r="3200" spans="1:13">
      <c r="A3200" s="236" t="s">
        <v>419</v>
      </c>
      <c r="B3200" s="236" t="s">
        <v>420</v>
      </c>
      <c r="C3200" s="236" t="s">
        <v>421</v>
      </c>
      <c r="D3200" s="236" t="s">
        <v>124</v>
      </c>
      <c r="E3200" s="236">
        <v>4175311</v>
      </c>
      <c r="F3200" s="236" t="s">
        <v>6004</v>
      </c>
      <c r="G3200" s="236" t="s">
        <v>141</v>
      </c>
      <c r="H3200" s="236">
        <v>3</v>
      </c>
      <c r="I3200" s="236" t="s">
        <v>6005</v>
      </c>
      <c r="J3200" s="236" t="s">
        <v>6006</v>
      </c>
      <c r="K3200" s="236" t="s">
        <v>6007</v>
      </c>
      <c r="L3200" s="237">
        <v>46234</v>
      </c>
      <c r="M3200" s="236" t="s">
        <v>92</v>
      </c>
    </row>
    <row r="3201" spans="1:13">
      <c r="A3201" s="238" t="s">
        <v>419</v>
      </c>
      <c r="B3201" s="238" t="s">
        <v>420</v>
      </c>
      <c r="C3201" s="238" t="s">
        <v>421</v>
      </c>
      <c r="D3201" s="238" t="s">
        <v>130</v>
      </c>
      <c r="E3201" s="238">
        <v>12238678</v>
      </c>
      <c r="F3201" s="238" t="s">
        <v>5983</v>
      </c>
      <c r="G3201" s="238" t="s">
        <v>141</v>
      </c>
      <c r="H3201" s="238">
        <v>3</v>
      </c>
      <c r="I3201" s="238" t="s">
        <v>5984</v>
      </c>
      <c r="J3201" s="238" t="s">
        <v>6008</v>
      </c>
      <c r="K3201" s="238" t="s">
        <v>6009</v>
      </c>
      <c r="L3201" s="239">
        <v>46234</v>
      </c>
      <c r="M3201" s="238" t="s">
        <v>92</v>
      </c>
    </row>
    <row r="3202" spans="1:13">
      <c r="A3202" s="236" t="s">
        <v>419</v>
      </c>
      <c r="B3202" s="236" t="s">
        <v>420</v>
      </c>
      <c r="C3202" s="236" t="s">
        <v>421</v>
      </c>
      <c r="D3202" s="236" t="s">
        <v>135</v>
      </c>
      <c r="E3202" s="236">
        <v>6229671</v>
      </c>
      <c r="F3202" s="236" t="s">
        <v>6010</v>
      </c>
      <c r="G3202" s="236" t="s">
        <v>141</v>
      </c>
      <c r="H3202" s="236">
        <v>3</v>
      </c>
      <c r="I3202" s="236" t="s">
        <v>6011</v>
      </c>
      <c r="J3202" s="236" t="s">
        <v>6012</v>
      </c>
      <c r="K3202" s="236" t="s">
        <v>6013</v>
      </c>
      <c r="L3202" s="237">
        <v>46234</v>
      </c>
      <c r="M3202" s="236" t="s">
        <v>92</v>
      </c>
    </row>
    <row r="3203" spans="1:13">
      <c r="A3203" s="238" t="s">
        <v>419</v>
      </c>
      <c r="B3203" s="238" t="s">
        <v>420</v>
      </c>
      <c r="C3203" s="238" t="s">
        <v>421</v>
      </c>
      <c r="D3203" s="238" t="s">
        <v>140</v>
      </c>
      <c r="E3203" s="238">
        <v>4167366</v>
      </c>
      <c r="F3203" s="238" t="s">
        <v>6004</v>
      </c>
      <c r="G3203" s="238" t="s">
        <v>141</v>
      </c>
      <c r="H3203" s="238">
        <v>3</v>
      </c>
      <c r="I3203" s="238" t="s">
        <v>6005</v>
      </c>
      <c r="J3203" s="238" t="s">
        <v>6014</v>
      </c>
      <c r="K3203" s="238" t="s">
        <v>6015</v>
      </c>
      <c r="L3203" s="239">
        <v>46234</v>
      </c>
      <c r="M3203" s="238" t="s">
        <v>92</v>
      </c>
    </row>
    <row r="3204" spans="1:13">
      <c r="A3204" s="236" t="s">
        <v>419</v>
      </c>
      <c r="B3204" s="236" t="s">
        <v>420</v>
      </c>
      <c r="C3204" s="236" t="s">
        <v>421</v>
      </c>
      <c r="D3204" s="236" t="s">
        <v>144</v>
      </c>
      <c r="E3204" s="236">
        <v>7945</v>
      </c>
      <c r="F3204" s="236" t="s">
        <v>6016</v>
      </c>
      <c r="G3204" s="236" t="s">
        <v>141</v>
      </c>
      <c r="H3204" s="236">
        <v>3</v>
      </c>
      <c r="I3204" s="236" t="s">
        <v>6017</v>
      </c>
      <c r="J3204" s="236" t="s">
        <v>6018</v>
      </c>
      <c r="K3204" s="236" t="s">
        <v>6019</v>
      </c>
      <c r="L3204" s="237">
        <v>46234</v>
      </c>
      <c r="M3204" s="236" t="s">
        <v>92</v>
      </c>
    </row>
    <row r="3205" spans="1:13">
      <c r="A3205" s="238" t="s">
        <v>419</v>
      </c>
      <c r="B3205" s="238" t="s">
        <v>420</v>
      </c>
      <c r="C3205" s="238" t="s">
        <v>421</v>
      </c>
      <c r="D3205" s="238" t="s">
        <v>147</v>
      </c>
      <c r="E3205" s="238">
        <v>0</v>
      </c>
      <c r="F3205" s="238" t="s">
        <v>6016</v>
      </c>
      <c r="G3205" s="238" t="s">
        <v>141</v>
      </c>
      <c r="H3205" s="238">
        <v>3</v>
      </c>
      <c r="I3205" s="238" t="s">
        <v>6017</v>
      </c>
      <c r="J3205" s="238" t="s">
        <v>6020</v>
      </c>
      <c r="K3205" s="238" t="s">
        <v>6021</v>
      </c>
      <c r="L3205" s="239">
        <v>46234</v>
      </c>
      <c r="M3205" s="238" t="s">
        <v>92</v>
      </c>
    </row>
    <row r="3206" spans="1:13">
      <c r="A3206" s="236" t="s">
        <v>419</v>
      </c>
      <c r="B3206" s="236" t="s">
        <v>420</v>
      </c>
      <c r="C3206" s="236" t="s">
        <v>421</v>
      </c>
      <c r="D3206" s="236" t="s">
        <v>150</v>
      </c>
      <c r="E3206" s="236">
        <v>5</v>
      </c>
      <c r="F3206" s="236" t="s">
        <v>6022</v>
      </c>
      <c r="G3206" s="236" t="s">
        <v>141</v>
      </c>
      <c r="H3206" s="236">
        <v>3</v>
      </c>
      <c r="I3206" s="236" t="s">
        <v>6023</v>
      </c>
      <c r="J3206" s="236" t="s">
        <v>6024</v>
      </c>
      <c r="K3206" s="236" t="s">
        <v>6025</v>
      </c>
      <c r="L3206" s="237">
        <v>46234</v>
      </c>
      <c r="M3206" s="236" t="s">
        <v>92</v>
      </c>
    </row>
    <row r="3207" spans="1:13">
      <c r="A3207" s="238" t="s">
        <v>419</v>
      </c>
      <c r="B3207" s="238" t="s">
        <v>420</v>
      </c>
      <c r="C3207" s="238" t="s">
        <v>421</v>
      </c>
      <c r="D3207" s="238" t="s">
        <v>32</v>
      </c>
      <c r="E3207" s="238" t="s">
        <v>33</v>
      </c>
      <c r="F3207" s="238" t="s">
        <v>33</v>
      </c>
      <c r="G3207" s="238" t="s">
        <v>33</v>
      </c>
      <c r="H3207" s="238" t="s">
        <v>33</v>
      </c>
      <c r="I3207" s="238" t="s">
        <v>33</v>
      </c>
      <c r="J3207" s="238" t="s">
        <v>33</v>
      </c>
      <c r="K3207" s="238" t="s">
        <v>6026</v>
      </c>
      <c r="L3207" s="239">
        <v>46234</v>
      </c>
      <c r="M3207" s="238" t="s">
        <v>37</v>
      </c>
    </row>
    <row r="3208" spans="1:13">
      <c r="A3208" s="236" t="s">
        <v>419</v>
      </c>
      <c r="B3208" s="236" t="s">
        <v>420</v>
      </c>
      <c r="C3208" s="236" t="s">
        <v>421</v>
      </c>
      <c r="D3208" s="236" t="s">
        <v>38</v>
      </c>
      <c r="E3208" s="236" t="s">
        <v>33</v>
      </c>
      <c r="F3208" s="236" t="s">
        <v>33</v>
      </c>
      <c r="G3208" s="236" t="s">
        <v>33</v>
      </c>
      <c r="H3208" s="236" t="s">
        <v>33</v>
      </c>
      <c r="I3208" s="236" t="s">
        <v>33</v>
      </c>
      <c r="J3208" s="236" t="s">
        <v>33</v>
      </c>
      <c r="K3208" s="236" t="s">
        <v>6027</v>
      </c>
      <c r="L3208" s="237">
        <v>46234</v>
      </c>
      <c r="M3208" s="236" t="s">
        <v>37</v>
      </c>
    </row>
    <row r="3209" spans="1:13">
      <c r="A3209" s="238" t="s">
        <v>247</v>
      </c>
      <c r="B3209" s="238" t="s">
        <v>248</v>
      </c>
      <c r="C3209" s="238" t="s">
        <v>249</v>
      </c>
      <c r="D3209" s="238" t="s">
        <v>86</v>
      </c>
      <c r="E3209" s="238">
        <v>1181675</v>
      </c>
      <c r="F3209" s="238" t="s">
        <v>6028</v>
      </c>
      <c r="G3209" s="238" t="s">
        <v>88</v>
      </c>
      <c r="H3209" s="238">
        <v>2</v>
      </c>
      <c r="I3209" s="238" t="s">
        <v>6029</v>
      </c>
      <c r="J3209" s="238" t="s">
        <v>6030</v>
      </c>
      <c r="K3209" s="238" t="s">
        <v>6031</v>
      </c>
      <c r="L3209" s="239">
        <v>46234</v>
      </c>
      <c r="M3209" s="238" t="s">
        <v>3812</v>
      </c>
    </row>
    <row r="3210" spans="1:13">
      <c r="A3210" s="236" t="s">
        <v>247</v>
      </c>
      <c r="B3210" s="236" t="s">
        <v>248</v>
      </c>
      <c r="C3210" s="236" t="s">
        <v>249</v>
      </c>
      <c r="D3210" s="236" t="s">
        <v>93</v>
      </c>
      <c r="E3210" s="236">
        <v>23180</v>
      </c>
      <c r="F3210" s="236" t="s">
        <v>6032</v>
      </c>
      <c r="G3210" s="236" t="s">
        <v>88</v>
      </c>
      <c r="H3210" s="236">
        <v>2</v>
      </c>
      <c r="I3210" s="236" t="s">
        <v>6033</v>
      </c>
      <c r="J3210" s="236" t="s">
        <v>6034</v>
      </c>
      <c r="K3210" s="236" t="s">
        <v>6035</v>
      </c>
      <c r="L3210" s="237">
        <v>46234</v>
      </c>
      <c r="M3210" s="236" t="s">
        <v>3812</v>
      </c>
    </row>
    <row r="3211" spans="1:13">
      <c r="A3211" s="238" t="s">
        <v>247</v>
      </c>
      <c r="B3211" s="238" t="s">
        <v>248</v>
      </c>
      <c r="C3211" s="238" t="s">
        <v>249</v>
      </c>
      <c r="D3211" s="238" t="s">
        <v>98</v>
      </c>
      <c r="E3211" s="238">
        <v>1108082</v>
      </c>
      <c r="F3211" s="238" t="s">
        <v>6036</v>
      </c>
      <c r="G3211" s="238" t="s">
        <v>88</v>
      </c>
      <c r="H3211" s="238">
        <v>2</v>
      </c>
      <c r="I3211" s="238" t="s">
        <v>6037</v>
      </c>
      <c r="J3211" s="238" t="s">
        <v>6038</v>
      </c>
      <c r="K3211" s="238" t="s">
        <v>6039</v>
      </c>
      <c r="L3211" s="239">
        <v>46234</v>
      </c>
      <c r="M3211" s="238" t="s">
        <v>3812</v>
      </c>
    </row>
    <row r="3212" spans="1:13">
      <c r="A3212" s="236" t="s">
        <v>247</v>
      </c>
      <c r="B3212" s="236" t="s">
        <v>248</v>
      </c>
      <c r="C3212" s="236" t="s">
        <v>249</v>
      </c>
      <c r="D3212" s="236" t="s">
        <v>103</v>
      </c>
      <c r="E3212" s="236">
        <v>712139</v>
      </c>
      <c r="F3212" s="236" t="s">
        <v>6036</v>
      </c>
      <c r="G3212" s="236" t="s">
        <v>88</v>
      </c>
      <c r="H3212" s="236">
        <v>2</v>
      </c>
      <c r="I3212" s="236" t="s">
        <v>6037</v>
      </c>
      <c r="J3212" s="236" t="s">
        <v>6040</v>
      </c>
      <c r="K3212" s="236" t="s">
        <v>6041</v>
      </c>
      <c r="L3212" s="237">
        <v>46234</v>
      </c>
      <c r="M3212" s="236" t="s">
        <v>3812</v>
      </c>
    </row>
    <row r="3213" spans="1:13">
      <c r="A3213" s="238" t="s">
        <v>247</v>
      </c>
      <c r="B3213" s="238" t="s">
        <v>248</v>
      </c>
      <c r="C3213" s="238" t="s">
        <v>249</v>
      </c>
      <c r="D3213" s="238" t="s">
        <v>108</v>
      </c>
      <c r="E3213" s="238">
        <v>36794</v>
      </c>
      <c r="F3213" s="238" t="s">
        <v>6042</v>
      </c>
      <c r="G3213" s="238" t="s">
        <v>141</v>
      </c>
      <c r="H3213" s="238">
        <v>3</v>
      </c>
      <c r="I3213" s="238" t="s">
        <v>6043</v>
      </c>
      <c r="J3213" s="238" t="s">
        <v>6044</v>
      </c>
      <c r="K3213" s="238" t="s">
        <v>6045</v>
      </c>
      <c r="L3213" s="239">
        <v>46234</v>
      </c>
      <c r="M3213" s="238" t="s">
        <v>3812</v>
      </c>
    </row>
    <row r="3214" spans="1:13">
      <c r="A3214" s="236" t="s">
        <v>247</v>
      </c>
      <c r="B3214" s="236" t="s">
        <v>248</v>
      </c>
      <c r="C3214" s="236" t="s">
        <v>249</v>
      </c>
      <c r="D3214" s="236" t="s">
        <v>46</v>
      </c>
      <c r="E3214" s="236" t="s">
        <v>33</v>
      </c>
      <c r="F3214" s="236" t="s">
        <v>33</v>
      </c>
      <c r="G3214" s="236" t="s">
        <v>33</v>
      </c>
      <c r="H3214" s="236" t="s">
        <v>33</v>
      </c>
      <c r="I3214" s="236" t="s">
        <v>33</v>
      </c>
      <c r="J3214" s="236" t="s">
        <v>1617</v>
      </c>
      <c r="K3214" s="236" t="s">
        <v>6046</v>
      </c>
      <c r="L3214" s="237">
        <v>46234</v>
      </c>
      <c r="M3214" s="236" t="s">
        <v>3812</v>
      </c>
    </row>
    <row r="3215" spans="1:13">
      <c r="A3215" s="238" t="s">
        <v>247</v>
      </c>
      <c r="B3215" s="238" t="s">
        <v>248</v>
      </c>
      <c r="C3215" s="238" t="s">
        <v>249</v>
      </c>
      <c r="D3215" s="238" t="s">
        <v>113</v>
      </c>
      <c r="E3215" s="238" t="s">
        <v>33</v>
      </c>
      <c r="F3215" s="238" t="s">
        <v>33</v>
      </c>
      <c r="G3215" s="238" t="s">
        <v>33</v>
      </c>
      <c r="H3215" s="238" t="s">
        <v>33</v>
      </c>
      <c r="I3215" s="238" t="s">
        <v>33</v>
      </c>
      <c r="J3215" s="238" t="s">
        <v>1617</v>
      </c>
      <c r="K3215" s="238" t="s">
        <v>6047</v>
      </c>
      <c r="L3215" s="239">
        <v>46234</v>
      </c>
      <c r="M3215" s="238" t="s">
        <v>3812</v>
      </c>
    </row>
    <row r="3216" spans="1:13">
      <c r="A3216" s="236" t="s">
        <v>247</v>
      </c>
      <c r="B3216" s="236" t="s">
        <v>248</v>
      </c>
      <c r="C3216" s="236" t="s">
        <v>249</v>
      </c>
      <c r="D3216" s="236" t="s">
        <v>117</v>
      </c>
      <c r="E3216" s="236" t="s">
        <v>33</v>
      </c>
      <c r="F3216" s="236" t="s">
        <v>33</v>
      </c>
      <c r="G3216" s="236" t="s">
        <v>33</v>
      </c>
      <c r="H3216" s="236" t="s">
        <v>33</v>
      </c>
      <c r="I3216" s="236" t="s">
        <v>33</v>
      </c>
      <c r="J3216" s="236" t="s">
        <v>1617</v>
      </c>
      <c r="K3216" s="236" t="s">
        <v>6048</v>
      </c>
      <c r="L3216" s="237">
        <v>46234</v>
      </c>
      <c r="M3216" s="236" t="s">
        <v>3812</v>
      </c>
    </row>
    <row r="3217" spans="1:13">
      <c r="A3217" s="238" t="s">
        <v>247</v>
      </c>
      <c r="B3217" s="238" t="s">
        <v>248</v>
      </c>
      <c r="C3217" s="238" t="s">
        <v>249</v>
      </c>
      <c r="D3217" s="238" t="s">
        <v>122</v>
      </c>
      <c r="E3217" s="238" t="s">
        <v>33</v>
      </c>
      <c r="F3217" s="238" t="s">
        <v>33</v>
      </c>
      <c r="G3217" s="238" t="s">
        <v>33</v>
      </c>
      <c r="H3217" s="238" t="s">
        <v>33</v>
      </c>
      <c r="I3217" s="238" t="s">
        <v>33</v>
      </c>
      <c r="J3217" s="238" t="s">
        <v>1617</v>
      </c>
      <c r="K3217" s="238" t="s">
        <v>6049</v>
      </c>
      <c r="L3217" s="239">
        <v>46234</v>
      </c>
      <c r="M3217" s="238" t="s">
        <v>3812</v>
      </c>
    </row>
    <row r="3218" spans="1:13">
      <c r="A3218" s="236" t="s">
        <v>247</v>
      </c>
      <c r="B3218" s="236" t="s">
        <v>248</v>
      </c>
      <c r="C3218" s="236" t="s">
        <v>249</v>
      </c>
      <c r="D3218" s="236" t="s">
        <v>48</v>
      </c>
      <c r="E3218" s="236" t="s">
        <v>33</v>
      </c>
      <c r="F3218" s="236" t="s">
        <v>33</v>
      </c>
      <c r="G3218" s="236" t="s">
        <v>33</v>
      </c>
      <c r="H3218" s="236" t="s">
        <v>33</v>
      </c>
      <c r="I3218" s="236" t="s">
        <v>33</v>
      </c>
      <c r="J3218" s="236" t="s">
        <v>1617</v>
      </c>
      <c r="K3218" s="236" t="s">
        <v>6050</v>
      </c>
      <c r="L3218" s="237">
        <v>46234</v>
      </c>
      <c r="M3218" s="236" t="s">
        <v>3812</v>
      </c>
    </row>
    <row r="3219" spans="1:13">
      <c r="A3219" s="238" t="s">
        <v>247</v>
      </c>
      <c r="B3219" s="238" t="s">
        <v>248</v>
      </c>
      <c r="C3219" s="238" t="s">
        <v>249</v>
      </c>
      <c r="D3219" s="238" t="s">
        <v>50</v>
      </c>
      <c r="E3219" s="238" t="s">
        <v>33</v>
      </c>
      <c r="F3219" s="238" t="s">
        <v>33</v>
      </c>
      <c r="G3219" s="238" t="s">
        <v>33</v>
      </c>
      <c r="H3219" s="238" t="s">
        <v>33</v>
      </c>
      <c r="I3219" s="238" t="s">
        <v>33</v>
      </c>
      <c r="J3219" s="238" t="s">
        <v>1617</v>
      </c>
      <c r="K3219" s="238" t="s">
        <v>6051</v>
      </c>
      <c r="L3219" s="239">
        <v>46234</v>
      </c>
      <c r="M3219" s="238" t="s">
        <v>3812</v>
      </c>
    </row>
    <row r="3220" spans="1:13">
      <c r="A3220" s="236" t="s">
        <v>247</v>
      </c>
      <c r="B3220" s="236" t="s">
        <v>248</v>
      </c>
      <c r="C3220" s="236" t="s">
        <v>249</v>
      </c>
      <c r="D3220" s="236" t="s">
        <v>52</v>
      </c>
      <c r="E3220" s="236" t="s">
        <v>33</v>
      </c>
      <c r="F3220" s="236" t="s">
        <v>33</v>
      </c>
      <c r="G3220" s="236" t="s">
        <v>33</v>
      </c>
      <c r="H3220" s="236" t="s">
        <v>33</v>
      </c>
      <c r="I3220" s="236" t="s">
        <v>33</v>
      </c>
      <c r="J3220" s="236" t="s">
        <v>1617</v>
      </c>
      <c r="K3220" s="236" t="s">
        <v>6052</v>
      </c>
      <c r="L3220" s="237">
        <v>46234</v>
      </c>
      <c r="M3220" s="236" t="s">
        <v>3812</v>
      </c>
    </row>
    <row r="3221" spans="1:13">
      <c r="A3221" s="238" t="s">
        <v>247</v>
      </c>
      <c r="B3221" s="238" t="s">
        <v>248</v>
      </c>
      <c r="C3221" s="238" t="s">
        <v>249</v>
      </c>
      <c r="D3221" s="238" t="s">
        <v>54</v>
      </c>
      <c r="E3221" s="238" t="s">
        <v>33</v>
      </c>
      <c r="F3221" s="238" t="s">
        <v>33</v>
      </c>
      <c r="G3221" s="238" t="s">
        <v>33</v>
      </c>
      <c r="H3221" s="238" t="s">
        <v>33</v>
      </c>
      <c r="I3221" s="238" t="s">
        <v>33</v>
      </c>
      <c r="J3221" s="238" t="s">
        <v>1617</v>
      </c>
      <c r="K3221" s="238" t="s">
        <v>6053</v>
      </c>
      <c r="L3221" s="239">
        <v>46234</v>
      </c>
      <c r="M3221" s="238" t="s">
        <v>3812</v>
      </c>
    </row>
    <row r="3222" spans="1:13">
      <c r="A3222" s="236" t="s">
        <v>247</v>
      </c>
      <c r="B3222" s="236" t="s">
        <v>248</v>
      </c>
      <c r="C3222" s="236" t="s">
        <v>249</v>
      </c>
      <c r="D3222" s="236" t="s">
        <v>124</v>
      </c>
      <c r="E3222" s="236">
        <v>269895</v>
      </c>
      <c r="F3222" s="236" t="s">
        <v>6054</v>
      </c>
      <c r="G3222" s="236" t="s">
        <v>88</v>
      </c>
      <c r="H3222" s="236">
        <v>2</v>
      </c>
      <c r="I3222" s="236" t="s">
        <v>6055</v>
      </c>
      <c r="J3222" s="236" t="s">
        <v>6056</v>
      </c>
      <c r="K3222" s="236" t="s">
        <v>6057</v>
      </c>
      <c r="L3222" s="237">
        <v>46234</v>
      </c>
      <c r="M3222" s="236" t="s">
        <v>3812</v>
      </c>
    </row>
    <row r="3223" spans="1:13">
      <c r="A3223" s="238" t="s">
        <v>247</v>
      </c>
      <c r="B3223" s="238" t="s">
        <v>248</v>
      </c>
      <c r="C3223" s="238" t="s">
        <v>249</v>
      </c>
      <c r="D3223" s="238" t="s">
        <v>130</v>
      </c>
      <c r="E3223" s="238">
        <v>395943</v>
      </c>
      <c r="F3223" s="238" t="s">
        <v>6058</v>
      </c>
      <c r="G3223" s="238" t="s">
        <v>88</v>
      </c>
      <c r="H3223" s="238">
        <v>2</v>
      </c>
      <c r="I3223" s="238" t="s">
        <v>6059</v>
      </c>
      <c r="J3223" s="238" t="s">
        <v>6060</v>
      </c>
      <c r="K3223" s="238" t="s">
        <v>6061</v>
      </c>
      <c r="L3223" s="239">
        <v>46234</v>
      </c>
      <c r="M3223" s="238" t="s">
        <v>3812</v>
      </c>
    </row>
    <row r="3224" spans="1:13">
      <c r="A3224" s="236" t="s">
        <v>247</v>
      </c>
      <c r="B3224" s="236" t="s">
        <v>248</v>
      </c>
      <c r="C3224" s="236" t="s">
        <v>249</v>
      </c>
      <c r="D3224" s="236" t="s">
        <v>135</v>
      </c>
      <c r="E3224" s="236">
        <v>442244</v>
      </c>
      <c r="F3224" s="236" t="s">
        <v>6058</v>
      </c>
      <c r="G3224" s="236" t="s">
        <v>88</v>
      </c>
      <c r="H3224" s="236">
        <v>2</v>
      </c>
      <c r="I3224" s="236" t="s">
        <v>6059</v>
      </c>
      <c r="J3224" s="236" t="s">
        <v>6062</v>
      </c>
      <c r="K3224" s="236" t="s">
        <v>6063</v>
      </c>
      <c r="L3224" s="237">
        <v>46234</v>
      </c>
      <c r="M3224" s="236" t="s">
        <v>3812</v>
      </c>
    </row>
    <row r="3225" spans="1:13">
      <c r="A3225" s="238" t="s">
        <v>247</v>
      </c>
      <c r="B3225" s="238" t="s">
        <v>248</v>
      </c>
      <c r="C3225" s="238" t="s">
        <v>249</v>
      </c>
      <c r="D3225" s="238" t="s">
        <v>140</v>
      </c>
      <c r="E3225" s="238">
        <v>240357</v>
      </c>
      <c r="F3225" s="238" t="s">
        <v>6054</v>
      </c>
      <c r="G3225" s="238" t="s">
        <v>88</v>
      </c>
      <c r="H3225" s="238">
        <v>2</v>
      </c>
      <c r="I3225" s="238" t="s">
        <v>6055</v>
      </c>
      <c r="J3225" s="238" t="s">
        <v>6064</v>
      </c>
      <c r="K3225" s="238" t="s">
        <v>6065</v>
      </c>
      <c r="L3225" s="239">
        <v>46234</v>
      </c>
      <c r="M3225" s="238" t="s">
        <v>3812</v>
      </c>
    </row>
    <row r="3226" spans="1:13">
      <c r="A3226" s="236" t="s">
        <v>247</v>
      </c>
      <c r="B3226" s="236" t="s">
        <v>248</v>
      </c>
      <c r="C3226" s="236" t="s">
        <v>249</v>
      </c>
      <c r="D3226" s="236" t="s">
        <v>144</v>
      </c>
      <c r="E3226" s="236">
        <v>29538</v>
      </c>
      <c r="F3226" s="236" t="s">
        <v>6058</v>
      </c>
      <c r="G3226" s="236" t="s">
        <v>88</v>
      </c>
      <c r="H3226" s="236">
        <v>2</v>
      </c>
      <c r="I3226" s="236" t="s">
        <v>6059</v>
      </c>
      <c r="J3226" s="236" t="s">
        <v>6066</v>
      </c>
      <c r="K3226" s="236" t="s">
        <v>6067</v>
      </c>
      <c r="L3226" s="237">
        <v>46234</v>
      </c>
      <c r="M3226" s="236" t="s">
        <v>3812</v>
      </c>
    </row>
    <row r="3227" spans="1:13">
      <c r="A3227" s="238" t="s">
        <v>247</v>
      </c>
      <c r="B3227" s="238" t="s">
        <v>248</v>
      </c>
      <c r="C3227" s="238" t="s">
        <v>249</v>
      </c>
      <c r="D3227" s="238" t="s">
        <v>147</v>
      </c>
      <c r="E3227" s="238">
        <v>0</v>
      </c>
      <c r="F3227" s="238" t="s">
        <v>6058</v>
      </c>
      <c r="G3227" s="238" t="s">
        <v>88</v>
      </c>
      <c r="H3227" s="238">
        <v>2</v>
      </c>
      <c r="I3227" s="238" t="s">
        <v>6059</v>
      </c>
      <c r="J3227" s="238" t="s">
        <v>6068</v>
      </c>
      <c r="K3227" s="238" t="s">
        <v>6069</v>
      </c>
      <c r="L3227" s="239">
        <v>46234</v>
      </c>
      <c r="M3227" s="238" t="s">
        <v>3812</v>
      </c>
    </row>
    <row r="3228" spans="1:13">
      <c r="A3228" s="236" t="s">
        <v>247</v>
      </c>
      <c r="B3228" s="236" t="s">
        <v>248</v>
      </c>
      <c r="C3228" s="236" t="s">
        <v>249</v>
      </c>
      <c r="D3228" s="236" t="s">
        <v>150</v>
      </c>
      <c r="E3228" s="236">
        <v>5</v>
      </c>
      <c r="F3228" s="236" t="s">
        <v>6070</v>
      </c>
      <c r="G3228" s="236" t="s">
        <v>88</v>
      </c>
      <c r="H3228" s="236">
        <v>2</v>
      </c>
      <c r="I3228" s="236" t="s">
        <v>6071</v>
      </c>
      <c r="J3228" s="236" t="s">
        <v>6072</v>
      </c>
      <c r="K3228" s="236" t="s">
        <v>6073</v>
      </c>
      <c r="L3228" s="237">
        <v>46234</v>
      </c>
      <c r="M3228" s="236" t="s">
        <v>3812</v>
      </c>
    </row>
    <row r="3229" spans="1:13">
      <c r="A3229" s="238" t="s">
        <v>247</v>
      </c>
      <c r="B3229" s="238" t="s">
        <v>248</v>
      </c>
      <c r="C3229" s="238" t="s">
        <v>249</v>
      </c>
      <c r="D3229" s="238" t="s">
        <v>32</v>
      </c>
      <c r="E3229" s="238" t="s">
        <v>33</v>
      </c>
      <c r="F3229" s="238" t="s">
        <v>33</v>
      </c>
      <c r="G3229" s="238" t="s">
        <v>33</v>
      </c>
      <c r="H3229" s="238" t="s">
        <v>33</v>
      </c>
      <c r="I3229" s="238" t="s">
        <v>33</v>
      </c>
      <c r="J3229" s="238" t="s">
        <v>1617</v>
      </c>
      <c r="K3229" s="238" t="s">
        <v>6074</v>
      </c>
      <c r="L3229" s="239">
        <v>46234</v>
      </c>
      <c r="M3229" s="238" t="s">
        <v>3812</v>
      </c>
    </row>
    <row r="3230" spans="1:13">
      <c r="A3230" s="236" t="s">
        <v>247</v>
      </c>
      <c r="B3230" s="236" t="s">
        <v>248</v>
      </c>
      <c r="C3230" s="236" t="s">
        <v>249</v>
      </c>
      <c r="D3230" s="236" t="s">
        <v>38</v>
      </c>
      <c r="E3230" s="236" t="s">
        <v>33</v>
      </c>
      <c r="F3230" s="236" t="s">
        <v>33</v>
      </c>
      <c r="G3230" s="236" t="s">
        <v>33</v>
      </c>
      <c r="H3230" s="236" t="s">
        <v>33</v>
      </c>
      <c r="I3230" s="236" t="s">
        <v>33</v>
      </c>
      <c r="J3230" s="236" t="s">
        <v>1617</v>
      </c>
      <c r="K3230" s="236" t="s">
        <v>6075</v>
      </c>
      <c r="L3230" s="237">
        <v>46234</v>
      </c>
      <c r="M3230" s="236" t="s">
        <v>3812</v>
      </c>
    </row>
    <row r="3231" spans="1:13">
      <c r="A3231" s="238" t="s">
        <v>270</v>
      </c>
      <c r="B3231" s="238" t="s">
        <v>271</v>
      </c>
      <c r="C3231" s="238" t="s">
        <v>249</v>
      </c>
      <c r="D3231" s="238" t="s">
        <v>86</v>
      </c>
      <c r="E3231" s="238">
        <v>1181675</v>
      </c>
      <c r="F3231" s="238" t="s">
        <v>6028</v>
      </c>
      <c r="G3231" s="238" t="s">
        <v>88</v>
      </c>
      <c r="H3231" s="238">
        <v>2</v>
      </c>
      <c r="I3231" s="238" t="s">
        <v>6029</v>
      </c>
      <c r="J3231" s="238" t="s">
        <v>6030</v>
      </c>
      <c r="K3231" s="238" t="s">
        <v>6076</v>
      </c>
      <c r="L3231" s="239">
        <v>46234</v>
      </c>
      <c r="M3231" s="238" t="s">
        <v>3812</v>
      </c>
    </row>
    <row r="3232" spans="1:13">
      <c r="A3232" s="236" t="s">
        <v>270</v>
      </c>
      <c r="B3232" s="236" t="s">
        <v>271</v>
      </c>
      <c r="C3232" s="236" t="s">
        <v>249</v>
      </c>
      <c r="D3232" s="236" t="s">
        <v>93</v>
      </c>
      <c r="E3232" s="236">
        <v>23180</v>
      </c>
      <c r="F3232" s="236" t="s">
        <v>6077</v>
      </c>
      <c r="G3232" s="236" t="s">
        <v>88</v>
      </c>
      <c r="H3232" s="236">
        <v>2</v>
      </c>
      <c r="I3232" s="236" t="s">
        <v>6078</v>
      </c>
      <c r="J3232" s="236" t="s">
        <v>6079</v>
      </c>
      <c r="K3232" s="236" t="s">
        <v>6080</v>
      </c>
      <c r="L3232" s="237">
        <v>46234</v>
      </c>
      <c r="M3232" s="236" t="s">
        <v>3812</v>
      </c>
    </row>
    <row r="3233" spans="1:13">
      <c r="A3233" s="238" t="s">
        <v>270</v>
      </c>
      <c r="B3233" s="238" t="s">
        <v>271</v>
      </c>
      <c r="C3233" s="238" t="s">
        <v>249</v>
      </c>
      <c r="D3233" s="238" t="s">
        <v>98</v>
      </c>
      <c r="E3233" s="238">
        <v>998316</v>
      </c>
      <c r="F3233" s="238" t="s">
        <v>6081</v>
      </c>
      <c r="G3233" s="238" t="s">
        <v>88</v>
      </c>
      <c r="H3233" s="238">
        <v>2</v>
      </c>
      <c r="I3233" s="238" t="s">
        <v>6082</v>
      </c>
      <c r="J3233" s="238" t="s">
        <v>6083</v>
      </c>
      <c r="K3233" s="238" t="s">
        <v>6084</v>
      </c>
      <c r="L3233" s="239">
        <v>46234</v>
      </c>
      <c r="M3233" s="238" t="s">
        <v>3812</v>
      </c>
    </row>
    <row r="3234" spans="1:13">
      <c r="A3234" s="236" t="s">
        <v>270</v>
      </c>
      <c r="B3234" s="236" t="s">
        <v>271</v>
      </c>
      <c r="C3234" s="236" t="s">
        <v>249</v>
      </c>
      <c r="D3234" s="236" t="s">
        <v>103</v>
      </c>
      <c r="E3234" s="236">
        <v>675775</v>
      </c>
      <c r="F3234" s="236" t="s">
        <v>6081</v>
      </c>
      <c r="G3234" s="236" t="s">
        <v>88</v>
      </c>
      <c r="H3234" s="236">
        <v>2</v>
      </c>
      <c r="I3234" s="236" t="s">
        <v>6082</v>
      </c>
      <c r="J3234" s="236" t="s">
        <v>6085</v>
      </c>
      <c r="K3234" s="236" t="s">
        <v>6086</v>
      </c>
      <c r="L3234" s="237">
        <v>46234</v>
      </c>
      <c r="M3234" s="236" t="s">
        <v>3812</v>
      </c>
    </row>
    <row r="3235" spans="1:13">
      <c r="A3235" s="238" t="s">
        <v>270</v>
      </c>
      <c r="B3235" s="238" t="s">
        <v>271</v>
      </c>
      <c r="C3235" s="238" t="s">
        <v>249</v>
      </c>
      <c r="D3235" s="238" t="s">
        <v>108</v>
      </c>
      <c r="E3235" s="238">
        <v>430</v>
      </c>
      <c r="F3235" s="238" t="s">
        <v>6087</v>
      </c>
      <c r="G3235" s="238" t="s">
        <v>141</v>
      </c>
      <c r="H3235" s="238">
        <v>3</v>
      </c>
      <c r="I3235" s="238" t="s">
        <v>6088</v>
      </c>
      <c r="J3235" s="238" t="s">
        <v>6089</v>
      </c>
      <c r="K3235" s="238" t="s">
        <v>6090</v>
      </c>
      <c r="L3235" s="239">
        <v>46234</v>
      </c>
      <c r="M3235" s="238" t="s">
        <v>3812</v>
      </c>
    </row>
    <row r="3236" spans="1:13">
      <c r="A3236" s="236" t="s">
        <v>270</v>
      </c>
      <c r="B3236" s="236" t="s">
        <v>271</v>
      </c>
      <c r="C3236" s="236" t="s">
        <v>249</v>
      </c>
      <c r="D3236" s="236" t="s">
        <v>46</v>
      </c>
      <c r="E3236" s="236" t="s">
        <v>33</v>
      </c>
      <c r="F3236" s="236" t="s">
        <v>33</v>
      </c>
      <c r="G3236" s="236" t="s">
        <v>33</v>
      </c>
      <c r="H3236" s="236" t="s">
        <v>33</v>
      </c>
      <c r="I3236" s="236" t="s">
        <v>33</v>
      </c>
      <c r="J3236" s="236" t="s">
        <v>1617</v>
      </c>
      <c r="K3236" s="236" t="s">
        <v>6091</v>
      </c>
      <c r="L3236" s="237">
        <v>46234</v>
      </c>
      <c r="M3236" s="236" t="s">
        <v>3812</v>
      </c>
    </row>
    <row r="3237" spans="1:13">
      <c r="A3237" s="238" t="s">
        <v>270</v>
      </c>
      <c r="B3237" s="238" t="s">
        <v>271</v>
      </c>
      <c r="C3237" s="238" t="s">
        <v>249</v>
      </c>
      <c r="D3237" s="238" t="s">
        <v>113</v>
      </c>
      <c r="E3237" s="238" t="s">
        <v>33</v>
      </c>
      <c r="F3237" s="238" t="s">
        <v>33</v>
      </c>
      <c r="G3237" s="238" t="s">
        <v>33</v>
      </c>
      <c r="H3237" s="238" t="s">
        <v>33</v>
      </c>
      <c r="I3237" s="238" t="s">
        <v>33</v>
      </c>
      <c r="J3237" s="238" t="s">
        <v>1617</v>
      </c>
      <c r="K3237" s="238" t="s">
        <v>6092</v>
      </c>
      <c r="L3237" s="239">
        <v>46234</v>
      </c>
      <c r="M3237" s="238" t="s">
        <v>3812</v>
      </c>
    </row>
    <row r="3238" spans="1:13">
      <c r="A3238" s="236" t="s">
        <v>270</v>
      </c>
      <c r="B3238" s="236" t="s">
        <v>271</v>
      </c>
      <c r="C3238" s="236" t="s">
        <v>249</v>
      </c>
      <c r="D3238" s="236" t="s">
        <v>117</v>
      </c>
      <c r="E3238" s="236" t="s">
        <v>33</v>
      </c>
      <c r="F3238" s="236" t="s">
        <v>33</v>
      </c>
      <c r="G3238" s="236" t="s">
        <v>33</v>
      </c>
      <c r="H3238" s="236" t="s">
        <v>33</v>
      </c>
      <c r="I3238" s="236" t="s">
        <v>33</v>
      </c>
      <c r="J3238" s="236" t="s">
        <v>1617</v>
      </c>
      <c r="K3238" s="236" t="s">
        <v>6093</v>
      </c>
      <c r="L3238" s="237">
        <v>46234</v>
      </c>
      <c r="M3238" s="236" t="s">
        <v>3812</v>
      </c>
    </row>
    <row r="3239" spans="1:13">
      <c r="A3239" s="238" t="s">
        <v>270</v>
      </c>
      <c r="B3239" s="238" t="s">
        <v>271</v>
      </c>
      <c r="C3239" s="238" t="s">
        <v>249</v>
      </c>
      <c r="D3239" s="238" t="s">
        <v>122</v>
      </c>
      <c r="E3239" s="238" t="s">
        <v>33</v>
      </c>
      <c r="F3239" s="238" t="s">
        <v>33</v>
      </c>
      <c r="G3239" s="238" t="s">
        <v>33</v>
      </c>
      <c r="H3239" s="238" t="s">
        <v>33</v>
      </c>
      <c r="I3239" s="238" t="s">
        <v>33</v>
      </c>
      <c r="J3239" s="238" t="s">
        <v>1617</v>
      </c>
      <c r="K3239" s="238" t="s">
        <v>6094</v>
      </c>
      <c r="L3239" s="239">
        <v>46234</v>
      </c>
      <c r="M3239" s="238" t="s">
        <v>3812</v>
      </c>
    </row>
    <row r="3240" spans="1:13">
      <c r="A3240" s="236" t="s">
        <v>270</v>
      </c>
      <c r="B3240" s="236" t="s">
        <v>271</v>
      </c>
      <c r="C3240" s="236" t="s">
        <v>249</v>
      </c>
      <c r="D3240" s="236" t="s">
        <v>48</v>
      </c>
      <c r="E3240" s="236" t="s">
        <v>33</v>
      </c>
      <c r="F3240" s="236" t="s">
        <v>33</v>
      </c>
      <c r="G3240" s="236" t="s">
        <v>33</v>
      </c>
      <c r="H3240" s="236" t="s">
        <v>33</v>
      </c>
      <c r="I3240" s="236" t="s">
        <v>33</v>
      </c>
      <c r="J3240" s="236" t="s">
        <v>1617</v>
      </c>
      <c r="K3240" s="236" t="s">
        <v>6095</v>
      </c>
      <c r="L3240" s="237">
        <v>46234</v>
      </c>
      <c r="M3240" s="236" t="s">
        <v>3812</v>
      </c>
    </row>
    <row r="3241" spans="1:13">
      <c r="A3241" s="238" t="s">
        <v>270</v>
      </c>
      <c r="B3241" s="238" t="s">
        <v>271</v>
      </c>
      <c r="C3241" s="238" t="s">
        <v>249</v>
      </c>
      <c r="D3241" s="238" t="s">
        <v>50</v>
      </c>
      <c r="E3241" s="238" t="s">
        <v>33</v>
      </c>
      <c r="F3241" s="238" t="s">
        <v>33</v>
      </c>
      <c r="G3241" s="238" t="s">
        <v>33</v>
      </c>
      <c r="H3241" s="238" t="s">
        <v>33</v>
      </c>
      <c r="I3241" s="238" t="s">
        <v>33</v>
      </c>
      <c r="J3241" s="238" t="s">
        <v>1617</v>
      </c>
      <c r="K3241" s="238" t="s">
        <v>6096</v>
      </c>
      <c r="L3241" s="239">
        <v>46234</v>
      </c>
      <c r="M3241" s="238" t="s">
        <v>3812</v>
      </c>
    </row>
    <row r="3242" spans="1:13">
      <c r="A3242" s="236" t="s">
        <v>270</v>
      </c>
      <c r="B3242" s="236" t="s">
        <v>271</v>
      </c>
      <c r="C3242" s="236" t="s">
        <v>249</v>
      </c>
      <c r="D3242" s="236" t="s">
        <v>52</v>
      </c>
      <c r="E3242" s="236" t="s">
        <v>33</v>
      </c>
      <c r="F3242" s="236" t="s">
        <v>33</v>
      </c>
      <c r="G3242" s="236" t="s">
        <v>33</v>
      </c>
      <c r="H3242" s="236" t="s">
        <v>33</v>
      </c>
      <c r="I3242" s="236" t="s">
        <v>33</v>
      </c>
      <c r="J3242" s="236" t="s">
        <v>1617</v>
      </c>
      <c r="K3242" s="236" t="s">
        <v>6097</v>
      </c>
      <c r="L3242" s="237">
        <v>46234</v>
      </c>
      <c r="M3242" s="236" t="s">
        <v>3812</v>
      </c>
    </row>
    <row r="3243" spans="1:13">
      <c r="A3243" s="238" t="s">
        <v>270</v>
      </c>
      <c r="B3243" s="238" t="s">
        <v>271</v>
      </c>
      <c r="C3243" s="238" t="s">
        <v>249</v>
      </c>
      <c r="D3243" s="238" t="s">
        <v>54</v>
      </c>
      <c r="E3243" s="238" t="s">
        <v>33</v>
      </c>
      <c r="F3243" s="238" t="s">
        <v>33</v>
      </c>
      <c r="G3243" s="238" t="s">
        <v>33</v>
      </c>
      <c r="H3243" s="238" t="s">
        <v>33</v>
      </c>
      <c r="I3243" s="238" t="s">
        <v>33</v>
      </c>
      <c r="J3243" s="238" t="s">
        <v>1617</v>
      </c>
      <c r="K3243" s="238" t="s">
        <v>6098</v>
      </c>
      <c r="L3243" s="239">
        <v>46234</v>
      </c>
      <c r="M3243" s="238" t="s">
        <v>3812</v>
      </c>
    </row>
    <row r="3244" spans="1:13">
      <c r="A3244" s="236" t="s">
        <v>270</v>
      </c>
      <c r="B3244" s="236" t="s">
        <v>271</v>
      </c>
      <c r="C3244" s="236" t="s">
        <v>249</v>
      </c>
      <c r="D3244" s="236" t="s">
        <v>124</v>
      </c>
      <c r="E3244" s="236">
        <v>233531</v>
      </c>
      <c r="F3244" s="236" t="s">
        <v>6081</v>
      </c>
      <c r="G3244" s="236" t="s">
        <v>88</v>
      </c>
      <c r="H3244" s="236">
        <v>2</v>
      </c>
      <c r="I3244" s="236" t="s">
        <v>6082</v>
      </c>
      <c r="J3244" s="236" t="s">
        <v>6099</v>
      </c>
      <c r="K3244" s="236" t="s">
        <v>6100</v>
      </c>
      <c r="L3244" s="237">
        <v>46234</v>
      </c>
      <c r="M3244" s="236" t="s">
        <v>3812</v>
      </c>
    </row>
    <row r="3245" spans="1:13">
      <c r="A3245" s="238" t="s">
        <v>270</v>
      </c>
      <c r="B3245" s="238" t="s">
        <v>271</v>
      </c>
      <c r="C3245" s="238" t="s">
        <v>249</v>
      </c>
      <c r="D3245" s="238" t="s">
        <v>130</v>
      </c>
      <c r="E3245" s="238">
        <v>322541</v>
      </c>
      <c r="F3245" s="238" t="s">
        <v>6081</v>
      </c>
      <c r="G3245" s="238" t="s">
        <v>88</v>
      </c>
      <c r="H3245" s="238">
        <v>2</v>
      </c>
      <c r="I3245" s="238" t="s">
        <v>6082</v>
      </c>
      <c r="J3245" s="238" t="s">
        <v>6101</v>
      </c>
      <c r="K3245" s="238" t="s">
        <v>6102</v>
      </c>
      <c r="L3245" s="239">
        <v>46234</v>
      </c>
      <c r="M3245" s="238" t="s">
        <v>3812</v>
      </c>
    </row>
    <row r="3246" spans="1:13">
      <c r="A3246" s="236" t="s">
        <v>270</v>
      </c>
      <c r="B3246" s="236" t="s">
        <v>271</v>
      </c>
      <c r="C3246" s="236" t="s">
        <v>249</v>
      </c>
      <c r="D3246" s="236" t="s">
        <v>135</v>
      </c>
      <c r="E3246" s="236">
        <v>442244</v>
      </c>
      <c r="F3246" s="236" t="s">
        <v>6081</v>
      </c>
      <c r="G3246" s="236" t="s">
        <v>88</v>
      </c>
      <c r="H3246" s="236">
        <v>2</v>
      </c>
      <c r="I3246" s="236" t="s">
        <v>6082</v>
      </c>
      <c r="J3246" s="236" t="s">
        <v>6103</v>
      </c>
      <c r="K3246" s="236" t="s">
        <v>6104</v>
      </c>
      <c r="L3246" s="237">
        <v>46234</v>
      </c>
      <c r="M3246" s="236" t="s">
        <v>3812</v>
      </c>
    </row>
    <row r="3247" spans="1:13">
      <c r="A3247" s="238" t="s">
        <v>270</v>
      </c>
      <c r="B3247" s="238" t="s">
        <v>271</v>
      </c>
      <c r="C3247" s="238" t="s">
        <v>249</v>
      </c>
      <c r="D3247" s="238" t="s">
        <v>140</v>
      </c>
      <c r="E3247" s="238">
        <v>215115</v>
      </c>
      <c r="F3247" s="238" t="s">
        <v>6081</v>
      </c>
      <c r="G3247" s="238" t="s">
        <v>88</v>
      </c>
      <c r="H3247" s="238">
        <v>2</v>
      </c>
      <c r="I3247" s="238" t="s">
        <v>6082</v>
      </c>
      <c r="J3247" s="238" t="s">
        <v>6105</v>
      </c>
      <c r="K3247" s="238" t="s">
        <v>6106</v>
      </c>
      <c r="L3247" s="239">
        <v>46234</v>
      </c>
      <c r="M3247" s="238" t="s">
        <v>3812</v>
      </c>
    </row>
    <row r="3248" spans="1:13">
      <c r="A3248" s="236" t="s">
        <v>270</v>
      </c>
      <c r="B3248" s="236" t="s">
        <v>271</v>
      </c>
      <c r="C3248" s="236" t="s">
        <v>249</v>
      </c>
      <c r="D3248" s="236" t="s">
        <v>144</v>
      </c>
      <c r="E3248" s="236">
        <v>18416</v>
      </c>
      <c r="F3248" s="236" t="s">
        <v>6081</v>
      </c>
      <c r="G3248" s="236" t="s">
        <v>88</v>
      </c>
      <c r="H3248" s="236">
        <v>2</v>
      </c>
      <c r="I3248" s="236" t="s">
        <v>6082</v>
      </c>
      <c r="J3248" s="236" t="s">
        <v>6107</v>
      </c>
      <c r="K3248" s="236" t="s">
        <v>6108</v>
      </c>
      <c r="L3248" s="237">
        <v>46234</v>
      </c>
      <c r="M3248" s="236" t="s">
        <v>3812</v>
      </c>
    </row>
    <row r="3249" spans="1:13">
      <c r="A3249" s="238" t="s">
        <v>270</v>
      </c>
      <c r="B3249" s="238" t="s">
        <v>271</v>
      </c>
      <c r="C3249" s="238" t="s">
        <v>249</v>
      </c>
      <c r="D3249" s="238" t="s">
        <v>147</v>
      </c>
      <c r="E3249" s="238">
        <v>0</v>
      </c>
      <c r="F3249" s="238" t="s">
        <v>6081</v>
      </c>
      <c r="G3249" s="238" t="s">
        <v>88</v>
      </c>
      <c r="H3249" s="238">
        <v>2</v>
      </c>
      <c r="I3249" s="238" t="s">
        <v>6082</v>
      </c>
      <c r="J3249" s="238" t="s">
        <v>6109</v>
      </c>
      <c r="K3249" s="238" t="s">
        <v>6110</v>
      </c>
      <c r="L3249" s="239">
        <v>46234</v>
      </c>
      <c r="M3249" s="238" t="s">
        <v>3812</v>
      </c>
    </row>
    <row r="3250" spans="1:13">
      <c r="A3250" s="236" t="s">
        <v>270</v>
      </c>
      <c r="B3250" s="236" t="s">
        <v>271</v>
      </c>
      <c r="C3250" s="236" t="s">
        <v>249</v>
      </c>
      <c r="D3250" s="236" t="s">
        <v>150</v>
      </c>
      <c r="E3250" s="236">
        <v>4</v>
      </c>
      <c r="F3250" s="236" t="s">
        <v>6081</v>
      </c>
      <c r="G3250" s="236" t="s">
        <v>88</v>
      </c>
      <c r="H3250" s="236">
        <v>2</v>
      </c>
      <c r="I3250" s="236" t="s">
        <v>6082</v>
      </c>
      <c r="J3250" s="236" t="s">
        <v>6111</v>
      </c>
      <c r="K3250" s="236" t="s">
        <v>6112</v>
      </c>
      <c r="L3250" s="237">
        <v>46234</v>
      </c>
      <c r="M3250" s="236" t="s">
        <v>3812</v>
      </c>
    </row>
    <row r="3251" spans="1:13">
      <c r="A3251" s="238" t="s">
        <v>270</v>
      </c>
      <c r="B3251" s="238" t="s">
        <v>271</v>
      </c>
      <c r="C3251" s="238" t="s">
        <v>249</v>
      </c>
      <c r="D3251" s="238" t="s">
        <v>32</v>
      </c>
      <c r="E3251" s="238" t="s">
        <v>33</v>
      </c>
      <c r="F3251" s="238" t="s">
        <v>33</v>
      </c>
      <c r="G3251" s="238" t="s">
        <v>33</v>
      </c>
      <c r="H3251" s="238" t="s">
        <v>33</v>
      </c>
      <c r="I3251" s="238" t="s">
        <v>33</v>
      </c>
      <c r="J3251" s="238" t="s">
        <v>1617</v>
      </c>
      <c r="K3251" s="238" t="s">
        <v>6113</v>
      </c>
      <c r="L3251" s="239">
        <v>46234</v>
      </c>
      <c r="M3251" s="238" t="s">
        <v>3812</v>
      </c>
    </row>
    <row r="3252" spans="1:13">
      <c r="A3252" s="236" t="s">
        <v>270</v>
      </c>
      <c r="B3252" s="236" t="s">
        <v>271</v>
      </c>
      <c r="C3252" s="236" t="s">
        <v>249</v>
      </c>
      <c r="D3252" s="236" t="s">
        <v>38</v>
      </c>
      <c r="E3252" s="236" t="s">
        <v>33</v>
      </c>
      <c r="F3252" s="236" t="s">
        <v>33</v>
      </c>
      <c r="G3252" s="236" t="s">
        <v>33</v>
      </c>
      <c r="H3252" s="236" t="s">
        <v>33</v>
      </c>
      <c r="I3252" s="236" t="s">
        <v>33</v>
      </c>
      <c r="J3252" s="236" t="s">
        <v>1617</v>
      </c>
      <c r="K3252" s="236" t="s">
        <v>6114</v>
      </c>
      <c r="L3252" s="237">
        <v>46234</v>
      </c>
      <c r="M3252" s="236" t="s">
        <v>3812</v>
      </c>
    </row>
    <row r="3253" spans="1:13">
      <c r="A3253" s="238" t="s">
        <v>259</v>
      </c>
      <c r="B3253" s="238" t="s">
        <v>260</v>
      </c>
      <c r="C3253" s="238" t="s">
        <v>249</v>
      </c>
      <c r="D3253" s="238" t="s">
        <v>86</v>
      </c>
      <c r="E3253" s="238">
        <v>1181675</v>
      </c>
      <c r="F3253" s="238" t="s">
        <v>6028</v>
      </c>
      <c r="G3253" s="238" t="s">
        <v>88</v>
      </c>
      <c r="H3253" s="238">
        <v>2</v>
      </c>
      <c r="I3253" s="238" t="s">
        <v>6029</v>
      </c>
      <c r="J3253" s="238" t="s">
        <v>6030</v>
      </c>
      <c r="K3253" s="238" t="s">
        <v>6115</v>
      </c>
      <c r="L3253" s="239">
        <v>46234</v>
      </c>
      <c r="M3253" s="238" t="s">
        <v>3812</v>
      </c>
    </row>
    <row r="3254" spans="1:13">
      <c r="A3254" s="236" t="s">
        <v>259</v>
      </c>
      <c r="B3254" s="236" t="s">
        <v>260</v>
      </c>
      <c r="C3254" s="236" t="s">
        <v>249</v>
      </c>
      <c r="D3254" s="236" t="s">
        <v>93</v>
      </c>
      <c r="E3254" s="236">
        <v>2400</v>
      </c>
      <c r="F3254" s="236" t="s">
        <v>6116</v>
      </c>
      <c r="G3254" s="236" t="s">
        <v>141</v>
      </c>
      <c r="H3254" s="236">
        <v>3</v>
      </c>
      <c r="I3254" s="236" t="s">
        <v>6117</v>
      </c>
      <c r="J3254" s="236" t="s">
        <v>6118</v>
      </c>
      <c r="K3254" s="236" t="s">
        <v>6119</v>
      </c>
      <c r="L3254" s="237">
        <v>46234</v>
      </c>
      <c r="M3254" s="236" t="s">
        <v>3812</v>
      </c>
    </row>
    <row r="3255" spans="1:13">
      <c r="A3255" s="238" t="s">
        <v>259</v>
      </c>
      <c r="B3255" s="238" t="s">
        <v>260</v>
      </c>
      <c r="C3255" s="238" t="s">
        <v>249</v>
      </c>
      <c r="D3255" s="238" t="s">
        <v>98</v>
      </c>
      <c r="E3255" s="238">
        <v>109766</v>
      </c>
      <c r="F3255" s="238" t="s">
        <v>6081</v>
      </c>
      <c r="G3255" s="238" t="s">
        <v>88</v>
      </c>
      <c r="H3255" s="238">
        <v>2</v>
      </c>
      <c r="I3255" s="238" t="s">
        <v>6082</v>
      </c>
      <c r="J3255" s="238" t="s">
        <v>6120</v>
      </c>
      <c r="K3255" s="238" t="s">
        <v>6121</v>
      </c>
      <c r="L3255" s="239">
        <v>46234</v>
      </c>
      <c r="M3255" s="238" t="s">
        <v>3812</v>
      </c>
    </row>
    <row r="3256" spans="1:13">
      <c r="A3256" s="236" t="s">
        <v>259</v>
      </c>
      <c r="B3256" s="236" t="s">
        <v>260</v>
      </c>
      <c r="C3256" s="236" t="s">
        <v>249</v>
      </c>
      <c r="D3256" s="236" t="s">
        <v>103</v>
      </c>
      <c r="E3256" s="236">
        <v>36364</v>
      </c>
      <c r="F3256" s="236" t="s">
        <v>6122</v>
      </c>
      <c r="G3256" s="236" t="s">
        <v>88</v>
      </c>
      <c r="H3256" s="236">
        <v>2</v>
      </c>
      <c r="I3256" s="236" t="s">
        <v>6123</v>
      </c>
      <c r="J3256" s="236" t="s">
        <v>6124</v>
      </c>
      <c r="K3256" s="236" t="s">
        <v>6125</v>
      </c>
      <c r="L3256" s="237">
        <v>46234</v>
      </c>
      <c r="M3256" s="236" t="s">
        <v>3812</v>
      </c>
    </row>
    <row r="3257" spans="1:13">
      <c r="A3257" s="238" t="s">
        <v>259</v>
      </c>
      <c r="B3257" s="238" t="s">
        <v>260</v>
      </c>
      <c r="C3257" s="238" t="s">
        <v>249</v>
      </c>
      <c r="D3257" s="238" t="s">
        <v>108</v>
      </c>
      <c r="E3257" s="238">
        <v>36364</v>
      </c>
      <c r="F3257" s="238" t="s">
        <v>6122</v>
      </c>
      <c r="G3257" s="238" t="s">
        <v>88</v>
      </c>
      <c r="H3257" s="238">
        <v>2</v>
      </c>
      <c r="I3257" s="238" t="s">
        <v>6123</v>
      </c>
      <c r="J3257" s="238" t="s">
        <v>6126</v>
      </c>
      <c r="K3257" s="238" t="s">
        <v>6127</v>
      </c>
      <c r="L3257" s="239">
        <v>46234</v>
      </c>
      <c r="M3257" s="238" t="s">
        <v>92</v>
      </c>
    </row>
    <row r="3258" spans="1:13">
      <c r="A3258" s="236" t="s">
        <v>259</v>
      </c>
      <c r="B3258" s="236" t="s">
        <v>260</v>
      </c>
      <c r="C3258" s="236" t="s">
        <v>249</v>
      </c>
      <c r="D3258" s="236" t="s">
        <v>46</v>
      </c>
      <c r="E3258" s="236" t="s">
        <v>33</v>
      </c>
      <c r="F3258" s="236" t="s">
        <v>33</v>
      </c>
      <c r="G3258" s="236" t="s">
        <v>33</v>
      </c>
      <c r="H3258" s="236" t="s">
        <v>33</v>
      </c>
      <c r="I3258" s="236" t="s">
        <v>33</v>
      </c>
      <c r="J3258" s="236" t="s">
        <v>1617</v>
      </c>
      <c r="K3258" s="236" t="s">
        <v>6128</v>
      </c>
      <c r="L3258" s="237">
        <v>46234</v>
      </c>
      <c r="M3258" s="236" t="s">
        <v>3812</v>
      </c>
    </row>
    <row r="3259" spans="1:13">
      <c r="A3259" s="238" t="s">
        <v>259</v>
      </c>
      <c r="B3259" s="238" t="s">
        <v>260</v>
      </c>
      <c r="C3259" s="238" t="s">
        <v>249</v>
      </c>
      <c r="D3259" s="238" t="s">
        <v>113</v>
      </c>
      <c r="E3259" s="238" t="s">
        <v>33</v>
      </c>
      <c r="F3259" s="238" t="s">
        <v>33</v>
      </c>
      <c r="G3259" s="238" t="s">
        <v>33</v>
      </c>
      <c r="H3259" s="238" t="s">
        <v>33</v>
      </c>
      <c r="I3259" s="238" t="s">
        <v>33</v>
      </c>
      <c r="J3259" s="238" t="s">
        <v>1617</v>
      </c>
      <c r="K3259" s="238" t="s">
        <v>6129</v>
      </c>
      <c r="L3259" s="239">
        <v>46234</v>
      </c>
      <c r="M3259" s="238" t="s">
        <v>3812</v>
      </c>
    </row>
    <row r="3260" spans="1:13">
      <c r="A3260" s="236" t="s">
        <v>259</v>
      </c>
      <c r="B3260" s="236" t="s">
        <v>260</v>
      </c>
      <c r="C3260" s="236" t="s">
        <v>249</v>
      </c>
      <c r="D3260" s="236" t="s">
        <v>117</v>
      </c>
      <c r="E3260" s="236" t="s">
        <v>33</v>
      </c>
      <c r="F3260" s="236" t="s">
        <v>33</v>
      </c>
      <c r="G3260" s="236" t="s">
        <v>33</v>
      </c>
      <c r="H3260" s="236" t="s">
        <v>33</v>
      </c>
      <c r="I3260" s="236" t="s">
        <v>33</v>
      </c>
      <c r="J3260" s="236" t="s">
        <v>1617</v>
      </c>
      <c r="K3260" s="236" t="s">
        <v>6130</v>
      </c>
      <c r="L3260" s="237">
        <v>46234</v>
      </c>
      <c r="M3260" s="236" t="s">
        <v>3812</v>
      </c>
    </row>
    <row r="3261" spans="1:13">
      <c r="A3261" s="238" t="s">
        <v>259</v>
      </c>
      <c r="B3261" s="238" t="s">
        <v>260</v>
      </c>
      <c r="C3261" s="238" t="s">
        <v>249</v>
      </c>
      <c r="D3261" s="238" t="s">
        <v>122</v>
      </c>
      <c r="E3261" s="238" t="s">
        <v>33</v>
      </c>
      <c r="F3261" s="238" t="s">
        <v>33</v>
      </c>
      <c r="G3261" s="238" t="s">
        <v>33</v>
      </c>
      <c r="H3261" s="238" t="s">
        <v>33</v>
      </c>
      <c r="I3261" s="238" t="s">
        <v>33</v>
      </c>
      <c r="J3261" s="238" t="s">
        <v>1617</v>
      </c>
      <c r="K3261" s="238" t="s">
        <v>6131</v>
      </c>
      <c r="L3261" s="239">
        <v>46234</v>
      </c>
      <c r="M3261" s="238" t="s">
        <v>3812</v>
      </c>
    </row>
    <row r="3262" spans="1:13">
      <c r="A3262" s="236" t="s">
        <v>259</v>
      </c>
      <c r="B3262" s="236" t="s">
        <v>260</v>
      </c>
      <c r="C3262" s="236" t="s">
        <v>249</v>
      </c>
      <c r="D3262" s="236" t="s">
        <v>48</v>
      </c>
      <c r="E3262" s="236" t="s">
        <v>33</v>
      </c>
      <c r="F3262" s="236" t="s">
        <v>33</v>
      </c>
      <c r="G3262" s="236" t="s">
        <v>33</v>
      </c>
      <c r="H3262" s="236" t="s">
        <v>33</v>
      </c>
      <c r="I3262" s="236" t="s">
        <v>33</v>
      </c>
      <c r="J3262" s="236" t="s">
        <v>1617</v>
      </c>
      <c r="K3262" s="236" t="s">
        <v>6132</v>
      </c>
      <c r="L3262" s="237">
        <v>46234</v>
      </c>
      <c r="M3262" s="236" t="s">
        <v>3812</v>
      </c>
    </row>
    <row r="3263" spans="1:13">
      <c r="A3263" s="238" t="s">
        <v>259</v>
      </c>
      <c r="B3263" s="238" t="s">
        <v>260</v>
      </c>
      <c r="C3263" s="238" t="s">
        <v>249</v>
      </c>
      <c r="D3263" s="238" t="s">
        <v>50</v>
      </c>
      <c r="E3263" s="238" t="s">
        <v>33</v>
      </c>
      <c r="F3263" s="238" t="s">
        <v>33</v>
      </c>
      <c r="G3263" s="238" t="s">
        <v>33</v>
      </c>
      <c r="H3263" s="238" t="s">
        <v>33</v>
      </c>
      <c r="I3263" s="238" t="s">
        <v>33</v>
      </c>
      <c r="J3263" s="238" t="s">
        <v>1617</v>
      </c>
      <c r="K3263" s="238" t="s">
        <v>6133</v>
      </c>
      <c r="L3263" s="239">
        <v>46234</v>
      </c>
      <c r="M3263" s="238" t="s">
        <v>3812</v>
      </c>
    </row>
    <row r="3264" spans="1:13">
      <c r="A3264" s="236" t="s">
        <v>259</v>
      </c>
      <c r="B3264" s="236" t="s">
        <v>260</v>
      </c>
      <c r="C3264" s="236" t="s">
        <v>249</v>
      </c>
      <c r="D3264" s="236" t="s">
        <v>52</v>
      </c>
      <c r="E3264" s="236" t="s">
        <v>33</v>
      </c>
      <c r="F3264" s="236" t="s">
        <v>33</v>
      </c>
      <c r="G3264" s="236" t="s">
        <v>33</v>
      </c>
      <c r="H3264" s="236" t="s">
        <v>33</v>
      </c>
      <c r="I3264" s="236" t="s">
        <v>33</v>
      </c>
      <c r="J3264" s="236" t="s">
        <v>1617</v>
      </c>
      <c r="K3264" s="236" t="s">
        <v>6134</v>
      </c>
      <c r="L3264" s="237">
        <v>46234</v>
      </c>
      <c r="M3264" s="236" t="s">
        <v>3812</v>
      </c>
    </row>
    <row r="3265" spans="1:13">
      <c r="A3265" s="238" t="s">
        <v>259</v>
      </c>
      <c r="B3265" s="238" t="s">
        <v>260</v>
      </c>
      <c r="C3265" s="238" t="s">
        <v>249</v>
      </c>
      <c r="D3265" s="238" t="s">
        <v>54</v>
      </c>
      <c r="E3265" s="238" t="s">
        <v>33</v>
      </c>
      <c r="F3265" s="238" t="s">
        <v>33</v>
      </c>
      <c r="G3265" s="238" t="s">
        <v>33</v>
      </c>
      <c r="H3265" s="238" t="s">
        <v>33</v>
      </c>
      <c r="I3265" s="238" t="s">
        <v>33</v>
      </c>
      <c r="J3265" s="238" t="s">
        <v>1617</v>
      </c>
      <c r="K3265" s="238" t="s">
        <v>6135</v>
      </c>
      <c r="L3265" s="239">
        <v>46234</v>
      </c>
      <c r="M3265" s="238" t="s">
        <v>3812</v>
      </c>
    </row>
    <row r="3266" spans="1:13">
      <c r="A3266" s="236" t="s">
        <v>259</v>
      </c>
      <c r="B3266" s="236" t="s">
        <v>260</v>
      </c>
      <c r="C3266" s="236" t="s">
        <v>249</v>
      </c>
      <c r="D3266" s="236" t="s">
        <v>124</v>
      </c>
      <c r="E3266" s="236">
        <v>36364</v>
      </c>
      <c r="F3266" s="236" t="s">
        <v>6136</v>
      </c>
      <c r="G3266" s="236" t="s">
        <v>88</v>
      </c>
      <c r="H3266" s="236">
        <v>2</v>
      </c>
      <c r="I3266" s="236" t="s">
        <v>6037</v>
      </c>
      <c r="J3266" s="236" t="s">
        <v>6137</v>
      </c>
      <c r="K3266" s="236" t="s">
        <v>6138</v>
      </c>
      <c r="L3266" s="237">
        <v>46234</v>
      </c>
      <c r="M3266" s="236" t="s">
        <v>3812</v>
      </c>
    </row>
    <row r="3267" spans="1:13">
      <c r="A3267" s="238" t="s">
        <v>259</v>
      </c>
      <c r="B3267" s="238" t="s">
        <v>260</v>
      </c>
      <c r="C3267" s="238" t="s">
        <v>249</v>
      </c>
      <c r="D3267" s="238" t="s">
        <v>130</v>
      </c>
      <c r="E3267" s="238">
        <v>73402</v>
      </c>
      <c r="F3267" s="238" t="s">
        <v>6081</v>
      </c>
      <c r="G3267" s="238" t="s">
        <v>88</v>
      </c>
      <c r="H3267" s="238">
        <v>2</v>
      </c>
      <c r="I3267" s="238" t="s">
        <v>6082</v>
      </c>
      <c r="J3267" s="238" t="s">
        <v>6139</v>
      </c>
      <c r="K3267" s="238" t="s">
        <v>6140</v>
      </c>
      <c r="L3267" s="239">
        <v>46234</v>
      </c>
      <c r="M3267" s="238" t="s">
        <v>3812</v>
      </c>
    </row>
    <row r="3268" spans="1:13">
      <c r="A3268" s="236" t="s">
        <v>259</v>
      </c>
      <c r="B3268" s="236" t="s">
        <v>260</v>
      </c>
      <c r="C3268" s="236" t="s">
        <v>249</v>
      </c>
      <c r="D3268" s="236" t="s">
        <v>135</v>
      </c>
      <c r="E3268" s="236">
        <v>0</v>
      </c>
      <c r="F3268" s="236" t="s">
        <v>6081</v>
      </c>
      <c r="G3268" s="236" t="s">
        <v>88</v>
      </c>
      <c r="H3268" s="236">
        <v>2</v>
      </c>
      <c r="I3268" s="236" t="s">
        <v>6082</v>
      </c>
      <c r="J3268" s="236" t="s">
        <v>6141</v>
      </c>
      <c r="K3268" s="236" t="s">
        <v>6142</v>
      </c>
      <c r="L3268" s="237">
        <v>46234</v>
      </c>
      <c r="M3268" s="236" t="s">
        <v>3812</v>
      </c>
    </row>
    <row r="3269" spans="1:13">
      <c r="A3269" s="238" t="s">
        <v>259</v>
      </c>
      <c r="B3269" s="238" t="s">
        <v>260</v>
      </c>
      <c r="C3269" s="238" t="s">
        <v>249</v>
      </c>
      <c r="D3269" s="238" t="s">
        <v>140</v>
      </c>
      <c r="E3269" s="238">
        <v>25242</v>
      </c>
      <c r="F3269" s="238" t="s">
        <v>6136</v>
      </c>
      <c r="G3269" s="238" t="s">
        <v>88</v>
      </c>
      <c r="H3269" s="238">
        <v>2</v>
      </c>
      <c r="I3269" s="238" t="s">
        <v>6037</v>
      </c>
      <c r="J3269" s="238" t="s">
        <v>6143</v>
      </c>
      <c r="K3269" s="238" t="s">
        <v>6144</v>
      </c>
      <c r="L3269" s="239">
        <v>46234</v>
      </c>
      <c r="M3269" s="238" t="s">
        <v>3812</v>
      </c>
    </row>
    <row r="3270" spans="1:13">
      <c r="A3270" s="236" t="s">
        <v>259</v>
      </c>
      <c r="B3270" s="236" t="s">
        <v>260</v>
      </c>
      <c r="C3270" s="236" t="s">
        <v>249</v>
      </c>
      <c r="D3270" s="236" t="s">
        <v>144</v>
      </c>
      <c r="E3270" s="236">
        <v>11122</v>
      </c>
      <c r="F3270" s="236" t="s">
        <v>6081</v>
      </c>
      <c r="G3270" s="236" t="s">
        <v>88</v>
      </c>
      <c r="H3270" s="236">
        <v>2</v>
      </c>
      <c r="I3270" s="236" t="s">
        <v>6082</v>
      </c>
      <c r="J3270" s="236" t="s">
        <v>6145</v>
      </c>
      <c r="K3270" s="236" t="s">
        <v>6146</v>
      </c>
      <c r="L3270" s="237">
        <v>46234</v>
      </c>
      <c r="M3270" s="236" t="s">
        <v>3812</v>
      </c>
    </row>
    <row r="3271" spans="1:13">
      <c r="A3271" s="238" t="s">
        <v>259</v>
      </c>
      <c r="B3271" s="238" t="s">
        <v>260</v>
      </c>
      <c r="C3271" s="238" t="s">
        <v>249</v>
      </c>
      <c r="D3271" s="238" t="s">
        <v>147</v>
      </c>
      <c r="E3271" s="238">
        <v>0</v>
      </c>
      <c r="F3271" s="238" t="s">
        <v>6081</v>
      </c>
      <c r="G3271" s="238" t="s">
        <v>88</v>
      </c>
      <c r="H3271" s="238">
        <v>2</v>
      </c>
      <c r="I3271" s="238" t="s">
        <v>6082</v>
      </c>
      <c r="J3271" s="238" t="s">
        <v>6147</v>
      </c>
      <c r="K3271" s="238" t="s">
        <v>6148</v>
      </c>
      <c r="L3271" s="239">
        <v>46234</v>
      </c>
      <c r="M3271" s="238" t="s">
        <v>3812</v>
      </c>
    </row>
    <row r="3272" spans="1:13">
      <c r="A3272" s="236" t="s">
        <v>259</v>
      </c>
      <c r="B3272" s="236" t="s">
        <v>260</v>
      </c>
      <c r="C3272" s="236" t="s">
        <v>249</v>
      </c>
      <c r="D3272" s="236" t="s">
        <v>150</v>
      </c>
      <c r="E3272" s="236">
        <v>3</v>
      </c>
      <c r="F3272" s="236" t="s">
        <v>6149</v>
      </c>
      <c r="G3272" s="236" t="s">
        <v>88</v>
      </c>
      <c r="H3272" s="236">
        <v>2</v>
      </c>
      <c r="I3272" s="236" t="s">
        <v>6150</v>
      </c>
      <c r="J3272" s="236" t="s">
        <v>6151</v>
      </c>
      <c r="K3272" s="236" t="s">
        <v>6152</v>
      </c>
      <c r="L3272" s="237">
        <v>46234</v>
      </c>
      <c r="M3272" s="236" t="s">
        <v>3812</v>
      </c>
    </row>
    <row r="3273" spans="1:13">
      <c r="A3273" s="238" t="s">
        <v>259</v>
      </c>
      <c r="B3273" s="238" t="s">
        <v>260</v>
      </c>
      <c r="C3273" s="238" t="s">
        <v>249</v>
      </c>
      <c r="D3273" s="238" t="s">
        <v>32</v>
      </c>
      <c r="E3273" s="238" t="s">
        <v>33</v>
      </c>
      <c r="F3273" s="238" t="s">
        <v>33</v>
      </c>
      <c r="G3273" s="238" t="s">
        <v>33</v>
      </c>
      <c r="H3273" s="238" t="s">
        <v>33</v>
      </c>
      <c r="I3273" s="238" t="s">
        <v>33</v>
      </c>
      <c r="J3273" s="238" t="s">
        <v>1617</v>
      </c>
      <c r="K3273" s="238" t="s">
        <v>6153</v>
      </c>
      <c r="L3273" s="239">
        <v>46234</v>
      </c>
      <c r="M3273" s="238" t="s">
        <v>3812</v>
      </c>
    </row>
    <row r="3274" spans="1:13">
      <c r="A3274" s="236" t="s">
        <v>259</v>
      </c>
      <c r="B3274" s="236" t="s">
        <v>260</v>
      </c>
      <c r="C3274" s="236" t="s">
        <v>249</v>
      </c>
      <c r="D3274" s="236" t="s">
        <v>38</v>
      </c>
      <c r="E3274" s="236" t="s">
        <v>33</v>
      </c>
      <c r="F3274" s="236" t="s">
        <v>33</v>
      </c>
      <c r="G3274" s="236" t="s">
        <v>33</v>
      </c>
      <c r="H3274" s="236" t="s">
        <v>33</v>
      </c>
      <c r="I3274" s="236" t="s">
        <v>33</v>
      </c>
      <c r="J3274" s="236" t="s">
        <v>1617</v>
      </c>
      <c r="K3274" s="236" t="s">
        <v>6154</v>
      </c>
      <c r="L3274" s="237">
        <v>46234</v>
      </c>
      <c r="M3274" s="236" t="s">
        <v>3812</v>
      </c>
    </row>
    <row r="3275" spans="1:13">
      <c r="A3275" s="238" t="s">
        <v>1077</v>
      </c>
      <c r="B3275" s="238" t="s">
        <v>1078</v>
      </c>
      <c r="C3275" s="238" t="s">
        <v>1079</v>
      </c>
      <c r="D3275" s="238" t="s">
        <v>86</v>
      </c>
      <c r="E3275" s="238">
        <v>287211100</v>
      </c>
      <c r="F3275" s="238" t="s">
        <v>6155</v>
      </c>
      <c r="G3275" s="238" t="s">
        <v>88</v>
      </c>
      <c r="H3275" s="238">
        <v>2</v>
      </c>
      <c r="I3275" s="238" t="s">
        <v>6156</v>
      </c>
      <c r="J3275" s="238" t="s">
        <v>6157</v>
      </c>
      <c r="K3275" s="238" t="s">
        <v>6158</v>
      </c>
      <c r="L3275" s="239">
        <v>46234</v>
      </c>
      <c r="M3275" s="238" t="s">
        <v>92</v>
      </c>
    </row>
    <row r="3276" spans="1:13">
      <c r="A3276" s="236" t="s">
        <v>1077</v>
      </c>
      <c r="B3276" s="236" t="s">
        <v>1078</v>
      </c>
      <c r="C3276" s="236" t="s">
        <v>1079</v>
      </c>
      <c r="D3276" s="236" t="s">
        <v>93</v>
      </c>
      <c r="E3276" s="236">
        <v>412242</v>
      </c>
      <c r="F3276" s="236" t="s">
        <v>6159</v>
      </c>
      <c r="G3276" s="236" t="s">
        <v>126</v>
      </c>
      <c r="H3276" s="236">
        <v>1</v>
      </c>
      <c r="I3276" s="236" t="s">
        <v>6160</v>
      </c>
      <c r="J3276" s="236" t="s">
        <v>6161</v>
      </c>
      <c r="K3276" s="236" t="s">
        <v>6162</v>
      </c>
      <c r="L3276" s="237">
        <v>46234</v>
      </c>
      <c r="M3276" s="236" t="s">
        <v>92</v>
      </c>
    </row>
    <row r="3277" spans="1:13">
      <c r="A3277" s="238" t="s">
        <v>1077</v>
      </c>
      <c r="B3277" s="238" t="s">
        <v>1078</v>
      </c>
      <c r="C3277" s="238" t="s">
        <v>1079</v>
      </c>
      <c r="D3277" s="238" t="s">
        <v>98</v>
      </c>
      <c r="E3277" s="238">
        <v>5898400</v>
      </c>
      <c r="F3277" s="238" t="s">
        <v>6159</v>
      </c>
      <c r="G3277" s="238" t="s">
        <v>88</v>
      </c>
      <c r="H3277" s="238">
        <v>2</v>
      </c>
      <c r="I3277" s="238" t="s">
        <v>6160</v>
      </c>
      <c r="J3277" s="238" t="s">
        <v>6163</v>
      </c>
      <c r="K3277" s="238" t="s">
        <v>6164</v>
      </c>
      <c r="L3277" s="239">
        <v>46234</v>
      </c>
      <c r="M3277" s="238" t="s">
        <v>92</v>
      </c>
    </row>
    <row r="3278" spans="1:13">
      <c r="A3278" s="236" t="s">
        <v>1077</v>
      </c>
      <c r="B3278" s="236" t="s">
        <v>1078</v>
      </c>
      <c r="C3278" s="236" t="s">
        <v>1079</v>
      </c>
      <c r="D3278" s="236" t="s">
        <v>103</v>
      </c>
      <c r="E3278" s="236">
        <v>5898400</v>
      </c>
      <c r="F3278" s="236" t="s">
        <v>6159</v>
      </c>
      <c r="G3278" s="236" t="s">
        <v>88</v>
      </c>
      <c r="H3278" s="236">
        <v>2</v>
      </c>
      <c r="I3278" s="236" t="s">
        <v>6160</v>
      </c>
      <c r="J3278" s="236" t="s">
        <v>6165</v>
      </c>
      <c r="K3278" s="236" t="s">
        <v>6166</v>
      </c>
      <c r="L3278" s="237">
        <v>46234</v>
      </c>
      <c r="M3278" s="236" t="s">
        <v>92</v>
      </c>
    </row>
    <row r="3279" spans="1:13">
      <c r="A3279" s="238" t="s">
        <v>1077</v>
      </c>
      <c r="B3279" s="238" t="s">
        <v>1078</v>
      </c>
      <c r="C3279" s="238" t="s">
        <v>1079</v>
      </c>
      <c r="D3279" s="238" t="s">
        <v>108</v>
      </c>
      <c r="E3279" s="238">
        <v>122931</v>
      </c>
      <c r="F3279" s="238" t="s">
        <v>6167</v>
      </c>
      <c r="G3279" s="238" t="s">
        <v>141</v>
      </c>
      <c r="H3279" s="238">
        <v>3</v>
      </c>
      <c r="I3279" s="238" t="s">
        <v>6168</v>
      </c>
      <c r="J3279" s="238" t="s">
        <v>6169</v>
      </c>
      <c r="K3279" s="238" t="s">
        <v>6170</v>
      </c>
      <c r="L3279" s="239">
        <v>46234</v>
      </c>
      <c r="M3279" s="238" t="s">
        <v>92</v>
      </c>
    </row>
    <row r="3280" spans="1:13">
      <c r="A3280" s="236" t="s">
        <v>1077</v>
      </c>
      <c r="B3280" s="236" t="s">
        <v>1078</v>
      </c>
      <c r="C3280" s="236" t="s">
        <v>1079</v>
      </c>
      <c r="D3280" s="236" t="s">
        <v>113</v>
      </c>
      <c r="E3280" s="236" t="s">
        <v>33</v>
      </c>
      <c r="F3280" s="236" t="s">
        <v>33</v>
      </c>
      <c r="G3280" s="236" t="s">
        <v>33</v>
      </c>
      <c r="H3280" s="236" t="s">
        <v>33</v>
      </c>
      <c r="I3280" s="236" t="s">
        <v>33</v>
      </c>
      <c r="J3280" s="236" t="s">
        <v>6171</v>
      </c>
      <c r="K3280" s="236" t="s">
        <v>6172</v>
      </c>
      <c r="L3280" s="237">
        <v>46234</v>
      </c>
      <c r="M3280" s="236" t="s">
        <v>92</v>
      </c>
    </row>
    <row r="3281" spans="1:13">
      <c r="A3281" s="238" t="s">
        <v>1077</v>
      </c>
      <c r="B3281" s="238" t="s">
        <v>1078</v>
      </c>
      <c r="C3281" s="238" t="s">
        <v>1079</v>
      </c>
      <c r="D3281" s="238" t="s">
        <v>117</v>
      </c>
      <c r="E3281" s="238">
        <v>143</v>
      </c>
      <c r="F3281" s="238" t="s">
        <v>1893</v>
      </c>
      <c r="G3281" s="238" t="s">
        <v>88</v>
      </c>
      <c r="H3281" s="238">
        <v>2</v>
      </c>
      <c r="I3281" s="238" t="s">
        <v>1844</v>
      </c>
      <c r="J3281" s="238" t="s">
        <v>6173</v>
      </c>
      <c r="K3281" s="238" t="s">
        <v>6174</v>
      </c>
      <c r="L3281" s="239">
        <v>46234</v>
      </c>
      <c r="M3281" s="238" t="s">
        <v>92</v>
      </c>
    </row>
    <row r="3282" spans="1:13">
      <c r="A3282" s="236" t="s">
        <v>1077</v>
      </c>
      <c r="B3282" s="236" t="s">
        <v>1078</v>
      </c>
      <c r="C3282" s="236" t="s">
        <v>1079</v>
      </c>
      <c r="D3282" s="236" t="s">
        <v>122</v>
      </c>
      <c r="E3282" s="236">
        <v>143</v>
      </c>
      <c r="F3282" s="236" t="s">
        <v>1893</v>
      </c>
      <c r="G3282" s="236" t="s">
        <v>88</v>
      </c>
      <c r="H3282" s="236">
        <v>2</v>
      </c>
      <c r="I3282" s="236" t="s">
        <v>1844</v>
      </c>
      <c r="J3282" s="236" t="s">
        <v>6173</v>
      </c>
      <c r="K3282" s="236" t="s">
        <v>6175</v>
      </c>
      <c r="L3282" s="237">
        <v>46234</v>
      </c>
      <c r="M3282" s="236" t="s">
        <v>92</v>
      </c>
    </row>
    <row r="3283" spans="1:13">
      <c r="A3283" s="238" t="s">
        <v>1077</v>
      </c>
      <c r="B3283" s="238" t="s">
        <v>1078</v>
      </c>
      <c r="C3283" s="238" t="s">
        <v>1079</v>
      </c>
      <c r="D3283" s="238" t="s">
        <v>124</v>
      </c>
      <c r="E3283" s="238">
        <v>122931</v>
      </c>
      <c r="F3283" s="238" t="s">
        <v>6167</v>
      </c>
      <c r="G3283" s="238" t="s">
        <v>141</v>
      </c>
      <c r="H3283" s="238">
        <v>3</v>
      </c>
      <c r="I3283" s="238" t="s">
        <v>6168</v>
      </c>
      <c r="J3283" s="238" t="s">
        <v>6176</v>
      </c>
      <c r="K3283" s="238" t="s">
        <v>6177</v>
      </c>
      <c r="L3283" s="239">
        <v>46234</v>
      </c>
      <c r="M3283" s="238" t="s">
        <v>92</v>
      </c>
    </row>
    <row r="3284" spans="1:13">
      <c r="A3284" s="236" t="s">
        <v>1077</v>
      </c>
      <c r="B3284" s="236" t="s">
        <v>1078</v>
      </c>
      <c r="C3284" s="236" t="s">
        <v>1079</v>
      </c>
      <c r="D3284" s="236" t="s">
        <v>130</v>
      </c>
      <c r="E3284" s="236">
        <v>0</v>
      </c>
      <c r="F3284" s="236" t="s">
        <v>6159</v>
      </c>
      <c r="G3284" s="236" t="s">
        <v>141</v>
      </c>
      <c r="H3284" s="236">
        <v>3</v>
      </c>
      <c r="I3284" s="236" t="s">
        <v>6160</v>
      </c>
      <c r="J3284" s="236" t="s">
        <v>6178</v>
      </c>
      <c r="K3284" s="236" t="s">
        <v>6179</v>
      </c>
      <c r="L3284" s="237">
        <v>46234</v>
      </c>
      <c r="M3284" s="236" t="s">
        <v>92</v>
      </c>
    </row>
    <row r="3285" spans="1:13">
      <c r="A3285" s="238" t="s">
        <v>1077</v>
      </c>
      <c r="B3285" s="238" t="s">
        <v>1078</v>
      </c>
      <c r="C3285" s="238" t="s">
        <v>1079</v>
      </c>
      <c r="D3285" s="238" t="s">
        <v>135</v>
      </c>
      <c r="E3285" s="238">
        <v>5775469</v>
      </c>
      <c r="F3285" s="238" t="s">
        <v>6180</v>
      </c>
      <c r="G3285" s="238" t="s">
        <v>88</v>
      </c>
      <c r="H3285" s="238">
        <v>2</v>
      </c>
      <c r="I3285" s="238" t="s">
        <v>6181</v>
      </c>
      <c r="J3285" s="238" t="s">
        <v>1852</v>
      </c>
      <c r="K3285" s="238" t="s">
        <v>6182</v>
      </c>
      <c r="L3285" s="239">
        <v>46234</v>
      </c>
      <c r="M3285" s="238" t="s">
        <v>92</v>
      </c>
    </row>
    <row r="3286" spans="1:13">
      <c r="A3286" s="236" t="s">
        <v>1077</v>
      </c>
      <c r="B3286" s="236" t="s">
        <v>1078</v>
      </c>
      <c r="C3286" s="236" t="s">
        <v>1079</v>
      </c>
      <c r="D3286" s="236" t="s">
        <v>140</v>
      </c>
      <c r="E3286" s="236">
        <v>122931</v>
      </c>
      <c r="F3286" s="236" t="s">
        <v>6167</v>
      </c>
      <c r="G3286" s="236" t="s">
        <v>141</v>
      </c>
      <c r="H3286" s="236">
        <v>3</v>
      </c>
      <c r="I3286" s="236" t="s">
        <v>6168</v>
      </c>
      <c r="J3286" s="236" t="s">
        <v>6183</v>
      </c>
      <c r="K3286" s="236" t="s">
        <v>6184</v>
      </c>
      <c r="L3286" s="237">
        <v>46234</v>
      </c>
      <c r="M3286" s="236" t="s">
        <v>92</v>
      </c>
    </row>
    <row r="3287" spans="1:13">
      <c r="A3287" s="238" t="s">
        <v>1077</v>
      </c>
      <c r="B3287" s="238" t="s">
        <v>1078</v>
      </c>
      <c r="C3287" s="238" t="s">
        <v>1079</v>
      </c>
      <c r="D3287" s="238" t="s">
        <v>144</v>
      </c>
      <c r="E3287" s="238" t="s">
        <v>33</v>
      </c>
      <c r="F3287" s="238" t="s">
        <v>33</v>
      </c>
      <c r="G3287" s="238" t="s">
        <v>141</v>
      </c>
      <c r="H3287" s="238">
        <v>3</v>
      </c>
      <c r="I3287" s="238" t="s">
        <v>33</v>
      </c>
      <c r="J3287" s="238" t="s">
        <v>6185</v>
      </c>
      <c r="K3287" s="238" t="s">
        <v>6186</v>
      </c>
      <c r="L3287" s="239">
        <v>46234</v>
      </c>
      <c r="M3287" s="238" t="s">
        <v>92</v>
      </c>
    </row>
    <row r="3288" spans="1:13">
      <c r="A3288" s="236" t="s">
        <v>1077</v>
      </c>
      <c r="B3288" s="236" t="s">
        <v>1078</v>
      </c>
      <c r="C3288" s="236" t="s">
        <v>1079</v>
      </c>
      <c r="D3288" s="236" t="s">
        <v>147</v>
      </c>
      <c r="E3288" s="236" t="s">
        <v>33</v>
      </c>
      <c r="F3288" s="236" t="s">
        <v>33</v>
      </c>
      <c r="G3288" s="236" t="s">
        <v>141</v>
      </c>
      <c r="H3288" s="236">
        <v>3</v>
      </c>
      <c r="I3288" s="236" t="s">
        <v>33</v>
      </c>
      <c r="J3288" s="236" t="s">
        <v>6187</v>
      </c>
      <c r="K3288" s="236" t="s">
        <v>6188</v>
      </c>
      <c r="L3288" s="237">
        <v>46234</v>
      </c>
      <c r="M3288" s="236" t="s">
        <v>92</v>
      </c>
    </row>
    <row r="3289" spans="1:13">
      <c r="A3289" s="238" t="s">
        <v>1077</v>
      </c>
      <c r="B3289" s="238" t="s">
        <v>1078</v>
      </c>
      <c r="C3289" s="238" t="s">
        <v>1079</v>
      </c>
      <c r="D3289" s="238" t="s">
        <v>150</v>
      </c>
      <c r="E3289" s="238">
        <v>4</v>
      </c>
      <c r="F3289" s="238" t="s">
        <v>6167</v>
      </c>
      <c r="G3289" s="238" t="s">
        <v>126</v>
      </c>
      <c r="H3289" s="238">
        <v>1</v>
      </c>
      <c r="I3289" s="238" t="s">
        <v>6168</v>
      </c>
      <c r="J3289" s="238" t="s">
        <v>6189</v>
      </c>
      <c r="K3289" s="238" t="s">
        <v>6190</v>
      </c>
      <c r="L3289" s="239">
        <v>46234</v>
      </c>
      <c r="M3289" s="238" t="s">
        <v>92</v>
      </c>
    </row>
    <row r="3290" spans="1:13">
      <c r="A3290" s="236" t="s">
        <v>1077</v>
      </c>
      <c r="B3290" s="236" t="s">
        <v>1078</v>
      </c>
      <c r="C3290" s="236" t="s">
        <v>1079</v>
      </c>
      <c r="D3290" s="236" t="s">
        <v>32</v>
      </c>
      <c r="E3290" s="236" t="s">
        <v>33</v>
      </c>
      <c r="F3290" s="236" t="s">
        <v>6191</v>
      </c>
      <c r="G3290" s="236" t="s">
        <v>88</v>
      </c>
      <c r="H3290" s="236">
        <v>2</v>
      </c>
      <c r="I3290" s="236" t="s">
        <v>6192</v>
      </c>
      <c r="J3290" s="236" t="s">
        <v>6193</v>
      </c>
      <c r="K3290" s="236" t="s">
        <v>6194</v>
      </c>
      <c r="L3290" s="237">
        <v>46234</v>
      </c>
      <c r="M3290" s="236" t="s">
        <v>92</v>
      </c>
    </row>
    <row r="3291" spans="1:13">
      <c r="A3291" s="238" t="s">
        <v>1077</v>
      </c>
      <c r="B3291" s="238" t="s">
        <v>1078</v>
      </c>
      <c r="C3291" s="238" t="s">
        <v>1079</v>
      </c>
      <c r="D3291" s="238" t="s">
        <v>38</v>
      </c>
      <c r="E3291" s="238" t="s">
        <v>33</v>
      </c>
      <c r="F3291" s="238" t="s">
        <v>33</v>
      </c>
      <c r="G3291" s="238" t="s">
        <v>33</v>
      </c>
      <c r="H3291" s="238" t="s">
        <v>33</v>
      </c>
      <c r="I3291" s="238" t="s">
        <v>33</v>
      </c>
      <c r="J3291" s="238" t="s">
        <v>6171</v>
      </c>
      <c r="K3291" s="238" t="s">
        <v>6195</v>
      </c>
      <c r="L3291" s="239">
        <v>46234</v>
      </c>
      <c r="M3291" s="238" t="s">
        <v>92</v>
      </c>
    </row>
    <row r="3292" spans="1:13">
      <c r="A3292" s="236" t="s">
        <v>1077</v>
      </c>
      <c r="B3292" s="236" t="s">
        <v>1078</v>
      </c>
      <c r="C3292" s="236" t="s">
        <v>1079</v>
      </c>
      <c r="D3292" s="236" t="s">
        <v>46</v>
      </c>
      <c r="E3292" s="236" t="s">
        <v>33</v>
      </c>
      <c r="F3292" s="236" t="s">
        <v>33</v>
      </c>
      <c r="G3292" s="236" t="s">
        <v>33</v>
      </c>
      <c r="H3292" s="236" t="s">
        <v>33</v>
      </c>
      <c r="I3292" s="236" t="s">
        <v>33</v>
      </c>
      <c r="J3292" s="236" t="s">
        <v>6171</v>
      </c>
      <c r="K3292" s="236" t="s">
        <v>6196</v>
      </c>
      <c r="L3292" s="237">
        <v>46234</v>
      </c>
      <c r="M3292" s="236" t="s">
        <v>92</v>
      </c>
    </row>
    <row r="3293" spans="1:13">
      <c r="A3293" s="238" t="s">
        <v>1077</v>
      </c>
      <c r="B3293" s="238" t="s">
        <v>1078</v>
      </c>
      <c r="C3293" s="238" t="s">
        <v>1079</v>
      </c>
      <c r="D3293" s="238" t="s">
        <v>48</v>
      </c>
      <c r="E3293" s="238" t="s">
        <v>33</v>
      </c>
      <c r="F3293" s="238" t="s">
        <v>33</v>
      </c>
      <c r="G3293" s="238" t="s">
        <v>33</v>
      </c>
      <c r="H3293" s="238" t="s">
        <v>33</v>
      </c>
      <c r="I3293" s="238" t="s">
        <v>33</v>
      </c>
      <c r="J3293" s="238" t="s">
        <v>6171</v>
      </c>
      <c r="K3293" s="238" t="s">
        <v>6197</v>
      </c>
      <c r="L3293" s="239">
        <v>46234</v>
      </c>
      <c r="M3293" s="238" t="s">
        <v>92</v>
      </c>
    </row>
    <row r="3294" spans="1:13">
      <c r="A3294" s="236" t="s">
        <v>1077</v>
      </c>
      <c r="B3294" s="236" t="s">
        <v>1078</v>
      </c>
      <c r="C3294" s="236" t="s">
        <v>1079</v>
      </c>
      <c r="D3294" s="236" t="s">
        <v>50</v>
      </c>
      <c r="E3294" s="236" t="s">
        <v>33</v>
      </c>
      <c r="F3294" s="236" t="s">
        <v>33</v>
      </c>
      <c r="G3294" s="236" t="s">
        <v>33</v>
      </c>
      <c r="H3294" s="236" t="s">
        <v>33</v>
      </c>
      <c r="I3294" s="236" t="s">
        <v>33</v>
      </c>
      <c r="J3294" s="236" t="s">
        <v>6171</v>
      </c>
      <c r="K3294" s="236" t="s">
        <v>6198</v>
      </c>
      <c r="L3294" s="237">
        <v>46234</v>
      </c>
      <c r="M3294" s="236" t="s">
        <v>92</v>
      </c>
    </row>
    <row r="3295" spans="1:13">
      <c r="A3295" s="238" t="s">
        <v>1077</v>
      </c>
      <c r="B3295" s="238" t="s">
        <v>1078</v>
      </c>
      <c r="C3295" s="238" t="s">
        <v>1079</v>
      </c>
      <c r="D3295" s="238" t="s">
        <v>52</v>
      </c>
      <c r="E3295" s="238" t="s">
        <v>33</v>
      </c>
      <c r="F3295" s="238" t="s">
        <v>33</v>
      </c>
      <c r="G3295" s="238" t="s">
        <v>33</v>
      </c>
      <c r="H3295" s="238" t="s">
        <v>33</v>
      </c>
      <c r="I3295" s="238" t="s">
        <v>33</v>
      </c>
      <c r="J3295" s="238" t="s">
        <v>6171</v>
      </c>
      <c r="K3295" s="238" t="s">
        <v>6199</v>
      </c>
      <c r="L3295" s="239">
        <v>46234</v>
      </c>
      <c r="M3295" s="238" t="s">
        <v>92</v>
      </c>
    </row>
    <row r="3296" spans="1:13">
      <c r="A3296" s="236" t="s">
        <v>1077</v>
      </c>
      <c r="B3296" s="236" t="s">
        <v>1078</v>
      </c>
      <c r="C3296" s="236" t="s">
        <v>1079</v>
      </c>
      <c r="D3296" s="236" t="s">
        <v>54</v>
      </c>
      <c r="E3296" s="236" t="s">
        <v>33</v>
      </c>
      <c r="F3296" s="236" t="s">
        <v>33</v>
      </c>
      <c r="G3296" s="236" t="s">
        <v>33</v>
      </c>
      <c r="H3296" s="236" t="s">
        <v>33</v>
      </c>
      <c r="I3296" s="236" t="s">
        <v>33</v>
      </c>
      <c r="J3296" s="236" t="s">
        <v>6171</v>
      </c>
      <c r="K3296" s="236" t="s">
        <v>6200</v>
      </c>
      <c r="L3296" s="237">
        <v>46234</v>
      </c>
      <c r="M3296" s="236" t="s">
        <v>92</v>
      </c>
    </row>
    <row r="3297" spans="1:13">
      <c r="A3297" s="238" t="s">
        <v>1414</v>
      </c>
      <c r="B3297" s="238" t="s">
        <v>1415</v>
      </c>
      <c r="C3297" s="238" t="s">
        <v>1217</v>
      </c>
      <c r="D3297" s="238" t="s">
        <v>86</v>
      </c>
      <c r="E3297" s="238">
        <v>112729484</v>
      </c>
      <c r="F3297" s="238" t="s">
        <v>6201</v>
      </c>
      <c r="G3297" s="238" t="s">
        <v>88</v>
      </c>
      <c r="H3297" s="238">
        <v>2</v>
      </c>
      <c r="I3297" s="238" t="s">
        <v>6202</v>
      </c>
      <c r="J3297" s="238" t="s">
        <v>6203</v>
      </c>
      <c r="K3297" s="238" t="s">
        <v>6204</v>
      </c>
      <c r="L3297" s="239">
        <v>46234</v>
      </c>
      <c r="M3297" s="238" t="s">
        <v>92</v>
      </c>
    </row>
    <row r="3298" spans="1:13">
      <c r="A3298" s="236" t="s">
        <v>1414</v>
      </c>
      <c r="B3298" s="236" t="s">
        <v>1415</v>
      </c>
      <c r="C3298" s="236" t="s">
        <v>1217</v>
      </c>
      <c r="D3298" s="236" t="s">
        <v>93</v>
      </c>
      <c r="E3298" s="236">
        <v>19096</v>
      </c>
      <c r="F3298" s="236" t="s">
        <v>6205</v>
      </c>
      <c r="G3298" s="236" t="s">
        <v>126</v>
      </c>
      <c r="H3298" s="236">
        <v>1</v>
      </c>
      <c r="I3298" s="236" t="s">
        <v>6206</v>
      </c>
      <c r="J3298" s="236" t="s">
        <v>6207</v>
      </c>
      <c r="K3298" s="236" t="s">
        <v>6208</v>
      </c>
      <c r="L3298" s="237">
        <v>46234</v>
      </c>
      <c r="M3298" s="236" t="s">
        <v>92</v>
      </c>
    </row>
    <row r="3299" spans="1:13">
      <c r="A3299" s="238" t="s">
        <v>1414</v>
      </c>
      <c r="B3299" s="238" t="s">
        <v>1415</v>
      </c>
      <c r="C3299" s="238" t="s">
        <v>1217</v>
      </c>
      <c r="D3299" s="238" t="s">
        <v>98</v>
      </c>
      <c r="E3299" s="238">
        <v>4956616</v>
      </c>
      <c r="F3299" s="238" t="s">
        <v>6209</v>
      </c>
      <c r="G3299" s="238" t="s">
        <v>88</v>
      </c>
      <c r="H3299" s="238">
        <v>2</v>
      </c>
      <c r="I3299" s="238" t="s">
        <v>6210</v>
      </c>
      <c r="J3299" s="238" t="s">
        <v>6211</v>
      </c>
      <c r="K3299" s="238" t="s">
        <v>6212</v>
      </c>
      <c r="L3299" s="239">
        <v>46234</v>
      </c>
      <c r="M3299" s="238" t="s">
        <v>92</v>
      </c>
    </row>
    <row r="3300" spans="1:13">
      <c r="A3300" s="236" t="s">
        <v>1414</v>
      </c>
      <c r="B3300" s="236" t="s">
        <v>1415</v>
      </c>
      <c r="C3300" s="236" t="s">
        <v>1217</v>
      </c>
      <c r="D3300" s="236" t="s">
        <v>103</v>
      </c>
      <c r="E3300" s="236">
        <v>1668308</v>
      </c>
      <c r="F3300" s="236" t="s">
        <v>6213</v>
      </c>
      <c r="G3300" s="236" t="s">
        <v>88</v>
      </c>
      <c r="H3300" s="236">
        <v>2</v>
      </c>
      <c r="I3300" s="236" t="s">
        <v>6214</v>
      </c>
      <c r="J3300" s="236" t="s">
        <v>6215</v>
      </c>
      <c r="K3300" s="236" t="s">
        <v>6216</v>
      </c>
      <c r="L3300" s="237">
        <v>46234</v>
      </c>
      <c r="M3300" s="236" t="s">
        <v>92</v>
      </c>
    </row>
    <row r="3301" spans="1:13">
      <c r="A3301" s="238" t="s">
        <v>1414</v>
      </c>
      <c r="B3301" s="238" t="s">
        <v>1415</v>
      </c>
      <c r="C3301" s="238" t="s">
        <v>1217</v>
      </c>
      <c r="D3301" s="238" t="s">
        <v>108</v>
      </c>
      <c r="E3301" s="238">
        <v>197400</v>
      </c>
      <c r="F3301" s="238" t="s">
        <v>6217</v>
      </c>
      <c r="G3301" s="238" t="s">
        <v>88</v>
      </c>
      <c r="H3301" s="238">
        <v>2</v>
      </c>
      <c r="I3301" s="238" t="s">
        <v>6214</v>
      </c>
      <c r="J3301" s="238" t="s">
        <v>6218</v>
      </c>
      <c r="K3301" s="238" t="s">
        <v>6219</v>
      </c>
      <c r="L3301" s="239">
        <v>46234</v>
      </c>
      <c r="M3301" s="238" t="s">
        <v>92</v>
      </c>
    </row>
    <row r="3302" spans="1:13">
      <c r="A3302" s="236" t="s">
        <v>1414</v>
      </c>
      <c r="B3302" s="236" t="s">
        <v>1415</v>
      </c>
      <c r="C3302" s="236" t="s">
        <v>1217</v>
      </c>
      <c r="D3302" s="236" t="s">
        <v>113</v>
      </c>
      <c r="E3302" s="236">
        <v>1300</v>
      </c>
      <c r="F3302" s="236" t="s">
        <v>6213</v>
      </c>
      <c r="G3302" s="236" t="s">
        <v>88</v>
      </c>
      <c r="H3302" s="236">
        <v>2</v>
      </c>
      <c r="I3302" s="236" t="s">
        <v>6214</v>
      </c>
      <c r="J3302" s="236" t="s">
        <v>6220</v>
      </c>
      <c r="K3302" s="236" t="s">
        <v>6221</v>
      </c>
      <c r="L3302" s="237">
        <v>46234</v>
      </c>
      <c r="M3302" s="236" t="s">
        <v>92</v>
      </c>
    </row>
    <row r="3303" spans="1:13">
      <c r="A3303" s="238" t="s">
        <v>1414</v>
      </c>
      <c r="B3303" s="238" t="s">
        <v>1415</v>
      </c>
      <c r="C3303" s="238" t="s">
        <v>1217</v>
      </c>
      <c r="D3303" s="238" t="s">
        <v>117</v>
      </c>
      <c r="E3303" s="238">
        <v>199</v>
      </c>
      <c r="F3303" s="238" t="s">
        <v>6222</v>
      </c>
      <c r="G3303" s="238" t="s">
        <v>88</v>
      </c>
      <c r="H3303" s="238">
        <v>2</v>
      </c>
      <c r="I3303" s="238" t="s">
        <v>6223</v>
      </c>
      <c r="J3303" s="238" t="s">
        <v>6224</v>
      </c>
      <c r="K3303" s="238" t="s">
        <v>6225</v>
      </c>
      <c r="L3303" s="239">
        <v>46234</v>
      </c>
      <c r="M3303" s="238" t="s">
        <v>92</v>
      </c>
    </row>
    <row r="3304" spans="1:13">
      <c r="A3304" s="236" t="s">
        <v>1414</v>
      </c>
      <c r="B3304" s="236" t="s">
        <v>1415</v>
      </c>
      <c r="C3304" s="236" t="s">
        <v>1217</v>
      </c>
      <c r="D3304" s="236" t="s">
        <v>122</v>
      </c>
      <c r="E3304" s="236">
        <v>199</v>
      </c>
      <c r="F3304" s="236" t="s">
        <v>6222</v>
      </c>
      <c r="G3304" s="236" t="s">
        <v>88</v>
      </c>
      <c r="H3304" s="236">
        <v>2</v>
      </c>
      <c r="I3304" s="236" t="s">
        <v>6226</v>
      </c>
      <c r="J3304" s="236" t="s">
        <v>6224</v>
      </c>
      <c r="K3304" s="236" t="s">
        <v>6227</v>
      </c>
      <c r="L3304" s="237">
        <v>46234</v>
      </c>
      <c r="M3304" s="236" t="s">
        <v>92</v>
      </c>
    </row>
    <row r="3305" spans="1:13">
      <c r="A3305" s="238" t="s">
        <v>1414</v>
      </c>
      <c r="B3305" s="238" t="s">
        <v>1415</v>
      </c>
      <c r="C3305" s="238" t="s">
        <v>1217</v>
      </c>
      <c r="D3305" s="238" t="s">
        <v>124</v>
      </c>
      <c r="E3305" s="238">
        <v>1513800</v>
      </c>
      <c r="F3305" s="238" t="s">
        <v>6217</v>
      </c>
      <c r="G3305" s="238" t="s">
        <v>88</v>
      </c>
      <c r="H3305" s="238">
        <v>2</v>
      </c>
      <c r="I3305" s="238" t="s">
        <v>6214</v>
      </c>
      <c r="J3305" s="238" t="s">
        <v>6228</v>
      </c>
      <c r="K3305" s="238" t="s">
        <v>6229</v>
      </c>
      <c r="L3305" s="239">
        <v>46234</v>
      </c>
      <c r="M3305" s="238" t="s">
        <v>92</v>
      </c>
    </row>
    <row r="3306" spans="1:13">
      <c r="A3306" s="236" t="s">
        <v>1414</v>
      </c>
      <c r="B3306" s="236" t="s">
        <v>1415</v>
      </c>
      <c r="C3306" s="236" t="s">
        <v>1217</v>
      </c>
      <c r="D3306" s="236" t="s">
        <v>130</v>
      </c>
      <c r="E3306" s="236">
        <v>3288308</v>
      </c>
      <c r="F3306" s="236" t="s">
        <v>6230</v>
      </c>
      <c r="G3306" s="236" t="s">
        <v>88</v>
      </c>
      <c r="H3306" s="236">
        <v>2</v>
      </c>
      <c r="I3306" s="236" t="s">
        <v>6231</v>
      </c>
      <c r="J3306" s="236" t="s">
        <v>2165</v>
      </c>
      <c r="K3306" s="236" t="s">
        <v>6232</v>
      </c>
      <c r="L3306" s="237">
        <v>46234</v>
      </c>
      <c r="M3306" s="236" t="s">
        <v>92</v>
      </c>
    </row>
    <row r="3307" spans="1:13">
      <c r="A3307" s="238" t="s">
        <v>1414</v>
      </c>
      <c r="B3307" s="238" t="s">
        <v>1415</v>
      </c>
      <c r="C3307" s="238" t="s">
        <v>1217</v>
      </c>
      <c r="D3307" s="238" t="s">
        <v>135</v>
      </c>
      <c r="E3307" s="238">
        <v>154508</v>
      </c>
      <c r="F3307" s="238" t="s">
        <v>6233</v>
      </c>
      <c r="G3307" s="238" t="s">
        <v>88</v>
      </c>
      <c r="H3307" s="238">
        <v>2</v>
      </c>
      <c r="I3307" s="238" t="s">
        <v>6234</v>
      </c>
      <c r="J3307" s="238" t="s">
        <v>1945</v>
      </c>
      <c r="K3307" s="238" t="s">
        <v>6235</v>
      </c>
      <c r="L3307" s="239">
        <v>46234</v>
      </c>
      <c r="M3307" s="238" t="s">
        <v>92</v>
      </c>
    </row>
    <row r="3308" spans="1:13">
      <c r="A3308" s="236" t="s">
        <v>1414</v>
      </c>
      <c r="B3308" s="236" t="s">
        <v>1415</v>
      </c>
      <c r="C3308" s="236" t="s">
        <v>1217</v>
      </c>
      <c r="D3308" s="236" t="s">
        <v>140</v>
      </c>
      <c r="E3308" s="236">
        <v>1513800</v>
      </c>
      <c r="F3308" s="236" t="s">
        <v>6217</v>
      </c>
      <c r="G3308" s="236" t="s">
        <v>88</v>
      </c>
      <c r="H3308" s="236">
        <v>2</v>
      </c>
      <c r="I3308" s="236" t="s">
        <v>6214</v>
      </c>
      <c r="J3308" s="236" t="s">
        <v>6236</v>
      </c>
      <c r="K3308" s="236" t="s">
        <v>6237</v>
      </c>
      <c r="L3308" s="237">
        <v>46234</v>
      </c>
      <c r="M3308" s="236" t="s">
        <v>92</v>
      </c>
    </row>
    <row r="3309" spans="1:13">
      <c r="A3309" s="238" t="s">
        <v>1414</v>
      </c>
      <c r="B3309" s="238" t="s">
        <v>1415</v>
      </c>
      <c r="C3309" s="238" t="s">
        <v>1217</v>
      </c>
      <c r="D3309" s="238" t="s">
        <v>144</v>
      </c>
      <c r="E3309" s="238" t="s">
        <v>33</v>
      </c>
      <c r="F3309" s="238" t="s">
        <v>6233</v>
      </c>
      <c r="G3309" s="238" t="s">
        <v>33</v>
      </c>
      <c r="H3309" s="238" t="s">
        <v>33</v>
      </c>
      <c r="I3309" s="238" t="s">
        <v>6234</v>
      </c>
      <c r="J3309" s="238" t="s">
        <v>6238</v>
      </c>
      <c r="K3309" s="238" t="s">
        <v>6239</v>
      </c>
      <c r="L3309" s="239">
        <v>46234</v>
      </c>
      <c r="M3309" s="238" t="s">
        <v>92</v>
      </c>
    </row>
    <row r="3310" spans="1:13">
      <c r="A3310" s="236" t="s">
        <v>1414</v>
      </c>
      <c r="B3310" s="236" t="s">
        <v>1415</v>
      </c>
      <c r="C3310" s="236" t="s">
        <v>1217</v>
      </c>
      <c r="D3310" s="236" t="s">
        <v>147</v>
      </c>
      <c r="E3310" s="236" t="s">
        <v>33</v>
      </c>
      <c r="F3310" s="236" t="s">
        <v>6240</v>
      </c>
      <c r="G3310" s="236" t="s">
        <v>88</v>
      </c>
      <c r="H3310" s="236">
        <v>2</v>
      </c>
      <c r="I3310" s="236" t="s">
        <v>6241</v>
      </c>
      <c r="J3310" s="236" t="s">
        <v>6242</v>
      </c>
      <c r="K3310" s="236" t="s">
        <v>6243</v>
      </c>
      <c r="L3310" s="237">
        <v>46234</v>
      </c>
      <c r="M3310" s="236" t="s">
        <v>92</v>
      </c>
    </row>
    <row r="3311" spans="1:13">
      <c r="A3311" s="238" t="s">
        <v>1414</v>
      </c>
      <c r="B3311" s="238" t="s">
        <v>1415</v>
      </c>
      <c r="C3311" s="238" t="s">
        <v>1217</v>
      </c>
      <c r="D3311" s="238" t="s">
        <v>150</v>
      </c>
      <c r="E3311" s="238">
        <v>4</v>
      </c>
      <c r="F3311" s="238" t="s">
        <v>6244</v>
      </c>
      <c r="G3311" s="238" t="s">
        <v>126</v>
      </c>
      <c r="H3311" s="238">
        <v>1</v>
      </c>
      <c r="I3311" s="238" t="s">
        <v>6245</v>
      </c>
      <c r="J3311" s="238" t="s">
        <v>6246</v>
      </c>
      <c r="K3311" s="238" t="s">
        <v>6247</v>
      </c>
      <c r="L3311" s="239">
        <v>46234</v>
      </c>
      <c r="M3311" s="238" t="s">
        <v>92</v>
      </c>
    </row>
    <row r="3312" spans="1:13">
      <c r="A3312" s="236" t="s">
        <v>1414</v>
      </c>
      <c r="B3312" s="236" t="s">
        <v>1415</v>
      </c>
      <c r="C3312" s="236" t="s">
        <v>1217</v>
      </c>
      <c r="D3312" s="236" t="s">
        <v>32</v>
      </c>
      <c r="E3312" s="236" t="s">
        <v>33</v>
      </c>
      <c r="F3312" s="236" t="s">
        <v>33</v>
      </c>
      <c r="G3312" s="236" t="s">
        <v>33</v>
      </c>
      <c r="H3312" s="236" t="s">
        <v>33</v>
      </c>
      <c r="I3312" s="236" t="s">
        <v>6248</v>
      </c>
      <c r="J3312" s="236" t="s">
        <v>6249</v>
      </c>
      <c r="K3312" s="236" t="s">
        <v>6250</v>
      </c>
      <c r="L3312" s="237">
        <v>46234</v>
      </c>
      <c r="M3312" s="236" t="s">
        <v>92</v>
      </c>
    </row>
    <row r="3313" spans="1:13">
      <c r="A3313" s="238" t="s">
        <v>1414</v>
      </c>
      <c r="B3313" s="238" t="s">
        <v>1415</v>
      </c>
      <c r="C3313" s="238" t="s">
        <v>1217</v>
      </c>
      <c r="D3313" s="238" t="s">
        <v>38</v>
      </c>
      <c r="E3313" s="238" t="s">
        <v>33</v>
      </c>
      <c r="F3313" s="238" t="s">
        <v>33</v>
      </c>
      <c r="G3313" s="238" t="s">
        <v>33</v>
      </c>
      <c r="H3313" s="238" t="s">
        <v>33</v>
      </c>
      <c r="I3313" s="238" t="s">
        <v>6248</v>
      </c>
      <c r="J3313" s="238" t="s">
        <v>6249</v>
      </c>
      <c r="K3313" s="238" t="s">
        <v>6251</v>
      </c>
      <c r="L3313" s="239">
        <v>46234</v>
      </c>
      <c r="M3313" s="238" t="s">
        <v>92</v>
      </c>
    </row>
    <row r="3314" spans="1:13">
      <c r="A3314" s="236" t="s">
        <v>1414</v>
      </c>
      <c r="B3314" s="236" t="s">
        <v>1415</v>
      </c>
      <c r="C3314" s="236" t="s">
        <v>1217</v>
      </c>
      <c r="D3314" s="236" t="s">
        <v>46</v>
      </c>
      <c r="E3314" s="236" t="s">
        <v>33</v>
      </c>
      <c r="F3314" s="236" t="s">
        <v>33</v>
      </c>
      <c r="G3314" s="236" t="s">
        <v>33</v>
      </c>
      <c r="H3314" s="236" t="s">
        <v>33</v>
      </c>
      <c r="I3314" s="236" t="s">
        <v>6248</v>
      </c>
      <c r="J3314" s="236" t="s">
        <v>6252</v>
      </c>
      <c r="K3314" s="236" t="s">
        <v>6253</v>
      </c>
      <c r="L3314" s="237">
        <v>46234</v>
      </c>
      <c r="M3314" s="236" t="s">
        <v>92</v>
      </c>
    </row>
    <row r="3315" spans="1:13">
      <c r="A3315" s="238" t="s">
        <v>1414</v>
      </c>
      <c r="B3315" s="238" t="s">
        <v>1415</v>
      </c>
      <c r="C3315" s="238" t="s">
        <v>1217</v>
      </c>
      <c r="D3315" s="238" t="s">
        <v>48</v>
      </c>
      <c r="E3315" s="238">
        <v>75100</v>
      </c>
      <c r="F3315" s="238" t="s">
        <v>6213</v>
      </c>
      <c r="G3315" s="238" t="s">
        <v>33</v>
      </c>
      <c r="H3315" s="238" t="s">
        <v>33</v>
      </c>
      <c r="I3315" s="238" t="s">
        <v>6254</v>
      </c>
      <c r="J3315" s="238" t="s">
        <v>6255</v>
      </c>
      <c r="K3315" s="238" t="s">
        <v>6256</v>
      </c>
      <c r="L3315" s="239">
        <v>46234</v>
      </c>
      <c r="M3315" s="238" t="s">
        <v>92</v>
      </c>
    </row>
    <row r="3316" spans="1:13">
      <c r="A3316" s="236" t="s">
        <v>1414</v>
      </c>
      <c r="B3316" s="236" t="s">
        <v>1415</v>
      </c>
      <c r="C3316" s="236" t="s">
        <v>1217</v>
      </c>
      <c r="D3316" s="236" t="s">
        <v>50</v>
      </c>
      <c r="E3316" s="236">
        <v>17500</v>
      </c>
      <c r="F3316" s="236" t="s">
        <v>6213</v>
      </c>
      <c r="G3316" s="236" t="s">
        <v>33</v>
      </c>
      <c r="H3316" s="236" t="s">
        <v>33</v>
      </c>
      <c r="I3316" s="236" t="s">
        <v>6254</v>
      </c>
      <c r="J3316" s="236" t="s">
        <v>6255</v>
      </c>
      <c r="K3316" s="236" t="s">
        <v>6257</v>
      </c>
      <c r="L3316" s="237">
        <v>46234</v>
      </c>
      <c r="M3316" s="236" t="s">
        <v>92</v>
      </c>
    </row>
    <row r="3317" spans="1:13">
      <c r="A3317" s="238" t="s">
        <v>1414</v>
      </c>
      <c r="B3317" s="238" t="s">
        <v>1415</v>
      </c>
      <c r="C3317" s="238" t="s">
        <v>1217</v>
      </c>
      <c r="D3317" s="238" t="s">
        <v>52</v>
      </c>
      <c r="E3317" s="238" t="s">
        <v>33</v>
      </c>
      <c r="F3317" s="238" t="s">
        <v>33</v>
      </c>
      <c r="G3317" s="238" t="s">
        <v>33</v>
      </c>
      <c r="H3317" s="238" t="s">
        <v>33</v>
      </c>
      <c r="I3317" s="238" t="s">
        <v>6248</v>
      </c>
      <c r="J3317" s="238" t="s">
        <v>6252</v>
      </c>
      <c r="K3317" s="238" t="s">
        <v>6258</v>
      </c>
      <c r="L3317" s="239">
        <v>46234</v>
      </c>
      <c r="M3317" s="238" t="s">
        <v>92</v>
      </c>
    </row>
    <row r="3318" spans="1:13">
      <c r="A3318" s="236" t="s">
        <v>1414</v>
      </c>
      <c r="B3318" s="236" t="s">
        <v>1415</v>
      </c>
      <c r="C3318" s="236" t="s">
        <v>1217</v>
      </c>
      <c r="D3318" s="236" t="s">
        <v>54</v>
      </c>
      <c r="E3318" s="236" t="s">
        <v>33</v>
      </c>
      <c r="F3318" s="236" t="s">
        <v>33</v>
      </c>
      <c r="G3318" s="236" t="s">
        <v>33</v>
      </c>
      <c r="H3318" s="236" t="s">
        <v>33</v>
      </c>
      <c r="I3318" s="236" t="s">
        <v>6248</v>
      </c>
      <c r="J3318" s="236" t="s">
        <v>6252</v>
      </c>
      <c r="K3318" s="236" t="s">
        <v>6259</v>
      </c>
      <c r="L3318" s="237">
        <v>46234</v>
      </c>
      <c r="M3318" s="236" t="s">
        <v>92</v>
      </c>
    </row>
    <row r="3319" spans="1:13">
      <c r="A3319" s="238" t="s">
        <v>1425</v>
      </c>
      <c r="B3319" s="238" t="s">
        <v>1426</v>
      </c>
      <c r="C3319" s="238" t="s">
        <v>1217</v>
      </c>
      <c r="D3319" s="238" t="s">
        <v>86</v>
      </c>
      <c r="E3319" s="238">
        <v>112729484</v>
      </c>
      <c r="F3319" s="238" t="s">
        <v>6260</v>
      </c>
      <c r="G3319" s="238" t="s">
        <v>88</v>
      </c>
      <c r="H3319" s="238">
        <v>2</v>
      </c>
      <c r="I3319" s="238" t="s">
        <v>6202</v>
      </c>
      <c r="J3319" s="238" t="s">
        <v>6203</v>
      </c>
      <c r="K3319" s="238" t="s">
        <v>6261</v>
      </c>
      <c r="L3319" s="239">
        <v>46234</v>
      </c>
      <c r="M3319" s="238" t="s">
        <v>92</v>
      </c>
    </row>
    <row r="3320" spans="1:13">
      <c r="A3320" s="236" t="s">
        <v>1425</v>
      </c>
      <c r="B3320" s="236" t="s">
        <v>1426</v>
      </c>
      <c r="C3320" s="236" t="s">
        <v>1217</v>
      </c>
      <c r="D3320" s="236" t="s">
        <v>93</v>
      </c>
      <c r="E3320" s="236">
        <v>17627</v>
      </c>
      <c r="F3320" s="236" t="s">
        <v>6262</v>
      </c>
      <c r="G3320" s="236" t="s">
        <v>126</v>
      </c>
      <c r="H3320" s="236">
        <v>1</v>
      </c>
      <c r="I3320" s="236" t="s">
        <v>6263</v>
      </c>
      <c r="J3320" s="236" t="s">
        <v>6264</v>
      </c>
      <c r="K3320" s="236" t="s">
        <v>6265</v>
      </c>
      <c r="L3320" s="237">
        <v>46234</v>
      </c>
      <c r="M3320" s="236" t="s">
        <v>92</v>
      </c>
    </row>
    <row r="3321" spans="1:13">
      <c r="A3321" s="238" t="s">
        <v>1425</v>
      </c>
      <c r="B3321" s="238" t="s">
        <v>1426</v>
      </c>
      <c r="C3321" s="238" t="s">
        <v>1217</v>
      </c>
      <c r="D3321" s="238" t="s">
        <v>98</v>
      </c>
      <c r="E3321" s="238">
        <v>4838508</v>
      </c>
      <c r="F3321" s="238" t="s">
        <v>6262</v>
      </c>
      <c r="G3321" s="238" t="s">
        <v>88</v>
      </c>
      <c r="H3321" s="238">
        <v>2</v>
      </c>
      <c r="I3321" s="238" t="s">
        <v>6263</v>
      </c>
      <c r="J3321" s="238" t="s">
        <v>6266</v>
      </c>
      <c r="K3321" s="238" t="s">
        <v>6267</v>
      </c>
      <c r="L3321" s="239">
        <v>46234</v>
      </c>
      <c r="M3321" s="238" t="s">
        <v>92</v>
      </c>
    </row>
    <row r="3322" spans="1:13">
      <c r="A3322" s="236" t="s">
        <v>1425</v>
      </c>
      <c r="B3322" s="236" t="s">
        <v>1426</v>
      </c>
      <c r="C3322" s="236" t="s">
        <v>1217</v>
      </c>
      <c r="D3322" s="236" t="s">
        <v>103</v>
      </c>
      <c r="E3322" s="236">
        <v>1668308</v>
      </c>
      <c r="F3322" s="236" t="s">
        <v>6213</v>
      </c>
      <c r="G3322" s="236" t="s">
        <v>88</v>
      </c>
      <c r="H3322" s="236">
        <v>2</v>
      </c>
      <c r="I3322" s="236" t="s">
        <v>6254</v>
      </c>
      <c r="J3322" s="236" t="s">
        <v>6268</v>
      </c>
      <c r="K3322" s="236" t="s">
        <v>6269</v>
      </c>
      <c r="L3322" s="237">
        <v>46234</v>
      </c>
      <c r="M3322" s="236" t="s">
        <v>92</v>
      </c>
    </row>
    <row r="3323" spans="1:13">
      <c r="A3323" s="238" t="s">
        <v>1425</v>
      </c>
      <c r="B3323" s="238" t="s">
        <v>1426</v>
      </c>
      <c r="C3323" s="238" t="s">
        <v>1217</v>
      </c>
      <c r="D3323" s="238" t="s">
        <v>108</v>
      </c>
      <c r="E3323" s="238">
        <v>90000</v>
      </c>
      <c r="F3323" s="238" t="s">
        <v>6213</v>
      </c>
      <c r="G3323" s="238" t="s">
        <v>88</v>
      </c>
      <c r="H3323" s="238">
        <v>2</v>
      </c>
      <c r="I3323" s="238" t="s">
        <v>6254</v>
      </c>
      <c r="J3323" s="238" t="s">
        <v>6270</v>
      </c>
      <c r="K3323" s="238" t="s">
        <v>6271</v>
      </c>
      <c r="L3323" s="239">
        <v>46234</v>
      </c>
      <c r="M3323" s="238" t="s">
        <v>92</v>
      </c>
    </row>
    <row r="3324" spans="1:13">
      <c r="A3324" s="236" t="s">
        <v>1425</v>
      </c>
      <c r="B3324" s="236" t="s">
        <v>1426</v>
      </c>
      <c r="C3324" s="236" t="s">
        <v>1217</v>
      </c>
      <c r="D3324" s="236" t="s">
        <v>113</v>
      </c>
      <c r="E3324" s="236">
        <v>1300</v>
      </c>
      <c r="F3324" s="236" t="s">
        <v>6213</v>
      </c>
      <c r="G3324" s="236" t="s">
        <v>88</v>
      </c>
      <c r="H3324" s="236">
        <v>2</v>
      </c>
      <c r="I3324" s="236" t="s">
        <v>6254</v>
      </c>
      <c r="J3324" s="236" t="s">
        <v>6272</v>
      </c>
      <c r="K3324" s="236" t="s">
        <v>6273</v>
      </c>
      <c r="L3324" s="237">
        <v>46234</v>
      </c>
      <c r="M3324" s="236" t="s">
        <v>92</v>
      </c>
    </row>
    <row r="3325" spans="1:13">
      <c r="A3325" s="238" t="s">
        <v>1425</v>
      </c>
      <c r="B3325" s="238" t="s">
        <v>1426</v>
      </c>
      <c r="C3325" s="238" t="s">
        <v>1217</v>
      </c>
      <c r="D3325" s="238" t="s">
        <v>117</v>
      </c>
      <c r="E3325" s="238">
        <v>81</v>
      </c>
      <c r="F3325" s="238" t="s">
        <v>6213</v>
      </c>
      <c r="G3325" s="238" t="s">
        <v>88</v>
      </c>
      <c r="H3325" s="238">
        <v>2</v>
      </c>
      <c r="I3325" s="238" t="s">
        <v>6254</v>
      </c>
      <c r="J3325" s="238" t="s">
        <v>6274</v>
      </c>
      <c r="K3325" s="238" t="s">
        <v>6275</v>
      </c>
      <c r="L3325" s="239">
        <v>46234</v>
      </c>
      <c r="M3325" s="238" t="s">
        <v>92</v>
      </c>
    </row>
    <row r="3326" spans="1:13">
      <c r="A3326" s="236" t="s">
        <v>1425</v>
      </c>
      <c r="B3326" s="236" t="s">
        <v>1426</v>
      </c>
      <c r="C3326" s="236" t="s">
        <v>1217</v>
      </c>
      <c r="D3326" s="236" t="s">
        <v>122</v>
      </c>
      <c r="E3326" s="236">
        <v>199</v>
      </c>
      <c r="F3326" s="236" t="s">
        <v>6276</v>
      </c>
      <c r="G3326" s="236" t="s">
        <v>88</v>
      </c>
      <c r="H3326" s="236">
        <v>2</v>
      </c>
      <c r="I3326" s="236" t="s">
        <v>6226</v>
      </c>
      <c r="J3326" s="236" t="s">
        <v>6277</v>
      </c>
      <c r="K3326" s="236" t="s">
        <v>6278</v>
      </c>
      <c r="L3326" s="237">
        <v>46234</v>
      </c>
      <c r="M3326" s="236" t="s">
        <v>92</v>
      </c>
    </row>
    <row r="3327" spans="1:13">
      <c r="A3327" s="238" t="s">
        <v>1425</v>
      </c>
      <c r="B3327" s="238" t="s">
        <v>1426</v>
      </c>
      <c r="C3327" s="238" t="s">
        <v>1217</v>
      </c>
      <c r="D3327" s="238" t="s">
        <v>124</v>
      </c>
      <c r="E3327" s="238">
        <v>1406400</v>
      </c>
      <c r="F3327" s="238" t="s">
        <v>6213</v>
      </c>
      <c r="G3327" s="238" t="s">
        <v>88</v>
      </c>
      <c r="H3327" s="238">
        <v>2</v>
      </c>
      <c r="I3327" s="238" t="s">
        <v>6254</v>
      </c>
      <c r="J3327" s="238" t="s">
        <v>6279</v>
      </c>
      <c r="K3327" s="238" t="s">
        <v>6280</v>
      </c>
      <c r="L3327" s="239">
        <v>46234</v>
      </c>
      <c r="M3327" s="238" t="s">
        <v>92</v>
      </c>
    </row>
    <row r="3328" spans="1:13">
      <c r="A3328" s="236" t="s">
        <v>1425</v>
      </c>
      <c r="B3328" s="236" t="s">
        <v>1426</v>
      </c>
      <c r="C3328" s="236" t="s">
        <v>1217</v>
      </c>
      <c r="D3328" s="236" t="s">
        <v>130</v>
      </c>
      <c r="E3328" s="236">
        <v>3170200</v>
      </c>
      <c r="F3328" s="236" t="s">
        <v>6281</v>
      </c>
      <c r="G3328" s="236" t="s">
        <v>88</v>
      </c>
      <c r="H3328" s="236">
        <v>2</v>
      </c>
      <c r="I3328" s="236" t="s">
        <v>6282</v>
      </c>
      <c r="J3328" s="236" t="s">
        <v>2165</v>
      </c>
      <c r="K3328" s="236" t="s">
        <v>6283</v>
      </c>
      <c r="L3328" s="237">
        <v>46234</v>
      </c>
      <c r="M3328" s="236" t="s">
        <v>92</v>
      </c>
    </row>
    <row r="3329" spans="1:13">
      <c r="A3329" s="238" t="s">
        <v>1425</v>
      </c>
      <c r="B3329" s="238" t="s">
        <v>1426</v>
      </c>
      <c r="C3329" s="238" t="s">
        <v>1217</v>
      </c>
      <c r="D3329" s="238" t="s">
        <v>135</v>
      </c>
      <c r="E3329" s="238">
        <v>261908</v>
      </c>
      <c r="F3329" s="238" t="s">
        <v>6284</v>
      </c>
      <c r="G3329" s="238" t="s">
        <v>88</v>
      </c>
      <c r="H3329" s="238">
        <v>2</v>
      </c>
      <c r="I3329" s="238" t="s">
        <v>6285</v>
      </c>
      <c r="J3329" s="238" t="s">
        <v>1945</v>
      </c>
      <c r="K3329" s="238" t="s">
        <v>6286</v>
      </c>
      <c r="L3329" s="239">
        <v>46234</v>
      </c>
      <c r="M3329" s="238" t="s">
        <v>92</v>
      </c>
    </row>
    <row r="3330" spans="1:13">
      <c r="A3330" s="236" t="s">
        <v>1425</v>
      </c>
      <c r="B3330" s="236" t="s">
        <v>1426</v>
      </c>
      <c r="C3330" s="236" t="s">
        <v>1217</v>
      </c>
      <c r="D3330" s="236" t="s">
        <v>140</v>
      </c>
      <c r="E3330" s="236">
        <v>1406400</v>
      </c>
      <c r="F3330" s="236" t="s">
        <v>6213</v>
      </c>
      <c r="G3330" s="236" t="s">
        <v>88</v>
      </c>
      <c r="H3330" s="236">
        <v>2</v>
      </c>
      <c r="I3330" s="236" t="s">
        <v>6254</v>
      </c>
      <c r="J3330" s="236" t="s">
        <v>6287</v>
      </c>
      <c r="K3330" s="236" t="s">
        <v>6288</v>
      </c>
      <c r="L3330" s="237">
        <v>46234</v>
      </c>
      <c r="M3330" s="236" t="s">
        <v>92</v>
      </c>
    </row>
    <row r="3331" spans="1:13">
      <c r="A3331" s="238" t="s">
        <v>1425</v>
      </c>
      <c r="B3331" s="238" t="s">
        <v>1426</v>
      </c>
      <c r="C3331" s="238" t="s">
        <v>1217</v>
      </c>
      <c r="D3331" s="238" t="s">
        <v>144</v>
      </c>
      <c r="E3331" s="238" t="s">
        <v>33</v>
      </c>
      <c r="F3331" s="238" t="s">
        <v>6284</v>
      </c>
      <c r="G3331" s="238" t="s">
        <v>33</v>
      </c>
      <c r="H3331" s="238" t="s">
        <v>33</v>
      </c>
      <c r="I3331" s="238" t="s">
        <v>6285</v>
      </c>
      <c r="J3331" s="238" t="s">
        <v>6238</v>
      </c>
      <c r="K3331" s="238" t="s">
        <v>6289</v>
      </c>
      <c r="L3331" s="239">
        <v>46234</v>
      </c>
      <c r="M3331" s="238" t="s">
        <v>92</v>
      </c>
    </row>
    <row r="3332" spans="1:13">
      <c r="A3332" s="236" t="s">
        <v>1425</v>
      </c>
      <c r="B3332" s="236" t="s">
        <v>1426</v>
      </c>
      <c r="C3332" s="236" t="s">
        <v>1217</v>
      </c>
      <c r="D3332" s="236" t="s">
        <v>147</v>
      </c>
      <c r="E3332" s="236" t="s">
        <v>33</v>
      </c>
      <c r="F3332" s="236" t="s">
        <v>6284</v>
      </c>
      <c r="G3332" s="236" t="s">
        <v>33</v>
      </c>
      <c r="H3332" s="236" t="s">
        <v>33</v>
      </c>
      <c r="I3332" s="236" t="s">
        <v>6285</v>
      </c>
      <c r="J3332" s="236" t="s">
        <v>6290</v>
      </c>
      <c r="K3332" s="236" t="s">
        <v>6291</v>
      </c>
      <c r="L3332" s="237">
        <v>46234</v>
      </c>
      <c r="M3332" s="236" t="s">
        <v>92</v>
      </c>
    </row>
    <row r="3333" spans="1:13">
      <c r="A3333" s="238" t="s">
        <v>1425</v>
      </c>
      <c r="B3333" s="238" t="s">
        <v>1426</v>
      </c>
      <c r="C3333" s="238" t="s">
        <v>1217</v>
      </c>
      <c r="D3333" s="238" t="s">
        <v>150</v>
      </c>
      <c r="E3333" s="238">
        <v>4</v>
      </c>
      <c r="F3333" s="238" t="s">
        <v>6284</v>
      </c>
      <c r="G3333" s="238" t="s">
        <v>126</v>
      </c>
      <c r="H3333" s="238">
        <v>1</v>
      </c>
      <c r="I3333" s="238" t="s">
        <v>6285</v>
      </c>
      <c r="J3333" s="238" t="s">
        <v>6292</v>
      </c>
      <c r="K3333" s="238" t="s">
        <v>6293</v>
      </c>
      <c r="L3333" s="239">
        <v>46234</v>
      </c>
      <c r="M3333" s="238" t="s">
        <v>92</v>
      </c>
    </row>
    <row r="3334" spans="1:13">
      <c r="A3334" s="236" t="s">
        <v>1425</v>
      </c>
      <c r="B3334" s="236" t="s">
        <v>1426</v>
      </c>
      <c r="C3334" s="236" t="s">
        <v>1217</v>
      </c>
      <c r="D3334" s="236" t="s">
        <v>32</v>
      </c>
      <c r="E3334" s="236" t="s">
        <v>33</v>
      </c>
      <c r="F3334" s="236" t="s">
        <v>33</v>
      </c>
      <c r="G3334" s="236" t="s">
        <v>33</v>
      </c>
      <c r="H3334" s="236" t="s">
        <v>33</v>
      </c>
      <c r="I3334" s="236" t="s">
        <v>33</v>
      </c>
      <c r="J3334" s="236" t="s">
        <v>6249</v>
      </c>
      <c r="K3334" s="236" t="s">
        <v>6294</v>
      </c>
      <c r="L3334" s="237">
        <v>46234</v>
      </c>
      <c r="M3334" s="236" t="s">
        <v>92</v>
      </c>
    </row>
    <row r="3335" spans="1:13">
      <c r="A3335" s="238" t="s">
        <v>1425</v>
      </c>
      <c r="B3335" s="238" t="s">
        <v>1426</v>
      </c>
      <c r="C3335" s="238" t="s">
        <v>1217</v>
      </c>
      <c r="D3335" s="238" t="s">
        <v>38</v>
      </c>
      <c r="E3335" s="238" t="s">
        <v>33</v>
      </c>
      <c r="F3335" s="238" t="s">
        <v>33</v>
      </c>
      <c r="G3335" s="238" t="s">
        <v>33</v>
      </c>
      <c r="H3335" s="238" t="s">
        <v>33</v>
      </c>
      <c r="I3335" s="238" t="s">
        <v>33</v>
      </c>
      <c r="J3335" s="238" t="s">
        <v>6249</v>
      </c>
      <c r="K3335" s="238" t="s">
        <v>6295</v>
      </c>
      <c r="L3335" s="239">
        <v>46234</v>
      </c>
      <c r="M3335" s="238" t="s">
        <v>92</v>
      </c>
    </row>
    <row r="3336" spans="1:13">
      <c r="A3336" s="236" t="s">
        <v>1425</v>
      </c>
      <c r="B3336" s="236" t="s">
        <v>1426</v>
      </c>
      <c r="C3336" s="236" t="s">
        <v>1217</v>
      </c>
      <c r="D3336" s="236" t="s">
        <v>46</v>
      </c>
      <c r="E3336" s="236" t="s">
        <v>33</v>
      </c>
      <c r="F3336" s="236" t="s">
        <v>33</v>
      </c>
      <c r="G3336" s="236" t="s">
        <v>33</v>
      </c>
      <c r="H3336" s="236" t="s">
        <v>33</v>
      </c>
      <c r="I3336" s="236" t="s">
        <v>33</v>
      </c>
      <c r="J3336" s="236" t="s">
        <v>6252</v>
      </c>
      <c r="K3336" s="236" t="s">
        <v>6296</v>
      </c>
      <c r="L3336" s="237">
        <v>46234</v>
      </c>
      <c r="M3336" s="236" t="s">
        <v>92</v>
      </c>
    </row>
    <row r="3337" spans="1:13">
      <c r="A3337" s="238" t="s">
        <v>1425</v>
      </c>
      <c r="B3337" s="238" t="s">
        <v>1426</v>
      </c>
      <c r="C3337" s="238" t="s">
        <v>1217</v>
      </c>
      <c r="D3337" s="238" t="s">
        <v>48</v>
      </c>
      <c r="E3337" s="238">
        <v>75100</v>
      </c>
      <c r="F3337" s="238" t="s">
        <v>6213</v>
      </c>
      <c r="G3337" s="238" t="s">
        <v>33</v>
      </c>
      <c r="H3337" s="238" t="s">
        <v>33</v>
      </c>
      <c r="I3337" s="238" t="s">
        <v>6254</v>
      </c>
      <c r="J3337" s="238" t="s">
        <v>6255</v>
      </c>
      <c r="K3337" s="238" t="s">
        <v>6297</v>
      </c>
      <c r="L3337" s="239">
        <v>46234</v>
      </c>
      <c r="M3337" s="238" t="s">
        <v>92</v>
      </c>
    </row>
    <row r="3338" spans="1:13">
      <c r="A3338" s="236" t="s">
        <v>1425</v>
      </c>
      <c r="B3338" s="236" t="s">
        <v>1426</v>
      </c>
      <c r="C3338" s="236" t="s">
        <v>1217</v>
      </c>
      <c r="D3338" s="236" t="s">
        <v>50</v>
      </c>
      <c r="E3338" s="236">
        <v>17500</v>
      </c>
      <c r="F3338" s="236" t="s">
        <v>6213</v>
      </c>
      <c r="G3338" s="236" t="s">
        <v>33</v>
      </c>
      <c r="H3338" s="236" t="s">
        <v>33</v>
      </c>
      <c r="I3338" s="236" t="s">
        <v>6254</v>
      </c>
      <c r="J3338" s="236" t="s">
        <v>6255</v>
      </c>
      <c r="K3338" s="236" t="s">
        <v>6298</v>
      </c>
      <c r="L3338" s="237">
        <v>46234</v>
      </c>
      <c r="M3338" s="236" t="s">
        <v>92</v>
      </c>
    </row>
    <row r="3339" spans="1:13">
      <c r="A3339" s="238" t="s">
        <v>1425</v>
      </c>
      <c r="B3339" s="238" t="s">
        <v>1426</v>
      </c>
      <c r="C3339" s="238" t="s">
        <v>1217</v>
      </c>
      <c r="D3339" s="238" t="s">
        <v>52</v>
      </c>
      <c r="E3339" s="238" t="s">
        <v>33</v>
      </c>
      <c r="F3339" s="238" t="s">
        <v>33</v>
      </c>
      <c r="G3339" s="238" t="s">
        <v>33</v>
      </c>
      <c r="H3339" s="238" t="s">
        <v>33</v>
      </c>
      <c r="I3339" s="238" t="s">
        <v>33</v>
      </c>
      <c r="J3339" s="238" t="s">
        <v>6252</v>
      </c>
      <c r="K3339" s="238" t="s">
        <v>6299</v>
      </c>
      <c r="L3339" s="239">
        <v>46234</v>
      </c>
      <c r="M3339" s="238" t="s">
        <v>92</v>
      </c>
    </row>
    <row r="3340" spans="1:13">
      <c r="A3340" s="236" t="s">
        <v>1425</v>
      </c>
      <c r="B3340" s="236" t="s">
        <v>1426</v>
      </c>
      <c r="C3340" s="236" t="s">
        <v>1217</v>
      </c>
      <c r="D3340" s="236" t="s">
        <v>54</v>
      </c>
      <c r="E3340" s="236" t="s">
        <v>33</v>
      </c>
      <c r="F3340" s="236" t="s">
        <v>33</v>
      </c>
      <c r="G3340" s="236" t="s">
        <v>33</v>
      </c>
      <c r="H3340" s="236" t="s">
        <v>33</v>
      </c>
      <c r="I3340" s="236" t="s">
        <v>33</v>
      </c>
      <c r="J3340" s="236" t="s">
        <v>6252</v>
      </c>
      <c r="K3340" s="236" t="s">
        <v>6300</v>
      </c>
      <c r="L3340" s="237">
        <v>46234</v>
      </c>
      <c r="M3340" s="236" t="s">
        <v>92</v>
      </c>
    </row>
    <row r="3341" spans="1:13">
      <c r="A3341" s="238" t="s">
        <v>1215</v>
      </c>
      <c r="B3341" s="238" t="s">
        <v>1216</v>
      </c>
      <c r="C3341" s="238" t="s">
        <v>1217</v>
      </c>
      <c r="D3341" s="238" t="s">
        <v>86</v>
      </c>
      <c r="E3341" s="238">
        <v>112729484</v>
      </c>
      <c r="F3341" s="238" t="s">
        <v>6260</v>
      </c>
      <c r="G3341" s="238" t="s">
        <v>88</v>
      </c>
      <c r="H3341" s="238">
        <v>2</v>
      </c>
      <c r="I3341" s="238" t="s">
        <v>6202</v>
      </c>
      <c r="J3341" s="238" t="s">
        <v>6203</v>
      </c>
      <c r="K3341" s="238" t="s">
        <v>6301</v>
      </c>
      <c r="L3341" s="239">
        <v>46234</v>
      </c>
      <c r="M3341" s="238" t="s">
        <v>92</v>
      </c>
    </row>
    <row r="3342" spans="1:13">
      <c r="A3342" s="236" t="s">
        <v>1215</v>
      </c>
      <c r="B3342" s="236" t="s">
        <v>1216</v>
      </c>
      <c r="C3342" s="236" t="s">
        <v>1217</v>
      </c>
      <c r="D3342" s="236" t="s">
        <v>93</v>
      </c>
      <c r="E3342" s="236">
        <v>3702</v>
      </c>
      <c r="F3342" s="236" t="s">
        <v>6302</v>
      </c>
      <c r="G3342" s="236" t="s">
        <v>126</v>
      </c>
      <c r="H3342" s="236">
        <v>1</v>
      </c>
      <c r="I3342" s="236" t="s">
        <v>6303</v>
      </c>
      <c r="J3342" s="236" t="s">
        <v>6304</v>
      </c>
      <c r="K3342" s="236" t="s">
        <v>6305</v>
      </c>
      <c r="L3342" s="237">
        <v>46234</v>
      </c>
      <c r="M3342" s="236" t="s">
        <v>92</v>
      </c>
    </row>
    <row r="3343" spans="1:13">
      <c r="A3343" s="238" t="s">
        <v>1215</v>
      </c>
      <c r="B3343" s="238" t="s">
        <v>1216</v>
      </c>
      <c r="C3343" s="238" t="s">
        <v>1217</v>
      </c>
      <c r="D3343" s="238" t="s">
        <v>98</v>
      </c>
      <c r="E3343" s="238">
        <v>535101</v>
      </c>
      <c r="F3343" s="238" t="s">
        <v>6306</v>
      </c>
      <c r="G3343" s="238" t="s">
        <v>88</v>
      </c>
      <c r="H3343" s="238">
        <v>2</v>
      </c>
      <c r="I3343" s="238" t="s">
        <v>6307</v>
      </c>
      <c r="J3343" s="238" t="s">
        <v>6308</v>
      </c>
      <c r="K3343" s="238" t="s">
        <v>6309</v>
      </c>
      <c r="L3343" s="239">
        <v>46234</v>
      </c>
      <c r="M3343" s="238" t="s">
        <v>92</v>
      </c>
    </row>
    <row r="3344" spans="1:13">
      <c r="A3344" s="236" t="s">
        <v>1215</v>
      </c>
      <c r="B3344" s="236" t="s">
        <v>1216</v>
      </c>
      <c r="C3344" s="236" t="s">
        <v>1217</v>
      </c>
      <c r="D3344" s="236" t="s">
        <v>103</v>
      </c>
      <c r="E3344" s="236">
        <v>107400</v>
      </c>
      <c r="F3344" s="236" t="s">
        <v>6310</v>
      </c>
      <c r="G3344" s="236" t="s">
        <v>88</v>
      </c>
      <c r="H3344" s="236">
        <v>2</v>
      </c>
      <c r="I3344" s="236" t="s">
        <v>6311</v>
      </c>
      <c r="J3344" s="236" t="s">
        <v>6312</v>
      </c>
      <c r="K3344" s="236" t="s">
        <v>6313</v>
      </c>
      <c r="L3344" s="237">
        <v>46234</v>
      </c>
      <c r="M3344" s="236" t="s">
        <v>92</v>
      </c>
    </row>
    <row r="3345" spans="1:13">
      <c r="A3345" s="238" t="s">
        <v>1215</v>
      </c>
      <c r="B3345" s="238" t="s">
        <v>1216</v>
      </c>
      <c r="C3345" s="238" t="s">
        <v>1217</v>
      </c>
      <c r="D3345" s="238" t="s">
        <v>108</v>
      </c>
      <c r="E3345" s="238">
        <v>107400</v>
      </c>
      <c r="F3345" s="238" t="s">
        <v>6310</v>
      </c>
      <c r="G3345" s="238" t="s">
        <v>88</v>
      </c>
      <c r="H3345" s="238">
        <v>2</v>
      </c>
      <c r="I3345" s="238" t="s">
        <v>6311</v>
      </c>
      <c r="J3345" s="238" t="s">
        <v>6314</v>
      </c>
      <c r="K3345" s="238" t="s">
        <v>6315</v>
      </c>
      <c r="L3345" s="239">
        <v>46234</v>
      </c>
      <c r="M3345" s="238" t="s">
        <v>92</v>
      </c>
    </row>
    <row r="3346" spans="1:13">
      <c r="A3346" s="236" t="s">
        <v>1215</v>
      </c>
      <c r="B3346" s="236" t="s">
        <v>1216</v>
      </c>
      <c r="C3346" s="236" t="s">
        <v>1217</v>
      </c>
      <c r="D3346" s="236" t="s">
        <v>113</v>
      </c>
      <c r="E3346" s="236" t="s">
        <v>33</v>
      </c>
      <c r="F3346" s="236" t="s">
        <v>33</v>
      </c>
      <c r="G3346" s="236" t="s">
        <v>33</v>
      </c>
      <c r="H3346" s="236" t="s">
        <v>33</v>
      </c>
      <c r="I3346" s="236" t="s">
        <v>33</v>
      </c>
      <c r="J3346" s="236" t="s">
        <v>6252</v>
      </c>
      <c r="K3346" s="236" t="s">
        <v>6316</v>
      </c>
      <c r="L3346" s="237">
        <v>46234</v>
      </c>
      <c r="M3346" s="236" t="s">
        <v>92</v>
      </c>
    </row>
    <row r="3347" spans="1:13">
      <c r="A3347" s="238" t="s">
        <v>1215</v>
      </c>
      <c r="B3347" s="238" t="s">
        <v>1216</v>
      </c>
      <c r="C3347" s="238" t="s">
        <v>1217</v>
      </c>
      <c r="D3347" s="238" t="s">
        <v>117</v>
      </c>
      <c r="E3347" s="238">
        <v>118</v>
      </c>
      <c r="F3347" s="238" t="s">
        <v>1893</v>
      </c>
      <c r="G3347" s="238" t="s">
        <v>88</v>
      </c>
      <c r="H3347" s="238">
        <v>2</v>
      </c>
      <c r="I3347" s="238" t="s">
        <v>1844</v>
      </c>
      <c r="J3347" s="238" t="s">
        <v>6317</v>
      </c>
      <c r="K3347" s="238" t="s">
        <v>6318</v>
      </c>
      <c r="L3347" s="239">
        <v>46234</v>
      </c>
      <c r="M3347" s="238" t="s">
        <v>92</v>
      </c>
    </row>
    <row r="3348" spans="1:13">
      <c r="A3348" s="236" t="s">
        <v>1215</v>
      </c>
      <c r="B3348" s="236" t="s">
        <v>1216</v>
      </c>
      <c r="C3348" s="236" t="s">
        <v>1217</v>
      </c>
      <c r="D3348" s="236" t="s">
        <v>122</v>
      </c>
      <c r="E3348" s="236">
        <v>199</v>
      </c>
      <c r="F3348" s="236" t="s">
        <v>6276</v>
      </c>
      <c r="G3348" s="236" t="s">
        <v>88</v>
      </c>
      <c r="H3348" s="236">
        <v>2</v>
      </c>
      <c r="I3348" s="236" t="s">
        <v>6226</v>
      </c>
      <c r="J3348" s="236" t="s">
        <v>6319</v>
      </c>
      <c r="K3348" s="236" t="s">
        <v>6320</v>
      </c>
      <c r="L3348" s="237">
        <v>46234</v>
      </c>
      <c r="M3348" s="236" t="s">
        <v>92</v>
      </c>
    </row>
    <row r="3349" spans="1:13">
      <c r="A3349" s="238" t="s">
        <v>1215</v>
      </c>
      <c r="B3349" s="238" t="s">
        <v>1216</v>
      </c>
      <c r="C3349" s="238" t="s">
        <v>1217</v>
      </c>
      <c r="D3349" s="238" t="s">
        <v>124</v>
      </c>
      <c r="E3349" s="238">
        <v>107400</v>
      </c>
      <c r="F3349" s="238" t="s">
        <v>6310</v>
      </c>
      <c r="G3349" s="238" t="s">
        <v>88</v>
      </c>
      <c r="H3349" s="238">
        <v>2</v>
      </c>
      <c r="I3349" s="238" t="s">
        <v>6311</v>
      </c>
      <c r="J3349" s="238" t="s">
        <v>6321</v>
      </c>
      <c r="K3349" s="238" t="s">
        <v>6322</v>
      </c>
      <c r="L3349" s="239">
        <v>46234</v>
      </c>
      <c r="M3349" s="238" t="s">
        <v>92</v>
      </c>
    </row>
    <row r="3350" spans="1:13">
      <c r="A3350" s="236" t="s">
        <v>1215</v>
      </c>
      <c r="B3350" s="236" t="s">
        <v>1216</v>
      </c>
      <c r="C3350" s="236" t="s">
        <v>1217</v>
      </c>
      <c r="D3350" s="236" t="s">
        <v>130</v>
      </c>
      <c r="E3350" s="236">
        <v>427701</v>
      </c>
      <c r="F3350" s="236" t="s">
        <v>6323</v>
      </c>
      <c r="G3350" s="236" t="s">
        <v>88</v>
      </c>
      <c r="H3350" s="236">
        <v>2</v>
      </c>
      <c r="I3350" s="236" t="s">
        <v>6324</v>
      </c>
      <c r="J3350" s="236" t="s">
        <v>2165</v>
      </c>
      <c r="K3350" s="236" t="s">
        <v>6325</v>
      </c>
      <c r="L3350" s="237">
        <v>46234</v>
      </c>
      <c r="M3350" s="236" t="s">
        <v>92</v>
      </c>
    </row>
    <row r="3351" spans="1:13">
      <c r="A3351" s="238" t="s">
        <v>1215</v>
      </c>
      <c r="B3351" s="238" t="s">
        <v>1216</v>
      </c>
      <c r="C3351" s="238" t="s">
        <v>1217</v>
      </c>
      <c r="D3351" s="238" t="s">
        <v>135</v>
      </c>
      <c r="E3351" s="238">
        <v>0</v>
      </c>
      <c r="F3351" s="238" t="s">
        <v>33</v>
      </c>
      <c r="G3351" s="238" t="s">
        <v>88</v>
      </c>
      <c r="H3351" s="238">
        <v>2</v>
      </c>
      <c r="I3351" s="238" t="s">
        <v>33</v>
      </c>
      <c r="J3351" s="238" t="s">
        <v>1945</v>
      </c>
      <c r="K3351" s="238" t="s">
        <v>6326</v>
      </c>
      <c r="L3351" s="239">
        <v>46234</v>
      </c>
      <c r="M3351" s="238" t="s">
        <v>92</v>
      </c>
    </row>
    <row r="3352" spans="1:13">
      <c r="A3352" s="236" t="s">
        <v>1215</v>
      </c>
      <c r="B3352" s="236" t="s">
        <v>1216</v>
      </c>
      <c r="C3352" s="236" t="s">
        <v>1217</v>
      </c>
      <c r="D3352" s="236" t="s">
        <v>140</v>
      </c>
      <c r="E3352" s="236">
        <v>107400</v>
      </c>
      <c r="F3352" s="236" t="s">
        <v>6310</v>
      </c>
      <c r="G3352" s="236" t="s">
        <v>88</v>
      </c>
      <c r="H3352" s="236">
        <v>2</v>
      </c>
      <c r="I3352" s="236" t="s">
        <v>6311</v>
      </c>
      <c r="J3352" s="236" t="s">
        <v>6327</v>
      </c>
      <c r="K3352" s="236" t="s">
        <v>6328</v>
      </c>
      <c r="L3352" s="237">
        <v>46234</v>
      </c>
      <c r="M3352" s="236" t="s">
        <v>92</v>
      </c>
    </row>
    <row r="3353" spans="1:13">
      <c r="A3353" s="238" t="s">
        <v>1215</v>
      </c>
      <c r="B3353" s="238" t="s">
        <v>1216</v>
      </c>
      <c r="C3353" s="238" t="s">
        <v>1217</v>
      </c>
      <c r="D3353" s="238" t="s">
        <v>144</v>
      </c>
      <c r="E3353" s="238" t="s">
        <v>33</v>
      </c>
      <c r="F3353" s="238" t="s">
        <v>33</v>
      </c>
      <c r="G3353" s="238" t="s">
        <v>33</v>
      </c>
      <c r="H3353" s="238" t="s">
        <v>33</v>
      </c>
      <c r="I3353" s="238" t="s">
        <v>33</v>
      </c>
      <c r="J3353" s="238" t="s">
        <v>6238</v>
      </c>
      <c r="K3353" s="238" t="s">
        <v>6329</v>
      </c>
      <c r="L3353" s="239">
        <v>46234</v>
      </c>
      <c r="M3353" s="238" t="s">
        <v>92</v>
      </c>
    </row>
    <row r="3354" spans="1:13">
      <c r="A3354" s="236" t="s">
        <v>1215</v>
      </c>
      <c r="B3354" s="236" t="s">
        <v>1216</v>
      </c>
      <c r="C3354" s="236" t="s">
        <v>1217</v>
      </c>
      <c r="D3354" s="236" t="s">
        <v>147</v>
      </c>
      <c r="E3354" s="236">
        <v>0</v>
      </c>
      <c r="F3354" s="236" t="s">
        <v>6330</v>
      </c>
      <c r="G3354" s="236" t="s">
        <v>88</v>
      </c>
      <c r="H3354" s="236">
        <v>2</v>
      </c>
      <c r="I3354" s="236" t="s">
        <v>6331</v>
      </c>
      <c r="J3354" s="236" t="s">
        <v>6332</v>
      </c>
      <c r="K3354" s="236" t="s">
        <v>6333</v>
      </c>
      <c r="L3354" s="237">
        <v>46234</v>
      </c>
      <c r="M3354" s="236" t="s">
        <v>92</v>
      </c>
    </row>
    <row r="3355" spans="1:13">
      <c r="A3355" s="238" t="s">
        <v>1215</v>
      </c>
      <c r="B3355" s="238" t="s">
        <v>1216</v>
      </c>
      <c r="C3355" s="238" t="s">
        <v>1217</v>
      </c>
      <c r="D3355" s="238" t="s">
        <v>150</v>
      </c>
      <c r="E3355" s="238">
        <v>4</v>
      </c>
      <c r="F3355" s="238" t="s">
        <v>6334</v>
      </c>
      <c r="G3355" s="238" t="s">
        <v>126</v>
      </c>
      <c r="H3355" s="238">
        <v>1</v>
      </c>
      <c r="I3355" s="238" t="s">
        <v>6335</v>
      </c>
      <c r="J3355" s="238" t="s">
        <v>6336</v>
      </c>
      <c r="K3355" s="238" t="s">
        <v>6337</v>
      </c>
      <c r="L3355" s="239">
        <v>46234</v>
      </c>
      <c r="M3355" s="238" t="s">
        <v>92</v>
      </c>
    </row>
    <row r="3356" spans="1:13">
      <c r="A3356" s="236" t="s">
        <v>1215</v>
      </c>
      <c r="B3356" s="236" t="s">
        <v>1216</v>
      </c>
      <c r="C3356" s="236" t="s">
        <v>1217</v>
      </c>
      <c r="D3356" s="236" t="s">
        <v>32</v>
      </c>
      <c r="E3356" s="236" t="s">
        <v>33</v>
      </c>
      <c r="F3356" s="236" t="s">
        <v>33</v>
      </c>
      <c r="G3356" s="236" t="s">
        <v>33</v>
      </c>
      <c r="H3356" s="236" t="s">
        <v>33</v>
      </c>
      <c r="I3356" s="236" t="s">
        <v>33</v>
      </c>
      <c r="J3356" s="236" t="s">
        <v>6249</v>
      </c>
      <c r="K3356" s="236" t="s">
        <v>6338</v>
      </c>
      <c r="L3356" s="237">
        <v>46234</v>
      </c>
      <c r="M3356" s="236" t="s">
        <v>92</v>
      </c>
    </row>
    <row r="3357" spans="1:13">
      <c r="A3357" s="238" t="s">
        <v>1215</v>
      </c>
      <c r="B3357" s="238" t="s">
        <v>1216</v>
      </c>
      <c r="C3357" s="238" t="s">
        <v>1217</v>
      </c>
      <c r="D3357" s="238" t="s">
        <v>38</v>
      </c>
      <c r="E3357" s="238" t="s">
        <v>33</v>
      </c>
      <c r="F3357" s="238" t="s">
        <v>33</v>
      </c>
      <c r="G3357" s="238" t="s">
        <v>33</v>
      </c>
      <c r="H3357" s="238" t="s">
        <v>33</v>
      </c>
      <c r="I3357" s="238" t="s">
        <v>33</v>
      </c>
      <c r="J3357" s="238" t="s">
        <v>6249</v>
      </c>
      <c r="K3357" s="238" t="s">
        <v>6339</v>
      </c>
      <c r="L3357" s="239">
        <v>46234</v>
      </c>
      <c r="M3357" s="238" t="s">
        <v>92</v>
      </c>
    </row>
    <row r="3358" spans="1:13">
      <c r="A3358" s="236" t="s">
        <v>1215</v>
      </c>
      <c r="B3358" s="236" t="s">
        <v>1216</v>
      </c>
      <c r="C3358" s="236" t="s">
        <v>1217</v>
      </c>
      <c r="D3358" s="236" t="s">
        <v>46</v>
      </c>
      <c r="E3358" s="236" t="s">
        <v>33</v>
      </c>
      <c r="F3358" s="236" t="s">
        <v>33</v>
      </c>
      <c r="G3358" s="236" t="s">
        <v>33</v>
      </c>
      <c r="H3358" s="236" t="s">
        <v>33</v>
      </c>
      <c r="I3358" s="236" t="s">
        <v>33</v>
      </c>
      <c r="J3358" s="236" t="s">
        <v>6252</v>
      </c>
      <c r="K3358" s="236" t="s">
        <v>6340</v>
      </c>
      <c r="L3358" s="237">
        <v>46234</v>
      </c>
      <c r="M3358" s="236" t="s">
        <v>92</v>
      </c>
    </row>
    <row r="3359" spans="1:13">
      <c r="A3359" s="238" t="s">
        <v>1215</v>
      </c>
      <c r="B3359" s="238" t="s">
        <v>1216</v>
      </c>
      <c r="C3359" s="238" t="s">
        <v>1217</v>
      </c>
      <c r="D3359" s="238" t="s">
        <v>48</v>
      </c>
      <c r="E3359" s="238" t="s">
        <v>33</v>
      </c>
      <c r="F3359" s="238" t="s">
        <v>33</v>
      </c>
      <c r="G3359" s="238" t="s">
        <v>33</v>
      </c>
      <c r="H3359" s="238" t="s">
        <v>33</v>
      </c>
      <c r="I3359" s="238" t="s">
        <v>33</v>
      </c>
      <c r="J3359" s="238" t="s">
        <v>6252</v>
      </c>
      <c r="K3359" s="238" t="s">
        <v>6341</v>
      </c>
      <c r="L3359" s="239">
        <v>46234</v>
      </c>
      <c r="M3359" s="238" t="s">
        <v>92</v>
      </c>
    </row>
    <row r="3360" spans="1:13">
      <c r="A3360" s="236" t="s">
        <v>1215</v>
      </c>
      <c r="B3360" s="236" t="s">
        <v>1216</v>
      </c>
      <c r="C3360" s="236" t="s">
        <v>1217</v>
      </c>
      <c r="D3360" s="236" t="s">
        <v>50</v>
      </c>
      <c r="E3360" s="236" t="s">
        <v>33</v>
      </c>
      <c r="F3360" s="236" t="s">
        <v>33</v>
      </c>
      <c r="G3360" s="236" t="s">
        <v>33</v>
      </c>
      <c r="H3360" s="236" t="s">
        <v>33</v>
      </c>
      <c r="I3360" s="236" t="s">
        <v>33</v>
      </c>
      <c r="J3360" s="236" t="s">
        <v>6252</v>
      </c>
      <c r="K3360" s="236" t="s">
        <v>6342</v>
      </c>
      <c r="L3360" s="237">
        <v>46234</v>
      </c>
      <c r="M3360" s="236" t="s">
        <v>92</v>
      </c>
    </row>
    <row r="3361" spans="1:13">
      <c r="A3361" s="238" t="s">
        <v>1215</v>
      </c>
      <c r="B3361" s="238" t="s">
        <v>1216</v>
      </c>
      <c r="C3361" s="238" t="s">
        <v>1217</v>
      </c>
      <c r="D3361" s="238" t="s">
        <v>52</v>
      </c>
      <c r="E3361" s="238" t="s">
        <v>33</v>
      </c>
      <c r="F3361" s="238" t="s">
        <v>33</v>
      </c>
      <c r="G3361" s="238" t="s">
        <v>33</v>
      </c>
      <c r="H3361" s="238" t="s">
        <v>33</v>
      </c>
      <c r="I3361" s="238" t="s">
        <v>33</v>
      </c>
      <c r="J3361" s="238" t="s">
        <v>6252</v>
      </c>
      <c r="K3361" s="238" t="s">
        <v>6343</v>
      </c>
      <c r="L3361" s="239">
        <v>46234</v>
      </c>
      <c r="M3361" s="238" t="s">
        <v>92</v>
      </c>
    </row>
    <row r="3362" spans="1:13">
      <c r="A3362" s="236" t="s">
        <v>1215</v>
      </c>
      <c r="B3362" s="236" t="s">
        <v>1216</v>
      </c>
      <c r="C3362" s="236" t="s">
        <v>1217</v>
      </c>
      <c r="D3362" s="236" t="s">
        <v>54</v>
      </c>
      <c r="E3362" s="236" t="s">
        <v>33</v>
      </c>
      <c r="F3362" s="236" t="s">
        <v>33</v>
      </c>
      <c r="G3362" s="236" t="s">
        <v>33</v>
      </c>
      <c r="H3362" s="236" t="s">
        <v>33</v>
      </c>
      <c r="I3362" s="236" t="s">
        <v>33</v>
      </c>
      <c r="J3362" s="236" t="s">
        <v>6252</v>
      </c>
      <c r="K3362" s="236" t="s">
        <v>6344</v>
      </c>
      <c r="L3362" s="237">
        <v>46234</v>
      </c>
      <c r="M3362" s="236" t="s">
        <v>92</v>
      </c>
    </row>
    <row r="3363" spans="1:13">
      <c r="A3363" s="238" t="s">
        <v>1385</v>
      </c>
      <c r="B3363" s="238" t="s">
        <v>1386</v>
      </c>
      <c r="C3363" s="238" t="s">
        <v>1364</v>
      </c>
      <c r="D3363" s="238" t="s">
        <v>86</v>
      </c>
      <c r="E3363" s="238">
        <v>259299791</v>
      </c>
      <c r="F3363" s="238" t="s">
        <v>6345</v>
      </c>
      <c r="G3363" s="238" t="s">
        <v>88</v>
      </c>
      <c r="H3363" s="238">
        <v>2</v>
      </c>
      <c r="I3363" s="238" t="s">
        <v>6346</v>
      </c>
      <c r="J3363" s="238" t="s">
        <v>6347</v>
      </c>
      <c r="K3363" s="238" t="s">
        <v>6348</v>
      </c>
      <c r="L3363" s="239">
        <v>46234</v>
      </c>
      <c r="M3363" s="238" t="s">
        <v>92</v>
      </c>
    </row>
    <row r="3364" spans="1:13">
      <c r="A3364" s="236" t="s">
        <v>1385</v>
      </c>
      <c r="B3364" s="236" t="s">
        <v>1386</v>
      </c>
      <c r="C3364" s="236" t="s">
        <v>1364</v>
      </c>
      <c r="D3364" s="236" t="s">
        <v>93</v>
      </c>
      <c r="E3364" s="236">
        <v>590751</v>
      </c>
      <c r="F3364" s="236" t="s">
        <v>6349</v>
      </c>
      <c r="G3364" s="236" t="s">
        <v>88</v>
      </c>
      <c r="H3364" s="236">
        <v>2</v>
      </c>
      <c r="I3364" s="236" t="s">
        <v>6350</v>
      </c>
      <c r="J3364" s="236" t="s">
        <v>6351</v>
      </c>
      <c r="K3364" s="236" t="s">
        <v>6352</v>
      </c>
      <c r="L3364" s="237">
        <v>46234</v>
      </c>
      <c r="M3364" s="236" t="s">
        <v>92</v>
      </c>
    </row>
    <row r="3365" spans="1:13">
      <c r="A3365" s="238" t="s">
        <v>1385</v>
      </c>
      <c r="B3365" s="238" t="s">
        <v>1386</v>
      </c>
      <c r="C3365" s="238" t="s">
        <v>1364</v>
      </c>
      <c r="D3365" s="238" t="s">
        <v>98</v>
      </c>
      <c r="E3365" s="238">
        <v>54822550</v>
      </c>
      <c r="F3365" s="238" t="s">
        <v>6353</v>
      </c>
      <c r="G3365" s="238" t="s">
        <v>141</v>
      </c>
      <c r="H3365" s="238">
        <v>3</v>
      </c>
      <c r="I3365" s="238" t="s">
        <v>6354</v>
      </c>
      <c r="J3365" s="238" t="s">
        <v>6355</v>
      </c>
      <c r="K3365" s="238" t="s">
        <v>6356</v>
      </c>
      <c r="L3365" s="239">
        <v>46234</v>
      </c>
      <c r="M3365" s="238" t="s">
        <v>92</v>
      </c>
    </row>
    <row r="3366" spans="1:13">
      <c r="A3366" s="236" t="s">
        <v>1385</v>
      </c>
      <c r="B3366" s="236" t="s">
        <v>1386</v>
      </c>
      <c r="C3366" s="236" t="s">
        <v>1364</v>
      </c>
      <c r="D3366" s="236" t="s">
        <v>103</v>
      </c>
      <c r="E3366" s="236">
        <v>27319827</v>
      </c>
      <c r="F3366" s="236" t="s">
        <v>6357</v>
      </c>
      <c r="G3366" s="236" t="s">
        <v>141</v>
      </c>
      <c r="H3366" s="236">
        <v>3</v>
      </c>
      <c r="I3366" s="236" t="s">
        <v>6358</v>
      </c>
      <c r="J3366" s="236" t="s">
        <v>6359</v>
      </c>
      <c r="K3366" s="236" t="s">
        <v>6360</v>
      </c>
      <c r="L3366" s="237">
        <v>46234</v>
      </c>
      <c r="M3366" s="236" t="s">
        <v>92</v>
      </c>
    </row>
    <row r="3367" spans="1:13">
      <c r="A3367" s="238" t="s">
        <v>1385</v>
      </c>
      <c r="B3367" s="238" t="s">
        <v>1386</v>
      </c>
      <c r="C3367" s="238" t="s">
        <v>1364</v>
      </c>
      <c r="D3367" s="238" t="s">
        <v>108</v>
      </c>
      <c r="E3367" s="238">
        <v>1381400</v>
      </c>
      <c r="F3367" s="238" t="s">
        <v>6361</v>
      </c>
      <c r="G3367" s="238" t="s">
        <v>141</v>
      </c>
      <c r="H3367" s="238">
        <v>3</v>
      </c>
      <c r="I3367" s="238" t="s">
        <v>6362</v>
      </c>
      <c r="J3367" s="238" t="s">
        <v>6363</v>
      </c>
      <c r="K3367" s="238" t="s">
        <v>6364</v>
      </c>
      <c r="L3367" s="239">
        <v>46234</v>
      </c>
      <c r="M3367" s="238" t="s">
        <v>92</v>
      </c>
    </row>
    <row r="3368" spans="1:13">
      <c r="A3368" s="236" t="s">
        <v>1385</v>
      </c>
      <c r="B3368" s="236" t="s">
        <v>1386</v>
      </c>
      <c r="C3368" s="236" t="s">
        <v>1364</v>
      </c>
      <c r="D3368" s="236" t="s">
        <v>113</v>
      </c>
      <c r="E3368" s="236" t="s">
        <v>33</v>
      </c>
      <c r="F3368" s="236" t="s">
        <v>33</v>
      </c>
      <c r="G3368" s="236" t="s">
        <v>33</v>
      </c>
      <c r="H3368" s="236" t="s">
        <v>33</v>
      </c>
      <c r="I3368" s="236" t="s">
        <v>33</v>
      </c>
      <c r="J3368" s="236" t="s">
        <v>33</v>
      </c>
      <c r="K3368" s="236" t="s">
        <v>6365</v>
      </c>
      <c r="L3368" s="237">
        <v>46234</v>
      </c>
      <c r="M3368" s="236" t="s">
        <v>92</v>
      </c>
    </row>
    <row r="3369" spans="1:13">
      <c r="A3369" s="238" t="s">
        <v>1385</v>
      </c>
      <c r="B3369" s="238" t="s">
        <v>1386</v>
      </c>
      <c r="C3369" s="238" t="s">
        <v>1364</v>
      </c>
      <c r="D3369" s="238" t="s">
        <v>117</v>
      </c>
      <c r="E3369" s="238">
        <v>2889</v>
      </c>
      <c r="F3369" s="238" t="s">
        <v>6366</v>
      </c>
      <c r="G3369" s="238" t="s">
        <v>141</v>
      </c>
      <c r="H3369" s="238">
        <v>3</v>
      </c>
      <c r="I3369" s="238" t="s">
        <v>6367</v>
      </c>
      <c r="J3369" s="238" t="s">
        <v>6368</v>
      </c>
      <c r="K3369" s="238" t="s">
        <v>6369</v>
      </c>
      <c r="L3369" s="239">
        <v>46234</v>
      </c>
      <c r="M3369" s="238" t="s">
        <v>92</v>
      </c>
    </row>
    <row r="3370" spans="1:13">
      <c r="A3370" s="236" t="s">
        <v>1385</v>
      </c>
      <c r="B3370" s="236" t="s">
        <v>1386</v>
      </c>
      <c r="C3370" s="236" t="s">
        <v>1364</v>
      </c>
      <c r="D3370" s="236" t="s">
        <v>122</v>
      </c>
      <c r="E3370" s="236">
        <v>2889</v>
      </c>
      <c r="F3370" s="236" t="s">
        <v>6366</v>
      </c>
      <c r="G3370" s="236" t="s">
        <v>141</v>
      </c>
      <c r="H3370" s="236">
        <v>3</v>
      </c>
      <c r="I3370" s="236" t="s">
        <v>6367</v>
      </c>
      <c r="J3370" s="236" t="s">
        <v>6368</v>
      </c>
      <c r="K3370" s="236" t="s">
        <v>6370</v>
      </c>
      <c r="L3370" s="237">
        <v>46234</v>
      </c>
      <c r="M3370" s="236" t="s">
        <v>92</v>
      </c>
    </row>
    <row r="3371" spans="1:13">
      <c r="A3371" s="238" t="s">
        <v>1385</v>
      </c>
      <c r="B3371" s="238" t="s">
        <v>1386</v>
      </c>
      <c r="C3371" s="238" t="s">
        <v>1364</v>
      </c>
      <c r="D3371" s="238" t="s">
        <v>124</v>
      </c>
      <c r="E3371" s="238">
        <v>10130302</v>
      </c>
      <c r="F3371" s="238" t="s">
        <v>6357</v>
      </c>
      <c r="G3371" s="238" t="s">
        <v>141</v>
      </c>
      <c r="H3371" s="238">
        <v>3</v>
      </c>
      <c r="I3371" s="238" t="s">
        <v>6371</v>
      </c>
      <c r="J3371" s="238" t="s">
        <v>6372</v>
      </c>
      <c r="K3371" s="238" t="s">
        <v>6373</v>
      </c>
      <c r="L3371" s="239">
        <v>46234</v>
      </c>
      <c r="M3371" s="238" t="s">
        <v>92</v>
      </c>
    </row>
    <row r="3372" spans="1:13">
      <c r="A3372" s="236" t="s">
        <v>1385</v>
      </c>
      <c r="B3372" s="236" t="s">
        <v>1386</v>
      </c>
      <c r="C3372" s="236" t="s">
        <v>1364</v>
      </c>
      <c r="D3372" s="236" t="s">
        <v>130</v>
      </c>
      <c r="E3372" s="236">
        <v>27502723</v>
      </c>
      <c r="F3372" s="236" t="s">
        <v>6357</v>
      </c>
      <c r="G3372" s="236" t="s">
        <v>141</v>
      </c>
      <c r="H3372" s="236">
        <v>3</v>
      </c>
      <c r="I3372" s="236" t="s">
        <v>6358</v>
      </c>
      <c r="J3372" s="236" t="s">
        <v>6374</v>
      </c>
      <c r="K3372" s="236" t="s">
        <v>6375</v>
      </c>
      <c r="L3372" s="237">
        <v>46234</v>
      </c>
      <c r="M3372" s="236" t="s">
        <v>92</v>
      </c>
    </row>
    <row r="3373" spans="1:13">
      <c r="A3373" s="238" t="s">
        <v>1385</v>
      </c>
      <c r="B3373" s="238" t="s">
        <v>1386</v>
      </c>
      <c r="C3373" s="238" t="s">
        <v>1364</v>
      </c>
      <c r="D3373" s="238" t="s">
        <v>135</v>
      </c>
      <c r="E3373" s="238">
        <v>17189525</v>
      </c>
      <c r="F3373" s="238" t="s">
        <v>6357</v>
      </c>
      <c r="G3373" s="238" t="s">
        <v>141</v>
      </c>
      <c r="H3373" s="238">
        <v>3</v>
      </c>
      <c r="I3373" s="238" t="s">
        <v>6358</v>
      </c>
      <c r="J3373" s="238" t="s">
        <v>6376</v>
      </c>
      <c r="K3373" s="238" t="s">
        <v>6377</v>
      </c>
      <c r="L3373" s="239">
        <v>46234</v>
      </c>
      <c r="M3373" s="238" t="s">
        <v>92</v>
      </c>
    </row>
    <row r="3374" spans="1:13">
      <c r="A3374" s="236" t="s">
        <v>1385</v>
      </c>
      <c r="B3374" s="236" t="s">
        <v>1386</v>
      </c>
      <c r="C3374" s="236" t="s">
        <v>1364</v>
      </c>
      <c r="D3374" s="236" t="s">
        <v>140</v>
      </c>
      <c r="E3374" s="236">
        <v>8608288</v>
      </c>
      <c r="F3374" s="236" t="s">
        <v>6357</v>
      </c>
      <c r="G3374" s="236" t="s">
        <v>141</v>
      </c>
      <c r="H3374" s="236">
        <v>3</v>
      </c>
      <c r="I3374" s="236" t="s">
        <v>6358</v>
      </c>
      <c r="J3374" s="236" t="s">
        <v>6378</v>
      </c>
      <c r="K3374" s="236" t="s">
        <v>6379</v>
      </c>
      <c r="L3374" s="237">
        <v>46234</v>
      </c>
      <c r="M3374" s="236" t="s">
        <v>92</v>
      </c>
    </row>
    <row r="3375" spans="1:13">
      <c r="A3375" s="238" t="s">
        <v>1385</v>
      </c>
      <c r="B3375" s="238" t="s">
        <v>1386</v>
      </c>
      <c r="C3375" s="238" t="s">
        <v>1364</v>
      </c>
      <c r="D3375" s="238" t="s">
        <v>144</v>
      </c>
      <c r="E3375" s="238">
        <v>1522014</v>
      </c>
      <c r="F3375" s="238" t="s">
        <v>6357</v>
      </c>
      <c r="G3375" s="238" t="s">
        <v>141</v>
      </c>
      <c r="H3375" s="238">
        <v>3</v>
      </c>
      <c r="I3375" s="238" t="s">
        <v>6380</v>
      </c>
      <c r="J3375" s="238" t="s">
        <v>6381</v>
      </c>
      <c r="K3375" s="238" t="s">
        <v>6382</v>
      </c>
      <c r="L3375" s="239">
        <v>46234</v>
      </c>
      <c r="M3375" s="238" t="s">
        <v>92</v>
      </c>
    </row>
    <row r="3376" spans="1:13">
      <c r="A3376" s="236" t="s">
        <v>1385</v>
      </c>
      <c r="B3376" s="236" t="s">
        <v>1386</v>
      </c>
      <c r="C3376" s="236" t="s">
        <v>1364</v>
      </c>
      <c r="D3376" s="236" t="s">
        <v>147</v>
      </c>
      <c r="E3376" s="236">
        <v>0</v>
      </c>
      <c r="F3376" s="236" t="s">
        <v>6357</v>
      </c>
      <c r="G3376" s="236" t="s">
        <v>141</v>
      </c>
      <c r="H3376" s="236">
        <v>3</v>
      </c>
      <c r="I3376" s="236" t="s">
        <v>6380</v>
      </c>
      <c r="J3376" s="236" t="s">
        <v>6383</v>
      </c>
      <c r="K3376" s="236" t="s">
        <v>6384</v>
      </c>
      <c r="L3376" s="237">
        <v>46234</v>
      </c>
      <c r="M3376" s="236" t="s">
        <v>92</v>
      </c>
    </row>
    <row r="3377" spans="1:13">
      <c r="A3377" s="238" t="s">
        <v>1385</v>
      </c>
      <c r="B3377" s="238" t="s">
        <v>1386</v>
      </c>
      <c r="C3377" s="238" t="s">
        <v>1364</v>
      </c>
      <c r="D3377" s="238" t="s">
        <v>150</v>
      </c>
      <c r="E3377" s="238">
        <v>4</v>
      </c>
      <c r="F3377" s="238" t="s">
        <v>6357</v>
      </c>
      <c r="G3377" s="238" t="s">
        <v>141</v>
      </c>
      <c r="H3377" s="238">
        <v>3</v>
      </c>
      <c r="I3377" s="238" t="s">
        <v>6385</v>
      </c>
      <c r="J3377" s="238" t="s">
        <v>6386</v>
      </c>
      <c r="K3377" s="238" t="s">
        <v>6387</v>
      </c>
      <c r="L3377" s="239">
        <v>46234</v>
      </c>
      <c r="M3377" s="238" t="s">
        <v>92</v>
      </c>
    </row>
    <row r="3378" spans="1:13">
      <c r="A3378" s="236" t="s">
        <v>1385</v>
      </c>
      <c r="B3378" s="236" t="s">
        <v>1386</v>
      </c>
      <c r="C3378" s="236" t="s">
        <v>1364</v>
      </c>
      <c r="D3378" s="236" t="s">
        <v>32</v>
      </c>
      <c r="E3378" s="236" t="s">
        <v>33</v>
      </c>
      <c r="F3378" s="236" t="s">
        <v>33</v>
      </c>
      <c r="G3378" s="236" t="s">
        <v>33</v>
      </c>
      <c r="H3378" s="236" t="s">
        <v>33</v>
      </c>
      <c r="I3378" s="236" t="s">
        <v>33</v>
      </c>
      <c r="J3378" s="236" t="s">
        <v>1617</v>
      </c>
      <c r="K3378" s="236" t="s">
        <v>6388</v>
      </c>
      <c r="L3378" s="237">
        <v>46234</v>
      </c>
      <c r="M3378" s="236" t="s">
        <v>92</v>
      </c>
    </row>
    <row r="3379" spans="1:13">
      <c r="A3379" s="238" t="s">
        <v>1385</v>
      </c>
      <c r="B3379" s="238" t="s">
        <v>1386</v>
      </c>
      <c r="C3379" s="238" t="s">
        <v>1364</v>
      </c>
      <c r="D3379" s="238" t="s">
        <v>38</v>
      </c>
      <c r="E3379" s="238" t="s">
        <v>33</v>
      </c>
      <c r="F3379" s="238" t="s">
        <v>33</v>
      </c>
      <c r="G3379" s="238" t="s">
        <v>33</v>
      </c>
      <c r="H3379" s="238" t="s">
        <v>33</v>
      </c>
      <c r="I3379" s="238" t="s">
        <v>33</v>
      </c>
      <c r="J3379" s="238" t="s">
        <v>1617</v>
      </c>
      <c r="K3379" s="238" t="s">
        <v>6389</v>
      </c>
      <c r="L3379" s="239">
        <v>46234</v>
      </c>
      <c r="M3379" s="238" t="s">
        <v>92</v>
      </c>
    </row>
    <row r="3380" spans="1:13">
      <c r="A3380" s="236" t="s">
        <v>1385</v>
      </c>
      <c r="B3380" s="236" t="s">
        <v>1386</v>
      </c>
      <c r="C3380" s="236" t="s">
        <v>1364</v>
      </c>
      <c r="D3380" s="236" t="s">
        <v>46</v>
      </c>
      <c r="E3380" s="236" t="s">
        <v>33</v>
      </c>
      <c r="F3380" s="236" t="s">
        <v>33</v>
      </c>
      <c r="G3380" s="236" t="s">
        <v>33</v>
      </c>
      <c r="H3380" s="236" t="s">
        <v>33</v>
      </c>
      <c r="I3380" s="236" t="s">
        <v>33</v>
      </c>
      <c r="J3380" s="236" t="s">
        <v>1617</v>
      </c>
      <c r="K3380" s="236" t="s">
        <v>6390</v>
      </c>
      <c r="L3380" s="237">
        <v>46234</v>
      </c>
      <c r="M3380" s="236" t="s">
        <v>92</v>
      </c>
    </row>
    <row r="3381" spans="1:13">
      <c r="A3381" s="238" t="s">
        <v>1385</v>
      </c>
      <c r="B3381" s="238" t="s">
        <v>1386</v>
      </c>
      <c r="C3381" s="238" t="s">
        <v>1364</v>
      </c>
      <c r="D3381" s="238" t="s">
        <v>48</v>
      </c>
      <c r="E3381" s="238" t="s">
        <v>33</v>
      </c>
      <c r="F3381" s="238" t="s">
        <v>33</v>
      </c>
      <c r="G3381" s="238" t="s">
        <v>33</v>
      </c>
      <c r="H3381" s="238" t="s">
        <v>33</v>
      </c>
      <c r="I3381" s="238" t="s">
        <v>33</v>
      </c>
      <c r="J3381" s="238" t="s">
        <v>1617</v>
      </c>
      <c r="K3381" s="238" t="s">
        <v>6391</v>
      </c>
      <c r="L3381" s="239">
        <v>46234</v>
      </c>
      <c r="M3381" s="238" t="s">
        <v>92</v>
      </c>
    </row>
    <row r="3382" spans="1:13">
      <c r="A3382" s="236" t="s">
        <v>1385</v>
      </c>
      <c r="B3382" s="236" t="s">
        <v>1386</v>
      </c>
      <c r="C3382" s="236" t="s">
        <v>1364</v>
      </c>
      <c r="D3382" s="236" t="s">
        <v>50</v>
      </c>
      <c r="E3382" s="236" t="s">
        <v>33</v>
      </c>
      <c r="F3382" s="236" t="s">
        <v>33</v>
      </c>
      <c r="G3382" s="236" t="s">
        <v>33</v>
      </c>
      <c r="H3382" s="236" t="s">
        <v>33</v>
      </c>
      <c r="I3382" s="236" t="s">
        <v>33</v>
      </c>
      <c r="J3382" s="236" t="s">
        <v>1617</v>
      </c>
      <c r="K3382" s="236" t="s">
        <v>6392</v>
      </c>
      <c r="L3382" s="237">
        <v>46234</v>
      </c>
      <c r="M3382" s="236" t="s">
        <v>92</v>
      </c>
    </row>
    <row r="3383" spans="1:13">
      <c r="A3383" s="238" t="s">
        <v>1385</v>
      </c>
      <c r="B3383" s="238" t="s">
        <v>1386</v>
      </c>
      <c r="C3383" s="238" t="s">
        <v>1364</v>
      </c>
      <c r="D3383" s="238" t="s">
        <v>52</v>
      </c>
      <c r="E3383" s="238" t="s">
        <v>33</v>
      </c>
      <c r="F3383" s="238" t="s">
        <v>33</v>
      </c>
      <c r="G3383" s="238" t="s">
        <v>33</v>
      </c>
      <c r="H3383" s="238" t="s">
        <v>33</v>
      </c>
      <c r="I3383" s="238" t="s">
        <v>33</v>
      </c>
      <c r="J3383" s="238" t="s">
        <v>1617</v>
      </c>
      <c r="K3383" s="238" t="s">
        <v>6393</v>
      </c>
      <c r="L3383" s="239">
        <v>46234</v>
      </c>
      <c r="M3383" s="238" t="s">
        <v>92</v>
      </c>
    </row>
    <row r="3384" spans="1:13">
      <c r="A3384" s="236" t="s">
        <v>1385</v>
      </c>
      <c r="B3384" s="236" t="s">
        <v>1386</v>
      </c>
      <c r="C3384" s="236" t="s">
        <v>1364</v>
      </c>
      <c r="D3384" s="236" t="s">
        <v>54</v>
      </c>
      <c r="E3384" s="236" t="s">
        <v>33</v>
      </c>
      <c r="F3384" s="236" t="s">
        <v>33</v>
      </c>
      <c r="G3384" s="236" t="s">
        <v>33</v>
      </c>
      <c r="H3384" s="236" t="s">
        <v>33</v>
      </c>
      <c r="I3384" s="236" t="s">
        <v>33</v>
      </c>
      <c r="J3384" s="236" t="s">
        <v>1617</v>
      </c>
      <c r="K3384" s="236" t="s">
        <v>6394</v>
      </c>
      <c r="L3384" s="237">
        <v>46234</v>
      </c>
      <c r="M3384" s="236" t="s">
        <v>92</v>
      </c>
    </row>
    <row r="3385" spans="1:13">
      <c r="A3385" s="238" t="s">
        <v>1374</v>
      </c>
      <c r="B3385" s="238" t="s">
        <v>1375</v>
      </c>
      <c r="C3385" s="238" t="s">
        <v>1364</v>
      </c>
      <c r="D3385" s="238" t="s">
        <v>86</v>
      </c>
      <c r="E3385" s="238">
        <v>259299791</v>
      </c>
      <c r="F3385" s="238" t="s">
        <v>6345</v>
      </c>
      <c r="G3385" s="238" t="s">
        <v>88</v>
      </c>
      <c r="H3385" s="238">
        <v>2</v>
      </c>
      <c r="I3385" s="238" t="s">
        <v>6346</v>
      </c>
      <c r="J3385" s="238" t="s">
        <v>6347</v>
      </c>
      <c r="K3385" s="238" t="s">
        <v>6395</v>
      </c>
      <c r="L3385" s="239">
        <v>46234</v>
      </c>
      <c r="M3385" s="238" t="s">
        <v>92</v>
      </c>
    </row>
    <row r="3386" spans="1:13">
      <c r="A3386" s="236" t="s">
        <v>1374</v>
      </c>
      <c r="B3386" s="236" t="s">
        <v>1375</v>
      </c>
      <c r="C3386" s="236" t="s">
        <v>1364</v>
      </c>
      <c r="D3386" s="236" t="s">
        <v>93</v>
      </c>
      <c r="E3386" s="236">
        <v>449837</v>
      </c>
      <c r="F3386" s="236" t="s">
        <v>6349</v>
      </c>
      <c r="G3386" s="236" t="s">
        <v>88</v>
      </c>
      <c r="H3386" s="236">
        <v>2</v>
      </c>
      <c r="I3386" s="236" t="s">
        <v>6396</v>
      </c>
      <c r="J3386" s="236" t="s">
        <v>6397</v>
      </c>
      <c r="K3386" s="236" t="s">
        <v>6398</v>
      </c>
      <c r="L3386" s="237">
        <v>46234</v>
      </c>
      <c r="M3386" s="236" t="s">
        <v>92</v>
      </c>
    </row>
    <row r="3387" spans="1:13">
      <c r="A3387" s="238" t="s">
        <v>1374</v>
      </c>
      <c r="B3387" s="238" t="s">
        <v>1375</v>
      </c>
      <c r="C3387" s="238" t="s">
        <v>1364</v>
      </c>
      <c r="D3387" s="238" t="s">
        <v>98</v>
      </c>
      <c r="E3387" s="238">
        <v>58114362</v>
      </c>
      <c r="F3387" s="238" t="s">
        <v>6399</v>
      </c>
      <c r="G3387" s="238" t="s">
        <v>141</v>
      </c>
      <c r="H3387" s="238">
        <v>3</v>
      </c>
      <c r="I3387" s="238" t="s">
        <v>6400</v>
      </c>
      <c r="J3387" s="238" t="s">
        <v>6401</v>
      </c>
      <c r="K3387" s="238" t="s">
        <v>6402</v>
      </c>
      <c r="L3387" s="239">
        <v>46234</v>
      </c>
      <c r="M3387" s="238" t="s">
        <v>92</v>
      </c>
    </row>
    <row r="3388" spans="1:13">
      <c r="A3388" s="236" t="s">
        <v>1374</v>
      </c>
      <c r="B3388" s="236" t="s">
        <v>1375</v>
      </c>
      <c r="C3388" s="236" t="s">
        <v>1364</v>
      </c>
      <c r="D3388" s="236" t="s">
        <v>103</v>
      </c>
      <c r="E3388" s="236">
        <v>1730000</v>
      </c>
      <c r="F3388" s="236" t="s">
        <v>6403</v>
      </c>
      <c r="G3388" s="236" t="s">
        <v>88</v>
      </c>
      <c r="H3388" s="236">
        <v>2</v>
      </c>
      <c r="I3388" s="236" t="s">
        <v>6404</v>
      </c>
      <c r="J3388" s="236" t="s">
        <v>6405</v>
      </c>
      <c r="K3388" s="236" t="s">
        <v>6406</v>
      </c>
      <c r="L3388" s="237">
        <v>46234</v>
      </c>
      <c r="M3388" s="236" t="s">
        <v>92</v>
      </c>
    </row>
    <row r="3389" spans="1:13">
      <c r="A3389" s="238" t="s">
        <v>1374</v>
      </c>
      <c r="B3389" s="238" t="s">
        <v>1375</v>
      </c>
      <c r="C3389" s="238" t="s">
        <v>1364</v>
      </c>
      <c r="D3389" s="238" t="s">
        <v>108</v>
      </c>
      <c r="E3389" s="238">
        <v>1730000</v>
      </c>
      <c r="F3389" s="238" t="s">
        <v>6361</v>
      </c>
      <c r="G3389" s="238" t="s">
        <v>88</v>
      </c>
      <c r="H3389" s="238">
        <v>2</v>
      </c>
      <c r="I3389" s="238" t="s">
        <v>6407</v>
      </c>
      <c r="J3389" s="238" t="s">
        <v>6408</v>
      </c>
      <c r="K3389" s="238" t="s">
        <v>6409</v>
      </c>
      <c r="L3389" s="239">
        <v>46234</v>
      </c>
      <c r="M3389" s="238" t="s">
        <v>92</v>
      </c>
    </row>
    <row r="3390" spans="1:13">
      <c r="A3390" s="236" t="s">
        <v>1374</v>
      </c>
      <c r="B3390" s="236" t="s">
        <v>1375</v>
      </c>
      <c r="C3390" s="236" t="s">
        <v>1364</v>
      </c>
      <c r="D3390" s="236" t="s">
        <v>113</v>
      </c>
      <c r="E3390" s="236" t="s">
        <v>33</v>
      </c>
      <c r="F3390" s="236" t="s">
        <v>33</v>
      </c>
      <c r="G3390" s="236" t="s">
        <v>33</v>
      </c>
      <c r="H3390" s="236" t="s">
        <v>33</v>
      </c>
      <c r="I3390" s="236" t="s">
        <v>33</v>
      </c>
      <c r="J3390" s="236" t="s">
        <v>1617</v>
      </c>
      <c r="K3390" s="236" t="s">
        <v>6410</v>
      </c>
      <c r="L3390" s="237">
        <v>46234</v>
      </c>
      <c r="M3390" s="236" t="s">
        <v>92</v>
      </c>
    </row>
    <row r="3391" spans="1:13">
      <c r="A3391" s="238" t="s">
        <v>1374</v>
      </c>
      <c r="B3391" s="238" t="s">
        <v>1375</v>
      </c>
      <c r="C3391" s="238" t="s">
        <v>1364</v>
      </c>
      <c r="D3391" s="238" t="s">
        <v>117</v>
      </c>
      <c r="E3391" s="238" t="s">
        <v>33</v>
      </c>
      <c r="F3391" s="238" t="s">
        <v>33</v>
      </c>
      <c r="G3391" s="238" t="s">
        <v>33</v>
      </c>
      <c r="H3391" s="238" t="s">
        <v>33</v>
      </c>
      <c r="I3391" s="238" t="s">
        <v>33</v>
      </c>
      <c r="J3391" s="238" t="s">
        <v>1617</v>
      </c>
      <c r="K3391" s="238" t="s">
        <v>6411</v>
      </c>
      <c r="L3391" s="239">
        <v>46234</v>
      </c>
      <c r="M3391" s="238" t="s">
        <v>92</v>
      </c>
    </row>
    <row r="3392" spans="1:13">
      <c r="A3392" s="236" t="s">
        <v>1374</v>
      </c>
      <c r="B3392" s="236" t="s">
        <v>1375</v>
      </c>
      <c r="C3392" s="236" t="s">
        <v>1364</v>
      </c>
      <c r="D3392" s="236" t="s">
        <v>122</v>
      </c>
      <c r="E3392" s="236">
        <v>2889</v>
      </c>
      <c r="F3392" s="236" t="s">
        <v>6366</v>
      </c>
      <c r="G3392" s="236" t="s">
        <v>141</v>
      </c>
      <c r="H3392" s="236">
        <v>3</v>
      </c>
      <c r="I3392" s="236" t="s">
        <v>6367</v>
      </c>
      <c r="J3392" s="236" t="s">
        <v>6368</v>
      </c>
      <c r="K3392" s="236" t="s">
        <v>6412</v>
      </c>
      <c r="L3392" s="237">
        <v>46234</v>
      </c>
      <c r="M3392" s="236" t="s">
        <v>92</v>
      </c>
    </row>
    <row r="3393" spans="1:13">
      <c r="A3393" s="238" t="s">
        <v>1374</v>
      </c>
      <c r="B3393" s="238" t="s">
        <v>1375</v>
      </c>
      <c r="C3393" s="238" t="s">
        <v>1364</v>
      </c>
      <c r="D3393" s="238" t="s">
        <v>124</v>
      </c>
      <c r="E3393" s="238">
        <v>1730000</v>
      </c>
      <c r="F3393" s="238" t="s">
        <v>6403</v>
      </c>
      <c r="G3393" s="238" t="s">
        <v>141</v>
      </c>
      <c r="H3393" s="238">
        <v>3</v>
      </c>
      <c r="I3393" s="238" t="s">
        <v>6404</v>
      </c>
      <c r="J3393" s="238" t="s">
        <v>6413</v>
      </c>
      <c r="K3393" s="238" t="s">
        <v>6414</v>
      </c>
      <c r="L3393" s="239">
        <v>46234</v>
      </c>
      <c r="M3393" s="238" t="s">
        <v>92</v>
      </c>
    </row>
    <row r="3394" spans="1:13">
      <c r="A3394" s="236" t="s">
        <v>1374</v>
      </c>
      <c r="B3394" s="236" t="s">
        <v>1375</v>
      </c>
      <c r="C3394" s="236" t="s">
        <v>1364</v>
      </c>
      <c r="D3394" s="236" t="s">
        <v>130</v>
      </c>
      <c r="E3394" s="236">
        <v>56384362</v>
      </c>
      <c r="F3394" s="236" t="s">
        <v>6415</v>
      </c>
      <c r="G3394" s="236" t="s">
        <v>141</v>
      </c>
      <c r="H3394" s="236">
        <v>3</v>
      </c>
      <c r="I3394" s="236" t="s">
        <v>6416</v>
      </c>
      <c r="J3394" s="236" t="s">
        <v>6417</v>
      </c>
      <c r="K3394" s="236" t="s">
        <v>6418</v>
      </c>
      <c r="L3394" s="237">
        <v>46234</v>
      </c>
      <c r="M3394" s="236" t="s">
        <v>92</v>
      </c>
    </row>
    <row r="3395" spans="1:13">
      <c r="A3395" s="238" t="s">
        <v>1374</v>
      </c>
      <c r="B3395" s="238" t="s">
        <v>1375</v>
      </c>
      <c r="C3395" s="238" t="s">
        <v>1364</v>
      </c>
      <c r="D3395" s="238" t="s">
        <v>135</v>
      </c>
      <c r="E3395" s="238">
        <v>0</v>
      </c>
      <c r="F3395" s="238" t="s">
        <v>6403</v>
      </c>
      <c r="G3395" s="238" t="s">
        <v>141</v>
      </c>
      <c r="H3395" s="238">
        <v>3</v>
      </c>
      <c r="I3395" s="238" t="s">
        <v>6404</v>
      </c>
      <c r="J3395" s="238" t="s">
        <v>6419</v>
      </c>
      <c r="K3395" s="238" t="s">
        <v>6420</v>
      </c>
      <c r="L3395" s="239">
        <v>46234</v>
      </c>
      <c r="M3395" s="238" t="s">
        <v>92</v>
      </c>
    </row>
    <row r="3396" spans="1:13">
      <c r="A3396" s="236" t="s">
        <v>1374</v>
      </c>
      <c r="B3396" s="236" t="s">
        <v>1375</v>
      </c>
      <c r="C3396" s="236" t="s">
        <v>1364</v>
      </c>
      <c r="D3396" s="236" t="s">
        <v>140</v>
      </c>
      <c r="E3396" s="236">
        <v>766137</v>
      </c>
      <c r="F3396" s="236" t="s">
        <v>6403</v>
      </c>
      <c r="G3396" s="236" t="s">
        <v>141</v>
      </c>
      <c r="H3396" s="236">
        <v>3</v>
      </c>
      <c r="I3396" s="236" t="s">
        <v>6404</v>
      </c>
      <c r="J3396" s="236" t="s">
        <v>6421</v>
      </c>
      <c r="K3396" s="236" t="s">
        <v>6422</v>
      </c>
      <c r="L3396" s="237">
        <v>46234</v>
      </c>
      <c r="M3396" s="236" t="s">
        <v>92</v>
      </c>
    </row>
    <row r="3397" spans="1:13">
      <c r="A3397" s="238" t="s">
        <v>1374</v>
      </c>
      <c r="B3397" s="238" t="s">
        <v>1375</v>
      </c>
      <c r="C3397" s="238" t="s">
        <v>1364</v>
      </c>
      <c r="D3397" s="238" t="s">
        <v>144</v>
      </c>
      <c r="E3397" s="238">
        <v>963863</v>
      </c>
      <c r="F3397" s="238" t="s">
        <v>6403</v>
      </c>
      <c r="G3397" s="238" t="s">
        <v>141</v>
      </c>
      <c r="H3397" s="238">
        <v>3</v>
      </c>
      <c r="I3397" s="238" t="s">
        <v>6404</v>
      </c>
      <c r="J3397" s="238" t="s">
        <v>6423</v>
      </c>
      <c r="K3397" s="238" t="s">
        <v>6424</v>
      </c>
      <c r="L3397" s="239">
        <v>46234</v>
      </c>
      <c r="M3397" s="238" t="s">
        <v>92</v>
      </c>
    </row>
    <row r="3398" spans="1:13">
      <c r="A3398" s="236" t="s">
        <v>1374</v>
      </c>
      <c r="B3398" s="236" t="s">
        <v>1375</v>
      </c>
      <c r="C3398" s="236" t="s">
        <v>1364</v>
      </c>
      <c r="D3398" s="236" t="s">
        <v>147</v>
      </c>
      <c r="E3398" s="236">
        <v>0</v>
      </c>
      <c r="F3398" s="236" t="s">
        <v>6403</v>
      </c>
      <c r="G3398" s="236" t="s">
        <v>141</v>
      </c>
      <c r="H3398" s="236">
        <v>3</v>
      </c>
      <c r="I3398" s="236" t="s">
        <v>6404</v>
      </c>
      <c r="J3398" s="236" t="s">
        <v>6425</v>
      </c>
      <c r="K3398" s="236" t="s">
        <v>6426</v>
      </c>
      <c r="L3398" s="237">
        <v>46234</v>
      </c>
      <c r="M3398" s="236" t="s">
        <v>92</v>
      </c>
    </row>
    <row r="3399" spans="1:13">
      <c r="A3399" s="238" t="s">
        <v>1374</v>
      </c>
      <c r="B3399" s="238" t="s">
        <v>1375</v>
      </c>
      <c r="C3399" s="238" t="s">
        <v>1364</v>
      </c>
      <c r="D3399" s="238" t="s">
        <v>150</v>
      </c>
      <c r="E3399" s="238">
        <v>1</v>
      </c>
      <c r="F3399" s="238" t="s">
        <v>6427</v>
      </c>
      <c r="G3399" s="238" t="s">
        <v>141</v>
      </c>
      <c r="H3399" s="238">
        <v>3</v>
      </c>
      <c r="I3399" s="238" t="s">
        <v>6428</v>
      </c>
      <c r="J3399" s="238" t="s">
        <v>6429</v>
      </c>
      <c r="K3399" s="238" t="s">
        <v>6430</v>
      </c>
      <c r="L3399" s="239">
        <v>46234</v>
      </c>
      <c r="M3399" s="238" t="s">
        <v>92</v>
      </c>
    </row>
    <row r="3400" spans="1:13">
      <c r="A3400" s="236" t="s">
        <v>1374</v>
      </c>
      <c r="B3400" s="236" t="s">
        <v>1375</v>
      </c>
      <c r="C3400" s="236" t="s">
        <v>1364</v>
      </c>
      <c r="D3400" s="236" t="s">
        <v>32</v>
      </c>
      <c r="E3400" s="236" t="s">
        <v>33</v>
      </c>
      <c r="F3400" s="236" t="s">
        <v>33</v>
      </c>
      <c r="G3400" s="236" t="s">
        <v>33</v>
      </c>
      <c r="H3400" s="236" t="s">
        <v>33</v>
      </c>
      <c r="I3400" s="236" t="s">
        <v>33</v>
      </c>
      <c r="J3400" s="236" t="s">
        <v>1617</v>
      </c>
      <c r="K3400" s="236" t="s">
        <v>6431</v>
      </c>
      <c r="L3400" s="237">
        <v>46234</v>
      </c>
      <c r="M3400" s="236" t="s">
        <v>92</v>
      </c>
    </row>
    <row r="3401" spans="1:13">
      <c r="A3401" s="238" t="s">
        <v>1374</v>
      </c>
      <c r="B3401" s="238" t="s">
        <v>1375</v>
      </c>
      <c r="C3401" s="238" t="s">
        <v>1364</v>
      </c>
      <c r="D3401" s="238" t="s">
        <v>38</v>
      </c>
      <c r="E3401" s="238" t="s">
        <v>33</v>
      </c>
      <c r="F3401" s="238" t="s">
        <v>33</v>
      </c>
      <c r="G3401" s="238" t="s">
        <v>33</v>
      </c>
      <c r="H3401" s="238" t="s">
        <v>33</v>
      </c>
      <c r="I3401" s="238" t="s">
        <v>33</v>
      </c>
      <c r="J3401" s="238" t="s">
        <v>1617</v>
      </c>
      <c r="K3401" s="238" t="s">
        <v>6432</v>
      </c>
      <c r="L3401" s="239">
        <v>46234</v>
      </c>
      <c r="M3401" s="238" t="s">
        <v>92</v>
      </c>
    </row>
    <row r="3402" spans="1:13">
      <c r="A3402" s="236" t="s">
        <v>1374</v>
      </c>
      <c r="B3402" s="236" t="s">
        <v>1375</v>
      </c>
      <c r="C3402" s="236" t="s">
        <v>1364</v>
      </c>
      <c r="D3402" s="236" t="s">
        <v>46</v>
      </c>
      <c r="E3402" s="236" t="s">
        <v>33</v>
      </c>
      <c r="F3402" s="236" t="s">
        <v>33</v>
      </c>
      <c r="G3402" s="236" t="s">
        <v>33</v>
      </c>
      <c r="H3402" s="236" t="s">
        <v>33</v>
      </c>
      <c r="I3402" s="236" t="s">
        <v>33</v>
      </c>
      <c r="J3402" s="236" t="s">
        <v>1617</v>
      </c>
      <c r="K3402" s="236" t="s">
        <v>6433</v>
      </c>
      <c r="L3402" s="237">
        <v>46234</v>
      </c>
      <c r="M3402" s="236" t="s">
        <v>92</v>
      </c>
    </row>
    <row r="3403" spans="1:13">
      <c r="A3403" s="238" t="s">
        <v>1374</v>
      </c>
      <c r="B3403" s="238" t="s">
        <v>1375</v>
      </c>
      <c r="C3403" s="238" t="s">
        <v>1364</v>
      </c>
      <c r="D3403" s="238" t="s">
        <v>48</v>
      </c>
      <c r="E3403" s="238" t="s">
        <v>33</v>
      </c>
      <c r="F3403" s="238" t="s">
        <v>33</v>
      </c>
      <c r="G3403" s="238" t="s">
        <v>33</v>
      </c>
      <c r="H3403" s="238" t="s">
        <v>33</v>
      </c>
      <c r="I3403" s="238" t="s">
        <v>33</v>
      </c>
      <c r="J3403" s="238" t="s">
        <v>1617</v>
      </c>
      <c r="K3403" s="238" t="s">
        <v>6434</v>
      </c>
      <c r="L3403" s="239">
        <v>46234</v>
      </c>
      <c r="M3403" s="238" t="s">
        <v>92</v>
      </c>
    </row>
    <row r="3404" spans="1:13">
      <c r="A3404" s="236" t="s">
        <v>1374</v>
      </c>
      <c r="B3404" s="236" t="s">
        <v>1375</v>
      </c>
      <c r="C3404" s="236" t="s">
        <v>1364</v>
      </c>
      <c r="D3404" s="236" t="s">
        <v>50</v>
      </c>
      <c r="E3404" s="236" t="s">
        <v>33</v>
      </c>
      <c r="F3404" s="236" t="s">
        <v>33</v>
      </c>
      <c r="G3404" s="236" t="s">
        <v>33</v>
      </c>
      <c r="H3404" s="236" t="s">
        <v>33</v>
      </c>
      <c r="I3404" s="236" t="s">
        <v>33</v>
      </c>
      <c r="J3404" s="236" t="s">
        <v>1617</v>
      </c>
      <c r="K3404" s="236" t="s">
        <v>6435</v>
      </c>
      <c r="L3404" s="237">
        <v>46234</v>
      </c>
      <c r="M3404" s="236" t="s">
        <v>92</v>
      </c>
    </row>
    <row r="3405" spans="1:13">
      <c r="A3405" s="238" t="s">
        <v>1374</v>
      </c>
      <c r="B3405" s="238" t="s">
        <v>1375</v>
      </c>
      <c r="C3405" s="238" t="s">
        <v>1364</v>
      </c>
      <c r="D3405" s="238" t="s">
        <v>52</v>
      </c>
      <c r="E3405" s="238" t="s">
        <v>33</v>
      </c>
      <c r="F3405" s="238" t="s">
        <v>33</v>
      </c>
      <c r="G3405" s="238" t="s">
        <v>33</v>
      </c>
      <c r="H3405" s="238" t="s">
        <v>33</v>
      </c>
      <c r="I3405" s="238" t="s">
        <v>33</v>
      </c>
      <c r="J3405" s="238" t="s">
        <v>1617</v>
      </c>
      <c r="K3405" s="238" t="s">
        <v>6436</v>
      </c>
      <c r="L3405" s="239">
        <v>46234</v>
      </c>
      <c r="M3405" s="238" t="s">
        <v>92</v>
      </c>
    </row>
    <row r="3406" spans="1:13">
      <c r="A3406" s="236" t="s">
        <v>1374</v>
      </c>
      <c r="B3406" s="236" t="s">
        <v>1375</v>
      </c>
      <c r="C3406" s="236" t="s">
        <v>1364</v>
      </c>
      <c r="D3406" s="236" t="s">
        <v>54</v>
      </c>
      <c r="E3406" s="236" t="s">
        <v>33</v>
      </c>
      <c r="F3406" s="236" t="s">
        <v>33</v>
      </c>
      <c r="G3406" s="236" t="s">
        <v>33</v>
      </c>
      <c r="H3406" s="236" t="s">
        <v>33</v>
      </c>
      <c r="I3406" s="236" t="s">
        <v>33</v>
      </c>
      <c r="J3406" s="236" t="s">
        <v>1617</v>
      </c>
      <c r="K3406" s="236" t="s">
        <v>6437</v>
      </c>
      <c r="L3406" s="237">
        <v>46234</v>
      </c>
      <c r="M3406" s="236" t="s">
        <v>92</v>
      </c>
    </row>
    <row r="3407" spans="1:13">
      <c r="A3407" s="238" t="s">
        <v>1362</v>
      </c>
      <c r="B3407" s="238" t="s">
        <v>1363</v>
      </c>
      <c r="C3407" s="238" t="s">
        <v>1364</v>
      </c>
      <c r="D3407" s="238" t="s">
        <v>86</v>
      </c>
      <c r="E3407" s="238">
        <v>259299791</v>
      </c>
      <c r="F3407" s="238" t="s">
        <v>6345</v>
      </c>
      <c r="G3407" s="238" t="s">
        <v>88</v>
      </c>
      <c r="H3407" s="238">
        <v>2</v>
      </c>
      <c r="I3407" s="238" t="s">
        <v>6346</v>
      </c>
      <c r="J3407" s="238" t="s">
        <v>6347</v>
      </c>
      <c r="K3407" s="238" t="s">
        <v>6438</v>
      </c>
      <c r="L3407" s="239">
        <v>46234</v>
      </c>
      <c r="M3407" s="238" t="s">
        <v>92</v>
      </c>
    </row>
    <row r="3408" spans="1:13">
      <c r="A3408" s="236" t="s">
        <v>1362</v>
      </c>
      <c r="B3408" s="236" t="s">
        <v>1363</v>
      </c>
      <c r="C3408" s="236" t="s">
        <v>1364</v>
      </c>
      <c r="D3408" s="236" t="s">
        <v>93</v>
      </c>
      <c r="E3408" s="236">
        <v>484256</v>
      </c>
      <c r="F3408" s="236" t="s">
        <v>6439</v>
      </c>
      <c r="G3408" s="236" t="s">
        <v>88</v>
      </c>
      <c r="H3408" s="236">
        <v>2</v>
      </c>
      <c r="I3408" s="236" t="s">
        <v>6440</v>
      </c>
      <c r="J3408" s="236" t="s">
        <v>6441</v>
      </c>
      <c r="K3408" s="236" t="s">
        <v>6442</v>
      </c>
      <c r="L3408" s="237">
        <v>46234</v>
      </c>
      <c r="M3408" s="236" t="s">
        <v>92</v>
      </c>
    </row>
    <row r="3409" spans="1:13">
      <c r="A3409" s="238" t="s">
        <v>1362</v>
      </c>
      <c r="B3409" s="238" t="s">
        <v>1363</v>
      </c>
      <c r="C3409" s="238" t="s">
        <v>1364</v>
      </c>
      <c r="D3409" s="238" t="s">
        <v>98</v>
      </c>
      <c r="E3409" s="238">
        <v>53441150</v>
      </c>
      <c r="F3409" s="238" t="s">
        <v>6443</v>
      </c>
      <c r="G3409" s="238" t="s">
        <v>141</v>
      </c>
      <c r="H3409" s="238">
        <v>3</v>
      </c>
      <c r="I3409" s="238" t="s">
        <v>6444</v>
      </c>
      <c r="J3409" s="238" t="s">
        <v>6445</v>
      </c>
      <c r="K3409" s="238" t="s">
        <v>6446</v>
      </c>
      <c r="L3409" s="239">
        <v>46234</v>
      </c>
      <c r="M3409" s="238" t="s">
        <v>92</v>
      </c>
    </row>
    <row r="3410" spans="1:13">
      <c r="A3410" s="236" t="s">
        <v>1362</v>
      </c>
      <c r="B3410" s="236" t="s">
        <v>1363</v>
      </c>
      <c r="C3410" s="236" t="s">
        <v>1364</v>
      </c>
      <c r="D3410" s="236" t="s">
        <v>103</v>
      </c>
      <c r="E3410" s="236">
        <v>26960347</v>
      </c>
      <c r="F3410" s="236" t="s">
        <v>6447</v>
      </c>
      <c r="G3410" s="236" t="s">
        <v>141</v>
      </c>
      <c r="H3410" s="236">
        <v>3</v>
      </c>
      <c r="I3410" s="236" t="s">
        <v>6444</v>
      </c>
      <c r="J3410" s="236" t="s">
        <v>6448</v>
      </c>
      <c r="K3410" s="236" t="s">
        <v>6449</v>
      </c>
      <c r="L3410" s="237">
        <v>46234</v>
      </c>
      <c r="M3410" s="236" t="s">
        <v>92</v>
      </c>
    </row>
    <row r="3411" spans="1:13">
      <c r="A3411" s="238" t="s">
        <v>1362</v>
      </c>
      <c r="B3411" s="238" t="s">
        <v>1363</v>
      </c>
      <c r="C3411" s="238" t="s">
        <v>1364</v>
      </c>
      <c r="D3411" s="238" t="s">
        <v>108</v>
      </c>
      <c r="E3411" s="238" t="s">
        <v>33</v>
      </c>
      <c r="F3411" s="238" t="s">
        <v>114</v>
      </c>
      <c r="G3411" s="238"/>
      <c r="H3411" s="238">
        <v>0</v>
      </c>
      <c r="I3411" s="238" t="s">
        <v>33</v>
      </c>
      <c r="J3411" s="238" t="s">
        <v>6450</v>
      </c>
      <c r="K3411" s="238" t="s">
        <v>6451</v>
      </c>
      <c r="L3411" s="239">
        <v>46234</v>
      </c>
      <c r="M3411" s="238" t="s">
        <v>92</v>
      </c>
    </row>
    <row r="3412" spans="1:13">
      <c r="A3412" s="236" t="s">
        <v>1362</v>
      </c>
      <c r="B3412" s="236" t="s">
        <v>1363</v>
      </c>
      <c r="C3412" s="236" t="s">
        <v>1364</v>
      </c>
      <c r="D3412" s="236" t="s">
        <v>113</v>
      </c>
      <c r="E3412" s="236" t="s">
        <v>33</v>
      </c>
      <c r="F3412" s="236" t="s">
        <v>114</v>
      </c>
      <c r="G3412" s="236"/>
      <c r="H3412" s="236">
        <v>0</v>
      </c>
      <c r="I3412" s="236" t="s">
        <v>33</v>
      </c>
      <c r="J3412" s="236" t="s">
        <v>6452</v>
      </c>
      <c r="K3412" s="236" t="s">
        <v>6453</v>
      </c>
      <c r="L3412" s="237">
        <v>46234</v>
      </c>
      <c r="M3412" s="236" t="s">
        <v>92</v>
      </c>
    </row>
    <row r="3413" spans="1:13">
      <c r="A3413" s="238" t="s">
        <v>1362</v>
      </c>
      <c r="B3413" s="238" t="s">
        <v>1363</v>
      </c>
      <c r="C3413" s="238" t="s">
        <v>1364</v>
      </c>
      <c r="D3413" s="238" t="s">
        <v>117</v>
      </c>
      <c r="E3413" s="238">
        <v>2889</v>
      </c>
      <c r="F3413" s="238" t="s">
        <v>1893</v>
      </c>
      <c r="G3413" s="238" t="s">
        <v>141</v>
      </c>
      <c r="H3413" s="238">
        <v>3</v>
      </c>
      <c r="I3413" s="238" t="s">
        <v>6454</v>
      </c>
      <c r="J3413" s="238" t="s">
        <v>6455</v>
      </c>
      <c r="K3413" s="238" t="s">
        <v>6456</v>
      </c>
      <c r="L3413" s="239">
        <v>46234</v>
      </c>
      <c r="M3413" s="238" t="s">
        <v>92</v>
      </c>
    </row>
    <row r="3414" spans="1:13">
      <c r="A3414" s="236" t="s">
        <v>1362</v>
      </c>
      <c r="B3414" s="236" t="s">
        <v>1363</v>
      </c>
      <c r="C3414" s="236" t="s">
        <v>1364</v>
      </c>
      <c r="D3414" s="236" t="s">
        <v>122</v>
      </c>
      <c r="E3414" s="236">
        <v>2889</v>
      </c>
      <c r="F3414" s="236" t="s">
        <v>6366</v>
      </c>
      <c r="G3414" s="236" t="s">
        <v>141</v>
      </c>
      <c r="H3414" s="236">
        <v>3</v>
      </c>
      <c r="I3414" s="236" t="s">
        <v>6367</v>
      </c>
      <c r="J3414" s="236" t="s">
        <v>6368</v>
      </c>
      <c r="K3414" s="236" t="s">
        <v>6457</v>
      </c>
      <c r="L3414" s="237">
        <v>46234</v>
      </c>
      <c r="M3414" s="236" t="s">
        <v>92</v>
      </c>
    </row>
    <row r="3415" spans="1:13">
      <c r="A3415" s="238" t="s">
        <v>1362</v>
      </c>
      <c r="B3415" s="238" t="s">
        <v>1363</v>
      </c>
      <c r="C3415" s="238" t="s">
        <v>1364</v>
      </c>
      <c r="D3415" s="238" t="s">
        <v>124</v>
      </c>
      <c r="E3415" s="238">
        <v>8400302</v>
      </c>
      <c r="F3415" s="238" t="s">
        <v>6458</v>
      </c>
      <c r="G3415" s="238" t="s">
        <v>141</v>
      </c>
      <c r="H3415" s="238">
        <v>3</v>
      </c>
      <c r="I3415" s="238" t="s">
        <v>6459</v>
      </c>
      <c r="J3415" s="238" t="s">
        <v>6460</v>
      </c>
      <c r="K3415" s="238" t="s">
        <v>6461</v>
      </c>
      <c r="L3415" s="239">
        <v>46234</v>
      </c>
      <c r="M3415" s="238" t="s">
        <v>92</v>
      </c>
    </row>
    <row r="3416" spans="1:13">
      <c r="A3416" s="236" t="s">
        <v>1362</v>
      </c>
      <c r="B3416" s="236" t="s">
        <v>1363</v>
      </c>
      <c r="C3416" s="236" t="s">
        <v>1364</v>
      </c>
      <c r="D3416" s="236" t="s">
        <v>130</v>
      </c>
      <c r="E3416" s="236">
        <v>26480803</v>
      </c>
      <c r="F3416" s="236" t="s">
        <v>6458</v>
      </c>
      <c r="G3416" s="236" t="s">
        <v>141</v>
      </c>
      <c r="H3416" s="236">
        <v>3</v>
      </c>
      <c r="I3416" s="236" t="s">
        <v>6459</v>
      </c>
      <c r="J3416" s="236" t="s">
        <v>6462</v>
      </c>
      <c r="K3416" s="236" t="s">
        <v>6463</v>
      </c>
      <c r="L3416" s="237">
        <v>46234</v>
      </c>
      <c r="M3416" s="236" t="s">
        <v>92</v>
      </c>
    </row>
    <row r="3417" spans="1:13">
      <c r="A3417" s="238" t="s">
        <v>1362</v>
      </c>
      <c r="B3417" s="238" t="s">
        <v>1363</v>
      </c>
      <c r="C3417" s="238" t="s">
        <v>1364</v>
      </c>
      <c r="D3417" s="238" t="s">
        <v>135</v>
      </c>
      <c r="E3417" s="238">
        <v>18560045</v>
      </c>
      <c r="F3417" s="238" t="s">
        <v>6458</v>
      </c>
      <c r="G3417" s="238" t="s">
        <v>141</v>
      </c>
      <c r="H3417" s="238">
        <v>3</v>
      </c>
      <c r="I3417" s="238" t="s">
        <v>6459</v>
      </c>
      <c r="J3417" s="238" t="s">
        <v>6464</v>
      </c>
      <c r="K3417" s="238" t="s">
        <v>6465</v>
      </c>
      <c r="L3417" s="239">
        <v>46234</v>
      </c>
      <c r="M3417" s="238" t="s">
        <v>92</v>
      </c>
    </row>
    <row r="3418" spans="1:13">
      <c r="A3418" s="236" t="s">
        <v>1362</v>
      </c>
      <c r="B3418" s="236" t="s">
        <v>1363</v>
      </c>
      <c r="C3418" s="236" t="s">
        <v>1364</v>
      </c>
      <c r="D3418" s="236" t="s">
        <v>140</v>
      </c>
      <c r="E3418" s="236">
        <v>7842151</v>
      </c>
      <c r="F3418" s="236" t="s">
        <v>6458</v>
      </c>
      <c r="G3418" s="236" t="s">
        <v>141</v>
      </c>
      <c r="H3418" s="236">
        <v>3</v>
      </c>
      <c r="I3418" s="236" t="s">
        <v>6459</v>
      </c>
      <c r="J3418" s="236" t="s">
        <v>6466</v>
      </c>
      <c r="K3418" s="236" t="s">
        <v>6467</v>
      </c>
      <c r="L3418" s="237">
        <v>46234</v>
      </c>
      <c r="M3418" s="236" t="s">
        <v>92</v>
      </c>
    </row>
    <row r="3419" spans="1:13">
      <c r="A3419" s="238" t="s">
        <v>1362</v>
      </c>
      <c r="B3419" s="238" t="s">
        <v>1363</v>
      </c>
      <c r="C3419" s="238" t="s">
        <v>1364</v>
      </c>
      <c r="D3419" s="238" t="s">
        <v>144</v>
      </c>
      <c r="E3419" s="238">
        <v>558151</v>
      </c>
      <c r="F3419" s="238" t="s">
        <v>6458</v>
      </c>
      <c r="G3419" s="238" t="s">
        <v>141</v>
      </c>
      <c r="H3419" s="238">
        <v>3</v>
      </c>
      <c r="I3419" s="238" t="s">
        <v>6459</v>
      </c>
      <c r="J3419" s="238" t="s">
        <v>6468</v>
      </c>
      <c r="K3419" s="238" t="s">
        <v>6469</v>
      </c>
      <c r="L3419" s="239">
        <v>46234</v>
      </c>
      <c r="M3419" s="238" t="s">
        <v>92</v>
      </c>
    </row>
    <row r="3420" spans="1:13">
      <c r="A3420" s="236" t="s">
        <v>1362</v>
      </c>
      <c r="B3420" s="236" t="s">
        <v>1363</v>
      </c>
      <c r="C3420" s="236" t="s">
        <v>1364</v>
      </c>
      <c r="D3420" s="236" t="s">
        <v>147</v>
      </c>
      <c r="E3420" s="236">
        <v>0</v>
      </c>
      <c r="F3420" s="236" t="s">
        <v>6458</v>
      </c>
      <c r="G3420" s="236" t="s">
        <v>141</v>
      </c>
      <c r="H3420" s="236">
        <v>3</v>
      </c>
      <c r="I3420" s="236" t="s">
        <v>6459</v>
      </c>
      <c r="J3420" s="236" t="s">
        <v>6470</v>
      </c>
      <c r="K3420" s="236" t="s">
        <v>6471</v>
      </c>
      <c r="L3420" s="237">
        <v>46234</v>
      </c>
      <c r="M3420" s="236" t="s">
        <v>92</v>
      </c>
    </row>
    <row r="3421" spans="1:13">
      <c r="A3421" s="238" t="s">
        <v>1362</v>
      </c>
      <c r="B3421" s="238" t="s">
        <v>1363</v>
      </c>
      <c r="C3421" s="238" t="s">
        <v>1364</v>
      </c>
      <c r="D3421" s="238" t="s">
        <v>150</v>
      </c>
      <c r="E3421" s="238">
        <v>5</v>
      </c>
      <c r="F3421" s="238" t="s">
        <v>6458</v>
      </c>
      <c r="G3421" s="238" t="s">
        <v>126</v>
      </c>
      <c r="H3421" s="238">
        <v>1</v>
      </c>
      <c r="I3421" s="238" t="s">
        <v>6459</v>
      </c>
      <c r="J3421" s="238" t="s">
        <v>6472</v>
      </c>
      <c r="K3421" s="238" t="s">
        <v>6473</v>
      </c>
      <c r="L3421" s="239">
        <v>46234</v>
      </c>
      <c r="M3421" s="238" t="s">
        <v>92</v>
      </c>
    </row>
    <row r="3422" spans="1:13">
      <c r="A3422" s="236" t="s">
        <v>1362</v>
      </c>
      <c r="B3422" s="236" t="s">
        <v>1363</v>
      </c>
      <c r="C3422" s="236" t="s">
        <v>1364</v>
      </c>
      <c r="D3422" s="236" t="s">
        <v>32</v>
      </c>
      <c r="E3422" s="236" t="s">
        <v>33</v>
      </c>
      <c r="F3422" s="236" t="s">
        <v>33</v>
      </c>
      <c r="G3422" s="236" t="s">
        <v>33</v>
      </c>
      <c r="H3422" s="236" t="s">
        <v>33</v>
      </c>
      <c r="I3422" s="236" t="s">
        <v>33</v>
      </c>
      <c r="J3422" s="236" t="s">
        <v>1617</v>
      </c>
      <c r="K3422" s="236" t="s">
        <v>6474</v>
      </c>
      <c r="L3422" s="237">
        <v>46234</v>
      </c>
      <c r="M3422" s="236" t="s">
        <v>92</v>
      </c>
    </row>
    <row r="3423" spans="1:13">
      <c r="A3423" s="238" t="s">
        <v>1362</v>
      </c>
      <c r="B3423" s="238" t="s">
        <v>1363</v>
      </c>
      <c r="C3423" s="238" t="s">
        <v>1364</v>
      </c>
      <c r="D3423" s="238" t="s">
        <v>38</v>
      </c>
      <c r="E3423" s="238" t="s">
        <v>33</v>
      </c>
      <c r="F3423" s="238" t="s">
        <v>33</v>
      </c>
      <c r="G3423" s="238" t="s">
        <v>33</v>
      </c>
      <c r="H3423" s="238" t="s">
        <v>33</v>
      </c>
      <c r="I3423" s="238" t="s">
        <v>33</v>
      </c>
      <c r="J3423" s="238" t="s">
        <v>1617</v>
      </c>
      <c r="K3423" s="238" t="s">
        <v>6475</v>
      </c>
      <c r="L3423" s="239">
        <v>46234</v>
      </c>
      <c r="M3423" s="238" t="s">
        <v>92</v>
      </c>
    </row>
    <row r="3424" spans="1:13">
      <c r="A3424" s="236" t="s">
        <v>1362</v>
      </c>
      <c r="B3424" s="236" t="s">
        <v>1363</v>
      </c>
      <c r="C3424" s="236" t="s">
        <v>1364</v>
      </c>
      <c r="D3424" s="236" t="s">
        <v>46</v>
      </c>
      <c r="E3424" s="236" t="s">
        <v>33</v>
      </c>
      <c r="F3424" s="236" t="s">
        <v>33</v>
      </c>
      <c r="G3424" s="236" t="s">
        <v>33</v>
      </c>
      <c r="H3424" s="236" t="s">
        <v>33</v>
      </c>
      <c r="I3424" s="236" t="s">
        <v>33</v>
      </c>
      <c r="J3424" s="236" t="s">
        <v>1617</v>
      </c>
      <c r="K3424" s="236" t="s">
        <v>6476</v>
      </c>
      <c r="L3424" s="237">
        <v>46234</v>
      </c>
      <c r="M3424" s="236" t="s">
        <v>92</v>
      </c>
    </row>
    <row r="3425" spans="1:13">
      <c r="A3425" s="238" t="s">
        <v>1362</v>
      </c>
      <c r="B3425" s="238" t="s">
        <v>1363</v>
      </c>
      <c r="C3425" s="238" t="s">
        <v>1364</v>
      </c>
      <c r="D3425" s="238" t="s">
        <v>48</v>
      </c>
      <c r="E3425" s="238" t="s">
        <v>33</v>
      </c>
      <c r="F3425" s="238" t="s">
        <v>33</v>
      </c>
      <c r="G3425" s="238" t="s">
        <v>33</v>
      </c>
      <c r="H3425" s="238" t="s">
        <v>33</v>
      </c>
      <c r="I3425" s="238" t="s">
        <v>33</v>
      </c>
      <c r="J3425" s="238" t="s">
        <v>1617</v>
      </c>
      <c r="K3425" s="238" t="s">
        <v>6477</v>
      </c>
      <c r="L3425" s="239">
        <v>46234</v>
      </c>
      <c r="M3425" s="238" t="s">
        <v>92</v>
      </c>
    </row>
    <row r="3426" spans="1:13">
      <c r="A3426" s="236" t="s">
        <v>1362</v>
      </c>
      <c r="B3426" s="236" t="s">
        <v>1363</v>
      </c>
      <c r="C3426" s="236" t="s">
        <v>1364</v>
      </c>
      <c r="D3426" s="236" t="s">
        <v>50</v>
      </c>
      <c r="E3426" s="236" t="s">
        <v>33</v>
      </c>
      <c r="F3426" s="236" t="s">
        <v>33</v>
      </c>
      <c r="G3426" s="236" t="s">
        <v>33</v>
      </c>
      <c r="H3426" s="236" t="s">
        <v>33</v>
      </c>
      <c r="I3426" s="236" t="s">
        <v>33</v>
      </c>
      <c r="J3426" s="236" t="s">
        <v>1617</v>
      </c>
      <c r="K3426" s="236" t="s">
        <v>6478</v>
      </c>
      <c r="L3426" s="237">
        <v>46234</v>
      </c>
      <c r="M3426" s="236" t="s">
        <v>92</v>
      </c>
    </row>
    <row r="3427" spans="1:13">
      <c r="A3427" s="238" t="s">
        <v>1362</v>
      </c>
      <c r="B3427" s="238" t="s">
        <v>1363</v>
      </c>
      <c r="C3427" s="238" t="s">
        <v>1364</v>
      </c>
      <c r="D3427" s="238" t="s">
        <v>52</v>
      </c>
      <c r="E3427" s="238" t="s">
        <v>33</v>
      </c>
      <c r="F3427" s="238" t="s">
        <v>33</v>
      </c>
      <c r="G3427" s="238" t="s">
        <v>33</v>
      </c>
      <c r="H3427" s="238" t="s">
        <v>33</v>
      </c>
      <c r="I3427" s="238" t="s">
        <v>33</v>
      </c>
      <c r="J3427" s="238" t="s">
        <v>1617</v>
      </c>
      <c r="K3427" s="238" t="s">
        <v>6479</v>
      </c>
      <c r="L3427" s="239">
        <v>46234</v>
      </c>
      <c r="M3427" s="238" t="s">
        <v>92</v>
      </c>
    </row>
    <row r="3428" spans="1:13">
      <c r="A3428" s="236" t="s">
        <v>1362</v>
      </c>
      <c r="B3428" s="236" t="s">
        <v>1363</v>
      </c>
      <c r="C3428" s="236" t="s">
        <v>1364</v>
      </c>
      <c r="D3428" s="236" t="s">
        <v>54</v>
      </c>
      <c r="E3428" s="236" t="s">
        <v>33</v>
      </c>
      <c r="F3428" s="236" t="s">
        <v>33</v>
      </c>
      <c r="G3428" s="236" t="s">
        <v>33</v>
      </c>
      <c r="H3428" s="236" t="s">
        <v>33</v>
      </c>
      <c r="I3428" s="236" t="s">
        <v>33</v>
      </c>
      <c r="J3428" s="236" t="s">
        <v>1617</v>
      </c>
      <c r="K3428" s="236" t="s">
        <v>6480</v>
      </c>
      <c r="L3428" s="237">
        <v>46234</v>
      </c>
      <c r="M3428" s="236" t="s">
        <v>92</v>
      </c>
    </row>
    <row r="3429" spans="1:13">
      <c r="A3429" s="238" t="s">
        <v>1162</v>
      </c>
      <c r="B3429" s="238" t="s">
        <v>1163</v>
      </c>
      <c r="C3429" s="238" t="s">
        <v>1164</v>
      </c>
      <c r="D3429" s="238" t="s">
        <v>86</v>
      </c>
      <c r="E3429" s="238">
        <v>5472737</v>
      </c>
      <c r="F3429" s="238" t="s">
        <v>6481</v>
      </c>
      <c r="G3429" s="238" t="s">
        <v>88</v>
      </c>
      <c r="H3429" s="238">
        <v>2</v>
      </c>
      <c r="I3429" s="238" t="s">
        <v>6482</v>
      </c>
      <c r="J3429" s="238" t="s">
        <v>6483</v>
      </c>
      <c r="K3429" s="238" t="s">
        <v>6484</v>
      </c>
      <c r="L3429" s="239">
        <v>46234</v>
      </c>
      <c r="M3429" s="238" t="s">
        <v>92</v>
      </c>
    </row>
    <row r="3430" spans="1:13">
      <c r="A3430" s="236" t="s">
        <v>1162</v>
      </c>
      <c r="B3430" s="236" t="s">
        <v>1163</v>
      </c>
      <c r="C3430" s="236" t="s">
        <v>1164</v>
      </c>
      <c r="D3430" s="236" t="s">
        <v>93</v>
      </c>
      <c r="E3430" s="236">
        <v>206000</v>
      </c>
      <c r="F3430" s="236" t="s">
        <v>6485</v>
      </c>
      <c r="G3430" s="236" t="s">
        <v>126</v>
      </c>
      <c r="H3430" s="236">
        <v>1</v>
      </c>
      <c r="I3430" s="236" t="s">
        <v>6486</v>
      </c>
      <c r="J3430" s="236" t="s">
        <v>6487</v>
      </c>
      <c r="K3430" s="236" t="s">
        <v>6488</v>
      </c>
      <c r="L3430" s="237">
        <v>46234</v>
      </c>
      <c r="M3430" s="236" t="s">
        <v>92</v>
      </c>
    </row>
    <row r="3431" spans="1:13">
      <c r="A3431" s="238" t="s">
        <v>1162</v>
      </c>
      <c r="B3431" s="238" t="s">
        <v>1163</v>
      </c>
      <c r="C3431" s="238" t="s">
        <v>1164</v>
      </c>
      <c r="D3431" s="238" t="s">
        <v>98</v>
      </c>
      <c r="E3431" s="238">
        <v>2441324</v>
      </c>
      <c r="F3431" s="238" t="s">
        <v>6485</v>
      </c>
      <c r="G3431" s="238" t="s">
        <v>88</v>
      </c>
      <c r="H3431" s="238">
        <v>2</v>
      </c>
      <c r="I3431" s="238" t="s">
        <v>6486</v>
      </c>
      <c r="J3431" s="238" t="s">
        <v>6489</v>
      </c>
      <c r="K3431" s="238" t="s">
        <v>6490</v>
      </c>
      <c r="L3431" s="239">
        <v>46234</v>
      </c>
      <c r="M3431" s="238" t="s">
        <v>92</v>
      </c>
    </row>
    <row r="3432" spans="1:13">
      <c r="A3432" s="236" t="s">
        <v>1162</v>
      </c>
      <c r="B3432" s="236" t="s">
        <v>1163</v>
      </c>
      <c r="C3432" s="236" t="s">
        <v>1164</v>
      </c>
      <c r="D3432" s="236" t="s">
        <v>103</v>
      </c>
      <c r="E3432" s="236">
        <v>402461</v>
      </c>
      <c r="F3432" s="236" t="s">
        <v>6491</v>
      </c>
      <c r="G3432" s="236" t="s">
        <v>141</v>
      </c>
      <c r="H3432" s="236">
        <v>3</v>
      </c>
      <c r="I3432" s="236" t="s">
        <v>6492</v>
      </c>
      <c r="J3432" s="236" t="s">
        <v>6493</v>
      </c>
      <c r="K3432" s="236" t="s">
        <v>6494</v>
      </c>
      <c r="L3432" s="237">
        <v>46234</v>
      </c>
      <c r="M3432" s="236" t="s">
        <v>92</v>
      </c>
    </row>
    <row r="3433" spans="1:13">
      <c r="A3433" s="238" t="s">
        <v>1162</v>
      </c>
      <c r="B3433" s="238" t="s">
        <v>1163</v>
      </c>
      <c r="C3433" s="238" t="s">
        <v>1164</v>
      </c>
      <c r="D3433" s="238" t="s">
        <v>108</v>
      </c>
      <c r="E3433" s="238">
        <v>184461</v>
      </c>
      <c r="F3433" s="238" t="s">
        <v>6495</v>
      </c>
      <c r="G3433" s="238" t="s">
        <v>141</v>
      </c>
      <c r="H3433" s="238">
        <v>3</v>
      </c>
      <c r="I3433" s="238" t="s">
        <v>6496</v>
      </c>
      <c r="J3433" s="238" t="s">
        <v>6497</v>
      </c>
      <c r="K3433" s="238" t="s">
        <v>6498</v>
      </c>
      <c r="L3433" s="239">
        <v>46234</v>
      </c>
      <c r="M3433" s="238" t="s">
        <v>92</v>
      </c>
    </row>
    <row r="3434" spans="1:13">
      <c r="A3434" s="236" t="s">
        <v>1162</v>
      </c>
      <c r="B3434" s="236" t="s">
        <v>1163</v>
      </c>
      <c r="C3434" s="236" t="s">
        <v>1164</v>
      </c>
      <c r="D3434" s="236" t="s">
        <v>46</v>
      </c>
      <c r="E3434" s="236" t="s">
        <v>33</v>
      </c>
      <c r="F3434" s="236" t="s">
        <v>33</v>
      </c>
      <c r="G3434" s="236"/>
      <c r="H3434" s="236">
        <v>0</v>
      </c>
      <c r="I3434" s="236" t="s">
        <v>33</v>
      </c>
      <c r="J3434" s="236" t="s">
        <v>1617</v>
      </c>
      <c r="K3434" s="236" t="s">
        <v>6499</v>
      </c>
      <c r="L3434" s="237">
        <v>46234</v>
      </c>
      <c r="M3434" s="236" t="s">
        <v>92</v>
      </c>
    </row>
    <row r="3435" spans="1:13">
      <c r="A3435" s="238" t="s">
        <v>1162</v>
      </c>
      <c r="B3435" s="238" t="s">
        <v>1163</v>
      </c>
      <c r="C3435" s="238" t="s">
        <v>1164</v>
      </c>
      <c r="D3435" s="238" t="s">
        <v>113</v>
      </c>
      <c r="E3435" s="238" t="s">
        <v>33</v>
      </c>
      <c r="F3435" s="238" t="s">
        <v>33</v>
      </c>
      <c r="G3435" s="238"/>
      <c r="H3435" s="238">
        <v>0</v>
      </c>
      <c r="I3435" s="238" t="s">
        <v>33</v>
      </c>
      <c r="J3435" s="238" t="s">
        <v>1617</v>
      </c>
      <c r="K3435" s="238" t="s">
        <v>6500</v>
      </c>
      <c r="L3435" s="239">
        <v>46234</v>
      </c>
      <c r="M3435" s="238" t="s">
        <v>92</v>
      </c>
    </row>
    <row r="3436" spans="1:13">
      <c r="A3436" s="236" t="s">
        <v>1162</v>
      </c>
      <c r="B3436" s="236" t="s">
        <v>1163</v>
      </c>
      <c r="C3436" s="236" t="s">
        <v>1164</v>
      </c>
      <c r="D3436" s="236" t="s">
        <v>117</v>
      </c>
      <c r="E3436" s="236">
        <v>0</v>
      </c>
      <c r="F3436" s="236" t="s">
        <v>6501</v>
      </c>
      <c r="G3436" s="236" t="s">
        <v>88</v>
      </c>
      <c r="H3436" s="236">
        <v>2</v>
      </c>
      <c r="I3436" s="236" t="s">
        <v>1983</v>
      </c>
      <c r="J3436" s="236" t="s">
        <v>6502</v>
      </c>
      <c r="K3436" s="236" t="s">
        <v>6503</v>
      </c>
      <c r="L3436" s="237">
        <v>46234</v>
      </c>
      <c r="M3436" s="236" t="s">
        <v>92</v>
      </c>
    </row>
    <row r="3437" spans="1:13">
      <c r="A3437" s="238" t="s">
        <v>1162</v>
      </c>
      <c r="B3437" s="238" t="s">
        <v>1163</v>
      </c>
      <c r="C3437" s="238" t="s">
        <v>1164</v>
      </c>
      <c r="D3437" s="238" t="s">
        <v>122</v>
      </c>
      <c r="E3437" s="238">
        <v>0</v>
      </c>
      <c r="F3437" s="238" t="s">
        <v>6504</v>
      </c>
      <c r="G3437" s="238" t="s">
        <v>88</v>
      </c>
      <c r="H3437" s="238">
        <v>2</v>
      </c>
      <c r="I3437" s="238" t="s">
        <v>6505</v>
      </c>
      <c r="J3437" s="238" t="s">
        <v>6506</v>
      </c>
      <c r="K3437" s="238" t="s">
        <v>6507</v>
      </c>
      <c r="L3437" s="239">
        <v>46234</v>
      </c>
      <c r="M3437" s="238" t="s">
        <v>92</v>
      </c>
    </row>
    <row r="3438" spans="1:13">
      <c r="A3438" s="236" t="s">
        <v>1162</v>
      </c>
      <c r="B3438" s="236" t="s">
        <v>1163</v>
      </c>
      <c r="C3438" s="236" t="s">
        <v>1164</v>
      </c>
      <c r="D3438" s="236" t="s">
        <v>48</v>
      </c>
      <c r="E3438" s="236" t="s">
        <v>33</v>
      </c>
      <c r="F3438" s="236" t="s">
        <v>33</v>
      </c>
      <c r="G3438" s="236"/>
      <c r="H3438" s="236">
        <v>0</v>
      </c>
      <c r="I3438" s="236" t="s">
        <v>33</v>
      </c>
      <c r="J3438" s="236" t="s">
        <v>1617</v>
      </c>
      <c r="K3438" s="236" t="s">
        <v>6508</v>
      </c>
      <c r="L3438" s="237">
        <v>46234</v>
      </c>
      <c r="M3438" s="236" t="s">
        <v>92</v>
      </c>
    </row>
    <row r="3439" spans="1:13">
      <c r="A3439" s="238" t="s">
        <v>1162</v>
      </c>
      <c r="B3439" s="238" t="s">
        <v>1163</v>
      </c>
      <c r="C3439" s="238" t="s">
        <v>1164</v>
      </c>
      <c r="D3439" s="238" t="s">
        <v>50</v>
      </c>
      <c r="E3439" s="238" t="s">
        <v>33</v>
      </c>
      <c r="F3439" s="238" t="s">
        <v>33</v>
      </c>
      <c r="G3439" s="238"/>
      <c r="H3439" s="238">
        <v>0</v>
      </c>
      <c r="I3439" s="238" t="s">
        <v>33</v>
      </c>
      <c r="J3439" s="238" t="s">
        <v>1617</v>
      </c>
      <c r="K3439" s="238" t="s">
        <v>6509</v>
      </c>
      <c r="L3439" s="239">
        <v>46234</v>
      </c>
      <c r="M3439" s="238" t="s">
        <v>92</v>
      </c>
    </row>
    <row r="3440" spans="1:13">
      <c r="A3440" s="236" t="s">
        <v>1162</v>
      </c>
      <c r="B3440" s="236" t="s">
        <v>1163</v>
      </c>
      <c r="C3440" s="236" t="s">
        <v>1164</v>
      </c>
      <c r="D3440" s="236" t="s">
        <v>52</v>
      </c>
      <c r="E3440" s="236" t="s">
        <v>33</v>
      </c>
      <c r="F3440" s="236" t="s">
        <v>33</v>
      </c>
      <c r="G3440" s="236"/>
      <c r="H3440" s="236">
        <v>0</v>
      </c>
      <c r="I3440" s="236" t="s">
        <v>33</v>
      </c>
      <c r="J3440" s="236" t="s">
        <v>1617</v>
      </c>
      <c r="K3440" s="236" t="s">
        <v>6510</v>
      </c>
      <c r="L3440" s="237">
        <v>46234</v>
      </c>
      <c r="M3440" s="236" t="s">
        <v>92</v>
      </c>
    </row>
    <row r="3441" spans="1:13">
      <c r="A3441" s="238" t="s">
        <v>1162</v>
      </c>
      <c r="B3441" s="238" t="s">
        <v>1163</v>
      </c>
      <c r="C3441" s="238" t="s">
        <v>1164</v>
      </c>
      <c r="D3441" s="238" t="s">
        <v>54</v>
      </c>
      <c r="E3441" s="238" t="s">
        <v>33</v>
      </c>
      <c r="F3441" s="238" t="s">
        <v>33</v>
      </c>
      <c r="G3441" s="238"/>
      <c r="H3441" s="238">
        <v>0</v>
      </c>
      <c r="I3441" s="238" t="s">
        <v>33</v>
      </c>
      <c r="J3441" s="238" t="s">
        <v>1617</v>
      </c>
      <c r="K3441" s="238" t="s">
        <v>6511</v>
      </c>
      <c r="L3441" s="239">
        <v>46234</v>
      </c>
      <c r="M3441" s="238" t="s">
        <v>92</v>
      </c>
    </row>
    <row r="3442" spans="1:13">
      <c r="A3442" s="236" t="s">
        <v>1162</v>
      </c>
      <c r="B3442" s="236" t="s">
        <v>1163</v>
      </c>
      <c r="C3442" s="236" t="s">
        <v>1164</v>
      </c>
      <c r="D3442" s="236" t="s">
        <v>124</v>
      </c>
      <c r="E3442" s="236">
        <v>402461</v>
      </c>
      <c r="F3442" s="236" t="s">
        <v>6491</v>
      </c>
      <c r="G3442" s="236" t="s">
        <v>141</v>
      </c>
      <c r="H3442" s="236">
        <v>3</v>
      </c>
      <c r="I3442" s="236" t="s">
        <v>6492</v>
      </c>
      <c r="J3442" s="236" t="s">
        <v>6512</v>
      </c>
      <c r="K3442" s="236" t="s">
        <v>6513</v>
      </c>
      <c r="L3442" s="237">
        <v>46234</v>
      </c>
      <c r="M3442" s="236" t="s">
        <v>92</v>
      </c>
    </row>
    <row r="3443" spans="1:13">
      <c r="A3443" s="238" t="s">
        <v>1162</v>
      </c>
      <c r="B3443" s="238" t="s">
        <v>1163</v>
      </c>
      <c r="C3443" s="238" t="s">
        <v>1164</v>
      </c>
      <c r="D3443" s="238" t="s">
        <v>130</v>
      </c>
      <c r="E3443" s="238">
        <v>2038863</v>
      </c>
      <c r="F3443" s="238" t="s">
        <v>6514</v>
      </c>
      <c r="G3443" s="238" t="s">
        <v>141</v>
      </c>
      <c r="H3443" s="238">
        <v>3</v>
      </c>
      <c r="I3443" s="238" t="s">
        <v>6515</v>
      </c>
      <c r="J3443" s="238" t="s">
        <v>2165</v>
      </c>
      <c r="K3443" s="238" t="s">
        <v>6516</v>
      </c>
      <c r="L3443" s="239">
        <v>46234</v>
      </c>
      <c r="M3443" s="238" t="s">
        <v>92</v>
      </c>
    </row>
    <row r="3444" spans="1:13">
      <c r="A3444" s="236" t="s">
        <v>1162</v>
      </c>
      <c r="B3444" s="236" t="s">
        <v>1163</v>
      </c>
      <c r="C3444" s="236" t="s">
        <v>1164</v>
      </c>
      <c r="D3444" s="236" t="s">
        <v>135</v>
      </c>
      <c r="E3444" s="236">
        <v>0</v>
      </c>
      <c r="F3444" s="236" t="s">
        <v>6491</v>
      </c>
      <c r="G3444" s="236" t="s">
        <v>141</v>
      </c>
      <c r="H3444" s="236">
        <v>3</v>
      </c>
      <c r="I3444" s="236" t="s">
        <v>6517</v>
      </c>
      <c r="J3444" s="236" t="s">
        <v>1945</v>
      </c>
      <c r="K3444" s="236" t="s">
        <v>6518</v>
      </c>
      <c r="L3444" s="237">
        <v>46234</v>
      </c>
      <c r="M3444" s="236" t="s">
        <v>92</v>
      </c>
    </row>
    <row r="3445" spans="1:13">
      <c r="A3445" s="238" t="s">
        <v>1162</v>
      </c>
      <c r="B3445" s="238" t="s">
        <v>1163</v>
      </c>
      <c r="C3445" s="238" t="s">
        <v>1164</v>
      </c>
      <c r="D3445" s="238" t="s">
        <v>140</v>
      </c>
      <c r="E3445" s="238">
        <v>364083</v>
      </c>
      <c r="F3445" s="238" t="s">
        <v>6491</v>
      </c>
      <c r="G3445" s="238" t="s">
        <v>141</v>
      </c>
      <c r="H3445" s="238">
        <v>3</v>
      </c>
      <c r="I3445" s="238" t="s">
        <v>6492</v>
      </c>
      <c r="J3445" s="238" t="s">
        <v>6519</v>
      </c>
      <c r="K3445" s="238" t="s">
        <v>6520</v>
      </c>
      <c r="L3445" s="239">
        <v>46234</v>
      </c>
      <c r="M3445" s="238" t="s">
        <v>92</v>
      </c>
    </row>
    <row r="3446" spans="1:13">
      <c r="A3446" s="236" t="s">
        <v>1162</v>
      </c>
      <c r="B3446" s="236" t="s">
        <v>1163</v>
      </c>
      <c r="C3446" s="236" t="s">
        <v>1164</v>
      </c>
      <c r="D3446" s="236" t="s">
        <v>144</v>
      </c>
      <c r="E3446" s="236">
        <v>38378</v>
      </c>
      <c r="F3446" s="236" t="s">
        <v>6521</v>
      </c>
      <c r="G3446" s="236" t="s">
        <v>141</v>
      </c>
      <c r="H3446" s="236">
        <v>3</v>
      </c>
      <c r="I3446" s="236" t="s">
        <v>6522</v>
      </c>
      <c r="J3446" s="236" t="s">
        <v>6523</v>
      </c>
      <c r="K3446" s="236" t="s">
        <v>6524</v>
      </c>
      <c r="L3446" s="237">
        <v>46234</v>
      </c>
      <c r="M3446" s="236" t="s">
        <v>92</v>
      </c>
    </row>
    <row r="3447" spans="1:13">
      <c r="A3447" s="238" t="s">
        <v>1162</v>
      </c>
      <c r="B3447" s="238" t="s">
        <v>1163</v>
      </c>
      <c r="C3447" s="238" t="s">
        <v>1164</v>
      </c>
      <c r="D3447" s="238" t="s">
        <v>147</v>
      </c>
      <c r="E3447" s="238">
        <v>0</v>
      </c>
      <c r="F3447" s="238" t="s">
        <v>6521</v>
      </c>
      <c r="G3447" s="238" t="s">
        <v>141</v>
      </c>
      <c r="H3447" s="238">
        <v>3</v>
      </c>
      <c r="I3447" s="238" t="s">
        <v>6522</v>
      </c>
      <c r="J3447" s="238" t="s">
        <v>6525</v>
      </c>
      <c r="K3447" s="238" t="s">
        <v>6526</v>
      </c>
      <c r="L3447" s="239">
        <v>46234</v>
      </c>
      <c r="M3447" s="238" t="s">
        <v>92</v>
      </c>
    </row>
    <row r="3448" spans="1:13">
      <c r="A3448" s="236" t="s">
        <v>1162</v>
      </c>
      <c r="B3448" s="236" t="s">
        <v>1163</v>
      </c>
      <c r="C3448" s="236" t="s">
        <v>1164</v>
      </c>
      <c r="D3448" s="236" t="s">
        <v>150</v>
      </c>
      <c r="E3448" s="236">
        <v>2</v>
      </c>
      <c r="F3448" s="236" t="s">
        <v>6527</v>
      </c>
      <c r="G3448" s="236" t="s">
        <v>126</v>
      </c>
      <c r="H3448" s="236">
        <v>1</v>
      </c>
      <c r="I3448" s="236" t="s">
        <v>6528</v>
      </c>
      <c r="J3448" s="236" t="s">
        <v>6529</v>
      </c>
      <c r="K3448" s="236" t="s">
        <v>6530</v>
      </c>
      <c r="L3448" s="237">
        <v>46234</v>
      </c>
      <c r="M3448" s="236" t="s">
        <v>92</v>
      </c>
    </row>
    <row r="3449" spans="1:13">
      <c r="A3449" s="238" t="s">
        <v>1162</v>
      </c>
      <c r="B3449" s="238" t="s">
        <v>1163</v>
      </c>
      <c r="C3449" s="238" t="s">
        <v>1164</v>
      </c>
      <c r="D3449" s="238" t="s">
        <v>32</v>
      </c>
      <c r="E3449" s="238" t="s">
        <v>33</v>
      </c>
      <c r="F3449" s="238" t="s">
        <v>33</v>
      </c>
      <c r="G3449" s="238"/>
      <c r="H3449" s="238">
        <v>0</v>
      </c>
      <c r="I3449" s="238" t="s">
        <v>33</v>
      </c>
      <c r="J3449" s="238" t="s">
        <v>1617</v>
      </c>
      <c r="K3449" s="238" t="s">
        <v>6531</v>
      </c>
      <c r="L3449" s="239">
        <v>46234</v>
      </c>
      <c r="M3449" s="238" t="s">
        <v>92</v>
      </c>
    </row>
    <row r="3450" spans="1:13">
      <c r="A3450" s="236" t="s">
        <v>1162</v>
      </c>
      <c r="B3450" s="236" t="s">
        <v>1163</v>
      </c>
      <c r="C3450" s="236" t="s">
        <v>1164</v>
      </c>
      <c r="D3450" s="236" t="s">
        <v>38</v>
      </c>
      <c r="E3450" s="236" t="s">
        <v>33</v>
      </c>
      <c r="F3450" s="236" t="s">
        <v>33</v>
      </c>
      <c r="G3450" s="236"/>
      <c r="H3450" s="236">
        <v>0</v>
      </c>
      <c r="I3450" s="236" t="s">
        <v>33</v>
      </c>
      <c r="J3450" s="236" t="s">
        <v>1617</v>
      </c>
      <c r="K3450" s="236" t="s">
        <v>6532</v>
      </c>
      <c r="L3450" s="237">
        <v>46234</v>
      </c>
      <c r="M3450" s="236" t="s">
        <v>92</v>
      </c>
    </row>
    <row r="3451" spans="1:13">
      <c r="A3451" s="238" t="s">
        <v>1173</v>
      </c>
      <c r="B3451" s="238" t="s">
        <v>1174</v>
      </c>
      <c r="C3451" s="238" t="s">
        <v>1164</v>
      </c>
      <c r="D3451" s="238" t="s">
        <v>86</v>
      </c>
      <c r="E3451" s="238">
        <v>5472737</v>
      </c>
      <c r="F3451" s="238" t="s">
        <v>6481</v>
      </c>
      <c r="G3451" s="238" t="s">
        <v>88</v>
      </c>
      <c r="H3451" s="238">
        <v>2</v>
      </c>
      <c r="I3451" s="238" t="s">
        <v>6482</v>
      </c>
      <c r="J3451" s="238" t="s">
        <v>6483</v>
      </c>
      <c r="K3451" s="238" t="s">
        <v>6533</v>
      </c>
      <c r="L3451" s="239">
        <v>46234</v>
      </c>
      <c r="M3451" s="238" t="s">
        <v>92</v>
      </c>
    </row>
    <row r="3452" spans="1:13">
      <c r="A3452" s="236" t="s">
        <v>1173</v>
      </c>
      <c r="B3452" s="236" t="s">
        <v>1174</v>
      </c>
      <c r="C3452" s="236" t="s">
        <v>1164</v>
      </c>
      <c r="D3452" s="236" t="s">
        <v>93</v>
      </c>
      <c r="E3452" s="236">
        <v>1030700</v>
      </c>
      <c r="F3452" s="236" t="s">
        <v>6534</v>
      </c>
      <c r="G3452" s="236" t="s">
        <v>126</v>
      </c>
      <c r="H3452" s="236">
        <v>1</v>
      </c>
      <c r="I3452" s="236" t="s">
        <v>6535</v>
      </c>
      <c r="J3452" s="236" t="s">
        <v>6536</v>
      </c>
      <c r="K3452" s="236" t="s">
        <v>6537</v>
      </c>
      <c r="L3452" s="237">
        <v>46234</v>
      </c>
      <c r="M3452" s="236" t="s">
        <v>92</v>
      </c>
    </row>
    <row r="3453" spans="1:13">
      <c r="A3453" s="238" t="s">
        <v>1173</v>
      </c>
      <c r="B3453" s="238" t="s">
        <v>1174</v>
      </c>
      <c r="C3453" s="238" t="s">
        <v>1164</v>
      </c>
      <c r="D3453" s="238" t="s">
        <v>98</v>
      </c>
      <c r="E3453" s="238">
        <v>5323969</v>
      </c>
      <c r="F3453" s="238" t="s">
        <v>6521</v>
      </c>
      <c r="G3453" s="238" t="s">
        <v>141</v>
      </c>
      <c r="H3453" s="238">
        <v>3</v>
      </c>
      <c r="I3453" s="238" t="s">
        <v>6522</v>
      </c>
      <c r="J3453" s="238" t="s">
        <v>6538</v>
      </c>
      <c r="K3453" s="238" t="s">
        <v>6539</v>
      </c>
      <c r="L3453" s="239">
        <v>46234</v>
      </c>
      <c r="M3453" s="238" t="s">
        <v>92</v>
      </c>
    </row>
    <row r="3454" spans="1:13">
      <c r="A3454" s="236" t="s">
        <v>1173</v>
      </c>
      <c r="B3454" s="236" t="s">
        <v>1174</v>
      </c>
      <c r="C3454" s="236" t="s">
        <v>1164</v>
      </c>
      <c r="D3454" s="236" t="s">
        <v>103</v>
      </c>
      <c r="E3454" s="236">
        <v>1836597</v>
      </c>
      <c r="F3454" s="236" t="s">
        <v>6521</v>
      </c>
      <c r="G3454" s="236" t="s">
        <v>141</v>
      </c>
      <c r="H3454" s="236">
        <v>3</v>
      </c>
      <c r="I3454" s="236" t="s">
        <v>6522</v>
      </c>
      <c r="J3454" s="236" t="s">
        <v>6540</v>
      </c>
      <c r="K3454" s="236" t="s">
        <v>6541</v>
      </c>
      <c r="L3454" s="237">
        <v>46234</v>
      </c>
      <c r="M3454" s="236" t="s">
        <v>92</v>
      </c>
    </row>
    <row r="3455" spans="1:13">
      <c r="A3455" s="238" t="s">
        <v>1173</v>
      </c>
      <c r="B3455" s="238" t="s">
        <v>1174</v>
      </c>
      <c r="C3455" s="238" t="s">
        <v>1164</v>
      </c>
      <c r="D3455" s="238" t="s">
        <v>108</v>
      </c>
      <c r="E3455" s="238" t="s">
        <v>33</v>
      </c>
      <c r="F3455" s="238" t="s">
        <v>33</v>
      </c>
      <c r="G3455" s="238"/>
      <c r="H3455" s="238">
        <v>0</v>
      </c>
      <c r="I3455" s="238" t="s">
        <v>33</v>
      </c>
      <c r="J3455" s="238" t="s">
        <v>1617</v>
      </c>
      <c r="K3455" s="238" t="s">
        <v>6542</v>
      </c>
      <c r="L3455" s="239">
        <v>46234</v>
      </c>
      <c r="M3455" s="238" t="s">
        <v>92</v>
      </c>
    </row>
    <row r="3456" spans="1:13">
      <c r="A3456" s="236" t="s">
        <v>1173</v>
      </c>
      <c r="B3456" s="236" t="s">
        <v>1174</v>
      </c>
      <c r="C3456" s="236" t="s">
        <v>1164</v>
      </c>
      <c r="D3456" s="236" t="s">
        <v>46</v>
      </c>
      <c r="E3456" s="236" t="s">
        <v>33</v>
      </c>
      <c r="F3456" s="236" t="s">
        <v>33</v>
      </c>
      <c r="G3456" s="236"/>
      <c r="H3456" s="236">
        <v>0</v>
      </c>
      <c r="I3456" s="236" t="s">
        <v>33</v>
      </c>
      <c r="J3456" s="236" t="s">
        <v>1617</v>
      </c>
      <c r="K3456" s="236" t="s">
        <v>6543</v>
      </c>
      <c r="L3456" s="237">
        <v>46234</v>
      </c>
      <c r="M3456" s="236" t="s">
        <v>92</v>
      </c>
    </row>
    <row r="3457" spans="1:13">
      <c r="A3457" s="238" t="s">
        <v>1173</v>
      </c>
      <c r="B3457" s="238" t="s">
        <v>1174</v>
      </c>
      <c r="C3457" s="238" t="s">
        <v>1164</v>
      </c>
      <c r="D3457" s="238" t="s">
        <v>113</v>
      </c>
      <c r="E3457" s="238" t="s">
        <v>33</v>
      </c>
      <c r="F3457" s="238" t="s">
        <v>33</v>
      </c>
      <c r="G3457" s="238"/>
      <c r="H3457" s="238">
        <v>0</v>
      </c>
      <c r="I3457" s="238" t="s">
        <v>33</v>
      </c>
      <c r="J3457" s="238" t="s">
        <v>1617</v>
      </c>
      <c r="K3457" s="238" t="s">
        <v>6544</v>
      </c>
      <c r="L3457" s="239">
        <v>46234</v>
      </c>
      <c r="M3457" s="238" t="s">
        <v>92</v>
      </c>
    </row>
    <row r="3458" spans="1:13">
      <c r="A3458" s="236" t="s">
        <v>1173</v>
      </c>
      <c r="B3458" s="236" t="s">
        <v>1174</v>
      </c>
      <c r="C3458" s="236" t="s">
        <v>1164</v>
      </c>
      <c r="D3458" s="236" t="s">
        <v>117</v>
      </c>
      <c r="E3458" s="236">
        <v>0</v>
      </c>
      <c r="F3458" s="236" t="s">
        <v>6545</v>
      </c>
      <c r="G3458" s="236" t="s">
        <v>88</v>
      </c>
      <c r="H3458" s="236">
        <v>2</v>
      </c>
      <c r="I3458" s="236" t="s">
        <v>6546</v>
      </c>
      <c r="J3458" s="236" t="s">
        <v>6547</v>
      </c>
      <c r="K3458" s="236" t="s">
        <v>6548</v>
      </c>
      <c r="L3458" s="237">
        <v>46234</v>
      </c>
      <c r="M3458" s="236" t="s">
        <v>92</v>
      </c>
    </row>
    <row r="3459" spans="1:13">
      <c r="A3459" s="238" t="s">
        <v>1173</v>
      </c>
      <c r="B3459" s="238" t="s">
        <v>1174</v>
      </c>
      <c r="C3459" s="238" t="s">
        <v>1164</v>
      </c>
      <c r="D3459" s="238" t="s">
        <v>122</v>
      </c>
      <c r="E3459" s="238">
        <v>0</v>
      </c>
      <c r="F3459" s="238" t="s">
        <v>6504</v>
      </c>
      <c r="G3459" s="238" t="s">
        <v>88</v>
      </c>
      <c r="H3459" s="238">
        <v>2</v>
      </c>
      <c r="I3459" s="238" t="s">
        <v>6505</v>
      </c>
      <c r="J3459" s="238" t="s">
        <v>6506</v>
      </c>
      <c r="K3459" s="238" t="s">
        <v>6549</v>
      </c>
      <c r="L3459" s="239">
        <v>46234</v>
      </c>
      <c r="M3459" s="238" t="s">
        <v>92</v>
      </c>
    </row>
    <row r="3460" spans="1:13">
      <c r="A3460" s="236" t="s">
        <v>1173</v>
      </c>
      <c r="B3460" s="236" t="s">
        <v>1174</v>
      </c>
      <c r="C3460" s="236" t="s">
        <v>1164</v>
      </c>
      <c r="D3460" s="236" t="s">
        <v>48</v>
      </c>
      <c r="E3460" s="236" t="s">
        <v>33</v>
      </c>
      <c r="F3460" s="236" t="s">
        <v>33</v>
      </c>
      <c r="G3460" s="236"/>
      <c r="H3460" s="236">
        <v>0</v>
      </c>
      <c r="I3460" s="236" t="s">
        <v>33</v>
      </c>
      <c r="J3460" s="236" t="s">
        <v>1617</v>
      </c>
      <c r="K3460" s="236" t="s">
        <v>6550</v>
      </c>
      <c r="L3460" s="237">
        <v>46234</v>
      </c>
      <c r="M3460" s="236" t="s">
        <v>92</v>
      </c>
    </row>
    <row r="3461" spans="1:13">
      <c r="A3461" s="238" t="s">
        <v>1173</v>
      </c>
      <c r="B3461" s="238" t="s">
        <v>1174</v>
      </c>
      <c r="C3461" s="238" t="s">
        <v>1164</v>
      </c>
      <c r="D3461" s="238" t="s">
        <v>50</v>
      </c>
      <c r="E3461" s="238" t="s">
        <v>33</v>
      </c>
      <c r="F3461" s="238" t="s">
        <v>33</v>
      </c>
      <c r="G3461" s="238"/>
      <c r="H3461" s="238">
        <v>0</v>
      </c>
      <c r="I3461" s="238" t="s">
        <v>33</v>
      </c>
      <c r="J3461" s="238" t="s">
        <v>1617</v>
      </c>
      <c r="K3461" s="238" t="s">
        <v>6551</v>
      </c>
      <c r="L3461" s="239">
        <v>46234</v>
      </c>
      <c r="M3461" s="238" t="s">
        <v>92</v>
      </c>
    </row>
    <row r="3462" spans="1:13">
      <c r="A3462" s="236" t="s">
        <v>1173</v>
      </c>
      <c r="B3462" s="236" t="s">
        <v>1174</v>
      </c>
      <c r="C3462" s="236" t="s">
        <v>1164</v>
      </c>
      <c r="D3462" s="236" t="s">
        <v>52</v>
      </c>
      <c r="E3462" s="236" t="s">
        <v>33</v>
      </c>
      <c r="F3462" s="236" t="s">
        <v>33</v>
      </c>
      <c r="G3462" s="236"/>
      <c r="H3462" s="236">
        <v>0</v>
      </c>
      <c r="I3462" s="236" t="s">
        <v>33</v>
      </c>
      <c r="J3462" s="236" t="s">
        <v>1617</v>
      </c>
      <c r="K3462" s="236" t="s">
        <v>6552</v>
      </c>
      <c r="L3462" s="237">
        <v>46234</v>
      </c>
      <c r="M3462" s="236" t="s">
        <v>92</v>
      </c>
    </row>
    <row r="3463" spans="1:13">
      <c r="A3463" s="238" t="s">
        <v>1173</v>
      </c>
      <c r="B3463" s="238" t="s">
        <v>1174</v>
      </c>
      <c r="C3463" s="238" t="s">
        <v>1164</v>
      </c>
      <c r="D3463" s="238" t="s">
        <v>54</v>
      </c>
      <c r="E3463" s="238" t="s">
        <v>33</v>
      </c>
      <c r="F3463" s="238" t="s">
        <v>33</v>
      </c>
      <c r="G3463" s="238"/>
      <c r="H3463" s="238">
        <v>0</v>
      </c>
      <c r="I3463" s="238" t="s">
        <v>33</v>
      </c>
      <c r="J3463" s="238" t="s">
        <v>1617</v>
      </c>
      <c r="K3463" s="238" t="s">
        <v>6553</v>
      </c>
      <c r="L3463" s="239">
        <v>46234</v>
      </c>
      <c r="M3463" s="238" t="s">
        <v>92</v>
      </c>
    </row>
    <row r="3464" spans="1:13">
      <c r="A3464" s="236" t="s">
        <v>1173</v>
      </c>
      <c r="B3464" s="236" t="s">
        <v>1174</v>
      </c>
      <c r="C3464" s="236" t="s">
        <v>1164</v>
      </c>
      <c r="D3464" s="236" t="s">
        <v>124</v>
      </c>
      <c r="E3464" s="236">
        <v>500089</v>
      </c>
      <c r="F3464" s="236" t="s">
        <v>6521</v>
      </c>
      <c r="G3464" s="236" t="s">
        <v>141</v>
      </c>
      <c r="H3464" s="236">
        <v>3</v>
      </c>
      <c r="I3464" s="236" t="s">
        <v>6522</v>
      </c>
      <c r="J3464" s="236" t="s">
        <v>6554</v>
      </c>
      <c r="K3464" s="236" t="s">
        <v>6555</v>
      </c>
      <c r="L3464" s="237">
        <v>46234</v>
      </c>
      <c r="M3464" s="236" t="s">
        <v>92</v>
      </c>
    </row>
    <row r="3465" spans="1:13">
      <c r="A3465" s="238" t="s">
        <v>1173</v>
      </c>
      <c r="B3465" s="238" t="s">
        <v>1174</v>
      </c>
      <c r="C3465" s="238" t="s">
        <v>1164</v>
      </c>
      <c r="D3465" s="238" t="s">
        <v>130</v>
      </c>
      <c r="E3465" s="238">
        <v>3487372</v>
      </c>
      <c r="F3465" s="238" t="s">
        <v>6521</v>
      </c>
      <c r="G3465" s="238" t="s">
        <v>141</v>
      </c>
      <c r="H3465" s="238">
        <v>3</v>
      </c>
      <c r="I3465" s="238" t="s">
        <v>6522</v>
      </c>
      <c r="J3465" s="238" t="s">
        <v>6556</v>
      </c>
      <c r="K3465" s="238" t="s">
        <v>6557</v>
      </c>
      <c r="L3465" s="239">
        <v>46234</v>
      </c>
      <c r="M3465" s="238" t="s">
        <v>92</v>
      </c>
    </row>
    <row r="3466" spans="1:13">
      <c r="A3466" s="236" t="s">
        <v>1173</v>
      </c>
      <c r="B3466" s="236" t="s">
        <v>1174</v>
      </c>
      <c r="C3466" s="236" t="s">
        <v>1164</v>
      </c>
      <c r="D3466" s="236" t="s">
        <v>135</v>
      </c>
      <c r="E3466" s="236">
        <v>1336508</v>
      </c>
      <c r="F3466" s="236" t="s">
        <v>6521</v>
      </c>
      <c r="G3466" s="236" t="s">
        <v>141</v>
      </c>
      <c r="H3466" s="236">
        <v>3</v>
      </c>
      <c r="I3466" s="236" t="s">
        <v>6522</v>
      </c>
      <c r="J3466" s="236" t="s">
        <v>6558</v>
      </c>
      <c r="K3466" s="236" t="s">
        <v>6559</v>
      </c>
      <c r="L3466" s="237">
        <v>46234</v>
      </c>
      <c r="M3466" s="236" t="s">
        <v>92</v>
      </c>
    </row>
    <row r="3467" spans="1:13">
      <c r="A3467" s="238" t="s">
        <v>1173</v>
      </c>
      <c r="B3467" s="238" t="s">
        <v>1174</v>
      </c>
      <c r="C3467" s="238" t="s">
        <v>1164</v>
      </c>
      <c r="D3467" s="238" t="s">
        <v>140</v>
      </c>
      <c r="E3467" s="238">
        <v>486196</v>
      </c>
      <c r="F3467" s="238" t="s">
        <v>6521</v>
      </c>
      <c r="G3467" s="238" t="s">
        <v>141</v>
      </c>
      <c r="H3467" s="238">
        <v>3</v>
      </c>
      <c r="I3467" s="238" t="s">
        <v>6522</v>
      </c>
      <c r="J3467" s="238" t="s">
        <v>6560</v>
      </c>
      <c r="K3467" s="238" t="s">
        <v>6561</v>
      </c>
      <c r="L3467" s="239">
        <v>46234</v>
      </c>
      <c r="M3467" s="238" t="s">
        <v>92</v>
      </c>
    </row>
    <row r="3468" spans="1:13">
      <c r="A3468" s="236" t="s">
        <v>1173</v>
      </c>
      <c r="B3468" s="236" t="s">
        <v>1174</v>
      </c>
      <c r="C3468" s="236" t="s">
        <v>1164</v>
      </c>
      <c r="D3468" s="236" t="s">
        <v>144</v>
      </c>
      <c r="E3468" s="236">
        <v>13893</v>
      </c>
      <c r="F3468" s="236" t="s">
        <v>6521</v>
      </c>
      <c r="G3468" s="236" t="s">
        <v>141</v>
      </c>
      <c r="H3468" s="236">
        <v>3</v>
      </c>
      <c r="I3468" s="236" t="s">
        <v>6522</v>
      </c>
      <c r="J3468" s="236" t="s">
        <v>6562</v>
      </c>
      <c r="K3468" s="236" t="s">
        <v>6563</v>
      </c>
      <c r="L3468" s="237">
        <v>46234</v>
      </c>
      <c r="M3468" s="236" t="s">
        <v>92</v>
      </c>
    </row>
    <row r="3469" spans="1:13">
      <c r="A3469" s="238" t="s">
        <v>1173</v>
      </c>
      <c r="B3469" s="238" t="s">
        <v>1174</v>
      </c>
      <c r="C3469" s="238" t="s">
        <v>1164</v>
      </c>
      <c r="D3469" s="238" t="s">
        <v>147</v>
      </c>
      <c r="E3469" s="238">
        <v>0</v>
      </c>
      <c r="F3469" s="238" t="s">
        <v>6521</v>
      </c>
      <c r="G3469" s="238" t="s">
        <v>141</v>
      </c>
      <c r="H3469" s="238">
        <v>3</v>
      </c>
      <c r="I3469" s="238" t="s">
        <v>6522</v>
      </c>
      <c r="J3469" s="238" t="s">
        <v>6564</v>
      </c>
      <c r="K3469" s="238" t="s">
        <v>6565</v>
      </c>
      <c r="L3469" s="239">
        <v>46234</v>
      </c>
      <c r="M3469" s="238" t="s">
        <v>92</v>
      </c>
    </row>
    <row r="3470" spans="1:13">
      <c r="A3470" s="236" t="s">
        <v>1173</v>
      </c>
      <c r="B3470" s="236" t="s">
        <v>1174</v>
      </c>
      <c r="C3470" s="236" t="s">
        <v>1164</v>
      </c>
      <c r="D3470" s="236" t="s">
        <v>150</v>
      </c>
      <c r="E3470" s="236">
        <v>1</v>
      </c>
      <c r="F3470" s="236" t="s">
        <v>6521</v>
      </c>
      <c r="G3470" s="236" t="s">
        <v>126</v>
      </c>
      <c r="H3470" s="236">
        <v>1</v>
      </c>
      <c r="I3470" s="236" t="s">
        <v>6522</v>
      </c>
      <c r="J3470" s="236" t="s">
        <v>6566</v>
      </c>
      <c r="K3470" s="236" t="s">
        <v>6567</v>
      </c>
      <c r="L3470" s="237">
        <v>46234</v>
      </c>
      <c r="M3470" s="236" t="s">
        <v>92</v>
      </c>
    </row>
    <row r="3471" spans="1:13">
      <c r="A3471" s="238" t="s">
        <v>1173</v>
      </c>
      <c r="B3471" s="238" t="s">
        <v>1174</v>
      </c>
      <c r="C3471" s="238" t="s">
        <v>1164</v>
      </c>
      <c r="D3471" s="238" t="s">
        <v>32</v>
      </c>
      <c r="E3471" s="238" t="s">
        <v>33</v>
      </c>
      <c r="F3471" s="238" t="s">
        <v>33</v>
      </c>
      <c r="G3471" s="238"/>
      <c r="H3471" s="238">
        <v>0</v>
      </c>
      <c r="I3471" s="238" t="s">
        <v>33</v>
      </c>
      <c r="J3471" s="238" t="s">
        <v>1617</v>
      </c>
      <c r="K3471" s="238" t="s">
        <v>6568</v>
      </c>
      <c r="L3471" s="239">
        <v>46234</v>
      </c>
      <c r="M3471" s="238" t="s">
        <v>92</v>
      </c>
    </row>
    <row r="3472" spans="1:13">
      <c r="A3472" s="236" t="s">
        <v>1173</v>
      </c>
      <c r="B3472" s="236" t="s">
        <v>1174</v>
      </c>
      <c r="C3472" s="236" t="s">
        <v>1164</v>
      </c>
      <c r="D3472" s="236" t="s">
        <v>38</v>
      </c>
      <c r="E3472" s="236" t="s">
        <v>33</v>
      </c>
      <c r="F3472" s="236" t="s">
        <v>33</v>
      </c>
      <c r="G3472" s="236"/>
      <c r="H3472" s="236">
        <v>0</v>
      </c>
      <c r="I3472" s="236" t="s">
        <v>33</v>
      </c>
      <c r="J3472" s="236" t="s">
        <v>1617</v>
      </c>
      <c r="K3472" s="236" t="s">
        <v>6569</v>
      </c>
      <c r="L3472" s="237">
        <v>46234</v>
      </c>
      <c r="M3472" s="236" t="s">
        <v>92</v>
      </c>
    </row>
    <row r="3473" spans="1:13">
      <c r="A3473" s="238" t="s">
        <v>1183</v>
      </c>
      <c r="B3473" s="238" t="s">
        <v>1184</v>
      </c>
      <c r="C3473" s="238" t="s">
        <v>1164</v>
      </c>
      <c r="D3473" s="238" t="s">
        <v>86</v>
      </c>
      <c r="E3473" s="238">
        <v>5472737</v>
      </c>
      <c r="F3473" s="238" t="s">
        <v>6481</v>
      </c>
      <c r="G3473" s="238" t="s">
        <v>88</v>
      </c>
      <c r="H3473" s="238">
        <v>2</v>
      </c>
      <c r="I3473" s="238" t="s">
        <v>6482</v>
      </c>
      <c r="J3473" s="238" t="s">
        <v>6483</v>
      </c>
      <c r="K3473" s="238" t="s">
        <v>6570</v>
      </c>
      <c r="L3473" s="239">
        <v>46234</v>
      </c>
      <c r="M3473" s="238" t="s">
        <v>92</v>
      </c>
    </row>
    <row r="3474" spans="1:13">
      <c r="A3474" s="236" t="s">
        <v>1183</v>
      </c>
      <c r="B3474" s="236" t="s">
        <v>1184</v>
      </c>
      <c r="C3474" s="236" t="s">
        <v>1164</v>
      </c>
      <c r="D3474" s="236" t="s">
        <v>93</v>
      </c>
      <c r="E3474" s="236">
        <v>1030700</v>
      </c>
      <c r="F3474" s="236" t="s">
        <v>6571</v>
      </c>
      <c r="G3474" s="236" t="s">
        <v>126</v>
      </c>
      <c r="H3474" s="236">
        <v>1</v>
      </c>
      <c r="I3474" s="236" t="s">
        <v>6572</v>
      </c>
      <c r="J3474" s="236" t="s">
        <v>6573</v>
      </c>
      <c r="K3474" s="236" t="s">
        <v>6574</v>
      </c>
      <c r="L3474" s="237">
        <v>46234</v>
      </c>
      <c r="M3474" s="236" t="s">
        <v>92</v>
      </c>
    </row>
    <row r="3475" spans="1:13">
      <c r="A3475" s="238" t="s">
        <v>1183</v>
      </c>
      <c r="B3475" s="238" t="s">
        <v>1184</v>
      </c>
      <c r="C3475" s="238" t="s">
        <v>1164</v>
      </c>
      <c r="D3475" s="238" t="s">
        <v>98</v>
      </c>
      <c r="E3475" s="238">
        <v>5472737</v>
      </c>
      <c r="F3475" s="238" t="s">
        <v>6481</v>
      </c>
      <c r="G3475" s="238" t="s">
        <v>88</v>
      </c>
      <c r="H3475" s="238">
        <v>2</v>
      </c>
      <c r="I3475" s="238" t="s">
        <v>6482</v>
      </c>
      <c r="J3475" s="238" t="s">
        <v>6575</v>
      </c>
      <c r="K3475" s="238" t="s">
        <v>6576</v>
      </c>
      <c r="L3475" s="239">
        <v>46234</v>
      </c>
      <c r="M3475" s="238" t="s">
        <v>92</v>
      </c>
    </row>
    <row r="3476" spans="1:13">
      <c r="A3476" s="236" t="s">
        <v>1183</v>
      </c>
      <c r="B3476" s="236" t="s">
        <v>1184</v>
      </c>
      <c r="C3476" s="236" t="s">
        <v>1164</v>
      </c>
      <c r="D3476" s="236" t="s">
        <v>103</v>
      </c>
      <c r="E3476" s="236">
        <v>2239058</v>
      </c>
      <c r="F3476" s="236" t="s">
        <v>6577</v>
      </c>
      <c r="G3476" s="236" t="s">
        <v>141</v>
      </c>
      <c r="H3476" s="236">
        <v>3</v>
      </c>
      <c r="I3476" s="236" t="s">
        <v>6578</v>
      </c>
      <c r="J3476" s="236" t="s">
        <v>6579</v>
      </c>
      <c r="K3476" s="236" t="s">
        <v>6580</v>
      </c>
      <c r="L3476" s="237">
        <v>46234</v>
      </c>
      <c r="M3476" s="236" t="s">
        <v>92</v>
      </c>
    </row>
    <row r="3477" spans="1:13">
      <c r="A3477" s="238" t="s">
        <v>1183</v>
      </c>
      <c r="B3477" s="238" t="s">
        <v>1184</v>
      </c>
      <c r="C3477" s="238" t="s">
        <v>1164</v>
      </c>
      <c r="D3477" s="238" t="s">
        <v>108</v>
      </c>
      <c r="E3477" s="238">
        <v>184461</v>
      </c>
      <c r="F3477" s="238" t="s">
        <v>6495</v>
      </c>
      <c r="G3477" s="238" t="s">
        <v>141</v>
      </c>
      <c r="H3477" s="238">
        <v>3</v>
      </c>
      <c r="I3477" s="238" t="s">
        <v>6496</v>
      </c>
      <c r="J3477" s="238" t="s">
        <v>6497</v>
      </c>
      <c r="K3477" s="238" t="s">
        <v>6581</v>
      </c>
      <c r="L3477" s="239">
        <v>46234</v>
      </c>
      <c r="M3477" s="238" t="s">
        <v>92</v>
      </c>
    </row>
    <row r="3478" spans="1:13">
      <c r="A3478" s="236" t="s">
        <v>1183</v>
      </c>
      <c r="B3478" s="236" t="s">
        <v>1184</v>
      </c>
      <c r="C3478" s="236" t="s">
        <v>1164</v>
      </c>
      <c r="D3478" s="236" t="s">
        <v>46</v>
      </c>
      <c r="E3478" s="236" t="s">
        <v>33</v>
      </c>
      <c r="F3478" s="236" t="s">
        <v>33</v>
      </c>
      <c r="G3478" s="236"/>
      <c r="H3478" s="236">
        <v>0</v>
      </c>
      <c r="I3478" s="236" t="s">
        <v>33</v>
      </c>
      <c r="J3478" s="236" t="s">
        <v>1617</v>
      </c>
      <c r="K3478" s="236" t="s">
        <v>6582</v>
      </c>
      <c r="L3478" s="237">
        <v>46234</v>
      </c>
      <c r="M3478" s="236" t="s">
        <v>92</v>
      </c>
    </row>
    <row r="3479" spans="1:13">
      <c r="A3479" s="238" t="s">
        <v>1183</v>
      </c>
      <c r="B3479" s="238" t="s">
        <v>1184</v>
      </c>
      <c r="C3479" s="238" t="s">
        <v>1164</v>
      </c>
      <c r="D3479" s="238" t="s">
        <v>113</v>
      </c>
      <c r="E3479" s="238" t="s">
        <v>33</v>
      </c>
      <c r="F3479" s="238" t="s">
        <v>33</v>
      </c>
      <c r="G3479" s="238"/>
      <c r="H3479" s="238">
        <v>0</v>
      </c>
      <c r="I3479" s="238" t="s">
        <v>33</v>
      </c>
      <c r="J3479" s="238" t="s">
        <v>1617</v>
      </c>
      <c r="K3479" s="238" t="s">
        <v>6583</v>
      </c>
      <c r="L3479" s="239">
        <v>46234</v>
      </c>
      <c r="M3479" s="238" t="s">
        <v>92</v>
      </c>
    </row>
    <row r="3480" spans="1:13">
      <c r="A3480" s="236" t="s">
        <v>1183</v>
      </c>
      <c r="B3480" s="236" t="s">
        <v>1184</v>
      </c>
      <c r="C3480" s="236" t="s">
        <v>1164</v>
      </c>
      <c r="D3480" s="236" t="s">
        <v>117</v>
      </c>
      <c r="E3480" s="236">
        <v>0</v>
      </c>
      <c r="F3480" s="236" t="s">
        <v>6504</v>
      </c>
      <c r="G3480" s="236" t="s">
        <v>88</v>
      </c>
      <c r="H3480" s="236">
        <v>2</v>
      </c>
      <c r="I3480" s="236" t="s">
        <v>6505</v>
      </c>
      <c r="J3480" s="236" t="s">
        <v>6506</v>
      </c>
      <c r="K3480" s="236" t="s">
        <v>6584</v>
      </c>
      <c r="L3480" s="237">
        <v>46234</v>
      </c>
      <c r="M3480" s="236" t="s">
        <v>92</v>
      </c>
    </row>
    <row r="3481" spans="1:13">
      <c r="A3481" s="238" t="s">
        <v>1183</v>
      </c>
      <c r="B3481" s="238" t="s">
        <v>1184</v>
      </c>
      <c r="C3481" s="238" t="s">
        <v>1164</v>
      </c>
      <c r="D3481" s="238" t="s">
        <v>122</v>
      </c>
      <c r="E3481" s="238">
        <v>0</v>
      </c>
      <c r="F3481" s="238" t="s">
        <v>6504</v>
      </c>
      <c r="G3481" s="238" t="s">
        <v>88</v>
      </c>
      <c r="H3481" s="238">
        <v>2</v>
      </c>
      <c r="I3481" s="238" t="s">
        <v>6505</v>
      </c>
      <c r="J3481" s="238" t="s">
        <v>6506</v>
      </c>
      <c r="K3481" s="238" t="s">
        <v>6585</v>
      </c>
      <c r="L3481" s="239">
        <v>46234</v>
      </c>
      <c r="M3481" s="238" t="s">
        <v>92</v>
      </c>
    </row>
    <row r="3482" spans="1:13">
      <c r="A3482" s="236" t="s">
        <v>1183</v>
      </c>
      <c r="B3482" s="236" t="s">
        <v>1184</v>
      </c>
      <c r="C3482" s="236" t="s">
        <v>1164</v>
      </c>
      <c r="D3482" s="236" t="s">
        <v>48</v>
      </c>
      <c r="E3482" s="236" t="s">
        <v>33</v>
      </c>
      <c r="F3482" s="236" t="s">
        <v>33</v>
      </c>
      <c r="G3482" s="236"/>
      <c r="H3482" s="236">
        <v>0</v>
      </c>
      <c r="I3482" s="236" t="s">
        <v>33</v>
      </c>
      <c r="J3482" s="236" t="s">
        <v>1617</v>
      </c>
      <c r="K3482" s="236" t="s">
        <v>6586</v>
      </c>
      <c r="L3482" s="237">
        <v>46234</v>
      </c>
      <c r="M3482" s="236" t="s">
        <v>92</v>
      </c>
    </row>
    <row r="3483" spans="1:13">
      <c r="A3483" s="238" t="s">
        <v>1183</v>
      </c>
      <c r="B3483" s="238" t="s">
        <v>1184</v>
      </c>
      <c r="C3483" s="238" t="s">
        <v>1164</v>
      </c>
      <c r="D3483" s="238" t="s">
        <v>50</v>
      </c>
      <c r="E3483" s="238" t="s">
        <v>33</v>
      </c>
      <c r="F3483" s="238" t="s">
        <v>33</v>
      </c>
      <c r="G3483" s="238"/>
      <c r="H3483" s="238">
        <v>0</v>
      </c>
      <c r="I3483" s="238" t="s">
        <v>33</v>
      </c>
      <c r="J3483" s="238" t="s">
        <v>1617</v>
      </c>
      <c r="K3483" s="238" t="s">
        <v>6587</v>
      </c>
      <c r="L3483" s="239">
        <v>46234</v>
      </c>
      <c r="M3483" s="238" t="s">
        <v>92</v>
      </c>
    </row>
    <row r="3484" spans="1:13">
      <c r="A3484" s="236" t="s">
        <v>1183</v>
      </c>
      <c r="B3484" s="236" t="s">
        <v>1184</v>
      </c>
      <c r="C3484" s="236" t="s">
        <v>1164</v>
      </c>
      <c r="D3484" s="236" t="s">
        <v>52</v>
      </c>
      <c r="E3484" s="236" t="s">
        <v>33</v>
      </c>
      <c r="F3484" s="236" t="s">
        <v>33</v>
      </c>
      <c r="G3484" s="236"/>
      <c r="H3484" s="236">
        <v>0</v>
      </c>
      <c r="I3484" s="236" t="s">
        <v>33</v>
      </c>
      <c r="J3484" s="236" t="s">
        <v>1617</v>
      </c>
      <c r="K3484" s="236" t="s">
        <v>6588</v>
      </c>
      <c r="L3484" s="237">
        <v>46234</v>
      </c>
      <c r="M3484" s="236" t="s">
        <v>92</v>
      </c>
    </row>
    <row r="3485" spans="1:13">
      <c r="A3485" s="238" t="s">
        <v>1183</v>
      </c>
      <c r="B3485" s="238" t="s">
        <v>1184</v>
      </c>
      <c r="C3485" s="238" t="s">
        <v>1164</v>
      </c>
      <c r="D3485" s="238" t="s">
        <v>54</v>
      </c>
      <c r="E3485" s="238" t="s">
        <v>33</v>
      </c>
      <c r="F3485" s="238" t="s">
        <v>33</v>
      </c>
      <c r="G3485" s="238"/>
      <c r="H3485" s="238">
        <v>0</v>
      </c>
      <c r="I3485" s="238" t="s">
        <v>33</v>
      </c>
      <c r="J3485" s="238" t="s">
        <v>1617</v>
      </c>
      <c r="K3485" s="238" t="s">
        <v>6589</v>
      </c>
      <c r="L3485" s="239">
        <v>46234</v>
      </c>
      <c r="M3485" s="238" t="s">
        <v>92</v>
      </c>
    </row>
    <row r="3486" spans="1:13">
      <c r="A3486" s="236" t="s">
        <v>1183</v>
      </c>
      <c r="B3486" s="236" t="s">
        <v>1184</v>
      </c>
      <c r="C3486" s="236" t="s">
        <v>1164</v>
      </c>
      <c r="D3486" s="236" t="s">
        <v>124</v>
      </c>
      <c r="E3486" s="236">
        <v>902550</v>
      </c>
      <c r="F3486" s="236" t="s">
        <v>6577</v>
      </c>
      <c r="G3486" s="236" t="s">
        <v>141</v>
      </c>
      <c r="H3486" s="236">
        <v>3</v>
      </c>
      <c r="I3486" s="236" t="s">
        <v>6578</v>
      </c>
      <c r="J3486" s="236" t="s">
        <v>6590</v>
      </c>
      <c r="K3486" s="236" t="s">
        <v>6591</v>
      </c>
      <c r="L3486" s="237">
        <v>46234</v>
      </c>
      <c r="M3486" s="236" t="s">
        <v>92</v>
      </c>
    </row>
    <row r="3487" spans="1:13">
      <c r="A3487" s="238" t="s">
        <v>1183</v>
      </c>
      <c r="B3487" s="238" t="s">
        <v>1184</v>
      </c>
      <c r="C3487" s="238" t="s">
        <v>1164</v>
      </c>
      <c r="D3487" s="238" t="s">
        <v>130</v>
      </c>
      <c r="E3487" s="238">
        <v>3233679</v>
      </c>
      <c r="F3487" s="238" t="s">
        <v>6592</v>
      </c>
      <c r="G3487" s="238" t="s">
        <v>141</v>
      </c>
      <c r="H3487" s="238">
        <v>3</v>
      </c>
      <c r="I3487" s="238" t="s">
        <v>6593</v>
      </c>
      <c r="J3487" s="238" t="s">
        <v>2165</v>
      </c>
      <c r="K3487" s="238" t="s">
        <v>6594</v>
      </c>
      <c r="L3487" s="239">
        <v>46234</v>
      </c>
      <c r="M3487" s="238" t="s">
        <v>92</v>
      </c>
    </row>
    <row r="3488" spans="1:13">
      <c r="A3488" s="236" t="s">
        <v>1183</v>
      </c>
      <c r="B3488" s="236" t="s">
        <v>1184</v>
      </c>
      <c r="C3488" s="236" t="s">
        <v>1164</v>
      </c>
      <c r="D3488" s="236" t="s">
        <v>135</v>
      </c>
      <c r="E3488" s="236">
        <v>1336508</v>
      </c>
      <c r="F3488" s="236" t="s">
        <v>6577</v>
      </c>
      <c r="G3488" s="236" t="s">
        <v>141</v>
      </c>
      <c r="H3488" s="236">
        <v>3</v>
      </c>
      <c r="I3488" s="236" t="s">
        <v>6595</v>
      </c>
      <c r="J3488" s="236" t="s">
        <v>6596</v>
      </c>
      <c r="K3488" s="236" t="s">
        <v>6597</v>
      </c>
      <c r="L3488" s="237">
        <v>46234</v>
      </c>
      <c r="M3488" s="236" t="s">
        <v>92</v>
      </c>
    </row>
    <row r="3489" spans="1:13">
      <c r="A3489" s="238" t="s">
        <v>1183</v>
      </c>
      <c r="B3489" s="238" t="s">
        <v>1184</v>
      </c>
      <c r="C3489" s="238" t="s">
        <v>1164</v>
      </c>
      <c r="D3489" s="238" t="s">
        <v>140</v>
      </c>
      <c r="E3489" s="238">
        <v>850279</v>
      </c>
      <c r="F3489" s="238" t="s">
        <v>6577</v>
      </c>
      <c r="G3489" s="238" t="s">
        <v>141</v>
      </c>
      <c r="H3489" s="238">
        <v>3</v>
      </c>
      <c r="I3489" s="238" t="s">
        <v>6578</v>
      </c>
      <c r="J3489" s="238" t="s">
        <v>6598</v>
      </c>
      <c r="K3489" s="238" t="s">
        <v>6599</v>
      </c>
      <c r="L3489" s="239">
        <v>46234</v>
      </c>
      <c r="M3489" s="238" t="s">
        <v>92</v>
      </c>
    </row>
    <row r="3490" spans="1:13">
      <c r="A3490" s="236" t="s">
        <v>1183</v>
      </c>
      <c r="B3490" s="236" t="s">
        <v>1184</v>
      </c>
      <c r="C3490" s="236" t="s">
        <v>1164</v>
      </c>
      <c r="D3490" s="236" t="s">
        <v>144</v>
      </c>
      <c r="E3490" s="236">
        <v>52271</v>
      </c>
      <c r="F3490" s="236" t="s">
        <v>6521</v>
      </c>
      <c r="G3490" s="236" t="s">
        <v>141</v>
      </c>
      <c r="H3490" s="236">
        <v>3</v>
      </c>
      <c r="I3490" s="236" t="s">
        <v>6522</v>
      </c>
      <c r="J3490" s="236" t="s">
        <v>6600</v>
      </c>
      <c r="K3490" s="236" t="s">
        <v>6601</v>
      </c>
      <c r="L3490" s="237">
        <v>46234</v>
      </c>
      <c r="M3490" s="236" t="s">
        <v>92</v>
      </c>
    </row>
    <row r="3491" spans="1:13">
      <c r="A3491" s="238" t="s">
        <v>1183</v>
      </c>
      <c r="B3491" s="238" t="s">
        <v>1184</v>
      </c>
      <c r="C3491" s="238" t="s">
        <v>1164</v>
      </c>
      <c r="D3491" s="238" t="s">
        <v>147</v>
      </c>
      <c r="E3491" s="238">
        <v>0</v>
      </c>
      <c r="F3491" s="238" t="s">
        <v>6521</v>
      </c>
      <c r="G3491" s="238" t="s">
        <v>141</v>
      </c>
      <c r="H3491" s="238">
        <v>3</v>
      </c>
      <c r="I3491" s="238" t="s">
        <v>6522</v>
      </c>
      <c r="J3491" s="238" t="s">
        <v>6602</v>
      </c>
      <c r="K3491" s="238" t="s">
        <v>6603</v>
      </c>
      <c r="L3491" s="239">
        <v>46234</v>
      </c>
      <c r="M3491" s="238" t="s">
        <v>92</v>
      </c>
    </row>
    <row r="3492" spans="1:13">
      <c r="A3492" s="236" t="s">
        <v>1183</v>
      </c>
      <c r="B3492" s="236" t="s">
        <v>1184</v>
      </c>
      <c r="C3492" s="236" t="s">
        <v>1164</v>
      </c>
      <c r="D3492" s="236" t="s">
        <v>150</v>
      </c>
      <c r="E3492" s="236">
        <v>3</v>
      </c>
      <c r="F3492" s="236" t="s">
        <v>6604</v>
      </c>
      <c r="G3492" s="236" t="s">
        <v>126</v>
      </c>
      <c r="H3492" s="236">
        <v>1</v>
      </c>
      <c r="I3492" s="236" t="s">
        <v>6605</v>
      </c>
      <c r="J3492" s="236" t="s">
        <v>6606</v>
      </c>
      <c r="K3492" s="236" t="s">
        <v>6607</v>
      </c>
      <c r="L3492" s="237">
        <v>46234</v>
      </c>
      <c r="M3492" s="236" t="s">
        <v>92</v>
      </c>
    </row>
    <row r="3493" spans="1:13">
      <c r="A3493" s="238" t="s">
        <v>1183</v>
      </c>
      <c r="B3493" s="238" t="s">
        <v>1184</v>
      </c>
      <c r="C3493" s="238" t="s">
        <v>1164</v>
      </c>
      <c r="D3493" s="238" t="s">
        <v>32</v>
      </c>
      <c r="E3493" s="238" t="s">
        <v>33</v>
      </c>
      <c r="F3493" s="238" t="s">
        <v>33</v>
      </c>
      <c r="G3493" s="238"/>
      <c r="H3493" s="238">
        <v>0</v>
      </c>
      <c r="I3493" s="238" t="s">
        <v>33</v>
      </c>
      <c r="J3493" s="238" t="s">
        <v>1617</v>
      </c>
      <c r="K3493" s="238" t="s">
        <v>6608</v>
      </c>
      <c r="L3493" s="239">
        <v>46234</v>
      </c>
      <c r="M3493" s="238" t="s">
        <v>92</v>
      </c>
    </row>
    <row r="3494" spans="1:13">
      <c r="A3494" s="236" t="s">
        <v>1183</v>
      </c>
      <c r="B3494" s="236" t="s">
        <v>1184</v>
      </c>
      <c r="C3494" s="236" t="s">
        <v>1164</v>
      </c>
      <c r="D3494" s="236" t="s">
        <v>38</v>
      </c>
      <c r="E3494" s="236" t="s">
        <v>33</v>
      </c>
      <c r="F3494" s="236" t="s">
        <v>33</v>
      </c>
      <c r="G3494" s="236"/>
      <c r="H3494" s="236">
        <v>0</v>
      </c>
      <c r="I3494" s="236" t="s">
        <v>33</v>
      </c>
      <c r="J3494" s="236" t="s">
        <v>1617</v>
      </c>
      <c r="K3494" s="236" t="s">
        <v>6609</v>
      </c>
      <c r="L3494" s="237">
        <v>46234</v>
      </c>
      <c r="M3494" s="236" t="s">
        <v>92</v>
      </c>
    </row>
  </sheetData>
  <autoFilter ref="A1:M3494" xr:uid="{00000000-0009-0000-0000-00000000000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4A2B54"/>
    <pageSetUpPr fitToPage="1"/>
  </sheetPr>
  <dimension ref="A1:V119"/>
  <sheetViews>
    <sheetView workbookViewId="0">
      <selection activeCell="V1" sqref="V1:V1048576"/>
    </sheetView>
  </sheetViews>
  <sheetFormatPr baseColWidth="10" defaultColWidth="9.5" defaultRowHeight="15"/>
  <cols>
    <col min="1" max="1" width="37.5" style="49" customWidth="1"/>
    <col min="2" max="2" width="23.83203125" style="49" customWidth="1"/>
    <col min="3" max="3" width="11" style="49" bestFit="1" customWidth="1"/>
    <col min="4" max="4" width="15.5" style="49" customWidth="1"/>
    <col min="5" max="5" width="9.5" style="49" customWidth="1"/>
    <col min="6" max="6" width="26.5" style="49" customWidth="1"/>
    <col min="7" max="7" width="8.83203125" style="49" bestFit="1" customWidth="1"/>
    <col min="8" max="8" width="8.5" style="49" hidden="1" customWidth="1"/>
    <col min="9" max="9" width="11.5" style="49" customWidth="1"/>
    <col min="10" max="10" width="12.5" style="49" customWidth="1"/>
    <col min="11" max="11" width="10.5" style="49" customWidth="1"/>
    <col min="12" max="15" width="8.5" style="49" customWidth="1"/>
    <col min="16" max="17" width="8.5" style="50" customWidth="1"/>
    <col min="18" max="20" width="8.5" style="49" customWidth="1"/>
    <col min="21" max="21" width="9.5" style="49" customWidth="1"/>
    <col min="22" max="22" width="12" style="49" customWidth="1"/>
    <col min="23" max="23" width="9.5" style="49" customWidth="1"/>
    <col min="24" max="16384" width="9.5" style="49"/>
  </cols>
  <sheetData>
    <row r="1" spans="1:22" s="53" customFormat="1" ht="15.75" customHeight="1">
      <c r="A1" s="268"/>
      <c r="B1" s="269"/>
      <c r="C1" s="269"/>
      <c r="D1" s="269"/>
      <c r="E1" s="269"/>
      <c r="F1" s="269"/>
      <c r="G1" s="269"/>
      <c r="H1" s="269"/>
      <c r="I1" s="269"/>
      <c r="J1" s="269"/>
      <c r="K1" s="269"/>
      <c r="L1" s="269"/>
      <c r="M1" s="269"/>
      <c r="N1" s="269"/>
      <c r="O1" s="269"/>
      <c r="P1" s="269"/>
      <c r="Q1" s="269"/>
      <c r="R1" s="269"/>
      <c r="S1" s="269"/>
      <c r="T1" s="269"/>
      <c r="U1" s="54"/>
      <c r="V1" s="54"/>
    </row>
    <row r="2" spans="1:22" s="2" customFormat="1" ht="107.25" customHeight="1" thickBot="1">
      <c r="A2" s="13" t="s">
        <v>6610</v>
      </c>
      <c r="B2" s="13" t="s">
        <v>6611</v>
      </c>
      <c r="C2" s="13" t="s">
        <v>6612</v>
      </c>
      <c r="D2" s="13" t="s">
        <v>6613</v>
      </c>
      <c r="E2" s="6" t="s">
        <v>6614</v>
      </c>
      <c r="F2" s="13" t="s">
        <v>6615</v>
      </c>
      <c r="G2" s="113" t="s">
        <v>6616</v>
      </c>
      <c r="H2" s="77" t="s">
        <v>6617</v>
      </c>
      <c r="I2" s="77" t="s">
        <v>6617</v>
      </c>
      <c r="J2" s="78" t="s">
        <v>6618</v>
      </c>
      <c r="K2" s="78" t="s">
        <v>22</v>
      </c>
      <c r="L2" s="80" t="s">
        <v>6619</v>
      </c>
      <c r="M2" s="79" t="s">
        <v>6620</v>
      </c>
      <c r="N2" s="79" t="s">
        <v>6621</v>
      </c>
      <c r="O2" s="55" t="s">
        <v>6622</v>
      </c>
      <c r="P2" s="81" t="s">
        <v>6623</v>
      </c>
      <c r="Q2" s="81" t="s">
        <v>6624</v>
      </c>
      <c r="R2" s="82" t="s">
        <v>6625</v>
      </c>
      <c r="S2" s="83" t="s">
        <v>6626</v>
      </c>
      <c r="T2" s="83" t="s">
        <v>6627</v>
      </c>
      <c r="U2" s="59" t="s">
        <v>6628</v>
      </c>
      <c r="V2" s="127" t="s">
        <v>6629</v>
      </c>
    </row>
    <row r="3" spans="1:22" s="2" customFormat="1" ht="16.5" hidden="1" customHeight="1" thickTop="1">
      <c r="A3" s="52" t="s">
        <v>6630</v>
      </c>
      <c r="B3" s="52"/>
      <c r="C3" s="52"/>
      <c r="D3" s="52"/>
      <c r="E3" s="52"/>
      <c r="F3" s="52"/>
      <c r="G3" s="48"/>
      <c r="H3" s="48"/>
      <c r="I3" s="48"/>
      <c r="J3" s="48"/>
      <c r="K3" s="73"/>
      <c r="L3" s="47"/>
      <c r="M3" s="46"/>
      <c r="N3" s="46"/>
      <c r="O3" s="47"/>
      <c r="P3" s="48"/>
      <c r="Q3" s="48"/>
      <c r="R3" s="47">
        <v>0.3</v>
      </c>
      <c r="S3" s="46"/>
      <c r="T3" s="46"/>
      <c r="U3" s="123"/>
      <c r="V3" s="124"/>
    </row>
    <row r="4" spans="1:22" s="2" customFormat="1" ht="15" customHeight="1" thickTop="1">
      <c r="A4" s="14" t="s">
        <v>6631</v>
      </c>
      <c r="B4" s="14"/>
      <c r="C4" s="14"/>
      <c r="D4" s="14"/>
      <c r="E4" s="7" t="s">
        <v>6631</v>
      </c>
      <c r="F4" s="14"/>
      <c r="G4" s="40" t="s">
        <v>6632</v>
      </c>
      <c r="H4" s="40" t="s">
        <v>6633</v>
      </c>
      <c r="I4" s="40" t="s">
        <v>6634</v>
      </c>
      <c r="J4" s="40" t="s">
        <v>6635</v>
      </c>
      <c r="K4" s="40" t="s">
        <v>6634</v>
      </c>
      <c r="L4" s="40" t="s">
        <v>6632</v>
      </c>
      <c r="M4" s="40" t="s">
        <v>6632</v>
      </c>
      <c r="N4" s="40" t="s">
        <v>6632</v>
      </c>
      <c r="O4" s="40" t="s">
        <v>6632</v>
      </c>
      <c r="P4" s="40" t="s">
        <v>6632</v>
      </c>
      <c r="Q4" s="40" t="s">
        <v>6632</v>
      </c>
      <c r="R4" s="40" t="s">
        <v>6632</v>
      </c>
      <c r="S4" s="40" t="s">
        <v>6632</v>
      </c>
      <c r="T4" s="40" t="s">
        <v>6632</v>
      </c>
      <c r="U4" s="123"/>
      <c r="V4" s="124"/>
    </row>
    <row r="5" spans="1:22" ht="15.75" customHeight="1">
      <c r="A5" s="51" t="str">
        <f>'Crisis Indicator Data'!A3</f>
        <v>Complex crisis in Afghanistan</v>
      </c>
      <c r="B5" s="51" t="str">
        <f>Lists!G3</f>
        <v xml:space="preserve">Complex crisis </v>
      </c>
      <c r="C5" s="51" t="str">
        <f>'Crisis Indicator Data'!C3</f>
        <v>AFG001</v>
      </c>
      <c r="D5" s="51" t="str">
        <f>'Crisis Indicator Data'!D3</f>
        <v>Afghanistan</v>
      </c>
      <c r="E5" s="51" t="str">
        <f>'Crisis Indicator Data'!E3</f>
        <v>AFG</v>
      </c>
      <c r="F5" s="51" t="str">
        <f>'Crisis Indicator Data'!B3</f>
        <v>Conflict/ Violence,Political/economic crisis,Floods,Drought/drier conditions,Earthquake</v>
      </c>
      <c r="G5" s="213">
        <f t="shared" ref="G5:G36" si="0">IF(OR(O5="x",L5="x"),"x",ROUND((10-GEOMEAN(((10-L5)/10*9+1),((10-O5)/10*9+1),((10-O5)/10*9+1)))/9*7+R5*0.3,1))</f>
        <v>9.1999999999999993</v>
      </c>
      <c r="H5" s="231">
        <f t="array" ref="H5">_xlfn.IFS(G5="x", "x", G5&lt;=2, 1, G5&lt;=4, 2, G5&lt;=6, 3, G5&lt;=8, 4, G5&lt;=10, 5)</f>
        <v>5</v>
      </c>
      <c r="I5" s="214" t="str">
        <f t="shared" ref="I5:I36" si="1">IF(O5="x","x",IF(L5="x","x",(IF(H5=5,"Very High",IF(H5=4,"High",IF(H5=3,"Medium",IF(H5=2,"Low","Very Low")))))))</f>
        <v>Very High</v>
      </c>
      <c r="J5" s="215" t="str">
        <f>INDEX(Trends!$D$3:$D$404,MATCH(C5,Trends!$C$3:$C$404,0))</f>
        <v>Stable</v>
      </c>
      <c r="K5" s="216" t="str">
        <f>IF(Reliability!B3="x","x",(IF(CEILING(Reliability!B3,2)=2,"Very High",IF(CEILING(Reliability!B3,2)=4,"High",IF(CEILING(Reliability!B3,2)=6,"Medium",IF(CEILING(Reliability!B3,2)=8,"Low",IF(CEILING(Reliability!B3,2)=10,"Very Low","")))))))</f>
        <v>Very High</v>
      </c>
      <c r="L5" s="217">
        <f t="shared" ref="L5:L36" si="2">IF(OR(N5="x",M5="x"),"x",(10-GEOMEAN(((10-M5)/10*9+1),((10-N5)/10*9+1),((10-N5)/10*9+1)))/9*10)</f>
        <v>9.5746187445471911</v>
      </c>
      <c r="M5" s="218">
        <f>'Impact of the crisis'!N6</f>
        <v>9.8548188769516472</v>
      </c>
      <c r="N5" s="218">
        <f>'Impact of the crisis'!AB6</f>
        <v>9.4118885218790354</v>
      </c>
      <c r="O5" s="217">
        <f>'Conditions of people affected'!R6</f>
        <v>9</v>
      </c>
      <c r="P5" s="218">
        <f>'Conditions of people affected'!K6</f>
        <v>10</v>
      </c>
      <c r="Q5" s="218">
        <f>'Conditions of people affected'!Q6</f>
        <v>8</v>
      </c>
      <c r="R5" s="218">
        <f t="shared" ref="R5:R36" si="3">IF(OR(T5="x",S5="x"),S5,(10-GEOMEAN(((10-S5)/10*9+1),((10-T5)/10*9+1)))/9*10)</f>
        <v>9.2432821219391794</v>
      </c>
      <c r="S5" s="218">
        <f>'Complexity of the crisis'!X6</f>
        <v>7.9712044915991696</v>
      </c>
      <c r="T5" s="218">
        <f>'Complexity of the crisis'!AN6</f>
        <v>10</v>
      </c>
      <c r="U5" s="125" t="str">
        <f>VLOOKUP(C5,Lists!$C$3:$E$300,3,FALSE)</f>
        <v>Asia</v>
      </c>
      <c r="V5" s="126">
        <v>46234</v>
      </c>
    </row>
    <row r="6" spans="1:22" ht="15.75" customHeight="1">
      <c r="A6" s="51" t="str">
        <f>'Crisis Indicator Data'!A4</f>
        <v>Displacement from Eastern DRC</v>
      </c>
      <c r="B6" s="51" t="str">
        <f>Lists!G4</f>
        <v>Displacement from Eastern DRC</v>
      </c>
      <c r="C6" s="51" t="str">
        <f>'Crisis Indicator Data'!C4</f>
        <v>BDI004</v>
      </c>
      <c r="D6" s="51" t="str">
        <f>'Crisis Indicator Data'!D4</f>
        <v>Burundi</v>
      </c>
      <c r="E6" s="51" t="str">
        <f>'Crisis Indicator Data'!E4</f>
        <v>BDI</v>
      </c>
      <c r="F6" s="51" t="str">
        <f>'Crisis Indicator Data'!B4</f>
        <v>International Displacement</v>
      </c>
      <c r="G6" s="213">
        <f t="shared" si="0"/>
        <v>5.2</v>
      </c>
      <c r="H6" s="231">
        <f t="array" ref="H6">_xlfn.IFS(G6="x", "x", G6&lt;=2, 1, G6&lt;=4, 2, G6&lt;=6, 3, G6&lt;=8, 4, G6&lt;=10, 5)</f>
        <v>3</v>
      </c>
      <c r="I6" s="214" t="str">
        <f t="shared" si="1"/>
        <v>Medium</v>
      </c>
      <c r="J6" s="215" t="str">
        <f>INDEX(Trends!$D$3:$D$404,MATCH(C6,Trends!$C$3:$C$404,0))</f>
        <v>Decreasing</v>
      </c>
      <c r="K6" s="216" t="str">
        <f>IF(Reliability!B4="x","x",(IF(CEILING(Reliability!B4,2)=2,"Very High",IF(CEILING(Reliability!B4,2)=4,"High",IF(CEILING(Reliability!B4,2)=6,"Medium",IF(CEILING(Reliability!B4,2)=8,"Low",IF(CEILING(Reliability!B4,2)=10,"Very Low","")))))))</f>
        <v>Very High</v>
      </c>
      <c r="L6" s="217">
        <f t="shared" si="2"/>
        <v>4.9986878204486187</v>
      </c>
      <c r="M6" s="218">
        <f>'Impact of the crisis'!N7</f>
        <v>3.2005207622853278</v>
      </c>
      <c r="N6" s="218">
        <f>'Impact of the crisis'!AB7</f>
        <v>5.7381254040858725</v>
      </c>
      <c r="O6" s="217">
        <f>'Conditions of people affected'!R7</f>
        <v>4.9977618115907045</v>
      </c>
      <c r="P6" s="218">
        <f>'Conditions of people affected'!K7</f>
        <v>3.9955236231814073</v>
      </c>
      <c r="Q6" s="218">
        <f>'Conditions of people affected'!Q7</f>
        <v>6.0000000000000009</v>
      </c>
      <c r="R6" s="218">
        <f t="shared" si="3"/>
        <v>5.7841693686119395</v>
      </c>
      <c r="S6" s="218">
        <f>'Complexity of the crisis'!X7</f>
        <v>6.0539472506790126</v>
      </c>
      <c r="T6" s="218">
        <f>'Complexity of the crisis'!AN7</f>
        <v>5.5</v>
      </c>
      <c r="U6" s="125" t="str">
        <f>VLOOKUP(C6,Lists!$C$3:$E$300,3,FALSE)</f>
        <v>Africa</v>
      </c>
      <c r="V6" s="126">
        <v>46234</v>
      </c>
    </row>
    <row r="7" spans="1:22" ht="15.75" customHeight="1">
      <c r="A7" s="51" t="str">
        <f>'Crisis Indicator Data'!A5</f>
        <v>Conflict in northern region of Benin</v>
      </c>
      <c r="B7" s="51" t="str">
        <f>Lists!G5</f>
        <v>Conflict in northern region of Benin</v>
      </c>
      <c r="C7" s="51" t="str">
        <f>'Crisis Indicator Data'!C5</f>
        <v>BEN002</v>
      </c>
      <c r="D7" s="51" t="str">
        <f>'Crisis Indicator Data'!D5</f>
        <v>Benin</v>
      </c>
      <c r="E7" s="51" t="str">
        <f>'Crisis Indicator Data'!E5</f>
        <v>BEN</v>
      </c>
      <c r="F7" s="51" t="str">
        <f>'Crisis Indicator Data'!B5</f>
        <v>Conflict/ Violence</v>
      </c>
      <c r="G7" s="213">
        <f t="shared" si="0"/>
        <v>4.7</v>
      </c>
      <c r="H7" s="231">
        <f t="array" ref="H7">_xlfn.IFS(G7="x", "x", G7&lt;=2, 1, G7&lt;=4, 2, G7&lt;=6, 3, G7&lt;=8, 4, G7&lt;=10, 5)</f>
        <v>3</v>
      </c>
      <c r="I7" s="214" t="str">
        <f t="shared" si="1"/>
        <v>Medium</v>
      </c>
      <c r="J7" s="215" t="str">
        <f>INDEX(Trends!$D$3:$D$404,MATCH(C7,Trends!$C$3:$C$404,0))</f>
        <v>Increasing</v>
      </c>
      <c r="K7" s="216" t="str">
        <f>IF(Reliability!B5="x","x",(IF(CEILING(Reliability!B5,2)=2,"Very High",IF(CEILING(Reliability!B5,2)=4,"High",IF(CEILING(Reliability!B5,2)=6,"Medium",IF(CEILING(Reliability!B5,2)=8,"Low",IF(CEILING(Reliability!B5,2)=10,"Very Low","")))))))</f>
        <v>High</v>
      </c>
      <c r="L7" s="217">
        <f t="shared" si="2"/>
        <v>4.7974114746458101</v>
      </c>
      <c r="M7" s="218">
        <f>'Impact of the crisis'!N8</f>
        <v>3.5816787394391958</v>
      </c>
      <c r="N7" s="218">
        <f>'Impact of the crisis'!AB8</f>
        <v>5.3295548337094703</v>
      </c>
      <c r="O7" s="217">
        <f>'Conditions of people affected'!R8</f>
        <v>4.6348790554602637</v>
      </c>
      <c r="P7" s="218">
        <f>'Conditions of people affected'!K8</f>
        <v>3.4039643302331282</v>
      </c>
      <c r="Q7" s="218">
        <f>'Conditions of people affected'!Q8</f>
        <v>5.8657937806873983</v>
      </c>
      <c r="R7" s="218">
        <f t="shared" si="3"/>
        <v>4.5865170712174814</v>
      </c>
      <c r="S7" s="218">
        <f>'Complexity of the crisis'!X8</f>
        <v>5.1246588225370582</v>
      </c>
      <c r="T7" s="218">
        <f>'Complexity of the crisis'!AN8</f>
        <v>4</v>
      </c>
      <c r="U7" s="125" t="str">
        <f>VLOOKUP(C7,Lists!$C$3:$E$300,3,FALSE)</f>
        <v>Africa</v>
      </c>
      <c r="V7" s="126">
        <v>46234</v>
      </c>
    </row>
    <row r="8" spans="1:22" ht="15.75" customHeight="1">
      <c r="A8" s="51" t="str">
        <f>'Crisis Indicator Data'!A6</f>
        <v>Conflict and Climatic Shocks in Burkina Faso</v>
      </c>
      <c r="B8" s="51" t="str">
        <f>Lists!G6</f>
        <v>Conflict and Climatic Shocks</v>
      </c>
      <c r="C8" s="51" t="str">
        <f>'Crisis Indicator Data'!C6</f>
        <v>BFA002</v>
      </c>
      <c r="D8" s="51" t="str">
        <f>'Crisis Indicator Data'!D6</f>
        <v>Burkina Faso</v>
      </c>
      <c r="E8" s="51" t="str">
        <f>'Crisis Indicator Data'!E6</f>
        <v>BFA</v>
      </c>
      <c r="F8" s="51" t="str">
        <f>'Crisis Indicator Data'!B6</f>
        <v>Conflict/ Violence,Drought/drier conditions,Floods</v>
      </c>
      <c r="G8" s="213">
        <f t="shared" si="0"/>
        <v>8.4</v>
      </c>
      <c r="H8" s="231">
        <f t="array" ref="H8">_xlfn.IFS(G8="x", "x", G8&lt;=2, 1, G8&lt;=4, 2, G8&lt;=6, 3, G8&lt;=8, 4, G8&lt;=10, 5)</f>
        <v>5</v>
      </c>
      <c r="I8" s="214" t="str">
        <f t="shared" si="1"/>
        <v>Very High</v>
      </c>
      <c r="J8" s="215" t="str">
        <f>INDEX(Trends!$D$3:$D$404,MATCH(C8,Trends!$C$3:$C$404,0))</f>
        <v>Increasing</v>
      </c>
      <c r="K8" s="216" t="str">
        <f>IF(Reliability!B6="x","x",(IF(CEILING(Reliability!B6,2)=2,"Very High",IF(CEILING(Reliability!B6,2)=4,"High",IF(CEILING(Reliability!B6,2)=6,"Medium",IF(CEILING(Reliability!B6,2)=8,"Low",IF(CEILING(Reliability!B6,2)=10,"Very Low","")))))))</f>
        <v>High</v>
      </c>
      <c r="L8" s="217">
        <f t="shared" si="2"/>
        <v>8.6192803742246777</v>
      </c>
      <c r="M8" s="218">
        <f>'Impact of the crisis'!N9</f>
        <v>9.3542845084884956</v>
      </c>
      <c r="N8" s="218">
        <f>'Impact of the crisis'!AB9</f>
        <v>8.1434564733553607</v>
      </c>
      <c r="O8" s="217">
        <f>'Conditions of people affected'!R9</f>
        <v>8.4111628854988911</v>
      </c>
      <c r="P8" s="218">
        <f>'Conditions of people affected'!K9</f>
        <v>8.8223257709977823</v>
      </c>
      <c r="Q8" s="218">
        <f>'Conditions of people affected'!Q9</f>
        <v>8</v>
      </c>
      <c r="R8" s="218">
        <f t="shared" si="3"/>
        <v>8.09347372609556</v>
      </c>
      <c r="S8" s="218">
        <f>'Complexity of the crisis'!X9</f>
        <v>6.7976785591641908</v>
      </c>
      <c r="T8" s="218">
        <f>'Complexity of the crisis'!AN9</f>
        <v>9</v>
      </c>
      <c r="U8" s="125" t="str">
        <f>VLOOKUP(C8,Lists!$C$3:$E$300,3,FALSE)</f>
        <v>Africa</v>
      </c>
      <c r="V8" s="126">
        <v>46234</v>
      </c>
    </row>
    <row r="9" spans="1:22" ht="15.75" customHeight="1">
      <c r="A9" s="51" t="str">
        <f>'Crisis Indicator Data'!A7</f>
        <v>Multiple crises in Bangladesh</v>
      </c>
      <c r="B9" s="51" t="str">
        <f>Lists!G7</f>
        <v>Multiple crises</v>
      </c>
      <c r="C9" s="51" t="str">
        <f>'Crisis Indicator Data'!C7</f>
        <v>BGD001</v>
      </c>
      <c r="D9" s="51" t="str">
        <f>'Crisis Indicator Data'!D7</f>
        <v>Bangladesh</v>
      </c>
      <c r="E9" s="51" t="str">
        <f>'Crisis Indicator Data'!E7</f>
        <v>BGD</v>
      </c>
      <c r="F9" s="51" t="str">
        <f>'Crisis Indicator Data'!B7</f>
        <v>International Displacement,Floods,Cyclone,Political/economic crisis</v>
      </c>
      <c r="G9" s="213">
        <f t="shared" si="0"/>
        <v>6.9</v>
      </c>
      <c r="H9" s="231">
        <f t="array" ref="H9">_xlfn.IFS(G9="x", "x", G9&lt;=2, 1, G9&lt;=4, 2, G9&lt;=6, 3, G9&lt;=8, 4, G9&lt;=10, 5)</f>
        <v>4</v>
      </c>
      <c r="I9" s="214" t="str">
        <f t="shared" si="1"/>
        <v>High</v>
      </c>
      <c r="J9" s="215" t="str">
        <f>INDEX(Trends!$D$3:$D$404,MATCH(C9,Trends!$C$3:$C$404,0))</f>
        <v>Stable</v>
      </c>
      <c r="K9" s="216" t="str">
        <f>IF(Reliability!B7="x","x",(IF(CEILING(Reliability!B7,2)=2,"Very High",IF(CEILING(Reliability!B7,2)=4,"High",IF(CEILING(Reliability!B7,2)=6,"Medium",IF(CEILING(Reliability!B7,2)=8,"Low",IF(CEILING(Reliability!B7,2)=10,"Very Low","")))))))</f>
        <v>Very High</v>
      </c>
      <c r="L9" s="217">
        <f t="shared" si="2"/>
        <v>6.4112282265908256</v>
      </c>
      <c r="M9" s="218">
        <f>'Impact of the crisis'!N10</f>
        <v>7.3165983666416619</v>
      </c>
      <c r="N9" s="218">
        <f>'Impact of the crisis'!AB10</f>
        <v>5.8804986266219181</v>
      </c>
      <c r="O9" s="217">
        <f>'Conditions of people affected'!R10</f>
        <v>8.0974055438476196</v>
      </c>
      <c r="P9" s="218">
        <f>'Conditions of people affected'!K10</f>
        <v>10</v>
      </c>
      <c r="Q9" s="218">
        <f>'Conditions of people affected'!Q10</f>
        <v>6.19481108769524</v>
      </c>
      <c r="R9" s="218">
        <f t="shared" si="3"/>
        <v>5.0835105269955978</v>
      </c>
      <c r="S9" s="218">
        <f>'Complexity of the crisis'!X10</f>
        <v>4.6361067702266157</v>
      </c>
      <c r="T9" s="218">
        <f>'Complexity of the crisis'!AN10</f>
        <v>5.5</v>
      </c>
      <c r="U9" s="125" t="str">
        <f>VLOOKUP(C9,Lists!$C$3:$E$300,3,FALSE)</f>
        <v>Asia</v>
      </c>
      <c r="V9" s="126">
        <v>46234</v>
      </c>
    </row>
    <row r="10" spans="1:22" ht="15.75" customHeight="1">
      <c r="A10" s="51" t="str">
        <f>'Crisis Indicator Data'!A8</f>
        <v>Displacement of Rohingyas to Bangladesh</v>
      </c>
      <c r="B10" s="51" t="str">
        <f>Lists!G8</f>
        <v xml:space="preserve">Displacement of Rohingyas </v>
      </c>
      <c r="C10" s="51" t="str">
        <f>'Crisis Indicator Data'!C8</f>
        <v>BGD002</v>
      </c>
      <c r="D10" s="51" t="str">
        <f>'Crisis Indicator Data'!D8</f>
        <v>Bangladesh</v>
      </c>
      <c r="E10" s="51" t="str">
        <f>'Crisis Indicator Data'!E8</f>
        <v>BGD</v>
      </c>
      <c r="F10" s="51" t="str">
        <f>'Crisis Indicator Data'!B8</f>
        <v>International Displacement</v>
      </c>
      <c r="G10" s="213">
        <f t="shared" si="0"/>
        <v>5.9</v>
      </c>
      <c r="H10" s="231">
        <f t="array" ref="H10">_xlfn.IFS(G10="x", "x", G10&lt;=2, 1, G10&lt;=4, 2, G10&lt;=6, 3, G10&lt;=8, 4, G10&lt;=10, 5)</f>
        <v>3</v>
      </c>
      <c r="I10" s="214" t="str">
        <f t="shared" si="1"/>
        <v>Medium</v>
      </c>
      <c r="J10" s="215" t="str">
        <f>INDEX(Trends!$D$3:$D$404,MATCH(C10,Trends!$C$3:$C$404,0))</f>
        <v>Decreasing</v>
      </c>
      <c r="K10" s="216" t="str">
        <f>IF(Reliability!B8="x","x",(IF(CEILING(Reliability!B8,2)=2,"Very High",IF(CEILING(Reliability!B8,2)=4,"High",IF(CEILING(Reliability!B8,2)=6,"Medium",IF(CEILING(Reliability!B8,2)=8,"Low",IF(CEILING(Reliability!B8,2)=10,"Very Low","")))))))</f>
        <v>Very High</v>
      </c>
      <c r="L10" s="217">
        <f t="shared" si="2"/>
        <v>5.9233609939576093</v>
      </c>
      <c r="M10" s="218">
        <f>'Impact of the crisis'!N11</f>
        <v>0.43400321879358039</v>
      </c>
      <c r="N10" s="218">
        <f>'Impact of the crisis'!AB11</f>
        <v>7.4950000730249267</v>
      </c>
      <c r="O10" s="217">
        <f>'Conditions of people affected'!R11</f>
        <v>6.6735333044265417</v>
      </c>
      <c r="P10" s="218">
        <f>'Conditions of people affected'!K11</f>
        <v>7.3470666088530834</v>
      </c>
      <c r="Q10" s="218">
        <f>'Conditions of people affected'!Q11</f>
        <v>6.0000000000000009</v>
      </c>
      <c r="R10" s="218">
        <f t="shared" si="3"/>
        <v>4.5684073013307716</v>
      </c>
      <c r="S10" s="218">
        <f>'Complexity of the crisis'!X11</f>
        <v>4.6361067702266157</v>
      </c>
      <c r="T10" s="218">
        <f>'Complexity of the crisis'!AN11</f>
        <v>4.5</v>
      </c>
      <c r="U10" s="125" t="str">
        <f>VLOOKUP(C10,Lists!$C$3:$E$300,3,FALSE)</f>
        <v>Asia</v>
      </c>
      <c r="V10" s="126">
        <v>46234</v>
      </c>
    </row>
    <row r="11" spans="1:22" ht="15.75" customHeight="1">
      <c r="A11" s="51" t="str">
        <f>'Crisis Indicator Data'!A9</f>
        <v>Climatic shocks and political/economic crisis in Bangladesh</v>
      </c>
      <c r="B11" s="51" t="str">
        <f>Lists!G9</f>
        <v xml:space="preserve">Climatic shocks and political/economic crisis </v>
      </c>
      <c r="C11" s="51" t="str">
        <f>'Crisis Indicator Data'!C9</f>
        <v>BGD012</v>
      </c>
      <c r="D11" s="51" t="str">
        <f>'Crisis Indicator Data'!D9</f>
        <v>Bangladesh</v>
      </c>
      <c r="E11" s="51" t="str">
        <f>'Crisis Indicator Data'!E9</f>
        <v>BGD</v>
      </c>
      <c r="F11" s="51" t="str">
        <f>'Crisis Indicator Data'!B9</f>
        <v>Cyclone,Floods,Political/economic crisis</v>
      </c>
      <c r="G11" s="213">
        <f t="shared" si="0"/>
        <v>6.6</v>
      </c>
      <c r="H11" s="231">
        <f t="array" ref="H11">_xlfn.IFS(G11="x", "x", G11&lt;=2, 1, G11&lt;=4, 2, G11&lt;=6, 3, G11&lt;=8, 4, G11&lt;=10, 5)</f>
        <v>4</v>
      </c>
      <c r="I11" s="214" t="str">
        <f t="shared" si="1"/>
        <v>High</v>
      </c>
      <c r="J11" s="215" t="str">
        <f>INDEX(Trends!$D$3:$D$404,MATCH(C11,Trends!$C$3:$C$404,0))</f>
        <v>Increasing</v>
      </c>
      <c r="K11" s="216" t="str">
        <f>IF(Reliability!B9="x","x",(IF(CEILING(Reliability!B9,2)=2,"Very High",IF(CEILING(Reliability!B9,2)=4,"High",IF(CEILING(Reliability!B9,2)=6,"Medium",IF(CEILING(Reliability!B9,2)=8,"Low",IF(CEILING(Reliability!B9,2)=10,"Very Low","")))))))</f>
        <v>Medium</v>
      </c>
      <c r="L11" s="217">
        <f t="shared" si="2"/>
        <v>7.4383436780470289</v>
      </c>
      <c r="M11" s="218">
        <f>'Impact of the crisis'!N12</f>
        <v>7.285567115651328</v>
      </c>
      <c r="N11" s="218">
        <f>'Impact of the crisis'!AB12</f>
        <v>7.5124285214144013</v>
      </c>
      <c r="O11" s="217">
        <f>'Conditions of people affected'!R12</f>
        <v>8.0992041078305519</v>
      </c>
      <c r="P11" s="218">
        <f>'Conditions of people affected'!K12</f>
        <v>10</v>
      </c>
      <c r="Q11" s="218">
        <f>'Conditions of people affected'!Q12</f>
        <v>6.1984082156611038</v>
      </c>
      <c r="R11" s="218">
        <f t="shared" si="3"/>
        <v>3.6440513266790111</v>
      </c>
      <c r="S11" s="218">
        <f>'Complexity of the crisis'!X12</f>
        <v>4.6361067702266157</v>
      </c>
      <c r="T11" s="218">
        <f>'Complexity of the crisis'!AN12</f>
        <v>2.5</v>
      </c>
      <c r="U11" s="125" t="str">
        <f>VLOOKUP(C11,Lists!$C$3:$E$300,3,FALSE)</f>
        <v>Asia</v>
      </c>
      <c r="V11" s="126">
        <v>46234</v>
      </c>
    </row>
    <row r="12" spans="1:22" ht="15.75" customHeight="1">
      <c r="A12" s="51" t="str">
        <f>'Crisis Indicator Data'!A10</f>
        <v>Displacement from Venezuela to Brazil</v>
      </c>
      <c r="B12" s="51" t="str">
        <f>Lists!G10</f>
        <v>Displacement from Venezuela</v>
      </c>
      <c r="C12" s="51" t="str">
        <f>'Crisis Indicator Data'!C10</f>
        <v>BRA002</v>
      </c>
      <c r="D12" s="51" t="str">
        <f>'Crisis Indicator Data'!D10</f>
        <v>Brazil</v>
      </c>
      <c r="E12" s="51" t="str">
        <f>'Crisis Indicator Data'!E10</f>
        <v>BRA</v>
      </c>
      <c r="F12" s="51" t="str">
        <f>'Crisis Indicator Data'!B10</f>
        <v>International Displacement</v>
      </c>
      <c r="G12" s="213">
        <f t="shared" si="0"/>
        <v>5.2</v>
      </c>
      <c r="H12" s="231">
        <f t="array" ref="H12">_xlfn.IFS(G12="x", "x", G12&lt;=2, 1, G12&lt;=4, 2, G12&lt;=6, 3, G12&lt;=8, 4, G12&lt;=10, 5)</f>
        <v>3</v>
      </c>
      <c r="I12" s="214" t="str">
        <f t="shared" si="1"/>
        <v>Medium</v>
      </c>
      <c r="J12" s="215" t="str">
        <f>INDEX(Trends!$D$3:$D$404,MATCH(C12,Trends!$C$3:$C$404,0))</f>
        <v>Stable</v>
      </c>
      <c r="K12" s="216" t="str">
        <f>IF(Reliability!B10="x","x",(IF(CEILING(Reliability!B10,2)=2,"Very High",IF(CEILING(Reliability!B10,2)=4,"High",IF(CEILING(Reliability!B10,2)=6,"Medium",IF(CEILING(Reliability!B10,2)=8,"Low",IF(CEILING(Reliability!B10,2)=10,"Very Low","")))))))</f>
        <v>Medium</v>
      </c>
      <c r="L12" s="217">
        <f t="shared" si="2"/>
        <v>7.4869034169847204</v>
      </c>
      <c r="M12" s="218">
        <f>'Impact of the crisis'!N13</f>
        <v>8.1391472148740274</v>
      </c>
      <c r="N12" s="218">
        <f>'Impact of the crisis'!AB13</f>
        <v>7.1089197294878561</v>
      </c>
      <c r="O12" s="217">
        <f>'Conditions of people affected'!R13</f>
        <v>4.1683116835856344</v>
      </c>
      <c r="P12" s="218">
        <f>'Conditions of people affected'!K13</f>
        <v>5.8272934233540026</v>
      </c>
      <c r="Q12" s="218">
        <f>'Conditions of people affected'!Q13</f>
        <v>2.5093299438172667</v>
      </c>
      <c r="R12" s="218">
        <f t="shared" si="3"/>
        <v>4.5067708506298283</v>
      </c>
      <c r="S12" s="218">
        <f>'Complexity of the crisis'!X13</f>
        <v>4.9774268535185184</v>
      </c>
      <c r="T12" s="218">
        <f>'Complexity of the crisis'!AN13</f>
        <v>4</v>
      </c>
      <c r="U12" s="125" t="str">
        <f>VLOOKUP(C12,Lists!$C$3:$E$300,3,FALSE)</f>
        <v>Americas</v>
      </c>
      <c r="V12" s="126">
        <v>46234</v>
      </c>
    </row>
    <row r="13" spans="1:22" ht="15.75" customHeight="1">
      <c r="A13" s="51" t="str">
        <f>'Crisis Indicator Data'!A11</f>
        <v>Conflict and Climatic Shocks in CAR</v>
      </c>
      <c r="B13" s="51" t="str">
        <f>Lists!G11</f>
        <v>Conflict and Climatic Shocks</v>
      </c>
      <c r="C13" s="51" t="str">
        <f>'Crisis Indicator Data'!C11</f>
        <v>CAF001</v>
      </c>
      <c r="D13" s="51" t="str">
        <f>'Crisis Indicator Data'!D11</f>
        <v>Central African Republic</v>
      </c>
      <c r="E13" s="51" t="str">
        <f>'Crisis Indicator Data'!E11</f>
        <v>CAF</v>
      </c>
      <c r="F13" s="51" t="str">
        <f>'Crisis Indicator Data'!B11</f>
        <v>Conflict/ Violence,Floods</v>
      </c>
      <c r="G13" s="213">
        <f t="shared" si="0"/>
        <v>8</v>
      </c>
      <c r="H13" s="231">
        <f t="array" ref="H13">_xlfn.IFS(G13="x", "x", G13&lt;=2, 1, G13&lt;=4, 2, G13&lt;=6, 3, G13&lt;=8, 4, G13&lt;=10, 5)</f>
        <v>4</v>
      </c>
      <c r="I13" s="214" t="str">
        <f t="shared" si="1"/>
        <v>High</v>
      </c>
      <c r="J13" s="215" t="str">
        <f>INDEX(Trends!$D$3:$D$404,MATCH(C13,Trends!$C$3:$C$404,0))</f>
        <v>Stable</v>
      </c>
      <c r="K13" s="216" t="str">
        <f>IF(Reliability!B11="x","x",(IF(CEILING(Reliability!B11,2)=2,"Very High",IF(CEILING(Reliability!B11,2)=4,"High",IF(CEILING(Reliability!B11,2)=6,"Medium",IF(CEILING(Reliability!B11,2)=8,"Low",IF(CEILING(Reliability!B11,2)=10,"Very Low","")))))))</f>
        <v>High</v>
      </c>
      <c r="L13" s="217">
        <f t="shared" si="2"/>
        <v>8.6191141244747094</v>
      </c>
      <c r="M13" s="218">
        <f>'Impact of the crisis'!N14</f>
        <v>8.8042929317551302</v>
      </c>
      <c r="N13" s="218">
        <f>'Impact of the crisis'!AB14</f>
        <v>8.5210227126312539</v>
      </c>
      <c r="O13" s="217">
        <f>'Conditions of people affected'!R14</f>
        <v>7.8692476899438875</v>
      </c>
      <c r="P13" s="218">
        <f>'Conditions of people affected'!K14</f>
        <v>7.8172587218090115</v>
      </c>
      <c r="Q13" s="218">
        <f>'Conditions of people affected'!Q14</f>
        <v>7.9212366580787634</v>
      </c>
      <c r="R13" s="218">
        <f t="shared" si="3"/>
        <v>7.7389322336416333</v>
      </c>
      <c r="S13" s="218">
        <f>'Complexity of the crisis'!X14</f>
        <v>6.7560339436701824</v>
      </c>
      <c r="T13" s="218">
        <f>'Complexity of the crisis'!AN14</f>
        <v>8.5</v>
      </c>
      <c r="U13" s="125" t="str">
        <f>VLOOKUP(C13,Lists!$C$3:$E$300,3,FALSE)</f>
        <v>Africa</v>
      </c>
      <c r="V13" s="126">
        <v>46234</v>
      </c>
    </row>
    <row r="14" spans="1:22" ht="15.75" customHeight="1">
      <c r="A14" s="51" t="str">
        <f>'Crisis Indicator Data'!A12</f>
        <v>Displacement from Venezuela to Chile</v>
      </c>
      <c r="B14" s="51" t="str">
        <f>Lists!G12</f>
        <v>Displacement from Venezuela</v>
      </c>
      <c r="C14" s="51" t="str">
        <f>'Crisis Indicator Data'!C12</f>
        <v>CHL002</v>
      </c>
      <c r="D14" s="51" t="str">
        <f>'Crisis Indicator Data'!D12</f>
        <v>Chile</v>
      </c>
      <c r="E14" s="51" t="str">
        <f>'Crisis Indicator Data'!E12</f>
        <v>CHL</v>
      </c>
      <c r="F14" s="51" t="str">
        <f>'Crisis Indicator Data'!B12</f>
        <v>International Displacement</v>
      </c>
      <c r="G14" s="213">
        <f t="shared" si="0"/>
        <v>5</v>
      </c>
      <c r="H14" s="231">
        <f t="array" ref="H14">_xlfn.IFS(G14="x", "x", G14&lt;=2, 1, G14&lt;=4, 2, G14&lt;=6, 3, G14&lt;=8, 4, G14&lt;=10, 5)</f>
        <v>3</v>
      </c>
      <c r="I14" s="214" t="str">
        <f t="shared" si="1"/>
        <v>Medium</v>
      </c>
      <c r="J14" s="215" t="str">
        <f>INDEX(Trends!$D$3:$D$404,MATCH(C14,Trends!$C$3:$C$404,0))</f>
        <v>Stable</v>
      </c>
      <c r="K14" s="216" t="str">
        <f>IF(Reliability!B12="x","x",(IF(CEILING(Reliability!B12,2)=2,"Very High",IF(CEILING(Reliability!B12,2)=4,"High",IF(CEILING(Reliability!B12,2)=6,"Medium",IF(CEILING(Reliability!B12,2)=8,"Low",IF(CEILING(Reliability!B12,2)=10,"Very Low","")))))))</f>
        <v>Very High</v>
      </c>
      <c r="L14" s="217">
        <f t="shared" si="2"/>
        <v>5.839004103653429</v>
      </c>
      <c r="M14" s="218">
        <f>'Impact of the crisis'!N15</f>
        <v>7.4345038203081204</v>
      </c>
      <c r="N14" s="218">
        <f>'Impact of the crisis'!AB15</f>
        <v>4.7978652494716849</v>
      </c>
      <c r="O14" s="217">
        <f>'Conditions of people affected'!R15</f>
        <v>5.6418975475292434</v>
      </c>
      <c r="P14" s="218">
        <f>'Conditions of people affected'!K15</f>
        <v>5.8730927947350979</v>
      </c>
      <c r="Q14" s="218">
        <f>'Conditions of people affected'!Q15</f>
        <v>5.4107023003233889</v>
      </c>
      <c r="R14" s="218">
        <f t="shared" si="3"/>
        <v>3.37856913100401</v>
      </c>
      <c r="S14" s="218">
        <f>'Complexity of the crisis'!X15</f>
        <v>2.0669119637654325</v>
      </c>
      <c r="T14" s="218">
        <f>'Complexity of the crisis'!AN15</f>
        <v>4.5</v>
      </c>
      <c r="U14" s="125" t="str">
        <f>VLOOKUP(C14,Lists!$C$3:$E$300,3,FALSE)</f>
        <v>Americas</v>
      </c>
      <c r="V14" s="126">
        <v>46234</v>
      </c>
    </row>
    <row r="15" spans="1:22" ht="15.75" customHeight="1">
      <c r="A15" s="51" t="str">
        <f>'Crisis Indicator Data'!A13</f>
        <v>Displacement from Burkina Faso to northern Côte d’Ivoire</v>
      </c>
      <c r="B15" s="51" t="str">
        <f>Lists!G13</f>
        <v>Displacement from Burkina Faso</v>
      </c>
      <c r="C15" s="51" t="str">
        <f>'Crisis Indicator Data'!C13</f>
        <v>CIV002</v>
      </c>
      <c r="D15" s="51" t="str">
        <f>'Crisis Indicator Data'!D13</f>
        <v>Ivory Coast</v>
      </c>
      <c r="E15" s="51" t="str">
        <f>'Crisis Indicator Data'!E13</f>
        <v>CIV</v>
      </c>
      <c r="F15" s="51" t="str">
        <f>'Crisis Indicator Data'!B13</f>
        <v>International Displacement</v>
      </c>
      <c r="G15" s="213">
        <f t="shared" si="0"/>
        <v>4.4000000000000004</v>
      </c>
      <c r="H15" s="231">
        <f t="array" ref="H15">_xlfn.IFS(G15="x", "x", G15&lt;=2, 1, G15&lt;=4, 2, G15&lt;=6, 3, G15&lt;=8, 4, G15&lt;=10, 5)</f>
        <v>3</v>
      </c>
      <c r="I15" s="214" t="str">
        <f t="shared" si="1"/>
        <v>Medium</v>
      </c>
      <c r="J15" s="215" t="str">
        <f>INDEX(Trends!$D$3:$D$404,MATCH(C15,Trends!$C$3:$C$404,0))</f>
        <v>Stable</v>
      </c>
      <c r="K15" s="216" t="str">
        <f>IF(Reliability!B13="x","x",(IF(CEILING(Reliability!B13,2)=2,"Very High",IF(CEILING(Reliability!B13,2)=4,"High",IF(CEILING(Reliability!B13,2)=6,"Medium",IF(CEILING(Reliability!B13,2)=8,"Low",IF(CEILING(Reliability!B13,2)=10,"Very Low","")))))))</f>
        <v>Medium</v>
      </c>
      <c r="L15" s="217">
        <f t="shared" si="2"/>
        <v>4.3647819213524395</v>
      </c>
      <c r="M15" s="218">
        <f>'Impact of the crisis'!N16</f>
        <v>1.2761540110125935</v>
      </c>
      <c r="N15" s="218">
        <f>'Impact of the crisis'!AB16</f>
        <v>5.5236429879610585</v>
      </c>
      <c r="O15" s="217">
        <f>'Conditions of people affected'!R16</f>
        <v>4.6141382475898922</v>
      </c>
      <c r="P15" s="218">
        <f>'Conditions of people affected'!K16</f>
        <v>3.2282764951797827</v>
      </c>
      <c r="Q15" s="218">
        <f>'Conditions of people affected'!Q16</f>
        <v>6.0000000000000009</v>
      </c>
      <c r="R15" s="218">
        <f t="shared" si="3"/>
        <v>4.2104998122365682</v>
      </c>
      <c r="S15" s="218">
        <f>'Complexity of the crisis'!X16</f>
        <v>5.2403449921604937</v>
      </c>
      <c r="T15" s="218">
        <f>'Complexity of the crisis'!AN16</f>
        <v>3</v>
      </c>
      <c r="U15" s="125" t="str">
        <f>VLOOKUP(C15,Lists!$C$3:$E$300,3,FALSE)</f>
        <v>Africa</v>
      </c>
      <c r="V15" s="126">
        <v>46234</v>
      </c>
    </row>
    <row r="16" spans="1:22" ht="15.75" customHeight="1">
      <c r="A16" s="51" t="str">
        <f>'Crisis Indicator Data'!A14</f>
        <v>Complex crisis in Cameroon</v>
      </c>
      <c r="B16" s="51" t="str">
        <f>Lists!G14</f>
        <v>Complex Crisis</v>
      </c>
      <c r="C16" s="51" t="str">
        <f>'Crisis Indicator Data'!C14</f>
        <v>CMR005</v>
      </c>
      <c r="D16" s="51" t="str">
        <f>'Crisis Indicator Data'!D14</f>
        <v>Cameroon</v>
      </c>
      <c r="E16" s="51" t="str">
        <f>'Crisis Indicator Data'!E14</f>
        <v>CMR</v>
      </c>
      <c r="F16" s="51" t="str">
        <f>'Crisis Indicator Data'!B14</f>
        <v>International Displacement,Conflict/ Violence,Floods</v>
      </c>
      <c r="G16" s="213">
        <f t="shared" si="0"/>
        <v>8.1999999999999993</v>
      </c>
      <c r="H16" s="231">
        <f t="array" ref="H16">_xlfn.IFS(G16="x", "x", G16&lt;=2, 1, G16&lt;=4, 2, G16&lt;=6, 3, G16&lt;=8, 4, G16&lt;=10, 5)</f>
        <v>5</v>
      </c>
      <c r="I16" s="214" t="str">
        <f t="shared" si="1"/>
        <v>Very High</v>
      </c>
      <c r="J16" s="215" t="str">
        <f>INDEX(Trends!$D$3:$D$404,MATCH(C16,Trends!$C$3:$C$404,0))</f>
        <v>Increasing</v>
      </c>
      <c r="K16" s="216" t="str">
        <f>IF(Reliability!B14="x","x",(IF(CEILING(Reliability!B14,2)=2,"Very High",IF(CEILING(Reliability!B14,2)=4,"High",IF(CEILING(Reliability!B14,2)=6,"Medium",IF(CEILING(Reliability!B14,2)=8,"Low",IF(CEILING(Reliability!B14,2)=10,"Very Low","")))))))</f>
        <v>High</v>
      </c>
      <c r="L16" s="217">
        <f t="shared" si="2"/>
        <v>8.9503917330482246</v>
      </c>
      <c r="M16" s="218">
        <f>'Impact of the crisis'!N17</f>
        <v>9.1230233271635921</v>
      </c>
      <c r="N16" s="218">
        <f>'Impact of the crisis'!AB17</f>
        <v>8.8585334550948645</v>
      </c>
      <c r="O16" s="217">
        <f>'Conditions of people affected'!R17</f>
        <v>8.0982331031505446</v>
      </c>
      <c r="P16" s="218">
        <f>'Conditions of people affected'!K17</f>
        <v>8.1964662063010874</v>
      </c>
      <c r="Q16" s="218">
        <f>'Conditions of people affected'!Q17</f>
        <v>8</v>
      </c>
      <c r="R16" s="218">
        <f t="shared" si="3"/>
        <v>7.7405795581220929</v>
      </c>
      <c r="S16" s="218">
        <f>'Complexity of the crisis'!X17</f>
        <v>6.7602878537812758</v>
      </c>
      <c r="T16" s="218">
        <f>'Complexity of the crisis'!AN17</f>
        <v>8.5</v>
      </c>
      <c r="U16" s="125" t="str">
        <f>VLOOKUP(C16,Lists!$C$3:$E$300,3,FALSE)</f>
        <v>Africa</v>
      </c>
      <c r="V16" s="126">
        <v>46234</v>
      </c>
    </row>
    <row r="17" spans="1:22" ht="15.75" customHeight="1">
      <c r="A17" s="51" t="str">
        <f>'Crisis Indicator Data'!A15</f>
        <v>Complex crisis in DRC</v>
      </c>
      <c r="B17" s="51" t="str">
        <f>Lists!G15</f>
        <v>Complex crisis</v>
      </c>
      <c r="C17" s="51" t="str">
        <f>'Crisis Indicator Data'!C15</f>
        <v>COD001</v>
      </c>
      <c r="D17" s="51" t="str">
        <f>'Crisis Indicator Data'!D15</f>
        <v>Democratic Republic of the Congo</v>
      </c>
      <c r="E17" s="51" t="str">
        <f>'Crisis Indicator Data'!E15</f>
        <v>COD</v>
      </c>
      <c r="F17" s="51" t="str">
        <f>'Crisis Indicator Data'!B15</f>
        <v>Conflict/ Violence,Floods</v>
      </c>
      <c r="G17" s="213">
        <f t="shared" si="0"/>
        <v>9.1999999999999993</v>
      </c>
      <c r="H17" s="231">
        <f t="array" ref="H17">_xlfn.IFS(G17="x", "x", G17&lt;=2, 1, G17&lt;=4, 2, G17&lt;=6, 3, G17&lt;=8, 4, G17&lt;=10, 5)</f>
        <v>5</v>
      </c>
      <c r="I17" s="214" t="str">
        <f t="shared" si="1"/>
        <v>Very High</v>
      </c>
      <c r="J17" s="215" t="str">
        <f>INDEX(Trends!$D$3:$D$404,MATCH(C17,Trends!$C$3:$C$404,0))</f>
        <v>Increasing</v>
      </c>
      <c r="K17" s="216" t="str">
        <f>IF(Reliability!B15="x","x",(IF(CEILING(Reliability!B15,2)=2,"Very High",IF(CEILING(Reliability!B15,2)=4,"High",IF(CEILING(Reliability!B15,2)=6,"Medium",IF(CEILING(Reliability!B15,2)=8,"Low",IF(CEILING(Reliability!B15,2)=10,"Very Low","")))))))</f>
        <v>Very High</v>
      </c>
      <c r="L17" s="217">
        <f t="shared" si="2"/>
        <v>9.3986874377177489</v>
      </c>
      <c r="M17" s="218">
        <f>'Impact of the crisis'!N18</f>
        <v>10</v>
      </c>
      <c r="N17" s="218">
        <f>'Impact of the crisis'!AB18</f>
        <v>8.985234326097709</v>
      </c>
      <c r="O17" s="217">
        <f>'Conditions of people affected'!R18</f>
        <v>8.9870912365148019</v>
      </c>
      <c r="P17" s="218">
        <f>'Conditions of people affected'!K18</f>
        <v>10</v>
      </c>
      <c r="Q17" s="218">
        <f>'Conditions of people affected'!Q18</f>
        <v>7.9741824730296038</v>
      </c>
      <c r="R17" s="218">
        <f t="shared" si="3"/>
        <v>9.2191200726437863</v>
      </c>
      <c r="S17" s="218">
        <f>'Complexity of the crisis'!X18</f>
        <v>7.8894440304345137</v>
      </c>
      <c r="T17" s="218">
        <f>'Complexity of the crisis'!AN18</f>
        <v>10</v>
      </c>
      <c r="U17" s="125" t="str">
        <f>VLOOKUP(C17,Lists!$C$3:$E$300,3,FALSE)</f>
        <v>Africa</v>
      </c>
      <c r="V17" s="126">
        <v>46234</v>
      </c>
    </row>
    <row r="18" spans="1:22" ht="15.75" customHeight="1">
      <c r="A18" s="51" t="str">
        <f>'Crisis Indicator Data'!A16</f>
        <v>Conflict and Climatic Shocks in Colombia</v>
      </c>
      <c r="B18" s="51" t="str">
        <f>Lists!G16</f>
        <v>Conflict and Climatic Shocks</v>
      </c>
      <c r="C18" s="51" t="str">
        <f>'Crisis Indicator Data'!C16</f>
        <v>COL001</v>
      </c>
      <c r="D18" s="51" t="str">
        <f>'Crisis Indicator Data'!D16</f>
        <v>Colombia</v>
      </c>
      <c r="E18" s="51" t="str">
        <f>'Crisis Indicator Data'!E16</f>
        <v>COL</v>
      </c>
      <c r="F18" s="51" t="str">
        <f>'Crisis Indicator Data'!B16</f>
        <v>Conflict/ Violence,Drought/drier conditions,Floods</v>
      </c>
      <c r="G18" s="213">
        <f t="shared" si="0"/>
        <v>8.4</v>
      </c>
      <c r="H18" s="231">
        <f t="array" ref="H18">_xlfn.IFS(G18="x", "x", G18&lt;=2, 1, G18&lt;=4, 2, G18&lt;=6, 3, G18&lt;=8, 4, G18&lt;=10, 5)</f>
        <v>5</v>
      </c>
      <c r="I18" s="214" t="str">
        <f t="shared" si="1"/>
        <v>Very High</v>
      </c>
      <c r="J18" s="215" t="str">
        <f>INDEX(Trends!$D$3:$D$404,MATCH(C18,Trends!$C$3:$C$404,0))</f>
        <v>Increasing</v>
      </c>
      <c r="K18" s="216" t="str">
        <f>IF(Reliability!B16="x","x",(IF(CEILING(Reliability!B16,2)=2,"Very High",IF(CEILING(Reliability!B16,2)=4,"High",IF(CEILING(Reliability!B16,2)=6,"Medium",IF(CEILING(Reliability!B16,2)=8,"Low",IF(CEILING(Reliability!B16,2)=10,"Very Low","")))))))</f>
        <v>High</v>
      </c>
      <c r="L18" s="217">
        <f t="shared" si="2"/>
        <v>9.1424888780446736</v>
      </c>
      <c r="M18" s="218">
        <f>'Impact of the crisis'!N19</f>
        <v>10</v>
      </c>
      <c r="N18" s="218">
        <f>'Impact of the crisis'!AB19</f>
        <v>8.4907277498404241</v>
      </c>
      <c r="O18" s="217">
        <f>'Conditions of people affected'!R19</f>
        <v>8.7430698457029301</v>
      </c>
      <c r="P18" s="218">
        <f>'Conditions of people affected'!K19</f>
        <v>9.4861396914058584</v>
      </c>
      <c r="Q18" s="218">
        <f>'Conditions of people affected'!Q19</f>
        <v>8</v>
      </c>
      <c r="R18" s="218">
        <f t="shared" si="3"/>
        <v>7.3455137658236227</v>
      </c>
      <c r="S18" s="218">
        <f>'Complexity of the crisis'!X19</f>
        <v>5.6805787578547013</v>
      </c>
      <c r="T18" s="218">
        <f>'Complexity of the crisis'!AN19</f>
        <v>8.5</v>
      </c>
      <c r="U18" s="125" t="str">
        <f>VLOOKUP(C18,Lists!$C$3:$E$300,3,FALSE)</f>
        <v>Americas</v>
      </c>
      <c r="V18" s="126">
        <v>46234</v>
      </c>
    </row>
    <row r="19" spans="1:22" ht="15.75" customHeight="1">
      <c r="A19" s="51" t="str">
        <f>'Crisis Indicator Data'!A17</f>
        <v>Displacement from Venezuela to Colombia</v>
      </c>
      <c r="B19" s="51" t="str">
        <f>Lists!G17</f>
        <v>Displacement from Venezuela</v>
      </c>
      <c r="C19" s="51" t="str">
        <f>'Crisis Indicator Data'!C17</f>
        <v>COL002</v>
      </c>
      <c r="D19" s="51" t="str">
        <f>'Crisis Indicator Data'!D17</f>
        <v>Colombia</v>
      </c>
      <c r="E19" s="51" t="str">
        <f>'Crisis Indicator Data'!E17</f>
        <v>COL</v>
      </c>
      <c r="F19" s="51" t="str">
        <f>'Crisis Indicator Data'!B17</f>
        <v>International Displacement</v>
      </c>
      <c r="G19" s="213">
        <f t="shared" si="0"/>
        <v>6.9</v>
      </c>
      <c r="H19" s="231">
        <f t="array" ref="H19">_xlfn.IFS(G19="x", "x", G19&lt;=2, 1, G19&lt;=4, 2, G19&lt;=6, 3, G19&lt;=8, 4, G19&lt;=10, 5)</f>
        <v>4</v>
      </c>
      <c r="I19" s="214" t="str">
        <f t="shared" si="1"/>
        <v>High</v>
      </c>
      <c r="J19" s="215" t="str">
        <f>INDEX(Trends!$D$3:$D$404,MATCH(C19,Trends!$C$3:$C$404,0))</f>
        <v>Increasing</v>
      </c>
      <c r="K19" s="216" t="str">
        <f>IF(Reliability!B17="x","x",(IF(CEILING(Reliability!B17,2)=2,"Very High",IF(CEILING(Reliability!B17,2)=4,"High",IF(CEILING(Reliability!B17,2)=6,"Medium",IF(CEILING(Reliability!B17,2)=8,"Low",IF(CEILING(Reliability!B17,2)=10,"Very Low","")))))))</f>
        <v>High</v>
      </c>
      <c r="L19" s="217">
        <f t="shared" si="2"/>
        <v>7.2192030054106446</v>
      </c>
      <c r="M19" s="218">
        <f>'Impact of the crisis'!N20</f>
        <v>8.7622314718706633</v>
      </c>
      <c r="N19" s="218">
        <f>'Impact of the crisis'!AB20</f>
        <v>6.1013907527283777</v>
      </c>
      <c r="O19" s="217">
        <f>'Conditions of people affected'!R20</f>
        <v>7.2042910544852941</v>
      </c>
      <c r="P19" s="218">
        <f>'Conditions of people affected'!K20</f>
        <v>8.4085821089705881</v>
      </c>
      <c r="Q19" s="218">
        <f>'Conditions of people affected'!Q20</f>
        <v>6.0000000000000009</v>
      </c>
      <c r="R19" s="218">
        <f t="shared" si="3"/>
        <v>6.1070339660873652</v>
      </c>
      <c r="S19" s="218">
        <f>'Complexity of the crisis'!X20</f>
        <v>5.6805787578547013</v>
      </c>
      <c r="T19" s="218">
        <f>'Complexity of the crisis'!AN20</f>
        <v>6.5</v>
      </c>
      <c r="U19" s="125" t="str">
        <f>VLOOKUP(C19,Lists!$C$3:$E$300,3,FALSE)</f>
        <v>Americas</v>
      </c>
      <c r="V19" s="126">
        <v>46234</v>
      </c>
    </row>
    <row r="20" spans="1:22" ht="15.75" customHeight="1">
      <c r="A20" s="51" t="str">
        <f>'Crisis Indicator Data'!A18</f>
        <v>Multiple Crises in Colombia</v>
      </c>
      <c r="B20" s="51" t="str">
        <f>Lists!G18</f>
        <v>Multiple Crises</v>
      </c>
      <c r="C20" s="51" t="str">
        <f>'Crisis Indicator Data'!C18</f>
        <v>COL004</v>
      </c>
      <c r="D20" s="51" t="str">
        <f>'Crisis Indicator Data'!D18</f>
        <v>Colombia</v>
      </c>
      <c r="E20" s="51" t="str">
        <f>'Crisis Indicator Data'!E18</f>
        <v>COL</v>
      </c>
      <c r="F20" s="51" t="str">
        <f>'Crisis Indicator Data'!B18</f>
        <v>Conflict/ Violence,Drought/drier conditions,International Displacement,Floods</v>
      </c>
      <c r="G20" s="213">
        <f t="shared" si="0"/>
        <v>8.6</v>
      </c>
      <c r="H20" s="231">
        <f t="array" ref="H20">_xlfn.IFS(G20="x", "x", G20&lt;=2, 1, G20&lt;=4, 2, G20&lt;=6, 3, G20&lt;=8, 4, G20&lt;=10, 5)</f>
        <v>5</v>
      </c>
      <c r="I20" s="214" t="str">
        <f t="shared" si="1"/>
        <v>Very High</v>
      </c>
      <c r="J20" s="215" t="str">
        <f>INDEX(Trends!$D$3:$D$404,MATCH(C20,Trends!$C$3:$C$404,0))</f>
        <v>Increasing</v>
      </c>
      <c r="K20" s="216" t="str">
        <f>IF(Reliability!B18="x","x",(IF(CEILING(Reliability!B18,2)=2,"Very High",IF(CEILING(Reliability!B18,2)=4,"High",IF(CEILING(Reliability!B18,2)=6,"Medium",IF(CEILING(Reliability!B18,2)=8,"Low",IF(CEILING(Reliability!B18,2)=10,"Very Low","")))))))</f>
        <v>Very High</v>
      </c>
      <c r="L20" s="217">
        <f t="shared" si="2"/>
        <v>9.3333416020774251</v>
      </c>
      <c r="M20" s="218">
        <f>'Impact of the crisis'!N21</f>
        <v>10</v>
      </c>
      <c r="N20" s="218">
        <f>'Impact of the crisis'!AB21</f>
        <v>8.8623960193675195</v>
      </c>
      <c r="O20" s="217">
        <f>'Conditions of people affected'!R21</f>
        <v>9</v>
      </c>
      <c r="P20" s="218">
        <f>'Conditions of people affected'!K21</f>
        <v>10</v>
      </c>
      <c r="Q20" s="218">
        <f>'Conditions of people affected'!Q21</f>
        <v>8</v>
      </c>
      <c r="R20" s="218">
        <f t="shared" si="3"/>
        <v>7.3455137658236227</v>
      </c>
      <c r="S20" s="218">
        <f>'Complexity of the crisis'!X21</f>
        <v>5.6805787578547013</v>
      </c>
      <c r="T20" s="218">
        <f>'Complexity of the crisis'!AN21</f>
        <v>8.5</v>
      </c>
      <c r="U20" s="125" t="str">
        <f>VLOOKUP(C20,Lists!$C$3:$E$300,3,FALSE)</f>
        <v>Americas</v>
      </c>
      <c r="V20" s="126">
        <v>46234</v>
      </c>
    </row>
    <row r="21" spans="1:22" ht="15.75" customHeight="1">
      <c r="A21" s="51" t="str">
        <f>'Crisis Indicator Data'!A19</f>
        <v>Multiple Crises in Costa Rica</v>
      </c>
      <c r="B21" s="51" t="str">
        <f>Lists!G19</f>
        <v>Multiple Crises in Costa Rica</v>
      </c>
      <c r="C21" s="51" t="str">
        <f>'Crisis Indicator Data'!C19</f>
        <v>CRI001</v>
      </c>
      <c r="D21" s="51" t="str">
        <f>'Crisis Indicator Data'!D19</f>
        <v>Costa Rica</v>
      </c>
      <c r="E21" s="51" t="str">
        <f>'Crisis Indicator Data'!E19</f>
        <v>CRI</v>
      </c>
      <c r="F21" s="51" t="str">
        <f>'Crisis Indicator Data'!B19</f>
        <v>International Displacement</v>
      </c>
      <c r="G21" s="213">
        <f t="shared" si="0"/>
        <v>4.5999999999999996</v>
      </c>
      <c r="H21" s="231">
        <f t="array" ref="H21">_xlfn.IFS(G21="x", "x", G21&lt;=2, 1, G21&lt;=4, 2, G21&lt;=6, 3, G21&lt;=8, 4, G21&lt;=10, 5)</f>
        <v>3</v>
      </c>
      <c r="I21" s="214" t="str">
        <f t="shared" si="1"/>
        <v>Medium</v>
      </c>
      <c r="J21" s="215" t="str">
        <f>INDEX(Trends!$D$3:$D$404,MATCH(C21,Trends!$C$3:$C$404,0))</f>
        <v>Decreasing</v>
      </c>
      <c r="K21" s="216" t="str">
        <f>IF(Reliability!B19="x","x",(IF(CEILING(Reliability!B19,2)=2,"Very High",IF(CEILING(Reliability!B19,2)=4,"High",IF(CEILING(Reliability!B19,2)=6,"Medium",IF(CEILING(Reliability!B19,2)=8,"Low",IF(CEILING(Reliability!B19,2)=10,"Very Low","")))))))</f>
        <v>High</v>
      </c>
      <c r="L21" s="217">
        <f t="shared" si="2"/>
        <v>5.4901959992610374</v>
      </c>
      <c r="M21" s="218">
        <f>'Impact of the crisis'!N22</f>
        <v>7.6235808464458188</v>
      </c>
      <c r="N21" s="218">
        <f>'Impact of the crisis'!AB22</f>
        <v>3.9751652370564305</v>
      </c>
      <c r="O21" s="217">
        <f>'Conditions of people affected'!R22</f>
        <v>5.2522239273082576</v>
      </c>
      <c r="P21" s="218">
        <f>'Conditions of people affected'!K22</f>
        <v>4.6246327544624322</v>
      </c>
      <c r="Q21" s="218">
        <f>'Conditions of people affected'!Q22</f>
        <v>5.8798151001540839</v>
      </c>
      <c r="R21" s="218">
        <f t="shared" si="3"/>
        <v>2.9176470889755302</v>
      </c>
      <c r="S21" s="218">
        <f>'Complexity of the crisis'!X22</f>
        <v>2.2907363061728399</v>
      </c>
      <c r="T21" s="218">
        <f>'Complexity of the crisis'!AN22</f>
        <v>3.5</v>
      </c>
      <c r="U21" s="125" t="str">
        <f>VLOOKUP(C21,Lists!$C$3:$E$300,3,FALSE)</f>
        <v>Americas</v>
      </c>
      <c r="V21" s="126">
        <v>46234</v>
      </c>
    </row>
    <row r="22" spans="1:22" ht="15.75" customHeight="1">
      <c r="A22" s="51" t="str">
        <f>'Crisis Indicator Data'!A20</f>
        <v>Displacement from Nicaragua to Costa Rica</v>
      </c>
      <c r="B22" s="51" t="str">
        <f>Lists!G20</f>
        <v>Displacement from Nicaragua</v>
      </c>
      <c r="C22" s="51" t="str">
        <f>'Crisis Indicator Data'!C20</f>
        <v>CRI002</v>
      </c>
      <c r="D22" s="51" t="str">
        <f>'Crisis Indicator Data'!D20</f>
        <v>Costa Rica</v>
      </c>
      <c r="E22" s="51" t="str">
        <f>'Crisis Indicator Data'!E20</f>
        <v>CRI</v>
      </c>
      <c r="F22" s="51" t="str">
        <f>'Crisis Indicator Data'!B20</f>
        <v>International Displacement</v>
      </c>
      <c r="G22" s="213">
        <f t="shared" si="0"/>
        <v>4</v>
      </c>
      <c r="H22" s="231">
        <f t="array" ref="H22">_xlfn.IFS(G22="x", "x", G22&lt;=2, 1, G22&lt;=4, 2, G22&lt;=6, 3, G22&lt;=8, 4, G22&lt;=10, 5)</f>
        <v>2</v>
      </c>
      <c r="I22" s="214" t="str">
        <f t="shared" si="1"/>
        <v>Low</v>
      </c>
      <c r="J22" s="215" t="str">
        <f>INDEX(Trends!$D$3:$D$404,MATCH(C22,Trends!$C$3:$C$404,0))</f>
        <v>Decreasing</v>
      </c>
      <c r="K22" s="216" t="str">
        <f>IF(Reliability!B20="x","x",(IF(CEILING(Reliability!B20,2)=2,"Very High",IF(CEILING(Reliability!B20,2)=4,"High",IF(CEILING(Reliability!B20,2)=6,"Medium",IF(CEILING(Reliability!B20,2)=8,"Low",IF(CEILING(Reliability!B20,2)=10,"Very Low","")))))))</f>
        <v>High</v>
      </c>
      <c r="L22" s="217">
        <f t="shared" si="2"/>
        <v>4.2215283312739391</v>
      </c>
      <c r="M22" s="218">
        <f>'Impact of the crisis'!N23</f>
        <v>4.9229697486458974</v>
      </c>
      <c r="N22" s="218">
        <f>'Impact of the crisis'!AB23</f>
        <v>3.8415319371610379</v>
      </c>
      <c r="O22" s="217">
        <f>'Conditions of people affected'!R23</f>
        <v>5.2139660057312298</v>
      </c>
      <c r="P22" s="218">
        <f>'Conditions of people affected'!K23</f>
        <v>4.4279320114624596</v>
      </c>
      <c r="Q22" s="218">
        <f>'Conditions of people affected'!Q23</f>
        <v>6.0000000000000009</v>
      </c>
      <c r="R22" s="218">
        <f t="shared" si="3"/>
        <v>1.9038529800545747</v>
      </c>
      <c r="S22" s="218">
        <f>'Complexity of the crisis'!X23</f>
        <v>2.2907363061728399</v>
      </c>
      <c r="T22" s="218">
        <f>'Complexity of the crisis'!AN23</f>
        <v>1.5</v>
      </c>
      <c r="U22" s="125" t="str">
        <f>VLOOKUP(C22,Lists!$C$3:$E$300,3,FALSE)</f>
        <v>Americas</v>
      </c>
      <c r="V22" s="126">
        <v>46234</v>
      </c>
    </row>
    <row r="23" spans="1:22" ht="15.75" customHeight="1">
      <c r="A23" s="51" t="str">
        <f>'Crisis Indicator Data'!A21</f>
        <v>Displacement from Venezuela to Costa Rica</v>
      </c>
      <c r="B23" s="51" t="str">
        <f>Lists!G21</f>
        <v>Displacement from Venezuela to Costa Rica</v>
      </c>
      <c r="C23" s="51" t="str">
        <f>'Crisis Indicator Data'!C21</f>
        <v>CRI003</v>
      </c>
      <c r="D23" s="51" t="str">
        <f>'Crisis Indicator Data'!D21</f>
        <v>Costa Rica</v>
      </c>
      <c r="E23" s="51" t="str">
        <f>'Crisis Indicator Data'!E21</f>
        <v>CRI</v>
      </c>
      <c r="F23" s="51" t="str">
        <f>'Crisis Indicator Data'!B21</f>
        <v>International Displacement</v>
      </c>
      <c r="G23" s="213">
        <f t="shared" si="0"/>
        <v>3.1</v>
      </c>
      <c r="H23" s="231">
        <f t="array" ref="H23">_xlfn.IFS(G23="x", "x", G23&lt;=2, 1, G23&lt;=4, 2, G23&lt;=6, 3, G23&lt;=8, 4, G23&lt;=10, 5)</f>
        <v>2</v>
      </c>
      <c r="I23" s="214" t="str">
        <f t="shared" si="1"/>
        <v>Low</v>
      </c>
      <c r="J23" s="215" t="str">
        <f>INDEX(Trends!$D$3:$D$404,MATCH(C23,Trends!$C$3:$C$404,0))</f>
        <v>Decreasing</v>
      </c>
      <c r="K23" s="216" t="str">
        <f>IF(Reliability!B21="x","x",(IF(CEILING(Reliability!B21,2)=2,"Very High",IF(CEILING(Reliability!B21,2)=4,"High",IF(CEILING(Reliability!B21,2)=6,"Medium",IF(CEILING(Reliability!B21,2)=8,"Low",IF(CEILING(Reliability!B21,2)=10,"Very Low","")))))))</f>
        <v>Very High</v>
      </c>
      <c r="L23" s="217">
        <f t="shared" si="2"/>
        <v>4.8813860710056556</v>
      </c>
      <c r="M23" s="218">
        <f>'Impact of the crisis'!N24</f>
        <v>7.6235808464458188</v>
      </c>
      <c r="N23" s="218">
        <f>'Impact of the crisis'!AB24</f>
        <v>2.7849592920402406</v>
      </c>
      <c r="O23" s="217">
        <f>'Conditions of people affected'!R24</f>
        <v>2.1033685010607632</v>
      </c>
      <c r="P23" s="218">
        <f>'Conditions of people affected'!K24</f>
        <v>1.5904041823988759</v>
      </c>
      <c r="Q23" s="218">
        <f>'Conditions of people affected'!Q24</f>
        <v>2.616332819722651</v>
      </c>
      <c r="R23" s="218">
        <f t="shared" si="3"/>
        <v>2.9176470889755302</v>
      </c>
      <c r="S23" s="218">
        <f>'Complexity of the crisis'!X24</f>
        <v>2.2907363061728399</v>
      </c>
      <c r="T23" s="218">
        <f>'Complexity of the crisis'!AN24</f>
        <v>3.5</v>
      </c>
      <c r="U23" s="125" t="str">
        <f>VLOOKUP(C23,Lists!$C$3:$E$300,3,FALSE)</f>
        <v>Americas</v>
      </c>
      <c r="V23" s="126">
        <v>46234</v>
      </c>
    </row>
    <row r="24" spans="1:22" ht="15.75" customHeight="1">
      <c r="A24" s="51" t="str">
        <f>'Crisis Indicator Data'!A22</f>
        <v>Complex Crisis in Cuba</v>
      </c>
      <c r="B24" s="51" t="str">
        <f>Lists!G22</f>
        <v>Complex Crisis</v>
      </c>
      <c r="C24" s="51" t="str">
        <f>'Crisis Indicator Data'!C22</f>
        <v>CUB004</v>
      </c>
      <c r="D24" s="51" t="str">
        <f>'Crisis Indicator Data'!D22</f>
        <v>Cuba</v>
      </c>
      <c r="E24" s="51" t="str">
        <f>'Crisis Indicator Data'!E22</f>
        <v>CUB</v>
      </c>
      <c r="F24" s="51" t="str">
        <f>'Crisis Indicator Data'!B22</f>
        <v>Cyclone,Political/economic crisis</v>
      </c>
      <c r="G24" s="213">
        <f t="shared" si="0"/>
        <v>6.9</v>
      </c>
      <c r="H24" s="231">
        <f t="array" ref="H24">_xlfn.IFS(G24="x", "x", G24&lt;=2, 1, G24&lt;=4, 2, G24&lt;=6, 3, G24&lt;=8, 4, G24&lt;=10, 5)</f>
        <v>4</v>
      </c>
      <c r="I24" s="214" t="str">
        <f t="shared" si="1"/>
        <v>High</v>
      </c>
      <c r="J24" s="215" t="str">
        <f>INDEX(Trends!$D$3:$D$404,MATCH(C24,Trends!$C$3:$C$404,0))</f>
        <v>Increasing</v>
      </c>
      <c r="K24" s="216" t="str">
        <f>IF(Reliability!B22="x","x",(IF(CEILING(Reliability!B22,2)=2,"Very High",IF(CEILING(Reliability!B22,2)=4,"High",IF(CEILING(Reliability!B22,2)=6,"Medium",IF(CEILING(Reliability!B22,2)=8,"Low",IF(CEILING(Reliability!B22,2)=10,"Very Low","")))))))</f>
        <v>High</v>
      </c>
      <c r="L24" s="217">
        <f t="shared" si="2"/>
        <v>8.5311469834325457</v>
      </c>
      <c r="M24" s="218">
        <f>'Impact of the crisis'!N25</f>
        <v>8.4353198750763489</v>
      </c>
      <c r="N24" s="218">
        <f>'Impact of the crisis'!AB25</f>
        <v>8.5777658185444317</v>
      </c>
      <c r="O24" s="217">
        <f>'Conditions of people affected'!R25</f>
        <v>7.372082150663168</v>
      </c>
      <c r="P24" s="218">
        <f>'Conditions of people affected'!K25</f>
        <v>8.7441643013263359</v>
      </c>
      <c r="Q24" s="218">
        <f>'Conditions of people affected'!Q25</f>
        <v>6.0000000000000009</v>
      </c>
      <c r="R24" s="218">
        <f t="shared" si="3"/>
        <v>4.8785076923586246</v>
      </c>
      <c r="S24" s="218">
        <f>'Complexity of the crisis'!X25</f>
        <v>5.2353445837328492</v>
      </c>
      <c r="T24" s="218">
        <f>'Complexity of the crisis'!AN25</f>
        <v>4.5</v>
      </c>
      <c r="U24" s="125" t="str">
        <f>VLOOKUP(C24,Lists!$C$3:$E$300,3,FALSE)</f>
        <v>Americas</v>
      </c>
      <c r="V24" s="126">
        <v>46234</v>
      </c>
    </row>
    <row r="25" spans="1:22" ht="15.75" customHeight="1">
      <c r="A25" s="51" t="str">
        <f>'Crisis Indicator Data'!A23</f>
        <v>Multiple crises in Djibouti</v>
      </c>
      <c r="B25" s="51" t="str">
        <f>Lists!G23</f>
        <v>Multiple crises</v>
      </c>
      <c r="C25" s="51" t="str">
        <f>'Crisis Indicator Data'!C23</f>
        <v>DJI001</v>
      </c>
      <c r="D25" s="51" t="str">
        <f>'Crisis Indicator Data'!D23</f>
        <v>Djibouti</v>
      </c>
      <c r="E25" s="51" t="str">
        <f>'Crisis Indicator Data'!E23</f>
        <v>DJI</v>
      </c>
      <c r="F25" s="51" t="str">
        <f>'Crisis Indicator Data'!B23</f>
        <v>International Displacement,Drought/drier conditions</v>
      </c>
      <c r="G25" s="213">
        <f t="shared" si="0"/>
        <v>6.1</v>
      </c>
      <c r="H25" s="231">
        <f t="array" ref="H25">_xlfn.IFS(G25="x", "x", G25&lt;=2, 1, G25&lt;=4, 2, G25&lt;=6, 3, G25&lt;=8, 4, G25&lt;=10, 5)</f>
        <v>4</v>
      </c>
      <c r="I25" s="214" t="str">
        <f t="shared" si="1"/>
        <v>High</v>
      </c>
      <c r="J25" s="215" t="str">
        <f>INDEX(Trends!$D$3:$D$404,MATCH(C25,Trends!$C$3:$C$404,0))</f>
        <v>Increasing</v>
      </c>
      <c r="K25" s="216" t="str">
        <f>IF(Reliability!B23="x","x",(IF(CEILING(Reliability!B23,2)=2,"Very High",IF(CEILING(Reliability!B23,2)=4,"High",IF(CEILING(Reliability!B23,2)=6,"Medium",IF(CEILING(Reliability!B23,2)=8,"Low",IF(CEILING(Reliability!B23,2)=10,"Very Low","")))))))</f>
        <v>High</v>
      </c>
      <c r="L25" s="217">
        <f t="shared" si="2"/>
        <v>5.2790749724539481</v>
      </c>
      <c r="M25" s="218">
        <f>'Impact of the crisis'!N26</f>
        <v>6.2034512628639327</v>
      </c>
      <c r="N25" s="218">
        <f>'Impact of the crisis'!AB26</f>
        <v>4.7535128284759667</v>
      </c>
      <c r="O25" s="217">
        <f>'Conditions of people affected'!R26</f>
        <v>5.9271225190856747</v>
      </c>
      <c r="P25" s="218">
        <f>'Conditions of people affected'!K26</f>
        <v>4.7712125471966225</v>
      </c>
      <c r="Q25" s="218">
        <f>'Conditions of people affected'!Q26</f>
        <v>7.0830324909747278</v>
      </c>
      <c r="R25" s="218">
        <f t="shared" si="3"/>
        <v>7.0016260948332389</v>
      </c>
      <c r="S25" s="218">
        <f>'Complexity of the crisis'!X26</f>
        <v>5.6828681150000007</v>
      </c>
      <c r="T25" s="218">
        <f>'Complexity of the crisis'!AN26</f>
        <v>8</v>
      </c>
      <c r="U25" s="125" t="str">
        <f>VLOOKUP(C25,Lists!$C$3:$E$300,3,FALSE)</f>
        <v>Africa</v>
      </c>
      <c r="V25" s="126">
        <v>46234</v>
      </c>
    </row>
    <row r="26" spans="1:22" ht="15.75" customHeight="1">
      <c r="A26" s="51" t="str">
        <f>'Crisis Indicator Data'!A24</f>
        <v>International Displacement to Djibouti</v>
      </c>
      <c r="B26" s="51" t="str">
        <f>Lists!G24</f>
        <v>International displacement</v>
      </c>
      <c r="C26" s="51" t="str">
        <f>'Crisis Indicator Data'!C24</f>
        <v>DJI002</v>
      </c>
      <c r="D26" s="51" t="str">
        <f>'Crisis Indicator Data'!D24</f>
        <v>Djibouti</v>
      </c>
      <c r="E26" s="51" t="str">
        <f>'Crisis Indicator Data'!E24</f>
        <v>DJI</v>
      </c>
      <c r="F26" s="51" t="str">
        <f>'Crisis Indicator Data'!B24</f>
        <v>International Displacement</v>
      </c>
      <c r="G26" s="213">
        <f t="shared" si="0"/>
        <v>5</v>
      </c>
      <c r="H26" s="231">
        <f t="array" ref="H26">_xlfn.IFS(G26="x", "x", G26&lt;=2, 1, G26&lt;=4, 2, G26&lt;=6, 3, G26&lt;=8, 4, G26&lt;=10, 5)</f>
        <v>3</v>
      </c>
      <c r="I26" s="214" t="str">
        <f t="shared" si="1"/>
        <v>Medium</v>
      </c>
      <c r="J26" s="215" t="str">
        <f>INDEX(Trends!$D$3:$D$404,MATCH(C26,Trends!$C$3:$C$404,0))</f>
        <v>Increasing</v>
      </c>
      <c r="K26" s="216" t="str">
        <f>IF(Reliability!B24="x","x",(IF(CEILING(Reliability!B24,2)=2,"Very High",IF(CEILING(Reliability!B24,2)=4,"High",IF(CEILING(Reliability!B24,2)=6,"Medium",IF(CEILING(Reliability!B24,2)=8,"Low",IF(CEILING(Reliability!B24,2)=10,"Very Low","")))))))</f>
        <v>High</v>
      </c>
      <c r="L26" s="217">
        <f t="shared" si="2"/>
        <v>3.8714645615174144</v>
      </c>
      <c r="M26" s="218">
        <f>'Impact of the crisis'!N27</f>
        <v>0.7446465391856133</v>
      </c>
      <c r="N26" s="218">
        <f>'Impact of the crisis'!AB27</f>
        <v>5.061036760618757</v>
      </c>
      <c r="O26" s="217">
        <f>'Conditions of people affected'!R27</f>
        <v>4.9271708346121459</v>
      </c>
      <c r="P26" s="218">
        <f>'Conditions of people affected'!K27</f>
        <v>1.8543416692242918</v>
      </c>
      <c r="Q26" s="218">
        <f>'Conditions of people affected'!Q27</f>
        <v>8</v>
      </c>
      <c r="R26" s="218">
        <f t="shared" si="3"/>
        <v>5.8438202428150987</v>
      </c>
      <c r="S26" s="218">
        <f>'Complexity of the crisis'!X27</f>
        <v>5.6828681150000007</v>
      </c>
      <c r="T26" s="218">
        <f>'Complexity of the crisis'!AN27</f>
        <v>6</v>
      </c>
      <c r="U26" s="125" t="str">
        <f>VLOOKUP(C26,Lists!$C$3:$E$300,3,FALSE)</f>
        <v>Africa</v>
      </c>
      <c r="V26" s="126">
        <v>46234</v>
      </c>
    </row>
    <row r="27" spans="1:22" ht="15.75" customHeight="1">
      <c r="A27" s="51" t="str">
        <f>'Crisis Indicator Data'!A25</f>
        <v>Drought in Djibouti</v>
      </c>
      <c r="B27" s="51" t="str">
        <f>Lists!G25</f>
        <v>Drought</v>
      </c>
      <c r="C27" s="51" t="str">
        <f>'Crisis Indicator Data'!C25</f>
        <v>DJI003</v>
      </c>
      <c r="D27" s="51" t="str">
        <f>'Crisis Indicator Data'!D25</f>
        <v>Djibouti</v>
      </c>
      <c r="E27" s="51" t="str">
        <f>'Crisis Indicator Data'!E25</f>
        <v>DJI</v>
      </c>
      <c r="F27" s="51" t="str">
        <f>'Crisis Indicator Data'!B25</f>
        <v>Drought/drier conditions</v>
      </c>
      <c r="G27" s="213">
        <f t="shared" si="0"/>
        <v>5.2</v>
      </c>
      <c r="H27" s="231">
        <f t="array" ref="H27">_xlfn.IFS(G27="x", "x", G27&lt;=2, 1, G27&lt;=4, 2, G27&lt;=6, 3, G27&lt;=8, 4, G27&lt;=10, 5)</f>
        <v>3</v>
      </c>
      <c r="I27" s="214" t="str">
        <f t="shared" si="1"/>
        <v>Medium</v>
      </c>
      <c r="J27" s="215" t="str">
        <f>INDEX(Trends!$D$3:$D$404,MATCH(C27,Trends!$C$3:$C$404,0))</f>
        <v>Decreasing</v>
      </c>
      <c r="K27" s="216" t="str">
        <f>IF(Reliability!B25="x","x",(IF(CEILING(Reliability!B25,2)=2,"Very High",IF(CEILING(Reliability!B25,2)=4,"High",IF(CEILING(Reliability!B25,2)=6,"Medium",IF(CEILING(Reliability!B25,2)=8,"Low",IF(CEILING(Reliability!B25,2)=10,"Very Low","")))))))</f>
        <v>High</v>
      </c>
      <c r="L27" s="217">
        <f t="shared" si="2"/>
        <v>4.3019000046339242</v>
      </c>
      <c r="M27" s="218">
        <f>'Impact of the crisis'!N28</f>
        <v>5.9674195832708179</v>
      </c>
      <c r="N27" s="218">
        <f>'Impact of the crisis'!AB28</f>
        <v>3.2766750510380733</v>
      </c>
      <c r="O27" s="217">
        <f>'Conditions of people affected'!R28</f>
        <v>5.6396479779291369</v>
      </c>
      <c r="P27" s="218">
        <f>'Conditions of people affected'!K28</f>
        <v>4.557853070086729</v>
      </c>
      <c r="Q27" s="218">
        <f>'Conditions of people affected'!Q28</f>
        <v>6.7214428857715447</v>
      </c>
      <c r="R27" s="218">
        <f t="shared" si="3"/>
        <v>5.120558750485154</v>
      </c>
      <c r="S27" s="218">
        <f>'Complexity of the crisis'!X28</f>
        <v>5.6828681150000007</v>
      </c>
      <c r="T27" s="218">
        <f>'Complexity of the crisis'!AN28</f>
        <v>4.5</v>
      </c>
      <c r="U27" s="125" t="str">
        <f>VLOOKUP(C27,Lists!$C$3:$E$300,3,FALSE)</f>
        <v>Africa</v>
      </c>
      <c r="V27" s="126">
        <v>46234</v>
      </c>
    </row>
    <row r="28" spans="1:22" ht="15.75" customHeight="1">
      <c r="A28" s="51" t="str">
        <f>'Crisis Indicator Data'!A26</f>
        <v>Displacement from Venezuela to Dominican Republic</v>
      </c>
      <c r="B28" s="51" t="str">
        <f>Lists!G26</f>
        <v>Displacement from Venezuela</v>
      </c>
      <c r="C28" s="51" t="str">
        <f>'Crisis Indicator Data'!C26</f>
        <v>DOM002</v>
      </c>
      <c r="D28" s="51" t="str">
        <f>'Crisis Indicator Data'!D26</f>
        <v>Dominican Republic</v>
      </c>
      <c r="E28" s="51" t="str">
        <f>'Crisis Indicator Data'!E26</f>
        <v>DOM</v>
      </c>
      <c r="F28" s="51" t="str">
        <f>'Crisis Indicator Data'!B26</f>
        <v>International Displacement</v>
      </c>
      <c r="G28" s="213">
        <f t="shared" si="0"/>
        <v>4.2</v>
      </c>
      <c r="H28" s="231">
        <f t="array" ref="H28">_xlfn.IFS(G28="x", "x", G28&lt;=2, 1, G28&lt;=4, 2, G28&lt;=6, 3, G28&lt;=8, 4, G28&lt;=10, 5)</f>
        <v>3</v>
      </c>
      <c r="I28" s="214" t="str">
        <f t="shared" si="1"/>
        <v>Medium</v>
      </c>
      <c r="J28" s="215" t="str">
        <f>INDEX(Trends!$D$3:$D$404,MATCH(C28,Trends!$C$3:$C$404,0))</f>
        <v>Increasing</v>
      </c>
      <c r="K28" s="216" t="str">
        <f>IF(Reliability!B26="x","x",(IF(CEILING(Reliability!B26,2)=2,"Very High",IF(CEILING(Reliability!B26,2)=4,"High",IF(CEILING(Reliability!B26,2)=6,"Medium",IF(CEILING(Reliability!B26,2)=8,"Low",IF(CEILING(Reliability!B26,2)=10,"Very Low","")))))))</f>
        <v>Medium</v>
      </c>
      <c r="L28" s="217">
        <f t="shared" si="2"/>
        <v>6.5361641835019801</v>
      </c>
      <c r="M28" s="218">
        <f>'Impact of the crisis'!N29</f>
        <v>8.1938730519018659</v>
      </c>
      <c r="N28" s="218">
        <f>'Impact of the crisis'!AB29</f>
        <v>5.3819220365798763</v>
      </c>
      <c r="O28" s="217">
        <f>'Conditions of people affected'!R29</f>
        <v>2.733714124661442</v>
      </c>
      <c r="P28" s="218">
        <f>'Conditions of people affected'!K29</f>
        <v>2.8169934667141892</v>
      </c>
      <c r="Q28" s="218">
        <f>'Conditions of people affected'!Q29</f>
        <v>2.6504347826086954</v>
      </c>
      <c r="R28" s="218">
        <f t="shared" si="3"/>
        <v>4.0339065648492447</v>
      </c>
      <c r="S28" s="218">
        <f>'Complexity of the crisis'!X29</f>
        <v>4.0676514594444448</v>
      </c>
      <c r="T28" s="218">
        <f>'Complexity of the crisis'!AN29</f>
        <v>4</v>
      </c>
      <c r="U28" s="125" t="str">
        <f>VLOOKUP(C28,Lists!$C$3:$E$300,3,FALSE)</f>
        <v>Americas</v>
      </c>
      <c r="V28" s="126">
        <v>46234</v>
      </c>
    </row>
    <row r="29" spans="1:22" ht="15.75" customHeight="1">
      <c r="A29" s="51" t="str">
        <f>'Crisis Indicator Data'!A27</f>
        <v>International displacement to Algeria</v>
      </c>
      <c r="B29" s="51" t="str">
        <f>Lists!G27</f>
        <v>International displacement</v>
      </c>
      <c r="C29" s="51" t="str">
        <f>'Crisis Indicator Data'!C27</f>
        <v>DZA002</v>
      </c>
      <c r="D29" s="51" t="str">
        <f>'Crisis Indicator Data'!D27</f>
        <v>Algeria</v>
      </c>
      <c r="E29" s="51" t="str">
        <f>'Crisis Indicator Data'!E27</f>
        <v>DZA</v>
      </c>
      <c r="F29" s="51" t="str">
        <f>'Crisis Indicator Data'!B27</f>
        <v>International Displacement</v>
      </c>
      <c r="G29" s="213">
        <f t="shared" si="0"/>
        <v>5.4</v>
      </c>
      <c r="H29" s="231">
        <f t="array" ref="H29">_xlfn.IFS(G29="x", "x", G29&lt;=2, 1, G29&lt;=4, 2, G29&lt;=6, 3, G29&lt;=8, 4, G29&lt;=10, 5)</f>
        <v>3</v>
      </c>
      <c r="I29" s="214" t="str">
        <f t="shared" si="1"/>
        <v>Medium</v>
      </c>
      <c r="J29" s="215" t="str">
        <f>INDEX(Trends!$D$3:$D$404,MATCH(C29,Trends!$C$3:$C$404,0))</f>
        <v>Increasing</v>
      </c>
      <c r="K29" s="216" t="str">
        <f>IF(Reliability!B27="x","x",(IF(CEILING(Reliability!B27,2)=2,"Very High",IF(CEILING(Reliability!B27,2)=4,"High",IF(CEILING(Reliability!B27,2)=6,"Medium",IF(CEILING(Reliability!B27,2)=8,"Low",IF(CEILING(Reliability!B27,2)=10,"Very Low","")))))))</f>
        <v>High</v>
      </c>
      <c r="L29" s="217">
        <f t="shared" si="2"/>
        <v>8.2701815121973645</v>
      </c>
      <c r="M29" s="218">
        <f>'Impact of the crisis'!N30</f>
        <v>10</v>
      </c>
      <c r="N29" s="218">
        <f>'Impact of the crisis'!AB30</f>
        <v>6.5684330227855172</v>
      </c>
      <c r="O29" s="217">
        <f>'Conditions of people affected'!R30</f>
        <v>3.6174826949194401</v>
      </c>
      <c r="P29" s="218">
        <f>'Conditions of people affected'!K30</f>
        <v>4.7818963467806643</v>
      </c>
      <c r="Q29" s="218">
        <f>'Conditions of people affected'!Q30</f>
        <v>2.4530690430582158</v>
      </c>
      <c r="R29" s="218">
        <f t="shared" si="3"/>
        <v>4.6294609983253903</v>
      </c>
      <c r="S29" s="218">
        <f>'Complexity of the crisis'!X30</f>
        <v>5.9315755815059559</v>
      </c>
      <c r="T29" s="218">
        <f>'Complexity of the crisis'!AN30</f>
        <v>3</v>
      </c>
      <c r="U29" s="125" t="str">
        <f>VLOOKUP(C29,Lists!$C$3:$E$300,3,FALSE)</f>
        <v>Africa</v>
      </c>
      <c r="V29" s="126">
        <v>46234</v>
      </c>
    </row>
    <row r="30" spans="1:22" ht="15.75" customHeight="1">
      <c r="A30" s="51" t="str">
        <f>'Crisis Indicator Data'!A28</f>
        <v>Displacement of Sahrawi refugees to Tindouf</v>
      </c>
      <c r="B30" s="51" t="str">
        <f>Lists!G28</f>
        <v>Displacement of Sahrawi refugees to Tindouf</v>
      </c>
      <c r="C30" s="51" t="str">
        <f>'Crisis Indicator Data'!C28</f>
        <v>DZA003</v>
      </c>
      <c r="D30" s="51" t="str">
        <f>'Crisis Indicator Data'!D28</f>
        <v>Algeria</v>
      </c>
      <c r="E30" s="51" t="str">
        <f>'Crisis Indicator Data'!E28</f>
        <v>DZA</v>
      </c>
      <c r="F30" s="51" t="str">
        <f>'Crisis Indicator Data'!B28</f>
        <v>International Displacement</v>
      </c>
      <c r="G30" s="213">
        <f t="shared" si="0"/>
        <v>5.3</v>
      </c>
      <c r="H30" s="231">
        <f t="array" ref="H30">_xlfn.IFS(G30="x", "x", G30&lt;=2, 1, G30&lt;=4, 2, G30&lt;=6, 3, G30&lt;=8, 4, G30&lt;=10, 5)</f>
        <v>3</v>
      </c>
      <c r="I30" s="214" t="str">
        <f t="shared" si="1"/>
        <v>Medium</v>
      </c>
      <c r="J30" s="215" t="str">
        <f>INDEX(Trends!$D$3:$D$404,MATCH(C30,Trends!$C$3:$C$404,0))</f>
        <v>Increasing</v>
      </c>
      <c r="K30" s="216" t="str">
        <f>IF(Reliability!B28="x","x",(IF(CEILING(Reliability!B28,2)=2,"Very High",IF(CEILING(Reliability!B28,2)=4,"High",IF(CEILING(Reliability!B28,2)=6,"Medium",IF(CEILING(Reliability!B28,2)=8,"Low",IF(CEILING(Reliability!B28,2)=10,"Very Low","")))))))</f>
        <v>High</v>
      </c>
      <c r="L30" s="217">
        <f t="shared" si="2"/>
        <v>4.1310497751104496</v>
      </c>
      <c r="M30" s="218">
        <f>'Impact of the crisis'!N31</f>
        <v>2.1646312021425334</v>
      </c>
      <c r="N30" s="218">
        <f>'Impact of the crisis'!AB31</f>
        <v>4.945689748272895</v>
      </c>
      <c r="O30" s="217">
        <f>'Conditions of people affected'!R31</f>
        <v>6.0634101718813254</v>
      </c>
      <c r="P30" s="218">
        <f>'Conditions of people affected'!K31</f>
        <v>4.1268203437626507</v>
      </c>
      <c r="Q30" s="218">
        <f>'Conditions of people affected'!Q31</f>
        <v>8</v>
      </c>
      <c r="R30" s="218">
        <f t="shared" si="3"/>
        <v>4.8324153532508394</v>
      </c>
      <c r="S30" s="218">
        <f>'Complexity of the crisis'!X31</f>
        <v>5.9315755815059559</v>
      </c>
      <c r="T30" s="218">
        <f>'Complexity of the crisis'!AN31</f>
        <v>3.5</v>
      </c>
      <c r="U30" s="125" t="str">
        <f>VLOOKUP(C30,Lists!$C$3:$E$300,3,FALSE)</f>
        <v>Africa</v>
      </c>
      <c r="V30" s="126">
        <v>46234</v>
      </c>
    </row>
    <row r="31" spans="1:22">
      <c r="A31" s="51" t="str">
        <f>'Crisis Indicator Data'!A29</f>
        <v>Multiple crises in Algeria</v>
      </c>
      <c r="B31" s="51" t="str">
        <f>Lists!G29</f>
        <v>Multiple crises</v>
      </c>
      <c r="C31" s="51" t="str">
        <f>'Crisis Indicator Data'!C29</f>
        <v>DZA004</v>
      </c>
      <c r="D31" s="51" t="str">
        <f>'Crisis Indicator Data'!D29</f>
        <v>Algeria</v>
      </c>
      <c r="E31" s="51" t="str">
        <f>'Crisis Indicator Data'!E29</f>
        <v>DZA</v>
      </c>
      <c r="F31" s="51" t="str">
        <f>'Crisis Indicator Data'!B29</f>
        <v>International Displacement</v>
      </c>
      <c r="G31" s="213">
        <f t="shared" si="0"/>
        <v>5.7</v>
      </c>
      <c r="H31" s="231">
        <f t="array" ref="H31">_xlfn.IFS(G31="x", "x", G31&lt;=2, 1, G31&lt;=4, 2, G31&lt;=6, 3, G31&lt;=8, 4, G31&lt;=10, 5)</f>
        <v>3</v>
      </c>
      <c r="I31" s="214" t="str">
        <f t="shared" si="1"/>
        <v>Medium</v>
      </c>
      <c r="J31" s="215" t="str">
        <f>INDEX(Trends!$D$3:$D$404,MATCH(C31,Trends!$C$3:$C$404,0))</f>
        <v>Increasing</v>
      </c>
      <c r="K31" s="216" t="str">
        <f>IF(Reliability!B29="x","x",(IF(CEILING(Reliability!B29,2)=2,"Very High",IF(CEILING(Reliability!B29,2)=4,"High",IF(CEILING(Reliability!B29,2)=6,"Medium",IF(CEILING(Reliability!B29,2)=8,"Low",IF(CEILING(Reliability!B29,2)=10,"Very Low","")))))))</f>
        <v>High</v>
      </c>
      <c r="L31" s="217">
        <f t="shared" si="2"/>
        <v>8.3634364574549771</v>
      </c>
      <c r="M31" s="218">
        <f>'Impact of the crisis'!N32</f>
        <v>10</v>
      </c>
      <c r="N31" s="218">
        <f>'Impact of the crisis'!AB32</f>
        <v>6.7902608508325475</v>
      </c>
      <c r="O31" s="217">
        <f>'Conditions of people affected'!R32</f>
        <v>4.1665644552561956</v>
      </c>
      <c r="P31" s="218">
        <f>'Conditions of people affected'!K32</f>
        <v>5.4977828623738061</v>
      </c>
      <c r="Q31" s="218">
        <f>'Conditions of people affected'!Q32</f>
        <v>2.835346048138585</v>
      </c>
      <c r="R31" s="218">
        <f t="shared" si="3"/>
        <v>4.8324153532508394</v>
      </c>
      <c r="S31" s="218">
        <f>'Complexity of the crisis'!X32</f>
        <v>5.9315755815059559</v>
      </c>
      <c r="T31" s="218">
        <f>'Complexity of the crisis'!AN32</f>
        <v>3.5</v>
      </c>
      <c r="U31" s="125" t="str">
        <f>VLOOKUP(C31,Lists!$C$3:$E$300,3,FALSE)</f>
        <v>Africa</v>
      </c>
      <c r="V31" s="126">
        <v>46234</v>
      </c>
    </row>
    <row r="32" spans="1:22">
      <c r="A32" s="51" t="str">
        <f>'Crisis Indicator Data'!A30</f>
        <v>Multiple crises in Ecuador</v>
      </c>
      <c r="B32" s="51" t="str">
        <f>Lists!G30</f>
        <v>Multiple crises</v>
      </c>
      <c r="C32" s="51" t="str">
        <f>'Crisis Indicator Data'!C30</f>
        <v>ECU001</v>
      </c>
      <c r="D32" s="51" t="str">
        <f>'Crisis Indicator Data'!D30</f>
        <v>Ecuador</v>
      </c>
      <c r="E32" s="51" t="str">
        <f>'Crisis Indicator Data'!E30</f>
        <v>ECU</v>
      </c>
      <c r="F32" s="51" t="str">
        <f>'Crisis Indicator Data'!B30</f>
        <v>International Displacement,Conflict/ Violence,Floods</v>
      </c>
      <c r="G32" s="213">
        <f t="shared" si="0"/>
        <v>7.4</v>
      </c>
      <c r="H32" s="231">
        <f t="array" ref="H32">_xlfn.IFS(G32="x", "x", G32&lt;=2, 1, G32&lt;=4, 2, G32&lt;=6, 3, G32&lt;=8, 4, G32&lt;=10, 5)</f>
        <v>4</v>
      </c>
      <c r="I32" s="214" t="str">
        <f t="shared" si="1"/>
        <v>High</v>
      </c>
      <c r="J32" s="215" t="str">
        <f>INDEX(Trends!$D$3:$D$404,MATCH(C32,Trends!$C$3:$C$404,0))</f>
        <v>Increasing</v>
      </c>
      <c r="K32" s="216" t="str">
        <f>IF(Reliability!B30="x","x",(IF(CEILING(Reliability!B30,2)=2,"Very High",IF(CEILING(Reliability!B30,2)=4,"High",IF(CEILING(Reliability!B30,2)=6,"Medium",IF(CEILING(Reliability!B30,2)=8,"Low",IF(CEILING(Reliability!B30,2)=10,"Very Low","")))))))</f>
        <v>High</v>
      </c>
      <c r="L32" s="217">
        <f t="shared" si="2"/>
        <v>8.5641279669511867</v>
      </c>
      <c r="M32" s="218">
        <f>'Impact of the crisis'!N33</f>
        <v>9.1190626030884179</v>
      </c>
      <c r="N32" s="218">
        <f>'Impact of the crisis'!AB33</f>
        <v>8.2311332357762765</v>
      </c>
      <c r="O32" s="217">
        <f>'Conditions of people affected'!R33</f>
        <v>7.2484017813122534</v>
      </c>
      <c r="P32" s="218">
        <f>'Conditions of people affected'!K33</f>
        <v>8.2904612515906226</v>
      </c>
      <c r="Q32" s="218">
        <f>'Conditions of people affected'!Q33</f>
        <v>6.2063423110338833</v>
      </c>
      <c r="R32" s="218">
        <f t="shared" si="3"/>
        <v>6.686189674329821</v>
      </c>
      <c r="S32" s="218">
        <f>'Complexity of the crisis'!X33</f>
        <v>5.6889767266440563</v>
      </c>
      <c r="T32" s="218">
        <f>'Complexity of the crisis'!AN33</f>
        <v>7.5</v>
      </c>
      <c r="U32" s="125" t="str">
        <f>VLOOKUP(C32,Lists!$C$3:$E$300,3,FALSE)</f>
        <v>Americas</v>
      </c>
      <c r="V32" s="126">
        <v>46234</v>
      </c>
    </row>
    <row r="33" spans="1:22">
      <c r="A33" s="51" t="str">
        <f>'Crisis Indicator Data'!A31</f>
        <v>Displacement from Venezuela to Ecuador</v>
      </c>
      <c r="B33" s="51" t="str">
        <f>Lists!G31</f>
        <v>Displacement from Venezuela</v>
      </c>
      <c r="C33" s="51" t="str">
        <f>'Crisis Indicator Data'!C31</f>
        <v>ECU002</v>
      </c>
      <c r="D33" s="51" t="str">
        <f>'Crisis Indicator Data'!D31</f>
        <v>Ecuador</v>
      </c>
      <c r="E33" s="51" t="str">
        <f>'Crisis Indicator Data'!E31</f>
        <v>ECU</v>
      </c>
      <c r="F33" s="51" t="str">
        <f>'Crisis Indicator Data'!B31</f>
        <v>International Displacement</v>
      </c>
      <c r="G33" s="213">
        <f t="shared" si="0"/>
        <v>5.5</v>
      </c>
      <c r="H33" s="231">
        <f t="array" ref="H33">_xlfn.IFS(G33="x", "x", G33&lt;=2, 1, G33&lt;=4, 2, G33&lt;=6, 3, G33&lt;=8, 4, G33&lt;=10, 5)</f>
        <v>3</v>
      </c>
      <c r="I33" s="214" t="str">
        <f t="shared" si="1"/>
        <v>Medium</v>
      </c>
      <c r="J33" s="215" t="str">
        <f>INDEX(Trends!$D$3:$D$404,MATCH(C33,Trends!$C$3:$C$404,0))</f>
        <v>Decreasing</v>
      </c>
      <c r="K33" s="216" t="str">
        <f>IF(Reliability!B31="x","x",(IF(CEILING(Reliability!B31,2)=2,"Very High",IF(CEILING(Reliability!B31,2)=4,"High",IF(CEILING(Reliability!B31,2)=6,"Medium",IF(CEILING(Reliability!B31,2)=8,"Low",IF(CEILING(Reliability!B31,2)=10,"Very Low","")))))))</f>
        <v>High</v>
      </c>
      <c r="L33" s="217">
        <f t="shared" si="2"/>
        <v>5.121755992280943</v>
      </c>
      <c r="M33" s="218">
        <f>'Impact of the crisis'!N34</f>
        <v>5.7944092476802522</v>
      </c>
      <c r="N33" s="218">
        <f>'Impact of the crisis'!AB34</f>
        <v>4.7541589677572889</v>
      </c>
      <c r="O33" s="217">
        <f>'Conditions of people affected'!R34</f>
        <v>5.6869951050243239</v>
      </c>
      <c r="P33" s="218">
        <f>'Conditions of people affected'!K34</f>
        <v>5.6805017227993293</v>
      </c>
      <c r="Q33" s="218">
        <f>'Conditions of people affected'!Q34</f>
        <v>5.6934884872493186</v>
      </c>
      <c r="R33" s="218">
        <f t="shared" si="3"/>
        <v>5.5952976180150387</v>
      </c>
      <c r="S33" s="218">
        <f>'Complexity of the crisis'!X34</f>
        <v>5.6889767266440563</v>
      </c>
      <c r="T33" s="218">
        <f>'Complexity of the crisis'!AN34</f>
        <v>5.5</v>
      </c>
      <c r="U33" s="125" t="str">
        <f>VLOOKUP(C33,Lists!$C$3:$E$300,3,FALSE)</f>
        <v>Americas</v>
      </c>
      <c r="V33" s="126">
        <v>46234</v>
      </c>
    </row>
    <row r="34" spans="1:22">
      <c r="A34" s="51" t="str">
        <f>'Crisis Indicator Data'!A32</f>
        <v>Conflict, violence and Climatic Shocks in Ecuador</v>
      </c>
      <c r="B34" s="51" t="str">
        <f>Lists!G32</f>
        <v>Conflict, violence and Climatic Shocks</v>
      </c>
      <c r="C34" s="51" t="str">
        <f>'Crisis Indicator Data'!C32</f>
        <v>ECU005</v>
      </c>
      <c r="D34" s="51" t="str">
        <f>'Crisis Indicator Data'!D32</f>
        <v>Ecuador</v>
      </c>
      <c r="E34" s="51" t="str">
        <f>'Crisis Indicator Data'!E32</f>
        <v>ECU</v>
      </c>
      <c r="F34" s="51" t="str">
        <f>'Crisis Indicator Data'!B32</f>
        <v>Conflict/ Violence,Floods,Drought/drier conditions</v>
      </c>
      <c r="G34" s="213">
        <f t="shared" si="0"/>
        <v>7.2</v>
      </c>
      <c r="H34" s="231">
        <f t="array" ref="H34">_xlfn.IFS(G34="x", "x", G34&lt;=2, 1, G34&lt;=4, 2, G34&lt;=6, 3, G34&lt;=8, 4, G34&lt;=10, 5)</f>
        <v>4</v>
      </c>
      <c r="I34" s="214" t="str">
        <f t="shared" si="1"/>
        <v>High</v>
      </c>
      <c r="J34" s="215" t="str">
        <f>INDEX(Trends!$D$3:$D$404,MATCH(C34,Trends!$C$3:$C$404,0))</f>
        <v>-</v>
      </c>
      <c r="K34" s="216" t="str">
        <f>IF(Reliability!B32="x","x",(IF(CEILING(Reliability!B32,2)=2,"Very High",IF(CEILING(Reliability!B32,2)=4,"High",IF(CEILING(Reliability!B32,2)=6,"Medium",IF(CEILING(Reliability!B32,2)=8,"Low",IF(CEILING(Reliability!B32,2)=10,"Very Low","")))))))</f>
        <v>Very High</v>
      </c>
      <c r="L34" s="217">
        <f t="shared" si="2"/>
        <v>8.112034928480707</v>
      </c>
      <c r="M34" s="218">
        <f>'Impact of the crisis'!N35</f>
        <v>9.0818763204370452</v>
      </c>
      <c r="N34" s="218">
        <f>'Impact of the crisis'!AB35</f>
        <v>7.465124269009781</v>
      </c>
      <c r="O34" s="217">
        <f>'Conditions of people affected'!R35</f>
        <v>7.1128726389153831</v>
      </c>
      <c r="P34" s="218">
        <f>'Conditions of people affected'!K35</f>
        <v>8.0302912314927841</v>
      </c>
      <c r="Q34" s="218">
        <f>'Conditions of people affected'!Q35</f>
        <v>6.1954540463379821</v>
      </c>
      <c r="R34" s="218">
        <f t="shared" si="3"/>
        <v>6.686189674329821</v>
      </c>
      <c r="S34" s="218">
        <f>'Complexity of the crisis'!X35</f>
        <v>5.6889767266440563</v>
      </c>
      <c r="T34" s="218">
        <f>'Complexity of the crisis'!AN35</f>
        <v>7.5</v>
      </c>
      <c r="U34" s="125" t="str">
        <f>VLOOKUP(C34,Lists!$C$3:$E$300,3,FALSE)</f>
        <v>Americas</v>
      </c>
      <c r="V34" s="126">
        <v>46234</v>
      </c>
    </row>
    <row r="35" spans="1:22">
      <c r="A35" s="51" t="str">
        <f>'Crisis Indicator Data'!A33</f>
        <v>International displacement to Egypt</v>
      </c>
      <c r="B35" s="51" t="str">
        <f>Lists!G33</f>
        <v>International displacement</v>
      </c>
      <c r="C35" s="51" t="str">
        <f>'Crisis Indicator Data'!C33</f>
        <v>EGY004</v>
      </c>
      <c r="D35" s="51" t="str">
        <f>'Crisis Indicator Data'!D33</f>
        <v>Egypt</v>
      </c>
      <c r="E35" s="51" t="str">
        <f>'Crisis Indicator Data'!E33</f>
        <v>EGY</v>
      </c>
      <c r="F35" s="51" t="str">
        <f>'Crisis Indicator Data'!B33</f>
        <v>International Displacement</v>
      </c>
      <c r="G35" s="213">
        <f t="shared" si="0"/>
        <v>5.8</v>
      </c>
      <c r="H35" s="231">
        <f t="array" ref="H35">_xlfn.IFS(G35="x", "x", G35&lt;=2, 1, G35&lt;=4, 2, G35&lt;=6, 3, G35&lt;=8, 4, G35&lt;=10, 5)</f>
        <v>3</v>
      </c>
      <c r="I35" s="214" t="str">
        <f t="shared" si="1"/>
        <v>Medium</v>
      </c>
      <c r="J35" s="215" t="str">
        <f>INDEX(Trends!$D$3:$D$404,MATCH(C35,Trends!$C$3:$C$404,0))</f>
        <v>Increasing</v>
      </c>
      <c r="K35" s="216" t="str">
        <f>IF(Reliability!B33="x","x",(IF(CEILING(Reliability!B33,2)=2,"Very High",IF(CEILING(Reliability!B33,2)=4,"High",IF(CEILING(Reliability!B33,2)=6,"Medium",IF(CEILING(Reliability!B33,2)=8,"Low",IF(CEILING(Reliability!B33,2)=10,"Very Low","")))))))</f>
        <v>Very High</v>
      </c>
      <c r="L35" s="217">
        <f t="shared" si="2"/>
        <v>4.8097504005664291</v>
      </c>
      <c r="M35" s="218">
        <f>'Impact of the crisis'!N36</f>
        <v>4.1284500012042509</v>
      </c>
      <c r="N35" s="218">
        <f>'Impact of the crisis'!AB36</f>
        <v>5.125051619512675</v>
      </c>
      <c r="O35" s="217">
        <f>'Conditions of people affected'!R36</f>
        <v>6.6136712447377191</v>
      </c>
      <c r="P35" s="218">
        <f>'Conditions of people affected'!K36</f>
        <v>7.2273424894754372</v>
      </c>
      <c r="Q35" s="218">
        <f>'Conditions of people affected'!Q36</f>
        <v>6.0000000000000009</v>
      </c>
      <c r="R35" s="218">
        <f t="shared" si="3"/>
        <v>5.0446392368495037</v>
      </c>
      <c r="S35" s="218">
        <f>'Complexity of the crisis'!X36</f>
        <v>4.552324398024691</v>
      </c>
      <c r="T35" s="218">
        <f>'Complexity of the crisis'!AN36</f>
        <v>5.5</v>
      </c>
      <c r="U35" s="125" t="str">
        <f>VLOOKUP(C35,Lists!$C$3:$E$300,3,FALSE)</f>
        <v>Africa</v>
      </c>
      <c r="V35" s="126">
        <v>46234</v>
      </c>
    </row>
    <row r="36" spans="1:22">
      <c r="A36" s="51" t="str">
        <f>'Crisis Indicator Data'!A34</f>
        <v>Complex crisis in Eritrea</v>
      </c>
      <c r="B36" s="51" t="str">
        <f>Lists!G34</f>
        <v xml:space="preserve">Complex crisis </v>
      </c>
      <c r="C36" s="51" t="str">
        <f>'Crisis Indicator Data'!C34</f>
        <v>ERI001</v>
      </c>
      <c r="D36" s="51" t="str">
        <f>'Crisis Indicator Data'!D34</f>
        <v>Eritrea</v>
      </c>
      <c r="E36" s="51" t="str">
        <f>'Crisis Indicator Data'!E34</f>
        <v>ERI</v>
      </c>
      <c r="F36" s="51" t="str">
        <f>'Crisis Indicator Data'!B34</f>
        <v>International Displacement,Political/economic crisis</v>
      </c>
      <c r="G36" s="213">
        <f t="shared" si="0"/>
        <v>6.5</v>
      </c>
      <c r="H36" s="231">
        <f t="array" ref="H36">_xlfn.IFS(G36="x", "x", G36&lt;=2, 1, G36&lt;=4, 2, G36&lt;=6, 3, G36&lt;=8, 4, G36&lt;=10, 5)</f>
        <v>4</v>
      </c>
      <c r="I36" s="214" t="str">
        <f t="shared" si="1"/>
        <v>High</v>
      </c>
      <c r="J36" s="215" t="str">
        <f>INDEX(Trends!$D$3:$D$404,MATCH(C36,Trends!$C$3:$C$404,0))</f>
        <v>Increasing</v>
      </c>
      <c r="K36" s="216" t="str">
        <f>IF(Reliability!B34="x","x",(IF(CEILING(Reliability!B34,2)=2,"Very High",IF(CEILING(Reliability!B34,2)=4,"High",IF(CEILING(Reliability!B34,2)=6,"Medium",IF(CEILING(Reliability!B34,2)=8,"Low",IF(CEILING(Reliability!B34,2)=10,"Very Low","")))))))</f>
        <v>High</v>
      </c>
      <c r="L36" s="217">
        <f t="shared" si="2"/>
        <v>7.4555568209430687</v>
      </c>
      <c r="M36" s="218">
        <f>'Impact of the crisis'!N37</f>
        <v>7.7607261483279011</v>
      </c>
      <c r="N36" s="218">
        <f>'Impact of the crisis'!AB37</f>
        <v>7.2927016110658744</v>
      </c>
      <c r="O36" s="217">
        <f>'Conditions of people affected'!R37</f>
        <v>6.4023211419303756</v>
      </c>
      <c r="P36" s="218">
        <f>'Conditions of people affected'!K37</f>
        <v>6.8046422838607512</v>
      </c>
      <c r="Q36" s="218">
        <f>'Conditions of people affected'!Q37</f>
        <v>6.0000000000000009</v>
      </c>
      <c r="R36" s="218">
        <f t="shared" si="3"/>
        <v>5.9584983241753777</v>
      </c>
      <c r="S36" s="218">
        <f>'Complexity of the crisis'!X37</f>
        <v>7.0952326776851846</v>
      </c>
      <c r="T36" s="218">
        <f>'Complexity of the crisis'!AN37</f>
        <v>4.5</v>
      </c>
      <c r="U36" s="125" t="str">
        <f>VLOOKUP(C36,Lists!$C$3:$E$300,3,FALSE)</f>
        <v>Africa</v>
      </c>
      <c r="V36" s="126">
        <v>46234</v>
      </c>
    </row>
    <row r="37" spans="1:22" s="210" customFormat="1">
      <c r="A37" s="209" t="str">
        <f>'Crisis Indicator Data'!A35</f>
        <v>International displacement to Spain</v>
      </c>
      <c r="B37" s="209" t="str">
        <f>Lists!G35</f>
        <v>International displacement</v>
      </c>
      <c r="C37" s="209" t="str">
        <f>'Crisis Indicator Data'!C35</f>
        <v>ESP002</v>
      </c>
      <c r="D37" s="209" t="str">
        <f>'Crisis Indicator Data'!D35</f>
        <v>Spain</v>
      </c>
      <c r="E37" s="209" t="str">
        <f>'Crisis Indicator Data'!E35</f>
        <v>ESP</v>
      </c>
      <c r="F37" s="209" t="str">
        <f>'Crisis Indicator Data'!B35</f>
        <v>International Displacement</v>
      </c>
      <c r="G37" s="213">
        <f t="shared" ref="G37:G68" si="4">IF(OR(O37="x",L37="x"),"x",ROUND((10-GEOMEAN(((10-L37)/10*9+1),((10-O37)/10*9+1),((10-O37)/10*9+1)))/9*7+R37*0.3,1))</f>
        <v>3.5</v>
      </c>
      <c r="H37" s="231">
        <f t="array" ref="H37">_xlfn.IFS(G37="x", "x", G37&lt;=2, 1, G37&lt;=4, 2, G37&lt;=6, 3, G37&lt;=8, 4, G37&lt;=10, 5)</f>
        <v>2</v>
      </c>
      <c r="I37" s="214" t="str">
        <f t="shared" ref="I37:I68" si="5">IF(O37="x","x",IF(L37="x","x",(IF(H37=5,"Very High",IF(H37=4,"High",IF(H37=3,"Medium",IF(H37=2,"Low","Very Low")))))))</f>
        <v>Low</v>
      </c>
      <c r="J37" s="215" t="str">
        <f>INDEX(Trends!$D$3:$D$404,MATCH(C37,Trends!$C$3:$C$404,0))</f>
        <v>Increasing</v>
      </c>
      <c r="K37" s="216" t="str">
        <f>IF(Reliability!B35="x","x",(IF(CEILING(Reliability!B35,2)=2,"Very High",IF(CEILING(Reliability!B35,2)=4,"High",IF(CEILING(Reliability!B35,2)=6,"Medium",IF(CEILING(Reliability!B35,2)=8,"Low",IF(CEILING(Reliability!B35,2)=10,"Very Low","")))))))</f>
        <v>Very High</v>
      </c>
      <c r="L37" s="217">
        <f t="shared" ref="L37:L68" si="6">IF(OR(N37="x",M37="x"),"x",(10-GEOMEAN(((10-M37)/10*9+1),((10-N37)/10*9+1),((10-N37)/10*9+1)))/9*10)</f>
        <v>5.1932290359175717</v>
      </c>
      <c r="M37" s="218">
        <f>'Impact of the crisis'!N38</f>
        <v>4.5608588069573361</v>
      </c>
      <c r="N37" s="218">
        <f>'Impact of the crisis'!AB38</f>
        <v>5.4861380628238354</v>
      </c>
      <c r="O37" s="217">
        <f>'Conditions of people affected'!R38</f>
        <v>2.8162143483332009</v>
      </c>
      <c r="P37" s="218">
        <f>'Conditions of people affected'!K38</f>
        <v>3.0809309535396068</v>
      </c>
      <c r="Q37" s="218">
        <f>'Conditions of people affected'!Q38</f>
        <v>2.5514977431267947</v>
      </c>
      <c r="R37" s="218">
        <f t="shared" ref="R37:R68" si="7">IF(OR(T37="x",S37="x"),S37,(10-GEOMEAN(((10-S37)/10*9+1),((10-T37)/10*9+1)))/9*10)</f>
        <v>3.0242085056617709</v>
      </c>
      <c r="S37" s="218">
        <f>'Complexity of the crisis'!X38</f>
        <v>3.5165053853019526</v>
      </c>
      <c r="T37" s="218">
        <f>'Complexity of the crisis'!AN38</f>
        <v>2.5</v>
      </c>
      <c r="U37" s="125" t="str">
        <f>VLOOKUP(C37,Lists!$C$3:$E$300,3,FALSE)</f>
        <v>Europe</v>
      </c>
      <c r="V37" s="204">
        <v>46234</v>
      </c>
    </row>
    <row r="38" spans="1:22">
      <c r="A38" s="51" t="str">
        <f>'Crisis Indicator Data'!A36</f>
        <v>Multiple crises in Ethiopia</v>
      </c>
      <c r="B38" s="51" t="str">
        <f>Lists!G36</f>
        <v>Multiple crises</v>
      </c>
      <c r="C38" s="51" t="str">
        <f>'Crisis Indicator Data'!C36</f>
        <v>ETH001</v>
      </c>
      <c r="D38" s="51" t="str">
        <f>'Crisis Indicator Data'!D36</f>
        <v>Ethiopia</v>
      </c>
      <c r="E38" s="51" t="str">
        <f>'Crisis Indicator Data'!E36</f>
        <v>ETH</v>
      </c>
      <c r="F38" s="51" t="str">
        <f>'Crisis Indicator Data'!B36</f>
        <v>International Displacement,Conflict/ Violence,Drought/drier conditions,Floods,Political/economic crisis</v>
      </c>
      <c r="G38" s="213">
        <f t="shared" si="4"/>
        <v>8.6</v>
      </c>
      <c r="H38" s="231">
        <f t="array" ref="H38">_xlfn.IFS(G38="x", "x", G38&lt;=2, 1, G38&lt;=4, 2, G38&lt;=6, 3, G38&lt;=8, 4, G38&lt;=10, 5)</f>
        <v>5</v>
      </c>
      <c r="I38" s="214" t="str">
        <f t="shared" si="5"/>
        <v>Very High</v>
      </c>
      <c r="J38" s="215" t="str">
        <f>INDEX(Trends!$D$3:$D$404,MATCH(C38,Trends!$C$3:$C$404,0))</f>
        <v>Stable</v>
      </c>
      <c r="K38" s="216" t="str">
        <f>IF(Reliability!B36="x","x",(IF(CEILING(Reliability!B36,2)=2,"Very High",IF(CEILING(Reliability!B36,2)=4,"High",IF(CEILING(Reliability!B36,2)=6,"Medium",IF(CEILING(Reliability!B36,2)=8,"Low",IF(CEILING(Reliability!B36,2)=10,"Very Low","")))))))</f>
        <v>High</v>
      </c>
      <c r="L38" s="217">
        <f t="shared" si="6"/>
        <v>9.3289446404886043</v>
      </c>
      <c r="M38" s="218">
        <f>'Impact of the crisis'!N39</f>
        <v>9.9999993218807806</v>
      </c>
      <c r="N38" s="218">
        <f>'Impact of the crisis'!AB39</f>
        <v>8.8540489231403416</v>
      </c>
      <c r="O38" s="217">
        <f>'Conditions of people affected'!R39</f>
        <v>8</v>
      </c>
      <c r="P38" s="218">
        <f>'Conditions of people affected'!K39</f>
        <v>10</v>
      </c>
      <c r="Q38" s="218">
        <f>'Conditions of people affected'!Q39</f>
        <v>6.0000000000000009</v>
      </c>
      <c r="R38" s="218">
        <f t="shared" si="7"/>
        <v>8.9182703509594035</v>
      </c>
      <c r="S38" s="218">
        <f>'Complexity of the crisis'!X39</f>
        <v>6.7834155716666658</v>
      </c>
      <c r="T38" s="218">
        <f>'Complexity of the crisis'!AN39</f>
        <v>10</v>
      </c>
      <c r="U38" s="125" t="str">
        <f>VLOOKUP(C38,Lists!$C$3:$E$300,3,FALSE)</f>
        <v>Africa</v>
      </c>
      <c r="V38" s="126">
        <v>46234</v>
      </c>
    </row>
    <row r="39" spans="1:22">
      <c r="A39" s="51" t="str">
        <f>'Crisis Indicator Data'!A37</f>
        <v>International Displacement to Ethiopia</v>
      </c>
      <c r="B39" s="51" t="str">
        <f>Lists!G37</f>
        <v>International Displacement</v>
      </c>
      <c r="C39" s="51" t="str">
        <f>'Crisis Indicator Data'!C37</f>
        <v>ETH003</v>
      </c>
      <c r="D39" s="51" t="str">
        <f>'Crisis Indicator Data'!D37</f>
        <v>Ethiopia</v>
      </c>
      <c r="E39" s="51" t="str">
        <f>'Crisis Indicator Data'!E37</f>
        <v>ETH</v>
      </c>
      <c r="F39" s="51" t="str">
        <f>'Crisis Indicator Data'!B37</f>
        <v>International Displacement</v>
      </c>
      <c r="G39" s="213">
        <f t="shared" si="4"/>
        <v>6.8</v>
      </c>
      <c r="H39" s="231">
        <f t="array" ref="H39">_xlfn.IFS(G39="x", "x", G39&lt;=2, 1, G39&lt;=4, 2, G39&lt;=6, 3, G39&lt;=8, 4, G39&lt;=10, 5)</f>
        <v>4</v>
      </c>
      <c r="I39" s="214" t="str">
        <f t="shared" si="5"/>
        <v>High</v>
      </c>
      <c r="J39" s="215" t="str">
        <f>INDEX(Trends!$D$3:$D$404,MATCH(C39,Trends!$C$3:$C$404,0))</f>
        <v>Increasing</v>
      </c>
      <c r="K39" s="216" t="str">
        <f>IF(Reliability!B37="x","x",(IF(CEILING(Reliability!B37,2)=2,"Very High",IF(CEILING(Reliability!B37,2)=4,"High",IF(CEILING(Reliability!B37,2)=6,"Medium",IF(CEILING(Reliability!B37,2)=8,"Low",IF(CEILING(Reliability!B37,2)=10,"Very Low","")))))))</f>
        <v>High</v>
      </c>
      <c r="L39" s="217">
        <f t="shared" si="6"/>
        <v>7.1238261804927934</v>
      </c>
      <c r="M39" s="218">
        <f>'Impact of the crisis'!N40</f>
        <v>5.5573587200414467</v>
      </c>
      <c r="N39" s="218">
        <f>'Impact of the crisis'!AB40</f>
        <v>7.7326210126974768</v>
      </c>
      <c r="O39" s="217">
        <f>'Conditions of people affected'!R40</f>
        <v>6.4179438520550711</v>
      </c>
      <c r="P39" s="218">
        <f>'Conditions of people affected'!K40</f>
        <v>6.8358877041101413</v>
      </c>
      <c r="Q39" s="218">
        <f>'Conditions of people affected'!Q40</f>
        <v>6.0000000000000009</v>
      </c>
      <c r="R39" s="218">
        <f t="shared" si="7"/>
        <v>7.1579112112839045</v>
      </c>
      <c r="S39" s="218">
        <f>'Complexity of the crisis'!X40</f>
        <v>6.7834155716666658</v>
      </c>
      <c r="T39" s="218">
        <f>'Complexity of the crisis'!AN40</f>
        <v>7.5</v>
      </c>
      <c r="U39" s="125" t="str">
        <f>VLOOKUP(C39,Lists!$C$3:$E$300,3,FALSE)</f>
        <v>Africa</v>
      </c>
      <c r="V39" s="126">
        <v>46234</v>
      </c>
    </row>
    <row r="40" spans="1:22">
      <c r="A40" s="51" t="str">
        <f>'Crisis Indicator Data'!A38</f>
        <v>Conflict, Climatic and Economic shocks in Ethiopia</v>
      </c>
      <c r="B40" s="51" t="str">
        <f>Lists!G38</f>
        <v>Conflict, Climatic and Economic shocks</v>
      </c>
      <c r="C40" s="51" t="str">
        <f>'Crisis Indicator Data'!C38</f>
        <v>ETH006</v>
      </c>
      <c r="D40" s="51" t="str">
        <f>'Crisis Indicator Data'!D38</f>
        <v>Ethiopia</v>
      </c>
      <c r="E40" s="51" t="str">
        <f>'Crisis Indicator Data'!E38</f>
        <v>ETH</v>
      </c>
      <c r="F40" s="51" t="str">
        <f>'Crisis Indicator Data'!B38</f>
        <v>Conflict/ Violence,Floods,Drought/drier conditions,Political/economic crisis</v>
      </c>
      <c r="G40" s="213">
        <f t="shared" si="4"/>
        <v>8.4</v>
      </c>
      <c r="H40" s="231">
        <f t="array" ref="H40">_xlfn.IFS(G40="x", "x", G40&lt;=2, 1, G40&lt;=4, 2, G40&lt;=6, 3, G40&lt;=8, 4, G40&lt;=10, 5)</f>
        <v>5</v>
      </c>
      <c r="I40" s="214" t="str">
        <f t="shared" si="5"/>
        <v>Very High</v>
      </c>
      <c r="J40" s="215" t="str">
        <f>INDEX(Trends!$D$3:$D$404,MATCH(C40,Trends!$C$3:$C$404,0))</f>
        <v>Decreasing</v>
      </c>
      <c r="K40" s="216" t="str">
        <f>IF(Reliability!B38="x","x",(IF(CEILING(Reliability!B38,2)=2,"Very High",IF(CEILING(Reliability!B38,2)=4,"High",IF(CEILING(Reliability!B38,2)=6,"Medium",IF(CEILING(Reliability!B38,2)=8,"Low",IF(CEILING(Reliability!B38,2)=10,"Very Low","")))))))</f>
        <v>High</v>
      </c>
      <c r="L40" s="217">
        <f t="shared" si="6"/>
        <v>9.311222884672679</v>
      </c>
      <c r="M40" s="218">
        <f>'Impact of the crisis'!N41</f>
        <v>9.9999993218807806</v>
      </c>
      <c r="N40" s="218">
        <f>'Impact of the crisis'!AB41</f>
        <v>8.8202992325803873</v>
      </c>
      <c r="O40" s="217">
        <f>'Conditions of people affected'!R41</f>
        <v>8</v>
      </c>
      <c r="P40" s="218">
        <f>'Conditions of people affected'!K41</f>
        <v>10</v>
      </c>
      <c r="Q40" s="218">
        <f>'Conditions of people affected'!Q41</f>
        <v>6.0000000000000009</v>
      </c>
      <c r="R40" s="218">
        <f t="shared" si="7"/>
        <v>8.0884887167609403</v>
      </c>
      <c r="S40" s="218">
        <f>'Complexity of the crisis'!X41</f>
        <v>6.7834155716666658</v>
      </c>
      <c r="T40" s="218">
        <f>'Complexity of the crisis'!AN41</f>
        <v>9</v>
      </c>
      <c r="U40" s="125" t="str">
        <f>VLOOKUP(C40,Lists!$C$3:$E$300,3,FALSE)</f>
        <v>Africa</v>
      </c>
      <c r="V40" s="126">
        <v>46234</v>
      </c>
    </row>
    <row r="41" spans="1:22">
      <c r="A41" s="51" t="str">
        <f>'Crisis Indicator Data'!A39</f>
        <v>International Displacement to Greece</v>
      </c>
      <c r="B41" s="51" t="str">
        <f>Lists!G39</f>
        <v>International Displacement</v>
      </c>
      <c r="C41" s="51" t="str">
        <f>'Crisis Indicator Data'!C39</f>
        <v>GRC002</v>
      </c>
      <c r="D41" s="51" t="str">
        <f>'Crisis Indicator Data'!D39</f>
        <v>Greece</v>
      </c>
      <c r="E41" s="51" t="str">
        <f>'Crisis Indicator Data'!E39</f>
        <v>GRC</v>
      </c>
      <c r="F41" s="51" t="str">
        <f>'Crisis Indicator Data'!B39</f>
        <v>International Displacement</v>
      </c>
      <c r="G41" s="213">
        <f t="shared" si="4"/>
        <v>4.3</v>
      </c>
      <c r="H41" s="231">
        <f t="array" ref="H41">_xlfn.IFS(G41="x", "x", G41&lt;=2, 1, G41&lt;=4, 2, G41&lt;=6, 3, G41&lt;=8, 4, G41&lt;=10, 5)</f>
        <v>3</v>
      </c>
      <c r="I41" s="214" t="str">
        <f t="shared" si="5"/>
        <v>Medium</v>
      </c>
      <c r="J41" s="215" t="str">
        <f>INDEX(Trends!$D$3:$D$404,MATCH(C41,Trends!$C$3:$C$404,0))</f>
        <v>Decreasing</v>
      </c>
      <c r="K41" s="216" t="str">
        <f>IF(Reliability!B39="x","x",(IF(CEILING(Reliability!B39,2)=2,"Very High",IF(CEILING(Reliability!B39,2)=4,"High",IF(CEILING(Reliability!B39,2)=6,"Medium",IF(CEILING(Reliability!B39,2)=8,"Low",IF(CEILING(Reliability!B39,2)=10,"Very Low","")))))))</f>
        <v>Very High</v>
      </c>
      <c r="L41" s="217">
        <f t="shared" si="6"/>
        <v>4.6582173409763321</v>
      </c>
      <c r="M41" s="218">
        <f>'Impact of the crisis'!N42</f>
        <v>1.8393177662472837</v>
      </c>
      <c r="N41" s="218">
        <f>'Impact of the crisis'!AB42</f>
        <v>5.7277947608717694</v>
      </c>
      <c r="O41" s="217">
        <f>'Conditions of people affected'!R42</f>
        <v>4.5984023205351576</v>
      </c>
      <c r="P41" s="218">
        <f>'Conditions of people affected'!K42</f>
        <v>3.1968046410703135</v>
      </c>
      <c r="Q41" s="218">
        <f>'Conditions of people affected'!Q42</f>
        <v>6.0000000000000009</v>
      </c>
      <c r="R41" s="218">
        <f t="shared" si="7"/>
        <v>3.5455746255437868</v>
      </c>
      <c r="S41" s="218">
        <f>'Complexity of the crisis'!X42</f>
        <v>3.5908763544679942</v>
      </c>
      <c r="T41" s="218">
        <f>'Complexity of the crisis'!AN42</f>
        <v>3.5</v>
      </c>
      <c r="U41" s="125" t="str">
        <f>VLOOKUP(C41,Lists!$C$3:$E$300,3,FALSE)</f>
        <v>Europe</v>
      </c>
      <c r="V41" s="126">
        <v>46234</v>
      </c>
    </row>
    <row r="42" spans="1:22">
      <c r="A42" s="51" t="str">
        <f>'Crisis Indicator Data'!A40</f>
        <v>Climatic Shocks and Violence in Guatemala</v>
      </c>
      <c r="B42" s="51" t="str">
        <f>Lists!G40</f>
        <v>Climatic Shocks and Violence</v>
      </c>
      <c r="C42" s="51" t="str">
        <f>'Crisis Indicator Data'!C40</f>
        <v>GTM001</v>
      </c>
      <c r="D42" s="51" t="str">
        <f>'Crisis Indicator Data'!D40</f>
        <v>Guatemala</v>
      </c>
      <c r="E42" s="51" t="str">
        <f>'Crisis Indicator Data'!E40</f>
        <v>GTM</v>
      </c>
      <c r="F42" s="51" t="str">
        <f>'Crisis Indicator Data'!B40</f>
        <v>Conflict/ Violence,Drought/drier conditions</v>
      </c>
      <c r="G42" s="213">
        <f t="shared" si="4"/>
        <v>7.3</v>
      </c>
      <c r="H42" s="231">
        <f t="array" ref="H42">_xlfn.IFS(G42="x", "x", G42&lt;=2, 1, G42&lt;=4, 2, G42&lt;=6, 3, G42&lt;=8, 4, G42&lt;=10, 5)</f>
        <v>4</v>
      </c>
      <c r="I42" s="214" t="str">
        <f t="shared" si="5"/>
        <v>High</v>
      </c>
      <c r="J42" s="215" t="str">
        <f>INDEX(Trends!$D$3:$D$404,MATCH(C42,Trends!$C$3:$C$404,0))</f>
        <v>Increasing</v>
      </c>
      <c r="K42" s="216" t="str">
        <f>IF(Reliability!B40="x","x",(IF(CEILING(Reliability!B40,2)=2,"Very High",IF(CEILING(Reliability!B40,2)=4,"High",IF(CEILING(Reliability!B40,2)=6,"Medium",IF(CEILING(Reliability!B40,2)=8,"Low",IF(CEILING(Reliability!B40,2)=10,"Very Low","")))))))</f>
        <v>Very High</v>
      </c>
      <c r="L42" s="217">
        <f t="shared" si="6"/>
        <v>8.1275351684815291</v>
      </c>
      <c r="M42" s="218">
        <f>'Impact of the crisis'!N43</f>
        <v>8.8375287787475045</v>
      </c>
      <c r="N42" s="218">
        <f>'Impact of the crisis'!AB43</f>
        <v>7.6932823338379546</v>
      </c>
      <c r="O42" s="217">
        <f>'Conditions of people affected'!R43</f>
        <v>7.4009901632724073</v>
      </c>
      <c r="P42" s="218">
        <f>'Conditions of people affected'!K43</f>
        <v>8.2628498917622082</v>
      </c>
      <c r="Q42" s="218">
        <f>'Conditions of people affected'!Q43</f>
        <v>6.5391304347826074</v>
      </c>
      <c r="R42" s="218">
        <f t="shared" si="7"/>
        <v>6.6099631023049676</v>
      </c>
      <c r="S42" s="218">
        <f>'Complexity of the crisis'!X43</f>
        <v>6.1829219063917691</v>
      </c>
      <c r="T42" s="218">
        <f>'Complexity of the crisis'!AN43</f>
        <v>7</v>
      </c>
      <c r="U42" s="125" t="str">
        <f>VLOOKUP(C42,Lists!$C$3:$E$300,3,FALSE)</f>
        <v>Americas</v>
      </c>
      <c r="V42" s="126">
        <v>46234</v>
      </c>
    </row>
    <row r="43" spans="1:22">
      <c r="A43" s="51" t="str">
        <f>'Crisis Indicator Data'!A41</f>
        <v>Climatic Shocks and Conflict and Violence in Honduras</v>
      </c>
      <c r="B43" s="51" t="str">
        <f>Lists!G41</f>
        <v>Complex crisis</v>
      </c>
      <c r="C43" s="51" t="str">
        <f>'Crisis Indicator Data'!C41</f>
        <v>HND001</v>
      </c>
      <c r="D43" s="51" t="str">
        <f>'Crisis Indicator Data'!D41</f>
        <v>Honduras</v>
      </c>
      <c r="E43" s="51" t="str">
        <f>'Crisis Indicator Data'!E41</f>
        <v>HND</v>
      </c>
      <c r="F43" s="51" t="str">
        <f>'Crisis Indicator Data'!B41</f>
        <v>Drought/drier conditions,Conflict/ Violence</v>
      </c>
      <c r="G43" s="213">
        <f t="shared" si="4"/>
        <v>6.8</v>
      </c>
      <c r="H43" s="231">
        <f t="array" ref="H43">_xlfn.IFS(G43="x", "x", G43&lt;=2, 1, G43&lt;=4, 2, G43&lt;=6, 3, G43&lt;=8, 4, G43&lt;=10, 5)</f>
        <v>4</v>
      </c>
      <c r="I43" s="214" t="str">
        <f t="shared" si="5"/>
        <v>High</v>
      </c>
      <c r="J43" s="215" t="str">
        <f>INDEX(Trends!$D$3:$D$404,MATCH(C43,Trends!$C$3:$C$404,0))</f>
        <v>Decreasing</v>
      </c>
      <c r="K43" s="216" t="str">
        <f>IF(Reliability!B41="x","x",(IF(CEILING(Reliability!B41,2)=2,"Very High",IF(CEILING(Reliability!B41,2)=4,"High",IF(CEILING(Reliability!B41,2)=6,"Medium",IF(CEILING(Reliability!B41,2)=8,"Low",IF(CEILING(Reliability!B41,2)=10,"Very Low","")))))))</f>
        <v>High</v>
      </c>
      <c r="L43" s="217">
        <f t="shared" si="6"/>
        <v>7.5932594771968311</v>
      </c>
      <c r="M43" s="218">
        <f>'Impact of the crisis'!N44</f>
        <v>8.429741205760795</v>
      </c>
      <c r="N43" s="218">
        <f>'Impact of the crisis'!AB44</f>
        <v>7.0817340174087224</v>
      </c>
      <c r="O43" s="217">
        <f>'Conditions of people affected'!R44</f>
        <v>6.9391233431160222</v>
      </c>
      <c r="P43" s="218">
        <f>'Conditions of people affected'!K44</f>
        <v>7.5263948343801932</v>
      </c>
      <c r="Q43" s="218">
        <f>'Conditions of people affected'!Q44</f>
        <v>6.3518518518518512</v>
      </c>
      <c r="R43" s="218">
        <f t="shared" si="7"/>
        <v>6.009488720662592</v>
      </c>
      <c r="S43" s="218">
        <f>'Complexity of the crisis'!X44</f>
        <v>5.4667988428573535</v>
      </c>
      <c r="T43" s="218">
        <f>'Complexity of the crisis'!AN44</f>
        <v>6.5</v>
      </c>
      <c r="U43" s="125" t="str">
        <f>VLOOKUP(C43,Lists!$C$3:$E$300,3,FALSE)</f>
        <v>Americas</v>
      </c>
      <c r="V43" s="126">
        <v>46234</v>
      </c>
    </row>
    <row r="44" spans="1:22">
      <c r="A44" s="51" t="str">
        <f>'Crisis Indicator Data'!A42</f>
        <v>Complex crisis in Haiti</v>
      </c>
      <c r="B44" s="51" t="str">
        <f>Lists!G42</f>
        <v>Complex crisis</v>
      </c>
      <c r="C44" s="51" t="str">
        <f>'Crisis Indicator Data'!C42</f>
        <v>HTI001</v>
      </c>
      <c r="D44" s="51" t="str">
        <f>'Crisis Indicator Data'!D42</f>
        <v>Haiti</v>
      </c>
      <c r="E44" s="51" t="str">
        <f>'Crisis Indicator Data'!E42</f>
        <v>HTI</v>
      </c>
      <c r="F44" s="51" t="str">
        <f>'Crisis Indicator Data'!B42</f>
        <v>Conflict/ Violence,Political/economic crisis,Floods,Drought/drier conditions,Cyclone</v>
      </c>
      <c r="G44" s="213">
        <f t="shared" si="4"/>
        <v>8.9</v>
      </c>
      <c r="H44" s="231">
        <f t="array" ref="H44">_xlfn.IFS(G44="x", "x", G44&lt;=2, 1, G44&lt;=4, 2, G44&lt;=6, 3, G44&lt;=8, 4, G44&lt;=10, 5)</f>
        <v>5</v>
      </c>
      <c r="I44" s="214" t="str">
        <f t="shared" si="5"/>
        <v>Very High</v>
      </c>
      <c r="J44" s="215" t="str">
        <f>INDEX(Trends!$D$3:$D$404,MATCH(C44,Trends!$C$3:$C$404,0))</f>
        <v>Increasing</v>
      </c>
      <c r="K44" s="216" t="str">
        <f>IF(Reliability!B42="x","x",(IF(CEILING(Reliability!B42,2)=2,"Very High",IF(CEILING(Reliability!B42,2)=4,"High",IF(CEILING(Reliability!B42,2)=6,"Medium",IF(CEILING(Reliability!B42,2)=8,"Low",IF(CEILING(Reliability!B42,2)=10,"Very Low","")))))))</f>
        <v>Very High</v>
      </c>
      <c r="L44" s="217">
        <f t="shared" si="6"/>
        <v>9.1051365629728291</v>
      </c>
      <c r="M44" s="218">
        <f>'Impact of the crisis'!N45</f>
        <v>8.0495881868224863</v>
      </c>
      <c r="N44" s="218">
        <f>'Impact of the crisis'!AB45</f>
        <v>9.4873603423174551</v>
      </c>
      <c r="O44" s="217">
        <f>'Conditions of people affected'!R45</f>
        <v>9.3995566626820466</v>
      </c>
      <c r="P44" s="218">
        <f>'Conditions of people affected'!K45</f>
        <v>9.3570965186414057</v>
      </c>
      <c r="Q44" s="218">
        <f>'Conditions of people affected'!Q45</f>
        <v>9.4420168067226875</v>
      </c>
      <c r="R44" s="218">
        <f t="shared" si="7"/>
        <v>8.0719845278054692</v>
      </c>
      <c r="S44" s="218">
        <f>'Complexity of the crisis'!X45</f>
        <v>6.7360261898376779</v>
      </c>
      <c r="T44" s="218">
        <f>'Complexity of the crisis'!AN45</f>
        <v>9</v>
      </c>
      <c r="U44" s="125" t="str">
        <f>VLOOKUP(C44,Lists!$C$3:$E$300,3,FALSE)</f>
        <v>Americas</v>
      </c>
      <c r="V44" s="126">
        <v>46234</v>
      </c>
    </row>
    <row r="45" spans="1:22">
      <c r="A45" s="51" t="str">
        <f>'Crisis Indicator Data'!A43</f>
        <v>Conflict in Papua</v>
      </c>
      <c r="B45" s="51" t="str">
        <f>Lists!G43</f>
        <v>Conflict in Papua</v>
      </c>
      <c r="C45" s="51" t="str">
        <f>'Crisis Indicator Data'!C43</f>
        <v>IDN002</v>
      </c>
      <c r="D45" s="51" t="str">
        <f>'Crisis Indicator Data'!D43</f>
        <v>Indonesia</v>
      </c>
      <c r="E45" s="51" t="str">
        <f>'Crisis Indicator Data'!E43</f>
        <v>IDN</v>
      </c>
      <c r="F45" s="51" t="str">
        <f>'Crisis Indicator Data'!B43</f>
        <v>Conflict/ Violence</v>
      </c>
      <c r="G45" s="213">
        <f t="shared" si="4"/>
        <v>5.4</v>
      </c>
      <c r="H45" s="231">
        <f t="array" ref="H45">_xlfn.IFS(G45="x", "x", G45&lt;=2, 1, G45&lt;=4, 2, G45&lt;=6, 3, G45&lt;=8, 4, G45&lt;=10, 5)</f>
        <v>3</v>
      </c>
      <c r="I45" s="214" t="str">
        <f t="shared" si="5"/>
        <v>Medium</v>
      </c>
      <c r="J45" s="215" t="str">
        <f>INDEX(Trends!$D$3:$D$404,MATCH(C45,Trends!$C$3:$C$404,0))</f>
        <v>Increasing</v>
      </c>
      <c r="K45" s="216" t="str">
        <f>IF(Reliability!B43="x","x",(IF(CEILING(Reliability!B43,2)=2,"Very High",IF(CEILING(Reliability!B43,2)=4,"High",IF(CEILING(Reliability!B43,2)=6,"Medium",IF(CEILING(Reliability!B43,2)=8,"Low",IF(CEILING(Reliability!B43,2)=10,"Very Low","")))))))</f>
        <v>Very High</v>
      </c>
      <c r="L45" s="217">
        <f t="shared" si="6"/>
        <v>6.2391314779716289</v>
      </c>
      <c r="M45" s="218">
        <f>'Impact of the crisis'!N46</f>
        <v>4.128735567051752</v>
      </c>
      <c r="N45" s="218">
        <f>'Impact of the crisis'!AB46</f>
        <v>7.0414654778705623</v>
      </c>
      <c r="O45" s="217">
        <f>'Conditions of people affected'!R46</f>
        <v>4.2335990582314817</v>
      </c>
      <c r="P45" s="218">
        <f>'Conditions of people affected'!K46</f>
        <v>3.6330170381313263</v>
      </c>
      <c r="Q45" s="218">
        <f>'Conditions of people affected'!Q46</f>
        <v>4.8341810783316363</v>
      </c>
      <c r="R45" s="218">
        <f t="shared" si="7"/>
        <v>6.3702798843546731</v>
      </c>
      <c r="S45" s="218">
        <f>'Complexity of the crisis'!X46</f>
        <v>4.8871318346403241</v>
      </c>
      <c r="T45" s="218">
        <f>'Complexity of the crisis'!AN46</f>
        <v>7.5</v>
      </c>
      <c r="U45" s="125" t="str">
        <f>VLOOKUP(C45,Lists!$C$3:$E$300,3,FALSE)</f>
        <v>Asia</v>
      </c>
      <c r="V45" s="126">
        <v>46234</v>
      </c>
    </row>
    <row r="46" spans="1:22">
      <c r="A46" s="51" t="str">
        <f>'Crisis Indicator Data'!A44</f>
        <v>Multiple crises in Iran</v>
      </c>
      <c r="B46" s="51" t="str">
        <f>Lists!G44</f>
        <v>Multiple crises</v>
      </c>
      <c r="C46" s="51" t="str">
        <f>'Crisis Indicator Data'!C44</f>
        <v>IRN001</v>
      </c>
      <c r="D46" s="51" t="str">
        <f>'Crisis Indicator Data'!D44</f>
        <v>Iran</v>
      </c>
      <c r="E46" s="51" t="str">
        <f>'Crisis Indicator Data'!E44</f>
        <v>IRN</v>
      </c>
      <c r="F46" s="51" t="str">
        <f>'Crisis Indicator Data'!B44</f>
        <v>Conflict/ Violence,International Displacement,Political/economic crisis</v>
      </c>
      <c r="G46" s="213">
        <f t="shared" si="4"/>
        <v>8.6</v>
      </c>
      <c r="H46" s="231">
        <f t="array" ref="H46">_xlfn.IFS(G46="x", "x", G46&lt;=2, 1, G46&lt;=4, 2, G46&lt;=6, 3, G46&lt;=8, 4, G46&lt;=10, 5)</f>
        <v>5</v>
      </c>
      <c r="I46" s="214" t="str">
        <f t="shared" si="5"/>
        <v>Very High</v>
      </c>
      <c r="J46" s="215" t="str">
        <f>INDEX(Trends!$D$3:$D$404,MATCH(C46,Trends!$C$3:$C$404,0))</f>
        <v>Increasing</v>
      </c>
      <c r="K46" s="216" t="str">
        <f>IF(Reliability!B44="x","x",(IF(CEILING(Reliability!B44,2)=2,"Very High",IF(CEILING(Reliability!B44,2)=4,"High",IF(CEILING(Reliability!B44,2)=6,"Medium",IF(CEILING(Reliability!B44,2)=8,"Low",IF(CEILING(Reliability!B44,2)=10,"Very Low","")))))))</f>
        <v>High</v>
      </c>
      <c r="L46" s="217">
        <f t="shared" si="6"/>
        <v>8.7849734477306978</v>
      </c>
      <c r="M46" s="218">
        <f>'Impact of the crisis'!N47</f>
        <v>9.7450274041342944</v>
      </c>
      <c r="N46" s="218">
        <f>'Impact of the crisis'!AB47</f>
        <v>8.0757213562090833</v>
      </c>
      <c r="O46" s="217">
        <f>'Conditions of people affected'!R47</f>
        <v>8.525609756097559</v>
      </c>
      <c r="P46" s="218">
        <f>'Conditions of people affected'!K47</f>
        <v>10</v>
      </c>
      <c r="Q46" s="218">
        <f>'Conditions of people affected'!Q47</f>
        <v>7.0512195121951198</v>
      </c>
      <c r="R46" s="218">
        <f t="shared" si="7"/>
        <v>8.6380806219752664</v>
      </c>
      <c r="S46" s="218">
        <f>'Complexity of the crisis'!X47</f>
        <v>7.315047786851852</v>
      </c>
      <c r="T46" s="218">
        <f>'Complexity of the crisis'!AN47</f>
        <v>9.5</v>
      </c>
      <c r="U46" s="125" t="str">
        <f>VLOOKUP(C46,Lists!$C$3:$E$300,3,FALSE)</f>
        <v>Middle east</v>
      </c>
      <c r="V46" s="126">
        <v>46234</v>
      </c>
    </row>
    <row r="47" spans="1:22">
      <c r="A47" s="51" t="str">
        <f>'Crisis Indicator Data'!A45</f>
        <v>Displacement from Afghanistan to Iran</v>
      </c>
      <c r="B47" s="51" t="str">
        <f>Lists!G45</f>
        <v>Displacement from Afghanistan</v>
      </c>
      <c r="C47" s="51" t="str">
        <f>'Crisis Indicator Data'!C45</f>
        <v>IRN004</v>
      </c>
      <c r="D47" s="51" t="str">
        <f>'Crisis Indicator Data'!D45</f>
        <v>Iran</v>
      </c>
      <c r="E47" s="51" t="str">
        <f>'Crisis Indicator Data'!E45</f>
        <v>IRN</v>
      </c>
      <c r="F47" s="51" t="str">
        <f>'Crisis Indicator Data'!B45</f>
        <v>International Displacement</v>
      </c>
      <c r="G47" s="213">
        <f t="shared" si="4"/>
        <v>7.8</v>
      </c>
      <c r="H47" s="231">
        <f t="array" ref="H47">_xlfn.IFS(G47="x", "x", G47&lt;=2, 1, G47&lt;=4, 2, G47&lt;=6, 3, G47&lt;=8, 4, G47&lt;=10, 5)</f>
        <v>4</v>
      </c>
      <c r="I47" s="214" t="str">
        <f t="shared" si="5"/>
        <v>High</v>
      </c>
      <c r="J47" s="215" t="str">
        <f>INDEX(Trends!$D$3:$D$404,MATCH(C47,Trends!$C$3:$C$404,0))</f>
        <v>Decreasing</v>
      </c>
      <c r="K47" s="216" t="str">
        <f>IF(Reliability!B45="x","x",(IF(CEILING(Reliability!B45,2)=2,"Very High",IF(CEILING(Reliability!B45,2)=4,"High",IF(CEILING(Reliability!B45,2)=6,"Medium",IF(CEILING(Reliability!B45,2)=8,"Low",IF(CEILING(Reliability!B45,2)=10,"Very Low","")))))))</f>
        <v>Medium</v>
      </c>
      <c r="L47" s="217">
        <f t="shared" si="6"/>
        <v>7.3049392476345236</v>
      </c>
      <c r="M47" s="218">
        <f>'Impact of the crisis'!N48</f>
        <v>5.4668971257859642</v>
      </c>
      <c r="N47" s="218">
        <f>'Impact of the crisis'!AB48</f>
        <v>7.985529403946785</v>
      </c>
      <c r="O47" s="217">
        <f>'Conditions of people affected'!R48</f>
        <v>8.1649989393002542</v>
      </c>
      <c r="P47" s="218">
        <f>'Conditions of people affected'!K48</f>
        <v>8.3299978786005102</v>
      </c>
      <c r="Q47" s="218">
        <f>'Conditions of people affected'!Q48</f>
        <v>8</v>
      </c>
      <c r="R47" s="218">
        <f t="shared" si="7"/>
        <v>7.4086786068358492</v>
      </c>
      <c r="S47" s="218">
        <f>'Complexity of the crisis'!X48</f>
        <v>7.315047786851852</v>
      </c>
      <c r="T47" s="218">
        <f>'Complexity of the crisis'!AN48</f>
        <v>7.5</v>
      </c>
      <c r="U47" s="125" t="str">
        <f>VLOOKUP(C47,Lists!$C$3:$E$300,3,FALSE)</f>
        <v>Middle east</v>
      </c>
      <c r="V47" s="126">
        <v>46234</v>
      </c>
    </row>
    <row r="48" spans="1:22">
      <c r="A48" s="51" t="str">
        <f>'Crisis Indicator Data'!A46</f>
        <v>Conflict in Iran</v>
      </c>
      <c r="B48" s="51" t="str">
        <f>Lists!G46</f>
        <v>Conflict</v>
      </c>
      <c r="C48" s="51" t="str">
        <f>'Crisis Indicator Data'!C46</f>
        <v>IRN005</v>
      </c>
      <c r="D48" s="51" t="str">
        <f>'Crisis Indicator Data'!D46</f>
        <v>Iran</v>
      </c>
      <c r="E48" s="51" t="str">
        <f>'Crisis Indicator Data'!E46</f>
        <v>IRN</v>
      </c>
      <c r="F48" s="51" t="str">
        <f>'Crisis Indicator Data'!B46</f>
        <v>Conflict/ Violence,Political/economic crisis</v>
      </c>
      <c r="G48" s="213">
        <f t="shared" si="4"/>
        <v>8.4</v>
      </c>
      <c r="H48" s="231">
        <f t="array" ref="H48">_xlfn.IFS(G48="x", "x", G48&lt;=2, 1, G48&lt;=4, 2, G48&lt;=6, 3, G48&lt;=8, 4, G48&lt;=10, 5)</f>
        <v>5</v>
      </c>
      <c r="I48" s="214" t="str">
        <f t="shared" si="5"/>
        <v>Very High</v>
      </c>
      <c r="J48" s="215" t="str">
        <f>INDEX(Trends!$D$3:$D$404,MATCH(C48,Trends!$C$3:$C$404,0))</f>
        <v>Increasing</v>
      </c>
      <c r="K48" s="216" t="str">
        <f>IF(Reliability!B46="x","x",(IF(CEILING(Reliability!B46,2)=2,"Very High",IF(CEILING(Reliability!B46,2)=4,"High",IF(CEILING(Reliability!B46,2)=6,"Medium",IF(CEILING(Reliability!B46,2)=8,"Low",IF(CEILING(Reliability!B46,2)=10,"Very Low","")))))))</f>
        <v>High</v>
      </c>
      <c r="L48" s="217">
        <f t="shared" si="6"/>
        <v>8.7849734477306978</v>
      </c>
      <c r="M48" s="218">
        <f>'Impact of the crisis'!N49</f>
        <v>9.7450274041342944</v>
      </c>
      <c r="N48" s="218">
        <f>'Impact of the crisis'!AB49</f>
        <v>8.0757213562090833</v>
      </c>
      <c r="O48" s="217">
        <f>'Conditions of people affected'!R49</f>
        <v>8</v>
      </c>
      <c r="P48" s="218">
        <f>'Conditions of people affected'!K49</f>
        <v>10</v>
      </c>
      <c r="Q48" s="218">
        <f>'Conditions of people affected'!Q49</f>
        <v>6.0000000000000009</v>
      </c>
      <c r="R48" s="218">
        <f t="shared" si="7"/>
        <v>8.6380806219752664</v>
      </c>
      <c r="S48" s="218">
        <f>'Complexity of the crisis'!X49</f>
        <v>7.315047786851852</v>
      </c>
      <c r="T48" s="218">
        <f>'Complexity of the crisis'!AN49</f>
        <v>9.5</v>
      </c>
      <c r="U48" s="125" t="str">
        <f>VLOOKUP(C48,Lists!$C$3:$E$300,3,FALSE)</f>
        <v>Middle east</v>
      </c>
      <c r="V48" s="126">
        <v>46234</v>
      </c>
    </row>
    <row r="49" spans="1:22">
      <c r="A49" s="51" t="str">
        <f>'Crisis Indicator Data'!A47</f>
        <v>Internal displacement in Iraq</v>
      </c>
      <c r="B49" s="51" t="str">
        <f>Lists!G47</f>
        <v>Internal displacement</v>
      </c>
      <c r="C49" s="51" t="str">
        <f>'Crisis Indicator Data'!C47</f>
        <v>IRQ002</v>
      </c>
      <c r="D49" s="51" t="str">
        <f>'Crisis Indicator Data'!D47</f>
        <v>Iraq</v>
      </c>
      <c r="E49" s="51" t="str">
        <f>'Crisis Indicator Data'!E47</f>
        <v>IRQ</v>
      </c>
      <c r="F49" s="51" t="str">
        <f>'Crisis Indicator Data'!B47</f>
        <v>Conflict/ Violence,Political/economic crisis</v>
      </c>
      <c r="G49" s="213">
        <f t="shared" si="4"/>
        <v>6.9</v>
      </c>
      <c r="H49" s="231">
        <f t="array" ref="H49">_xlfn.IFS(G49="x", "x", G49&lt;=2, 1, G49&lt;=4, 2, G49&lt;=6, 3, G49&lt;=8, 4, G49&lt;=10, 5)</f>
        <v>4</v>
      </c>
      <c r="I49" s="214" t="str">
        <f t="shared" si="5"/>
        <v>High</v>
      </c>
      <c r="J49" s="215" t="str">
        <f>INDEX(Trends!$D$3:$D$404,MATCH(C49,Trends!$C$3:$C$404,0))</f>
        <v>Increasing</v>
      </c>
      <c r="K49" s="216" t="str">
        <f>IF(Reliability!B47="x","x",(IF(CEILING(Reliability!B47,2)=2,"Very High",IF(CEILING(Reliability!B47,2)=4,"High",IF(CEILING(Reliability!B47,2)=6,"Medium",IF(CEILING(Reliability!B47,2)=8,"Low",IF(CEILING(Reliability!B47,2)=10,"Very Low","")))))))</f>
        <v>High</v>
      </c>
      <c r="L49" s="217">
        <f t="shared" si="6"/>
        <v>7.6731080939331342</v>
      </c>
      <c r="M49" s="218">
        <f>'Impact of the crisis'!N50</f>
        <v>9.3928358599268726</v>
      </c>
      <c r="N49" s="218">
        <f>'Impact of the crisis'!AB50</f>
        <v>6.2480132081045436</v>
      </c>
      <c r="O49" s="217">
        <f>'Conditions of people affected'!R50</f>
        <v>7.3619912619482077</v>
      </c>
      <c r="P49" s="218">
        <f>'Conditions of people affected'!K50</f>
        <v>8.1638991072173361</v>
      </c>
      <c r="Q49" s="218">
        <f>'Conditions of people affected'!Q50</f>
        <v>6.5600834166790793</v>
      </c>
      <c r="R49" s="218">
        <f t="shared" si="7"/>
        <v>5.6476282416971966</v>
      </c>
      <c r="S49" s="218">
        <f>'Complexity of the crisis'!X50</f>
        <v>4.6376941091975299</v>
      </c>
      <c r="T49" s="218">
        <f>'Complexity of the crisis'!AN50</f>
        <v>6.5</v>
      </c>
      <c r="U49" s="125" t="str">
        <f>VLOOKUP(C49,Lists!$C$3:$E$300,3,FALSE)</f>
        <v>Middle east</v>
      </c>
      <c r="V49" s="126">
        <v>46234</v>
      </c>
    </row>
    <row r="50" spans="1:22">
      <c r="A50" s="51" t="str">
        <f>'Crisis Indicator Data'!A48</f>
        <v>International Displacement to Italy</v>
      </c>
      <c r="B50" s="51" t="str">
        <f>Lists!G48</f>
        <v>International displacement</v>
      </c>
      <c r="C50" s="51" t="str">
        <f>'Crisis Indicator Data'!C48</f>
        <v>ITA002</v>
      </c>
      <c r="D50" s="51" t="str">
        <f>'Crisis Indicator Data'!D48</f>
        <v>Italy</v>
      </c>
      <c r="E50" s="51" t="str">
        <f>'Crisis Indicator Data'!E48</f>
        <v>ITA</v>
      </c>
      <c r="F50" s="51" t="str">
        <f>'Crisis Indicator Data'!B48</f>
        <v>International Displacement</v>
      </c>
      <c r="G50" s="213">
        <f t="shared" si="4"/>
        <v>4</v>
      </c>
      <c r="H50" s="231">
        <f t="array" ref="H50">_xlfn.IFS(G50="x", "x", G50&lt;=2, 1, G50&lt;=4, 2, G50&lt;=6, 3, G50&lt;=8, 4, G50&lt;=10, 5)</f>
        <v>2</v>
      </c>
      <c r="I50" s="214" t="str">
        <f t="shared" si="5"/>
        <v>Low</v>
      </c>
      <c r="J50" s="215" t="str">
        <f>INDEX(Trends!$D$3:$D$404,MATCH(C50,Trends!$C$3:$C$404,0))</f>
        <v>Increasing</v>
      </c>
      <c r="K50" s="216" t="str">
        <f>IF(Reliability!B48="x","x",(IF(CEILING(Reliability!B48,2)=2,"Very High",IF(CEILING(Reliability!B48,2)=4,"High",IF(CEILING(Reliability!B48,2)=6,"Medium",IF(CEILING(Reliability!B48,2)=8,"Low",IF(CEILING(Reliability!B48,2)=10,"Very Low","")))))))</f>
        <v>Very High</v>
      </c>
      <c r="L50" s="217">
        <f t="shared" si="6"/>
        <v>5.7252810889726957</v>
      </c>
      <c r="M50" s="218">
        <f>'Impact of the crisis'!N51</f>
        <v>4.8242454112268467</v>
      </c>
      <c r="N50" s="218">
        <f>'Impact of the crisis'!AB51</f>
        <v>6.1261488732748814</v>
      </c>
      <c r="O50" s="217">
        <f>'Conditions of people affected'!R51</f>
        <v>3.1663762151014074</v>
      </c>
      <c r="P50" s="218">
        <f>'Conditions of people affected'!K51</f>
        <v>3.6092845677214989</v>
      </c>
      <c r="Q50" s="218">
        <f>'Conditions of people affected'!Q51</f>
        <v>2.7234678624813156</v>
      </c>
      <c r="R50" s="218">
        <f t="shared" si="7"/>
        <v>3.5373717003007914</v>
      </c>
      <c r="S50" s="218">
        <f>'Complexity of the crisis'!X51</f>
        <v>3.5745598999322361</v>
      </c>
      <c r="T50" s="218">
        <f>'Complexity of the crisis'!AN51</f>
        <v>3.5</v>
      </c>
      <c r="U50" s="125" t="str">
        <f>VLOOKUP(C50,Lists!$C$3:$E$300,3,FALSE)</f>
        <v>Europe</v>
      </c>
      <c r="V50" s="126">
        <v>46234</v>
      </c>
    </row>
    <row r="51" spans="1:22" ht="14.25" customHeight="1">
      <c r="A51" s="51" t="str">
        <f>'Crisis Indicator Data'!A49</f>
        <v>International displacement from Syria to Jordan</v>
      </c>
      <c r="B51" s="51" t="str">
        <f>Lists!G49</f>
        <v>Displacement from Syria</v>
      </c>
      <c r="C51" s="51" t="str">
        <f>'Crisis Indicator Data'!C49</f>
        <v>JOR002</v>
      </c>
      <c r="D51" s="51" t="str">
        <f>'Crisis Indicator Data'!D49</f>
        <v>Jordan</v>
      </c>
      <c r="E51" s="51" t="str">
        <f>'Crisis Indicator Data'!E49</f>
        <v>JOR</v>
      </c>
      <c r="F51" s="51" t="str">
        <f>'Crisis Indicator Data'!B49</f>
        <v>International Displacement</v>
      </c>
      <c r="G51" s="213">
        <f t="shared" si="4"/>
        <v>5.7</v>
      </c>
      <c r="H51" s="231">
        <f t="array" ref="H51">_xlfn.IFS(G51="x", "x", G51&lt;=2, 1, G51&lt;=4, 2, G51&lt;=6, 3, G51&lt;=8, 4, G51&lt;=10, 5)</f>
        <v>3</v>
      </c>
      <c r="I51" s="214" t="str">
        <f t="shared" si="5"/>
        <v>Medium</v>
      </c>
      <c r="J51" s="215" t="str">
        <f>INDEX(Trends!$D$3:$D$404,MATCH(C51,Trends!$C$3:$C$404,0))</f>
        <v>Decreasing</v>
      </c>
      <c r="K51" s="216" t="str">
        <f>IF(Reliability!B49="x","x",(IF(CEILING(Reliability!B49,2)=2,"Very High",IF(CEILING(Reliability!B49,2)=4,"High",IF(CEILING(Reliability!B49,2)=6,"Medium",IF(CEILING(Reliability!B49,2)=8,"Low",IF(CEILING(Reliability!B49,2)=10,"Very Low","")))))))</f>
        <v>High</v>
      </c>
      <c r="L51" s="217">
        <f t="shared" si="6"/>
        <v>5.8382010036618492</v>
      </c>
      <c r="M51" s="218">
        <f>'Impact of the crisis'!N52</f>
        <v>6.2158777925612752</v>
      </c>
      <c r="N51" s="218">
        <f>'Impact of the crisis'!AB52</f>
        <v>5.6385722623840042</v>
      </c>
      <c r="O51" s="217">
        <f>'Conditions of people affected'!R52</f>
        <v>6.703225999713343</v>
      </c>
      <c r="P51" s="218">
        <f>'Conditions of people affected'!K52</f>
        <v>7.4064519994266842</v>
      </c>
      <c r="Q51" s="218">
        <f>'Conditions of people affected'!Q52</f>
        <v>6.0000000000000009</v>
      </c>
      <c r="R51" s="218">
        <f t="shared" si="7"/>
        <v>3.9736692974259418</v>
      </c>
      <c r="S51" s="218">
        <f>'Complexity of the crisis'!X52</f>
        <v>4.417860296604939</v>
      </c>
      <c r="T51" s="218">
        <f>'Complexity of the crisis'!AN52</f>
        <v>3.5</v>
      </c>
      <c r="U51" s="125" t="str">
        <f>VLOOKUP(C51,Lists!$C$3:$E$300,3,FALSE)</f>
        <v>Middle east</v>
      </c>
      <c r="V51" s="126">
        <v>46234</v>
      </c>
    </row>
    <row r="52" spans="1:22" ht="14.25" customHeight="1">
      <c r="A52" s="51" t="str">
        <f>'Crisis Indicator Data'!A50</f>
        <v>Multiple crises in Kenya</v>
      </c>
      <c r="B52" s="51" t="str">
        <f>Lists!G50</f>
        <v xml:space="preserve">Multiple crisis </v>
      </c>
      <c r="C52" s="51" t="str">
        <f>'Crisis Indicator Data'!C50</f>
        <v>KEN001</v>
      </c>
      <c r="D52" s="51" t="str">
        <f>'Crisis Indicator Data'!D50</f>
        <v>Kenya</v>
      </c>
      <c r="E52" s="51" t="str">
        <f>'Crisis Indicator Data'!E50</f>
        <v>KEN</v>
      </c>
      <c r="F52" s="51" t="str">
        <f>'Crisis Indicator Data'!B50</f>
        <v>Drought/drier conditions,International Displacement</v>
      </c>
      <c r="G52" s="213">
        <f t="shared" si="4"/>
        <v>7.1</v>
      </c>
      <c r="H52" s="231">
        <f t="array" ref="H52">_xlfn.IFS(G52="x", "x", G52&lt;=2, 1, G52&lt;=4, 2, G52&lt;=6, 3, G52&lt;=8, 4, G52&lt;=10, 5)</f>
        <v>4</v>
      </c>
      <c r="I52" s="214" t="str">
        <f t="shared" si="5"/>
        <v>High</v>
      </c>
      <c r="J52" s="215" t="str">
        <f>INDEX(Trends!$D$3:$D$404,MATCH(C52,Trends!$C$3:$C$404,0))</f>
        <v>Increasing</v>
      </c>
      <c r="K52" s="216" t="str">
        <f>IF(Reliability!B50="x","x",(IF(CEILING(Reliability!B50,2)=2,"Very High",IF(CEILING(Reliability!B50,2)=4,"High",IF(CEILING(Reliability!B50,2)=6,"Medium",IF(CEILING(Reliability!B50,2)=8,"Low",IF(CEILING(Reliability!B50,2)=10,"Very Low","")))))))</f>
        <v>High</v>
      </c>
      <c r="L52" s="217">
        <f t="shared" si="6"/>
        <v>7.2837498359282566</v>
      </c>
      <c r="M52" s="218">
        <f>'Impact of the crisis'!N53</f>
        <v>7.8129707294104689</v>
      </c>
      <c r="N52" s="218">
        <f>'Impact of the crisis'!AB53</f>
        <v>6.9880989181867292</v>
      </c>
      <c r="O52" s="217">
        <f>'Conditions of people affected'!R53</f>
        <v>8.150790745965633</v>
      </c>
      <c r="P52" s="218">
        <f>'Conditions of people affected'!K53</f>
        <v>8.7156211409400406</v>
      </c>
      <c r="Q52" s="218">
        <f>'Conditions of people affected'!Q53</f>
        <v>7.5859603509912237</v>
      </c>
      <c r="R52" s="218">
        <f t="shared" si="7"/>
        <v>5.358360510871881</v>
      </c>
      <c r="S52" s="218">
        <f>'Complexity of the crisis'!X53</f>
        <v>5.6957064708024694</v>
      </c>
      <c r="T52" s="218">
        <f>'Complexity of the crisis'!AN53</f>
        <v>5</v>
      </c>
      <c r="U52" s="125" t="str">
        <f>VLOOKUP(C52,Lists!$C$3:$E$300,3,FALSE)</f>
        <v>Africa</v>
      </c>
      <c r="V52" s="126">
        <v>46234</v>
      </c>
    </row>
    <row r="53" spans="1:22">
      <c r="A53" s="51" t="str">
        <f>'Crisis Indicator Data'!A51</f>
        <v>International displacement to Kenya</v>
      </c>
      <c r="B53" s="51" t="str">
        <f>Lists!G51</f>
        <v xml:space="preserve">International displacement </v>
      </c>
      <c r="C53" s="51" t="str">
        <f>'Crisis Indicator Data'!C51</f>
        <v>KEN002</v>
      </c>
      <c r="D53" s="51" t="str">
        <f>'Crisis Indicator Data'!D51</f>
        <v>Kenya</v>
      </c>
      <c r="E53" s="51" t="str">
        <f>'Crisis Indicator Data'!E51</f>
        <v>KEN</v>
      </c>
      <c r="F53" s="51" t="str">
        <f>'Crisis Indicator Data'!B51</f>
        <v>International Displacement</v>
      </c>
      <c r="G53" s="213">
        <f t="shared" si="4"/>
        <v>5.9</v>
      </c>
      <c r="H53" s="231">
        <f t="array" ref="H53">_xlfn.IFS(G53="x", "x", G53&lt;=2, 1, G53&lt;=4, 2, G53&lt;=6, 3, G53&lt;=8, 4, G53&lt;=10, 5)</f>
        <v>3</v>
      </c>
      <c r="I53" s="214" t="str">
        <f t="shared" si="5"/>
        <v>Medium</v>
      </c>
      <c r="J53" s="215" t="str">
        <f>INDEX(Trends!$D$3:$D$404,MATCH(C53,Trends!$C$3:$C$404,0))</f>
        <v>Increasing</v>
      </c>
      <c r="K53" s="216" t="str">
        <f>IF(Reliability!B51="x","x",(IF(CEILING(Reliability!B51,2)=2,"Very High",IF(CEILING(Reliability!B51,2)=4,"High",IF(CEILING(Reliability!B51,2)=6,"Medium",IF(CEILING(Reliability!B51,2)=8,"Low",IF(CEILING(Reliability!B51,2)=10,"Very Low","")))))))</f>
        <v>High</v>
      </c>
      <c r="L53" s="217">
        <f t="shared" si="6"/>
        <v>6.1397533344430544</v>
      </c>
      <c r="M53" s="218">
        <f>'Impact of the crisis'!N54</f>
        <v>2.3284581767225285</v>
      </c>
      <c r="N53" s="218">
        <f>'Impact of the crisis'!AB54</f>
        <v>7.3708694048681043</v>
      </c>
      <c r="O53" s="217">
        <f>'Conditions of people affected'!R54</f>
        <v>6.720762153641207</v>
      </c>
      <c r="P53" s="218">
        <f>'Conditions of people affected'!K54</f>
        <v>5.4415243072824131</v>
      </c>
      <c r="Q53" s="218">
        <f>'Conditions of people affected'!Q54</f>
        <v>8</v>
      </c>
      <c r="R53" s="218">
        <f t="shared" si="7"/>
        <v>4.4835211457337945</v>
      </c>
      <c r="S53" s="218">
        <f>'Complexity of the crisis'!X54</f>
        <v>5.6957064708024694</v>
      </c>
      <c r="T53" s="218">
        <f>'Complexity of the crisis'!AN54</f>
        <v>3</v>
      </c>
      <c r="U53" s="125" t="str">
        <f>VLOOKUP(C53,Lists!$C$3:$E$300,3,FALSE)</f>
        <v>Africa</v>
      </c>
      <c r="V53" s="126">
        <v>46234</v>
      </c>
    </row>
    <row r="54" spans="1:22">
      <c r="A54" s="51" t="str">
        <f>'Crisis Indicator Data'!A52</f>
        <v>Drought in ASAL areas of Kenya</v>
      </c>
      <c r="B54" s="51" t="str">
        <f>Lists!G52</f>
        <v xml:space="preserve">Drought in ASAL areas </v>
      </c>
      <c r="C54" s="51" t="str">
        <f>'Crisis Indicator Data'!C52</f>
        <v>KEN003</v>
      </c>
      <c r="D54" s="51" t="str">
        <f>'Crisis Indicator Data'!D52</f>
        <v>Kenya</v>
      </c>
      <c r="E54" s="51" t="str">
        <f>'Crisis Indicator Data'!E52</f>
        <v>KEN</v>
      </c>
      <c r="F54" s="51" t="str">
        <f>'Crisis Indicator Data'!B52</f>
        <v>Drought/drier conditions</v>
      </c>
      <c r="G54" s="213">
        <f t="shared" si="4"/>
        <v>6.9</v>
      </c>
      <c r="H54" s="231">
        <f t="array" ref="H54">_xlfn.IFS(G54="x", "x", G54&lt;=2, 1, G54&lt;=4, 2, G54&lt;=6, 3, G54&lt;=8, 4, G54&lt;=10, 5)</f>
        <v>4</v>
      </c>
      <c r="I54" s="214" t="str">
        <f t="shared" si="5"/>
        <v>High</v>
      </c>
      <c r="J54" s="215" t="str">
        <f>INDEX(Trends!$D$3:$D$404,MATCH(C54,Trends!$C$3:$C$404,0))</f>
        <v>Increasing</v>
      </c>
      <c r="K54" s="216" t="str">
        <f>IF(Reliability!B52="x","x",(IF(CEILING(Reliability!B52,2)=2,"Very High",IF(CEILING(Reliability!B52,2)=4,"High",IF(CEILING(Reliability!B52,2)=6,"Medium",IF(CEILING(Reliability!B52,2)=8,"Low",IF(CEILING(Reliability!B52,2)=10,"Very Low","")))))))</f>
        <v>High</v>
      </c>
      <c r="L54" s="217">
        <f t="shared" si="6"/>
        <v>7.2703996267494997</v>
      </c>
      <c r="M54" s="218">
        <f>'Impact of the crisis'!N55</f>
        <v>7.7694717618356401</v>
      </c>
      <c r="N54" s="218">
        <f>'Impact of the crisis'!AB55</f>
        <v>6.9935719542855166</v>
      </c>
      <c r="O54" s="217">
        <f>'Conditions of people affected'!R55</f>
        <v>7.8971271430917271</v>
      </c>
      <c r="P54" s="218">
        <f>'Conditions of people affected'!K55</f>
        <v>8.5559697079386385</v>
      </c>
      <c r="Q54" s="218">
        <f>'Conditions of people affected'!Q55</f>
        <v>7.2382845782448157</v>
      </c>
      <c r="R54" s="218">
        <f t="shared" si="7"/>
        <v>5.1276470819130466</v>
      </c>
      <c r="S54" s="218">
        <f>'Complexity of the crisis'!X55</f>
        <v>5.6957064708024694</v>
      </c>
      <c r="T54" s="218">
        <f>'Complexity of the crisis'!AN55</f>
        <v>4.5</v>
      </c>
      <c r="U54" s="125" t="str">
        <f>VLOOKUP(C54,Lists!$C$3:$E$300,3,FALSE)</f>
        <v>Africa</v>
      </c>
      <c r="V54" s="126">
        <v>46234</v>
      </c>
    </row>
    <row r="55" spans="1:22">
      <c r="A55" s="51" t="str">
        <f>'Crisis Indicator Data'!A53</f>
        <v>International displacement from Syria to Lebanon</v>
      </c>
      <c r="B55" s="51" t="str">
        <f>Lists!G53</f>
        <v>Displacement from Syria</v>
      </c>
      <c r="C55" s="51" t="str">
        <f>'Crisis Indicator Data'!C53</f>
        <v>LBN002</v>
      </c>
      <c r="D55" s="51" t="str">
        <f>'Crisis Indicator Data'!D53</f>
        <v>Lebanon</v>
      </c>
      <c r="E55" s="51" t="str">
        <f>'Crisis Indicator Data'!E53</f>
        <v>LBN</v>
      </c>
      <c r="F55" s="51" t="str">
        <f>'Crisis Indicator Data'!B53</f>
        <v>International Displacement</v>
      </c>
      <c r="G55" s="213">
        <f t="shared" si="4"/>
        <v>6.1</v>
      </c>
      <c r="H55" s="231">
        <f t="array" ref="H55">_xlfn.IFS(G55="x", "x", G55&lt;=2, 1, G55&lt;=4, 2, G55&lt;=6, 3, G55&lt;=8, 4, G55&lt;=10, 5)</f>
        <v>4</v>
      </c>
      <c r="I55" s="214" t="str">
        <f t="shared" si="5"/>
        <v>High</v>
      </c>
      <c r="J55" s="215" t="str">
        <f>INDEX(Trends!$D$3:$D$404,MATCH(C55,Trends!$C$3:$C$404,0))</f>
        <v>Decreasing</v>
      </c>
      <c r="K55" s="216" t="str">
        <f>IF(Reliability!B53="x","x",(IF(CEILING(Reliability!B53,2)=2,"Very High",IF(CEILING(Reliability!B53,2)=4,"High",IF(CEILING(Reliability!B53,2)=6,"Medium",IF(CEILING(Reliability!B53,2)=8,"Low",IF(CEILING(Reliability!B53,2)=10,"Very Low","")))))))</f>
        <v>Very High</v>
      </c>
      <c r="L55" s="217">
        <f t="shared" si="6"/>
        <v>6.3653112777607426</v>
      </c>
      <c r="M55" s="218">
        <f>'Impact of the crisis'!N56</f>
        <v>7.0651708106536182</v>
      </c>
      <c r="N55" s="218">
        <f>'Impact of the crisis'!AB56</f>
        <v>5.971214420446648</v>
      </c>
      <c r="O55" s="217">
        <f>'Conditions of people affected'!R56</f>
        <v>5.6967797942229907</v>
      </c>
      <c r="P55" s="218">
        <f>'Conditions of people affected'!K56</f>
        <v>5.1218614752384335</v>
      </c>
      <c r="Q55" s="218">
        <f>'Conditions of people affected'!Q56</f>
        <v>6.2716981132075471</v>
      </c>
      <c r="R55" s="218">
        <f t="shared" si="7"/>
        <v>6.405484236445357</v>
      </c>
      <c r="S55" s="218">
        <f>'Complexity of the crisis'!X56</f>
        <v>6.3090311459981123</v>
      </c>
      <c r="T55" s="218">
        <f>'Complexity of the crisis'!AN56</f>
        <v>6.5</v>
      </c>
      <c r="U55" s="125" t="str">
        <f>VLOOKUP(C55,Lists!$C$3:$E$300,3,FALSE)</f>
        <v>Middle east</v>
      </c>
      <c r="V55" s="126">
        <v>46234</v>
      </c>
    </row>
    <row r="56" spans="1:22">
      <c r="A56" s="51" t="str">
        <f>'Crisis Indicator Data'!A54</f>
        <v>Complex crisis in Lebanon</v>
      </c>
      <c r="B56" s="51" t="str">
        <f>Lists!G54</f>
        <v>Complex crisis</v>
      </c>
      <c r="C56" s="51" t="str">
        <f>'Crisis Indicator Data'!C54</f>
        <v>LBN006</v>
      </c>
      <c r="D56" s="51" t="str">
        <f>'Crisis Indicator Data'!D54</f>
        <v>Lebanon</v>
      </c>
      <c r="E56" s="51" t="str">
        <f>'Crisis Indicator Data'!E54</f>
        <v>LBN</v>
      </c>
      <c r="F56" s="51" t="str">
        <f>'Crisis Indicator Data'!B54</f>
        <v>Conflict/ Violence,Political/economic crisis</v>
      </c>
      <c r="G56" s="213">
        <f t="shared" si="4"/>
        <v>8</v>
      </c>
      <c r="H56" s="231">
        <f t="array" ref="H56">_xlfn.IFS(G56="x", "x", G56&lt;=2, 1, G56&lt;=4, 2, G56&lt;=6, 3, G56&lt;=8, 4, G56&lt;=10, 5)</f>
        <v>4</v>
      </c>
      <c r="I56" s="214" t="str">
        <f t="shared" si="5"/>
        <v>High</v>
      </c>
      <c r="J56" s="215" t="str">
        <f>INDEX(Trends!$D$3:$D$404,MATCH(C56,Trends!$C$3:$C$404,0))</f>
        <v>Increasing</v>
      </c>
      <c r="K56" s="216" t="str">
        <f>IF(Reliability!B54="x","x",(IF(CEILING(Reliability!B54,2)=2,"Very High",IF(CEILING(Reliability!B54,2)=4,"High",IF(CEILING(Reliability!B54,2)=6,"Medium",IF(CEILING(Reliability!B54,2)=8,"Low",IF(CEILING(Reliability!B54,2)=10,"Very Low","")))))))</f>
        <v>Very High</v>
      </c>
      <c r="L56" s="217">
        <f t="shared" si="6"/>
        <v>8.7380840538761344</v>
      </c>
      <c r="M56" s="218">
        <f>'Impact of the crisis'!N57</f>
        <v>7.0651708106536182</v>
      </c>
      <c r="N56" s="218">
        <f>'Impact of the crisis'!AB57</f>
        <v>9.2937371555958261</v>
      </c>
      <c r="O56" s="217">
        <f>'Conditions of people affected'!R57</f>
        <v>7.4280212789744384</v>
      </c>
      <c r="P56" s="218">
        <f>'Conditions of people affected'!K57</f>
        <v>8.5843444447413297</v>
      </c>
      <c r="Q56" s="218">
        <f>'Conditions of people affected'!Q57</f>
        <v>6.2716981132075471</v>
      </c>
      <c r="R56" s="218">
        <f t="shared" si="7"/>
        <v>8.329621512310208</v>
      </c>
      <c r="S56" s="218">
        <f>'Complexity of the crisis'!X57</f>
        <v>6.3090311459981123</v>
      </c>
      <c r="T56" s="218">
        <f>'Complexity of the crisis'!AN57</f>
        <v>9.5</v>
      </c>
      <c r="U56" s="125" t="str">
        <f>VLOOKUP(C56,Lists!$C$3:$E$300,3,FALSE)</f>
        <v>Middle east</v>
      </c>
      <c r="V56" s="126">
        <v>46234</v>
      </c>
    </row>
    <row r="57" spans="1:22">
      <c r="A57" s="51" t="str">
        <f>'Crisis Indicator Data'!A55</f>
        <v>International displacement to Libya</v>
      </c>
      <c r="B57" s="51" t="str">
        <f>Lists!G55</f>
        <v>International displacement</v>
      </c>
      <c r="C57" s="51" t="str">
        <f>'Crisis Indicator Data'!C55</f>
        <v>LBY002</v>
      </c>
      <c r="D57" s="51" t="str">
        <f>'Crisis Indicator Data'!D55</f>
        <v>Libya</v>
      </c>
      <c r="E57" s="51" t="str">
        <f>'Crisis Indicator Data'!E55</f>
        <v>LBY</v>
      </c>
      <c r="F57" s="51" t="str">
        <f>'Crisis Indicator Data'!B55</f>
        <v>International Displacement</v>
      </c>
      <c r="G57" s="213">
        <f t="shared" si="4"/>
        <v>6.4</v>
      </c>
      <c r="H57" s="231">
        <f t="array" ref="H57">_xlfn.IFS(G57="x", "x", G57&lt;=2, 1, G57&lt;=4, 2, G57&lt;=6, 3, G57&lt;=8, 4, G57&lt;=10, 5)</f>
        <v>4</v>
      </c>
      <c r="I57" s="214" t="str">
        <f t="shared" si="5"/>
        <v>High</v>
      </c>
      <c r="J57" s="215" t="str">
        <f>INDEX(Trends!$D$3:$D$404,MATCH(C57,Trends!$C$3:$C$404,0))</f>
        <v>Stable</v>
      </c>
      <c r="K57" s="216" t="str">
        <f>IF(Reliability!B55="x","x",(IF(CEILING(Reliability!B55,2)=2,"Very High",IF(CEILING(Reliability!B55,2)=4,"High",IF(CEILING(Reliability!B55,2)=6,"Medium",IF(CEILING(Reliability!B55,2)=8,"Low",IF(CEILING(Reliability!B55,2)=10,"Very Low","")))))))</f>
        <v>Very High</v>
      </c>
      <c r="L57" s="217">
        <f t="shared" si="6"/>
        <v>7.9153233152152307</v>
      </c>
      <c r="M57" s="218">
        <f>'Impact of the crisis'!N58</f>
        <v>9.2294629097810272</v>
      </c>
      <c r="N57" s="218">
        <f>'Impact of the crisis'!AB58</f>
        <v>6.9462772081484134</v>
      </c>
      <c r="O57" s="217">
        <f>'Conditions of people affected'!R58</f>
        <v>5.9838086067220706</v>
      </c>
      <c r="P57" s="218">
        <f>'Conditions of people affected'!K58</f>
        <v>5.9676172134441403</v>
      </c>
      <c r="Q57" s="218">
        <f>'Conditions of people affected'!Q58</f>
        <v>6.0000000000000009</v>
      </c>
      <c r="R57" s="218">
        <f t="shared" si="7"/>
        <v>5.6833893544797354</v>
      </c>
      <c r="S57" s="218">
        <f>'Complexity of the crisis'!X58</f>
        <v>6.6549519311668037</v>
      </c>
      <c r="T57" s="218">
        <f>'Complexity of the crisis'!AN58</f>
        <v>4.5</v>
      </c>
      <c r="U57" s="125" t="str">
        <f>VLOOKUP(C57,Lists!$C$3:$E$300,3,FALSE)</f>
        <v>Africa</v>
      </c>
      <c r="V57" s="126">
        <v>46234</v>
      </c>
    </row>
    <row r="58" spans="1:22">
      <c r="A58" s="51" t="str">
        <f>'Crisis Indicator Data'!A56</f>
        <v>Displacement from Sudan to Libya</v>
      </c>
      <c r="B58" s="51" t="str">
        <f>Lists!G56</f>
        <v>Displacement from Sudan</v>
      </c>
      <c r="C58" s="51" t="str">
        <f>'Crisis Indicator Data'!C56</f>
        <v>LBY004</v>
      </c>
      <c r="D58" s="51" t="str">
        <f>'Crisis Indicator Data'!D56</f>
        <v>Libya</v>
      </c>
      <c r="E58" s="51" t="str">
        <f>'Crisis Indicator Data'!E56</f>
        <v>LBY</v>
      </c>
      <c r="F58" s="51" t="str">
        <f>'Crisis Indicator Data'!B56</f>
        <v>International Displacement</v>
      </c>
      <c r="G58" s="213">
        <f t="shared" si="4"/>
        <v>6.4</v>
      </c>
      <c r="H58" s="231">
        <f t="array" ref="H58">_xlfn.IFS(G58="x", "x", G58&lt;=2, 1, G58&lt;=4, 2, G58&lt;=6, 3, G58&lt;=8, 4, G58&lt;=10, 5)</f>
        <v>4</v>
      </c>
      <c r="I58" s="214" t="str">
        <f t="shared" si="5"/>
        <v>High</v>
      </c>
      <c r="J58" s="215" t="str">
        <f>INDEX(Trends!$D$3:$D$404,MATCH(C58,Trends!$C$3:$C$404,0))</f>
        <v>Stable</v>
      </c>
      <c r="K58" s="216" t="str">
        <f>IF(Reliability!B56="x","x",(IF(CEILING(Reliability!B56,2)=2,"Very High",IF(CEILING(Reliability!B56,2)=4,"High",IF(CEILING(Reliability!B56,2)=6,"Medium",IF(CEILING(Reliability!B56,2)=8,"Low",IF(CEILING(Reliability!B56,2)=10,"Very Low","")))))))</f>
        <v>Very High</v>
      </c>
      <c r="L58" s="217">
        <f t="shared" si="6"/>
        <v>5.2140556670803173</v>
      </c>
      <c r="M58" s="218">
        <f>'Impact of the crisis'!N59</f>
        <v>5.9616162295982376</v>
      </c>
      <c r="N58" s="218">
        <f>'Impact of the crisis'!AB59</f>
        <v>4.8005133193560336</v>
      </c>
      <c r="O58" s="217">
        <f>'Conditions of people affected'!R59</f>
        <v>7.0011951304706415</v>
      </c>
      <c r="P58" s="218">
        <f>'Conditions of people affected'!K59</f>
        <v>6.002390260941282</v>
      </c>
      <c r="Q58" s="218">
        <f>'Conditions of people affected'!Q59</f>
        <v>8</v>
      </c>
      <c r="R58" s="218">
        <f t="shared" si="7"/>
        <v>6.1107106983976163</v>
      </c>
      <c r="S58" s="218">
        <f>'Complexity of the crisis'!X59</f>
        <v>6.6549519311668037</v>
      </c>
      <c r="T58" s="218">
        <f>'Complexity of the crisis'!AN59</f>
        <v>5.5</v>
      </c>
      <c r="U58" s="125" t="str">
        <f>VLOOKUP(C58,Lists!$C$3:$E$300,3,FALSE)</f>
        <v>Africa</v>
      </c>
      <c r="V58" s="126">
        <v>46234</v>
      </c>
    </row>
    <row r="59" spans="1:22">
      <c r="A59" s="51" t="str">
        <f>'Crisis Indicator Data'!A57</f>
        <v>Multiple crises in Libya</v>
      </c>
      <c r="B59" s="51" t="str">
        <f>Lists!G57</f>
        <v>Multiple crises</v>
      </c>
      <c r="C59" s="51" t="str">
        <f>'Crisis Indicator Data'!C57</f>
        <v>LBY005</v>
      </c>
      <c r="D59" s="51" t="str">
        <f>'Crisis Indicator Data'!D57</f>
        <v>Libya</v>
      </c>
      <c r="E59" s="51" t="str">
        <f>'Crisis Indicator Data'!E57</f>
        <v>LBY</v>
      </c>
      <c r="F59" s="51" t="str">
        <f>'Crisis Indicator Data'!B57</f>
        <v>International Displacement</v>
      </c>
      <c r="G59" s="213">
        <f t="shared" si="4"/>
        <v>7.2</v>
      </c>
      <c r="H59" s="231">
        <f t="array" ref="H59">_xlfn.IFS(G59="x", "x", G59&lt;=2, 1, G59&lt;=4, 2, G59&lt;=6, 3, G59&lt;=8, 4, G59&lt;=10, 5)</f>
        <v>4</v>
      </c>
      <c r="I59" s="214" t="str">
        <f t="shared" si="5"/>
        <v>High</v>
      </c>
      <c r="J59" s="215" t="str">
        <f>INDEX(Trends!$D$3:$D$404,MATCH(C59,Trends!$C$3:$C$404,0))</f>
        <v>Stable</v>
      </c>
      <c r="K59" s="216" t="str">
        <f>IF(Reliability!B57="x","x",(IF(CEILING(Reliability!B57,2)=2,"Very High",IF(CEILING(Reliability!B57,2)=4,"High",IF(CEILING(Reliability!B57,2)=6,"Medium",IF(CEILING(Reliability!B57,2)=8,"Low",IF(CEILING(Reliability!B57,2)=10,"Very Low","")))))))</f>
        <v>Very High</v>
      </c>
      <c r="L59" s="217">
        <f t="shared" si="6"/>
        <v>8.1413618217279851</v>
      </c>
      <c r="M59" s="218">
        <f>'Impact of the crisis'!N60</f>
        <v>9.2294629097810272</v>
      </c>
      <c r="N59" s="218">
        <f>'Impact of the crisis'!AB60</f>
        <v>7.3802381110112991</v>
      </c>
      <c r="O59" s="217">
        <f>'Conditions of people affected'!R60</f>
        <v>7.4942707306235601</v>
      </c>
      <c r="P59" s="218">
        <f>'Conditions of people affected'!K60</f>
        <v>6.9885414612471193</v>
      </c>
      <c r="Q59" s="218">
        <f>'Conditions of people affected'!Q60</f>
        <v>8</v>
      </c>
      <c r="R59" s="218">
        <f t="shared" si="7"/>
        <v>6.1107106983976163</v>
      </c>
      <c r="S59" s="218">
        <f>'Complexity of the crisis'!X60</f>
        <v>6.6549519311668037</v>
      </c>
      <c r="T59" s="218">
        <f>'Complexity of the crisis'!AN60</f>
        <v>5.5</v>
      </c>
      <c r="U59" s="125" t="str">
        <f>VLOOKUP(C59,Lists!$C$3:$E$300,3,FALSE)</f>
        <v>Africa</v>
      </c>
      <c r="V59" s="126">
        <v>46234</v>
      </c>
    </row>
    <row r="60" spans="1:22">
      <c r="A60" s="60" t="str">
        <f>'Crisis Indicator Data'!A58</f>
        <v>International displacement to Morocco</v>
      </c>
      <c r="B60" s="51" t="str">
        <f>Lists!G58</f>
        <v>International displacement</v>
      </c>
      <c r="C60" s="60" t="str">
        <f>'Crisis Indicator Data'!C58</f>
        <v>MAR002</v>
      </c>
      <c r="D60" s="60" t="str">
        <f>'Crisis Indicator Data'!D58</f>
        <v>Morocco</v>
      </c>
      <c r="E60" s="60" t="str">
        <f>'Crisis Indicator Data'!E58</f>
        <v>MAR</v>
      </c>
      <c r="F60" s="60" t="str">
        <f>'Crisis Indicator Data'!B58</f>
        <v>International Displacement</v>
      </c>
      <c r="G60" s="213">
        <f t="shared" si="4"/>
        <v>3.5</v>
      </c>
      <c r="H60" s="231">
        <f t="array" ref="H60">_xlfn.IFS(G60="x", "x", G60&lt;=2, 1, G60&lt;=4, 2, G60&lt;=6, 3, G60&lt;=8, 4, G60&lt;=10, 5)</f>
        <v>2</v>
      </c>
      <c r="I60" s="214" t="str">
        <f t="shared" si="5"/>
        <v>Low</v>
      </c>
      <c r="J60" s="215" t="str">
        <f>INDEX(Trends!$D$3:$D$404,MATCH(C60,Trends!$C$3:$C$404,0))</f>
        <v>Increasing</v>
      </c>
      <c r="K60" s="216" t="str">
        <f>IF(Reliability!B58="x","x",(IF(CEILING(Reliability!B58,2)=2,"Very High",IF(CEILING(Reliability!B58,2)=4,"High",IF(CEILING(Reliability!B58,2)=6,"Medium",IF(CEILING(Reliability!B58,2)=8,"Low",IF(CEILING(Reliability!B58,2)=10,"Very Low","")))))))</f>
        <v>High</v>
      </c>
      <c r="L60" s="217">
        <f t="shared" si="6"/>
        <v>4.1609033105899993</v>
      </c>
      <c r="M60" s="218">
        <f>'Impact of the crisis'!N61</f>
        <v>1.8676021509954013</v>
      </c>
      <c r="N60" s="218">
        <f>'Impact of the crisis'!AB61</f>
        <v>5.0844294630009728</v>
      </c>
      <c r="O60" s="217">
        <f>'Conditions of people affected'!R61</f>
        <v>2.0257053566623648</v>
      </c>
      <c r="P60" s="218">
        <f>'Conditions of people affected'!K61</f>
        <v>1.5904041823988759</v>
      </c>
      <c r="Q60" s="218">
        <f>'Conditions of people affected'!Q61</f>
        <v>2.4610065309258542</v>
      </c>
      <c r="R60" s="218">
        <f t="shared" si="7"/>
        <v>5.1817408470830193</v>
      </c>
      <c r="S60" s="218">
        <f>'Complexity of the crisis'!X61</f>
        <v>5.7931802615066568</v>
      </c>
      <c r="T60" s="218">
        <f>'Complexity of the crisis'!AN61</f>
        <v>4.5</v>
      </c>
      <c r="U60" s="125" t="str">
        <f>VLOOKUP(C60,Lists!$C$3:$E$300,3,FALSE)</f>
        <v>Africa</v>
      </c>
      <c r="V60" s="126">
        <v>46234</v>
      </c>
    </row>
    <row r="61" spans="1:22">
      <c r="A61" s="60" t="str">
        <f>'Crisis Indicator Data'!A59</f>
        <v>Multiple crisis in Madagascar</v>
      </c>
      <c r="B61" s="51" t="str">
        <f>Lists!G59</f>
        <v>Country level</v>
      </c>
      <c r="C61" s="60" t="str">
        <f>'Crisis Indicator Data'!C59</f>
        <v>MDG001</v>
      </c>
      <c r="D61" s="60" t="str">
        <f>'Crisis Indicator Data'!D59</f>
        <v>Madagascar</v>
      </c>
      <c r="E61" s="60" t="str">
        <f>'Crisis Indicator Data'!E59</f>
        <v>MDG</v>
      </c>
      <c r="F61" s="60" t="str">
        <f>'Crisis Indicator Data'!B59</f>
        <v>Drought/drier conditions,Cyclone</v>
      </c>
      <c r="G61" s="213">
        <f t="shared" si="4"/>
        <v>6.2</v>
      </c>
      <c r="H61" s="231">
        <f t="array" ref="H61">_xlfn.IFS(G61="x", "x", G61&lt;=2, 1, G61&lt;=4, 2, G61&lt;=6, 3, G61&lt;=8, 4, G61&lt;=10, 5)</f>
        <v>4</v>
      </c>
      <c r="I61" s="214" t="str">
        <f t="shared" si="5"/>
        <v>High</v>
      </c>
      <c r="J61" s="215" t="str">
        <f>INDEX(Trends!$D$3:$D$404,MATCH(C61,Trends!$C$3:$C$404,0))</f>
        <v>Stable</v>
      </c>
      <c r="K61" s="216" t="str">
        <f>IF(Reliability!B59="x","x",(IF(CEILING(Reliability!B59,2)=2,"Very High",IF(CEILING(Reliability!B59,2)=4,"High",IF(CEILING(Reliability!B59,2)=6,"Medium",IF(CEILING(Reliability!B59,2)=8,"Low",IF(CEILING(Reliability!B59,2)=10,"Very Low","")))))))</f>
        <v>Very High</v>
      </c>
      <c r="L61" s="217">
        <f t="shared" si="6"/>
        <v>5.5492243678209636</v>
      </c>
      <c r="M61" s="218">
        <f>'Impact of the crisis'!N62</f>
        <v>7.2319511848247942</v>
      </c>
      <c r="N61" s="218">
        <f>'Impact of the crisis'!AB62</f>
        <v>4.4512623127123776</v>
      </c>
      <c r="O61" s="217">
        <f>'Conditions of people affected'!R62</f>
        <v>6.984268288815727</v>
      </c>
      <c r="P61" s="218">
        <f>'Conditions of people affected'!K62</f>
        <v>7.8047817485938022</v>
      </c>
      <c r="Q61" s="218">
        <f>'Conditions of people affected'!Q62</f>
        <v>6.1637548290376518</v>
      </c>
      <c r="R61" s="218">
        <f t="shared" si="7"/>
        <v>5.3324018322236206</v>
      </c>
      <c r="S61" s="218">
        <f>'Complexity of the crisis'!X62</f>
        <v>5.1597976780595589</v>
      </c>
      <c r="T61" s="218">
        <f>'Complexity of the crisis'!AN62</f>
        <v>5.5</v>
      </c>
      <c r="U61" s="125" t="str">
        <f>VLOOKUP(C61,Lists!$C$3:$E$300,3,FALSE)</f>
        <v>Africa</v>
      </c>
      <c r="V61" s="126">
        <v>46203</v>
      </c>
    </row>
    <row r="62" spans="1:22" ht="13.5" customHeight="1">
      <c r="A62" s="60" t="str">
        <f>'Crisis Indicator Data'!A60</f>
        <v>Drought in Southern Madagascar</v>
      </c>
      <c r="B62" s="51" t="str">
        <f>Lists!G60</f>
        <v>Drought in southern regions</v>
      </c>
      <c r="C62" s="60" t="str">
        <f>'Crisis Indicator Data'!C60</f>
        <v>MDG002</v>
      </c>
      <c r="D62" s="60" t="str">
        <f>'Crisis Indicator Data'!D60</f>
        <v>Madagascar</v>
      </c>
      <c r="E62" s="60" t="str">
        <f>'Crisis Indicator Data'!E60</f>
        <v>MDG</v>
      </c>
      <c r="F62" s="60" t="str">
        <f>'Crisis Indicator Data'!B60</f>
        <v>Drought/drier conditions</v>
      </c>
      <c r="G62" s="213">
        <f t="shared" si="4"/>
        <v>6</v>
      </c>
      <c r="H62" s="231">
        <f t="array" ref="H62">_xlfn.IFS(G62="x", "x", G62&lt;=2, 1, G62&lt;=4, 2, G62&lt;=6, 3, G62&lt;=8, 4, G62&lt;=10, 5)</f>
        <v>3</v>
      </c>
      <c r="I62" s="214" t="str">
        <f t="shared" si="5"/>
        <v>Medium</v>
      </c>
      <c r="J62" s="215" t="str">
        <f>INDEX(Trends!$D$3:$D$404,MATCH(C62,Trends!$C$3:$C$404,0))</f>
        <v>Increasing</v>
      </c>
      <c r="K62" s="216" t="str">
        <f>IF(Reliability!B60="x","x",(IF(CEILING(Reliability!B60,2)=2,"Very High",IF(CEILING(Reliability!B60,2)=4,"High",IF(CEILING(Reliability!B60,2)=6,"Medium",IF(CEILING(Reliability!B60,2)=8,"Low",IF(CEILING(Reliability!B60,2)=10,"Very Low","")))))))</f>
        <v>High</v>
      </c>
      <c r="L62" s="217">
        <f t="shared" si="6"/>
        <v>5.8634138233661313</v>
      </c>
      <c r="M62" s="218">
        <f>'Impact of the crisis'!N63</f>
        <v>7.9670498541914174</v>
      </c>
      <c r="N62" s="218">
        <f>'Impact of the crisis'!AB63</f>
        <v>4.3314550397649469</v>
      </c>
      <c r="O62" s="217">
        <f>'Conditions of people affected'!R63</f>
        <v>6.9905722516414688</v>
      </c>
      <c r="P62" s="218">
        <f>'Conditions of people affected'!K63</f>
        <v>7.7571817080314389</v>
      </c>
      <c r="Q62" s="218">
        <f>'Conditions of people affected'!Q63</f>
        <v>6.2239627952514995</v>
      </c>
      <c r="R62" s="218">
        <f t="shared" si="7"/>
        <v>4.6056940545744816</v>
      </c>
      <c r="S62" s="218">
        <f>'Complexity of the crisis'!X63</f>
        <v>5.1597976780595589</v>
      </c>
      <c r="T62" s="218">
        <f>'Complexity of the crisis'!AN63</f>
        <v>4</v>
      </c>
      <c r="U62" s="125" t="str">
        <f>VLOOKUP(C62,Lists!$C$3:$E$300,3,FALSE)</f>
        <v>Africa</v>
      </c>
      <c r="V62" s="126">
        <v>46234</v>
      </c>
    </row>
    <row r="63" spans="1:22">
      <c r="A63" s="60" t="str">
        <f>'Crisis Indicator Data'!A61</f>
        <v>International Displacement to Mexico</v>
      </c>
      <c r="B63" s="51" t="str">
        <f>Lists!G61</f>
        <v>International Displacement</v>
      </c>
      <c r="C63" s="60" t="str">
        <f>'Crisis Indicator Data'!C61</f>
        <v>MEX003</v>
      </c>
      <c r="D63" s="60" t="str">
        <f>'Crisis Indicator Data'!D61</f>
        <v>Mexico</v>
      </c>
      <c r="E63" s="60" t="str">
        <f>'Crisis Indicator Data'!E61</f>
        <v>MEX</v>
      </c>
      <c r="F63" s="60" t="str">
        <f>'Crisis Indicator Data'!B61</f>
        <v>International Displacement</v>
      </c>
      <c r="G63" s="213">
        <f t="shared" si="4"/>
        <v>5.8</v>
      </c>
      <c r="H63" s="231">
        <f t="array" ref="H63">_xlfn.IFS(G63="x", "x", G63&lt;=2, 1, G63&lt;=4, 2, G63&lt;=6, 3, G63&lt;=8, 4, G63&lt;=10, 5)</f>
        <v>3</v>
      </c>
      <c r="I63" s="214" t="str">
        <f t="shared" si="5"/>
        <v>Medium</v>
      </c>
      <c r="J63" s="215" t="str">
        <f>INDEX(Trends!$D$3:$D$404,MATCH(C63,Trends!$C$3:$C$404,0))</f>
        <v>Increasing</v>
      </c>
      <c r="K63" s="216" t="str">
        <f>IF(Reliability!B61="x","x",(IF(CEILING(Reliability!B61,2)=2,"Very High",IF(CEILING(Reliability!B61,2)=4,"High",IF(CEILING(Reliability!B61,2)=6,"Medium",IF(CEILING(Reliability!B61,2)=8,"Low",IF(CEILING(Reliability!B61,2)=10,"Very Low","")))))))</f>
        <v>High</v>
      </c>
      <c r="L63" s="217">
        <f t="shared" si="6"/>
        <v>5.6722720185553444</v>
      </c>
      <c r="M63" s="218">
        <f>'Impact of the crisis'!N64</f>
        <v>5.3067201315515611</v>
      </c>
      <c r="N63" s="218">
        <f>'Impact of the crisis'!AB64</f>
        <v>5.8463219168696989</v>
      </c>
      <c r="O63" s="217">
        <f>'Conditions of people affected'!R64</f>
        <v>6.6027790207295602</v>
      </c>
      <c r="P63" s="218">
        <f>'Conditions of people affected'!K64</f>
        <v>7.2055580414591196</v>
      </c>
      <c r="Q63" s="218">
        <f>'Conditions of people affected'!Q64</f>
        <v>6.0000000000000009</v>
      </c>
      <c r="R63" s="218">
        <f t="shared" si="7"/>
        <v>4.6270684877297157</v>
      </c>
      <c r="S63" s="218">
        <f>'Complexity of the crisis'!X64</f>
        <v>5.1988411317917329</v>
      </c>
      <c r="T63" s="218">
        <f>'Complexity of the crisis'!AN64</f>
        <v>4</v>
      </c>
      <c r="U63" s="125" t="str">
        <f>VLOOKUP(C63,Lists!$C$3:$E$300,3,FALSE)</f>
        <v>Americas</v>
      </c>
      <c r="V63" s="126">
        <v>46234</v>
      </c>
    </row>
    <row r="64" spans="1:22">
      <c r="A64" s="60" t="str">
        <f>'Crisis Indicator Data'!A62</f>
        <v>Complex crisis in Mali</v>
      </c>
      <c r="B64" s="51" t="str">
        <f>Lists!G62</f>
        <v>Complex crisis in Mali</v>
      </c>
      <c r="C64" s="60" t="str">
        <f>'Crisis Indicator Data'!C62</f>
        <v>MLI001</v>
      </c>
      <c r="D64" s="60" t="str">
        <f>'Crisis Indicator Data'!D62</f>
        <v>Mali</v>
      </c>
      <c r="E64" s="60" t="str">
        <f>'Crisis Indicator Data'!E62</f>
        <v>MLI</v>
      </c>
      <c r="F64" s="60" t="str">
        <f>'Crisis Indicator Data'!B62</f>
        <v>Conflict/ Violence,Drought/drier conditions,Political/economic crisis</v>
      </c>
      <c r="G64" s="213">
        <f t="shared" si="4"/>
        <v>8.6</v>
      </c>
      <c r="H64" s="231">
        <f t="array" ref="H64">_xlfn.IFS(G64="x", "x", G64&lt;=2, 1, G64&lt;=4, 2, G64&lt;=6, 3, G64&lt;=8, 4, G64&lt;=10, 5)</f>
        <v>5</v>
      </c>
      <c r="I64" s="214" t="str">
        <f t="shared" si="5"/>
        <v>Very High</v>
      </c>
      <c r="J64" s="215" t="str">
        <f>INDEX(Trends!$D$3:$D$404,MATCH(C64,Trends!$C$3:$C$404,0))</f>
        <v>Increasing</v>
      </c>
      <c r="K64" s="216" t="str">
        <f>IF(Reliability!B62="x","x",(IF(CEILING(Reliability!B62,2)=2,"Very High",IF(CEILING(Reliability!B62,2)=4,"High",IF(CEILING(Reliability!B62,2)=6,"Medium",IF(CEILING(Reliability!B62,2)=8,"Low",IF(CEILING(Reliability!B62,2)=10,"Very Low","")))))))</f>
        <v>High</v>
      </c>
      <c r="L64" s="217">
        <f t="shared" si="6"/>
        <v>9.5334949023420332</v>
      </c>
      <c r="M64" s="218">
        <f>'Impact of the crisis'!N65</f>
        <v>9.8555758258700088</v>
      </c>
      <c r="N64" s="218">
        <f>'Impact of the crisis'!AB65</f>
        <v>9.342682314507071</v>
      </c>
      <c r="O64" s="217">
        <f>'Conditions of people affected'!R65</f>
        <v>7.9999519065068982</v>
      </c>
      <c r="P64" s="218">
        <f>'Conditions of people affected'!K65</f>
        <v>9.0909906760119572</v>
      </c>
      <c r="Q64" s="218">
        <f>'Conditions of people affected'!Q65</f>
        <v>6.9089131370018393</v>
      </c>
      <c r="R64" s="218">
        <f t="shared" si="7"/>
        <v>8.4584750705866245</v>
      </c>
      <c r="S64" s="218">
        <f>'Complexity of the crisis'!X65</f>
        <v>6.7436420303245699</v>
      </c>
      <c r="T64" s="218">
        <f>'Complexity of the crisis'!AN65</f>
        <v>9.5</v>
      </c>
      <c r="U64" s="125" t="str">
        <f>VLOOKUP(C64,Lists!$C$3:$E$300,3,FALSE)</f>
        <v>Africa</v>
      </c>
      <c r="V64" s="126">
        <v>46234</v>
      </c>
    </row>
    <row r="65" spans="1:22">
      <c r="A65" s="60" t="str">
        <f>'Crisis Indicator Data'!A63</f>
        <v>Complex crisis in Myanmar</v>
      </c>
      <c r="B65" s="51" t="str">
        <f>Lists!G63</f>
        <v>Complex crisis</v>
      </c>
      <c r="C65" s="60" t="str">
        <f>'Crisis Indicator Data'!C63</f>
        <v>MMR008</v>
      </c>
      <c r="D65" s="60" t="str">
        <f>'Crisis Indicator Data'!D63</f>
        <v>Myanmar</v>
      </c>
      <c r="E65" s="60" t="str">
        <f>'Crisis Indicator Data'!E63</f>
        <v>MMR</v>
      </c>
      <c r="F65" s="60" t="str">
        <f>'Crisis Indicator Data'!B63</f>
        <v>Conflict/ Violence,Earthquake,International Displacement,Cyclone,Floods</v>
      </c>
      <c r="G65" s="213">
        <f t="shared" si="4"/>
        <v>9.5</v>
      </c>
      <c r="H65" s="231">
        <f t="array" ref="H65">_xlfn.IFS(G65="x", "x", G65&lt;=2, 1, G65&lt;=4, 2, G65&lt;=6, 3, G65&lt;=8, 4, G65&lt;=10, 5)</f>
        <v>5</v>
      </c>
      <c r="I65" s="214" t="str">
        <f t="shared" si="5"/>
        <v>Very High</v>
      </c>
      <c r="J65" s="215" t="str">
        <f>INDEX(Trends!$D$3:$D$404,MATCH(C65,Trends!$C$3:$C$404,0))</f>
        <v>Increasing</v>
      </c>
      <c r="K65" s="216" t="str">
        <f>IF(Reliability!B63="x","x",(IF(CEILING(Reliability!B63,2)=2,"Very High",IF(CEILING(Reliability!B63,2)=4,"High",IF(CEILING(Reliability!B63,2)=6,"Medium",IF(CEILING(Reliability!B63,2)=8,"Low",IF(CEILING(Reliability!B63,2)=10,"Very Low","")))))))</f>
        <v>Very High</v>
      </c>
      <c r="L65" s="217">
        <f t="shared" si="6"/>
        <v>9.7642833379015741</v>
      </c>
      <c r="M65" s="218">
        <f>'Impact of the crisis'!N66</f>
        <v>9.8666050833786141</v>
      </c>
      <c r="N65" s="218">
        <f>'Impact of the crisis'!AB66</f>
        <v>9.7100096273024654</v>
      </c>
      <c r="O65" s="217">
        <f>'Conditions of people affected'!R66</f>
        <v>9.5460837887067402</v>
      </c>
      <c r="P65" s="218">
        <f>'Conditions of people affected'!K66</f>
        <v>10</v>
      </c>
      <c r="Q65" s="218">
        <f>'Conditions of people affected'!Q66</f>
        <v>9.0921675774134805</v>
      </c>
      <c r="R65" s="218">
        <f t="shared" si="7"/>
        <v>9.1762197997369359</v>
      </c>
      <c r="S65" s="218">
        <f>'Complexity of the crisis'!X66</f>
        <v>7.7416871629629638</v>
      </c>
      <c r="T65" s="218">
        <f>'Complexity of the crisis'!AN66</f>
        <v>10</v>
      </c>
      <c r="U65" s="125" t="str">
        <f>VLOOKUP(C65,Lists!$C$3:$E$300,3,FALSE)</f>
        <v>Asia</v>
      </c>
      <c r="V65" s="126">
        <v>46234</v>
      </c>
    </row>
    <row r="66" spans="1:22">
      <c r="A66" s="60" t="str">
        <f>'Crisis Indicator Data'!A64</f>
        <v>Multiple Crises in Mozambique</v>
      </c>
      <c r="B66" s="51" t="str">
        <f>Lists!G64</f>
        <v>Multiple Crises</v>
      </c>
      <c r="C66" s="60" t="str">
        <f>'Crisis Indicator Data'!C64</f>
        <v>MOZ001</v>
      </c>
      <c r="D66" s="60" t="str">
        <f>'Crisis Indicator Data'!D64</f>
        <v>Mozambique</v>
      </c>
      <c r="E66" s="60" t="str">
        <f>'Crisis Indicator Data'!E64</f>
        <v>MOZ</v>
      </c>
      <c r="F66" s="60" t="str">
        <f>'Crisis Indicator Data'!B64</f>
        <v>Conflict/ Violence,Cyclone,Drought/drier conditions</v>
      </c>
      <c r="G66" s="213">
        <f t="shared" si="4"/>
        <v>7.5</v>
      </c>
      <c r="H66" s="231">
        <f t="array" ref="H66">_xlfn.IFS(G66="x", "x", G66&lt;=2, 1, G66&lt;=4, 2, G66&lt;=6, 3, G66&lt;=8, 4, G66&lt;=10, 5)</f>
        <v>4</v>
      </c>
      <c r="I66" s="214" t="str">
        <f t="shared" si="5"/>
        <v>High</v>
      </c>
      <c r="J66" s="215" t="str">
        <f>INDEX(Trends!$D$3:$D$404,MATCH(C66,Trends!$C$3:$C$404,0))</f>
        <v>Stable</v>
      </c>
      <c r="K66" s="216" t="str">
        <f>IF(Reliability!B64="x","x",(IF(CEILING(Reliability!B64,2)=2,"Very High",IF(CEILING(Reliability!B64,2)=4,"High",IF(CEILING(Reliability!B64,2)=6,"Medium",IF(CEILING(Reliability!B64,2)=8,"Low",IF(CEILING(Reliability!B64,2)=10,"Very Low","")))))))</f>
        <v>Very High</v>
      </c>
      <c r="L66" s="217">
        <f t="shared" si="6"/>
        <v>7.7828095087961602</v>
      </c>
      <c r="M66" s="218">
        <f>'Impact of the crisis'!N67</f>
        <v>8.3052349912445838</v>
      </c>
      <c r="N66" s="218">
        <f>'Impact of the crisis'!AB67</f>
        <v>7.4861799408207972</v>
      </c>
      <c r="O66" s="217">
        <f>'Conditions of people affected'!R67</f>
        <v>7.3157588889181229</v>
      </c>
      <c r="P66" s="218">
        <f>'Conditions of people affected'!K67</f>
        <v>7.6282426686659424</v>
      </c>
      <c r="Q66" s="218">
        <f>'Conditions of people affected'!Q67</f>
        <v>7.0032751091703034</v>
      </c>
      <c r="R66" s="218">
        <f t="shared" si="7"/>
        <v>7.653222479935299</v>
      </c>
      <c r="S66" s="218">
        <f>'Complexity of the crisis'!X67</f>
        <v>6.5318368953436918</v>
      </c>
      <c r="T66" s="218">
        <f>'Complexity of the crisis'!AN67</f>
        <v>8.5</v>
      </c>
      <c r="U66" s="125" t="str">
        <f>VLOOKUP(C66,Lists!$C$3:$E$300,3,FALSE)</f>
        <v>Africa</v>
      </c>
      <c r="V66" s="126">
        <v>46234</v>
      </c>
    </row>
    <row r="67" spans="1:22">
      <c r="A67" s="60" t="str">
        <f>'Crisis Indicator Data'!A65</f>
        <v>Conflict in northern Mozambique</v>
      </c>
      <c r="B67" s="51" t="str">
        <f>Lists!G65</f>
        <v>Conflict in northern Mozambique</v>
      </c>
      <c r="C67" s="60" t="str">
        <f>'Crisis Indicator Data'!C65</f>
        <v>MOZ004</v>
      </c>
      <c r="D67" s="60" t="str">
        <f>'Crisis Indicator Data'!D65</f>
        <v>Mozambique</v>
      </c>
      <c r="E67" s="60" t="str">
        <f>'Crisis Indicator Data'!E65</f>
        <v>MOZ</v>
      </c>
      <c r="F67" s="60" t="str">
        <f>'Crisis Indicator Data'!B65</f>
        <v>Conflict/ Violence</v>
      </c>
      <c r="G67" s="213">
        <f t="shared" si="4"/>
        <v>7.2</v>
      </c>
      <c r="H67" s="231">
        <f t="array" ref="H67">_xlfn.IFS(G67="x", "x", G67&lt;=2, 1, G67&lt;=4, 2, G67&lt;=6, 3, G67&lt;=8, 4, G67&lt;=10, 5)</f>
        <v>4</v>
      </c>
      <c r="I67" s="214" t="str">
        <f t="shared" si="5"/>
        <v>High</v>
      </c>
      <c r="J67" s="215" t="str">
        <f>INDEX(Trends!$D$3:$D$404,MATCH(C67,Trends!$C$3:$C$404,0))</f>
        <v>Increasing</v>
      </c>
      <c r="K67" s="216" t="str">
        <f>IF(Reliability!B65="x","x",(IF(CEILING(Reliability!B65,2)=2,"Very High",IF(CEILING(Reliability!B65,2)=4,"High",IF(CEILING(Reliability!B65,2)=6,"Medium",IF(CEILING(Reliability!B65,2)=8,"Low",IF(CEILING(Reliability!B65,2)=10,"Very Low","")))))))</f>
        <v>Very High</v>
      </c>
      <c r="L67" s="217">
        <f t="shared" si="6"/>
        <v>6.3999459018446636</v>
      </c>
      <c r="M67" s="218">
        <f>'Impact of the crisis'!N68</f>
        <v>4.7140531519436273</v>
      </c>
      <c r="N67" s="218">
        <f>'Impact of the crisis'!AB68</f>
        <v>7.0681239846229582</v>
      </c>
      <c r="O67" s="217">
        <f>'Conditions of people affected'!R68</f>
        <v>7.6905231623739994</v>
      </c>
      <c r="P67" s="218">
        <f>'Conditions of people affected'!K68</f>
        <v>7.3810463247479978</v>
      </c>
      <c r="Q67" s="218">
        <f>'Conditions of people affected'!Q68</f>
        <v>8</v>
      </c>
      <c r="R67" s="218">
        <f t="shared" si="7"/>
        <v>7.044630076926599</v>
      </c>
      <c r="S67" s="218">
        <f>'Complexity of the crisis'!X68</f>
        <v>6.5318368953436918</v>
      </c>
      <c r="T67" s="218">
        <f>'Complexity of the crisis'!AN68</f>
        <v>7.5</v>
      </c>
      <c r="U67" s="125" t="str">
        <f>VLOOKUP(C67,Lists!$C$3:$E$300,3,FALSE)</f>
        <v>Africa</v>
      </c>
      <c r="V67" s="126">
        <v>46234</v>
      </c>
    </row>
    <row r="68" spans="1:22">
      <c r="A68" s="60" t="str">
        <f>'Crisis Indicator Data'!A66</f>
        <v>2026 Cyclones and rains in Mozambique</v>
      </c>
      <c r="B68" s="51" t="str">
        <f>Lists!G66</f>
        <v>2026 Cyclones and rains</v>
      </c>
      <c r="C68" s="60" t="str">
        <f>'Crisis Indicator Data'!C66</f>
        <v>MOZ014</v>
      </c>
      <c r="D68" s="60" t="str">
        <f>'Crisis Indicator Data'!D66</f>
        <v>Mozambique</v>
      </c>
      <c r="E68" s="60" t="str">
        <f>'Crisis Indicator Data'!E66</f>
        <v>MOZ</v>
      </c>
      <c r="F68" s="60" t="str">
        <f>'Crisis Indicator Data'!B66</f>
        <v>Floods,Cyclone</v>
      </c>
      <c r="G68" s="213">
        <f t="shared" si="4"/>
        <v>5.6</v>
      </c>
      <c r="H68" s="231">
        <f t="array" ref="H68">_xlfn.IFS(G68="x", "x", G68&lt;=2, 1, G68&lt;=4, 2, G68&lt;=6, 3, G68&lt;=8, 4, G68&lt;=10, 5)</f>
        <v>3</v>
      </c>
      <c r="I68" s="214" t="str">
        <f t="shared" si="5"/>
        <v>Medium</v>
      </c>
      <c r="J68" s="215" t="str">
        <f>INDEX(Trends!$D$3:$D$404,MATCH(C68,Trends!$C$3:$C$404,0))</f>
        <v>Decreasing</v>
      </c>
      <c r="K68" s="216" t="str">
        <f>IF(Reliability!B66="x","x",(IF(CEILING(Reliability!B66,2)=2,"Very High",IF(CEILING(Reliability!B66,2)=4,"High",IF(CEILING(Reliability!B66,2)=6,"Medium",IF(CEILING(Reliability!B66,2)=8,"Low",IF(CEILING(Reliability!B66,2)=10,"Very Low","")))))))</f>
        <v>High</v>
      </c>
      <c r="L68" s="217">
        <f t="shared" si="6"/>
        <v>6.6160516848664708</v>
      </c>
      <c r="M68" s="218">
        <f>'Impact of the crisis'!N69</f>
        <v>7.809518527334105</v>
      </c>
      <c r="N68" s="218">
        <f>'Impact of the crisis'!AB69</f>
        <v>5.8661603399927458</v>
      </c>
      <c r="O68" s="217">
        <f>'Conditions of people affected'!R69</f>
        <v>4.1695527748924537</v>
      </c>
      <c r="P68" s="218">
        <f>'Conditions of people affected'!K69</f>
        <v>5.4177081698722445</v>
      </c>
      <c r="Q68" s="218">
        <f>'Conditions of people affected'!Q69</f>
        <v>2.9213973799126638</v>
      </c>
      <c r="R68" s="218">
        <f t="shared" si="7"/>
        <v>6.7722281777668547</v>
      </c>
      <c r="S68" s="218">
        <f>'Complexity of the crisis'!X69</f>
        <v>6.5318368953436918</v>
      </c>
      <c r="T68" s="218">
        <f>'Complexity of the crisis'!AN69</f>
        <v>7</v>
      </c>
      <c r="U68" s="125" t="str">
        <f>VLOOKUP(C68,Lists!$C$3:$E$300,3,FALSE)</f>
        <v>Africa</v>
      </c>
      <c r="V68" s="126">
        <v>46234</v>
      </c>
    </row>
    <row r="69" spans="1:22">
      <c r="A69" s="60" t="str">
        <f>'Crisis Indicator Data'!A67</f>
        <v>Displacement from Mali to Mauritania</v>
      </c>
      <c r="B69" s="51" t="str">
        <f>Lists!G67</f>
        <v>Displacement from Mali</v>
      </c>
      <c r="C69" s="60" t="str">
        <f>'Crisis Indicator Data'!C67</f>
        <v>MRT002</v>
      </c>
      <c r="D69" s="60" t="str">
        <f>'Crisis Indicator Data'!D67</f>
        <v>Mauritania</v>
      </c>
      <c r="E69" s="60" t="str">
        <f>'Crisis Indicator Data'!E67</f>
        <v>MRT</v>
      </c>
      <c r="F69" s="60" t="str">
        <f>'Crisis Indicator Data'!B67</f>
        <v>International Displacement</v>
      </c>
      <c r="G69" s="213">
        <f t="shared" ref="G69:G100" si="8">IF(OR(O69="x",L69="x"),"x",ROUND((10-GEOMEAN(((10-L69)/10*9+1),((10-O69)/10*9+1),((10-O69)/10*9+1)))/9*7+R69*0.3,1))</f>
        <v>5.0999999999999996</v>
      </c>
      <c r="H69" s="231">
        <f t="array" ref="H69">_xlfn.IFS(G69="x", "x", G69&lt;=2, 1, G69&lt;=4, 2, G69&lt;=6, 3, G69&lt;=8, 4, G69&lt;=10, 5)</f>
        <v>3</v>
      </c>
      <c r="I69" s="214" t="str">
        <f t="shared" ref="I69:I100" si="9">IF(O69="x","x",IF(L69="x","x",(IF(H69=5,"Very High",IF(H69=4,"High",IF(H69=3,"Medium",IF(H69=2,"Low","Very Low")))))))</f>
        <v>Medium</v>
      </c>
      <c r="J69" s="215" t="str">
        <f>INDEX(Trends!$D$3:$D$404,MATCH(C69,Trends!$C$3:$C$404,0))</f>
        <v>Decreasing</v>
      </c>
      <c r="K69" s="216" t="str">
        <f>IF(Reliability!B67="x","x",(IF(CEILING(Reliability!B67,2)=2,"Very High",IF(CEILING(Reliability!B67,2)=4,"High",IF(CEILING(Reliability!B67,2)=6,"Medium",IF(CEILING(Reliability!B67,2)=8,"Low",IF(CEILING(Reliability!B67,2)=10,"Very Low","")))))))</f>
        <v>High</v>
      </c>
      <c r="L69" s="217">
        <f t="shared" ref="L69:L100" si="10">IF(OR(N69="x",M69="x"),"x",(10-GEOMEAN(((10-M69)/10*9+1),((10-N69)/10*9+1),((10-N69)/10*9+1)))/9*10)</f>
        <v>4.1770290964263825</v>
      </c>
      <c r="M69" s="218">
        <f>'Impact of the crisis'!N70</f>
        <v>4.1634586560520122</v>
      </c>
      <c r="N69" s="218">
        <f>'Impact of the crisis'!AB70</f>
        <v>4.1838043734971224</v>
      </c>
      <c r="O69" s="217">
        <f>'Conditions of people affected'!R70</f>
        <v>5.9850578967494146</v>
      </c>
      <c r="P69" s="218">
        <f>'Conditions of people affected'!K70</f>
        <v>5.3474201769482326</v>
      </c>
      <c r="Q69" s="218">
        <f>'Conditions of people affected'!Q70</f>
        <v>6.6226956165505966</v>
      </c>
      <c r="R69" s="218">
        <f t="shared" ref="R69:R100" si="11">IF(OR(T69="x",S69="x"),S69,(10-GEOMEAN(((10-S69)/10*9+1),((10-T69)/10*9+1)))/9*10)</f>
        <v>4.198364634441373</v>
      </c>
      <c r="S69" s="218">
        <f>'Complexity of the crisis'!X70</f>
        <v>4.832650167222222</v>
      </c>
      <c r="T69" s="218">
        <f>'Complexity of the crisis'!AN70</f>
        <v>3.5</v>
      </c>
      <c r="U69" s="125" t="str">
        <f>VLOOKUP(C69,Lists!$C$3:$E$300,3,FALSE)</f>
        <v>Africa</v>
      </c>
      <c r="V69" s="126">
        <v>46234</v>
      </c>
    </row>
    <row r="70" spans="1:22">
      <c r="A70" s="60" t="str">
        <f>'Crisis Indicator Data'!A68</f>
        <v>Climatic shocks in Mauritania</v>
      </c>
      <c r="B70" s="51" t="str">
        <f>Lists!G68</f>
        <v>Climatic shocks</v>
      </c>
      <c r="C70" s="60" t="str">
        <f>'Crisis Indicator Data'!C68</f>
        <v>MRT003</v>
      </c>
      <c r="D70" s="60" t="str">
        <f>'Crisis Indicator Data'!D68</f>
        <v>Mauritania</v>
      </c>
      <c r="E70" s="60" t="str">
        <f>'Crisis Indicator Data'!E68</f>
        <v>MRT</v>
      </c>
      <c r="F70" s="60" t="str">
        <f>'Crisis Indicator Data'!B68</f>
        <v>Drought/drier conditions,Floods</v>
      </c>
      <c r="G70" s="213">
        <f t="shared" si="8"/>
        <v>5.2</v>
      </c>
      <c r="H70" s="231">
        <f t="array" ref="H70">_xlfn.IFS(G70="x", "x", G70&lt;=2, 1, G70&lt;=4, 2, G70&lt;=6, 3, G70&lt;=8, 4, G70&lt;=10, 5)</f>
        <v>3</v>
      </c>
      <c r="I70" s="214" t="str">
        <f t="shared" si="9"/>
        <v>Medium</v>
      </c>
      <c r="J70" s="215" t="str">
        <f>INDEX(Trends!$D$3:$D$404,MATCH(C70,Trends!$C$3:$C$404,0))</f>
        <v>Stable</v>
      </c>
      <c r="K70" s="216" t="str">
        <f>IF(Reliability!B68="x","x",(IF(CEILING(Reliability!B68,2)=2,"Very High",IF(CEILING(Reliability!B68,2)=4,"High",IF(CEILING(Reliability!B68,2)=6,"Medium",IF(CEILING(Reliability!B68,2)=8,"Low",IF(CEILING(Reliability!B68,2)=10,"Very Low","")))))))</f>
        <v>High</v>
      </c>
      <c r="L70" s="217">
        <f t="shared" si="10"/>
        <v>5.8160765888198851</v>
      </c>
      <c r="M70" s="218">
        <f>'Impact of the crisis'!N71</f>
        <v>9.0487997368489879</v>
      </c>
      <c r="N70" s="218">
        <f>'Impact of the crisis'!AB71</f>
        <v>2.6266146005076774</v>
      </c>
      <c r="O70" s="217">
        <f>'Conditions of people affected'!R71</f>
        <v>5.884208709956475</v>
      </c>
      <c r="P70" s="218">
        <f>'Conditions of people affected'!K71</f>
        <v>5.6632333477867292</v>
      </c>
      <c r="Q70" s="218">
        <f>'Conditions of people affected'!Q71</f>
        <v>6.1051840721262218</v>
      </c>
      <c r="R70" s="218">
        <f t="shared" si="11"/>
        <v>3.5477946912762777</v>
      </c>
      <c r="S70" s="218">
        <f>'Complexity of the crisis'!X71</f>
        <v>4.832650167222222</v>
      </c>
      <c r="T70" s="218">
        <f>'Complexity of the crisis'!AN71</f>
        <v>2</v>
      </c>
      <c r="U70" s="125" t="str">
        <f>VLOOKUP(C70,Lists!$C$3:$E$300,3,FALSE)</f>
        <v>Africa</v>
      </c>
      <c r="V70" s="126">
        <v>46234</v>
      </c>
    </row>
    <row r="71" spans="1:22">
      <c r="A71" s="60" t="str">
        <f>'Crisis Indicator Data'!A69</f>
        <v>Multiple crises in Mauritania</v>
      </c>
      <c r="B71" s="51" t="str">
        <f>Lists!G69</f>
        <v>Multiple Crises</v>
      </c>
      <c r="C71" s="60" t="str">
        <f>'Crisis Indicator Data'!C69</f>
        <v>MRT004</v>
      </c>
      <c r="D71" s="60" t="str">
        <f>'Crisis Indicator Data'!D69</f>
        <v>Mauritania</v>
      </c>
      <c r="E71" s="60" t="str">
        <f>'Crisis Indicator Data'!E69</f>
        <v>MRT</v>
      </c>
      <c r="F71" s="60" t="str">
        <f>'Crisis Indicator Data'!B69</f>
        <v>Drought/drier conditions,Floods,International Displacement</v>
      </c>
      <c r="G71" s="213">
        <f t="shared" si="8"/>
        <v>6</v>
      </c>
      <c r="H71" s="231">
        <f t="array" ref="H71">_xlfn.IFS(G71="x", "x", G71&lt;=2, 1, G71&lt;=4, 2, G71&lt;=6, 3, G71&lt;=8, 4, G71&lt;=10, 5)</f>
        <v>3</v>
      </c>
      <c r="I71" s="214" t="str">
        <f t="shared" si="9"/>
        <v>Medium</v>
      </c>
      <c r="J71" s="215" t="str">
        <f>INDEX(Trends!$D$3:$D$404,MATCH(C71,Trends!$C$3:$C$404,0))</f>
        <v>Decreasing</v>
      </c>
      <c r="K71" s="216" t="str">
        <f>IF(Reliability!B69="x","x",(IF(CEILING(Reliability!B69,2)=2,"Very High",IF(CEILING(Reliability!B69,2)=4,"High",IF(CEILING(Reliability!B69,2)=6,"Medium",IF(CEILING(Reliability!B69,2)=8,"Low",IF(CEILING(Reliability!B69,2)=10,"Very Low","")))))))</f>
        <v>High</v>
      </c>
      <c r="L71" s="217">
        <f t="shared" si="10"/>
        <v>6.6054566248790589</v>
      </c>
      <c r="M71" s="218">
        <f>'Impact of the crisis'!N72</f>
        <v>9.0971709108230296</v>
      </c>
      <c r="N71" s="218">
        <f>'Impact of the crisis'!AB72</f>
        <v>4.371830467561642</v>
      </c>
      <c r="O71" s="217">
        <f>'Conditions of people affected'!R72</f>
        <v>6.448701315539024</v>
      </c>
      <c r="P71" s="218">
        <f>'Conditions of people affected'!K72</f>
        <v>6.5173551251398072</v>
      </c>
      <c r="Q71" s="218">
        <f>'Conditions of people affected'!Q72</f>
        <v>6.3800475059382418</v>
      </c>
      <c r="R71" s="218">
        <f t="shared" si="11"/>
        <v>4.6684716747604327</v>
      </c>
      <c r="S71" s="218">
        <f>'Complexity of the crisis'!X72</f>
        <v>4.832650167222222</v>
      </c>
      <c r="T71" s="218">
        <f>'Complexity of the crisis'!AN72</f>
        <v>4.5</v>
      </c>
      <c r="U71" s="125" t="str">
        <f>VLOOKUP(C71,Lists!$C$3:$E$300,3,FALSE)</f>
        <v>Africa</v>
      </c>
      <c r="V71" s="126">
        <v>46234</v>
      </c>
    </row>
    <row r="72" spans="1:22">
      <c r="A72" s="60" t="str">
        <f>'Crisis Indicator Data'!A70</f>
        <v>Climatic shocks in Malawi</v>
      </c>
      <c r="B72" s="51" t="str">
        <f>Lists!G70</f>
        <v>Climatic shocks</v>
      </c>
      <c r="C72" s="60" t="str">
        <f>'Crisis Indicator Data'!C70</f>
        <v>MWI002</v>
      </c>
      <c r="D72" s="60" t="str">
        <f>'Crisis Indicator Data'!D70</f>
        <v>Malawi</v>
      </c>
      <c r="E72" s="60" t="str">
        <f>'Crisis Indicator Data'!E70</f>
        <v>MWI</v>
      </c>
      <c r="F72" s="60" t="str">
        <f>'Crisis Indicator Data'!B70</f>
        <v>Drought/drier conditions,Cyclone,Floods,Political/economic crisis</v>
      </c>
      <c r="G72" s="213">
        <f t="shared" si="8"/>
        <v>7</v>
      </c>
      <c r="H72" s="231">
        <f t="array" ref="H72">_xlfn.IFS(G72="x", "x", G72&lt;=2, 1, G72&lt;=4, 2, G72&lt;=6, 3, G72&lt;=8, 4, G72&lt;=10, 5)</f>
        <v>4</v>
      </c>
      <c r="I72" s="214" t="str">
        <f t="shared" si="9"/>
        <v>High</v>
      </c>
      <c r="J72" s="215" t="str">
        <f>INDEX(Trends!$D$3:$D$404,MATCH(C72,Trends!$C$3:$C$404,0))</f>
        <v>Increasing</v>
      </c>
      <c r="K72" s="216" t="str">
        <f>IF(Reliability!B70="x","x",(IF(CEILING(Reliability!B70,2)=2,"Very High",IF(CEILING(Reliability!B70,2)=4,"High",IF(CEILING(Reliability!B70,2)=6,"Medium",IF(CEILING(Reliability!B70,2)=8,"Low",IF(CEILING(Reliability!B70,2)=10,"Very Low","")))))))</f>
        <v>Medium</v>
      </c>
      <c r="L72" s="217">
        <f t="shared" si="10"/>
        <v>6.915477536821685</v>
      </c>
      <c r="M72" s="218">
        <f>'Impact of the crisis'!N73</f>
        <v>8.9648819849791881</v>
      </c>
      <c r="N72" s="218">
        <f>'Impact of the crisis'!AB73</f>
        <v>5.2448919255343087</v>
      </c>
      <c r="O72" s="217">
        <f>'Conditions of people affected'!R73</f>
        <v>7.3748266891181977</v>
      </c>
      <c r="P72" s="218">
        <f>'Conditions of people affected'!K73</f>
        <v>8.7355215993987354</v>
      </c>
      <c r="Q72" s="218">
        <f>'Conditions of people affected'!Q73</f>
        <v>6.0141317788376609</v>
      </c>
      <c r="R72" s="218">
        <f t="shared" si="11"/>
        <v>6.569235950220035</v>
      </c>
      <c r="S72" s="218">
        <f>'Complexity of the crisis'!X73</f>
        <v>4.4804800470370365</v>
      </c>
      <c r="T72" s="218">
        <f>'Complexity of the crisis'!AN73</f>
        <v>8</v>
      </c>
      <c r="U72" s="125" t="str">
        <f>VLOOKUP(C72,Lists!$C$3:$E$300,3,FALSE)</f>
        <v>Africa</v>
      </c>
      <c r="V72" s="126">
        <v>46234</v>
      </c>
    </row>
    <row r="73" spans="1:22">
      <c r="A73" s="60" t="str">
        <f>'Crisis Indicator Data'!A71</f>
        <v>International Displacement to Malaysia</v>
      </c>
      <c r="B73" s="51" t="str">
        <f>Lists!G71</f>
        <v xml:space="preserve">International Displacement </v>
      </c>
      <c r="C73" s="60" t="str">
        <f>'Crisis Indicator Data'!C71</f>
        <v>MYS001</v>
      </c>
      <c r="D73" s="60" t="str">
        <f>'Crisis Indicator Data'!D71</f>
        <v>Malaysia</v>
      </c>
      <c r="E73" s="60" t="str">
        <f>'Crisis Indicator Data'!E71</f>
        <v>MYS</v>
      </c>
      <c r="F73" s="60" t="str">
        <f>'Crisis Indicator Data'!B71</f>
        <v>International Displacement</v>
      </c>
      <c r="G73" s="213">
        <f t="shared" si="8"/>
        <v>3.8</v>
      </c>
      <c r="H73" s="231">
        <f t="array" ref="H73">_xlfn.IFS(G73="x", "x", G73&lt;=2, 1, G73&lt;=4, 2, G73&lt;=6, 3, G73&lt;=8, 4, G73&lt;=10, 5)</f>
        <v>2</v>
      </c>
      <c r="I73" s="214" t="str">
        <f t="shared" si="9"/>
        <v>Low</v>
      </c>
      <c r="J73" s="215" t="str">
        <f>INDEX(Trends!$D$3:$D$404,MATCH(C73,Trends!$C$3:$C$404,0))</f>
        <v>Decreasing</v>
      </c>
      <c r="K73" s="216" t="str">
        <f>IF(Reliability!B71="x","x",(IF(CEILING(Reliability!B71,2)=2,"Very High",IF(CEILING(Reliability!B71,2)=4,"High",IF(CEILING(Reliability!B71,2)=6,"Medium",IF(CEILING(Reliability!B71,2)=8,"Low",IF(CEILING(Reliability!B71,2)=10,"Very Low","")))))))</f>
        <v>Very High</v>
      </c>
      <c r="L73" s="217">
        <f t="shared" si="10"/>
        <v>3.7164838607573842</v>
      </c>
      <c r="M73" s="218">
        <f>'Impact of the crisis'!N74</f>
        <v>3.5857714134923571</v>
      </c>
      <c r="N73" s="218">
        <f>'Impact of the crisis'!AB74</f>
        <v>3.7809861928164628</v>
      </c>
      <c r="O73" s="217">
        <f>'Conditions of people affected'!R74</f>
        <v>3.9886913551630556</v>
      </c>
      <c r="P73" s="218">
        <f>'Conditions of people affected'!K74</f>
        <v>4.4481791705031029</v>
      </c>
      <c r="Q73" s="218">
        <f>'Conditions of people affected'!Q74</f>
        <v>3.5292035398230079</v>
      </c>
      <c r="R73" s="218">
        <f t="shared" si="11"/>
        <v>3.4178916288916215</v>
      </c>
      <c r="S73" s="218">
        <f>'Complexity of the crisis'!X74</f>
        <v>3.3348974758641976</v>
      </c>
      <c r="T73" s="218">
        <f>'Complexity of the crisis'!AN74</f>
        <v>3.5</v>
      </c>
      <c r="U73" s="125" t="str">
        <f>VLOOKUP(C73,Lists!$C$3:$E$300,3,FALSE)</f>
        <v>Asia</v>
      </c>
      <c r="V73" s="126">
        <v>46234</v>
      </c>
    </row>
    <row r="74" spans="1:22">
      <c r="A74" s="60" t="str">
        <f>'Crisis Indicator Data'!A72</f>
        <v>Drought in Namibia</v>
      </c>
      <c r="B74" s="51" t="str">
        <f>Lists!G72</f>
        <v>Drought</v>
      </c>
      <c r="C74" s="60" t="str">
        <f>'Crisis Indicator Data'!C72</f>
        <v>NAM002</v>
      </c>
      <c r="D74" s="60" t="str">
        <f>'Crisis Indicator Data'!D72</f>
        <v>Namibia</v>
      </c>
      <c r="E74" s="60" t="str">
        <f>'Crisis Indicator Data'!E72</f>
        <v>NAM</v>
      </c>
      <c r="F74" s="60" t="str">
        <f>'Crisis Indicator Data'!B72</f>
        <v>Drought/drier conditions</v>
      </c>
      <c r="G74" s="213">
        <f t="shared" si="8"/>
        <v>5.3</v>
      </c>
      <c r="H74" s="231">
        <f t="array" ref="H74">_xlfn.IFS(G74="x", "x", G74&lt;=2, 1, G74&lt;=4, 2, G74&lt;=6, 3, G74&lt;=8, 4, G74&lt;=10, 5)</f>
        <v>3</v>
      </c>
      <c r="I74" s="214" t="str">
        <f t="shared" si="9"/>
        <v>Medium</v>
      </c>
      <c r="J74" s="215" t="str">
        <f>INDEX(Trends!$D$3:$D$404,MATCH(C74,Trends!$C$3:$C$404,0))</f>
        <v>Stable</v>
      </c>
      <c r="K74" s="216" t="str">
        <f>IF(Reliability!B72="x","x",(IF(CEILING(Reliability!B72,2)=2,"Very High",IF(CEILING(Reliability!B72,2)=4,"High",IF(CEILING(Reliability!B72,2)=6,"Medium",IF(CEILING(Reliability!B72,2)=8,"Low",IF(CEILING(Reliability!B72,2)=10,"Very Low","")))))))</f>
        <v>Medium</v>
      </c>
      <c r="L74" s="217">
        <f t="shared" si="10"/>
        <v>5.8759212082568002</v>
      </c>
      <c r="M74" s="218">
        <f>'Impact of the crisis'!N75</f>
        <v>8.6803251681296771</v>
      </c>
      <c r="N74" s="218">
        <f>'Impact of the crisis'!AB75</f>
        <v>3.4282089623729473</v>
      </c>
      <c r="O74" s="217">
        <f>'Conditions of people affected'!R75</f>
        <v>5.6844336051497999</v>
      </c>
      <c r="P74" s="218">
        <f>'Conditions of people affected'!K75</f>
        <v>5.3688672102995989</v>
      </c>
      <c r="Q74" s="218">
        <f>'Conditions of people affected'!Q75</f>
        <v>6.0000000000000009</v>
      </c>
      <c r="R74" s="218">
        <f t="shared" si="11"/>
        <v>4.2305662746436363</v>
      </c>
      <c r="S74" s="218">
        <f>'Complexity of the crisis'!X75</f>
        <v>4.4536568108024692</v>
      </c>
      <c r="T74" s="218">
        <f>'Complexity of the crisis'!AN75</f>
        <v>4</v>
      </c>
      <c r="U74" s="125" t="str">
        <f>VLOOKUP(C74,Lists!$C$3:$E$300,3,FALSE)</f>
        <v>Africa</v>
      </c>
      <c r="V74" s="126">
        <v>46234</v>
      </c>
    </row>
    <row r="75" spans="1:22">
      <c r="A75" s="60" t="str">
        <f>'Crisis Indicator Data'!A73</f>
        <v>Complex crisis in Niger</v>
      </c>
      <c r="B75" s="51" t="str">
        <f>Lists!G73</f>
        <v>Complex crisis in Niger</v>
      </c>
      <c r="C75" s="60" t="str">
        <f>'Crisis Indicator Data'!C73</f>
        <v>NER006</v>
      </c>
      <c r="D75" s="60" t="str">
        <f>'Crisis Indicator Data'!D73</f>
        <v>Niger</v>
      </c>
      <c r="E75" s="60" t="str">
        <f>'Crisis Indicator Data'!E73</f>
        <v>NER</v>
      </c>
      <c r="F75" s="60" t="str">
        <f>'Crisis Indicator Data'!B73</f>
        <v>Conflict/ Violence,Drought/drier conditions,Floods</v>
      </c>
      <c r="G75" s="213">
        <f t="shared" si="8"/>
        <v>7.8</v>
      </c>
      <c r="H75" s="231">
        <f t="array" ref="H75">_xlfn.IFS(G75="x", "x", G75&lt;=2, 1, G75&lt;=4, 2, G75&lt;=6, 3, G75&lt;=8, 4, G75&lt;=10, 5)</f>
        <v>4</v>
      </c>
      <c r="I75" s="214" t="str">
        <f t="shared" si="9"/>
        <v>High</v>
      </c>
      <c r="J75" s="215" t="str">
        <f>INDEX(Trends!$D$3:$D$404,MATCH(C75,Trends!$C$3:$C$404,0))</f>
        <v>Increasing</v>
      </c>
      <c r="K75" s="216" t="str">
        <f>IF(Reliability!B73="x","x",(IF(CEILING(Reliability!B73,2)=2,"Very High",IF(CEILING(Reliability!B73,2)=4,"High",IF(CEILING(Reliability!B73,2)=6,"Medium",IF(CEILING(Reliability!B73,2)=8,"Low",IF(CEILING(Reliability!B73,2)=10,"Very Low","")))))))</f>
        <v>High</v>
      </c>
      <c r="L75" s="217">
        <f t="shared" si="10"/>
        <v>7.3895738418925685</v>
      </c>
      <c r="M75" s="218">
        <f>'Impact of the crisis'!N76</f>
        <v>7.0482449668890466</v>
      </c>
      <c r="N75" s="218">
        <f>'Impact of the crisis'!AB76</f>
        <v>7.5493293822301961</v>
      </c>
      <c r="O75" s="217">
        <f>'Conditions of people affected'!R76</f>
        <v>7.5627572565310004</v>
      </c>
      <c r="P75" s="218">
        <f>'Conditions of people affected'!K76</f>
        <v>8.295638994389801</v>
      </c>
      <c r="Q75" s="218">
        <f>'Conditions of people affected'!Q76</f>
        <v>6.8298755186721998</v>
      </c>
      <c r="R75" s="218">
        <f t="shared" si="11"/>
        <v>8.393730035944472</v>
      </c>
      <c r="S75" s="218">
        <f>'Complexity of the crisis'!X76</f>
        <v>6.5278394442790999</v>
      </c>
      <c r="T75" s="218">
        <f>'Complexity of the crisis'!AN76</f>
        <v>9.5</v>
      </c>
      <c r="U75" s="125" t="str">
        <f>VLOOKUP(C75,Lists!$C$3:$E$300,3,FALSE)</f>
        <v>Africa</v>
      </c>
      <c r="V75" s="126">
        <v>46234</v>
      </c>
    </row>
    <row r="76" spans="1:22">
      <c r="A76" s="60" t="str">
        <f>'Crisis Indicator Data'!A74</f>
        <v>Conflict in the BAY states</v>
      </c>
      <c r="B76" s="51" t="str">
        <f>Lists!G74</f>
        <v>Conflict in the BAY states</v>
      </c>
      <c r="C76" s="60" t="str">
        <f>'Crisis Indicator Data'!C74</f>
        <v>NGA004</v>
      </c>
      <c r="D76" s="60" t="str">
        <f>'Crisis Indicator Data'!D74</f>
        <v>Nigeria</v>
      </c>
      <c r="E76" s="60" t="str">
        <f>'Crisis Indicator Data'!E74</f>
        <v>NGA</v>
      </c>
      <c r="F76" s="60" t="str">
        <f>'Crisis Indicator Data'!B74</f>
        <v>Conflict/ Violence</v>
      </c>
      <c r="G76" s="213">
        <f t="shared" si="8"/>
        <v>8.6</v>
      </c>
      <c r="H76" s="231">
        <f t="array" ref="H76">_xlfn.IFS(G76="x", "x", G76&lt;=2, 1, G76&lt;=4, 2, G76&lt;=6, 3, G76&lt;=8, 4, G76&lt;=10, 5)</f>
        <v>5</v>
      </c>
      <c r="I76" s="214" t="str">
        <f t="shared" si="9"/>
        <v>Very High</v>
      </c>
      <c r="J76" s="215" t="str">
        <f>INDEX(Trends!$D$3:$D$404,MATCH(C76,Trends!$C$3:$C$404,0))</f>
        <v>Increasing</v>
      </c>
      <c r="K76" s="216" t="str">
        <f>IF(Reliability!B74="x","x",(IF(CEILING(Reliability!B74,2)=2,"Very High",IF(CEILING(Reliability!B74,2)=4,"High",IF(CEILING(Reliability!B74,2)=6,"Medium",IF(CEILING(Reliability!B74,2)=8,"Low",IF(CEILING(Reliability!B74,2)=10,"Very Low","")))))))</f>
        <v>High</v>
      </c>
      <c r="L76" s="217">
        <f t="shared" si="10"/>
        <v>8.8704296582711599</v>
      </c>
      <c r="M76" s="218">
        <f>'Impact of the crisis'!N77</f>
        <v>4.470570487415916</v>
      </c>
      <c r="N76" s="218">
        <f>'Impact of the crisis'!AB77</f>
        <v>9.8095383236334701</v>
      </c>
      <c r="O76" s="217">
        <f>'Conditions of people affected'!R77</f>
        <v>8.6216357505749386</v>
      </c>
      <c r="P76" s="218">
        <f>'Conditions of people affected'!K77</f>
        <v>9.2432715011498789</v>
      </c>
      <c r="Q76" s="218">
        <f>'Conditions of people affected'!Q77</f>
        <v>8</v>
      </c>
      <c r="R76" s="218">
        <f t="shared" si="11"/>
        <v>8.4005623745433056</v>
      </c>
      <c r="S76" s="218">
        <f>'Complexity of the crisis'!X77</f>
        <v>6.550858002160493</v>
      </c>
      <c r="T76" s="218">
        <f>'Complexity of the crisis'!AN77</f>
        <v>9.5</v>
      </c>
      <c r="U76" s="125" t="str">
        <f>VLOOKUP(C76,Lists!$C$3:$E$300,3,FALSE)</f>
        <v>Africa</v>
      </c>
      <c r="V76" s="126">
        <v>46234</v>
      </c>
    </row>
    <row r="77" spans="1:22">
      <c r="A77" s="60" t="str">
        <f>'Crisis Indicator Data'!A75</f>
        <v>Conflict in North West Nigeria</v>
      </c>
      <c r="B77" s="51" t="str">
        <f>Lists!G75</f>
        <v>Conflict in the North West</v>
      </c>
      <c r="C77" s="60" t="str">
        <f>'Crisis Indicator Data'!C75</f>
        <v>NGA007</v>
      </c>
      <c r="D77" s="60" t="str">
        <f>'Crisis Indicator Data'!D75</f>
        <v>Nigeria</v>
      </c>
      <c r="E77" s="60" t="str">
        <f>'Crisis Indicator Data'!E75</f>
        <v>NGA</v>
      </c>
      <c r="F77" s="60" t="str">
        <f>'Crisis Indicator Data'!B75</f>
        <v>Conflict/ Violence</v>
      </c>
      <c r="G77" s="213">
        <f t="shared" si="8"/>
        <v>7.7</v>
      </c>
      <c r="H77" s="231">
        <f t="array" ref="H77">_xlfn.IFS(G77="x", "x", G77&lt;=2, 1, G77&lt;=4, 2, G77&lt;=6, 3, G77&lt;=8, 4, G77&lt;=10, 5)</f>
        <v>4</v>
      </c>
      <c r="I77" s="214" t="str">
        <f t="shared" si="9"/>
        <v>High</v>
      </c>
      <c r="J77" s="215" t="str">
        <f>INDEX(Trends!$D$3:$D$404,MATCH(C77,Trends!$C$3:$C$404,0))</f>
        <v>Increasing</v>
      </c>
      <c r="K77" s="216" t="str">
        <f>IF(Reliability!B75="x","x",(IF(CEILING(Reliability!B75,2)=2,"Very High",IF(CEILING(Reliability!B75,2)=4,"High",IF(CEILING(Reliability!B75,2)=6,"Medium",IF(CEILING(Reliability!B75,2)=8,"Low",IF(CEILING(Reliability!B75,2)=10,"Very Low","")))))))</f>
        <v>High</v>
      </c>
      <c r="L77" s="217">
        <f t="shared" si="10"/>
        <v>7.2258091496371577</v>
      </c>
      <c r="M77" s="218">
        <f>'Impact of the crisis'!N78</f>
        <v>5.1960605969343687</v>
      </c>
      <c r="N77" s="218">
        <f>'Impact of the crisis'!AB78</f>
        <v>7.9622178672721518</v>
      </c>
      <c r="O77" s="217">
        <f>'Conditions of people affected'!R78</f>
        <v>8.3681857296012563</v>
      </c>
      <c r="P77" s="218">
        <f>'Conditions of people affected'!K78</f>
        <v>9.8246156722824693</v>
      </c>
      <c r="Q77" s="218">
        <f>'Conditions of people affected'!Q78</f>
        <v>6.9117557869200441</v>
      </c>
      <c r="R77" s="218">
        <f t="shared" si="11"/>
        <v>7.053084414401174</v>
      </c>
      <c r="S77" s="218">
        <f>'Complexity of the crisis'!X78</f>
        <v>6.550858002160493</v>
      </c>
      <c r="T77" s="218">
        <f>'Complexity of the crisis'!AN78</f>
        <v>7.5</v>
      </c>
      <c r="U77" s="125" t="str">
        <f>VLOOKUP(C77,Lists!$C$3:$E$300,3,FALSE)</f>
        <v>Africa</v>
      </c>
      <c r="V77" s="126">
        <v>46234</v>
      </c>
    </row>
    <row r="78" spans="1:22">
      <c r="A78" s="60" t="str">
        <f>'Crisis Indicator Data'!A76</f>
        <v>International displacement from Cameroon to Nigeria</v>
      </c>
      <c r="B78" s="51" t="str">
        <f>Lists!G76</f>
        <v xml:space="preserve">Displacement from Cameroon  </v>
      </c>
      <c r="C78" s="60" t="str">
        <f>'Crisis Indicator Data'!C76</f>
        <v>NGA008</v>
      </c>
      <c r="D78" s="60" t="str">
        <f>'Crisis Indicator Data'!D76</f>
        <v>Nigeria</v>
      </c>
      <c r="E78" s="60" t="str">
        <f>'Crisis Indicator Data'!E76</f>
        <v>NGA</v>
      </c>
      <c r="F78" s="60" t="str">
        <f>'Crisis Indicator Data'!B76</f>
        <v>International Displacement</v>
      </c>
      <c r="G78" s="213">
        <f t="shared" si="8"/>
        <v>4.5999999999999996</v>
      </c>
      <c r="H78" s="231">
        <f t="array" ref="H78">_xlfn.IFS(G78="x", "x", G78&lt;=2, 1, G78&lt;=4, 2, G78&lt;=6, 3, G78&lt;=8, 4, G78&lt;=10, 5)</f>
        <v>3</v>
      </c>
      <c r="I78" s="214" t="str">
        <f t="shared" si="9"/>
        <v>Medium</v>
      </c>
      <c r="J78" s="215" t="str">
        <f>INDEX(Trends!$D$3:$D$404,MATCH(C78,Trends!$C$3:$C$404,0))</f>
        <v>Increasing</v>
      </c>
      <c r="K78" s="216" t="str">
        <f>IF(Reliability!B76="x","x",(IF(CEILING(Reliability!B76,2)=2,"Very High",IF(CEILING(Reliability!B76,2)=4,"High",IF(CEILING(Reliability!B76,2)=6,"Medium",IF(CEILING(Reliability!B76,2)=8,"Low",IF(CEILING(Reliability!B76,2)=10,"Very Low","")))))))</f>
        <v>High</v>
      </c>
      <c r="L78" s="217">
        <f t="shared" si="10"/>
        <v>4.987280068551911</v>
      </c>
      <c r="M78" s="218">
        <f>'Impact of the crisis'!N79</f>
        <v>3.9044281378155139</v>
      </c>
      <c r="N78" s="218">
        <f>'Impact of the crisis'!AB79</f>
        <v>5.4660702338009992</v>
      </c>
      <c r="O78" s="217">
        <f>'Conditions of people affected'!R79</f>
        <v>3.1737819516971943</v>
      </c>
      <c r="P78" s="218">
        <f>'Conditions of people affected'!K79</f>
        <v>3.5972708201587498</v>
      </c>
      <c r="Q78" s="218">
        <f>'Conditions of people affected'!Q79</f>
        <v>2.7502930832356389</v>
      </c>
      <c r="R78" s="218">
        <f t="shared" si="11"/>
        <v>6.2832792649677005</v>
      </c>
      <c r="S78" s="218">
        <f>'Complexity of the crisis'!X79</f>
        <v>6.550858002160493</v>
      </c>
      <c r="T78" s="218">
        <f>'Complexity of the crisis'!AN79</f>
        <v>6</v>
      </c>
      <c r="U78" s="125" t="str">
        <f>VLOOKUP(C78,Lists!$C$3:$E$300,3,FALSE)</f>
        <v>Africa</v>
      </c>
      <c r="V78" s="126">
        <v>46234</v>
      </c>
    </row>
    <row r="79" spans="1:22">
      <c r="A79" s="60" t="str">
        <f>'Crisis Indicator Data'!A77</f>
        <v>Multiple Crises in Nigeria</v>
      </c>
      <c r="B79" s="51" t="str">
        <f>Lists!G77</f>
        <v>Multiple Crises</v>
      </c>
      <c r="C79" s="60" t="str">
        <f>'Crisis Indicator Data'!C77</f>
        <v>NGA009</v>
      </c>
      <c r="D79" s="60" t="str">
        <f>'Crisis Indicator Data'!D77</f>
        <v>Nigeria</v>
      </c>
      <c r="E79" s="60" t="str">
        <f>'Crisis Indicator Data'!E77</f>
        <v>NGA</v>
      </c>
      <c r="F79" s="60" t="str">
        <f>'Crisis Indicator Data'!B77</f>
        <v>Conflict/ Violence,International Displacement</v>
      </c>
      <c r="G79" s="213">
        <f t="shared" si="8"/>
        <v>8.5</v>
      </c>
      <c r="H79" s="231">
        <f t="array" ref="H79">_xlfn.IFS(G79="x", "x", G79&lt;=2, 1, G79&lt;=4, 2, G79&lt;=6, 3, G79&lt;=8, 4, G79&lt;=10, 5)</f>
        <v>5</v>
      </c>
      <c r="I79" s="214" t="str">
        <f t="shared" si="9"/>
        <v>Very High</v>
      </c>
      <c r="J79" s="215" t="str">
        <f>INDEX(Trends!$D$3:$D$404,MATCH(C79,Trends!$C$3:$C$404,0))</f>
        <v>Increasing</v>
      </c>
      <c r="K79" s="216" t="str">
        <f>IF(Reliability!B77="x","x",(IF(CEILING(Reliability!B77,2)=2,"Very High",IF(CEILING(Reliability!B77,2)=4,"High",IF(CEILING(Reliability!B77,2)=6,"Medium",IF(CEILING(Reliability!B77,2)=8,"Low",IF(CEILING(Reliability!B77,2)=10,"Very Low","")))))))</f>
        <v>Very High</v>
      </c>
      <c r="L79" s="217">
        <f t="shared" si="10"/>
        <v>8.4992713730759011</v>
      </c>
      <c r="M79" s="218">
        <f>'Impact of the crisis'!N80</f>
        <v>7.8070517211772605</v>
      </c>
      <c r="N79" s="218">
        <f>'Impact of the crisis'!AB80</f>
        <v>8.7889311917743509</v>
      </c>
      <c r="O79" s="217">
        <f>'Conditions of people affected'!R80</f>
        <v>8.5062220055735924</v>
      </c>
      <c r="P79" s="218">
        <f>'Conditions of people affected'!K80</f>
        <v>10</v>
      </c>
      <c r="Q79" s="218">
        <f>'Conditions of people affected'!Q80</f>
        <v>7.012444011147184</v>
      </c>
      <c r="R79" s="218">
        <f t="shared" si="11"/>
        <v>8.4005623745433056</v>
      </c>
      <c r="S79" s="218">
        <f>'Complexity of the crisis'!X80</f>
        <v>6.550858002160493</v>
      </c>
      <c r="T79" s="218">
        <f>'Complexity of the crisis'!AN80</f>
        <v>9.5</v>
      </c>
      <c r="U79" s="125" t="str">
        <f>VLOOKUP(C79,Lists!$C$3:$E$300,3,FALSE)</f>
        <v>Africa</v>
      </c>
      <c r="V79" s="126">
        <v>46203</v>
      </c>
    </row>
    <row r="80" spans="1:22">
      <c r="A80" s="60" t="str">
        <f>'Crisis Indicator Data'!A78</f>
        <v>Conflict in North Central Nigeria</v>
      </c>
      <c r="B80" s="51" t="str">
        <f>Lists!G78</f>
        <v>Conflict in North Central</v>
      </c>
      <c r="C80" s="60" t="str">
        <f>'Crisis Indicator Data'!C78</f>
        <v>NGA010</v>
      </c>
      <c r="D80" s="60" t="str">
        <f>'Crisis Indicator Data'!D78</f>
        <v>Nigeria</v>
      </c>
      <c r="E80" s="60" t="str">
        <f>'Crisis Indicator Data'!E78</f>
        <v>NGA</v>
      </c>
      <c r="F80" s="60" t="str">
        <f>'Crisis Indicator Data'!B78</f>
        <v>Conflict/ Violence</v>
      </c>
      <c r="G80" s="213">
        <f t="shared" si="8"/>
        <v>7.3</v>
      </c>
      <c r="H80" s="231">
        <f t="array" ref="H80">_xlfn.IFS(G80="x", "x", G80&lt;=2, 1, G80&lt;=4, 2, G80&lt;=6, 3, G80&lt;=8, 4, G80&lt;=10, 5)</f>
        <v>4</v>
      </c>
      <c r="I80" s="214" t="str">
        <f t="shared" si="9"/>
        <v>High</v>
      </c>
      <c r="J80" s="215" t="str">
        <f>INDEX(Trends!$D$3:$D$404,MATCH(C80,Trends!$C$3:$C$404,0))</f>
        <v>Increasing</v>
      </c>
      <c r="K80" s="216" t="str">
        <f>IF(Reliability!B78="x","x",(IF(CEILING(Reliability!B78,2)=2,"Very High",IF(CEILING(Reliability!B78,2)=4,"High",IF(CEILING(Reliability!B78,2)=6,"Medium",IF(CEILING(Reliability!B78,2)=8,"Low",IF(CEILING(Reliability!B78,2)=10,"Very Low","")))))))</f>
        <v>High</v>
      </c>
      <c r="L80" s="217">
        <f t="shared" si="10"/>
        <v>6.9107832384248375</v>
      </c>
      <c r="M80" s="218">
        <f>'Impact of the crisis'!N81</f>
        <v>5.4320085247811045</v>
      </c>
      <c r="N80" s="218">
        <f>'Impact of the crisis'!AB81</f>
        <v>7.4988017923606041</v>
      </c>
      <c r="O80" s="217">
        <f>'Conditions of people affected'!R81</f>
        <v>7.6943982414974368</v>
      </c>
      <c r="P80" s="218">
        <f>'Conditions of people affected'!K81</f>
        <v>9.3887964829948736</v>
      </c>
      <c r="Q80" s="218">
        <f>'Conditions of people affected'!Q81</f>
        <v>6.0000000000000009</v>
      </c>
      <c r="R80" s="218">
        <f t="shared" si="11"/>
        <v>7.053084414401174</v>
      </c>
      <c r="S80" s="218">
        <f>'Complexity of the crisis'!X81</f>
        <v>6.550858002160493</v>
      </c>
      <c r="T80" s="218">
        <f>'Complexity of the crisis'!AN81</f>
        <v>7.5</v>
      </c>
      <c r="U80" s="125" t="str">
        <f>VLOOKUP(C80,Lists!$C$3:$E$300,3,FALSE)</f>
        <v>Africa</v>
      </c>
      <c r="V80" s="126">
        <v>46234</v>
      </c>
    </row>
    <row r="81" spans="1:22">
      <c r="A81" s="60" t="str">
        <f>'Crisis Indicator Data'!A79</f>
        <v>Climatic Shocks in Pakistan</v>
      </c>
      <c r="B81" s="51" t="str">
        <f>Lists!G79</f>
        <v>Climatic Shocks</v>
      </c>
      <c r="C81" s="60" t="str">
        <f>'Crisis Indicator Data'!C79</f>
        <v>PAK006</v>
      </c>
      <c r="D81" s="60" t="str">
        <f>'Crisis Indicator Data'!D79</f>
        <v>Pakistan</v>
      </c>
      <c r="E81" s="60" t="str">
        <f>'Crisis Indicator Data'!E79</f>
        <v>PAK</v>
      </c>
      <c r="F81" s="60" t="str">
        <f>'Crisis Indicator Data'!B79</f>
        <v>Floods,Conflict/ Violence,Drought/drier conditions</v>
      </c>
      <c r="G81" s="213">
        <f t="shared" si="8"/>
        <v>7.9</v>
      </c>
      <c r="H81" s="231">
        <f t="array" ref="H81">_xlfn.IFS(G81="x", "x", G81&lt;=2, 1, G81&lt;=4, 2, G81&lt;=6, 3, G81&lt;=8, 4, G81&lt;=10, 5)</f>
        <v>4</v>
      </c>
      <c r="I81" s="214" t="str">
        <f t="shared" si="9"/>
        <v>High</v>
      </c>
      <c r="J81" s="215" t="str">
        <f>INDEX(Trends!$D$3:$D$404,MATCH(C81,Trends!$C$3:$C$404,0))</f>
        <v>Decreasing</v>
      </c>
      <c r="K81" s="216" t="str">
        <f>IF(Reliability!B79="x","x",(IF(CEILING(Reliability!B79,2)=2,"Very High",IF(CEILING(Reliability!B79,2)=4,"High",IF(CEILING(Reliability!B79,2)=6,"Medium",IF(CEILING(Reliability!B79,2)=8,"Low",IF(CEILING(Reliability!B79,2)=10,"Very Low","")))))))</f>
        <v>High</v>
      </c>
      <c r="L81" s="217">
        <f t="shared" si="10"/>
        <v>8.4656736472719594</v>
      </c>
      <c r="M81" s="218">
        <f>'Impact of the crisis'!N82</f>
        <v>6.8577018714667251</v>
      </c>
      <c r="N81" s="218">
        <f>'Impact of the crisis'!AB82</f>
        <v>9.0248067575590731</v>
      </c>
      <c r="O81" s="217">
        <f>'Conditions of people affected'!R82</f>
        <v>8.0826272377148953</v>
      </c>
      <c r="P81" s="218">
        <f>'Conditions of people affected'!K82</f>
        <v>9.7475976202062729</v>
      </c>
      <c r="Q81" s="218">
        <f>'Conditions of people affected'!Q82</f>
        <v>6.4176568552235169</v>
      </c>
      <c r="R81" s="218">
        <f t="shared" si="11"/>
        <v>7.1871472868502631</v>
      </c>
      <c r="S81" s="218">
        <f>'Complexity of the crisis'!X82</f>
        <v>6.8471902235120226</v>
      </c>
      <c r="T81" s="218">
        <f>'Complexity of the crisis'!AN82</f>
        <v>7.5</v>
      </c>
      <c r="U81" s="125" t="str">
        <f>VLOOKUP(C81,Lists!$C$3:$E$300,3,FALSE)</f>
        <v>Asia</v>
      </c>
      <c r="V81" s="126">
        <v>46234</v>
      </c>
    </row>
    <row r="82" spans="1:22">
      <c r="A82" s="60" t="str">
        <f>'Crisis Indicator Data'!A80</f>
        <v>Displacement from Afghanistan to Pakistan</v>
      </c>
      <c r="B82" s="51" t="str">
        <f>Lists!G80</f>
        <v>Displacement from Afghanistan to Pakistan</v>
      </c>
      <c r="C82" s="60" t="str">
        <f>'Crisis Indicator Data'!C80</f>
        <v>PAK007</v>
      </c>
      <c r="D82" s="60" t="str">
        <f>'Crisis Indicator Data'!D80</f>
        <v>Pakistan</v>
      </c>
      <c r="E82" s="60" t="str">
        <f>'Crisis Indicator Data'!E80</f>
        <v>PAK</v>
      </c>
      <c r="F82" s="60" t="str">
        <f>'Crisis Indicator Data'!B80</f>
        <v>International Displacement</v>
      </c>
      <c r="G82" s="213">
        <f t="shared" si="8"/>
        <v>6.5</v>
      </c>
      <c r="H82" s="231">
        <f t="array" ref="H82">_xlfn.IFS(G82="x", "x", G82&lt;=2, 1, G82&lt;=4, 2, G82&lt;=6, 3, G82&lt;=8, 4, G82&lt;=10, 5)</f>
        <v>4</v>
      </c>
      <c r="I82" s="214" t="str">
        <f t="shared" si="9"/>
        <v>High</v>
      </c>
      <c r="J82" s="215" t="str">
        <f>INDEX(Trends!$D$3:$D$404,MATCH(C82,Trends!$C$3:$C$404,0))</f>
        <v>Decreasing</v>
      </c>
      <c r="K82" s="216" t="str">
        <f>IF(Reliability!B80="x","x",(IF(CEILING(Reliability!B80,2)=2,"Very High",IF(CEILING(Reliability!B80,2)=4,"High",IF(CEILING(Reliability!B80,2)=6,"Medium",IF(CEILING(Reliability!B80,2)=8,"Low",IF(CEILING(Reliability!B80,2)=10,"Very Low","")))))))</f>
        <v>High</v>
      </c>
      <c r="L82" s="217">
        <f t="shared" si="10"/>
        <v>7.3597773565946607</v>
      </c>
      <c r="M82" s="218">
        <f>'Impact of the crisis'!N83</f>
        <v>6.7311440764106987</v>
      </c>
      <c r="N82" s="218">
        <f>'Impact of the crisis'!AB83</f>
        <v>7.6394035414953745</v>
      </c>
      <c r="O82" s="217">
        <f>'Conditions of people affected'!R83</f>
        <v>6.2526015313930916</v>
      </c>
      <c r="P82" s="218">
        <f>'Conditions of people affected'!K83</f>
        <v>7.4601536770959838</v>
      </c>
      <c r="Q82" s="218">
        <f>'Conditions of people affected'!Q83</f>
        <v>5.0450493856901995</v>
      </c>
      <c r="R82" s="218">
        <f t="shared" si="11"/>
        <v>6.0064765195751466</v>
      </c>
      <c r="S82" s="218">
        <f>'Complexity of the crisis'!X83</f>
        <v>6.8471902235120226</v>
      </c>
      <c r="T82" s="218">
        <f>'Complexity of the crisis'!AN83</f>
        <v>5</v>
      </c>
      <c r="U82" s="125" t="str">
        <f>VLOOKUP(C82,Lists!$C$3:$E$300,3,FALSE)</f>
        <v>Asia</v>
      </c>
      <c r="V82" s="126">
        <v>46234</v>
      </c>
    </row>
    <row r="83" spans="1:22">
      <c r="A83" s="60" t="str">
        <f>'Crisis Indicator Data'!A81</f>
        <v>Multiple crises in Pakistan</v>
      </c>
      <c r="B83" s="51" t="str">
        <f>Lists!G81</f>
        <v>Multiple crises</v>
      </c>
      <c r="C83" s="60" t="str">
        <f>'Crisis Indicator Data'!C81</f>
        <v>PAK008</v>
      </c>
      <c r="D83" s="60" t="str">
        <f>'Crisis Indicator Data'!D81</f>
        <v>Pakistan</v>
      </c>
      <c r="E83" s="60" t="str">
        <f>'Crisis Indicator Data'!E81</f>
        <v>PAK</v>
      </c>
      <c r="F83" s="60" t="str">
        <f>'Crisis Indicator Data'!B81</f>
        <v>Floods,International Displacement,Political/economic crisis,Conflict/ Violence</v>
      </c>
      <c r="G83" s="213">
        <f t="shared" si="8"/>
        <v>8.1</v>
      </c>
      <c r="H83" s="231">
        <f t="array" ref="H83">_xlfn.IFS(G83="x", "x", G83&lt;=2, 1, G83&lt;=4, 2, G83&lt;=6, 3, G83&lt;=8, 4, G83&lt;=10, 5)</f>
        <v>5</v>
      </c>
      <c r="I83" s="214" t="str">
        <f t="shared" si="9"/>
        <v>Very High</v>
      </c>
      <c r="J83" s="215" t="str">
        <f>INDEX(Trends!$D$3:$D$404,MATCH(C83,Trends!$C$3:$C$404,0))</f>
        <v>Stable</v>
      </c>
      <c r="K83" s="216" t="str">
        <f>IF(Reliability!B81="x","x",(IF(CEILING(Reliability!B81,2)=2,"Very High",IF(CEILING(Reliability!B81,2)=4,"High",IF(CEILING(Reliability!B81,2)=6,"Medium",IF(CEILING(Reliability!B81,2)=8,"Low",IF(CEILING(Reliability!B81,2)=10,"Very Low","")))))))</f>
        <v>High</v>
      </c>
      <c r="L83" s="217">
        <f t="shared" si="10"/>
        <v>7.8937911048125855</v>
      </c>
      <c r="M83" s="218">
        <f>'Impact of the crisis'!N84</f>
        <v>7.4133822408997059</v>
      </c>
      <c r="N83" s="218">
        <f>'Impact of the crisis'!AB84</f>
        <v>8.1100567846658187</v>
      </c>
      <c r="O83" s="217">
        <f>'Conditions of people affected'!R84</f>
        <v>8.55524141327545</v>
      </c>
      <c r="P83" s="218">
        <f>'Conditions of people affected'!K84</f>
        <v>10</v>
      </c>
      <c r="Q83" s="218">
        <f>'Conditions of people affected'!Q84</f>
        <v>7.1104828265508999</v>
      </c>
      <c r="R83" s="218">
        <f t="shared" si="11"/>
        <v>7.4689233550627936</v>
      </c>
      <c r="S83" s="218">
        <f>'Complexity of the crisis'!X84</f>
        <v>6.8471902235120226</v>
      </c>
      <c r="T83" s="218">
        <f>'Complexity of the crisis'!AN84</f>
        <v>8</v>
      </c>
      <c r="U83" s="125" t="str">
        <f>VLOOKUP(C83,Lists!$C$3:$E$300,3,FALSE)</f>
        <v>Asia</v>
      </c>
      <c r="V83" s="126">
        <v>46234</v>
      </c>
    </row>
    <row r="84" spans="1:22">
      <c r="A84" s="60" t="str">
        <f>'Crisis Indicator Data'!A82</f>
        <v>Displacement from Venezuela to Panama</v>
      </c>
      <c r="B84" s="51" t="str">
        <f>Lists!G82</f>
        <v>Displacement from Venezuela</v>
      </c>
      <c r="C84" s="60" t="str">
        <f>'Crisis Indicator Data'!C82</f>
        <v>PAN002</v>
      </c>
      <c r="D84" s="60" t="str">
        <f>'Crisis Indicator Data'!D82</f>
        <v>Panama</v>
      </c>
      <c r="E84" s="60" t="str">
        <f>'Crisis Indicator Data'!E82</f>
        <v>PAN</v>
      </c>
      <c r="F84" s="60" t="str">
        <f>'Crisis Indicator Data'!B82</f>
        <v>International Displacement</v>
      </c>
      <c r="G84" s="213">
        <f t="shared" si="8"/>
        <v>3.8</v>
      </c>
      <c r="H84" s="231">
        <f t="array" ref="H84">_xlfn.IFS(G84="x", "x", G84&lt;=2, 1, G84&lt;=4, 2, G84&lt;=6, 3, G84&lt;=8, 4, G84&lt;=10, 5)</f>
        <v>2</v>
      </c>
      <c r="I84" s="214" t="str">
        <f t="shared" si="9"/>
        <v>Low</v>
      </c>
      <c r="J84" s="215" t="str">
        <f>INDEX(Trends!$D$3:$D$404,MATCH(C84,Trends!$C$3:$C$404,0))</f>
        <v>Decreasing</v>
      </c>
      <c r="K84" s="216" t="str">
        <f>IF(Reliability!B82="x","x",(IF(CEILING(Reliability!B82,2)=2,"Very High",IF(CEILING(Reliability!B82,2)=4,"High",IF(CEILING(Reliability!B82,2)=6,"Medium",IF(CEILING(Reliability!B82,2)=8,"Low",IF(CEILING(Reliability!B82,2)=10,"Very Low","")))))))</f>
        <v>Very High</v>
      </c>
      <c r="L84" s="217">
        <f t="shared" si="10"/>
        <v>5.2412017670579374</v>
      </c>
      <c r="M84" s="218">
        <f>'Impact of the crisis'!N85</f>
        <v>7.6931859529336499</v>
      </c>
      <c r="N84" s="218">
        <f>'Impact of the crisis'!AB85</f>
        <v>3.4186410163026464</v>
      </c>
      <c r="O84" s="217">
        <f>'Conditions of people affected'!R85</f>
        <v>2.7155441913518716</v>
      </c>
      <c r="P84" s="218">
        <f>'Conditions of people affected'!K85</f>
        <v>2.3006536000950462</v>
      </c>
      <c r="Q84" s="218">
        <f>'Conditions of people affected'!Q85</f>
        <v>3.1304347826086976</v>
      </c>
      <c r="R84" s="218">
        <f t="shared" si="11"/>
        <v>4.2496518811122046</v>
      </c>
      <c r="S84" s="218">
        <f>'Complexity of the crisis'!X85</f>
        <v>3.9898236340617892</v>
      </c>
      <c r="T84" s="218">
        <f>'Complexity of the crisis'!AN85</f>
        <v>4.5</v>
      </c>
      <c r="U84" s="125" t="str">
        <f>VLOOKUP(C84,Lists!$C$3:$E$300,3,FALSE)</f>
        <v>Americas</v>
      </c>
      <c r="V84" s="126">
        <v>46234</v>
      </c>
    </row>
    <row r="85" spans="1:22">
      <c r="A85" s="60" t="str">
        <f>'Crisis Indicator Data'!A83</f>
        <v>Displacement from Venezuela to Peru</v>
      </c>
      <c r="B85" s="51" t="str">
        <f>Lists!G83</f>
        <v>Displacement from Venezuela</v>
      </c>
      <c r="C85" s="60" t="str">
        <f>'Crisis Indicator Data'!C83</f>
        <v>PER002</v>
      </c>
      <c r="D85" s="60" t="str">
        <f>'Crisis Indicator Data'!D83</f>
        <v>Peru</v>
      </c>
      <c r="E85" s="60" t="str">
        <f>'Crisis Indicator Data'!E83</f>
        <v>PER</v>
      </c>
      <c r="F85" s="60" t="str">
        <f>'Crisis Indicator Data'!B83</f>
        <v>International Displacement</v>
      </c>
      <c r="G85" s="213">
        <f t="shared" si="8"/>
        <v>6</v>
      </c>
      <c r="H85" s="231">
        <f t="array" ref="H85">_xlfn.IFS(G85="x", "x", G85&lt;=2, 1, G85&lt;=4, 2, G85&lt;=6, 3, G85&lt;=8, 4, G85&lt;=10, 5)</f>
        <v>3</v>
      </c>
      <c r="I85" s="214" t="str">
        <f t="shared" si="9"/>
        <v>Medium</v>
      </c>
      <c r="J85" s="215" t="str">
        <f>INDEX(Trends!$D$3:$D$404,MATCH(C85,Trends!$C$3:$C$404,0))</f>
        <v>Stable</v>
      </c>
      <c r="K85" s="216" t="str">
        <f>IF(Reliability!B83="x","x",(IF(CEILING(Reliability!B83,2)=2,"Very High",IF(CEILING(Reliability!B83,2)=4,"High",IF(CEILING(Reliability!B83,2)=6,"Medium",IF(CEILING(Reliability!B83,2)=8,"Low",IF(CEILING(Reliability!B83,2)=10,"Very Low","")))))))</f>
        <v>Very High</v>
      </c>
      <c r="L85" s="217">
        <f t="shared" si="10"/>
        <v>6.4773329118690262</v>
      </c>
      <c r="M85" s="218">
        <f>'Impact of the crisis'!N86</f>
        <v>7.7913375052987721</v>
      </c>
      <c r="N85" s="218">
        <f>'Impact of the crisis'!AB86</f>
        <v>5.6365585583754854</v>
      </c>
      <c r="O85" s="217">
        <f>'Conditions of people affected'!R86</f>
        <v>6.8543340654354328</v>
      </c>
      <c r="P85" s="218">
        <f>'Conditions of people affected'!K86</f>
        <v>7.7086681308708638</v>
      </c>
      <c r="Q85" s="218">
        <f>'Conditions of people affected'!Q86</f>
        <v>6.0000000000000009</v>
      </c>
      <c r="R85" s="218">
        <f t="shared" si="11"/>
        <v>4.2247043088166629</v>
      </c>
      <c r="S85" s="218">
        <f>'Complexity of the crisis'!X86</f>
        <v>3.9379449292592592</v>
      </c>
      <c r="T85" s="218">
        <f>'Complexity of the crisis'!AN86</f>
        <v>4.5</v>
      </c>
      <c r="U85" s="125" t="str">
        <f>VLOOKUP(C85,Lists!$C$3:$E$300,3,FALSE)</f>
        <v>Americas</v>
      </c>
      <c r="V85" s="126">
        <v>46234</v>
      </c>
    </row>
    <row r="86" spans="1:22">
      <c r="A86" s="60" t="str">
        <f>'Crisis Indicator Data'!A84</f>
        <v>Multiple crises in the Philippines</v>
      </c>
      <c r="B86" s="51" t="str">
        <f>Lists!G84</f>
        <v>Country level</v>
      </c>
      <c r="C86" s="60" t="str">
        <f>'Crisis Indicator Data'!C84</f>
        <v>PHL001</v>
      </c>
      <c r="D86" s="60" t="str">
        <f>'Crisis Indicator Data'!D84</f>
        <v>Philippines</v>
      </c>
      <c r="E86" s="60" t="str">
        <f>'Crisis Indicator Data'!E84</f>
        <v>PHL</v>
      </c>
      <c r="F86" s="60" t="str">
        <f>'Crisis Indicator Data'!B84</f>
        <v>Conflict/ Violence,Cyclone,Floods</v>
      </c>
      <c r="G86" s="213">
        <f t="shared" si="8"/>
        <v>6.1</v>
      </c>
      <c r="H86" s="231">
        <f t="array" ref="H86">_xlfn.IFS(G86="x", "x", G86&lt;=2, 1, G86&lt;=4, 2, G86&lt;=6, 3, G86&lt;=8, 4, G86&lt;=10, 5)</f>
        <v>4</v>
      </c>
      <c r="I86" s="214" t="str">
        <f t="shared" si="9"/>
        <v>High</v>
      </c>
      <c r="J86" s="215" t="str">
        <f>INDEX(Trends!$D$3:$D$404,MATCH(C86,Trends!$C$3:$C$404,0))</f>
        <v>Increasing</v>
      </c>
      <c r="K86" s="216" t="str">
        <f>IF(Reliability!B84="x","x",(IF(CEILING(Reliability!B84,2)=2,"Very High",IF(CEILING(Reliability!B84,2)=4,"High",IF(CEILING(Reliability!B84,2)=6,"Medium",IF(CEILING(Reliability!B84,2)=8,"Low",IF(CEILING(Reliability!B84,2)=10,"Very Low","")))))))</f>
        <v>Very High</v>
      </c>
      <c r="L86" s="217">
        <f t="shared" si="10"/>
        <v>5.3617689962612758</v>
      </c>
      <c r="M86" s="218">
        <f>'Impact of the crisis'!N87</f>
        <v>2.4245378205643555</v>
      </c>
      <c r="N86" s="218">
        <f>'Impact of the crisis'!AB87</f>
        <v>6.4337275597136365</v>
      </c>
      <c r="O86" s="217">
        <f>'Conditions of people affected'!R87</f>
        <v>6.6335431252734232</v>
      </c>
      <c r="P86" s="218">
        <f>'Conditions of people affected'!K87</f>
        <v>7.2670862505468454</v>
      </c>
      <c r="Q86" s="218">
        <f>'Conditions of people affected'!Q87</f>
        <v>6.0000000000000009</v>
      </c>
      <c r="R86" s="218">
        <f t="shared" si="11"/>
        <v>5.8047271366106434</v>
      </c>
      <c r="S86" s="218">
        <f>'Complexity of the crisis'!X87</f>
        <v>5.0046195939178979</v>
      </c>
      <c r="T86" s="218">
        <f>'Complexity of the crisis'!AN87</f>
        <v>6.5</v>
      </c>
      <c r="U86" s="125" t="str">
        <f>VLOOKUP(C86,Lists!$C$3:$E$300,3,FALSE)</f>
        <v>Asia</v>
      </c>
      <c r="V86" s="126">
        <v>46234</v>
      </c>
    </row>
    <row r="87" spans="1:22">
      <c r="A87" s="60" t="str">
        <f>'Crisis Indicator Data'!A85</f>
        <v>Conflict in Mindanao</v>
      </c>
      <c r="B87" s="51" t="str">
        <f>Lists!G85</f>
        <v>Conflict in Mindanao</v>
      </c>
      <c r="C87" s="60" t="str">
        <f>'Crisis Indicator Data'!C85</f>
        <v>PHL003</v>
      </c>
      <c r="D87" s="60" t="str">
        <f>'Crisis Indicator Data'!D85</f>
        <v>Philippines</v>
      </c>
      <c r="E87" s="60" t="str">
        <f>'Crisis Indicator Data'!E85</f>
        <v>PHL</v>
      </c>
      <c r="F87" s="60" t="str">
        <f>'Crisis Indicator Data'!B85</f>
        <v>Conflict/ Violence</v>
      </c>
      <c r="G87" s="213">
        <f t="shared" si="8"/>
        <v>5</v>
      </c>
      <c r="H87" s="231">
        <f t="array" ref="H87">_xlfn.IFS(G87="x", "x", G87&lt;=2, 1, G87&lt;=4, 2, G87&lt;=6, 3, G87&lt;=8, 4, G87&lt;=10, 5)</f>
        <v>3</v>
      </c>
      <c r="I87" s="214" t="str">
        <f t="shared" si="9"/>
        <v>Medium</v>
      </c>
      <c r="J87" s="215" t="str">
        <f>INDEX(Trends!$D$3:$D$404,MATCH(C87,Trends!$C$3:$C$404,0))</f>
        <v>Increasing</v>
      </c>
      <c r="K87" s="216" t="str">
        <f>IF(Reliability!B85="x","x",(IF(CEILING(Reliability!B85,2)=2,"Very High",IF(CEILING(Reliability!B85,2)=4,"High",IF(CEILING(Reliability!B85,2)=6,"Medium",IF(CEILING(Reliability!B85,2)=8,"Low",IF(CEILING(Reliability!B85,2)=10,"Very Low","")))))))</f>
        <v>Very High</v>
      </c>
      <c r="L87" s="217">
        <f t="shared" si="10"/>
        <v>4.3186662765666766</v>
      </c>
      <c r="M87" s="218">
        <f>'Impact of the crisis'!N88</f>
        <v>0.48424939861680533</v>
      </c>
      <c r="N87" s="218">
        <f>'Impact of the crisis'!AB88</f>
        <v>5.6806505327436749</v>
      </c>
      <c r="O87" s="217">
        <f>'Conditions of people affected'!R88</f>
        <v>4.7156396294753495</v>
      </c>
      <c r="P87" s="218">
        <f>'Conditions of people affected'!K88</f>
        <v>3.4312792589506991</v>
      </c>
      <c r="Q87" s="218">
        <f>'Conditions of people affected'!Q88</f>
        <v>6.0000000000000009</v>
      </c>
      <c r="R87" s="218">
        <f t="shared" si="11"/>
        <v>5.8047271366106434</v>
      </c>
      <c r="S87" s="218">
        <f>'Complexity of the crisis'!X88</f>
        <v>5.0046195939178979</v>
      </c>
      <c r="T87" s="218">
        <f>'Complexity of the crisis'!AN88</f>
        <v>6.5</v>
      </c>
      <c r="U87" s="125" t="str">
        <f>VLOOKUP(C87,Lists!$C$3:$E$300,3,FALSE)</f>
        <v>Asia</v>
      </c>
      <c r="V87" s="126">
        <v>46234</v>
      </c>
    </row>
    <row r="88" spans="1:22">
      <c r="A88" s="60" t="str">
        <f>'Crisis Indicator Data'!A86</f>
        <v>2026 Sarangani Earthquake</v>
      </c>
      <c r="B88" s="51" t="str">
        <f>Lists!G86</f>
        <v>2026 Sarangani Earthquake</v>
      </c>
      <c r="C88" s="60" t="str">
        <f>'Crisis Indicator Data'!C86</f>
        <v>PHL020</v>
      </c>
      <c r="D88" s="60" t="str">
        <f>'Crisis Indicator Data'!D86</f>
        <v>Philippines</v>
      </c>
      <c r="E88" s="60" t="str">
        <f>'Crisis Indicator Data'!E86</f>
        <v>PHL</v>
      </c>
      <c r="F88" s="60" t="str">
        <f>'Crisis Indicator Data'!B86</f>
        <v>Earthquake</v>
      </c>
      <c r="G88" s="213">
        <f t="shared" si="8"/>
        <v>5.7</v>
      </c>
      <c r="H88" s="231">
        <f t="array" ref="H88">_xlfn.IFS(G88="x", "x", G88&lt;=2, 1, G88&lt;=4, 2, G88&lt;=6, 3, G88&lt;=8, 4, G88&lt;=10, 5)</f>
        <v>3</v>
      </c>
      <c r="I88" s="214" t="str">
        <f t="shared" si="9"/>
        <v>Medium</v>
      </c>
      <c r="J88" s="215" t="str">
        <f>INDEX(Trends!$D$3:$D$404,MATCH(C88,Trends!$C$3:$C$404,0))</f>
        <v>-</v>
      </c>
      <c r="K88" s="216" t="str">
        <f>IF(Reliability!B86="x","x",(IF(CEILING(Reliability!B86,2)=2,"Very High",IF(CEILING(Reliability!B86,2)=4,"High",IF(CEILING(Reliability!B86,2)=6,"Medium",IF(CEILING(Reliability!B86,2)=8,"Low",IF(CEILING(Reliability!B86,2)=10,"Very Low","")))))))</f>
        <v>Very High</v>
      </c>
      <c r="L88" s="217">
        <f t="shared" si="10"/>
        <v>4.0162780186738258</v>
      </c>
      <c r="M88" s="218">
        <f>'Impact of the crisis'!N89</f>
        <v>2.363100750275783</v>
      </c>
      <c r="N88" s="218">
        <f>'Impact of the crisis'!AB89</f>
        <v>4.7217324028914751</v>
      </c>
      <c r="O88" s="217">
        <f>'Conditions of people affected'!R89</f>
        <v>6.5799755344730091</v>
      </c>
      <c r="P88" s="218">
        <f>'Conditions of people affected'!K89</f>
        <v>7.1599510689460173</v>
      </c>
      <c r="Q88" s="218">
        <f>'Conditions of people affected'!Q89</f>
        <v>6.0000000000000009</v>
      </c>
      <c r="R88" s="218">
        <f t="shared" si="11"/>
        <v>5.2575478884211417</v>
      </c>
      <c r="S88" s="218">
        <f>'Complexity of the crisis'!X89</f>
        <v>5.0046195939178979</v>
      </c>
      <c r="T88" s="218">
        <f>'Complexity of the crisis'!AN89</f>
        <v>5.5</v>
      </c>
      <c r="U88" s="125" t="str">
        <f>VLOOKUP(C88,Lists!$C$3:$E$300,3,FALSE)</f>
        <v>Asia</v>
      </c>
      <c r="V88" s="126">
        <v>46234</v>
      </c>
    </row>
    <row r="89" spans="1:22">
      <c r="A89" s="60" t="str">
        <f>'Crisis Indicator Data'!A87</f>
        <v>Multiple crises in Palestine</v>
      </c>
      <c r="B89" s="51" t="str">
        <f>Lists!G87</f>
        <v>Multiple crises</v>
      </c>
      <c r="C89" s="60" t="str">
        <f>'Crisis Indicator Data'!C87</f>
        <v>PSE002</v>
      </c>
      <c r="D89" s="60" t="str">
        <f>'Crisis Indicator Data'!D87</f>
        <v>Palestine</v>
      </c>
      <c r="E89" s="60" t="str">
        <f>'Crisis Indicator Data'!E87</f>
        <v>PSE</v>
      </c>
      <c r="F89" s="60" t="str">
        <f>'Crisis Indicator Data'!B87</f>
        <v>Conflict/ Violence</v>
      </c>
      <c r="G89" s="213">
        <f t="shared" si="8"/>
        <v>8.6</v>
      </c>
      <c r="H89" s="231">
        <f t="array" ref="H89">_xlfn.IFS(G89="x", "x", G89&lt;=2, 1, G89&lt;=4, 2, G89&lt;=6, 3, G89&lt;=8, 4, G89&lt;=10, 5)</f>
        <v>5</v>
      </c>
      <c r="I89" s="214" t="str">
        <f t="shared" si="9"/>
        <v>Very High</v>
      </c>
      <c r="J89" s="215" t="str">
        <f>INDEX(Trends!$D$3:$D$404,MATCH(C89,Trends!$C$3:$C$404,0))</f>
        <v>Stable</v>
      </c>
      <c r="K89" s="216" t="str">
        <f>IF(Reliability!B87="x","x",(IF(CEILING(Reliability!B87,2)=2,"Very High",IF(CEILING(Reliability!B87,2)=4,"High",IF(CEILING(Reliability!B87,2)=6,"Medium",IF(CEILING(Reliability!B87,2)=8,"Low",IF(CEILING(Reliability!B87,2)=10,"Very Low","")))))))</f>
        <v>High</v>
      </c>
      <c r="L89" s="217">
        <f t="shared" si="10"/>
        <v>8.7900262236348254</v>
      </c>
      <c r="M89" s="218">
        <f>'Impact of the crisis'!N90</f>
        <v>6.9342173348698131</v>
      </c>
      <c r="N89" s="218">
        <f>'Impact of the crisis'!AB90</f>
        <v>9.3808572761565046</v>
      </c>
      <c r="O89" s="217">
        <f>'Conditions of people affected'!R90</f>
        <v>8.2717020649946296</v>
      </c>
      <c r="P89" s="218">
        <f>'Conditions of people affected'!K90</f>
        <v>8.529028568443886</v>
      </c>
      <c r="Q89" s="218">
        <f>'Conditions of people affected'!Q90</f>
        <v>8.0143755615453731</v>
      </c>
      <c r="R89" s="218">
        <f t="shared" si="11"/>
        <v>8.7993570811628921</v>
      </c>
      <c r="S89" s="218">
        <f>'Complexity of the crisis'!X90</f>
        <v>6.3013250856274681</v>
      </c>
      <c r="T89" s="218">
        <f>'Complexity of the crisis'!AN90</f>
        <v>10</v>
      </c>
      <c r="U89" s="125" t="str">
        <f>VLOOKUP(C89,Lists!$C$3:$E$300,3,FALSE)</f>
        <v>Middle east</v>
      </c>
      <c r="V89" s="126">
        <v>46234</v>
      </c>
    </row>
    <row r="90" spans="1:22">
      <c r="A90" s="60" t="str">
        <f>'Crisis Indicator Data'!A88</f>
        <v>Conflict in the West Bank</v>
      </c>
      <c r="B90" s="51" t="str">
        <f>Lists!G88</f>
        <v>Conflict in the West Bank</v>
      </c>
      <c r="C90" s="60" t="str">
        <f>'Crisis Indicator Data'!C88</f>
        <v>PSE003</v>
      </c>
      <c r="D90" s="60" t="str">
        <f>'Crisis Indicator Data'!D88</f>
        <v>Palestine</v>
      </c>
      <c r="E90" s="60" t="str">
        <f>'Crisis Indicator Data'!E88</f>
        <v>PSE</v>
      </c>
      <c r="F90" s="60" t="str">
        <f>'Crisis Indicator Data'!B88</f>
        <v>Conflict/ Violence</v>
      </c>
      <c r="G90" s="213">
        <f t="shared" si="8"/>
        <v>7.3</v>
      </c>
      <c r="H90" s="231">
        <f t="array" ref="H90">_xlfn.IFS(G90="x", "x", G90&lt;=2, 1, G90&lt;=4, 2, G90&lt;=6, 3, G90&lt;=8, 4, G90&lt;=10, 5)</f>
        <v>4</v>
      </c>
      <c r="I90" s="214" t="str">
        <f t="shared" si="9"/>
        <v>High</v>
      </c>
      <c r="J90" s="215" t="str">
        <f>INDEX(Trends!$D$3:$D$404,MATCH(C90,Trends!$C$3:$C$404,0))</f>
        <v>Stable</v>
      </c>
      <c r="K90" s="216" t="str">
        <f>IF(Reliability!B88="x","x",(IF(CEILING(Reliability!B88,2)=2,"Very High",IF(CEILING(Reliability!B88,2)=4,"High",IF(CEILING(Reliability!B88,2)=6,"Medium",IF(CEILING(Reliability!B88,2)=8,"Low",IF(CEILING(Reliability!B88,2)=10,"Very Low","")))))))</f>
        <v>High</v>
      </c>
      <c r="L90" s="217">
        <f t="shared" si="10"/>
        <v>7.5793370599332111</v>
      </c>
      <c r="M90" s="218">
        <f>'Impact of the crisis'!N91</f>
        <v>5.4437618059081725</v>
      </c>
      <c r="N90" s="218">
        <f>'Impact of the crisis'!AB91</f>
        <v>8.3230686958677467</v>
      </c>
      <c r="O90" s="217">
        <f>'Conditions of people affected'!R91</f>
        <v>6.6364059799079547</v>
      </c>
      <c r="P90" s="218">
        <f>'Conditions of people affected'!K91</f>
        <v>7.2728119598159084</v>
      </c>
      <c r="Q90" s="218">
        <f>'Conditions of people affected'!Q91</f>
        <v>6.0000000000000009</v>
      </c>
      <c r="R90" s="218">
        <f t="shared" si="11"/>
        <v>7.9245780859463846</v>
      </c>
      <c r="S90" s="218">
        <f>'Complexity of the crisis'!X91</f>
        <v>6.3013250856274681</v>
      </c>
      <c r="T90" s="218">
        <f>'Complexity of the crisis'!AN91</f>
        <v>9</v>
      </c>
      <c r="U90" s="125" t="str">
        <f>VLOOKUP(C90,Lists!$C$3:$E$300,3,FALSE)</f>
        <v>Middle east</v>
      </c>
      <c r="V90" s="126">
        <v>46234</v>
      </c>
    </row>
    <row r="91" spans="1:22">
      <c r="A91" s="60" t="str">
        <f>'Crisis Indicator Data'!A89</f>
        <v>Conflict in Gaza</v>
      </c>
      <c r="B91" s="51" t="str">
        <f>Lists!G89</f>
        <v>Conflict in Gaza</v>
      </c>
      <c r="C91" s="60" t="str">
        <f>'Crisis Indicator Data'!C89</f>
        <v>PSE004</v>
      </c>
      <c r="D91" s="60" t="str">
        <f>'Crisis Indicator Data'!D89</f>
        <v>Palestine</v>
      </c>
      <c r="E91" s="60" t="str">
        <f>'Crisis Indicator Data'!E89</f>
        <v>PSE</v>
      </c>
      <c r="F91" s="60" t="str">
        <f>'Crisis Indicator Data'!B89</f>
        <v>Conflict/ Violence</v>
      </c>
      <c r="G91" s="213">
        <f t="shared" si="8"/>
        <v>8.1</v>
      </c>
      <c r="H91" s="231">
        <f t="array" ref="H91">_xlfn.IFS(G91="x", "x", G91&lt;=2, 1, G91&lt;=4, 2, G91&lt;=6, 3, G91&lt;=8, 4, G91&lt;=10, 5)</f>
        <v>5</v>
      </c>
      <c r="I91" s="214" t="str">
        <f t="shared" si="9"/>
        <v>Very High</v>
      </c>
      <c r="J91" s="215" t="str">
        <f>INDEX(Trends!$D$3:$D$404,MATCH(C91,Trends!$C$3:$C$404,0))</f>
        <v>Stable</v>
      </c>
      <c r="K91" s="216" t="str">
        <f>IF(Reliability!B89="x","x",(IF(CEILING(Reliability!B89,2)=2,"Very High",IF(CEILING(Reliability!B89,2)=4,"High",IF(CEILING(Reliability!B89,2)=6,"Medium",IF(CEILING(Reliability!B89,2)=8,"Low",IF(CEILING(Reliability!B89,2)=10,"Very Low","")))))))</f>
        <v>High</v>
      </c>
      <c r="L91" s="217">
        <f t="shared" si="10"/>
        <v>7.6621872539513216</v>
      </c>
      <c r="M91" s="218">
        <f>'Impact of the crisis'!N92</f>
        <v>1.6658052157304601</v>
      </c>
      <c r="N91" s="218">
        <f>'Impact of the crisis'!AB92</f>
        <v>9.0270166667367615</v>
      </c>
      <c r="O91" s="217">
        <f>'Conditions of people affected'!R92</f>
        <v>7.8894131102708185</v>
      </c>
      <c r="P91" s="218">
        <f>'Conditions of people affected'!K92</f>
        <v>7.740730982446399</v>
      </c>
      <c r="Q91" s="218">
        <f>'Conditions of people affected'!Q92</f>
        <v>8.038095238095238</v>
      </c>
      <c r="R91" s="218">
        <f t="shared" si="11"/>
        <v>8.7993570811628921</v>
      </c>
      <c r="S91" s="218">
        <f>'Complexity of the crisis'!X92</f>
        <v>6.3013250856274681</v>
      </c>
      <c r="T91" s="218">
        <f>'Complexity of the crisis'!AN92</f>
        <v>10</v>
      </c>
      <c r="U91" s="125" t="str">
        <f>VLOOKUP(C91,Lists!$C$3:$E$300,3,FALSE)</f>
        <v>Middle east</v>
      </c>
      <c r="V91" s="126">
        <v>46234</v>
      </c>
    </row>
    <row r="92" spans="1:22">
      <c r="A92" s="60" t="str">
        <f>'Crisis Indicator Data'!A90</f>
        <v>Complex crisis in Sudan</v>
      </c>
      <c r="B92" s="51" t="str">
        <f>Lists!G90</f>
        <v>Complex crisis</v>
      </c>
      <c r="C92" s="60" t="str">
        <f>'Crisis Indicator Data'!C90</f>
        <v>SDN001</v>
      </c>
      <c r="D92" s="60" t="str">
        <f>'Crisis Indicator Data'!D90</f>
        <v>Sudan</v>
      </c>
      <c r="E92" s="60" t="str">
        <f>'Crisis Indicator Data'!E90</f>
        <v>SDN</v>
      </c>
      <c r="F92" s="60" t="str">
        <f>'Crisis Indicator Data'!B90</f>
        <v>International Displacement,Conflict/ Violence,Political/economic crisis</v>
      </c>
      <c r="G92" s="213">
        <f t="shared" si="8"/>
        <v>9.6</v>
      </c>
      <c r="H92" s="231">
        <f t="array" ref="H92">_xlfn.IFS(G92="x", "x", G92&lt;=2, 1, G92&lt;=4, 2, G92&lt;=6, 3, G92&lt;=8, 4, G92&lt;=10, 5)</f>
        <v>5</v>
      </c>
      <c r="I92" s="214" t="str">
        <f t="shared" si="9"/>
        <v>Very High</v>
      </c>
      <c r="J92" s="215" t="str">
        <f>INDEX(Trends!$D$3:$D$404,MATCH(C92,Trends!$C$3:$C$404,0))</f>
        <v>Decreasing</v>
      </c>
      <c r="K92" s="216" t="str">
        <f>IF(Reliability!B90="x","x",(IF(CEILING(Reliability!B90,2)=2,"Very High",IF(CEILING(Reliability!B90,2)=4,"High",IF(CEILING(Reliability!B90,2)=6,"Medium",IF(CEILING(Reliability!B90,2)=8,"Low",IF(CEILING(Reliability!B90,2)=10,"Very Low","")))))))</f>
        <v>High</v>
      </c>
      <c r="L92" s="217">
        <f t="shared" si="10"/>
        <v>9.9864392179016477</v>
      </c>
      <c r="M92" s="218">
        <f>'Impact of the crisis'!N93</f>
        <v>9.963306102169712</v>
      </c>
      <c r="N92" s="218">
        <f>'Impact of the crisis'!AB93</f>
        <v>9.9978303477805213</v>
      </c>
      <c r="O92" s="217">
        <f>'Conditions of people affected'!R93</f>
        <v>9.6541586073500962</v>
      </c>
      <c r="P92" s="218">
        <f>'Conditions of people affected'!K93</f>
        <v>10</v>
      </c>
      <c r="Q92" s="218">
        <f>'Conditions of people affected'!Q93</f>
        <v>9.3083172147001925</v>
      </c>
      <c r="R92" s="218">
        <f t="shared" si="11"/>
        <v>9.0327372045543282</v>
      </c>
      <c r="S92" s="218">
        <f>'Complexity of the crisis'!X93</f>
        <v>8.4299564311728403</v>
      </c>
      <c r="T92" s="218">
        <f>'Complexity of the crisis'!AN93</f>
        <v>9.5</v>
      </c>
      <c r="U92" s="125" t="str">
        <f>VLOOKUP(C92,Lists!$C$3:$E$300,3,FALSE)</f>
        <v>Africa</v>
      </c>
      <c r="V92" s="126">
        <v>46234</v>
      </c>
    </row>
    <row r="93" spans="1:22">
      <c r="A93" s="60" t="str">
        <f>'Crisis Indicator Data'!A91</f>
        <v>Political and Economic crisis in El Salvador</v>
      </c>
      <c r="B93" s="51" t="str">
        <f>Lists!G91</f>
        <v>Political and Economic crisis</v>
      </c>
      <c r="C93" s="60" t="str">
        <f>'Crisis Indicator Data'!C91</f>
        <v>SLV001</v>
      </c>
      <c r="D93" s="60" t="str">
        <f>'Crisis Indicator Data'!D91</f>
        <v>El Salvador</v>
      </c>
      <c r="E93" s="60" t="str">
        <f>'Crisis Indicator Data'!E91</f>
        <v>SLV</v>
      </c>
      <c r="F93" s="60" t="str">
        <f>'Crisis Indicator Data'!B91</f>
        <v>Political/economic crisis</v>
      </c>
      <c r="G93" s="213">
        <f t="shared" si="8"/>
        <v>5.8</v>
      </c>
      <c r="H93" s="231">
        <f t="array" ref="H93">_xlfn.IFS(G93="x", "x", G93&lt;=2, 1, G93&lt;=4, 2, G93&lt;=6, 3, G93&lt;=8, 4, G93&lt;=10, 5)</f>
        <v>3</v>
      </c>
      <c r="I93" s="214" t="str">
        <f t="shared" si="9"/>
        <v>Medium</v>
      </c>
      <c r="J93" s="215" t="str">
        <f>INDEX(Trends!$D$3:$D$404,MATCH(C93,Trends!$C$3:$C$404,0))</f>
        <v>Stable</v>
      </c>
      <c r="K93" s="216" t="str">
        <f>IF(Reliability!B91="x","x",(IF(CEILING(Reliability!B91,2)=2,"Very High",IF(CEILING(Reliability!B91,2)=4,"High",IF(CEILING(Reliability!B91,2)=6,"Medium",IF(CEILING(Reliability!B91,2)=8,"Low",IF(CEILING(Reliability!B91,2)=10,"Very Low","")))))))</f>
        <v>High</v>
      </c>
      <c r="L93" s="217">
        <f t="shared" si="10"/>
        <v>6.7822858143249318</v>
      </c>
      <c r="M93" s="218">
        <f>'Impact of the crisis'!N94</f>
        <v>7.4489207910572706</v>
      </c>
      <c r="N93" s="218">
        <f>'Impact of the crisis'!AB94</f>
        <v>6.4047566504048365</v>
      </c>
      <c r="O93" s="217">
        <f>'Conditions of people affected'!R94</f>
        <v>6.1888065029340309</v>
      </c>
      <c r="P93" s="218">
        <f>'Conditions of people affected'!K94</f>
        <v>6.3776130058680609</v>
      </c>
      <c r="Q93" s="218">
        <f>'Conditions of people affected'!Q94</f>
        <v>6.0000000000000009</v>
      </c>
      <c r="R93" s="218">
        <f t="shared" si="11"/>
        <v>4.3047890993428624</v>
      </c>
      <c r="S93" s="218">
        <f>'Complexity of the crisis'!X94</f>
        <v>4.5965146431278496</v>
      </c>
      <c r="T93" s="218">
        <f>'Complexity of the crisis'!AN94</f>
        <v>4</v>
      </c>
      <c r="U93" s="125" t="str">
        <f>VLOOKUP(C93,Lists!$C$3:$E$300,3,FALSE)</f>
        <v>Americas</v>
      </c>
      <c r="V93" s="126">
        <v>46081</v>
      </c>
    </row>
    <row r="94" spans="1:22">
      <c r="A94" s="60" t="str">
        <f>'Crisis Indicator Data'!A92</f>
        <v>Complex crisis in Somalia</v>
      </c>
      <c r="B94" s="51" t="str">
        <f>Lists!G92</f>
        <v xml:space="preserve">Complex crisis </v>
      </c>
      <c r="C94" s="60" t="str">
        <f>'Crisis Indicator Data'!C92</f>
        <v>SOM001</v>
      </c>
      <c r="D94" s="60" t="str">
        <f>'Crisis Indicator Data'!D92</f>
        <v>Somalia</v>
      </c>
      <c r="E94" s="60" t="str">
        <f>'Crisis Indicator Data'!E92</f>
        <v>SOM</v>
      </c>
      <c r="F94" s="60" t="str">
        <f>'Crisis Indicator Data'!B92</f>
        <v>Conflict/ Violence,International Displacement,Floods,Drought/drier conditions</v>
      </c>
      <c r="G94" s="213">
        <f t="shared" si="8"/>
        <v>8.8000000000000007</v>
      </c>
      <c r="H94" s="231">
        <f t="array" ref="H94">_xlfn.IFS(G94="x", "x", G94&lt;=2, 1, G94&lt;=4, 2, G94&lt;=6, 3, G94&lt;=8, 4, G94&lt;=10, 5)</f>
        <v>5</v>
      </c>
      <c r="I94" s="214" t="str">
        <f t="shared" si="9"/>
        <v>Very High</v>
      </c>
      <c r="J94" s="215" t="str">
        <f>INDEX(Trends!$D$3:$D$404,MATCH(C94,Trends!$C$3:$C$404,0))</f>
        <v>Increasing</v>
      </c>
      <c r="K94" s="216" t="str">
        <f>IF(Reliability!B92="x","x",(IF(CEILING(Reliability!B92,2)=2,"Very High",IF(CEILING(Reliability!B92,2)=4,"High",IF(CEILING(Reliability!B92,2)=6,"Medium",IF(CEILING(Reliability!B92,2)=8,"Low",IF(CEILING(Reliability!B92,2)=10,"Very Low","")))))))</f>
        <v>Very High</v>
      </c>
      <c r="L94" s="217">
        <f t="shared" si="10"/>
        <v>9.3196903261699724</v>
      </c>
      <c r="M94" s="218">
        <f>'Impact of the crisis'!N95</f>
        <v>9.4894865251706726</v>
      </c>
      <c r="N94" s="218">
        <f>'Impact of the crisis'!AB95</f>
        <v>9.2282371342714189</v>
      </c>
      <c r="O94" s="217">
        <f>'Conditions of people affected'!R95</f>
        <v>8.6338621869002523</v>
      </c>
      <c r="P94" s="218">
        <f>'Conditions of people affected'!K95</f>
        <v>9.2677243738005046</v>
      </c>
      <c r="Q94" s="218">
        <f>'Conditions of people affected'!Q95</f>
        <v>8</v>
      </c>
      <c r="R94" s="218">
        <f t="shared" si="11"/>
        <v>8.6597540631942351</v>
      </c>
      <c r="S94" s="218">
        <f>'Complexity of the crisis'!X95</f>
        <v>7.3812930154320986</v>
      </c>
      <c r="T94" s="218">
        <f>'Complexity of the crisis'!AN95</f>
        <v>9.5</v>
      </c>
      <c r="U94" s="125" t="str">
        <f>VLOOKUP(C94,Lists!$C$3:$E$300,3,FALSE)</f>
        <v>Africa</v>
      </c>
      <c r="V94" s="126">
        <v>46234</v>
      </c>
    </row>
    <row r="95" spans="1:22">
      <c r="A95" s="60" t="str">
        <f>'Crisis Indicator Data'!A93</f>
        <v>International displacement to Somalia</v>
      </c>
      <c r="B95" s="51" t="str">
        <f>Lists!G93</f>
        <v xml:space="preserve">International displacement </v>
      </c>
      <c r="C95" s="60" t="str">
        <f>'Crisis Indicator Data'!C93</f>
        <v>SOM002</v>
      </c>
      <c r="D95" s="60" t="str">
        <f>'Crisis Indicator Data'!D93</f>
        <v>Somalia</v>
      </c>
      <c r="E95" s="60" t="str">
        <f>'Crisis Indicator Data'!E93</f>
        <v>SOM</v>
      </c>
      <c r="F95" s="60" t="str">
        <f>'Crisis Indicator Data'!B93</f>
        <v>International Displacement</v>
      </c>
      <c r="G95" s="213">
        <f t="shared" si="8"/>
        <v>4.0999999999999996</v>
      </c>
      <c r="H95" s="231">
        <f t="array" ref="H95">_xlfn.IFS(G95="x", "x", G95&lt;=2, 1, G95&lt;=4, 2, G95&lt;=6, 3, G95&lt;=8, 4, G95&lt;=10, 5)</f>
        <v>3</v>
      </c>
      <c r="I95" s="214" t="str">
        <f t="shared" si="9"/>
        <v>Medium</v>
      </c>
      <c r="J95" s="215" t="str">
        <f>INDEX(Trends!$D$3:$D$404,MATCH(C95,Trends!$C$3:$C$404,0))</f>
        <v>Decreasing</v>
      </c>
      <c r="K95" s="216" t="str">
        <f>IF(Reliability!B93="x","x",(IF(CEILING(Reliability!B93,2)=2,"Very High",IF(CEILING(Reliability!B93,2)=4,"High",IF(CEILING(Reliability!B93,2)=6,"Medium",IF(CEILING(Reliability!B93,2)=8,"Low",IF(CEILING(Reliability!B93,2)=10,"Very Low","")))))))</f>
        <v>Very High</v>
      </c>
      <c r="L95" s="217">
        <f t="shared" si="10"/>
        <v>4.0745317895903508</v>
      </c>
      <c r="M95" s="218">
        <f>'Impact of the crisis'!N96</f>
        <v>3.1264592795704802</v>
      </c>
      <c r="N95" s="218">
        <f>'Impact of the crisis'!AB96</f>
        <v>4.5054788934581982</v>
      </c>
      <c r="O95" s="217">
        <f>'Conditions of people affected'!R96</f>
        <v>2.3482383046369626</v>
      </c>
      <c r="P95" s="218">
        <f>'Conditions of people affected'!K96</f>
        <v>1.7283797995929575</v>
      </c>
      <c r="Q95" s="218">
        <f>'Conditions of people affected'!Q96</f>
        <v>2.9680968096809677</v>
      </c>
      <c r="R95" s="218">
        <f t="shared" si="11"/>
        <v>6.7449326091201218</v>
      </c>
      <c r="S95" s="218">
        <f>'Complexity of the crisis'!X96</f>
        <v>7.3812930154320986</v>
      </c>
      <c r="T95" s="218">
        <f>'Complexity of the crisis'!AN96</f>
        <v>6</v>
      </c>
      <c r="U95" s="125" t="str">
        <f>VLOOKUP(C95,Lists!$C$3:$E$300,3,FALSE)</f>
        <v>Africa</v>
      </c>
      <c r="V95" s="126">
        <v>46234</v>
      </c>
    </row>
    <row r="96" spans="1:22">
      <c r="A96" s="60" t="str">
        <f>'Crisis Indicator Data'!A94</f>
        <v>Complex crisis in South Sudan</v>
      </c>
      <c r="B96" s="51" t="str">
        <f>Lists!G94</f>
        <v xml:space="preserve">Complex crisis </v>
      </c>
      <c r="C96" s="60" t="str">
        <f>'Crisis Indicator Data'!C94</f>
        <v>SSD001</v>
      </c>
      <c r="D96" s="60" t="str">
        <f>'Crisis Indicator Data'!D94</f>
        <v>South Sudan</v>
      </c>
      <c r="E96" s="60" t="str">
        <f>'Crisis Indicator Data'!E94</f>
        <v>SSD</v>
      </c>
      <c r="F96" s="60" t="str">
        <f>'Crisis Indicator Data'!B94</f>
        <v>Conflict/ Violence,Floods,Political/economic crisis,International Displacement</v>
      </c>
      <c r="G96" s="213">
        <f t="shared" si="8"/>
        <v>9.5</v>
      </c>
      <c r="H96" s="231">
        <f t="array" ref="H96">_xlfn.IFS(G96="x", "x", G96&lt;=2, 1, G96&lt;=4, 2, G96&lt;=6, 3, G96&lt;=8, 4, G96&lt;=10, 5)</f>
        <v>5</v>
      </c>
      <c r="I96" s="214" t="str">
        <f t="shared" si="9"/>
        <v>Very High</v>
      </c>
      <c r="J96" s="215" t="str">
        <f>INDEX(Trends!$D$3:$D$404,MATCH(C96,Trends!$C$3:$C$404,0))</f>
        <v>Increasing</v>
      </c>
      <c r="K96" s="216" t="str">
        <f>IF(Reliability!B94="x","x",(IF(CEILING(Reliability!B94,2)=2,"Very High",IF(CEILING(Reliability!B94,2)=4,"High",IF(CEILING(Reliability!B94,2)=6,"Medium",IF(CEILING(Reliability!B94,2)=8,"Low",IF(CEILING(Reliability!B94,2)=10,"Very Low","")))))))</f>
        <v>High</v>
      </c>
      <c r="L96" s="217">
        <f t="shared" si="10"/>
        <v>9.2981979772510428</v>
      </c>
      <c r="M96" s="218">
        <f>'Impact of the crisis'!N97</f>
        <v>9.3090703057601161</v>
      </c>
      <c r="N96" s="218">
        <f>'Impact of the crisis'!AB97</f>
        <v>9.2927372389974252</v>
      </c>
      <c r="O96" s="217">
        <f>'Conditions of people affected'!R97</f>
        <v>9.7811021556133451</v>
      </c>
      <c r="P96" s="218">
        <f>'Conditions of people affected'!K97</f>
        <v>9.9872043112266908</v>
      </c>
      <c r="Q96" s="218">
        <f>'Conditions of people affected'!Q97</f>
        <v>9.5749999999999993</v>
      </c>
      <c r="R96" s="218">
        <f t="shared" si="11"/>
        <v>9.2285345672602226</v>
      </c>
      <c r="S96" s="218">
        <f>'Complexity of the crisis'!X97</f>
        <v>7.9214261119993123</v>
      </c>
      <c r="T96" s="218">
        <f>'Complexity of the crisis'!AN97</f>
        <v>10</v>
      </c>
      <c r="U96" s="125" t="str">
        <f>VLOOKUP(C96,Lists!$C$3:$E$300,3,FALSE)</f>
        <v>Africa</v>
      </c>
      <c r="V96" s="126">
        <v>46234</v>
      </c>
    </row>
    <row r="97" spans="1:22">
      <c r="A97" s="60" t="str">
        <f>'Crisis Indicator Data'!A95</f>
        <v>Displacement from Sudan to South Sudan</v>
      </c>
      <c r="B97" s="51" t="str">
        <f>Lists!G95</f>
        <v xml:space="preserve">Displacement from Sudan </v>
      </c>
      <c r="C97" s="60" t="str">
        <f>'Crisis Indicator Data'!C95</f>
        <v>SSD004</v>
      </c>
      <c r="D97" s="60" t="str">
        <f>'Crisis Indicator Data'!D95</f>
        <v>South Sudan</v>
      </c>
      <c r="E97" s="60" t="str">
        <f>'Crisis Indicator Data'!E95</f>
        <v>SSD</v>
      </c>
      <c r="F97" s="60" t="str">
        <f>'Crisis Indicator Data'!B95</f>
        <v>International Displacement</v>
      </c>
      <c r="G97" s="213">
        <f t="shared" si="8"/>
        <v>7.6</v>
      </c>
      <c r="H97" s="231">
        <f t="array" ref="H97">_xlfn.IFS(G97="x", "x", G97&lt;=2, 1, G97&lt;=4, 2, G97&lt;=6, 3, G97&lt;=8, 4, G97&lt;=10, 5)</f>
        <v>4</v>
      </c>
      <c r="I97" s="214" t="str">
        <f t="shared" si="9"/>
        <v>High</v>
      </c>
      <c r="J97" s="215" t="str">
        <f>INDEX(Trends!$D$3:$D$404,MATCH(C97,Trends!$C$3:$C$404,0))</f>
        <v>Increasing</v>
      </c>
      <c r="K97" s="216" t="str">
        <f>IF(Reliability!B95="x","x",(IF(CEILING(Reliability!B95,2)=2,"Very High",IF(CEILING(Reliability!B95,2)=4,"High",IF(CEILING(Reliability!B95,2)=6,"Medium",IF(CEILING(Reliability!B95,2)=8,"Low",IF(CEILING(Reliability!B95,2)=10,"Very Low","")))))))</f>
        <v>High</v>
      </c>
      <c r="L97" s="217">
        <f t="shared" si="10"/>
        <v>8.2644864218414185</v>
      </c>
      <c r="M97" s="218">
        <f>'Impact of the crisis'!N98</f>
        <v>9.3090703057601161</v>
      </c>
      <c r="N97" s="218">
        <f>'Impact of the crisis'!AB98</f>
        <v>7.5333362585958668</v>
      </c>
      <c r="O97" s="217">
        <f>'Conditions of people affected'!R98</f>
        <v>6.5784294517139337</v>
      </c>
      <c r="P97" s="218">
        <f>'Conditions of people affected'!K98</f>
        <v>7.1568589034278673</v>
      </c>
      <c r="Q97" s="218">
        <f>'Conditions of people affected'!Q98</f>
        <v>6.0000000000000009</v>
      </c>
      <c r="R97" s="218">
        <f t="shared" si="11"/>
        <v>8.516158425112895</v>
      </c>
      <c r="S97" s="218">
        <f>'Complexity of the crisis'!X98</f>
        <v>7.9214261119993123</v>
      </c>
      <c r="T97" s="218">
        <f>'Complexity of the crisis'!AN98</f>
        <v>9</v>
      </c>
      <c r="U97" s="125" t="str">
        <f>VLOOKUP(C97,Lists!$C$3:$E$300,3,FALSE)</f>
        <v>Africa</v>
      </c>
      <c r="V97" s="126">
        <v>46234</v>
      </c>
    </row>
    <row r="98" spans="1:22">
      <c r="A98" s="60" t="str">
        <f>'Crisis Indicator Data'!A96</f>
        <v>Complex crisis in Syria</v>
      </c>
      <c r="B98" s="51" t="str">
        <f>Lists!G96</f>
        <v>Complex crisis</v>
      </c>
      <c r="C98" s="60" t="str">
        <f>'Crisis Indicator Data'!C96</f>
        <v>SYR003</v>
      </c>
      <c r="D98" s="60" t="str">
        <f>'Crisis Indicator Data'!D96</f>
        <v>Syria</v>
      </c>
      <c r="E98" s="60" t="str">
        <f>'Crisis Indicator Data'!E96</f>
        <v>SYR</v>
      </c>
      <c r="F98" s="60" t="str">
        <f>'Crisis Indicator Data'!B96</f>
        <v>Conflict/ Violence,Political/economic crisis,Drought/drier conditions</v>
      </c>
      <c r="G98" s="213">
        <f t="shared" si="8"/>
        <v>8.9</v>
      </c>
      <c r="H98" s="231">
        <f t="array" ref="H98">_xlfn.IFS(G98="x", "x", G98&lt;=2, 1, G98&lt;=4, 2, G98&lt;=6, 3, G98&lt;=8, 4, G98&lt;=10, 5)</f>
        <v>5</v>
      </c>
      <c r="I98" s="214" t="str">
        <f t="shared" si="9"/>
        <v>Very High</v>
      </c>
      <c r="J98" s="215" t="str">
        <f>INDEX(Trends!$D$3:$D$404,MATCH(C98,Trends!$C$3:$C$404,0))</f>
        <v>Stable</v>
      </c>
      <c r="K98" s="216" t="str">
        <f>IF(Reliability!B96="x","x",(IF(CEILING(Reliability!B96,2)=2,"Very High",IF(CEILING(Reliability!B96,2)=4,"High",IF(CEILING(Reliability!B96,2)=6,"Medium",IF(CEILING(Reliability!B96,2)=8,"Low",IF(CEILING(Reliability!B96,2)=10,"Very Low","")))))))</f>
        <v>Very High</v>
      </c>
      <c r="L98" s="217">
        <f t="shared" si="10"/>
        <v>9.4174553954461686</v>
      </c>
      <c r="M98" s="218">
        <f>'Impact of the crisis'!N99</f>
        <v>9.3275779762573858</v>
      </c>
      <c r="N98" s="218">
        <f>'Impact of the crisis'!AB99</f>
        <v>9.4606811193938256</v>
      </c>
      <c r="O98" s="217">
        <f>'Conditions of people affected'!R99</f>
        <v>9</v>
      </c>
      <c r="P98" s="218">
        <f>'Conditions of people affected'!K99</f>
        <v>10</v>
      </c>
      <c r="Q98" s="218">
        <f>'Conditions of people affected'!Q99</f>
        <v>8</v>
      </c>
      <c r="R98" s="218">
        <f t="shared" si="11"/>
        <v>8.385050286385157</v>
      </c>
      <c r="S98" s="218">
        <f>'Complexity of the crisis'!X99</f>
        <v>7.5909706594821662</v>
      </c>
      <c r="T98" s="218">
        <f>'Complexity of the crisis'!AN99</f>
        <v>9</v>
      </c>
      <c r="U98" s="125" t="str">
        <f>VLOOKUP(C98,Lists!$C$3:$E$300,3,FALSE)</f>
        <v>Middle east</v>
      </c>
      <c r="V98" s="126">
        <v>46234</v>
      </c>
    </row>
    <row r="99" spans="1:22">
      <c r="A99" s="60" t="str">
        <f>'Crisis Indicator Data'!A97</f>
        <v>Complex crisis in Chad</v>
      </c>
      <c r="B99" s="51" t="str">
        <f>Lists!G97</f>
        <v>Complex crisis</v>
      </c>
      <c r="C99" s="60" t="str">
        <f>'Crisis Indicator Data'!C97</f>
        <v>TCD001</v>
      </c>
      <c r="D99" s="60" t="str">
        <f>'Crisis Indicator Data'!D97</f>
        <v>Chad</v>
      </c>
      <c r="E99" s="60" t="str">
        <f>'Crisis Indicator Data'!E97</f>
        <v>TCD</v>
      </c>
      <c r="F99" s="60" t="str">
        <f>'Crisis Indicator Data'!B97</f>
        <v>Conflict/ Violence,Floods</v>
      </c>
      <c r="G99" s="213">
        <f t="shared" si="8"/>
        <v>8.4</v>
      </c>
      <c r="H99" s="231">
        <f t="array" ref="H99">_xlfn.IFS(G99="x", "x", G99&lt;=2, 1, G99&lt;=4, 2, G99&lt;=6, 3, G99&lt;=8, 4, G99&lt;=10, 5)</f>
        <v>5</v>
      </c>
      <c r="I99" s="214" t="str">
        <f t="shared" si="9"/>
        <v>Very High</v>
      </c>
      <c r="J99" s="215" t="str">
        <f>INDEX(Trends!$D$3:$D$404,MATCH(C99,Trends!$C$3:$C$404,0))</f>
        <v>Increasing</v>
      </c>
      <c r="K99" s="216" t="str">
        <f>IF(Reliability!B97="x","x",(IF(CEILING(Reliability!B97,2)=2,"Very High",IF(CEILING(Reliability!B97,2)=4,"High",IF(CEILING(Reliability!B97,2)=6,"Medium",IF(CEILING(Reliability!B97,2)=8,"Low",IF(CEILING(Reliability!B97,2)=10,"Very Low","")))))))</f>
        <v>Very High</v>
      </c>
      <c r="L99" s="217">
        <f t="shared" si="10"/>
        <v>9.1058891269287585</v>
      </c>
      <c r="M99" s="218">
        <f>'Impact of the crisis'!N100</f>
        <v>9.7423986441925869</v>
      </c>
      <c r="N99" s="218">
        <f>'Impact of the crisis'!AB100</f>
        <v>8.684011646326125</v>
      </c>
      <c r="O99" s="217">
        <f>'Conditions of people affected'!R100</f>
        <v>8.4699407649911382</v>
      </c>
      <c r="P99" s="218">
        <f>'Conditions of people affected'!K100</f>
        <v>8.9398815299822765</v>
      </c>
      <c r="Q99" s="218">
        <f>'Conditions of people affected'!Q100</f>
        <v>8</v>
      </c>
      <c r="R99" s="218">
        <f t="shared" si="11"/>
        <v>7.6548509355970493</v>
      </c>
      <c r="S99" s="218">
        <f>'Complexity of the crisis'!X100</f>
        <v>7.2714107679825233</v>
      </c>
      <c r="T99" s="218">
        <f>'Complexity of the crisis'!AN100</f>
        <v>8</v>
      </c>
      <c r="U99" s="125" t="str">
        <f>VLOOKUP(C99,Lists!$C$3:$E$300,3,FALSE)</f>
        <v>Africa</v>
      </c>
      <c r="V99" s="126">
        <v>46234</v>
      </c>
    </row>
    <row r="100" spans="1:22">
      <c r="A100" s="60" t="str">
        <f>'Crisis Indicator Data'!A98</f>
        <v>Displacement from Sudan to Chad</v>
      </c>
      <c r="B100" s="51" t="str">
        <f>Lists!G98</f>
        <v>Displacement from Sudan</v>
      </c>
      <c r="C100" s="60" t="str">
        <f>'Crisis Indicator Data'!C98</f>
        <v>TCD005</v>
      </c>
      <c r="D100" s="60" t="str">
        <f>'Crisis Indicator Data'!D98</f>
        <v>Chad</v>
      </c>
      <c r="E100" s="60" t="str">
        <f>'Crisis Indicator Data'!E98</f>
        <v>TCD</v>
      </c>
      <c r="F100" s="60" t="str">
        <f>'Crisis Indicator Data'!B98</f>
        <v>International Displacement</v>
      </c>
      <c r="G100" s="213">
        <f t="shared" si="8"/>
        <v>7.1</v>
      </c>
      <c r="H100" s="231">
        <f t="array" ref="H100">_xlfn.IFS(G100="x", "x", G100&lt;=2, 1, G100&lt;=4, 2, G100&lt;=6, 3, G100&lt;=8, 4, G100&lt;=10, 5)</f>
        <v>4</v>
      </c>
      <c r="I100" s="214" t="str">
        <f t="shared" si="9"/>
        <v>High</v>
      </c>
      <c r="J100" s="215" t="str">
        <f>INDEX(Trends!$D$3:$D$404,MATCH(C100,Trends!$C$3:$C$404,0))</f>
        <v>Increasing</v>
      </c>
      <c r="K100" s="216" t="str">
        <f>IF(Reliability!B98="x","x",(IF(CEILING(Reliability!B98,2)=2,"Very High",IF(CEILING(Reliability!B98,2)=4,"High",IF(CEILING(Reliability!B98,2)=6,"Medium",IF(CEILING(Reliability!B98,2)=8,"Low",IF(CEILING(Reliability!B98,2)=10,"Very Low","")))))))</f>
        <v>Very High</v>
      </c>
      <c r="L100" s="217">
        <f t="shared" si="10"/>
        <v>6.5108843311006384</v>
      </c>
      <c r="M100" s="218">
        <f>'Impact of the crisis'!N101</f>
        <v>3.5232069901790957</v>
      </c>
      <c r="N100" s="218">
        <f>'Impact of the crisis'!AB101</f>
        <v>7.529256567456903</v>
      </c>
      <c r="O100" s="217">
        <f>'Conditions of people affected'!R101</f>
        <v>7.5606724135566505</v>
      </c>
      <c r="P100" s="218">
        <f>'Conditions of people affected'!K101</f>
        <v>7.1213448271133002</v>
      </c>
      <c r="Q100" s="218">
        <f>'Conditions of people affected'!Q101</f>
        <v>8</v>
      </c>
      <c r="R100" s="218">
        <f t="shared" si="11"/>
        <v>6.6810845776576517</v>
      </c>
      <c r="S100" s="218">
        <f>'Complexity of the crisis'!X101</f>
        <v>7.2714107679825233</v>
      </c>
      <c r="T100" s="218">
        <f>'Complexity of the crisis'!AN101</f>
        <v>6</v>
      </c>
      <c r="U100" s="125" t="str">
        <f>VLOOKUP(C100,Lists!$C$3:$E$300,3,FALSE)</f>
        <v>Africa</v>
      </c>
      <c r="V100" s="126">
        <v>46234</v>
      </c>
    </row>
    <row r="101" spans="1:22">
      <c r="A101" s="60" t="str">
        <f>'Crisis Indicator Data'!A99</f>
        <v>Conflict in Savanes region</v>
      </c>
      <c r="B101" s="51" t="str">
        <f>Lists!G99</f>
        <v>Conflict in Savanes region</v>
      </c>
      <c r="C101" s="60" t="str">
        <f>'Crisis Indicator Data'!C99</f>
        <v>TGO002</v>
      </c>
      <c r="D101" s="60" t="str">
        <f>'Crisis Indicator Data'!D99</f>
        <v>Togo</v>
      </c>
      <c r="E101" s="60" t="str">
        <f>'Crisis Indicator Data'!E99</f>
        <v>TGO</v>
      </c>
      <c r="F101" s="60" t="str">
        <f>'Crisis Indicator Data'!B99</f>
        <v>Conflict/ Violence</v>
      </c>
      <c r="G101" s="213">
        <f t="shared" ref="G101:G117" si="12">IF(OR(O101="x",L101="x"),"x",ROUND((10-GEOMEAN(((10-L101)/10*9+1),((10-O101)/10*9+1),((10-O101)/10*9+1)))/9*7+R101*0.3,1))</f>
        <v>4.5999999999999996</v>
      </c>
      <c r="H101" s="231">
        <f t="array" ref="H101">_xlfn.IFS(G101="x", "x", G101&lt;=2, 1, G101&lt;=4, 2, G101&lt;=6, 3, G101&lt;=8, 4, G101&lt;=10, 5)</f>
        <v>3</v>
      </c>
      <c r="I101" s="214" t="str">
        <f t="shared" ref="I101:I117" si="13">IF(O101="x","x",IF(L101="x","x",(IF(H101=5,"Very High",IF(H101=4,"High",IF(H101=3,"Medium",IF(H101=2,"Low","Very Low")))))))</f>
        <v>Medium</v>
      </c>
      <c r="J101" s="215" t="str">
        <f>INDEX(Trends!$D$3:$D$404,MATCH(C101,Trends!$C$3:$C$404,0))</f>
        <v>Increasing</v>
      </c>
      <c r="K101" s="216" t="str">
        <f>IF(Reliability!B99="x","x",(IF(CEILING(Reliability!B99,2)=2,"Very High",IF(CEILING(Reliability!B99,2)=4,"High",IF(CEILING(Reliability!B99,2)=6,"Medium",IF(CEILING(Reliability!B99,2)=8,"Low",IF(CEILING(Reliability!B99,2)=10,"Very Low","")))))))</f>
        <v>High</v>
      </c>
      <c r="L101" s="217">
        <f t="shared" ref="L101:L117" si="14">IF(OR(N101="x",M101="x"),"x",(10-GEOMEAN(((10-M101)/10*9+1),((10-N101)/10*9+1),((10-N101)/10*9+1)))/9*10)</f>
        <v>2.9337801858790806</v>
      </c>
      <c r="M101" s="218">
        <f>'Impact of the crisis'!N102</f>
        <v>1.607014863050876</v>
      </c>
      <c r="N101" s="218">
        <f>'Impact of the crisis'!AB102</f>
        <v>3.5259999955414481</v>
      </c>
      <c r="O101" s="217">
        <f>'Conditions of people affected'!R102</f>
        <v>4.9204805739717621</v>
      </c>
      <c r="P101" s="218">
        <f>'Conditions of people affected'!K102</f>
        <v>3.8409611479435224</v>
      </c>
      <c r="Q101" s="218">
        <f>'Conditions of people affected'!Q102</f>
        <v>6.0000000000000009</v>
      </c>
      <c r="R101" s="218">
        <f t="shared" ref="R101:R117" si="15">IF(OR(T101="x",S101="x"),S101,(10-GEOMEAN(((10-S101)/10*9+1),((10-T101)/10*9+1)))/9*10)</f>
        <v>5.3038705066972511</v>
      </c>
      <c r="S101" s="218">
        <f>'Complexity of the crisis'!X102</f>
        <v>5.5926312758751591</v>
      </c>
      <c r="T101" s="218">
        <f>'Complexity of the crisis'!AN102</f>
        <v>5</v>
      </c>
      <c r="U101" s="125" t="str">
        <f>VLOOKUP(C101,Lists!$C$3:$E$300,3,FALSE)</f>
        <v>Africa</v>
      </c>
      <c r="V101" s="126">
        <v>46234</v>
      </c>
    </row>
    <row r="102" spans="1:22">
      <c r="A102" s="60" t="str">
        <f>'Crisis Indicator Data'!A100</f>
        <v>Displacement from Myanmar to Thailand</v>
      </c>
      <c r="B102" s="51" t="str">
        <f>Lists!G100</f>
        <v xml:space="preserve">Displacement from Myanmar </v>
      </c>
      <c r="C102" s="60" t="str">
        <f>'Crisis Indicator Data'!C100</f>
        <v>THA003</v>
      </c>
      <c r="D102" s="60" t="str">
        <f>'Crisis Indicator Data'!D100</f>
        <v>Thailand</v>
      </c>
      <c r="E102" s="60" t="str">
        <f>'Crisis Indicator Data'!E100</f>
        <v>THA</v>
      </c>
      <c r="F102" s="60" t="str">
        <f>'Crisis Indicator Data'!B100</f>
        <v>International Displacement</v>
      </c>
      <c r="G102" s="213">
        <f t="shared" si="12"/>
        <v>4.4000000000000004</v>
      </c>
      <c r="H102" s="231">
        <f t="array" ref="H102">_xlfn.IFS(G102="x", "x", G102&lt;=2, 1, G102&lt;=4, 2, G102&lt;=6, 3, G102&lt;=8, 4, G102&lt;=10, 5)</f>
        <v>3</v>
      </c>
      <c r="I102" s="214" t="str">
        <f t="shared" si="13"/>
        <v>Medium</v>
      </c>
      <c r="J102" s="215" t="str">
        <f>INDEX(Trends!$D$3:$D$404,MATCH(C102,Trends!$C$3:$C$404,0))</f>
        <v>Increasing</v>
      </c>
      <c r="K102" s="216" t="str">
        <f>IF(Reliability!B100="x","x",(IF(CEILING(Reliability!B100,2)=2,"Very High",IF(CEILING(Reliability!B100,2)=4,"High",IF(CEILING(Reliability!B100,2)=6,"Medium",IF(CEILING(Reliability!B100,2)=8,"Low",IF(CEILING(Reliability!B100,2)=10,"Very Low","")))))))</f>
        <v>Very High</v>
      </c>
      <c r="L102" s="217">
        <f t="shared" si="14"/>
        <v>3.1478170468126954</v>
      </c>
      <c r="M102" s="218">
        <f>'Impact of the crisis'!N103</f>
        <v>0.94918088796618283</v>
      </c>
      <c r="N102" s="218">
        <f>'Impact of the crisis'!AB103</f>
        <v>4.0617294256329215</v>
      </c>
      <c r="O102" s="217">
        <f>'Conditions of people affected'!R103</f>
        <v>4.894534278594012</v>
      </c>
      <c r="P102" s="218">
        <f>'Conditions of people affected'!K103</f>
        <v>3.7890685571880223</v>
      </c>
      <c r="Q102" s="218">
        <f>'Conditions of people affected'!Q103</f>
        <v>6.0000000000000009</v>
      </c>
      <c r="R102" s="218">
        <f t="shared" si="15"/>
        <v>4.3396618568572238</v>
      </c>
      <c r="S102" s="218">
        <f>'Complexity of the crisis'!X103</f>
        <v>4.1754350602469135</v>
      </c>
      <c r="T102" s="218">
        <f>'Complexity of the crisis'!AN103</f>
        <v>4.5</v>
      </c>
      <c r="U102" s="125" t="str">
        <f>VLOOKUP(C102,Lists!$C$3:$E$300,3,FALSE)</f>
        <v>Asia</v>
      </c>
      <c r="V102" s="126">
        <v>46234</v>
      </c>
    </row>
    <row r="103" spans="1:22">
      <c r="A103" s="60" t="str">
        <f>'Crisis Indicator Data'!A101</f>
        <v>Displacement from Venezuela to Trinidad and Tobago</v>
      </c>
      <c r="B103" s="51" t="str">
        <f>Lists!G101</f>
        <v>Displacement from Venezuela in Trinidad and Tobago</v>
      </c>
      <c r="C103" s="60" t="str">
        <f>'Crisis Indicator Data'!C101</f>
        <v>TTO002</v>
      </c>
      <c r="D103" s="60" t="str">
        <f>'Crisis Indicator Data'!D101</f>
        <v>Trinidad and Tobago</v>
      </c>
      <c r="E103" s="60" t="str">
        <f>'Crisis Indicator Data'!E101</f>
        <v>TTO</v>
      </c>
      <c r="F103" s="60" t="str">
        <f>'Crisis Indicator Data'!B101</f>
        <v>International Displacement</v>
      </c>
      <c r="G103" s="213">
        <f t="shared" si="12"/>
        <v>3</v>
      </c>
      <c r="H103" s="231">
        <f t="array" ref="H103">_xlfn.IFS(G103="x", "x", G103&lt;=2, 1, G103&lt;=4, 2, G103&lt;=6, 3, G103&lt;=8, 4, G103&lt;=10, 5)</f>
        <v>2</v>
      </c>
      <c r="I103" s="214" t="str">
        <f t="shared" si="13"/>
        <v>Low</v>
      </c>
      <c r="J103" s="215" t="str">
        <f>INDEX(Trends!$D$3:$D$404,MATCH(C103,Trends!$C$3:$C$404,0))</f>
        <v>Stable</v>
      </c>
      <c r="K103" s="216" t="str">
        <f>IF(Reliability!B101="x","x",(IF(CEILING(Reliability!B101,2)=2,"Very High",IF(CEILING(Reliability!B101,2)=4,"High",IF(CEILING(Reliability!B101,2)=6,"Medium",IF(CEILING(Reliability!B101,2)=8,"Low",IF(CEILING(Reliability!B101,2)=10,"Very Low","")))))))</f>
        <v>High</v>
      </c>
      <c r="L103" s="217">
        <f t="shared" si="14"/>
        <v>3.8215445402568271</v>
      </c>
      <c r="M103" s="218">
        <f>'Impact of the crisis'!N104</f>
        <v>5.89376935648969</v>
      </c>
      <c r="N103" s="218">
        <f>'Impact of the crisis'!AB104</f>
        <v>2.4946701442753678</v>
      </c>
      <c r="O103" s="217">
        <f>'Conditions of people affected'!R104</f>
        <v>2.3936854028526771</v>
      </c>
      <c r="P103" s="218">
        <f>'Conditions of people affected'!K104</f>
        <v>1.2673708057053545</v>
      </c>
      <c r="Q103" s="218">
        <f>'Conditions of people affected'!Q104</f>
        <v>3.5199999999999996</v>
      </c>
      <c r="R103" s="218">
        <f t="shared" si="15"/>
        <v>3.2780438592126537</v>
      </c>
      <c r="S103" s="218">
        <f>'Complexity of the crisis'!X104</f>
        <v>3.5465565473456793</v>
      </c>
      <c r="T103" s="218">
        <f>'Complexity of the crisis'!AN104</f>
        <v>3</v>
      </c>
      <c r="U103" s="125" t="str">
        <f>VLOOKUP(C103,Lists!$C$3:$E$300,3,FALSE)</f>
        <v>Americas</v>
      </c>
      <c r="V103" s="126">
        <v>46234</v>
      </c>
    </row>
    <row r="104" spans="1:22">
      <c r="A104" s="60" t="str">
        <f>'Crisis Indicator Data'!A102</f>
        <v>International displacement to Tunisia</v>
      </c>
      <c r="B104" s="51" t="str">
        <f>Lists!G102</f>
        <v>International displacement</v>
      </c>
      <c r="C104" s="60" t="str">
        <f>'Crisis Indicator Data'!C102</f>
        <v>TUN002</v>
      </c>
      <c r="D104" s="60" t="str">
        <f>'Crisis Indicator Data'!D102</f>
        <v>Tunisia</v>
      </c>
      <c r="E104" s="60" t="str">
        <f>'Crisis Indicator Data'!E102</f>
        <v>TUN</v>
      </c>
      <c r="F104" s="60" t="str">
        <f>'Crisis Indicator Data'!B102</f>
        <v>International Displacement</v>
      </c>
      <c r="G104" s="213">
        <f t="shared" si="12"/>
        <v>4.0999999999999996</v>
      </c>
      <c r="H104" s="231">
        <f t="array" ref="H104">_xlfn.IFS(G104="x", "x", G104&lt;=2, 1, G104&lt;=4, 2, G104&lt;=6, 3, G104&lt;=8, 4, G104&lt;=10, 5)</f>
        <v>3</v>
      </c>
      <c r="I104" s="214" t="str">
        <f t="shared" si="13"/>
        <v>Medium</v>
      </c>
      <c r="J104" s="215" t="str">
        <f>INDEX(Trends!$D$3:$D$404,MATCH(C104,Trends!$C$3:$C$404,0))</f>
        <v>Increasing</v>
      </c>
      <c r="K104" s="216" t="str">
        <f>IF(Reliability!B102="x","x",(IF(CEILING(Reliability!B102,2)=2,"Very High",IF(CEILING(Reliability!B102,2)=4,"High",IF(CEILING(Reliability!B102,2)=6,"Medium",IF(CEILING(Reliability!B102,2)=8,"Low",IF(CEILING(Reliability!B102,2)=10,"Very Low","")))))))</f>
        <v>High</v>
      </c>
      <c r="L104" s="217">
        <f t="shared" si="14"/>
        <v>5.113970160543766</v>
      </c>
      <c r="M104" s="218">
        <f>'Impact of the crisis'!N105</f>
        <v>3.2067231545468178</v>
      </c>
      <c r="N104" s="218">
        <f>'Impact of the crisis'!AB105</f>
        <v>5.887362600153768</v>
      </c>
      <c r="O104" s="217">
        <f>'Conditions of people affected'!R105</f>
        <v>3.0318878912446343</v>
      </c>
      <c r="P104" s="218">
        <f>'Conditions of people affected'!K105</f>
        <v>2.7535826756694206</v>
      </c>
      <c r="Q104" s="218">
        <f>'Conditions of people affected'!Q105</f>
        <v>3.310193106819848</v>
      </c>
      <c r="R104" s="218">
        <f t="shared" si="15"/>
        <v>4.7724037534558246</v>
      </c>
      <c r="S104" s="218">
        <f>'Complexity of the crisis'!X105</f>
        <v>5.033583401969274</v>
      </c>
      <c r="T104" s="218">
        <f>'Complexity of the crisis'!AN105</f>
        <v>4.5</v>
      </c>
      <c r="U104" s="125" t="str">
        <f>VLOOKUP(C104,Lists!$C$3:$E$300,3,FALSE)</f>
        <v>Africa</v>
      </c>
      <c r="V104" s="126">
        <v>46234</v>
      </c>
    </row>
    <row r="105" spans="1:22">
      <c r="A105" s="60" t="str">
        <f>'Crisis Indicator Data'!A103</f>
        <v>Multiple Crises in Türkiye</v>
      </c>
      <c r="B105" s="51" t="str">
        <f>Lists!G103</f>
        <v>Multiple crisis</v>
      </c>
      <c r="C105" s="60" t="str">
        <f>'Crisis Indicator Data'!C103</f>
        <v>TUR001</v>
      </c>
      <c r="D105" s="60" t="str">
        <f>'Crisis Indicator Data'!D103</f>
        <v>Turkey</v>
      </c>
      <c r="E105" s="60" t="str">
        <f>'Crisis Indicator Data'!E103</f>
        <v>TUR</v>
      </c>
      <c r="F105" s="60" t="str">
        <f>'Crisis Indicator Data'!B103</f>
        <v>International Displacement,Earthquake</v>
      </c>
      <c r="G105" s="213">
        <f t="shared" si="12"/>
        <v>7</v>
      </c>
      <c r="H105" s="231">
        <f t="array" ref="H105">_xlfn.IFS(G105="x", "x", G105&lt;=2, 1, G105&lt;=4, 2, G105&lt;=6, 3, G105&lt;=8, 4, G105&lt;=10, 5)</f>
        <v>4</v>
      </c>
      <c r="I105" s="214" t="str">
        <f t="shared" si="13"/>
        <v>High</v>
      </c>
      <c r="J105" s="215" t="str">
        <f>INDEX(Trends!$D$3:$D$404,MATCH(C105,Trends!$C$3:$C$404,0))</f>
        <v>Stable</v>
      </c>
      <c r="K105" s="216" t="str">
        <f>IF(Reliability!B103="x","x",(IF(CEILING(Reliability!B103,2)=2,"Very High",IF(CEILING(Reliability!B103,2)=4,"High",IF(CEILING(Reliability!B103,2)=6,"Medium",IF(CEILING(Reliability!B103,2)=8,"Low",IF(CEILING(Reliability!B103,2)=10,"Very Low","")))))))</f>
        <v>Very High</v>
      </c>
      <c r="L105" s="217">
        <f t="shared" si="14"/>
        <v>6.7777953634080692</v>
      </c>
      <c r="M105" s="218">
        <f>'Impact of the crisis'!N106</f>
        <v>7.0399703465143739</v>
      </c>
      <c r="N105" s="218">
        <f>'Impact of the crisis'!AB106</f>
        <v>6.6404428674314255</v>
      </c>
      <c r="O105" s="217">
        <f>'Conditions of people affected'!R106</f>
        <v>7.7603082112119495</v>
      </c>
      <c r="P105" s="218">
        <f>'Conditions of people affected'!K106</f>
        <v>9.5206164224238989</v>
      </c>
      <c r="Q105" s="218">
        <f>'Conditions of people affected'!Q106</f>
        <v>6.0000000000000009</v>
      </c>
      <c r="R105" s="218">
        <f t="shared" si="15"/>
        <v>6.0639212566728196</v>
      </c>
      <c r="S105" s="218">
        <f>'Complexity of the crisis'!X106</f>
        <v>5.5866019824194639</v>
      </c>
      <c r="T105" s="218">
        <f>'Complexity of the crisis'!AN106</f>
        <v>6.5</v>
      </c>
      <c r="U105" s="125" t="str">
        <f>VLOOKUP(C105,Lists!$C$3:$E$300,3,FALSE)</f>
        <v>Middle east</v>
      </c>
      <c r="V105" s="126">
        <v>46234</v>
      </c>
    </row>
    <row r="106" spans="1:22">
      <c r="A106" s="60" t="str">
        <f>'Crisis Indicator Data'!A104</f>
        <v>Displacement from Syria to Türkiye</v>
      </c>
      <c r="B106" s="51" t="str">
        <f>Lists!G104</f>
        <v>Displacement from Syria</v>
      </c>
      <c r="C106" s="60" t="str">
        <f>'Crisis Indicator Data'!C104</f>
        <v>TUR002</v>
      </c>
      <c r="D106" s="60" t="str">
        <f>'Crisis Indicator Data'!D104</f>
        <v>Turkey</v>
      </c>
      <c r="E106" s="60" t="str">
        <f>'Crisis Indicator Data'!E104</f>
        <v>TUR</v>
      </c>
      <c r="F106" s="60" t="str">
        <f>'Crisis Indicator Data'!B104</f>
        <v>International Displacement</v>
      </c>
      <c r="G106" s="213">
        <f t="shared" si="12"/>
        <v>6.8</v>
      </c>
      <c r="H106" s="231">
        <f t="array" ref="H106">_xlfn.IFS(G106="x", "x", G106&lt;=2, 1, G106&lt;=4, 2, G106&lt;=6, 3, G106&lt;=8, 4, G106&lt;=10, 5)</f>
        <v>4</v>
      </c>
      <c r="I106" s="214" t="str">
        <f t="shared" si="13"/>
        <v>High</v>
      </c>
      <c r="J106" s="215" t="str">
        <f>INDEX(Trends!$D$3:$D$404,MATCH(C106,Trends!$C$3:$C$404,0))</f>
        <v>Stable</v>
      </c>
      <c r="K106" s="216" t="str">
        <f>IF(Reliability!B104="x","x",(IF(CEILING(Reliability!B104,2)=2,"Very High",IF(CEILING(Reliability!B104,2)=4,"High",IF(CEILING(Reliability!B104,2)=6,"Medium",IF(CEILING(Reliability!B104,2)=8,"Low",IF(CEILING(Reliability!B104,2)=10,"Very Low","")))))))</f>
        <v>Very High</v>
      </c>
      <c r="L106" s="217">
        <f t="shared" si="14"/>
        <v>5.9562648517936196</v>
      </c>
      <c r="M106" s="218">
        <f>'Impact of the crisis'!N107</f>
        <v>5.2291597529489149</v>
      </c>
      <c r="N106" s="218">
        <f>'Impact of the crisis'!AB107</f>
        <v>6.2853828667070255</v>
      </c>
      <c r="O106" s="217">
        <f>'Conditions of people affected'!R107</f>
        <v>7.6130391633458618</v>
      </c>
      <c r="P106" s="218">
        <f>'Conditions of people affected'!K107</f>
        <v>9.2260783266917237</v>
      </c>
      <c r="Q106" s="218">
        <f>'Conditions of people affected'!Q107</f>
        <v>6.0000000000000009</v>
      </c>
      <c r="R106" s="218">
        <f t="shared" si="15"/>
        <v>6.0639212566728196</v>
      </c>
      <c r="S106" s="218">
        <f>'Complexity of the crisis'!X107</f>
        <v>5.5866019824194639</v>
      </c>
      <c r="T106" s="218">
        <f>'Complexity of the crisis'!AN107</f>
        <v>6.5</v>
      </c>
      <c r="U106" s="125" t="str">
        <f>VLOOKUP(C106,Lists!$C$3:$E$300,3,FALSE)</f>
        <v>Middle east</v>
      </c>
      <c r="V106" s="126">
        <v>46234</v>
      </c>
    </row>
    <row r="107" spans="1:22">
      <c r="A107" s="60" t="str">
        <f>'Crisis Indicator Data'!A105</f>
        <v>International Displacement to Türkiye</v>
      </c>
      <c r="B107" s="51" t="str">
        <f>Lists!G105</f>
        <v>International Displacement</v>
      </c>
      <c r="C107" s="60" t="str">
        <f>'Crisis Indicator Data'!C105</f>
        <v>TUR003</v>
      </c>
      <c r="D107" s="60" t="str">
        <f>'Crisis Indicator Data'!D105</f>
        <v>Turkey</v>
      </c>
      <c r="E107" s="60" t="str">
        <f>'Crisis Indicator Data'!E105</f>
        <v>TUR</v>
      </c>
      <c r="F107" s="60" t="str">
        <f>'Crisis Indicator Data'!B105</f>
        <v>International Displacement</v>
      </c>
      <c r="G107" s="213">
        <f t="shared" si="12"/>
        <v>5.7</v>
      </c>
      <c r="H107" s="231">
        <f t="array" ref="H107">_xlfn.IFS(G107="x", "x", G107&lt;=2, 1, G107&lt;=4, 2, G107&lt;=6, 3, G107&lt;=8, 4, G107&lt;=10, 5)</f>
        <v>3</v>
      </c>
      <c r="I107" s="214" t="str">
        <f t="shared" si="13"/>
        <v>Medium</v>
      </c>
      <c r="J107" s="215" t="str">
        <f>INDEX(Trends!$D$3:$D$404,MATCH(C107,Trends!$C$3:$C$404,0))</f>
        <v>Decreasing</v>
      </c>
      <c r="K107" s="216" t="str">
        <f>IF(Reliability!B105="x","x",(IF(CEILING(Reliability!B105,2)=2,"Very High",IF(CEILING(Reliability!B105,2)=4,"High",IF(CEILING(Reliability!B105,2)=6,"Medium",IF(CEILING(Reliability!B105,2)=8,"Low",IF(CEILING(Reliability!B105,2)=10,"Very Low","")))))))</f>
        <v>Very High</v>
      </c>
      <c r="L107" s="217">
        <f t="shared" si="14"/>
        <v>5.8267484567863388</v>
      </c>
      <c r="M107" s="218">
        <f>'Impact of the crisis'!N108</f>
        <v>5.8611736800691938</v>
      </c>
      <c r="N107" s="218">
        <f>'Impact of the crisis'!AB108</f>
        <v>5.8094512867080104</v>
      </c>
      <c r="O107" s="217">
        <f>'Conditions of people affected'!R108</f>
        <v>6.0575065956340266</v>
      </c>
      <c r="P107" s="218">
        <f>'Conditions of people affected'!K108</f>
        <v>7.0707715171654062</v>
      </c>
      <c r="Q107" s="218">
        <f>'Conditions of people affected'!Q108</f>
        <v>5.044241674102647</v>
      </c>
      <c r="R107" s="218">
        <f t="shared" si="15"/>
        <v>5.0676730429144898</v>
      </c>
      <c r="S107" s="218">
        <f>'Complexity of the crisis'!X108</f>
        <v>5.5866019824194639</v>
      </c>
      <c r="T107" s="218">
        <f>'Complexity of the crisis'!AN108</f>
        <v>4.5</v>
      </c>
      <c r="U107" s="125" t="str">
        <f>VLOOKUP(C107,Lists!$C$3:$E$300,3,FALSE)</f>
        <v>Middle east</v>
      </c>
      <c r="V107" s="126">
        <v>46234</v>
      </c>
    </row>
    <row r="108" spans="1:22">
      <c r="A108" s="60" t="str">
        <f>'Crisis Indicator Data'!A106</f>
        <v>Multiple Crises in Tanzania</v>
      </c>
      <c r="B108" s="51" t="str">
        <f>Lists!G106</f>
        <v>Multiple Crises</v>
      </c>
      <c r="C108" s="60" t="str">
        <f>'Crisis Indicator Data'!C106</f>
        <v>TZA001</v>
      </c>
      <c r="D108" s="60" t="str">
        <f>'Crisis Indicator Data'!D106</f>
        <v>Tanzania</v>
      </c>
      <c r="E108" s="60" t="str">
        <f>'Crisis Indicator Data'!E106</f>
        <v>TZA</v>
      </c>
      <c r="F108" s="60" t="str">
        <f>'Crisis Indicator Data'!B106</f>
        <v>International Displacement,Drought/drier conditions,Floods</v>
      </c>
      <c r="G108" s="213">
        <f t="shared" si="12"/>
        <v>5.5</v>
      </c>
      <c r="H108" s="231">
        <f t="array" ref="H108">_xlfn.IFS(G108="x", "x", G108&lt;=2, 1, G108&lt;=4, 2, G108&lt;=6, 3, G108&lt;=8, 4, G108&lt;=10, 5)</f>
        <v>3</v>
      </c>
      <c r="I108" s="214" t="str">
        <f t="shared" si="13"/>
        <v>Medium</v>
      </c>
      <c r="J108" s="215" t="str">
        <f>INDEX(Trends!$D$3:$D$404,MATCH(C108,Trends!$C$3:$C$404,0))</f>
        <v>Stable</v>
      </c>
      <c r="K108" s="216" t="str">
        <f>IF(Reliability!B106="x","x",(IF(CEILING(Reliability!B106,2)=2,"Very High",IF(CEILING(Reliability!B106,2)=4,"High",IF(CEILING(Reliability!B106,2)=6,"Medium",IF(CEILING(Reliability!B106,2)=8,"Low",IF(CEILING(Reliability!B106,2)=10,"Very Low","")))))))</f>
        <v>High</v>
      </c>
      <c r="L108" s="217">
        <f t="shared" si="14"/>
        <v>4.79005175997509</v>
      </c>
      <c r="M108" s="218">
        <f>'Impact of the crisis'!N109</f>
        <v>5.3471306811129242</v>
      </c>
      <c r="N108" s="218">
        <f>'Impact of the crisis'!AB109</f>
        <v>4.4916360031045626</v>
      </c>
      <c r="O108" s="217">
        <f>'Conditions of people affected'!R109</f>
        <v>5.9521327542021183</v>
      </c>
      <c r="P108" s="218">
        <f>'Conditions of people affected'!K109</f>
        <v>6.0183361938613329</v>
      </c>
      <c r="Q108" s="218">
        <f>'Conditions of people affected'!Q109</f>
        <v>5.8859293145429037</v>
      </c>
      <c r="R108" s="218">
        <f t="shared" si="15"/>
        <v>5.3524992778433305</v>
      </c>
      <c r="S108" s="218">
        <f>'Complexity of the crisis'!X109</f>
        <v>5.201121166234568</v>
      </c>
      <c r="T108" s="218">
        <f>'Complexity of the crisis'!AN109</f>
        <v>5.5</v>
      </c>
      <c r="U108" s="125" t="str">
        <f>VLOOKUP(C108,Lists!$C$3:$E$300,3,FALSE)</f>
        <v>Africa</v>
      </c>
      <c r="V108" s="126">
        <v>46234</v>
      </c>
    </row>
    <row r="109" spans="1:22">
      <c r="A109" s="60" t="str">
        <f>'Crisis Indicator Data'!A107</f>
        <v>International Displacement to Tanzania</v>
      </c>
      <c r="B109" s="51" t="str">
        <f>Lists!G107</f>
        <v>International Displacement</v>
      </c>
      <c r="C109" s="60" t="str">
        <f>'Crisis Indicator Data'!C107</f>
        <v>TZA002</v>
      </c>
      <c r="D109" s="60" t="str">
        <f>'Crisis Indicator Data'!D107</f>
        <v>Tanzania</v>
      </c>
      <c r="E109" s="60" t="str">
        <f>'Crisis Indicator Data'!E107</f>
        <v>TZA</v>
      </c>
      <c r="F109" s="60" t="str">
        <f>'Crisis Indicator Data'!B107</f>
        <v>International Displacement</v>
      </c>
      <c r="G109" s="213">
        <f t="shared" si="12"/>
        <v>4.7</v>
      </c>
      <c r="H109" s="231">
        <f t="array" ref="H109">_xlfn.IFS(G109="x", "x", G109&lt;=2, 1, G109&lt;=4, 2, G109&lt;=6, 3, G109&lt;=8, 4, G109&lt;=10, 5)</f>
        <v>3</v>
      </c>
      <c r="I109" s="214" t="str">
        <f t="shared" si="13"/>
        <v>Medium</v>
      </c>
      <c r="J109" s="215" t="str">
        <f>INDEX(Trends!$D$3:$D$404,MATCH(C109,Trends!$C$3:$C$404,0))</f>
        <v>Stable</v>
      </c>
      <c r="K109" s="216" t="str">
        <f>IF(Reliability!B107="x","x",(IF(CEILING(Reliability!B107,2)=2,"Very High",IF(CEILING(Reliability!B107,2)=4,"High",IF(CEILING(Reliability!B107,2)=6,"Medium",IF(CEILING(Reliability!B107,2)=8,"Low",IF(CEILING(Reliability!B107,2)=10,"Very Low","")))))))</f>
        <v>High</v>
      </c>
      <c r="L109" s="217">
        <f t="shared" si="14"/>
        <v>4.781437780043353</v>
      </c>
      <c r="M109" s="218">
        <f>'Impact of the crisis'!N110</f>
        <v>2.8535520560548209</v>
      </c>
      <c r="N109" s="218">
        <f>'Impact of the crisis'!AB110</f>
        <v>5.5693716835954055</v>
      </c>
      <c r="O109" s="217">
        <f>'Conditions of people affected'!R110</f>
        <v>4.3080349408832284</v>
      </c>
      <c r="P109" s="218">
        <f>'Conditions of people affected'!K110</f>
        <v>3.7242376521858809</v>
      </c>
      <c r="Q109" s="218">
        <f>'Conditions of people affected'!Q110</f>
        <v>4.8918322295805758</v>
      </c>
      <c r="R109" s="218">
        <f t="shared" si="15"/>
        <v>5.3524992778433305</v>
      </c>
      <c r="S109" s="218">
        <f>'Complexity of the crisis'!X110</f>
        <v>5.201121166234568</v>
      </c>
      <c r="T109" s="218">
        <f>'Complexity of the crisis'!AN110</f>
        <v>5.5</v>
      </c>
      <c r="U109" s="125" t="str">
        <f>VLOOKUP(C109,Lists!$C$3:$E$300,3,FALSE)</f>
        <v>Africa</v>
      </c>
      <c r="V109" s="126">
        <v>46234</v>
      </c>
    </row>
    <row r="110" spans="1:22">
      <c r="A110" s="60" t="str">
        <f>'Crisis Indicator Data'!A108</f>
        <v>Drought and floods in Tanzania</v>
      </c>
      <c r="B110" s="51" t="str">
        <f>Lists!G108</f>
        <v>Drought and floods</v>
      </c>
      <c r="C110" s="60" t="str">
        <f>'Crisis Indicator Data'!C108</f>
        <v>TZA003</v>
      </c>
      <c r="D110" s="60" t="str">
        <f>'Crisis Indicator Data'!D108</f>
        <v>Tanzania</v>
      </c>
      <c r="E110" s="60" t="str">
        <f>'Crisis Indicator Data'!E108</f>
        <v>TZA</v>
      </c>
      <c r="F110" s="60" t="str">
        <f>'Crisis Indicator Data'!B108</f>
        <v>Drought/drier conditions,Floods</v>
      </c>
      <c r="G110" s="213">
        <f t="shared" si="12"/>
        <v>5.0999999999999996</v>
      </c>
      <c r="H110" s="231">
        <f t="array" ref="H110">_xlfn.IFS(G110="x", "x", G110&lt;=2, 1, G110&lt;=4, 2, G110&lt;=6, 3, G110&lt;=8, 4, G110&lt;=10, 5)</f>
        <v>3</v>
      </c>
      <c r="I110" s="214" t="str">
        <f t="shared" si="13"/>
        <v>Medium</v>
      </c>
      <c r="J110" s="215" t="str">
        <f>INDEX(Trends!$D$3:$D$404,MATCH(C110,Trends!$C$3:$C$404,0))</f>
        <v>Increasing</v>
      </c>
      <c r="K110" s="216" t="str">
        <f>IF(Reliability!B108="x","x",(IF(CEILING(Reliability!B108,2)=2,"Very High",IF(CEILING(Reliability!B108,2)=4,"High",IF(CEILING(Reliability!B108,2)=6,"Medium",IF(CEILING(Reliability!B108,2)=8,"Low",IF(CEILING(Reliability!B108,2)=10,"Very Low","")))))))</f>
        <v>High</v>
      </c>
      <c r="L110" s="217">
        <f t="shared" si="14"/>
        <v>3.7196355349869914</v>
      </c>
      <c r="M110" s="218">
        <f>'Impact of the crisis'!N111</f>
        <v>4.6472724764296736</v>
      </c>
      <c r="N110" s="218">
        <f>'Impact of the crisis'!AB111</f>
        <v>3.2070285810698111</v>
      </c>
      <c r="O110" s="217">
        <f>'Conditions of people affected'!R111</f>
        <v>5.8416799322222266</v>
      </c>
      <c r="P110" s="218">
        <f>'Conditions of people affected'!K111</f>
        <v>5.6833598644444523</v>
      </c>
      <c r="Q110" s="218">
        <f>'Conditions of people affected'!Q111</f>
        <v>6.0000000000000009</v>
      </c>
      <c r="R110" s="218">
        <f t="shared" si="15"/>
        <v>4.8603831382164131</v>
      </c>
      <c r="S110" s="218">
        <f>'Complexity of the crisis'!X111</f>
        <v>5.201121166234568</v>
      </c>
      <c r="T110" s="218">
        <f>'Complexity of the crisis'!AN111</f>
        <v>4.5</v>
      </c>
      <c r="U110" s="125" t="str">
        <f>VLOOKUP(C110,Lists!$C$3:$E$300,3,FALSE)</f>
        <v>Africa</v>
      </c>
      <c r="V110" s="126">
        <v>46234</v>
      </c>
    </row>
    <row r="111" spans="1:22">
      <c r="A111" s="60" t="str">
        <f>'Crisis Indicator Data'!A109</f>
        <v>International Displacement to Uganda</v>
      </c>
      <c r="B111" s="51" t="str">
        <f>Lists!G109</f>
        <v xml:space="preserve">International displacement </v>
      </c>
      <c r="C111" s="60" t="str">
        <f>'Crisis Indicator Data'!C109</f>
        <v>UGA005</v>
      </c>
      <c r="D111" s="60" t="str">
        <f>'Crisis Indicator Data'!D109</f>
        <v>Uganda</v>
      </c>
      <c r="E111" s="60" t="str">
        <f>'Crisis Indicator Data'!E109</f>
        <v>UGA</v>
      </c>
      <c r="F111" s="60" t="str">
        <f>'Crisis Indicator Data'!B109</f>
        <v>International Displacement</v>
      </c>
      <c r="G111" s="213">
        <f t="shared" si="12"/>
        <v>6.1</v>
      </c>
      <c r="H111" s="231">
        <f t="array" ref="H111">_xlfn.IFS(G111="x", "x", G111&lt;=2, 1, G111&lt;=4, 2, G111&lt;=6, 3, G111&lt;=8, 4, G111&lt;=10, 5)</f>
        <v>4</v>
      </c>
      <c r="I111" s="214" t="str">
        <f t="shared" si="13"/>
        <v>High</v>
      </c>
      <c r="J111" s="215" t="str">
        <f>INDEX(Trends!$D$3:$D$404,MATCH(C111,Trends!$C$3:$C$404,0))</f>
        <v>Increasing</v>
      </c>
      <c r="K111" s="216" t="str">
        <f>IF(Reliability!B109="x","x",(IF(CEILING(Reliability!B109,2)=2,"Very High",IF(CEILING(Reliability!B109,2)=4,"High",IF(CEILING(Reliability!B109,2)=6,"Medium",IF(CEILING(Reliability!B109,2)=8,"Low",IF(CEILING(Reliability!B109,2)=10,"Very Low","")))))))</f>
        <v>Medium</v>
      </c>
      <c r="L111" s="217">
        <f t="shared" si="14"/>
        <v>6.9261618169239005</v>
      </c>
      <c r="M111" s="218">
        <f>'Impact of the crisis'!N112</f>
        <v>3.4773639294791634</v>
      </c>
      <c r="N111" s="218">
        <f>'Impact of the crisis'!AB112</f>
        <v>8.0125047065549477</v>
      </c>
      <c r="O111" s="217">
        <f>'Conditions of people affected'!R112</f>
        <v>6.1254623815423104</v>
      </c>
      <c r="P111" s="218">
        <f>'Conditions of people affected'!K112</f>
        <v>6.174933312122854</v>
      </c>
      <c r="Q111" s="218">
        <f>'Conditions of people affected'!Q112</f>
        <v>6.0759914509617667</v>
      </c>
      <c r="R111" s="218">
        <f t="shared" si="15"/>
        <v>5.4131825315477267</v>
      </c>
      <c r="S111" s="218">
        <f>'Complexity of the crisis'!X112</f>
        <v>6.2002285753086426</v>
      </c>
      <c r="T111" s="218">
        <f>'Complexity of the crisis'!AN112</f>
        <v>4.5</v>
      </c>
      <c r="U111" s="125" t="str">
        <f>VLOOKUP(C111,Lists!$C$3:$E$300,3,FALSE)</f>
        <v>Africa</v>
      </c>
      <c r="V111" s="126">
        <v>46234</v>
      </c>
    </row>
    <row r="112" spans="1:22">
      <c r="A112" s="60" t="str">
        <f>'Crisis Indicator Data'!A110</f>
        <v>Conflict in Ukraine</v>
      </c>
      <c r="B112" s="51" t="str">
        <f>Lists!G110</f>
        <v>Conflict in Ukraine</v>
      </c>
      <c r="C112" s="60" t="str">
        <f>'Crisis Indicator Data'!C110</f>
        <v>UKR002</v>
      </c>
      <c r="D112" s="60" t="str">
        <f>'Crisis Indicator Data'!D110</f>
        <v>Ukraine</v>
      </c>
      <c r="E112" s="60" t="str">
        <f>'Crisis Indicator Data'!E110</f>
        <v>UKR</v>
      </c>
      <c r="F112" s="60" t="str">
        <f>'Crisis Indicator Data'!B110</f>
        <v>Conflict/ Violence</v>
      </c>
      <c r="G112" s="213">
        <f t="shared" si="12"/>
        <v>9.1</v>
      </c>
      <c r="H112" s="231">
        <f t="array" ref="H112">_xlfn.IFS(G112="x", "x", G112&lt;=2, 1, G112&lt;=4, 2, G112&lt;=6, 3, G112&lt;=8, 4, G112&lt;=10, 5)</f>
        <v>5</v>
      </c>
      <c r="I112" s="214" t="str">
        <f t="shared" si="13"/>
        <v>Very High</v>
      </c>
      <c r="J112" s="215" t="str">
        <f>INDEX(Trends!$D$3:$D$404,MATCH(C112,Trends!$C$3:$C$404,0))</f>
        <v>Decreasing</v>
      </c>
      <c r="K112" s="216" t="str">
        <f>IF(Reliability!B110="x","x",(IF(CEILING(Reliability!B110,2)=2,"Very High",IF(CEILING(Reliability!B110,2)=4,"High",IF(CEILING(Reliability!B110,2)=6,"Medium",IF(CEILING(Reliability!B110,2)=8,"Low",IF(CEILING(Reliability!B110,2)=10,"Very Low","")))))))</f>
        <v>Very High</v>
      </c>
      <c r="L112" s="217">
        <f t="shared" si="14"/>
        <v>9.0391259563230246</v>
      </c>
      <c r="M112" s="218">
        <f>'Impact of the crisis'!N113</f>
        <v>9.8302713331820186</v>
      </c>
      <c r="N112" s="218">
        <f>'Impact of the crisis'!AB113</f>
        <v>8.475795978177187</v>
      </c>
      <c r="O112" s="217">
        <f>'Conditions of people affected'!R113</f>
        <v>9.7091659701643742</v>
      </c>
      <c r="P112" s="218">
        <f>'Conditions of people affected'!K113</f>
        <v>10</v>
      </c>
      <c r="Q112" s="218">
        <f>'Conditions of people affected'!Q113</f>
        <v>9.4183319403287467</v>
      </c>
      <c r="R112" s="218">
        <f t="shared" si="15"/>
        <v>8.0878804374963877</v>
      </c>
      <c r="S112" s="218">
        <f>'Complexity of the crisis'!X113</f>
        <v>5.4380550178032223</v>
      </c>
      <c r="T112" s="218">
        <f>'Complexity of the crisis'!AN113</f>
        <v>9.5</v>
      </c>
      <c r="U112" s="125" t="str">
        <f>VLOOKUP(C112,Lists!$C$3:$E$300,3,FALSE)</f>
        <v>Europe</v>
      </c>
      <c r="V112" s="126">
        <v>46234</v>
      </c>
    </row>
    <row r="113" spans="1:22">
      <c r="A113" s="60" t="str">
        <f>'Crisis Indicator Data'!A111</f>
        <v>Political and Economic crisis in Venezuela</v>
      </c>
      <c r="B113" s="51" t="str">
        <f>Lists!G111</f>
        <v>Complex crisis</v>
      </c>
      <c r="C113" s="60" t="str">
        <f>'Crisis Indicator Data'!C111</f>
        <v>VEN001</v>
      </c>
      <c r="D113" s="60" t="str">
        <f>'Crisis Indicator Data'!D111</f>
        <v>Venezuela</v>
      </c>
      <c r="E113" s="60" t="str">
        <f>'Crisis Indicator Data'!E111</f>
        <v>VEN</v>
      </c>
      <c r="F113" s="60" t="str">
        <f>'Crisis Indicator Data'!B111</f>
        <v>Political/economic crisis,Conflict/ Violence</v>
      </c>
      <c r="G113" s="213">
        <f t="shared" si="12"/>
        <v>8.1999999999999993</v>
      </c>
      <c r="H113" s="231">
        <f t="array" ref="H113">_xlfn.IFS(G113="x", "x", G113&lt;=2, 1, G113&lt;=4, 2, G113&lt;=6, 3, G113&lt;=8, 4, G113&lt;=10, 5)</f>
        <v>5</v>
      </c>
      <c r="I113" s="214" t="str">
        <f t="shared" si="13"/>
        <v>Very High</v>
      </c>
      <c r="J113" s="215" t="str">
        <f>INDEX(Trends!$D$3:$D$404,MATCH(C113,Trends!$C$3:$C$404,0))</f>
        <v>Increasing</v>
      </c>
      <c r="K113" s="216" t="str">
        <f>IF(Reliability!B111="x","x",(IF(CEILING(Reliability!B111,2)=2,"Very High",IF(CEILING(Reliability!B111,2)=4,"High",IF(CEILING(Reliability!B111,2)=6,"Medium",IF(CEILING(Reliability!B111,2)=8,"Low",IF(CEILING(Reliability!B111,2)=10,"Very Low","")))))))</f>
        <v>High</v>
      </c>
      <c r="L113" s="217">
        <f t="shared" si="14"/>
        <v>8.7896510925321873</v>
      </c>
      <c r="M113" s="218">
        <f>'Impact of the crisis'!N114</f>
        <v>9.8796805005055361</v>
      </c>
      <c r="N113" s="218">
        <f>'Impact of the crisis'!AB114</f>
        <v>7.9237091160683271</v>
      </c>
      <c r="O113" s="217">
        <f>'Conditions of people affected'!R114</f>
        <v>8.4041802215788266</v>
      </c>
      <c r="P113" s="218">
        <f>'Conditions of people affected'!K114</f>
        <v>9.545202548420809</v>
      </c>
      <c r="Q113" s="218">
        <f>'Conditions of people affected'!Q114</f>
        <v>7.2631578947368443</v>
      </c>
      <c r="R113" s="218">
        <f t="shared" si="15"/>
        <v>7.3837038668010884</v>
      </c>
      <c r="S113" s="218">
        <f>'Complexity of the crisis'!X114</f>
        <v>7.2636624069753095</v>
      </c>
      <c r="T113" s="218">
        <f>'Complexity of the crisis'!AN114</f>
        <v>7.5</v>
      </c>
      <c r="U113" s="125" t="str">
        <f>VLOOKUP(C113,Lists!$C$3:$E$300,3,FALSE)</f>
        <v>Americas</v>
      </c>
      <c r="V113" s="126">
        <v>46234</v>
      </c>
    </row>
    <row r="114" spans="1:22">
      <c r="A114" s="60" t="str">
        <f>'Crisis Indicator Data'!A112</f>
        <v>2026 Earthquake in Venezuela</v>
      </c>
      <c r="B114" s="51" t="str">
        <f>Lists!G112</f>
        <v>2026 Earthquake</v>
      </c>
      <c r="C114" s="60" t="str">
        <f>'Crisis Indicator Data'!C112</f>
        <v>VEN002</v>
      </c>
      <c r="D114" s="60" t="str">
        <f>'Crisis Indicator Data'!D112</f>
        <v>Venezuela</v>
      </c>
      <c r="E114" s="60" t="str">
        <f>'Crisis Indicator Data'!E112</f>
        <v>VEN</v>
      </c>
      <c r="F114" s="60" t="str">
        <f>'Crisis Indicator Data'!B112</f>
        <v>Earthquake</v>
      </c>
      <c r="G114" s="213">
        <f t="shared" si="12"/>
        <v>6.8</v>
      </c>
      <c r="H114" s="231">
        <f t="array" ref="H114">_xlfn.IFS(G114="x", "x", G114&lt;=2, 1, G114&lt;=4, 2, G114&lt;=6, 3, G114&lt;=8, 4, G114&lt;=10, 5)</f>
        <v>4</v>
      </c>
      <c r="I114" s="214" t="str">
        <f t="shared" si="13"/>
        <v>High</v>
      </c>
      <c r="J114" s="215" t="str">
        <f>INDEX(Trends!$D$3:$D$404,MATCH(C114,Trends!$C$3:$C$404,0))</f>
        <v>-</v>
      </c>
      <c r="K114" s="216" t="str">
        <f>IF(Reliability!B112="x","x",(IF(CEILING(Reliability!B112,2)=2,"Very High",IF(CEILING(Reliability!B112,2)=4,"High",IF(CEILING(Reliability!B112,2)=6,"Medium",IF(CEILING(Reliability!B112,2)=8,"Low",IF(CEILING(Reliability!B112,2)=10,"Very Low","")))))))</f>
        <v>High</v>
      </c>
      <c r="L114" s="217">
        <f t="shared" si="14"/>
        <v>7.0218108057505502</v>
      </c>
      <c r="M114" s="218">
        <f>'Impact of the crisis'!N115</f>
        <v>4.7670510311583323</v>
      </c>
      <c r="N114" s="218">
        <f>'Impact of the crisis'!AB115</f>
        <v>7.8279676226177264</v>
      </c>
      <c r="O114" s="217">
        <f>'Conditions of people affected'!R115</f>
        <v>6.5232389205113952</v>
      </c>
      <c r="P114" s="218">
        <f>'Conditions of people affected'!K115</f>
        <v>7.0464778410227895</v>
      </c>
      <c r="Q114" s="218">
        <f>'Conditions of people affected'!Q115</f>
        <v>6.0000000000000009</v>
      </c>
      <c r="R114" s="218">
        <f t="shared" si="15"/>
        <v>6.8991028645533428</v>
      </c>
      <c r="S114" s="218">
        <f>'Complexity of the crisis'!X115</f>
        <v>7.2636624069753095</v>
      </c>
      <c r="T114" s="218">
        <f>'Complexity of the crisis'!AN115</f>
        <v>6.5</v>
      </c>
      <c r="U114" s="125" t="str">
        <f>VLOOKUP(C114,Lists!$C$3:$E$300,3,FALSE)</f>
        <v>Americas</v>
      </c>
      <c r="V114" s="126">
        <v>46234</v>
      </c>
    </row>
    <row r="115" spans="1:22">
      <c r="A115" s="60" t="str">
        <f>'Crisis Indicator Data'!A113</f>
        <v>Multiple Crises in Venezuela</v>
      </c>
      <c r="B115" s="51" t="str">
        <f>Lists!G113</f>
        <v>Multiple Crises</v>
      </c>
      <c r="C115" s="60" t="str">
        <f>'Crisis Indicator Data'!C113</f>
        <v>VEN003</v>
      </c>
      <c r="D115" s="60" t="str">
        <f>'Crisis Indicator Data'!D113</f>
        <v>Venezuela</v>
      </c>
      <c r="E115" s="60" t="str">
        <f>'Crisis Indicator Data'!E113</f>
        <v>VEN</v>
      </c>
      <c r="F115" s="60" t="str">
        <f>'Crisis Indicator Data'!B113</f>
        <v>Earthquake,Political/economic crisis,Conflict/ Violence</v>
      </c>
      <c r="G115" s="213">
        <f t="shared" si="12"/>
        <v>8.5</v>
      </c>
      <c r="H115" s="231">
        <f t="array" ref="H115">_xlfn.IFS(G115="x", "x", G115&lt;=2, 1, G115&lt;=4, 2, G115&lt;=6, 3, G115&lt;=8, 4, G115&lt;=10, 5)</f>
        <v>5</v>
      </c>
      <c r="I115" s="214" t="str">
        <f t="shared" si="13"/>
        <v>Very High</v>
      </c>
      <c r="J115" s="215" t="str">
        <f>INDEX(Trends!$D$3:$D$404,MATCH(C115,Trends!$C$3:$C$404,0))</f>
        <v>-</v>
      </c>
      <c r="K115" s="216" t="str">
        <f>IF(Reliability!B113="x","x",(IF(CEILING(Reliability!B113,2)=2,"Very High",IF(CEILING(Reliability!B113,2)=4,"High",IF(CEILING(Reliability!B113,2)=6,"Medium",IF(CEILING(Reliability!B113,2)=8,"Low",IF(CEILING(Reliability!B113,2)=10,"Very Low","")))))))</f>
        <v>High</v>
      </c>
      <c r="L115" s="217">
        <f t="shared" si="14"/>
        <v>9.8012338388047997</v>
      </c>
      <c r="M115" s="218">
        <f>'Impact of the crisis'!N116</f>
        <v>9.8796805005055361</v>
      </c>
      <c r="N115" s="218">
        <f>'Impact of the crisis'!AB116</f>
        <v>9.7601559411632284</v>
      </c>
      <c r="O115" s="217">
        <f>'Conditions of people affected'!R116</f>
        <v>8.5227462835607959</v>
      </c>
      <c r="P115" s="218">
        <f>'Conditions of people affected'!K116</f>
        <v>9.7823346723847493</v>
      </c>
      <c r="Q115" s="218">
        <f>'Conditions of people affected'!Q116</f>
        <v>7.2631578947368443</v>
      </c>
      <c r="R115" s="218">
        <f t="shared" si="15"/>
        <v>7.3837038668010884</v>
      </c>
      <c r="S115" s="218">
        <f>'Complexity of the crisis'!X116</f>
        <v>7.2636624069753095</v>
      </c>
      <c r="T115" s="218">
        <f>'Complexity of the crisis'!AN116</f>
        <v>7.5</v>
      </c>
      <c r="U115" s="125" t="str">
        <f>VLOOKUP(C115,Lists!$C$3:$E$300,3,FALSE)</f>
        <v>Americas</v>
      </c>
      <c r="V115" s="126">
        <v>46234</v>
      </c>
    </row>
    <row r="116" spans="1:22">
      <c r="A116" s="60" t="str">
        <f>'Crisis Indicator Data'!A114</f>
        <v>Complex crisis in Yemen</v>
      </c>
      <c r="B116" s="51" t="str">
        <f>Lists!G114</f>
        <v>Complex crisis</v>
      </c>
      <c r="C116" s="60" t="str">
        <f>'Crisis Indicator Data'!C114</f>
        <v>YEM001</v>
      </c>
      <c r="D116" s="60" t="str">
        <f>'Crisis Indicator Data'!D114</f>
        <v>Yemen</v>
      </c>
      <c r="E116" s="60" t="str">
        <f>'Crisis Indicator Data'!E114</f>
        <v>YEM</v>
      </c>
      <c r="F116" s="60" t="str">
        <f>'Crisis Indicator Data'!B114</f>
        <v>Conflict/ Violence,Drought/drier conditions,Political/economic crisis,Floods</v>
      </c>
      <c r="G116" s="213">
        <f t="shared" si="12"/>
        <v>9.1999999999999993</v>
      </c>
      <c r="H116" s="231">
        <f t="array" ref="H116">_xlfn.IFS(G116="x", "x", G116&lt;=2, 1, G116&lt;=4, 2, G116&lt;=6, 3, G116&lt;=8, 4, G116&lt;=10, 5)</f>
        <v>5</v>
      </c>
      <c r="I116" s="214" t="str">
        <f t="shared" si="13"/>
        <v>Very High</v>
      </c>
      <c r="J116" s="215" t="str">
        <f>INDEX(Trends!$D$3:$D$404,MATCH(C116,Trends!$C$3:$C$404,0))</f>
        <v>Stable</v>
      </c>
      <c r="K116" s="216" t="str">
        <f>IF(Reliability!B114="x","x",(IF(CEILING(Reliability!B114,2)=2,"Very High",IF(CEILING(Reliability!B114,2)=4,"High",IF(CEILING(Reliability!B114,2)=6,"Medium",IF(CEILING(Reliability!B114,2)=8,"Low",IF(CEILING(Reliability!B114,2)=10,"Very Low","")))))))</f>
        <v>High</v>
      </c>
      <c r="L116" s="217">
        <f t="shared" si="14"/>
        <v>9.5741872008503108</v>
      </c>
      <c r="M116" s="218">
        <f>'Impact of the crisis'!N117</f>
        <v>9.788895363701613</v>
      </c>
      <c r="N116" s="218">
        <f>'Impact of the crisis'!AB117</f>
        <v>9.4540924936418236</v>
      </c>
      <c r="O116" s="217">
        <f>'Conditions of people affected'!R117</f>
        <v>9</v>
      </c>
      <c r="P116" s="218">
        <f>'Conditions of people affected'!K117</f>
        <v>10</v>
      </c>
      <c r="Q116" s="218">
        <f>'Conditions of people affected'!Q117</f>
        <v>8</v>
      </c>
      <c r="R116" s="218">
        <f t="shared" si="15"/>
        <v>9.2749173255987003</v>
      </c>
      <c r="S116" s="218">
        <f>'Complexity of the crisis'!X117</f>
        <v>8.076664254952151</v>
      </c>
      <c r="T116" s="218">
        <f>'Complexity of the crisis'!AN117</f>
        <v>10</v>
      </c>
      <c r="U116" s="125" t="str">
        <f>VLOOKUP(C116,Lists!$C$3:$E$300,3,FALSE)</f>
        <v>Middle east</v>
      </c>
      <c r="V116" s="126">
        <v>46234</v>
      </c>
    </row>
    <row r="117" spans="1:22">
      <c r="A117" s="60" t="str">
        <f>'Crisis Indicator Data'!A115</f>
        <v>International Displacement to Yemen</v>
      </c>
      <c r="B117" s="51" t="str">
        <f>Lists!G115</f>
        <v>International Displacement</v>
      </c>
      <c r="C117" s="60" t="str">
        <f>'Crisis Indicator Data'!C115</f>
        <v>YEM002</v>
      </c>
      <c r="D117" s="60" t="str">
        <f>'Crisis Indicator Data'!D115</f>
        <v>Yemen</v>
      </c>
      <c r="E117" s="60" t="str">
        <f>'Crisis Indicator Data'!E115</f>
        <v>YEM</v>
      </c>
      <c r="F117" s="60" t="str">
        <f>'Crisis Indicator Data'!B115</f>
        <v>International Displacement</v>
      </c>
      <c r="G117" s="213" t="str">
        <f t="shared" si="12"/>
        <v>x</v>
      </c>
      <c r="H117" s="231" t="str">
        <f t="array" ref="H117">_xlfn.IFS(G117="x", "x", G117&lt;=2, 1, G117&lt;=4, 2, G117&lt;=6, 3, G117&lt;=8, 4, G117&lt;=10, 5)</f>
        <v>x</v>
      </c>
      <c r="I117" s="214" t="str">
        <f t="shared" si="13"/>
        <v>x</v>
      </c>
      <c r="J117" s="215" t="str">
        <f>INDEX(Trends!$D$3:$D$404,MATCH(C117,Trends!$C$3:$C$404,0))</f>
        <v>Increasing</v>
      </c>
      <c r="K117" s="216" t="str">
        <f>IF(Reliability!B115="x","x",(IF(CEILING(Reliability!B115,2)=2,"Very High",IF(CEILING(Reliability!B115,2)=4,"High",IF(CEILING(Reliability!B115,2)=6,"Medium",IF(CEILING(Reliability!B115,2)=8,"Low",IF(CEILING(Reliability!B115,2)=10,"Very Low","")))))))</f>
        <v>Very High</v>
      </c>
      <c r="L117" s="217">
        <f t="shared" si="14"/>
        <v>5.5971899001947225</v>
      </c>
      <c r="M117" s="218">
        <f>'Impact of the crisis'!N118</f>
        <v>4.3086957255574596</v>
      </c>
      <c r="N117" s="218">
        <f>'Impact of the crisis'!AB118</f>
        <v>6.1467969216775273</v>
      </c>
      <c r="O117" s="217" t="str">
        <f>'Conditions of people affected'!R118</f>
        <v>x</v>
      </c>
      <c r="P117" s="218" t="str">
        <f>'Conditions of people affected'!K118</f>
        <v>x</v>
      </c>
      <c r="Q117" s="218" t="str">
        <f>'Conditions of people affected'!Q118</f>
        <v>x</v>
      </c>
      <c r="R117" s="218">
        <f t="shared" si="15"/>
        <v>7.1729141832531038</v>
      </c>
      <c r="S117" s="218">
        <f>'Complexity of the crisis'!X118</f>
        <v>8.076664254952151</v>
      </c>
      <c r="T117" s="218">
        <f>'Complexity of the crisis'!AN118</f>
        <v>6</v>
      </c>
      <c r="U117" s="125" t="str">
        <f>VLOOKUP(C117,Lists!$C$3:$E$300,3,FALSE)</f>
        <v>Middle east</v>
      </c>
      <c r="V117" s="126">
        <v>46234</v>
      </c>
    </row>
    <row r="119" spans="1:22" ht="13.5" customHeight="1"/>
  </sheetData>
  <autoFilter ref="A4:T155" xr:uid="{00000000-0009-0000-0000-000002000000}"/>
  <mergeCells count="1">
    <mergeCell ref="A1:T1"/>
  </mergeCells>
  <conditionalFormatting sqref="H5:H300">
    <cfRule type="cellIs" dxfId="223" priority="80" stopIfTrue="1" operator="equal">
      <formula>1</formula>
    </cfRule>
    <cfRule type="cellIs" dxfId="222" priority="79" stopIfTrue="1" operator="equal">
      <formula>2</formula>
    </cfRule>
    <cfRule type="cellIs" dxfId="221" priority="78" stopIfTrue="1" operator="equal">
      <formula>3</formula>
    </cfRule>
    <cfRule type="cellIs" dxfId="220" priority="77" stopIfTrue="1" operator="equal">
      <formula>4</formula>
    </cfRule>
    <cfRule type="cellIs" dxfId="219" priority="76" stopIfTrue="1" operator="equal">
      <formula>5</formula>
    </cfRule>
  </conditionalFormatting>
  <conditionalFormatting sqref="I5:I300">
    <cfRule type="cellIs" dxfId="218" priority="41" stopIfTrue="1" operator="equal">
      <formula>"Very High"</formula>
    </cfRule>
    <cfRule type="cellIs" dxfId="217" priority="45" stopIfTrue="1" operator="equal">
      <formula>"Very Low"</formula>
    </cfRule>
    <cfRule type="cellIs" dxfId="216" priority="44" stopIfTrue="1" operator="equal">
      <formula>"Low"</formula>
    </cfRule>
    <cfRule type="cellIs" dxfId="215" priority="43" stopIfTrue="1" operator="equal">
      <formula>"Medium"</formula>
    </cfRule>
    <cfRule type="cellIs" dxfId="214" priority="42" stopIfTrue="1" operator="equal">
      <formula>"High"</formula>
    </cfRule>
  </conditionalFormatting>
  <conditionalFormatting sqref="J5:J300">
    <cfRule type="cellIs" dxfId="213" priority="11" operator="equal">
      <formula>"Increasing"</formula>
    </cfRule>
    <cfRule type="cellIs" dxfId="212" priority="12" operator="equal">
      <formula>"Stable"</formula>
    </cfRule>
    <cfRule type="cellIs" dxfId="211" priority="13" operator="equal">
      <formula>"Decreasing"</formula>
    </cfRule>
  </conditionalFormatting>
  <conditionalFormatting sqref="K5:K300">
    <cfRule type="cellIs" dxfId="210" priority="2" stopIfTrue="1" operator="equal">
      <formula>"Low"</formula>
    </cfRule>
    <cfRule type="cellIs" dxfId="209" priority="3" stopIfTrue="1" operator="equal">
      <formula>"Medium"</formula>
    </cfRule>
    <cfRule type="cellIs" dxfId="208" priority="4" stopIfTrue="1" operator="equal">
      <formula>"High"</formula>
    </cfRule>
    <cfRule type="cellIs" dxfId="207" priority="5" stopIfTrue="1" operator="equal">
      <formula>"Very High"</formula>
    </cfRule>
    <cfRule type="cellIs" dxfId="206" priority="1" stopIfTrue="1" operator="equal">
      <formula>"Very Low"</formula>
    </cfRule>
  </conditionalFormatting>
  <conditionalFormatting sqref="L5:L300">
    <cfRule type="cellIs" dxfId="205" priority="95" stopIfTrue="1" operator="between">
      <formula>0</formula>
      <formula>2</formula>
    </cfRule>
    <cfRule type="cellIs" dxfId="204" priority="94" stopIfTrue="1" operator="between">
      <formula>2</formula>
      <formula>4</formula>
    </cfRule>
    <cfRule type="cellIs" dxfId="203" priority="93" stopIfTrue="1" operator="between">
      <formula>4</formula>
      <formula>6</formula>
    </cfRule>
    <cfRule type="cellIs" dxfId="202" priority="92" stopIfTrue="1" operator="between">
      <formula>6</formula>
      <formula>8</formula>
    </cfRule>
    <cfRule type="cellIs" dxfId="201" priority="81" stopIfTrue="1" operator="between">
      <formula>8</formula>
      <formula>10</formula>
    </cfRule>
  </conditionalFormatting>
  <conditionalFormatting sqref="M5:N300">
    <cfRule type="cellIs" dxfId="200" priority="91" stopIfTrue="1" operator="between">
      <formula>0</formula>
      <formula>2</formula>
    </cfRule>
    <cfRule type="cellIs" dxfId="199" priority="90" stopIfTrue="1" operator="between">
      <formula>2</formula>
      <formula>4</formula>
    </cfRule>
    <cfRule type="cellIs" dxfId="198" priority="89" stopIfTrue="1" operator="between">
      <formula>4</formula>
      <formula>6</formula>
    </cfRule>
    <cfRule type="cellIs" dxfId="197" priority="88" stopIfTrue="1" operator="between">
      <formula>6</formula>
      <formula>8</formula>
    </cfRule>
    <cfRule type="cellIs" dxfId="196" priority="82" stopIfTrue="1" operator="between">
      <formula>8</formula>
      <formula>10</formula>
    </cfRule>
  </conditionalFormatting>
  <conditionalFormatting sqref="O5:O300">
    <cfRule type="cellIs" dxfId="195" priority="10" stopIfTrue="1" operator="between">
      <formula>0</formula>
      <formula>3.99</formula>
    </cfRule>
    <cfRule type="cellIs" dxfId="194" priority="6" stopIfTrue="1" operator="between">
      <formula>10</formula>
      <formula>11.99</formula>
    </cfRule>
    <cfRule type="cellIs" dxfId="193" priority="7" stopIfTrue="1" operator="between">
      <formula>8</formula>
      <formula>9.99</formula>
    </cfRule>
    <cfRule type="cellIs" dxfId="192" priority="8" stopIfTrue="1" operator="between">
      <formula>6</formula>
      <formula>7.99</formula>
    </cfRule>
    <cfRule type="cellIs" dxfId="191" priority="9" stopIfTrue="1" operator="between">
      <formula>4</formula>
      <formula>5.99</formula>
    </cfRule>
  </conditionalFormatting>
  <conditionalFormatting sqref="P5:Q300">
    <cfRule type="cellIs" dxfId="190" priority="71" stopIfTrue="1" operator="between">
      <formula>14.1</formula>
      <formula>20</formula>
    </cfRule>
    <cfRule type="cellIs" dxfId="189" priority="72" stopIfTrue="1" operator="between">
      <formula>10.7</formula>
      <formula>14</formula>
    </cfRule>
    <cfRule type="cellIs" dxfId="188" priority="73" stopIfTrue="1" operator="between">
      <formula>7</formula>
      <formula>10.69</formula>
    </cfRule>
    <cfRule type="cellIs" dxfId="187" priority="74" stopIfTrue="1" operator="between">
      <formula>3.4</formula>
      <formula>6.99</formula>
    </cfRule>
    <cfRule type="cellIs" dxfId="186" priority="75" stopIfTrue="1" operator="between">
      <formula>0</formula>
      <formula>3.4</formula>
    </cfRule>
  </conditionalFormatting>
  <conditionalFormatting sqref="R5:R300">
    <cfRule type="cellIs" dxfId="185" priority="35" stopIfTrue="1" operator="between">
      <formula>0</formula>
      <formula>2</formula>
    </cfRule>
    <cfRule type="cellIs" dxfId="184" priority="31" stopIfTrue="1" operator="between">
      <formula>8</formula>
      <formula>10</formula>
    </cfRule>
    <cfRule type="cellIs" dxfId="183" priority="32" stopIfTrue="1" operator="between">
      <formula>6</formula>
      <formula>8</formula>
    </cfRule>
    <cfRule type="cellIs" dxfId="182" priority="33" stopIfTrue="1" operator="between">
      <formula>4</formula>
      <formula>6</formula>
    </cfRule>
    <cfRule type="cellIs" dxfId="181" priority="34" stopIfTrue="1" operator="between">
      <formula>2</formula>
      <formula>4</formula>
    </cfRule>
  </conditionalFormatting>
  <conditionalFormatting sqref="S5:T300">
    <cfRule type="cellIs" dxfId="180" priority="55" stopIfTrue="1" operator="between">
      <formula>0</formula>
      <formula>2</formula>
    </cfRule>
    <cfRule type="cellIs" dxfId="179" priority="53" stopIfTrue="1" operator="between">
      <formula>4</formula>
      <formula>6</formula>
    </cfRule>
    <cfRule type="cellIs" dxfId="178" priority="52" stopIfTrue="1" operator="between">
      <formula>6</formula>
      <formula>8</formula>
    </cfRule>
    <cfRule type="cellIs" dxfId="177" priority="51" stopIfTrue="1" operator="between">
      <formula>8</formula>
      <formula>10</formula>
    </cfRule>
    <cfRule type="cellIs" dxfId="176" priority="54" stopIfTrue="1" operator="between">
      <formula>2</formula>
      <formula>4</formula>
    </cfRule>
  </conditionalFormatting>
  <conditionalFormatting sqref="T5:T300">
    <cfRule type="cellIs" dxfId="175" priority="65" stopIfTrue="1" operator="between">
      <formula>0</formula>
      <formula>2</formula>
    </cfRule>
    <cfRule type="cellIs" dxfId="174" priority="64" stopIfTrue="1" operator="between">
      <formula>2</formula>
      <formula>4</formula>
    </cfRule>
    <cfRule type="cellIs" dxfId="173" priority="63" stopIfTrue="1" operator="between">
      <formula>4</formula>
      <formula>6</formula>
    </cfRule>
    <cfRule type="cellIs" dxfId="172" priority="62" stopIfTrue="1" operator="between">
      <formula>6</formula>
      <formula>8</formula>
    </cfRule>
    <cfRule type="cellIs" dxfId="171" priority="61" stopIfTrue="1" operator="between">
      <formula>8</formula>
      <formula>10</formula>
    </cfRule>
  </conditionalFormatting>
  <pageMargins left="0.70866141732283472" right="0.70866141732283472" top="0.74803149606299213" bottom="0.74803149606299213" header="0.31496062992125978" footer="0.31496062992125978"/>
  <pageSetup paperSize="9" scale="57" fitToHeight="0" orientation="landscape"/>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
  <dimension ref="A1:BF194"/>
  <sheetViews>
    <sheetView workbookViewId="0">
      <selection sqref="A1:BE1"/>
    </sheetView>
  </sheetViews>
  <sheetFormatPr baseColWidth="10" defaultColWidth="9.5" defaultRowHeight="15"/>
  <cols>
    <col min="1" max="1" width="49.5" style="1" bestFit="1" customWidth="1"/>
    <col min="2" max="2" width="5.5" style="1" bestFit="1" customWidth="1"/>
    <col min="3" max="57" width="5.5" style="1" customWidth="1"/>
    <col min="58" max="58" width="9.5" style="1" customWidth="1"/>
    <col min="59" max="16384" width="9.5" style="1"/>
  </cols>
  <sheetData>
    <row r="1" spans="1:58">
      <c r="A1" s="29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row>
    <row r="2" spans="1:58" s="5" customFormat="1" ht="121.5" customHeight="1">
      <c r="A2" s="16" t="s">
        <v>6613</v>
      </c>
      <c r="B2" s="11" t="s">
        <v>6614</v>
      </c>
      <c r="C2" s="19" t="s">
        <v>7942</v>
      </c>
      <c r="D2" s="19" t="s">
        <v>7943</v>
      </c>
      <c r="E2" s="19" t="s">
        <v>7944</v>
      </c>
      <c r="F2" s="19" t="s">
        <v>7945</v>
      </c>
      <c r="G2" s="19" t="s">
        <v>7946</v>
      </c>
      <c r="H2" s="19" t="s">
        <v>7947</v>
      </c>
      <c r="I2" s="19" t="s">
        <v>7948</v>
      </c>
      <c r="J2" s="19" t="s">
        <v>7949</v>
      </c>
      <c r="K2" s="19" t="s">
        <v>7950</v>
      </c>
      <c r="L2" s="19" t="s">
        <v>7951</v>
      </c>
      <c r="M2" s="19" t="s">
        <v>7952</v>
      </c>
      <c r="N2" s="19" t="s">
        <v>7953</v>
      </c>
      <c r="O2" s="19" t="s">
        <v>7954</v>
      </c>
      <c r="P2" s="19" t="s">
        <v>7955</v>
      </c>
      <c r="Q2" s="19" t="s">
        <v>7956</v>
      </c>
      <c r="R2" s="19" t="s">
        <v>7957</v>
      </c>
      <c r="S2" s="19" t="s">
        <v>7958</v>
      </c>
      <c r="T2" s="19" t="s">
        <v>7959</v>
      </c>
      <c r="U2" s="19" t="s">
        <v>7959</v>
      </c>
      <c r="V2" s="19" t="s">
        <v>7960</v>
      </c>
      <c r="W2" s="19" t="s">
        <v>7961</v>
      </c>
      <c r="X2" s="19" t="s">
        <v>7962</v>
      </c>
      <c r="Y2" s="19" t="s">
        <v>7963</v>
      </c>
      <c r="Z2" s="19" t="s">
        <v>7964</v>
      </c>
      <c r="AA2" s="19" t="s">
        <v>7965</v>
      </c>
      <c r="AB2" s="19" t="s">
        <v>7966</v>
      </c>
      <c r="AC2" s="19" t="s">
        <v>7967</v>
      </c>
      <c r="AD2" s="19" t="s">
        <v>7968</v>
      </c>
      <c r="AE2" s="19" t="s">
        <v>7969</v>
      </c>
      <c r="AF2" s="19" t="s">
        <v>6761</v>
      </c>
      <c r="AG2" s="19" t="s">
        <v>6677</v>
      </c>
      <c r="AH2" s="19" t="s">
        <v>7970</v>
      </c>
      <c r="AI2" s="19" t="s">
        <v>7970</v>
      </c>
      <c r="AJ2" s="19" t="s">
        <v>7970</v>
      </c>
      <c r="AK2" s="19" t="s">
        <v>7971</v>
      </c>
      <c r="AL2" s="19" t="s">
        <v>7972</v>
      </c>
      <c r="AM2" s="19" t="s">
        <v>7973</v>
      </c>
      <c r="AN2" s="19" t="s">
        <v>7974</v>
      </c>
      <c r="AO2" s="19" t="s">
        <v>7975</v>
      </c>
      <c r="AP2" s="19" t="s">
        <v>7976</v>
      </c>
      <c r="AQ2" s="19" t="s">
        <v>7977</v>
      </c>
      <c r="AR2" s="19" t="s">
        <v>7978</v>
      </c>
      <c r="AS2" s="19" t="s">
        <v>7979</v>
      </c>
      <c r="AT2" s="19" t="s">
        <v>7980</v>
      </c>
      <c r="AU2" s="19" t="s">
        <v>7981</v>
      </c>
      <c r="AV2" s="19" t="s">
        <v>7982</v>
      </c>
      <c r="AW2" s="19" t="s">
        <v>7983</v>
      </c>
      <c r="AX2" s="19" t="s">
        <v>7984</v>
      </c>
      <c r="AY2" s="19" t="s">
        <v>7985</v>
      </c>
      <c r="AZ2" s="19" t="s">
        <v>7986</v>
      </c>
      <c r="BA2" s="19" t="s">
        <v>7987</v>
      </c>
      <c r="BB2" s="19" t="s">
        <v>7988</v>
      </c>
      <c r="BC2" s="19" t="s">
        <v>6766</v>
      </c>
      <c r="BD2" s="19" t="s">
        <v>7989</v>
      </c>
      <c r="BE2" s="19" t="s">
        <v>6767</v>
      </c>
    </row>
    <row r="3" spans="1:58">
      <c r="A3" s="17" t="s">
        <v>7990</v>
      </c>
      <c r="B3" s="11"/>
      <c r="C3" s="12">
        <v>2014</v>
      </c>
      <c r="D3" s="12">
        <v>2014</v>
      </c>
      <c r="E3" s="12">
        <v>2014</v>
      </c>
      <c r="F3" s="12">
        <v>2014</v>
      </c>
      <c r="G3" s="12">
        <v>2014</v>
      </c>
      <c r="H3" s="12">
        <v>2014</v>
      </c>
      <c r="I3" s="12">
        <v>2014</v>
      </c>
      <c r="J3" s="12">
        <v>2015</v>
      </c>
      <c r="K3" s="12">
        <v>2015</v>
      </c>
      <c r="L3" s="12">
        <v>2015</v>
      </c>
      <c r="M3" s="12">
        <v>2016</v>
      </c>
      <c r="N3" s="12">
        <v>2016</v>
      </c>
      <c r="O3" s="12">
        <v>2015</v>
      </c>
      <c r="P3" s="12">
        <v>2015</v>
      </c>
      <c r="Q3" s="12">
        <v>2014</v>
      </c>
      <c r="R3" s="12">
        <v>2014</v>
      </c>
      <c r="S3" s="12">
        <v>2016</v>
      </c>
      <c r="T3" s="12">
        <v>2013</v>
      </c>
      <c r="U3" s="12">
        <v>2014</v>
      </c>
      <c r="V3" s="12">
        <v>2014</v>
      </c>
      <c r="W3" s="12">
        <v>2015</v>
      </c>
      <c r="X3" s="12">
        <v>2014</v>
      </c>
      <c r="Y3" s="12">
        <v>2014</v>
      </c>
      <c r="Z3" s="12">
        <v>2014</v>
      </c>
      <c r="AA3" s="12">
        <v>2014</v>
      </c>
      <c r="AB3" s="12">
        <v>2014</v>
      </c>
      <c r="AC3" s="12">
        <v>2014</v>
      </c>
      <c r="AD3" s="12">
        <v>2015</v>
      </c>
      <c r="AE3" s="12">
        <v>2012</v>
      </c>
      <c r="AF3" s="12">
        <v>2014</v>
      </c>
      <c r="AG3" s="12">
        <v>2013</v>
      </c>
      <c r="AH3" s="12">
        <v>2014</v>
      </c>
      <c r="AI3" s="12">
        <v>2015</v>
      </c>
      <c r="AJ3" s="12">
        <v>2016</v>
      </c>
      <c r="AK3" s="12">
        <v>2016</v>
      </c>
      <c r="AL3" s="12">
        <v>2016</v>
      </c>
      <c r="AM3" s="12">
        <v>2015</v>
      </c>
      <c r="AN3" s="12">
        <v>2014</v>
      </c>
      <c r="AO3" s="12">
        <v>2014</v>
      </c>
      <c r="AP3" s="12">
        <v>2014</v>
      </c>
      <c r="AQ3" s="12">
        <v>2014</v>
      </c>
      <c r="AR3" s="12">
        <v>2015</v>
      </c>
      <c r="AS3" s="12">
        <v>2014</v>
      </c>
      <c r="AT3" s="12">
        <v>2015</v>
      </c>
      <c r="AU3" s="12">
        <v>2012</v>
      </c>
      <c r="AV3" s="12">
        <v>2014</v>
      </c>
      <c r="AW3" s="12">
        <v>2014</v>
      </c>
      <c r="AX3" s="12">
        <v>2014</v>
      </c>
      <c r="AY3" s="12">
        <v>2014</v>
      </c>
      <c r="AZ3" s="12">
        <v>2015</v>
      </c>
      <c r="BA3" s="12">
        <v>2015</v>
      </c>
      <c r="BB3" s="12">
        <v>2015</v>
      </c>
      <c r="BC3" s="12">
        <v>2015</v>
      </c>
      <c r="BD3" s="12">
        <v>2014</v>
      </c>
      <c r="BE3" s="12">
        <v>2014</v>
      </c>
    </row>
    <row r="4" spans="1:58">
      <c r="A4" s="16" t="s">
        <v>639</v>
      </c>
      <c r="B4" s="11" t="s">
        <v>6782</v>
      </c>
      <c r="C4" s="20">
        <v>2014</v>
      </c>
      <c r="D4" s="20">
        <v>2014</v>
      </c>
      <c r="E4" s="20">
        <v>2014</v>
      </c>
      <c r="F4" s="20">
        <v>2014</v>
      </c>
      <c r="G4" s="20">
        <v>2014</v>
      </c>
      <c r="H4" s="20">
        <v>2014</v>
      </c>
      <c r="I4" s="20">
        <v>2014</v>
      </c>
      <c r="J4" s="20">
        <v>2015</v>
      </c>
      <c r="K4" s="20">
        <v>2015</v>
      </c>
      <c r="L4" s="20">
        <v>2015</v>
      </c>
      <c r="M4" s="22">
        <v>2016</v>
      </c>
      <c r="N4" s="22">
        <v>2016</v>
      </c>
      <c r="O4" s="22">
        <v>2015</v>
      </c>
      <c r="P4" s="22">
        <v>2015</v>
      </c>
      <c r="Q4" s="22">
        <v>2014</v>
      </c>
      <c r="R4" s="22">
        <v>2011</v>
      </c>
      <c r="S4" s="22">
        <v>2016</v>
      </c>
      <c r="T4" s="22">
        <v>2013</v>
      </c>
      <c r="U4" s="22">
        <v>2014</v>
      </c>
      <c r="V4" s="22">
        <v>2014</v>
      </c>
      <c r="W4" s="22">
        <v>2015</v>
      </c>
      <c r="X4" s="22">
        <v>2004</v>
      </c>
      <c r="Y4" s="22">
        <v>2013</v>
      </c>
      <c r="Z4" s="22">
        <v>2014</v>
      </c>
      <c r="AA4" s="22">
        <v>2014</v>
      </c>
      <c r="AB4" s="22">
        <v>2014</v>
      </c>
      <c r="AC4" s="22">
        <v>2014</v>
      </c>
      <c r="AD4" s="22">
        <v>2015</v>
      </c>
      <c r="AE4" s="22">
        <v>2012</v>
      </c>
      <c r="AF4" s="22">
        <v>2014</v>
      </c>
      <c r="AG4" s="21">
        <v>2007</v>
      </c>
      <c r="AH4" s="22">
        <v>2014</v>
      </c>
      <c r="AI4" s="22">
        <v>2015</v>
      </c>
      <c r="AJ4" s="22">
        <v>2016</v>
      </c>
      <c r="AK4" s="23">
        <v>2015</v>
      </c>
      <c r="AL4" s="23">
        <v>2015</v>
      </c>
      <c r="AM4" s="22">
        <v>2015</v>
      </c>
      <c r="AN4" s="22">
        <v>2014</v>
      </c>
      <c r="AO4" s="22">
        <v>2014</v>
      </c>
      <c r="AP4" s="22" t="s">
        <v>33</v>
      </c>
      <c r="AQ4" s="22" t="s">
        <v>33</v>
      </c>
      <c r="AR4" s="22">
        <v>2015</v>
      </c>
      <c r="AS4" s="22">
        <v>2014</v>
      </c>
      <c r="AT4" s="22">
        <v>2015</v>
      </c>
      <c r="AU4" s="22">
        <v>2012</v>
      </c>
      <c r="AV4" s="22">
        <v>2011</v>
      </c>
      <c r="AW4" s="22">
        <v>2014</v>
      </c>
      <c r="AX4" s="22">
        <v>2014</v>
      </c>
      <c r="AY4" s="22">
        <v>2014</v>
      </c>
      <c r="AZ4" s="22">
        <v>2015</v>
      </c>
      <c r="BA4" s="22">
        <v>2015</v>
      </c>
      <c r="BB4" s="22">
        <v>2015</v>
      </c>
      <c r="BC4" s="22">
        <v>2015</v>
      </c>
      <c r="BD4" s="22">
        <v>2014</v>
      </c>
      <c r="BE4" s="22">
        <v>2014</v>
      </c>
      <c r="BF4" s="10"/>
    </row>
    <row r="5" spans="1:58">
      <c r="A5" s="16" t="s">
        <v>6787</v>
      </c>
      <c r="B5" s="11" t="s">
        <v>6788</v>
      </c>
      <c r="C5" s="20">
        <v>2014</v>
      </c>
      <c r="D5" s="20">
        <v>2014</v>
      </c>
      <c r="E5" s="20">
        <v>2014</v>
      </c>
      <c r="F5" s="20">
        <v>2014</v>
      </c>
      <c r="G5" s="20">
        <v>2014</v>
      </c>
      <c r="H5" s="20">
        <v>2014</v>
      </c>
      <c r="I5" s="20">
        <v>2014</v>
      </c>
      <c r="J5" s="20">
        <v>2015</v>
      </c>
      <c r="K5" s="20">
        <v>2015</v>
      </c>
      <c r="L5" s="20">
        <v>2015</v>
      </c>
      <c r="M5" s="22">
        <v>2016</v>
      </c>
      <c r="N5" s="22">
        <v>2016</v>
      </c>
      <c r="O5" s="22">
        <v>2015</v>
      </c>
      <c r="P5" s="22">
        <v>2015</v>
      </c>
      <c r="Q5" s="22">
        <v>2014</v>
      </c>
      <c r="R5" s="22">
        <v>2009</v>
      </c>
      <c r="S5" s="22">
        <v>2016</v>
      </c>
      <c r="T5" s="22">
        <v>2013</v>
      </c>
      <c r="U5" s="22">
        <v>2014</v>
      </c>
      <c r="V5" s="22">
        <v>2014</v>
      </c>
      <c r="W5" s="22">
        <v>2015</v>
      </c>
      <c r="X5" s="22">
        <v>2009</v>
      </c>
      <c r="Y5" s="22">
        <v>2013</v>
      </c>
      <c r="Z5" s="22">
        <v>2014</v>
      </c>
      <c r="AA5" s="22">
        <v>2014</v>
      </c>
      <c r="AB5" s="22">
        <v>2013</v>
      </c>
      <c r="AC5" s="22">
        <v>2014</v>
      </c>
      <c r="AD5" s="22">
        <v>2015</v>
      </c>
      <c r="AE5" s="22" t="s">
        <v>33</v>
      </c>
      <c r="AF5" s="22">
        <v>2014</v>
      </c>
      <c r="AG5" s="21">
        <v>2012</v>
      </c>
      <c r="AH5" s="22">
        <v>2014</v>
      </c>
      <c r="AI5" s="22">
        <v>2015</v>
      </c>
      <c r="AJ5" s="22">
        <v>2016</v>
      </c>
      <c r="AK5" s="23" t="s">
        <v>33</v>
      </c>
      <c r="AL5" s="23">
        <v>2015</v>
      </c>
      <c r="AM5" s="22">
        <v>2015</v>
      </c>
      <c r="AN5" s="22">
        <v>2014</v>
      </c>
      <c r="AO5" s="22">
        <v>2014</v>
      </c>
      <c r="AP5" s="22">
        <v>2014</v>
      </c>
      <c r="AQ5" s="22">
        <v>2014</v>
      </c>
      <c r="AR5" s="22" t="s">
        <v>33</v>
      </c>
      <c r="AS5" s="22">
        <v>2014</v>
      </c>
      <c r="AT5" s="22">
        <v>2015</v>
      </c>
      <c r="AU5" s="22">
        <v>2012</v>
      </c>
      <c r="AV5" s="22">
        <v>2012</v>
      </c>
      <c r="AW5" s="22">
        <v>2014</v>
      </c>
      <c r="AX5" s="22">
        <v>2014</v>
      </c>
      <c r="AY5" s="22">
        <v>2014</v>
      </c>
      <c r="AZ5" s="22">
        <v>2015</v>
      </c>
      <c r="BA5" s="22">
        <v>2015</v>
      </c>
      <c r="BB5" s="22">
        <v>2015</v>
      </c>
      <c r="BC5" s="22">
        <v>2015</v>
      </c>
      <c r="BD5" s="22">
        <v>2014</v>
      </c>
      <c r="BE5" s="22">
        <v>2014</v>
      </c>
      <c r="BF5" s="10"/>
    </row>
    <row r="6" spans="1:58">
      <c r="A6" s="16" t="s">
        <v>1026</v>
      </c>
      <c r="B6" s="11" t="s">
        <v>6876</v>
      </c>
      <c r="C6" s="20">
        <v>2014</v>
      </c>
      <c r="D6" s="20">
        <v>2014</v>
      </c>
      <c r="E6" s="20">
        <v>2014</v>
      </c>
      <c r="F6" s="20">
        <v>2014</v>
      </c>
      <c r="G6" s="20">
        <v>2014</v>
      </c>
      <c r="H6" s="20">
        <v>2014</v>
      </c>
      <c r="I6" s="20">
        <v>2014</v>
      </c>
      <c r="J6" s="20">
        <v>2015</v>
      </c>
      <c r="K6" s="20">
        <v>2015</v>
      </c>
      <c r="L6" s="20">
        <v>2015</v>
      </c>
      <c r="M6" s="22">
        <v>2016</v>
      </c>
      <c r="N6" s="22">
        <v>2016</v>
      </c>
      <c r="O6" s="22">
        <v>2015</v>
      </c>
      <c r="P6" s="22">
        <v>2015</v>
      </c>
      <c r="Q6" s="22">
        <v>2014</v>
      </c>
      <c r="R6" s="22" t="s">
        <v>33</v>
      </c>
      <c r="S6" s="22">
        <v>2016</v>
      </c>
      <c r="T6" s="22">
        <v>2013</v>
      </c>
      <c r="U6" s="22">
        <v>2014</v>
      </c>
      <c r="V6" s="22">
        <v>2014</v>
      </c>
      <c r="W6" s="22">
        <v>2015</v>
      </c>
      <c r="X6" s="22">
        <v>2012</v>
      </c>
      <c r="Y6" s="22">
        <v>2010</v>
      </c>
      <c r="Z6" s="22">
        <v>2014</v>
      </c>
      <c r="AA6" s="22">
        <v>2014</v>
      </c>
      <c r="AB6" s="22">
        <v>2014</v>
      </c>
      <c r="AC6" s="22">
        <v>2014</v>
      </c>
      <c r="AD6" s="22">
        <v>2015</v>
      </c>
      <c r="AE6" s="22">
        <v>2012</v>
      </c>
      <c r="AF6" s="22">
        <v>2014</v>
      </c>
      <c r="AG6" s="21" t="s">
        <v>33</v>
      </c>
      <c r="AH6" s="22">
        <v>2014</v>
      </c>
      <c r="AI6" s="22">
        <v>2015</v>
      </c>
      <c r="AJ6" s="22">
        <v>2016</v>
      </c>
      <c r="AK6" s="23">
        <v>2015</v>
      </c>
      <c r="AL6" s="23">
        <v>2015</v>
      </c>
      <c r="AM6" s="22">
        <v>2015</v>
      </c>
      <c r="AN6" s="22">
        <v>2014</v>
      </c>
      <c r="AO6" s="22">
        <v>2014</v>
      </c>
      <c r="AP6" s="22">
        <v>2014</v>
      </c>
      <c r="AQ6" s="22">
        <v>2014</v>
      </c>
      <c r="AR6" s="22">
        <v>2011</v>
      </c>
      <c r="AS6" s="22">
        <v>2014</v>
      </c>
      <c r="AT6" s="22">
        <v>2015</v>
      </c>
      <c r="AU6" s="22">
        <v>2012</v>
      </c>
      <c r="AV6" s="22">
        <v>2006</v>
      </c>
      <c r="AW6" s="22">
        <v>2014</v>
      </c>
      <c r="AX6" s="22">
        <v>2014</v>
      </c>
      <c r="AY6" s="22">
        <v>2014</v>
      </c>
      <c r="AZ6" s="22">
        <v>2015</v>
      </c>
      <c r="BA6" s="22">
        <v>2015</v>
      </c>
      <c r="BB6" s="22">
        <v>2015</v>
      </c>
      <c r="BC6" s="22">
        <v>2015</v>
      </c>
      <c r="BD6" s="22">
        <v>2014</v>
      </c>
      <c r="BE6" s="22">
        <v>2014</v>
      </c>
      <c r="BF6" s="10"/>
    </row>
    <row r="7" spans="1:58">
      <c r="A7" s="16" t="s">
        <v>6783</v>
      </c>
      <c r="B7" s="11" t="s">
        <v>6784</v>
      </c>
      <c r="C7" s="20">
        <v>2014</v>
      </c>
      <c r="D7" s="20">
        <v>2014</v>
      </c>
      <c r="E7" s="20">
        <v>2014</v>
      </c>
      <c r="F7" s="20">
        <v>2014</v>
      </c>
      <c r="G7" s="20">
        <v>2014</v>
      </c>
      <c r="H7" s="20">
        <v>2014</v>
      </c>
      <c r="I7" s="20">
        <v>2014</v>
      </c>
      <c r="J7" s="20">
        <v>2015</v>
      </c>
      <c r="K7" s="20">
        <v>2015</v>
      </c>
      <c r="L7" s="20">
        <v>2015</v>
      </c>
      <c r="M7" s="22">
        <v>2016</v>
      </c>
      <c r="N7" s="22">
        <v>2016</v>
      </c>
      <c r="O7" s="22">
        <v>2015</v>
      </c>
      <c r="P7" s="22">
        <v>2015</v>
      </c>
      <c r="Q7" s="22">
        <v>2014</v>
      </c>
      <c r="R7" s="22" t="s">
        <v>33</v>
      </c>
      <c r="S7" s="22">
        <v>2016</v>
      </c>
      <c r="T7" s="22">
        <v>2013</v>
      </c>
      <c r="U7" s="22">
        <v>2014</v>
      </c>
      <c r="V7" s="22">
        <v>2014</v>
      </c>
      <c r="W7" s="22">
        <v>2015</v>
      </c>
      <c r="X7" s="22">
        <v>2007</v>
      </c>
      <c r="Y7" s="22">
        <v>2009</v>
      </c>
      <c r="Z7" s="22">
        <v>2014</v>
      </c>
      <c r="AA7" s="22">
        <v>2014</v>
      </c>
      <c r="AB7" s="22">
        <v>2014</v>
      </c>
      <c r="AC7" s="22">
        <v>2014</v>
      </c>
      <c r="AD7" s="22">
        <v>2015</v>
      </c>
      <c r="AE7" s="22">
        <v>2012</v>
      </c>
      <c r="AF7" s="22" t="s">
        <v>33</v>
      </c>
      <c r="AG7" s="21">
        <v>2008</v>
      </c>
      <c r="AH7" s="22">
        <v>2014</v>
      </c>
      <c r="AI7" s="22">
        <v>2015</v>
      </c>
      <c r="AJ7" s="22">
        <v>2016</v>
      </c>
      <c r="AK7" s="23" t="s">
        <v>33</v>
      </c>
      <c r="AL7" s="23">
        <v>2015</v>
      </c>
      <c r="AM7" s="22">
        <v>2015</v>
      </c>
      <c r="AN7" s="22">
        <v>2014</v>
      </c>
      <c r="AO7" s="22">
        <v>2014</v>
      </c>
      <c r="AP7" s="22">
        <v>2013</v>
      </c>
      <c r="AQ7" s="22">
        <v>2013</v>
      </c>
      <c r="AR7" s="22">
        <v>2007</v>
      </c>
      <c r="AS7" s="22">
        <v>2014</v>
      </c>
      <c r="AT7" s="22">
        <v>2015</v>
      </c>
      <c r="AU7" s="22">
        <v>2012</v>
      </c>
      <c r="AV7" s="22">
        <v>2013</v>
      </c>
      <c r="AW7" s="22">
        <v>2014</v>
      </c>
      <c r="AX7" s="22">
        <v>2014</v>
      </c>
      <c r="AY7" s="22">
        <v>2014</v>
      </c>
      <c r="AZ7" s="22">
        <v>2015</v>
      </c>
      <c r="BA7" s="22">
        <v>2015</v>
      </c>
      <c r="BB7" s="22">
        <v>2015</v>
      </c>
      <c r="BC7" s="22">
        <v>2015</v>
      </c>
      <c r="BD7" s="22">
        <v>2014</v>
      </c>
      <c r="BE7" s="22">
        <v>2014</v>
      </c>
      <c r="BF7" s="10"/>
    </row>
    <row r="8" spans="1:58">
      <c r="A8" s="16" t="s">
        <v>6801</v>
      </c>
      <c r="B8" s="11" t="s">
        <v>6802</v>
      </c>
      <c r="C8" s="20">
        <v>2014</v>
      </c>
      <c r="D8" s="20">
        <v>2014</v>
      </c>
      <c r="E8" s="20">
        <v>2014</v>
      </c>
      <c r="F8" s="20">
        <v>2014</v>
      </c>
      <c r="G8" s="20">
        <v>2014</v>
      </c>
      <c r="H8" s="20">
        <v>2014</v>
      </c>
      <c r="I8" s="20">
        <v>2014</v>
      </c>
      <c r="J8" s="20">
        <v>2015</v>
      </c>
      <c r="K8" s="20">
        <v>2015</v>
      </c>
      <c r="L8" s="20">
        <v>2015</v>
      </c>
      <c r="M8" s="22">
        <v>2016</v>
      </c>
      <c r="N8" s="22">
        <v>2016</v>
      </c>
      <c r="O8" s="22">
        <v>2015</v>
      </c>
      <c r="P8" s="22">
        <v>2015</v>
      </c>
      <c r="Q8" s="22">
        <v>2014</v>
      </c>
      <c r="R8" s="22" t="s">
        <v>33</v>
      </c>
      <c r="S8" s="22">
        <v>2016</v>
      </c>
      <c r="T8" s="22">
        <v>2013</v>
      </c>
      <c r="U8" s="22">
        <v>2014</v>
      </c>
      <c r="V8" s="22">
        <v>2014</v>
      </c>
      <c r="W8" s="22">
        <v>2015</v>
      </c>
      <c r="X8" s="22" t="s">
        <v>33</v>
      </c>
      <c r="Y8" s="22" t="s">
        <v>33</v>
      </c>
      <c r="Z8" s="22">
        <v>2014</v>
      </c>
      <c r="AA8" s="22">
        <v>2014</v>
      </c>
      <c r="AB8" s="22" t="s">
        <v>33</v>
      </c>
      <c r="AC8" s="22">
        <v>2014</v>
      </c>
      <c r="AD8" s="22">
        <v>2015</v>
      </c>
      <c r="AE8" s="22" t="s">
        <v>33</v>
      </c>
      <c r="AF8" s="22" t="s">
        <v>33</v>
      </c>
      <c r="AG8" s="21" t="s">
        <v>33</v>
      </c>
      <c r="AH8" s="22">
        <v>2014</v>
      </c>
      <c r="AI8" s="22">
        <v>2015</v>
      </c>
      <c r="AJ8" s="22">
        <v>2016</v>
      </c>
      <c r="AK8" s="23" t="s">
        <v>33</v>
      </c>
      <c r="AL8" s="23">
        <v>2015</v>
      </c>
      <c r="AM8" s="22">
        <v>2015</v>
      </c>
      <c r="AN8" s="22">
        <v>2014</v>
      </c>
      <c r="AO8" s="22">
        <v>2014</v>
      </c>
      <c r="AP8" s="22">
        <v>2014</v>
      </c>
      <c r="AQ8" s="22" t="s">
        <v>33</v>
      </c>
      <c r="AR8" s="22">
        <v>2009</v>
      </c>
      <c r="AS8" s="22">
        <v>2014</v>
      </c>
      <c r="AT8" s="22" t="s">
        <v>33</v>
      </c>
      <c r="AU8" s="22">
        <v>2012</v>
      </c>
      <c r="AV8" s="22">
        <v>2013</v>
      </c>
      <c r="AW8" s="22">
        <v>2014</v>
      </c>
      <c r="AX8" s="22">
        <v>2014</v>
      </c>
      <c r="AY8" s="22">
        <v>2014</v>
      </c>
      <c r="AZ8" s="22">
        <v>2011</v>
      </c>
      <c r="BA8" s="22">
        <v>2015</v>
      </c>
      <c r="BB8" s="22">
        <v>2015</v>
      </c>
      <c r="BC8" s="22">
        <v>2015</v>
      </c>
      <c r="BD8" s="22">
        <v>2014</v>
      </c>
      <c r="BE8" s="22">
        <v>2014</v>
      </c>
      <c r="BF8" s="10"/>
    </row>
    <row r="9" spans="1:58">
      <c r="A9" s="16" t="s">
        <v>6795</v>
      </c>
      <c r="B9" s="11" t="s">
        <v>6796</v>
      </c>
      <c r="C9" s="20">
        <v>2014</v>
      </c>
      <c r="D9" s="20">
        <v>2014</v>
      </c>
      <c r="E9" s="20">
        <v>2014</v>
      </c>
      <c r="F9" s="20">
        <v>2014</v>
      </c>
      <c r="G9" s="20">
        <v>2014</v>
      </c>
      <c r="H9" s="20">
        <v>2014</v>
      </c>
      <c r="I9" s="20">
        <v>2014</v>
      </c>
      <c r="J9" s="20">
        <v>2015</v>
      </c>
      <c r="K9" s="20">
        <v>2015</v>
      </c>
      <c r="L9" s="20">
        <v>2015</v>
      </c>
      <c r="M9" s="22">
        <v>2016</v>
      </c>
      <c r="N9" s="22">
        <v>2016</v>
      </c>
      <c r="O9" s="22">
        <v>2015</v>
      </c>
      <c r="P9" s="22">
        <v>2015</v>
      </c>
      <c r="Q9" s="22">
        <v>2014</v>
      </c>
      <c r="R9" s="22">
        <v>2005</v>
      </c>
      <c r="S9" s="22">
        <v>2016</v>
      </c>
      <c r="T9" s="22">
        <v>2013</v>
      </c>
      <c r="U9" s="22">
        <v>2014</v>
      </c>
      <c r="V9" s="22">
        <v>2014</v>
      </c>
      <c r="W9" s="22">
        <v>2015</v>
      </c>
      <c r="X9" s="22">
        <v>2005</v>
      </c>
      <c r="Y9" s="22">
        <v>2013</v>
      </c>
      <c r="Z9" s="22">
        <v>2014</v>
      </c>
      <c r="AA9" s="22">
        <v>2014</v>
      </c>
      <c r="AB9" s="22">
        <v>2014</v>
      </c>
      <c r="AC9" s="22">
        <v>2014</v>
      </c>
      <c r="AD9" s="22">
        <v>2015</v>
      </c>
      <c r="AE9" s="22" t="s">
        <v>33</v>
      </c>
      <c r="AF9" s="22">
        <v>2014</v>
      </c>
      <c r="AG9" s="21">
        <v>2013</v>
      </c>
      <c r="AH9" s="22">
        <v>2014</v>
      </c>
      <c r="AI9" s="22">
        <v>2015</v>
      </c>
      <c r="AJ9" s="22">
        <v>2016</v>
      </c>
      <c r="AK9" s="23" t="s">
        <v>33</v>
      </c>
      <c r="AL9" s="23">
        <v>2015</v>
      </c>
      <c r="AM9" s="22">
        <v>2015</v>
      </c>
      <c r="AN9" s="22">
        <v>2014</v>
      </c>
      <c r="AO9" s="22">
        <v>2014</v>
      </c>
      <c r="AP9" s="22" t="s">
        <v>33</v>
      </c>
      <c r="AQ9" s="22" t="s">
        <v>33</v>
      </c>
      <c r="AR9" s="22">
        <v>2015</v>
      </c>
      <c r="AS9" s="22">
        <v>2014</v>
      </c>
      <c r="AT9" s="22">
        <v>2015</v>
      </c>
      <c r="AU9" s="22">
        <v>2012</v>
      </c>
      <c r="AV9" s="22">
        <v>2013</v>
      </c>
      <c r="AW9" s="22">
        <v>2014</v>
      </c>
      <c r="AX9" s="22">
        <v>2014</v>
      </c>
      <c r="AY9" s="22">
        <v>2014</v>
      </c>
      <c r="AZ9" s="22">
        <v>2015</v>
      </c>
      <c r="BA9" s="22">
        <v>2015</v>
      </c>
      <c r="BB9" s="22" t="s">
        <v>33</v>
      </c>
      <c r="BC9" s="22">
        <v>2015</v>
      </c>
      <c r="BD9" s="22">
        <v>2014</v>
      </c>
      <c r="BE9" s="22">
        <v>2014</v>
      </c>
      <c r="BF9" s="10"/>
    </row>
    <row r="10" spans="1:58">
      <c r="A10" s="16" t="s">
        <v>6797</v>
      </c>
      <c r="B10" s="11" t="s">
        <v>6798</v>
      </c>
      <c r="C10" s="20">
        <v>2014</v>
      </c>
      <c r="D10" s="20">
        <v>2014</v>
      </c>
      <c r="E10" s="20">
        <v>2014</v>
      </c>
      <c r="F10" s="20">
        <v>2014</v>
      </c>
      <c r="G10" s="20">
        <v>2014</v>
      </c>
      <c r="H10" s="20">
        <v>2014</v>
      </c>
      <c r="I10" s="20">
        <v>2014</v>
      </c>
      <c r="J10" s="20">
        <v>2015</v>
      </c>
      <c r="K10" s="20">
        <v>2015</v>
      </c>
      <c r="L10" s="20">
        <v>2015</v>
      </c>
      <c r="M10" s="22">
        <v>2016</v>
      </c>
      <c r="N10" s="22">
        <v>2016</v>
      </c>
      <c r="O10" s="22">
        <v>2015</v>
      </c>
      <c r="P10" s="22">
        <v>2015</v>
      </c>
      <c r="Q10" s="22">
        <v>2014</v>
      </c>
      <c r="R10" s="22">
        <v>2010</v>
      </c>
      <c r="S10" s="22">
        <v>2016</v>
      </c>
      <c r="T10" s="22">
        <v>2013</v>
      </c>
      <c r="U10" s="22">
        <v>2014</v>
      </c>
      <c r="V10" s="22">
        <v>2014</v>
      </c>
      <c r="W10" s="22">
        <v>2015</v>
      </c>
      <c r="X10" s="22">
        <v>2010</v>
      </c>
      <c r="Y10" s="22">
        <v>2013</v>
      </c>
      <c r="Z10" s="22">
        <v>2014</v>
      </c>
      <c r="AA10" s="22">
        <v>2014</v>
      </c>
      <c r="AB10" s="22">
        <v>2014</v>
      </c>
      <c r="AC10" s="22">
        <v>2014</v>
      </c>
      <c r="AD10" s="22">
        <v>2015</v>
      </c>
      <c r="AE10" s="22" t="s">
        <v>33</v>
      </c>
      <c r="AF10" s="22">
        <v>2014</v>
      </c>
      <c r="AG10" s="21">
        <v>2013</v>
      </c>
      <c r="AH10" s="22">
        <v>2014</v>
      </c>
      <c r="AI10" s="22">
        <v>2015</v>
      </c>
      <c r="AJ10" s="22">
        <v>2016</v>
      </c>
      <c r="AK10" s="23">
        <v>2015</v>
      </c>
      <c r="AL10" s="23">
        <v>2015</v>
      </c>
      <c r="AM10" s="22">
        <v>2015</v>
      </c>
      <c r="AN10" s="22">
        <v>2014</v>
      </c>
      <c r="AO10" s="22">
        <v>2014</v>
      </c>
      <c r="AP10" s="22">
        <v>2014</v>
      </c>
      <c r="AQ10" s="22">
        <v>2014</v>
      </c>
      <c r="AR10" s="22">
        <v>2011</v>
      </c>
      <c r="AS10" s="22">
        <v>2014</v>
      </c>
      <c r="AT10" s="22">
        <v>2015</v>
      </c>
      <c r="AU10" s="22">
        <v>2012</v>
      </c>
      <c r="AV10" s="22">
        <v>2011</v>
      </c>
      <c r="AW10" s="22">
        <v>2014</v>
      </c>
      <c r="AX10" s="22">
        <v>2014</v>
      </c>
      <c r="AY10" s="22">
        <v>2014</v>
      </c>
      <c r="AZ10" s="22">
        <v>2015</v>
      </c>
      <c r="BA10" s="22">
        <v>2015</v>
      </c>
      <c r="BB10" s="22">
        <v>2015</v>
      </c>
      <c r="BC10" s="22">
        <v>2015</v>
      </c>
      <c r="BD10" s="22">
        <v>2014</v>
      </c>
      <c r="BE10" s="22">
        <v>2014</v>
      </c>
      <c r="BF10" s="10"/>
    </row>
    <row r="11" spans="1:58">
      <c r="A11" s="16" t="s">
        <v>6803</v>
      </c>
      <c r="B11" s="11" t="s">
        <v>6804</v>
      </c>
      <c r="C11" s="20">
        <v>2014</v>
      </c>
      <c r="D11" s="20">
        <v>2014</v>
      </c>
      <c r="E11" s="20">
        <v>2014</v>
      </c>
      <c r="F11" s="20">
        <v>2014</v>
      </c>
      <c r="G11" s="20">
        <v>2014</v>
      </c>
      <c r="H11" s="20">
        <v>2014</v>
      </c>
      <c r="I11" s="20">
        <v>2014</v>
      </c>
      <c r="J11" s="20">
        <v>2015</v>
      </c>
      <c r="K11" s="20">
        <v>2015</v>
      </c>
      <c r="L11" s="20">
        <v>2015</v>
      </c>
      <c r="M11" s="22">
        <v>2016</v>
      </c>
      <c r="N11" s="22">
        <v>2016</v>
      </c>
      <c r="O11" s="22">
        <v>2015</v>
      </c>
      <c r="P11" s="22">
        <v>2015</v>
      </c>
      <c r="Q11" s="22">
        <v>2014</v>
      </c>
      <c r="R11" s="22" t="s">
        <v>33</v>
      </c>
      <c r="S11" s="22">
        <v>2016</v>
      </c>
      <c r="T11" s="22">
        <v>2013</v>
      </c>
      <c r="U11" s="22">
        <v>2014</v>
      </c>
      <c r="V11" s="22" t="s">
        <v>33</v>
      </c>
      <c r="W11" s="22">
        <v>2015</v>
      </c>
      <c r="X11" s="22">
        <v>2007</v>
      </c>
      <c r="Y11" s="22">
        <v>2011</v>
      </c>
      <c r="Z11" s="22">
        <v>2014</v>
      </c>
      <c r="AA11" s="22">
        <v>2014</v>
      </c>
      <c r="AB11" s="22">
        <v>2013</v>
      </c>
      <c r="AC11" s="22">
        <v>2014</v>
      </c>
      <c r="AD11" s="22">
        <v>2015</v>
      </c>
      <c r="AE11" s="22" t="s">
        <v>33</v>
      </c>
      <c r="AF11" s="22">
        <v>2014</v>
      </c>
      <c r="AG11" s="21">
        <v>2010</v>
      </c>
      <c r="AH11" s="22">
        <v>2014</v>
      </c>
      <c r="AI11" s="22">
        <v>2015</v>
      </c>
      <c r="AJ11" s="22">
        <v>2016</v>
      </c>
      <c r="AK11" s="23" t="s">
        <v>33</v>
      </c>
      <c r="AL11" s="23">
        <v>2015</v>
      </c>
      <c r="AM11" s="22">
        <v>2015</v>
      </c>
      <c r="AN11" s="22">
        <v>2014</v>
      </c>
      <c r="AO11" s="22">
        <v>2014</v>
      </c>
      <c r="AP11" s="22">
        <v>2014</v>
      </c>
      <c r="AQ11" s="22" t="s">
        <v>33</v>
      </c>
      <c r="AR11" s="22">
        <v>2015</v>
      </c>
      <c r="AS11" s="22">
        <v>2014</v>
      </c>
      <c r="AT11" s="22">
        <v>2015</v>
      </c>
      <c r="AU11" s="22">
        <v>2012</v>
      </c>
      <c r="AV11" s="22" t="s">
        <v>33</v>
      </c>
      <c r="AW11" s="22">
        <v>2014</v>
      </c>
      <c r="AX11" s="22">
        <v>2014</v>
      </c>
      <c r="AY11" s="22">
        <v>2014</v>
      </c>
      <c r="AZ11" s="22">
        <v>2015</v>
      </c>
      <c r="BA11" s="22">
        <v>2015</v>
      </c>
      <c r="BB11" s="22">
        <v>2015</v>
      </c>
      <c r="BC11" s="22">
        <v>2015</v>
      </c>
      <c r="BD11" s="22">
        <v>2014</v>
      </c>
      <c r="BE11" s="22">
        <v>2014</v>
      </c>
      <c r="BF11" s="10"/>
    </row>
    <row r="12" spans="1:58">
      <c r="A12" s="16" t="s">
        <v>6805</v>
      </c>
      <c r="B12" s="11" t="s">
        <v>6806</v>
      </c>
      <c r="C12" s="20">
        <v>2014</v>
      </c>
      <c r="D12" s="20">
        <v>2014</v>
      </c>
      <c r="E12" s="20">
        <v>2014</v>
      </c>
      <c r="F12" s="20">
        <v>2014</v>
      </c>
      <c r="G12" s="20">
        <v>2014</v>
      </c>
      <c r="H12" s="20">
        <v>2014</v>
      </c>
      <c r="I12" s="20">
        <v>2014</v>
      </c>
      <c r="J12" s="20">
        <v>2015</v>
      </c>
      <c r="K12" s="20">
        <v>2015</v>
      </c>
      <c r="L12" s="20">
        <v>2015</v>
      </c>
      <c r="M12" s="22">
        <v>2016</v>
      </c>
      <c r="N12" s="22">
        <v>2016</v>
      </c>
      <c r="O12" s="22">
        <v>2015</v>
      </c>
      <c r="P12" s="22">
        <v>2015</v>
      </c>
      <c r="Q12" s="22">
        <v>2014</v>
      </c>
      <c r="R12" s="22" t="s">
        <v>33</v>
      </c>
      <c r="S12" s="22">
        <v>2016</v>
      </c>
      <c r="T12" s="22">
        <v>2013</v>
      </c>
      <c r="U12" s="22">
        <v>2014</v>
      </c>
      <c r="V12" s="22" t="s">
        <v>33</v>
      </c>
      <c r="W12" s="22">
        <v>2015</v>
      </c>
      <c r="X12" s="22" t="s">
        <v>33</v>
      </c>
      <c r="Y12" s="22">
        <v>2011</v>
      </c>
      <c r="Z12" s="22">
        <v>2014</v>
      </c>
      <c r="AA12" s="22">
        <v>2014</v>
      </c>
      <c r="AB12" s="22" t="s">
        <v>33</v>
      </c>
      <c r="AC12" s="22">
        <v>2014</v>
      </c>
      <c r="AD12" s="22">
        <v>2015</v>
      </c>
      <c r="AE12" s="22" t="s">
        <v>33</v>
      </c>
      <c r="AF12" s="22">
        <v>2014</v>
      </c>
      <c r="AG12" s="21">
        <v>2012</v>
      </c>
      <c r="AH12" s="22">
        <v>2014</v>
      </c>
      <c r="AI12" s="22">
        <v>2015</v>
      </c>
      <c r="AJ12" s="22">
        <v>2016</v>
      </c>
      <c r="AK12" s="23" t="s">
        <v>33</v>
      </c>
      <c r="AL12" s="23">
        <v>2015</v>
      </c>
      <c r="AM12" s="22">
        <v>2015</v>
      </c>
      <c r="AN12" s="22">
        <v>2014</v>
      </c>
      <c r="AO12" s="22">
        <v>2014</v>
      </c>
      <c r="AP12" s="22">
        <v>2014</v>
      </c>
      <c r="AQ12" s="22">
        <v>2014</v>
      </c>
      <c r="AR12" s="22">
        <v>2015</v>
      </c>
      <c r="AS12" s="22">
        <v>2014</v>
      </c>
      <c r="AT12" s="22">
        <v>2015</v>
      </c>
      <c r="AU12" s="22">
        <v>2012</v>
      </c>
      <c r="AV12" s="22" t="s">
        <v>33</v>
      </c>
      <c r="AW12" s="22">
        <v>2014</v>
      </c>
      <c r="AX12" s="22">
        <v>2014</v>
      </c>
      <c r="AY12" s="22">
        <v>2014</v>
      </c>
      <c r="AZ12" s="22">
        <v>2015</v>
      </c>
      <c r="BA12" s="22">
        <v>2015</v>
      </c>
      <c r="BB12" s="22">
        <v>2015</v>
      </c>
      <c r="BC12" s="22">
        <v>2015</v>
      </c>
      <c r="BD12" s="22">
        <v>2014</v>
      </c>
      <c r="BE12" s="22">
        <v>2014</v>
      </c>
      <c r="BF12" s="10"/>
    </row>
    <row r="13" spans="1:58">
      <c r="A13" s="16" t="s">
        <v>6807</v>
      </c>
      <c r="B13" s="11" t="s">
        <v>6808</v>
      </c>
      <c r="C13" s="20">
        <v>2014</v>
      </c>
      <c r="D13" s="20">
        <v>2014</v>
      </c>
      <c r="E13" s="20">
        <v>2014</v>
      </c>
      <c r="F13" s="20">
        <v>2014</v>
      </c>
      <c r="G13" s="20">
        <v>2014</v>
      </c>
      <c r="H13" s="20">
        <v>2014</v>
      </c>
      <c r="I13" s="20">
        <v>2014</v>
      </c>
      <c r="J13" s="20">
        <v>2015</v>
      </c>
      <c r="K13" s="20">
        <v>2015</v>
      </c>
      <c r="L13" s="20">
        <v>2015</v>
      </c>
      <c r="M13" s="22">
        <v>2016</v>
      </c>
      <c r="N13" s="22">
        <v>2016</v>
      </c>
      <c r="O13" s="22">
        <v>2015</v>
      </c>
      <c r="P13" s="22">
        <v>2015</v>
      </c>
      <c r="Q13" s="22">
        <v>2014</v>
      </c>
      <c r="R13" s="22">
        <v>2006</v>
      </c>
      <c r="S13" s="22">
        <v>2016</v>
      </c>
      <c r="T13" s="22">
        <v>2013</v>
      </c>
      <c r="U13" s="22">
        <v>2014</v>
      </c>
      <c r="V13" s="22">
        <v>2014</v>
      </c>
      <c r="W13" s="22">
        <v>2015</v>
      </c>
      <c r="X13" s="22">
        <v>2013</v>
      </c>
      <c r="Y13" s="22">
        <v>2013</v>
      </c>
      <c r="Z13" s="22">
        <v>2014</v>
      </c>
      <c r="AA13" s="22">
        <v>2014</v>
      </c>
      <c r="AB13" s="22">
        <v>2014</v>
      </c>
      <c r="AC13" s="22">
        <v>2014</v>
      </c>
      <c r="AD13" s="22">
        <v>2015</v>
      </c>
      <c r="AE13" s="22">
        <v>2012</v>
      </c>
      <c r="AF13" s="22">
        <v>2014</v>
      </c>
      <c r="AG13" s="21">
        <v>2008</v>
      </c>
      <c r="AH13" s="22">
        <v>2014</v>
      </c>
      <c r="AI13" s="22">
        <v>2015</v>
      </c>
      <c r="AJ13" s="22">
        <v>2016</v>
      </c>
      <c r="AK13" s="23">
        <v>2015</v>
      </c>
      <c r="AL13" s="23">
        <v>2015</v>
      </c>
      <c r="AM13" s="22">
        <v>2015</v>
      </c>
      <c r="AN13" s="22">
        <v>2014</v>
      </c>
      <c r="AO13" s="22">
        <v>2014</v>
      </c>
      <c r="AP13" s="22" t="s">
        <v>33</v>
      </c>
      <c r="AQ13" s="22" t="s">
        <v>33</v>
      </c>
      <c r="AR13" s="22" t="s">
        <v>33</v>
      </c>
      <c r="AS13" s="22">
        <v>2014</v>
      </c>
      <c r="AT13" s="22">
        <v>2015</v>
      </c>
      <c r="AU13" s="22">
        <v>2012</v>
      </c>
      <c r="AV13" s="22">
        <v>2014</v>
      </c>
      <c r="AW13" s="22">
        <v>2014</v>
      </c>
      <c r="AX13" s="22">
        <v>2014</v>
      </c>
      <c r="AY13" s="22">
        <v>2014</v>
      </c>
      <c r="AZ13" s="22">
        <v>2015</v>
      </c>
      <c r="BA13" s="22">
        <v>2015</v>
      </c>
      <c r="BB13" s="22">
        <v>2015</v>
      </c>
      <c r="BC13" s="22">
        <v>2015</v>
      </c>
      <c r="BD13" s="22">
        <v>2014</v>
      </c>
      <c r="BE13" s="22">
        <v>2014</v>
      </c>
      <c r="BF13" s="10"/>
    </row>
    <row r="14" spans="1:58">
      <c r="A14" s="16" t="s">
        <v>6819</v>
      </c>
      <c r="B14" s="11" t="s">
        <v>6820</v>
      </c>
      <c r="C14" s="20">
        <v>2014</v>
      </c>
      <c r="D14" s="20">
        <v>2014</v>
      </c>
      <c r="E14" s="20">
        <v>2014</v>
      </c>
      <c r="F14" s="20">
        <v>2014</v>
      </c>
      <c r="G14" s="20">
        <v>2014</v>
      </c>
      <c r="H14" s="20">
        <v>2014</v>
      </c>
      <c r="I14" s="20">
        <v>2014</v>
      </c>
      <c r="J14" s="20">
        <v>2015</v>
      </c>
      <c r="K14" s="20">
        <v>2015</v>
      </c>
      <c r="L14" s="20">
        <v>2015</v>
      </c>
      <c r="M14" s="22">
        <v>2016</v>
      </c>
      <c r="N14" s="22">
        <v>2016</v>
      </c>
      <c r="O14" s="22">
        <v>2015</v>
      </c>
      <c r="P14" s="22">
        <v>2015</v>
      </c>
      <c r="Q14" s="22">
        <v>2014</v>
      </c>
      <c r="R14" s="22" t="s">
        <v>33</v>
      </c>
      <c r="S14" s="22">
        <v>2016</v>
      </c>
      <c r="T14" s="22">
        <v>2013</v>
      </c>
      <c r="U14" s="22">
        <v>2014</v>
      </c>
      <c r="V14" s="22" t="s">
        <v>33</v>
      </c>
      <c r="W14" s="22">
        <v>2015</v>
      </c>
      <c r="X14" s="22" t="s">
        <v>33</v>
      </c>
      <c r="Y14" s="22">
        <v>2008</v>
      </c>
      <c r="Z14" s="22">
        <v>2014</v>
      </c>
      <c r="AA14" s="22">
        <v>2014</v>
      </c>
      <c r="AB14" s="22">
        <v>2013</v>
      </c>
      <c r="AC14" s="22">
        <v>2014</v>
      </c>
      <c r="AD14" s="22">
        <v>2015</v>
      </c>
      <c r="AE14" s="22" t="s">
        <v>33</v>
      </c>
      <c r="AF14" s="22">
        <v>2014</v>
      </c>
      <c r="AG14" s="21" t="s">
        <v>33</v>
      </c>
      <c r="AH14" s="22">
        <v>2014</v>
      </c>
      <c r="AI14" s="22">
        <v>2015</v>
      </c>
      <c r="AJ14" s="22">
        <v>2016</v>
      </c>
      <c r="AK14" s="23" t="s">
        <v>33</v>
      </c>
      <c r="AL14" s="23">
        <v>2015</v>
      </c>
      <c r="AM14" s="22">
        <v>2015</v>
      </c>
      <c r="AN14" s="22">
        <v>2014</v>
      </c>
      <c r="AO14" s="22">
        <v>2014</v>
      </c>
      <c r="AP14" s="22">
        <v>2014</v>
      </c>
      <c r="AQ14" s="22">
        <v>2014</v>
      </c>
      <c r="AR14" s="22" t="s">
        <v>33</v>
      </c>
      <c r="AS14" s="22">
        <v>2014</v>
      </c>
      <c r="AT14" s="22">
        <v>2015</v>
      </c>
      <c r="AU14" s="22">
        <v>2012</v>
      </c>
      <c r="AV14" s="22" t="s">
        <v>33</v>
      </c>
      <c r="AW14" s="22">
        <v>2014</v>
      </c>
      <c r="AX14" s="22">
        <v>2014</v>
      </c>
      <c r="AY14" s="22">
        <v>2014</v>
      </c>
      <c r="AZ14" s="22">
        <v>2015</v>
      </c>
      <c r="BA14" s="22">
        <v>2015</v>
      </c>
      <c r="BB14" s="22">
        <v>2015</v>
      </c>
      <c r="BC14" s="22">
        <v>2015</v>
      </c>
      <c r="BD14" s="22">
        <v>2014</v>
      </c>
      <c r="BE14" s="22">
        <v>2014</v>
      </c>
      <c r="BF14" s="10"/>
    </row>
    <row r="15" spans="1:58">
      <c r="A15" s="16" t="s">
        <v>6817</v>
      </c>
      <c r="B15" s="11" t="s">
        <v>6818</v>
      </c>
      <c r="C15" s="20">
        <v>2014</v>
      </c>
      <c r="D15" s="20">
        <v>2014</v>
      </c>
      <c r="E15" s="20">
        <v>2014</v>
      </c>
      <c r="F15" s="20">
        <v>2014</v>
      </c>
      <c r="G15" s="20">
        <v>2014</v>
      </c>
      <c r="H15" s="20">
        <v>2014</v>
      </c>
      <c r="I15" s="20">
        <v>2014</v>
      </c>
      <c r="J15" s="20">
        <v>2015</v>
      </c>
      <c r="K15" s="20">
        <v>2015</v>
      </c>
      <c r="L15" s="20">
        <v>2015</v>
      </c>
      <c r="M15" s="22">
        <v>2016</v>
      </c>
      <c r="N15" s="22">
        <v>2016</v>
      </c>
      <c r="O15" s="22">
        <v>2015</v>
      </c>
      <c r="P15" s="22">
        <v>2015</v>
      </c>
      <c r="Q15" s="22">
        <v>2014</v>
      </c>
      <c r="R15" s="22" t="s">
        <v>33</v>
      </c>
      <c r="S15" s="22">
        <v>2016</v>
      </c>
      <c r="T15" s="22">
        <v>2013</v>
      </c>
      <c r="U15" s="22">
        <v>2014</v>
      </c>
      <c r="V15" s="22" t="s">
        <v>33</v>
      </c>
      <c r="W15" s="22">
        <v>2015</v>
      </c>
      <c r="X15" s="22" t="s">
        <v>33</v>
      </c>
      <c r="Y15" s="22">
        <v>2012</v>
      </c>
      <c r="Z15" s="22">
        <v>2014</v>
      </c>
      <c r="AA15" s="22">
        <v>2014</v>
      </c>
      <c r="AB15" s="22" t="s">
        <v>33</v>
      </c>
      <c r="AC15" s="22">
        <v>2014</v>
      </c>
      <c r="AD15" s="22">
        <v>2015</v>
      </c>
      <c r="AE15" s="22" t="s">
        <v>33</v>
      </c>
      <c r="AF15" s="22">
        <v>2014</v>
      </c>
      <c r="AG15" s="21" t="s">
        <v>33</v>
      </c>
      <c r="AH15" s="22">
        <v>2014</v>
      </c>
      <c r="AI15" s="22">
        <v>2015</v>
      </c>
      <c r="AJ15" s="22">
        <v>2016</v>
      </c>
      <c r="AK15" s="23" t="s">
        <v>33</v>
      </c>
      <c r="AL15" s="23">
        <v>2015</v>
      </c>
      <c r="AM15" s="22">
        <v>2015</v>
      </c>
      <c r="AN15" s="22">
        <v>2014</v>
      </c>
      <c r="AO15" s="22">
        <v>2014</v>
      </c>
      <c r="AP15" s="22">
        <v>2014</v>
      </c>
      <c r="AQ15" s="22">
        <v>2014</v>
      </c>
      <c r="AR15" s="22">
        <v>2011</v>
      </c>
      <c r="AS15" s="22">
        <v>2014</v>
      </c>
      <c r="AT15" s="22">
        <v>2015</v>
      </c>
      <c r="AU15" s="22">
        <v>2012</v>
      </c>
      <c r="AV15" s="22">
        <v>2010</v>
      </c>
      <c r="AW15" s="22">
        <v>2014</v>
      </c>
      <c r="AX15" s="22">
        <v>2014</v>
      </c>
      <c r="AY15" s="22">
        <v>2014</v>
      </c>
      <c r="AZ15" s="22">
        <v>2015</v>
      </c>
      <c r="BA15" s="22">
        <v>2015</v>
      </c>
      <c r="BB15" s="22">
        <v>2015</v>
      </c>
      <c r="BC15" s="22">
        <v>2015</v>
      </c>
      <c r="BD15" s="22">
        <v>2014</v>
      </c>
      <c r="BE15" s="22">
        <v>2014</v>
      </c>
      <c r="BF15" s="10"/>
    </row>
    <row r="16" spans="1:58">
      <c r="A16" s="16" t="s">
        <v>675</v>
      </c>
      <c r="B16" s="11" t="s">
        <v>6814</v>
      </c>
      <c r="C16" s="20">
        <v>2014</v>
      </c>
      <c r="D16" s="20">
        <v>2014</v>
      </c>
      <c r="E16" s="20">
        <v>2014</v>
      </c>
      <c r="F16" s="20">
        <v>2014</v>
      </c>
      <c r="G16" s="20">
        <v>2014</v>
      </c>
      <c r="H16" s="20">
        <v>2014</v>
      </c>
      <c r="I16" s="20">
        <v>2014</v>
      </c>
      <c r="J16" s="20">
        <v>2015</v>
      </c>
      <c r="K16" s="20">
        <v>2015</v>
      </c>
      <c r="L16" s="20">
        <v>2015</v>
      </c>
      <c r="M16" s="22">
        <v>2016</v>
      </c>
      <c r="N16" s="22">
        <v>2016</v>
      </c>
      <c r="O16" s="22">
        <v>2015</v>
      </c>
      <c r="P16" s="22">
        <v>2015</v>
      </c>
      <c r="Q16" s="22">
        <v>2014</v>
      </c>
      <c r="R16" s="22">
        <v>2011</v>
      </c>
      <c r="S16" s="22">
        <v>2016</v>
      </c>
      <c r="T16" s="22">
        <v>2013</v>
      </c>
      <c r="U16" s="22">
        <v>2014</v>
      </c>
      <c r="V16" s="22">
        <v>2014</v>
      </c>
      <c r="W16" s="22">
        <v>2015</v>
      </c>
      <c r="X16" s="22">
        <v>2014</v>
      </c>
      <c r="Y16" s="22">
        <v>2011</v>
      </c>
      <c r="Z16" s="22">
        <v>2014</v>
      </c>
      <c r="AA16" s="22">
        <v>2014</v>
      </c>
      <c r="AB16" s="22">
        <v>2014</v>
      </c>
      <c r="AC16" s="22">
        <v>2014</v>
      </c>
      <c r="AD16" s="22">
        <v>2015</v>
      </c>
      <c r="AE16" s="22">
        <v>2012</v>
      </c>
      <c r="AF16" s="22">
        <v>2014</v>
      </c>
      <c r="AG16" s="21">
        <v>2010</v>
      </c>
      <c r="AH16" s="22">
        <v>2014</v>
      </c>
      <c r="AI16" s="22">
        <v>2015</v>
      </c>
      <c r="AJ16" s="22">
        <v>2016</v>
      </c>
      <c r="AK16" s="23">
        <v>2015</v>
      </c>
      <c r="AL16" s="23">
        <v>2015</v>
      </c>
      <c r="AM16" s="22">
        <v>2015</v>
      </c>
      <c r="AN16" s="22">
        <v>2014</v>
      </c>
      <c r="AO16" s="22">
        <v>2014</v>
      </c>
      <c r="AP16" s="22">
        <v>2014</v>
      </c>
      <c r="AQ16" s="22">
        <v>2014</v>
      </c>
      <c r="AR16" s="22">
        <v>2015</v>
      </c>
      <c r="AS16" s="22">
        <v>2014</v>
      </c>
      <c r="AT16" s="22">
        <v>2015</v>
      </c>
      <c r="AU16" s="22">
        <v>2012</v>
      </c>
      <c r="AV16" s="22">
        <v>2013</v>
      </c>
      <c r="AW16" s="22">
        <v>2014</v>
      </c>
      <c r="AX16" s="22">
        <v>2014</v>
      </c>
      <c r="AY16" s="22">
        <v>2014</v>
      </c>
      <c r="AZ16" s="22">
        <v>2015</v>
      </c>
      <c r="BA16" s="22">
        <v>2015</v>
      </c>
      <c r="BB16" s="22">
        <v>2015</v>
      </c>
      <c r="BC16" s="22">
        <v>2015</v>
      </c>
      <c r="BD16" s="22">
        <v>2014</v>
      </c>
      <c r="BE16" s="22">
        <v>2014</v>
      </c>
      <c r="BF16" s="10"/>
    </row>
    <row r="17" spans="1:58">
      <c r="A17" s="16" t="s">
        <v>6832</v>
      </c>
      <c r="B17" s="11" t="s">
        <v>6833</v>
      </c>
      <c r="C17" s="20">
        <v>2014</v>
      </c>
      <c r="D17" s="20">
        <v>2014</v>
      </c>
      <c r="E17" s="20">
        <v>2014</v>
      </c>
      <c r="F17" s="20">
        <v>2014</v>
      </c>
      <c r="G17" s="20">
        <v>2014</v>
      </c>
      <c r="H17" s="20">
        <v>2014</v>
      </c>
      <c r="I17" s="20">
        <v>2014</v>
      </c>
      <c r="J17" s="20">
        <v>2015</v>
      </c>
      <c r="K17" s="20">
        <v>2015</v>
      </c>
      <c r="L17" s="20">
        <v>2015</v>
      </c>
      <c r="M17" s="22">
        <v>2016</v>
      </c>
      <c r="N17" s="22">
        <v>2016</v>
      </c>
      <c r="O17" s="22">
        <v>2015</v>
      </c>
      <c r="P17" s="22">
        <v>2015</v>
      </c>
      <c r="Q17" s="22">
        <v>2014</v>
      </c>
      <c r="R17" s="22">
        <v>2012</v>
      </c>
      <c r="S17" s="22">
        <v>2016</v>
      </c>
      <c r="T17" s="22">
        <v>2013</v>
      </c>
      <c r="U17" s="22">
        <v>2014</v>
      </c>
      <c r="V17" s="22" t="s">
        <v>33</v>
      </c>
      <c r="W17" s="22">
        <v>2015</v>
      </c>
      <c r="X17" s="22">
        <v>2013</v>
      </c>
      <c r="Y17" s="22">
        <v>2010</v>
      </c>
      <c r="Z17" s="22">
        <v>2014</v>
      </c>
      <c r="AA17" s="22">
        <v>2014</v>
      </c>
      <c r="AB17" s="22">
        <v>2013</v>
      </c>
      <c r="AC17" s="22">
        <v>2014</v>
      </c>
      <c r="AD17" s="22">
        <v>2015</v>
      </c>
      <c r="AE17" s="22" t="s">
        <v>33</v>
      </c>
      <c r="AF17" s="22">
        <v>2014</v>
      </c>
      <c r="AG17" s="21" t="s">
        <v>33</v>
      </c>
      <c r="AH17" s="22">
        <v>2014</v>
      </c>
      <c r="AI17" s="22">
        <v>2015</v>
      </c>
      <c r="AJ17" s="22">
        <v>2016</v>
      </c>
      <c r="AK17" s="23" t="s">
        <v>33</v>
      </c>
      <c r="AL17" s="23">
        <v>2015</v>
      </c>
      <c r="AM17" s="22">
        <v>2015</v>
      </c>
      <c r="AN17" s="22">
        <v>2014</v>
      </c>
      <c r="AO17" s="22">
        <v>2014</v>
      </c>
      <c r="AP17" s="22">
        <v>2014</v>
      </c>
      <c r="AQ17" s="22">
        <v>2014</v>
      </c>
      <c r="AR17" s="22">
        <v>2011</v>
      </c>
      <c r="AS17" s="22">
        <v>2014</v>
      </c>
      <c r="AT17" s="22">
        <v>2015</v>
      </c>
      <c r="AU17" s="22">
        <v>2012</v>
      </c>
      <c r="AV17" s="22" t="s">
        <v>33</v>
      </c>
      <c r="AW17" s="22">
        <v>2014</v>
      </c>
      <c r="AX17" s="22">
        <v>2014</v>
      </c>
      <c r="AY17" s="22">
        <v>2014</v>
      </c>
      <c r="AZ17" s="22">
        <v>2015</v>
      </c>
      <c r="BA17" s="22">
        <v>2015</v>
      </c>
      <c r="BB17" s="22">
        <v>2015</v>
      </c>
      <c r="BC17" s="22">
        <v>2015</v>
      </c>
      <c r="BD17" s="22">
        <v>2014</v>
      </c>
      <c r="BE17" s="22">
        <v>2014</v>
      </c>
      <c r="BF17" s="10"/>
    </row>
    <row r="18" spans="1:58">
      <c r="A18" s="16" t="s">
        <v>6823</v>
      </c>
      <c r="B18" s="11" t="s">
        <v>6824</v>
      </c>
      <c r="C18" s="20">
        <v>2014</v>
      </c>
      <c r="D18" s="20">
        <v>2014</v>
      </c>
      <c r="E18" s="20">
        <v>2014</v>
      </c>
      <c r="F18" s="20">
        <v>2014</v>
      </c>
      <c r="G18" s="20">
        <v>2014</v>
      </c>
      <c r="H18" s="20">
        <v>2014</v>
      </c>
      <c r="I18" s="20">
        <v>2014</v>
      </c>
      <c r="J18" s="20">
        <v>2015</v>
      </c>
      <c r="K18" s="20">
        <v>2015</v>
      </c>
      <c r="L18" s="20">
        <v>2015</v>
      </c>
      <c r="M18" s="22">
        <v>2016</v>
      </c>
      <c r="N18" s="22">
        <v>2016</v>
      </c>
      <c r="O18" s="22">
        <v>2015</v>
      </c>
      <c r="P18" s="22">
        <v>2015</v>
      </c>
      <c r="Q18" s="22">
        <v>2014</v>
      </c>
      <c r="R18" s="22">
        <v>2005</v>
      </c>
      <c r="S18" s="22">
        <v>2016</v>
      </c>
      <c r="T18" s="22">
        <v>2013</v>
      </c>
      <c r="U18" s="22">
        <v>2014</v>
      </c>
      <c r="V18" s="22">
        <v>2014</v>
      </c>
      <c r="W18" s="22">
        <v>2015</v>
      </c>
      <c r="X18" s="22">
        <v>2005</v>
      </c>
      <c r="Y18" s="22">
        <v>2013</v>
      </c>
      <c r="Z18" s="22">
        <v>2014</v>
      </c>
      <c r="AA18" s="22">
        <v>2014</v>
      </c>
      <c r="AB18" s="22">
        <v>2014</v>
      </c>
      <c r="AC18" s="22">
        <v>2014</v>
      </c>
      <c r="AD18" s="22">
        <v>2015</v>
      </c>
      <c r="AE18" s="22" t="s">
        <v>33</v>
      </c>
      <c r="AF18" s="22">
        <v>2014</v>
      </c>
      <c r="AG18" s="21">
        <v>2012</v>
      </c>
      <c r="AH18" s="22">
        <v>2014</v>
      </c>
      <c r="AI18" s="22">
        <v>2015</v>
      </c>
      <c r="AJ18" s="22">
        <v>2016</v>
      </c>
      <c r="AK18" s="23" t="s">
        <v>33</v>
      </c>
      <c r="AL18" s="23">
        <v>2015</v>
      </c>
      <c r="AM18" s="22">
        <v>2015</v>
      </c>
      <c r="AN18" s="22">
        <v>2014</v>
      </c>
      <c r="AO18" s="22">
        <v>2014</v>
      </c>
      <c r="AP18" s="22" t="s">
        <v>33</v>
      </c>
      <c r="AQ18" s="22" t="s">
        <v>33</v>
      </c>
      <c r="AR18" s="22">
        <v>2015</v>
      </c>
      <c r="AS18" s="22">
        <v>2014</v>
      </c>
      <c r="AT18" s="22">
        <v>2015</v>
      </c>
      <c r="AU18" s="22">
        <v>2012</v>
      </c>
      <c r="AV18" s="22">
        <v>2009</v>
      </c>
      <c r="AW18" s="22">
        <v>2014</v>
      </c>
      <c r="AX18" s="22">
        <v>2014</v>
      </c>
      <c r="AY18" s="22">
        <v>2014</v>
      </c>
      <c r="AZ18" s="22">
        <v>2015</v>
      </c>
      <c r="BA18" s="22">
        <v>2015</v>
      </c>
      <c r="BB18" s="22">
        <v>2015</v>
      </c>
      <c r="BC18" s="22">
        <v>2015</v>
      </c>
      <c r="BD18" s="22">
        <v>2014</v>
      </c>
      <c r="BE18" s="22">
        <v>2014</v>
      </c>
      <c r="BF18" s="10"/>
    </row>
    <row r="19" spans="1:58">
      <c r="A19" s="16" t="s">
        <v>6810</v>
      </c>
      <c r="B19" s="11" t="s">
        <v>6811</v>
      </c>
      <c r="C19" s="20">
        <v>2014</v>
      </c>
      <c r="D19" s="20">
        <v>2014</v>
      </c>
      <c r="E19" s="20">
        <v>2014</v>
      </c>
      <c r="F19" s="20">
        <v>2014</v>
      </c>
      <c r="G19" s="20">
        <v>2014</v>
      </c>
      <c r="H19" s="20">
        <v>2014</v>
      </c>
      <c r="I19" s="20">
        <v>2014</v>
      </c>
      <c r="J19" s="20">
        <v>2015</v>
      </c>
      <c r="K19" s="20">
        <v>2015</v>
      </c>
      <c r="L19" s="20">
        <v>2015</v>
      </c>
      <c r="M19" s="22">
        <v>2016</v>
      </c>
      <c r="N19" s="22">
        <v>2016</v>
      </c>
      <c r="O19" s="22">
        <v>2015</v>
      </c>
      <c r="P19" s="22">
        <v>2015</v>
      </c>
      <c r="Q19" s="22">
        <v>2014</v>
      </c>
      <c r="R19" s="22" t="s">
        <v>33</v>
      </c>
      <c r="S19" s="22">
        <v>2016</v>
      </c>
      <c r="T19" s="22">
        <v>2013</v>
      </c>
      <c r="U19" s="22">
        <v>2014</v>
      </c>
      <c r="V19" s="22" t="s">
        <v>33</v>
      </c>
      <c r="W19" s="22">
        <v>2015</v>
      </c>
      <c r="X19" s="22" t="s">
        <v>33</v>
      </c>
      <c r="Y19" s="22">
        <v>2013</v>
      </c>
      <c r="Z19" s="22">
        <v>2014</v>
      </c>
      <c r="AA19" s="22">
        <v>2014</v>
      </c>
      <c r="AB19" s="22" t="s">
        <v>33</v>
      </c>
      <c r="AC19" s="22">
        <v>2014</v>
      </c>
      <c r="AD19" s="22">
        <v>2015</v>
      </c>
      <c r="AE19" s="22" t="s">
        <v>33</v>
      </c>
      <c r="AF19" s="22">
        <v>2014</v>
      </c>
      <c r="AG19" s="21">
        <v>2012</v>
      </c>
      <c r="AH19" s="22">
        <v>2014</v>
      </c>
      <c r="AI19" s="22">
        <v>2015</v>
      </c>
      <c r="AJ19" s="22">
        <v>2016</v>
      </c>
      <c r="AK19" s="23" t="s">
        <v>33</v>
      </c>
      <c r="AL19" s="23">
        <v>2015</v>
      </c>
      <c r="AM19" s="22">
        <v>2015</v>
      </c>
      <c r="AN19" s="22">
        <v>2014</v>
      </c>
      <c r="AO19" s="22">
        <v>2014</v>
      </c>
      <c r="AP19" s="22">
        <v>2014</v>
      </c>
      <c r="AQ19" s="22">
        <v>2014</v>
      </c>
      <c r="AR19" s="22" t="s">
        <v>33</v>
      </c>
      <c r="AS19" s="22">
        <v>2014</v>
      </c>
      <c r="AT19" s="22">
        <v>2015</v>
      </c>
      <c r="AU19" s="22">
        <v>2012</v>
      </c>
      <c r="AV19" s="22" t="s">
        <v>33</v>
      </c>
      <c r="AW19" s="22">
        <v>2014</v>
      </c>
      <c r="AX19" s="22">
        <v>2014</v>
      </c>
      <c r="AY19" s="22">
        <v>2014</v>
      </c>
      <c r="AZ19" s="22">
        <v>2015</v>
      </c>
      <c r="BA19" s="22">
        <v>2015</v>
      </c>
      <c r="BB19" s="22">
        <v>2015</v>
      </c>
      <c r="BC19" s="22">
        <v>2015</v>
      </c>
      <c r="BD19" s="22">
        <v>2014</v>
      </c>
      <c r="BE19" s="22">
        <v>2014</v>
      </c>
      <c r="BF19" s="10"/>
    </row>
    <row r="20" spans="1:58">
      <c r="A20" s="16" t="s">
        <v>6825</v>
      </c>
      <c r="B20" s="11" t="s">
        <v>6826</v>
      </c>
      <c r="C20" s="20">
        <v>2014</v>
      </c>
      <c r="D20" s="20">
        <v>2014</v>
      </c>
      <c r="E20" s="20">
        <v>2014</v>
      </c>
      <c r="F20" s="20">
        <v>2014</v>
      </c>
      <c r="G20" s="20">
        <v>2014</v>
      </c>
      <c r="H20" s="20">
        <v>2014</v>
      </c>
      <c r="I20" s="20">
        <v>2014</v>
      </c>
      <c r="J20" s="20">
        <v>2015</v>
      </c>
      <c r="K20" s="20">
        <v>2015</v>
      </c>
      <c r="L20" s="20">
        <v>2015</v>
      </c>
      <c r="M20" s="22">
        <v>2016</v>
      </c>
      <c r="N20" s="22">
        <v>2016</v>
      </c>
      <c r="O20" s="22">
        <v>2015</v>
      </c>
      <c r="P20" s="22">
        <v>2015</v>
      </c>
      <c r="Q20" s="22">
        <v>2014</v>
      </c>
      <c r="R20" s="22">
        <v>2011</v>
      </c>
      <c r="S20" s="22">
        <v>2016</v>
      </c>
      <c r="T20" s="22">
        <v>2013</v>
      </c>
      <c r="U20" s="22">
        <v>2014</v>
      </c>
      <c r="V20" s="22">
        <v>2014</v>
      </c>
      <c r="W20" s="22">
        <v>2015</v>
      </c>
      <c r="X20" s="22">
        <v>2011</v>
      </c>
      <c r="Y20" s="22">
        <v>2010</v>
      </c>
      <c r="Z20" s="22">
        <v>2014</v>
      </c>
      <c r="AA20" s="22">
        <v>2014</v>
      </c>
      <c r="AB20" s="22">
        <v>2014</v>
      </c>
      <c r="AC20" s="22">
        <v>2014</v>
      </c>
      <c r="AD20" s="22">
        <v>2015</v>
      </c>
      <c r="AE20" s="22">
        <v>2012</v>
      </c>
      <c r="AF20" s="22">
        <v>2014</v>
      </c>
      <c r="AG20" s="21" t="s">
        <v>33</v>
      </c>
      <c r="AH20" s="22">
        <v>2014</v>
      </c>
      <c r="AI20" s="22">
        <v>2015</v>
      </c>
      <c r="AJ20" s="22">
        <v>2016</v>
      </c>
      <c r="AK20" s="23" t="s">
        <v>33</v>
      </c>
      <c r="AL20" s="23">
        <v>2015</v>
      </c>
      <c r="AM20" s="22">
        <v>2015</v>
      </c>
      <c r="AN20" s="22">
        <v>2014</v>
      </c>
      <c r="AO20" s="22">
        <v>2014</v>
      </c>
      <c r="AP20" s="22" t="s">
        <v>33</v>
      </c>
      <c r="AQ20" s="22">
        <v>2012</v>
      </c>
      <c r="AR20" s="22" t="s">
        <v>33</v>
      </c>
      <c r="AS20" s="22">
        <v>2014</v>
      </c>
      <c r="AT20" s="22" t="s">
        <v>33</v>
      </c>
      <c r="AU20" s="22">
        <v>2012</v>
      </c>
      <c r="AV20" s="22" t="s">
        <v>33</v>
      </c>
      <c r="AW20" s="22">
        <v>2014</v>
      </c>
      <c r="AX20" s="22">
        <v>2014</v>
      </c>
      <c r="AY20" s="22">
        <v>2014</v>
      </c>
      <c r="AZ20" s="22">
        <v>2015</v>
      </c>
      <c r="BA20" s="22">
        <v>2015</v>
      </c>
      <c r="BB20" s="22">
        <v>2015</v>
      </c>
      <c r="BC20" s="22">
        <v>2015</v>
      </c>
      <c r="BD20" s="22">
        <v>2014</v>
      </c>
      <c r="BE20" s="22">
        <v>2014</v>
      </c>
      <c r="BF20" s="10"/>
    </row>
    <row r="21" spans="1:58">
      <c r="A21" s="16" t="s">
        <v>939</v>
      </c>
      <c r="B21" s="11" t="s">
        <v>6812</v>
      </c>
      <c r="C21" s="20">
        <v>2014</v>
      </c>
      <c r="D21" s="20">
        <v>2014</v>
      </c>
      <c r="E21" s="20">
        <v>2014</v>
      </c>
      <c r="F21" s="20">
        <v>2014</v>
      </c>
      <c r="G21" s="20">
        <v>2014</v>
      </c>
      <c r="H21" s="20">
        <v>2014</v>
      </c>
      <c r="I21" s="20">
        <v>2014</v>
      </c>
      <c r="J21" s="20">
        <v>2015</v>
      </c>
      <c r="K21" s="20">
        <v>2015</v>
      </c>
      <c r="L21" s="20">
        <v>2015</v>
      </c>
      <c r="M21" s="22">
        <v>2016</v>
      </c>
      <c r="N21" s="22">
        <v>2016</v>
      </c>
      <c r="O21" s="22">
        <v>2015</v>
      </c>
      <c r="P21" s="22">
        <v>2015</v>
      </c>
      <c r="Q21" s="22">
        <v>2014</v>
      </c>
      <c r="R21" s="22">
        <v>2012</v>
      </c>
      <c r="S21" s="22">
        <v>2016</v>
      </c>
      <c r="T21" s="22">
        <v>2013</v>
      </c>
      <c r="U21" s="22">
        <v>2014</v>
      </c>
      <c r="V21" s="22">
        <v>2014</v>
      </c>
      <c r="W21" s="22">
        <v>2015</v>
      </c>
      <c r="X21" s="22">
        <v>2014</v>
      </c>
      <c r="Y21" s="22">
        <v>2010</v>
      </c>
      <c r="Z21" s="22">
        <v>2014</v>
      </c>
      <c r="AA21" s="22">
        <v>2014</v>
      </c>
      <c r="AB21" s="22">
        <v>2014</v>
      </c>
      <c r="AC21" s="22">
        <v>2014</v>
      </c>
      <c r="AD21" s="22">
        <v>2015</v>
      </c>
      <c r="AE21" s="22">
        <v>2012</v>
      </c>
      <c r="AF21" s="22">
        <v>2014</v>
      </c>
      <c r="AG21" s="21">
        <v>2011</v>
      </c>
      <c r="AH21" s="22">
        <v>2014</v>
      </c>
      <c r="AI21" s="22">
        <v>2015</v>
      </c>
      <c r="AJ21" s="22">
        <v>2016</v>
      </c>
      <c r="AK21" s="23" t="s">
        <v>33</v>
      </c>
      <c r="AL21" s="23">
        <v>2015</v>
      </c>
      <c r="AM21" s="22">
        <v>2015</v>
      </c>
      <c r="AN21" s="22">
        <v>2014</v>
      </c>
      <c r="AO21" s="22">
        <v>2014</v>
      </c>
      <c r="AP21" s="22">
        <v>2014</v>
      </c>
      <c r="AQ21" s="22">
        <v>2014</v>
      </c>
      <c r="AR21" s="22">
        <v>2015</v>
      </c>
      <c r="AS21" s="22">
        <v>2014</v>
      </c>
      <c r="AT21" s="22">
        <v>2015</v>
      </c>
      <c r="AU21" s="22">
        <v>2012</v>
      </c>
      <c r="AV21" s="22">
        <v>2006</v>
      </c>
      <c r="AW21" s="22">
        <v>2014</v>
      </c>
      <c r="AX21" s="22">
        <v>2014</v>
      </c>
      <c r="AY21" s="22">
        <v>2014</v>
      </c>
      <c r="AZ21" s="22">
        <v>2015</v>
      </c>
      <c r="BA21" s="22">
        <v>2015</v>
      </c>
      <c r="BB21" s="22">
        <v>2015</v>
      </c>
      <c r="BC21" s="22">
        <v>2015</v>
      </c>
      <c r="BD21" s="22">
        <v>2014</v>
      </c>
      <c r="BE21" s="22">
        <v>2014</v>
      </c>
      <c r="BF21" s="10"/>
    </row>
    <row r="22" spans="1:58">
      <c r="A22" s="16" t="s">
        <v>6836</v>
      </c>
      <c r="B22" s="11" t="s">
        <v>6837</v>
      </c>
      <c r="C22" s="20">
        <v>2014</v>
      </c>
      <c r="D22" s="20">
        <v>2014</v>
      </c>
      <c r="E22" s="20">
        <v>2014</v>
      </c>
      <c r="F22" s="20">
        <v>2014</v>
      </c>
      <c r="G22" s="20">
        <v>2014</v>
      </c>
      <c r="H22" s="20">
        <v>2014</v>
      </c>
      <c r="I22" s="20">
        <v>2014</v>
      </c>
      <c r="J22" s="20">
        <v>2015</v>
      </c>
      <c r="K22" s="20">
        <v>2015</v>
      </c>
      <c r="L22" s="20">
        <v>2015</v>
      </c>
      <c r="M22" s="22">
        <v>2016</v>
      </c>
      <c r="N22" s="22">
        <v>2016</v>
      </c>
      <c r="O22" s="22">
        <v>2015</v>
      </c>
      <c r="P22" s="22">
        <v>2015</v>
      </c>
      <c r="Q22" s="22">
        <v>2014</v>
      </c>
      <c r="R22" s="22">
        <v>2010</v>
      </c>
      <c r="S22" s="22">
        <v>2016</v>
      </c>
      <c r="T22" s="22">
        <v>2013</v>
      </c>
      <c r="U22" s="22">
        <v>2014</v>
      </c>
      <c r="V22" s="22">
        <v>2014</v>
      </c>
      <c r="W22" s="22">
        <v>2015</v>
      </c>
      <c r="X22" s="22">
        <v>2010</v>
      </c>
      <c r="Y22" s="22">
        <v>2012</v>
      </c>
      <c r="Z22" s="22">
        <v>2014</v>
      </c>
      <c r="AA22" s="22">
        <v>2014</v>
      </c>
      <c r="AB22" s="22">
        <v>2013</v>
      </c>
      <c r="AC22" s="22">
        <v>2014</v>
      </c>
      <c r="AD22" s="22">
        <v>2015</v>
      </c>
      <c r="AE22" s="22">
        <v>2012</v>
      </c>
      <c r="AF22" s="22">
        <v>2014</v>
      </c>
      <c r="AG22" s="21">
        <v>2012</v>
      </c>
      <c r="AH22" s="22">
        <v>2014</v>
      </c>
      <c r="AI22" s="22">
        <v>2015</v>
      </c>
      <c r="AJ22" s="22">
        <v>2016</v>
      </c>
      <c r="AK22" s="23" t="s">
        <v>33</v>
      </c>
      <c r="AL22" s="23" t="s">
        <v>33</v>
      </c>
      <c r="AM22" s="22">
        <v>2015</v>
      </c>
      <c r="AN22" s="22">
        <v>2014</v>
      </c>
      <c r="AO22" s="22">
        <v>2014</v>
      </c>
      <c r="AP22" s="22">
        <v>2014</v>
      </c>
      <c r="AQ22" s="22">
        <v>2014</v>
      </c>
      <c r="AR22" s="22">
        <v>2015</v>
      </c>
      <c r="AS22" s="22">
        <v>2014</v>
      </c>
      <c r="AT22" s="22">
        <v>2015</v>
      </c>
      <c r="AU22" s="22">
        <v>2012</v>
      </c>
      <c r="AV22" s="22" t="s">
        <v>33</v>
      </c>
      <c r="AW22" s="22">
        <v>2014</v>
      </c>
      <c r="AX22" s="22">
        <v>2014</v>
      </c>
      <c r="AY22" s="22">
        <v>2014</v>
      </c>
      <c r="AZ22" s="22">
        <v>2015</v>
      </c>
      <c r="BA22" s="22">
        <v>2015</v>
      </c>
      <c r="BB22" s="22">
        <v>2015</v>
      </c>
      <c r="BC22" s="22">
        <v>2015</v>
      </c>
      <c r="BD22" s="22">
        <v>2014</v>
      </c>
      <c r="BE22" s="22">
        <v>2014</v>
      </c>
      <c r="BF22" s="10"/>
    </row>
    <row r="23" spans="1:58">
      <c r="A23" s="16" t="s">
        <v>6829</v>
      </c>
      <c r="B23" s="11" t="s">
        <v>6830</v>
      </c>
      <c r="C23" s="20">
        <v>2014</v>
      </c>
      <c r="D23" s="20">
        <v>2014</v>
      </c>
      <c r="E23" s="20">
        <v>2014</v>
      </c>
      <c r="F23" s="20">
        <v>2014</v>
      </c>
      <c r="G23" s="20">
        <v>2014</v>
      </c>
      <c r="H23" s="20">
        <v>2014</v>
      </c>
      <c r="I23" s="20">
        <v>2014</v>
      </c>
      <c r="J23" s="20">
        <v>2015</v>
      </c>
      <c r="K23" s="20">
        <v>2015</v>
      </c>
      <c r="L23" s="20">
        <v>2015</v>
      </c>
      <c r="M23" s="22">
        <v>2016</v>
      </c>
      <c r="N23" s="22">
        <v>2016</v>
      </c>
      <c r="O23" s="22">
        <v>2015</v>
      </c>
      <c r="P23" s="22">
        <v>2015</v>
      </c>
      <c r="Q23" s="22">
        <v>2014</v>
      </c>
      <c r="R23" s="22">
        <v>2008</v>
      </c>
      <c r="S23" s="22">
        <v>2016</v>
      </c>
      <c r="T23" s="22">
        <v>2013</v>
      </c>
      <c r="U23" s="22">
        <v>2014</v>
      </c>
      <c r="V23" s="22">
        <v>2014</v>
      </c>
      <c r="W23" s="22">
        <v>2015</v>
      </c>
      <c r="X23" s="22">
        <v>2008</v>
      </c>
      <c r="Y23" s="22">
        <v>2012</v>
      </c>
      <c r="Z23" s="22">
        <v>2014</v>
      </c>
      <c r="AA23" s="22">
        <v>2014</v>
      </c>
      <c r="AB23" s="22">
        <v>2014</v>
      </c>
      <c r="AC23" s="22">
        <v>2014</v>
      </c>
      <c r="AD23" s="22">
        <v>2015</v>
      </c>
      <c r="AE23" s="22">
        <v>2012</v>
      </c>
      <c r="AF23" s="22">
        <v>2014</v>
      </c>
      <c r="AG23" s="21">
        <v>2013</v>
      </c>
      <c r="AH23" s="22">
        <v>2014</v>
      </c>
      <c r="AI23" s="22">
        <v>2015</v>
      </c>
      <c r="AJ23" s="22">
        <v>2016</v>
      </c>
      <c r="AK23" s="23" t="s">
        <v>33</v>
      </c>
      <c r="AL23" s="23">
        <v>2015</v>
      </c>
      <c r="AM23" s="22">
        <v>2015</v>
      </c>
      <c r="AN23" s="22">
        <v>2014</v>
      </c>
      <c r="AO23" s="22">
        <v>2014</v>
      </c>
      <c r="AP23" s="22">
        <v>2014</v>
      </c>
      <c r="AQ23" s="22">
        <v>2014</v>
      </c>
      <c r="AR23" s="22">
        <v>2011</v>
      </c>
      <c r="AS23" s="22">
        <v>2014</v>
      </c>
      <c r="AT23" s="22">
        <v>2015</v>
      </c>
      <c r="AU23" s="22">
        <v>2012</v>
      </c>
      <c r="AV23" s="22">
        <v>2012</v>
      </c>
      <c r="AW23" s="22">
        <v>2014</v>
      </c>
      <c r="AX23" s="22">
        <v>2014</v>
      </c>
      <c r="AY23" s="22">
        <v>2014</v>
      </c>
      <c r="AZ23" s="22">
        <v>2015</v>
      </c>
      <c r="BA23" s="22">
        <v>2015</v>
      </c>
      <c r="BB23" s="22">
        <v>2015</v>
      </c>
      <c r="BC23" s="22">
        <v>2015</v>
      </c>
      <c r="BD23" s="22">
        <v>2014</v>
      </c>
      <c r="BE23" s="22">
        <v>2014</v>
      </c>
      <c r="BF23" s="10"/>
    </row>
    <row r="24" spans="1:58">
      <c r="A24" s="16" t="s">
        <v>6821</v>
      </c>
      <c r="B24" s="11" t="s">
        <v>6822</v>
      </c>
      <c r="C24" s="20">
        <v>2014</v>
      </c>
      <c r="D24" s="20">
        <v>2014</v>
      </c>
      <c r="E24" s="20">
        <v>2014</v>
      </c>
      <c r="F24" s="20">
        <v>2014</v>
      </c>
      <c r="G24" s="20">
        <v>2014</v>
      </c>
      <c r="H24" s="20">
        <v>2014</v>
      </c>
      <c r="I24" s="20">
        <v>2014</v>
      </c>
      <c r="J24" s="20">
        <v>2015</v>
      </c>
      <c r="K24" s="20">
        <v>2015</v>
      </c>
      <c r="L24" s="20">
        <v>2015</v>
      </c>
      <c r="M24" s="22">
        <v>2016</v>
      </c>
      <c r="N24" s="22">
        <v>2016</v>
      </c>
      <c r="O24" s="22">
        <v>2015</v>
      </c>
      <c r="P24" s="22">
        <v>2015</v>
      </c>
      <c r="Q24" s="22">
        <v>2014</v>
      </c>
      <c r="R24" s="22">
        <v>2012</v>
      </c>
      <c r="S24" s="22">
        <v>2016</v>
      </c>
      <c r="T24" s="22">
        <v>2013</v>
      </c>
      <c r="U24" s="22">
        <v>2014</v>
      </c>
      <c r="V24" s="22">
        <v>2014</v>
      </c>
      <c r="W24" s="22">
        <v>2015</v>
      </c>
      <c r="X24" s="22">
        <v>2012</v>
      </c>
      <c r="Y24" s="22">
        <v>2013</v>
      </c>
      <c r="Z24" s="22">
        <v>2014</v>
      </c>
      <c r="AA24" s="22">
        <v>2014</v>
      </c>
      <c r="AB24" s="22" t="s">
        <v>33</v>
      </c>
      <c r="AC24" s="22">
        <v>2014</v>
      </c>
      <c r="AD24" s="22">
        <v>2015</v>
      </c>
      <c r="AE24" s="22" t="s">
        <v>33</v>
      </c>
      <c r="AF24" s="22">
        <v>2014</v>
      </c>
      <c r="AG24" s="21">
        <v>2007</v>
      </c>
      <c r="AH24" s="22">
        <v>2014</v>
      </c>
      <c r="AI24" s="22">
        <v>2015</v>
      </c>
      <c r="AJ24" s="22">
        <v>2016</v>
      </c>
      <c r="AK24" s="23">
        <v>2015</v>
      </c>
      <c r="AL24" s="23">
        <v>2015</v>
      </c>
      <c r="AM24" s="22">
        <v>2015</v>
      </c>
      <c r="AN24" s="22">
        <v>2014</v>
      </c>
      <c r="AO24" s="22">
        <v>2014</v>
      </c>
      <c r="AP24" s="22" t="s">
        <v>33</v>
      </c>
      <c r="AQ24" s="22">
        <v>2012</v>
      </c>
      <c r="AR24" s="22" t="s">
        <v>33</v>
      </c>
      <c r="AS24" s="22">
        <v>2014</v>
      </c>
      <c r="AT24" s="22">
        <v>2015</v>
      </c>
      <c r="AU24" s="22">
        <v>2012</v>
      </c>
      <c r="AV24" s="22">
        <v>2013</v>
      </c>
      <c r="AW24" s="22">
        <v>2014</v>
      </c>
      <c r="AX24" s="22">
        <v>2014</v>
      </c>
      <c r="AY24" s="22">
        <v>2014</v>
      </c>
      <c r="AZ24" s="22">
        <v>2015</v>
      </c>
      <c r="BA24" s="22">
        <v>2015</v>
      </c>
      <c r="BB24" s="22">
        <v>2015</v>
      </c>
      <c r="BC24" s="22">
        <v>2015</v>
      </c>
      <c r="BD24" s="22">
        <v>2014</v>
      </c>
      <c r="BE24" s="22">
        <v>2014</v>
      </c>
      <c r="BF24" s="10"/>
    </row>
    <row r="25" spans="1:58">
      <c r="A25" s="16" t="s">
        <v>6838</v>
      </c>
      <c r="B25" s="11" t="s">
        <v>6839</v>
      </c>
      <c r="C25" s="20">
        <v>2014</v>
      </c>
      <c r="D25" s="20">
        <v>2014</v>
      </c>
      <c r="E25" s="20">
        <v>2014</v>
      </c>
      <c r="F25" s="20">
        <v>2014</v>
      </c>
      <c r="G25" s="20">
        <v>2014</v>
      </c>
      <c r="H25" s="20">
        <v>2014</v>
      </c>
      <c r="I25" s="20">
        <v>2014</v>
      </c>
      <c r="J25" s="20">
        <v>2015</v>
      </c>
      <c r="K25" s="20">
        <v>2015</v>
      </c>
      <c r="L25" s="20">
        <v>2015</v>
      </c>
      <c r="M25" s="22">
        <v>2016</v>
      </c>
      <c r="N25" s="22">
        <v>2016</v>
      </c>
      <c r="O25" s="22">
        <v>2015</v>
      </c>
      <c r="P25" s="22">
        <v>2015</v>
      </c>
      <c r="Q25" s="22">
        <v>2014</v>
      </c>
      <c r="R25" s="22" t="s">
        <v>33</v>
      </c>
      <c r="S25" s="22">
        <v>2016</v>
      </c>
      <c r="T25" s="22">
        <v>2013</v>
      </c>
      <c r="U25" s="22">
        <v>2014</v>
      </c>
      <c r="V25" s="22">
        <v>2014</v>
      </c>
      <c r="W25" s="22">
        <v>2015</v>
      </c>
      <c r="X25" s="22">
        <v>2007</v>
      </c>
      <c r="Y25" s="22">
        <v>2010</v>
      </c>
      <c r="Z25" s="22">
        <v>2014</v>
      </c>
      <c r="AA25" s="22">
        <v>2014</v>
      </c>
      <c r="AB25" s="22">
        <v>2014</v>
      </c>
      <c r="AC25" s="22">
        <v>2014</v>
      </c>
      <c r="AD25" s="22">
        <v>2015</v>
      </c>
      <c r="AE25" s="22">
        <v>2012</v>
      </c>
      <c r="AF25" s="22">
        <v>2014</v>
      </c>
      <c r="AG25" s="21">
        <v>2009</v>
      </c>
      <c r="AH25" s="22">
        <v>2014</v>
      </c>
      <c r="AI25" s="22">
        <v>2015</v>
      </c>
      <c r="AJ25" s="22">
        <v>2016</v>
      </c>
      <c r="AK25" s="23" t="s">
        <v>33</v>
      </c>
      <c r="AL25" s="23">
        <v>2015</v>
      </c>
      <c r="AM25" s="22">
        <v>2015</v>
      </c>
      <c r="AN25" s="22">
        <v>2014</v>
      </c>
      <c r="AO25" s="22">
        <v>2014</v>
      </c>
      <c r="AP25" s="22">
        <v>2014</v>
      </c>
      <c r="AQ25" s="22">
        <v>2014</v>
      </c>
      <c r="AR25" s="22">
        <v>2015</v>
      </c>
      <c r="AS25" s="22">
        <v>2014</v>
      </c>
      <c r="AT25" s="22">
        <v>2015</v>
      </c>
      <c r="AU25" s="22">
        <v>2012</v>
      </c>
      <c r="AV25" s="22">
        <v>2013</v>
      </c>
      <c r="AW25" s="22">
        <v>2014</v>
      </c>
      <c r="AX25" s="22">
        <v>2014</v>
      </c>
      <c r="AY25" s="22">
        <v>2014</v>
      </c>
      <c r="AZ25" s="22">
        <v>2015</v>
      </c>
      <c r="BA25" s="22">
        <v>2015</v>
      </c>
      <c r="BB25" s="22">
        <v>2015</v>
      </c>
      <c r="BC25" s="22">
        <v>2015</v>
      </c>
      <c r="BD25" s="22">
        <v>2014</v>
      </c>
      <c r="BE25" s="22">
        <v>2014</v>
      </c>
      <c r="BF25" s="10"/>
    </row>
    <row r="26" spans="1:58">
      <c r="A26" s="16" t="s">
        <v>58</v>
      </c>
      <c r="B26" s="11" t="s">
        <v>6831</v>
      </c>
      <c r="C26" s="20">
        <v>2014</v>
      </c>
      <c r="D26" s="20">
        <v>2014</v>
      </c>
      <c r="E26" s="20">
        <v>2014</v>
      </c>
      <c r="F26" s="20">
        <v>2014</v>
      </c>
      <c r="G26" s="20">
        <v>2014</v>
      </c>
      <c r="H26" s="20">
        <v>2014</v>
      </c>
      <c r="I26" s="20">
        <v>2014</v>
      </c>
      <c r="J26" s="20">
        <v>2015</v>
      </c>
      <c r="K26" s="20">
        <v>2015</v>
      </c>
      <c r="L26" s="20">
        <v>2015</v>
      </c>
      <c r="M26" s="22">
        <v>2016</v>
      </c>
      <c r="N26" s="22">
        <v>2016</v>
      </c>
      <c r="O26" s="22">
        <v>2015</v>
      </c>
      <c r="P26" s="22">
        <v>2015</v>
      </c>
      <c r="Q26" s="22">
        <v>2014</v>
      </c>
      <c r="R26" s="22">
        <v>2013</v>
      </c>
      <c r="S26" s="22">
        <v>2016</v>
      </c>
      <c r="T26" s="22">
        <v>2013</v>
      </c>
      <c r="U26" s="22">
        <v>2014</v>
      </c>
      <c r="V26" s="22">
        <v>2014</v>
      </c>
      <c r="W26" s="22">
        <v>2015</v>
      </c>
      <c r="X26" s="22">
        <v>2007</v>
      </c>
      <c r="Y26" s="22">
        <v>2013</v>
      </c>
      <c r="Z26" s="22">
        <v>2014</v>
      </c>
      <c r="AA26" s="22">
        <v>2014</v>
      </c>
      <c r="AB26" s="22">
        <v>2013</v>
      </c>
      <c r="AC26" s="22">
        <v>2014</v>
      </c>
      <c r="AD26" s="22">
        <v>2015</v>
      </c>
      <c r="AE26" s="22">
        <v>2012</v>
      </c>
      <c r="AF26" s="22">
        <v>2014</v>
      </c>
      <c r="AG26" s="21">
        <v>2013</v>
      </c>
      <c r="AH26" s="22">
        <v>2014</v>
      </c>
      <c r="AI26" s="22">
        <v>2015</v>
      </c>
      <c r="AJ26" s="22">
        <v>2016</v>
      </c>
      <c r="AK26" s="23" t="s">
        <v>33</v>
      </c>
      <c r="AL26" s="23">
        <v>2015</v>
      </c>
      <c r="AM26" s="22">
        <v>2015</v>
      </c>
      <c r="AN26" s="22">
        <v>2014</v>
      </c>
      <c r="AO26" s="22">
        <v>2014</v>
      </c>
      <c r="AP26" s="22">
        <v>2014</v>
      </c>
      <c r="AQ26" s="22">
        <v>2014</v>
      </c>
      <c r="AR26" s="22">
        <v>2011</v>
      </c>
      <c r="AS26" s="22">
        <v>2014</v>
      </c>
      <c r="AT26" s="22">
        <v>2015</v>
      </c>
      <c r="AU26" s="22">
        <v>2012</v>
      </c>
      <c r="AV26" s="22">
        <v>2013</v>
      </c>
      <c r="AW26" s="22">
        <v>2014</v>
      </c>
      <c r="AX26" s="22">
        <v>2014</v>
      </c>
      <c r="AY26" s="22">
        <v>2014</v>
      </c>
      <c r="AZ26" s="22">
        <v>2015</v>
      </c>
      <c r="BA26" s="22">
        <v>2015</v>
      </c>
      <c r="BB26" s="22">
        <v>2015</v>
      </c>
      <c r="BC26" s="22">
        <v>2015</v>
      </c>
      <c r="BD26" s="22">
        <v>2014</v>
      </c>
      <c r="BE26" s="22">
        <v>2014</v>
      </c>
      <c r="BF26" s="10"/>
    </row>
    <row r="27" spans="1:58">
      <c r="A27" s="16" t="s">
        <v>7991</v>
      </c>
      <c r="B27" s="11" t="s">
        <v>6835</v>
      </c>
      <c r="C27" s="20">
        <v>2014</v>
      </c>
      <c r="D27" s="20">
        <v>2014</v>
      </c>
      <c r="E27" s="20">
        <v>2014</v>
      </c>
      <c r="F27" s="20">
        <v>2014</v>
      </c>
      <c r="G27" s="20">
        <v>2014</v>
      </c>
      <c r="H27" s="20">
        <v>2014</v>
      </c>
      <c r="I27" s="20">
        <v>2014</v>
      </c>
      <c r="J27" s="20">
        <v>2015</v>
      </c>
      <c r="K27" s="20">
        <v>2015</v>
      </c>
      <c r="L27" s="20">
        <v>2015</v>
      </c>
      <c r="M27" s="22">
        <v>2016</v>
      </c>
      <c r="N27" s="22">
        <v>2016</v>
      </c>
      <c r="O27" s="22">
        <v>2015</v>
      </c>
      <c r="P27" s="22">
        <v>2015</v>
      </c>
      <c r="Q27" s="22">
        <v>2014</v>
      </c>
      <c r="R27" s="22" t="s">
        <v>33</v>
      </c>
      <c r="S27" s="22">
        <v>2016</v>
      </c>
      <c r="T27" s="22">
        <v>2013</v>
      </c>
      <c r="U27" s="22">
        <v>2014</v>
      </c>
      <c r="V27" s="22" t="s">
        <v>33</v>
      </c>
      <c r="W27" s="22">
        <v>2015</v>
      </c>
      <c r="X27" s="22">
        <v>2009</v>
      </c>
      <c r="Y27" s="22">
        <v>2012</v>
      </c>
      <c r="Z27" s="22">
        <v>2014</v>
      </c>
      <c r="AA27" s="22">
        <v>2014</v>
      </c>
      <c r="AB27" s="22" t="s">
        <v>33</v>
      </c>
      <c r="AC27" s="22">
        <v>2014</v>
      </c>
      <c r="AD27" s="22">
        <v>2015</v>
      </c>
      <c r="AE27" s="22" t="s">
        <v>33</v>
      </c>
      <c r="AF27" s="22" t="s">
        <v>33</v>
      </c>
      <c r="AG27" s="21" t="s">
        <v>33</v>
      </c>
      <c r="AH27" s="22">
        <v>2014</v>
      </c>
      <c r="AI27" s="22">
        <v>2015</v>
      </c>
      <c r="AJ27" s="22">
        <v>2016</v>
      </c>
      <c r="AK27" s="23" t="s">
        <v>33</v>
      </c>
      <c r="AL27" s="23">
        <v>2015</v>
      </c>
      <c r="AM27" s="22">
        <v>2015</v>
      </c>
      <c r="AN27" s="22">
        <v>2014</v>
      </c>
      <c r="AO27" s="22">
        <v>2014</v>
      </c>
      <c r="AP27" s="22">
        <v>2014</v>
      </c>
      <c r="AQ27" s="22">
        <v>2014</v>
      </c>
      <c r="AR27" s="22">
        <v>2009</v>
      </c>
      <c r="AS27" s="22">
        <v>2014</v>
      </c>
      <c r="AT27" s="22">
        <v>2013</v>
      </c>
      <c r="AU27" s="22">
        <v>2012</v>
      </c>
      <c r="AV27" s="22">
        <v>2011</v>
      </c>
      <c r="AW27" s="22">
        <v>2014</v>
      </c>
      <c r="AX27" s="22">
        <v>2014</v>
      </c>
      <c r="AY27" s="22">
        <v>2014</v>
      </c>
      <c r="AZ27" s="22" t="s">
        <v>33</v>
      </c>
      <c r="BA27" s="22" t="s">
        <v>33</v>
      </c>
      <c r="BB27" s="22">
        <v>2015</v>
      </c>
      <c r="BC27" s="22">
        <v>2015</v>
      </c>
      <c r="BD27" s="22">
        <v>2014</v>
      </c>
      <c r="BE27" s="22">
        <v>2014</v>
      </c>
      <c r="BF27" s="10"/>
    </row>
    <row r="28" spans="1:58">
      <c r="A28" s="16" t="s">
        <v>6815</v>
      </c>
      <c r="B28" s="11" t="s">
        <v>6816</v>
      </c>
      <c r="C28" s="20">
        <v>2014</v>
      </c>
      <c r="D28" s="20">
        <v>2014</v>
      </c>
      <c r="E28" s="20">
        <v>2014</v>
      </c>
      <c r="F28" s="20">
        <v>2014</v>
      </c>
      <c r="G28" s="20">
        <v>2014</v>
      </c>
      <c r="H28" s="20">
        <v>2014</v>
      </c>
      <c r="I28" s="20">
        <v>2014</v>
      </c>
      <c r="J28" s="20">
        <v>2015</v>
      </c>
      <c r="K28" s="20">
        <v>2015</v>
      </c>
      <c r="L28" s="20">
        <v>2015</v>
      </c>
      <c r="M28" s="22">
        <v>2016</v>
      </c>
      <c r="N28" s="22">
        <v>2016</v>
      </c>
      <c r="O28" s="22">
        <v>2015</v>
      </c>
      <c r="P28" s="22">
        <v>2015</v>
      </c>
      <c r="Q28" s="22">
        <v>2014</v>
      </c>
      <c r="R28" s="22" t="s">
        <v>33</v>
      </c>
      <c r="S28" s="22">
        <v>2016</v>
      </c>
      <c r="T28" s="22">
        <v>2013</v>
      </c>
      <c r="U28" s="22">
        <v>2014</v>
      </c>
      <c r="V28" s="22" t="s">
        <v>33</v>
      </c>
      <c r="W28" s="22">
        <v>2015</v>
      </c>
      <c r="X28" s="22">
        <v>2004</v>
      </c>
      <c r="Y28" s="22">
        <v>2012</v>
      </c>
      <c r="Z28" s="22">
        <v>2014</v>
      </c>
      <c r="AA28" s="22">
        <v>2014</v>
      </c>
      <c r="AB28" s="22" t="s">
        <v>33</v>
      </c>
      <c r="AC28" s="22">
        <v>2014</v>
      </c>
      <c r="AD28" s="22">
        <v>2015</v>
      </c>
      <c r="AE28" s="22" t="s">
        <v>33</v>
      </c>
      <c r="AF28" s="22">
        <v>2014</v>
      </c>
      <c r="AG28" s="21">
        <v>2012</v>
      </c>
      <c r="AH28" s="22">
        <v>2014</v>
      </c>
      <c r="AI28" s="22">
        <v>2015</v>
      </c>
      <c r="AJ28" s="22">
        <v>2016</v>
      </c>
      <c r="AK28" s="23" t="s">
        <v>33</v>
      </c>
      <c r="AL28" s="23">
        <v>2015</v>
      </c>
      <c r="AM28" s="22">
        <v>2015</v>
      </c>
      <c r="AN28" s="22">
        <v>2014</v>
      </c>
      <c r="AO28" s="22">
        <v>2014</v>
      </c>
      <c r="AP28" s="22">
        <v>2014</v>
      </c>
      <c r="AQ28" s="22">
        <v>2014</v>
      </c>
      <c r="AR28" s="22">
        <v>2015</v>
      </c>
      <c r="AS28" s="22">
        <v>2014</v>
      </c>
      <c r="AT28" s="22">
        <v>2015</v>
      </c>
      <c r="AU28" s="22">
        <v>2012</v>
      </c>
      <c r="AV28" s="22">
        <v>2011</v>
      </c>
      <c r="AW28" s="22">
        <v>2014</v>
      </c>
      <c r="AX28" s="22">
        <v>2014</v>
      </c>
      <c r="AY28" s="22">
        <v>2014</v>
      </c>
      <c r="AZ28" s="22">
        <v>2015</v>
      </c>
      <c r="BA28" s="22">
        <v>2015</v>
      </c>
      <c r="BB28" s="22">
        <v>2015</v>
      </c>
      <c r="BC28" s="22">
        <v>2015</v>
      </c>
      <c r="BD28" s="22">
        <v>2014</v>
      </c>
      <c r="BE28" s="22">
        <v>2014</v>
      </c>
      <c r="BF28" s="10"/>
    </row>
    <row r="29" spans="1:58">
      <c r="A29" s="16" t="s">
        <v>950</v>
      </c>
      <c r="B29" s="11" t="s">
        <v>6813</v>
      </c>
      <c r="C29" s="20">
        <v>2014</v>
      </c>
      <c r="D29" s="20">
        <v>2014</v>
      </c>
      <c r="E29" s="20">
        <v>2014</v>
      </c>
      <c r="F29" s="20">
        <v>2014</v>
      </c>
      <c r="G29" s="20">
        <v>2014</v>
      </c>
      <c r="H29" s="20">
        <v>2014</v>
      </c>
      <c r="I29" s="20">
        <v>2014</v>
      </c>
      <c r="J29" s="20">
        <v>2015</v>
      </c>
      <c r="K29" s="20">
        <v>2015</v>
      </c>
      <c r="L29" s="20">
        <v>2015</v>
      </c>
      <c r="M29" s="22">
        <v>2016</v>
      </c>
      <c r="N29" s="22">
        <v>2016</v>
      </c>
      <c r="O29" s="22">
        <v>2015</v>
      </c>
      <c r="P29" s="22">
        <v>2015</v>
      </c>
      <c r="Q29" s="22">
        <v>2014</v>
      </c>
      <c r="R29" s="22">
        <v>2010</v>
      </c>
      <c r="S29" s="22">
        <v>2016</v>
      </c>
      <c r="T29" s="22">
        <v>2013</v>
      </c>
      <c r="U29" s="22">
        <v>2014</v>
      </c>
      <c r="V29" s="22">
        <v>2014</v>
      </c>
      <c r="W29" s="22">
        <v>2015</v>
      </c>
      <c r="X29" s="22">
        <v>2010</v>
      </c>
      <c r="Y29" s="22">
        <v>2010</v>
      </c>
      <c r="Z29" s="22">
        <v>2014</v>
      </c>
      <c r="AA29" s="22">
        <v>2014</v>
      </c>
      <c r="AB29" s="22">
        <v>2014</v>
      </c>
      <c r="AC29" s="22">
        <v>2014</v>
      </c>
      <c r="AD29" s="22">
        <v>2015</v>
      </c>
      <c r="AE29" s="22">
        <v>2012</v>
      </c>
      <c r="AF29" s="22">
        <v>2014</v>
      </c>
      <c r="AG29" s="21">
        <v>2009</v>
      </c>
      <c r="AH29" s="22">
        <v>2014</v>
      </c>
      <c r="AI29" s="22">
        <v>2015</v>
      </c>
      <c r="AJ29" s="22">
        <v>2016</v>
      </c>
      <c r="AK29" s="23" t="s">
        <v>33</v>
      </c>
      <c r="AL29" s="23">
        <v>2016</v>
      </c>
      <c r="AM29" s="22">
        <v>2015</v>
      </c>
      <c r="AN29" s="22">
        <v>2014</v>
      </c>
      <c r="AO29" s="22">
        <v>2014</v>
      </c>
      <c r="AP29" s="22">
        <v>2014</v>
      </c>
      <c r="AQ29" s="22">
        <v>2014</v>
      </c>
      <c r="AR29" s="22">
        <v>2015</v>
      </c>
      <c r="AS29" s="22">
        <v>2014</v>
      </c>
      <c r="AT29" s="22">
        <v>2015</v>
      </c>
      <c r="AU29" s="22">
        <v>2012</v>
      </c>
      <c r="AV29" s="22">
        <v>2007</v>
      </c>
      <c r="AW29" s="22">
        <v>2014</v>
      </c>
      <c r="AX29" s="22">
        <v>2014</v>
      </c>
      <c r="AY29" s="22">
        <v>2014</v>
      </c>
      <c r="AZ29" s="22">
        <v>2015</v>
      </c>
      <c r="BA29" s="22">
        <v>2015</v>
      </c>
      <c r="BB29" s="22">
        <v>2015</v>
      </c>
      <c r="BC29" s="22">
        <v>2015</v>
      </c>
      <c r="BD29" s="22">
        <v>2014</v>
      </c>
      <c r="BE29" s="22">
        <v>2014</v>
      </c>
      <c r="BF29" s="10"/>
    </row>
    <row r="30" spans="1:58">
      <c r="A30" s="16" t="s">
        <v>213</v>
      </c>
      <c r="B30" s="11" t="s">
        <v>6809</v>
      </c>
      <c r="C30" s="20">
        <v>2014</v>
      </c>
      <c r="D30" s="20">
        <v>2014</v>
      </c>
      <c r="E30" s="20">
        <v>2014</v>
      </c>
      <c r="F30" s="20">
        <v>2014</v>
      </c>
      <c r="G30" s="20">
        <v>2014</v>
      </c>
      <c r="H30" s="20">
        <v>2014</v>
      </c>
      <c r="I30" s="20">
        <v>2014</v>
      </c>
      <c r="J30" s="20">
        <v>2015</v>
      </c>
      <c r="K30" s="20">
        <v>2015</v>
      </c>
      <c r="L30" s="20">
        <v>2015</v>
      </c>
      <c r="M30" s="22">
        <v>2016</v>
      </c>
      <c r="N30" s="22">
        <v>2016</v>
      </c>
      <c r="O30" s="22">
        <v>2015</v>
      </c>
      <c r="P30" s="22">
        <v>2015</v>
      </c>
      <c r="Q30" s="22">
        <v>2014</v>
      </c>
      <c r="R30" s="22">
        <v>2010</v>
      </c>
      <c r="S30" s="22">
        <v>2016</v>
      </c>
      <c r="T30" s="22">
        <v>2013</v>
      </c>
      <c r="U30" s="22">
        <v>2014</v>
      </c>
      <c r="V30" s="22">
        <v>2014</v>
      </c>
      <c r="W30" s="22">
        <v>2015</v>
      </c>
      <c r="X30" s="22">
        <v>2010</v>
      </c>
      <c r="Y30" s="22" t="s">
        <v>33</v>
      </c>
      <c r="Z30" s="22">
        <v>2014</v>
      </c>
      <c r="AA30" s="22">
        <v>2014</v>
      </c>
      <c r="AB30" s="22">
        <v>2014</v>
      </c>
      <c r="AC30" s="22">
        <v>2014</v>
      </c>
      <c r="AD30" s="22">
        <v>2015</v>
      </c>
      <c r="AE30" s="22">
        <v>2012</v>
      </c>
      <c r="AF30" s="22">
        <v>2014</v>
      </c>
      <c r="AG30" s="21">
        <v>2006</v>
      </c>
      <c r="AH30" s="22">
        <v>2014</v>
      </c>
      <c r="AI30" s="22">
        <v>2015</v>
      </c>
      <c r="AJ30" s="22">
        <v>2016</v>
      </c>
      <c r="AK30" s="23">
        <v>2015</v>
      </c>
      <c r="AL30" s="23">
        <v>2016</v>
      </c>
      <c r="AM30" s="22">
        <v>2015</v>
      </c>
      <c r="AN30" s="22">
        <v>2014</v>
      </c>
      <c r="AO30" s="22">
        <v>2014</v>
      </c>
      <c r="AP30" s="22">
        <v>2014</v>
      </c>
      <c r="AQ30" s="22">
        <v>2014</v>
      </c>
      <c r="AR30" s="22">
        <v>2015</v>
      </c>
      <c r="AS30" s="22">
        <v>2014</v>
      </c>
      <c r="AT30" s="22">
        <v>2015</v>
      </c>
      <c r="AU30" s="22">
        <v>2012</v>
      </c>
      <c r="AV30" s="22">
        <v>2008</v>
      </c>
      <c r="AW30" s="22">
        <v>2014</v>
      </c>
      <c r="AX30" s="22">
        <v>2014</v>
      </c>
      <c r="AY30" s="22">
        <v>2014</v>
      </c>
      <c r="AZ30" s="22">
        <v>2015</v>
      </c>
      <c r="BA30" s="22">
        <v>2015</v>
      </c>
      <c r="BB30" s="22">
        <v>2015</v>
      </c>
      <c r="BC30" s="22">
        <v>2015</v>
      </c>
      <c r="BD30" s="22">
        <v>2014</v>
      </c>
      <c r="BE30" s="22">
        <v>2014</v>
      </c>
      <c r="BF30" s="10"/>
    </row>
    <row r="31" spans="1:58">
      <c r="A31" s="16" t="s">
        <v>7992</v>
      </c>
      <c r="B31" s="11" t="s">
        <v>6859</v>
      </c>
      <c r="C31" s="20">
        <v>2014</v>
      </c>
      <c r="D31" s="20">
        <v>2014</v>
      </c>
      <c r="E31" s="20">
        <v>2014</v>
      </c>
      <c r="F31" s="20">
        <v>2014</v>
      </c>
      <c r="G31" s="20">
        <v>2014</v>
      </c>
      <c r="H31" s="20">
        <v>2014</v>
      </c>
      <c r="I31" s="20">
        <v>2014</v>
      </c>
      <c r="J31" s="20">
        <v>2015</v>
      </c>
      <c r="K31" s="20">
        <v>2015</v>
      </c>
      <c r="L31" s="20">
        <v>2015</v>
      </c>
      <c r="M31" s="22">
        <v>2016</v>
      </c>
      <c r="N31" s="22">
        <v>2016</v>
      </c>
      <c r="O31" s="22">
        <v>2015</v>
      </c>
      <c r="P31" s="22">
        <v>2015</v>
      </c>
      <c r="Q31" s="22">
        <v>2014</v>
      </c>
      <c r="R31" s="22" t="s">
        <v>33</v>
      </c>
      <c r="S31" s="22">
        <v>2016</v>
      </c>
      <c r="T31" s="22">
        <v>2013</v>
      </c>
      <c r="U31" s="22">
        <v>2014</v>
      </c>
      <c r="V31" s="22">
        <v>2014</v>
      </c>
      <c r="W31" s="22">
        <v>2015</v>
      </c>
      <c r="X31" s="22" t="s">
        <v>33</v>
      </c>
      <c r="Y31" s="22">
        <v>2011</v>
      </c>
      <c r="Z31" s="22">
        <v>2014</v>
      </c>
      <c r="AA31" s="22">
        <v>2014</v>
      </c>
      <c r="AB31" s="22">
        <v>2014</v>
      </c>
      <c r="AC31" s="22">
        <v>2014</v>
      </c>
      <c r="AD31" s="22">
        <v>2015</v>
      </c>
      <c r="AE31" s="22">
        <v>2012</v>
      </c>
      <c r="AF31" s="22" t="s">
        <v>33</v>
      </c>
      <c r="AG31" s="21">
        <v>2007</v>
      </c>
      <c r="AH31" s="22">
        <v>2014</v>
      </c>
      <c r="AI31" s="22">
        <v>2015</v>
      </c>
      <c r="AJ31" s="22">
        <v>2016</v>
      </c>
      <c r="AK31" s="23" t="s">
        <v>33</v>
      </c>
      <c r="AL31" s="23" t="s">
        <v>33</v>
      </c>
      <c r="AM31" s="22">
        <v>2015</v>
      </c>
      <c r="AN31" s="22">
        <v>2014</v>
      </c>
      <c r="AO31" s="22">
        <v>2014</v>
      </c>
      <c r="AP31" s="22">
        <v>2014</v>
      </c>
      <c r="AQ31" s="22">
        <v>2014</v>
      </c>
      <c r="AR31" s="22">
        <v>2015</v>
      </c>
      <c r="AS31" s="22">
        <v>2014</v>
      </c>
      <c r="AT31" s="22">
        <v>2015</v>
      </c>
      <c r="AU31" s="22">
        <v>2012</v>
      </c>
      <c r="AV31" s="22">
        <v>2012</v>
      </c>
      <c r="AW31" s="22">
        <v>2014</v>
      </c>
      <c r="AX31" s="22">
        <v>2014</v>
      </c>
      <c r="AY31" s="22">
        <v>2014</v>
      </c>
      <c r="AZ31" s="22">
        <v>2015</v>
      </c>
      <c r="BA31" s="22">
        <v>2015</v>
      </c>
      <c r="BB31" s="22">
        <v>2015</v>
      </c>
      <c r="BC31" s="22">
        <v>2015</v>
      </c>
      <c r="BD31" s="22">
        <v>2014</v>
      </c>
      <c r="BE31" s="22">
        <v>2014</v>
      </c>
      <c r="BF31" s="10"/>
    </row>
    <row r="32" spans="1:58">
      <c r="A32" s="16" t="s">
        <v>6954</v>
      </c>
      <c r="B32" s="11" t="s">
        <v>6955</v>
      </c>
      <c r="C32" s="20">
        <v>2014</v>
      </c>
      <c r="D32" s="20">
        <v>2014</v>
      </c>
      <c r="E32" s="20">
        <v>2014</v>
      </c>
      <c r="F32" s="20">
        <v>2014</v>
      </c>
      <c r="G32" s="20">
        <v>2014</v>
      </c>
      <c r="H32" s="20">
        <v>2014</v>
      </c>
      <c r="I32" s="20">
        <v>2014</v>
      </c>
      <c r="J32" s="20">
        <v>2015</v>
      </c>
      <c r="K32" s="20">
        <v>2015</v>
      </c>
      <c r="L32" s="20">
        <v>2015</v>
      </c>
      <c r="M32" s="22">
        <v>2016</v>
      </c>
      <c r="N32" s="22">
        <v>2016</v>
      </c>
      <c r="O32" s="22">
        <v>2015</v>
      </c>
      <c r="P32" s="22">
        <v>2015</v>
      </c>
      <c r="Q32" s="22">
        <v>2014</v>
      </c>
      <c r="R32" s="22">
        <v>2010</v>
      </c>
      <c r="S32" s="22">
        <v>2016</v>
      </c>
      <c r="T32" s="22">
        <v>2013</v>
      </c>
      <c r="U32" s="22">
        <v>2014</v>
      </c>
      <c r="V32" s="22">
        <v>2014</v>
      </c>
      <c r="W32" s="22">
        <v>2015</v>
      </c>
      <c r="X32" s="22">
        <v>2014</v>
      </c>
      <c r="Y32" s="22">
        <v>2012</v>
      </c>
      <c r="Z32" s="22">
        <v>2014</v>
      </c>
      <c r="AA32" s="22">
        <v>2014</v>
      </c>
      <c r="AB32" s="22">
        <v>2014</v>
      </c>
      <c r="AC32" s="22">
        <v>2014</v>
      </c>
      <c r="AD32" s="22">
        <v>2015</v>
      </c>
      <c r="AE32" s="22">
        <v>2012</v>
      </c>
      <c r="AF32" s="22">
        <v>2014</v>
      </c>
      <c r="AG32" s="21">
        <v>2012</v>
      </c>
      <c r="AH32" s="22">
        <v>2014</v>
      </c>
      <c r="AI32" s="22">
        <v>2015</v>
      </c>
      <c r="AJ32" s="22">
        <v>2016</v>
      </c>
      <c r="AK32" s="23" t="s">
        <v>33</v>
      </c>
      <c r="AL32" s="23">
        <v>2015</v>
      </c>
      <c r="AM32" s="22">
        <v>2015</v>
      </c>
      <c r="AN32" s="22">
        <v>2014</v>
      </c>
      <c r="AO32" s="22">
        <v>2014</v>
      </c>
      <c r="AP32" s="22">
        <v>2014</v>
      </c>
      <c r="AQ32" s="22">
        <v>2014</v>
      </c>
      <c r="AR32" s="22">
        <v>2007</v>
      </c>
      <c r="AS32" s="22">
        <v>2014</v>
      </c>
      <c r="AT32" s="22">
        <v>2015</v>
      </c>
      <c r="AU32" s="22">
        <v>2012</v>
      </c>
      <c r="AV32" s="22">
        <v>2009</v>
      </c>
      <c r="AW32" s="22">
        <v>2014</v>
      </c>
      <c r="AX32" s="22">
        <v>2014</v>
      </c>
      <c r="AY32" s="22">
        <v>2014</v>
      </c>
      <c r="AZ32" s="22">
        <v>2015</v>
      </c>
      <c r="BA32" s="22">
        <v>2015</v>
      </c>
      <c r="BB32" s="22">
        <v>2015</v>
      </c>
      <c r="BC32" s="22">
        <v>2015</v>
      </c>
      <c r="BD32" s="22">
        <v>2014</v>
      </c>
      <c r="BE32" s="22">
        <v>2014</v>
      </c>
      <c r="BF32" s="10"/>
    </row>
    <row r="33" spans="1:58">
      <c r="A33" s="16" t="s">
        <v>237</v>
      </c>
      <c r="B33" s="11" t="s">
        <v>6849</v>
      </c>
      <c r="C33" s="20">
        <v>2014</v>
      </c>
      <c r="D33" s="20">
        <v>2014</v>
      </c>
      <c r="E33" s="20">
        <v>2014</v>
      </c>
      <c r="F33" s="20">
        <v>2014</v>
      </c>
      <c r="G33" s="20">
        <v>2014</v>
      </c>
      <c r="H33" s="20">
        <v>2014</v>
      </c>
      <c r="I33" s="20">
        <v>2014</v>
      </c>
      <c r="J33" s="20">
        <v>2015</v>
      </c>
      <c r="K33" s="20">
        <v>2015</v>
      </c>
      <c r="L33" s="20">
        <v>2015</v>
      </c>
      <c r="M33" s="22">
        <v>2016</v>
      </c>
      <c r="N33" s="22">
        <v>2016</v>
      </c>
      <c r="O33" s="22">
        <v>2015</v>
      </c>
      <c r="P33" s="22">
        <v>2015</v>
      </c>
      <c r="Q33" s="22">
        <v>2014</v>
      </c>
      <c r="R33" s="22">
        <v>2011</v>
      </c>
      <c r="S33" s="22">
        <v>2016</v>
      </c>
      <c r="T33" s="22">
        <v>2013</v>
      </c>
      <c r="U33" s="22">
        <v>2014</v>
      </c>
      <c r="V33" s="22">
        <v>2014</v>
      </c>
      <c r="W33" s="22">
        <v>2015</v>
      </c>
      <c r="X33" s="22">
        <v>2011</v>
      </c>
      <c r="Y33" s="22">
        <v>2009</v>
      </c>
      <c r="Z33" s="22">
        <v>2014</v>
      </c>
      <c r="AA33" s="22">
        <v>2014</v>
      </c>
      <c r="AB33" s="22">
        <v>2014</v>
      </c>
      <c r="AC33" s="22">
        <v>2014</v>
      </c>
      <c r="AD33" s="22">
        <v>2015</v>
      </c>
      <c r="AE33" s="22">
        <v>2012</v>
      </c>
      <c r="AF33" s="22">
        <v>2014</v>
      </c>
      <c r="AG33" s="21">
        <v>2007</v>
      </c>
      <c r="AH33" s="22">
        <v>2014</v>
      </c>
      <c r="AI33" s="22">
        <v>2015</v>
      </c>
      <c r="AJ33" s="22">
        <v>2016</v>
      </c>
      <c r="AK33" s="23">
        <v>2016</v>
      </c>
      <c r="AL33" s="23">
        <v>2016</v>
      </c>
      <c r="AM33" s="22">
        <v>2015</v>
      </c>
      <c r="AN33" s="22">
        <v>2014</v>
      </c>
      <c r="AO33" s="22">
        <v>2014</v>
      </c>
      <c r="AP33" s="22">
        <v>2014</v>
      </c>
      <c r="AQ33" s="22">
        <v>2014</v>
      </c>
      <c r="AR33" s="22">
        <v>2015</v>
      </c>
      <c r="AS33" s="22">
        <v>2014</v>
      </c>
      <c r="AT33" s="22">
        <v>2015</v>
      </c>
      <c r="AU33" s="22">
        <v>2012</v>
      </c>
      <c r="AV33" s="22">
        <v>2010</v>
      </c>
      <c r="AW33" s="22">
        <v>2014</v>
      </c>
      <c r="AX33" s="22">
        <v>2014</v>
      </c>
      <c r="AY33" s="22">
        <v>2014</v>
      </c>
      <c r="AZ33" s="22">
        <v>2015</v>
      </c>
      <c r="BA33" s="22">
        <v>2015</v>
      </c>
      <c r="BB33" s="22">
        <v>2015</v>
      </c>
      <c r="BC33" s="22">
        <v>2015</v>
      </c>
      <c r="BD33" s="22">
        <v>2014</v>
      </c>
      <c r="BE33" s="22">
        <v>2014</v>
      </c>
      <c r="BF33" s="10"/>
    </row>
    <row r="34" spans="1:58">
      <c r="A34" s="16" t="s">
        <v>6841</v>
      </c>
      <c r="B34" s="11" t="s">
        <v>6842</v>
      </c>
      <c r="C34" s="20">
        <v>2014</v>
      </c>
      <c r="D34" s="20">
        <v>2014</v>
      </c>
      <c r="E34" s="20">
        <v>2014</v>
      </c>
      <c r="F34" s="20">
        <v>2014</v>
      </c>
      <c r="G34" s="20">
        <v>2014</v>
      </c>
      <c r="H34" s="20">
        <v>2014</v>
      </c>
      <c r="I34" s="20">
        <v>2014</v>
      </c>
      <c r="J34" s="20">
        <v>2015</v>
      </c>
      <c r="K34" s="20">
        <v>2015</v>
      </c>
      <c r="L34" s="20">
        <v>2015</v>
      </c>
      <c r="M34" s="22">
        <v>2016</v>
      </c>
      <c r="N34" s="22">
        <v>2016</v>
      </c>
      <c r="O34" s="22">
        <v>2015</v>
      </c>
      <c r="P34" s="22">
        <v>2015</v>
      </c>
      <c r="Q34" s="22">
        <v>2014</v>
      </c>
      <c r="R34" s="22" t="s">
        <v>33</v>
      </c>
      <c r="S34" s="22">
        <v>2016</v>
      </c>
      <c r="T34" s="22">
        <v>2013</v>
      </c>
      <c r="U34" s="22">
        <v>2014</v>
      </c>
      <c r="V34" s="22" t="s">
        <v>33</v>
      </c>
      <c r="W34" s="22">
        <v>2015</v>
      </c>
      <c r="X34" s="22" t="s">
        <v>33</v>
      </c>
      <c r="Y34" s="22">
        <v>2010</v>
      </c>
      <c r="Z34" s="22">
        <v>2014</v>
      </c>
      <c r="AA34" s="22">
        <v>2014</v>
      </c>
      <c r="AB34" s="22" t="s">
        <v>33</v>
      </c>
      <c r="AC34" s="22">
        <v>2014</v>
      </c>
      <c r="AD34" s="22">
        <v>2015</v>
      </c>
      <c r="AE34" s="22" t="s">
        <v>33</v>
      </c>
      <c r="AF34" s="22">
        <v>2014</v>
      </c>
      <c r="AG34" s="21">
        <v>2010</v>
      </c>
      <c r="AH34" s="22">
        <v>2014</v>
      </c>
      <c r="AI34" s="22">
        <v>2015</v>
      </c>
      <c r="AJ34" s="22">
        <v>2016</v>
      </c>
      <c r="AK34" s="23" t="s">
        <v>33</v>
      </c>
      <c r="AL34" s="23">
        <v>2015</v>
      </c>
      <c r="AM34" s="22">
        <v>2015</v>
      </c>
      <c r="AN34" s="22">
        <v>2014</v>
      </c>
      <c r="AO34" s="22">
        <v>2014</v>
      </c>
      <c r="AP34" s="22">
        <v>2014</v>
      </c>
      <c r="AQ34" s="22">
        <v>2014</v>
      </c>
      <c r="AR34" s="22">
        <v>2011</v>
      </c>
      <c r="AS34" s="22">
        <v>2014</v>
      </c>
      <c r="AT34" s="22">
        <v>2015</v>
      </c>
      <c r="AU34" s="22">
        <v>2012</v>
      </c>
      <c r="AV34" s="22" t="s">
        <v>33</v>
      </c>
      <c r="AW34" s="22">
        <v>2014</v>
      </c>
      <c r="AX34" s="22">
        <v>2014</v>
      </c>
      <c r="AY34" s="22">
        <v>2014</v>
      </c>
      <c r="AZ34" s="22">
        <v>2015</v>
      </c>
      <c r="BA34" s="22">
        <v>2015</v>
      </c>
      <c r="BB34" s="22">
        <v>2015</v>
      </c>
      <c r="BC34" s="22">
        <v>2015</v>
      </c>
      <c r="BD34" s="22">
        <v>2014</v>
      </c>
      <c r="BE34" s="22">
        <v>2014</v>
      </c>
      <c r="BF34" s="10"/>
    </row>
    <row r="35" spans="1:58">
      <c r="A35" s="16" t="s">
        <v>961</v>
      </c>
      <c r="B35" s="11" t="s">
        <v>6840</v>
      </c>
      <c r="C35" s="20">
        <v>2014</v>
      </c>
      <c r="D35" s="20">
        <v>2014</v>
      </c>
      <c r="E35" s="20">
        <v>2014</v>
      </c>
      <c r="F35" s="20">
        <v>2014</v>
      </c>
      <c r="G35" s="20">
        <v>2014</v>
      </c>
      <c r="H35" s="20">
        <v>2014</v>
      </c>
      <c r="I35" s="20">
        <v>2014</v>
      </c>
      <c r="J35" s="20">
        <v>2015</v>
      </c>
      <c r="K35" s="20">
        <v>2015</v>
      </c>
      <c r="L35" s="20">
        <v>2015</v>
      </c>
      <c r="M35" s="22">
        <v>2016</v>
      </c>
      <c r="N35" s="22">
        <v>2016</v>
      </c>
      <c r="O35" s="22">
        <v>2015</v>
      </c>
      <c r="P35" s="22">
        <v>2015</v>
      </c>
      <c r="Q35" s="22">
        <v>2014</v>
      </c>
      <c r="R35" s="22">
        <v>2010</v>
      </c>
      <c r="S35" s="22">
        <v>2016</v>
      </c>
      <c r="T35" s="22">
        <v>2013</v>
      </c>
      <c r="U35" s="22">
        <v>2014</v>
      </c>
      <c r="V35" s="22">
        <v>2014</v>
      </c>
      <c r="W35" s="22">
        <v>2015</v>
      </c>
      <c r="X35" s="22">
        <v>2010</v>
      </c>
      <c r="Y35" s="22">
        <v>2009</v>
      </c>
      <c r="Z35" s="22">
        <v>2014</v>
      </c>
      <c r="AA35" s="22">
        <v>2014</v>
      </c>
      <c r="AB35" s="22">
        <v>2014</v>
      </c>
      <c r="AC35" s="22">
        <v>2014</v>
      </c>
      <c r="AD35" s="22">
        <v>2015</v>
      </c>
      <c r="AE35" s="22">
        <v>2012</v>
      </c>
      <c r="AF35" s="22">
        <v>2014</v>
      </c>
      <c r="AG35" s="21">
        <v>2008</v>
      </c>
      <c r="AH35" s="22">
        <v>2014</v>
      </c>
      <c r="AI35" s="22">
        <v>2015</v>
      </c>
      <c r="AJ35" s="22">
        <v>2016</v>
      </c>
      <c r="AK35" s="23">
        <v>2016</v>
      </c>
      <c r="AL35" s="23">
        <v>2015</v>
      </c>
      <c r="AM35" s="22">
        <v>2015</v>
      </c>
      <c r="AN35" s="22">
        <v>2014</v>
      </c>
      <c r="AO35" s="22">
        <v>2014</v>
      </c>
      <c r="AP35" s="22" t="s">
        <v>33</v>
      </c>
      <c r="AQ35" s="22" t="s">
        <v>33</v>
      </c>
      <c r="AR35" s="22" t="s">
        <v>33</v>
      </c>
      <c r="AS35" s="22">
        <v>2014</v>
      </c>
      <c r="AT35" s="22">
        <v>2015</v>
      </c>
      <c r="AU35" s="22">
        <v>2012</v>
      </c>
      <c r="AV35" s="22">
        <v>2010</v>
      </c>
      <c r="AW35" s="22">
        <v>2014</v>
      </c>
      <c r="AX35" s="22">
        <v>2014</v>
      </c>
      <c r="AY35" s="22">
        <v>2014</v>
      </c>
      <c r="AZ35" s="22">
        <v>2015</v>
      </c>
      <c r="BA35" s="22">
        <v>2015</v>
      </c>
      <c r="BB35" s="22">
        <v>2015</v>
      </c>
      <c r="BC35" s="22">
        <v>2015</v>
      </c>
      <c r="BD35" s="22">
        <v>2014</v>
      </c>
      <c r="BE35" s="22">
        <v>2014</v>
      </c>
      <c r="BF35" s="10"/>
    </row>
    <row r="36" spans="1:58">
      <c r="A36" s="16" t="s">
        <v>1259</v>
      </c>
      <c r="B36" s="11" t="s">
        <v>7102</v>
      </c>
      <c r="C36" s="20">
        <v>2014</v>
      </c>
      <c r="D36" s="20">
        <v>2014</v>
      </c>
      <c r="E36" s="20">
        <v>2014</v>
      </c>
      <c r="F36" s="20">
        <v>2014</v>
      </c>
      <c r="G36" s="20">
        <v>2014</v>
      </c>
      <c r="H36" s="20">
        <v>2014</v>
      </c>
      <c r="I36" s="20">
        <v>2014</v>
      </c>
      <c r="J36" s="20">
        <v>2015</v>
      </c>
      <c r="K36" s="20">
        <v>2015</v>
      </c>
      <c r="L36" s="20">
        <v>2015</v>
      </c>
      <c r="M36" s="22">
        <v>2016</v>
      </c>
      <c r="N36" s="22">
        <v>2016</v>
      </c>
      <c r="O36" s="22">
        <v>2015</v>
      </c>
      <c r="P36" s="22">
        <v>2015</v>
      </c>
      <c r="Q36" s="22">
        <v>2014</v>
      </c>
      <c r="R36" s="22">
        <v>2010</v>
      </c>
      <c r="S36" s="22">
        <v>2016</v>
      </c>
      <c r="T36" s="22">
        <v>2013</v>
      </c>
      <c r="U36" s="22">
        <v>2014</v>
      </c>
      <c r="V36" s="22">
        <v>2014</v>
      </c>
      <c r="W36" s="22">
        <v>2015</v>
      </c>
      <c r="X36" s="22">
        <v>2010</v>
      </c>
      <c r="Y36" s="22" t="s">
        <v>33</v>
      </c>
      <c r="Z36" s="22">
        <v>2014</v>
      </c>
      <c r="AA36" s="22">
        <v>2014</v>
      </c>
      <c r="AB36" s="22">
        <v>2014</v>
      </c>
      <c r="AC36" s="22">
        <v>2014</v>
      </c>
      <c r="AD36" s="22">
        <v>2015</v>
      </c>
      <c r="AE36" s="22">
        <v>2012</v>
      </c>
      <c r="AF36" s="22">
        <v>2014</v>
      </c>
      <c r="AG36" s="21">
        <v>2011</v>
      </c>
      <c r="AH36" s="22">
        <v>2014</v>
      </c>
      <c r="AI36" s="22">
        <v>2015</v>
      </c>
      <c r="AJ36" s="22">
        <v>2016</v>
      </c>
      <c r="AK36" s="23">
        <v>2015</v>
      </c>
      <c r="AL36" s="23">
        <v>2016</v>
      </c>
      <c r="AM36" s="22">
        <v>2015</v>
      </c>
      <c r="AN36" s="22">
        <v>2014</v>
      </c>
      <c r="AO36" s="22">
        <v>2014</v>
      </c>
      <c r="AP36" s="22" t="s">
        <v>33</v>
      </c>
      <c r="AQ36" s="22" t="s">
        <v>33</v>
      </c>
      <c r="AR36" s="22" t="s">
        <v>33</v>
      </c>
      <c r="AS36" s="22">
        <v>2014</v>
      </c>
      <c r="AT36" s="22">
        <v>2015</v>
      </c>
      <c r="AU36" s="22">
        <v>2012</v>
      </c>
      <c r="AV36" s="22">
        <v>2013</v>
      </c>
      <c r="AW36" s="22">
        <v>2014</v>
      </c>
      <c r="AX36" s="22">
        <v>2014</v>
      </c>
      <c r="AY36" s="22">
        <v>2014</v>
      </c>
      <c r="AZ36" s="22">
        <v>2015</v>
      </c>
      <c r="BA36" s="22">
        <v>2015</v>
      </c>
      <c r="BB36" s="22">
        <v>2015</v>
      </c>
      <c r="BC36" s="22">
        <v>2015</v>
      </c>
      <c r="BD36" s="22">
        <v>2014</v>
      </c>
      <c r="BE36" s="22">
        <v>2014</v>
      </c>
      <c r="BF36" s="10"/>
    </row>
    <row r="37" spans="1:58">
      <c r="A37" s="16" t="s">
        <v>717</v>
      </c>
      <c r="B37" s="11" t="s">
        <v>6845</v>
      </c>
      <c r="C37" s="20">
        <v>2014</v>
      </c>
      <c r="D37" s="20">
        <v>2014</v>
      </c>
      <c r="E37" s="20">
        <v>2014</v>
      </c>
      <c r="F37" s="20">
        <v>2014</v>
      </c>
      <c r="G37" s="20">
        <v>2014</v>
      </c>
      <c r="H37" s="20">
        <v>2014</v>
      </c>
      <c r="I37" s="20">
        <v>2014</v>
      </c>
      <c r="J37" s="20">
        <v>2015</v>
      </c>
      <c r="K37" s="20">
        <v>2015</v>
      </c>
      <c r="L37" s="20">
        <v>2015</v>
      </c>
      <c r="M37" s="22">
        <v>2016</v>
      </c>
      <c r="N37" s="22">
        <v>2016</v>
      </c>
      <c r="O37" s="22">
        <v>2015</v>
      </c>
      <c r="P37" s="22">
        <v>2015</v>
      </c>
      <c r="Q37" s="22">
        <v>2014</v>
      </c>
      <c r="R37" s="22" t="s">
        <v>33</v>
      </c>
      <c r="S37" s="22">
        <v>2016</v>
      </c>
      <c r="T37" s="22">
        <v>2013</v>
      </c>
      <c r="U37" s="22">
        <v>2014</v>
      </c>
      <c r="V37" s="22">
        <v>2014</v>
      </c>
      <c r="W37" s="22">
        <v>2015</v>
      </c>
      <c r="X37" s="22">
        <v>2014</v>
      </c>
      <c r="Y37" s="22">
        <v>2010</v>
      </c>
      <c r="Z37" s="22">
        <v>2014</v>
      </c>
      <c r="AA37" s="22">
        <v>2014</v>
      </c>
      <c r="AB37" s="22">
        <v>2014</v>
      </c>
      <c r="AC37" s="22">
        <v>2014</v>
      </c>
      <c r="AD37" s="22">
        <v>2015</v>
      </c>
      <c r="AE37" s="22" t="s">
        <v>33</v>
      </c>
      <c r="AF37" s="22">
        <v>2014</v>
      </c>
      <c r="AG37" s="21">
        <v>2013</v>
      </c>
      <c r="AH37" s="22">
        <v>2014</v>
      </c>
      <c r="AI37" s="22">
        <v>2015</v>
      </c>
      <c r="AJ37" s="22">
        <v>2016</v>
      </c>
      <c r="AK37" s="23" t="s">
        <v>33</v>
      </c>
      <c r="AL37" s="23">
        <v>2015</v>
      </c>
      <c r="AM37" s="22">
        <v>2015</v>
      </c>
      <c r="AN37" s="22">
        <v>2014</v>
      </c>
      <c r="AO37" s="22">
        <v>2014</v>
      </c>
      <c r="AP37" s="22">
        <v>2014</v>
      </c>
      <c r="AQ37" s="22">
        <v>2014</v>
      </c>
      <c r="AR37" s="22">
        <v>2011</v>
      </c>
      <c r="AS37" s="22">
        <v>2014</v>
      </c>
      <c r="AT37" s="22">
        <v>2015</v>
      </c>
      <c r="AU37" s="22">
        <v>2012</v>
      </c>
      <c r="AV37" s="22">
        <v>2011</v>
      </c>
      <c r="AW37" s="22">
        <v>2014</v>
      </c>
      <c r="AX37" s="22">
        <v>2014</v>
      </c>
      <c r="AY37" s="22">
        <v>2014</v>
      </c>
      <c r="AZ37" s="22">
        <v>2015</v>
      </c>
      <c r="BA37" s="22">
        <v>2015</v>
      </c>
      <c r="BB37" s="22">
        <v>2015</v>
      </c>
      <c r="BC37" s="22">
        <v>2015</v>
      </c>
      <c r="BD37" s="22">
        <v>2014</v>
      </c>
      <c r="BE37" s="22">
        <v>2014</v>
      </c>
      <c r="BF37" s="10"/>
    </row>
    <row r="38" spans="1:58">
      <c r="A38" s="16" t="s">
        <v>6846</v>
      </c>
      <c r="B38" s="11" t="s">
        <v>6847</v>
      </c>
      <c r="C38" s="20">
        <v>2014</v>
      </c>
      <c r="D38" s="20">
        <v>2014</v>
      </c>
      <c r="E38" s="20">
        <v>2014</v>
      </c>
      <c r="F38" s="20">
        <v>2014</v>
      </c>
      <c r="G38" s="20">
        <v>2014</v>
      </c>
      <c r="H38" s="20">
        <v>2014</v>
      </c>
      <c r="I38" s="20">
        <v>2014</v>
      </c>
      <c r="J38" s="20">
        <v>2015</v>
      </c>
      <c r="K38" s="20">
        <v>2015</v>
      </c>
      <c r="L38" s="20">
        <v>2015</v>
      </c>
      <c r="M38" s="22">
        <v>2016</v>
      </c>
      <c r="N38" s="22">
        <v>2016</v>
      </c>
      <c r="O38" s="22">
        <v>2015</v>
      </c>
      <c r="P38" s="22">
        <v>2015</v>
      </c>
      <c r="Q38" s="22">
        <v>2014</v>
      </c>
      <c r="R38" s="22">
        <v>2012</v>
      </c>
      <c r="S38" s="22">
        <v>2016</v>
      </c>
      <c r="T38" s="22">
        <v>2013</v>
      </c>
      <c r="U38" s="22">
        <v>2014</v>
      </c>
      <c r="V38" s="22">
        <v>2014</v>
      </c>
      <c r="W38" s="22">
        <v>2015</v>
      </c>
      <c r="X38" s="22">
        <v>2010</v>
      </c>
      <c r="Y38" s="22">
        <v>2012</v>
      </c>
      <c r="Z38" s="22">
        <v>2014</v>
      </c>
      <c r="AA38" s="22">
        <v>2014</v>
      </c>
      <c r="AB38" s="22">
        <v>2011</v>
      </c>
      <c r="AC38" s="22">
        <v>2014</v>
      </c>
      <c r="AD38" s="22">
        <v>2015</v>
      </c>
      <c r="AE38" s="22">
        <v>2012</v>
      </c>
      <c r="AF38" s="22">
        <v>2014</v>
      </c>
      <c r="AG38" s="21">
        <v>2011</v>
      </c>
      <c r="AH38" s="22">
        <v>2014</v>
      </c>
      <c r="AI38" s="22">
        <v>2015</v>
      </c>
      <c r="AJ38" s="22">
        <v>2016</v>
      </c>
      <c r="AK38" s="23" t="s">
        <v>33</v>
      </c>
      <c r="AL38" s="23">
        <v>2015</v>
      </c>
      <c r="AM38" s="22">
        <v>2015</v>
      </c>
      <c r="AN38" s="22">
        <v>2014</v>
      </c>
      <c r="AO38" s="22">
        <v>2014</v>
      </c>
      <c r="AP38" s="22">
        <v>2014</v>
      </c>
      <c r="AQ38" s="22">
        <v>2014</v>
      </c>
      <c r="AR38" s="22">
        <v>2011</v>
      </c>
      <c r="AS38" s="22">
        <v>2014</v>
      </c>
      <c r="AT38" s="22">
        <v>2015</v>
      </c>
      <c r="AU38" s="22">
        <v>2012</v>
      </c>
      <c r="AV38" s="22">
        <v>2010</v>
      </c>
      <c r="AW38" s="22">
        <v>2014</v>
      </c>
      <c r="AX38" s="22">
        <v>2014</v>
      </c>
      <c r="AY38" s="22">
        <v>2014</v>
      </c>
      <c r="AZ38" s="22">
        <v>2015</v>
      </c>
      <c r="BA38" s="22">
        <v>2015</v>
      </c>
      <c r="BB38" s="22">
        <v>2015</v>
      </c>
      <c r="BC38" s="22">
        <v>2015</v>
      </c>
      <c r="BD38" s="22">
        <v>2014</v>
      </c>
      <c r="BE38" s="22">
        <v>2014</v>
      </c>
      <c r="BF38" s="10"/>
    </row>
    <row r="39" spans="1:58">
      <c r="A39" s="16" t="s">
        <v>31</v>
      </c>
      <c r="B39" s="11" t="s">
        <v>6855</v>
      </c>
      <c r="C39" s="20">
        <v>2014</v>
      </c>
      <c r="D39" s="20">
        <v>2014</v>
      </c>
      <c r="E39" s="20">
        <v>2014</v>
      </c>
      <c r="F39" s="20">
        <v>2014</v>
      </c>
      <c r="G39" s="20">
        <v>2014</v>
      </c>
      <c r="H39" s="20">
        <v>2014</v>
      </c>
      <c r="I39" s="20">
        <v>2014</v>
      </c>
      <c r="J39" s="20">
        <v>2015</v>
      </c>
      <c r="K39" s="20">
        <v>2015</v>
      </c>
      <c r="L39" s="20">
        <v>2015</v>
      </c>
      <c r="M39" s="22">
        <v>2016</v>
      </c>
      <c r="N39" s="22">
        <v>2016</v>
      </c>
      <c r="O39" s="22">
        <v>2015</v>
      </c>
      <c r="P39" s="22">
        <v>2015</v>
      </c>
      <c r="Q39" s="22">
        <v>2014</v>
      </c>
      <c r="R39" s="22">
        <v>2010</v>
      </c>
      <c r="S39" s="22">
        <v>2016</v>
      </c>
      <c r="T39" s="22">
        <v>2013</v>
      </c>
      <c r="U39" s="22">
        <v>2014</v>
      </c>
      <c r="V39" s="22">
        <v>2014</v>
      </c>
      <c r="W39" s="22">
        <v>2015</v>
      </c>
      <c r="X39" s="22">
        <v>2010</v>
      </c>
      <c r="Y39" s="22">
        <v>2010</v>
      </c>
      <c r="Z39" s="22">
        <v>2014</v>
      </c>
      <c r="AA39" s="22">
        <v>2014</v>
      </c>
      <c r="AB39" s="22">
        <v>2014</v>
      </c>
      <c r="AC39" s="22">
        <v>2014</v>
      </c>
      <c r="AD39" s="22">
        <v>2015</v>
      </c>
      <c r="AE39" s="22">
        <v>2012</v>
      </c>
      <c r="AF39" s="22">
        <v>2014</v>
      </c>
      <c r="AG39" s="21">
        <v>2013</v>
      </c>
      <c r="AH39" s="22">
        <v>2014</v>
      </c>
      <c r="AI39" s="22">
        <v>2015</v>
      </c>
      <c r="AJ39" s="22">
        <v>2016</v>
      </c>
      <c r="AK39" s="23">
        <v>2015</v>
      </c>
      <c r="AL39" s="23">
        <v>2015</v>
      </c>
      <c r="AM39" s="22">
        <v>2015</v>
      </c>
      <c r="AN39" s="22">
        <v>2014</v>
      </c>
      <c r="AO39" s="22">
        <v>2014</v>
      </c>
      <c r="AP39" s="22">
        <v>2014</v>
      </c>
      <c r="AQ39" s="22">
        <v>2014</v>
      </c>
      <c r="AR39" s="22">
        <v>2015</v>
      </c>
      <c r="AS39" s="22">
        <v>2014</v>
      </c>
      <c r="AT39" s="22">
        <v>2015</v>
      </c>
      <c r="AU39" s="22">
        <v>2012</v>
      </c>
      <c r="AV39" s="22">
        <v>2011</v>
      </c>
      <c r="AW39" s="22">
        <v>2014</v>
      </c>
      <c r="AX39" s="22">
        <v>2014</v>
      </c>
      <c r="AY39" s="22">
        <v>2014</v>
      </c>
      <c r="AZ39" s="22">
        <v>2015</v>
      </c>
      <c r="BA39" s="22">
        <v>2015</v>
      </c>
      <c r="BB39" s="22">
        <v>2015</v>
      </c>
      <c r="BC39" s="22">
        <v>2015</v>
      </c>
      <c r="BD39" s="22">
        <v>2014</v>
      </c>
      <c r="BE39" s="22">
        <v>2014</v>
      </c>
      <c r="BF39" s="10"/>
    </row>
    <row r="40" spans="1:58">
      <c r="A40" s="16" t="s">
        <v>6856</v>
      </c>
      <c r="B40" s="11" t="s">
        <v>6857</v>
      </c>
      <c r="C40" s="20">
        <v>2014</v>
      </c>
      <c r="D40" s="20">
        <v>2014</v>
      </c>
      <c r="E40" s="20">
        <v>2014</v>
      </c>
      <c r="F40" s="20">
        <v>2014</v>
      </c>
      <c r="G40" s="20">
        <v>2014</v>
      </c>
      <c r="H40" s="20">
        <v>2014</v>
      </c>
      <c r="I40" s="20">
        <v>2014</v>
      </c>
      <c r="J40" s="20">
        <v>2015</v>
      </c>
      <c r="K40" s="20">
        <v>2015</v>
      </c>
      <c r="L40" s="20">
        <v>2015</v>
      </c>
      <c r="M40" s="22">
        <v>2016</v>
      </c>
      <c r="N40" s="22">
        <v>2016</v>
      </c>
      <c r="O40" s="22">
        <v>2015</v>
      </c>
      <c r="P40" s="22">
        <v>2015</v>
      </c>
      <c r="Q40" s="22">
        <v>2014</v>
      </c>
      <c r="R40" s="22">
        <v>2012</v>
      </c>
      <c r="S40" s="22">
        <v>2016</v>
      </c>
      <c r="T40" s="22">
        <v>2013</v>
      </c>
      <c r="U40" s="22">
        <v>2014</v>
      </c>
      <c r="V40" s="22">
        <v>2014</v>
      </c>
      <c r="W40" s="22">
        <v>2015</v>
      </c>
      <c r="X40" s="22">
        <v>2012</v>
      </c>
      <c r="Y40" s="22" t="s">
        <v>33</v>
      </c>
      <c r="Z40" s="22">
        <v>2014</v>
      </c>
      <c r="AA40" s="22">
        <v>2014</v>
      </c>
      <c r="AB40" s="22" t="s">
        <v>33</v>
      </c>
      <c r="AC40" s="22">
        <v>2014</v>
      </c>
      <c r="AD40" s="22">
        <v>2015</v>
      </c>
      <c r="AE40" s="22">
        <v>2012</v>
      </c>
      <c r="AF40" s="22" t="s">
        <v>33</v>
      </c>
      <c r="AG40" s="21">
        <v>2004</v>
      </c>
      <c r="AH40" s="22">
        <v>2014</v>
      </c>
      <c r="AI40" s="22">
        <v>2015</v>
      </c>
      <c r="AJ40" s="22">
        <v>2016</v>
      </c>
      <c r="AK40" s="23" t="s">
        <v>33</v>
      </c>
      <c r="AL40" s="23">
        <v>2015</v>
      </c>
      <c r="AM40" s="22">
        <v>2015</v>
      </c>
      <c r="AN40" s="22">
        <v>2014</v>
      </c>
      <c r="AO40" s="22">
        <v>2014</v>
      </c>
      <c r="AP40" s="22" t="s">
        <v>33</v>
      </c>
      <c r="AQ40" s="22" t="s">
        <v>33</v>
      </c>
      <c r="AR40" s="22">
        <v>2009</v>
      </c>
      <c r="AS40" s="22">
        <v>2014</v>
      </c>
      <c r="AT40" s="22">
        <v>2015</v>
      </c>
      <c r="AU40" s="22">
        <v>2012</v>
      </c>
      <c r="AV40" s="22">
        <v>2013</v>
      </c>
      <c r="AW40" s="22">
        <v>2014</v>
      </c>
      <c r="AX40" s="22">
        <v>2014</v>
      </c>
      <c r="AY40" s="22">
        <v>2014</v>
      </c>
      <c r="AZ40" s="22">
        <v>2015</v>
      </c>
      <c r="BA40" s="22">
        <v>2015</v>
      </c>
      <c r="BB40" s="22">
        <v>2014</v>
      </c>
      <c r="BC40" s="22">
        <v>2015</v>
      </c>
      <c r="BD40" s="22">
        <v>2014</v>
      </c>
      <c r="BE40" s="22">
        <v>2014</v>
      </c>
      <c r="BF40" s="10"/>
    </row>
    <row r="41" spans="1:58">
      <c r="A41" s="16" t="s">
        <v>6851</v>
      </c>
      <c r="B41" s="11" t="s">
        <v>6852</v>
      </c>
      <c r="C41" s="20">
        <v>2014</v>
      </c>
      <c r="D41" s="20">
        <v>2014</v>
      </c>
      <c r="E41" s="20">
        <v>2014</v>
      </c>
      <c r="F41" s="20">
        <v>2014</v>
      </c>
      <c r="G41" s="20">
        <v>2014</v>
      </c>
      <c r="H41" s="20">
        <v>2014</v>
      </c>
      <c r="I41" s="20">
        <v>2014</v>
      </c>
      <c r="J41" s="20">
        <v>2015</v>
      </c>
      <c r="K41" s="20">
        <v>2015</v>
      </c>
      <c r="L41" s="20">
        <v>2015</v>
      </c>
      <c r="M41" s="22">
        <v>2016</v>
      </c>
      <c r="N41" s="22">
        <v>2016</v>
      </c>
      <c r="O41" s="22">
        <v>2015</v>
      </c>
      <c r="P41" s="22">
        <v>2015</v>
      </c>
      <c r="Q41" s="22">
        <v>2014</v>
      </c>
      <c r="R41" s="22">
        <v>2012</v>
      </c>
      <c r="S41" s="22">
        <v>2016</v>
      </c>
      <c r="T41" s="22">
        <v>2013</v>
      </c>
      <c r="U41" s="22">
        <v>2014</v>
      </c>
      <c r="V41" s="22">
        <v>2014</v>
      </c>
      <c r="W41" s="22">
        <v>2015</v>
      </c>
      <c r="X41" s="22">
        <v>2011</v>
      </c>
      <c r="Y41" s="22">
        <v>2010</v>
      </c>
      <c r="Z41" s="22">
        <v>2014</v>
      </c>
      <c r="AA41" s="22">
        <v>2014</v>
      </c>
      <c r="AB41" s="22">
        <v>2014</v>
      </c>
      <c r="AC41" s="22">
        <v>2014</v>
      </c>
      <c r="AD41" s="22">
        <v>2015</v>
      </c>
      <c r="AE41" s="22">
        <v>2012</v>
      </c>
      <c r="AF41" s="22">
        <v>2014</v>
      </c>
      <c r="AG41" s="21">
        <v>2011</v>
      </c>
      <c r="AH41" s="22">
        <v>2014</v>
      </c>
      <c r="AI41" s="22">
        <v>2015</v>
      </c>
      <c r="AJ41" s="22">
        <v>2016</v>
      </c>
      <c r="AK41" s="23">
        <v>2015</v>
      </c>
      <c r="AL41" s="23">
        <v>2016</v>
      </c>
      <c r="AM41" s="22">
        <v>2015</v>
      </c>
      <c r="AN41" s="22">
        <v>2014</v>
      </c>
      <c r="AO41" s="22">
        <v>2014</v>
      </c>
      <c r="AP41" s="22">
        <v>2014</v>
      </c>
      <c r="AQ41" s="22">
        <v>2014</v>
      </c>
      <c r="AR41" s="22" t="s">
        <v>33</v>
      </c>
      <c r="AS41" s="22">
        <v>2014</v>
      </c>
      <c r="AT41" s="22">
        <v>2015</v>
      </c>
      <c r="AU41" s="22">
        <v>2012</v>
      </c>
      <c r="AV41" s="22">
        <v>2011</v>
      </c>
      <c r="AW41" s="22">
        <v>2014</v>
      </c>
      <c r="AX41" s="22">
        <v>2014</v>
      </c>
      <c r="AY41" s="22">
        <v>2014</v>
      </c>
      <c r="AZ41" s="22">
        <v>2015</v>
      </c>
      <c r="BA41" s="22">
        <v>2015</v>
      </c>
      <c r="BB41" s="22">
        <v>2015</v>
      </c>
      <c r="BC41" s="22">
        <v>2015</v>
      </c>
      <c r="BD41" s="22">
        <v>2014</v>
      </c>
      <c r="BE41" s="22">
        <v>2014</v>
      </c>
      <c r="BF41" s="10"/>
    </row>
    <row r="42" spans="1:58">
      <c r="A42" s="16" t="s">
        <v>7993</v>
      </c>
      <c r="B42" s="11" t="s">
        <v>6850</v>
      </c>
      <c r="C42" s="20">
        <v>2014</v>
      </c>
      <c r="D42" s="20">
        <v>2014</v>
      </c>
      <c r="E42" s="20">
        <v>2014</v>
      </c>
      <c r="F42" s="20">
        <v>2014</v>
      </c>
      <c r="G42" s="20">
        <v>2014</v>
      </c>
      <c r="H42" s="20">
        <v>2014</v>
      </c>
      <c r="I42" s="20">
        <v>2014</v>
      </c>
      <c r="J42" s="20">
        <v>2015</v>
      </c>
      <c r="K42" s="20">
        <v>2015</v>
      </c>
      <c r="L42" s="20">
        <v>2015</v>
      </c>
      <c r="M42" s="22">
        <v>2016</v>
      </c>
      <c r="N42" s="22">
        <v>2016</v>
      </c>
      <c r="O42" s="22">
        <v>2015</v>
      </c>
      <c r="P42" s="22">
        <v>2015</v>
      </c>
      <c r="Q42" s="22">
        <v>2014</v>
      </c>
      <c r="R42" s="22">
        <v>2014</v>
      </c>
      <c r="S42" s="22">
        <v>2016</v>
      </c>
      <c r="T42" s="22">
        <v>2013</v>
      </c>
      <c r="U42" s="22">
        <v>2014</v>
      </c>
      <c r="V42" s="22">
        <v>2014</v>
      </c>
      <c r="W42" s="22">
        <v>2015</v>
      </c>
      <c r="X42" s="22">
        <v>2013</v>
      </c>
      <c r="Y42" s="22" t="s">
        <v>33</v>
      </c>
      <c r="Z42" s="22">
        <v>2014</v>
      </c>
      <c r="AA42" s="22">
        <v>2014</v>
      </c>
      <c r="AB42" s="22">
        <v>2014</v>
      </c>
      <c r="AC42" s="22">
        <v>2014</v>
      </c>
      <c r="AD42" s="22">
        <v>2015</v>
      </c>
      <c r="AE42" s="22">
        <v>2012</v>
      </c>
      <c r="AF42" s="22">
        <v>2014</v>
      </c>
      <c r="AG42" s="21">
        <v>2012</v>
      </c>
      <c r="AH42" s="22">
        <v>2014</v>
      </c>
      <c r="AI42" s="22">
        <v>2015</v>
      </c>
      <c r="AJ42" s="22">
        <v>2016</v>
      </c>
      <c r="AK42" s="23">
        <v>2015</v>
      </c>
      <c r="AL42" s="23">
        <v>2016</v>
      </c>
      <c r="AM42" s="22">
        <v>2015</v>
      </c>
      <c r="AN42" s="22">
        <v>2014</v>
      </c>
      <c r="AO42" s="22">
        <v>2014</v>
      </c>
      <c r="AP42" s="22" t="s">
        <v>33</v>
      </c>
      <c r="AQ42" s="22" t="s">
        <v>33</v>
      </c>
      <c r="AR42" s="22">
        <v>2015</v>
      </c>
      <c r="AS42" s="22">
        <v>2014</v>
      </c>
      <c r="AT42" s="22">
        <v>2015</v>
      </c>
      <c r="AU42" s="22">
        <v>2012</v>
      </c>
      <c r="AV42" s="22">
        <v>2012</v>
      </c>
      <c r="AW42" s="22">
        <v>2014</v>
      </c>
      <c r="AX42" s="22">
        <v>2014</v>
      </c>
      <c r="AY42" s="22">
        <v>2014</v>
      </c>
      <c r="AZ42" s="22">
        <v>2015</v>
      </c>
      <c r="BA42" s="22">
        <v>2015</v>
      </c>
      <c r="BB42" s="22">
        <v>2015</v>
      </c>
      <c r="BC42" s="22">
        <v>2015</v>
      </c>
      <c r="BD42" s="22">
        <v>2014</v>
      </c>
      <c r="BE42" s="22">
        <v>2014</v>
      </c>
      <c r="BF42" s="10"/>
    </row>
    <row r="43" spans="1:58">
      <c r="A43" s="16" t="s">
        <v>729</v>
      </c>
      <c r="B43" s="11" t="s">
        <v>6860</v>
      </c>
      <c r="C43" s="20">
        <v>2014</v>
      </c>
      <c r="D43" s="20">
        <v>2014</v>
      </c>
      <c r="E43" s="20">
        <v>2014</v>
      </c>
      <c r="F43" s="20">
        <v>2014</v>
      </c>
      <c r="G43" s="20">
        <v>2014</v>
      </c>
      <c r="H43" s="20">
        <v>2014</v>
      </c>
      <c r="I43" s="20">
        <v>2014</v>
      </c>
      <c r="J43" s="20">
        <v>2015</v>
      </c>
      <c r="K43" s="20">
        <v>2015</v>
      </c>
      <c r="L43" s="20">
        <v>2015</v>
      </c>
      <c r="M43" s="22">
        <v>2016</v>
      </c>
      <c r="N43" s="22">
        <v>2016</v>
      </c>
      <c r="O43" s="22">
        <v>2015</v>
      </c>
      <c r="P43" s="22">
        <v>2015</v>
      </c>
      <c r="Q43" s="22">
        <v>2014</v>
      </c>
      <c r="R43" s="22" t="s">
        <v>33</v>
      </c>
      <c r="S43" s="22">
        <v>2016</v>
      </c>
      <c r="T43" s="22">
        <v>2013</v>
      </c>
      <c r="U43" s="22">
        <v>2014</v>
      </c>
      <c r="V43" s="22">
        <v>2014</v>
      </c>
      <c r="W43" s="22">
        <v>2015</v>
      </c>
      <c r="X43" s="22">
        <v>2008</v>
      </c>
      <c r="Y43" s="22">
        <v>2013</v>
      </c>
      <c r="Z43" s="22">
        <v>2014</v>
      </c>
      <c r="AA43" s="22">
        <v>2014</v>
      </c>
      <c r="AB43" s="22">
        <v>2014</v>
      </c>
      <c r="AC43" s="22">
        <v>2014</v>
      </c>
      <c r="AD43" s="22">
        <v>2015</v>
      </c>
      <c r="AE43" s="22">
        <v>2012</v>
      </c>
      <c r="AF43" s="22">
        <v>2014</v>
      </c>
      <c r="AG43" s="21">
        <v>2013</v>
      </c>
      <c r="AH43" s="22">
        <v>2014</v>
      </c>
      <c r="AI43" s="22">
        <v>2015</v>
      </c>
      <c r="AJ43" s="22">
        <v>2016</v>
      </c>
      <c r="AK43" s="23" t="s">
        <v>33</v>
      </c>
      <c r="AL43" s="23">
        <v>2015</v>
      </c>
      <c r="AM43" s="22">
        <v>2015</v>
      </c>
      <c r="AN43" s="22">
        <v>2014</v>
      </c>
      <c r="AO43" s="22">
        <v>2014</v>
      </c>
      <c r="AP43" s="22">
        <v>2014</v>
      </c>
      <c r="AQ43" s="22">
        <v>2014</v>
      </c>
      <c r="AR43" s="22">
        <v>2011</v>
      </c>
      <c r="AS43" s="22">
        <v>2014</v>
      </c>
      <c r="AT43" s="22">
        <v>2015</v>
      </c>
      <c r="AU43" s="22">
        <v>2012</v>
      </c>
      <c r="AV43" s="22">
        <v>2011</v>
      </c>
      <c r="AW43" s="22">
        <v>2014</v>
      </c>
      <c r="AX43" s="22">
        <v>2014</v>
      </c>
      <c r="AY43" s="22">
        <v>2014</v>
      </c>
      <c r="AZ43" s="22">
        <v>2015</v>
      </c>
      <c r="BA43" s="22">
        <v>2015</v>
      </c>
      <c r="BB43" s="22">
        <v>2015</v>
      </c>
      <c r="BC43" s="22">
        <v>2015</v>
      </c>
      <c r="BD43" s="22">
        <v>2014</v>
      </c>
      <c r="BE43" s="22">
        <v>2014</v>
      </c>
      <c r="BF43" s="10"/>
    </row>
    <row r="44" spans="1:58">
      <c r="A44" s="16" t="s">
        <v>7994</v>
      </c>
      <c r="B44" s="11" t="s">
        <v>6848</v>
      </c>
      <c r="C44" s="20">
        <v>2014</v>
      </c>
      <c r="D44" s="20">
        <v>2014</v>
      </c>
      <c r="E44" s="20">
        <v>2014</v>
      </c>
      <c r="F44" s="20">
        <v>2014</v>
      </c>
      <c r="G44" s="20">
        <v>2014</v>
      </c>
      <c r="H44" s="20">
        <v>2014</v>
      </c>
      <c r="I44" s="20">
        <v>2014</v>
      </c>
      <c r="J44" s="20">
        <v>2015</v>
      </c>
      <c r="K44" s="20">
        <v>2015</v>
      </c>
      <c r="L44" s="20">
        <v>2015</v>
      </c>
      <c r="M44" s="22">
        <v>2016</v>
      </c>
      <c r="N44" s="22">
        <v>2016</v>
      </c>
      <c r="O44" s="22">
        <v>2015</v>
      </c>
      <c r="P44" s="22">
        <v>2015</v>
      </c>
      <c r="Q44" s="22">
        <v>2014</v>
      </c>
      <c r="R44" s="22">
        <v>2012</v>
      </c>
      <c r="S44" s="22">
        <v>2016</v>
      </c>
      <c r="T44" s="22">
        <v>2013</v>
      </c>
      <c r="U44" s="22">
        <v>2014</v>
      </c>
      <c r="V44" s="22">
        <v>2014</v>
      </c>
      <c r="W44" s="22">
        <v>2015</v>
      </c>
      <c r="X44" s="22">
        <v>2012</v>
      </c>
      <c r="Y44" s="22">
        <v>2010</v>
      </c>
      <c r="Z44" s="22">
        <v>2014</v>
      </c>
      <c r="AA44" s="22">
        <v>2014</v>
      </c>
      <c r="AB44" s="22">
        <v>2014</v>
      </c>
      <c r="AC44" s="22">
        <v>2014</v>
      </c>
      <c r="AD44" s="22">
        <v>2015</v>
      </c>
      <c r="AE44" s="22">
        <v>2012</v>
      </c>
      <c r="AF44" s="22">
        <v>2014</v>
      </c>
      <c r="AG44" s="21">
        <v>2008</v>
      </c>
      <c r="AH44" s="22">
        <v>2014</v>
      </c>
      <c r="AI44" s="22">
        <v>2015</v>
      </c>
      <c r="AJ44" s="22">
        <v>2016</v>
      </c>
      <c r="AK44" s="23">
        <v>2015</v>
      </c>
      <c r="AL44" s="23">
        <v>2015</v>
      </c>
      <c r="AM44" s="22">
        <v>2015</v>
      </c>
      <c r="AN44" s="22">
        <v>2014</v>
      </c>
      <c r="AO44" s="22">
        <v>2014</v>
      </c>
      <c r="AP44" s="22">
        <v>2014</v>
      </c>
      <c r="AQ44" s="22">
        <v>2014</v>
      </c>
      <c r="AR44" s="22">
        <v>2015</v>
      </c>
      <c r="AS44" s="22">
        <v>2014</v>
      </c>
      <c r="AT44" s="22">
        <v>2015</v>
      </c>
      <c r="AU44" s="22">
        <v>2012</v>
      </c>
      <c r="AV44" s="22">
        <v>2012</v>
      </c>
      <c r="AW44" s="22">
        <v>2014</v>
      </c>
      <c r="AX44" s="22">
        <v>2014</v>
      </c>
      <c r="AY44" s="22">
        <v>2014</v>
      </c>
      <c r="AZ44" s="22">
        <v>2015</v>
      </c>
      <c r="BA44" s="22">
        <v>2015</v>
      </c>
      <c r="BB44" s="22">
        <v>2015</v>
      </c>
      <c r="BC44" s="22">
        <v>2015</v>
      </c>
      <c r="BD44" s="22">
        <v>2014</v>
      </c>
      <c r="BE44" s="22">
        <v>2014</v>
      </c>
      <c r="BF44" s="10"/>
    </row>
    <row r="45" spans="1:58">
      <c r="A45" s="16" t="s">
        <v>6925</v>
      </c>
      <c r="B45" s="11" t="s">
        <v>6926</v>
      </c>
      <c r="C45" s="20">
        <v>2014</v>
      </c>
      <c r="D45" s="20">
        <v>2014</v>
      </c>
      <c r="E45" s="20">
        <v>2014</v>
      </c>
      <c r="F45" s="20">
        <v>2014</v>
      </c>
      <c r="G45" s="20">
        <v>2014</v>
      </c>
      <c r="H45" s="20">
        <v>2014</v>
      </c>
      <c r="I45" s="20">
        <v>2014</v>
      </c>
      <c r="J45" s="20">
        <v>2015</v>
      </c>
      <c r="K45" s="20">
        <v>2015</v>
      </c>
      <c r="L45" s="20">
        <v>2015</v>
      </c>
      <c r="M45" s="22">
        <v>2016</v>
      </c>
      <c r="N45" s="22">
        <v>2016</v>
      </c>
      <c r="O45" s="22">
        <v>2015</v>
      </c>
      <c r="P45" s="22">
        <v>2015</v>
      </c>
      <c r="Q45" s="22">
        <v>2014</v>
      </c>
      <c r="R45" s="22" t="s">
        <v>33</v>
      </c>
      <c r="S45" s="22">
        <v>2016</v>
      </c>
      <c r="T45" s="22">
        <v>2013</v>
      </c>
      <c r="U45" s="22">
        <v>2014</v>
      </c>
      <c r="V45" s="22" t="s">
        <v>33</v>
      </c>
      <c r="W45" s="22">
        <v>2015</v>
      </c>
      <c r="X45" s="22" t="s">
        <v>33</v>
      </c>
      <c r="Y45" s="22">
        <v>2012</v>
      </c>
      <c r="Z45" s="22">
        <v>2014</v>
      </c>
      <c r="AA45" s="22">
        <v>2014</v>
      </c>
      <c r="AB45" s="22" t="s">
        <v>33</v>
      </c>
      <c r="AC45" s="22">
        <v>2014</v>
      </c>
      <c r="AD45" s="22">
        <v>2015</v>
      </c>
      <c r="AE45" s="22" t="s">
        <v>33</v>
      </c>
      <c r="AF45" s="22">
        <v>2014</v>
      </c>
      <c r="AG45" s="21">
        <v>2011</v>
      </c>
      <c r="AH45" s="22">
        <v>2014</v>
      </c>
      <c r="AI45" s="22">
        <v>2015</v>
      </c>
      <c r="AJ45" s="22">
        <v>2016</v>
      </c>
      <c r="AK45" s="23" t="s">
        <v>33</v>
      </c>
      <c r="AL45" s="23">
        <v>2015</v>
      </c>
      <c r="AM45" s="22">
        <v>2015</v>
      </c>
      <c r="AN45" s="22">
        <v>2014</v>
      </c>
      <c r="AO45" s="22">
        <v>2014</v>
      </c>
      <c r="AP45" s="22">
        <v>2014</v>
      </c>
      <c r="AQ45" s="22">
        <v>2014</v>
      </c>
      <c r="AR45" s="22">
        <v>2015</v>
      </c>
      <c r="AS45" s="22">
        <v>2014</v>
      </c>
      <c r="AT45" s="22">
        <v>2015</v>
      </c>
      <c r="AU45" s="22">
        <v>2012</v>
      </c>
      <c r="AV45" s="22">
        <v>2011</v>
      </c>
      <c r="AW45" s="22">
        <v>2014</v>
      </c>
      <c r="AX45" s="22">
        <v>2014</v>
      </c>
      <c r="AY45" s="22">
        <v>2014</v>
      </c>
      <c r="AZ45" s="22">
        <v>2015</v>
      </c>
      <c r="BA45" s="22">
        <v>2015</v>
      </c>
      <c r="BB45" s="22">
        <v>2015</v>
      </c>
      <c r="BC45" s="22">
        <v>2015</v>
      </c>
      <c r="BD45" s="22">
        <v>2014</v>
      </c>
      <c r="BE45" s="22">
        <v>2014</v>
      </c>
      <c r="BF45" s="10"/>
    </row>
    <row r="46" spans="1:58">
      <c r="A46" s="16" t="s">
        <v>1014</v>
      </c>
      <c r="B46" s="11" t="s">
        <v>6861</v>
      </c>
      <c r="C46" s="20">
        <v>2014</v>
      </c>
      <c r="D46" s="20">
        <v>2014</v>
      </c>
      <c r="E46" s="20">
        <v>2014</v>
      </c>
      <c r="F46" s="20">
        <v>2014</v>
      </c>
      <c r="G46" s="20">
        <v>2014</v>
      </c>
      <c r="H46" s="20">
        <v>2014</v>
      </c>
      <c r="I46" s="20">
        <v>2014</v>
      </c>
      <c r="J46" s="20">
        <v>2015</v>
      </c>
      <c r="K46" s="20">
        <v>2015</v>
      </c>
      <c r="L46" s="20">
        <v>2015</v>
      </c>
      <c r="M46" s="22">
        <v>2016</v>
      </c>
      <c r="N46" s="22">
        <v>2016</v>
      </c>
      <c r="O46" s="22">
        <v>2015</v>
      </c>
      <c r="P46" s="22">
        <v>2015</v>
      </c>
      <c r="Q46" s="22">
        <v>2014</v>
      </c>
      <c r="R46" s="22" t="s">
        <v>33</v>
      </c>
      <c r="S46" s="22">
        <v>2016</v>
      </c>
      <c r="T46" s="22">
        <v>2013</v>
      </c>
      <c r="U46" s="22">
        <v>2014</v>
      </c>
      <c r="V46" s="22" t="s">
        <v>33</v>
      </c>
      <c r="W46" s="22">
        <v>2015</v>
      </c>
      <c r="X46" s="22" t="s">
        <v>33</v>
      </c>
      <c r="Y46" s="22">
        <v>2010</v>
      </c>
      <c r="Z46" s="22">
        <v>2014</v>
      </c>
      <c r="AA46" s="22">
        <v>2014</v>
      </c>
      <c r="AB46" s="22">
        <v>2014</v>
      </c>
      <c r="AC46" s="22">
        <v>2014</v>
      </c>
      <c r="AD46" s="22">
        <v>2015</v>
      </c>
      <c r="AE46" s="22" t="s">
        <v>33</v>
      </c>
      <c r="AF46" s="22">
        <v>2014</v>
      </c>
      <c r="AG46" s="21" t="s">
        <v>33</v>
      </c>
      <c r="AH46" s="22">
        <v>2014</v>
      </c>
      <c r="AI46" s="22">
        <v>2015</v>
      </c>
      <c r="AJ46" s="22">
        <v>2016</v>
      </c>
      <c r="AK46" s="23" t="s">
        <v>33</v>
      </c>
      <c r="AL46" s="23">
        <v>2015</v>
      </c>
      <c r="AM46" s="22">
        <v>2015</v>
      </c>
      <c r="AN46" s="22">
        <v>2014</v>
      </c>
      <c r="AO46" s="22">
        <v>2014</v>
      </c>
      <c r="AP46" s="22" t="s">
        <v>33</v>
      </c>
      <c r="AQ46" s="22" t="s">
        <v>33</v>
      </c>
      <c r="AR46" s="22">
        <v>2011</v>
      </c>
      <c r="AS46" s="22">
        <v>2014</v>
      </c>
      <c r="AT46" s="22">
        <v>2015</v>
      </c>
      <c r="AU46" s="22">
        <v>2012</v>
      </c>
      <c r="AV46" s="22">
        <v>2012</v>
      </c>
      <c r="AW46" s="22">
        <v>2014</v>
      </c>
      <c r="AX46" s="22">
        <v>2014</v>
      </c>
      <c r="AY46" s="22">
        <v>2014</v>
      </c>
      <c r="AZ46" s="22">
        <v>2015</v>
      </c>
      <c r="BA46" s="22">
        <v>2015</v>
      </c>
      <c r="BB46" s="22">
        <v>2013</v>
      </c>
      <c r="BC46" s="22">
        <v>2015</v>
      </c>
      <c r="BD46" s="22">
        <v>2014</v>
      </c>
      <c r="BE46" s="22">
        <v>2014</v>
      </c>
      <c r="BF46" s="10"/>
    </row>
    <row r="47" spans="1:58">
      <c r="A47" s="16" t="s">
        <v>6864</v>
      </c>
      <c r="B47" s="11" t="s">
        <v>6865</v>
      </c>
      <c r="C47" s="20">
        <v>2014</v>
      </c>
      <c r="D47" s="20">
        <v>2014</v>
      </c>
      <c r="E47" s="20">
        <v>2014</v>
      </c>
      <c r="F47" s="20">
        <v>2014</v>
      </c>
      <c r="G47" s="20">
        <v>2014</v>
      </c>
      <c r="H47" s="20">
        <v>2014</v>
      </c>
      <c r="I47" s="20">
        <v>2014</v>
      </c>
      <c r="J47" s="20">
        <v>2015</v>
      </c>
      <c r="K47" s="20">
        <v>2015</v>
      </c>
      <c r="L47" s="20">
        <v>2015</v>
      </c>
      <c r="M47" s="22">
        <v>2016</v>
      </c>
      <c r="N47" s="22">
        <v>2016</v>
      </c>
      <c r="O47" s="22">
        <v>2015</v>
      </c>
      <c r="P47" s="22">
        <v>2015</v>
      </c>
      <c r="Q47" s="22">
        <v>2014</v>
      </c>
      <c r="R47" s="22" t="s">
        <v>33</v>
      </c>
      <c r="S47" s="22">
        <v>2016</v>
      </c>
      <c r="T47" s="22">
        <v>2013</v>
      </c>
      <c r="U47" s="22">
        <v>2014</v>
      </c>
      <c r="V47" s="22" t="s">
        <v>33</v>
      </c>
      <c r="W47" s="22">
        <v>2015</v>
      </c>
      <c r="X47" s="22" t="s">
        <v>33</v>
      </c>
      <c r="Y47" s="22">
        <v>2012</v>
      </c>
      <c r="Z47" s="22">
        <v>2014</v>
      </c>
      <c r="AA47" s="22">
        <v>2014</v>
      </c>
      <c r="AB47" s="22">
        <v>2013</v>
      </c>
      <c r="AC47" s="22">
        <v>2014</v>
      </c>
      <c r="AD47" s="22">
        <v>2015</v>
      </c>
      <c r="AE47" s="22" t="s">
        <v>33</v>
      </c>
      <c r="AF47" s="22">
        <v>2014</v>
      </c>
      <c r="AG47" s="21">
        <v>2012</v>
      </c>
      <c r="AH47" s="22">
        <v>2014</v>
      </c>
      <c r="AI47" s="22">
        <v>2015</v>
      </c>
      <c r="AJ47" s="22">
        <v>2016</v>
      </c>
      <c r="AK47" s="23">
        <v>2015</v>
      </c>
      <c r="AL47" s="23">
        <v>2015</v>
      </c>
      <c r="AM47" s="22">
        <v>2015</v>
      </c>
      <c r="AN47" s="22">
        <v>2014</v>
      </c>
      <c r="AO47" s="22">
        <v>2014</v>
      </c>
      <c r="AP47" s="22">
        <v>2014</v>
      </c>
      <c r="AQ47" s="22">
        <v>2014</v>
      </c>
      <c r="AR47" s="22" t="s">
        <v>33</v>
      </c>
      <c r="AS47" s="22">
        <v>2014</v>
      </c>
      <c r="AT47" s="22">
        <v>2015</v>
      </c>
      <c r="AU47" s="22">
        <v>2012</v>
      </c>
      <c r="AV47" s="22">
        <v>2011</v>
      </c>
      <c r="AW47" s="22">
        <v>2014</v>
      </c>
      <c r="AX47" s="22">
        <v>2014</v>
      </c>
      <c r="AY47" s="22">
        <v>2014</v>
      </c>
      <c r="AZ47" s="22">
        <v>2015</v>
      </c>
      <c r="BA47" s="22">
        <v>2015</v>
      </c>
      <c r="BB47" s="22">
        <v>2015</v>
      </c>
      <c r="BC47" s="22">
        <v>2015</v>
      </c>
      <c r="BD47" s="22">
        <v>2014</v>
      </c>
      <c r="BE47" s="22">
        <v>2014</v>
      </c>
      <c r="BF47" s="10"/>
    </row>
    <row r="48" spans="1:58">
      <c r="A48" s="16" t="s">
        <v>6866</v>
      </c>
      <c r="B48" s="11" t="s">
        <v>6867</v>
      </c>
      <c r="C48" s="20">
        <v>2014</v>
      </c>
      <c r="D48" s="20">
        <v>2014</v>
      </c>
      <c r="E48" s="20">
        <v>2014</v>
      </c>
      <c r="F48" s="20">
        <v>2014</v>
      </c>
      <c r="G48" s="20">
        <v>2014</v>
      </c>
      <c r="H48" s="20">
        <v>2014</v>
      </c>
      <c r="I48" s="20">
        <v>2014</v>
      </c>
      <c r="J48" s="20">
        <v>2015</v>
      </c>
      <c r="K48" s="20">
        <v>2015</v>
      </c>
      <c r="L48" s="20">
        <v>2015</v>
      </c>
      <c r="M48" s="22">
        <v>2016</v>
      </c>
      <c r="N48" s="22">
        <v>2016</v>
      </c>
      <c r="O48" s="22">
        <v>2015</v>
      </c>
      <c r="P48" s="22">
        <v>2015</v>
      </c>
      <c r="Q48" s="22">
        <v>2014</v>
      </c>
      <c r="R48" s="22" t="s">
        <v>33</v>
      </c>
      <c r="S48" s="22">
        <v>2016</v>
      </c>
      <c r="T48" s="22">
        <v>2013</v>
      </c>
      <c r="U48" s="22">
        <v>2014</v>
      </c>
      <c r="V48" s="22" t="s">
        <v>33</v>
      </c>
      <c r="W48" s="22">
        <v>2015</v>
      </c>
      <c r="X48" s="22" t="s">
        <v>33</v>
      </c>
      <c r="Y48" s="22">
        <v>2011</v>
      </c>
      <c r="Z48" s="22">
        <v>2014</v>
      </c>
      <c r="AA48" s="22">
        <v>2014</v>
      </c>
      <c r="AB48" s="22">
        <v>2013</v>
      </c>
      <c r="AC48" s="22">
        <v>2014</v>
      </c>
      <c r="AD48" s="22">
        <v>2015</v>
      </c>
      <c r="AE48" s="22" t="s">
        <v>33</v>
      </c>
      <c r="AF48" s="22">
        <v>2014</v>
      </c>
      <c r="AG48" s="21">
        <v>2012</v>
      </c>
      <c r="AH48" s="22">
        <v>2014</v>
      </c>
      <c r="AI48" s="22">
        <v>2015</v>
      </c>
      <c r="AJ48" s="22">
        <v>2016</v>
      </c>
      <c r="AK48" s="23" t="s">
        <v>33</v>
      </c>
      <c r="AL48" s="23">
        <v>2015</v>
      </c>
      <c r="AM48" s="22">
        <v>2015</v>
      </c>
      <c r="AN48" s="22">
        <v>2014</v>
      </c>
      <c r="AO48" s="22">
        <v>2014</v>
      </c>
      <c r="AP48" s="22">
        <v>2014</v>
      </c>
      <c r="AQ48" s="22">
        <v>2014</v>
      </c>
      <c r="AR48" s="22">
        <v>2015</v>
      </c>
      <c r="AS48" s="22">
        <v>2014</v>
      </c>
      <c r="AT48" s="22">
        <v>2015</v>
      </c>
      <c r="AU48" s="22">
        <v>2012</v>
      </c>
      <c r="AV48" s="22" t="s">
        <v>33</v>
      </c>
      <c r="AW48" s="22">
        <v>2014</v>
      </c>
      <c r="AX48" s="22">
        <v>2014</v>
      </c>
      <c r="AY48" s="22">
        <v>2014</v>
      </c>
      <c r="AZ48" s="22">
        <v>2015</v>
      </c>
      <c r="BA48" s="22">
        <v>2015</v>
      </c>
      <c r="BB48" s="22">
        <v>2015</v>
      </c>
      <c r="BC48" s="22">
        <v>2015</v>
      </c>
      <c r="BD48" s="22">
        <v>2014</v>
      </c>
      <c r="BE48" s="22">
        <v>2014</v>
      </c>
      <c r="BF48" s="10"/>
    </row>
    <row r="49" spans="1:58">
      <c r="A49" s="16" t="s">
        <v>6873</v>
      </c>
      <c r="B49" s="11" t="s">
        <v>6874</v>
      </c>
      <c r="C49" s="20">
        <v>2014</v>
      </c>
      <c r="D49" s="20">
        <v>2014</v>
      </c>
      <c r="E49" s="20">
        <v>2014</v>
      </c>
      <c r="F49" s="20">
        <v>2014</v>
      </c>
      <c r="G49" s="20">
        <v>2014</v>
      </c>
      <c r="H49" s="20">
        <v>2014</v>
      </c>
      <c r="I49" s="20">
        <v>2014</v>
      </c>
      <c r="J49" s="20">
        <v>2015</v>
      </c>
      <c r="K49" s="20">
        <v>2015</v>
      </c>
      <c r="L49" s="20">
        <v>2015</v>
      </c>
      <c r="M49" s="22">
        <v>2016</v>
      </c>
      <c r="N49" s="22">
        <v>2016</v>
      </c>
      <c r="O49" s="22">
        <v>2015</v>
      </c>
      <c r="P49" s="22">
        <v>2015</v>
      </c>
      <c r="Q49" s="22">
        <v>2014</v>
      </c>
      <c r="R49" s="22" t="s">
        <v>33</v>
      </c>
      <c r="S49" s="22">
        <v>2016</v>
      </c>
      <c r="T49" s="22">
        <v>2013</v>
      </c>
      <c r="U49" s="22">
        <v>2014</v>
      </c>
      <c r="V49" s="22" t="s">
        <v>33</v>
      </c>
      <c r="W49" s="22">
        <v>2015</v>
      </c>
      <c r="X49" s="22" t="s">
        <v>33</v>
      </c>
      <c r="Y49" s="22">
        <v>2010</v>
      </c>
      <c r="Z49" s="22">
        <v>2014</v>
      </c>
      <c r="AA49" s="22">
        <v>2014</v>
      </c>
      <c r="AB49" s="22">
        <v>2014</v>
      </c>
      <c r="AC49" s="22">
        <v>2014</v>
      </c>
      <c r="AD49" s="22">
        <v>2015</v>
      </c>
      <c r="AE49" s="22" t="s">
        <v>33</v>
      </c>
      <c r="AF49" s="22">
        <v>2014</v>
      </c>
      <c r="AG49" s="21">
        <v>2012</v>
      </c>
      <c r="AH49" s="22">
        <v>2014</v>
      </c>
      <c r="AI49" s="22">
        <v>2015</v>
      </c>
      <c r="AJ49" s="22">
        <v>2016</v>
      </c>
      <c r="AK49" s="23" t="s">
        <v>33</v>
      </c>
      <c r="AL49" s="23">
        <v>2015</v>
      </c>
      <c r="AM49" s="22">
        <v>2015</v>
      </c>
      <c r="AN49" s="22">
        <v>2014</v>
      </c>
      <c r="AO49" s="22">
        <v>2014</v>
      </c>
      <c r="AP49" s="22">
        <v>2014</v>
      </c>
      <c r="AQ49" s="22">
        <v>2014</v>
      </c>
      <c r="AR49" s="22">
        <v>2015</v>
      </c>
      <c r="AS49" s="22">
        <v>2014</v>
      </c>
      <c r="AT49" s="22">
        <v>2015</v>
      </c>
      <c r="AU49" s="22">
        <v>2012</v>
      </c>
      <c r="AV49" s="22" t="s">
        <v>33</v>
      </c>
      <c r="AW49" s="22">
        <v>2014</v>
      </c>
      <c r="AX49" s="22">
        <v>2014</v>
      </c>
      <c r="AY49" s="22">
        <v>2014</v>
      </c>
      <c r="AZ49" s="22">
        <v>2015</v>
      </c>
      <c r="BA49" s="22">
        <v>2015</v>
      </c>
      <c r="BB49" s="22">
        <v>2015</v>
      </c>
      <c r="BC49" s="22">
        <v>2015</v>
      </c>
      <c r="BD49" s="22">
        <v>2014</v>
      </c>
      <c r="BE49" s="22">
        <v>2014</v>
      </c>
      <c r="BF49" s="10"/>
    </row>
    <row r="50" spans="1:58">
      <c r="A50" s="16" t="s">
        <v>249</v>
      </c>
      <c r="B50" s="11" t="s">
        <v>6870</v>
      </c>
      <c r="C50" s="20">
        <v>2014</v>
      </c>
      <c r="D50" s="20">
        <v>2014</v>
      </c>
      <c r="E50" s="20">
        <v>2014</v>
      </c>
      <c r="F50" s="20">
        <v>2014</v>
      </c>
      <c r="G50" s="20">
        <v>2014</v>
      </c>
      <c r="H50" s="20">
        <v>2014</v>
      </c>
      <c r="I50" s="20">
        <v>2014</v>
      </c>
      <c r="J50" s="20">
        <v>2015</v>
      </c>
      <c r="K50" s="20">
        <v>2015</v>
      </c>
      <c r="L50" s="20">
        <v>2015</v>
      </c>
      <c r="M50" s="22">
        <v>2016</v>
      </c>
      <c r="N50" s="22">
        <v>2016</v>
      </c>
      <c r="O50" s="22">
        <v>2015</v>
      </c>
      <c r="P50" s="22">
        <v>2015</v>
      </c>
      <c r="Q50" s="22">
        <v>2014</v>
      </c>
      <c r="R50" s="22">
        <v>2006</v>
      </c>
      <c r="S50" s="22">
        <v>2016</v>
      </c>
      <c r="T50" s="22">
        <v>2013</v>
      </c>
      <c r="U50" s="22">
        <v>2014</v>
      </c>
      <c r="V50" s="22" t="s">
        <v>33</v>
      </c>
      <c r="W50" s="22">
        <v>2015</v>
      </c>
      <c r="X50" s="22">
        <v>2012</v>
      </c>
      <c r="Y50" s="22">
        <v>2010</v>
      </c>
      <c r="Z50" s="22">
        <v>2014</v>
      </c>
      <c r="AA50" s="22">
        <v>2014</v>
      </c>
      <c r="AB50" s="22">
        <v>2014</v>
      </c>
      <c r="AC50" s="22">
        <v>2014</v>
      </c>
      <c r="AD50" s="22">
        <v>2015</v>
      </c>
      <c r="AE50" s="22">
        <v>2012</v>
      </c>
      <c r="AF50" s="22" t="s">
        <v>33</v>
      </c>
      <c r="AG50" s="21">
        <v>2012</v>
      </c>
      <c r="AH50" s="22">
        <v>2014</v>
      </c>
      <c r="AI50" s="22">
        <v>2015</v>
      </c>
      <c r="AJ50" s="22">
        <v>2016</v>
      </c>
      <c r="AK50" s="23" t="s">
        <v>33</v>
      </c>
      <c r="AL50" s="23">
        <v>2016</v>
      </c>
      <c r="AM50" s="22">
        <v>2015</v>
      </c>
      <c r="AN50" s="22">
        <v>2014</v>
      </c>
      <c r="AO50" s="22">
        <v>2014</v>
      </c>
      <c r="AP50" s="22" t="s">
        <v>33</v>
      </c>
      <c r="AQ50" s="22" t="s">
        <v>33</v>
      </c>
      <c r="AR50" s="22">
        <v>2011</v>
      </c>
      <c r="AS50" s="22">
        <v>2014</v>
      </c>
      <c r="AT50" s="22">
        <v>2015</v>
      </c>
      <c r="AU50" s="22">
        <v>2012</v>
      </c>
      <c r="AV50" s="22" t="s">
        <v>33</v>
      </c>
      <c r="AW50" s="22">
        <v>2014</v>
      </c>
      <c r="AX50" s="22">
        <v>2014</v>
      </c>
      <c r="AY50" s="22">
        <v>2014</v>
      </c>
      <c r="AZ50" s="22">
        <v>2015</v>
      </c>
      <c r="BA50" s="22">
        <v>2015</v>
      </c>
      <c r="BB50" s="22">
        <v>2013</v>
      </c>
      <c r="BC50" s="22">
        <v>2015</v>
      </c>
      <c r="BD50" s="22">
        <v>2014</v>
      </c>
      <c r="BE50" s="22">
        <v>2014</v>
      </c>
      <c r="BF50" s="10"/>
    </row>
    <row r="51" spans="1:58">
      <c r="A51" s="16" t="s">
        <v>6871</v>
      </c>
      <c r="B51" s="11" t="s">
        <v>6872</v>
      </c>
      <c r="C51" s="20">
        <v>2014</v>
      </c>
      <c r="D51" s="20">
        <v>2014</v>
      </c>
      <c r="E51" s="20">
        <v>2014</v>
      </c>
      <c r="F51" s="20">
        <v>2014</v>
      </c>
      <c r="G51" s="20">
        <v>2014</v>
      </c>
      <c r="H51" s="20">
        <v>2014</v>
      </c>
      <c r="I51" s="20">
        <v>2014</v>
      </c>
      <c r="J51" s="20">
        <v>2015</v>
      </c>
      <c r="K51" s="20">
        <v>2015</v>
      </c>
      <c r="L51" s="20">
        <v>2015</v>
      </c>
      <c r="M51" s="22">
        <v>2016</v>
      </c>
      <c r="N51" s="22">
        <v>2016</v>
      </c>
      <c r="O51" s="22">
        <v>2015</v>
      </c>
      <c r="P51" s="22">
        <v>2015</v>
      </c>
      <c r="Q51" s="22">
        <v>2014</v>
      </c>
      <c r="R51" s="22" t="s">
        <v>33</v>
      </c>
      <c r="S51" s="22">
        <v>2016</v>
      </c>
      <c r="T51" s="22">
        <v>2013</v>
      </c>
      <c r="U51" s="22">
        <v>2014</v>
      </c>
      <c r="V51" s="22">
        <v>2014</v>
      </c>
      <c r="W51" s="22">
        <v>2015</v>
      </c>
      <c r="X51" s="22" t="s">
        <v>33</v>
      </c>
      <c r="Y51" s="22">
        <v>2011</v>
      </c>
      <c r="Z51" s="22">
        <v>2014</v>
      </c>
      <c r="AA51" s="22">
        <v>2014</v>
      </c>
      <c r="AB51" s="22" t="s">
        <v>33</v>
      </c>
      <c r="AC51" s="22">
        <v>2014</v>
      </c>
      <c r="AD51" s="22">
        <v>2015</v>
      </c>
      <c r="AE51" s="22" t="s">
        <v>33</v>
      </c>
      <c r="AF51" s="22" t="s">
        <v>33</v>
      </c>
      <c r="AG51" s="21" t="s">
        <v>33</v>
      </c>
      <c r="AH51" s="22">
        <v>2014</v>
      </c>
      <c r="AI51" s="22">
        <v>2015</v>
      </c>
      <c r="AJ51" s="22">
        <v>2016</v>
      </c>
      <c r="AK51" s="23" t="s">
        <v>33</v>
      </c>
      <c r="AL51" s="23">
        <v>2015</v>
      </c>
      <c r="AM51" s="22">
        <v>2015</v>
      </c>
      <c r="AN51" s="22">
        <v>2014</v>
      </c>
      <c r="AO51" s="22">
        <v>2014</v>
      </c>
      <c r="AP51" s="22" t="s">
        <v>33</v>
      </c>
      <c r="AQ51" s="22" t="s">
        <v>33</v>
      </c>
      <c r="AR51" s="22" t="s">
        <v>33</v>
      </c>
      <c r="AS51" s="22">
        <v>2014</v>
      </c>
      <c r="AT51" s="22">
        <v>2015</v>
      </c>
      <c r="AU51" s="22">
        <v>2012</v>
      </c>
      <c r="AV51" s="22" t="s">
        <v>33</v>
      </c>
      <c r="AW51" s="22">
        <v>2014</v>
      </c>
      <c r="AX51" s="22">
        <v>2014</v>
      </c>
      <c r="AY51" s="22">
        <v>2014</v>
      </c>
      <c r="AZ51" s="22">
        <v>2007</v>
      </c>
      <c r="BA51" s="22">
        <v>2007</v>
      </c>
      <c r="BB51" s="22">
        <v>2015</v>
      </c>
      <c r="BC51" s="22">
        <v>2015</v>
      </c>
      <c r="BD51" s="22">
        <v>2014</v>
      </c>
      <c r="BE51" s="22">
        <v>2014</v>
      </c>
      <c r="BF51" s="10"/>
    </row>
    <row r="52" spans="1:58">
      <c r="A52" s="16" t="s">
        <v>763</v>
      </c>
      <c r="B52" s="11" t="s">
        <v>6875</v>
      </c>
      <c r="C52" s="20">
        <v>2014</v>
      </c>
      <c r="D52" s="20">
        <v>2014</v>
      </c>
      <c r="E52" s="20">
        <v>2014</v>
      </c>
      <c r="F52" s="20">
        <v>2014</v>
      </c>
      <c r="G52" s="20">
        <v>2014</v>
      </c>
      <c r="H52" s="20">
        <v>2014</v>
      </c>
      <c r="I52" s="20">
        <v>2014</v>
      </c>
      <c r="J52" s="20">
        <v>2015</v>
      </c>
      <c r="K52" s="20">
        <v>2015</v>
      </c>
      <c r="L52" s="20">
        <v>2015</v>
      </c>
      <c r="M52" s="22">
        <v>2016</v>
      </c>
      <c r="N52" s="22">
        <v>2016</v>
      </c>
      <c r="O52" s="22">
        <v>2015</v>
      </c>
      <c r="P52" s="22">
        <v>2015</v>
      </c>
      <c r="Q52" s="22">
        <v>2014</v>
      </c>
      <c r="R52" s="22">
        <v>2013</v>
      </c>
      <c r="S52" s="22">
        <v>2016</v>
      </c>
      <c r="T52" s="22">
        <v>2013</v>
      </c>
      <c r="U52" s="22">
        <v>2014</v>
      </c>
      <c r="V52" s="22">
        <v>2014</v>
      </c>
      <c r="W52" s="22">
        <v>2015</v>
      </c>
      <c r="X52" s="22">
        <v>2013</v>
      </c>
      <c r="Y52" s="22">
        <v>2012</v>
      </c>
      <c r="Z52" s="22">
        <v>2014</v>
      </c>
      <c r="AA52" s="22">
        <v>2014</v>
      </c>
      <c r="AB52" s="22">
        <v>2014</v>
      </c>
      <c r="AC52" s="22">
        <v>2014</v>
      </c>
      <c r="AD52" s="22">
        <v>2015</v>
      </c>
      <c r="AE52" s="22">
        <v>2012</v>
      </c>
      <c r="AF52" s="22">
        <v>2014</v>
      </c>
      <c r="AG52" s="21">
        <v>2013</v>
      </c>
      <c r="AH52" s="22">
        <v>2014</v>
      </c>
      <c r="AI52" s="22">
        <v>2015</v>
      </c>
      <c r="AJ52" s="22">
        <v>2016</v>
      </c>
      <c r="AK52" s="23" t="s">
        <v>33</v>
      </c>
      <c r="AL52" s="23">
        <v>2015</v>
      </c>
      <c r="AM52" s="22">
        <v>2015</v>
      </c>
      <c r="AN52" s="22">
        <v>2014</v>
      </c>
      <c r="AO52" s="22">
        <v>2014</v>
      </c>
      <c r="AP52" s="22">
        <v>2014</v>
      </c>
      <c r="AQ52" s="22">
        <v>2014</v>
      </c>
      <c r="AR52" s="22">
        <v>2015</v>
      </c>
      <c r="AS52" s="22">
        <v>2014</v>
      </c>
      <c r="AT52" s="22">
        <v>2015</v>
      </c>
      <c r="AU52" s="22">
        <v>2012</v>
      </c>
      <c r="AV52" s="22">
        <v>2013</v>
      </c>
      <c r="AW52" s="22">
        <v>2014</v>
      </c>
      <c r="AX52" s="22">
        <v>2014</v>
      </c>
      <c r="AY52" s="22">
        <v>2014</v>
      </c>
      <c r="AZ52" s="22">
        <v>2015</v>
      </c>
      <c r="BA52" s="22">
        <v>2015</v>
      </c>
      <c r="BB52" s="22">
        <v>2015</v>
      </c>
      <c r="BC52" s="22">
        <v>2015</v>
      </c>
      <c r="BD52" s="22">
        <v>2014</v>
      </c>
      <c r="BE52" s="22">
        <v>2014</v>
      </c>
      <c r="BF52" s="10"/>
    </row>
    <row r="53" spans="1:58">
      <c r="A53" s="16" t="s">
        <v>171</v>
      </c>
      <c r="B53" s="11" t="s">
        <v>6877</v>
      </c>
      <c r="C53" s="20">
        <v>2014</v>
      </c>
      <c r="D53" s="20">
        <v>2014</v>
      </c>
      <c r="E53" s="20">
        <v>2014</v>
      </c>
      <c r="F53" s="20">
        <v>2014</v>
      </c>
      <c r="G53" s="20">
        <v>2014</v>
      </c>
      <c r="H53" s="20">
        <v>2014</v>
      </c>
      <c r="I53" s="20">
        <v>2014</v>
      </c>
      <c r="J53" s="20">
        <v>2015</v>
      </c>
      <c r="K53" s="20">
        <v>2015</v>
      </c>
      <c r="L53" s="20">
        <v>2015</v>
      </c>
      <c r="M53" s="22">
        <v>2016</v>
      </c>
      <c r="N53" s="22">
        <v>2016</v>
      </c>
      <c r="O53" s="22">
        <v>2015</v>
      </c>
      <c r="P53" s="22">
        <v>2015</v>
      </c>
      <c r="Q53" s="22">
        <v>2014</v>
      </c>
      <c r="R53" s="22">
        <v>2014</v>
      </c>
      <c r="S53" s="22">
        <v>2016</v>
      </c>
      <c r="T53" s="22">
        <v>2013</v>
      </c>
      <c r="U53" s="22">
        <v>2014</v>
      </c>
      <c r="V53" s="22">
        <v>2014</v>
      </c>
      <c r="W53" s="22">
        <v>2015</v>
      </c>
      <c r="X53" s="22">
        <v>2012</v>
      </c>
      <c r="Y53" s="22">
        <v>2011</v>
      </c>
      <c r="Z53" s="22">
        <v>2014</v>
      </c>
      <c r="AA53" s="22">
        <v>2014</v>
      </c>
      <c r="AB53" s="22">
        <v>2014</v>
      </c>
      <c r="AC53" s="22">
        <v>2014</v>
      </c>
      <c r="AD53" s="22">
        <v>2015</v>
      </c>
      <c r="AE53" s="22">
        <v>2012</v>
      </c>
      <c r="AF53" s="22">
        <v>2014</v>
      </c>
      <c r="AG53" s="21">
        <v>2013</v>
      </c>
      <c r="AH53" s="22">
        <v>2014</v>
      </c>
      <c r="AI53" s="22">
        <v>2015</v>
      </c>
      <c r="AJ53" s="22">
        <v>2016</v>
      </c>
      <c r="AK53" s="23" t="s">
        <v>33</v>
      </c>
      <c r="AL53" s="23">
        <v>2015</v>
      </c>
      <c r="AM53" s="22">
        <v>2015</v>
      </c>
      <c r="AN53" s="22">
        <v>2014</v>
      </c>
      <c r="AO53" s="22">
        <v>2014</v>
      </c>
      <c r="AP53" s="22">
        <v>2014</v>
      </c>
      <c r="AQ53" s="22">
        <v>2014</v>
      </c>
      <c r="AR53" s="22">
        <v>2015</v>
      </c>
      <c r="AS53" s="22">
        <v>2014</v>
      </c>
      <c r="AT53" s="22">
        <v>2015</v>
      </c>
      <c r="AU53" s="22">
        <v>2012</v>
      </c>
      <c r="AV53" s="22">
        <v>2013</v>
      </c>
      <c r="AW53" s="22">
        <v>2014</v>
      </c>
      <c r="AX53" s="22">
        <v>2014</v>
      </c>
      <c r="AY53" s="22">
        <v>2014</v>
      </c>
      <c r="AZ53" s="22">
        <v>2015</v>
      </c>
      <c r="BA53" s="22">
        <v>2015</v>
      </c>
      <c r="BB53" s="22">
        <v>2015</v>
      </c>
      <c r="BC53" s="22">
        <v>2015</v>
      </c>
      <c r="BD53" s="22">
        <v>2014</v>
      </c>
      <c r="BE53" s="22">
        <v>2014</v>
      </c>
      <c r="BF53" s="10"/>
    </row>
    <row r="54" spans="1:58">
      <c r="A54" s="16" t="s">
        <v>283</v>
      </c>
      <c r="B54" s="11" t="s">
        <v>6878</v>
      </c>
      <c r="C54" s="20">
        <v>2014</v>
      </c>
      <c r="D54" s="20">
        <v>2014</v>
      </c>
      <c r="E54" s="20">
        <v>2014</v>
      </c>
      <c r="F54" s="20">
        <v>2014</v>
      </c>
      <c r="G54" s="20">
        <v>2014</v>
      </c>
      <c r="H54" s="20">
        <v>2014</v>
      </c>
      <c r="I54" s="20">
        <v>2014</v>
      </c>
      <c r="J54" s="20">
        <v>2015</v>
      </c>
      <c r="K54" s="20">
        <v>2015</v>
      </c>
      <c r="L54" s="20">
        <v>2015</v>
      </c>
      <c r="M54" s="22">
        <v>2016</v>
      </c>
      <c r="N54" s="22">
        <v>2016</v>
      </c>
      <c r="O54" s="22">
        <v>2015</v>
      </c>
      <c r="P54" s="22">
        <v>2015</v>
      </c>
      <c r="Q54" s="22">
        <v>2014</v>
      </c>
      <c r="R54" s="22">
        <v>2014</v>
      </c>
      <c r="S54" s="22">
        <v>2016</v>
      </c>
      <c r="T54" s="22">
        <v>2013</v>
      </c>
      <c r="U54" s="22">
        <v>2014</v>
      </c>
      <c r="V54" s="22">
        <v>2014</v>
      </c>
      <c r="W54" s="22">
        <v>2015</v>
      </c>
      <c r="X54" s="22">
        <v>2014</v>
      </c>
      <c r="Y54" s="22">
        <v>2010</v>
      </c>
      <c r="Z54" s="22">
        <v>2014</v>
      </c>
      <c r="AA54" s="22">
        <v>2014</v>
      </c>
      <c r="AB54" s="22">
        <v>2014</v>
      </c>
      <c r="AC54" s="22">
        <v>2014</v>
      </c>
      <c r="AD54" s="22">
        <v>2015</v>
      </c>
      <c r="AE54" s="22" t="s">
        <v>33</v>
      </c>
      <c r="AF54" s="22">
        <v>2014</v>
      </c>
      <c r="AG54" s="21">
        <v>2008</v>
      </c>
      <c r="AH54" s="22">
        <v>2014</v>
      </c>
      <c r="AI54" s="22">
        <v>2015</v>
      </c>
      <c r="AJ54" s="22">
        <v>2016</v>
      </c>
      <c r="AK54" s="23">
        <v>2015</v>
      </c>
      <c r="AL54" s="23">
        <v>2016</v>
      </c>
      <c r="AM54" s="22">
        <v>2015</v>
      </c>
      <c r="AN54" s="22">
        <v>2014</v>
      </c>
      <c r="AO54" s="22">
        <v>2014</v>
      </c>
      <c r="AP54" s="22">
        <v>2014</v>
      </c>
      <c r="AQ54" s="22">
        <v>2014</v>
      </c>
      <c r="AR54" s="22">
        <v>2015</v>
      </c>
      <c r="AS54" s="22">
        <v>2014</v>
      </c>
      <c r="AT54" s="22">
        <v>2015</v>
      </c>
      <c r="AU54" s="22">
        <v>2012</v>
      </c>
      <c r="AV54" s="22">
        <v>2013</v>
      </c>
      <c r="AW54" s="22">
        <v>2014</v>
      </c>
      <c r="AX54" s="22">
        <v>2014</v>
      </c>
      <c r="AY54" s="22">
        <v>2014</v>
      </c>
      <c r="AZ54" s="22">
        <v>2015</v>
      </c>
      <c r="BA54" s="22">
        <v>2015</v>
      </c>
      <c r="BB54" s="22">
        <v>2015</v>
      </c>
      <c r="BC54" s="22">
        <v>2015</v>
      </c>
      <c r="BD54" s="22">
        <v>2014</v>
      </c>
      <c r="BE54" s="22">
        <v>2014</v>
      </c>
      <c r="BF54" s="10"/>
    </row>
    <row r="55" spans="1:58">
      <c r="A55" s="16" t="s">
        <v>65</v>
      </c>
      <c r="B55" s="11" t="s">
        <v>7080</v>
      </c>
      <c r="C55" s="20">
        <v>2014</v>
      </c>
      <c r="D55" s="20">
        <v>2014</v>
      </c>
      <c r="E55" s="20">
        <v>2014</v>
      </c>
      <c r="F55" s="20">
        <v>2014</v>
      </c>
      <c r="G55" s="20">
        <v>2014</v>
      </c>
      <c r="H55" s="20">
        <v>2014</v>
      </c>
      <c r="I55" s="20">
        <v>2014</v>
      </c>
      <c r="J55" s="20">
        <v>2015</v>
      </c>
      <c r="K55" s="20">
        <v>2015</v>
      </c>
      <c r="L55" s="20">
        <v>2015</v>
      </c>
      <c r="M55" s="22">
        <v>2016</v>
      </c>
      <c r="N55" s="22">
        <v>2016</v>
      </c>
      <c r="O55" s="22">
        <v>2015</v>
      </c>
      <c r="P55" s="22">
        <v>2015</v>
      </c>
      <c r="Q55" s="22">
        <v>2014</v>
      </c>
      <c r="R55" s="22" t="s">
        <v>33</v>
      </c>
      <c r="S55" s="22">
        <v>2016</v>
      </c>
      <c r="T55" s="22">
        <v>2013</v>
      </c>
      <c r="U55" s="22">
        <v>2014</v>
      </c>
      <c r="V55" s="22">
        <v>2014</v>
      </c>
      <c r="W55" s="22">
        <v>2015</v>
      </c>
      <c r="X55" s="22">
        <v>2008</v>
      </c>
      <c r="Y55" s="22">
        <v>2010</v>
      </c>
      <c r="Z55" s="22">
        <v>2014</v>
      </c>
      <c r="AA55" s="22">
        <v>2014</v>
      </c>
      <c r="AB55" s="22">
        <v>2014</v>
      </c>
      <c r="AC55" s="22">
        <v>2014</v>
      </c>
      <c r="AD55" s="22">
        <v>2015</v>
      </c>
      <c r="AE55" s="22">
        <v>2012</v>
      </c>
      <c r="AF55" s="22">
        <v>2014</v>
      </c>
      <c r="AG55" s="21">
        <v>2013</v>
      </c>
      <c r="AH55" s="22">
        <v>2014</v>
      </c>
      <c r="AI55" s="22">
        <v>2015</v>
      </c>
      <c r="AJ55" s="22">
        <v>2016</v>
      </c>
      <c r="AK55" s="23">
        <v>2015</v>
      </c>
      <c r="AL55" s="23">
        <v>2015</v>
      </c>
      <c r="AM55" s="22">
        <v>2015</v>
      </c>
      <c r="AN55" s="22">
        <v>2014</v>
      </c>
      <c r="AO55" s="22">
        <v>2014</v>
      </c>
      <c r="AP55" s="22">
        <v>2014</v>
      </c>
      <c r="AQ55" s="22">
        <v>2014</v>
      </c>
      <c r="AR55" s="22">
        <v>2009</v>
      </c>
      <c r="AS55" s="22">
        <v>2014</v>
      </c>
      <c r="AT55" s="22">
        <v>2015</v>
      </c>
      <c r="AU55" s="22">
        <v>2012</v>
      </c>
      <c r="AV55" s="22">
        <v>2013</v>
      </c>
      <c r="AW55" s="22">
        <v>2014</v>
      </c>
      <c r="AX55" s="22">
        <v>2014</v>
      </c>
      <c r="AY55" s="22">
        <v>2014</v>
      </c>
      <c r="AZ55" s="22">
        <v>2015</v>
      </c>
      <c r="BA55" s="22">
        <v>2015</v>
      </c>
      <c r="BB55" s="22">
        <v>2015</v>
      </c>
      <c r="BC55" s="22">
        <v>2015</v>
      </c>
      <c r="BD55" s="22">
        <v>2014</v>
      </c>
      <c r="BE55" s="22">
        <v>2014</v>
      </c>
      <c r="BF55" s="10"/>
    </row>
    <row r="56" spans="1:58">
      <c r="A56" s="16" t="s">
        <v>6908</v>
      </c>
      <c r="B56" s="11" t="s">
        <v>6909</v>
      </c>
      <c r="C56" s="20">
        <v>2014</v>
      </c>
      <c r="D56" s="20">
        <v>2014</v>
      </c>
      <c r="E56" s="20">
        <v>2014</v>
      </c>
      <c r="F56" s="20">
        <v>2014</v>
      </c>
      <c r="G56" s="20">
        <v>2014</v>
      </c>
      <c r="H56" s="20">
        <v>2014</v>
      </c>
      <c r="I56" s="20">
        <v>2014</v>
      </c>
      <c r="J56" s="20">
        <v>2015</v>
      </c>
      <c r="K56" s="20">
        <v>2015</v>
      </c>
      <c r="L56" s="20">
        <v>2015</v>
      </c>
      <c r="M56" s="22">
        <v>2016</v>
      </c>
      <c r="N56" s="22">
        <v>2016</v>
      </c>
      <c r="O56" s="22">
        <v>2015</v>
      </c>
      <c r="P56" s="22">
        <v>2015</v>
      </c>
      <c r="Q56" s="22">
        <v>2014</v>
      </c>
      <c r="R56" s="22" t="s">
        <v>33</v>
      </c>
      <c r="S56" s="22">
        <v>2016</v>
      </c>
      <c r="T56" s="22">
        <v>2013</v>
      </c>
      <c r="U56" s="22">
        <v>2014</v>
      </c>
      <c r="V56" s="22">
        <v>2014</v>
      </c>
      <c r="W56" s="22">
        <v>2015</v>
      </c>
      <c r="X56" s="22">
        <v>2010</v>
      </c>
      <c r="Y56" s="22" t="s">
        <v>33</v>
      </c>
      <c r="Z56" s="22">
        <v>2014</v>
      </c>
      <c r="AA56" s="22">
        <v>2014</v>
      </c>
      <c r="AB56" s="22">
        <v>2014</v>
      </c>
      <c r="AC56" s="22">
        <v>2014</v>
      </c>
      <c r="AD56" s="22">
        <v>2015</v>
      </c>
      <c r="AE56" s="22">
        <v>2012</v>
      </c>
      <c r="AF56" s="22" t="s">
        <v>33</v>
      </c>
      <c r="AG56" s="21" t="s">
        <v>33</v>
      </c>
      <c r="AH56" s="22">
        <v>2014</v>
      </c>
      <c r="AI56" s="22">
        <v>2015</v>
      </c>
      <c r="AJ56" s="22">
        <v>2016</v>
      </c>
      <c r="AK56" s="23" t="s">
        <v>33</v>
      </c>
      <c r="AL56" s="23">
        <v>2015</v>
      </c>
      <c r="AM56" s="22">
        <v>2015</v>
      </c>
      <c r="AN56" s="22">
        <v>2014</v>
      </c>
      <c r="AO56" s="22">
        <v>2014</v>
      </c>
      <c r="AP56" s="22" t="s">
        <v>33</v>
      </c>
      <c r="AQ56" s="22" t="s">
        <v>33</v>
      </c>
      <c r="AR56" s="22" t="s">
        <v>33</v>
      </c>
      <c r="AS56" s="22">
        <v>2014</v>
      </c>
      <c r="AT56" s="22">
        <v>2013</v>
      </c>
      <c r="AU56" s="22">
        <v>2012</v>
      </c>
      <c r="AV56" s="22">
        <v>2013</v>
      </c>
      <c r="AW56" s="22">
        <v>2014</v>
      </c>
      <c r="AX56" s="22">
        <v>2014</v>
      </c>
      <c r="AY56" s="22">
        <v>2014</v>
      </c>
      <c r="AZ56" s="22">
        <v>2015</v>
      </c>
      <c r="BA56" s="22">
        <v>2015</v>
      </c>
      <c r="BB56" s="22">
        <v>2015</v>
      </c>
      <c r="BC56" s="22">
        <v>2015</v>
      </c>
      <c r="BD56" s="22">
        <v>2014</v>
      </c>
      <c r="BE56" s="22">
        <v>2014</v>
      </c>
      <c r="BF56" s="10"/>
    </row>
    <row r="57" spans="1:58">
      <c r="A57" s="16" t="s">
        <v>295</v>
      </c>
      <c r="B57" s="11" t="s">
        <v>6879</v>
      </c>
      <c r="C57" s="20">
        <v>2014</v>
      </c>
      <c r="D57" s="20">
        <v>2014</v>
      </c>
      <c r="E57" s="20">
        <v>2014</v>
      </c>
      <c r="F57" s="20">
        <v>2014</v>
      </c>
      <c r="G57" s="20">
        <v>2014</v>
      </c>
      <c r="H57" s="20">
        <v>2014</v>
      </c>
      <c r="I57" s="20">
        <v>2014</v>
      </c>
      <c r="J57" s="20">
        <v>2015</v>
      </c>
      <c r="K57" s="20">
        <v>2015</v>
      </c>
      <c r="L57" s="20">
        <v>2015</v>
      </c>
      <c r="M57" s="22">
        <v>2016</v>
      </c>
      <c r="N57" s="22">
        <v>2016</v>
      </c>
      <c r="O57" s="22">
        <v>2015</v>
      </c>
      <c r="P57" s="22">
        <v>2015</v>
      </c>
      <c r="Q57" s="22">
        <v>2014</v>
      </c>
      <c r="R57" s="22" t="s">
        <v>33</v>
      </c>
      <c r="S57" s="22">
        <v>2016</v>
      </c>
      <c r="T57" s="22">
        <v>2013</v>
      </c>
      <c r="U57" s="22">
        <v>2014</v>
      </c>
      <c r="V57" s="22" t="s">
        <v>33</v>
      </c>
      <c r="W57" s="22">
        <v>2015</v>
      </c>
      <c r="X57" s="22">
        <v>2010</v>
      </c>
      <c r="Y57" s="22" t="s">
        <v>33</v>
      </c>
      <c r="Z57" s="22">
        <v>2014</v>
      </c>
      <c r="AA57" s="22">
        <v>2014</v>
      </c>
      <c r="AB57" s="22">
        <v>2014</v>
      </c>
      <c r="AC57" s="22">
        <v>2014</v>
      </c>
      <c r="AD57" s="22">
        <v>2015</v>
      </c>
      <c r="AE57" s="22">
        <v>2012</v>
      </c>
      <c r="AF57" s="22" t="s">
        <v>33</v>
      </c>
      <c r="AG57" s="21" t="s">
        <v>33</v>
      </c>
      <c r="AH57" s="22">
        <v>2014</v>
      </c>
      <c r="AI57" s="22">
        <v>2015</v>
      </c>
      <c r="AJ57" s="22">
        <v>2016</v>
      </c>
      <c r="AK57" s="23" t="s">
        <v>33</v>
      </c>
      <c r="AL57" s="23">
        <v>2015</v>
      </c>
      <c r="AM57" s="22">
        <v>2015</v>
      </c>
      <c r="AN57" s="22">
        <v>2014</v>
      </c>
      <c r="AO57" s="22">
        <v>2014</v>
      </c>
      <c r="AP57" s="22" t="s">
        <v>33</v>
      </c>
      <c r="AQ57" s="22" t="s">
        <v>33</v>
      </c>
      <c r="AR57" s="22" t="s">
        <v>33</v>
      </c>
      <c r="AS57" s="22">
        <v>2014</v>
      </c>
      <c r="AT57" s="22">
        <v>2015</v>
      </c>
      <c r="AU57" s="22">
        <v>2012</v>
      </c>
      <c r="AV57" s="22">
        <v>2013</v>
      </c>
      <c r="AW57" s="22">
        <v>2014</v>
      </c>
      <c r="AX57" s="22">
        <v>2014</v>
      </c>
      <c r="AY57" s="22">
        <v>2014</v>
      </c>
      <c r="AZ57" s="22">
        <v>2015</v>
      </c>
      <c r="BA57" s="22">
        <v>2015</v>
      </c>
      <c r="BB57" s="22">
        <v>2011</v>
      </c>
      <c r="BC57" s="22">
        <v>2011</v>
      </c>
      <c r="BD57" s="22">
        <v>2014</v>
      </c>
      <c r="BE57" s="22">
        <v>2014</v>
      </c>
      <c r="BF57" s="10"/>
    </row>
    <row r="58" spans="1:58">
      <c r="A58" s="16" t="s">
        <v>6883</v>
      </c>
      <c r="B58" s="11" t="s">
        <v>6884</v>
      </c>
      <c r="C58" s="20">
        <v>2014</v>
      </c>
      <c r="D58" s="20">
        <v>2014</v>
      </c>
      <c r="E58" s="20">
        <v>2014</v>
      </c>
      <c r="F58" s="20">
        <v>2014</v>
      </c>
      <c r="G58" s="20">
        <v>2014</v>
      </c>
      <c r="H58" s="20">
        <v>2014</v>
      </c>
      <c r="I58" s="20">
        <v>2014</v>
      </c>
      <c r="J58" s="20">
        <v>2015</v>
      </c>
      <c r="K58" s="20">
        <v>2015</v>
      </c>
      <c r="L58" s="20">
        <v>2015</v>
      </c>
      <c r="M58" s="22">
        <v>2016</v>
      </c>
      <c r="N58" s="22">
        <v>2016</v>
      </c>
      <c r="O58" s="22">
        <v>2015</v>
      </c>
      <c r="P58" s="22">
        <v>2015</v>
      </c>
      <c r="Q58" s="22">
        <v>2014</v>
      </c>
      <c r="R58" s="22" t="s">
        <v>33</v>
      </c>
      <c r="S58" s="22">
        <v>2016</v>
      </c>
      <c r="T58" s="22">
        <v>2013</v>
      </c>
      <c r="U58" s="22">
        <v>2014</v>
      </c>
      <c r="V58" s="22" t="s">
        <v>33</v>
      </c>
      <c r="W58" s="22">
        <v>2015</v>
      </c>
      <c r="X58" s="22" t="s">
        <v>33</v>
      </c>
      <c r="Y58" s="22">
        <v>2012</v>
      </c>
      <c r="Z58" s="22">
        <v>2014</v>
      </c>
      <c r="AA58" s="22">
        <v>2014</v>
      </c>
      <c r="AB58" s="22">
        <v>2013</v>
      </c>
      <c r="AC58" s="22">
        <v>2014</v>
      </c>
      <c r="AD58" s="22">
        <v>2015</v>
      </c>
      <c r="AE58" s="22" t="s">
        <v>33</v>
      </c>
      <c r="AF58" s="22">
        <v>2014</v>
      </c>
      <c r="AG58" s="21">
        <v>2012</v>
      </c>
      <c r="AH58" s="22">
        <v>2014</v>
      </c>
      <c r="AI58" s="22">
        <v>2015</v>
      </c>
      <c r="AJ58" s="22">
        <v>2016</v>
      </c>
      <c r="AK58" s="23" t="s">
        <v>33</v>
      </c>
      <c r="AL58" s="23">
        <v>2015</v>
      </c>
      <c r="AM58" s="22">
        <v>2015</v>
      </c>
      <c r="AN58" s="22">
        <v>2014</v>
      </c>
      <c r="AO58" s="22">
        <v>2014</v>
      </c>
      <c r="AP58" s="22">
        <v>2014</v>
      </c>
      <c r="AQ58" s="22">
        <v>2014</v>
      </c>
      <c r="AR58" s="22" t="s">
        <v>33</v>
      </c>
      <c r="AS58" s="22">
        <v>2014</v>
      </c>
      <c r="AT58" s="22">
        <v>2015</v>
      </c>
      <c r="AU58" s="22">
        <v>2012</v>
      </c>
      <c r="AV58" s="22">
        <v>2011</v>
      </c>
      <c r="AW58" s="22">
        <v>2014</v>
      </c>
      <c r="AX58" s="22">
        <v>2014</v>
      </c>
      <c r="AY58" s="22">
        <v>2014</v>
      </c>
      <c r="AZ58" s="22">
        <v>2015</v>
      </c>
      <c r="BA58" s="22">
        <v>2015</v>
      </c>
      <c r="BB58" s="22">
        <v>2015</v>
      </c>
      <c r="BC58" s="22">
        <v>2015</v>
      </c>
      <c r="BD58" s="22">
        <v>2014</v>
      </c>
      <c r="BE58" s="22">
        <v>2014</v>
      </c>
      <c r="BF58" s="10"/>
    </row>
    <row r="59" spans="1:58">
      <c r="A59" s="16" t="s">
        <v>307</v>
      </c>
      <c r="B59" s="11" t="s">
        <v>6885</v>
      </c>
      <c r="C59" s="20">
        <v>2014</v>
      </c>
      <c r="D59" s="20">
        <v>2014</v>
      </c>
      <c r="E59" s="20">
        <v>2014</v>
      </c>
      <c r="F59" s="20">
        <v>2014</v>
      </c>
      <c r="G59" s="20">
        <v>2014</v>
      </c>
      <c r="H59" s="20">
        <v>2014</v>
      </c>
      <c r="I59" s="20">
        <v>2014</v>
      </c>
      <c r="J59" s="20">
        <v>2015</v>
      </c>
      <c r="K59" s="20">
        <v>2015</v>
      </c>
      <c r="L59" s="20">
        <v>2015</v>
      </c>
      <c r="M59" s="22">
        <v>2016</v>
      </c>
      <c r="N59" s="22">
        <v>2016</v>
      </c>
      <c r="O59" s="22">
        <v>2015</v>
      </c>
      <c r="P59" s="22">
        <v>2015</v>
      </c>
      <c r="Q59" s="22">
        <v>2014</v>
      </c>
      <c r="R59" s="22">
        <v>2011</v>
      </c>
      <c r="S59" s="22">
        <v>2016</v>
      </c>
      <c r="T59" s="22">
        <v>2013</v>
      </c>
      <c r="U59" s="22">
        <v>2014</v>
      </c>
      <c r="V59" s="22">
        <v>2014</v>
      </c>
      <c r="W59" s="22">
        <v>2015</v>
      </c>
      <c r="X59" s="22">
        <v>2014</v>
      </c>
      <c r="Y59" s="22">
        <v>2010</v>
      </c>
      <c r="Z59" s="22">
        <v>2014</v>
      </c>
      <c r="AA59" s="22">
        <v>2014</v>
      </c>
      <c r="AB59" s="22">
        <v>2014</v>
      </c>
      <c r="AC59" s="22">
        <v>2014</v>
      </c>
      <c r="AD59" s="22">
        <v>2015</v>
      </c>
      <c r="AE59" s="22">
        <v>2012</v>
      </c>
      <c r="AF59" s="22">
        <v>2014</v>
      </c>
      <c r="AG59" s="21">
        <v>2010</v>
      </c>
      <c r="AH59" s="22">
        <v>2014</v>
      </c>
      <c r="AI59" s="22">
        <v>2015</v>
      </c>
      <c r="AJ59" s="22">
        <v>2016</v>
      </c>
      <c r="AK59" s="23">
        <v>2015</v>
      </c>
      <c r="AL59" s="23">
        <v>2016</v>
      </c>
      <c r="AM59" s="22">
        <v>2015</v>
      </c>
      <c r="AN59" s="22">
        <v>2014</v>
      </c>
      <c r="AO59" s="22">
        <v>2014</v>
      </c>
      <c r="AP59" s="22">
        <v>2014</v>
      </c>
      <c r="AQ59" s="22">
        <v>2014</v>
      </c>
      <c r="AR59" s="22">
        <v>2015</v>
      </c>
      <c r="AS59" s="22">
        <v>2014</v>
      </c>
      <c r="AT59" s="22">
        <v>2015</v>
      </c>
      <c r="AU59" s="22">
        <v>2012</v>
      </c>
      <c r="AV59" s="22">
        <v>2007</v>
      </c>
      <c r="AW59" s="22">
        <v>2014</v>
      </c>
      <c r="AX59" s="22">
        <v>2014</v>
      </c>
      <c r="AY59" s="22">
        <v>2014</v>
      </c>
      <c r="AZ59" s="22">
        <v>2015</v>
      </c>
      <c r="BA59" s="22">
        <v>2015</v>
      </c>
      <c r="BB59" s="22">
        <v>2015</v>
      </c>
      <c r="BC59" s="22">
        <v>2015</v>
      </c>
      <c r="BD59" s="22">
        <v>2014</v>
      </c>
      <c r="BE59" s="22">
        <v>2014</v>
      </c>
      <c r="BF59" s="10"/>
    </row>
    <row r="60" spans="1:58">
      <c r="A60" s="16" t="s">
        <v>6888</v>
      </c>
      <c r="B60" s="11" t="s">
        <v>6889</v>
      </c>
      <c r="C60" s="20">
        <v>2014</v>
      </c>
      <c r="D60" s="20">
        <v>2014</v>
      </c>
      <c r="E60" s="20">
        <v>2014</v>
      </c>
      <c r="F60" s="20">
        <v>2014</v>
      </c>
      <c r="G60" s="20">
        <v>2014</v>
      </c>
      <c r="H60" s="20">
        <v>2014</v>
      </c>
      <c r="I60" s="20">
        <v>2014</v>
      </c>
      <c r="J60" s="20">
        <v>2015</v>
      </c>
      <c r="K60" s="20">
        <v>2015</v>
      </c>
      <c r="L60" s="20">
        <v>2015</v>
      </c>
      <c r="M60" s="22">
        <v>2016</v>
      </c>
      <c r="N60" s="22">
        <v>2016</v>
      </c>
      <c r="O60" s="22">
        <v>2015</v>
      </c>
      <c r="P60" s="22">
        <v>2015</v>
      </c>
      <c r="Q60" s="22">
        <v>2014</v>
      </c>
      <c r="R60" s="22" t="s">
        <v>33</v>
      </c>
      <c r="S60" s="22">
        <v>2016</v>
      </c>
      <c r="T60" s="22">
        <v>2013</v>
      </c>
      <c r="U60" s="22">
        <v>2014</v>
      </c>
      <c r="V60" s="22">
        <v>2014</v>
      </c>
      <c r="W60" s="22">
        <v>2015</v>
      </c>
      <c r="X60" s="22">
        <v>2004</v>
      </c>
      <c r="Y60" s="22">
        <v>2010</v>
      </c>
      <c r="Z60" s="22">
        <v>2014</v>
      </c>
      <c r="AA60" s="22">
        <v>2014</v>
      </c>
      <c r="AB60" s="22">
        <v>2014</v>
      </c>
      <c r="AC60" s="22">
        <v>2014</v>
      </c>
      <c r="AD60" s="22">
        <v>2015</v>
      </c>
      <c r="AE60" s="22" t="s">
        <v>33</v>
      </c>
      <c r="AF60" s="22">
        <v>2014</v>
      </c>
      <c r="AG60" s="21">
        <v>2008</v>
      </c>
      <c r="AH60" s="22">
        <v>2014</v>
      </c>
      <c r="AI60" s="22">
        <v>2015</v>
      </c>
      <c r="AJ60" s="22">
        <v>2016</v>
      </c>
      <c r="AK60" s="23" t="s">
        <v>33</v>
      </c>
      <c r="AL60" s="23">
        <v>2015</v>
      </c>
      <c r="AM60" s="22">
        <v>2015</v>
      </c>
      <c r="AN60" s="22">
        <v>2014</v>
      </c>
      <c r="AO60" s="22">
        <v>2014</v>
      </c>
      <c r="AP60" s="22">
        <v>2014</v>
      </c>
      <c r="AQ60" s="22">
        <v>2014</v>
      </c>
      <c r="AR60" s="22">
        <v>2015</v>
      </c>
      <c r="AS60" s="22">
        <v>2014</v>
      </c>
      <c r="AT60" s="22" t="s">
        <v>33</v>
      </c>
      <c r="AU60" s="22">
        <v>2012</v>
      </c>
      <c r="AV60" s="22" t="s">
        <v>33</v>
      </c>
      <c r="AW60" s="22">
        <v>2014</v>
      </c>
      <c r="AX60" s="22">
        <v>2014</v>
      </c>
      <c r="AY60" s="22">
        <v>2014</v>
      </c>
      <c r="AZ60" s="22">
        <v>2015</v>
      </c>
      <c r="BA60" s="22">
        <v>2015</v>
      </c>
      <c r="BB60" s="22">
        <v>2015</v>
      </c>
      <c r="BC60" s="22">
        <v>2015</v>
      </c>
      <c r="BD60" s="22">
        <v>2014</v>
      </c>
      <c r="BE60" s="22">
        <v>2014</v>
      </c>
      <c r="BF60" s="10"/>
    </row>
    <row r="61" spans="1:58">
      <c r="A61" s="16" t="s">
        <v>6886</v>
      </c>
      <c r="B61" s="11" t="s">
        <v>6887</v>
      </c>
      <c r="C61" s="20">
        <v>2014</v>
      </c>
      <c r="D61" s="20">
        <v>2014</v>
      </c>
      <c r="E61" s="20">
        <v>2014</v>
      </c>
      <c r="F61" s="20">
        <v>2014</v>
      </c>
      <c r="G61" s="20">
        <v>2014</v>
      </c>
      <c r="H61" s="20">
        <v>2014</v>
      </c>
      <c r="I61" s="20">
        <v>2014</v>
      </c>
      <c r="J61" s="20">
        <v>2015</v>
      </c>
      <c r="K61" s="20">
        <v>2015</v>
      </c>
      <c r="L61" s="20">
        <v>2015</v>
      </c>
      <c r="M61" s="22">
        <v>2016</v>
      </c>
      <c r="N61" s="22">
        <v>2016</v>
      </c>
      <c r="O61" s="22">
        <v>2015</v>
      </c>
      <c r="P61" s="22">
        <v>2015</v>
      </c>
      <c r="Q61" s="22">
        <v>2014</v>
      </c>
      <c r="R61" s="22" t="s">
        <v>33</v>
      </c>
      <c r="S61" s="22">
        <v>2016</v>
      </c>
      <c r="T61" s="22">
        <v>2013</v>
      </c>
      <c r="U61" s="22">
        <v>2014</v>
      </c>
      <c r="V61" s="22" t="s">
        <v>33</v>
      </c>
      <c r="W61" s="22">
        <v>2015</v>
      </c>
      <c r="X61" s="22" t="s">
        <v>33</v>
      </c>
      <c r="Y61" s="22">
        <v>2010</v>
      </c>
      <c r="Z61" s="22">
        <v>2014</v>
      </c>
      <c r="AA61" s="22">
        <v>2014</v>
      </c>
      <c r="AB61" s="22" t="s">
        <v>33</v>
      </c>
      <c r="AC61" s="22">
        <v>2014</v>
      </c>
      <c r="AD61" s="22">
        <v>2015</v>
      </c>
      <c r="AE61" s="22" t="s">
        <v>33</v>
      </c>
      <c r="AF61" s="22">
        <v>2014</v>
      </c>
      <c r="AG61" s="21">
        <v>2012</v>
      </c>
      <c r="AH61" s="22">
        <v>2014</v>
      </c>
      <c r="AI61" s="22">
        <v>2015</v>
      </c>
      <c r="AJ61" s="22">
        <v>2016</v>
      </c>
      <c r="AK61" s="23" t="s">
        <v>33</v>
      </c>
      <c r="AL61" s="23">
        <v>2015</v>
      </c>
      <c r="AM61" s="22">
        <v>2015</v>
      </c>
      <c r="AN61" s="22">
        <v>2014</v>
      </c>
      <c r="AO61" s="22">
        <v>2014</v>
      </c>
      <c r="AP61" s="22">
        <v>2014</v>
      </c>
      <c r="AQ61" s="22">
        <v>2014</v>
      </c>
      <c r="AR61" s="22">
        <v>2015</v>
      </c>
      <c r="AS61" s="22">
        <v>2014</v>
      </c>
      <c r="AT61" s="22">
        <v>2015</v>
      </c>
      <c r="AU61" s="22">
        <v>2012</v>
      </c>
      <c r="AV61" s="22" t="s">
        <v>33</v>
      </c>
      <c r="AW61" s="22">
        <v>2014</v>
      </c>
      <c r="AX61" s="22">
        <v>2014</v>
      </c>
      <c r="AY61" s="22">
        <v>2014</v>
      </c>
      <c r="AZ61" s="22">
        <v>2015</v>
      </c>
      <c r="BA61" s="22">
        <v>2015</v>
      </c>
      <c r="BB61" s="22">
        <v>2015</v>
      </c>
      <c r="BC61" s="22">
        <v>2015</v>
      </c>
      <c r="BD61" s="22">
        <v>2014</v>
      </c>
      <c r="BE61" s="22">
        <v>2014</v>
      </c>
      <c r="BF61" s="10"/>
    </row>
    <row r="62" spans="1:58">
      <c r="A62" s="16" t="s">
        <v>6890</v>
      </c>
      <c r="B62" s="11" t="s">
        <v>6891</v>
      </c>
      <c r="C62" s="20">
        <v>2014</v>
      </c>
      <c r="D62" s="20">
        <v>2014</v>
      </c>
      <c r="E62" s="20">
        <v>2014</v>
      </c>
      <c r="F62" s="20">
        <v>2014</v>
      </c>
      <c r="G62" s="20">
        <v>2014</v>
      </c>
      <c r="H62" s="20">
        <v>2014</v>
      </c>
      <c r="I62" s="20">
        <v>2014</v>
      </c>
      <c r="J62" s="20">
        <v>2015</v>
      </c>
      <c r="K62" s="20">
        <v>2015</v>
      </c>
      <c r="L62" s="20">
        <v>2015</v>
      </c>
      <c r="M62" s="22">
        <v>2016</v>
      </c>
      <c r="N62" s="22">
        <v>2016</v>
      </c>
      <c r="O62" s="22">
        <v>2015</v>
      </c>
      <c r="P62" s="22">
        <v>2015</v>
      </c>
      <c r="Q62" s="22">
        <v>2014</v>
      </c>
      <c r="R62" s="22" t="s">
        <v>33</v>
      </c>
      <c r="S62" s="22">
        <v>2016</v>
      </c>
      <c r="T62" s="22">
        <v>2013</v>
      </c>
      <c r="U62" s="22">
        <v>2014</v>
      </c>
      <c r="V62" s="22" t="s">
        <v>33</v>
      </c>
      <c r="W62" s="22">
        <v>2015</v>
      </c>
      <c r="X62" s="22" t="s">
        <v>33</v>
      </c>
      <c r="Y62" s="22">
        <v>2013</v>
      </c>
      <c r="Z62" s="22">
        <v>2014</v>
      </c>
      <c r="AA62" s="22">
        <v>2014</v>
      </c>
      <c r="AB62" s="22" t="s">
        <v>33</v>
      </c>
      <c r="AC62" s="22">
        <v>2014</v>
      </c>
      <c r="AD62" s="22">
        <v>2015</v>
      </c>
      <c r="AE62" s="22" t="s">
        <v>33</v>
      </c>
      <c r="AF62" s="22">
        <v>2014</v>
      </c>
      <c r="AG62" s="21">
        <v>2012</v>
      </c>
      <c r="AH62" s="22">
        <v>2014</v>
      </c>
      <c r="AI62" s="22">
        <v>2015</v>
      </c>
      <c r="AJ62" s="22">
        <v>2016</v>
      </c>
      <c r="AK62" s="23" t="s">
        <v>33</v>
      </c>
      <c r="AL62" s="23">
        <v>2015</v>
      </c>
      <c r="AM62" s="22">
        <v>2015</v>
      </c>
      <c r="AN62" s="22">
        <v>2014</v>
      </c>
      <c r="AO62" s="22">
        <v>2014</v>
      </c>
      <c r="AP62" s="22">
        <v>2014</v>
      </c>
      <c r="AQ62" s="22">
        <v>2014</v>
      </c>
      <c r="AR62" s="22">
        <v>2015</v>
      </c>
      <c r="AS62" s="22">
        <v>2014</v>
      </c>
      <c r="AT62" s="22">
        <v>2015</v>
      </c>
      <c r="AU62" s="22">
        <v>2012</v>
      </c>
      <c r="AV62" s="22" t="s">
        <v>33</v>
      </c>
      <c r="AW62" s="22">
        <v>2014</v>
      </c>
      <c r="AX62" s="22">
        <v>2014</v>
      </c>
      <c r="AY62" s="22">
        <v>2014</v>
      </c>
      <c r="AZ62" s="22">
        <v>2015</v>
      </c>
      <c r="BA62" s="22">
        <v>2015</v>
      </c>
      <c r="BB62" s="22">
        <v>2015</v>
      </c>
      <c r="BC62" s="22">
        <v>2015</v>
      </c>
      <c r="BD62" s="22">
        <v>2014</v>
      </c>
      <c r="BE62" s="22">
        <v>2014</v>
      </c>
      <c r="BF62" s="10"/>
    </row>
    <row r="63" spans="1:58">
      <c r="A63" s="16" t="s">
        <v>6894</v>
      </c>
      <c r="B63" s="11" t="s">
        <v>6895</v>
      </c>
      <c r="C63" s="20">
        <v>2014</v>
      </c>
      <c r="D63" s="20">
        <v>2014</v>
      </c>
      <c r="E63" s="20">
        <v>2014</v>
      </c>
      <c r="F63" s="20">
        <v>2014</v>
      </c>
      <c r="G63" s="20">
        <v>2014</v>
      </c>
      <c r="H63" s="20">
        <v>2014</v>
      </c>
      <c r="I63" s="20">
        <v>2014</v>
      </c>
      <c r="J63" s="20">
        <v>2015</v>
      </c>
      <c r="K63" s="20">
        <v>2015</v>
      </c>
      <c r="L63" s="20">
        <v>2015</v>
      </c>
      <c r="M63" s="22">
        <v>2016</v>
      </c>
      <c r="N63" s="22">
        <v>2016</v>
      </c>
      <c r="O63" s="22">
        <v>2015</v>
      </c>
      <c r="P63" s="22">
        <v>2015</v>
      </c>
      <c r="Q63" s="22">
        <v>2014</v>
      </c>
      <c r="R63" s="22">
        <v>2012</v>
      </c>
      <c r="S63" s="22">
        <v>2016</v>
      </c>
      <c r="T63" s="22">
        <v>2013</v>
      </c>
      <c r="U63" s="22">
        <v>2014</v>
      </c>
      <c r="V63" s="22">
        <v>2014</v>
      </c>
      <c r="W63" s="22">
        <v>2015</v>
      </c>
      <c r="X63" s="22">
        <v>2012</v>
      </c>
      <c r="Y63" s="22" t="s">
        <v>33</v>
      </c>
      <c r="Z63" s="22">
        <v>2014</v>
      </c>
      <c r="AA63" s="22">
        <v>2014</v>
      </c>
      <c r="AB63" s="22">
        <v>2014</v>
      </c>
      <c r="AC63" s="22">
        <v>2014</v>
      </c>
      <c r="AD63" s="22">
        <v>2015</v>
      </c>
      <c r="AE63" s="22">
        <v>2012</v>
      </c>
      <c r="AF63" s="22">
        <v>2014</v>
      </c>
      <c r="AG63" s="21">
        <v>2005</v>
      </c>
      <c r="AH63" s="22">
        <v>2014</v>
      </c>
      <c r="AI63" s="22">
        <v>2015</v>
      </c>
      <c r="AJ63" s="22">
        <v>2016</v>
      </c>
      <c r="AK63" s="23" t="s">
        <v>33</v>
      </c>
      <c r="AL63" s="23">
        <v>2015</v>
      </c>
      <c r="AM63" s="22">
        <v>2015</v>
      </c>
      <c r="AN63" s="22">
        <v>2014</v>
      </c>
      <c r="AO63" s="22">
        <v>2014</v>
      </c>
      <c r="AP63" s="22">
        <v>2014</v>
      </c>
      <c r="AQ63" s="22">
        <v>2014</v>
      </c>
      <c r="AR63" s="22">
        <v>2015</v>
      </c>
      <c r="AS63" s="22">
        <v>2014</v>
      </c>
      <c r="AT63" s="22">
        <v>2015</v>
      </c>
      <c r="AU63" s="22">
        <v>2012</v>
      </c>
      <c r="AV63" s="22">
        <v>2012</v>
      </c>
      <c r="AW63" s="22">
        <v>2014</v>
      </c>
      <c r="AX63" s="22">
        <v>2014</v>
      </c>
      <c r="AY63" s="22">
        <v>2014</v>
      </c>
      <c r="AZ63" s="22">
        <v>2015</v>
      </c>
      <c r="BA63" s="22">
        <v>2015</v>
      </c>
      <c r="BB63" s="22">
        <v>2015</v>
      </c>
      <c r="BC63" s="22">
        <v>2015</v>
      </c>
      <c r="BD63" s="22">
        <v>2014</v>
      </c>
      <c r="BE63" s="22">
        <v>2014</v>
      </c>
      <c r="BF63" s="10"/>
    </row>
    <row r="64" spans="1:58">
      <c r="A64" s="16" t="s">
        <v>6904</v>
      </c>
      <c r="B64" s="11" t="s">
        <v>6905</v>
      </c>
      <c r="C64" s="20">
        <v>2014</v>
      </c>
      <c r="D64" s="20">
        <v>2014</v>
      </c>
      <c r="E64" s="20">
        <v>2014</v>
      </c>
      <c r="F64" s="20">
        <v>2014</v>
      </c>
      <c r="G64" s="20">
        <v>2014</v>
      </c>
      <c r="H64" s="20">
        <v>2014</v>
      </c>
      <c r="I64" s="20">
        <v>2014</v>
      </c>
      <c r="J64" s="20">
        <v>2015</v>
      </c>
      <c r="K64" s="20">
        <v>2015</v>
      </c>
      <c r="L64" s="20">
        <v>2015</v>
      </c>
      <c r="M64" s="22">
        <v>2016</v>
      </c>
      <c r="N64" s="22">
        <v>2016</v>
      </c>
      <c r="O64" s="22">
        <v>2015</v>
      </c>
      <c r="P64" s="22">
        <v>2015</v>
      </c>
      <c r="Q64" s="22">
        <v>2014</v>
      </c>
      <c r="R64" s="22">
        <v>2013</v>
      </c>
      <c r="S64" s="22">
        <v>2016</v>
      </c>
      <c r="T64" s="22">
        <v>2013</v>
      </c>
      <c r="U64" s="22">
        <v>2014</v>
      </c>
      <c r="V64" s="22">
        <v>2014</v>
      </c>
      <c r="W64" s="22">
        <v>2015</v>
      </c>
      <c r="X64" s="22">
        <v>2013</v>
      </c>
      <c r="Y64" s="22">
        <v>2010</v>
      </c>
      <c r="Z64" s="22">
        <v>2014</v>
      </c>
      <c r="AA64" s="22">
        <v>2014</v>
      </c>
      <c r="AB64" s="22">
        <v>2014</v>
      </c>
      <c r="AC64" s="22">
        <v>2014</v>
      </c>
      <c r="AD64" s="22">
        <v>2015</v>
      </c>
      <c r="AE64" s="22">
        <v>2012</v>
      </c>
      <c r="AF64" s="22">
        <v>2014</v>
      </c>
      <c r="AG64" s="21">
        <v>2003</v>
      </c>
      <c r="AH64" s="22">
        <v>2014</v>
      </c>
      <c r="AI64" s="22">
        <v>2015</v>
      </c>
      <c r="AJ64" s="22">
        <v>2016</v>
      </c>
      <c r="AK64" s="23" t="s">
        <v>33</v>
      </c>
      <c r="AL64" s="23">
        <v>2015</v>
      </c>
      <c r="AM64" s="22">
        <v>2015</v>
      </c>
      <c r="AN64" s="22">
        <v>2014</v>
      </c>
      <c r="AO64" s="22">
        <v>2014</v>
      </c>
      <c r="AP64" s="22">
        <v>2014</v>
      </c>
      <c r="AQ64" s="22">
        <v>2014</v>
      </c>
      <c r="AR64" s="22">
        <v>2015</v>
      </c>
      <c r="AS64" s="22">
        <v>2014</v>
      </c>
      <c r="AT64" s="22">
        <v>2015</v>
      </c>
      <c r="AU64" s="22">
        <v>2012</v>
      </c>
      <c r="AV64" s="22">
        <v>2013</v>
      </c>
      <c r="AW64" s="22">
        <v>2014</v>
      </c>
      <c r="AX64" s="22">
        <v>2014</v>
      </c>
      <c r="AY64" s="22">
        <v>2014</v>
      </c>
      <c r="AZ64" s="22">
        <v>2015</v>
      </c>
      <c r="BA64" s="22">
        <v>2015</v>
      </c>
      <c r="BB64" s="22">
        <v>2014</v>
      </c>
      <c r="BC64" s="22">
        <v>2015</v>
      </c>
      <c r="BD64" s="22">
        <v>2014</v>
      </c>
      <c r="BE64" s="22">
        <v>2014</v>
      </c>
      <c r="BF64" s="10"/>
    </row>
    <row r="65" spans="1:58">
      <c r="A65" s="16" t="s">
        <v>6898</v>
      </c>
      <c r="B65" s="11" t="s">
        <v>6899</v>
      </c>
      <c r="C65" s="20">
        <v>2014</v>
      </c>
      <c r="D65" s="20">
        <v>2014</v>
      </c>
      <c r="E65" s="20">
        <v>2014</v>
      </c>
      <c r="F65" s="20">
        <v>2014</v>
      </c>
      <c r="G65" s="20">
        <v>2014</v>
      </c>
      <c r="H65" s="20">
        <v>2014</v>
      </c>
      <c r="I65" s="20">
        <v>2014</v>
      </c>
      <c r="J65" s="20">
        <v>2015</v>
      </c>
      <c r="K65" s="20">
        <v>2015</v>
      </c>
      <c r="L65" s="20">
        <v>2015</v>
      </c>
      <c r="M65" s="22">
        <v>2016</v>
      </c>
      <c r="N65" s="22">
        <v>2016</v>
      </c>
      <c r="O65" s="22">
        <v>2015</v>
      </c>
      <c r="P65" s="22">
        <v>2015</v>
      </c>
      <c r="Q65" s="22">
        <v>2014</v>
      </c>
      <c r="R65" s="22">
        <v>2005</v>
      </c>
      <c r="S65" s="22">
        <v>2016</v>
      </c>
      <c r="T65" s="22">
        <v>2013</v>
      </c>
      <c r="U65" s="22">
        <v>2014</v>
      </c>
      <c r="V65" s="22">
        <v>2014</v>
      </c>
      <c r="W65" s="22">
        <v>2015</v>
      </c>
      <c r="X65" s="22">
        <v>2009</v>
      </c>
      <c r="Y65" s="22">
        <v>2013</v>
      </c>
      <c r="Z65" s="22">
        <v>2014</v>
      </c>
      <c r="AA65" s="22">
        <v>2014</v>
      </c>
      <c r="AB65" s="22">
        <v>2014</v>
      </c>
      <c r="AC65" s="22">
        <v>2014</v>
      </c>
      <c r="AD65" s="22">
        <v>2015</v>
      </c>
      <c r="AE65" s="22">
        <v>2012</v>
      </c>
      <c r="AF65" s="22">
        <v>2014</v>
      </c>
      <c r="AG65" s="21">
        <v>2013</v>
      </c>
      <c r="AH65" s="22">
        <v>2014</v>
      </c>
      <c r="AI65" s="22">
        <v>2015</v>
      </c>
      <c r="AJ65" s="22">
        <v>2016</v>
      </c>
      <c r="AK65" s="23">
        <v>2015</v>
      </c>
      <c r="AL65" s="23">
        <v>2015</v>
      </c>
      <c r="AM65" s="22">
        <v>2015</v>
      </c>
      <c r="AN65" s="22">
        <v>2014</v>
      </c>
      <c r="AO65" s="22">
        <v>2014</v>
      </c>
      <c r="AP65" s="22" t="s">
        <v>33</v>
      </c>
      <c r="AQ65" s="22" t="s">
        <v>33</v>
      </c>
      <c r="AR65" s="22">
        <v>2015</v>
      </c>
      <c r="AS65" s="22">
        <v>2014</v>
      </c>
      <c r="AT65" s="22">
        <v>2015</v>
      </c>
      <c r="AU65" s="22">
        <v>2012</v>
      </c>
      <c r="AV65" s="22">
        <v>2013</v>
      </c>
      <c r="AW65" s="22">
        <v>2014</v>
      </c>
      <c r="AX65" s="22">
        <v>2014</v>
      </c>
      <c r="AY65" s="22">
        <v>2014</v>
      </c>
      <c r="AZ65" s="22">
        <v>2015</v>
      </c>
      <c r="BA65" s="22">
        <v>2015</v>
      </c>
      <c r="BB65" s="22">
        <v>2015</v>
      </c>
      <c r="BC65" s="22">
        <v>2015</v>
      </c>
      <c r="BD65" s="22">
        <v>2014</v>
      </c>
      <c r="BE65" s="22">
        <v>2014</v>
      </c>
      <c r="BF65" s="10"/>
    </row>
    <row r="66" spans="1:58">
      <c r="A66" s="16" t="s">
        <v>6868</v>
      </c>
      <c r="B66" s="11" t="s">
        <v>6869</v>
      </c>
      <c r="C66" s="20">
        <v>2014</v>
      </c>
      <c r="D66" s="20">
        <v>2014</v>
      </c>
      <c r="E66" s="20">
        <v>2014</v>
      </c>
      <c r="F66" s="20">
        <v>2014</v>
      </c>
      <c r="G66" s="20">
        <v>2014</v>
      </c>
      <c r="H66" s="20">
        <v>2014</v>
      </c>
      <c r="I66" s="20">
        <v>2014</v>
      </c>
      <c r="J66" s="20">
        <v>2015</v>
      </c>
      <c r="K66" s="20">
        <v>2015</v>
      </c>
      <c r="L66" s="20">
        <v>2015</v>
      </c>
      <c r="M66" s="22">
        <v>2016</v>
      </c>
      <c r="N66" s="22">
        <v>2016</v>
      </c>
      <c r="O66" s="22">
        <v>2015</v>
      </c>
      <c r="P66" s="22">
        <v>2015</v>
      </c>
      <c r="Q66" s="22">
        <v>2014</v>
      </c>
      <c r="R66" s="22" t="s">
        <v>33</v>
      </c>
      <c r="S66" s="22">
        <v>2016</v>
      </c>
      <c r="T66" s="22">
        <v>2013</v>
      </c>
      <c r="U66" s="22">
        <v>2014</v>
      </c>
      <c r="V66" s="22" t="s">
        <v>33</v>
      </c>
      <c r="W66" s="22">
        <v>2015</v>
      </c>
      <c r="X66" s="22">
        <v>2005</v>
      </c>
      <c r="Y66" s="22">
        <v>2012</v>
      </c>
      <c r="Z66" s="22">
        <v>2014</v>
      </c>
      <c r="AA66" s="22">
        <v>2014</v>
      </c>
      <c r="AB66" s="22" t="s">
        <v>33</v>
      </c>
      <c r="AC66" s="22">
        <v>2014</v>
      </c>
      <c r="AD66" s="22">
        <v>2015</v>
      </c>
      <c r="AE66" s="22" t="s">
        <v>33</v>
      </c>
      <c r="AF66" s="22">
        <v>2014</v>
      </c>
      <c r="AG66" s="21">
        <v>2011</v>
      </c>
      <c r="AH66" s="22">
        <v>2014</v>
      </c>
      <c r="AI66" s="22">
        <v>2015</v>
      </c>
      <c r="AJ66" s="22">
        <v>2016</v>
      </c>
      <c r="AK66" s="23" t="s">
        <v>33</v>
      </c>
      <c r="AL66" s="23">
        <v>2015</v>
      </c>
      <c r="AM66" s="22">
        <v>2015</v>
      </c>
      <c r="AN66" s="22">
        <v>2014</v>
      </c>
      <c r="AO66" s="22">
        <v>2014</v>
      </c>
      <c r="AP66" s="22">
        <v>2014</v>
      </c>
      <c r="AQ66" s="22">
        <v>2014</v>
      </c>
      <c r="AR66" s="22">
        <v>2015</v>
      </c>
      <c r="AS66" s="22">
        <v>2014</v>
      </c>
      <c r="AT66" s="22">
        <v>2015</v>
      </c>
      <c r="AU66" s="22">
        <v>2012</v>
      </c>
      <c r="AV66" s="22" t="s">
        <v>33</v>
      </c>
      <c r="AW66" s="22">
        <v>2014</v>
      </c>
      <c r="AX66" s="22">
        <v>2014</v>
      </c>
      <c r="AY66" s="22">
        <v>2014</v>
      </c>
      <c r="AZ66" s="22">
        <v>2015</v>
      </c>
      <c r="BA66" s="22">
        <v>2015</v>
      </c>
      <c r="BB66" s="22">
        <v>2015</v>
      </c>
      <c r="BC66" s="22">
        <v>2015</v>
      </c>
      <c r="BD66" s="22">
        <v>2014</v>
      </c>
      <c r="BE66" s="22">
        <v>2014</v>
      </c>
      <c r="BF66" s="10"/>
    </row>
    <row r="67" spans="1:58">
      <c r="A67" s="16" t="s">
        <v>6900</v>
      </c>
      <c r="B67" s="11" t="s">
        <v>6901</v>
      </c>
      <c r="C67" s="20">
        <v>2014</v>
      </c>
      <c r="D67" s="20">
        <v>2014</v>
      </c>
      <c r="E67" s="20">
        <v>2014</v>
      </c>
      <c r="F67" s="20">
        <v>2014</v>
      </c>
      <c r="G67" s="20">
        <v>2014</v>
      </c>
      <c r="H67" s="20">
        <v>2014</v>
      </c>
      <c r="I67" s="20">
        <v>2014</v>
      </c>
      <c r="J67" s="20">
        <v>2015</v>
      </c>
      <c r="K67" s="20">
        <v>2015</v>
      </c>
      <c r="L67" s="20">
        <v>2015</v>
      </c>
      <c r="M67" s="22">
        <v>2016</v>
      </c>
      <c r="N67" s="22">
        <v>2016</v>
      </c>
      <c r="O67" s="22">
        <v>2015</v>
      </c>
      <c r="P67" s="22">
        <v>2015</v>
      </c>
      <c r="Q67" s="22">
        <v>2014</v>
      </c>
      <c r="R67" s="22">
        <v>2011</v>
      </c>
      <c r="S67" s="22">
        <v>2016</v>
      </c>
      <c r="T67" s="22">
        <v>2013</v>
      </c>
      <c r="U67" s="22">
        <v>2014</v>
      </c>
      <c r="V67" s="22">
        <v>2014</v>
      </c>
      <c r="W67" s="22">
        <v>2015</v>
      </c>
      <c r="X67" s="22">
        <v>2014</v>
      </c>
      <c r="Y67" s="22">
        <v>2010</v>
      </c>
      <c r="Z67" s="22">
        <v>2014</v>
      </c>
      <c r="AA67" s="22">
        <v>2014</v>
      </c>
      <c r="AB67" s="22">
        <v>2014</v>
      </c>
      <c r="AC67" s="22">
        <v>2014</v>
      </c>
      <c r="AD67" s="22">
        <v>2015</v>
      </c>
      <c r="AE67" s="22">
        <v>2012</v>
      </c>
      <c r="AF67" s="22">
        <v>2014</v>
      </c>
      <c r="AG67" s="21">
        <v>2005</v>
      </c>
      <c r="AH67" s="22">
        <v>2014</v>
      </c>
      <c r="AI67" s="22">
        <v>2015</v>
      </c>
      <c r="AJ67" s="22">
        <v>2016</v>
      </c>
      <c r="AK67" s="23" t="s">
        <v>33</v>
      </c>
      <c r="AL67" s="23">
        <v>2015</v>
      </c>
      <c r="AM67" s="22">
        <v>2015</v>
      </c>
      <c r="AN67" s="22">
        <v>2014</v>
      </c>
      <c r="AO67" s="22">
        <v>2014</v>
      </c>
      <c r="AP67" s="22">
        <v>2014</v>
      </c>
      <c r="AQ67" s="22">
        <v>2014</v>
      </c>
      <c r="AR67" s="22">
        <v>2015</v>
      </c>
      <c r="AS67" s="22">
        <v>2014</v>
      </c>
      <c r="AT67" s="22">
        <v>2015</v>
      </c>
      <c r="AU67" s="22">
        <v>2012</v>
      </c>
      <c r="AV67" s="22">
        <v>2010</v>
      </c>
      <c r="AW67" s="22">
        <v>2014</v>
      </c>
      <c r="AX67" s="22">
        <v>2014</v>
      </c>
      <c r="AY67" s="22">
        <v>2014</v>
      </c>
      <c r="AZ67" s="22">
        <v>2015</v>
      </c>
      <c r="BA67" s="22">
        <v>2015</v>
      </c>
      <c r="BB67" s="22">
        <v>2015</v>
      </c>
      <c r="BC67" s="22">
        <v>2015</v>
      </c>
      <c r="BD67" s="22">
        <v>2014</v>
      </c>
      <c r="BE67" s="22">
        <v>2014</v>
      </c>
      <c r="BF67" s="10"/>
    </row>
    <row r="68" spans="1:58">
      <c r="A68" s="16" t="s">
        <v>456</v>
      </c>
      <c r="B68" s="11" t="s">
        <v>6910</v>
      </c>
      <c r="C68" s="20">
        <v>2014</v>
      </c>
      <c r="D68" s="20">
        <v>2014</v>
      </c>
      <c r="E68" s="20">
        <v>2014</v>
      </c>
      <c r="F68" s="20">
        <v>2014</v>
      </c>
      <c r="G68" s="20">
        <v>2014</v>
      </c>
      <c r="H68" s="20">
        <v>2014</v>
      </c>
      <c r="I68" s="20">
        <v>2014</v>
      </c>
      <c r="J68" s="20">
        <v>2015</v>
      </c>
      <c r="K68" s="20">
        <v>2015</v>
      </c>
      <c r="L68" s="20">
        <v>2015</v>
      </c>
      <c r="M68" s="22">
        <v>2016</v>
      </c>
      <c r="N68" s="22">
        <v>2016</v>
      </c>
      <c r="O68" s="22">
        <v>2015</v>
      </c>
      <c r="P68" s="22">
        <v>2015</v>
      </c>
      <c r="Q68" s="22">
        <v>2014</v>
      </c>
      <c r="R68" s="22" t="s">
        <v>33</v>
      </c>
      <c r="S68" s="22">
        <v>2016</v>
      </c>
      <c r="T68" s="22">
        <v>2013</v>
      </c>
      <c r="U68" s="22">
        <v>2014</v>
      </c>
      <c r="V68" s="22" t="s">
        <v>33</v>
      </c>
      <c r="W68" s="22">
        <v>2015</v>
      </c>
      <c r="X68" s="22" t="s">
        <v>33</v>
      </c>
      <c r="Y68" s="22">
        <v>2010</v>
      </c>
      <c r="Z68" s="22">
        <v>2014</v>
      </c>
      <c r="AA68" s="22">
        <v>2014</v>
      </c>
      <c r="AB68" s="22" t="s">
        <v>33</v>
      </c>
      <c r="AC68" s="22">
        <v>2014</v>
      </c>
      <c r="AD68" s="22">
        <v>2015</v>
      </c>
      <c r="AE68" s="22" t="s">
        <v>33</v>
      </c>
      <c r="AF68" s="22">
        <v>2014</v>
      </c>
      <c r="AG68" s="21">
        <v>2012</v>
      </c>
      <c r="AH68" s="22">
        <v>2014</v>
      </c>
      <c r="AI68" s="22">
        <v>2015</v>
      </c>
      <c r="AJ68" s="22">
        <v>2016</v>
      </c>
      <c r="AK68" s="23" t="s">
        <v>33</v>
      </c>
      <c r="AL68" s="23">
        <v>2015</v>
      </c>
      <c r="AM68" s="22">
        <v>2015</v>
      </c>
      <c r="AN68" s="22">
        <v>2014</v>
      </c>
      <c r="AO68" s="22">
        <v>2014</v>
      </c>
      <c r="AP68" s="22">
        <v>2014</v>
      </c>
      <c r="AQ68" s="22">
        <v>2014</v>
      </c>
      <c r="AR68" s="22">
        <v>2015</v>
      </c>
      <c r="AS68" s="22">
        <v>2014</v>
      </c>
      <c r="AT68" s="22">
        <v>2015</v>
      </c>
      <c r="AU68" s="22">
        <v>2012</v>
      </c>
      <c r="AV68" s="22">
        <v>2013</v>
      </c>
      <c r="AW68" s="22">
        <v>2014</v>
      </c>
      <c r="AX68" s="22">
        <v>2014</v>
      </c>
      <c r="AY68" s="22">
        <v>2014</v>
      </c>
      <c r="AZ68" s="22">
        <v>2015</v>
      </c>
      <c r="BA68" s="22">
        <v>2015</v>
      </c>
      <c r="BB68" s="22">
        <v>2015</v>
      </c>
      <c r="BC68" s="22">
        <v>2015</v>
      </c>
      <c r="BD68" s="22">
        <v>2014</v>
      </c>
      <c r="BE68" s="22">
        <v>2014</v>
      </c>
      <c r="BF68" s="10"/>
    </row>
    <row r="69" spans="1:58">
      <c r="A69" s="16" t="s">
        <v>6911</v>
      </c>
      <c r="B69" s="11" t="s">
        <v>6912</v>
      </c>
      <c r="C69" s="20">
        <v>2014</v>
      </c>
      <c r="D69" s="20">
        <v>2014</v>
      </c>
      <c r="E69" s="20">
        <v>2014</v>
      </c>
      <c r="F69" s="20">
        <v>2014</v>
      </c>
      <c r="G69" s="20">
        <v>2014</v>
      </c>
      <c r="H69" s="20">
        <v>2014</v>
      </c>
      <c r="I69" s="20">
        <v>2014</v>
      </c>
      <c r="J69" s="20">
        <v>2015</v>
      </c>
      <c r="K69" s="20">
        <v>2015</v>
      </c>
      <c r="L69" s="20">
        <v>2015</v>
      </c>
      <c r="M69" s="22">
        <v>2016</v>
      </c>
      <c r="N69" s="22">
        <v>2016</v>
      </c>
      <c r="O69" s="22">
        <v>2015</v>
      </c>
      <c r="P69" s="22">
        <v>2015</v>
      </c>
      <c r="Q69" s="22">
        <v>2014</v>
      </c>
      <c r="R69" s="22" t="s">
        <v>33</v>
      </c>
      <c r="S69" s="22">
        <v>2016</v>
      </c>
      <c r="T69" s="22">
        <v>2013</v>
      </c>
      <c r="U69" s="22">
        <v>2014</v>
      </c>
      <c r="V69" s="22">
        <v>2014</v>
      </c>
      <c r="W69" s="22">
        <v>2015</v>
      </c>
      <c r="X69" s="22" t="s">
        <v>33</v>
      </c>
      <c r="Y69" s="22" t="s">
        <v>33</v>
      </c>
      <c r="Z69" s="22">
        <v>2014</v>
      </c>
      <c r="AA69" s="22">
        <v>2014</v>
      </c>
      <c r="AB69" s="22" t="s">
        <v>33</v>
      </c>
      <c r="AC69" s="22">
        <v>2014</v>
      </c>
      <c r="AD69" s="22">
        <v>2015</v>
      </c>
      <c r="AE69" s="22" t="s">
        <v>33</v>
      </c>
      <c r="AF69" s="22" t="s">
        <v>33</v>
      </c>
      <c r="AG69" s="21" t="s">
        <v>33</v>
      </c>
      <c r="AH69" s="22">
        <v>2014</v>
      </c>
      <c r="AI69" s="22">
        <v>2015</v>
      </c>
      <c r="AJ69" s="22">
        <v>2016</v>
      </c>
      <c r="AK69" s="23" t="s">
        <v>33</v>
      </c>
      <c r="AL69" s="23">
        <v>2015</v>
      </c>
      <c r="AM69" s="22">
        <v>2015</v>
      </c>
      <c r="AN69" s="22">
        <v>2014</v>
      </c>
      <c r="AO69" s="22">
        <v>2014</v>
      </c>
      <c r="AP69" s="22">
        <v>2014</v>
      </c>
      <c r="AQ69" s="22" t="s">
        <v>33</v>
      </c>
      <c r="AR69" s="22">
        <v>2011</v>
      </c>
      <c r="AS69" s="22">
        <v>2014</v>
      </c>
      <c r="AT69" s="22" t="s">
        <v>33</v>
      </c>
      <c r="AU69" s="22">
        <v>2012</v>
      </c>
      <c r="AV69" s="22" t="s">
        <v>33</v>
      </c>
      <c r="AW69" s="22">
        <v>2014</v>
      </c>
      <c r="AX69" s="22">
        <v>2014</v>
      </c>
      <c r="AY69" s="22">
        <v>2014</v>
      </c>
      <c r="AZ69" s="22">
        <v>2015</v>
      </c>
      <c r="BA69" s="22">
        <v>2015</v>
      </c>
      <c r="BB69" s="22">
        <v>2015</v>
      </c>
      <c r="BC69" s="22">
        <v>2015</v>
      </c>
      <c r="BD69" s="22">
        <v>2014</v>
      </c>
      <c r="BE69" s="22">
        <v>2014</v>
      </c>
      <c r="BF69" s="10"/>
    </row>
    <row r="70" spans="1:58">
      <c r="A70" s="16" t="s">
        <v>775</v>
      </c>
      <c r="B70" s="11" t="s">
        <v>6915</v>
      </c>
      <c r="C70" s="20">
        <v>2014</v>
      </c>
      <c r="D70" s="20">
        <v>2014</v>
      </c>
      <c r="E70" s="20">
        <v>2014</v>
      </c>
      <c r="F70" s="20">
        <v>2014</v>
      </c>
      <c r="G70" s="20">
        <v>2014</v>
      </c>
      <c r="H70" s="20">
        <v>2014</v>
      </c>
      <c r="I70" s="20">
        <v>2014</v>
      </c>
      <c r="J70" s="20">
        <v>2015</v>
      </c>
      <c r="K70" s="20">
        <v>2015</v>
      </c>
      <c r="L70" s="20">
        <v>2015</v>
      </c>
      <c r="M70" s="22">
        <v>2016</v>
      </c>
      <c r="N70" s="22">
        <v>2016</v>
      </c>
      <c r="O70" s="22">
        <v>2015</v>
      </c>
      <c r="P70" s="22">
        <v>2015</v>
      </c>
      <c r="Q70" s="22">
        <v>2014</v>
      </c>
      <c r="R70" s="22" t="s">
        <v>33</v>
      </c>
      <c r="S70" s="22">
        <v>2016</v>
      </c>
      <c r="T70" s="22">
        <v>2013</v>
      </c>
      <c r="U70" s="22">
        <v>2014</v>
      </c>
      <c r="V70" s="22">
        <v>2014</v>
      </c>
      <c r="W70" s="22">
        <v>2015</v>
      </c>
      <c r="X70" s="22">
        <v>2009</v>
      </c>
      <c r="Y70" s="22">
        <v>2009</v>
      </c>
      <c r="Z70" s="22">
        <v>2014</v>
      </c>
      <c r="AA70" s="22">
        <v>2014</v>
      </c>
      <c r="AB70" s="22">
        <v>2014</v>
      </c>
      <c r="AC70" s="22">
        <v>2014</v>
      </c>
      <c r="AD70" s="22">
        <v>2015</v>
      </c>
      <c r="AE70" s="22">
        <v>2012</v>
      </c>
      <c r="AF70" s="22">
        <v>2014</v>
      </c>
      <c r="AG70" s="21">
        <v>2011</v>
      </c>
      <c r="AH70" s="22">
        <v>2014</v>
      </c>
      <c r="AI70" s="22">
        <v>2015</v>
      </c>
      <c r="AJ70" s="22">
        <v>2016</v>
      </c>
      <c r="AK70" s="23">
        <v>2015</v>
      </c>
      <c r="AL70" s="23">
        <v>2015</v>
      </c>
      <c r="AM70" s="22">
        <v>2015</v>
      </c>
      <c r="AN70" s="22">
        <v>2014</v>
      </c>
      <c r="AO70" s="22">
        <v>2014</v>
      </c>
      <c r="AP70" s="22">
        <v>2014</v>
      </c>
      <c r="AQ70" s="22">
        <v>2014</v>
      </c>
      <c r="AR70" s="22">
        <v>2015</v>
      </c>
      <c r="AS70" s="22">
        <v>2014</v>
      </c>
      <c r="AT70" s="22">
        <v>2015</v>
      </c>
      <c r="AU70" s="22">
        <v>2012</v>
      </c>
      <c r="AV70" s="22">
        <v>2013</v>
      </c>
      <c r="AW70" s="22">
        <v>2014</v>
      </c>
      <c r="AX70" s="22">
        <v>2014</v>
      </c>
      <c r="AY70" s="22">
        <v>2014</v>
      </c>
      <c r="AZ70" s="22">
        <v>2015</v>
      </c>
      <c r="BA70" s="22">
        <v>2015</v>
      </c>
      <c r="BB70" s="22">
        <v>2015</v>
      </c>
      <c r="BC70" s="22">
        <v>2015</v>
      </c>
      <c r="BD70" s="22">
        <v>2014</v>
      </c>
      <c r="BE70" s="22">
        <v>2014</v>
      </c>
      <c r="BF70" s="10"/>
    </row>
    <row r="71" spans="1:58">
      <c r="A71" s="16" t="s">
        <v>6902</v>
      </c>
      <c r="B71" s="11" t="s">
        <v>6903</v>
      </c>
      <c r="C71" s="20">
        <v>2014</v>
      </c>
      <c r="D71" s="20">
        <v>2014</v>
      </c>
      <c r="E71" s="20">
        <v>2014</v>
      </c>
      <c r="F71" s="20">
        <v>2014</v>
      </c>
      <c r="G71" s="20">
        <v>2014</v>
      </c>
      <c r="H71" s="20">
        <v>2014</v>
      </c>
      <c r="I71" s="20">
        <v>2014</v>
      </c>
      <c r="J71" s="20">
        <v>2015</v>
      </c>
      <c r="K71" s="20">
        <v>2015</v>
      </c>
      <c r="L71" s="20">
        <v>2015</v>
      </c>
      <c r="M71" s="22">
        <v>2016</v>
      </c>
      <c r="N71" s="22">
        <v>2016</v>
      </c>
      <c r="O71" s="22">
        <v>2015</v>
      </c>
      <c r="P71" s="22">
        <v>2015</v>
      </c>
      <c r="Q71" s="22">
        <v>2014</v>
      </c>
      <c r="R71" s="22">
        <v>2012</v>
      </c>
      <c r="S71" s="22">
        <v>2016</v>
      </c>
      <c r="T71" s="22">
        <v>2013</v>
      </c>
      <c r="U71" s="22">
        <v>2014</v>
      </c>
      <c r="V71" s="22">
        <v>2014</v>
      </c>
      <c r="W71" s="22">
        <v>2015</v>
      </c>
      <c r="X71" s="22">
        <v>2012</v>
      </c>
      <c r="Y71" s="22">
        <v>2010</v>
      </c>
      <c r="Z71" s="22">
        <v>2014</v>
      </c>
      <c r="AA71" s="22">
        <v>2014</v>
      </c>
      <c r="AB71" s="22">
        <v>2014</v>
      </c>
      <c r="AC71" s="22">
        <v>2014</v>
      </c>
      <c r="AD71" s="22">
        <v>2015</v>
      </c>
      <c r="AE71" s="22">
        <v>2012</v>
      </c>
      <c r="AF71" s="22" t="s">
        <v>33</v>
      </c>
      <c r="AG71" s="21">
        <v>2012</v>
      </c>
      <c r="AH71" s="22">
        <v>2014</v>
      </c>
      <c r="AI71" s="22">
        <v>2015</v>
      </c>
      <c r="AJ71" s="22">
        <v>2016</v>
      </c>
      <c r="AK71" s="23" t="s">
        <v>33</v>
      </c>
      <c r="AL71" s="23">
        <v>2015</v>
      </c>
      <c r="AM71" s="22">
        <v>2015</v>
      </c>
      <c r="AN71" s="22">
        <v>2014</v>
      </c>
      <c r="AO71" s="22">
        <v>2014</v>
      </c>
      <c r="AP71" s="22">
        <v>2013</v>
      </c>
      <c r="AQ71" s="22">
        <v>2013</v>
      </c>
      <c r="AR71" s="22">
        <v>2015</v>
      </c>
      <c r="AS71" s="22">
        <v>2014</v>
      </c>
      <c r="AT71" s="22">
        <v>2015</v>
      </c>
      <c r="AU71" s="22">
        <v>2012</v>
      </c>
      <c r="AV71" s="22">
        <v>2010</v>
      </c>
      <c r="AW71" s="22">
        <v>2014</v>
      </c>
      <c r="AX71" s="22">
        <v>2014</v>
      </c>
      <c r="AY71" s="22">
        <v>2014</v>
      </c>
      <c r="AZ71" s="22">
        <v>2015</v>
      </c>
      <c r="BA71" s="22">
        <v>2015</v>
      </c>
      <c r="BB71" s="22">
        <v>2015</v>
      </c>
      <c r="BC71" s="22">
        <v>2015</v>
      </c>
      <c r="BD71" s="22">
        <v>2014</v>
      </c>
      <c r="BE71" s="22">
        <v>2014</v>
      </c>
      <c r="BF71" s="10"/>
    </row>
    <row r="72" spans="1:58">
      <c r="A72" s="16" t="s">
        <v>6906</v>
      </c>
      <c r="B72" s="11" t="s">
        <v>6907</v>
      </c>
      <c r="C72" s="20">
        <v>2014</v>
      </c>
      <c r="D72" s="20">
        <v>2014</v>
      </c>
      <c r="E72" s="20">
        <v>2014</v>
      </c>
      <c r="F72" s="20">
        <v>2014</v>
      </c>
      <c r="G72" s="20">
        <v>2014</v>
      </c>
      <c r="H72" s="20">
        <v>2014</v>
      </c>
      <c r="I72" s="20">
        <v>2014</v>
      </c>
      <c r="J72" s="20">
        <v>2015</v>
      </c>
      <c r="K72" s="20">
        <v>2015</v>
      </c>
      <c r="L72" s="20">
        <v>2015</v>
      </c>
      <c r="M72" s="22">
        <v>2016</v>
      </c>
      <c r="N72" s="22">
        <v>2016</v>
      </c>
      <c r="O72" s="22">
        <v>2015</v>
      </c>
      <c r="P72" s="22">
        <v>2015</v>
      </c>
      <c r="Q72" s="22">
        <v>2014</v>
      </c>
      <c r="R72" s="22">
        <v>2006</v>
      </c>
      <c r="S72" s="22">
        <v>2016</v>
      </c>
      <c r="T72" s="22">
        <v>2013</v>
      </c>
      <c r="U72" s="22">
        <v>2014</v>
      </c>
      <c r="V72" s="22">
        <v>2014</v>
      </c>
      <c r="W72" s="22">
        <v>2015</v>
      </c>
      <c r="X72" s="22">
        <v>2014</v>
      </c>
      <c r="Y72" s="22">
        <v>2010</v>
      </c>
      <c r="Z72" s="22">
        <v>2014</v>
      </c>
      <c r="AA72" s="22">
        <v>2014</v>
      </c>
      <c r="AB72" s="22">
        <v>2014</v>
      </c>
      <c r="AC72" s="22">
        <v>2014</v>
      </c>
      <c r="AD72" s="22">
        <v>2015</v>
      </c>
      <c r="AE72" s="22">
        <v>2012</v>
      </c>
      <c r="AF72" s="22" t="s">
        <v>33</v>
      </c>
      <c r="AG72" s="21">
        <v>2010</v>
      </c>
      <c r="AH72" s="22">
        <v>2014</v>
      </c>
      <c r="AI72" s="22">
        <v>2015</v>
      </c>
      <c r="AJ72" s="22">
        <v>2016</v>
      </c>
      <c r="AK72" s="23" t="s">
        <v>33</v>
      </c>
      <c r="AL72" s="23">
        <v>2015</v>
      </c>
      <c r="AM72" s="22">
        <v>2015</v>
      </c>
      <c r="AN72" s="22">
        <v>2014</v>
      </c>
      <c r="AO72" s="22">
        <v>2014</v>
      </c>
      <c r="AP72" s="22" t="s">
        <v>33</v>
      </c>
      <c r="AQ72" s="22" t="s">
        <v>33</v>
      </c>
      <c r="AR72" s="22">
        <v>2015</v>
      </c>
      <c r="AS72" s="22">
        <v>2014</v>
      </c>
      <c r="AT72" s="22">
        <v>2015</v>
      </c>
      <c r="AU72" s="22">
        <v>2012</v>
      </c>
      <c r="AV72" s="22">
        <v>2013</v>
      </c>
      <c r="AW72" s="22">
        <v>2014</v>
      </c>
      <c r="AX72" s="22">
        <v>2014</v>
      </c>
      <c r="AY72" s="22">
        <v>2014</v>
      </c>
      <c r="AZ72" s="22">
        <v>2015</v>
      </c>
      <c r="BA72" s="22">
        <v>2015</v>
      </c>
      <c r="BB72" s="22">
        <v>2015</v>
      </c>
      <c r="BC72" s="22">
        <v>2015</v>
      </c>
      <c r="BD72" s="22">
        <v>2014</v>
      </c>
      <c r="BE72" s="22">
        <v>2014</v>
      </c>
      <c r="BF72" s="10"/>
    </row>
    <row r="73" spans="1:58">
      <c r="A73" s="16" t="s">
        <v>6920</v>
      </c>
      <c r="B73" s="11" t="s">
        <v>6921</v>
      </c>
      <c r="C73" s="20">
        <v>2014</v>
      </c>
      <c r="D73" s="20">
        <v>2014</v>
      </c>
      <c r="E73" s="20">
        <v>2014</v>
      </c>
      <c r="F73" s="20">
        <v>2014</v>
      </c>
      <c r="G73" s="20">
        <v>2014</v>
      </c>
      <c r="H73" s="20">
        <v>2014</v>
      </c>
      <c r="I73" s="20">
        <v>2014</v>
      </c>
      <c r="J73" s="20">
        <v>2015</v>
      </c>
      <c r="K73" s="20">
        <v>2015</v>
      </c>
      <c r="L73" s="20">
        <v>2015</v>
      </c>
      <c r="M73" s="22">
        <v>2016</v>
      </c>
      <c r="N73" s="22">
        <v>2016</v>
      </c>
      <c r="O73" s="22">
        <v>2015</v>
      </c>
      <c r="P73" s="22">
        <v>2015</v>
      </c>
      <c r="Q73" s="22">
        <v>2014</v>
      </c>
      <c r="R73" s="22">
        <v>2009</v>
      </c>
      <c r="S73" s="22">
        <v>2016</v>
      </c>
      <c r="T73" s="22">
        <v>2013</v>
      </c>
      <c r="U73" s="22">
        <v>2014</v>
      </c>
      <c r="V73" s="22">
        <v>2014</v>
      </c>
      <c r="W73" s="22">
        <v>2015</v>
      </c>
      <c r="X73" s="22">
        <v>2014</v>
      </c>
      <c r="Y73" s="22">
        <v>2010</v>
      </c>
      <c r="Z73" s="22">
        <v>2014</v>
      </c>
      <c r="AA73" s="22">
        <v>2014</v>
      </c>
      <c r="AB73" s="22">
        <v>2014</v>
      </c>
      <c r="AC73" s="22">
        <v>2014</v>
      </c>
      <c r="AD73" s="22">
        <v>2015</v>
      </c>
      <c r="AE73" s="22">
        <v>2012</v>
      </c>
      <c r="AF73" s="22">
        <v>2014</v>
      </c>
      <c r="AG73" s="21" t="s">
        <v>33</v>
      </c>
      <c r="AH73" s="22">
        <v>2014</v>
      </c>
      <c r="AI73" s="22">
        <v>2015</v>
      </c>
      <c r="AJ73" s="22">
        <v>2016</v>
      </c>
      <c r="AK73" s="23" t="s">
        <v>33</v>
      </c>
      <c r="AL73" s="23">
        <v>2015</v>
      </c>
      <c r="AM73" s="22">
        <v>2015</v>
      </c>
      <c r="AN73" s="22">
        <v>2014</v>
      </c>
      <c r="AO73" s="22">
        <v>2014</v>
      </c>
      <c r="AP73" s="22" t="s">
        <v>33</v>
      </c>
      <c r="AQ73" s="22" t="s">
        <v>33</v>
      </c>
      <c r="AR73" s="22" t="s">
        <v>33</v>
      </c>
      <c r="AS73" s="22">
        <v>2014</v>
      </c>
      <c r="AT73" s="22">
        <v>2015</v>
      </c>
      <c r="AU73" s="22">
        <v>2012</v>
      </c>
      <c r="AV73" s="22">
        <v>2009</v>
      </c>
      <c r="AW73" s="22">
        <v>2014</v>
      </c>
      <c r="AX73" s="22">
        <v>2014</v>
      </c>
      <c r="AY73" s="22">
        <v>2014</v>
      </c>
      <c r="AZ73" s="22">
        <v>2015</v>
      </c>
      <c r="BA73" s="22">
        <v>2015</v>
      </c>
      <c r="BB73" s="22">
        <v>2015</v>
      </c>
      <c r="BC73" s="22">
        <v>2015</v>
      </c>
      <c r="BD73" s="22">
        <v>2014</v>
      </c>
      <c r="BE73" s="22">
        <v>2014</v>
      </c>
      <c r="BF73" s="10"/>
    </row>
    <row r="74" spans="1:58">
      <c r="A74" s="16" t="s">
        <v>799</v>
      </c>
      <c r="B74" s="11" t="s">
        <v>6927</v>
      </c>
      <c r="C74" s="20">
        <v>2014</v>
      </c>
      <c r="D74" s="20">
        <v>2014</v>
      </c>
      <c r="E74" s="20">
        <v>2014</v>
      </c>
      <c r="F74" s="20">
        <v>2014</v>
      </c>
      <c r="G74" s="20">
        <v>2014</v>
      </c>
      <c r="H74" s="20">
        <v>2014</v>
      </c>
      <c r="I74" s="20">
        <v>2014</v>
      </c>
      <c r="J74" s="20">
        <v>2015</v>
      </c>
      <c r="K74" s="20">
        <v>2015</v>
      </c>
      <c r="L74" s="20">
        <v>2015</v>
      </c>
      <c r="M74" s="22">
        <v>2016</v>
      </c>
      <c r="N74" s="22">
        <v>2016</v>
      </c>
      <c r="O74" s="22">
        <v>2015</v>
      </c>
      <c r="P74" s="22">
        <v>2015</v>
      </c>
      <c r="Q74" s="22">
        <v>2014</v>
      </c>
      <c r="R74" s="22">
        <v>2012</v>
      </c>
      <c r="S74" s="22">
        <v>2016</v>
      </c>
      <c r="T74" s="22">
        <v>2013</v>
      </c>
      <c r="U74" s="22">
        <v>2014</v>
      </c>
      <c r="V74" s="22">
        <v>2014</v>
      </c>
      <c r="W74" s="22">
        <v>2015</v>
      </c>
      <c r="X74" s="22">
        <v>2012</v>
      </c>
      <c r="Y74" s="22">
        <v>2014</v>
      </c>
      <c r="Z74" s="22">
        <v>2014</v>
      </c>
      <c r="AA74" s="22">
        <v>2014</v>
      </c>
      <c r="AB74" s="22">
        <v>2014</v>
      </c>
      <c r="AC74" s="22">
        <v>2014</v>
      </c>
      <c r="AD74" s="22">
        <v>2015</v>
      </c>
      <c r="AE74" s="22">
        <v>2012</v>
      </c>
      <c r="AF74" s="22">
        <v>2014</v>
      </c>
      <c r="AG74" s="21">
        <v>2012</v>
      </c>
      <c r="AH74" s="22">
        <v>2014</v>
      </c>
      <c r="AI74" s="22">
        <v>2015</v>
      </c>
      <c r="AJ74" s="22">
        <v>2016</v>
      </c>
      <c r="AK74" s="23">
        <v>2016</v>
      </c>
      <c r="AL74" s="23">
        <v>2015</v>
      </c>
      <c r="AM74" s="22">
        <v>2015</v>
      </c>
      <c r="AN74" s="22">
        <v>2014</v>
      </c>
      <c r="AO74" s="22">
        <v>2014</v>
      </c>
      <c r="AP74" s="22">
        <v>2014</v>
      </c>
      <c r="AQ74" s="22">
        <v>2014</v>
      </c>
      <c r="AR74" s="22">
        <v>2011</v>
      </c>
      <c r="AS74" s="22">
        <v>2014</v>
      </c>
      <c r="AT74" s="22">
        <v>2015</v>
      </c>
      <c r="AU74" s="22">
        <v>2012</v>
      </c>
      <c r="AV74" s="22">
        <v>2006</v>
      </c>
      <c r="AW74" s="22">
        <v>2014</v>
      </c>
      <c r="AX74" s="22">
        <v>2014</v>
      </c>
      <c r="AY74" s="22">
        <v>2014</v>
      </c>
      <c r="AZ74" s="22">
        <v>2015</v>
      </c>
      <c r="BA74" s="22">
        <v>2015</v>
      </c>
      <c r="BB74" s="22">
        <v>2015</v>
      </c>
      <c r="BC74" s="22">
        <v>2015</v>
      </c>
      <c r="BD74" s="22">
        <v>2014</v>
      </c>
      <c r="BE74" s="22">
        <v>2014</v>
      </c>
      <c r="BF74" s="10"/>
    </row>
    <row r="75" spans="1:58">
      <c r="A75" s="16" t="s">
        <v>787</v>
      </c>
      <c r="B75" s="11" t="s">
        <v>6924</v>
      </c>
      <c r="C75" s="20">
        <v>2014</v>
      </c>
      <c r="D75" s="20">
        <v>2014</v>
      </c>
      <c r="E75" s="20">
        <v>2014</v>
      </c>
      <c r="F75" s="20">
        <v>2014</v>
      </c>
      <c r="G75" s="20">
        <v>2014</v>
      </c>
      <c r="H75" s="20">
        <v>2014</v>
      </c>
      <c r="I75" s="20">
        <v>2014</v>
      </c>
      <c r="J75" s="20">
        <v>2015</v>
      </c>
      <c r="K75" s="20">
        <v>2015</v>
      </c>
      <c r="L75" s="20">
        <v>2015</v>
      </c>
      <c r="M75" s="22">
        <v>2016</v>
      </c>
      <c r="N75" s="22">
        <v>2016</v>
      </c>
      <c r="O75" s="22">
        <v>2015</v>
      </c>
      <c r="P75" s="22">
        <v>2015</v>
      </c>
      <c r="Q75" s="22">
        <v>2014</v>
      </c>
      <c r="R75" s="22">
        <v>2012</v>
      </c>
      <c r="S75" s="22">
        <v>2016</v>
      </c>
      <c r="T75" s="22">
        <v>2013</v>
      </c>
      <c r="U75" s="22">
        <v>2014</v>
      </c>
      <c r="V75" s="22">
        <v>2014</v>
      </c>
      <c r="W75" s="22">
        <v>2015</v>
      </c>
      <c r="X75" s="22">
        <v>2012</v>
      </c>
      <c r="Y75" s="22" t="s">
        <v>33</v>
      </c>
      <c r="Z75" s="22">
        <v>2014</v>
      </c>
      <c r="AA75" s="22">
        <v>2014</v>
      </c>
      <c r="AB75" s="22">
        <v>2014</v>
      </c>
      <c r="AC75" s="22">
        <v>2014</v>
      </c>
      <c r="AD75" s="22">
        <v>2015</v>
      </c>
      <c r="AE75" s="22">
        <v>2012</v>
      </c>
      <c r="AF75" s="22">
        <v>2014</v>
      </c>
      <c r="AG75" s="21">
        <v>2013</v>
      </c>
      <c r="AH75" s="22">
        <v>2014</v>
      </c>
      <c r="AI75" s="22">
        <v>2015</v>
      </c>
      <c r="AJ75" s="22">
        <v>2016</v>
      </c>
      <c r="AK75" s="23">
        <v>2015</v>
      </c>
      <c r="AL75" s="23">
        <v>2015</v>
      </c>
      <c r="AM75" s="22">
        <v>2015</v>
      </c>
      <c r="AN75" s="22">
        <v>2014</v>
      </c>
      <c r="AO75" s="22">
        <v>2014</v>
      </c>
      <c r="AP75" s="22">
        <v>2014</v>
      </c>
      <c r="AQ75" s="22">
        <v>2014</v>
      </c>
      <c r="AR75" s="22">
        <v>2011</v>
      </c>
      <c r="AS75" s="22">
        <v>2014</v>
      </c>
      <c r="AT75" s="22">
        <v>2015</v>
      </c>
      <c r="AU75" s="22">
        <v>2012</v>
      </c>
      <c r="AV75" s="22">
        <v>2014</v>
      </c>
      <c r="AW75" s="22">
        <v>2014</v>
      </c>
      <c r="AX75" s="22">
        <v>2014</v>
      </c>
      <c r="AY75" s="22">
        <v>2014</v>
      </c>
      <c r="AZ75" s="22">
        <v>2015</v>
      </c>
      <c r="BA75" s="22">
        <v>2015</v>
      </c>
      <c r="BB75" s="22">
        <v>2015</v>
      </c>
      <c r="BC75" s="22">
        <v>2015</v>
      </c>
      <c r="BD75" s="22">
        <v>2014</v>
      </c>
      <c r="BE75" s="22">
        <v>2014</v>
      </c>
      <c r="BF75" s="10"/>
    </row>
    <row r="76" spans="1:58">
      <c r="A76" s="16" t="s">
        <v>6928</v>
      </c>
      <c r="B76" s="11" t="s">
        <v>6929</v>
      </c>
      <c r="C76" s="20">
        <v>2014</v>
      </c>
      <c r="D76" s="20">
        <v>2014</v>
      </c>
      <c r="E76" s="20">
        <v>2014</v>
      </c>
      <c r="F76" s="20">
        <v>2014</v>
      </c>
      <c r="G76" s="20">
        <v>2014</v>
      </c>
      <c r="H76" s="20">
        <v>2014</v>
      </c>
      <c r="I76" s="20">
        <v>2014</v>
      </c>
      <c r="J76" s="20">
        <v>2015</v>
      </c>
      <c r="K76" s="20">
        <v>2015</v>
      </c>
      <c r="L76" s="20">
        <v>2015</v>
      </c>
      <c r="M76" s="22">
        <v>2016</v>
      </c>
      <c r="N76" s="22">
        <v>2016</v>
      </c>
      <c r="O76" s="22">
        <v>2015</v>
      </c>
      <c r="P76" s="22">
        <v>2015</v>
      </c>
      <c r="Q76" s="22">
        <v>2014</v>
      </c>
      <c r="R76" s="22" t="s">
        <v>33</v>
      </c>
      <c r="S76" s="22">
        <v>2016</v>
      </c>
      <c r="T76" s="22">
        <v>2013</v>
      </c>
      <c r="U76" s="22">
        <v>2014</v>
      </c>
      <c r="V76" s="22" t="s">
        <v>33</v>
      </c>
      <c r="W76" s="22">
        <v>2015</v>
      </c>
      <c r="X76" s="22" t="s">
        <v>33</v>
      </c>
      <c r="Y76" s="22">
        <v>2012</v>
      </c>
      <c r="Z76" s="22">
        <v>2014</v>
      </c>
      <c r="AA76" s="22">
        <v>2014</v>
      </c>
      <c r="AB76" s="22" t="s">
        <v>33</v>
      </c>
      <c r="AC76" s="22">
        <v>2014</v>
      </c>
      <c r="AD76" s="22">
        <v>2015</v>
      </c>
      <c r="AE76" s="22" t="s">
        <v>33</v>
      </c>
      <c r="AF76" s="22">
        <v>2014</v>
      </c>
      <c r="AG76" s="21">
        <v>2012</v>
      </c>
      <c r="AH76" s="22">
        <v>2014</v>
      </c>
      <c r="AI76" s="22">
        <v>2015</v>
      </c>
      <c r="AJ76" s="22">
        <v>2016</v>
      </c>
      <c r="AK76" s="23" t="s">
        <v>33</v>
      </c>
      <c r="AL76" s="23">
        <v>2015</v>
      </c>
      <c r="AM76" s="22">
        <v>2015</v>
      </c>
      <c r="AN76" s="22">
        <v>2014</v>
      </c>
      <c r="AO76" s="22">
        <v>2014</v>
      </c>
      <c r="AP76" s="22">
        <v>2014</v>
      </c>
      <c r="AQ76" s="22">
        <v>2014</v>
      </c>
      <c r="AR76" s="22">
        <v>2015</v>
      </c>
      <c r="AS76" s="22">
        <v>2014</v>
      </c>
      <c r="AT76" s="22">
        <v>2015</v>
      </c>
      <c r="AU76" s="22">
        <v>2012</v>
      </c>
      <c r="AV76" s="22">
        <v>2013</v>
      </c>
      <c r="AW76" s="22">
        <v>2014</v>
      </c>
      <c r="AX76" s="22">
        <v>2014</v>
      </c>
      <c r="AY76" s="22">
        <v>2014</v>
      </c>
      <c r="AZ76" s="22">
        <v>2015</v>
      </c>
      <c r="BA76" s="22">
        <v>2015</v>
      </c>
      <c r="BB76" s="22">
        <v>2015</v>
      </c>
      <c r="BC76" s="22">
        <v>2015</v>
      </c>
      <c r="BD76" s="22">
        <v>2014</v>
      </c>
      <c r="BE76" s="22">
        <v>2014</v>
      </c>
      <c r="BF76" s="10"/>
    </row>
    <row r="77" spans="1:58">
      <c r="A77" s="16" t="s">
        <v>6937</v>
      </c>
      <c r="B77" s="11" t="s">
        <v>6938</v>
      </c>
      <c r="C77" s="20">
        <v>2014</v>
      </c>
      <c r="D77" s="20">
        <v>2014</v>
      </c>
      <c r="E77" s="20">
        <v>2014</v>
      </c>
      <c r="F77" s="20">
        <v>2014</v>
      </c>
      <c r="G77" s="20">
        <v>2014</v>
      </c>
      <c r="H77" s="20">
        <v>2014</v>
      </c>
      <c r="I77" s="20">
        <v>2014</v>
      </c>
      <c r="J77" s="20">
        <v>2015</v>
      </c>
      <c r="K77" s="20">
        <v>2015</v>
      </c>
      <c r="L77" s="20">
        <v>2015</v>
      </c>
      <c r="M77" s="22">
        <v>2016</v>
      </c>
      <c r="N77" s="22">
        <v>2016</v>
      </c>
      <c r="O77" s="22">
        <v>2015</v>
      </c>
      <c r="P77" s="22">
        <v>2015</v>
      </c>
      <c r="Q77" s="22">
        <v>2014</v>
      </c>
      <c r="R77" s="22" t="s">
        <v>33</v>
      </c>
      <c r="S77" s="22">
        <v>2016</v>
      </c>
      <c r="T77" s="22">
        <v>2013</v>
      </c>
      <c r="U77" s="22">
        <v>2014</v>
      </c>
      <c r="V77" s="22" t="s">
        <v>33</v>
      </c>
      <c r="W77" s="22">
        <v>2015</v>
      </c>
      <c r="X77" s="22" t="s">
        <v>33</v>
      </c>
      <c r="Y77" s="22">
        <v>2012</v>
      </c>
      <c r="Z77" s="22">
        <v>2014</v>
      </c>
      <c r="AA77" s="22">
        <v>2014</v>
      </c>
      <c r="AB77" s="22" t="s">
        <v>33</v>
      </c>
      <c r="AC77" s="22">
        <v>2014</v>
      </c>
      <c r="AD77" s="22">
        <v>2015</v>
      </c>
      <c r="AE77" s="22" t="s">
        <v>33</v>
      </c>
      <c r="AF77" s="22">
        <v>2014</v>
      </c>
      <c r="AG77" s="21">
        <v>2012</v>
      </c>
      <c r="AH77" s="22">
        <v>2014</v>
      </c>
      <c r="AI77" s="22">
        <v>2015</v>
      </c>
      <c r="AJ77" s="22">
        <v>2016</v>
      </c>
      <c r="AK77" s="23" t="s">
        <v>33</v>
      </c>
      <c r="AL77" s="23">
        <v>2015</v>
      </c>
      <c r="AM77" s="22">
        <v>2015</v>
      </c>
      <c r="AN77" s="22">
        <v>2014</v>
      </c>
      <c r="AO77" s="22">
        <v>2014</v>
      </c>
      <c r="AP77" s="22">
        <v>2014</v>
      </c>
      <c r="AQ77" s="22">
        <v>2014</v>
      </c>
      <c r="AR77" s="22" t="s">
        <v>33</v>
      </c>
      <c r="AS77" s="22">
        <v>2014</v>
      </c>
      <c r="AT77" s="22">
        <v>2015</v>
      </c>
      <c r="AU77" s="22">
        <v>2012</v>
      </c>
      <c r="AV77" s="22" t="s">
        <v>33</v>
      </c>
      <c r="AW77" s="22">
        <v>2014</v>
      </c>
      <c r="AX77" s="22">
        <v>2014</v>
      </c>
      <c r="AY77" s="22">
        <v>2014</v>
      </c>
      <c r="AZ77" s="22">
        <v>2015</v>
      </c>
      <c r="BA77" s="22">
        <v>2015</v>
      </c>
      <c r="BB77" s="22">
        <v>2015</v>
      </c>
      <c r="BC77" s="22">
        <v>2015</v>
      </c>
      <c r="BD77" s="22">
        <v>2014</v>
      </c>
      <c r="BE77" s="22">
        <v>2014</v>
      </c>
      <c r="BF77" s="10"/>
    </row>
    <row r="78" spans="1:58">
      <c r="A78" s="16" t="s">
        <v>6931</v>
      </c>
      <c r="B78" s="11" t="s">
        <v>6932</v>
      </c>
      <c r="C78" s="20">
        <v>2014</v>
      </c>
      <c r="D78" s="20">
        <v>2014</v>
      </c>
      <c r="E78" s="20">
        <v>2014</v>
      </c>
      <c r="F78" s="20">
        <v>2014</v>
      </c>
      <c r="G78" s="20">
        <v>2014</v>
      </c>
      <c r="H78" s="20">
        <v>2014</v>
      </c>
      <c r="I78" s="20">
        <v>2014</v>
      </c>
      <c r="J78" s="20">
        <v>2015</v>
      </c>
      <c r="K78" s="20">
        <v>2015</v>
      </c>
      <c r="L78" s="20">
        <v>2015</v>
      </c>
      <c r="M78" s="22">
        <v>2016</v>
      </c>
      <c r="N78" s="22">
        <v>2016</v>
      </c>
      <c r="O78" s="22">
        <v>2015</v>
      </c>
      <c r="P78" s="22">
        <v>2015</v>
      </c>
      <c r="Q78" s="22">
        <v>2014</v>
      </c>
      <c r="R78" s="22">
        <v>2006</v>
      </c>
      <c r="S78" s="22">
        <v>2016</v>
      </c>
      <c r="T78" s="22">
        <v>2013</v>
      </c>
      <c r="U78" s="22">
        <v>2014</v>
      </c>
      <c r="V78" s="22">
        <v>2014</v>
      </c>
      <c r="W78" s="22">
        <v>2015</v>
      </c>
      <c r="X78" s="22">
        <v>2006</v>
      </c>
      <c r="Y78" s="22">
        <v>2012</v>
      </c>
      <c r="Z78" s="22">
        <v>2014</v>
      </c>
      <c r="AA78" s="22">
        <v>2014</v>
      </c>
      <c r="AB78" s="22">
        <v>2013</v>
      </c>
      <c r="AC78" s="22">
        <v>2014</v>
      </c>
      <c r="AD78" s="22">
        <v>2015</v>
      </c>
      <c r="AE78" s="22">
        <v>2012</v>
      </c>
      <c r="AF78" s="22">
        <v>2014</v>
      </c>
      <c r="AG78" s="21">
        <v>2011</v>
      </c>
      <c r="AH78" s="22">
        <v>2014</v>
      </c>
      <c r="AI78" s="22">
        <v>2015</v>
      </c>
      <c r="AJ78" s="22">
        <v>2016</v>
      </c>
      <c r="AK78" s="23">
        <v>2015</v>
      </c>
      <c r="AL78" s="23">
        <v>2015</v>
      </c>
      <c r="AM78" s="22">
        <v>2015</v>
      </c>
      <c r="AN78" s="22">
        <v>2014</v>
      </c>
      <c r="AO78" s="22">
        <v>2014</v>
      </c>
      <c r="AP78" s="22">
        <v>2014</v>
      </c>
      <c r="AQ78" s="22">
        <v>2014</v>
      </c>
      <c r="AR78" s="22">
        <v>2015</v>
      </c>
      <c r="AS78" s="22">
        <v>2014</v>
      </c>
      <c r="AT78" s="22">
        <v>2015</v>
      </c>
      <c r="AU78" s="22">
        <v>2012</v>
      </c>
      <c r="AV78" s="22">
        <v>2011</v>
      </c>
      <c r="AW78" s="22">
        <v>2014</v>
      </c>
      <c r="AX78" s="22">
        <v>2014</v>
      </c>
      <c r="AY78" s="22">
        <v>2014</v>
      </c>
      <c r="AZ78" s="22">
        <v>2015</v>
      </c>
      <c r="BA78" s="22">
        <v>2015</v>
      </c>
      <c r="BB78" s="22">
        <v>2015</v>
      </c>
      <c r="BC78" s="22">
        <v>2015</v>
      </c>
      <c r="BD78" s="22">
        <v>2014</v>
      </c>
      <c r="BE78" s="22">
        <v>2014</v>
      </c>
      <c r="BF78" s="10"/>
    </row>
    <row r="79" spans="1:58">
      <c r="A79" s="16" t="s">
        <v>1079</v>
      </c>
      <c r="B79" s="11" t="s">
        <v>6930</v>
      </c>
      <c r="C79" s="20">
        <v>2014</v>
      </c>
      <c r="D79" s="20">
        <v>2014</v>
      </c>
      <c r="E79" s="20">
        <v>2014</v>
      </c>
      <c r="F79" s="20">
        <v>2014</v>
      </c>
      <c r="G79" s="20">
        <v>2014</v>
      </c>
      <c r="H79" s="20">
        <v>2014</v>
      </c>
      <c r="I79" s="20">
        <v>2014</v>
      </c>
      <c r="J79" s="20">
        <v>2015</v>
      </c>
      <c r="K79" s="20">
        <v>2015</v>
      </c>
      <c r="L79" s="20">
        <v>2015</v>
      </c>
      <c r="M79" s="22">
        <v>2016</v>
      </c>
      <c r="N79" s="22">
        <v>2016</v>
      </c>
      <c r="O79" s="22">
        <v>2015</v>
      </c>
      <c r="P79" s="22">
        <v>2015</v>
      </c>
      <c r="Q79" s="22">
        <v>2014</v>
      </c>
      <c r="R79" s="22">
        <v>2012</v>
      </c>
      <c r="S79" s="22">
        <v>2016</v>
      </c>
      <c r="T79" s="22">
        <v>2013</v>
      </c>
      <c r="U79" s="22">
        <v>2014</v>
      </c>
      <c r="V79" s="22">
        <v>2014</v>
      </c>
      <c r="W79" s="22">
        <v>2015</v>
      </c>
      <c r="X79" s="22">
        <v>2013</v>
      </c>
      <c r="Y79" s="22">
        <v>2012</v>
      </c>
      <c r="Z79" s="22">
        <v>2014</v>
      </c>
      <c r="AA79" s="22">
        <v>2014</v>
      </c>
      <c r="AB79" s="22">
        <v>2014</v>
      </c>
      <c r="AC79" s="22">
        <v>2014</v>
      </c>
      <c r="AD79" s="22">
        <v>2015</v>
      </c>
      <c r="AE79" s="22">
        <v>2012</v>
      </c>
      <c r="AF79" s="22">
        <v>2014</v>
      </c>
      <c r="AG79" s="21">
        <v>2011</v>
      </c>
      <c r="AH79" s="22">
        <v>2014</v>
      </c>
      <c r="AI79" s="22">
        <v>2015</v>
      </c>
      <c r="AJ79" s="22">
        <v>2016</v>
      </c>
      <c r="AK79" s="23">
        <v>2015</v>
      </c>
      <c r="AL79" s="23">
        <v>2015</v>
      </c>
      <c r="AM79" s="22">
        <v>2015</v>
      </c>
      <c r="AN79" s="22">
        <v>2014</v>
      </c>
      <c r="AO79" s="22">
        <v>2014</v>
      </c>
      <c r="AP79" s="22">
        <v>2014</v>
      </c>
      <c r="AQ79" s="22">
        <v>2014</v>
      </c>
      <c r="AR79" s="22">
        <v>2015</v>
      </c>
      <c r="AS79" s="22">
        <v>2014</v>
      </c>
      <c r="AT79" s="22">
        <v>2015</v>
      </c>
      <c r="AU79" s="22">
        <v>2012</v>
      </c>
      <c r="AV79" s="22">
        <v>2011</v>
      </c>
      <c r="AW79" s="22">
        <v>2014</v>
      </c>
      <c r="AX79" s="22">
        <v>2014</v>
      </c>
      <c r="AY79" s="22">
        <v>2014</v>
      </c>
      <c r="AZ79" s="22">
        <v>2015</v>
      </c>
      <c r="BA79" s="22">
        <v>2015</v>
      </c>
      <c r="BB79" s="22">
        <v>2015</v>
      </c>
      <c r="BC79" s="22">
        <v>2015</v>
      </c>
      <c r="BD79" s="22">
        <v>2014</v>
      </c>
      <c r="BE79" s="22">
        <v>2014</v>
      </c>
      <c r="BF79" s="10"/>
    </row>
    <row r="80" spans="1:58">
      <c r="A80" s="16" t="s">
        <v>182</v>
      </c>
      <c r="B80" s="11" t="s">
        <v>6935</v>
      </c>
      <c r="C80" s="20">
        <v>2014</v>
      </c>
      <c r="D80" s="20">
        <v>2014</v>
      </c>
      <c r="E80" s="20">
        <v>2014</v>
      </c>
      <c r="F80" s="20">
        <v>2014</v>
      </c>
      <c r="G80" s="20">
        <v>2014</v>
      </c>
      <c r="H80" s="20">
        <v>2014</v>
      </c>
      <c r="I80" s="20">
        <v>2014</v>
      </c>
      <c r="J80" s="20">
        <v>2015</v>
      </c>
      <c r="K80" s="20">
        <v>2015</v>
      </c>
      <c r="L80" s="20">
        <v>2015</v>
      </c>
      <c r="M80" s="22">
        <v>2016</v>
      </c>
      <c r="N80" s="22">
        <v>2016</v>
      </c>
      <c r="O80" s="22">
        <v>2015</v>
      </c>
      <c r="P80" s="22">
        <v>2015</v>
      </c>
      <c r="Q80" s="22">
        <v>2014</v>
      </c>
      <c r="R80" s="22" t="s">
        <v>33</v>
      </c>
      <c r="S80" s="22">
        <v>2016</v>
      </c>
      <c r="T80" s="22">
        <v>2013</v>
      </c>
      <c r="U80" s="22">
        <v>2014</v>
      </c>
      <c r="V80" s="22">
        <v>2014</v>
      </c>
      <c r="W80" s="22">
        <v>2015</v>
      </c>
      <c r="X80" s="22">
        <v>2004</v>
      </c>
      <c r="Y80" s="22">
        <v>2010</v>
      </c>
      <c r="Z80" s="22">
        <v>2014</v>
      </c>
      <c r="AA80" s="22">
        <v>2014</v>
      </c>
      <c r="AB80" s="22">
        <v>2014</v>
      </c>
      <c r="AC80" s="22">
        <v>2014</v>
      </c>
      <c r="AD80" s="22">
        <v>2015</v>
      </c>
      <c r="AE80" s="22">
        <v>2012</v>
      </c>
      <c r="AF80" s="22">
        <v>2014</v>
      </c>
      <c r="AG80" s="21">
        <v>2013</v>
      </c>
      <c r="AH80" s="22">
        <v>2014</v>
      </c>
      <c r="AI80" s="22">
        <v>2015</v>
      </c>
      <c r="AJ80" s="22">
        <v>2016</v>
      </c>
      <c r="AK80" s="23" t="s">
        <v>33</v>
      </c>
      <c r="AL80" s="23">
        <v>2015</v>
      </c>
      <c r="AM80" s="22">
        <v>2015</v>
      </c>
      <c r="AN80" s="22">
        <v>2014</v>
      </c>
      <c r="AO80" s="22">
        <v>2014</v>
      </c>
      <c r="AP80" s="22">
        <v>2014</v>
      </c>
      <c r="AQ80" s="22">
        <v>2014</v>
      </c>
      <c r="AR80" s="22">
        <v>2011</v>
      </c>
      <c r="AS80" s="22">
        <v>2014</v>
      </c>
      <c r="AT80" s="22">
        <v>2015</v>
      </c>
      <c r="AU80" s="22">
        <v>2012</v>
      </c>
      <c r="AV80" s="22">
        <v>2012</v>
      </c>
      <c r="AW80" s="22">
        <v>2014</v>
      </c>
      <c r="AX80" s="22">
        <v>2014</v>
      </c>
      <c r="AY80" s="22">
        <v>2014</v>
      </c>
      <c r="AZ80" s="22">
        <v>2015</v>
      </c>
      <c r="BA80" s="22">
        <v>2015</v>
      </c>
      <c r="BB80" s="22">
        <v>2014</v>
      </c>
      <c r="BC80" s="22">
        <v>2015</v>
      </c>
      <c r="BD80" s="22">
        <v>2014</v>
      </c>
      <c r="BE80" s="22">
        <v>2014</v>
      </c>
      <c r="BF80" s="10"/>
    </row>
    <row r="81" spans="1:58">
      <c r="A81" s="16" t="s">
        <v>341</v>
      </c>
      <c r="B81" s="11" t="s">
        <v>6936</v>
      </c>
      <c r="C81" s="20">
        <v>2014</v>
      </c>
      <c r="D81" s="20">
        <v>2014</v>
      </c>
      <c r="E81" s="20">
        <v>2014</v>
      </c>
      <c r="F81" s="20">
        <v>2014</v>
      </c>
      <c r="G81" s="20">
        <v>2014</v>
      </c>
      <c r="H81" s="20">
        <v>2014</v>
      </c>
      <c r="I81" s="20">
        <v>2014</v>
      </c>
      <c r="J81" s="20">
        <v>2015</v>
      </c>
      <c r="K81" s="20">
        <v>2015</v>
      </c>
      <c r="L81" s="20">
        <v>2015</v>
      </c>
      <c r="M81" s="22">
        <v>2016</v>
      </c>
      <c r="N81" s="22">
        <v>2016</v>
      </c>
      <c r="O81" s="22">
        <v>2015</v>
      </c>
      <c r="P81" s="22">
        <v>2015</v>
      </c>
      <c r="Q81" s="22">
        <v>2014</v>
      </c>
      <c r="R81" s="22">
        <v>2011</v>
      </c>
      <c r="S81" s="22">
        <v>2016</v>
      </c>
      <c r="T81" s="22">
        <v>2013</v>
      </c>
      <c r="U81" s="22">
        <v>2014</v>
      </c>
      <c r="V81" s="22">
        <v>2014</v>
      </c>
      <c r="W81" s="22">
        <v>2015</v>
      </c>
      <c r="X81" s="22">
        <v>2011</v>
      </c>
      <c r="Y81" s="22">
        <v>2010</v>
      </c>
      <c r="Z81" s="22">
        <v>2014</v>
      </c>
      <c r="AA81" s="22">
        <v>2014</v>
      </c>
      <c r="AB81" s="22" t="s">
        <v>33</v>
      </c>
      <c r="AC81" s="22">
        <v>2014</v>
      </c>
      <c r="AD81" s="22">
        <v>2015</v>
      </c>
      <c r="AE81" s="22" t="s">
        <v>33</v>
      </c>
      <c r="AF81" s="22">
        <v>2014</v>
      </c>
      <c r="AG81" s="21">
        <v>2012</v>
      </c>
      <c r="AH81" s="22">
        <v>2014</v>
      </c>
      <c r="AI81" s="22">
        <v>2015</v>
      </c>
      <c r="AJ81" s="22">
        <v>2016</v>
      </c>
      <c r="AK81" s="23">
        <v>2016</v>
      </c>
      <c r="AL81" s="23">
        <v>2016</v>
      </c>
      <c r="AM81" s="22">
        <v>2015</v>
      </c>
      <c r="AN81" s="22">
        <v>2014</v>
      </c>
      <c r="AO81" s="22">
        <v>2014</v>
      </c>
      <c r="AP81" s="22">
        <v>2014</v>
      </c>
      <c r="AQ81" s="22">
        <v>2014</v>
      </c>
      <c r="AR81" s="22">
        <v>2015</v>
      </c>
      <c r="AS81" s="22">
        <v>2014</v>
      </c>
      <c r="AT81" s="22">
        <v>2015</v>
      </c>
      <c r="AU81" s="22">
        <v>2012</v>
      </c>
      <c r="AV81" s="22">
        <v>2013</v>
      </c>
      <c r="AW81" s="22">
        <v>2014</v>
      </c>
      <c r="AX81" s="22">
        <v>2014</v>
      </c>
      <c r="AY81" s="22">
        <v>2014</v>
      </c>
      <c r="AZ81" s="22">
        <v>2015</v>
      </c>
      <c r="BA81" s="22">
        <v>2015</v>
      </c>
      <c r="BB81" s="22">
        <v>2015</v>
      </c>
      <c r="BC81" s="22">
        <v>2015</v>
      </c>
      <c r="BD81" s="22">
        <v>2014</v>
      </c>
      <c r="BE81" s="22">
        <v>2014</v>
      </c>
      <c r="BF81" s="10"/>
    </row>
    <row r="82" spans="1:58">
      <c r="A82" s="16" t="s">
        <v>6933</v>
      </c>
      <c r="B82" s="11" t="s">
        <v>6934</v>
      </c>
      <c r="C82" s="20">
        <v>2014</v>
      </c>
      <c r="D82" s="20">
        <v>2014</v>
      </c>
      <c r="E82" s="20">
        <v>2014</v>
      </c>
      <c r="F82" s="20">
        <v>2014</v>
      </c>
      <c r="G82" s="20">
        <v>2014</v>
      </c>
      <c r="H82" s="20">
        <v>2014</v>
      </c>
      <c r="I82" s="20">
        <v>2014</v>
      </c>
      <c r="J82" s="20">
        <v>2015</v>
      </c>
      <c r="K82" s="20">
        <v>2015</v>
      </c>
      <c r="L82" s="20">
        <v>2015</v>
      </c>
      <c r="M82" s="22">
        <v>2016</v>
      </c>
      <c r="N82" s="22">
        <v>2016</v>
      </c>
      <c r="O82" s="22">
        <v>2015</v>
      </c>
      <c r="P82" s="22">
        <v>2015</v>
      </c>
      <c r="Q82" s="22">
        <v>2014</v>
      </c>
      <c r="R82" s="22" t="s">
        <v>33</v>
      </c>
      <c r="S82" s="22">
        <v>2016</v>
      </c>
      <c r="T82" s="22">
        <v>2013</v>
      </c>
      <c r="U82" s="22">
        <v>2014</v>
      </c>
      <c r="V82" s="22" t="s">
        <v>33</v>
      </c>
      <c r="W82" s="22">
        <v>2015</v>
      </c>
      <c r="X82" s="22" t="s">
        <v>33</v>
      </c>
      <c r="Y82" s="22">
        <v>2013</v>
      </c>
      <c r="Z82" s="22">
        <v>2014</v>
      </c>
      <c r="AA82" s="22">
        <v>2014</v>
      </c>
      <c r="AB82" s="22">
        <v>2014</v>
      </c>
      <c r="AC82" s="22">
        <v>2014</v>
      </c>
      <c r="AD82" s="22">
        <v>2015</v>
      </c>
      <c r="AE82" s="22" t="s">
        <v>33</v>
      </c>
      <c r="AF82" s="22">
        <v>2014</v>
      </c>
      <c r="AG82" s="21">
        <v>2012</v>
      </c>
      <c r="AH82" s="22">
        <v>2014</v>
      </c>
      <c r="AI82" s="22">
        <v>2015</v>
      </c>
      <c r="AJ82" s="22">
        <v>2016</v>
      </c>
      <c r="AK82" s="23" t="s">
        <v>33</v>
      </c>
      <c r="AL82" s="23">
        <v>2015</v>
      </c>
      <c r="AM82" s="22">
        <v>2015</v>
      </c>
      <c r="AN82" s="22">
        <v>2014</v>
      </c>
      <c r="AO82" s="22">
        <v>2014</v>
      </c>
      <c r="AP82" s="22">
        <v>2014</v>
      </c>
      <c r="AQ82" s="22">
        <v>2014</v>
      </c>
      <c r="AR82" s="22" t="s">
        <v>33</v>
      </c>
      <c r="AS82" s="22">
        <v>2014</v>
      </c>
      <c r="AT82" s="22">
        <v>2015</v>
      </c>
      <c r="AU82" s="22">
        <v>2012</v>
      </c>
      <c r="AV82" s="22" t="s">
        <v>33</v>
      </c>
      <c r="AW82" s="22">
        <v>2014</v>
      </c>
      <c r="AX82" s="22">
        <v>2014</v>
      </c>
      <c r="AY82" s="22">
        <v>2014</v>
      </c>
      <c r="AZ82" s="22">
        <v>2015</v>
      </c>
      <c r="BA82" s="22">
        <v>2015</v>
      </c>
      <c r="BB82" s="22">
        <v>2015</v>
      </c>
      <c r="BC82" s="22">
        <v>2015</v>
      </c>
      <c r="BD82" s="22">
        <v>2014</v>
      </c>
      <c r="BE82" s="22">
        <v>2014</v>
      </c>
      <c r="BF82" s="10"/>
    </row>
    <row r="83" spans="1:58">
      <c r="A83" s="16" t="s">
        <v>6939</v>
      </c>
      <c r="B83" s="11" t="s">
        <v>6940</v>
      </c>
      <c r="C83" s="20">
        <v>2014</v>
      </c>
      <c r="D83" s="20">
        <v>2014</v>
      </c>
      <c r="E83" s="20">
        <v>2014</v>
      </c>
      <c r="F83" s="20">
        <v>2014</v>
      </c>
      <c r="G83" s="20">
        <v>2014</v>
      </c>
      <c r="H83" s="20">
        <v>2014</v>
      </c>
      <c r="I83" s="20">
        <v>2014</v>
      </c>
      <c r="J83" s="20">
        <v>2015</v>
      </c>
      <c r="K83" s="20">
        <v>2015</v>
      </c>
      <c r="L83" s="20">
        <v>2015</v>
      </c>
      <c r="M83" s="22">
        <v>2016</v>
      </c>
      <c r="N83" s="22">
        <v>2016</v>
      </c>
      <c r="O83" s="22">
        <v>2015</v>
      </c>
      <c r="P83" s="22">
        <v>2015</v>
      </c>
      <c r="Q83" s="22">
        <v>2014</v>
      </c>
      <c r="R83" s="22" t="s">
        <v>33</v>
      </c>
      <c r="S83" s="22">
        <v>2016</v>
      </c>
      <c r="T83" s="22">
        <v>2013</v>
      </c>
      <c r="U83" s="22">
        <v>2014</v>
      </c>
      <c r="V83" s="22" t="s">
        <v>33</v>
      </c>
      <c r="W83" s="22">
        <v>2015</v>
      </c>
      <c r="X83" s="22" t="s">
        <v>33</v>
      </c>
      <c r="Y83" s="22">
        <v>2012</v>
      </c>
      <c r="Z83" s="22">
        <v>2014</v>
      </c>
      <c r="AA83" s="22">
        <v>2014</v>
      </c>
      <c r="AB83" s="22" t="s">
        <v>33</v>
      </c>
      <c r="AC83" s="22">
        <v>2014</v>
      </c>
      <c r="AD83" s="22">
        <v>2015</v>
      </c>
      <c r="AE83" s="22" t="s">
        <v>33</v>
      </c>
      <c r="AF83" s="22">
        <v>2014</v>
      </c>
      <c r="AG83" s="21">
        <v>2010</v>
      </c>
      <c r="AH83" s="22">
        <v>2014</v>
      </c>
      <c r="AI83" s="22">
        <v>2015</v>
      </c>
      <c r="AJ83" s="22">
        <v>2016</v>
      </c>
      <c r="AK83" s="23" t="s">
        <v>33</v>
      </c>
      <c r="AL83" s="23">
        <v>2015</v>
      </c>
      <c r="AM83" s="22">
        <v>2015</v>
      </c>
      <c r="AN83" s="22">
        <v>2014</v>
      </c>
      <c r="AO83" s="22">
        <v>2014</v>
      </c>
      <c r="AP83" s="22">
        <v>2014</v>
      </c>
      <c r="AQ83" s="22">
        <v>2014</v>
      </c>
      <c r="AR83" s="22" t="s">
        <v>33</v>
      </c>
      <c r="AS83" s="22">
        <v>2014</v>
      </c>
      <c r="AT83" s="22">
        <v>2015</v>
      </c>
      <c r="AU83" s="22">
        <v>2012</v>
      </c>
      <c r="AV83" s="22" t="s">
        <v>33</v>
      </c>
      <c r="AW83" s="22">
        <v>2014</v>
      </c>
      <c r="AX83" s="22">
        <v>2014</v>
      </c>
      <c r="AY83" s="22">
        <v>2014</v>
      </c>
      <c r="AZ83" s="22">
        <v>2015</v>
      </c>
      <c r="BA83" s="22">
        <v>2015</v>
      </c>
      <c r="BB83" s="22">
        <v>2015</v>
      </c>
      <c r="BC83" s="22">
        <v>2015</v>
      </c>
      <c r="BD83" s="22">
        <v>2014</v>
      </c>
      <c r="BE83" s="22">
        <v>2014</v>
      </c>
      <c r="BF83" s="10"/>
    </row>
    <row r="84" spans="1:58">
      <c r="A84" s="16" t="s">
        <v>468</v>
      </c>
      <c r="B84" s="11" t="s">
        <v>6941</v>
      </c>
      <c r="C84" s="20">
        <v>2014</v>
      </c>
      <c r="D84" s="20">
        <v>2014</v>
      </c>
      <c r="E84" s="20">
        <v>2014</v>
      </c>
      <c r="F84" s="20">
        <v>2014</v>
      </c>
      <c r="G84" s="20">
        <v>2014</v>
      </c>
      <c r="H84" s="20">
        <v>2014</v>
      </c>
      <c r="I84" s="20">
        <v>2014</v>
      </c>
      <c r="J84" s="20">
        <v>2015</v>
      </c>
      <c r="K84" s="20">
        <v>2015</v>
      </c>
      <c r="L84" s="20">
        <v>2015</v>
      </c>
      <c r="M84" s="22">
        <v>2016</v>
      </c>
      <c r="N84" s="22">
        <v>2016</v>
      </c>
      <c r="O84" s="22">
        <v>2015</v>
      </c>
      <c r="P84" s="22">
        <v>2015</v>
      </c>
      <c r="Q84" s="22">
        <v>2014</v>
      </c>
      <c r="R84" s="22" t="s">
        <v>33</v>
      </c>
      <c r="S84" s="22">
        <v>2016</v>
      </c>
      <c r="T84" s="22">
        <v>2013</v>
      </c>
      <c r="U84" s="22">
        <v>2014</v>
      </c>
      <c r="V84" s="22" t="s">
        <v>33</v>
      </c>
      <c r="W84" s="22">
        <v>2015</v>
      </c>
      <c r="X84" s="22" t="s">
        <v>33</v>
      </c>
      <c r="Y84" s="22">
        <v>2012</v>
      </c>
      <c r="Z84" s="22">
        <v>2014</v>
      </c>
      <c r="AA84" s="22">
        <v>2014</v>
      </c>
      <c r="AB84" s="22">
        <v>2013</v>
      </c>
      <c r="AC84" s="22">
        <v>2014</v>
      </c>
      <c r="AD84" s="22">
        <v>2015</v>
      </c>
      <c r="AE84" s="22" t="s">
        <v>33</v>
      </c>
      <c r="AF84" s="22">
        <v>2014</v>
      </c>
      <c r="AG84" s="21">
        <v>2012</v>
      </c>
      <c r="AH84" s="22">
        <v>2014</v>
      </c>
      <c r="AI84" s="22">
        <v>2015</v>
      </c>
      <c r="AJ84" s="22">
        <v>2016</v>
      </c>
      <c r="AK84" s="23" t="s">
        <v>33</v>
      </c>
      <c r="AL84" s="23">
        <v>2015</v>
      </c>
      <c r="AM84" s="22">
        <v>2015</v>
      </c>
      <c r="AN84" s="22">
        <v>2014</v>
      </c>
      <c r="AO84" s="22">
        <v>2014</v>
      </c>
      <c r="AP84" s="22">
        <v>2014</v>
      </c>
      <c r="AQ84" s="22">
        <v>2014</v>
      </c>
      <c r="AR84" s="22">
        <v>2015</v>
      </c>
      <c r="AS84" s="22">
        <v>2014</v>
      </c>
      <c r="AT84" s="22">
        <v>2015</v>
      </c>
      <c r="AU84" s="22">
        <v>2012</v>
      </c>
      <c r="AV84" s="22">
        <v>2013</v>
      </c>
      <c r="AW84" s="22">
        <v>2014</v>
      </c>
      <c r="AX84" s="22">
        <v>2014</v>
      </c>
      <c r="AY84" s="22">
        <v>2014</v>
      </c>
      <c r="AZ84" s="22">
        <v>2015</v>
      </c>
      <c r="BA84" s="22">
        <v>2015</v>
      </c>
      <c r="BB84" s="22">
        <v>2015</v>
      </c>
      <c r="BC84" s="22">
        <v>2015</v>
      </c>
      <c r="BD84" s="22">
        <v>2014</v>
      </c>
      <c r="BE84" s="22">
        <v>2014</v>
      </c>
      <c r="BF84" s="10"/>
    </row>
    <row r="85" spans="1:58">
      <c r="A85" s="16" t="s">
        <v>6942</v>
      </c>
      <c r="B85" s="11" t="s">
        <v>6943</v>
      </c>
      <c r="C85" s="20">
        <v>2014</v>
      </c>
      <c r="D85" s="20">
        <v>2014</v>
      </c>
      <c r="E85" s="20">
        <v>2014</v>
      </c>
      <c r="F85" s="20">
        <v>2014</v>
      </c>
      <c r="G85" s="20">
        <v>2014</v>
      </c>
      <c r="H85" s="20">
        <v>2014</v>
      </c>
      <c r="I85" s="20">
        <v>2014</v>
      </c>
      <c r="J85" s="20">
        <v>2015</v>
      </c>
      <c r="K85" s="20">
        <v>2015</v>
      </c>
      <c r="L85" s="20">
        <v>2015</v>
      </c>
      <c r="M85" s="22">
        <v>2016</v>
      </c>
      <c r="N85" s="22">
        <v>2016</v>
      </c>
      <c r="O85" s="22">
        <v>2015</v>
      </c>
      <c r="P85" s="22">
        <v>2015</v>
      </c>
      <c r="Q85" s="22">
        <v>2014</v>
      </c>
      <c r="R85" s="22">
        <v>2010</v>
      </c>
      <c r="S85" s="22">
        <v>2016</v>
      </c>
      <c r="T85" s="22">
        <v>2013</v>
      </c>
      <c r="U85" s="22">
        <v>2014</v>
      </c>
      <c r="V85" s="22">
        <v>2014</v>
      </c>
      <c r="W85" s="22">
        <v>2015</v>
      </c>
      <c r="X85" s="22">
        <v>2012</v>
      </c>
      <c r="Y85" s="22">
        <v>2008</v>
      </c>
      <c r="Z85" s="22">
        <v>2014</v>
      </c>
      <c r="AA85" s="22">
        <v>2014</v>
      </c>
      <c r="AB85" s="22">
        <v>2014</v>
      </c>
      <c r="AC85" s="22">
        <v>2014</v>
      </c>
      <c r="AD85" s="22">
        <v>2015</v>
      </c>
      <c r="AE85" s="22" t="s">
        <v>33</v>
      </c>
      <c r="AF85" s="22">
        <v>2014</v>
      </c>
      <c r="AG85" s="21">
        <v>2004</v>
      </c>
      <c r="AH85" s="22">
        <v>2014</v>
      </c>
      <c r="AI85" s="22">
        <v>2015</v>
      </c>
      <c r="AJ85" s="22">
        <v>2016</v>
      </c>
      <c r="AK85" s="23" t="s">
        <v>33</v>
      </c>
      <c r="AL85" s="23">
        <v>2015</v>
      </c>
      <c r="AM85" s="22">
        <v>2015</v>
      </c>
      <c r="AN85" s="22">
        <v>2014</v>
      </c>
      <c r="AO85" s="22">
        <v>2014</v>
      </c>
      <c r="AP85" s="22">
        <v>2014</v>
      </c>
      <c r="AQ85" s="22">
        <v>2014</v>
      </c>
      <c r="AR85" s="22">
        <v>2011</v>
      </c>
      <c r="AS85" s="22">
        <v>2014</v>
      </c>
      <c r="AT85" s="22">
        <v>2015</v>
      </c>
      <c r="AU85" s="22">
        <v>2012</v>
      </c>
      <c r="AV85" s="22">
        <v>2013</v>
      </c>
      <c r="AW85" s="22">
        <v>2014</v>
      </c>
      <c r="AX85" s="22">
        <v>2014</v>
      </c>
      <c r="AY85" s="22">
        <v>2014</v>
      </c>
      <c r="AZ85" s="22">
        <v>2015</v>
      </c>
      <c r="BA85" s="22">
        <v>2015</v>
      </c>
      <c r="BB85" s="22">
        <v>2015</v>
      </c>
      <c r="BC85" s="22">
        <v>2015</v>
      </c>
      <c r="BD85" s="22">
        <v>2014</v>
      </c>
      <c r="BE85" s="22">
        <v>2014</v>
      </c>
      <c r="BF85" s="10"/>
    </row>
    <row r="86" spans="1:58">
      <c r="A86" s="16" t="s">
        <v>6947</v>
      </c>
      <c r="B86" s="11" t="s">
        <v>6948</v>
      </c>
      <c r="C86" s="20">
        <v>2014</v>
      </c>
      <c r="D86" s="20">
        <v>2014</v>
      </c>
      <c r="E86" s="20">
        <v>2014</v>
      </c>
      <c r="F86" s="20">
        <v>2014</v>
      </c>
      <c r="G86" s="20">
        <v>2014</v>
      </c>
      <c r="H86" s="20">
        <v>2014</v>
      </c>
      <c r="I86" s="20">
        <v>2014</v>
      </c>
      <c r="J86" s="20">
        <v>2015</v>
      </c>
      <c r="K86" s="20">
        <v>2015</v>
      </c>
      <c r="L86" s="20">
        <v>2015</v>
      </c>
      <c r="M86" s="22">
        <v>2016</v>
      </c>
      <c r="N86" s="22">
        <v>2016</v>
      </c>
      <c r="O86" s="22">
        <v>2015</v>
      </c>
      <c r="P86" s="22">
        <v>2015</v>
      </c>
      <c r="Q86" s="22">
        <v>2014</v>
      </c>
      <c r="R86" s="22" t="s">
        <v>33</v>
      </c>
      <c r="S86" s="22">
        <v>2016</v>
      </c>
      <c r="T86" s="22">
        <v>2013</v>
      </c>
      <c r="U86" s="22">
        <v>2014</v>
      </c>
      <c r="V86" s="22" t="s">
        <v>33</v>
      </c>
      <c r="W86" s="22">
        <v>2015</v>
      </c>
      <c r="X86" s="22">
        <v>2010</v>
      </c>
      <c r="Y86" s="22">
        <v>2010</v>
      </c>
      <c r="Z86" s="22">
        <v>2014</v>
      </c>
      <c r="AA86" s="22">
        <v>2014</v>
      </c>
      <c r="AB86" s="22">
        <v>2011</v>
      </c>
      <c r="AC86" s="22">
        <v>2014</v>
      </c>
      <c r="AD86" s="22">
        <v>2015</v>
      </c>
      <c r="AE86" s="22" t="s">
        <v>33</v>
      </c>
      <c r="AF86" s="22">
        <v>2014</v>
      </c>
      <c r="AG86" s="21">
        <v>2008</v>
      </c>
      <c r="AH86" s="22">
        <v>2014</v>
      </c>
      <c r="AI86" s="22">
        <v>2015</v>
      </c>
      <c r="AJ86" s="22">
        <v>2016</v>
      </c>
      <c r="AK86" s="23" t="s">
        <v>33</v>
      </c>
      <c r="AL86" s="23">
        <v>2015</v>
      </c>
      <c r="AM86" s="22">
        <v>2015</v>
      </c>
      <c r="AN86" s="22">
        <v>2014</v>
      </c>
      <c r="AO86" s="22">
        <v>2014</v>
      </c>
      <c r="AP86" s="22">
        <v>2014</v>
      </c>
      <c r="AQ86" s="22">
        <v>2014</v>
      </c>
      <c r="AR86" s="22">
        <v>2011</v>
      </c>
      <c r="AS86" s="22">
        <v>2014</v>
      </c>
      <c r="AT86" s="22">
        <v>2015</v>
      </c>
      <c r="AU86" s="22">
        <v>2012</v>
      </c>
      <c r="AV86" s="22" t="s">
        <v>33</v>
      </c>
      <c r="AW86" s="22">
        <v>2014</v>
      </c>
      <c r="AX86" s="22">
        <v>2014</v>
      </c>
      <c r="AY86" s="22">
        <v>2014</v>
      </c>
      <c r="AZ86" s="22">
        <v>2015</v>
      </c>
      <c r="BA86" s="22">
        <v>2015</v>
      </c>
      <c r="BB86" s="22">
        <v>2015</v>
      </c>
      <c r="BC86" s="22">
        <v>2015</v>
      </c>
      <c r="BD86" s="22">
        <v>2014</v>
      </c>
      <c r="BE86" s="22">
        <v>2014</v>
      </c>
      <c r="BF86" s="10"/>
    </row>
    <row r="87" spans="1:58">
      <c r="A87" s="16" t="s">
        <v>1090</v>
      </c>
      <c r="B87" s="11" t="s">
        <v>6946</v>
      </c>
      <c r="C87" s="20">
        <v>2014</v>
      </c>
      <c r="D87" s="20">
        <v>2014</v>
      </c>
      <c r="E87" s="20">
        <v>2014</v>
      </c>
      <c r="F87" s="20">
        <v>2014</v>
      </c>
      <c r="G87" s="20">
        <v>2014</v>
      </c>
      <c r="H87" s="20">
        <v>2014</v>
      </c>
      <c r="I87" s="20">
        <v>2014</v>
      </c>
      <c r="J87" s="20">
        <v>2015</v>
      </c>
      <c r="K87" s="20">
        <v>2015</v>
      </c>
      <c r="L87" s="20">
        <v>2015</v>
      </c>
      <c r="M87" s="22">
        <v>2016</v>
      </c>
      <c r="N87" s="22">
        <v>2016</v>
      </c>
      <c r="O87" s="22">
        <v>2015</v>
      </c>
      <c r="P87" s="22">
        <v>2015</v>
      </c>
      <c r="Q87" s="22">
        <v>2014</v>
      </c>
      <c r="R87" s="22">
        <v>2012</v>
      </c>
      <c r="S87" s="22">
        <v>2016</v>
      </c>
      <c r="T87" s="22">
        <v>2013</v>
      </c>
      <c r="U87" s="22">
        <v>2014</v>
      </c>
      <c r="V87" s="22">
        <v>2014</v>
      </c>
      <c r="W87" s="22">
        <v>2015</v>
      </c>
      <c r="X87" s="22">
        <v>2012</v>
      </c>
      <c r="Y87" s="22">
        <v>2010</v>
      </c>
      <c r="Z87" s="22">
        <v>2014</v>
      </c>
      <c r="AA87" s="22">
        <v>2014</v>
      </c>
      <c r="AB87" s="22" t="s">
        <v>33</v>
      </c>
      <c r="AC87" s="22">
        <v>2014</v>
      </c>
      <c r="AD87" s="22">
        <v>2015</v>
      </c>
      <c r="AE87" s="22" t="s">
        <v>33</v>
      </c>
      <c r="AF87" s="22">
        <v>2014</v>
      </c>
      <c r="AG87" s="21">
        <v>2010</v>
      </c>
      <c r="AH87" s="22">
        <v>2014</v>
      </c>
      <c r="AI87" s="22">
        <v>2015</v>
      </c>
      <c r="AJ87" s="22">
        <v>2016</v>
      </c>
      <c r="AK87" s="23" t="s">
        <v>33</v>
      </c>
      <c r="AL87" s="23">
        <v>2016</v>
      </c>
      <c r="AM87" s="22">
        <v>2015</v>
      </c>
      <c r="AN87" s="22">
        <v>2014</v>
      </c>
      <c r="AO87" s="22">
        <v>2014</v>
      </c>
      <c r="AP87" s="22">
        <v>2014</v>
      </c>
      <c r="AQ87" s="22">
        <v>2014</v>
      </c>
      <c r="AR87" s="22">
        <v>2011</v>
      </c>
      <c r="AS87" s="22">
        <v>2014</v>
      </c>
      <c r="AT87" s="22">
        <v>2015</v>
      </c>
      <c r="AU87" s="22">
        <v>2012</v>
      </c>
      <c r="AV87" s="22">
        <v>2012</v>
      </c>
      <c r="AW87" s="22">
        <v>2014</v>
      </c>
      <c r="AX87" s="22">
        <v>2014</v>
      </c>
      <c r="AY87" s="22">
        <v>2014</v>
      </c>
      <c r="AZ87" s="22">
        <v>2015</v>
      </c>
      <c r="BA87" s="22">
        <v>2015</v>
      </c>
      <c r="BB87" s="22">
        <v>2015</v>
      </c>
      <c r="BC87" s="22">
        <v>2015</v>
      </c>
      <c r="BD87" s="22">
        <v>2014</v>
      </c>
      <c r="BE87" s="22">
        <v>2014</v>
      </c>
      <c r="BF87" s="10"/>
    </row>
    <row r="88" spans="1:58">
      <c r="A88" s="16" t="s">
        <v>6949</v>
      </c>
      <c r="B88" s="11" t="s">
        <v>6950</v>
      </c>
      <c r="C88" s="20">
        <v>2014</v>
      </c>
      <c r="D88" s="20">
        <v>2014</v>
      </c>
      <c r="E88" s="20">
        <v>2014</v>
      </c>
      <c r="F88" s="20">
        <v>2014</v>
      </c>
      <c r="G88" s="20">
        <v>2014</v>
      </c>
      <c r="H88" s="20">
        <v>2014</v>
      </c>
      <c r="I88" s="20">
        <v>2014</v>
      </c>
      <c r="J88" s="20">
        <v>2015</v>
      </c>
      <c r="K88" s="20">
        <v>2015</v>
      </c>
      <c r="L88" s="20">
        <v>2015</v>
      </c>
      <c r="M88" s="22">
        <v>2016</v>
      </c>
      <c r="N88" s="22">
        <v>2016</v>
      </c>
      <c r="O88" s="22">
        <v>2015</v>
      </c>
      <c r="P88" s="22">
        <v>2015</v>
      </c>
      <c r="Q88" s="22">
        <v>2014</v>
      </c>
      <c r="R88" s="22">
        <v>2011</v>
      </c>
      <c r="S88" s="22">
        <v>2016</v>
      </c>
      <c r="T88" s="22">
        <v>2013</v>
      </c>
      <c r="U88" s="22">
        <v>2014</v>
      </c>
      <c r="V88" s="22">
        <v>2014</v>
      </c>
      <c r="W88" s="22">
        <v>2015</v>
      </c>
      <c r="X88" s="22">
        <v>2010</v>
      </c>
      <c r="Y88" s="22">
        <v>2013</v>
      </c>
      <c r="Z88" s="22">
        <v>2014</v>
      </c>
      <c r="AA88" s="22">
        <v>2014</v>
      </c>
      <c r="AB88" s="22">
        <v>2014</v>
      </c>
      <c r="AC88" s="22">
        <v>2014</v>
      </c>
      <c r="AD88" s="22">
        <v>2015</v>
      </c>
      <c r="AE88" s="22" t="s">
        <v>33</v>
      </c>
      <c r="AF88" s="22">
        <v>2014</v>
      </c>
      <c r="AG88" s="21">
        <v>2013</v>
      </c>
      <c r="AH88" s="22">
        <v>2014</v>
      </c>
      <c r="AI88" s="22">
        <v>2015</v>
      </c>
      <c r="AJ88" s="22">
        <v>2016</v>
      </c>
      <c r="AK88" s="23" t="s">
        <v>33</v>
      </c>
      <c r="AL88" s="23">
        <v>2015</v>
      </c>
      <c r="AM88" s="22">
        <v>2015</v>
      </c>
      <c r="AN88" s="22">
        <v>2014</v>
      </c>
      <c r="AO88" s="22">
        <v>2014</v>
      </c>
      <c r="AP88" s="22" t="s">
        <v>33</v>
      </c>
      <c r="AQ88" s="22" t="s">
        <v>33</v>
      </c>
      <c r="AR88" s="22">
        <v>2011</v>
      </c>
      <c r="AS88" s="22">
        <v>2014</v>
      </c>
      <c r="AT88" s="22">
        <v>2015</v>
      </c>
      <c r="AU88" s="22">
        <v>2012</v>
      </c>
      <c r="AV88" s="22">
        <v>2009</v>
      </c>
      <c r="AW88" s="22">
        <v>2014</v>
      </c>
      <c r="AX88" s="22">
        <v>2014</v>
      </c>
      <c r="AY88" s="22">
        <v>2014</v>
      </c>
      <c r="AZ88" s="22">
        <v>2015</v>
      </c>
      <c r="BA88" s="22">
        <v>2015</v>
      </c>
      <c r="BB88" s="22">
        <v>2015</v>
      </c>
      <c r="BC88" s="22">
        <v>2015</v>
      </c>
      <c r="BD88" s="22">
        <v>2014</v>
      </c>
      <c r="BE88" s="22">
        <v>2014</v>
      </c>
      <c r="BF88" s="10"/>
    </row>
    <row r="89" spans="1:58">
      <c r="A89" s="16" t="s">
        <v>353</v>
      </c>
      <c r="B89" s="11" t="s">
        <v>6951</v>
      </c>
      <c r="C89" s="20">
        <v>2014</v>
      </c>
      <c r="D89" s="20">
        <v>2014</v>
      </c>
      <c r="E89" s="20">
        <v>2014</v>
      </c>
      <c r="F89" s="20">
        <v>2014</v>
      </c>
      <c r="G89" s="20">
        <v>2014</v>
      </c>
      <c r="H89" s="20">
        <v>2014</v>
      </c>
      <c r="I89" s="20">
        <v>2014</v>
      </c>
      <c r="J89" s="20">
        <v>2015</v>
      </c>
      <c r="K89" s="20">
        <v>2015</v>
      </c>
      <c r="L89" s="20">
        <v>2015</v>
      </c>
      <c r="M89" s="22">
        <v>2016</v>
      </c>
      <c r="N89" s="22">
        <v>2016</v>
      </c>
      <c r="O89" s="22">
        <v>2015</v>
      </c>
      <c r="P89" s="22">
        <v>2015</v>
      </c>
      <c r="Q89" s="22">
        <v>2014</v>
      </c>
      <c r="R89" s="22">
        <v>2009</v>
      </c>
      <c r="S89" s="22">
        <v>2016</v>
      </c>
      <c r="T89" s="22">
        <v>2013</v>
      </c>
      <c r="U89" s="22">
        <v>2014</v>
      </c>
      <c r="V89" s="22">
        <v>2014</v>
      </c>
      <c r="W89" s="22">
        <v>2015</v>
      </c>
      <c r="X89" s="22">
        <v>2014</v>
      </c>
      <c r="Y89" s="22">
        <v>2013</v>
      </c>
      <c r="Z89" s="22">
        <v>2014</v>
      </c>
      <c r="AA89" s="22">
        <v>2014</v>
      </c>
      <c r="AB89" s="22">
        <v>2014</v>
      </c>
      <c r="AC89" s="22">
        <v>2014</v>
      </c>
      <c r="AD89" s="22">
        <v>2015</v>
      </c>
      <c r="AE89" s="22">
        <v>2012</v>
      </c>
      <c r="AF89" s="22">
        <v>2014</v>
      </c>
      <c r="AG89" s="21">
        <v>2005</v>
      </c>
      <c r="AH89" s="22">
        <v>2014</v>
      </c>
      <c r="AI89" s="22">
        <v>2015</v>
      </c>
      <c r="AJ89" s="22">
        <v>2016</v>
      </c>
      <c r="AK89" s="23">
        <v>2015</v>
      </c>
      <c r="AL89" s="23">
        <v>2016</v>
      </c>
      <c r="AM89" s="22">
        <v>2015</v>
      </c>
      <c r="AN89" s="22">
        <v>2014</v>
      </c>
      <c r="AO89" s="22">
        <v>2014</v>
      </c>
      <c r="AP89" s="22">
        <v>2013</v>
      </c>
      <c r="AQ89" s="22">
        <v>2014</v>
      </c>
      <c r="AR89" s="22">
        <v>2015</v>
      </c>
      <c r="AS89" s="22">
        <v>2014</v>
      </c>
      <c r="AT89" s="22">
        <v>2015</v>
      </c>
      <c r="AU89" s="22">
        <v>2012</v>
      </c>
      <c r="AV89" s="22">
        <v>2007</v>
      </c>
      <c r="AW89" s="22">
        <v>2014</v>
      </c>
      <c r="AX89" s="22">
        <v>2014</v>
      </c>
      <c r="AY89" s="22">
        <v>2014</v>
      </c>
      <c r="AZ89" s="22">
        <v>2015</v>
      </c>
      <c r="BA89" s="22">
        <v>2015</v>
      </c>
      <c r="BB89" s="22">
        <v>2015</v>
      </c>
      <c r="BC89" s="22">
        <v>2015</v>
      </c>
      <c r="BD89" s="22">
        <v>2014</v>
      </c>
      <c r="BE89" s="22">
        <v>2014</v>
      </c>
      <c r="BF89" s="10"/>
    </row>
    <row r="90" spans="1:58">
      <c r="A90" s="16" t="s">
        <v>6956</v>
      </c>
      <c r="B90" s="11" t="s">
        <v>6957</v>
      </c>
      <c r="C90" s="20">
        <v>2014</v>
      </c>
      <c r="D90" s="20">
        <v>2014</v>
      </c>
      <c r="E90" s="20">
        <v>2014</v>
      </c>
      <c r="F90" s="20">
        <v>2014</v>
      </c>
      <c r="G90" s="20">
        <v>2014</v>
      </c>
      <c r="H90" s="20">
        <v>2014</v>
      </c>
      <c r="I90" s="20">
        <v>2014</v>
      </c>
      <c r="J90" s="20">
        <v>2015</v>
      </c>
      <c r="K90" s="20">
        <v>2015</v>
      </c>
      <c r="L90" s="20">
        <v>2015</v>
      </c>
      <c r="M90" s="22">
        <v>2016</v>
      </c>
      <c r="N90" s="22">
        <v>2016</v>
      </c>
      <c r="O90" s="22">
        <v>2015</v>
      </c>
      <c r="P90" s="22">
        <v>2015</v>
      </c>
      <c r="Q90" s="22">
        <v>2014</v>
      </c>
      <c r="R90" s="22" t="s">
        <v>33</v>
      </c>
      <c r="S90" s="22">
        <v>2016</v>
      </c>
      <c r="T90" s="22">
        <v>2013</v>
      </c>
      <c r="U90" s="22">
        <v>2014</v>
      </c>
      <c r="V90" s="22">
        <v>2014</v>
      </c>
      <c r="W90" s="22">
        <v>2015</v>
      </c>
      <c r="X90" s="22">
        <v>2009</v>
      </c>
      <c r="Y90" s="22">
        <v>2010</v>
      </c>
      <c r="Z90" s="22">
        <v>2014</v>
      </c>
      <c r="AA90" s="22">
        <v>2014</v>
      </c>
      <c r="AB90" s="22" t="s">
        <v>33</v>
      </c>
      <c r="AC90" s="22">
        <v>2014</v>
      </c>
      <c r="AD90" s="22">
        <v>2015</v>
      </c>
      <c r="AE90" s="22" t="s">
        <v>33</v>
      </c>
      <c r="AF90" s="22" t="s">
        <v>33</v>
      </c>
      <c r="AG90" s="21">
        <v>2006</v>
      </c>
      <c r="AH90" s="22">
        <v>2014</v>
      </c>
      <c r="AI90" s="22">
        <v>2015</v>
      </c>
      <c r="AJ90" s="22">
        <v>2016</v>
      </c>
      <c r="AK90" s="23" t="s">
        <v>33</v>
      </c>
      <c r="AL90" s="23" t="s">
        <v>33</v>
      </c>
      <c r="AM90" s="22">
        <v>2015</v>
      </c>
      <c r="AN90" s="22">
        <v>2014</v>
      </c>
      <c r="AO90" s="22">
        <v>2014</v>
      </c>
      <c r="AP90" s="22" t="s">
        <v>33</v>
      </c>
      <c r="AQ90" s="22" t="s">
        <v>33</v>
      </c>
      <c r="AR90" s="22" t="s">
        <v>33</v>
      </c>
      <c r="AS90" s="22">
        <v>2014</v>
      </c>
      <c r="AT90" s="22" t="s">
        <v>33</v>
      </c>
      <c r="AU90" s="22">
        <v>2012</v>
      </c>
      <c r="AV90" s="22" t="s">
        <v>33</v>
      </c>
      <c r="AW90" s="22">
        <v>2014</v>
      </c>
      <c r="AX90" s="22">
        <v>2014</v>
      </c>
      <c r="AY90" s="22">
        <v>2014</v>
      </c>
      <c r="AZ90" s="22">
        <v>2015</v>
      </c>
      <c r="BA90" s="22">
        <v>2015</v>
      </c>
      <c r="BB90" s="22">
        <v>2015</v>
      </c>
      <c r="BC90" s="22">
        <v>2015</v>
      </c>
      <c r="BD90" s="22">
        <v>2014</v>
      </c>
      <c r="BE90" s="22">
        <v>2014</v>
      </c>
      <c r="BF90" s="10"/>
    </row>
    <row r="91" spans="1:58">
      <c r="A91" s="16" t="s">
        <v>7995</v>
      </c>
      <c r="B91" s="11" t="s">
        <v>7049</v>
      </c>
      <c r="C91" s="20">
        <v>2014</v>
      </c>
      <c r="D91" s="20">
        <v>2014</v>
      </c>
      <c r="E91" s="20">
        <v>2014</v>
      </c>
      <c r="F91" s="20">
        <v>2014</v>
      </c>
      <c r="G91" s="20">
        <v>2014</v>
      </c>
      <c r="H91" s="20">
        <v>2014</v>
      </c>
      <c r="I91" s="20">
        <v>2014</v>
      </c>
      <c r="J91" s="20">
        <v>2015</v>
      </c>
      <c r="K91" s="20">
        <v>2015</v>
      </c>
      <c r="L91" s="20">
        <v>2015</v>
      </c>
      <c r="M91" s="22">
        <v>2016</v>
      </c>
      <c r="N91" s="22">
        <v>2016</v>
      </c>
      <c r="O91" s="22">
        <v>2015</v>
      </c>
      <c r="P91" s="22">
        <v>2015</v>
      </c>
      <c r="Q91" s="22" t="s">
        <v>33</v>
      </c>
      <c r="R91" s="22" t="s">
        <v>33</v>
      </c>
      <c r="S91" s="22">
        <v>2016</v>
      </c>
      <c r="T91" s="22">
        <v>2013</v>
      </c>
      <c r="U91" s="22">
        <v>2014</v>
      </c>
      <c r="V91" s="22" t="s">
        <v>33</v>
      </c>
      <c r="W91" s="22">
        <v>2015</v>
      </c>
      <c r="X91" s="22">
        <v>2012</v>
      </c>
      <c r="Y91" s="22" t="s">
        <v>33</v>
      </c>
      <c r="Z91" s="22">
        <v>2014</v>
      </c>
      <c r="AA91" s="22">
        <v>2014</v>
      </c>
      <c r="AB91" s="22" t="s">
        <v>33</v>
      </c>
      <c r="AC91" s="22" t="s">
        <v>33</v>
      </c>
      <c r="AD91" s="22">
        <v>2015</v>
      </c>
      <c r="AE91" s="22">
        <v>2012</v>
      </c>
      <c r="AF91" s="22" t="s">
        <v>33</v>
      </c>
      <c r="AG91" s="21" t="s">
        <v>33</v>
      </c>
      <c r="AH91" s="22">
        <v>2014</v>
      </c>
      <c r="AI91" s="22">
        <v>2015</v>
      </c>
      <c r="AJ91" s="22">
        <v>2016</v>
      </c>
      <c r="AK91" s="23" t="s">
        <v>33</v>
      </c>
      <c r="AL91" s="23" t="s">
        <v>33</v>
      </c>
      <c r="AM91" s="22">
        <v>2015</v>
      </c>
      <c r="AN91" s="22">
        <v>2014</v>
      </c>
      <c r="AO91" s="22">
        <v>2014</v>
      </c>
      <c r="AP91" s="22" t="s">
        <v>33</v>
      </c>
      <c r="AQ91" s="22" t="s">
        <v>33</v>
      </c>
      <c r="AR91" s="22" t="s">
        <v>33</v>
      </c>
      <c r="AS91" s="22">
        <v>2014</v>
      </c>
      <c r="AT91" s="22">
        <v>2015</v>
      </c>
      <c r="AU91" s="22">
        <v>2012</v>
      </c>
      <c r="AV91" s="22">
        <v>2008</v>
      </c>
      <c r="AW91" s="22">
        <v>2014</v>
      </c>
      <c r="AX91" s="22">
        <v>2014</v>
      </c>
      <c r="AY91" s="22">
        <v>2014</v>
      </c>
      <c r="AZ91" s="22">
        <v>2015</v>
      </c>
      <c r="BA91" s="22">
        <v>2015</v>
      </c>
      <c r="BB91" s="22">
        <v>2014</v>
      </c>
      <c r="BC91" s="22">
        <v>2015</v>
      </c>
      <c r="BD91" s="22">
        <v>2014</v>
      </c>
      <c r="BE91" s="22">
        <v>2014</v>
      </c>
      <c r="BF91" s="10"/>
    </row>
    <row r="92" spans="1:58">
      <c r="A92" s="16" t="s">
        <v>7996</v>
      </c>
      <c r="B92" s="11" t="s">
        <v>6961</v>
      </c>
      <c r="C92" s="20">
        <v>2014</v>
      </c>
      <c r="D92" s="20">
        <v>2014</v>
      </c>
      <c r="E92" s="20">
        <v>2014</v>
      </c>
      <c r="F92" s="20">
        <v>2014</v>
      </c>
      <c r="G92" s="20">
        <v>2014</v>
      </c>
      <c r="H92" s="20">
        <v>2014</v>
      </c>
      <c r="I92" s="20">
        <v>2014</v>
      </c>
      <c r="J92" s="20">
        <v>2015</v>
      </c>
      <c r="K92" s="20">
        <v>2015</v>
      </c>
      <c r="L92" s="20">
        <v>2015</v>
      </c>
      <c r="M92" s="22">
        <v>2016</v>
      </c>
      <c r="N92" s="22">
        <v>2016</v>
      </c>
      <c r="O92" s="22">
        <v>2015</v>
      </c>
      <c r="P92" s="22">
        <v>2015</v>
      </c>
      <c r="Q92" s="22">
        <v>2014</v>
      </c>
      <c r="R92" s="22" t="s">
        <v>33</v>
      </c>
      <c r="S92" s="22">
        <v>2016</v>
      </c>
      <c r="T92" s="22">
        <v>2013</v>
      </c>
      <c r="U92" s="22">
        <v>2014</v>
      </c>
      <c r="V92" s="22" t="s">
        <v>33</v>
      </c>
      <c r="W92" s="22">
        <v>2015</v>
      </c>
      <c r="X92" s="22">
        <v>2010</v>
      </c>
      <c r="Y92" s="22">
        <v>2012</v>
      </c>
      <c r="Z92" s="22">
        <v>2014</v>
      </c>
      <c r="AA92" s="22">
        <v>2014</v>
      </c>
      <c r="AB92" s="22" t="s">
        <v>33</v>
      </c>
      <c r="AC92" s="22">
        <v>2014</v>
      </c>
      <c r="AD92" s="22">
        <v>2015</v>
      </c>
      <c r="AE92" s="22">
        <v>2012</v>
      </c>
      <c r="AF92" s="22">
        <v>2014</v>
      </c>
      <c r="AG92" s="21" t="s">
        <v>33</v>
      </c>
      <c r="AH92" s="22">
        <v>2014</v>
      </c>
      <c r="AI92" s="22">
        <v>2015</v>
      </c>
      <c r="AJ92" s="22">
        <v>2016</v>
      </c>
      <c r="AK92" s="23" t="s">
        <v>33</v>
      </c>
      <c r="AL92" s="23">
        <v>2015</v>
      </c>
      <c r="AM92" s="22">
        <v>2015</v>
      </c>
      <c r="AN92" s="22">
        <v>2014</v>
      </c>
      <c r="AO92" s="22">
        <v>2014</v>
      </c>
      <c r="AP92" s="22">
        <v>2014</v>
      </c>
      <c r="AQ92" s="22">
        <v>2014</v>
      </c>
      <c r="AR92" s="22">
        <v>2011</v>
      </c>
      <c r="AS92" s="22">
        <v>2014</v>
      </c>
      <c r="AT92" s="22">
        <v>2015</v>
      </c>
      <c r="AU92" s="22">
        <v>2012</v>
      </c>
      <c r="AV92" s="22" t="s">
        <v>33</v>
      </c>
      <c r="AW92" s="22">
        <v>2014</v>
      </c>
      <c r="AX92" s="22">
        <v>2014</v>
      </c>
      <c r="AY92" s="22">
        <v>2014</v>
      </c>
      <c r="AZ92" s="22">
        <v>2015</v>
      </c>
      <c r="BA92" s="22">
        <v>2012</v>
      </c>
      <c r="BB92" s="22">
        <v>2015</v>
      </c>
      <c r="BC92" s="22">
        <v>2015</v>
      </c>
      <c r="BD92" s="22">
        <v>2014</v>
      </c>
      <c r="BE92" s="22">
        <v>2014</v>
      </c>
      <c r="BF92" s="10"/>
    </row>
    <row r="93" spans="1:58">
      <c r="A93" s="16" t="s">
        <v>6962</v>
      </c>
      <c r="B93" s="11" t="s">
        <v>6963</v>
      </c>
      <c r="C93" s="20">
        <v>2014</v>
      </c>
      <c r="D93" s="20">
        <v>2014</v>
      </c>
      <c r="E93" s="20">
        <v>2014</v>
      </c>
      <c r="F93" s="20">
        <v>2014</v>
      </c>
      <c r="G93" s="20">
        <v>2014</v>
      </c>
      <c r="H93" s="20">
        <v>2014</v>
      </c>
      <c r="I93" s="20">
        <v>2014</v>
      </c>
      <c r="J93" s="20">
        <v>2015</v>
      </c>
      <c r="K93" s="20">
        <v>2015</v>
      </c>
      <c r="L93" s="20">
        <v>2015</v>
      </c>
      <c r="M93" s="22">
        <v>2016</v>
      </c>
      <c r="N93" s="22">
        <v>2016</v>
      </c>
      <c r="O93" s="22">
        <v>2015</v>
      </c>
      <c r="P93" s="22">
        <v>2015</v>
      </c>
      <c r="Q93" s="22">
        <v>2014</v>
      </c>
      <c r="R93" s="22" t="s">
        <v>33</v>
      </c>
      <c r="S93" s="22">
        <v>2016</v>
      </c>
      <c r="T93" s="22">
        <v>2013</v>
      </c>
      <c r="U93" s="22">
        <v>2014</v>
      </c>
      <c r="V93" s="22" t="s">
        <v>33</v>
      </c>
      <c r="W93" s="22">
        <v>2015</v>
      </c>
      <c r="X93" s="22">
        <v>2014</v>
      </c>
      <c r="Y93" s="22">
        <v>2012</v>
      </c>
      <c r="Z93" s="22">
        <v>2014</v>
      </c>
      <c r="AA93" s="22">
        <v>2014</v>
      </c>
      <c r="AB93" s="22" t="s">
        <v>33</v>
      </c>
      <c r="AC93" s="22">
        <v>2014</v>
      </c>
      <c r="AD93" s="22">
        <v>2015</v>
      </c>
      <c r="AE93" s="22" t="s">
        <v>33</v>
      </c>
      <c r="AF93" s="22">
        <v>2014</v>
      </c>
      <c r="AG93" s="21" t="s">
        <v>33</v>
      </c>
      <c r="AH93" s="22">
        <v>2014</v>
      </c>
      <c r="AI93" s="22">
        <v>2015</v>
      </c>
      <c r="AJ93" s="22">
        <v>2016</v>
      </c>
      <c r="AK93" s="23" t="s">
        <v>33</v>
      </c>
      <c r="AL93" s="23">
        <v>2015</v>
      </c>
      <c r="AM93" s="22">
        <v>2015</v>
      </c>
      <c r="AN93" s="22">
        <v>2014</v>
      </c>
      <c r="AO93" s="22">
        <v>2014</v>
      </c>
      <c r="AP93" s="22">
        <v>2014</v>
      </c>
      <c r="AQ93" s="22">
        <v>2014</v>
      </c>
      <c r="AR93" s="22" t="s">
        <v>33</v>
      </c>
      <c r="AS93" s="22">
        <v>2014</v>
      </c>
      <c r="AT93" s="22">
        <v>2015</v>
      </c>
      <c r="AU93" s="22">
        <v>2012</v>
      </c>
      <c r="AV93" s="22">
        <v>2013</v>
      </c>
      <c r="AW93" s="22">
        <v>2014</v>
      </c>
      <c r="AX93" s="22">
        <v>2014</v>
      </c>
      <c r="AY93" s="22">
        <v>2014</v>
      </c>
      <c r="AZ93" s="22">
        <v>2015</v>
      </c>
      <c r="BA93" s="22">
        <v>2015</v>
      </c>
      <c r="BB93" s="22">
        <v>2015</v>
      </c>
      <c r="BC93" s="22">
        <v>2015</v>
      </c>
      <c r="BD93" s="22">
        <v>2014</v>
      </c>
      <c r="BE93" s="22">
        <v>2014</v>
      </c>
      <c r="BF93" s="10"/>
    </row>
    <row r="94" spans="1:58">
      <c r="A94" s="16" t="s">
        <v>6952</v>
      </c>
      <c r="B94" s="11" t="s">
        <v>6953</v>
      </c>
      <c r="C94" s="20">
        <v>2014</v>
      </c>
      <c r="D94" s="20">
        <v>2014</v>
      </c>
      <c r="E94" s="20">
        <v>2014</v>
      </c>
      <c r="F94" s="20">
        <v>2014</v>
      </c>
      <c r="G94" s="20">
        <v>2014</v>
      </c>
      <c r="H94" s="20">
        <v>2014</v>
      </c>
      <c r="I94" s="20">
        <v>2014</v>
      </c>
      <c r="J94" s="20">
        <v>2015</v>
      </c>
      <c r="K94" s="20">
        <v>2015</v>
      </c>
      <c r="L94" s="20">
        <v>2015</v>
      </c>
      <c r="M94" s="22">
        <v>2016</v>
      </c>
      <c r="N94" s="22">
        <v>2016</v>
      </c>
      <c r="O94" s="22">
        <v>2015</v>
      </c>
      <c r="P94" s="22">
        <v>2015</v>
      </c>
      <c r="Q94" s="22">
        <v>2014</v>
      </c>
      <c r="R94" s="22">
        <v>2012</v>
      </c>
      <c r="S94" s="22">
        <v>2016</v>
      </c>
      <c r="T94" s="22">
        <v>2013</v>
      </c>
      <c r="U94" s="22">
        <v>2014</v>
      </c>
      <c r="V94" s="22">
        <v>2014</v>
      </c>
      <c r="W94" s="22">
        <v>2015</v>
      </c>
      <c r="X94" s="22">
        <v>2014</v>
      </c>
      <c r="Y94" s="22">
        <v>2013</v>
      </c>
      <c r="Z94" s="22">
        <v>2014</v>
      </c>
      <c r="AA94" s="22">
        <v>2014</v>
      </c>
      <c r="AB94" s="22">
        <v>2014</v>
      </c>
      <c r="AC94" s="22">
        <v>2014</v>
      </c>
      <c r="AD94" s="22">
        <v>2015</v>
      </c>
      <c r="AE94" s="22">
        <v>2012</v>
      </c>
      <c r="AF94" s="22">
        <v>2014</v>
      </c>
      <c r="AG94" s="21">
        <v>2012</v>
      </c>
      <c r="AH94" s="22">
        <v>2014</v>
      </c>
      <c r="AI94" s="22">
        <v>2015</v>
      </c>
      <c r="AJ94" s="22">
        <v>2016</v>
      </c>
      <c r="AK94" s="23" t="s">
        <v>33</v>
      </c>
      <c r="AL94" s="23">
        <v>2015</v>
      </c>
      <c r="AM94" s="22">
        <v>2015</v>
      </c>
      <c r="AN94" s="22">
        <v>2014</v>
      </c>
      <c r="AO94" s="22">
        <v>2014</v>
      </c>
      <c r="AP94" s="22" t="s">
        <v>33</v>
      </c>
      <c r="AQ94" s="22" t="s">
        <v>33</v>
      </c>
      <c r="AR94" s="22">
        <v>2015</v>
      </c>
      <c r="AS94" s="22">
        <v>2014</v>
      </c>
      <c r="AT94" s="22">
        <v>2015</v>
      </c>
      <c r="AU94" s="22">
        <v>2012</v>
      </c>
      <c r="AV94" s="22">
        <v>2009</v>
      </c>
      <c r="AW94" s="22">
        <v>2014</v>
      </c>
      <c r="AX94" s="22">
        <v>2014</v>
      </c>
      <c r="AY94" s="22">
        <v>2014</v>
      </c>
      <c r="AZ94" s="22">
        <v>2015</v>
      </c>
      <c r="BA94" s="22">
        <v>2015</v>
      </c>
      <c r="BB94" s="22">
        <v>2015</v>
      </c>
      <c r="BC94" s="22">
        <v>2015</v>
      </c>
      <c r="BD94" s="22">
        <v>2014</v>
      </c>
      <c r="BE94" s="22">
        <v>2014</v>
      </c>
      <c r="BF94" s="10"/>
    </row>
    <row r="95" spans="1:58">
      <c r="A95" s="16" t="s">
        <v>7997</v>
      </c>
      <c r="B95" s="11" t="s">
        <v>6965</v>
      </c>
      <c r="C95" s="20">
        <v>2014</v>
      </c>
      <c r="D95" s="20">
        <v>2014</v>
      </c>
      <c r="E95" s="20">
        <v>2014</v>
      </c>
      <c r="F95" s="20">
        <v>2014</v>
      </c>
      <c r="G95" s="20">
        <v>2014</v>
      </c>
      <c r="H95" s="20">
        <v>2014</v>
      </c>
      <c r="I95" s="20">
        <v>2014</v>
      </c>
      <c r="J95" s="20">
        <v>2015</v>
      </c>
      <c r="K95" s="20">
        <v>2015</v>
      </c>
      <c r="L95" s="20">
        <v>2015</v>
      </c>
      <c r="M95" s="22">
        <v>2016</v>
      </c>
      <c r="N95" s="22">
        <v>2016</v>
      </c>
      <c r="O95" s="22">
        <v>2015</v>
      </c>
      <c r="P95" s="22">
        <v>2015</v>
      </c>
      <c r="Q95" s="22">
        <v>2014</v>
      </c>
      <c r="R95" s="22">
        <v>2012</v>
      </c>
      <c r="S95" s="22">
        <v>2016</v>
      </c>
      <c r="T95" s="22">
        <v>2013</v>
      </c>
      <c r="U95" s="22">
        <v>2014</v>
      </c>
      <c r="V95" s="22">
        <v>2014</v>
      </c>
      <c r="W95" s="22">
        <v>2015</v>
      </c>
      <c r="X95" s="22">
        <v>2011</v>
      </c>
      <c r="Y95" s="22">
        <v>2012</v>
      </c>
      <c r="Z95" s="22">
        <v>2014</v>
      </c>
      <c r="AA95" s="22">
        <v>2014</v>
      </c>
      <c r="AB95" s="22">
        <v>2014</v>
      </c>
      <c r="AC95" s="22">
        <v>2014</v>
      </c>
      <c r="AD95" s="22">
        <v>2015</v>
      </c>
      <c r="AE95" s="22">
        <v>2012</v>
      </c>
      <c r="AF95" s="22">
        <v>2013</v>
      </c>
      <c r="AG95" s="21">
        <v>2012</v>
      </c>
      <c r="AH95" s="22">
        <v>2014</v>
      </c>
      <c r="AI95" s="22">
        <v>2015</v>
      </c>
      <c r="AJ95" s="22">
        <v>2016</v>
      </c>
      <c r="AK95" s="23">
        <v>2015</v>
      </c>
      <c r="AL95" s="23">
        <v>2015</v>
      </c>
      <c r="AM95" s="22">
        <v>2015</v>
      </c>
      <c r="AN95" s="22">
        <v>2014</v>
      </c>
      <c r="AO95" s="22">
        <v>2014</v>
      </c>
      <c r="AP95" s="22">
        <v>2012</v>
      </c>
      <c r="AQ95" s="22">
        <v>2013</v>
      </c>
      <c r="AR95" s="22">
        <v>2015</v>
      </c>
      <c r="AS95" s="22">
        <v>2014</v>
      </c>
      <c r="AT95" s="22">
        <v>2015</v>
      </c>
      <c r="AU95" s="22">
        <v>2012</v>
      </c>
      <c r="AV95" s="22" t="s">
        <v>33</v>
      </c>
      <c r="AW95" s="22">
        <v>2014</v>
      </c>
      <c r="AX95" s="22">
        <v>2014</v>
      </c>
      <c r="AY95" s="22">
        <v>2014</v>
      </c>
      <c r="AZ95" s="22">
        <v>2015</v>
      </c>
      <c r="BA95" s="22">
        <v>2015</v>
      </c>
      <c r="BB95" s="22">
        <v>2015</v>
      </c>
      <c r="BC95" s="22">
        <v>2015</v>
      </c>
      <c r="BD95" s="22">
        <v>2014</v>
      </c>
      <c r="BE95" s="22">
        <v>2014</v>
      </c>
      <c r="BF95" s="10"/>
    </row>
    <row r="96" spans="1:58">
      <c r="A96" s="16" t="s">
        <v>6982</v>
      </c>
      <c r="B96" s="11" t="s">
        <v>6983</v>
      </c>
      <c r="C96" s="20">
        <v>2014</v>
      </c>
      <c r="D96" s="20">
        <v>2014</v>
      </c>
      <c r="E96" s="20">
        <v>2014</v>
      </c>
      <c r="F96" s="20">
        <v>2014</v>
      </c>
      <c r="G96" s="20">
        <v>2014</v>
      </c>
      <c r="H96" s="20">
        <v>2014</v>
      </c>
      <c r="I96" s="20">
        <v>2014</v>
      </c>
      <c r="J96" s="20">
        <v>2015</v>
      </c>
      <c r="K96" s="20">
        <v>2015</v>
      </c>
      <c r="L96" s="20">
        <v>2015</v>
      </c>
      <c r="M96" s="22">
        <v>2016</v>
      </c>
      <c r="N96" s="22">
        <v>2016</v>
      </c>
      <c r="O96" s="22">
        <v>2015</v>
      </c>
      <c r="P96" s="22">
        <v>2015</v>
      </c>
      <c r="Q96" s="22">
        <v>2014</v>
      </c>
      <c r="R96" s="22" t="s">
        <v>33</v>
      </c>
      <c r="S96" s="22">
        <v>2016</v>
      </c>
      <c r="T96" s="22">
        <v>2013</v>
      </c>
      <c r="U96" s="22">
        <v>2014</v>
      </c>
      <c r="V96" s="22" t="s">
        <v>33</v>
      </c>
      <c r="W96" s="22">
        <v>2015</v>
      </c>
      <c r="X96" s="22" t="s">
        <v>33</v>
      </c>
      <c r="Y96" s="22">
        <v>2012</v>
      </c>
      <c r="Z96" s="22">
        <v>2014</v>
      </c>
      <c r="AA96" s="22">
        <v>2014</v>
      </c>
      <c r="AB96" s="22" t="s">
        <v>33</v>
      </c>
      <c r="AC96" s="22">
        <v>2014</v>
      </c>
      <c r="AD96" s="22">
        <v>2015</v>
      </c>
      <c r="AE96" s="22" t="s">
        <v>33</v>
      </c>
      <c r="AF96" s="22">
        <v>2014</v>
      </c>
      <c r="AG96" s="21">
        <v>2012</v>
      </c>
      <c r="AH96" s="22">
        <v>2014</v>
      </c>
      <c r="AI96" s="22">
        <v>2015</v>
      </c>
      <c r="AJ96" s="22">
        <v>2016</v>
      </c>
      <c r="AK96" s="23" t="s">
        <v>33</v>
      </c>
      <c r="AL96" s="23">
        <v>2015</v>
      </c>
      <c r="AM96" s="22">
        <v>2015</v>
      </c>
      <c r="AN96" s="22">
        <v>2014</v>
      </c>
      <c r="AO96" s="22">
        <v>2014</v>
      </c>
      <c r="AP96" s="22">
        <v>2014</v>
      </c>
      <c r="AQ96" s="22">
        <v>2014</v>
      </c>
      <c r="AR96" s="22" t="s">
        <v>33</v>
      </c>
      <c r="AS96" s="22">
        <v>2014</v>
      </c>
      <c r="AT96" s="22">
        <v>2015</v>
      </c>
      <c r="AU96" s="22">
        <v>2012</v>
      </c>
      <c r="AV96" s="22">
        <v>2011</v>
      </c>
      <c r="AW96" s="22">
        <v>2014</v>
      </c>
      <c r="AX96" s="22">
        <v>2014</v>
      </c>
      <c r="AY96" s="22">
        <v>2014</v>
      </c>
      <c r="AZ96" s="22">
        <v>2015</v>
      </c>
      <c r="BA96" s="22">
        <v>2015</v>
      </c>
      <c r="BB96" s="22">
        <v>2015</v>
      </c>
      <c r="BC96" s="22">
        <v>2015</v>
      </c>
      <c r="BD96" s="22">
        <v>2014</v>
      </c>
      <c r="BE96" s="22">
        <v>2014</v>
      </c>
      <c r="BF96" s="10"/>
    </row>
    <row r="97" spans="1:58">
      <c r="A97" s="16" t="s">
        <v>1101</v>
      </c>
      <c r="B97" s="11" t="s">
        <v>6966</v>
      </c>
      <c r="C97" s="20">
        <v>2014</v>
      </c>
      <c r="D97" s="20">
        <v>2014</v>
      </c>
      <c r="E97" s="20">
        <v>2014</v>
      </c>
      <c r="F97" s="20">
        <v>2014</v>
      </c>
      <c r="G97" s="20">
        <v>2014</v>
      </c>
      <c r="H97" s="20">
        <v>2014</v>
      </c>
      <c r="I97" s="20">
        <v>2014</v>
      </c>
      <c r="J97" s="20">
        <v>2015</v>
      </c>
      <c r="K97" s="20">
        <v>2015</v>
      </c>
      <c r="L97" s="20">
        <v>2015</v>
      </c>
      <c r="M97" s="22">
        <v>2016</v>
      </c>
      <c r="N97" s="22">
        <v>2016</v>
      </c>
      <c r="O97" s="22">
        <v>2015</v>
      </c>
      <c r="P97" s="22">
        <v>2015</v>
      </c>
      <c r="Q97" s="22">
        <v>2014</v>
      </c>
      <c r="R97" s="22" t="s">
        <v>33</v>
      </c>
      <c r="S97" s="22">
        <v>2016</v>
      </c>
      <c r="T97" s="22">
        <v>2013</v>
      </c>
      <c r="U97" s="22">
        <v>2014</v>
      </c>
      <c r="V97" s="22">
        <v>2014</v>
      </c>
      <c r="W97" s="22">
        <v>2015</v>
      </c>
      <c r="X97" s="22">
        <v>2004</v>
      </c>
      <c r="Y97" s="22">
        <v>2011</v>
      </c>
      <c r="Z97" s="22">
        <v>2014</v>
      </c>
      <c r="AA97" s="22">
        <v>2014</v>
      </c>
      <c r="AB97" s="22">
        <v>2014</v>
      </c>
      <c r="AC97" s="22">
        <v>2014</v>
      </c>
      <c r="AD97" s="22">
        <v>2015</v>
      </c>
      <c r="AE97" s="22" t="s">
        <v>33</v>
      </c>
      <c r="AF97" s="22">
        <v>2014</v>
      </c>
      <c r="AG97" s="21" t="s">
        <v>33</v>
      </c>
      <c r="AH97" s="22">
        <v>2014</v>
      </c>
      <c r="AI97" s="22">
        <v>2015</v>
      </c>
      <c r="AJ97" s="22">
        <v>2016</v>
      </c>
      <c r="AK97" s="23">
        <v>2015</v>
      </c>
      <c r="AL97" s="23">
        <v>2016</v>
      </c>
      <c r="AM97" s="22">
        <v>2015</v>
      </c>
      <c r="AN97" s="22">
        <v>2014</v>
      </c>
      <c r="AO97" s="22">
        <v>2014</v>
      </c>
      <c r="AP97" s="22" t="s">
        <v>33</v>
      </c>
      <c r="AQ97" s="22" t="s">
        <v>33</v>
      </c>
      <c r="AR97" s="22">
        <v>2015</v>
      </c>
      <c r="AS97" s="22">
        <v>2014</v>
      </c>
      <c r="AT97" s="22">
        <v>2015</v>
      </c>
      <c r="AU97" s="22">
        <v>2012</v>
      </c>
      <c r="AV97" s="22">
        <v>2007</v>
      </c>
      <c r="AW97" s="22">
        <v>2014</v>
      </c>
      <c r="AX97" s="22">
        <v>2014</v>
      </c>
      <c r="AY97" s="22">
        <v>2014</v>
      </c>
      <c r="AZ97" s="22">
        <v>2015</v>
      </c>
      <c r="BA97" s="22">
        <v>2015</v>
      </c>
      <c r="BB97" s="22">
        <v>2015</v>
      </c>
      <c r="BC97" s="22">
        <v>2015</v>
      </c>
      <c r="BD97" s="22">
        <v>2014</v>
      </c>
      <c r="BE97" s="22">
        <v>2014</v>
      </c>
      <c r="BF97" s="10"/>
    </row>
    <row r="98" spans="1:58">
      <c r="A98" s="16" t="s">
        <v>6976</v>
      </c>
      <c r="B98" s="11" t="s">
        <v>6977</v>
      </c>
      <c r="C98" s="20">
        <v>2014</v>
      </c>
      <c r="D98" s="20">
        <v>2014</v>
      </c>
      <c r="E98" s="20">
        <v>2014</v>
      </c>
      <c r="F98" s="20">
        <v>2014</v>
      </c>
      <c r="G98" s="20">
        <v>2014</v>
      </c>
      <c r="H98" s="20">
        <v>2014</v>
      </c>
      <c r="I98" s="20">
        <v>2014</v>
      </c>
      <c r="J98" s="20">
        <v>2015</v>
      </c>
      <c r="K98" s="20">
        <v>2015</v>
      </c>
      <c r="L98" s="20">
        <v>2015</v>
      </c>
      <c r="M98" s="22">
        <v>2016</v>
      </c>
      <c r="N98" s="22">
        <v>2016</v>
      </c>
      <c r="O98" s="22">
        <v>2015</v>
      </c>
      <c r="P98" s="22">
        <v>2015</v>
      </c>
      <c r="Q98" s="22">
        <v>2014</v>
      </c>
      <c r="R98" s="22">
        <v>2009</v>
      </c>
      <c r="S98" s="22">
        <v>2016</v>
      </c>
      <c r="T98" s="22">
        <v>2013</v>
      </c>
      <c r="U98" s="22">
        <v>2014</v>
      </c>
      <c r="V98" s="22">
        <v>2014</v>
      </c>
      <c r="W98" s="22">
        <v>2015</v>
      </c>
      <c r="X98" s="22">
        <v>2014</v>
      </c>
      <c r="Y98" s="22" t="s">
        <v>33</v>
      </c>
      <c r="Z98" s="22">
        <v>2014</v>
      </c>
      <c r="AA98" s="22">
        <v>2014</v>
      </c>
      <c r="AB98" s="22">
        <v>2014</v>
      </c>
      <c r="AC98" s="22">
        <v>2014</v>
      </c>
      <c r="AD98" s="22">
        <v>2015</v>
      </c>
      <c r="AE98" s="22" t="s">
        <v>33</v>
      </c>
      <c r="AF98" s="22">
        <v>2014</v>
      </c>
      <c r="AG98" s="21">
        <v>2010</v>
      </c>
      <c r="AH98" s="22">
        <v>2014</v>
      </c>
      <c r="AI98" s="22">
        <v>2015</v>
      </c>
      <c r="AJ98" s="22">
        <v>2016</v>
      </c>
      <c r="AK98" s="23" t="s">
        <v>33</v>
      </c>
      <c r="AL98" s="23">
        <v>2015</v>
      </c>
      <c r="AM98" s="22">
        <v>2015</v>
      </c>
      <c r="AN98" s="22">
        <v>2014</v>
      </c>
      <c r="AO98" s="22">
        <v>2014</v>
      </c>
      <c r="AP98" s="22">
        <v>2014</v>
      </c>
      <c r="AQ98" s="22">
        <v>2014</v>
      </c>
      <c r="AR98" s="22">
        <v>2015</v>
      </c>
      <c r="AS98" s="22">
        <v>2014</v>
      </c>
      <c r="AT98" s="22">
        <v>2015</v>
      </c>
      <c r="AU98" s="22">
        <v>2012</v>
      </c>
      <c r="AV98" s="22">
        <v>2009</v>
      </c>
      <c r="AW98" s="22">
        <v>2014</v>
      </c>
      <c r="AX98" s="22">
        <v>2014</v>
      </c>
      <c r="AY98" s="22">
        <v>2014</v>
      </c>
      <c r="AZ98" s="22">
        <v>2015</v>
      </c>
      <c r="BA98" s="22">
        <v>2015</v>
      </c>
      <c r="BB98" s="22">
        <v>2014</v>
      </c>
      <c r="BC98" s="22">
        <v>2015</v>
      </c>
      <c r="BD98" s="22">
        <v>2014</v>
      </c>
      <c r="BE98" s="22">
        <v>2014</v>
      </c>
      <c r="BF98" s="10"/>
    </row>
    <row r="99" spans="1:58">
      <c r="A99" s="16" t="s">
        <v>6967</v>
      </c>
      <c r="B99" s="11" t="s">
        <v>6968</v>
      </c>
      <c r="C99" s="20">
        <v>2014</v>
      </c>
      <c r="D99" s="20">
        <v>2014</v>
      </c>
      <c r="E99" s="20">
        <v>2014</v>
      </c>
      <c r="F99" s="20">
        <v>2014</v>
      </c>
      <c r="G99" s="20">
        <v>2014</v>
      </c>
      <c r="H99" s="20">
        <v>2014</v>
      </c>
      <c r="I99" s="20">
        <v>2014</v>
      </c>
      <c r="J99" s="20">
        <v>2015</v>
      </c>
      <c r="K99" s="20">
        <v>2015</v>
      </c>
      <c r="L99" s="20">
        <v>2015</v>
      </c>
      <c r="M99" s="22">
        <v>2016</v>
      </c>
      <c r="N99" s="22">
        <v>2016</v>
      </c>
      <c r="O99" s="22">
        <v>2015</v>
      </c>
      <c r="P99" s="22">
        <v>2015</v>
      </c>
      <c r="Q99" s="22">
        <v>2014</v>
      </c>
      <c r="R99" s="22">
        <v>2013</v>
      </c>
      <c r="S99" s="22">
        <v>2016</v>
      </c>
      <c r="T99" s="22">
        <v>2013</v>
      </c>
      <c r="U99" s="22">
        <v>2014</v>
      </c>
      <c r="V99" s="22">
        <v>2014</v>
      </c>
      <c r="W99" s="22">
        <v>2015</v>
      </c>
      <c r="X99" s="22">
        <v>2013</v>
      </c>
      <c r="Y99" s="22">
        <v>2010</v>
      </c>
      <c r="Z99" s="22">
        <v>2014</v>
      </c>
      <c r="AA99" s="22">
        <v>2014</v>
      </c>
      <c r="AB99" s="22">
        <v>2014</v>
      </c>
      <c r="AC99" s="22">
        <v>2014</v>
      </c>
      <c r="AD99" s="22">
        <v>2015</v>
      </c>
      <c r="AE99" s="22">
        <v>2012</v>
      </c>
      <c r="AF99" s="22">
        <v>2014</v>
      </c>
      <c r="AG99" s="21">
        <v>2007</v>
      </c>
      <c r="AH99" s="22">
        <v>2014</v>
      </c>
      <c r="AI99" s="22">
        <v>2015</v>
      </c>
      <c r="AJ99" s="22">
        <v>2016</v>
      </c>
      <c r="AK99" s="23" t="s">
        <v>33</v>
      </c>
      <c r="AL99" s="23">
        <v>2016</v>
      </c>
      <c r="AM99" s="22">
        <v>2015</v>
      </c>
      <c r="AN99" s="22">
        <v>2014</v>
      </c>
      <c r="AO99" s="22">
        <v>2014</v>
      </c>
      <c r="AP99" s="22" t="s">
        <v>33</v>
      </c>
      <c r="AQ99" s="22" t="s">
        <v>33</v>
      </c>
      <c r="AR99" s="22" t="s">
        <v>33</v>
      </c>
      <c r="AS99" s="22">
        <v>2014</v>
      </c>
      <c r="AT99" s="22">
        <v>2015</v>
      </c>
      <c r="AU99" s="22">
        <v>2012</v>
      </c>
      <c r="AV99" s="22">
        <v>2007</v>
      </c>
      <c r="AW99" s="22">
        <v>2014</v>
      </c>
      <c r="AX99" s="22">
        <v>2014</v>
      </c>
      <c r="AY99" s="22">
        <v>2014</v>
      </c>
      <c r="AZ99" s="22">
        <v>2015</v>
      </c>
      <c r="BA99" s="22">
        <v>2015</v>
      </c>
      <c r="BB99" s="22">
        <v>2015</v>
      </c>
      <c r="BC99" s="22">
        <v>2015</v>
      </c>
      <c r="BD99" s="22">
        <v>2014</v>
      </c>
      <c r="BE99" s="22">
        <v>2014</v>
      </c>
      <c r="BF99" s="10"/>
    </row>
    <row r="100" spans="1:58">
      <c r="A100" s="16" t="s">
        <v>1122</v>
      </c>
      <c r="B100" s="11" t="s">
        <v>6969</v>
      </c>
      <c r="C100" s="20">
        <v>2014</v>
      </c>
      <c r="D100" s="20">
        <v>2014</v>
      </c>
      <c r="E100" s="20">
        <v>2014</v>
      </c>
      <c r="F100" s="20">
        <v>2014</v>
      </c>
      <c r="G100" s="20">
        <v>2014</v>
      </c>
      <c r="H100" s="20">
        <v>2014</v>
      </c>
      <c r="I100" s="20">
        <v>2014</v>
      </c>
      <c r="J100" s="20">
        <v>2015</v>
      </c>
      <c r="K100" s="20">
        <v>2015</v>
      </c>
      <c r="L100" s="20">
        <v>2015</v>
      </c>
      <c r="M100" s="22">
        <v>2016</v>
      </c>
      <c r="N100" s="22">
        <v>2016</v>
      </c>
      <c r="O100" s="22">
        <v>2015</v>
      </c>
      <c r="P100" s="22">
        <v>2015</v>
      </c>
      <c r="Q100" s="22">
        <v>2014</v>
      </c>
      <c r="R100" s="22">
        <v>2007</v>
      </c>
      <c r="S100" s="22">
        <v>2016</v>
      </c>
      <c r="T100" s="22">
        <v>2013</v>
      </c>
      <c r="U100" s="22">
        <v>2014</v>
      </c>
      <c r="V100" s="22">
        <v>2014</v>
      </c>
      <c r="W100" s="22">
        <v>2015</v>
      </c>
      <c r="X100" s="22">
        <v>2007</v>
      </c>
      <c r="Y100" s="22">
        <v>2010</v>
      </c>
      <c r="Z100" s="22">
        <v>2014</v>
      </c>
      <c r="AA100" s="22">
        <v>2014</v>
      </c>
      <c r="AB100" s="22" t="s">
        <v>33</v>
      </c>
      <c r="AC100" s="22">
        <v>2014</v>
      </c>
      <c r="AD100" s="22">
        <v>2015</v>
      </c>
      <c r="AE100" s="22" t="s">
        <v>33</v>
      </c>
      <c r="AF100" s="22">
        <v>2014</v>
      </c>
      <c r="AG100" s="21" t="s">
        <v>33</v>
      </c>
      <c r="AH100" s="22">
        <v>2014</v>
      </c>
      <c r="AI100" s="22">
        <v>2015</v>
      </c>
      <c r="AJ100" s="22">
        <v>2016</v>
      </c>
      <c r="AK100" s="23">
        <v>2016</v>
      </c>
      <c r="AL100" s="23">
        <v>2015</v>
      </c>
      <c r="AM100" s="22">
        <v>2015</v>
      </c>
      <c r="AN100" s="22">
        <v>2014</v>
      </c>
      <c r="AO100" s="22">
        <v>2014</v>
      </c>
      <c r="AP100" s="22" t="s">
        <v>33</v>
      </c>
      <c r="AQ100" s="22" t="s">
        <v>33</v>
      </c>
      <c r="AR100" s="22" t="s">
        <v>33</v>
      </c>
      <c r="AS100" s="22">
        <v>2014</v>
      </c>
      <c r="AT100" s="22">
        <v>2015</v>
      </c>
      <c r="AU100" s="22">
        <v>2012</v>
      </c>
      <c r="AV100" s="22">
        <v>2013</v>
      </c>
      <c r="AW100" s="22">
        <v>2014</v>
      </c>
      <c r="AX100" s="22">
        <v>2014</v>
      </c>
      <c r="AY100" s="22">
        <v>2014</v>
      </c>
      <c r="AZ100" s="22">
        <v>2015</v>
      </c>
      <c r="BA100" s="22" t="s">
        <v>33</v>
      </c>
      <c r="BB100" s="22">
        <v>2015</v>
      </c>
      <c r="BC100" s="22">
        <v>2015</v>
      </c>
      <c r="BD100" s="22">
        <v>2014</v>
      </c>
      <c r="BE100" s="22">
        <v>2014</v>
      </c>
      <c r="BF100" s="10"/>
    </row>
    <row r="101" spans="1:58">
      <c r="A101" s="16" t="s">
        <v>6972</v>
      </c>
      <c r="B101" s="11" t="s">
        <v>6973</v>
      </c>
      <c r="C101" s="20">
        <v>2014</v>
      </c>
      <c r="D101" s="20">
        <v>2014</v>
      </c>
      <c r="E101" s="20">
        <v>2014</v>
      </c>
      <c r="F101" s="20">
        <v>2014</v>
      </c>
      <c r="G101" s="20">
        <v>2014</v>
      </c>
      <c r="H101" s="20">
        <v>2014</v>
      </c>
      <c r="I101" s="20">
        <v>2014</v>
      </c>
      <c r="J101" s="20">
        <v>2015</v>
      </c>
      <c r="K101" s="20">
        <v>2015</v>
      </c>
      <c r="L101" s="20">
        <v>2015</v>
      </c>
      <c r="M101" s="22">
        <v>2016</v>
      </c>
      <c r="N101" s="22">
        <v>2016</v>
      </c>
      <c r="O101" s="22">
        <v>2015</v>
      </c>
      <c r="P101" s="22">
        <v>2015</v>
      </c>
      <c r="Q101" s="22">
        <v>2014</v>
      </c>
      <c r="R101" s="22" t="s">
        <v>33</v>
      </c>
      <c r="S101" s="22">
        <v>2016</v>
      </c>
      <c r="T101" s="22">
        <v>2013</v>
      </c>
      <c r="U101" s="22">
        <v>2014</v>
      </c>
      <c r="V101" s="22" t="s">
        <v>33</v>
      </c>
      <c r="W101" s="22" t="s">
        <v>33</v>
      </c>
      <c r="X101" s="22" t="s">
        <v>33</v>
      </c>
      <c r="Y101" s="22" t="s">
        <v>33</v>
      </c>
      <c r="Z101" s="22" t="s">
        <v>33</v>
      </c>
      <c r="AA101" s="22" t="s">
        <v>33</v>
      </c>
      <c r="AB101" s="22" t="s">
        <v>33</v>
      </c>
      <c r="AC101" s="22" t="s">
        <v>33</v>
      </c>
      <c r="AD101" s="22">
        <v>2015</v>
      </c>
      <c r="AE101" s="22" t="s">
        <v>33</v>
      </c>
      <c r="AF101" s="22" t="s">
        <v>33</v>
      </c>
      <c r="AG101" s="21" t="s">
        <v>33</v>
      </c>
      <c r="AH101" s="22">
        <v>2014</v>
      </c>
      <c r="AI101" s="22">
        <v>2015</v>
      </c>
      <c r="AJ101" s="22">
        <v>2016</v>
      </c>
      <c r="AK101" s="23" t="s">
        <v>33</v>
      </c>
      <c r="AL101" s="23">
        <v>2015</v>
      </c>
      <c r="AM101" s="22">
        <v>2015</v>
      </c>
      <c r="AN101" s="22">
        <v>2014</v>
      </c>
      <c r="AO101" s="22">
        <v>2014</v>
      </c>
      <c r="AP101" s="22" t="s">
        <v>33</v>
      </c>
      <c r="AQ101" s="22" t="s">
        <v>33</v>
      </c>
      <c r="AR101" s="22" t="s">
        <v>33</v>
      </c>
      <c r="AS101" s="22">
        <v>2014</v>
      </c>
      <c r="AT101" s="22" t="s">
        <v>33</v>
      </c>
      <c r="AU101" s="22">
        <v>2012</v>
      </c>
      <c r="AV101" s="22" t="s">
        <v>33</v>
      </c>
      <c r="AW101" s="22">
        <v>2014</v>
      </c>
      <c r="AX101" s="22">
        <v>2014</v>
      </c>
      <c r="AY101" s="22">
        <v>2014</v>
      </c>
      <c r="AZ101" s="22" t="s">
        <v>33</v>
      </c>
      <c r="BA101" s="22" t="s">
        <v>33</v>
      </c>
      <c r="BB101" s="22" t="s">
        <v>7998</v>
      </c>
      <c r="BC101" s="22">
        <v>2015</v>
      </c>
      <c r="BD101" s="22">
        <v>2014</v>
      </c>
      <c r="BE101" s="22">
        <v>2014</v>
      </c>
      <c r="BF101" s="10"/>
    </row>
    <row r="102" spans="1:58">
      <c r="A102" s="16" t="s">
        <v>6978</v>
      </c>
      <c r="B102" s="11" t="s">
        <v>6979</v>
      </c>
      <c r="C102" s="20">
        <v>2014</v>
      </c>
      <c r="D102" s="20">
        <v>2014</v>
      </c>
      <c r="E102" s="20">
        <v>2014</v>
      </c>
      <c r="F102" s="20">
        <v>2014</v>
      </c>
      <c r="G102" s="20">
        <v>2014</v>
      </c>
      <c r="H102" s="20">
        <v>2014</v>
      </c>
      <c r="I102" s="20">
        <v>2014</v>
      </c>
      <c r="J102" s="20">
        <v>2015</v>
      </c>
      <c r="K102" s="20">
        <v>2015</v>
      </c>
      <c r="L102" s="20">
        <v>2015</v>
      </c>
      <c r="M102" s="22">
        <v>2016</v>
      </c>
      <c r="N102" s="22">
        <v>2016</v>
      </c>
      <c r="O102" s="22">
        <v>2015</v>
      </c>
      <c r="P102" s="22">
        <v>2015</v>
      </c>
      <c r="Q102" s="22">
        <v>2014</v>
      </c>
      <c r="R102" s="22" t="s">
        <v>33</v>
      </c>
      <c r="S102" s="22">
        <v>2016</v>
      </c>
      <c r="T102" s="22">
        <v>2013</v>
      </c>
      <c r="U102" s="22">
        <v>2014</v>
      </c>
      <c r="V102" s="22" t="s">
        <v>33</v>
      </c>
      <c r="W102" s="22">
        <v>2015</v>
      </c>
      <c r="X102" s="22" t="s">
        <v>33</v>
      </c>
      <c r="Y102" s="22">
        <v>2012</v>
      </c>
      <c r="Z102" s="22">
        <v>2014</v>
      </c>
      <c r="AA102" s="22">
        <v>2014</v>
      </c>
      <c r="AB102" s="22" t="s">
        <v>33</v>
      </c>
      <c r="AC102" s="22">
        <v>2014</v>
      </c>
      <c r="AD102" s="22">
        <v>2015</v>
      </c>
      <c r="AE102" s="22" t="s">
        <v>33</v>
      </c>
      <c r="AF102" s="22">
        <v>2014</v>
      </c>
      <c r="AG102" s="21">
        <v>2012</v>
      </c>
      <c r="AH102" s="22">
        <v>2014</v>
      </c>
      <c r="AI102" s="22">
        <v>2015</v>
      </c>
      <c r="AJ102" s="22">
        <v>2016</v>
      </c>
      <c r="AK102" s="23" t="s">
        <v>33</v>
      </c>
      <c r="AL102" s="23">
        <v>2015</v>
      </c>
      <c r="AM102" s="22">
        <v>2015</v>
      </c>
      <c r="AN102" s="22">
        <v>2014</v>
      </c>
      <c r="AO102" s="22">
        <v>2014</v>
      </c>
      <c r="AP102" s="22">
        <v>2014</v>
      </c>
      <c r="AQ102" s="22">
        <v>2014</v>
      </c>
      <c r="AR102" s="22" t="s">
        <v>33</v>
      </c>
      <c r="AS102" s="22">
        <v>2014</v>
      </c>
      <c r="AT102" s="22">
        <v>2015</v>
      </c>
      <c r="AU102" s="22">
        <v>2012</v>
      </c>
      <c r="AV102" s="22">
        <v>2011</v>
      </c>
      <c r="AW102" s="22">
        <v>2014</v>
      </c>
      <c r="AX102" s="22">
        <v>2014</v>
      </c>
      <c r="AY102" s="22">
        <v>2014</v>
      </c>
      <c r="AZ102" s="22">
        <v>2015</v>
      </c>
      <c r="BA102" s="22">
        <v>2015</v>
      </c>
      <c r="BB102" s="22">
        <v>2015</v>
      </c>
      <c r="BC102" s="22">
        <v>2015</v>
      </c>
      <c r="BD102" s="22">
        <v>2014</v>
      </c>
      <c r="BE102" s="22">
        <v>2014</v>
      </c>
      <c r="BF102" s="10"/>
    </row>
    <row r="103" spans="1:58">
      <c r="A103" s="16" t="s">
        <v>6980</v>
      </c>
      <c r="B103" s="11" t="s">
        <v>6981</v>
      </c>
      <c r="C103" s="20">
        <v>2014</v>
      </c>
      <c r="D103" s="20">
        <v>2014</v>
      </c>
      <c r="E103" s="20">
        <v>2014</v>
      </c>
      <c r="F103" s="20">
        <v>2014</v>
      </c>
      <c r="G103" s="20">
        <v>2014</v>
      </c>
      <c r="H103" s="20">
        <v>2014</v>
      </c>
      <c r="I103" s="20">
        <v>2014</v>
      </c>
      <c r="J103" s="20">
        <v>2015</v>
      </c>
      <c r="K103" s="20">
        <v>2015</v>
      </c>
      <c r="L103" s="20">
        <v>2015</v>
      </c>
      <c r="M103" s="22">
        <v>2016</v>
      </c>
      <c r="N103" s="22">
        <v>2016</v>
      </c>
      <c r="O103" s="22">
        <v>2015</v>
      </c>
      <c r="P103" s="22">
        <v>2015</v>
      </c>
      <c r="Q103" s="22">
        <v>2014</v>
      </c>
      <c r="R103" s="22" t="s">
        <v>33</v>
      </c>
      <c r="S103" s="22">
        <v>2016</v>
      </c>
      <c r="T103" s="22">
        <v>2013</v>
      </c>
      <c r="U103" s="22">
        <v>2014</v>
      </c>
      <c r="V103" s="22" t="s">
        <v>33</v>
      </c>
      <c r="W103" s="22">
        <v>2015</v>
      </c>
      <c r="X103" s="22" t="s">
        <v>33</v>
      </c>
      <c r="Y103" s="22">
        <v>2013</v>
      </c>
      <c r="Z103" s="22">
        <v>2014</v>
      </c>
      <c r="AA103" s="22">
        <v>2014</v>
      </c>
      <c r="AB103" s="22" t="s">
        <v>33</v>
      </c>
      <c r="AC103" s="22">
        <v>2014</v>
      </c>
      <c r="AD103" s="22">
        <v>2015</v>
      </c>
      <c r="AE103" s="22" t="s">
        <v>33</v>
      </c>
      <c r="AF103" s="22">
        <v>2014</v>
      </c>
      <c r="AG103" s="21">
        <v>2012</v>
      </c>
      <c r="AH103" s="22">
        <v>2014</v>
      </c>
      <c r="AI103" s="22">
        <v>2015</v>
      </c>
      <c r="AJ103" s="22">
        <v>2016</v>
      </c>
      <c r="AK103" s="23" t="s">
        <v>33</v>
      </c>
      <c r="AL103" s="23">
        <v>2015</v>
      </c>
      <c r="AM103" s="22">
        <v>2015</v>
      </c>
      <c r="AN103" s="22">
        <v>2014</v>
      </c>
      <c r="AO103" s="22">
        <v>2014</v>
      </c>
      <c r="AP103" s="22">
        <v>2014</v>
      </c>
      <c r="AQ103" s="22">
        <v>2014</v>
      </c>
      <c r="AR103" s="22" t="s">
        <v>33</v>
      </c>
      <c r="AS103" s="22">
        <v>2014</v>
      </c>
      <c r="AT103" s="22">
        <v>2015</v>
      </c>
      <c r="AU103" s="22">
        <v>2012</v>
      </c>
      <c r="AV103" s="22" t="s">
        <v>33</v>
      </c>
      <c r="AW103" s="22">
        <v>2014</v>
      </c>
      <c r="AX103" s="22">
        <v>2014</v>
      </c>
      <c r="AY103" s="22">
        <v>2014</v>
      </c>
      <c r="AZ103" s="22">
        <v>2015</v>
      </c>
      <c r="BA103" s="22">
        <v>2015</v>
      </c>
      <c r="BB103" s="22">
        <v>2015</v>
      </c>
      <c r="BC103" s="22">
        <v>2015</v>
      </c>
      <c r="BD103" s="22">
        <v>2014</v>
      </c>
      <c r="BE103" s="22">
        <v>2014</v>
      </c>
      <c r="BF103" s="10"/>
    </row>
    <row r="104" spans="1:58">
      <c r="A104" s="16" t="s">
        <v>558</v>
      </c>
      <c r="B104" s="11" t="s">
        <v>6991</v>
      </c>
      <c r="C104" s="20">
        <v>2014</v>
      </c>
      <c r="D104" s="20">
        <v>2014</v>
      </c>
      <c r="E104" s="20">
        <v>2014</v>
      </c>
      <c r="F104" s="20">
        <v>2014</v>
      </c>
      <c r="G104" s="20">
        <v>2014</v>
      </c>
      <c r="H104" s="20">
        <v>2014</v>
      </c>
      <c r="I104" s="20">
        <v>2014</v>
      </c>
      <c r="J104" s="20">
        <v>2015</v>
      </c>
      <c r="K104" s="20">
        <v>2015</v>
      </c>
      <c r="L104" s="20">
        <v>2015</v>
      </c>
      <c r="M104" s="22">
        <v>2016</v>
      </c>
      <c r="N104" s="22">
        <v>2016</v>
      </c>
      <c r="O104" s="22">
        <v>2015</v>
      </c>
      <c r="P104" s="22">
        <v>2015</v>
      </c>
      <c r="Q104" s="22">
        <v>2014</v>
      </c>
      <c r="R104" s="22">
        <v>2009</v>
      </c>
      <c r="S104" s="22">
        <v>2016</v>
      </c>
      <c r="T104" s="22">
        <v>2013</v>
      </c>
      <c r="U104" s="22">
        <v>2014</v>
      </c>
      <c r="V104" s="22">
        <v>2014</v>
      </c>
      <c r="W104" s="22">
        <v>2015</v>
      </c>
      <c r="X104" s="22">
        <v>2004</v>
      </c>
      <c r="Y104" s="22">
        <v>2010</v>
      </c>
      <c r="Z104" s="22">
        <v>2014</v>
      </c>
      <c r="AA104" s="22">
        <v>2014</v>
      </c>
      <c r="AB104" s="22">
        <v>2014</v>
      </c>
      <c r="AC104" s="22">
        <v>2014</v>
      </c>
      <c r="AD104" s="22">
        <v>2015</v>
      </c>
      <c r="AE104" s="22">
        <v>2012</v>
      </c>
      <c r="AF104" s="22" t="s">
        <v>33</v>
      </c>
      <c r="AG104" s="21">
        <v>2010</v>
      </c>
      <c r="AH104" s="22">
        <v>2014</v>
      </c>
      <c r="AI104" s="22">
        <v>2015</v>
      </c>
      <c r="AJ104" s="22">
        <v>2016</v>
      </c>
      <c r="AK104" s="23" t="s">
        <v>33</v>
      </c>
      <c r="AL104" s="23">
        <v>2015</v>
      </c>
      <c r="AM104" s="22">
        <v>2015</v>
      </c>
      <c r="AN104" s="22">
        <v>2014</v>
      </c>
      <c r="AO104" s="22">
        <v>2014</v>
      </c>
      <c r="AP104" s="22">
        <v>2014</v>
      </c>
      <c r="AQ104" s="22">
        <v>2014</v>
      </c>
      <c r="AR104" s="22">
        <v>2015</v>
      </c>
      <c r="AS104" s="22">
        <v>2014</v>
      </c>
      <c r="AT104" s="22">
        <v>2015</v>
      </c>
      <c r="AU104" s="22">
        <v>2012</v>
      </c>
      <c r="AV104" s="22">
        <v>2009</v>
      </c>
      <c r="AW104" s="22">
        <v>2014</v>
      </c>
      <c r="AX104" s="22">
        <v>2014</v>
      </c>
      <c r="AY104" s="22">
        <v>2014</v>
      </c>
      <c r="AZ104" s="22">
        <v>2015</v>
      </c>
      <c r="BA104" s="22">
        <v>2015</v>
      </c>
      <c r="BB104" s="22">
        <v>2015</v>
      </c>
      <c r="BC104" s="22">
        <v>2015</v>
      </c>
      <c r="BD104" s="22">
        <v>2014</v>
      </c>
      <c r="BE104" s="22">
        <v>2014</v>
      </c>
      <c r="BF104" s="10"/>
    </row>
    <row r="105" spans="1:58">
      <c r="A105" s="16" t="s">
        <v>421</v>
      </c>
      <c r="B105" s="11" t="s">
        <v>7013</v>
      </c>
      <c r="C105" s="20">
        <v>2014</v>
      </c>
      <c r="D105" s="20">
        <v>2014</v>
      </c>
      <c r="E105" s="20">
        <v>2014</v>
      </c>
      <c r="F105" s="20">
        <v>2014</v>
      </c>
      <c r="G105" s="20">
        <v>2014</v>
      </c>
      <c r="H105" s="20">
        <v>2014</v>
      </c>
      <c r="I105" s="20">
        <v>2014</v>
      </c>
      <c r="J105" s="20">
        <v>2015</v>
      </c>
      <c r="K105" s="20">
        <v>2015</v>
      </c>
      <c r="L105" s="20">
        <v>2015</v>
      </c>
      <c r="M105" s="22">
        <v>2016</v>
      </c>
      <c r="N105" s="22">
        <v>2016</v>
      </c>
      <c r="O105" s="22">
        <v>2015</v>
      </c>
      <c r="P105" s="22">
        <v>2015</v>
      </c>
      <c r="Q105" s="22">
        <v>2014</v>
      </c>
      <c r="R105" s="22">
        <v>2010</v>
      </c>
      <c r="S105" s="22">
        <v>2016</v>
      </c>
      <c r="T105" s="22">
        <v>2013</v>
      </c>
      <c r="U105" s="22">
        <v>2014</v>
      </c>
      <c r="V105" s="22">
        <v>2014</v>
      </c>
      <c r="W105" s="22">
        <v>2015</v>
      </c>
      <c r="X105" s="22">
        <v>2014</v>
      </c>
      <c r="Y105" s="22">
        <v>2010</v>
      </c>
      <c r="Z105" s="22">
        <v>2014</v>
      </c>
      <c r="AA105" s="22">
        <v>2014</v>
      </c>
      <c r="AB105" s="22">
        <v>2014</v>
      </c>
      <c r="AC105" s="22">
        <v>2014</v>
      </c>
      <c r="AD105" s="22">
        <v>2015</v>
      </c>
      <c r="AE105" s="22">
        <v>2012</v>
      </c>
      <c r="AF105" s="22">
        <v>2014</v>
      </c>
      <c r="AG105" s="21">
        <v>2010</v>
      </c>
      <c r="AH105" s="22">
        <v>2014</v>
      </c>
      <c r="AI105" s="22">
        <v>2015</v>
      </c>
      <c r="AJ105" s="22">
        <v>2016</v>
      </c>
      <c r="AK105" s="23" t="s">
        <v>33</v>
      </c>
      <c r="AL105" s="23">
        <v>2015</v>
      </c>
      <c r="AM105" s="22">
        <v>2015</v>
      </c>
      <c r="AN105" s="22">
        <v>2014</v>
      </c>
      <c r="AO105" s="22">
        <v>2014</v>
      </c>
      <c r="AP105" s="22">
        <v>2013</v>
      </c>
      <c r="AQ105" s="22">
        <v>2013</v>
      </c>
      <c r="AR105" s="22">
        <v>2015</v>
      </c>
      <c r="AS105" s="22">
        <v>2014</v>
      </c>
      <c r="AT105" s="22">
        <v>2015</v>
      </c>
      <c r="AU105" s="22">
        <v>2012</v>
      </c>
      <c r="AV105" s="22">
        <v>2010</v>
      </c>
      <c r="AW105" s="22">
        <v>2014</v>
      </c>
      <c r="AX105" s="22">
        <v>2014</v>
      </c>
      <c r="AY105" s="22">
        <v>2014</v>
      </c>
      <c r="AZ105" s="22">
        <v>2015</v>
      </c>
      <c r="BA105" s="22">
        <v>2015</v>
      </c>
      <c r="BB105" s="22">
        <v>2015</v>
      </c>
      <c r="BC105" s="22">
        <v>2015</v>
      </c>
      <c r="BD105" s="22">
        <v>2014</v>
      </c>
      <c r="BE105" s="22">
        <v>2014</v>
      </c>
      <c r="BF105" s="10"/>
    </row>
    <row r="106" spans="1:58">
      <c r="A106" s="16" t="s">
        <v>1195</v>
      </c>
      <c r="B106" s="11" t="s">
        <v>7014</v>
      </c>
      <c r="C106" s="20">
        <v>2014</v>
      </c>
      <c r="D106" s="20">
        <v>2014</v>
      </c>
      <c r="E106" s="20">
        <v>2014</v>
      </c>
      <c r="F106" s="20">
        <v>2014</v>
      </c>
      <c r="G106" s="20">
        <v>2014</v>
      </c>
      <c r="H106" s="20">
        <v>2014</v>
      </c>
      <c r="I106" s="20">
        <v>2014</v>
      </c>
      <c r="J106" s="20">
        <v>2015</v>
      </c>
      <c r="K106" s="20">
        <v>2015</v>
      </c>
      <c r="L106" s="20">
        <v>2015</v>
      </c>
      <c r="M106" s="22">
        <v>2016</v>
      </c>
      <c r="N106" s="22">
        <v>2016</v>
      </c>
      <c r="O106" s="22">
        <v>2015</v>
      </c>
      <c r="P106" s="22">
        <v>2015</v>
      </c>
      <c r="Q106" s="22">
        <v>2014</v>
      </c>
      <c r="R106" s="22" t="s">
        <v>33</v>
      </c>
      <c r="S106" s="22">
        <v>2016</v>
      </c>
      <c r="T106" s="22">
        <v>2013</v>
      </c>
      <c r="U106" s="22">
        <v>2014</v>
      </c>
      <c r="V106" s="22" t="s">
        <v>33</v>
      </c>
      <c r="W106" s="22">
        <v>2015</v>
      </c>
      <c r="X106" s="22">
        <v>2006</v>
      </c>
      <c r="Y106" s="22">
        <v>2010</v>
      </c>
      <c r="Z106" s="22">
        <v>2014</v>
      </c>
      <c r="AA106" s="22">
        <v>2014</v>
      </c>
      <c r="AB106" s="22">
        <v>2014</v>
      </c>
      <c r="AC106" s="22">
        <v>2014</v>
      </c>
      <c r="AD106" s="22">
        <v>2015</v>
      </c>
      <c r="AE106" s="22">
        <v>2012</v>
      </c>
      <c r="AF106" s="22">
        <v>2014</v>
      </c>
      <c r="AG106" s="21">
        <v>2009</v>
      </c>
      <c r="AH106" s="22">
        <v>2014</v>
      </c>
      <c r="AI106" s="22">
        <v>2015</v>
      </c>
      <c r="AJ106" s="22">
        <v>2016</v>
      </c>
      <c r="AK106" s="23" t="s">
        <v>33</v>
      </c>
      <c r="AL106" s="23">
        <v>2015</v>
      </c>
      <c r="AM106" s="22">
        <v>2015</v>
      </c>
      <c r="AN106" s="22">
        <v>2014</v>
      </c>
      <c r="AO106" s="22">
        <v>2014</v>
      </c>
      <c r="AP106" s="22">
        <v>2014</v>
      </c>
      <c r="AQ106" s="22">
        <v>2014</v>
      </c>
      <c r="AR106" s="22">
        <v>2011</v>
      </c>
      <c r="AS106" s="22">
        <v>2014</v>
      </c>
      <c r="AT106" s="22">
        <v>2015</v>
      </c>
      <c r="AU106" s="22">
        <v>2012</v>
      </c>
      <c r="AV106" s="22">
        <v>2010</v>
      </c>
      <c r="AW106" s="22">
        <v>2014</v>
      </c>
      <c r="AX106" s="22">
        <v>2014</v>
      </c>
      <c r="AY106" s="22">
        <v>2014</v>
      </c>
      <c r="AZ106" s="22">
        <v>2015</v>
      </c>
      <c r="BA106" s="22">
        <v>2015</v>
      </c>
      <c r="BB106" s="22">
        <v>2015</v>
      </c>
      <c r="BC106" s="22">
        <v>2015</v>
      </c>
      <c r="BD106" s="22">
        <v>2014</v>
      </c>
      <c r="BE106" s="22">
        <v>2014</v>
      </c>
      <c r="BF106" s="10"/>
    </row>
    <row r="107" spans="1:58">
      <c r="A107" s="16" t="s">
        <v>6992</v>
      </c>
      <c r="B107" s="11" t="s">
        <v>6993</v>
      </c>
      <c r="C107" s="20">
        <v>2014</v>
      </c>
      <c r="D107" s="20">
        <v>2014</v>
      </c>
      <c r="E107" s="20">
        <v>2014</v>
      </c>
      <c r="F107" s="20">
        <v>2014</v>
      </c>
      <c r="G107" s="20">
        <v>2014</v>
      </c>
      <c r="H107" s="20">
        <v>2014</v>
      </c>
      <c r="I107" s="20">
        <v>2014</v>
      </c>
      <c r="J107" s="20">
        <v>2015</v>
      </c>
      <c r="K107" s="20">
        <v>2015</v>
      </c>
      <c r="L107" s="20">
        <v>2015</v>
      </c>
      <c r="M107" s="22">
        <v>2016</v>
      </c>
      <c r="N107" s="22">
        <v>2016</v>
      </c>
      <c r="O107" s="22">
        <v>2015</v>
      </c>
      <c r="P107" s="22">
        <v>2015</v>
      </c>
      <c r="Q107" s="22">
        <v>2014</v>
      </c>
      <c r="R107" s="22">
        <v>2009</v>
      </c>
      <c r="S107" s="22">
        <v>2016</v>
      </c>
      <c r="T107" s="22">
        <v>2013</v>
      </c>
      <c r="U107" s="22">
        <v>2014</v>
      </c>
      <c r="V107" s="22">
        <v>2014</v>
      </c>
      <c r="W107" s="22">
        <v>2015</v>
      </c>
      <c r="X107" s="22">
        <v>2009</v>
      </c>
      <c r="Y107" s="22">
        <v>2010</v>
      </c>
      <c r="Z107" s="22">
        <v>2014</v>
      </c>
      <c r="AA107" s="22">
        <v>2014</v>
      </c>
      <c r="AB107" s="22">
        <v>2013</v>
      </c>
      <c r="AC107" s="22">
        <v>2014</v>
      </c>
      <c r="AD107" s="22">
        <v>2015</v>
      </c>
      <c r="AE107" s="22" t="s">
        <v>33</v>
      </c>
      <c r="AF107" s="22">
        <v>2014</v>
      </c>
      <c r="AG107" s="21">
        <v>2009</v>
      </c>
      <c r="AH107" s="22">
        <v>2014</v>
      </c>
      <c r="AI107" s="22">
        <v>2015</v>
      </c>
      <c r="AJ107" s="22">
        <v>2016</v>
      </c>
      <c r="AK107" s="23" t="s">
        <v>33</v>
      </c>
      <c r="AL107" s="23" t="s">
        <v>33</v>
      </c>
      <c r="AM107" s="22">
        <v>2015</v>
      </c>
      <c r="AN107" s="22">
        <v>2014</v>
      </c>
      <c r="AO107" s="22">
        <v>2014</v>
      </c>
      <c r="AP107" s="22">
        <v>2013</v>
      </c>
      <c r="AQ107" s="22">
        <v>2013</v>
      </c>
      <c r="AR107" s="22">
        <v>2011</v>
      </c>
      <c r="AS107" s="22">
        <v>2014</v>
      </c>
      <c r="AT107" s="22" t="s">
        <v>33</v>
      </c>
      <c r="AU107" s="22">
        <v>2012</v>
      </c>
      <c r="AV107" s="22">
        <v>2006</v>
      </c>
      <c r="AW107" s="22">
        <v>2014</v>
      </c>
      <c r="AX107" s="22">
        <v>2014</v>
      </c>
      <c r="AY107" s="22">
        <v>2014</v>
      </c>
      <c r="AZ107" s="22">
        <v>2015</v>
      </c>
      <c r="BA107" s="22">
        <v>2015</v>
      </c>
      <c r="BB107" s="22">
        <v>2015</v>
      </c>
      <c r="BC107" s="22">
        <v>2015</v>
      </c>
      <c r="BD107" s="22">
        <v>2014</v>
      </c>
      <c r="BE107" s="22">
        <v>2014</v>
      </c>
      <c r="BF107" s="10"/>
    </row>
    <row r="108" spans="1:58">
      <c r="A108" s="16" t="s">
        <v>1153</v>
      </c>
      <c r="B108" s="11" t="s">
        <v>6999</v>
      </c>
      <c r="C108" s="20">
        <v>2014</v>
      </c>
      <c r="D108" s="20">
        <v>2014</v>
      </c>
      <c r="E108" s="20">
        <v>2014</v>
      </c>
      <c r="F108" s="20">
        <v>2014</v>
      </c>
      <c r="G108" s="20">
        <v>2014</v>
      </c>
      <c r="H108" s="20">
        <v>2014</v>
      </c>
      <c r="I108" s="20">
        <v>2014</v>
      </c>
      <c r="J108" s="20">
        <v>2015</v>
      </c>
      <c r="K108" s="20">
        <v>2015</v>
      </c>
      <c r="L108" s="20">
        <v>2015</v>
      </c>
      <c r="M108" s="22">
        <v>2016</v>
      </c>
      <c r="N108" s="22">
        <v>2016</v>
      </c>
      <c r="O108" s="22">
        <v>2015</v>
      </c>
      <c r="P108" s="22">
        <v>2015</v>
      </c>
      <c r="Q108" s="22">
        <v>2014</v>
      </c>
      <c r="R108" s="22">
        <v>2013</v>
      </c>
      <c r="S108" s="22">
        <v>2016</v>
      </c>
      <c r="T108" s="22">
        <v>2013</v>
      </c>
      <c r="U108" s="22">
        <v>2014</v>
      </c>
      <c r="V108" s="22">
        <v>2014</v>
      </c>
      <c r="W108" s="22">
        <v>2015</v>
      </c>
      <c r="X108" s="22">
        <v>2006</v>
      </c>
      <c r="Y108" s="22">
        <v>2010</v>
      </c>
      <c r="Z108" s="22">
        <v>2014</v>
      </c>
      <c r="AA108" s="22">
        <v>2014</v>
      </c>
      <c r="AB108" s="22">
        <v>2014</v>
      </c>
      <c r="AC108" s="22">
        <v>2014</v>
      </c>
      <c r="AD108" s="22">
        <v>2015</v>
      </c>
      <c r="AE108" s="22">
        <v>2012</v>
      </c>
      <c r="AF108" s="22">
        <v>2014</v>
      </c>
      <c r="AG108" s="21">
        <v>2010</v>
      </c>
      <c r="AH108" s="22">
        <v>2014</v>
      </c>
      <c r="AI108" s="22">
        <v>2015</v>
      </c>
      <c r="AJ108" s="22">
        <v>2016</v>
      </c>
      <c r="AK108" s="23">
        <v>2016</v>
      </c>
      <c r="AL108" s="23">
        <v>2015</v>
      </c>
      <c r="AM108" s="22">
        <v>2015</v>
      </c>
      <c r="AN108" s="22">
        <v>2014</v>
      </c>
      <c r="AO108" s="22">
        <v>2014</v>
      </c>
      <c r="AP108" s="22">
        <v>2014</v>
      </c>
      <c r="AQ108" s="22">
        <v>2014</v>
      </c>
      <c r="AR108" s="22">
        <v>2015</v>
      </c>
      <c r="AS108" s="22">
        <v>2014</v>
      </c>
      <c r="AT108" s="22">
        <v>2015</v>
      </c>
      <c r="AU108" s="22">
        <v>2012</v>
      </c>
      <c r="AV108" s="22">
        <v>2011</v>
      </c>
      <c r="AW108" s="22">
        <v>2014</v>
      </c>
      <c r="AX108" s="22">
        <v>2014</v>
      </c>
      <c r="AY108" s="22">
        <v>2014</v>
      </c>
      <c r="AZ108" s="22">
        <v>2015</v>
      </c>
      <c r="BA108" s="22">
        <v>2015</v>
      </c>
      <c r="BB108" s="22">
        <v>2015</v>
      </c>
      <c r="BC108" s="22">
        <v>2015</v>
      </c>
      <c r="BD108" s="22">
        <v>2014</v>
      </c>
      <c r="BE108" s="22">
        <v>2014</v>
      </c>
      <c r="BF108" s="10"/>
    </row>
    <row r="109" spans="1:58">
      <c r="A109" s="16" t="s">
        <v>7000</v>
      </c>
      <c r="B109" s="11" t="s">
        <v>7001</v>
      </c>
      <c r="C109" s="20">
        <v>2014</v>
      </c>
      <c r="D109" s="20">
        <v>2014</v>
      </c>
      <c r="E109" s="20">
        <v>2014</v>
      </c>
      <c r="F109" s="20">
        <v>2014</v>
      </c>
      <c r="G109" s="20">
        <v>2014</v>
      </c>
      <c r="H109" s="20">
        <v>2014</v>
      </c>
      <c r="I109" s="20">
        <v>2014</v>
      </c>
      <c r="J109" s="20">
        <v>2015</v>
      </c>
      <c r="K109" s="20">
        <v>2015</v>
      </c>
      <c r="L109" s="20">
        <v>2015</v>
      </c>
      <c r="M109" s="22">
        <v>2016</v>
      </c>
      <c r="N109" s="22">
        <v>2016</v>
      </c>
      <c r="O109" s="22">
        <v>2015</v>
      </c>
      <c r="P109" s="22">
        <v>2015</v>
      </c>
      <c r="Q109" s="22">
        <v>2014</v>
      </c>
      <c r="R109" s="22" t="s">
        <v>33</v>
      </c>
      <c r="S109" s="22">
        <v>2016</v>
      </c>
      <c r="T109" s="22">
        <v>2013</v>
      </c>
      <c r="U109" s="22">
        <v>2014</v>
      </c>
      <c r="V109" s="22" t="s">
        <v>33</v>
      </c>
      <c r="W109" s="22">
        <v>2015</v>
      </c>
      <c r="X109" s="22" t="s">
        <v>33</v>
      </c>
      <c r="Y109" s="22">
        <v>2013</v>
      </c>
      <c r="Z109" s="22">
        <v>2014</v>
      </c>
      <c r="AA109" s="22">
        <v>2014</v>
      </c>
      <c r="AB109" s="22" t="s">
        <v>33</v>
      </c>
      <c r="AC109" s="22">
        <v>2014</v>
      </c>
      <c r="AD109" s="22">
        <v>2015</v>
      </c>
      <c r="AE109" s="22" t="s">
        <v>33</v>
      </c>
      <c r="AF109" s="22">
        <v>2014</v>
      </c>
      <c r="AG109" s="21" t="s">
        <v>33</v>
      </c>
      <c r="AH109" s="22">
        <v>2014</v>
      </c>
      <c r="AI109" s="22">
        <v>2015</v>
      </c>
      <c r="AJ109" s="22">
        <v>2016</v>
      </c>
      <c r="AK109" s="23" t="s">
        <v>33</v>
      </c>
      <c r="AL109" s="23">
        <v>2015</v>
      </c>
      <c r="AM109" s="22">
        <v>2015</v>
      </c>
      <c r="AN109" s="22">
        <v>2014</v>
      </c>
      <c r="AO109" s="22">
        <v>2014</v>
      </c>
      <c r="AP109" s="22">
        <v>2014</v>
      </c>
      <c r="AQ109" s="22">
        <v>2014</v>
      </c>
      <c r="AR109" s="22" t="s">
        <v>33</v>
      </c>
      <c r="AS109" s="22">
        <v>2014</v>
      </c>
      <c r="AT109" s="22">
        <v>2015</v>
      </c>
      <c r="AU109" s="22">
        <v>2012</v>
      </c>
      <c r="AV109" s="22">
        <v>2011</v>
      </c>
      <c r="AW109" s="22">
        <v>2014</v>
      </c>
      <c r="AX109" s="22">
        <v>2014</v>
      </c>
      <c r="AY109" s="22">
        <v>2014</v>
      </c>
      <c r="AZ109" s="22">
        <v>2015</v>
      </c>
      <c r="BA109" s="22">
        <v>2015</v>
      </c>
      <c r="BB109" s="22">
        <v>2013</v>
      </c>
      <c r="BC109" s="22">
        <v>2015</v>
      </c>
      <c r="BD109" s="22">
        <v>2014</v>
      </c>
      <c r="BE109" s="22">
        <v>2014</v>
      </c>
      <c r="BF109" s="10"/>
    </row>
    <row r="110" spans="1:58">
      <c r="A110" s="16" t="s">
        <v>6995</v>
      </c>
      <c r="B110" s="11" t="s">
        <v>6996</v>
      </c>
      <c r="C110" s="20">
        <v>2014</v>
      </c>
      <c r="D110" s="20">
        <v>2014</v>
      </c>
      <c r="E110" s="20">
        <v>2014</v>
      </c>
      <c r="F110" s="20">
        <v>2014</v>
      </c>
      <c r="G110" s="20">
        <v>2014</v>
      </c>
      <c r="H110" s="20">
        <v>2014</v>
      </c>
      <c r="I110" s="20">
        <v>2014</v>
      </c>
      <c r="J110" s="20">
        <v>2015</v>
      </c>
      <c r="K110" s="20">
        <v>2015</v>
      </c>
      <c r="L110" s="20">
        <v>2015</v>
      </c>
      <c r="M110" s="22">
        <v>2016</v>
      </c>
      <c r="N110" s="22">
        <v>2016</v>
      </c>
      <c r="O110" s="22">
        <v>2015</v>
      </c>
      <c r="P110" s="22">
        <v>2015</v>
      </c>
      <c r="Q110" s="22" t="s">
        <v>33</v>
      </c>
      <c r="R110" s="22" t="s">
        <v>33</v>
      </c>
      <c r="S110" s="22">
        <v>2016</v>
      </c>
      <c r="T110" s="22">
        <v>2013</v>
      </c>
      <c r="U110" s="22">
        <v>2014</v>
      </c>
      <c r="V110" s="22">
        <v>2014</v>
      </c>
      <c r="W110" s="22">
        <v>2015</v>
      </c>
      <c r="X110" s="22">
        <v>2007</v>
      </c>
      <c r="Y110" s="22">
        <v>2010</v>
      </c>
      <c r="Z110" s="22">
        <v>2014</v>
      </c>
      <c r="AA110" s="22">
        <v>2014</v>
      </c>
      <c r="AB110" s="22" t="s">
        <v>33</v>
      </c>
      <c r="AC110" s="22">
        <v>2014</v>
      </c>
      <c r="AD110" s="22">
        <v>2015</v>
      </c>
      <c r="AE110" s="22" t="s">
        <v>33</v>
      </c>
      <c r="AF110" s="22" t="s">
        <v>33</v>
      </c>
      <c r="AG110" s="21" t="s">
        <v>33</v>
      </c>
      <c r="AH110" s="22">
        <v>2014</v>
      </c>
      <c r="AI110" s="22">
        <v>2015</v>
      </c>
      <c r="AJ110" s="22">
        <v>2016</v>
      </c>
      <c r="AK110" s="23" t="s">
        <v>33</v>
      </c>
      <c r="AL110" s="23" t="s">
        <v>33</v>
      </c>
      <c r="AM110" s="22">
        <v>2015</v>
      </c>
      <c r="AN110" s="22">
        <v>2014</v>
      </c>
      <c r="AO110" s="22">
        <v>2014</v>
      </c>
      <c r="AP110" s="22" t="s">
        <v>33</v>
      </c>
      <c r="AQ110" s="22" t="s">
        <v>33</v>
      </c>
      <c r="AR110" s="22">
        <v>2011</v>
      </c>
      <c r="AS110" s="22">
        <v>2014</v>
      </c>
      <c r="AT110" s="22" t="s">
        <v>33</v>
      </c>
      <c r="AU110" s="22">
        <v>2012</v>
      </c>
      <c r="AV110" s="22" t="s">
        <v>33</v>
      </c>
      <c r="AW110" s="22">
        <v>2014</v>
      </c>
      <c r="AX110" s="22">
        <v>2014</v>
      </c>
      <c r="AY110" s="22">
        <v>2014</v>
      </c>
      <c r="AZ110" s="22">
        <v>2015</v>
      </c>
      <c r="BA110" s="22">
        <v>2015</v>
      </c>
      <c r="BB110" s="22">
        <v>2014</v>
      </c>
      <c r="BC110" s="22">
        <v>2015</v>
      </c>
      <c r="BD110" s="22">
        <v>2014</v>
      </c>
      <c r="BE110" s="22">
        <v>2014</v>
      </c>
      <c r="BF110" s="10"/>
    </row>
    <row r="111" spans="1:58">
      <c r="A111" s="16" t="s">
        <v>1164</v>
      </c>
      <c r="B111" s="11" t="s">
        <v>7008</v>
      </c>
      <c r="C111" s="20">
        <v>2014</v>
      </c>
      <c r="D111" s="20">
        <v>2014</v>
      </c>
      <c r="E111" s="20">
        <v>2014</v>
      </c>
      <c r="F111" s="20">
        <v>2014</v>
      </c>
      <c r="G111" s="20">
        <v>2014</v>
      </c>
      <c r="H111" s="20">
        <v>2014</v>
      </c>
      <c r="I111" s="20">
        <v>2014</v>
      </c>
      <c r="J111" s="20">
        <v>2015</v>
      </c>
      <c r="K111" s="20">
        <v>2015</v>
      </c>
      <c r="L111" s="20">
        <v>2015</v>
      </c>
      <c r="M111" s="22">
        <v>2016</v>
      </c>
      <c r="N111" s="22">
        <v>2016</v>
      </c>
      <c r="O111" s="22">
        <v>2015</v>
      </c>
      <c r="P111" s="22">
        <v>2015</v>
      </c>
      <c r="Q111" s="22">
        <v>2014</v>
      </c>
      <c r="R111" s="22">
        <v>2011</v>
      </c>
      <c r="S111" s="22">
        <v>2016</v>
      </c>
      <c r="T111" s="22">
        <v>2013</v>
      </c>
      <c r="U111" s="22">
        <v>2014</v>
      </c>
      <c r="V111" s="22">
        <v>2014</v>
      </c>
      <c r="W111" s="22">
        <v>2015</v>
      </c>
      <c r="X111" s="22">
        <v>2012</v>
      </c>
      <c r="Y111" s="22">
        <v>2010</v>
      </c>
      <c r="Z111" s="22">
        <v>2014</v>
      </c>
      <c r="AA111" s="22">
        <v>2014</v>
      </c>
      <c r="AB111" s="22">
        <v>2014</v>
      </c>
      <c r="AC111" s="22">
        <v>2014</v>
      </c>
      <c r="AD111" s="22">
        <v>2015</v>
      </c>
      <c r="AE111" s="22">
        <v>2012</v>
      </c>
      <c r="AF111" s="22">
        <v>2014</v>
      </c>
      <c r="AG111" s="21">
        <v>2008</v>
      </c>
      <c r="AH111" s="22">
        <v>2014</v>
      </c>
      <c r="AI111" s="22">
        <v>2015</v>
      </c>
      <c r="AJ111" s="22">
        <v>2016</v>
      </c>
      <c r="AK111" s="23" t="s">
        <v>33</v>
      </c>
      <c r="AL111" s="23">
        <v>2016</v>
      </c>
      <c r="AM111" s="22">
        <v>2015</v>
      </c>
      <c r="AN111" s="22">
        <v>2014</v>
      </c>
      <c r="AO111" s="22">
        <v>2014</v>
      </c>
      <c r="AP111" s="22">
        <v>2014</v>
      </c>
      <c r="AQ111" s="22">
        <v>2014</v>
      </c>
      <c r="AR111" s="22">
        <v>2011</v>
      </c>
      <c r="AS111" s="22">
        <v>2014</v>
      </c>
      <c r="AT111" s="22">
        <v>2015</v>
      </c>
      <c r="AU111" s="22">
        <v>2012</v>
      </c>
      <c r="AV111" s="22">
        <v>2007</v>
      </c>
      <c r="AW111" s="22">
        <v>2014</v>
      </c>
      <c r="AX111" s="22">
        <v>2014</v>
      </c>
      <c r="AY111" s="22">
        <v>2014</v>
      </c>
      <c r="AZ111" s="22">
        <v>2015</v>
      </c>
      <c r="BA111" s="22">
        <v>2015</v>
      </c>
      <c r="BB111" s="22">
        <v>2014</v>
      </c>
      <c r="BC111" s="22">
        <v>2015</v>
      </c>
      <c r="BD111" s="22">
        <v>2014</v>
      </c>
      <c r="BE111" s="22">
        <v>2014</v>
      </c>
      <c r="BF111" s="10"/>
    </row>
    <row r="112" spans="1:58">
      <c r="A112" s="16" t="s">
        <v>7011</v>
      </c>
      <c r="B112" s="11" t="s">
        <v>7012</v>
      </c>
      <c r="C112" s="20">
        <v>2014</v>
      </c>
      <c r="D112" s="20">
        <v>2014</v>
      </c>
      <c r="E112" s="20">
        <v>2014</v>
      </c>
      <c r="F112" s="20">
        <v>2014</v>
      </c>
      <c r="G112" s="20">
        <v>2014</v>
      </c>
      <c r="H112" s="20">
        <v>2014</v>
      </c>
      <c r="I112" s="20">
        <v>2014</v>
      </c>
      <c r="J112" s="20">
        <v>2015</v>
      </c>
      <c r="K112" s="20">
        <v>2015</v>
      </c>
      <c r="L112" s="20">
        <v>2015</v>
      </c>
      <c r="M112" s="22">
        <v>2016</v>
      </c>
      <c r="N112" s="22">
        <v>2016</v>
      </c>
      <c r="O112" s="22">
        <v>2015</v>
      </c>
      <c r="P112" s="22">
        <v>2015</v>
      </c>
      <c r="Q112" s="22">
        <v>2014</v>
      </c>
      <c r="R112" s="22" t="s">
        <v>33</v>
      </c>
      <c r="S112" s="22">
        <v>2016</v>
      </c>
      <c r="T112" s="22">
        <v>2013</v>
      </c>
      <c r="U112" s="22">
        <v>2014</v>
      </c>
      <c r="V112" s="22">
        <v>2014</v>
      </c>
      <c r="W112" s="22">
        <v>2015</v>
      </c>
      <c r="X112" s="22" t="s">
        <v>33</v>
      </c>
      <c r="Y112" s="22" t="s">
        <v>33</v>
      </c>
      <c r="Z112" s="22">
        <v>2014</v>
      </c>
      <c r="AA112" s="22">
        <v>2014</v>
      </c>
      <c r="AB112" s="22">
        <v>2014</v>
      </c>
      <c r="AC112" s="22">
        <v>2014</v>
      </c>
      <c r="AD112" s="22">
        <v>2015</v>
      </c>
      <c r="AE112" s="22" t="s">
        <v>33</v>
      </c>
      <c r="AF112" s="22">
        <v>2014</v>
      </c>
      <c r="AG112" s="21">
        <v>2012</v>
      </c>
      <c r="AH112" s="22">
        <v>2014</v>
      </c>
      <c r="AI112" s="22">
        <v>2015</v>
      </c>
      <c r="AJ112" s="22">
        <v>2016</v>
      </c>
      <c r="AK112" s="23" t="s">
        <v>33</v>
      </c>
      <c r="AL112" s="23">
        <v>2015</v>
      </c>
      <c r="AM112" s="22">
        <v>2015</v>
      </c>
      <c r="AN112" s="22">
        <v>2014</v>
      </c>
      <c r="AO112" s="22">
        <v>2014</v>
      </c>
      <c r="AP112" s="22">
        <v>2014</v>
      </c>
      <c r="AQ112" s="22">
        <v>2014</v>
      </c>
      <c r="AR112" s="22">
        <v>2015</v>
      </c>
      <c r="AS112" s="22">
        <v>2014</v>
      </c>
      <c r="AT112" s="22">
        <v>2015</v>
      </c>
      <c r="AU112" s="22">
        <v>2012</v>
      </c>
      <c r="AV112" s="22">
        <v>2011</v>
      </c>
      <c r="AW112" s="22">
        <v>2014</v>
      </c>
      <c r="AX112" s="22">
        <v>2014</v>
      </c>
      <c r="AY112" s="22">
        <v>2014</v>
      </c>
      <c r="AZ112" s="22">
        <v>2015</v>
      </c>
      <c r="BA112" s="22">
        <v>2015</v>
      </c>
      <c r="BB112" s="22">
        <v>2015</v>
      </c>
      <c r="BC112" s="22">
        <v>2015</v>
      </c>
      <c r="BD112" s="22">
        <v>2014</v>
      </c>
      <c r="BE112" s="22">
        <v>2014</v>
      </c>
      <c r="BF112" s="10"/>
    </row>
    <row r="113" spans="1:58">
      <c r="A113" s="16" t="s">
        <v>811</v>
      </c>
      <c r="B113" s="11" t="s">
        <v>6994</v>
      </c>
      <c r="C113" s="20">
        <v>2014</v>
      </c>
      <c r="D113" s="20">
        <v>2014</v>
      </c>
      <c r="E113" s="20">
        <v>2014</v>
      </c>
      <c r="F113" s="20">
        <v>2014</v>
      </c>
      <c r="G113" s="20">
        <v>2014</v>
      </c>
      <c r="H113" s="20">
        <v>2014</v>
      </c>
      <c r="I113" s="20">
        <v>2014</v>
      </c>
      <c r="J113" s="20">
        <v>2015</v>
      </c>
      <c r="K113" s="20">
        <v>2015</v>
      </c>
      <c r="L113" s="20">
        <v>2015</v>
      </c>
      <c r="M113" s="22">
        <v>2016</v>
      </c>
      <c r="N113" s="22">
        <v>2016</v>
      </c>
      <c r="O113" s="22">
        <v>2015</v>
      </c>
      <c r="P113" s="22">
        <v>2015</v>
      </c>
      <c r="Q113" s="22">
        <v>2014</v>
      </c>
      <c r="R113" s="22">
        <v>2012</v>
      </c>
      <c r="S113" s="22">
        <v>2016</v>
      </c>
      <c r="T113" s="22">
        <v>2013</v>
      </c>
      <c r="U113" s="22">
        <v>2014</v>
      </c>
      <c r="V113" s="22">
        <v>2014</v>
      </c>
      <c r="W113" s="22">
        <v>2015</v>
      </c>
      <c r="X113" s="22">
        <v>2012</v>
      </c>
      <c r="Y113" s="22">
        <v>2011</v>
      </c>
      <c r="Z113" s="22">
        <v>2014</v>
      </c>
      <c r="AA113" s="22">
        <v>2014</v>
      </c>
      <c r="AB113" s="22">
        <v>2014</v>
      </c>
      <c r="AC113" s="22">
        <v>2014</v>
      </c>
      <c r="AD113" s="22">
        <v>2015</v>
      </c>
      <c r="AE113" s="22">
        <v>2012</v>
      </c>
      <c r="AF113" s="22">
        <v>2014</v>
      </c>
      <c r="AG113" s="21">
        <v>2012</v>
      </c>
      <c r="AH113" s="22">
        <v>2014</v>
      </c>
      <c r="AI113" s="22">
        <v>2015</v>
      </c>
      <c r="AJ113" s="22">
        <v>2016</v>
      </c>
      <c r="AK113" s="23">
        <v>2015</v>
      </c>
      <c r="AL113" s="23">
        <v>2015</v>
      </c>
      <c r="AM113" s="22">
        <v>2015</v>
      </c>
      <c r="AN113" s="22">
        <v>2014</v>
      </c>
      <c r="AO113" s="22">
        <v>2014</v>
      </c>
      <c r="AP113" s="22">
        <v>2014</v>
      </c>
      <c r="AQ113" s="22">
        <v>2014</v>
      </c>
      <c r="AR113" s="22">
        <v>2015</v>
      </c>
      <c r="AS113" s="22">
        <v>2014</v>
      </c>
      <c r="AT113" s="22">
        <v>2015</v>
      </c>
      <c r="AU113" s="22">
        <v>2012</v>
      </c>
      <c r="AV113" s="22">
        <v>2013</v>
      </c>
      <c r="AW113" s="22">
        <v>2014</v>
      </c>
      <c r="AX113" s="22">
        <v>2014</v>
      </c>
      <c r="AY113" s="22">
        <v>2014</v>
      </c>
      <c r="AZ113" s="22">
        <v>2015</v>
      </c>
      <c r="BA113" s="22">
        <v>2015</v>
      </c>
      <c r="BB113" s="22">
        <v>2015</v>
      </c>
      <c r="BC113" s="22">
        <v>2015</v>
      </c>
      <c r="BD113" s="22">
        <v>2014</v>
      </c>
      <c r="BE113" s="22">
        <v>2014</v>
      </c>
      <c r="BF113" s="10"/>
    </row>
    <row r="114" spans="1:58">
      <c r="A114" s="16" t="s">
        <v>6892</v>
      </c>
      <c r="B114" s="11" t="s">
        <v>6893</v>
      </c>
      <c r="C114" s="20">
        <v>2014</v>
      </c>
      <c r="D114" s="20">
        <v>2014</v>
      </c>
      <c r="E114" s="20">
        <v>2014</v>
      </c>
      <c r="F114" s="20">
        <v>2014</v>
      </c>
      <c r="G114" s="20">
        <v>2014</v>
      </c>
      <c r="H114" s="20">
        <v>2014</v>
      </c>
      <c r="I114" s="20">
        <v>2014</v>
      </c>
      <c r="J114" s="20">
        <v>2015</v>
      </c>
      <c r="K114" s="20">
        <v>2015</v>
      </c>
      <c r="L114" s="20">
        <v>2015</v>
      </c>
      <c r="M114" s="22">
        <v>2016</v>
      </c>
      <c r="N114" s="22">
        <v>2016</v>
      </c>
      <c r="O114" s="22">
        <v>2015</v>
      </c>
      <c r="P114" s="22">
        <v>2015</v>
      </c>
      <c r="Q114" s="22">
        <v>2014</v>
      </c>
      <c r="R114" s="22" t="s">
        <v>33</v>
      </c>
      <c r="S114" s="22">
        <v>2016</v>
      </c>
      <c r="T114" s="22">
        <v>2013</v>
      </c>
      <c r="U114" s="22">
        <v>2014</v>
      </c>
      <c r="V114" s="22">
        <v>2014</v>
      </c>
      <c r="W114" s="22">
        <v>2015</v>
      </c>
      <c r="X114" s="22">
        <v>2005</v>
      </c>
      <c r="Y114" s="22">
        <v>2010</v>
      </c>
      <c r="Z114" s="22">
        <v>2014</v>
      </c>
      <c r="AA114" s="22">
        <v>2014</v>
      </c>
      <c r="AB114" s="22" t="s">
        <v>33</v>
      </c>
      <c r="AC114" s="22">
        <v>2014</v>
      </c>
      <c r="AD114" s="22">
        <v>2015</v>
      </c>
      <c r="AE114" s="22" t="s">
        <v>33</v>
      </c>
      <c r="AF114" s="22" t="s">
        <v>33</v>
      </c>
      <c r="AG114" s="21" t="s">
        <v>33</v>
      </c>
      <c r="AH114" s="22">
        <v>2014</v>
      </c>
      <c r="AI114" s="22">
        <v>2015</v>
      </c>
      <c r="AJ114" s="22">
        <v>2016</v>
      </c>
      <c r="AK114" s="23" t="s">
        <v>33</v>
      </c>
      <c r="AL114" s="23">
        <v>2015</v>
      </c>
      <c r="AM114" s="22">
        <v>2015</v>
      </c>
      <c r="AN114" s="22">
        <v>2014</v>
      </c>
      <c r="AO114" s="22">
        <v>2014</v>
      </c>
      <c r="AP114" s="22" t="s">
        <v>33</v>
      </c>
      <c r="AQ114" s="22" t="s">
        <v>33</v>
      </c>
      <c r="AR114" s="22">
        <v>2011</v>
      </c>
      <c r="AS114" s="22">
        <v>2014</v>
      </c>
      <c r="AT114" s="22" t="s">
        <v>33</v>
      </c>
      <c r="AU114" s="22">
        <v>2012</v>
      </c>
      <c r="AV114" s="22" t="s">
        <v>33</v>
      </c>
      <c r="AW114" s="22">
        <v>2014</v>
      </c>
      <c r="AX114" s="22">
        <v>2014</v>
      </c>
      <c r="AY114" s="22">
        <v>2014</v>
      </c>
      <c r="AZ114" s="22">
        <v>2015</v>
      </c>
      <c r="BA114" s="22">
        <v>2015</v>
      </c>
      <c r="BB114" s="22">
        <v>2014</v>
      </c>
      <c r="BC114" s="22">
        <v>2015</v>
      </c>
      <c r="BD114" s="22">
        <v>2014</v>
      </c>
      <c r="BE114" s="22">
        <v>2014</v>
      </c>
      <c r="BF114" s="10"/>
    </row>
    <row r="115" spans="1:58">
      <c r="A115" s="16" t="s">
        <v>7999</v>
      </c>
      <c r="B115" s="11" t="s">
        <v>6990</v>
      </c>
      <c r="C115" s="20">
        <v>2014</v>
      </c>
      <c r="D115" s="20">
        <v>2014</v>
      </c>
      <c r="E115" s="20">
        <v>2014</v>
      </c>
      <c r="F115" s="20">
        <v>2014</v>
      </c>
      <c r="G115" s="20">
        <v>2014</v>
      </c>
      <c r="H115" s="20">
        <v>2014</v>
      </c>
      <c r="I115" s="20">
        <v>2014</v>
      </c>
      <c r="J115" s="20">
        <v>2015</v>
      </c>
      <c r="K115" s="20">
        <v>2015</v>
      </c>
      <c r="L115" s="20">
        <v>2015</v>
      </c>
      <c r="M115" s="22">
        <v>2016</v>
      </c>
      <c r="N115" s="22">
        <v>2016</v>
      </c>
      <c r="O115" s="22">
        <v>2015</v>
      </c>
      <c r="P115" s="22">
        <v>2015</v>
      </c>
      <c r="Q115" s="22">
        <v>2014</v>
      </c>
      <c r="R115" s="22">
        <v>2012</v>
      </c>
      <c r="S115" s="22">
        <v>2016</v>
      </c>
      <c r="T115" s="22">
        <v>2013</v>
      </c>
      <c r="U115" s="22">
        <v>2014</v>
      </c>
      <c r="V115" s="22">
        <v>2014</v>
      </c>
      <c r="W115" s="22">
        <v>2015</v>
      </c>
      <c r="X115" s="22">
        <v>2012</v>
      </c>
      <c r="Y115" s="22">
        <v>2013</v>
      </c>
      <c r="Z115" s="22">
        <v>2014</v>
      </c>
      <c r="AA115" s="22">
        <v>2014</v>
      </c>
      <c r="AB115" s="22">
        <v>2014</v>
      </c>
      <c r="AC115" s="22">
        <v>2014</v>
      </c>
      <c r="AD115" s="22">
        <v>2015</v>
      </c>
      <c r="AE115" s="22" t="s">
        <v>33</v>
      </c>
      <c r="AF115" s="22">
        <v>2014</v>
      </c>
      <c r="AG115" s="21">
        <v>2013</v>
      </c>
      <c r="AH115" s="22">
        <v>2014</v>
      </c>
      <c r="AI115" s="22">
        <v>2015</v>
      </c>
      <c r="AJ115" s="22">
        <v>2016</v>
      </c>
      <c r="AK115" s="23" t="s">
        <v>33</v>
      </c>
      <c r="AL115" s="23">
        <v>2015</v>
      </c>
      <c r="AM115" s="22">
        <v>2015</v>
      </c>
      <c r="AN115" s="22">
        <v>2014</v>
      </c>
      <c r="AO115" s="22">
        <v>2014</v>
      </c>
      <c r="AP115" s="22">
        <v>2013</v>
      </c>
      <c r="AQ115" s="22">
        <v>2013</v>
      </c>
      <c r="AR115" s="22">
        <v>2009</v>
      </c>
      <c r="AS115" s="22">
        <v>2014</v>
      </c>
      <c r="AT115" s="22">
        <v>2015</v>
      </c>
      <c r="AU115" s="22">
        <v>2012</v>
      </c>
      <c r="AV115" s="22">
        <v>2013</v>
      </c>
      <c r="AW115" s="22">
        <v>2014</v>
      </c>
      <c r="AX115" s="22">
        <v>2014</v>
      </c>
      <c r="AY115" s="22">
        <v>2014</v>
      </c>
      <c r="AZ115" s="22">
        <v>2015</v>
      </c>
      <c r="BA115" s="22">
        <v>2015</v>
      </c>
      <c r="BB115" s="22">
        <v>2015</v>
      </c>
      <c r="BC115" s="22">
        <v>2015</v>
      </c>
      <c r="BD115" s="22">
        <v>2014</v>
      </c>
      <c r="BE115" s="22">
        <v>2014</v>
      </c>
      <c r="BF115" s="10"/>
    </row>
    <row r="116" spans="1:58">
      <c r="A116" s="16" t="s">
        <v>7005</v>
      </c>
      <c r="B116" s="11" t="s">
        <v>7006</v>
      </c>
      <c r="C116" s="20">
        <v>2014</v>
      </c>
      <c r="D116" s="20">
        <v>2014</v>
      </c>
      <c r="E116" s="20">
        <v>2014</v>
      </c>
      <c r="F116" s="20">
        <v>2014</v>
      </c>
      <c r="G116" s="20">
        <v>2014</v>
      </c>
      <c r="H116" s="20">
        <v>2014</v>
      </c>
      <c r="I116" s="20">
        <v>2014</v>
      </c>
      <c r="J116" s="20">
        <v>2015</v>
      </c>
      <c r="K116" s="20">
        <v>2015</v>
      </c>
      <c r="L116" s="20">
        <v>2015</v>
      </c>
      <c r="M116" s="22">
        <v>2016</v>
      </c>
      <c r="N116" s="22">
        <v>2016</v>
      </c>
      <c r="O116" s="22">
        <v>2015</v>
      </c>
      <c r="P116" s="22">
        <v>2015</v>
      </c>
      <c r="Q116" s="22">
        <v>2014</v>
      </c>
      <c r="R116" s="22">
        <v>2010</v>
      </c>
      <c r="S116" s="22">
        <v>2016</v>
      </c>
      <c r="T116" s="22">
        <v>2013</v>
      </c>
      <c r="U116" s="22">
        <v>2014</v>
      </c>
      <c r="V116" s="22">
        <v>2014</v>
      </c>
      <c r="W116" s="22">
        <v>2015</v>
      </c>
      <c r="X116" s="22">
        <v>2013</v>
      </c>
      <c r="Y116" s="22">
        <v>2011</v>
      </c>
      <c r="Z116" s="22">
        <v>2014</v>
      </c>
      <c r="AA116" s="22">
        <v>2014</v>
      </c>
      <c r="AB116" s="22">
        <v>2013</v>
      </c>
      <c r="AC116" s="22">
        <v>2014</v>
      </c>
      <c r="AD116" s="22">
        <v>2015</v>
      </c>
      <c r="AE116" s="22" t="s">
        <v>33</v>
      </c>
      <c r="AF116" s="22">
        <v>2014</v>
      </c>
      <c r="AG116" s="21">
        <v>2012</v>
      </c>
      <c r="AH116" s="22">
        <v>2014</v>
      </c>
      <c r="AI116" s="22">
        <v>2015</v>
      </c>
      <c r="AJ116" s="22">
        <v>2016</v>
      </c>
      <c r="AK116" s="23" t="s">
        <v>33</v>
      </c>
      <c r="AL116" s="23">
        <v>2015</v>
      </c>
      <c r="AM116" s="22">
        <v>2015</v>
      </c>
      <c r="AN116" s="22">
        <v>2014</v>
      </c>
      <c r="AO116" s="22">
        <v>2014</v>
      </c>
      <c r="AP116" s="22" t="s">
        <v>33</v>
      </c>
      <c r="AQ116" s="22">
        <v>2012</v>
      </c>
      <c r="AR116" s="22">
        <v>2015</v>
      </c>
      <c r="AS116" s="22">
        <v>2014</v>
      </c>
      <c r="AT116" s="22">
        <v>2015</v>
      </c>
      <c r="AU116" s="22">
        <v>2012</v>
      </c>
      <c r="AV116" s="22">
        <v>2010</v>
      </c>
      <c r="AW116" s="22">
        <v>2014</v>
      </c>
      <c r="AX116" s="22">
        <v>2014</v>
      </c>
      <c r="AY116" s="22">
        <v>2014</v>
      </c>
      <c r="AZ116" s="22">
        <v>2015</v>
      </c>
      <c r="BA116" s="22">
        <v>2015</v>
      </c>
      <c r="BB116" s="22">
        <v>2015</v>
      </c>
      <c r="BC116" s="22">
        <v>2015</v>
      </c>
      <c r="BD116" s="22">
        <v>2014</v>
      </c>
      <c r="BE116" s="22">
        <v>2014</v>
      </c>
      <c r="BF116" s="10"/>
    </row>
    <row r="117" spans="1:58">
      <c r="A117" s="16" t="s">
        <v>7003</v>
      </c>
      <c r="B117" s="11" t="s">
        <v>7004</v>
      </c>
      <c r="C117" s="20">
        <v>2014</v>
      </c>
      <c r="D117" s="20">
        <v>2014</v>
      </c>
      <c r="E117" s="20">
        <v>2014</v>
      </c>
      <c r="F117" s="20">
        <v>2014</v>
      </c>
      <c r="G117" s="20">
        <v>2014</v>
      </c>
      <c r="H117" s="20">
        <v>2014</v>
      </c>
      <c r="I117" s="20">
        <v>2014</v>
      </c>
      <c r="J117" s="20">
        <v>2015</v>
      </c>
      <c r="K117" s="20">
        <v>2015</v>
      </c>
      <c r="L117" s="20">
        <v>2015</v>
      </c>
      <c r="M117" s="22">
        <v>2016</v>
      </c>
      <c r="N117" s="22">
        <v>2016</v>
      </c>
      <c r="O117" s="22">
        <v>2015</v>
      </c>
      <c r="P117" s="22">
        <v>2015</v>
      </c>
      <c r="Q117" s="22">
        <v>2014</v>
      </c>
      <c r="R117" s="22">
        <v>2013</v>
      </c>
      <c r="S117" s="22">
        <v>2016</v>
      </c>
      <c r="T117" s="22">
        <v>2013</v>
      </c>
      <c r="U117" s="22">
        <v>2014</v>
      </c>
      <c r="V117" s="22">
        <v>2014</v>
      </c>
      <c r="W117" s="22">
        <v>2015</v>
      </c>
      <c r="X117" s="22">
        <v>2013</v>
      </c>
      <c r="Y117" s="22">
        <v>2013</v>
      </c>
      <c r="Z117" s="22">
        <v>2014</v>
      </c>
      <c r="AA117" s="22">
        <v>2014</v>
      </c>
      <c r="AB117" s="22" t="s">
        <v>33</v>
      </c>
      <c r="AC117" s="22">
        <v>2014</v>
      </c>
      <c r="AD117" s="22">
        <v>2015</v>
      </c>
      <c r="AE117" s="22" t="s">
        <v>33</v>
      </c>
      <c r="AF117" s="22">
        <v>2014</v>
      </c>
      <c r="AG117" s="21">
        <v>2013</v>
      </c>
      <c r="AH117" s="22">
        <v>2014</v>
      </c>
      <c r="AI117" s="22">
        <v>2015</v>
      </c>
      <c r="AJ117" s="22">
        <v>2016</v>
      </c>
      <c r="AK117" s="23" t="s">
        <v>33</v>
      </c>
      <c r="AL117" s="23">
        <v>2015</v>
      </c>
      <c r="AM117" s="22">
        <v>2015</v>
      </c>
      <c r="AN117" s="22">
        <v>2014</v>
      </c>
      <c r="AO117" s="22">
        <v>2014</v>
      </c>
      <c r="AP117" s="22" t="s">
        <v>33</v>
      </c>
      <c r="AQ117" s="22" t="s">
        <v>33</v>
      </c>
      <c r="AR117" s="22">
        <v>2007</v>
      </c>
      <c r="AS117" s="22">
        <v>2014</v>
      </c>
      <c r="AT117" s="22">
        <v>2015</v>
      </c>
      <c r="AU117" s="22">
        <v>2012</v>
      </c>
      <c r="AV117" s="22">
        <v>2011</v>
      </c>
      <c r="AW117" s="22">
        <v>2014</v>
      </c>
      <c r="AX117" s="22">
        <v>2014</v>
      </c>
      <c r="AY117" s="22">
        <v>2014</v>
      </c>
      <c r="AZ117" s="22">
        <v>2015</v>
      </c>
      <c r="BA117" s="22">
        <v>2015</v>
      </c>
      <c r="BB117" s="22">
        <v>2015</v>
      </c>
      <c r="BC117" s="22">
        <v>2015</v>
      </c>
      <c r="BD117" s="22">
        <v>2014</v>
      </c>
      <c r="BE117" s="22">
        <v>2014</v>
      </c>
      <c r="BF117" s="10"/>
    </row>
    <row r="118" spans="1:58">
      <c r="A118" s="16" t="s">
        <v>480</v>
      </c>
      <c r="B118" s="11" t="s">
        <v>6986</v>
      </c>
      <c r="C118" s="20">
        <v>2014</v>
      </c>
      <c r="D118" s="20">
        <v>2014</v>
      </c>
      <c r="E118" s="20">
        <v>2014</v>
      </c>
      <c r="F118" s="20">
        <v>2014</v>
      </c>
      <c r="G118" s="20">
        <v>2014</v>
      </c>
      <c r="H118" s="20">
        <v>2014</v>
      </c>
      <c r="I118" s="20">
        <v>2014</v>
      </c>
      <c r="J118" s="20">
        <v>2015</v>
      </c>
      <c r="K118" s="20">
        <v>2015</v>
      </c>
      <c r="L118" s="20">
        <v>2015</v>
      </c>
      <c r="M118" s="22">
        <v>2016</v>
      </c>
      <c r="N118" s="22">
        <v>2016</v>
      </c>
      <c r="O118" s="22">
        <v>2015</v>
      </c>
      <c r="P118" s="22">
        <v>2015</v>
      </c>
      <c r="Q118" s="22">
        <v>2014</v>
      </c>
      <c r="R118" s="22">
        <v>2011</v>
      </c>
      <c r="S118" s="22">
        <v>2016</v>
      </c>
      <c r="T118" s="22">
        <v>2013</v>
      </c>
      <c r="U118" s="22">
        <v>2014</v>
      </c>
      <c r="V118" s="22">
        <v>2014</v>
      </c>
      <c r="W118" s="22">
        <v>2015</v>
      </c>
      <c r="X118" s="22">
        <v>2011</v>
      </c>
      <c r="Y118" s="22">
        <v>2010</v>
      </c>
      <c r="Z118" s="22">
        <v>2014</v>
      </c>
      <c r="AA118" s="22">
        <v>2014</v>
      </c>
      <c r="AB118" s="22">
        <v>2014</v>
      </c>
      <c r="AC118" s="22">
        <v>2014</v>
      </c>
      <c r="AD118" s="22">
        <v>2015</v>
      </c>
      <c r="AE118" s="22" t="s">
        <v>33</v>
      </c>
      <c r="AF118" s="22">
        <v>2014</v>
      </c>
      <c r="AG118" s="21">
        <v>2007</v>
      </c>
      <c r="AH118" s="22">
        <v>2014</v>
      </c>
      <c r="AI118" s="22">
        <v>2015</v>
      </c>
      <c r="AJ118" s="22">
        <v>2016</v>
      </c>
      <c r="AK118" s="23" t="s">
        <v>33</v>
      </c>
      <c r="AL118" s="23">
        <v>2015</v>
      </c>
      <c r="AM118" s="22">
        <v>2015</v>
      </c>
      <c r="AN118" s="22">
        <v>2014</v>
      </c>
      <c r="AO118" s="22">
        <v>2014</v>
      </c>
      <c r="AP118" s="22">
        <v>2014</v>
      </c>
      <c r="AQ118" s="22">
        <v>2014</v>
      </c>
      <c r="AR118" s="22">
        <v>2011</v>
      </c>
      <c r="AS118" s="22">
        <v>2014</v>
      </c>
      <c r="AT118" s="22">
        <v>2015</v>
      </c>
      <c r="AU118" s="22">
        <v>2012</v>
      </c>
      <c r="AV118" s="22">
        <v>2011</v>
      </c>
      <c r="AW118" s="22">
        <v>2014</v>
      </c>
      <c r="AX118" s="22">
        <v>2014</v>
      </c>
      <c r="AY118" s="22">
        <v>2014</v>
      </c>
      <c r="AZ118" s="22">
        <v>2015</v>
      </c>
      <c r="BA118" s="22">
        <v>2015</v>
      </c>
      <c r="BB118" s="22">
        <v>2015</v>
      </c>
      <c r="BC118" s="22">
        <v>2015</v>
      </c>
      <c r="BD118" s="22">
        <v>2014</v>
      </c>
      <c r="BE118" s="22">
        <v>2014</v>
      </c>
      <c r="BF118" s="10"/>
    </row>
    <row r="119" spans="1:58">
      <c r="A119" s="16" t="s">
        <v>387</v>
      </c>
      <c r="B119" s="11" t="s">
        <v>7007</v>
      </c>
      <c r="C119" s="20">
        <v>2014</v>
      </c>
      <c r="D119" s="20">
        <v>2014</v>
      </c>
      <c r="E119" s="20">
        <v>2014</v>
      </c>
      <c r="F119" s="20">
        <v>2014</v>
      </c>
      <c r="G119" s="20">
        <v>2014</v>
      </c>
      <c r="H119" s="20">
        <v>2014</v>
      </c>
      <c r="I119" s="20">
        <v>2014</v>
      </c>
      <c r="J119" s="20">
        <v>2015</v>
      </c>
      <c r="K119" s="20">
        <v>2015</v>
      </c>
      <c r="L119" s="20">
        <v>2015</v>
      </c>
      <c r="M119" s="22">
        <v>2016</v>
      </c>
      <c r="N119" s="22">
        <v>2016</v>
      </c>
      <c r="O119" s="22">
        <v>2015</v>
      </c>
      <c r="P119" s="22">
        <v>2015</v>
      </c>
      <c r="Q119" s="22">
        <v>2014</v>
      </c>
      <c r="R119" s="22">
        <v>2011</v>
      </c>
      <c r="S119" s="22">
        <v>2016</v>
      </c>
      <c r="T119" s="22">
        <v>2013</v>
      </c>
      <c r="U119" s="22">
        <v>2014</v>
      </c>
      <c r="V119" s="22">
        <v>2014</v>
      </c>
      <c r="W119" s="22">
        <v>2015</v>
      </c>
      <c r="X119" s="22">
        <v>2011</v>
      </c>
      <c r="Y119" s="22">
        <v>2012</v>
      </c>
      <c r="Z119" s="22">
        <v>2014</v>
      </c>
      <c r="AA119" s="22">
        <v>2014</v>
      </c>
      <c r="AB119" s="22">
        <v>2014</v>
      </c>
      <c r="AC119" s="22">
        <v>2014</v>
      </c>
      <c r="AD119" s="22">
        <v>2015</v>
      </c>
      <c r="AE119" s="22">
        <v>2012</v>
      </c>
      <c r="AF119" s="22">
        <v>2014</v>
      </c>
      <c r="AG119" s="21">
        <v>2009</v>
      </c>
      <c r="AH119" s="22">
        <v>2014</v>
      </c>
      <c r="AI119" s="22">
        <v>2015</v>
      </c>
      <c r="AJ119" s="22">
        <v>2016</v>
      </c>
      <c r="AK119" s="23" t="s">
        <v>33</v>
      </c>
      <c r="AL119" s="23">
        <v>2015</v>
      </c>
      <c r="AM119" s="22">
        <v>2015</v>
      </c>
      <c r="AN119" s="22">
        <v>2014</v>
      </c>
      <c r="AO119" s="22">
        <v>2014</v>
      </c>
      <c r="AP119" s="22">
        <v>2012</v>
      </c>
      <c r="AQ119" s="22">
        <v>2012</v>
      </c>
      <c r="AR119" s="22">
        <v>2015</v>
      </c>
      <c r="AS119" s="22">
        <v>2014</v>
      </c>
      <c r="AT119" s="22">
        <v>2015</v>
      </c>
      <c r="AU119" s="22">
        <v>2012</v>
      </c>
      <c r="AV119" s="22">
        <v>2009</v>
      </c>
      <c r="AW119" s="22">
        <v>2014</v>
      </c>
      <c r="AX119" s="22">
        <v>2014</v>
      </c>
      <c r="AY119" s="22">
        <v>2014</v>
      </c>
      <c r="AZ119" s="22">
        <v>2015</v>
      </c>
      <c r="BA119" s="22">
        <v>2015</v>
      </c>
      <c r="BB119" s="22">
        <v>2015</v>
      </c>
      <c r="BC119" s="22">
        <v>2015</v>
      </c>
      <c r="BD119" s="22">
        <v>2014</v>
      </c>
      <c r="BE119" s="22">
        <v>2014</v>
      </c>
      <c r="BF119" s="10"/>
    </row>
    <row r="120" spans="1:58">
      <c r="A120" s="16" t="s">
        <v>651</v>
      </c>
      <c r="B120" s="11" t="s">
        <v>7002</v>
      </c>
      <c r="C120" s="20">
        <v>2014</v>
      </c>
      <c r="D120" s="20">
        <v>2014</v>
      </c>
      <c r="E120" s="20">
        <v>2014</v>
      </c>
      <c r="F120" s="20">
        <v>2014</v>
      </c>
      <c r="G120" s="20">
        <v>2014</v>
      </c>
      <c r="H120" s="20">
        <v>2014</v>
      </c>
      <c r="I120" s="20">
        <v>2014</v>
      </c>
      <c r="J120" s="20">
        <v>2015</v>
      </c>
      <c r="K120" s="20">
        <v>2015</v>
      </c>
      <c r="L120" s="20">
        <v>2015</v>
      </c>
      <c r="M120" s="22">
        <v>2016</v>
      </c>
      <c r="N120" s="22">
        <v>2016</v>
      </c>
      <c r="O120" s="22">
        <v>2015</v>
      </c>
      <c r="P120" s="22">
        <v>2015</v>
      </c>
      <c r="Q120" s="22">
        <v>2014</v>
      </c>
      <c r="R120" s="22" t="s">
        <v>33</v>
      </c>
      <c r="S120" s="22">
        <v>2016</v>
      </c>
      <c r="T120" s="22">
        <v>2013</v>
      </c>
      <c r="U120" s="22">
        <v>2014</v>
      </c>
      <c r="V120" s="22">
        <v>2014</v>
      </c>
      <c r="W120" s="22">
        <v>2015</v>
      </c>
      <c r="X120" s="22">
        <v>2009</v>
      </c>
      <c r="Y120" s="22">
        <v>2012</v>
      </c>
      <c r="Z120" s="22">
        <v>2014</v>
      </c>
      <c r="AA120" s="22">
        <v>2014</v>
      </c>
      <c r="AB120" s="22">
        <v>2014</v>
      </c>
      <c r="AC120" s="22">
        <v>2014</v>
      </c>
      <c r="AD120" s="22">
        <v>2015</v>
      </c>
      <c r="AE120" s="22">
        <v>2012</v>
      </c>
      <c r="AF120" s="22">
        <v>2014</v>
      </c>
      <c r="AG120" s="21" t="s">
        <v>33</v>
      </c>
      <c r="AH120" s="22">
        <v>2014</v>
      </c>
      <c r="AI120" s="22">
        <v>2015</v>
      </c>
      <c r="AJ120" s="22">
        <v>2016</v>
      </c>
      <c r="AK120" s="23">
        <v>2015</v>
      </c>
      <c r="AL120" s="23">
        <v>2015</v>
      </c>
      <c r="AM120" s="22">
        <v>2015</v>
      </c>
      <c r="AN120" s="22">
        <v>2014</v>
      </c>
      <c r="AO120" s="22">
        <v>2014</v>
      </c>
      <c r="AP120" s="22">
        <v>2013</v>
      </c>
      <c r="AQ120" s="22">
        <v>2013</v>
      </c>
      <c r="AR120" s="22">
        <v>2009</v>
      </c>
      <c r="AS120" s="22">
        <v>2014</v>
      </c>
      <c r="AT120" s="22">
        <v>2015</v>
      </c>
      <c r="AU120" s="22">
        <v>2012</v>
      </c>
      <c r="AV120" s="22">
        <v>2013</v>
      </c>
      <c r="AW120" s="22">
        <v>2014</v>
      </c>
      <c r="AX120" s="22">
        <v>2014</v>
      </c>
      <c r="AY120" s="22">
        <v>2014</v>
      </c>
      <c r="AZ120" s="22">
        <v>2015</v>
      </c>
      <c r="BA120" s="22">
        <v>2015</v>
      </c>
      <c r="BB120" s="22">
        <v>2015</v>
      </c>
      <c r="BC120" s="22">
        <v>2015</v>
      </c>
      <c r="BD120" s="22">
        <v>2014</v>
      </c>
      <c r="BE120" s="22">
        <v>2014</v>
      </c>
      <c r="BF120" s="10"/>
    </row>
    <row r="121" spans="1:58">
      <c r="A121" s="16" t="s">
        <v>581</v>
      </c>
      <c r="B121" s="11" t="s">
        <v>7015</v>
      </c>
      <c r="C121" s="20">
        <v>2014</v>
      </c>
      <c r="D121" s="20">
        <v>2014</v>
      </c>
      <c r="E121" s="20">
        <v>2014</v>
      </c>
      <c r="F121" s="20">
        <v>2014</v>
      </c>
      <c r="G121" s="20">
        <v>2014</v>
      </c>
      <c r="H121" s="20">
        <v>2014</v>
      </c>
      <c r="I121" s="20">
        <v>2014</v>
      </c>
      <c r="J121" s="20">
        <v>2015</v>
      </c>
      <c r="K121" s="20">
        <v>2015</v>
      </c>
      <c r="L121" s="20">
        <v>2015</v>
      </c>
      <c r="M121" s="22">
        <v>2016</v>
      </c>
      <c r="N121" s="22">
        <v>2016</v>
      </c>
      <c r="O121" s="22">
        <v>2015</v>
      </c>
      <c r="P121" s="22">
        <v>2015</v>
      </c>
      <c r="Q121" s="22">
        <v>2014</v>
      </c>
      <c r="R121" s="22">
        <v>2013</v>
      </c>
      <c r="S121" s="22">
        <v>2016</v>
      </c>
      <c r="T121" s="22">
        <v>2013</v>
      </c>
      <c r="U121" s="22">
        <v>2014</v>
      </c>
      <c r="V121" s="22">
        <v>2014</v>
      </c>
      <c r="W121" s="22">
        <v>2015</v>
      </c>
      <c r="X121" s="22">
        <v>2013</v>
      </c>
      <c r="Y121" s="22">
        <v>2010</v>
      </c>
      <c r="Z121" s="22">
        <v>2014</v>
      </c>
      <c r="AA121" s="22">
        <v>2014</v>
      </c>
      <c r="AB121" s="22">
        <v>2014</v>
      </c>
      <c r="AC121" s="22">
        <v>2014</v>
      </c>
      <c r="AD121" s="22">
        <v>2015</v>
      </c>
      <c r="AE121" s="22">
        <v>2012</v>
      </c>
      <c r="AF121" s="22">
        <v>2014</v>
      </c>
      <c r="AG121" s="21">
        <v>2009</v>
      </c>
      <c r="AH121" s="22">
        <v>2014</v>
      </c>
      <c r="AI121" s="22">
        <v>2015</v>
      </c>
      <c r="AJ121" s="22">
        <v>2016</v>
      </c>
      <c r="AK121" s="23" t="s">
        <v>33</v>
      </c>
      <c r="AL121" s="23">
        <v>2015</v>
      </c>
      <c r="AM121" s="22">
        <v>2015</v>
      </c>
      <c r="AN121" s="22">
        <v>2014</v>
      </c>
      <c r="AO121" s="22">
        <v>2014</v>
      </c>
      <c r="AP121" s="22">
        <v>2013</v>
      </c>
      <c r="AQ121" s="22">
        <v>2013</v>
      </c>
      <c r="AR121" s="22">
        <v>2009</v>
      </c>
      <c r="AS121" s="22">
        <v>2014</v>
      </c>
      <c r="AT121" s="22">
        <v>2015</v>
      </c>
      <c r="AU121" s="22">
        <v>2012</v>
      </c>
      <c r="AV121" s="22">
        <v>2007</v>
      </c>
      <c r="AW121" s="22">
        <v>2014</v>
      </c>
      <c r="AX121" s="22">
        <v>2014</v>
      </c>
      <c r="AY121" s="22">
        <v>2014</v>
      </c>
      <c r="AZ121" s="22">
        <v>2015</v>
      </c>
      <c r="BA121" s="22">
        <v>2015</v>
      </c>
      <c r="BB121" s="22">
        <v>2015</v>
      </c>
      <c r="BC121" s="22">
        <v>2015</v>
      </c>
      <c r="BD121" s="22">
        <v>2014</v>
      </c>
      <c r="BE121" s="22">
        <v>2014</v>
      </c>
      <c r="BF121" s="10"/>
    </row>
    <row r="122" spans="1:58">
      <c r="A122" s="16" t="s">
        <v>7030</v>
      </c>
      <c r="B122" s="11" t="s">
        <v>7031</v>
      </c>
      <c r="C122" s="20">
        <v>2014</v>
      </c>
      <c r="D122" s="20">
        <v>2014</v>
      </c>
      <c r="E122" s="20">
        <v>2014</v>
      </c>
      <c r="F122" s="20">
        <v>2014</v>
      </c>
      <c r="G122" s="20">
        <v>2014</v>
      </c>
      <c r="H122" s="20">
        <v>2014</v>
      </c>
      <c r="I122" s="20">
        <v>2014</v>
      </c>
      <c r="J122" s="20">
        <v>2015</v>
      </c>
      <c r="K122" s="20">
        <v>2015</v>
      </c>
      <c r="L122" s="20">
        <v>2015</v>
      </c>
      <c r="M122" s="22">
        <v>2016</v>
      </c>
      <c r="N122" s="22">
        <v>2016</v>
      </c>
      <c r="O122" s="22">
        <v>2015</v>
      </c>
      <c r="P122" s="22">
        <v>2015</v>
      </c>
      <c r="Q122" s="22" t="s">
        <v>33</v>
      </c>
      <c r="R122" s="22" t="s">
        <v>33</v>
      </c>
      <c r="S122" s="22">
        <v>2016</v>
      </c>
      <c r="T122" s="22">
        <v>2013</v>
      </c>
      <c r="U122" s="22">
        <v>2014</v>
      </c>
      <c r="V122" s="22" t="s">
        <v>33</v>
      </c>
      <c r="W122" s="22">
        <v>2015</v>
      </c>
      <c r="X122" s="22">
        <v>2007</v>
      </c>
      <c r="Y122" s="22">
        <v>2010</v>
      </c>
      <c r="Z122" s="22">
        <v>2014</v>
      </c>
      <c r="AA122" s="22">
        <v>2014</v>
      </c>
      <c r="AB122" s="22" t="s">
        <v>33</v>
      </c>
      <c r="AC122" s="22">
        <v>2014</v>
      </c>
      <c r="AD122" s="22">
        <v>2015</v>
      </c>
      <c r="AE122" s="22" t="s">
        <v>33</v>
      </c>
      <c r="AF122" s="22" t="s">
        <v>33</v>
      </c>
      <c r="AG122" s="21" t="s">
        <v>33</v>
      </c>
      <c r="AH122" s="22">
        <v>2014</v>
      </c>
      <c r="AI122" s="22">
        <v>2015</v>
      </c>
      <c r="AJ122" s="22">
        <v>2016</v>
      </c>
      <c r="AK122" s="23" t="s">
        <v>33</v>
      </c>
      <c r="AL122" s="23">
        <v>2015</v>
      </c>
      <c r="AM122" s="22">
        <v>2015</v>
      </c>
      <c r="AN122" s="22">
        <v>2014</v>
      </c>
      <c r="AO122" s="22">
        <v>2014</v>
      </c>
      <c r="AP122" s="22" t="s">
        <v>33</v>
      </c>
      <c r="AQ122" s="22" t="s">
        <v>33</v>
      </c>
      <c r="AR122" s="22">
        <v>2011</v>
      </c>
      <c r="AS122" s="22">
        <v>2013</v>
      </c>
      <c r="AT122" s="22" t="s">
        <v>33</v>
      </c>
      <c r="AU122" s="22" t="s">
        <v>33</v>
      </c>
      <c r="AV122" s="22" t="s">
        <v>33</v>
      </c>
      <c r="AW122" s="22">
        <v>2011</v>
      </c>
      <c r="AX122" s="22">
        <v>2011</v>
      </c>
      <c r="AY122" s="22">
        <v>2014</v>
      </c>
      <c r="AZ122" s="22">
        <v>2015</v>
      </c>
      <c r="BA122" s="22">
        <v>2015</v>
      </c>
      <c r="BB122" s="22">
        <v>2015</v>
      </c>
      <c r="BC122" s="22">
        <v>2015</v>
      </c>
      <c r="BD122" s="22">
        <v>2014</v>
      </c>
      <c r="BE122" s="22">
        <v>2014</v>
      </c>
      <c r="BF122" s="10"/>
    </row>
    <row r="123" spans="1:58">
      <c r="A123" s="16" t="s">
        <v>7028</v>
      </c>
      <c r="B123" s="11" t="s">
        <v>7029</v>
      </c>
      <c r="C123" s="20">
        <v>2014</v>
      </c>
      <c r="D123" s="20">
        <v>2014</v>
      </c>
      <c r="E123" s="20">
        <v>2014</v>
      </c>
      <c r="F123" s="20">
        <v>2014</v>
      </c>
      <c r="G123" s="20">
        <v>2014</v>
      </c>
      <c r="H123" s="20">
        <v>2014</v>
      </c>
      <c r="I123" s="20">
        <v>2014</v>
      </c>
      <c r="J123" s="20">
        <v>2015</v>
      </c>
      <c r="K123" s="20">
        <v>2015</v>
      </c>
      <c r="L123" s="20">
        <v>2015</v>
      </c>
      <c r="M123" s="22">
        <v>2016</v>
      </c>
      <c r="N123" s="22">
        <v>2016</v>
      </c>
      <c r="O123" s="22">
        <v>2015</v>
      </c>
      <c r="P123" s="22">
        <v>2015</v>
      </c>
      <c r="Q123" s="22">
        <v>2014</v>
      </c>
      <c r="R123" s="22">
        <v>2011</v>
      </c>
      <c r="S123" s="22">
        <v>2016</v>
      </c>
      <c r="T123" s="22">
        <v>2013</v>
      </c>
      <c r="U123" s="22">
        <v>2014</v>
      </c>
      <c r="V123" s="22">
        <v>2014</v>
      </c>
      <c r="W123" s="22">
        <v>2015</v>
      </c>
      <c r="X123" s="22">
        <v>2011</v>
      </c>
      <c r="Y123" s="22" t="s">
        <v>33</v>
      </c>
      <c r="Z123" s="22">
        <v>2014</v>
      </c>
      <c r="AA123" s="22">
        <v>2014</v>
      </c>
      <c r="AB123" s="22">
        <v>2014</v>
      </c>
      <c r="AC123" s="22">
        <v>2014</v>
      </c>
      <c r="AD123" s="22">
        <v>2015</v>
      </c>
      <c r="AE123" s="22">
        <v>2012</v>
      </c>
      <c r="AF123" s="22">
        <v>2014</v>
      </c>
      <c r="AG123" s="21">
        <v>2010</v>
      </c>
      <c r="AH123" s="22">
        <v>2014</v>
      </c>
      <c r="AI123" s="22">
        <v>2015</v>
      </c>
      <c r="AJ123" s="22">
        <v>2016</v>
      </c>
      <c r="AK123" s="23">
        <v>2015</v>
      </c>
      <c r="AL123" s="23">
        <v>2015</v>
      </c>
      <c r="AM123" s="22">
        <v>2015</v>
      </c>
      <c r="AN123" s="22">
        <v>2014</v>
      </c>
      <c r="AO123" s="22">
        <v>2014</v>
      </c>
      <c r="AP123" s="22">
        <v>2014</v>
      </c>
      <c r="AQ123" s="22">
        <v>2014</v>
      </c>
      <c r="AR123" s="22">
        <v>2015</v>
      </c>
      <c r="AS123" s="22">
        <v>2014</v>
      </c>
      <c r="AT123" s="22">
        <v>2015</v>
      </c>
      <c r="AU123" s="22">
        <v>2012</v>
      </c>
      <c r="AV123" s="22">
        <v>2011</v>
      </c>
      <c r="AW123" s="22">
        <v>2014</v>
      </c>
      <c r="AX123" s="22">
        <v>2014</v>
      </c>
      <c r="AY123" s="22">
        <v>2014</v>
      </c>
      <c r="AZ123" s="22">
        <v>2015</v>
      </c>
      <c r="BA123" s="22">
        <v>2015</v>
      </c>
      <c r="BB123" s="22">
        <v>2015</v>
      </c>
      <c r="BC123" s="22">
        <v>2015</v>
      </c>
      <c r="BD123" s="22">
        <v>2014</v>
      </c>
      <c r="BE123" s="22">
        <v>2014</v>
      </c>
      <c r="BF123" s="10"/>
    </row>
    <row r="124" spans="1:58">
      <c r="A124" s="16" t="s">
        <v>7024</v>
      </c>
      <c r="B124" s="11" t="s">
        <v>7025</v>
      </c>
      <c r="C124" s="20">
        <v>2014</v>
      </c>
      <c r="D124" s="20">
        <v>2014</v>
      </c>
      <c r="E124" s="20">
        <v>2014</v>
      </c>
      <c r="F124" s="20">
        <v>2014</v>
      </c>
      <c r="G124" s="20">
        <v>2014</v>
      </c>
      <c r="H124" s="20">
        <v>2014</v>
      </c>
      <c r="I124" s="20">
        <v>2014</v>
      </c>
      <c r="J124" s="20">
        <v>2015</v>
      </c>
      <c r="K124" s="20">
        <v>2015</v>
      </c>
      <c r="L124" s="20">
        <v>2015</v>
      </c>
      <c r="M124" s="22">
        <v>2016</v>
      </c>
      <c r="N124" s="22">
        <v>2016</v>
      </c>
      <c r="O124" s="22">
        <v>2015</v>
      </c>
      <c r="P124" s="22">
        <v>2015</v>
      </c>
      <c r="Q124" s="22">
        <v>2014</v>
      </c>
      <c r="R124" s="22" t="s">
        <v>33</v>
      </c>
      <c r="S124" s="22">
        <v>2016</v>
      </c>
      <c r="T124" s="22">
        <v>2013</v>
      </c>
      <c r="U124" s="22">
        <v>2014</v>
      </c>
      <c r="V124" s="22" t="s">
        <v>33</v>
      </c>
      <c r="W124" s="22">
        <v>2015</v>
      </c>
      <c r="X124" s="22" t="s">
        <v>33</v>
      </c>
      <c r="Y124" s="22">
        <v>2010</v>
      </c>
      <c r="Z124" s="22">
        <v>2014</v>
      </c>
      <c r="AA124" s="22">
        <v>2014</v>
      </c>
      <c r="AB124" s="22" t="s">
        <v>33</v>
      </c>
      <c r="AC124" s="22">
        <v>2014</v>
      </c>
      <c r="AD124" s="22">
        <v>2015</v>
      </c>
      <c r="AE124" s="22" t="s">
        <v>33</v>
      </c>
      <c r="AF124" s="22">
        <v>2014</v>
      </c>
      <c r="AG124" s="21">
        <v>2012</v>
      </c>
      <c r="AH124" s="22">
        <v>2014</v>
      </c>
      <c r="AI124" s="22">
        <v>2015</v>
      </c>
      <c r="AJ124" s="22">
        <v>2016</v>
      </c>
      <c r="AK124" s="23" t="s">
        <v>33</v>
      </c>
      <c r="AL124" s="23">
        <v>2015</v>
      </c>
      <c r="AM124" s="22">
        <v>2015</v>
      </c>
      <c r="AN124" s="22">
        <v>2014</v>
      </c>
      <c r="AO124" s="22">
        <v>2014</v>
      </c>
      <c r="AP124" s="22">
        <v>2014</v>
      </c>
      <c r="AQ124" s="22">
        <v>2014</v>
      </c>
      <c r="AR124" s="22">
        <v>2015</v>
      </c>
      <c r="AS124" s="22">
        <v>2014</v>
      </c>
      <c r="AT124" s="22">
        <v>2015</v>
      </c>
      <c r="AU124" s="22">
        <v>2012</v>
      </c>
      <c r="AV124" s="22" t="s">
        <v>33</v>
      </c>
      <c r="AW124" s="22">
        <v>2014</v>
      </c>
      <c r="AX124" s="22">
        <v>2014</v>
      </c>
      <c r="AY124" s="22">
        <v>2014</v>
      </c>
      <c r="AZ124" s="22">
        <v>2015</v>
      </c>
      <c r="BA124" s="22">
        <v>2015</v>
      </c>
      <c r="BB124" s="22">
        <v>2015</v>
      </c>
      <c r="BC124" s="22">
        <v>2015</v>
      </c>
      <c r="BD124" s="22">
        <v>2014</v>
      </c>
      <c r="BE124" s="22">
        <v>2014</v>
      </c>
      <c r="BF124" s="10"/>
    </row>
    <row r="125" spans="1:58">
      <c r="A125" s="16" t="s">
        <v>7032</v>
      </c>
      <c r="B125" s="11" t="s">
        <v>7033</v>
      </c>
      <c r="C125" s="20">
        <v>2014</v>
      </c>
      <c r="D125" s="20">
        <v>2014</v>
      </c>
      <c r="E125" s="20">
        <v>2014</v>
      </c>
      <c r="F125" s="20">
        <v>2014</v>
      </c>
      <c r="G125" s="20">
        <v>2014</v>
      </c>
      <c r="H125" s="20">
        <v>2014</v>
      </c>
      <c r="I125" s="20">
        <v>2014</v>
      </c>
      <c r="J125" s="20">
        <v>2015</v>
      </c>
      <c r="K125" s="20">
        <v>2015</v>
      </c>
      <c r="L125" s="20">
        <v>2015</v>
      </c>
      <c r="M125" s="22">
        <v>2016</v>
      </c>
      <c r="N125" s="22">
        <v>2016</v>
      </c>
      <c r="O125" s="22">
        <v>2015</v>
      </c>
      <c r="P125" s="22">
        <v>2015</v>
      </c>
      <c r="Q125" s="22">
        <v>2014</v>
      </c>
      <c r="R125" s="22" t="s">
        <v>33</v>
      </c>
      <c r="S125" s="22">
        <v>2016</v>
      </c>
      <c r="T125" s="22">
        <v>2013</v>
      </c>
      <c r="U125" s="22">
        <v>2014</v>
      </c>
      <c r="V125" s="22" t="s">
        <v>33</v>
      </c>
      <c r="W125" s="22">
        <v>2015</v>
      </c>
      <c r="X125" s="22" t="s">
        <v>33</v>
      </c>
      <c r="Y125" s="22">
        <v>2010</v>
      </c>
      <c r="Z125" s="22">
        <v>2014</v>
      </c>
      <c r="AA125" s="22">
        <v>2014</v>
      </c>
      <c r="AB125" s="22" t="s">
        <v>33</v>
      </c>
      <c r="AC125" s="22">
        <v>2014</v>
      </c>
      <c r="AD125" s="22">
        <v>2015</v>
      </c>
      <c r="AE125" s="22" t="s">
        <v>33</v>
      </c>
      <c r="AF125" s="22">
        <v>2014</v>
      </c>
      <c r="AG125" s="21" t="s">
        <v>33</v>
      </c>
      <c r="AH125" s="22">
        <v>2014</v>
      </c>
      <c r="AI125" s="22">
        <v>2015</v>
      </c>
      <c r="AJ125" s="22">
        <v>2016</v>
      </c>
      <c r="AK125" s="23" t="s">
        <v>33</v>
      </c>
      <c r="AL125" s="23">
        <v>2015</v>
      </c>
      <c r="AM125" s="22">
        <v>2015</v>
      </c>
      <c r="AN125" s="22">
        <v>2014</v>
      </c>
      <c r="AO125" s="22">
        <v>2014</v>
      </c>
      <c r="AP125" s="22">
        <v>2012</v>
      </c>
      <c r="AQ125" s="22" t="s">
        <v>33</v>
      </c>
      <c r="AR125" s="22">
        <v>2015</v>
      </c>
      <c r="AS125" s="22">
        <v>2014</v>
      </c>
      <c r="AT125" s="22">
        <v>2015</v>
      </c>
      <c r="AU125" s="22">
        <v>2012</v>
      </c>
      <c r="AV125" s="22" t="s">
        <v>33</v>
      </c>
      <c r="AW125" s="22">
        <v>2014</v>
      </c>
      <c r="AX125" s="22">
        <v>2014</v>
      </c>
      <c r="AY125" s="22">
        <v>2014</v>
      </c>
      <c r="AZ125" s="22" t="s">
        <v>33</v>
      </c>
      <c r="BA125" s="22">
        <v>2015</v>
      </c>
      <c r="BB125" s="22">
        <v>2015</v>
      </c>
      <c r="BC125" s="22">
        <v>2015</v>
      </c>
      <c r="BD125" s="22">
        <v>2014</v>
      </c>
      <c r="BE125" s="22">
        <v>2014</v>
      </c>
      <c r="BF125" s="10"/>
    </row>
    <row r="126" spans="1:58">
      <c r="A126" s="16" t="s">
        <v>7020</v>
      </c>
      <c r="B126" s="11" t="s">
        <v>7021</v>
      </c>
      <c r="C126" s="20">
        <v>2014</v>
      </c>
      <c r="D126" s="20">
        <v>2014</v>
      </c>
      <c r="E126" s="20">
        <v>2014</v>
      </c>
      <c r="F126" s="20">
        <v>2014</v>
      </c>
      <c r="G126" s="20">
        <v>2014</v>
      </c>
      <c r="H126" s="20">
        <v>2014</v>
      </c>
      <c r="I126" s="20">
        <v>2014</v>
      </c>
      <c r="J126" s="20">
        <v>2015</v>
      </c>
      <c r="K126" s="20">
        <v>2015</v>
      </c>
      <c r="L126" s="20">
        <v>2015</v>
      </c>
      <c r="M126" s="22">
        <v>2016</v>
      </c>
      <c r="N126" s="22">
        <v>2016</v>
      </c>
      <c r="O126" s="22">
        <v>2015</v>
      </c>
      <c r="P126" s="22">
        <v>2015</v>
      </c>
      <c r="Q126" s="22">
        <v>2014</v>
      </c>
      <c r="R126" s="22">
        <v>2012</v>
      </c>
      <c r="S126" s="22">
        <v>2016</v>
      </c>
      <c r="T126" s="22">
        <v>2013</v>
      </c>
      <c r="U126" s="22">
        <v>2014</v>
      </c>
      <c r="V126" s="22">
        <v>2014</v>
      </c>
      <c r="W126" s="22">
        <v>2015</v>
      </c>
      <c r="X126" s="22">
        <v>2006</v>
      </c>
      <c r="Y126" s="22">
        <v>2014</v>
      </c>
      <c r="Z126" s="22">
        <v>2014</v>
      </c>
      <c r="AA126" s="22">
        <v>2014</v>
      </c>
      <c r="AB126" s="22">
        <v>2014</v>
      </c>
      <c r="AC126" s="22">
        <v>2014</v>
      </c>
      <c r="AD126" s="22">
        <v>2015</v>
      </c>
      <c r="AE126" s="22">
        <v>2012</v>
      </c>
      <c r="AF126" s="22">
        <v>2014</v>
      </c>
      <c r="AG126" s="21">
        <v>2009</v>
      </c>
      <c r="AH126" s="22">
        <v>2014</v>
      </c>
      <c r="AI126" s="22">
        <v>2015</v>
      </c>
      <c r="AJ126" s="22">
        <v>2016</v>
      </c>
      <c r="AK126" s="23" t="s">
        <v>33</v>
      </c>
      <c r="AL126" s="23">
        <v>2015</v>
      </c>
      <c r="AM126" s="22">
        <v>2015</v>
      </c>
      <c r="AN126" s="22">
        <v>2014</v>
      </c>
      <c r="AO126" s="22">
        <v>2014</v>
      </c>
      <c r="AP126" s="22">
        <v>2014</v>
      </c>
      <c r="AQ126" s="22">
        <v>2014</v>
      </c>
      <c r="AR126" s="22">
        <v>2009</v>
      </c>
      <c r="AS126" s="22">
        <v>2014</v>
      </c>
      <c r="AT126" s="22">
        <v>2015</v>
      </c>
      <c r="AU126" s="22">
        <v>2012</v>
      </c>
      <c r="AV126" s="22" t="s">
        <v>33</v>
      </c>
      <c r="AW126" s="22">
        <v>2014</v>
      </c>
      <c r="AX126" s="22">
        <v>2014</v>
      </c>
      <c r="AY126" s="22">
        <v>2014</v>
      </c>
      <c r="AZ126" s="22">
        <v>2015</v>
      </c>
      <c r="BA126" s="22">
        <v>2015</v>
      </c>
      <c r="BB126" s="22">
        <v>2015</v>
      </c>
      <c r="BC126" s="22">
        <v>2015</v>
      </c>
      <c r="BD126" s="22">
        <v>2014</v>
      </c>
      <c r="BE126" s="22">
        <v>2014</v>
      </c>
      <c r="BF126" s="10"/>
    </row>
    <row r="127" spans="1:58">
      <c r="A127" s="16" t="s">
        <v>1206</v>
      </c>
      <c r="B127" s="11" t="s">
        <v>7018</v>
      </c>
      <c r="C127" s="20">
        <v>2014</v>
      </c>
      <c r="D127" s="20">
        <v>2014</v>
      </c>
      <c r="E127" s="20">
        <v>2014</v>
      </c>
      <c r="F127" s="20">
        <v>2014</v>
      </c>
      <c r="G127" s="20">
        <v>2014</v>
      </c>
      <c r="H127" s="20">
        <v>2014</v>
      </c>
      <c r="I127" s="20">
        <v>2014</v>
      </c>
      <c r="J127" s="20">
        <v>2015</v>
      </c>
      <c r="K127" s="20">
        <v>2015</v>
      </c>
      <c r="L127" s="20">
        <v>2015</v>
      </c>
      <c r="M127" s="22">
        <v>2016</v>
      </c>
      <c r="N127" s="22">
        <v>2016</v>
      </c>
      <c r="O127" s="22">
        <v>2015</v>
      </c>
      <c r="P127" s="22">
        <v>2015</v>
      </c>
      <c r="Q127" s="22">
        <v>2014</v>
      </c>
      <c r="R127" s="22">
        <v>2012</v>
      </c>
      <c r="S127" s="22">
        <v>2016</v>
      </c>
      <c r="T127" s="22">
        <v>2013</v>
      </c>
      <c r="U127" s="22">
        <v>2014</v>
      </c>
      <c r="V127" s="22">
        <v>2014</v>
      </c>
      <c r="W127" s="22">
        <v>2015</v>
      </c>
      <c r="X127" s="22">
        <v>2012</v>
      </c>
      <c r="Y127" s="22">
        <v>2010</v>
      </c>
      <c r="Z127" s="22">
        <v>2014</v>
      </c>
      <c r="AA127" s="22">
        <v>2014</v>
      </c>
      <c r="AB127" s="22">
        <v>2014</v>
      </c>
      <c r="AC127" s="22">
        <v>2014</v>
      </c>
      <c r="AD127" s="22">
        <v>2015</v>
      </c>
      <c r="AE127" s="22">
        <v>2012</v>
      </c>
      <c r="AF127" s="22">
        <v>2014</v>
      </c>
      <c r="AG127" s="21">
        <v>2011</v>
      </c>
      <c r="AH127" s="22">
        <v>2014</v>
      </c>
      <c r="AI127" s="22">
        <v>2015</v>
      </c>
      <c r="AJ127" s="22">
        <v>2016</v>
      </c>
      <c r="AK127" s="23">
        <v>2015</v>
      </c>
      <c r="AL127" s="23">
        <v>2016</v>
      </c>
      <c r="AM127" s="22">
        <v>2015</v>
      </c>
      <c r="AN127" s="22">
        <v>2014</v>
      </c>
      <c r="AO127" s="22">
        <v>2014</v>
      </c>
      <c r="AP127" s="22">
        <v>2014</v>
      </c>
      <c r="AQ127" s="22">
        <v>2014</v>
      </c>
      <c r="AR127" s="22">
        <v>2015</v>
      </c>
      <c r="AS127" s="22">
        <v>2014</v>
      </c>
      <c r="AT127" s="22">
        <v>2015</v>
      </c>
      <c r="AU127" s="22">
        <v>2012</v>
      </c>
      <c r="AV127" s="22">
        <v>2012</v>
      </c>
      <c r="AW127" s="22">
        <v>2014</v>
      </c>
      <c r="AX127" s="22">
        <v>2014</v>
      </c>
      <c r="AY127" s="22">
        <v>2014</v>
      </c>
      <c r="AZ127" s="22">
        <v>2015</v>
      </c>
      <c r="BA127" s="22">
        <v>2015</v>
      </c>
      <c r="BB127" s="22">
        <v>2015</v>
      </c>
      <c r="BC127" s="22">
        <v>2015</v>
      </c>
      <c r="BD127" s="22">
        <v>2014</v>
      </c>
      <c r="BE127" s="22">
        <v>2014</v>
      </c>
      <c r="BF127" s="10"/>
    </row>
    <row r="128" spans="1:58">
      <c r="A128" s="16" t="s">
        <v>823</v>
      </c>
      <c r="B128" s="11" t="s">
        <v>7019</v>
      </c>
      <c r="C128" s="20">
        <v>2014</v>
      </c>
      <c r="D128" s="20">
        <v>2014</v>
      </c>
      <c r="E128" s="20">
        <v>2014</v>
      </c>
      <c r="F128" s="20">
        <v>2014</v>
      </c>
      <c r="G128" s="20">
        <v>2014</v>
      </c>
      <c r="H128" s="20">
        <v>2014</v>
      </c>
      <c r="I128" s="20">
        <v>2014</v>
      </c>
      <c r="J128" s="20">
        <v>2015</v>
      </c>
      <c r="K128" s="20">
        <v>2015</v>
      </c>
      <c r="L128" s="20">
        <v>2015</v>
      </c>
      <c r="M128" s="22">
        <v>2016</v>
      </c>
      <c r="N128" s="22">
        <v>2016</v>
      </c>
      <c r="O128" s="22">
        <v>2015</v>
      </c>
      <c r="P128" s="22">
        <v>2015</v>
      </c>
      <c r="Q128" s="22">
        <v>2014</v>
      </c>
      <c r="R128" s="22">
        <v>2013</v>
      </c>
      <c r="S128" s="22">
        <v>2016</v>
      </c>
      <c r="T128" s="22">
        <v>2013</v>
      </c>
      <c r="U128" s="22">
        <v>2014</v>
      </c>
      <c r="V128" s="22">
        <v>2014</v>
      </c>
      <c r="W128" s="22">
        <v>2015</v>
      </c>
      <c r="X128" s="22">
        <v>2014</v>
      </c>
      <c r="Y128" s="22">
        <v>2010</v>
      </c>
      <c r="Z128" s="22">
        <v>2014</v>
      </c>
      <c r="AA128" s="22">
        <v>2014</v>
      </c>
      <c r="AB128" s="22">
        <v>2014</v>
      </c>
      <c r="AC128" s="22">
        <v>2014</v>
      </c>
      <c r="AD128" s="22">
        <v>2015</v>
      </c>
      <c r="AE128" s="22">
        <v>2012</v>
      </c>
      <c r="AF128" s="22" t="s">
        <v>33</v>
      </c>
      <c r="AG128" s="21">
        <v>2010</v>
      </c>
      <c r="AH128" s="22">
        <v>2014</v>
      </c>
      <c r="AI128" s="22">
        <v>2015</v>
      </c>
      <c r="AJ128" s="22">
        <v>2016</v>
      </c>
      <c r="AK128" s="23">
        <v>2016</v>
      </c>
      <c r="AL128" s="23">
        <v>2015</v>
      </c>
      <c r="AM128" s="22">
        <v>2015</v>
      </c>
      <c r="AN128" s="22">
        <v>2014</v>
      </c>
      <c r="AO128" s="22">
        <v>2014</v>
      </c>
      <c r="AP128" s="22">
        <v>2013</v>
      </c>
      <c r="AQ128" s="22">
        <v>2013</v>
      </c>
      <c r="AR128" s="22">
        <v>2015</v>
      </c>
      <c r="AS128" s="22">
        <v>2014</v>
      </c>
      <c r="AT128" s="22">
        <v>2015</v>
      </c>
      <c r="AU128" s="22">
        <v>2012</v>
      </c>
      <c r="AV128" s="22">
        <v>2008</v>
      </c>
      <c r="AW128" s="22">
        <v>2014</v>
      </c>
      <c r="AX128" s="22">
        <v>2014</v>
      </c>
      <c r="AY128" s="22">
        <v>2014</v>
      </c>
      <c r="AZ128" s="22">
        <v>2015</v>
      </c>
      <c r="BA128" s="22">
        <v>2015</v>
      </c>
      <c r="BB128" s="22">
        <v>2015</v>
      </c>
      <c r="BC128" s="22">
        <v>2015</v>
      </c>
      <c r="BD128" s="22">
        <v>2014</v>
      </c>
      <c r="BE128" s="22">
        <v>2014</v>
      </c>
      <c r="BF128" s="10"/>
    </row>
    <row r="129" spans="1:58">
      <c r="A129" s="16" t="s">
        <v>7026</v>
      </c>
      <c r="B129" s="11" t="s">
        <v>7027</v>
      </c>
      <c r="C129" s="20">
        <v>2014</v>
      </c>
      <c r="D129" s="20">
        <v>2014</v>
      </c>
      <c r="E129" s="20">
        <v>2014</v>
      </c>
      <c r="F129" s="20">
        <v>2014</v>
      </c>
      <c r="G129" s="20">
        <v>2014</v>
      </c>
      <c r="H129" s="20">
        <v>2014</v>
      </c>
      <c r="I129" s="20">
        <v>2014</v>
      </c>
      <c r="J129" s="20">
        <v>2015</v>
      </c>
      <c r="K129" s="20">
        <v>2015</v>
      </c>
      <c r="L129" s="20">
        <v>2015</v>
      </c>
      <c r="M129" s="22">
        <v>2016</v>
      </c>
      <c r="N129" s="22">
        <v>2016</v>
      </c>
      <c r="O129" s="22">
        <v>2015</v>
      </c>
      <c r="P129" s="22">
        <v>2015</v>
      </c>
      <c r="Q129" s="22">
        <v>2014</v>
      </c>
      <c r="R129" s="22" t="s">
        <v>33</v>
      </c>
      <c r="S129" s="22">
        <v>2016</v>
      </c>
      <c r="T129" s="22">
        <v>2013</v>
      </c>
      <c r="U129" s="22">
        <v>2014</v>
      </c>
      <c r="V129" s="22" t="s">
        <v>33</v>
      </c>
      <c r="W129" s="22">
        <v>2015</v>
      </c>
      <c r="X129" s="22" t="s">
        <v>33</v>
      </c>
      <c r="Y129" s="22">
        <v>2012</v>
      </c>
      <c r="Z129" s="22">
        <v>2014</v>
      </c>
      <c r="AA129" s="22">
        <v>2014</v>
      </c>
      <c r="AB129" s="22">
        <v>2014</v>
      </c>
      <c r="AC129" s="22">
        <v>2014</v>
      </c>
      <c r="AD129" s="22">
        <v>2015</v>
      </c>
      <c r="AE129" s="22" t="s">
        <v>33</v>
      </c>
      <c r="AF129" s="22">
        <v>2014</v>
      </c>
      <c r="AG129" s="21">
        <v>2012</v>
      </c>
      <c r="AH129" s="22">
        <v>2014</v>
      </c>
      <c r="AI129" s="22">
        <v>2015</v>
      </c>
      <c r="AJ129" s="22">
        <v>2016</v>
      </c>
      <c r="AK129" s="23" t="s">
        <v>33</v>
      </c>
      <c r="AL129" s="23">
        <v>2015</v>
      </c>
      <c r="AM129" s="22">
        <v>2015</v>
      </c>
      <c r="AN129" s="22">
        <v>2014</v>
      </c>
      <c r="AO129" s="22">
        <v>2014</v>
      </c>
      <c r="AP129" s="22">
        <v>2014</v>
      </c>
      <c r="AQ129" s="22">
        <v>2014</v>
      </c>
      <c r="AR129" s="22">
        <v>2015</v>
      </c>
      <c r="AS129" s="22">
        <v>2014</v>
      </c>
      <c r="AT129" s="22">
        <v>2015</v>
      </c>
      <c r="AU129" s="22">
        <v>2012</v>
      </c>
      <c r="AV129" s="22" t="s">
        <v>33</v>
      </c>
      <c r="AW129" s="22">
        <v>2014</v>
      </c>
      <c r="AX129" s="22">
        <v>2014</v>
      </c>
      <c r="AY129" s="22">
        <v>2014</v>
      </c>
      <c r="AZ129" s="22">
        <v>2015</v>
      </c>
      <c r="BA129" s="22">
        <v>2015</v>
      </c>
      <c r="BB129" s="22">
        <v>2015</v>
      </c>
      <c r="BC129" s="22">
        <v>2015</v>
      </c>
      <c r="BD129" s="22">
        <v>2014</v>
      </c>
      <c r="BE129" s="22">
        <v>2014</v>
      </c>
      <c r="BF129" s="10"/>
    </row>
    <row r="130" spans="1:58">
      <c r="A130" s="16" t="s">
        <v>7034</v>
      </c>
      <c r="B130" s="11" t="s">
        <v>7035</v>
      </c>
      <c r="C130" s="20">
        <v>2014</v>
      </c>
      <c r="D130" s="20">
        <v>2014</v>
      </c>
      <c r="E130" s="20">
        <v>2014</v>
      </c>
      <c r="F130" s="20">
        <v>2014</v>
      </c>
      <c r="G130" s="20">
        <v>2014</v>
      </c>
      <c r="H130" s="20">
        <v>2014</v>
      </c>
      <c r="I130" s="20">
        <v>2014</v>
      </c>
      <c r="J130" s="20">
        <v>2015</v>
      </c>
      <c r="K130" s="20">
        <v>2015</v>
      </c>
      <c r="L130" s="20">
        <v>2015</v>
      </c>
      <c r="M130" s="22">
        <v>2016</v>
      </c>
      <c r="N130" s="22">
        <v>2016</v>
      </c>
      <c r="O130" s="22">
        <v>2015</v>
      </c>
      <c r="P130" s="22">
        <v>2015</v>
      </c>
      <c r="Q130" s="22">
        <v>2014</v>
      </c>
      <c r="R130" s="22" t="s">
        <v>33</v>
      </c>
      <c r="S130" s="22">
        <v>2016</v>
      </c>
      <c r="T130" s="22">
        <v>2013</v>
      </c>
      <c r="U130" s="22">
        <v>2014</v>
      </c>
      <c r="V130" s="22" t="s">
        <v>33</v>
      </c>
      <c r="W130" s="22">
        <v>2015</v>
      </c>
      <c r="X130" s="22">
        <v>2009</v>
      </c>
      <c r="Y130" s="22">
        <v>2012</v>
      </c>
      <c r="Z130" s="22">
        <v>2014</v>
      </c>
      <c r="AA130" s="22">
        <v>2014</v>
      </c>
      <c r="AB130" s="22">
        <v>2014</v>
      </c>
      <c r="AC130" s="22">
        <v>2014</v>
      </c>
      <c r="AD130" s="22">
        <v>2015</v>
      </c>
      <c r="AE130" s="22" t="s">
        <v>33</v>
      </c>
      <c r="AF130" s="22">
        <v>2014</v>
      </c>
      <c r="AG130" s="21" t="s">
        <v>33</v>
      </c>
      <c r="AH130" s="22">
        <v>2014</v>
      </c>
      <c r="AI130" s="22">
        <v>2015</v>
      </c>
      <c r="AJ130" s="22">
        <v>2016</v>
      </c>
      <c r="AK130" s="23" t="s">
        <v>33</v>
      </c>
      <c r="AL130" s="23">
        <v>2015</v>
      </c>
      <c r="AM130" s="22">
        <v>2015</v>
      </c>
      <c r="AN130" s="22">
        <v>2014</v>
      </c>
      <c r="AO130" s="22">
        <v>2014</v>
      </c>
      <c r="AP130" s="22">
        <v>2014</v>
      </c>
      <c r="AQ130" s="22">
        <v>2014</v>
      </c>
      <c r="AR130" s="22" t="s">
        <v>33</v>
      </c>
      <c r="AS130" s="22">
        <v>2014</v>
      </c>
      <c r="AT130" s="22">
        <v>2015</v>
      </c>
      <c r="AU130" s="22">
        <v>2012</v>
      </c>
      <c r="AV130" s="22">
        <v>2014</v>
      </c>
      <c r="AW130" s="22">
        <v>2014</v>
      </c>
      <c r="AX130" s="22">
        <v>2014</v>
      </c>
      <c r="AY130" s="22">
        <v>2014</v>
      </c>
      <c r="AZ130" s="22">
        <v>2015</v>
      </c>
      <c r="BA130" s="22">
        <v>2015</v>
      </c>
      <c r="BB130" s="22">
        <v>2015</v>
      </c>
      <c r="BC130" s="22">
        <v>2015</v>
      </c>
      <c r="BD130" s="22">
        <v>2014</v>
      </c>
      <c r="BE130" s="22">
        <v>2014</v>
      </c>
      <c r="BF130" s="10"/>
    </row>
    <row r="131" spans="1:58">
      <c r="A131" s="16" t="s">
        <v>1364</v>
      </c>
      <c r="B131" s="11" t="s">
        <v>7036</v>
      </c>
      <c r="C131" s="20">
        <v>2014</v>
      </c>
      <c r="D131" s="20">
        <v>2014</v>
      </c>
      <c r="E131" s="20">
        <v>2014</v>
      </c>
      <c r="F131" s="20">
        <v>2014</v>
      </c>
      <c r="G131" s="20">
        <v>2014</v>
      </c>
      <c r="H131" s="20">
        <v>2014</v>
      </c>
      <c r="I131" s="20">
        <v>2014</v>
      </c>
      <c r="J131" s="20">
        <v>2015</v>
      </c>
      <c r="K131" s="20">
        <v>2015</v>
      </c>
      <c r="L131" s="20">
        <v>2015</v>
      </c>
      <c r="M131" s="22">
        <v>2016</v>
      </c>
      <c r="N131" s="22">
        <v>2016</v>
      </c>
      <c r="O131" s="22">
        <v>2015</v>
      </c>
      <c r="P131" s="22">
        <v>2015</v>
      </c>
      <c r="Q131" s="22">
        <v>2014</v>
      </c>
      <c r="R131" s="22">
        <v>2013</v>
      </c>
      <c r="S131" s="22">
        <v>2016</v>
      </c>
      <c r="T131" s="22">
        <v>2013</v>
      </c>
      <c r="U131" s="22">
        <v>2014</v>
      </c>
      <c r="V131" s="22">
        <v>2014</v>
      </c>
      <c r="W131" s="22">
        <v>2015</v>
      </c>
      <c r="X131" s="22">
        <v>2012</v>
      </c>
      <c r="Y131" s="22">
        <v>2010</v>
      </c>
      <c r="Z131" s="22">
        <v>2014</v>
      </c>
      <c r="AA131" s="22">
        <v>2014</v>
      </c>
      <c r="AB131" s="22">
        <v>2014</v>
      </c>
      <c r="AC131" s="22">
        <v>2014</v>
      </c>
      <c r="AD131" s="22">
        <v>2015</v>
      </c>
      <c r="AE131" s="22">
        <v>2012</v>
      </c>
      <c r="AF131" s="22">
        <v>2014</v>
      </c>
      <c r="AG131" s="21">
        <v>2010</v>
      </c>
      <c r="AH131" s="22">
        <v>2014</v>
      </c>
      <c r="AI131" s="22">
        <v>2015</v>
      </c>
      <c r="AJ131" s="22">
        <v>2016</v>
      </c>
      <c r="AK131" s="23">
        <v>2015</v>
      </c>
      <c r="AL131" s="23">
        <v>2015</v>
      </c>
      <c r="AM131" s="22">
        <v>2015</v>
      </c>
      <c r="AN131" s="22">
        <v>2014</v>
      </c>
      <c r="AO131" s="22">
        <v>2014</v>
      </c>
      <c r="AP131" s="22">
        <v>2014</v>
      </c>
      <c r="AQ131" s="22">
        <v>2014</v>
      </c>
      <c r="AR131" s="22">
        <v>2015</v>
      </c>
      <c r="AS131" s="22">
        <v>2014</v>
      </c>
      <c r="AT131" s="22">
        <v>2015</v>
      </c>
      <c r="AU131" s="22">
        <v>2012</v>
      </c>
      <c r="AV131" s="22">
        <v>2012</v>
      </c>
      <c r="AW131" s="22">
        <v>2014</v>
      </c>
      <c r="AX131" s="22">
        <v>2014</v>
      </c>
      <c r="AY131" s="22">
        <v>2014</v>
      </c>
      <c r="AZ131" s="22">
        <v>2015</v>
      </c>
      <c r="BA131" s="22">
        <v>2015</v>
      </c>
      <c r="BB131" s="22">
        <v>2015</v>
      </c>
      <c r="BC131" s="22">
        <v>2015</v>
      </c>
      <c r="BD131" s="22">
        <v>2014</v>
      </c>
      <c r="BE131" s="22">
        <v>2014</v>
      </c>
      <c r="BF131" s="10"/>
    </row>
    <row r="132" spans="1:58">
      <c r="A132" s="16" t="s">
        <v>7040</v>
      </c>
      <c r="B132" s="11" t="s">
        <v>7041</v>
      </c>
      <c r="C132" s="20">
        <v>2014</v>
      </c>
      <c r="D132" s="20">
        <v>2014</v>
      </c>
      <c r="E132" s="20">
        <v>2014</v>
      </c>
      <c r="F132" s="20">
        <v>2014</v>
      </c>
      <c r="G132" s="20">
        <v>2014</v>
      </c>
      <c r="H132" s="20">
        <v>2014</v>
      </c>
      <c r="I132" s="20">
        <v>2014</v>
      </c>
      <c r="J132" s="20">
        <v>2015</v>
      </c>
      <c r="K132" s="20">
        <v>2015</v>
      </c>
      <c r="L132" s="20">
        <v>2015</v>
      </c>
      <c r="M132" s="22">
        <v>2016</v>
      </c>
      <c r="N132" s="22">
        <v>2016</v>
      </c>
      <c r="O132" s="22">
        <v>2015</v>
      </c>
      <c r="P132" s="22">
        <v>2015</v>
      </c>
      <c r="Q132" s="22">
        <v>2014</v>
      </c>
      <c r="R132" s="22" t="s">
        <v>33</v>
      </c>
      <c r="S132" s="22">
        <v>2016</v>
      </c>
      <c r="T132" s="22">
        <v>2013</v>
      </c>
      <c r="U132" s="22">
        <v>2014</v>
      </c>
      <c r="V132" s="22">
        <v>2014</v>
      </c>
      <c r="W132" s="22">
        <v>2015</v>
      </c>
      <c r="X132" s="22">
        <v>2010</v>
      </c>
      <c r="Y132" s="22">
        <v>2010</v>
      </c>
      <c r="Z132" s="22">
        <v>2014</v>
      </c>
      <c r="AA132" s="22">
        <v>2014</v>
      </c>
      <c r="AB132" s="22">
        <v>2010</v>
      </c>
      <c r="AC132" s="22">
        <v>2014</v>
      </c>
      <c r="AD132" s="22">
        <v>2015</v>
      </c>
      <c r="AE132" s="22" t="s">
        <v>33</v>
      </c>
      <c r="AF132" s="22" t="s">
        <v>33</v>
      </c>
      <c r="AG132" s="21" t="s">
        <v>33</v>
      </c>
      <c r="AH132" s="22">
        <v>2014</v>
      </c>
      <c r="AI132" s="22">
        <v>2015</v>
      </c>
      <c r="AJ132" s="22">
        <v>2016</v>
      </c>
      <c r="AK132" s="23" t="s">
        <v>33</v>
      </c>
      <c r="AL132" s="23">
        <v>2015</v>
      </c>
      <c r="AM132" s="22">
        <v>2015</v>
      </c>
      <c r="AN132" s="22">
        <v>2014</v>
      </c>
      <c r="AO132" s="22">
        <v>2014</v>
      </c>
      <c r="AP132" s="22" t="s">
        <v>33</v>
      </c>
      <c r="AQ132" s="22" t="s">
        <v>33</v>
      </c>
      <c r="AR132" s="22">
        <v>2011</v>
      </c>
      <c r="AS132" s="22">
        <v>2014</v>
      </c>
      <c r="AT132" s="22" t="s">
        <v>33</v>
      </c>
      <c r="AU132" s="22">
        <v>2012</v>
      </c>
      <c r="AV132" s="22">
        <v>2013</v>
      </c>
      <c r="AW132" s="22" t="s">
        <v>33</v>
      </c>
      <c r="AX132" s="22">
        <v>2014</v>
      </c>
      <c r="AY132" s="22">
        <v>2014</v>
      </c>
      <c r="AZ132" s="22">
        <v>2015</v>
      </c>
      <c r="BA132" s="22">
        <v>2011</v>
      </c>
      <c r="BB132" s="22">
        <v>2015</v>
      </c>
      <c r="BC132" s="22">
        <v>2015</v>
      </c>
      <c r="BD132" s="22">
        <v>2014</v>
      </c>
      <c r="BE132" s="22">
        <v>2014</v>
      </c>
      <c r="BF132" s="10"/>
    </row>
    <row r="133" spans="1:58">
      <c r="A133" s="16" t="s">
        <v>1228</v>
      </c>
      <c r="B133" s="11" t="s">
        <v>7054</v>
      </c>
      <c r="C133" s="20">
        <v>2014</v>
      </c>
      <c r="D133" s="20">
        <v>2014</v>
      </c>
      <c r="E133" s="20">
        <v>2014</v>
      </c>
      <c r="F133" s="20">
        <v>2014</v>
      </c>
      <c r="G133" s="20">
        <v>2014</v>
      </c>
      <c r="H133" s="20">
        <v>2014</v>
      </c>
      <c r="I133" s="20">
        <v>2014</v>
      </c>
      <c r="J133" s="20">
        <v>2015</v>
      </c>
      <c r="K133" s="20">
        <v>2015</v>
      </c>
      <c r="L133" s="20">
        <v>2013</v>
      </c>
      <c r="M133" s="22">
        <v>2016</v>
      </c>
      <c r="N133" s="22">
        <v>2016</v>
      </c>
      <c r="O133" s="22">
        <v>2015</v>
      </c>
      <c r="P133" s="22">
        <v>2015</v>
      </c>
      <c r="Q133" s="22">
        <v>2014</v>
      </c>
      <c r="R133" s="22">
        <v>2010</v>
      </c>
      <c r="S133" s="22">
        <v>2016</v>
      </c>
      <c r="T133" s="22">
        <v>2013</v>
      </c>
      <c r="U133" s="22">
        <v>2014</v>
      </c>
      <c r="V133" s="22">
        <v>2014</v>
      </c>
      <c r="W133" s="22">
        <v>2015</v>
      </c>
      <c r="X133" s="22">
        <v>2014</v>
      </c>
      <c r="Y133" s="22">
        <v>2012</v>
      </c>
      <c r="Z133" s="22">
        <v>2012</v>
      </c>
      <c r="AA133" s="22">
        <v>2014</v>
      </c>
      <c r="AB133" s="22" t="s">
        <v>33</v>
      </c>
      <c r="AC133" s="22" t="s">
        <v>33</v>
      </c>
      <c r="AD133" s="22">
        <v>2015</v>
      </c>
      <c r="AE133" s="22" t="s">
        <v>33</v>
      </c>
      <c r="AF133" s="22" t="s">
        <v>33</v>
      </c>
      <c r="AG133" s="21">
        <v>2009</v>
      </c>
      <c r="AH133" s="22">
        <v>2014</v>
      </c>
      <c r="AI133" s="22">
        <v>2015</v>
      </c>
      <c r="AJ133" s="22">
        <v>2016</v>
      </c>
      <c r="AK133" s="23">
        <v>2015</v>
      </c>
      <c r="AL133" s="23">
        <v>2015</v>
      </c>
      <c r="AM133" s="22">
        <v>2015</v>
      </c>
      <c r="AN133" s="22">
        <v>2014</v>
      </c>
      <c r="AO133" s="22">
        <v>2014</v>
      </c>
      <c r="AP133" s="22" t="s">
        <v>33</v>
      </c>
      <c r="AQ133" s="22" t="s">
        <v>33</v>
      </c>
      <c r="AR133" s="22">
        <v>2015</v>
      </c>
      <c r="AS133" s="22">
        <v>2014</v>
      </c>
      <c r="AT133" s="22" t="s">
        <v>33</v>
      </c>
      <c r="AU133" s="22">
        <v>2012</v>
      </c>
      <c r="AV133" s="22">
        <v>2014</v>
      </c>
      <c r="AW133" s="22">
        <v>2014</v>
      </c>
      <c r="AX133" s="22">
        <v>2014</v>
      </c>
      <c r="AY133" s="22">
        <v>2014</v>
      </c>
      <c r="AZ133" s="22">
        <v>2015</v>
      </c>
      <c r="BA133" s="22">
        <v>2015</v>
      </c>
      <c r="BB133" s="22">
        <v>2015</v>
      </c>
      <c r="BC133" s="22">
        <v>2015</v>
      </c>
      <c r="BD133" s="22">
        <v>2014</v>
      </c>
      <c r="BE133" s="22">
        <v>2014</v>
      </c>
      <c r="BF133" s="10"/>
    </row>
    <row r="134" spans="1:58">
      <c r="A134" s="16" t="s">
        <v>879</v>
      </c>
      <c r="B134" s="11" t="s">
        <v>7037</v>
      </c>
      <c r="C134" s="20">
        <v>2014</v>
      </c>
      <c r="D134" s="20">
        <v>2014</v>
      </c>
      <c r="E134" s="20">
        <v>2014</v>
      </c>
      <c r="F134" s="20">
        <v>2014</v>
      </c>
      <c r="G134" s="20">
        <v>2014</v>
      </c>
      <c r="H134" s="20">
        <v>2014</v>
      </c>
      <c r="I134" s="20">
        <v>2014</v>
      </c>
      <c r="J134" s="20">
        <v>2015</v>
      </c>
      <c r="K134" s="20">
        <v>2015</v>
      </c>
      <c r="L134" s="20">
        <v>2015</v>
      </c>
      <c r="M134" s="22">
        <v>2016</v>
      </c>
      <c r="N134" s="22">
        <v>2016</v>
      </c>
      <c r="O134" s="22">
        <v>2015</v>
      </c>
      <c r="P134" s="22">
        <v>2015</v>
      </c>
      <c r="Q134" s="22">
        <v>2014</v>
      </c>
      <c r="R134" s="22" t="s">
        <v>33</v>
      </c>
      <c r="S134" s="22">
        <v>2016</v>
      </c>
      <c r="T134" s="22">
        <v>2013</v>
      </c>
      <c r="U134" s="22">
        <v>2014</v>
      </c>
      <c r="V134" s="22">
        <v>2014</v>
      </c>
      <c r="W134" s="22">
        <v>2015</v>
      </c>
      <c r="X134" s="22">
        <v>2008</v>
      </c>
      <c r="Y134" s="22">
        <v>2013</v>
      </c>
      <c r="Z134" s="22">
        <v>2014</v>
      </c>
      <c r="AA134" s="22">
        <v>2014</v>
      </c>
      <c r="AB134" s="22">
        <v>2014</v>
      </c>
      <c r="AC134" s="22">
        <v>2014</v>
      </c>
      <c r="AD134" s="22">
        <v>2015</v>
      </c>
      <c r="AE134" s="22">
        <v>2012</v>
      </c>
      <c r="AF134" s="22">
        <v>2014</v>
      </c>
      <c r="AG134" s="21">
        <v>2013</v>
      </c>
      <c r="AH134" s="22">
        <v>2014</v>
      </c>
      <c r="AI134" s="22">
        <v>2015</v>
      </c>
      <c r="AJ134" s="22">
        <v>2016</v>
      </c>
      <c r="AK134" s="23" t="s">
        <v>33</v>
      </c>
      <c r="AL134" s="23">
        <v>2015</v>
      </c>
      <c r="AM134" s="22">
        <v>2015</v>
      </c>
      <c r="AN134" s="22">
        <v>2014</v>
      </c>
      <c r="AO134" s="22">
        <v>2014</v>
      </c>
      <c r="AP134" s="22">
        <v>2014</v>
      </c>
      <c r="AQ134" s="22">
        <v>2014</v>
      </c>
      <c r="AR134" s="22">
        <v>2011</v>
      </c>
      <c r="AS134" s="22">
        <v>2014</v>
      </c>
      <c r="AT134" s="22">
        <v>2015</v>
      </c>
      <c r="AU134" s="22">
        <v>2012</v>
      </c>
      <c r="AV134" s="22">
        <v>2010</v>
      </c>
      <c r="AW134" s="22">
        <v>2014</v>
      </c>
      <c r="AX134" s="22">
        <v>2014</v>
      </c>
      <c r="AY134" s="22">
        <v>2014</v>
      </c>
      <c r="AZ134" s="22">
        <v>2015</v>
      </c>
      <c r="BA134" s="22">
        <v>2015</v>
      </c>
      <c r="BB134" s="22">
        <v>2015</v>
      </c>
      <c r="BC134" s="22">
        <v>2015</v>
      </c>
      <c r="BD134" s="22">
        <v>2014</v>
      </c>
      <c r="BE134" s="22">
        <v>2014</v>
      </c>
      <c r="BF134" s="10"/>
    </row>
    <row r="135" spans="1:58">
      <c r="A135" s="16" t="s">
        <v>7042</v>
      </c>
      <c r="B135" s="11" t="s">
        <v>7043</v>
      </c>
      <c r="C135" s="20">
        <v>2014</v>
      </c>
      <c r="D135" s="20">
        <v>2014</v>
      </c>
      <c r="E135" s="20">
        <v>2014</v>
      </c>
      <c r="F135" s="20">
        <v>2014</v>
      </c>
      <c r="G135" s="20">
        <v>2014</v>
      </c>
      <c r="H135" s="20">
        <v>2014</v>
      </c>
      <c r="I135" s="20">
        <v>2014</v>
      </c>
      <c r="J135" s="20">
        <v>2015</v>
      </c>
      <c r="K135" s="20">
        <v>2015</v>
      </c>
      <c r="L135" s="20">
        <v>2015</v>
      </c>
      <c r="M135" s="22">
        <v>2016</v>
      </c>
      <c r="N135" s="22">
        <v>2016</v>
      </c>
      <c r="O135" s="22">
        <v>2015</v>
      </c>
      <c r="P135" s="22">
        <v>2015</v>
      </c>
      <c r="Q135" s="22">
        <v>2014</v>
      </c>
      <c r="R135" s="22" t="s">
        <v>33</v>
      </c>
      <c r="S135" s="22">
        <v>2016</v>
      </c>
      <c r="T135" s="22">
        <v>2013</v>
      </c>
      <c r="U135" s="22">
        <v>2014</v>
      </c>
      <c r="V135" s="22">
        <v>2014</v>
      </c>
      <c r="W135" s="22">
        <v>2015</v>
      </c>
      <c r="X135" s="22">
        <v>2011</v>
      </c>
      <c r="Y135" s="22">
        <v>2010</v>
      </c>
      <c r="Z135" s="22">
        <v>2014</v>
      </c>
      <c r="AA135" s="22">
        <v>2014</v>
      </c>
      <c r="AB135" s="22">
        <v>2014</v>
      </c>
      <c r="AC135" s="22">
        <v>2014</v>
      </c>
      <c r="AD135" s="22">
        <v>2015</v>
      </c>
      <c r="AE135" s="22">
        <v>2012</v>
      </c>
      <c r="AF135" s="22">
        <v>2014</v>
      </c>
      <c r="AG135" s="21">
        <v>2009</v>
      </c>
      <c r="AH135" s="22">
        <v>2014</v>
      </c>
      <c r="AI135" s="22">
        <v>2015</v>
      </c>
      <c r="AJ135" s="22">
        <v>2016</v>
      </c>
      <c r="AK135" s="23">
        <v>2015</v>
      </c>
      <c r="AL135" s="23">
        <v>2015</v>
      </c>
      <c r="AM135" s="22">
        <v>2015</v>
      </c>
      <c r="AN135" s="22">
        <v>2014</v>
      </c>
      <c r="AO135" s="22">
        <v>2014</v>
      </c>
      <c r="AP135" s="22" t="s">
        <v>33</v>
      </c>
      <c r="AQ135" s="22" t="s">
        <v>33</v>
      </c>
      <c r="AR135" s="22">
        <v>2011</v>
      </c>
      <c r="AS135" s="22">
        <v>2014</v>
      </c>
      <c r="AT135" s="22">
        <v>2015</v>
      </c>
      <c r="AU135" s="22">
        <v>2012</v>
      </c>
      <c r="AV135" s="22">
        <v>2013</v>
      </c>
      <c r="AW135" s="22">
        <v>2014</v>
      </c>
      <c r="AX135" s="22">
        <v>2014</v>
      </c>
      <c r="AY135" s="22">
        <v>2014</v>
      </c>
      <c r="AZ135" s="22">
        <v>2015</v>
      </c>
      <c r="BA135" s="22">
        <v>2015</v>
      </c>
      <c r="BB135" s="22">
        <v>2014</v>
      </c>
      <c r="BC135" s="22">
        <v>2015</v>
      </c>
      <c r="BD135" s="22">
        <v>2014</v>
      </c>
      <c r="BE135" s="22">
        <v>2014</v>
      </c>
      <c r="BF135" s="10"/>
    </row>
    <row r="136" spans="1:58">
      <c r="A136" s="16" t="s">
        <v>7052</v>
      </c>
      <c r="B136" s="11" t="s">
        <v>7053</v>
      </c>
      <c r="C136" s="20">
        <v>2014</v>
      </c>
      <c r="D136" s="20">
        <v>2014</v>
      </c>
      <c r="E136" s="20">
        <v>2014</v>
      </c>
      <c r="F136" s="20">
        <v>2014</v>
      </c>
      <c r="G136" s="20">
        <v>2014</v>
      </c>
      <c r="H136" s="20">
        <v>2014</v>
      </c>
      <c r="I136" s="20">
        <v>2014</v>
      </c>
      <c r="J136" s="20">
        <v>2015</v>
      </c>
      <c r="K136" s="20">
        <v>2015</v>
      </c>
      <c r="L136" s="20">
        <v>2015</v>
      </c>
      <c r="M136" s="22">
        <v>2016</v>
      </c>
      <c r="N136" s="22">
        <v>2016</v>
      </c>
      <c r="O136" s="22">
        <v>2015</v>
      </c>
      <c r="P136" s="22">
        <v>2015</v>
      </c>
      <c r="Q136" s="22">
        <v>2014</v>
      </c>
      <c r="R136" s="22" t="s">
        <v>33</v>
      </c>
      <c r="S136" s="22">
        <v>2016</v>
      </c>
      <c r="T136" s="22">
        <v>2013</v>
      </c>
      <c r="U136" s="22">
        <v>2014</v>
      </c>
      <c r="V136" s="22">
        <v>2014</v>
      </c>
      <c r="W136" s="22">
        <v>2015</v>
      </c>
      <c r="X136" s="22">
        <v>2012</v>
      </c>
      <c r="Y136" s="22">
        <v>2012</v>
      </c>
      <c r="Z136" s="22">
        <v>2014</v>
      </c>
      <c r="AA136" s="22">
        <v>2014</v>
      </c>
      <c r="AB136" s="22">
        <v>2014</v>
      </c>
      <c r="AC136" s="22">
        <v>2014</v>
      </c>
      <c r="AD136" s="22">
        <v>2015</v>
      </c>
      <c r="AE136" s="22">
        <v>2012</v>
      </c>
      <c r="AF136" s="22">
        <v>2014</v>
      </c>
      <c r="AG136" s="21">
        <v>2013</v>
      </c>
      <c r="AH136" s="22">
        <v>2014</v>
      </c>
      <c r="AI136" s="22">
        <v>2015</v>
      </c>
      <c r="AJ136" s="22">
        <v>2016</v>
      </c>
      <c r="AK136" s="23" t="s">
        <v>33</v>
      </c>
      <c r="AL136" s="23">
        <v>2015</v>
      </c>
      <c r="AM136" s="22">
        <v>2015</v>
      </c>
      <c r="AN136" s="22">
        <v>2014</v>
      </c>
      <c r="AO136" s="22">
        <v>2014</v>
      </c>
      <c r="AP136" s="22">
        <v>2013</v>
      </c>
      <c r="AQ136" s="22">
        <v>2013</v>
      </c>
      <c r="AR136" s="22">
        <v>2009</v>
      </c>
      <c r="AS136" s="22">
        <v>2014</v>
      </c>
      <c r="AT136" s="22">
        <v>2015</v>
      </c>
      <c r="AU136" s="22">
        <v>2012</v>
      </c>
      <c r="AV136" s="22">
        <v>2014</v>
      </c>
      <c r="AW136" s="22">
        <v>2014</v>
      </c>
      <c r="AX136" s="22">
        <v>2014</v>
      </c>
      <c r="AY136" s="22">
        <v>2014</v>
      </c>
      <c r="AZ136" s="22">
        <v>2015</v>
      </c>
      <c r="BA136" s="22">
        <v>2015</v>
      </c>
      <c r="BB136" s="22">
        <v>2015</v>
      </c>
      <c r="BC136" s="22">
        <v>2015</v>
      </c>
      <c r="BD136" s="22">
        <v>2014</v>
      </c>
      <c r="BE136" s="22">
        <v>2014</v>
      </c>
      <c r="BF136" s="10"/>
    </row>
    <row r="137" spans="1:58">
      <c r="A137" s="16" t="s">
        <v>891</v>
      </c>
      <c r="B137" s="11" t="s">
        <v>7038</v>
      </c>
      <c r="C137" s="20">
        <v>2014</v>
      </c>
      <c r="D137" s="20">
        <v>2014</v>
      </c>
      <c r="E137" s="20">
        <v>2014</v>
      </c>
      <c r="F137" s="20">
        <v>2014</v>
      </c>
      <c r="G137" s="20">
        <v>2014</v>
      </c>
      <c r="H137" s="20">
        <v>2014</v>
      </c>
      <c r="I137" s="20">
        <v>2014</v>
      </c>
      <c r="J137" s="20">
        <v>2015</v>
      </c>
      <c r="K137" s="20">
        <v>2015</v>
      </c>
      <c r="L137" s="20">
        <v>2015</v>
      </c>
      <c r="M137" s="22">
        <v>2016</v>
      </c>
      <c r="N137" s="22">
        <v>2016</v>
      </c>
      <c r="O137" s="22">
        <v>2015</v>
      </c>
      <c r="P137" s="22">
        <v>2015</v>
      </c>
      <c r="Q137" s="22">
        <v>2014</v>
      </c>
      <c r="R137" s="22">
        <v>2012</v>
      </c>
      <c r="S137" s="22">
        <v>2016</v>
      </c>
      <c r="T137" s="22">
        <v>2013</v>
      </c>
      <c r="U137" s="22">
        <v>2014</v>
      </c>
      <c r="V137" s="22">
        <v>2014</v>
      </c>
      <c r="W137" s="22">
        <v>2015</v>
      </c>
      <c r="X137" s="22">
        <v>2012</v>
      </c>
      <c r="Y137" s="22">
        <v>2012</v>
      </c>
      <c r="Z137" s="22">
        <v>2014</v>
      </c>
      <c r="AA137" s="22">
        <v>2014</v>
      </c>
      <c r="AB137" s="22">
        <v>2014</v>
      </c>
      <c r="AC137" s="22">
        <v>2014</v>
      </c>
      <c r="AD137" s="22">
        <v>2015</v>
      </c>
      <c r="AE137" s="22">
        <v>2012</v>
      </c>
      <c r="AF137" s="22">
        <v>2014</v>
      </c>
      <c r="AG137" s="21">
        <v>2013</v>
      </c>
      <c r="AH137" s="22">
        <v>2014</v>
      </c>
      <c r="AI137" s="22">
        <v>2015</v>
      </c>
      <c r="AJ137" s="22">
        <v>2016</v>
      </c>
      <c r="AK137" s="23">
        <v>2015</v>
      </c>
      <c r="AL137" s="23">
        <v>2015</v>
      </c>
      <c r="AM137" s="22">
        <v>2015</v>
      </c>
      <c r="AN137" s="22">
        <v>2014</v>
      </c>
      <c r="AO137" s="22">
        <v>2014</v>
      </c>
      <c r="AP137" s="22">
        <v>2014</v>
      </c>
      <c r="AQ137" s="22">
        <v>2014</v>
      </c>
      <c r="AR137" s="22">
        <v>2015</v>
      </c>
      <c r="AS137" s="22">
        <v>2014</v>
      </c>
      <c r="AT137" s="22">
        <v>2015</v>
      </c>
      <c r="AU137" s="22">
        <v>2012</v>
      </c>
      <c r="AV137" s="22">
        <v>2012</v>
      </c>
      <c r="AW137" s="22">
        <v>2014</v>
      </c>
      <c r="AX137" s="22">
        <v>2014</v>
      </c>
      <c r="AY137" s="22">
        <v>2014</v>
      </c>
      <c r="AZ137" s="22">
        <v>2015</v>
      </c>
      <c r="BA137" s="22">
        <v>2015</v>
      </c>
      <c r="BB137" s="22">
        <v>2015</v>
      </c>
      <c r="BC137" s="22">
        <v>2015</v>
      </c>
      <c r="BD137" s="22">
        <v>2014</v>
      </c>
      <c r="BE137" s="22">
        <v>2014</v>
      </c>
      <c r="BF137" s="10"/>
    </row>
    <row r="138" spans="1:58">
      <c r="A138" s="16" t="s">
        <v>1217</v>
      </c>
      <c r="B138" s="11" t="s">
        <v>7039</v>
      </c>
      <c r="C138" s="20">
        <v>2014</v>
      </c>
      <c r="D138" s="20">
        <v>2014</v>
      </c>
      <c r="E138" s="20">
        <v>2014</v>
      </c>
      <c r="F138" s="20">
        <v>2014</v>
      </c>
      <c r="G138" s="20">
        <v>2014</v>
      </c>
      <c r="H138" s="20">
        <v>2014</v>
      </c>
      <c r="I138" s="20">
        <v>2014</v>
      </c>
      <c r="J138" s="20">
        <v>2015</v>
      </c>
      <c r="K138" s="20">
        <v>2015</v>
      </c>
      <c r="L138" s="20">
        <v>2015</v>
      </c>
      <c r="M138" s="22">
        <v>2016</v>
      </c>
      <c r="N138" s="22">
        <v>2016</v>
      </c>
      <c r="O138" s="22">
        <v>2015</v>
      </c>
      <c r="P138" s="22">
        <v>2015</v>
      </c>
      <c r="Q138" s="22">
        <v>2014</v>
      </c>
      <c r="R138" s="22">
        <v>2013</v>
      </c>
      <c r="S138" s="22">
        <v>2016</v>
      </c>
      <c r="T138" s="22">
        <v>2013</v>
      </c>
      <c r="U138" s="22">
        <v>2014</v>
      </c>
      <c r="V138" s="22">
        <v>2014</v>
      </c>
      <c r="W138" s="22">
        <v>2015</v>
      </c>
      <c r="X138" s="22">
        <v>2011</v>
      </c>
      <c r="Y138" s="22" t="s">
        <v>33</v>
      </c>
      <c r="Z138" s="22">
        <v>2014</v>
      </c>
      <c r="AA138" s="22">
        <v>2014</v>
      </c>
      <c r="AB138" s="22">
        <v>2014</v>
      </c>
      <c r="AC138" s="22">
        <v>2014</v>
      </c>
      <c r="AD138" s="22">
        <v>2015</v>
      </c>
      <c r="AE138" s="22">
        <v>2012</v>
      </c>
      <c r="AF138" s="22">
        <v>2014</v>
      </c>
      <c r="AG138" s="21">
        <v>2012</v>
      </c>
      <c r="AH138" s="22">
        <v>2014</v>
      </c>
      <c r="AI138" s="22">
        <v>2015</v>
      </c>
      <c r="AJ138" s="22">
        <v>2016</v>
      </c>
      <c r="AK138" s="23">
        <v>2015</v>
      </c>
      <c r="AL138" s="23">
        <v>2015</v>
      </c>
      <c r="AM138" s="22">
        <v>2015</v>
      </c>
      <c r="AN138" s="22">
        <v>2014</v>
      </c>
      <c r="AO138" s="22">
        <v>2014</v>
      </c>
      <c r="AP138" s="22">
        <v>2014</v>
      </c>
      <c r="AQ138" s="22">
        <v>2014</v>
      </c>
      <c r="AR138" s="22">
        <v>2015</v>
      </c>
      <c r="AS138" s="22">
        <v>2014</v>
      </c>
      <c r="AT138" s="22">
        <v>2015</v>
      </c>
      <c r="AU138" s="22">
        <v>2012</v>
      </c>
      <c r="AV138" s="22">
        <v>2008</v>
      </c>
      <c r="AW138" s="22">
        <v>2014</v>
      </c>
      <c r="AX138" s="22">
        <v>2014</v>
      </c>
      <c r="AY138" s="22">
        <v>2014</v>
      </c>
      <c r="AZ138" s="22">
        <v>2015</v>
      </c>
      <c r="BA138" s="22">
        <v>2015</v>
      </c>
      <c r="BB138" s="22">
        <v>2015</v>
      </c>
      <c r="BC138" s="22">
        <v>2015</v>
      </c>
      <c r="BD138" s="22">
        <v>2014</v>
      </c>
      <c r="BE138" s="22">
        <v>2014</v>
      </c>
      <c r="BF138" s="10"/>
    </row>
    <row r="139" spans="1:58">
      <c r="A139" s="16" t="s">
        <v>7044</v>
      </c>
      <c r="B139" s="11" t="s">
        <v>7045</v>
      </c>
      <c r="C139" s="20">
        <v>2014</v>
      </c>
      <c r="D139" s="20">
        <v>2014</v>
      </c>
      <c r="E139" s="20">
        <v>2014</v>
      </c>
      <c r="F139" s="20">
        <v>2014</v>
      </c>
      <c r="G139" s="20">
        <v>2014</v>
      </c>
      <c r="H139" s="20">
        <v>2014</v>
      </c>
      <c r="I139" s="20">
        <v>2014</v>
      </c>
      <c r="J139" s="20">
        <v>2015</v>
      </c>
      <c r="K139" s="20">
        <v>2015</v>
      </c>
      <c r="L139" s="20">
        <v>2015</v>
      </c>
      <c r="M139" s="22">
        <v>2016</v>
      </c>
      <c r="N139" s="22">
        <v>2016</v>
      </c>
      <c r="O139" s="22">
        <v>2015</v>
      </c>
      <c r="P139" s="22">
        <v>2015</v>
      </c>
      <c r="Q139" s="22">
        <v>2014</v>
      </c>
      <c r="R139" s="22" t="s">
        <v>33</v>
      </c>
      <c r="S139" s="22">
        <v>2016</v>
      </c>
      <c r="T139" s="22">
        <v>2013</v>
      </c>
      <c r="U139" s="22">
        <v>2014</v>
      </c>
      <c r="V139" s="22" t="s">
        <v>33</v>
      </c>
      <c r="W139" s="22">
        <v>2015</v>
      </c>
      <c r="X139" s="22" t="s">
        <v>33</v>
      </c>
      <c r="Y139" s="22">
        <v>2012</v>
      </c>
      <c r="Z139" s="22">
        <v>2014</v>
      </c>
      <c r="AA139" s="22">
        <v>2014</v>
      </c>
      <c r="AB139" s="22">
        <v>2014</v>
      </c>
      <c r="AC139" s="22">
        <v>2014</v>
      </c>
      <c r="AD139" s="22">
        <v>2015</v>
      </c>
      <c r="AE139" s="22" t="s">
        <v>33</v>
      </c>
      <c r="AF139" s="22">
        <v>2014</v>
      </c>
      <c r="AG139" s="21">
        <v>2012</v>
      </c>
      <c r="AH139" s="22">
        <v>2014</v>
      </c>
      <c r="AI139" s="22">
        <v>2015</v>
      </c>
      <c r="AJ139" s="22">
        <v>2016</v>
      </c>
      <c r="AK139" s="23" t="s">
        <v>33</v>
      </c>
      <c r="AL139" s="23">
        <v>2015</v>
      </c>
      <c r="AM139" s="22">
        <v>2015</v>
      </c>
      <c r="AN139" s="22">
        <v>2014</v>
      </c>
      <c r="AO139" s="22">
        <v>2014</v>
      </c>
      <c r="AP139" s="22">
        <v>2014</v>
      </c>
      <c r="AQ139" s="22">
        <v>2014</v>
      </c>
      <c r="AR139" s="22">
        <v>2015</v>
      </c>
      <c r="AS139" s="22">
        <v>2014</v>
      </c>
      <c r="AT139" s="22">
        <v>2015</v>
      </c>
      <c r="AU139" s="22">
        <v>2012</v>
      </c>
      <c r="AV139" s="22">
        <v>2013</v>
      </c>
      <c r="AW139" s="22">
        <v>2014</v>
      </c>
      <c r="AX139" s="22">
        <v>2014</v>
      </c>
      <c r="AY139" s="22">
        <v>2014</v>
      </c>
      <c r="AZ139" s="22">
        <v>2015</v>
      </c>
      <c r="BA139" s="22">
        <v>2015</v>
      </c>
      <c r="BB139" s="22">
        <v>2015</v>
      </c>
      <c r="BC139" s="22">
        <v>2015</v>
      </c>
      <c r="BD139" s="22">
        <v>2014</v>
      </c>
      <c r="BE139" s="22">
        <v>2014</v>
      </c>
      <c r="BF139" s="10"/>
    </row>
    <row r="140" spans="1:58">
      <c r="A140" s="16" t="s">
        <v>7050</v>
      </c>
      <c r="B140" s="11" t="s">
        <v>7051</v>
      </c>
      <c r="C140" s="20">
        <v>2014</v>
      </c>
      <c r="D140" s="20">
        <v>2014</v>
      </c>
      <c r="E140" s="20">
        <v>2014</v>
      </c>
      <c r="F140" s="20">
        <v>2014</v>
      </c>
      <c r="G140" s="20">
        <v>2014</v>
      </c>
      <c r="H140" s="20">
        <v>2014</v>
      </c>
      <c r="I140" s="20">
        <v>2014</v>
      </c>
      <c r="J140" s="20">
        <v>2015</v>
      </c>
      <c r="K140" s="20">
        <v>2015</v>
      </c>
      <c r="L140" s="20">
        <v>2015</v>
      </c>
      <c r="M140" s="22">
        <v>2016</v>
      </c>
      <c r="N140" s="22">
        <v>2016</v>
      </c>
      <c r="O140" s="22">
        <v>2015</v>
      </c>
      <c r="P140" s="22">
        <v>2015</v>
      </c>
      <c r="Q140" s="22">
        <v>2014</v>
      </c>
      <c r="R140" s="22" t="s">
        <v>33</v>
      </c>
      <c r="S140" s="22">
        <v>2016</v>
      </c>
      <c r="T140" s="22">
        <v>2013</v>
      </c>
      <c r="U140" s="22">
        <v>2014</v>
      </c>
      <c r="V140" s="22" t="s">
        <v>33</v>
      </c>
      <c r="W140" s="22">
        <v>2015</v>
      </c>
      <c r="X140" s="22" t="s">
        <v>33</v>
      </c>
      <c r="Y140" s="22">
        <v>2012</v>
      </c>
      <c r="Z140" s="22">
        <v>2014</v>
      </c>
      <c r="AA140" s="22">
        <v>2014</v>
      </c>
      <c r="AB140" s="22" t="s">
        <v>33</v>
      </c>
      <c r="AC140" s="22">
        <v>2014</v>
      </c>
      <c r="AD140" s="22">
        <v>2015</v>
      </c>
      <c r="AE140" s="22" t="s">
        <v>33</v>
      </c>
      <c r="AF140" s="22">
        <v>2014</v>
      </c>
      <c r="AG140" s="21">
        <v>2012</v>
      </c>
      <c r="AH140" s="22">
        <v>2014</v>
      </c>
      <c r="AI140" s="22">
        <v>2015</v>
      </c>
      <c r="AJ140" s="22">
        <v>2016</v>
      </c>
      <c r="AK140" s="23" t="s">
        <v>33</v>
      </c>
      <c r="AL140" s="23">
        <v>2015</v>
      </c>
      <c r="AM140" s="22">
        <v>2015</v>
      </c>
      <c r="AN140" s="22">
        <v>2014</v>
      </c>
      <c r="AO140" s="22">
        <v>2014</v>
      </c>
      <c r="AP140" s="22">
        <v>2014</v>
      </c>
      <c r="AQ140" s="22">
        <v>2014</v>
      </c>
      <c r="AR140" s="22">
        <v>2015</v>
      </c>
      <c r="AS140" s="22">
        <v>2014</v>
      </c>
      <c r="AT140" s="22">
        <v>2015</v>
      </c>
      <c r="AU140" s="22">
        <v>2012</v>
      </c>
      <c r="AV140" s="22">
        <v>2011</v>
      </c>
      <c r="AW140" s="22">
        <v>2014</v>
      </c>
      <c r="AX140" s="22">
        <v>2014</v>
      </c>
      <c r="AY140" s="22">
        <v>2014</v>
      </c>
      <c r="AZ140" s="22">
        <v>2015</v>
      </c>
      <c r="BA140" s="22">
        <v>2015</v>
      </c>
      <c r="BB140" s="22">
        <v>2015</v>
      </c>
      <c r="BC140" s="22">
        <v>2015</v>
      </c>
      <c r="BD140" s="22">
        <v>2014</v>
      </c>
      <c r="BE140" s="22">
        <v>2014</v>
      </c>
      <c r="BF140" s="10"/>
    </row>
    <row r="141" spans="1:58">
      <c r="A141" s="16" t="s">
        <v>7057</v>
      </c>
      <c r="B141" s="11" t="s">
        <v>7058</v>
      </c>
      <c r="C141" s="20">
        <v>2014</v>
      </c>
      <c r="D141" s="20">
        <v>2014</v>
      </c>
      <c r="E141" s="20">
        <v>2014</v>
      </c>
      <c r="F141" s="20">
        <v>2014</v>
      </c>
      <c r="G141" s="20">
        <v>2014</v>
      </c>
      <c r="H141" s="20">
        <v>2014</v>
      </c>
      <c r="I141" s="20">
        <v>2014</v>
      </c>
      <c r="J141" s="20">
        <v>2015</v>
      </c>
      <c r="K141" s="20">
        <v>2015</v>
      </c>
      <c r="L141" s="20">
        <v>2015</v>
      </c>
      <c r="M141" s="22">
        <v>2016</v>
      </c>
      <c r="N141" s="22">
        <v>2016</v>
      </c>
      <c r="O141" s="22">
        <v>2015</v>
      </c>
      <c r="P141" s="22">
        <v>2015</v>
      </c>
      <c r="Q141" s="22">
        <v>2014</v>
      </c>
      <c r="R141" s="22" t="s">
        <v>33</v>
      </c>
      <c r="S141" s="22">
        <v>2016</v>
      </c>
      <c r="T141" s="22">
        <v>2013</v>
      </c>
      <c r="U141" s="22">
        <v>2014</v>
      </c>
      <c r="V141" s="22" t="s">
        <v>33</v>
      </c>
      <c r="W141" s="22">
        <v>2015</v>
      </c>
      <c r="X141" s="22" t="s">
        <v>33</v>
      </c>
      <c r="Y141" s="22">
        <v>2010</v>
      </c>
      <c r="Z141" s="22">
        <v>2014</v>
      </c>
      <c r="AA141" s="22">
        <v>2014</v>
      </c>
      <c r="AB141" s="22" t="s">
        <v>33</v>
      </c>
      <c r="AC141" s="22">
        <v>2014</v>
      </c>
      <c r="AD141" s="22">
        <v>2015</v>
      </c>
      <c r="AE141" s="22" t="s">
        <v>33</v>
      </c>
      <c r="AF141" s="22">
        <v>2014</v>
      </c>
      <c r="AG141" s="21" t="s">
        <v>33</v>
      </c>
      <c r="AH141" s="22">
        <v>2014</v>
      </c>
      <c r="AI141" s="22">
        <v>2015</v>
      </c>
      <c r="AJ141" s="22">
        <v>2016</v>
      </c>
      <c r="AK141" s="23" t="s">
        <v>33</v>
      </c>
      <c r="AL141" s="23">
        <v>2015</v>
      </c>
      <c r="AM141" s="22">
        <v>2015</v>
      </c>
      <c r="AN141" s="22">
        <v>2014</v>
      </c>
      <c r="AO141" s="22">
        <v>2014</v>
      </c>
      <c r="AP141" s="22">
        <v>2014</v>
      </c>
      <c r="AQ141" s="22">
        <v>2014</v>
      </c>
      <c r="AR141" s="22">
        <v>2015</v>
      </c>
      <c r="AS141" s="22">
        <v>2014</v>
      </c>
      <c r="AT141" s="22">
        <v>2015</v>
      </c>
      <c r="AU141" s="22">
        <v>2012</v>
      </c>
      <c r="AV141" s="22">
        <v>2014</v>
      </c>
      <c r="AW141" s="22">
        <v>2014</v>
      </c>
      <c r="AX141" s="22">
        <v>2014</v>
      </c>
      <c r="AY141" s="22">
        <v>2014</v>
      </c>
      <c r="AZ141" s="22">
        <v>2015</v>
      </c>
      <c r="BA141" s="22">
        <v>2015</v>
      </c>
      <c r="BB141" s="22">
        <v>2015</v>
      </c>
      <c r="BC141" s="22">
        <v>2015</v>
      </c>
      <c r="BD141" s="22">
        <v>2014</v>
      </c>
      <c r="BE141" s="22">
        <v>2014</v>
      </c>
      <c r="BF141" s="10"/>
    </row>
    <row r="142" spans="1:58">
      <c r="A142" s="16" t="s">
        <v>7063</v>
      </c>
      <c r="B142" s="11" t="s">
        <v>7064</v>
      </c>
      <c r="C142" s="20">
        <v>2014</v>
      </c>
      <c r="D142" s="20">
        <v>2014</v>
      </c>
      <c r="E142" s="20">
        <v>2014</v>
      </c>
      <c r="F142" s="20">
        <v>2014</v>
      </c>
      <c r="G142" s="20">
        <v>2014</v>
      </c>
      <c r="H142" s="20">
        <v>2014</v>
      </c>
      <c r="I142" s="20">
        <v>2014</v>
      </c>
      <c r="J142" s="20">
        <v>2015</v>
      </c>
      <c r="K142" s="20">
        <v>2015</v>
      </c>
      <c r="L142" s="20">
        <v>2015</v>
      </c>
      <c r="M142" s="22">
        <v>2016</v>
      </c>
      <c r="N142" s="22">
        <v>2016</v>
      </c>
      <c r="O142" s="22">
        <v>2015</v>
      </c>
      <c r="P142" s="22">
        <v>2015</v>
      </c>
      <c r="Q142" s="22">
        <v>2014</v>
      </c>
      <c r="R142" s="22" t="s">
        <v>33</v>
      </c>
      <c r="S142" s="22">
        <v>2016</v>
      </c>
      <c r="T142" s="22">
        <v>2013</v>
      </c>
      <c r="U142" s="22">
        <v>2014</v>
      </c>
      <c r="V142" s="22" t="s">
        <v>33</v>
      </c>
      <c r="W142" s="22">
        <v>2015</v>
      </c>
      <c r="X142" s="22" t="s">
        <v>33</v>
      </c>
      <c r="Y142" s="22">
        <v>2012</v>
      </c>
      <c r="Z142" s="22">
        <v>2014</v>
      </c>
      <c r="AA142" s="22">
        <v>2014</v>
      </c>
      <c r="AB142" s="22">
        <v>2013</v>
      </c>
      <c r="AC142" s="22">
        <v>2014</v>
      </c>
      <c r="AD142" s="22">
        <v>2015</v>
      </c>
      <c r="AE142" s="22" t="s">
        <v>33</v>
      </c>
      <c r="AF142" s="22">
        <v>2014</v>
      </c>
      <c r="AG142" s="21">
        <v>2012</v>
      </c>
      <c r="AH142" s="22">
        <v>2014</v>
      </c>
      <c r="AI142" s="22">
        <v>2015</v>
      </c>
      <c r="AJ142" s="22">
        <v>2016</v>
      </c>
      <c r="AK142" s="23" t="s">
        <v>33</v>
      </c>
      <c r="AL142" s="23">
        <v>2015</v>
      </c>
      <c r="AM142" s="22">
        <v>2015</v>
      </c>
      <c r="AN142" s="22">
        <v>2014</v>
      </c>
      <c r="AO142" s="22">
        <v>2014</v>
      </c>
      <c r="AP142" s="22">
        <v>2014</v>
      </c>
      <c r="AQ142" s="22">
        <v>2014</v>
      </c>
      <c r="AR142" s="22">
        <v>2015</v>
      </c>
      <c r="AS142" s="22">
        <v>2014</v>
      </c>
      <c r="AT142" s="22">
        <v>2015</v>
      </c>
      <c r="AU142" s="22">
        <v>2012</v>
      </c>
      <c r="AV142" s="22">
        <v>2011</v>
      </c>
      <c r="AW142" s="22">
        <v>2014</v>
      </c>
      <c r="AX142" s="22">
        <v>2014</v>
      </c>
      <c r="AY142" s="22">
        <v>2014</v>
      </c>
      <c r="AZ142" s="22">
        <v>2015</v>
      </c>
      <c r="BA142" s="22">
        <v>2015</v>
      </c>
      <c r="BB142" s="22">
        <v>2015</v>
      </c>
      <c r="BC142" s="22">
        <v>2015</v>
      </c>
      <c r="BD142" s="22">
        <v>2014</v>
      </c>
      <c r="BE142" s="22">
        <v>2014</v>
      </c>
      <c r="BF142" s="10"/>
    </row>
    <row r="143" spans="1:58">
      <c r="A143" s="16" t="s">
        <v>8000</v>
      </c>
      <c r="B143" s="11" t="s">
        <v>7066</v>
      </c>
      <c r="C143" s="20">
        <v>2014</v>
      </c>
      <c r="D143" s="20">
        <v>2014</v>
      </c>
      <c r="E143" s="20">
        <v>2014</v>
      </c>
      <c r="F143" s="20">
        <v>2014</v>
      </c>
      <c r="G143" s="20">
        <v>2014</v>
      </c>
      <c r="H143" s="20">
        <v>2014</v>
      </c>
      <c r="I143" s="20">
        <v>2014</v>
      </c>
      <c r="J143" s="20">
        <v>2015</v>
      </c>
      <c r="K143" s="20">
        <v>2015</v>
      </c>
      <c r="L143" s="20">
        <v>2015</v>
      </c>
      <c r="M143" s="22">
        <v>2016</v>
      </c>
      <c r="N143" s="22">
        <v>2016</v>
      </c>
      <c r="O143" s="22">
        <v>2015</v>
      </c>
      <c r="P143" s="22">
        <v>2015</v>
      </c>
      <c r="Q143" s="22">
        <v>2014</v>
      </c>
      <c r="R143" s="22" t="s">
        <v>33</v>
      </c>
      <c r="S143" s="22">
        <v>2016</v>
      </c>
      <c r="T143" s="22">
        <v>2013</v>
      </c>
      <c r="U143" s="22">
        <v>2014</v>
      </c>
      <c r="V143" s="22" t="s">
        <v>33</v>
      </c>
      <c r="W143" s="22">
        <v>2015</v>
      </c>
      <c r="X143" s="22" t="s">
        <v>33</v>
      </c>
      <c r="Y143" s="22">
        <v>2010</v>
      </c>
      <c r="Z143" s="22">
        <v>2014</v>
      </c>
      <c r="AA143" s="22">
        <v>2014</v>
      </c>
      <c r="AB143" s="22" t="s">
        <v>33</v>
      </c>
      <c r="AC143" s="22">
        <v>2014</v>
      </c>
      <c r="AD143" s="22">
        <v>2015</v>
      </c>
      <c r="AE143" s="22" t="s">
        <v>33</v>
      </c>
      <c r="AF143" s="22">
        <v>2014</v>
      </c>
      <c r="AG143" s="21">
        <v>2012</v>
      </c>
      <c r="AH143" s="22">
        <v>2014</v>
      </c>
      <c r="AI143" s="22">
        <v>2015</v>
      </c>
      <c r="AJ143" s="22">
        <v>2016</v>
      </c>
      <c r="AK143" s="23">
        <v>2015</v>
      </c>
      <c r="AL143" s="23">
        <v>2015</v>
      </c>
      <c r="AM143" s="22">
        <v>2015</v>
      </c>
      <c r="AN143" s="22">
        <v>2014</v>
      </c>
      <c r="AO143" s="22">
        <v>2014</v>
      </c>
      <c r="AP143" s="22">
        <v>2014</v>
      </c>
      <c r="AQ143" s="22">
        <v>2014</v>
      </c>
      <c r="AR143" s="22" t="s">
        <v>33</v>
      </c>
      <c r="AS143" s="22">
        <v>2014</v>
      </c>
      <c r="AT143" s="22">
        <v>2015</v>
      </c>
      <c r="AU143" s="22">
        <v>2012</v>
      </c>
      <c r="AV143" s="22">
        <v>2010</v>
      </c>
      <c r="AW143" s="22">
        <v>2014</v>
      </c>
      <c r="AX143" s="22">
        <v>2014</v>
      </c>
      <c r="AY143" s="22">
        <v>2014</v>
      </c>
      <c r="AZ143" s="22">
        <v>2015</v>
      </c>
      <c r="BA143" s="22">
        <v>2015</v>
      </c>
      <c r="BB143" s="22">
        <v>2015</v>
      </c>
      <c r="BC143" s="22">
        <v>2015</v>
      </c>
      <c r="BD143" s="22">
        <v>2014</v>
      </c>
      <c r="BE143" s="22">
        <v>2014</v>
      </c>
      <c r="BF143" s="10"/>
    </row>
    <row r="144" spans="1:58">
      <c r="A144" s="16" t="s">
        <v>7067</v>
      </c>
      <c r="B144" s="11" t="s">
        <v>7068</v>
      </c>
      <c r="C144" s="20">
        <v>2014</v>
      </c>
      <c r="D144" s="20">
        <v>2014</v>
      </c>
      <c r="E144" s="20">
        <v>2014</v>
      </c>
      <c r="F144" s="20">
        <v>2014</v>
      </c>
      <c r="G144" s="20">
        <v>2014</v>
      </c>
      <c r="H144" s="20">
        <v>2014</v>
      </c>
      <c r="I144" s="20">
        <v>2014</v>
      </c>
      <c r="J144" s="20">
        <v>2015</v>
      </c>
      <c r="K144" s="20">
        <v>2015</v>
      </c>
      <c r="L144" s="20">
        <v>2015</v>
      </c>
      <c r="M144" s="22">
        <v>2016</v>
      </c>
      <c r="N144" s="22">
        <v>2016</v>
      </c>
      <c r="O144" s="22">
        <v>2015</v>
      </c>
      <c r="P144" s="22">
        <v>2015</v>
      </c>
      <c r="Q144" s="22">
        <v>2014</v>
      </c>
      <c r="R144" s="22">
        <v>2010</v>
      </c>
      <c r="S144" s="22">
        <v>2016</v>
      </c>
      <c r="T144" s="22">
        <v>2013</v>
      </c>
      <c r="U144" s="22">
        <v>2014</v>
      </c>
      <c r="V144" s="22">
        <v>2014</v>
      </c>
      <c r="W144" s="22">
        <v>2015</v>
      </c>
      <c r="X144" s="22">
        <v>2010</v>
      </c>
      <c r="Y144" s="22">
        <v>2010</v>
      </c>
      <c r="Z144" s="22">
        <v>2014</v>
      </c>
      <c r="AA144" s="22">
        <v>2014</v>
      </c>
      <c r="AB144" s="22">
        <v>2014</v>
      </c>
      <c r="AC144" s="22">
        <v>2014</v>
      </c>
      <c r="AD144" s="22">
        <v>2015</v>
      </c>
      <c r="AE144" s="22">
        <v>2012</v>
      </c>
      <c r="AF144" s="22">
        <v>2014</v>
      </c>
      <c r="AG144" s="21">
        <v>2011</v>
      </c>
      <c r="AH144" s="22">
        <v>2014</v>
      </c>
      <c r="AI144" s="22">
        <v>2015</v>
      </c>
      <c r="AJ144" s="22">
        <v>2016</v>
      </c>
      <c r="AK144" s="23" t="s">
        <v>33</v>
      </c>
      <c r="AL144" s="23">
        <v>2016</v>
      </c>
      <c r="AM144" s="22">
        <v>2015</v>
      </c>
      <c r="AN144" s="22">
        <v>2014</v>
      </c>
      <c r="AO144" s="22">
        <v>2014</v>
      </c>
      <c r="AP144" s="22">
        <v>2013</v>
      </c>
      <c r="AQ144" s="22">
        <v>2013</v>
      </c>
      <c r="AR144" s="22">
        <v>2015</v>
      </c>
      <c r="AS144" s="22">
        <v>2014</v>
      </c>
      <c r="AT144" s="22">
        <v>2015</v>
      </c>
      <c r="AU144" s="22">
        <v>2012</v>
      </c>
      <c r="AV144" s="22">
        <v>2012</v>
      </c>
      <c r="AW144" s="22">
        <v>2014</v>
      </c>
      <c r="AX144" s="22">
        <v>2014</v>
      </c>
      <c r="AY144" s="22">
        <v>2014</v>
      </c>
      <c r="AZ144" s="22">
        <v>2015</v>
      </c>
      <c r="BA144" s="22">
        <v>2015</v>
      </c>
      <c r="BB144" s="22">
        <v>2015</v>
      </c>
      <c r="BC144" s="22">
        <v>2015</v>
      </c>
      <c r="BD144" s="22">
        <v>2014</v>
      </c>
      <c r="BE144" s="22">
        <v>2014</v>
      </c>
      <c r="BF144" s="10"/>
    </row>
    <row r="145" spans="1:58">
      <c r="A145" s="16" t="s">
        <v>8001</v>
      </c>
      <c r="B145" s="11" t="s">
        <v>6959</v>
      </c>
      <c r="C145" s="20">
        <v>2014</v>
      </c>
      <c r="D145" s="20">
        <v>2014</v>
      </c>
      <c r="E145" s="20">
        <v>2014</v>
      </c>
      <c r="F145" s="20">
        <v>2014</v>
      </c>
      <c r="G145" s="20">
        <v>2014</v>
      </c>
      <c r="H145" s="20">
        <v>2014</v>
      </c>
      <c r="I145" s="20">
        <v>2014</v>
      </c>
      <c r="J145" s="20">
        <v>2015</v>
      </c>
      <c r="K145" s="20">
        <v>2015</v>
      </c>
      <c r="L145" s="20">
        <v>2015</v>
      </c>
      <c r="M145" s="22">
        <v>2016</v>
      </c>
      <c r="N145" s="22">
        <v>2016</v>
      </c>
      <c r="O145" s="22">
        <v>2015</v>
      </c>
      <c r="P145" s="22">
        <v>2015</v>
      </c>
      <c r="Q145" s="22">
        <v>2014</v>
      </c>
      <c r="R145" s="22" t="s">
        <v>33</v>
      </c>
      <c r="S145" s="22">
        <v>2016</v>
      </c>
      <c r="T145" s="22">
        <v>2013</v>
      </c>
      <c r="U145" s="22">
        <v>2014</v>
      </c>
      <c r="V145" s="22" t="s">
        <v>33</v>
      </c>
      <c r="W145" s="22">
        <v>2015</v>
      </c>
      <c r="X145" s="22" t="s">
        <v>33</v>
      </c>
      <c r="Y145" s="22" t="s">
        <v>33</v>
      </c>
      <c r="Z145" s="22">
        <v>2014</v>
      </c>
      <c r="AA145" s="22">
        <v>2014</v>
      </c>
      <c r="AB145" s="22" t="s">
        <v>33</v>
      </c>
      <c r="AC145" s="22">
        <v>2014</v>
      </c>
      <c r="AD145" s="22">
        <v>2015</v>
      </c>
      <c r="AE145" s="22" t="s">
        <v>33</v>
      </c>
      <c r="AF145" s="22" t="s">
        <v>33</v>
      </c>
      <c r="AG145" s="21" t="s">
        <v>33</v>
      </c>
      <c r="AH145" s="22">
        <v>2014</v>
      </c>
      <c r="AI145" s="22">
        <v>2015</v>
      </c>
      <c r="AJ145" s="22">
        <v>2016</v>
      </c>
      <c r="AK145" s="23" t="s">
        <v>33</v>
      </c>
      <c r="AL145" s="23">
        <v>2015</v>
      </c>
      <c r="AM145" s="22">
        <v>2015</v>
      </c>
      <c r="AN145" s="22">
        <v>2014</v>
      </c>
      <c r="AO145" s="22">
        <v>2014</v>
      </c>
      <c r="AP145" s="22">
        <v>2014</v>
      </c>
      <c r="AQ145" s="22" t="s">
        <v>33</v>
      </c>
      <c r="AR145" s="22">
        <v>2015</v>
      </c>
      <c r="AS145" s="22">
        <v>2014</v>
      </c>
      <c r="AT145" s="22" t="s">
        <v>33</v>
      </c>
      <c r="AU145" s="22">
        <v>2012</v>
      </c>
      <c r="AV145" s="22" t="s">
        <v>33</v>
      </c>
      <c r="AW145" s="22">
        <v>2014</v>
      </c>
      <c r="AX145" s="22">
        <v>2014</v>
      </c>
      <c r="AY145" s="22">
        <v>2014</v>
      </c>
      <c r="AZ145" s="22">
        <v>2007</v>
      </c>
      <c r="BA145" s="22">
        <v>2015</v>
      </c>
      <c r="BB145" s="22">
        <v>2015</v>
      </c>
      <c r="BC145" s="22">
        <v>2015</v>
      </c>
      <c r="BD145" s="22">
        <v>2014</v>
      </c>
      <c r="BE145" s="22">
        <v>2014</v>
      </c>
      <c r="BF145" s="10"/>
    </row>
    <row r="146" spans="1:58">
      <c r="A146" s="16" t="s">
        <v>6970</v>
      </c>
      <c r="B146" s="11" t="s">
        <v>6971</v>
      </c>
      <c r="C146" s="20">
        <v>2014</v>
      </c>
      <c r="D146" s="20">
        <v>2014</v>
      </c>
      <c r="E146" s="20">
        <v>2014</v>
      </c>
      <c r="F146" s="20">
        <v>2014</v>
      </c>
      <c r="G146" s="20">
        <v>2014</v>
      </c>
      <c r="H146" s="20">
        <v>2014</v>
      </c>
      <c r="I146" s="20">
        <v>2014</v>
      </c>
      <c r="J146" s="20">
        <v>2015</v>
      </c>
      <c r="K146" s="20">
        <v>2015</v>
      </c>
      <c r="L146" s="20">
        <v>2015</v>
      </c>
      <c r="M146" s="22">
        <v>2016</v>
      </c>
      <c r="N146" s="22">
        <v>2016</v>
      </c>
      <c r="O146" s="22">
        <v>2015</v>
      </c>
      <c r="P146" s="22">
        <v>2015</v>
      </c>
      <c r="Q146" s="22">
        <v>2014</v>
      </c>
      <c r="R146" s="22">
        <v>2012</v>
      </c>
      <c r="S146" s="22">
        <v>2016</v>
      </c>
      <c r="T146" s="22">
        <v>2013</v>
      </c>
      <c r="U146" s="22">
        <v>2014</v>
      </c>
      <c r="V146" s="22">
        <v>2014</v>
      </c>
      <c r="W146" s="22">
        <v>2015</v>
      </c>
      <c r="X146" s="22">
        <v>2012</v>
      </c>
      <c r="Y146" s="22">
        <v>2012</v>
      </c>
      <c r="Z146" s="22">
        <v>2014</v>
      </c>
      <c r="AA146" s="22">
        <v>2014</v>
      </c>
      <c r="AB146" s="22" t="s">
        <v>33</v>
      </c>
      <c r="AC146" s="22">
        <v>2014</v>
      </c>
      <c r="AD146" s="22">
        <v>2015</v>
      </c>
      <c r="AE146" s="22" t="s">
        <v>33</v>
      </c>
      <c r="AF146" s="22" t="s">
        <v>33</v>
      </c>
      <c r="AG146" s="21" t="s">
        <v>33</v>
      </c>
      <c r="AH146" s="22">
        <v>2014</v>
      </c>
      <c r="AI146" s="22">
        <v>2015</v>
      </c>
      <c r="AJ146" s="22">
        <v>2016</v>
      </c>
      <c r="AK146" s="23" t="s">
        <v>33</v>
      </c>
      <c r="AL146" s="23">
        <v>2015</v>
      </c>
      <c r="AM146" s="22">
        <v>2015</v>
      </c>
      <c r="AN146" s="22">
        <v>2014</v>
      </c>
      <c r="AO146" s="22">
        <v>2014</v>
      </c>
      <c r="AP146" s="22">
        <v>2014</v>
      </c>
      <c r="AQ146" s="22">
        <v>2014</v>
      </c>
      <c r="AR146" s="22">
        <v>2009</v>
      </c>
      <c r="AS146" s="22">
        <v>2014</v>
      </c>
      <c r="AT146" s="22">
        <v>2013</v>
      </c>
      <c r="AU146" s="22">
        <v>2012</v>
      </c>
      <c r="AV146" s="22" t="s">
        <v>33</v>
      </c>
      <c r="AW146" s="22">
        <v>2014</v>
      </c>
      <c r="AX146" s="22">
        <v>2014</v>
      </c>
      <c r="AY146" s="22">
        <v>2014</v>
      </c>
      <c r="AZ146" s="22">
        <v>2015</v>
      </c>
      <c r="BA146" s="22">
        <v>2015</v>
      </c>
      <c r="BB146" s="22">
        <v>2015</v>
      </c>
      <c r="BC146" s="22">
        <v>2015</v>
      </c>
      <c r="BD146" s="22">
        <v>2014</v>
      </c>
      <c r="BE146" s="22">
        <v>2014</v>
      </c>
      <c r="BF146" s="10"/>
    </row>
    <row r="147" spans="1:58">
      <c r="A147" s="16" t="s">
        <v>8002</v>
      </c>
      <c r="B147" s="11" t="s">
        <v>7130</v>
      </c>
      <c r="C147" s="20">
        <v>2014</v>
      </c>
      <c r="D147" s="20">
        <v>2014</v>
      </c>
      <c r="E147" s="20">
        <v>2014</v>
      </c>
      <c r="F147" s="20">
        <v>2014</v>
      </c>
      <c r="G147" s="20">
        <v>2014</v>
      </c>
      <c r="H147" s="20">
        <v>2014</v>
      </c>
      <c r="I147" s="20">
        <v>2014</v>
      </c>
      <c r="J147" s="20">
        <v>2015</v>
      </c>
      <c r="K147" s="20">
        <v>2015</v>
      </c>
      <c r="L147" s="20">
        <v>2015</v>
      </c>
      <c r="M147" s="22">
        <v>2016</v>
      </c>
      <c r="N147" s="22">
        <v>2016</v>
      </c>
      <c r="O147" s="22">
        <v>2015</v>
      </c>
      <c r="P147" s="22">
        <v>2015</v>
      </c>
      <c r="Q147" s="22">
        <v>2014</v>
      </c>
      <c r="R147" s="22" t="s">
        <v>33</v>
      </c>
      <c r="S147" s="22">
        <v>2016</v>
      </c>
      <c r="T147" s="22">
        <v>2013</v>
      </c>
      <c r="U147" s="22">
        <v>2014</v>
      </c>
      <c r="V147" s="22">
        <v>2014</v>
      </c>
      <c r="W147" s="22">
        <v>2015</v>
      </c>
      <c r="X147" s="22" t="s">
        <v>33</v>
      </c>
      <c r="Y147" s="22">
        <v>2012</v>
      </c>
      <c r="Z147" s="22">
        <v>2014</v>
      </c>
      <c r="AA147" s="22">
        <v>2014</v>
      </c>
      <c r="AB147" s="22" t="s">
        <v>33</v>
      </c>
      <c r="AC147" s="22">
        <v>2014</v>
      </c>
      <c r="AD147" s="22">
        <v>2015</v>
      </c>
      <c r="AE147" s="22" t="s">
        <v>33</v>
      </c>
      <c r="AF147" s="22" t="s">
        <v>33</v>
      </c>
      <c r="AG147" s="21" t="s">
        <v>33</v>
      </c>
      <c r="AH147" s="22">
        <v>2014</v>
      </c>
      <c r="AI147" s="22">
        <v>2015</v>
      </c>
      <c r="AJ147" s="22">
        <v>2016</v>
      </c>
      <c r="AK147" s="23" t="s">
        <v>33</v>
      </c>
      <c r="AL147" s="23">
        <v>2015</v>
      </c>
      <c r="AM147" s="22">
        <v>2015</v>
      </c>
      <c r="AN147" s="22">
        <v>2014</v>
      </c>
      <c r="AO147" s="22">
        <v>2014</v>
      </c>
      <c r="AP147" s="22">
        <v>2014</v>
      </c>
      <c r="AQ147" s="22">
        <v>2014</v>
      </c>
      <c r="AR147" s="22" t="s">
        <v>33</v>
      </c>
      <c r="AS147" s="22">
        <v>2014</v>
      </c>
      <c r="AT147" s="22">
        <v>2015</v>
      </c>
      <c r="AU147" s="22">
        <v>2012</v>
      </c>
      <c r="AV147" s="22" t="s">
        <v>33</v>
      </c>
      <c r="AW147" s="22">
        <v>2014</v>
      </c>
      <c r="AX147" s="22">
        <v>2014</v>
      </c>
      <c r="AY147" s="22">
        <v>2014</v>
      </c>
      <c r="AZ147" s="22">
        <v>2007</v>
      </c>
      <c r="BA147" s="22">
        <v>2015</v>
      </c>
      <c r="BB147" s="22">
        <v>2015</v>
      </c>
      <c r="BC147" s="22">
        <v>2015</v>
      </c>
      <c r="BD147" s="22">
        <v>2014</v>
      </c>
      <c r="BE147" s="22">
        <v>2014</v>
      </c>
      <c r="BF147" s="10"/>
    </row>
    <row r="148" spans="1:58">
      <c r="A148" s="16" t="s">
        <v>7138</v>
      </c>
      <c r="B148" s="11" t="s">
        <v>7139</v>
      </c>
      <c r="C148" s="20">
        <v>2014</v>
      </c>
      <c r="D148" s="20">
        <v>2014</v>
      </c>
      <c r="E148" s="20">
        <v>2014</v>
      </c>
      <c r="F148" s="20">
        <v>2014</v>
      </c>
      <c r="G148" s="20">
        <v>2014</v>
      </c>
      <c r="H148" s="20">
        <v>2014</v>
      </c>
      <c r="I148" s="20">
        <v>2014</v>
      </c>
      <c r="J148" s="20">
        <v>2015</v>
      </c>
      <c r="K148" s="20">
        <v>2015</v>
      </c>
      <c r="L148" s="20">
        <v>2015</v>
      </c>
      <c r="M148" s="22">
        <v>2016</v>
      </c>
      <c r="N148" s="22">
        <v>2016</v>
      </c>
      <c r="O148" s="22">
        <v>2015</v>
      </c>
      <c r="P148" s="22">
        <v>2015</v>
      </c>
      <c r="Q148" s="22">
        <v>2014</v>
      </c>
      <c r="R148" s="22" t="s">
        <v>33</v>
      </c>
      <c r="S148" s="22">
        <v>2016</v>
      </c>
      <c r="T148" s="22">
        <v>2013</v>
      </c>
      <c r="U148" s="22">
        <v>2014</v>
      </c>
      <c r="V148" s="22">
        <v>2014</v>
      </c>
      <c r="W148" s="22">
        <v>2015</v>
      </c>
      <c r="X148" s="22">
        <v>2014</v>
      </c>
      <c r="Y148" s="22">
        <v>2010</v>
      </c>
      <c r="Z148" s="22">
        <v>2014</v>
      </c>
      <c r="AA148" s="22">
        <v>2014</v>
      </c>
      <c r="AB148" s="22" t="s">
        <v>33</v>
      </c>
      <c r="AC148" s="22">
        <v>2014</v>
      </c>
      <c r="AD148" s="22">
        <v>2015</v>
      </c>
      <c r="AE148" s="22" t="s">
        <v>33</v>
      </c>
      <c r="AF148" s="22">
        <v>2014</v>
      </c>
      <c r="AG148" s="21">
        <v>2008</v>
      </c>
      <c r="AH148" s="22">
        <v>2014</v>
      </c>
      <c r="AI148" s="22">
        <v>2015</v>
      </c>
      <c r="AJ148" s="22">
        <v>2016</v>
      </c>
      <c r="AK148" s="23" t="s">
        <v>33</v>
      </c>
      <c r="AL148" s="23" t="s">
        <v>33</v>
      </c>
      <c r="AM148" s="22">
        <v>2015</v>
      </c>
      <c r="AN148" s="22">
        <v>2014</v>
      </c>
      <c r="AO148" s="22">
        <v>2014</v>
      </c>
      <c r="AP148" s="22" t="s">
        <v>33</v>
      </c>
      <c r="AQ148" s="22" t="s">
        <v>33</v>
      </c>
      <c r="AR148" s="22">
        <v>2011</v>
      </c>
      <c r="AS148" s="22">
        <v>2014</v>
      </c>
      <c r="AT148" s="22">
        <v>2015</v>
      </c>
      <c r="AU148" s="22">
        <v>2012</v>
      </c>
      <c r="AV148" s="22">
        <v>2011</v>
      </c>
      <c r="AW148" s="22">
        <v>2014</v>
      </c>
      <c r="AX148" s="22">
        <v>2014</v>
      </c>
      <c r="AY148" s="22">
        <v>2014</v>
      </c>
      <c r="AZ148" s="22">
        <v>2015</v>
      </c>
      <c r="BA148" s="22">
        <v>2015</v>
      </c>
      <c r="BB148" s="22">
        <v>2015</v>
      </c>
      <c r="BC148" s="22">
        <v>2015</v>
      </c>
      <c r="BD148" s="22">
        <v>2014</v>
      </c>
      <c r="BE148" s="22">
        <v>2014</v>
      </c>
      <c r="BF148" s="10"/>
    </row>
    <row r="149" spans="1:58">
      <c r="A149" s="16" t="s">
        <v>7087</v>
      </c>
      <c r="B149" s="11" t="s">
        <v>7088</v>
      </c>
      <c r="C149" s="20">
        <v>2014</v>
      </c>
      <c r="D149" s="20">
        <v>2014</v>
      </c>
      <c r="E149" s="20">
        <v>2014</v>
      </c>
      <c r="F149" s="20">
        <v>2014</v>
      </c>
      <c r="G149" s="20">
        <v>2014</v>
      </c>
      <c r="H149" s="20">
        <v>2014</v>
      </c>
      <c r="I149" s="20">
        <v>2014</v>
      </c>
      <c r="J149" s="20">
        <v>2015</v>
      </c>
      <c r="K149" s="20">
        <v>2015</v>
      </c>
      <c r="L149" s="20">
        <v>2015</v>
      </c>
      <c r="M149" s="22">
        <v>2016</v>
      </c>
      <c r="N149" s="22">
        <v>2016</v>
      </c>
      <c r="O149" s="22">
        <v>2015</v>
      </c>
      <c r="P149" s="22">
        <v>2015</v>
      </c>
      <c r="Q149" s="22">
        <v>2014</v>
      </c>
      <c r="R149" s="22">
        <v>2009</v>
      </c>
      <c r="S149" s="22">
        <v>2016</v>
      </c>
      <c r="T149" s="22">
        <v>2013</v>
      </c>
      <c r="U149" s="22">
        <v>2014</v>
      </c>
      <c r="V149" s="22">
        <v>2014</v>
      </c>
      <c r="W149" s="22">
        <v>2015</v>
      </c>
      <c r="X149" s="22">
        <v>2008</v>
      </c>
      <c r="Y149" s="22" t="s">
        <v>33</v>
      </c>
      <c r="Z149" s="22">
        <v>2014</v>
      </c>
      <c r="AA149" s="22">
        <v>2014</v>
      </c>
      <c r="AB149" s="22">
        <v>2014</v>
      </c>
      <c r="AC149" s="22">
        <v>2014</v>
      </c>
      <c r="AD149" s="22">
        <v>2015</v>
      </c>
      <c r="AE149" s="22">
        <v>2012</v>
      </c>
      <c r="AF149" s="22" t="s">
        <v>33</v>
      </c>
      <c r="AG149" s="21">
        <v>2010</v>
      </c>
      <c r="AH149" s="22">
        <v>2014</v>
      </c>
      <c r="AI149" s="22">
        <v>2015</v>
      </c>
      <c r="AJ149" s="22">
        <v>2016</v>
      </c>
      <c r="AK149" s="23" t="s">
        <v>33</v>
      </c>
      <c r="AL149" s="23">
        <v>2015</v>
      </c>
      <c r="AM149" s="22">
        <v>2015</v>
      </c>
      <c r="AN149" s="22">
        <v>2014</v>
      </c>
      <c r="AO149" s="22">
        <v>2014</v>
      </c>
      <c r="AP149" s="22" t="s">
        <v>33</v>
      </c>
      <c r="AQ149" s="22" t="s">
        <v>33</v>
      </c>
      <c r="AR149" s="22" t="s">
        <v>33</v>
      </c>
      <c r="AS149" s="22">
        <v>2014</v>
      </c>
      <c r="AT149" s="22">
        <v>2015</v>
      </c>
      <c r="AU149" s="22">
        <v>2012</v>
      </c>
      <c r="AV149" s="22">
        <v>2008</v>
      </c>
      <c r="AW149" s="22">
        <v>2014</v>
      </c>
      <c r="AX149" s="22">
        <v>2014</v>
      </c>
      <c r="AY149" s="22">
        <v>2014</v>
      </c>
      <c r="AZ149" s="22">
        <v>2015</v>
      </c>
      <c r="BA149" s="22">
        <v>2015</v>
      </c>
      <c r="BB149" s="22">
        <v>2014</v>
      </c>
      <c r="BC149" s="22">
        <v>2015</v>
      </c>
      <c r="BD149" s="22">
        <v>2014</v>
      </c>
      <c r="BE149" s="22">
        <v>2014</v>
      </c>
      <c r="BF149" s="10"/>
    </row>
    <row r="150" spans="1:58">
      <c r="A150" s="16" t="s">
        <v>7069</v>
      </c>
      <c r="B150" s="11" t="s">
        <v>7070</v>
      </c>
      <c r="C150" s="20">
        <v>2014</v>
      </c>
      <c r="D150" s="20">
        <v>2014</v>
      </c>
      <c r="E150" s="20">
        <v>2014</v>
      </c>
      <c r="F150" s="20">
        <v>2014</v>
      </c>
      <c r="G150" s="20">
        <v>2014</v>
      </c>
      <c r="H150" s="20">
        <v>2014</v>
      </c>
      <c r="I150" s="20">
        <v>2014</v>
      </c>
      <c r="J150" s="20">
        <v>2015</v>
      </c>
      <c r="K150" s="20">
        <v>2015</v>
      </c>
      <c r="L150" s="20">
        <v>2015</v>
      </c>
      <c r="M150" s="22">
        <v>2016</v>
      </c>
      <c r="N150" s="22">
        <v>2016</v>
      </c>
      <c r="O150" s="22">
        <v>2015</v>
      </c>
      <c r="P150" s="22">
        <v>2015</v>
      </c>
      <c r="Q150" s="22">
        <v>2014</v>
      </c>
      <c r="R150" s="22" t="s">
        <v>33</v>
      </c>
      <c r="S150" s="22">
        <v>2016</v>
      </c>
      <c r="T150" s="22">
        <v>2013</v>
      </c>
      <c r="U150" s="22">
        <v>2014</v>
      </c>
      <c r="V150" s="22" t="s">
        <v>33</v>
      </c>
      <c r="W150" s="22">
        <v>2015</v>
      </c>
      <c r="X150" s="22">
        <v>2005</v>
      </c>
      <c r="Y150" s="22">
        <v>2012</v>
      </c>
      <c r="Z150" s="22">
        <v>2014</v>
      </c>
      <c r="AA150" s="22">
        <v>2014</v>
      </c>
      <c r="AB150" s="22" t="s">
        <v>33</v>
      </c>
      <c r="AC150" s="22">
        <v>2014</v>
      </c>
      <c r="AD150" s="22">
        <v>2015</v>
      </c>
      <c r="AE150" s="22">
        <v>2012</v>
      </c>
      <c r="AF150" s="22">
        <v>2014</v>
      </c>
      <c r="AG150" s="21" t="s">
        <v>33</v>
      </c>
      <c r="AH150" s="22">
        <v>2014</v>
      </c>
      <c r="AI150" s="22">
        <v>2015</v>
      </c>
      <c r="AJ150" s="22">
        <v>2016</v>
      </c>
      <c r="AK150" s="23" t="s">
        <v>33</v>
      </c>
      <c r="AL150" s="23">
        <v>2015</v>
      </c>
      <c r="AM150" s="22">
        <v>2015</v>
      </c>
      <c r="AN150" s="22">
        <v>2014</v>
      </c>
      <c r="AO150" s="22">
        <v>2014</v>
      </c>
      <c r="AP150" s="22">
        <v>2013</v>
      </c>
      <c r="AQ150" s="22">
        <v>2014</v>
      </c>
      <c r="AR150" s="22" t="s">
        <v>33</v>
      </c>
      <c r="AS150" s="22">
        <v>2014</v>
      </c>
      <c r="AT150" s="22">
        <v>2015</v>
      </c>
      <c r="AU150" s="22">
        <v>2012</v>
      </c>
      <c r="AV150" s="22">
        <v>2013</v>
      </c>
      <c r="AW150" s="22">
        <v>2014</v>
      </c>
      <c r="AX150" s="22">
        <v>2014</v>
      </c>
      <c r="AY150" s="22">
        <v>2014</v>
      </c>
      <c r="AZ150" s="22">
        <v>2015</v>
      </c>
      <c r="BA150" s="22">
        <v>2015</v>
      </c>
      <c r="BB150" s="22">
        <v>2015</v>
      </c>
      <c r="BC150" s="22">
        <v>2015</v>
      </c>
      <c r="BD150" s="22">
        <v>2014</v>
      </c>
      <c r="BE150" s="22">
        <v>2014</v>
      </c>
      <c r="BF150" s="10"/>
    </row>
    <row r="151" spans="1:58">
      <c r="A151" s="16" t="s">
        <v>7072</v>
      </c>
      <c r="B151" s="11" t="s">
        <v>7073</v>
      </c>
      <c r="C151" s="20">
        <v>2014</v>
      </c>
      <c r="D151" s="20">
        <v>2014</v>
      </c>
      <c r="E151" s="20">
        <v>2014</v>
      </c>
      <c r="F151" s="20">
        <v>2014</v>
      </c>
      <c r="G151" s="20">
        <v>2014</v>
      </c>
      <c r="H151" s="20">
        <v>2014</v>
      </c>
      <c r="I151" s="20">
        <v>2014</v>
      </c>
      <c r="J151" s="20">
        <v>2015</v>
      </c>
      <c r="K151" s="20">
        <v>2015</v>
      </c>
      <c r="L151" s="20">
        <v>2015</v>
      </c>
      <c r="M151" s="22">
        <v>2016</v>
      </c>
      <c r="N151" s="22">
        <v>2016</v>
      </c>
      <c r="O151" s="22">
        <v>2015</v>
      </c>
      <c r="P151" s="22">
        <v>2015</v>
      </c>
      <c r="Q151" s="22">
        <v>2014</v>
      </c>
      <c r="R151" s="22">
        <v>2014</v>
      </c>
      <c r="S151" s="22">
        <v>2016</v>
      </c>
      <c r="T151" s="22">
        <v>2013</v>
      </c>
      <c r="U151" s="22">
        <v>2014</v>
      </c>
      <c r="V151" s="22">
        <v>2014</v>
      </c>
      <c r="W151" s="22">
        <v>2015</v>
      </c>
      <c r="X151" s="22">
        <v>2014</v>
      </c>
      <c r="Y151" s="22">
        <v>2010</v>
      </c>
      <c r="Z151" s="22">
        <v>2014</v>
      </c>
      <c r="AA151" s="22">
        <v>2014</v>
      </c>
      <c r="AB151" s="22">
        <v>2014</v>
      </c>
      <c r="AC151" s="22">
        <v>2014</v>
      </c>
      <c r="AD151" s="22">
        <v>2015</v>
      </c>
      <c r="AE151" s="22">
        <v>2012</v>
      </c>
      <c r="AF151" s="22">
        <v>2014</v>
      </c>
      <c r="AG151" s="21">
        <v>2011</v>
      </c>
      <c r="AH151" s="22">
        <v>2014</v>
      </c>
      <c r="AI151" s="22">
        <v>2015</v>
      </c>
      <c r="AJ151" s="22">
        <v>2016</v>
      </c>
      <c r="AK151" s="23">
        <v>2015</v>
      </c>
      <c r="AL151" s="23">
        <v>2015</v>
      </c>
      <c r="AM151" s="22">
        <v>2015</v>
      </c>
      <c r="AN151" s="22">
        <v>2014</v>
      </c>
      <c r="AO151" s="22">
        <v>2014</v>
      </c>
      <c r="AP151" s="22">
        <v>2014</v>
      </c>
      <c r="AQ151" s="22">
        <v>2014</v>
      </c>
      <c r="AR151" s="22">
        <v>2015</v>
      </c>
      <c r="AS151" s="22">
        <v>2014</v>
      </c>
      <c r="AT151" s="22">
        <v>2015</v>
      </c>
      <c r="AU151" s="22">
        <v>2012</v>
      </c>
      <c r="AV151" s="22">
        <v>2013</v>
      </c>
      <c r="AW151" s="22">
        <v>2014</v>
      </c>
      <c r="AX151" s="22">
        <v>2014</v>
      </c>
      <c r="AY151" s="22">
        <v>2014</v>
      </c>
      <c r="AZ151" s="22">
        <v>2015</v>
      </c>
      <c r="BA151" s="22">
        <v>2015</v>
      </c>
      <c r="BB151" s="22">
        <v>2015</v>
      </c>
      <c r="BC151" s="22">
        <v>2015</v>
      </c>
      <c r="BD151" s="22">
        <v>2014</v>
      </c>
      <c r="BE151" s="22">
        <v>2014</v>
      </c>
      <c r="BF151" s="10"/>
    </row>
    <row r="152" spans="1:58">
      <c r="A152" s="16" t="s">
        <v>7084</v>
      </c>
      <c r="B152" s="11" t="s">
        <v>7085</v>
      </c>
      <c r="C152" s="20">
        <v>2014</v>
      </c>
      <c r="D152" s="20">
        <v>2014</v>
      </c>
      <c r="E152" s="20">
        <v>2014</v>
      </c>
      <c r="F152" s="20">
        <v>2014</v>
      </c>
      <c r="G152" s="20">
        <v>2014</v>
      </c>
      <c r="H152" s="20">
        <v>2014</v>
      </c>
      <c r="I152" s="20">
        <v>2014</v>
      </c>
      <c r="J152" s="20">
        <v>2015</v>
      </c>
      <c r="K152" s="20">
        <v>2015</v>
      </c>
      <c r="L152" s="20">
        <v>2015</v>
      </c>
      <c r="M152" s="22">
        <v>2016</v>
      </c>
      <c r="N152" s="22">
        <v>2016</v>
      </c>
      <c r="O152" s="22">
        <v>2015</v>
      </c>
      <c r="P152" s="22">
        <v>2015</v>
      </c>
      <c r="Q152" s="22">
        <v>2014</v>
      </c>
      <c r="R152" s="22">
        <v>2014</v>
      </c>
      <c r="S152" s="22">
        <v>2016</v>
      </c>
      <c r="T152" s="22">
        <v>2013</v>
      </c>
      <c r="U152" s="22">
        <v>2014</v>
      </c>
      <c r="V152" s="22">
        <v>2014</v>
      </c>
      <c r="W152" s="22">
        <v>2015</v>
      </c>
      <c r="X152" s="22">
        <v>2014</v>
      </c>
      <c r="Y152" s="22">
        <v>2010</v>
      </c>
      <c r="Z152" s="22">
        <v>2014</v>
      </c>
      <c r="AA152" s="22">
        <v>2014</v>
      </c>
      <c r="AB152" s="22">
        <v>2013</v>
      </c>
      <c r="AC152" s="22">
        <v>2014</v>
      </c>
      <c r="AD152" s="22">
        <v>2015</v>
      </c>
      <c r="AE152" s="22" t="s">
        <v>33</v>
      </c>
      <c r="AF152" s="22">
        <v>2014</v>
      </c>
      <c r="AG152" s="21">
        <v>2010</v>
      </c>
      <c r="AH152" s="22">
        <v>2014</v>
      </c>
      <c r="AI152" s="22">
        <v>2015</v>
      </c>
      <c r="AJ152" s="22">
        <v>2016</v>
      </c>
      <c r="AK152" s="23" t="s">
        <v>33</v>
      </c>
      <c r="AL152" s="23">
        <v>2015</v>
      </c>
      <c r="AM152" s="22">
        <v>2015</v>
      </c>
      <c r="AN152" s="22">
        <v>2014</v>
      </c>
      <c r="AO152" s="22">
        <v>2014</v>
      </c>
      <c r="AP152" s="22" t="s">
        <v>33</v>
      </c>
      <c r="AQ152" s="22">
        <v>2012</v>
      </c>
      <c r="AR152" s="22">
        <v>2015</v>
      </c>
      <c r="AS152" s="22">
        <v>2014</v>
      </c>
      <c r="AT152" s="22">
        <v>2015</v>
      </c>
      <c r="AU152" s="22">
        <v>2012</v>
      </c>
      <c r="AV152" s="22">
        <v>2011</v>
      </c>
      <c r="AW152" s="22">
        <v>2014</v>
      </c>
      <c r="AX152" s="22">
        <v>2014</v>
      </c>
      <c r="AY152" s="22">
        <v>2014</v>
      </c>
      <c r="AZ152" s="22">
        <v>2015</v>
      </c>
      <c r="BA152" s="22">
        <v>2015</v>
      </c>
      <c r="BB152" s="22">
        <v>2015</v>
      </c>
      <c r="BC152" s="22">
        <v>2015</v>
      </c>
      <c r="BD152" s="22">
        <v>2014</v>
      </c>
      <c r="BE152" s="22">
        <v>2014</v>
      </c>
      <c r="BF152" s="10"/>
    </row>
    <row r="153" spans="1:58">
      <c r="A153" s="16" t="s">
        <v>7099</v>
      </c>
      <c r="B153" s="11" t="s">
        <v>7100</v>
      </c>
      <c r="C153" s="20">
        <v>2014</v>
      </c>
      <c r="D153" s="20">
        <v>2014</v>
      </c>
      <c r="E153" s="20">
        <v>2014</v>
      </c>
      <c r="F153" s="20">
        <v>2014</v>
      </c>
      <c r="G153" s="20">
        <v>2014</v>
      </c>
      <c r="H153" s="20">
        <v>2014</v>
      </c>
      <c r="I153" s="20">
        <v>2014</v>
      </c>
      <c r="J153" s="20">
        <v>2015</v>
      </c>
      <c r="K153" s="20">
        <v>2015</v>
      </c>
      <c r="L153" s="20">
        <v>2015</v>
      </c>
      <c r="M153" s="22">
        <v>2016</v>
      </c>
      <c r="N153" s="22">
        <v>2016</v>
      </c>
      <c r="O153" s="22">
        <v>2015</v>
      </c>
      <c r="P153" s="22">
        <v>2015</v>
      </c>
      <c r="Q153" s="22">
        <v>2014</v>
      </c>
      <c r="R153" s="22" t="s">
        <v>33</v>
      </c>
      <c r="S153" s="22">
        <v>2016</v>
      </c>
      <c r="T153" s="22">
        <v>2013</v>
      </c>
      <c r="U153" s="22">
        <v>2014</v>
      </c>
      <c r="V153" s="22">
        <v>2014</v>
      </c>
      <c r="W153" s="22">
        <v>2015</v>
      </c>
      <c r="X153" s="22">
        <v>2012</v>
      </c>
      <c r="Y153" s="22">
        <v>2012</v>
      </c>
      <c r="Z153" s="22">
        <v>2014</v>
      </c>
      <c r="AA153" s="22">
        <v>2014</v>
      </c>
      <c r="AB153" s="22" t="s">
        <v>33</v>
      </c>
      <c r="AC153" s="22">
        <v>2014</v>
      </c>
      <c r="AD153" s="22">
        <v>2015</v>
      </c>
      <c r="AE153" s="22" t="s">
        <v>33</v>
      </c>
      <c r="AF153" s="22" t="s">
        <v>33</v>
      </c>
      <c r="AG153" s="21">
        <v>2006</v>
      </c>
      <c r="AH153" s="22">
        <v>2014</v>
      </c>
      <c r="AI153" s="22">
        <v>2015</v>
      </c>
      <c r="AJ153" s="22">
        <v>2016</v>
      </c>
      <c r="AK153" s="23" t="s">
        <v>33</v>
      </c>
      <c r="AL153" s="23" t="s">
        <v>33</v>
      </c>
      <c r="AM153" s="22">
        <v>2015</v>
      </c>
      <c r="AN153" s="22">
        <v>2014</v>
      </c>
      <c r="AO153" s="22">
        <v>2014</v>
      </c>
      <c r="AP153" s="22">
        <v>2013</v>
      </c>
      <c r="AQ153" s="22">
        <v>2013</v>
      </c>
      <c r="AR153" s="22">
        <v>2015</v>
      </c>
      <c r="AS153" s="22">
        <v>2014</v>
      </c>
      <c r="AT153" s="22">
        <v>2015</v>
      </c>
      <c r="AU153" s="22">
        <v>2012</v>
      </c>
      <c r="AV153" s="22">
        <v>2010</v>
      </c>
      <c r="AW153" s="22">
        <v>2014</v>
      </c>
      <c r="AX153" s="22">
        <v>2014</v>
      </c>
      <c r="AY153" s="22">
        <v>2014</v>
      </c>
      <c r="AZ153" s="22">
        <v>2015</v>
      </c>
      <c r="BA153" s="22">
        <v>2015</v>
      </c>
      <c r="BB153" s="22">
        <v>2015</v>
      </c>
      <c r="BC153" s="22">
        <v>2015</v>
      </c>
      <c r="BD153" s="22">
        <v>2014</v>
      </c>
      <c r="BE153" s="22">
        <v>2014</v>
      </c>
      <c r="BF153" s="10"/>
    </row>
    <row r="154" spans="1:58">
      <c r="A154" s="16" t="s">
        <v>7078</v>
      </c>
      <c r="B154" s="11" t="s">
        <v>7079</v>
      </c>
      <c r="C154" s="20">
        <v>2014</v>
      </c>
      <c r="D154" s="20">
        <v>2014</v>
      </c>
      <c r="E154" s="20">
        <v>2014</v>
      </c>
      <c r="F154" s="20">
        <v>2014</v>
      </c>
      <c r="G154" s="20">
        <v>2014</v>
      </c>
      <c r="H154" s="20">
        <v>2014</v>
      </c>
      <c r="I154" s="20">
        <v>2014</v>
      </c>
      <c r="J154" s="20">
        <v>2015</v>
      </c>
      <c r="K154" s="20">
        <v>2015</v>
      </c>
      <c r="L154" s="20">
        <v>2015</v>
      </c>
      <c r="M154" s="22">
        <v>2016</v>
      </c>
      <c r="N154" s="22">
        <v>2016</v>
      </c>
      <c r="O154" s="22">
        <v>2015</v>
      </c>
      <c r="P154" s="22">
        <v>2015</v>
      </c>
      <c r="Q154" s="22">
        <v>2014</v>
      </c>
      <c r="R154" s="22">
        <v>2013</v>
      </c>
      <c r="S154" s="22">
        <v>2016</v>
      </c>
      <c r="T154" s="22">
        <v>2013</v>
      </c>
      <c r="U154" s="22">
        <v>2014</v>
      </c>
      <c r="V154" s="22">
        <v>2014</v>
      </c>
      <c r="W154" s="22">
        <v>2015</v>
      </c>
      <c r="X154" s="22">
        <v>2013</v>
      </c>
      <c r="Y154" s="22">
        <v>2010</v>
      </c>
      <c r="Z154" s="22">
        <v>2014</v>
      </c>
      <c r="AA154" s="22">
        <v>2014</v>
      </c>
      <c r="AB154" s="22">
        <v>2014</v>
      </c>
      <c r="AC154" s="22">
        <v>2014</v>
      </c>
      <c r="AD154" s="22">
        <v>2015</v>
      </c>
      <c r="AE154" s="22">
        <v>2012</v>
      </c>
      <c r="AF154" s="22">
        <v>2014</v>
      </c>
      <c r="AG154" s="21">
        <v>2011</v>
      </c>
      <c r="AH154" s="22">
        <v>2014</v>
      </c>
      <c r="AI154" s="22">
        <v>2015</v>
      </c>
      <c r="AJ154" s="22">
        <v>2016</v>
      </c>
      <c r="AK154" s="23" t="s">
        <v>33</v>
      </c>
      <c r="AL154" s="23">
        <v>2015</v>
      </c>
      <c r="AM154" s="22">
        <v>2015</v>
      </c>
      <c r="AN154" s="22">
        <v>2014</v>
      </c>
      <c r="AO154" s="22">
        <v>2014</v>
      </c>
      <c r="AP154" s="22">
        <v>2014</v>
      </c>
      <c r="AQ154" s="22">
        <v>2014</v>
      </c>
      <c r="AR154" s="22">
        <v>2009</v>
      </c>
      <c r="AS154" s="22">
        <v>2014</v>
      </c>
      <c r="AT154" s="22">
        <v>2015</v>
      </c>
      <c r="AU154" s="22">
        <v>2012</v>
      </c>
      <c r="AV154" s="22">
        <v>2013</v>
      </c>
      <c r="AW154" s="22">
        <v>2014</v>
      </c>
      <c r="AX154" s="22">
        <v>2014</v>
      </c>
      <c r="AY154" s="22">
        <v>2014</v>
      </c>
      <c r="AZ154" s="22">
        <v>2015</v>
      </c>
      <c r="BA154" s="22">
        <v>2015</v>
      </c>
      <c r="BB154" s="22">
        <v>2015</v>
      </c>
      <c r="BC154" s="22">
        <v>2015</v>
      </c>
      <c r="BD154" s="22">
        <v>2014</v>
      </c>
      <c r="BE154" s="22">
        <v>2014</v>
      </c>
      <c r="BF154" s="10"/>
    </row>
    <row r="155" spans="1:58">
      <c r="A155" s="16" t="s">
        <v>7074</v>
      </c>
      <c r="B155" s="11" t="s">
        <v>7075</v>
      </c>
      <c r="C155" s="20">
        <v>2014</v>
      </c>
      <c r="D155" s="20">
        <v>2014</v>
      </c>
      <c r="E155" s="20">
        <v>2014</v>
      </c>
      <c r="F155" s="20">
        <v>2014</v>
      </c>
      <c r="G155" s="20">
        <v>2014</v>
      </c>
      <c r="H155" s="20">
        <v>2014</v>
      </c>
      <c r="I155" s="20">
        <v>2014</v>
      </c>
      <c r="J155" s="20">
        <v>2015</v>
      </c>
      <c r="K155" s="20">
        <v>2015</v>
      </c>
      <c r="L155" s="20">
        <v>2015</v>
      </c>
      <c r="M155" s="22">
        <v>2016</v>
      </c>
      <c r="N155" s="22">
        <v>2016</v>
      </c>
      <c r="O155" s="22">
        <v>2015</v>
      </c>
      <c r="P155" s="22">
        <v>2015</v>
      </c>
      <c r="Q155" s="22">
        <v>2014</v>
      </c>
      <c r="R155" s="22" t="s">
        <v>33</v>
      </c>
      <c r="S155" s="22">
        <v>2016</v>
      </c>
      <c r="T155" s="22">
        <v>2013</v>
      </c>
      <c r="U155" s="22">
        <v>2014</v>
      </c>
      <c r="V155" s="22" t="s">
        <v>33</v>
      </c>
      <c r="W155" s="22">
        <v>2015</v>
      </c>
      <c r="X155" s="22" t="s">
        <v>33</v>
      </c>
      <c r="Y155" s="22">
        <v>2013</v>
      </c>
      <c r="Z155" s="22">
        <v>2014</v>
      </c>
      <c r="AA155" s="22">
        <v>2014</v>
      </c>
      <c r="AB155" s="22" t="s">
        <v>33</v>
      </c>
      <c r="AC155" s="22">
        <v>2014</v>
      </c>
      <c r="AD155" s="22">
        <v>2015</v>
      </c>
      <c r="AE155" s="22" t="s">
        <v>33</v>
      </c>
      <c r="AF155" s="22">
        <v>2014</v>
      </c>
      <c r="AG155" s="21" t="s">
        <v>33</v>
      </c>
      <c r="AH155" s="22">
        <v>2014</v>
      </c>
      <c r="AI155" s="22">
        <v>2015</v>
      </c>
      <c r="AJ155" s="22">
        <v>2016</v>
      </c>
      <c r="AK155" s="23" t="s">
        <v>33</v>
      </c>
      <c r="AL155" s="23">
        <v>2015</v>
      </c>
      <c r="AM155" s="22">
        <v>2015</v>
      </c>
      <c r="AN155" s="22">
        <v>2014</v>
      </c>
      <c r="AO155" s="22">
        <v>2014</v>
      </c>
      <c r="AP155" s="22">
        <v>2014</v>
      </c>
      <c r="AQ155" s="22">
        <v>2014</v>
      </c>
      <c r="AR155" s="22">
        <v>2007</v>
      </c>
      <c r="AS155" s="22">
        <v>2014</v>
      </c>
      <c r="AT155" s="22">
        <v>2015</v>
      </c>
      <c r="AU155" s="22">
        <v>2012</v>
      </c>
      <c r="AV155" s="22">
        <v>2013</v>
      </c>
      <c r="AW155" s="22">
        <v>2014</v>
      </c>
      <c r="AX155" s="22">
        <v>2014</v>
      </c>
      <c r="AY155" s="22">
        <v>2014</v>
      </c>
      <c r="AZ155" s="22">
        <v>2015</v>
      </c>
      <c r="BA155" s="22">
        <v>2015</v>
      </c>
      <c r="BB155" s="22">
        <v>2015</v>
      </c>
      <c r="BC155" s="22">
        <v>2015</v>
      </c>
      <c r="BD155" s="22">
        <v>2014</v>
      </c>
      <c r="BE155" s="22">
        <v>2014</v>
      </c>
      <c r="BF155" s="10"/>
    </row>
    <row r="156" spans="1:58">
      <c r="A156" s="16" t="s">
        <v>7091</v>
      </c>
      <c r="B156" s="11" t="s">
        <v>7092</v>
      </c>
      <c r="C156" s="20">
        <v>2014</v>
      </c>
      <c r="D156" s="20">
        <v>2014</v>
      </c>
      <c r="E156" s="20">
        <v>2014</v>
      </c>
      <c r="F156" s="20">
        <v>2014</v>
      </c>
      <c r="G156" s="20">
        <v>2014</v>
      </c>
      <c r="H156" s="20">
        <v>2014</v>
      </c>
      <c r="I156" s="20">
        <v>2014</v>
      </c>
      <c r="J156" s="20">
        <v>2015</v>
      </c>
      <c r="K156" s="20">
        <v>2015</v>
      </c>
      <c r="L156" s="20">
        <v>2015</v>
      </c>
      <c r="M156" s="22">
        <v>2016</v>
      </c>
      <c r="N156" s="22">
        <v>2016</v>
      </c>
      <c r="O156" s="22">
        <v>2015</v>
      </c>
      <c r="P156" s="22">
        <v>2015</v>
      </c>
      <c r="Q156" s="22">
        <v>2014</v>
      </c>
      <c r="R156" s="22" t="s">
        <v>33</v>
      </c>
      <c r="S156" s="22">
        <v>2016</v>
      </c>
      <c r="T156" s="22">
        <v>2013</v>
      </c>
      <c r="U156" s="22">
        <v>2014</v>
      </c>
      <c r="V156" s="22" t="s">
        <v>33</v>
      </c>
      <c r="W156" s="22">
        <v>2015</v>
      </c>
      <c r="X156" s="22" t="s">
        <v>33</v>
      </c>
      <c r="Y156" s="22">
        <v>2012</v>
      </c>
      <c r="Z156" s="22">
        <v>2014</v>
      </c>
      <c r="AA156" s="22">
        <v>2014</v>
      </c>
      <c r="AB156" s="22">
        <v>2014</v>
      </c>
      <c r="AC156" s="22">
        <v>2014</v>
      </c>
      <c r="AD156" s="22">
        <v>2015</v>
      </c>
      <c r="AE156" s="22" t="s">
        <v>33</v>
      </c>
      <c r="AF156" s="22">
        <v>2014</v>
      </c>
      <c r="AG156" s="21">
        <v>2012</v>
      </c>
      <c r="AH156" s="22">
        <v>2014</v>
      </c>
      <c r="AI156" s="22">
        <v>2015</v>
      </c>
      <c r="AJ156" s="22">
        <v>2016</v>
      </c>
      <c r="AK156" s="23" t="s">
        <v>33</v>
      </c>
      <c r="AL156" s="23">
        <v>2015</v>
      </c>
      <c r="AM156" s="22">
        <v>2015</v>
      </c>
      <c r="AN156" s="22">
        <v>2014</v>
      </c>
      <c r="AO156" s="22">
        <v>2014</v>
      </c>
      <c r="AP156" s="22">
        <v>2014</v>
      </c>
      <c r="AQ156" s="22">
        <v>2014</v>
      </c>
      <c r="AR156" s="22">
        <v>2015</v>
      </c>
      <c r="AS156" s="22">
        <v>2014</v>
      </c>
      <c r="AT156" s="22">
        <v>2015</v>
      </c>
      <c r="AU156" s="22">
        <v>2012</v>
      </c>
      <c r="AV156" s="22" t="s">
        <v>33</v>
      </c>
      <c r="AW156" s="22">
        <v>2014</v>
      </c>
      <c r="AX156" s="22">
        <v>2014</v>
      </c>
      <c r="AY156" s="22">
        <v>2014</v>
      </c>
      <c r="AZ156" s="22">
        <v>2015</v>
      </c>
      <c r="BA156" s="22">
        <v>2015</v>
      </c>
      <c r="BB156" s="22">
        <v>2015</v>
      </c>
      <c r="BC156" s="22">
        <v>2015</v>
      </c>
      <c r="BD156" s="22">
        <v>2014</v>
      </c>
      <c r="BE156" s="22">
        <v>2014</v>
      </c>
      <c r="BF156" s="10"/>
    </row>
    <row r="157" spans="1:58">
      <c r="A157" s="16" t="s">
        <v>7093</v>
      </c>
      <c r="B157" s="11" t="s">
        <v>7094</v>
      </c>
      <c r="C157" s="20">
        <v>2014</v>
      </c>
      <c r="D157" s="20">
        <v>2014</v>
      </c>
      <c r="E157" s="20">
        <v>2014</v>
      </c>
      <c r="F157" s="20">
        <v>2014</v>
      </c>
      <c r="G157" s="20">
        <v>2014</v>
      </c>
      <c r="H157" s="20">
        <v>2014</v>
      </c>
      <c r="I157" s="20">
        <v>2014</v>
      </c>
      <c r="J157" s="20">
        <v>2015</v>
      </c>
      <c r="K157" s="20">
        <v>2015</v>
      </c>
      <c r="L157" s="20">
        <v>2015</v>
      </c>
      <c r="M157" s="22">
        <v>2016</v>
      </c>
      <c r="N157" s="22">
        <v>2016</v>
      </c>
      <c r="O157" s="22">
        <v>2015</v>
      </c>
      <c r="P157" s="22">
        <v>2015</v>
      </c>
      <c r="Q157" s="22">
        <v>2014</v>
      </c>
      <c r="R157" s="22" t="s">
        <v>33</v>
      </c>
      <c r="S157" s="22">
        <v>2016</v>
      </c>
      <c r="T157" s="22">
        <v>2013</v>
      </c>
      <c r="U157" s="22">
        <v>2014</v>
      </c>
      <c r="V157" s="22" t="s">
        <v>33</v>
      </c>
      <c r="W157" s="22">
        <v>2015</v>
      </c>
      <c r="X157" s="22" t="s">
        <v>33</v>
      </c>
      <c r="Y157" s="22">
        <v>2011</v>
      </c>
      <c r="Z157" s="22">
        <v>2014</v>
      </c>
      <c r="AA157" s="22">
        <v>2014</v>
      </c>
      <c r="AB157" s="22">
        <v>2014</v>
      </c>
      <c r="AC157" s="22">
        <v>2014</v>
      </c>
      <c r="AD157" s="22">
        <v>2015</v>
      </c>
      <c r="AE157" s="22" t="s">
        <v>33</v>
      </c>
      <c r="AF157" s="22">
        <v>2014</v>
      </c>
      <c r="AG157" s="21">
        <v>2012</v>
      </c>
      <c r="AH157" s="22">
        <v>2014</v>
      </c>
      <c r="AI157" s="22">
        <v>2015</v>
      </c>
      <c r="AJ157" s="22">
        <v>2016</v>
      </c>
      <c r="AK157" s="23" t="s">
        <v>33</v>
      </c>
      <c r="AL157" s="23">
        <v>2015</v>
      </c>
      <c r="AM157" s="22">
        <v>2015</v>
      </c>
      <c r="AN157" s="22">
        <v>2014</v>
      </c>
      <c r="AO157" s="22">
        <v>2014</v>
      </c>
      <c r="AP157" s="22">
        <v>2014</v>
      </c>
      <c r="AQ157" s="22">
        <v>2014</v>
      </c>
      <c r="AR157" s="22">
        <v>2015</v>
      </c>
      <c r="AS157" s="22">
        <v>2014</v>
      </c>
      <c r="AT157" s="22">
        <v>2015</v>
      </c>
      <c r="AU157" s="22">
        <v>2012</v>
      </c>
      <c r="AV157" s="22">
        <v>2013</v>
      </c>
      <c r="AW157" s="22">
        <v>2014</v>
      </c>
      <c r="AX157" s="22">
        <v>2014</v>
      </c>
      <c r="AY157" s="22">
        <v>2014</v>
      </c>
      <c r="AZ157" s="22">
        <v>2015</v>
      </c>
      <c r="BA157" s="22">
        <v>2015</v>
      </c>
      <c r="BB157" s="22">
        <v>2015</v>
      </c>
      <c r="BC157" s="22">
        <v>2015</v>
      </c>
      <c r="BD157" s="22">
        <v>2014</v>
      </c>
      <c r="BE157" s="22">
        <v>2014</v>
      </c>
      <c r="BF157" s="10"/>
    </row>
    <row r="158" spans="1:58">
      <c r="A158" s="16" t="s">
        <v>7076</v>
      </c>
      <c r="B158" s="11" t="s">
        <v>7077</v>
      </c>
      <c r="C158" s="20">
        <v>2014</v>
      </c>
      <c r="D158" s="20">
        <v>2014</v>
      </c>
      <c r="E158" s="20">
        <v>2014</v>
      </c>
      <c r="F158" s="20">
        <v>2014</v>
      </c>
      <c r="G158" s="20">
        <v>2014</v>
      </c>
      <c r="H158" s="20">
        <v>2014</v>
      </c>
      <c r="I158" s="20">
        <v>2014</v>
      </c>
      <c r="J158" s="20">
        <v>2015</v>
      </c>
      <c r="K158" s="20">
        <v>2015</v>
      </c>
      <c r="L158" s="20">
        <v>2015</v>
      </c>
      <c r="M158" s="22">
        <v>2016</v>
      </c>
      <c r="N158" s="22">
        <v>2016</v>
      </c>
      <c r="O158" s="22">
        <v>2015</v>
      </c>
      <c r="P158" s="22">
        <v>2015</v>
      </c>
      <c r="Q158" s="22">
        <v>2014</v>
      </c>
      <c r="R158" s="22" t="s">
        <v>33</v>
      </c>
      <c r="S158" s="22">
        <v>2016</v>
      </c>
      <c r="T158" s="22">
        <v>2013</v>
      </c>
      <c r="U158" s="22">
        <v>2014</v>
      </c>
      <c r="V158" s="22">
        <v>2014</v>
      </c>
      <c r="W158" s="22">
        <v>2015</v>
      </c>
      <c r="X158" s="22">
        <v>2007</v>
      </c>
      <c r="Y158" s="22">
        <v>2010</v>
      </c>
      <c r="Z158" s="22">
        <v>2014</v>
      </c>
      <c r="AA158" s="22">
        <v>2014</v>
      </c>
      <c r="AB158" s="22" t="s">
        <v>33</v>
      </c>
      <c r="AC158" s="22">
        <v>2014</v>
      </c>
      <c r="AD158" s="22">
        <v>2015</v>
      </c>
      <c r="AE158" s="22">
        <v>2012</v>
      </c>
      <c r="AF158" s="22" t="s">
        <v>33</v>
      </c>
      <c r="AG158" s="21">
        <v>2005</v>
      </c>
      <c r="AH158" s="22">
        <v>2014</v>
      </c>
      <c r="AI158" s="22">
        <v>2015</v>
      </c>
      <c r="AJ158" s="22">
        <v>2016</v>
      </c>
      <c r="AK158" s="23" t="s">
        <v>33</v>
      </c>
      <c r="AL158" s="23">
        <v>2015</v>
      </c>
      <c r="AM158" s="22">
        <v>2015</v>
      </c>
      <c r="AN158" s="22">
        <v>2014</v>
      </c>
      <c r="AO158" s="22">
        <v>2014</v>
      </c>
      <c r="AP158" s="22" t="s">
        <v>33</v>
      </c>
      <c r="AQ158" s="22" t="s">
        <v>33</v>
      </c>
      <c r="AR158" s="22">
        <v>2009</v>
      </c>
      <c r="AS158" s="22">
        <v>2014</v>
      </c>
      <c r="AT158" s="22" t="s">
        <v>33</v>
      </c>
      <c r="AU158" s="22">
        <v>2012</v>
      </c>
      <c r="AV158" s="22" t="s">
        <v>33</v>
      </c>
      <c r="AW158" s="22">
        <v>2014</v>
      </c>
      <c r="AX158" s="22">
        <v>2014</v>
      </c>
      <c r="AY158" s="22">
        <v>2014</v>
      </c>
      <c r="AZ158" s="22">
        <v>2015</v>
      </c>
      <c r="BA158" s="22">
        <v>2015</v>
      </c>
      <c r="BB158" s="22">
        <v>2015</v>
      </c>
      <c r="BC158" s="22">
        <v>2015</v>
      </c>
      <c r="BD158" s="22">
        <v>2014</v>
      </c>
      <c r="BE158" s="22">
        <v>2014</v>
      </c>
      <c r="BF158" s="10"/>
    </row>
    <row r="159" spans="1:58">
      <c r="A159" s="16" t="s">
        <v>42</v>
      </c>
      <c r="B159" s="11" t="s">
        <v>7083</v>
      </c>
      <c r="C159" s="20">
        <v>2014</v>
      </c>
      <c r="D159" s="20">
        <v>2014</v>
      </c>
      <c r="E159" s="20">
        <v>2014</v>
      </c>
      <c r="F159" s="20">
        <v>2014</v>
      </c>
      <c r="G159" s="20">
        <v>2014</v>
      </c>
      <c r="H159" s="20">
        <v>2014</v>
      </c>
      <c r="I159" s="20">
        <v>2014</v>
      </c>
      <c r="J159" s="20">
        <v>2015</v>
      </c>
      <c r="K159" s="20">
        <v>2015</v>
      </c>
      <c r="L159" s="20">
        <v>2015</v>
      </c>
      <c r="M159" s="22">
        <v>2016</v>
      </c>
      <c r="N159" s="22">
        <v>2016</v>
      </c>
      <c r="O159" s="22">
        <v>2015</v>
      </c>
      <c r="P159" s="22">
        <v>2015</v>
      </c>
      <c r="Q159" s="22" t="s">
        <v>33</v>
      </c>
      <c r="R159" s="22">
        <v>2006</v>
      </c>
      <c r="S159" s="22">
        <v>2016</v>
      </c>
      <c r="T159" s="22">
        <v>2013</v>
      </c>
      <c r="U159" s="22">
        <v>2014</v>
      </c>
      <c r="V159" s="22">
        <v>2014</v>
      </c>
      <c r="W159" s="22">
        <v>2015</v>
      </c>
      <c r="X159" s="22">
        <v>2009</v>
      </c>
      <c r="Y159" s="22">
        <v>2010</v>
      </c>
      <c r="Z159" s="22">
        <v>2014</v>
      </c>
      <c r="AA159" s="22">
        <v>2014</v>
      </c>
      <c r="AB159" s="22">
        <v>2014</v>
      </c>
      <c r="AC159" s="22" t="s">
        <v>33</v>
      </c>
      <c r="AD159" s="22">
        <v>2015</v>
      </c>
      <c r="AE159" s="22">
        <v>2012</v>
      </c>
      <c r="AF159" s="22">
        <v>2012</v>
      </c>
      <c r="AG159" s="21" t="s">
        <v>33</v>
      </c>
      <c r="AH159" s="22">
        <v>2014</v>
      </c>
      <c r="AI159" s="22">
        <v>2015</v>
      </c>
      <c r="AJ159" s="22">
        <v>2016</v>
      </c>
      <c r="AK159" s="23">
        <v>2015</v>
      </c>
      <c r="AL159" s="23">
        <v>2015</v>
      </c>
      <c r="AM159" s="22">
        <v>2015</v>
      </c>
      <c r="AN159" s="22">
        <v>2014</v>
      </c>
      <c r="AO159" s="22">
        <v>2014</v>
      </c>
      <c r="AP159" s="22" t="s">
        <v>33</v>
      </c>
      <c r="AQ159" s="22" t="s">
        <v>33</v>
      </c>
      <c r="AR159" s="22" t="s">
        <v>33</v>
      </c>
      <c r="AS159" s="22">
        <v>2014</v>
      </c>
      <c r="AT159" s="22">
        <v>2015</v>
      </c>
      <c r="AU159" s="22">
        <v>2012</v>
      </c>
      <c r="AV159" s="22" t="s">
        <v>33</v>
      </c>
      <c r="AW159" s="22">
        <v>2014</v>
      </c>
      <c r="AX159" s="22">
        <v>2014</v>
      </c>
      <c r="AY159" s="22">
        <v>2014</v>
      </c>
      <c r="AZ159" s="22">
        <v>2011</v>
      </c>
      <c r="BA159" s="22">
        <v>2011</v>
      </c>
      <c r="BB159" s="22">
        <v>2014</v>
      </c>
      <c r="BC159" s="22">
        <v>2015</v>
      </c>
      <c r="BD159" s="22">
        <v>2014</v>
      </c>
      <c r="BE159" s="22">
        <v>2014</v>
      </c>
      <c r="BF159" s="10"/>
    </row>
    <row r="160" spans="1:58">
      <c r="A160" s="16" t="s">
        <v>7141</v>
      </c>
      <c r="B160" s="11" t="s">
        <v>7142</v>
      </c>
      <c r="C160" s="20">
        <v>2014</v>
      </c>
      <c r="D160" s="20">
        <v>2014</v>
      </c>
      <c r="E160" s="20">
        <v>2014</v>
      </c>
      <c r="F160" s="20">
        <v>2014</v>
      </c>
      <c r="G160" s="20">
        <v>2014</v>
      </c>
      <c r="H160" s="20">
        <v>2014</v>
      </c>
      <c r="I160" s="20">
        <v>2014</v>
      </c>
      <c r="J160" s="20">
        <v>2015</v>
      </c>
      <c r="K160" s="20">
        <v>2015</v>
      </c>
      <c r="L160" s="20">
        <v>2015</v>
      </c>
      <c r="M160" s="22">
        <v>2016</v>
      </c>
      <c r="N160" s="22">
        <v>2016</v>
      </c>
      <c r="O160" s="22">
        <v>2015</v>
      </c>
      <c r="P160" s="22">
        <v>2015</v>
      </c>
      <c r="Q160" s="22">
        <v>2014</v>
      </c>
      <c r="R160" s="22">
        <v>2012</v>
      </c>
      <c r="S160" s="22">
        <v>2016</v>
      </c>
      <c r="T160" s="22">
        <v>2013</v>
      </c>
      <c r="U160" s="22">
        <v>2014</v>
      </c>
      <c r="V160" s="22">
        <v>2014</v>
      </c>
      <c r="W160" s="22">
        <v>2015</v>
      </c>
      <c r="X160" s="22">
        <v>2008</v>
      </c>
      <c r="Y160" s="22">
        <v>2013</v>
      </c>
      <c r="Z160" s="22">
        <v>2014</v>
      </c>
      <c r="AA160" s="22">
        <v>2014</v>
      </c>
      <c r="AB160" s="22">
        <v>2014</v>
      </c>
      <c r="AC160" s="22">
        <v>2014</v>
      </c>
      <c r="AD160" s="22">
        <v>2015</v>
      </c>
      <c r="AE160" s="22">
        <v>2012</v>
      </c>
      <c r="AF160" s="22">
        <v>2014</v>
      </c>
      <c r="AG160" s="21">
        <v>2011</v>
      </c>
      <c r="AH160" s="22">
        <v>2014</v>
      </c>
      <c r="AI160" s="22">
        <v>2015</v>
      </c>
      <c r="AJ160" s="22">
        <v>2016</v>
      </c>
      <c r="AK160" s="23" t="s">
        <v>33</v>
      </c>
      <c r="AL160" s="23">
        <v>2015</v>
      </c>
      <c r="AM160" s="22">
        <v>2015</v>
      </c>
      <c r="AN160" s="22">
        <v>2014</v>
      </c>
      <c r="AO160" s="22">
        <v>2014</v>
      </c>
      <c r="AP160" s="22">
        <v>2014</v>
      </c>
      <c r="AQ160" s="22">
        <v>2014</v>
      </c>
      <c r="AR160" s="22">
        <v>2015</v>
      </c>
      <c r="AS160" s="22">
        <v>2014</v>
      </c>
      <c r="AT160" s="22">
        <v>2015</v>
      </c>
      <c r="AU160" s="22">
        <v>2012</v>
      </c>
      <c r="AV160" s="22">
        <v>2012</v>
      </c>
      <c r="AW160" s="22">
        <v>2014</v>
      </c>
      <c r="AX160" s="22">
        <v>2014</v>
      </c>
      <c r="AY160" s="22">
        <v>2014</v>
      </c>
      <c r="AZ160" s="22">
        <v>2015</v>
      </c>
      <c r="BA160" s="22">
        <v>2015</v>
      </c>
      <c r="BB160" s="22">
        <v>2015</v>
      </c>
      <c r="BC160" s="22">
        <v>2015</v>
      </c>
      <c r="BD160" s="22">
        <v>2014</v>
      </c>
      <c r="BE160" s="22">
        <v>2014</v>
      </c>
      <c r="BF160" s="10"/>
    </row>
    <row r="161" spans="1:58">
      <c r="A161" s="16" t="s">
        <v>512</v>
      </c>
      <c r="B161" s="11" t="s">
        <v>7086</v>
      </c>
      <c r="C161" s="20">
        <v>2014</v>
      </c>
      <c r="D161" s="20">
        <v>2014</v>
      </c>
      <c r="E161" s="20">
        <v>2014</v>
      </c>
      <c r="F161" s="20">
        <v>2014</v>
      </c>
      <c r="G161" s="20">
        <v>2014</v>
      </c>
      <c r="H161" s="20">
        <v>2014</v>
      </c>
      <c r="I161" s="20">
        <v>2014</v>
      </c>
      <c r="J161" s="20">
        <v>2015</v>
      </c>
      <c r="K161" s="20">
        <v>2015</v>
      </c>
      <c r="L161" s="20">
        <v>2015</v>
      </c>
      <c r="M161" s="22">
        <v>2016</v>
      </c>
      <c r="N161" s="22">
        <v>2016</v>
      </c>
      <c r="O161" s="22">
        <v>2015</v>
      </c>
      <c r="P161" s="22">
        <v>2015</v>
      </c>
      <c r="Q161" s="22">
        <v>2014</v>
      </c>
      <c r="R161" s="22">
        <v>2010</v>
      </c>
      <c r="S161" s="22">
        <v>2016</v>
      </c>
      <c r="T161" s="22">
        <v>2013</v>
      </c>
      <c r="U161" s="22">
        <v>2014</v>
      </c>
      <c r="V161" s="22">
        <v>2014</v>
      </c>
      <c r="W161" s="22">
        <v>2015</v>
      </c>
      <c r="X161" s="22">
        <v>2010</v>
      </c>
      <c r="Y161" s="22" t="s">
        <v>33</v>
      </c>
      <c r="Z161" s="22">
        <v>2014</v>
      </c>
      <c r="AA161" s="22">
        <v>2014</v>
      </c>
      <c r="AB161" s="22">
        <v>2014</v>
      </c>
      <c r="AC161" s="22">
        <v>2014</v>
      </c>
      <c r="AD161" s="22">
        <v>2015</v>
      </c>
      <c r="AE161" s="22">
        <v>2012</v>
      </c>
      <c r="AF161" s="22" t="s">
        <v>33</v>
      </c>
      <c r="AG161" s="21" t="s">
        <v>33</v>
      </c>
      <c r="AH161" s="22">
        <v>2014</v>
      </c>
      <c r="AI161" s="22">
        <v>2015</v>
      </c>
      <c r="AJ161" s="22">
        <v>2016</v>
      </c>
      <c r="AK161" s="23">
        <v>2015</v>
      </c>
      <c r="AL161" s="23">
        <v>2016</v>
      </c>
      <c r="AM161" s="22">
        <v>2015</v>
      </c>
      <c r="AN161" s="22">
        <v>2014</v>
      </c>
      <c r="AO161" s="22">
        <v>2014</v>
      </c>
      <c r="AP161" s="22" t="s">
        <v>33</v>
      </c>
      <c r="AQ161" s="22" t="s">
        <v>33</v>
      </c>
      <c r="AR161" s="22" t="s">
        <v>33</v>
      </c>
      <c r="AS161" s="22">
        <v>2014</v>
      </c>
      <c r="AT161" s="22">
        <v>2015</v>
      </c>
      <c r="AU161" s="22">
        <v>2012</v>
      </c>
      <c r="AV161" s="22">
        <v>2008</v>
      </c>
      <c r="AW161" s="22">
        <v>2014</v>
      </c>
      <c r="AX161" s="22">
        <v>2014</v>
      </c>
      <c r="AY161" s="22">
        <v>2014</v>
      </c>
      <c r="AZ161" s="22">
        <v>2015</v>
      </c>
      <c r="BA161" s="22">
        <v>2015</v>
      </c>
      <c r="BB161" s="22">
        <v>2015</v>
      </c>
      <c r="BC161" s="22">
        <v>2015</v>
      </c>
      <c r="BD161" s="22">
        <v>2014</v>
      </c>
      <c r="BE161" s="22">
        <v>2014</v>
      </c>
      <c r="BF161" s="10"/>
    </row>
    <row r="162" spans="1:58">
      <c r="A162" s="16" t="s">
        <v>444</v>
      </c>
      <c r="B162" s="11" t="s">
        <v>6882</v>
      </c>
      <c r="C162" s="20">
        <v>2014</v>
      </c>
      <c r="D162" s="20">
        <v>2014</v>
      </c>
      <c r="E162" s="20">
        <v>2014</v>
      </c>
      <c r="F162" s="20">
        <v>2014</v>
      </c>
      <c r="G162" s="20">
        <v>2014</v>
      </c>
      <c r="H162" s="20">
        <v>2014</v>
      </c>
      <c r="I162" s="20">
        <v>2014</v>
      </c>
      <c r="J162" s="20">
        <v>2015</v>
      </c>
      <c r="K162" s="20">
        <v>2015</v>
      </c>
      <c r="L162" s="20">
        <v>2015</v>
      </c>
      <c r="M162" s="22">
        <v>2016</v>
      </c>
      <c r="N162" s="22">
        <v>2016</v>
      </c>
      <c r="O162" s="22">
        <v>2015</v>
      </c>
      <c r="P162" s="22">
        <v>2015</v>
      </c>
      <c r="Q162" s="22">
        <v>2014</v>
      </c>
      <c r="R162" s="22" t="s">
        <v>33</v>
      </c>
      <c r="S162" s="22">
        <v>2016</v>
      </c>
      <c r="T162" s="22">
        <v>2013</v>
      </c>
      <c r="U162" s="22">
        <v>2014</v>
      </c>
      <c r="V162" s="22" t="s">
        <v>33</v>
      </c>
      <c r="W162" s="22">
        <v>2015</v>
      </c>
      <c r="X162" s="22" t="s">
        <v>33</v>
      </c>
      <c r="Y162" s="22">
        <v>2013</v>
      </c>
      <c r="Z162" s="22">
        <v>2014</v>
      </c>
      <c r="AA162" s="22">
        <v>2014</v>
      </c>
      <c r="AB162" s="22">
        <v>2013</v>
      </c>
      <c r="AC162" s="22">
        <v>2014</v>
      </c>
      <c r="AD162" s="22">
        <v>2015</v>
      </c>
      <c r="AE162" s="22" t="s">
        <v>33</v>
      </c>
      <c r="AF162" s="22">
        <v>2014</v>
      </c>
      <c r="AG162" s="21">
        <v>2012</v>
      </c>
      <c r="AH162" s="22">
        <v>2014</v>
      </c>
      <c r="AI162" s="22">
        <v>2015</v>
      </c>
      <c r="AJ162" s="22">
        <v>2016</v>
      </c>
      <c r="AK162" s="23" t="s">
        <v>33</v>
      </c>
      <c r="AL162" s="23">
        <v>2015</v>
      </c>
      <c r="AM162" s="22">
        <v>2015</v>
      </c>
      <c r="AN162" s="22">
        <v>2014</v>
      </c>
      <c r="AO162" s="22">
        <v>2014</v>
      </c>
      <c r="AP162" s="22">
        <v>2014</v>
      </c>
      <c r="AQ162" s="22">
        <v>2014</v>
      </c>
      <c r="AR162" s="22">
        <v>2015</v>
      </c>
      <c r="AS162" s="22">
        <v>2014</v>
      </c>
      <c r="AT162" s="22">
        <v>2015</v>
      </c>
      <c r="AU162" s="22">
        <v>2012</v>
      </c>
      <c r="AV162" s="22">
        <v>2013</v>
      </c>
      <c r="AW162" s="22">
        <v>2014</v>
      </c>
      <c r="AX162" s="22">
        <v>2014</v>
      </c>
      <c r="AY162" s="22">
        <v>2014</v>
      </c>
      <c r="AZ162" s="22">
        <v>2015</v>
      </c>
      <c r="BA162" s="22">
        <v>2015</v>
      </c>
      <c r="BB162" s="22">
        <v>2015</v>
      </c>
      <c r="BC162" s="22">
        <v>2015</v>
      </c>
      <c r="BD162" s="22">
        <v>2014</v>
      </c>
      <c r="BE162" s="22">
        <v>2014</v>
      </c>
      <c r="BF162" s="10"/>
    </row>
    <row r="163" spans="1:58">
      <c r="A163" s="16" t="s">
        <v>6974</v>
      </c>
      <c r="B163" s="11" t="s">
        <v>6975</v>
      </c>
      <c r="C163" s="20">
        <v>2014</v>
      </c>
      <c r="D163" s="20">
        <v>2014</v>
      </c>
      <c r="E163" s="20">
        <v>2014</v>
      </c>
      <c r="F163" s="20">
        <v>2014</v>
      </c>
      <c r="G163" s="20">
        <v>2014</v>
      </c>
      <c r="H163" s="20">
        <v>2014</v>
      </c>
      <c r="I163" s="20">
        <v>2014</v>
      </c>
      <c r="J163" s="20">
        <v>2015</v>
      </c>
      <c r="K163" s="20">
        <v>2015</v>
      </c>
      <c r="L163" s="20">
        <v>2015</v>
      </c>
      <c r="M163" s="22">
        <v>2016</v>
      </c>
      <c r="N163" s="22">
        <v>2016</v>
      </c>
      <c r="O163" s="22">
        <v>2015</v>
      </c>
      <c r="P163" s="22">
        <v>2015</v>
      </c>
      <c r="Q163" s="22">
        <v>2014</v>
      </c>
      <c r="R163" s="22" t="s">
        <v>33</v>
      </c>
      <c r="S163" s="22">
        <v>2016</v>
      </c>
      <c r="T163" s="22">
        <v>2013</v>
      </c>
      <c r="U163" s="22">
        <v>2014</v>
      </c>
      <c r="V163" s="22">
        <v>2014</v>
      </c>
      <c r="W163" s="22">
        <v>2015</v>
      </c>
      <c r="X163" s="22">
        <v>2012</v>
      </c>
      <c r="Y163" s="22">
        <v>2010</v>
      </c>
      <c r="Z163" s="22">
        <v>2014</v>
      </c>
      <c r="AA163" s="22">
        <v>2014</v>
      </c>
      <c r="AB163" s="22">
        <v>2014</v>
      </c>
      <c r="AC163" s="22">
        <v>2014</v>
      </c>
      <c r="AD163" s="22">
        <v>2015</v>
      </c>
      <c r="AE163" s="22">
        <v>2012</v>
      </c>
      <c r="AF163" s="22">
        <v>2014</v>
      </c>
      <c r="AG163" s="21">
        <v>2012</v>
      </c>
      <c r="AH163" s="22">
        <v>2014</v>
      </c>
      <c r="AI163" s="22">
        <v>2015</v>
      </c>
      <c r="AJ163" s="22">
        <v>2016</v>
      </c>
      <c r="AK163" s="23">
        <v>2015</v>
      </c>
      <c r="AL163" s="23">
        <v>2015</v>
      </c>
      <c r="AM163" s="22">
        <v>2015</v>
      </c>
      <c r="AN163" s="22">
        <v>2014</v>
      </c>
      <c r="AO163" s="22">
        <v>2014</v>
      </c>
      <c r="AP163" s="22">
        <v>2014</v>
      </c>
      <c r="AQ163" s="22">
        <v>2014</v>
      </c>
      <c r="AR163" s="22">
        <v>2015</v>
      </c>
      <c r="AS163" s="22">
        <v>2014</v>
      </c>
      <c r="AT163" s="22">
        <v>2015</v>
      </c>
      <c r="AU163" s="22">
        <v>2012</v>
      </c>
      <c r="AV163" s="22">
        <v>2010</v>
      </c>
      <c r="AW163" s="22">
        <v>2014</v>
      </c>
      <c r="AX163" s="22">
        <v>2014</v>
      </c>
      <c r="AY163" s="22">
        <v>2014</v>
      </c>
      <c r="AZ163" s="22">
        <v>2015</v>
      </c>
      <c r="BA163" s="22">
        <v>2015</v>
      </c>
      <c r="BB163" s="22">
        <v>2015</v>
      </c>
      <c r="BC163" s="22">
        <v>2015</v>
      </c>
      <c r="BD163" s="22">
        <v>2014</v>
      </c>
      <c r="BE163" s="22">
        <v>2014</v>
      </c>
      <c r="BF163" s="10"/>
    </row>
    <row r="164" spans="1:58">
      <c r="A164" s="16" t="s">
        <v>663</v>
      </c>
      <c r="B164" s="11" t="s">
        <v>7071</v>
      </c>
      <c r="C164" s="20">
        <v>2014</v>
      </c>
      <c r="D164" s="20">
        <v>2014</v>
      </c>
      <c r="E164" s="20">
        <v>2014</v>
      </c>
      <c r="F164" s="20">
        <v>2014</v>
      </c>
      <c r="G164" s="20">
        <v>2014</v>
      </c>
      <c r="H164" s="20">
        <v>2014</v>
      </c>
      <c r="I164" s="20">
        <v>2014</v>
      </c>
      <c r="J164" s="20">
        <v>2015</v>
      </c>
      <c r="K164" s="20">
        <v>2015</v>
      </c>
      <c r="L164" s="20">
        <v>2015</v>
      </c>
      <c r="M164" s="22">
        <v>2016</v>
      </c>
      <c r="N164" s="22">
        <v>2016</v>
      </c>
      <c r="O164" s="22">
        <v>2015</v>
      </c>
      <c r="P164" s="22">
        <v>2015</v>
      </c>
      <c r="Q164" s="22">
        <v>2014</v>
      </c>
      <c r="R164" s="22">
        <v>2010</v>
      </c>
      <c r="S164" s="22">
        <v>2016</v>
      </c>
      <c r="T164" s="22">
        <v>2013</v>
      </c>
      <c r="U164" s="22">
        <v>2014</v>
      </c>
      <c r="V164" s="22">
        <v>2014</v>
      </c>
      <c r="W164" s="22">
        <v>2015</v>
      </c>
      <c r="X164" s="22">
        <v>2014</v>
      </c>
      <c r="Y164" s="22">
        <v>2010</v>
      </c>
      <c r="Z164" s="22">
        <v>2014</v>
      </c>
      <c r="AA164" s="22">
        <v>2014</v>
      </c>
      <c r="AB164" s="22">
        <v>2014</v>
      </c>
      <c r="AC164" s="22">
        <v>2014</v>
      </c>
      <c r="AD164" s="22">
        <v>2015</v>
      </c>
      <c r="AE164" s="22">
        <v>2012</v>
      </c>
      <c r="AF164" s="22">
        <v>2014</v>
      </c>
      <c r="AG164" s="21">
        <v>2009</v>
      </c>
      <c r="AH164" s="22">
        <v>2014</v>
      </c>
      <c r="AI164" s="22">
        <v>2015</v>
      </c>
      <c r="AJ164" s="22">
        <v>2016</v>
      </c>
      <c r="AK164" s="23">
        <v>2015</v>
      </c>
      <c r="AL164" s="23">
        <v>2016</v>
      </c>
      <c r="AM164" s="22">
        <v>2015</v>
      </c>
      <c r="AN164" s="22">
        <v>2014</v>
      </c>
      <c r="AO164" s="22">
        <v>2014</v>
      </c>
      <c r="AP164" s="22" t="s">
        <v>33</v>
      </c>
      <c r="AQ164" s="22" t="s">
        <v>33</v>
      </c>
      <c r="AR164" s="22">
        <v>2011</v>
      </c>
      <c r="AS164" s="22">
        <v>2014</v>
      </c>
      <c r="AT164" s="22">
        <v>2015</v>
      </c>
      <c r="AU164" s="22">
        <v>2012</v>
      </c>
      <c r="AV164" s="22">
        <v>2013</v>
      </c>
      <c r="AW164" s="22">
        <v>2014</v>
      </c>
      <c r="AX164" s="22">
        <v>2014</v>
      </c>
      <c r="AY164" s="22">
        <v>2014</v>
      </c>
      <c r="AZ164" s="22">
        <v>2014</v>
      </c>
      <c r="BA164" s="22">
        <v>2014</v>
      </c>
      <c r="BB164" s="22">
        <v>2015</v>
      </c>
      <c r="BC164" s="22">
        <v>2015</v>
      </c>
      <c r="BD164" s="22">
        <v>2014</v>
      </c>
      <c r="BE164" s="22">
        <v>2014</v>
      </c>
      <c r="BF164" s="10"/>
    </row>
    <row r="165" spans="1:58">
      <c r="A165" s="16" t="s">
        <v>7089</v>
      </c>
      <c r="B165" s="11" t="s">
        <v>7090</v>
      </c>
      <c r="C165" s="20">
        <v>2014</v>
      </c>
      <c r="D165" s="20">
        <v>2014</v>
      </c>
      <c r="E165" s="20">
        <v>2014</v>
      </c>
      <c r="F165" s="20">
        <v>2014</v>
      </c>
      <c r="G165" s="20">
        <v>2014</v>
      </c>
      <c r="H165" s="20">
        <v>2014</v>
      </c>
      <c r="I165" s="20">
        <v>2014</v>
      </c>
      <c r="J165" s="20">
        <v>2015</v>
      </c>
      <c r="K165" s="20">
        <v>2015</v>
      </c>
      <c r="L165" s="20">
        <v>2015</v>
      </c>
      <c r="M165" s="22">
        <v>2016</v>
      </c>
      <c r="N165" s="22">
        <v>2016</v>
      </c>
      <c r="O165" s="22">
        <v>2015</v>
      </c>
      <c r="P165" s="22">
        <v>2015</v>
      </c>
      <c r="Q165" s="22">
        <v>2014</v>
      </c>
      <c r="R165" s="22">
        <v>2010</v>
      </c>
      <c r="S165" s="22">
        <v>2016</v>
      </c>
      <c r="T165" s="22">
        <v>2013</v>
      </c>
      <c r="U165" s="22">
        <v>2014</v>
      </c>
      <c r="V165" s="22">
        <v>2014</v>
      </c>
      <c r="W165" s="22">
        <v>2015</v>
      </c>
      <c r="X165" s="22">
        <v>2010</v>
      </c>
      <c r="Y165" s="22">
        <v>2012</v>
      </c>
      <c r="Z165" s="22">
        <v>2014</v>
      </c>
      <c r="AA165" s="22">
        <v>2014</v>
      </c>
      <c r="AB165" s="22">
        <v>2014</v>
      </c>
      <c r="AC165" s="22">
        <v>2014</v>
      </c>
      <c r="AD165" s="22">
        <v>2015</v>
      </c>
      <c r="AE165" s="22">
        <v>2012</v>
      </c>
      <c r="AF165" s="22">
        <v>2014</v>
      </c>
      <c r="AG165" s="21" t="s">
        <v>33</v>
      </c>
      <c r="AH165" s="22">
        <v>2014</v>
      </c>
      <c r="AI165" s="22">
        <v>2015</v>
      </c>
      <c r="AJ165" s="22">
        <v>2016</v>
      </c>
      <c r="AK165" s="23" t="s">
        <v>33</v>
      </c>
      <c r="AL165" s="23">
        <v>2015</v>
      </c>
      <c r="AM165" s="22">
        <v>2015</v>
      </c>
      <c r="AN165" s="22">
        <v>2014</v>
      </c>
      <c r="AO165" s="22">
        <v>2014</v>
      </c>
      <c r="AP165" s="22">
        <v>2013</v>
      </c>
      <c r="AQ165" s="22">
        <v>2013</v>
      </c>
      <c r="AR165" s="22" t="s">
        <v>33</v>
      </c>
      <c r="AS165" s="22">
        <v>2014</v>
      </c>
      <c r="AT165" s="22">
        <v>2015</v>
      </c>
      <c r="AU165" s="22">
        <v>2012</v>
      </c>
      <c r="AV165" s="22">
        <v>2010</v>
      </c>
      <c r="AW165" s="22">
        <v>2014</v>
      </c>
      <c r="AX165" s="22">
        <v>2014</v>
      </c>
      <c r="AY165" s="22">
        <v>2014</v>
      </c>
      <c r="AZ165" s="22">
        <v>2015</v>
      </c>
      <c r="BA165" s="22">
        <v>2015</v>
      </c>
      <c r="BB165" s="22">
        <v>2015</v>
      </c>
      <c r="BC165" s="22">
        <v>2015</v>
      </c>
      <c r="BD165" s="22">
        <v>2014</v>
      </c>
      <c r="BE165" s="22">
        <v>2014</v>
      </c>
      <c r="BF165" s="10"/>
    </row>
    <row r="166" spans="1:58">
      <c r="A166" s="16" t="s">
        <v>8003</v>
      </c>
      <c r="B166" s="11" t="s">
        <v>7098</v>
      </c>
      <c r="C166" s="20">
        <v>2014</v>
      </c>
      <c r="D166" s="20">
        <v>2014</v>
      </c>
      <c r="E166" s="20">
        <v>2014</v>
      </c>
      <c r="F166" s="20">
        <v>2014</v>
      </c>
      <c r="G166" s="20">
        <v>2014</v>
      </c>
      <c r="H166" s="20">
        <v>2014</v>
      </c>
      <c r="I166" s="20">
        <v>2014</v>
      </c>
      <c r="J166" s="20">
        <v>2015</v>
      </c>
      <c r="K166" s="20">
        <v>2015</v>
      </c>
      <c r="L166" s="20">
        <v>2015</v>
      </c>
      <c r="M166" s="22">
        <v>2016</v>
      </c>
      <c r="N166" s="22">
        <v>2016</v>
      </c>
      <c r="O166" s="22">
        <v>2015</v>
      </c>
      <c r="P166" s="22">
        <v>2015</v>
      </c>
      <c r="Q166" s="22">
        <v>2014</v>
      </c>
      <c r="R166" s="22">
        <v>2010</v>
      </c>
      <c r="S166" s="22">
        <v>2016</v>
      </c>
      <c r="T166" s="22">
        <v>2013</v>
      </c>
      <c r="U166" s="22">
        <v>2014</v>
      </c>
      <c r="V166" s="22">
        <v>2014</v>
      </c>
      <c r="W166" s="22">
        <v>2015</v>
      </c>
      <c r="X166" s="22">
        <v>2010</v>
      </c>
      <c r="Y166" s="22">
        <v>2009</v>
      </c>
      <c r="Z166" s="22">
        <v>2014</v>
      </c>
      <c r="AA166" s="22">
        <v>2014</v>
      </c>
      <c r="AB166" s="22">
        <v>2014</v>
      </c>
      <c r="AC166" s="22">
        <v>2014</v>
      </c>
      <c r="AD166" s="22">
        <v>2015</v>
      </c>
      <c r="AE166" s="22">
        <v>2012</v>
      </c>
      <c r="AF166" s="22">
        <v>2014</v>
      </c>
      <c r="AG166" s="21">
        <v>2009</v>
      </c>
      <c r="AH166" s="22">
        <v>2014</v>
      </c>
      <c r="AI166" s="22">
        <v>2015</v>
      </c>
      <c r="AJ166" s="22">
        <v>2016</v>
      </c>
      <c r="AK166" s="23" t="s">
        <v>33</v>
      </c>
      <c r="AL166" s="23">
        <v>2015</v>
      </c>
      <c r="AM166" s="22">
        <v>2015</v>
      </c>
      <c r="AN166" s="22">
        <v>2014</v>
      </c>
      <c r="AO166" s="22">
        <v>2014</v>
      </c>
      <c r="AP166" s="22" t="s">
        <v>33</v>
      </c>
      <c r="AQ166" s="22" t="s">
        <v>33</v>
      </c>
      <c r="AR166" s="22">
        <v>2015</v>
      </c>
      <c r="AS166" s="22">
        <v>2014</v>
      </c>
      <c r="AT166" s="22">
        <v>2015</v>
      </c>
      <c r="AU166" s="22">
        <v>2012</v>
      </c>
      <c r="AV166" s="22">
        <v>2010</v>
      </c>
      <c r="AW166" s="22">
        <v>2014</v>
      </c>
      <c r="AX166" s="22">
        <v>2014</v>
      </c>
      <c r="AY166" s="22">
        <v>2014</v>
      </c>
      <c r="AZ166" s="22">
        <v>2015</v>
      </c>
      <c r="BA166" s="22">
        <v>2015</v>
      </c>
      <c r="BB166" s="22">
        <v>2015</v>
      </c>
      <c r="BC166" s="22">
        <v>2015</v>
      </c>
      <c r="BD166" s="22">
        <v>2014</v>
      </c>
      <c r="BE166" s="22">
        <v>2014</v>
      </c>
      <c r="BF166" s="10"/>
    </row>
    <row r="167" spans="1:58">
      <c r="A167" s="16" t="s">
        <v>7095</v>
      </c>
      <c r="B167" s="11" t="s">
        <v>7096</v>
      </c>
      <c r="C167" s="20">
        <v>2014</v>
      </c>
      <c r="D167" s="20">
        <v>2014</v>
      </c>
      <c r="E167" s="20">
        <v>2014</v>
      </c>
      <c r="F167" s="20">
        <v>2014</v>
      </c>
      <c r="G167" s="20">
        <v>2014</v>
      </c>
      <c r="H167" s="20">
        <v>2014</v>
      </c>
      <c r="I167" s="20">
        <v>2014</v>
      </c>
      <c r="J167" s="20">
        <v>2015</v>
      </c>
      <c r="K167" s="20">
        <v>2015</v>
      </c>
      <c r="L167" s="20">
        <v>2015</v>
      </c>
      <c r="M167" s="22">
        <v>2016</v>
      </c>
      <c r="N167" s="22">
        <v>2016</v>
      </c>
      <c r="O167" s="22">
        <v>2015</v>
      </c>
      <c r="P167" s="22">
        <v>2015</v>
      </c>
      <c r="Q167" s="22">
        <v>2014</v>
      </c>
      <c r="R167" s="22" t="s">
        <v>33</v>
      </c>
      <c r="S167" s="22">
        <v>2016</v>
      </c>
      <c r="T167" s="22">
        <v>2013</v>
      </c>
      <c r="U167" s="22">
        <v>2014</v>
      </c>
      <c r="V167" s="22" t="s">
        <v>33</v>
      </c>
      <c r="W167" s="22">
        <v>2015</v>
      </c>
      <c r="X167" s="22" t="s">
        <v>33</v>
      </c>
      <c r="Y167" s="22">
        <v>2011</v>
      </c>
      <c r="Z167" s="22">
        <v>2014</v>
      </c>
      <c r="AA167" s="22">
        <v>2014</v>
      </c>
      <c r="AB167" s="22">
        <v>2014</v>
      </c>
      <c r="AC167" s="22">
        <v>2014</v>
      </c>
      <c r="AD167" s="22">
        <v>2015</v>
      </c>
      <c r="AE167" s="22" t="s">
        <v>33</v>
      </c>
      <c r="AF167" s="22">
        <v>2014</v>
      </c>
      <c r="AG167" s="21">
        <v>2012</v>
      </c>
      <c r="AH167" s="22">
        <v>2014</v>
      </c>
      <c r="AI167" s="22">
        <v>2015</v>
      </c>
      <c r="AJ167" s="22">
        <v>2016</v>
      </c>
      <c r="AK167" s="23" t="s">
        <v>33</v>
      </c>
      <c r="AL167" s="23">
        <v>2015</v>
      </c>
      <c r="AM167" s="22">
        <v>2015</v>
      </c>
      <c r="AN167" s="22">
        <v>2014</v>
      </c>
      <c r="AO167" s="22">
        <v>2014</v>
      </c>
      <c r="AP167" s="22">
        <v>2014</v>
      </c>
      <c r="AQ167" s="22">
        <v>2014</v>
      </c>
      <c r="AR167" s="22">
        <v>2015</v>
      </c>
      <c r="AS167" s="22">
        <v>2014</v>
      </c>
      <c r="AT167" s="22">
        <v>2015</v>
      </c>
      <c r="AU167" s="22">
        <v>2012</v>
      </c>
      <c r="AV167" s="22" t="s">
        <v>33</v>
      </c>
      <c r="AW167" s="22">
        <v>2014</v>
      </c>
      <c r="AX167" s="22">
        <v>2014</v>
      </c>
      <c r="AY167" s="22">
        <v>2014</v>
      </c>
      <c r="AZ167" s="22">
        <v>2015</v>
      </c>
      <c r="BA167" s="22">
        <v>2015</v>
      </c>
      <c r="BB167" s="22">
        <v>2015</v>
      </c>
      <c r="BC167" s="22">
        <v>2015</v>
      </c>
      <c r="BD167" s="22">
        <v>2014</v>
      </c>
      <c r="BE167" s="22">
        <v>2014</v>
      </c>
      <c r="BF167" s="10"/>
    </row>
    <row r="168" spans="1:58">
      <c r="A168" s="16" t="s">
        <v>6843</v>
      </c>
      <c r="B168" s="11" t="s">
        <v>6844</v>
      </c>
      <c r="C168" s="20">
        <v>2014</v>
      </c>
      <c r="D168" s="20">
        <v>2014</v>
      </c>
      <c r="E168" s="20">
        <v>2014</v>
      </c>
      <c r="F168" s="20">
        <v>2014</v>
      </c>
      <c r="G168" s="20">
        <v>2014</v>
      </c>
      <c r="H168" s="20">
        <v>2014</v>
      </c>
      <c r="I168" s="20">
        <v>2014</v>
      </c>
      <c r="J168" s="20">
        <v>2015</v>
      </c>
      <c r="K168" s="20">
        <v>2015</v>
      </c>
      <c r="L168" s="20">
        <v>2015</v>
      </c>
      <c r="M168" s="22">
        <v>2016</v>
      </c>
      <c r="N168" s="22">
        <v>2016</v>
      </c>
      <c r="O168" s="22">
        <v>2015</v>
      </c>
      <c r="P168" s="22">
        <v>2015</v>
      </c>
      <c r="Q168" s="22">
        <v>2014</v>
      </c>
      <c r="R168" s="22" t="s">
        <v>33</v>
      </c>
      <c r="S168" s="22">
        <v>2016</v>
      </c>
      <c r="T168" s="22">
        <v>2013</v>
      </c>
      <c r="U168" s="22">
        <v>2014</v>
      </c>
      <c r="V168" s="22" t="s">
        <v>33</v>
      </c>
      <c r="W168" s="22">
        <v>2015</v>
      </c>
      <c r="X168" s="22" t="s">
        <v>33</v>
      </c>
      <c r="Y168" s="22">
        <v>2012</v>
      </c>
      <c r="Z168" s="22">
        <v>2014</v>
      </c>
      <c r="AA168" s="22">
        <v>2014</v>
      </c>
      <c r="AB168" s="22">
        <v>2013</v>
      </c>
      <c r="AC168" s="22">
        <v>2014</v>
      </c>
      <c r="AD168" s="22">
        <v>2015</v>
      </c>
      <c r="AE168" s="22" t="s">
        <v>33</v>
      </c>
      <c r="AF168" s="22">
        <v>2014</v>
      </c>
      <c r="AG168" s="21">
        <v>2012</v>
      </c>
      <c r="AH168" s="22">
        <v>2014</v>
      </c>
      <c r="AI168" s="22">
        <v>2015</v>
      </c>
      <c r="AJ168" s="22">
        <v>2016</v>
      </c>
      <c r="AK168" s="23" t="s">
        <v>33</v>
      </c>
      <c r="AL168" s="23">
        <v>2015</v>
      </c>
      <c r="AM168" s="22">
        <v>2015</v>
      </c>
      <c r="AN168" s="22">
        <v>2014</v>
      </c>
      <c r="AO168" s="22">
        <v>2014</v>
      </c>
      <c r="AP168" s="22">
        <v>2014</v>
      </c>
      <c r="AQ168" s="22">
        <v>2014</v>
      </c>
      <c r="AR168" s="22">
        <v>2015</v>
      </c>
      <c r="AS168" s="22">
        <v>2014</v>
      </c>
      <c r="AT168" s="22">
        <v>2015</v>
      </c>
      <c r="AU168" s="22">
        <v>2012</v>
      </c>
      <c r="AV168" s="22" t="s">
        <v>33</v>
      </c>
      <c r="AW168" s="22">
        <v>2014</v>
      </c>
      <c r="AX168" s="22">
        <v>2014</v>
      </c>
      <c r="AY168" s="22">
        <v>2014</v>
      </c>
      <c r="AZ168" s="22">
        <v>2015</v>
      </c>
      <c r="BA168" s="22">
        <v>2015</v>
      </c>
      <c r="BB168" s="22">
        <v>2015</v>
      </c>
      <c r="BC168" s="22">
        <v>2015</v>
      </c>
      <c r="BD168" s="22">
        <v>2014</v>
      </c>
      <c r="BE168" s="22">
        <v>2014</v>
      </c>
      <c r="BF168" s="10"/>
    </row>
    <row r="169" spans="1:58">
      <c r="A169" s="16" t="s">
        <v>903</v>
      </c>
      <c r="B169" s="11" t="s">
        <v>7101</v>
      </c>
      <c r="C169" s="20">
        <v>2014</v>
      </c>
      <c r="D169" s="20">
        <v>2014</v>
      </c>
      <c r="E169" s="20">
        <v>2014</v>
      </c>
      <c r="F169" s="20">
        <v>2014</v>
      </c>
      <c r="G169" s="20">
        <v>2014</v>
      </c>
      <c r="H169" s="20">
        <v>2014</v>
      </c>
      <c r="I169" s="20">
        <v>2014</v>
      </c>
      <c r="J169" s="20">
        <v>2015</v>
      </c>
      <c r="K169" s="20">
        <v>2015</v>
      </c>
      <c r="L169" s="20">
        <v>2015</v>
      </c>
      <c r="M169" s="22">
        <v>2016</v>
      </c>
      <c r="N169" s="22">
        <v>2016</v>
      </c>
      <c r="O169" s="22">
        <v>2015</v>
      </c>
      <c r="P169" s="22">
        <v>2015</v>
      </c>
      <c r="Q169" s="22">
        <v>2014</v>
      </c>
      <c r="R169" s="22">
        <v>2009</v>
      </c>
      <c r="S169" s="22">
        <v>2016</v>
      </c>
      <c r="T169" s="22">
        <v>2013</v>
      </c>
      <c r="U169" s="22">
        <v>2014</v>
      </c>
      <c r="V169" s="22" t="s">
        <v>33</v>
      </c>
      <c r="W169" s="22">
        <v>2015</v>
      </c>
      <c r="X169" s="22">
        <v>2009</v>
      </c>
      <c r="Y169" s="22">
        <v>2010</v>
      </c>
      <c r="Z169" s="22">
        <v>2014</v>
      </c>
      <c r="AA169" s="22">
        <v>2014</v>
      </c>
      <c r="AB169" s="22">
        <v>2014</v>
      </c>
      <c r="AC169" s="22">
        <v>2014</v>
      </c>
      <c r="AD169" s="22">
        <v>2015</v>
      </c>
      <c r="AE169" s="22" t="s">
        <v>33</v>
      </c>
      <c r="AF169" s="22">
        <v>2014</v>
      </c>
      <c r="AG169" s="21">
        <v>2004</v>
      </c>
      <c r="AH169" s="22">
        <v>2014</v>
      </c>
      <c r="AI169" s="22">
        <v>2015</v>
      </c>
      <c r="AJ169" s="22">
        <v>2016</v>
      </c>
      <c r="AK169" s="23">
        <v>2015</v>
      </c>
      <c r="AL169" s="23">
        <v>2015</v>
      </c>
      <c r="AM169" s="22">
        <v>2015</v>
      </c>
      <c r="AN169" s="22">
        <v>2014</v>
      </c>
      <c r="AO169" s="22">
        <v>2014</v>
      </c>
      <c r="AP169" s="22" t="s">
        <v>33</v>
      </c>
      <c r="AQ169" s="22" t="s">
        <v>33</v>
      </c>
      <c r="AR169" s="22">
        <v>2009</v>
      </c>
      <c r="AS169" s="22">
        <v>2014</v>
      </c>
      <c r="AT169" s="22">
        <v>2015</v>
      </c>
      <c r="AU169" s="22">
        <v>2012</v>
      </c>
      <c r="AV169" s="22">
        <v>2013</v>
      </c>
      <c r="AW169" s="22">
        <v>2014</v>
      </c>
      <c r="AX169" s="22">
        <v>2014</v>
      </c>
      <c r="AY169" s="22">
        <v>2014</v>
      </c>
      <c r="AZ169" s="22">
        <v>2015</v>
      </c>
      <c r="BA169" s="22">
        <v>2015</v>
      </c>
      <c r="BB169" s="22" t="s">
        <v>33</v>
      </c>
      <c r="BC169" s="22">
        <v>2015</v>
      </c>
      <c r="BD169" s="22">
        <v>2014</v>
      </c>
      <c r="BE169" s="22">
        <v>2014</v>
      </c>
      <c r="BF169" s="10"/>
    </row>
    <row r="170" spans="1:58">
      <c r="A170" s="16" t="s">
        <v>7105</v>
      </c>
      <c r="B170" s="11" t="s">
        <v>7106</v>
      </c>
      <c r="C170" s="20">
        <v>2014</v>
      </c>
      <c r="D170" s="20">
        <v>2014</v>
      </c>
      <c r="E170" s="20">
        <v>2014</v>
      </c>
      <c r="F170" s="20">
        <v>2014</v>
      </c>
      <c r="G170" s="20">
        <v>2014</v>
      </c>
      <c r="H170" s="20">
        <v>2014</v>
      </c>
      <c r="I170" s="20">
        <v>2014</v>
      </c>
      <c r="J170" s="20">
        <v>2015</v>
      </c>
      <c r="K170" s="20">
        <v>2015</v>
      </c>
      <c r="L170" s="20">
        <v>2015</v>
      </c>
      <c r="M170" s="22">
        <v>2016</v>
      </c>
      <c r="N170" s="22">
        <v>2016</v>
      </c>
      <c r="O170" s="22">
        <v>2015</v>
      </c>
      <c r="P170" s="22">
        <v>2015</v>
      </c>
      <c r="Q170" s="22">
        <v>2014</v>
      </c>
      <c r="R170" s="22">
        <v>2012</v>
      </c>
      <c r="S170" s="22">
        <v>2016</v>
      </c>
      <c r="T170" s="22">
        <v>2013</v>
      </c>
      <c r="U170" s="22">
        <v>2014</v>
      </c>
      <c r="V170" s="22">
        <v>2014</v>
      </c>
      <c r="W170" s="22">
        <v>2015</v>
      </c>
      <c r="X170" s="22">
        <v>2012</v>
      </c>
      <c r="Y170" s="22">
        <v>2013</v>
      </c>
      <c r="Z170" s="22">
        <v>2014</v>
      </c>
      <c r="AA170" s="22">
        <v>2014</v>
      </c>
      <c r="AB170" s="22">
        <v>2014</v>
      </c>
      <c r="AC170" s="22">
        <v>2014</v>
      </c>
      <c r="AD170" s="22">
        <v>2015</v>
      </c>
      <c r="AE170" s="22">
        <v>2012</v>
      </c>
      <c r="AF170" s="22">
        <v>2014</v>
      </c>
      <c r="AG170" s="21">
        <v>2009</v>
      </c>
      <c r="AH170" s="22">
        <v>2014</v>
      </c>
      <c r="AI170" s="22">
        <v>2015</v>
      </c>
      <c r="AJ170" s="22">
        <v>2016</v>
      </c>
      <c r="AK170" s="23" t="s">
        <v>33</v>
      </c>
      <c r="AL170" s="23">
        <v>2015</v>
      </c>
      <c r="AM170" s="22">
        <v>2015</v>
      </c>
      <c r="AN170" s="22">
        <v>2014</v>
      </c>
      <c r="AO170" s="22">
        <v>2014</v>
      </c>
      <c r="AP170" s="22" t="s">
        <v>33</v>
      </c>
      <c r="AQ170" s="22" t="s">
        <v>33</v>
      </c>
      <c r="AR170" s="22">
        <v>2009</v>
      </c>
      <c r="AS170" s="22">
        <v>2014</v>
      </c>
      <c r="AT170" s="22">
        <v>2015</v>
      </c>
      <c r="AU170" s="22">
        <v>2012</v>
      </c>
      <c r="AV170" s="22">
        <v>2013</v>
      </c>
      <c r="AW170" s="22">
        <v>2014</v>
      </c>
      <c r="AX170" s="22">
        <v>2014</v>
      </c>
      <c r="AY170" s="22">
        <v>2014</v>
      </c>
      <c r="AZ170" s="22">
        <v>2015</v>
      </c>
      <c r="BA170" s="22">
        <v>2015</v>
      </c>
      <c r="BB170" s="22">
        <v>2015</v>
      </c>
      <c r="BC170" s="22">
        <v>2015</v>
      </c>
      <c r="BD170" s="22">
        <v>2014</v>
      </c>
      <c r="BE170" s="22">
        <v>2014</v>
      </c>
      <c r="BF170" s="10"/>
    </row>
    <row r="171" spans="1:58">
      <c r="A171" s="16" t="s">
        <v>593</v>
      </c>
      <c r="B171" s="11" t="s">
        <v>7120</v>
      </c>
      <c r="C171" s="20">
        <v>2014</v>
      </c>
      <c r="D171" s="20">
        <v>2014</v>
      </c>
      <c r="E171" s="20">
        <v>2014</v>
      </c>
      <c r="F171" s="20">
        <v>2014</v>
      </c>
      <c r="G171" s="20">
        <v>2014</v>
      </c>
      <c r="H171" s="20">
        <v>2014</v>
      </c>
      <c r="I171" s="20">
        <v>2014</v>
      </c>
      <c r="J171" s="20">
        <v>2015</v>
      </c>
      <c r="K171" s="20">
        <v>2015</v>
      </c>
      <c r="L171" s="20">
        <v>2015</v>
      </c>
      <c r="M171" s="22">
        <v>2016</v>
      </c>
      <c r="N171" s="22">
        <v>2016</v>
      </c>
      <c r="O171" s="22">
        <v>2015</v>
      </c>
      <c r="P171" s="22">
        <v>2015</v>
      </c>
      <c r="Q171" s="22">
        <v>2014</v>
      </c>
      <c r="R171" s="22">
        <v>2010</v>
      </c>
      <c r="S171" s="22">
        <v>2016</v>
      </c>
      <c r="T171" s="22">
        <v>2013</v>
      </c>
      <c r="U171" s="22">
        <v>2014</v>
      </c>
      <c r="V171" s="22">
        <v>2014</v>
      </c>
      <c r="W171" s="22">
        <v>2015</v>
      </c>
      <c r="X171" s="22">
        <v>2011</v>
      </c>
      <c r="Y171" s="22">
        <v>2012</v>
      </c>
      <c r="Z171" s="22">
        <v>2014</v>
      </c>
      <c r="AA171" s="22">
        <v>2014</v>
      </c>
      <c r="AB171" s="22">
        <v>2014</v>
      </c>
      <c r="AC171" s="22">
        <v>2014</v>
      </c>
      <c r="AD171" s="22">
        <v>2015</v>
      </c>
      <c r="AE171" s="22">
        <v>2012</v>
      </c>
      <c r="AF171" s="22">
        <v>2014</v>
      </c>
      <c r="AG171" s="21">
        <v>2012</v>
      </c>
      <c r="AH171" s="22">
        <v>2014</v>
      </c>
      <c r="AI171" s="22">
        <v>2015</v>
      </c>
      <c r="AJ171" s="22">
        <v>2016</v>
      </c>
      <c r="AK171" s="23" t="s">
        <v>33</v>
      </c>
      <c r="AL171" s="23">
        <v>2016</v>
      </c>
      <c r="AM171" s="22">
        <v>2015</v>
      </c>
      <c r="AN171" s="22">
        <v>2014</v>
      </c>
      <c r="AO171" s="22">
        <v>2014</v>
      </c>
      <c r="AP171" s="22">
        <v>2013</v>
      </c>
      <c r="AQ171" s="22">
        <v>2014</v>
      </c>
      <c r="AR171" s="22">
        <v>2015</v>
      </c>
      <c r="AS171" s="22">
        <v>2014</v>
      </c>
      <c r="AT171" s="22">
        <v>2015</v>
      </c>
      <c r="AU171" s="22">
        <v>2012</v>
      </c>
      <c r="AV171" s="22">
        <v>2012</v>
      </c>
      <c r="AW171" s="22">
        <v>2014</v>
      </c>
      <c r="AX171" s="22">
        <v>2014</v>
      </c>
      <c r="AY171" s="22">
        <v>2014</v>
      </c>
      <c r="AZ171" s="22">
        <v>2015</v>
      </c>
      <c r="BA171" s="22">
        <v>2015</v>
      </c>
      <c r="BB171" s="22">
        <v>2015</v>
      </c>
      <c r="BC171" s="22">
        <v>2015</v>
      </c>
      <c r="BD171" s="22">
        <v>2014</v>
      </c>
      <c r="BE171" s="22">
        <v>2014</v>
      </c>
      <c r="BF171" s="10"/>
    </row>
    <row r="172" spans="1:58">
      <c r="A172" s="16" t="s">
        <v>534</v>
      </c>
      <c r="B172" s="11" t="s">
        <v>7104</v>
      </c>
      <c r="C172" s="20">
        <v>2014</v>
      </c>
      <c r="D172" s="20">
        <v>2014</v>
      </c>
      <c r="E172" s="20">
        <v>2014</v>
      </c>
      <c r="F172" s="20">
        <v>2014</v>
      </c>
      <c r="G172" s="20">
        <v>2014</v>
      </c>
      <c r="H172" s="20">
        <v>2014</v>
      </c>
      <c r="I172" s="20">
        <v>2014</v>
      </c>
      <c r="J172" s="20">
        <v>2015</v>
      </c>
      <c r="K172" s="20">
        <v>2015</v>
      </c>
      <c r="L172" s="20">
        <v>2015</v>
      </c>
      <c r="M172" s="22">
        <v>2016</v>
      </c>
      <c r="N172" s="22">
        <v>2016</v>
      </c>
      <c r="O172" s="22">
        <v>2015</v>
      </c>
      <c r="P172" s="22">
        <v>2015</v>
      </c>
      <c r="Q172" s="22">
        <v>2014</v>
      </c>
      <c r="R172" s="22">
        <v>2006</v>
      </c>
      <c r="S172" s="22">
        <v>2016</v>
      </c>
      <c r="T172" s="22">
        <v>2013</v>
      </c>
      <c r="U172" s="22">
        <v>2014</v>
      </c>
      <c r="V172" s="22">
        <v>2014</v>
      </c>
      <c r="W172" s="22">
        <v>2015</v>
      </c>
      <c r="X172" s="22">
        <v>2012</v>
      </c>
      <c r="Y172" s="22">
        <v>2010</v>
      </c>
      <c r="Z172" s="22">
        <v>2014</v>
      </c>
      <c r="AA172" s="22">
        <v>2014</v>
      </c>
      <c r="AB172" s="22">
        <v>2014</v>
      </c>
      <c r="AC172" s="22">
        <v>2014</v>
      </c>
      <c r="AD172" s="22">
        <v>2015</v>
      </c>
      <c r="AE172" s="22">
        <v>2012</v>
      </c>
      <c r="AF172" s="22">
        <v>2014</v>
      </c>
      <c r="AG172" s="21">
        <v>2012</v>
      </c>
      <c r="AH172" s="22">
        <v>2014</v>
      </c>
      <c r="AI172" s="22">
        <v>2015</v>
      </c>
      <c r="AJ172" s="22">
        <v>2016</v>
      </c>
      <c r="AK172" s="23">
        <v>2015</v>
      </c>
      <c r="AL172" s="23">
        <v>2015</v>
      </c>
      <c r="AM172" s="22">
        <v>2015</v>
      </c>
      <c r="AN172" s="22">
        <v>2014</v>
      </c>
      <c r="AO172" s="22">
        <v>2014</v>
      </c>
      <c r="AP172" s="22">
        <v>2014</v>
      </c>
      <c r="AQ172" s="22">
        <v>2014</v>
      </c>
      <c r="AR172" s="22">
        <v>2015</v>
      </c>
      <c r="AS172" s="22">
        <v>2014</v>
      </c>
      <c r="AT172" s="22">
        <v>2015</v>
      </c>
      <c r="AU172" s="22">
        <v>2012</v>
      </c>
      <c r="AV172" s="22">
        <v>2010</v>
      </c>
      <c r="AW172" s="22">
        <v>2014</v>
      </c>
      <c r="AX172" s="22">
        <v>2014</v>
      </c>
      <c r="AY172" s="22">
        <v>2014</v>
      </c>
      <c r="AZ172" s="22">
        <v>2015</v>
      </c>
      <c r="BA172" s="22">
        <v>2015</v>
      </c>
      <c r="BB172" s="22">
        <v>2015</v>
      </c>
      <c r="BC172" s="22">
        <v>2015</v>
      </c>
      <c r="BD172" s="22">
        <v>2014</v>
      </c>
      <c r="BE172" s="22">
        <v>2014</v>
      </c>
      <c r="BF172" s="10"/>
    </row>
    <row r="173" spans="1:58">
      <c r="A173" s="16" t="s">
        <v>8004</v>
      </c>
      <c r="B173" s="11" t="s">
        <v>6998</v>
      </c>
      <c r="C173" s="20">
        <v>2014</v>
      </c>
      <c r="D173" s="20">
        <v>2014</v>
      </c>
      <c r="E173" s="20">
        <v>2014</v>
      </c>
      <c r="F173" s="20">
        <v>2014</v>
      </c>
      <c r="G173" s="20">
        <v>2014</v>
      </c>
      <c r="H173" s="20">
        <v>2014</v>
      </c>
      <c r="I173" s="20">
        <v>2014</v>
      </c>
      <c r="J173" s="20">
        <v>2015</v>
      </c>
      <c r="K173" s="20">
        <v>2015</v>
      </c>
      <c r="L173" s="20">
        <v>2015</v>
      </c>
      <c r="M173" s="22">
        <v>2016</v>
      </c>
      <c r="N173" s="22">
        <v>2016</v>
      </c>
      <c r="O173" s="22">
        <v>2015</v>
      </c>
      <c r="P173" s="22">
        <v>2015</v>
      </c>
      <c r="Q173" s="22">
        <v>2014</v>
      </c>
      <c r="R173" s="22">
        <v>2011</v>
      </c>
      <c r="S173" s="22">
        <v>2016</v>
      </c>
      <c r="T173" s="22">
        <v>2013</v>
      </c>
      <c r="U173" s="22">
        <v>2014</v>
      </c>
      <c r="V173" s="22">
        <v>2014</v>
      </c>
      <c r="W173" s="22">
        <v>2015</v>
      </c>
      <c r="X173" s="22">
        <v>2011</v>
      </c>
      <c r="Y173" s="22">
        <v>2010</v>
      </c>
      <c r="Z173" s="22">
        <v>2014</v>
      </c>
      <c r="AA173" s="22">
        <v>2014</v>
      </c>
      <c r="AB173" s="22">
        <v>2013</v>
      </c>
      <c r="AC173" s="22">
        <v>2014</v>
      </c>
      <c r="AD173" s="22">
        <v>2015</v>
      </c>
      <c r="AE173" s="22" t="s">
        <v>33</v>
      </c>
      <c r="AF173" s="22">
        <v>2014</v>
      </c>
      <c r="AG173" s="21">
        <v>2008</v>
      </c>
      <c r="AH173" s="22">
        <v>2014</v>
      </c>
      <c r="AI173" s="22">
        <v>2015</v>
      </c>
      <c r="AJ173" s="22">
        <v>2016</v>
      </c>
      <c r="AK173" s="23">
        <v>2015</v>
      </c>
      <c r="AL173" s="23">
        <v>2015</v>
      </c>
      <c r="AM173" s="22">
        <v>2015</v>
      </c>
      <c r="AN173" s="22">
        <v>2014</v>
      </c>
      <c r="AO173" s="22">
        <v>2014</v>
      </c>
      <c r="AP173" s="22">
        <v>2013</v>
      </c>
      <c r="AQ173" s="22">
        <v>2013</v>
      </c>
      <c r="AR173" s="22">
        <v>2015</v>
      </c>
      <c r="AS173" s="22">
        <v>2014</v>
      </c>
      <c r="AT173" s="22">
        <v>2015</v>
      </c>
      <c r="AU173" s="22">
        <v>2012</v>
      </c>
      <c r="AV173" s="22">
        <v>2013</v>
      </c>
      <c r="AW173" s="22">
        <v>2014</v>
      </c>
      <c r="AX173" s="22">
        <v>2014</v>
      </c>
      <c r="AY173" s="22">
        <v>2014</v>
      </c>
      <c r="AZ173" s="22">
        <v>2015</v>
      </c>
      <c r="BA173" s="22">
        <v>2015</v>
      </c>
      <c r="BB173" s="22">
        <v>2015</v>
      </c>
      <c r="BC173" s="22">
        <v>2015</v>
      </c>
      <c r="BD173" s="22">
        <v>2014</v>
      </c>
      <c r="BE173" s="22">
        <v>2014</v>
      </c>
      <c r="BF173" s="10"/>
    </row>
    <row r="174" spans="1:58">
      <c r="A174" s="16" t="s">
        <v>8005</v>
      </c>
      <c r="B174" s="11" t="s">
        <v>7110</v>
      </c>
      <c r="C174" s="20">
        <v>2014</v>
      </c>
      <c r="D174" s="20">
        <v>2014</v>
      </c>
      <c r="E174" s="20">
        <v>2014</v>
      </c>
      <c r="F174" s="20">
        <v>2014</v>
      </c>
      <c r="G174" s="20">
        <v>2014</v>
      </c>
      <c r="H174" s="20">
        <v>2014</v>
      </c>
      <c r="I174" s="20">
        <v>2014</v>
      </c>
      <c r="J174" s="20">
        <v>2015</v>
      </c>
      <c r="K174" s="20">
        <v>2015</v>
      </c>
      <c r="L174" s="20">
        <v>2015</v>
      </c>
      <c r="M174" s="22">
        <v>2016</v>
      </c>
      <c r="N174" s="22">
        <v>2016</v>
      </c>
      <c r="O174" s="22">
        <v>2015</v>
      </c>
      <c r="P174" s="22">
        <v>2015</v>
      </c>
      <c r="Q174" s="22">
        <v>2014</v>
      </c>
      <c r="R174" s="22">
        <v>2010</v>
      </c>
      <c r="S174" s="22">
        <v>2016</v>
      </c>
      <c r="T174" s="22">
        <v>2013</v>
      </c>
      <c r="U174" s="22">
        <v>2014</v>
      </c>
      <c r="V174" s="22">
        <v>2014</v>
      </c>
      <c r="W174" s="22">
        <v>2015</v>
      </c>
      <c r="X174" s="22">
        <v>2009</v>
      </c>
      <c r="Y174" s="22">
        <v>2011</v>
      </c>
      <c r="Z174" s="22">
        <v>2014</v>
      </c>
      <c r="AA174" s="22">
        <v>2014</v>
      </c>
      <c r="AB174" s="22" t="s">
        <v>33</v>
      </c>
      <c r="AC174" s="22">
        <v>2014</v>
      </c>
      <c r="AD174" s="22">
        <v>2015</v>
      </c>
      <c r="AE174" s="22">
        <v>2012</v>
      </c>
      <c r="AF174" s="22" t="s">
        <v>33</v>
      </c>
      <c r="AG174" s="21">
        <v>2007</v>
      </c>
      <c r="AH174" s="22">
        <v>2014</v>
      </c>
      <c r="AI174" s="22">
        <v>2015</v>
      </c>
      <c r="AJ174" s="22">
        <v>2016</v>
      </c>
      <c r="AK174" s="23">
        <v>2015</v>
      </c>
      <c r="AL174" s="23">
        <v>2015</v>
      </c>
      <c r="AM174" s="22">
        <v>2015</v>
      </c>
      <c r="AN174" s="22">
        <v>2014</v>
      </c>
      <c r="AO174" s="22">
        <v>2014</v>
      </c>
      <c r="AP174" s="22" t="s">
        <v>33</v>
      </c>
      <c r="AQ174" s="22" t="s">
        <v>33</v>
      </c>
      <c r="AR174" s="22">
        <v>2009</v>
      </c>
      <c r="AS174" s="22">
        <v>2014</v>
      </c>
      <c r="AT174" s="22">
        <v>2015</v>
      </c>
      <c r="AU174" s="22">
        <v>2012</v>
      </c>
      <c r="AV174" s="22">
        <v>2010</v>
      </c>
      <c r="AW174" s="22">
        <v>2014</v>
      </c>
      <c r="AX174" s="22">
        <v>2014</v>
      </c>
      <c r="AY174" s="22">
        <v>2014</v>
      </c>
      <c r="AZ174" s="22">
        <v>2015</v>
      </c>
      <c r="BA174" s="22">
        <v>2015</v>
      </c>
      <c r="BB174" s="22">
        <v>2015</v>
      </c>
      <c r="BC174" s="22">
        <v>2015</v>
      </c>
      <c r="BD174" s="22">
        <v>2014</v>
      </c>
      <c r="BE174" s="22">
        <v>2014</v>
      </c>
      <c r="BF174" s="10"/>
    </row>
    <row r="175" spans="1:58">
      <c r="A175" s="16" t="s">
        <v>1280</v>
      </c>
      <c r="B175" s="11" t="s">
        <v>7103</v>
      </c>
      <c r="C175" s="20">
        <v>2014</v>
      </c>
      <c r="D175" s="20">
        <v>2014</v>
      </c>
      <c r="E175" s="20">
        <v>2014</v>
      </c>
      <c r="F175" s="20">
        <v>2014</v>
      </c>
      <c r="G175" s="20">
        <v>2014</v>
      </c>
      <c r="H175" s="20">
        <v>2014</v>
      </c>
      <c r="I175" s="20">
        <v>2014</v>
      </c>
      <c r="J175" s="20">
        <v>2015</v>
      </c>
      <c r="K175" s="20">
        <v>2015</v>
      </c>
      <c r="L175" s="20">
        <v>2015</v>
      </c>
      <c r="M175" s="22">
        <v>2016</v>
      </c>
      <c r="N175" s="22">
        <v>2016</v>
      </c>
      <c r="O175" s="22">
        <v>2015</v>
      </c>
      <c r="P175" s="22">
        <v>2015</v>
      </c>
      <c r="Q175" s="22">
        <v>2014</v>
      </c>
      <c r="R175" s="22">
        <v>2014</v>
      </c>
      <c r="S175" s="22">
        <v>2016</v>
      </c>
      <c r="T175" s="22">
        <v>2013</v>
      </c>
      <c r="U175" s="22">
        <v>2014</v>
      </c>
      <c r="V175" s="22">
        <v>2014</v>
      </c>
      <c r="W175" s="22">
        <v>2015</v>
      </c>
      <c r="X175" s="22">
        <v>2014</v>
      </c>
      <c r="Y175" s="22">
        <v>2010</v>
      </c>
      <c r="Z175" s="22">
        <v>2014</v>
      </c>
      <c r="AA175" s="22">
        <v>2014</v>
      </c>
      <c r="AB175" s="22">
        <v>2014</v>
      </c>
      <c r="AC175" s="22">
        <v>2014</v>
      </c>
      <c r="AD175" s="22">
        <v>2015</v>
      </c>
      <c r="AE175" s="22">
        <v>2012</v>
      </c>
      <c r="AF175" s="22">
        <v>2014</v>
      </c>
      <c r="AG175" s="21">
        <v>2011</v>
      </c>
      <c r="AH175" s="22">
        <v>2014</v>
      </c>
      <c r="AI175" s="22">
        <v>2015</v>
      </c>
      <c r="AJ175" s="22">
        <v>2016</v>
      </c>
      <c r="AK175" s="23">
        <v>2015</v>
      </c>
      <c r="AL175" s="23">
        <v>2015</v>
      </c>
      <c r="AM175" s="22">
        <v>2015</v>
      </c>
      <c r="AN175" s="22">
        <v>2014</v>
      </c>
      <c r="AO175" s="22">
        <v>2014</v>
      </c>
      <c r="AP175" s="22">
        <v>2014</v>
      </c>
      <c r="AQ175" s="22">
        <v>2014</v>
      </c>
      <c r="AR175" s="22">
        <v>2015</v>
      </c>
      <c r="AS175" s="22">
        <v>2014</v>
      </c>
      <c r="AT175" s="22">
        <v>2015</v>
      </c>
      <c r="AU175" s="22">
        <v>2012</v>
      </c>
      <c r="AV175" s="22">
        <v>2011</v>
      </c>
      <c r="AW175" s="22">
        <v>2014</v>
      </c>
      <c r="AX175" s="22">
        <v>2014</v>
      </c>
      <c r="AY175" s="22">
        <v>2014</v>
      </c>
      <c r="AZ175" s="22">
        <v>2015</v>
      </c>
      <c r="BA175" s="22">
        <v>2015</v>
      </c>
      <c r="BB175" s="22">
        <v>2015</v>
      </c>
      <c r="BC175" s="22">
        <v>2015</v>
      </c>
      <c r="BD175" s="22">
        <v>2014</v>
      </c>
      <c r="BE175" s="22">
        <v>2014</v>
      </c>
      <c r="BF175" s="10"/>
    </row>
    <row r="176" spans="1:58">
      <c r="A176" s="16" t="s">
        <v>7111</v>
      </c>
      <c r="B176" s="11" t="s">
        <v>7112</v>
      </c>
      <c r="C176" s="20">
        <v>2014</v>
      </c>
      <c r="D176" s="20">
        <v>2014</v>
      </c>
      <c r="E176" s="20">
        <v>2014</v>
      </c>
      <c r="F176" s="20">
        <v>2014</v>
      </c>
      <c r="G176" s="20">
        <v>2014</v>
      </c>
      <c r="H176" s="20">
        <v>2014</v>
      </c>
      <c r="I176" s="20">
        <v>2014</v>
      </c>
      <c r="J176" s="20">
        <v>2015</v>
      </c>
      <c r="K176" s="20">
        <v>2015</v>
      </c>
      <c r="L176" s="20">
        <v>2015</v>
      </c>
      <c r="M176" s="22">
        <v>2016</v>
      </c>
      <c r="N176" s="22">
        <v>2016</v>
      </c>
      <c r="O176" s="22">
        <v>2015</v>
      </c>
      <c r="P176" s="22">
        <v>2015</v>
      </c>
      <c r="Q176" s="22">
        <v>2014</v>
      </c>
      <c r="R176" s="22" t="s">
        <v>33</v>
      </c>
      <c r="S176" s="22">
        <v>2016</v>
      </c>
      <c r="T176" s="22">
        <v>2013</v>
      </c>
      <c r="U176" s="22">
        <v>2014</v>
      </c>
      <c r="V176" s="22">
        <v>2014</v>
      </c>
      <c r="W176" s="22">
        <v>2015</v>
      </c>
      <c r="X176" s="22">
        <v>2012</v>
      </c>
      <c r="Y176" s="22">
        <v>2010</v>
      </c>
      <c r="Z176" s="22">
        <v>2014</v>
      </c>
      <c r="AA176" s="22">
        <v>2014</v>
      </c>
      <c r="AB176" s="22" t="s">
        <v>33</v>
      </c>
      <c r="AC176" s="22">
        <v>2014</v>
      </c>
      <c r="AD176" s="22">
        <v>2015</v>
      </c>
      <c r="AE176" s="22" t="s">
        <v>33</v>
      </c>
      <c r="AF176" s="22">
        <v>2014</v>
      </c>
      <c r="AG176" s="21">
        <v>2009</v>
      </c>
      <c r="AH176" s="22">
        <v>2014</v>
      </c>
      <c r="AI176" s="22">
        <v>2015</v>
      </c>
      <c r="AJ176" s="22">
        <v>2016</v>
      </c>
      <c r="AK176" s="23" t="s">
        <v>33</v>
      </c>
      <c r="AL176" s="23">
        <v>2015</v>
      </c>
      <c r="AM176" s="22">
        <v>2015</v>
      </c>
      <c r="AN176" s="22">
        <v>2014</v>
      </c>
      <c r="AO176" s="22">
        <v>2014</v>
      </c>
      <c r="AP176" s="22" t="s">
        <v>33</v>
      </c>
      <c r="AQ176" s="22" t="s">
        <v>33</v>
      </c>
      <c r="AR176" s="22">
        <v>2011</v>
      </c>
      <c r="AS176" s="22">
        <v>2014</v>
      </c>
      <c r="AT176" s="22" t="s">
        <v>33</v>
      </c>
      <c r="AU176" s="22">
        <v>2012</v>
      </c>
      <c r="AV176" s="22">
        <v>2011</v>
      </c>
      <c r="AW176" s="22">
        <v>2014</v>
      </c>
      <c r="AX176" s="22">
        <v>2014</v>
      </c>
      <c r="AY176" s="22">
        <v>2014</v>
      </c>
      <c r="AZ176" s="22">
        <v>2015</v>
      </c>
      <c r="BA176" s="22">
        <v>2015</v>
      </c>
      <c r="BB176" s="22">
        <v>2014</v>
      </c>
      <c r="BC176" s="22">
        <v>2015</v>
      </c>
      <c r="BD176" s="22">
        <v>2014</v>
      </c>
      <c r="BE176" s="22">
        <v>2014</v>
      </c>
      <c r="BF176" s="10"/>
    </row>
    <row r="177" spans="1:58">
      <c r="A177" s="16" t="s">
        <v>915</v>
      </c>
      <c r="B177" s="11" t="s">
        <v>7113</v>
      </c>
      <c r="C177" s="20">
        <v>2014</v>
      </c>
      <c r="D177" s="20">
        <v>2014</v>
      </c>
      <c r="E177" s="20">
        <v>2014</v>
      </c>
      <c r="F177" s="20">
        <v>2014</v>
      </c>
      <c r="G177" s="20">
        <v>2014</v>
      </c>
      <c r="H177" s="20">
        <v>2014</v>
      </c>
      <c r="I177" s="20">
        <v>2014</v>
      </c>
      <c r="J177" s="20">
        <v>2015</v>
      </c>
      <c r="K177" s="20">
        <v>2015</v>
      </c>
      <c r="L177" s="20">
        <v>2015</v>
      </c>
      <c r="M177" s="22">
        <v>2016</v>
      </c>
      <c r="N177" s="22">
        <v>2016</v>
      </c>
      <c r="O177" s="22">
        <v>2015</v>
      </c>
      <c r="P177" s="22">
        <v>2015</v>
      </c>
      <c r="Q177" s="22">
        <v>2014</v>
      </c>
      <c r="R177" s="22">
        <v>2006</v>
      </c>
      <c r="S177" s="22">
        <v>2016</v>
      </c>
      <c r="T177" s="22">
        <v>2013</v>
      </c>
      <c r="U177" s="22">
        <v>2014</v>
      </c>
      <c r="V177" s="22" t="s">
        <v>33</v>
      </c>
      <c r="W177" s="22">
        <v>2015</v>
      </c>
      <c r="X177" s="22" t="s">
        <v>33</v>
      </c>
      <c r="Y177" s="22">
        <v>2010</v>
      </c>
      <c r="Z177" s="22">
        <v>2014</v>
      </c>
      <c r="AA177" s="22">
        <v>2014</v>
      </c>
      <c r="AB177" s="22">
        <v>2013</v>
      </c>
      <c r="AC177" s="22">
        <v>2014</v>
      </c>
      <c r="AD177" s="22">
        <v>2015</v>
      </c>
      <c r="AE177" s="22" t="s">
        <v>33</v>
      </c>
      <c r="AF177" s="22">
        <v>2014</v>
      </c>
      <c r="AG177" s="21" t="s">
        <v>33</v>
      </c>
      <c r="AH177" s="22">
        <v>2014</v>
      </c>
      <c r="AI177" s="22">
        <v>2015</v>
      </c>
      <c r="AJ177" s="22">
        <v>2016</v>
      </c>
      <c r="AK177" s="23" t="s">
        <v>33</v>
      </c>
      <c r="AL177" s="23">
        <v>2015</v>
      </c>
      <c r="AM177" s="22">
        <v>2015</v>
      </c>
      <c r="AN177" s="22">
        <v>2014</v>
      </c>
      <c r="AO177" s="22">
        <v>2014</v>
      </c>
      <c r="AP177" s="22">
        <v>2013</v>
      </c>
      <c r="AQ177" s="22">
        <v>2013</v>
      </c>
      <c r="AR177" s="22">
        <v>2011</v>
      </c>
      <c r="AS177" s="22">
        <v>2014</v>
      </c>
      <c r="AT177" s="22">
        <v>2015</v>
      </c>
      <c r="AU177" s="22">
        <v>2012</v>
      </c>
      <c r="AV177" s="22">
        <v>2013</v>
      </c>
      <c r="AW177" s="22">
        <v>2014</v>
      </c>
      <c r="AX177" s="22">
        <v>2014</v>
      </c>
      <c r="AY177" s="22">
        <v>2014</v>
      </c>
      <c r="AZ177" s="22">
        <v>2015</v>
      </c>
      <c r="BA177" s="22">
        <v>2015</v>
      </c>
      <c r="BB177" s="22">
        <v>2015</v>
      </c>
      <c r="BC177" s="22">
        <v>2015</v>
      </c>
      <c r="BD177" s="22">
        <v>2014</v>
      </c>
      <c r="BE177" s="22">
        <v>2014</v>
      </c>
      <c r="BF177" s="10"/>
    </row>
    <row r="178" spans="1:58">
      <c r="A178" s="16" t="s">
        <v>432</v>
      </c>
      <c r="B178" s="11" t="s">
        <v>7114</v>
      </c>
      <c r="C178" s="20">
        <v>2014</v>
      </c>
      <c r="D178" s="20">
        <v>2014</v>
      </c>
      <c r="E178" s="20">
        <v>2014</v>
      </c>
      <c r="F178" s="20">
        <v>2014</v>
      </c>
      <c r="G178" s="20">
        <v>2014</v>
      </c>
      <c r="H178" s="20">
        <v>2014</v>
      </c>
      <c r="I178" s="20">
        <v>2014</v>
      </c>
      <c r="J178" s="20">
        <v>2015</v>
      </c>
      <c r="K178" s="20">
        <v>2015</v>
      </c>
      <c r="L178" s="20">
        <v>2015</v>
      </c>
      <c r="M178" s="22">
        <v>2016</v>
      </c>
      <c r="N178" s="22">
        <v>2016</v>
      </c>
      <c r="O178" s="22">
        <v>2015</v>
      </c>
      <c r="P178" s="22">
        <v>2015</v>
      </c>
      <c r="Q178" s="22">
        <v>2014</v>
      </c>
      <c r="R178" s="22">
        <v>2012</v>
      </c>
      <c r="S178" s="22">
        <v>2016</v>
      </c>
      <c r="T178" s="22">
        <v>2013</v>
      </c>
      <c r="U178" s="22">
        <v>2014</v>
      </c>
      <c r="V178" s="22">
        <v>2014</v>
      </c>
      <c r="W178" s="22">
        <v>2015</v>
      </c>
      <c r="X178" s="22">
        <v>2012</v>
      </c>
      <c r="Y178" s="22">
        <v>2010</v>
      </c>
      <c r="Z178" s="22">
        <v>2014</v>
      </c>
      <c r="AA178" s="22">
        <v>2014</v>
      </c>
      <c r="AB178" s="22">
        <v>2014</v>
      </c>
      <c r="AC178" s="22">
        <v>2014</v>
      </c>
      <c r="AD178" s="22">
        <v>2015</v>
      </c>
      <c r="AE178" s="22" t="s">
        <v>33</v>
      </c>
      <c r="AF178" s="22">
        <v>2014</v>
      </c>
      <c r="AG178" s="21">
        <v>2010</v>
      </c>
      <c r="AH178" s="22">
        <v>2014</v>
      </c>
      <c r="AI178" s="22">
        <v>2015</v>
      </c>
      <c r="AJ178" s="22">
        <v>2016</v>
      </c>
      <c r="AK178" s="23" t="s">
        <v>33</v>
      </c>
      <c r="AL178" s="23">
        <v>2015</v>
      </c>
      <c r="AM178" s="22">
        <v>2015</v>
      </c>
      <c r="AN178" s="22">
        <v>2014</v>
      </c>
      <c r="AO178" s="22">
        <v>2014</v>
      </c>
      <c r="AP178" s="22">
        <v>2014</v>
      </c>
      <c r="AQ178" s="22">
        <v>2014</v>
      </c>
      <c r="AR178" s="22">
        <v>2011</v>
      </c>
      <c r="AS178" s="22">
        <v>2014</v>
      </c>
      <c r="AT178" s="22">
        <v>2015</v>
      </c>
      <c r="AU178" s="22">
        <v>2012</v>
      </c>
      <c r="AV178" s="22">
        <v>2011</v>
      </c>
      <c r="AW178" s="22">
        <v>2014</v>
      </c>
      <c r="AX178" s="22">
        <v>2014</v>
      </c>
      <c r="AY178" s="22">
        <v>2014</v>
      </c>
      <c r="AZ178" s="22">
        <v>2015</v>
      </c>
      <c r="BA178" s="22">
        <v>2015</v>
      </c>
      <c r="BB178" s="22">
        <v>2015</v>
      </c>
      <c r="BC178" s="22">
        <v>2015</v>
      </c>
      <c r="BD178" s="22">
        <v>2014</v>
      </c>
      <c r="BE178" s="22">
        <v>2014</v>
      </c>
      <c r="BF178" s="10"/>
    </row>
    <row r="179" spans="1:58">
      <c r="A179" s="16" t="s">
        <v>1291</v>
      </c>
      <c r="B179" s="11" t="s">
        <v>7115</v>
      </c>
      <c r="C179" s="20">
        <v>2014</v>
      </c>
      <c r="D179" s="20">
        <v>2014</v>
      </c>
      <c r="E179" s="20">
        <v>2014</v>
      </c>
      <c r="F179" s="20">
        <v>2014</v>
      </c>
      <c r="G179" s="20">
        <v>2014</v>
      </c>
      <c r="H179" s="20">
        <v>2014</v>
      </c>
      <c r="I179" s="20">
        <v>2014</v>
      </c>
      <c r="J179" s="20">
        <v>2015</v>
      </c>
      <c r="K179" s="20">
        <v>2015</v>
      </c>
      <c r="L179" s="20">
        <v>2015</v>
      </c>
      <c r="M179" s="22">
        <v>2016</v>
      </c>
      <c r="N179" s="22">
        <v>2016</v>
      </c>
      <c r="O179" s="22">
        <v>2015</v>
      </c>
      <c r="P179" s="22">
        <v>2015</v>
      </c>
      <c r="Q179" s="22">
        <v>2014</v>
      </c>
      <c r="R179" s="22" t="s">
        <v>33</v>
      </c>
      <c r="S179" s="22">
        <v>2016</v>
      </c>
      <c r="T179" s="22">
        <v>2013</v>
      </c>
      <c r="U179" s="22">
        <v>2014</v>
      </c>
      <c r="V179" s="22">
        <v>2014</v>
      </c>
      <c r="W179" s="22">
        <v>2015</v>
      </c>
      <c r="X179" s="22">
        <v>2013</v>
      </c>
      <c r="Y179" s="22">
        <v>2011</v>
      </c>
      <c r="Z179" s="22">
        <v>2014</v>
      </c>
      <c r="AA179" s="22">
        <v>2014</v>
      </c>
      <c r="AB179" s="22" t="s">
        <v>33</v>
      </c>
      <c r="AC179" s="22">
        <v>2014</v>
      </c>
      <c r="AD179" s="22">
        <v>2015</v>
      </c>
      <c r="AE179" s="22">
        <v>2012</v>
      </c>
      <c r="AF179" s="22">
        <v>2014</v>
      </c>
      <c r="AG179" s="21">
        <v>2012</v>
      </c>
      <c r="AH179" s="22">
        <v>2014</v>
      </c>
      <c r="AI179" s="22">
        <v>2015</v>
      </c>
      <c r="AJ179" s="22">
        <v>2016</v>
      </c>
      <c r="AK179" s="23">
        <v>2015</v>
      </c>
      <c r="AL179" s="23">
        <v>2016</v>
      </c>
      <c r="AM179" s="22">
        <v>2015</v>
      </c>
      <c r="AN179" s="22">
        <v>2014</v>
      </c>
      <c r="AO179" s="22">
        <v>2014</v>
      </c>
      <c r="AP179" s="22">
        <v>2014</v>
      </c>
      <c r="AQ179" s="22">
        <v>2014</v>
      </c>
      <c r="AR179" s="22">
        <v>2015</v>
      </c>
      <c r="AS179" s="22">
        <v>2014</v>
      </c>
      <c r="AT179" s="22">
        <v>2015</v>
      </c>
      <c r="AU179" s="22">
        <v>2012</v>
      </c>
      <c r="AV179" s="22">
        <v>2013</v>
      </c>
      <c r="AW179" s="22">
        <v>2014</v>
      </c>
      <c r="AX179" s="22">
        <v>2014</v>
      </c>
      <c r="AY179" s="22">
        <v>2014</v>
      </c>
      <c r="AZ179" s="22">
        <v>2015</v>
      </c>
      <c r="BA179" s="22">
        <v>2015</v>
      </c>
      <c r="BB179" s="22">
        <v>2015</v>
      </c>
      <c r="BC179" s="22">
        <v>2015</v>
      </c>
      <c r="BD179" s="22">
        <v>2014</v>
      </c>
      <c r="BE179" s="22">
        <v>2014</v>
      </c>
      <c r="BF179" s="10"/>
    </row>
    <row r="180" spans="1:58">
      <c r="A180" s="16" t="s">
        <v>7107</v>
      </c>
      <c r="B180" s="11" t="s">
        <v>7108</v>
      </c>
      <c r="C180" s="20">
        <v>2014</v>
      </c>
      <c r="D180" s="20">
        <v>2014</v>
      </c>
      <c r="E180" s="20">
        <v>2014</v>
      </c>
      <c r="F180" s="20">
        <v>2014</v>
      </c>
      <c r="G180" s="20">
        <v>2014</v>
      </c>
      <c r="H180" s="20">
        <v>2014</v>
      </c>
      <c r="I180" s="20">
        <v>2014</v>
      </c>
      <c r="J180" s="20">
        <v>2015</v>
      </c>
      <c r="K180" s="20">
        <v>2015</v>
      </c>
      <c r="L180" s="20">
        <v>2015</v>
      </c>
      <c r="M180" s="22">
        <v>2016</v>
      </c>
      <c r="N180" s="22">
        <v>2016</v>
      </c>
      <c r="O180" s="22">
        <v>2015</v>
      </c>
      <c r="P180" s="22">
        <v>2015</v>
      </c>
      <c r="Q180" s="22">
        <v>2014</v>
      </c>
      <c r="R180" s="22" t="s">
        <v>33</v>
      </c>
      <c r="S180" s="22">
        <v>2016</v>
      </c>
      <c r="T180" s="22">
        <v>2013</v>
      </c>
      <c r="U180" s="22">
        <v>2014</v>
      </c>
      <c r="V180" s="22">
        <v>2014</v>
      </c>
      <c r="W180" s="22">
        <v>2015</v>
      </c>
      <c r="X180" s="22" t="s">
        <v>33</v>
      </c>
      <c r="Y180" s="22">
        <v>2010</v>
      </c>
      <c r="Z180" s="22">
        <v>2014</v>
      </c>
      <c r="AA180" s="22">
        <v>2014</v>
      </c>
      <c r="AB180" s="22" t="s">
        <v>33</v>
      </c>
      <c r="AC180" s="22">
        <v>2014</v>
      </c>
      <c r="AD180" s="22">
        <v>2015</v>
      </c>
      <c r="AE180" s="22" t="s">
        <v>33</v>
      </c>
      <c r="AF180" s="22" t="s">
        <v>33</v>
      </c>
      <c r="AG180" s="21" t="s">
        <v>33</v>
      </c>
      <c r="AH180" s="22">
        <v>2014</v>
      </c>
      <c r="AI180" s="22">
        <v>2015</v>
      </c>
      <c r="AJ180" s="22">
        <v>2016</v>
      </c>
      <c r="AK180" s="23" t="s">
        <v>33</v>
      </c>
      <c r="AL180" s="23">
        <v>2015</v>
      </c>
      <c r="AM180" s="22">
        <v>2015</v>
      </c>
      <c r="AN180" s="22">
        <v>2014</v>
      </c>
      <c r="AO180" s="22">
        <v>2014</v>
      </c>
      <c r="AP180" s="22" t="s">
        <v>33</v>
      </c>
      <c r="AQ180" s="22" t="s">
        <v>33</v>
      </c>
      <c r="AR180" s="22" t="s">
        <v>33</v>
      </c>
      <c r="AS180" s="22">
        <v>2014</v>
      </c>
      <c r="AT180" s="22">
        <v>2015</v>
      </c>
      <c r="AU180" s="22">
        <v>2012</v>
      </c>
      <c r="AV180" s="22">
        <v>2013</v>
      </c>
      <c r="AW180" s="22">
        <v>2014</v>
      </c>
      <c r="AX180" s="22">
        <v>2014</v>
      </c>
      <c r="AY180" s="22">
        <v>2014</v>
      </c>
      <c r="AZ180" s="22">
        <v>2006</v>
      </c>
      <c r="BA180" s="22">
        <v>2006</v>
      </c>
      <c r="BB180" s="22">
        <v>2015</v>
      </c>
      <c r="BC180" s="22">
        <v>2015</v>
      </c>
      <c r="BD180" s="22">
        <v>2014</v>
      </c>
      <c r="BE180" s="22">
        <v>2014</v>
      </c>
      <c r="BF180" s="10"/>
    </row>
    <row r="181" spans="1:58">
      <c r="A181" s="16" t="s">
        <v>7116</v>
      </c>
      <c r="B181" s="11" t="s">
        <v>7117</v>
      </c>
      <c r="C181" s="20">
        <v>2014</v>
      </c>
      <c r="D181" s="20">
        <v>2014</v>
      </c>
      <c r="E181" s="20">
        <v>2014</v>
      </c>
      <c r="F181" s="20">
        <v>2014</v>
      </c>
      <c r="G181" s="20">
        <v>2014</v>
      </c>
      <c r="H181" s="20">
        <v>2014</v>
      </c>
      <c r="I181" s="20">
        <v>2014</v>
      </c>
      <c r="J181" s="20">
        <v>2015</v>
      </c>
      <c r="K181" s="20">
        <v>2015</v>
      </c>
      <c r="L181" s="20">
        <v>2015</v>
      </c>
      <c r="M181" s="22">
        <v>2016</v>
      </c>
      <c r="N181" s="22">
        <v>2016</v>
      </c>
      <c r="O181" s="22">
        <v>2015</v>
      </c>
      <c r="P181" s="22">
        <v>2015</v>
      </c>
      <c r="Q181" s="22" t="s">
        <v>33</v>
      </c>
      <c r="R181" s="22" t="s">
        <v>33</v>
      </c>
      <c r="S181" s="22">
        <v>2016</v>
      </c>
      <c r="T181" s="22">
        <v>2013</v>
      </c>
      <c r="U181" s="22">
        <v>2014</v>
      </c>
      <c r="V181" s="22">
        <v>2014</v>
      </c>
      <c r="W181" s="22">
        <v>2015</v>
      </c>
      <c r="X181" s="22">
        <v>2007</v>
      </c>
      <c r="Y181" s="22">
        <v>2010</v>
      </c>
      <c r="Z181" s="22">
        <v>2014</v>
      </c>
      <c r="AA181" s="22">
        <v>2014</v>
      </c>
      <c r="AB181" s="22" t="s">
        <v>33</v>
      </c>
      <c r="AC181" s="22">
        <v>2014</v>
      </c>
      <c r="AD181" s="22">
        <v>2015</v>
      </c>
      <c r="AE181" s="22" t="s">
        <v>33</v>
      </c>
      <c r="AF181" s="22" t="s">
        <v>33</v>
      </c>
      <c r="AG181" s="21" t="s">
        <v>33</v>
      </c>
      <c r="AH181" s="22">
        <v>2014</v>
      </c>
      <c r="AI181" s="22">
        <v>2015</v>
      </c>
      <c r="AJ181" s="22">
        <v>2016</v>
      </c>
      <c r="AK181" s="23" t="s">
        <v>33</v>
      </c>
      <c r="AL181" s="23" t="s">
        <v>33</v>
      </c>
      <c r="AM181" s="22">
        <v>2015</v>
      </c>
      <c r="AN181" s="22">
        <v>2014</v>
      </c>
      <c r="AO181" s="22">
        <v>2014</v>
      </c>
      <c r="AP181" s="22" t="s">
        <v>33</v>
      </c>
      <c r="AQ181" s="22" t="s">
        <v>33</v>
      </c>
      <c r="AR181" s="22" t="s">
        <v>33</v>
      </c>
      <c r="AS181" s="22">
        <v>2014</v>
      </c>
      <c r="AT181" s="22" t="s">
        <v>33</v>
      </c>
      <c r="AU181" s="22">
        <v>2012</v>
      </c>
      <c r="AV181" s="22" t="s">
        <v>33</v>
      </c>
      <c r="AW181" s="22">
        <v>2013</v>
      </c>
      <c r="AX181" s="22">
        <v>2014</v>
      </c>
      <c r="AY181" s="22">
        <v>2014</v>
      </c>
      <c r="AZ181" s="22">
        <v>2013</v>
      </c>
      <c r="BA181" s="22">
        <v>2015</v>
      </c>
      <c r="BB181" s="22">
        <v>2014</v>
      </c>
      <c r="BC181" s="22">
        <v>2015</v>
      </c>
      <c r="BD181" s="22">
        <v>2014</v>
      </c>
      <c r="BE181" s="22">
        <v>2014</v>
      </c>
      <c r="BF181" s="10"/>
    </row>
    <row r="182" spans="1:58">
      <c r="A182" s="16" t="s">
        <v>546</v>
      </c>
      <c r="B182" s="11" t="s">
        <v>7121</v>
      </c>
      <c r="C182" s="20">
        <v>2014</v>
      </c>
      <c r="D182" s="20">
        <v>2014</v>
      </c>
      <c r="E182" s="20">
        <v>2014</v>
      </c>
      <c r="F182" s="20">
        <v>2014</v>
      </c>
      <c r="G182" s="20">
        <v>2014</v>
      </c>
      <c r="H182" s="20">
        <v>2014</v>
      </c>
      <c r="I182" s="20">
        <v>2014</v>
      </c>
      <c r="J182" s="20">
        <v>2015</v>
      </c>
      <c r="K182" s="20">
        <v>2015</v>
      </c>
      <c r="L182" s="20">
        <v>2015</v>
      </c>
      <c r="M182" s="22">
        <v>2016</v>
      </c>
      <c r="N182" s="22">
        <v>2016</v>
      </c>
      <c r="O182" s="22">
        <v>2015</v>
      </c>
      <c r="P182" s="22">
        <v>2015</v>
      </c>
      <c r="Q182" s="22">
        <v>2014</v>
      </c>
      <c r="R182" s="22">
        <v>2011</v>
      </c>
      <c r="S182" s="22">
        <v>2016</v>
      </c>
      <c r="T182" s="22">
        <v>2013</v>
      </c>
      <c r="U182" s="22">
        <v>2014</v>
      </c>
      <c r="V182" s="22">
        <v>2014</v>
      </c>
      <c r="W182" s="22">
        <v>2015</v>
      </c>
      <c r="X182" s="22">
        <v>2011</v>
      </c>
      <c r="Y182" s="22">
        <v>2010</v>
      </c>
      <c r="Z182" s="22">
        <v>2014</v>
      </c>
      <c r="AA182" s="22">
        <v>2014</v>
      </c>
      <c r="AB182" s="22">
        <v>2014</v>
      </c>
      <c r="AC182" s="22">
        <v>2014</v>
      </c>
      <c r="AD182" s="22">
        <v>2015</v>
      </c>
      <c r="AE182" s="22">
        <v>2012</v>
      </c>
      <c r="AF182" s="22">
        <v>2014</v>
      </c>
      <c r="AG182" s="21">
        <v>2012</v>
      </c>
      <c r="AH182" s="22">
        <v>2014</v>
      </c>
      <c r="AI182" s="22">
        <v>2015</v>
      </c>
      <c r="AJ182" s="22">
        <v>2016</v>
      </c>
      <c r="AK182" s="23">
        <v>2015</v>
      </c>
      <c r="AL182" s="23">
        <v>2016</v>
      </c>
      <c r="AM182" s="22">
        <v>2015</v>
      </c>
      <c r="AN182" s="22">
        <v>2014</v>
      </c>
      <c r="AO182" s="22">
        <v>2014</v>
      </c>
      <c r="AP182" s="22">
        <v>2013</v>
      </c>
      <c r="AQ182" s="22">
        <v>2014</v>
      </c>
      <c r="AR182" s="22" t="s">
        <v>33</v>
      </c>
      <c r="AS182" s="22">
        <v>2014</v>
      </c>
      <c r="AT182" s="22">
        <v>2015</v>
      </c>
      <c r="AU182" s="22">
        <v>2012</v>
      </c>
      <c r="AV182" s="22">
        <v>2012</v>
      </c>
      <c r="AW182" s="22">
        <v>2014</v>
      </c>
      <c r="AX182" s="22">
        <v>2014</v>
      </c>
      <c r="AY182" s="22">
        <v>2014</v>
      </c>
      <c r="AZ182" s="22">
        <v>2015</v>
      </c>
      <c r="BA182" s="22">
        <v>2015</v>
      </c>
      <c r="BB182" s="22">
        <v>2015</v>
      </c>
      <c r="BC182" s="22">
        <v>2015</v>
      </c>
      <c r="BD182" s="22">
        <v>2014</v>
      </c>
      <c r="BE182" s="22">
        <v>2014</v>
      </c>
      <c r="BF182" s="10"/>
    </row>
    <row r="183" spans="1:58">
      <c r="A183" s="16" t="s">
        <v>627</v>
      </c>
      <c r="B183" s="11" t="s">
        <v>7122</v>
      </c>
      <c r="C183" s="20">
        <v>2014</v>
      </c>
      <c r="D183" s="20">
        <v>2014</v>
      </c>
      <c r="E183" s="20">
        <v>2014</v>
      </c>
      <c r="F183" s="20">
        <v>2014</v>
      </c>
      <c r="G183" s="20">
        <v>2014</v>
      </c>
      <c r="H183" s="20">
        <v>2014</v>
      </c>
      <c r="I183" s="20">
        <v>2014</v>
      </c>
      <c r="J183" s="20">
        <v>2015</v>
      </c>
      <c r="K183" s="20">
        <v>2015</v>
      </c>
      <c r="L183" s="20">
        <v>2015</v>
      </c>
      <c r="M183" s="22">
        <v>2016</v>
      </c>
      <c r="N183" s="22">
        <v>2016</v>
      </c>
      <c r="O183" s="22">
        <v>2015</v>
      </c>
      <c r="P183" s="22">
        <v>2015</v>
      </c>
      <c r="Q183" s="22">
        <v>2014</v>
      </c>
      <c r="R183" s="22">
        <v>2012</v>
      </c>
      <c r="S183" s="22">
        <v>2016</v>
      </c>
      <c r="T183" s="22">
        <v>2013</v>
      </c>
      <c r="U183" s="22">
        <v>2014</v>
      </c>
      <c r="V183" s="22">
        <v>2014</v>
      </c>
      <c r="W183" s="22">
        <v>2015</v>
      </c>
      <c r="X183" s="22" t="s">
        <v>33</v>
      </c>
      <c r="Y183" s="22">
        <v>2013</v>
      </c>
      <c r="Z183" s="22">
        <v>2014</v>
      </c>
      <c r="AA183" s="22">
        <v>2014</v>
      </c>
      <c r="AB183" s="22">
        <v>2014</v>
      </c>
      <c r="AC183" s="22">
        <v>2014</v>
      </c>
      <c r="AD183" s="22">
        <v>2015</v>
      </c>
      <c r="AE183" s="22" t="s">
        <v>33</v>
      </c>
      <c r="AF183" s="22">
        <v>2014</v>
      </c>
      <c r="AG183" s="21">
        <v>2013</v>
      </c>
      <c r="AH183" s="22">
        <v>2014</v>
      </c>
      <c r="AI183" s="22">
        <v>2015</v>
      </c>
      <c r="AJ183" s="22">
        <v>2016</v>
      </c>
      <c r="AK183" s="23">
        <v>2015</v>
      </c>
      <c r="AL183" s="23">
        <v>2015</v>
      </c>
      <c r="AM183" s="22">
        <v>2015</v>
      </c>
      <c r="AN183" s="22">
        <v>2014</v>
      </c>
      <c r="AO183" s="22">
        <v>2014</v>
      </c>
      <c r="AP183" s="22">
        <v>2013</v>
      </c>
      <c r="AQ183" s="22">
        <v>2014</v>
      </c>
      <c r="AR183" s="22" t="s">
        <v>33</v>
      </c>
      <c r="AS183" s="22">
        <v>2014</v>
      </c>
      <c r="AT183" s="22">
        <v>2015</v>
      </c>
      <c r="AU183" s="22">
        <v>2012</v>
      </c>
      <c r="AV183" s="22">
        <v>2013</v>
      </c>
      <c r="AW183" s="22">
        <v>2014</v>
      </c>
      <c r="AX183" s="22">
        <v>2014</v>
      </c>
      <c r="AY183" s="22">
        <v>2014</v>
      </c>
      <c r="AZ183" s="22">
        <v>2015</v>
      </c>
      <c r="BA183" s="22">
        <v>2015</v>
      </c>
      <c r="BB183" s="22">
        <v>2015</v>
      </c>
      <c r="BC183" s="22">
        <v>2015</v>
      </c>
      <c r="BD183" s="22">
        <v>2014</v>
      </c>
      <c r="BE183" s="22">
        <v>2014</v>
      </c>
      <c r="BF183" s="10"/>
    </row>
    <row r="184" spans="1:58">
      <c r="A184" s="16" t="s">
        <v>6793</v>
      </c>
      <c r="B184" s="11" t="s">
        <v>6794</v>
      </c>
      <c r="C184" s="20">
        <v>2014</v>
      </c>
      <c r="D184" s="20">
        <v>2014</v>
      </c>
      <c r="E184" s="20">
        <v>2014</v>
      </c>
      <c r="F184" s="20">
        <v>2014</v>
      </c>
      <c r="G184" s="20">
        <v>2014</v>
      </c>
      <c r="H184" s="20">
        <v>2014</v>
      </c>
      <c r="I184" s="20">
        <v>2014</v>
      </c>
      <c r="J184" s="20">
        <v>2015</v>
      </c>
      <c r="K184" s="20">
        <v>2015</v>
      </c>
      <c r="L184" s="20">
        <v>2015</v>
      </c>
      <c r="M184" s="22">
        <v>2016</v>
      </c>
      <c r="N184" s="22">
        <v>2016</v>
      </c>
      <c r="O184" s="22">
        <v>2015</v>
      </c>
      <c r="P184" s="22">
        <v>2015</v>
      </c>
      <c r="Q184" s="22">
        <v>2014</v>
      </c>
      <c r="R184" s="22" t="s">
        <v>33</v>
      </c>
      <c r="S184" s="22">
        <v>2016</v>
      </c>
      <c r="T184" s="22">
        <v>2013</v>
      </c>
      <c r="U184" s="22">
        <v>2014</v>
      </c>
      <c r="V184" s="22" t="s">
        <v>33</v>
      </c>
      <c r="W184" s="22">
        <v>2015</v>
      </c>
      <c r="X184" s="22" t="s">
        <v>33</v>
      </c>
      <c r="Y184" s="22">
        <v>2010</v>
      </c>
      <c r="Z184" s="22">
        <v>2014</v>
      </c>
      <c r="AA184" s="22">
        <v>2014</v>
      </c>
      <c r="AB184" s="22" t="s">
        <v>33</v>
      </c>
      <c r="AC184" s="22">
        <v>2014</v>
      </c>
      <c r="AD184" s="22">
        <v>2015</v>
      </c>
      <c r="AE184" s="22" t="s">
        <v>33</v>
      </c>
      <c r="AF184" s="22">
        <v>2014</v>
      </c>
      <c r="AG184" s="21" t="s">
        <v>33</v>
      </c>
      <c r="AH184" s="22">
        <v>2014</v>
      </c>
      <c r="AI184" s="22">
        <v>2015</v>
      </c>
      <c r="AJ184" s="22">
        <v>2016</v>
      </c>
      <c r="AK184" s="23" t="s">
        <v>33</v>
      </c>
      <c r="AL184" s="23">
        <v>2015</v>
      </c>
      <c r="AM184" s="22">
        <v>2015</v>
      </c>
      <c r="AN184" s="22">
        <v>2014</v>
      </c>
      <c r="AO184" s="22">
        <v>2014</v>
      </c>
      <c r="AP184" s="22" t="s">
        <v>33</v>
      </c>
      <c r="AQ184" s="22" t="s">
        <v>33</v>
      </c>
      <c r="AR184" s="22">
        <v>2015</v>
      </c>
      <c r="AS184" s="22">
        <v>2014</v>
      </c>
      <c r="AT184" s="22">
        <v>2015</v>
      </c>
      <c r="AU184" s="22">
        <v>2012</v>
      </c>
      <c r="AV184" s="22" t="s">
        <v>33</v>
      </c>
      <c r="AW184" s="22">
        <v>2014</v>
      </c>
      <c r="AX184" s="22">
        <v>2014</v>
      </c>
      <c r="AY184" s="22">
        <v>2014</v>
      </c>
      <c r="AZ184" s="22">
        <v>2015</v>
      </c>
      <c r="BA184" s="22">
        <v>2015</v>
      </c>
      <c r="BB184" s="22">
        <v>2015</v>
      </c>
      <c r="BC184" s="22">
        <v>2015</v>
      </c>
      <c r="BD184" s="22">
        <v>2014</v>
      </c>
      <c r="BE184" s="22">
        <v>2014</v>
      </c>
      <c r="BF184" s="10"/>
    </row>
    <row r="185" spans="1:58">
      <c r="A185" s="16" t="s">
        <v>6896</v>
      </c>
      <c r="B185" s="11" t="s">
        <v>6897</v>
      </c>
      <c r="C185" s="20">
        <v>2014</v>
      </c>
      <c r="D185" s="20">
        <v>2014</v>
      </c>
      <c r="E185" s="20">
        <v>2014</v>
      </c>
      <c r="F185" s="20">
        <v>2014</v>
      </c>
      <c r="G185" s="20">
        <v>2014</v>
      </c>
      <c r="H185" s="20">
        <v>2014</v>
      </c>
      <c r="I185" s="20">
        <v>2014</v>
      </c>
      <c r="J185" s="20">
        <v>2015</v>
      </c>
      <c r="K185" s="20">
        <v>2015</v>
      </c>
      <c r="L185" s="20">
        <v>2015</v>
      </c>
      <c r="M185" s="22">
        <v>2016</v>
      </c>
      <c r="N185" s="22">
        <v>2016</v>
      </c>
      <c r="O185" s="22">
        <v>2015</v>
      </c>
      <c r="P185" s="22">
        <v>2015</v>
      </c>
      <c r="Q185" s="22">
        <v>2014</v>
      </c>
      <c r="R185" s="22" t="s">
        <v>33</v>
      </c>
      <c r="S185" s="22">
        <v>2016</v>
      </c>
      <c r="T185" s="22">
        <v>2013</v>
      </c>
      <c r="U185" s="22">
        <v>2014</v>
      </c>
      <c r="V185" s="22" t="s">
        <v>33</v>
      </c>
      <c r="W185" s="22">
        <v>2015</v>
      </c>
      <c r="X185" s="22" t="s">
        <v>33</v>
      </c>
      <c r="Y185" s="22">
        <v>2013</v>
      </c>
      <c r="Z185" s="22">
        <v>2014</v>
      </c>
      <c r="AA185" s="22">
        <v>2014</v>
      </c>
      <c r="AB185" s="22">
        <v>2013</v>
      </c>
      <c r="AC185" s="22">
        <v>2014</v>
      </c>
      <c r="AD185" s="22">
        <v>2015</v>
      </c>
      <c r="AE185" s="22" t="s">
        <v>33</v>
      </c>
      <c r="AF185" s="22">
        <v>2014</v>
      </c>
      <c r="AG185" s="21">
        <v>2012</v>
      </c>
      <c r="AH185" s="22">
        <v>2014</v>
      </c>
      <c r="AI185" s="22">
        <v>2015</v>
      </c>
      <c r="AJ185" s="22">
        <v>2016</v>
      </c>
      <c r="AK185" s="23" t="s">
        <v>33</v>
      </c>
      <c r="AL185" s="23">
        <v>2015</v>
      </c>
      <c r="AM185" s="22">
        <v>2015</v>
      </c>
      <c r="AN185" s="22">
        <v>2014</v>
      </c>
      <c r="AO185" s="22">
        <v>2014</v>
      </c>
      <c r="AP185" s="22">
        <v>2014</v>
      </c>
      <c r="AQ185" s="22">
        <v>2014</v>
      </c>
      <c r="AR185" s="22">
        <v>2015</v>
      </c>
      <c r="AS185" s="22">
        <v>2014</v>
      </c>
      <c r="AT185" s="22">
        <v>2015</v>
      </c>
      <c r="AU185" s="22">
        <v>2012</v>
      </c>
      <c r="AV185" s="22" t="s">
        <v>33</v>
      </c>
      <c r="AW185" s="22">
        <v>2014</v>
      </c>
      <c r="AX185" s="22">
        <v>2014</v>
      </c>
      <c r="AY185" s="22">
        <v>2014</v>
      </c>
      <c r="AZ185" s="22">
        <v>2015</v>
      </c>
      <c r="BA185" s="22">
        <v>2015</v>
      </c>
      <c r="BB185" s="22">
        <v>2015</v>
      </c>
      <c r="BC185" s="22">
        <v>2015</v>
      </c>
      <c r="BD185" s="22">
        <v>2014</v>
      </c>
      <c r="BE185" s="22">
        <v>2014</v>
      </c>
      <c r="BF185" s="10"/>
    </row>
    <row r="186" spans="1:58">
      <c r="A186" s="16" t="s">
        <v>8006</v>
      </c>
      <c r="B186" s="11" t="s">
        <v>7126</v>
      </c>
      <c r="C186" s="20">
        <v>2014</v>
      </c>
      <c r="D186" s="20">
        <v>2014</v>
      </c>
      <c r="E186" s="20">
        <v>2014</v>
      </c>
      <c r="F186" s="20">
        <v>2014</v>
      </c>
      <c r="G186" s="20">
        <v>2014</v>
      </c>
      <c r="H186" s="20">
        <v>2014</v>
      </c>
      <c r="I186" s="20">
        <v>2014</v>
      </c>
      <c r="J186" s="20">
        <v>2015</v>
      </c>
      <c r="K186" s="20">
        <v>2015</v>
      </c>
      <c r="L186" s="20">
        <v>2015</v>
      </c>
      <c r="M186" s="22">
        <v>2016</v>
      </c>
      <c r="N186" s="22">
        <v>2016</v>
      </c>
      <c r="O186" s="22">
        <v>2015</v>
      </c>
      <c r="P186" s="22">
        <v>2015</v>
      </c>
      <c r="Q186" s="22">
        <v>2014</v>
      </c>
      <c r="R186" s="22" t="s">
        <v>33</v>
      </c>
      <c r="S186" s="22">
        <v>2016</v>
      </c>
      <c r="T186" s="22">
        <v>2013</v>
      </c>
      <c r="U186" s="22">
        <v>2014</v>
      </c>
      <c r="V186" s="22" t="s">
        <v>33</v>
      </c>
      <c r="W186" s="22">
        <v>2015</v>
      </c>
      <c r="X186" s="22">
        <v>2012</v>
      </c>
      <c r="Y186" s="22">
        <v>2011</v>
      </c>
      <c r="Z186" s="22">
        <v>2014</v>
      </c>
      <c r="AA186" s="22">
        <v>2014</v>
      </c>
      <c r="AB186" s="22" t="s">
        <v>33</v>
      </c>
      <c r="AC186" s="22">
        <v>2014</v>
      </c>
      <c r="AD186" s="22">
        <v>2015</v>
      </c>
      <c r="AE186" s="22" t="s">
        <v>33</v>
      </c>
      <c r="AF186" s="22">
        <v>2014</v>
      </c>
      <c r="AG186" s="21">
        <v>2013</v>
      </c>
      <c r="AH186" s="22">
        <v>2014</v>
      </c>
      <c r="AI186" s="22">
        <v>2015</v>
      </c>
      <c r="AJ186" s="22">
        <v>2016</v>
      </c>
      <c r="AK186" s="23" t="s">
        <v>33</v>
      </c>
      <c r="AL186" s="23">
        <v>2015</v>
      </c>
      <c r="AM186" s="22">
        <v>2015</v>
      </c>
      <c r="AN186" s="22">
        <v>2014</v>
      </c>
      <c r="AO186" s="22">
        <v>2014</v>
      </c>
      <c r="AP186" s="22">
        <v>2014</v>
      </c>
      <c r="AQ186" s="22">
        <v>2014</v>
      </c>
      <c r="AR186" s="22">
        <v>2011</v>
      </c>
      <c r="AS186" s="22">
        <v>2014</v>
      </c>
      <c r="AT186" s="22">
        <v>2015</v>
      </c>
      <c r="AU186" s="22">
        <v>2012</v>
      </c>
      <c r="AV186" s="22" t="s">
        <v>33</v>
      </c>
      <c r="AW186" s="22">
        <v>2014</v>
      </c>
      <c r="AX186" s="22">
        <v>2014</v>
      </c>
      <c r="AY186" s="22">
        <v>2013</v>
      </c>
      <c r="AZ186" s="22">
        <v>2015</v>
      </c>
      <c r="BA186" s="22">
        <v>2015</v>
      </c>
      <c r="BB186" s="22">
        <v>2015</v>
      </c>
      <c r="BC186" s="22">
        <v>2015</v>
      </c>
      <c r="BD186" s="22">
        <v>2014</v>
      </c>
      <c r="BE186" s="22">
        <v>2014</v>
      </c>
      <c r="BF186" s="10"/>
    </row>
    <row r="187" spans="1:58">
      <c r="A187" s="16" t="s">
        <v>7123</v>
      </c>
      <c r="B187" s="11" t="s">
        <v>7124</v>
      </c>
      <c r="C187" s="20">
        <v>2014</v>
      </c>
      <c r="D187" s="20">
        <v>2014</v>
      </c>
      <c r="E187" s="20">
        <v>2014</v>
      </c>
      <c r="F187" s="20">
        <v>2014</v>
      </c>
      <c r="G187" s="20">
        <v>2014</v>
      </c>
      <c r="H187" s="20">
        <v>2014</v>
      </c>
      <c r="I187" s="20">
        <v>2014</v>
      </c>
      <c r="J187" s="20">
        <v>2015</v>
      </c>
      <c r="K187" s="20">
        <v>2015</v>
      </c>
      <c r="L187" s="20">
        <v>2015</v>
      </c>
      <c r="M187" s="22">
        <v>2016</v>
      </c>
      <c r="N187" s="22">
        <v>2016</v>
      </c>
      <c r="O187" s="22">
        <v>2015</v>
      </c>
      <c r="P187" s="22">
        <v>2015</v>
      </c>
      <c r="Q187" s="22">
        <v>2014</v>
      </c>
      <c r="R187" s="22" t="s">
        <v>33</v>
      </c>
      <c r="S187" s="22">
        <v>2016</v>
      </c>
      <c r="T187" s="22">
        <v>2013</v>
      </c>
      <c r="U187" s="22">
        <v>2014</v>
      </c>
      <c r="V187" s="22">
        <v>2014</v>
      </c>
      <c r="W187" s="22">
        <v>2015</v>
      </c>
      <c r="X187" s="22">
        <v>2011</v>
      </c>
      <c r="Y187" s="22">
        <v>2010</v>
      </c>
      <c r="Z187" s="22">
        <v>2014</v>
      </c>
      <c r="AA187" s="22">
        <v>2014</v>
      </c>
      <c r="AB187" s="22">
        <v>2014</v>
      </c>
      <c r="AC187" s="22">
        <v>2014</v>
      </c>
      <c r="AD187" s="22">
        <v>2015</v>
      </c>
      <c r="AE187" s="22" t="s">
        <v>33</v>
      </c>
      <c r="AF187" s="22">
        <v>2014</v>
      </c>
      <c r="AG187" s="21">
        <v>2013</v>
      </c>
      <c r="AH187" s="22">
        <v>2014</v>
      </c>
      <c r="AI187" s="22">
        <v>2015</v>
      </c>
      <c r="AJ187" s="22">
        <v>2016</v>
      </c>
      <c r="AK187" s="23" t="s">
        <v>33</v>
      </c>
      <c r="AL187" s="23">
        <v>2015</v>
      </c>
      <c r="AM187" s="22">
        <v>2015</v>
      </c>
      <c r="AN187" s="22">
        <v>2014</v>
      </c>
      <c r="AO187" s="22">
        <v>2014</v>
      </c>
      <c r="AP187" s="22">
        <v>2014</v>
      </c>
      <c r="AQ187" s="22">
        <v>2014</v>
      </c>
      <c r="AR187" s="22">
        <v>2011</v>
      </c>
      <c r="AS187" s="22">
        <v>2014</v>
      </c>
      <c r="AT187" s="22">
        <v>2015</v>
      </c>
      <c r="AU187" s="22">
        <v>2012</v>
      </c>
      <c r="AV187" s="22">
        <v>2013</v>
      </c>
      <c r="AW187" s="22">
        <v>2014</v>
      </c>
      <c r="AX187" s="22">
        <v>2014</v>
      </c>
      <c r="AY187" s="22">
        <v>2014</v>
      </c>
      <c r="AZ187" s="22">
        <v>2015</v>
      </c>
      <c r="BA187" s="22">
        <v>2015</v>
      </c>
      <c r="BB187" s="22">
        <v>2015</v>
      </c>
      <c r="BC187" s="22">
        <v>2015</v>
      </c>
      <c r="BD187" s="22">
        <v>2014</v>
      </c>
      <c r="BE187" s="22">
        <v>2014</v>
      </c>
      <c r="BF187" s="10"/>
    </row>
    <row r="188" spans="1:58">
      <c r="A188" s="16" t="s">
        <v>7127</v>
      </c>
      <c r="B188" s="11" t="s">
        <v>7128</v>
      </c>
      <c r="C188" s="20">
        <v>2014</v>
      </c>
      <c r="D188" s="20">
        <v>2014</v>
      </c>
      <c r="E188" s="20">
        <v>2014</v>
      </c>
      <c r="F188" s="20">
        <v>2014</v>
      </c>
      <c r="G188" s="20">
        <v>2014</v>
      </c>
      <c r="H188" s="20">
        <v>2014</v>
      </c>
      <c r="I188" s="20">
        <v>2014</v>
      </c>
      <c r="J188" s="20">
        <v>2015</v>
      </c>
      <c r="K188" s="20">
        <v>2015</v>
      </c>
      <c r="L188" s="20">
        <v>2015</v>
      </c>
      <c r="M188" s="22">
        <v>2016</v>
      </c>
      <c r="N188" s="22">
        <v>2016</v>
      </c>
      <c r="O188" s="22">
        <v>2015</v>
      </c>
      <c r="P188" s="22">
        <v>2015</v>
      </c>
      <c r="Q188" s="22">
        <v>2014</v>
      </c>
      <c r="R188" s="22">
        <v>2006</v>
      </c>
      <c r="S188" s="22">
        <v>2016</v>
      </c>
      <c r="T188" s="22">
        <v>2013</v>
      </c>
      <c r="U188" s="22">
        <v>2014</v>
      </c>
      <c r="V188" s="22">
        <v>2014</v>
      </c>
      <c r="W188" s="22">
        <v>2015</v>
      </c>
      <c r="X188" s="22">
        <v>2006</v>
      </c>
      <c r="Y188" s="22">
        <v>2013</v>
      </c>
      <c r="Z188" s="22">
        <v>2014</v>
      </c>
      <c r="AA188" s="22">
        <v>2014</v>
      </c>
      <c r="AB188" s="22">
        <v>2014</v>
      </c>
      <c r="AC188" s="22">
        <v>2014</v>
      </c>
      <c r="AD188" s="22">
        <v>2015</v>
      </c>
      <c r="AE188" s="22" t="s">
        <v>33</v>
      </c>
      <c r="AF188" s="22" t="s">
        <v>33</v>
      </c>
      <c r="AG188" s="21">
        <v>2003</v>
      </c>
      <c r="AH188" s="22">
        <v>2014</v>
      </c>
      <c r="AI188" s="22">
        <v>2015</v>
      </c>
      <c r="AJ188" s="22">
        <v>2016</v>
      </c>
      <c r="AK188" s="23" t="s">
        <v>33</v>
      </c>
      <c r="AL188" s="23">
        <v>2015</v>
      </c>
      <c r="AM188" s="22">
        <v>2015</v>
      </c>
      <c r="AN188" s="22">
        <v>2014</v>
      </c>
      <c r="AO188" s="22">
        <v>2014</v>
      </c>
      <c r="AP188" s="22" t="s">
        <v>33</v>
      </c>
      <c r="AQ188" s="22" t="s">
        <v>33</v>
      </c>
      <c r="AR188" s="22">
        <v>2007</v>
      </c>
      <c r="AS188" s="22">
        <v>2014</v>
      </c>
      <c r="AT188" s="22">
        <v>2015</v>
      </c>
      <c r="AU188" s="22">
        <v>2012</v>
      </c>
      <c r="AV188" s="22">
        <v>2013</v>
      </c>
      <c r="AW188" s="22">
        <v>2014</v>
      </c>
      <c r="AX188" s="22">
        <v>2014</v>
      </c>
      <c r="AY188" s="22">
        <v>2014</v>
      </c>
      <c r="AZ188" s="22">
        <v>2015</v>
      </c>
      <c r="BA188" s="22">
        <v>2012</v>
      </c>
      <c r="BB188" s="22">
        <v>2015</v>
      </c>
      <c r="BC188" s="22">
        <v>2015</v>
      </c>
      <c r="BD188" s="22">
        <v>2014</v>
      </c>
      <c r="BE188" s="22">
        <v>2014</v>
      </c>
      <c r="BF188" s="10"/>
    </row>
    <row r="189" spans="1:58">
      <c r="A189" s="16" t="s">
        <v>7136</v>
      </c>
      <c r="B189" s="11" t="s">
        <v>7137</v>
      </c>
      <c r="C189" s="20">
        <v>2014</v>
      </c>
      <c r="D189" s="20">
        <v>2014</v>
      </c>
      <c r="E189" s="20">
        <v>2014</v>
      </c>
      <c r="F189" s="20">
        <v>2014</v>
      </c>
      <c r="G189" s="20">
        <v>2014</v>
      </c>
      <c r="H189" s="20">
        <v>2014</v>
      </c>
      <c r="I189" s="20">
        <v>2014</v>
      </c>
      <c r="J189" s="20">
        <v>2015</v>
      </c>
      <c r="K189" s="20">
        <v>2015</v>
      </c>
      <c r="L189" s="20">
        <v>2015</v>
      </c>
      <c r="M189" s="22">
        <v>2016</v>
      </c>
      <c r="N189" s="22">
        <v>2016</v>
      </c>
      <c r="O189" s="22">
        <v>2015</v>
      </c>
      <c r="P189" s="22">
        <v>2015</v>
      </c>
      <c r="Q189" s="22">
        <v>2014</v>
      </c>
      <c r="R189" s="22">
        <v>2007</v>
      </c>
      <c r="S189" s="22">
        <v>2016</v>
      </c>
      <c r="T189" s="22">
        <v>2013</v>
      </c>
      <c r="U189" s="22">
        <v>2014</v>
      </c>
      <c r="V189" s="22">
        <v>2014</v>
      </c>
      <c r="W189" s="22">
        <v>2015</v>
      </c>
      <c r="X189" s="22">
        <v>2013</v>
      </c>
      <c r="Y189" s="22">
        <v>2010</v>
      </c>
      <c r="Z189" s="22">
        <v>2014</v>
      </c>
      <c r="AA189" s="22">
        <v>2014</v>
      </c>
      <c r="AB189" s="22" t="s">
        <v>33</v>
      </c>
      <c r="AC189" s="22">
        <v>2014</v>
      </c>
      <c r="AD189" s="22">
        <v>2015</v>
      </c>
      <c r="AE189" s="22">
        <v>2012</v>
      </c>
      <c r="AF189" s="22" t="s">
        <v>33</v>
      </c>
      <c r="AG189" s="21">
        <v>2010</v>
      </c>
      <c r="AH189" s="22">
        <v>2014</v>
      </c>
      <c r="AI189" s="22">
        <v>2015</v>
      </c>
      <c r="AJ189" s="22">
        <v>2016</v>
      </c>
      <c r="AK189" s="23" t="s">
        <v>33</v>
      </c>
      <c r="AL189" s="23">
        <v>2015</v>
      </c>
      <c r="AM189" s="22">
        <v>2015</v>
      </c>
      <c r="AN189" s="22">
        <v>2014</v>
      </c>
      <c r="AO189" s="22">
        <v>2014</v>
      </c>
      <c r="AP189" s="22" t="s">
        <v>33</v>
      </c>
      <c r="AQ189" s="22" t="s">
        <v>33</v>
      </c>
      <c r="AR189" s="22">
        <v>2011</v>
      </c>
      <c r="AS189" s="22">
        <v>2014</v>
      </c>
      <c r="AT189" s="22" t="s">
        <v>33</v>
      </c>
      <c r="AU189" s="22">
        <v>2012</v>
      </c>
      <c r="AV189" s="22">
        <v>2013</v>
      </c>
      <c r="AW189" s="22">
        <v>2014</v>
      </c>
      <c r="AX189" s="22">
        <v>2014</v>
      </c>
      <c r="AY189" s="22">
        <v>2014</v>
      </c>
      <c r="AZ189" s="22">
        <v>2015</v>
      </c>
      <c r="BA189" s="22">
        <v>2015</v>
      </c>
      <c r="BB189" s="22">
        <v>2014</v>
      </c>
      <c r="BC189" s="22">
        <v>2015</v>
      </c>
      <c r="BD189" s="22">
        <v>2014</v>
      </c>
      <c r="BE189" s="22">
        <v>2014</v>
      </c>
      <c r="BF189" s="10"/>
    </row>
    <row r="190" spans="1:58">
      <c r="A190" s="16" t="s">
        <v>927</v>
      </c>
      <c r="B190" s="11" t="s">
        <v>7131</v>
      </c>
      <c r="C190" s="20">
        <v>2014</v>
      </c>
      <c r="D190" s="20">
        <v>2014</v>
      </c>
      <c r="E190" s="20">
        <v>2014</v>
      </c>
      <c r="F190" s="20">
        <v>2014</v>
      </c>
      <c r="G190" s="20">
        <v>2014</v>
      </c>
      <c r="H190" s="20">
        <v>2014</v>
      </c>
      <c r="I190" s="20">
        <v>2014</v>
      </c>
      <c r="J190" s="20">
        <v>2015</v>
      </c>
      <c r="K190" s="20">
        <v>2015</v>
      </c>
      <c r="L190" s="20">
        <v>2015</v>
      </c>
      <c r="M190" s="22">
        <v>2016</v>
      </c>
      <c r="N190" s="22">
        <v>2016</v>
      </c>
      <c r="O190" s="22">
        <v>2015</v>
      </c>
      <c r="P190" s="22">
        <v>2015</v>
      </c>
      <c r="Q190" s="22">
        <v>2014</v>
      </c>
      <c r="R190" s="22" t="s">
        <v>33</v>
      </c>
      <c r="S190" s="22">
        <v>2016</v>
      </c>
      <c r="T190" s="22">
        <v>2013</v>
      </c>
      <c r="U190" s="22">
        <v>2014</v>
      </c>
      <c r="V190" s="22" t="s">
        <v>33</v>
      </c>
      <c r="W190" s="22">
        <v>2015</v>
      </c>
      <c r="X190" s="22">
        <v>2009</v>
      </c>
      <c r="Y190" s="22" t="s">
        <v>33</v>
      </c>
      <c r="Z190" s="22">
        <v>2014</v>
      </c>
      <c r="AA190" s="22">
        <v>2014</v>
      </c>
      <c r="AB190" s="22">
        <v>2014</v>
      </c>
      <c r="AC190" s="22">
        <v>2014</v>
      </c>
      <c r="AD190" s="22">
        <v>2015</v>
      </c>
      <c r="AE190" s="22">
        <v>2012</v>
      </c>
      <c r="AF190" s="22">
        <v>2014</v>
      </c>
      <c r="AG190" s="21">
        <v>2006</v>
      </c>
      <c r="AH190" s="22">
        <v>2014</v>
      </c>
      <c r="AI190" s="22">
        <v>2015</v>
      </c>
      <c r="AJ190" s="22">
        <v>2016</v>
      </c>
      <c r="AK190" s="23" t="s">
        <v>33</v>
      </c>
      <c r="AL190" s="23">
        <v>2015</v>
      </c>
      <c r="AM190" s="22">
        <v>2015</v>
      </c>
      <c r="AN190" s="22">
        <v>2014</v>
      </c>
      <c r="AO190" s="22">
        <v>2014</v>
      </c>
      <c r="AP190" s="22">
        <v>2014</v>
      </c>
      <c r="AQ190" s="22">
        <v>2014</v>
      </c>
      <c r="AR190" s="22">
        <v>2015</v>
      </c>
      <c r="AS190" s="22">
        <v>2014</v>
      </c>
      <c r="AT190" s="22">
        <v>2015</v>
      </c>
      <c r="AU190" s="22">
        <v>2012</v>
      </c>
      <c r="AV190" s="22">
        <v>2011</v>
      </c>
      <c r="AW190" s="22">
        <v>2014</v>
      </c>
      <c r="AX190" s="22">
        <v>2014</v>
      </c>
      <c r="AY190" s="22">
        <v>2014</v>
      </c>
      <c r="AZ190" s="22">
        <v>2015</v>
      </c>
      <c r="BA190" s="22">
        <v>2015</v>
      </c>
      <c r="BB190" s="22">
        <v>2013</v>
      </c>
      <c r="BC190" s="22">
        <v>2015</v>
      </c>
      <c r="BD190" s="22">
        <v>2014</v>
      </c>
      <c r="BE190" s="22">
        <v>2014</v>
      </c>
      <c r="BF190" s="10"/>
    </row>
    <row r="191" spans="1:58">
      <c r="A191" s="16" t="s">
        <v>8007</v>
      </c>
      <c r="B191" s="11" t="s">
        <v>7135</v>
      </c>
      <c r="C191" s="20">
        <v>2014</v>
      </c>
      <c r="D191" s="20">
        <v>2014</v>
      </c>
      <c r="E191" s="20">
        <v>2014</v>
      </c>
      <c r="F191" s="20">
        <v>2014</v>
      </c>
      <c r="G191" s="20">
        <v>2014</v>
      </c>
      <c r="H191" s="20">
        <v>2014</v>
      </c>
      <c r="I191" s="20">
        <v>2014</v>
      </c>
      <c r="J191" s="20">
        <v>2015</v>
      </c>
      <c r="K191" s="20">
        <v>2015</v>
      </c>
      <c r="L191" s="20">
        <v>2015</v>
      </c>
      <c r="M191" s="22">
        <v>2016</v>
      </c>
      <c r="N191" s="22">
        <v>2016</v>
      </c>
      <c r="O191" s="22">
        <v>2015</v>
      </c>
      <c r="P191" s="22">
        <v>2015</v>
      </c>
      <c r="Q191" s="22">
        <v>2014</v>
      </c>
      <c r="R191" s="22">
        <v>2011</v>
      </c>
      <c r="S191" s="22">
        <v>2016</v>
      </c>
      <c r="T191" s="22">
        <v>2013</v>
      </c>
      <c r="U191" s="22">
        <v>2014</v>
      </c>
      <c r="V191" s="22">
        <v>2014</v>
      </c>
      <c r="W191" s="22">
        <v>2015</v>
      </c>
      <c r="X191" s="22">
        <v>2013</v>
      </c>
      <c r="Y191" s="22">
        <v>2013</v>
      </c>
      <c r="Z191" s="22">
        <v>2014</v>
      </c>
      <c r="AA191" s="22">
        <v>2014</v>
      </c>
      <c r="AB191" s="22">
        <v>2014</v>
      </c>
      <c r="AC191" s="22">
        <v>2014</v>
      </c>
      <c r="AD191" s="22">
        <v>2015</v>
      </c>
      <c r="AE191" s="22">
        <v>2012</v>
      </c>
      <c r="AF191" s="22">
        <v>2014</v>
      </c>
      <c r="AG191" s="21">
        <v>2012</v>
      </c>
      <c r="AH191" s="22">
        <v>2014</v>
      </c>
      <c r="AI191" s="22">
        <v>2015</v>
      </c>
      <c r="AJ191" s="22">
        <v>2016</v>
      </c>
      <c r="AK191" s="23" t="s">
        <v>33</v>
      </c>
      <c r="AL191" s="23">
        <v>2015</v>
      </c>
      <c r="AM191" s="22">
        <v>2015</v>
      </c>
      <c r="AN191" s="22">
        <v>2014</v>
      </c>
      <c r="AO191" s="22">
        <v>2014</v>
      </c>
      <c r="AP191" s="22" t="s">
        <v>33</v>
      </c>
      <c r="AQ191" s="22" t="s">
        <v>33</v>
      </c>
      <c r="AR191" s="22">
        <v>2015</v>
      </c>
      <c r="AS191" s="22">
        <v>2014</v>
      </c>
      <c r="AT191" s="22">
        <v>2015</v>
      </c>
      <c r="AU191" s="22">
        <v>2012</v>
      </c>
      <c r="AV191" s="22">
        <v>2009</v>
      </c>
      <c r="AW191" s="22">
        <v>2014</v>
      </c>
      <c r="AX191" s="22">
        <v>2014</v>
      </c>
      <c r="AY191" s="22">
        <v>2014</v>
      </c>
      <c r="AZ191" s="22">
        <v>2015</v>
      </c>
      <c r="BA191" s="22">
        <v>2015</v>
      </c>
      <c r="BB191" s="22">
        <v>2015</v>
      </c>
      <c r="BC191" s="22">
        <v>2015</v>
      </c>
      <c r="BD191" s="22">
        <v>2014</v>
      </c>
      <c r="BE191" s="22">
        <v>2014</v>
      </c>
      <c r="BF191" s="10"/>
    </row>
    <row r="192" spans="1:58">
      <c r="A192" s="16" t="s">
        <v>1322</v>
      </c>
      <c r="B192" s="11" t="s">
        <v>7140</v>
      </c>
      <c r="C192" s="20">
        <v>2014</v>
      </c>
      <c r="D192" s="20">
        <v>2014</v>
      </c>
      <c r="E192" s="20">
        <v>2014</v>
      </c>
      <c r="F192" s="20">
        <v>2014</v>
      </c>
      <c r="G192" s="20">
        <v>2014</v>
      </c>
      <c r="H192" s="20">
        <v>2014</v>
      </c>
      <c r="I192" s="20">
        <v>2014</v>
      </c>
      <c r="J192" s="20">
        <v>2015</v>
      </c>
      <c r="K192" s="20">
        <v>2015</v>
      </c>
      <c r="L192" s="20">
        <v>2015</v>
      </c>
      <c r="M192" s="22">
        <v>2016</v>
      </c>
      <c r="N192" s="22">
        <v>2016</v>
      </c>
      <c r="O192" s="22">
        <v>2015</v>
      </c>
      <c r="P192" s="22">
        <v>2015</v>
      </c>
      <c r="Q192" s="22">
        <v>2014</v>
      </c>
      <c r="R192" s="22">
        <v>2013</v>
      </c>
      <c r="S192" s="22">
        <v>2016</v>
      </c>
      <c r="T192" s="22">
        <v>2013</v>
      </c>
      <c r="U192" s="22">
        <v>2014</v>
      </c>
      <c r="V192" s="22" t="s">
        <v>33</v>
      </c>
      <c r="W192" s="22">
        <v>2015</v>
      </c>
      <c r="X192" s="22">
        <v>2013</v>
      </c>
      <c r="Y192" s="22">
        <v>2010</v>
      </c>
      <c r="Z192" s="22">
        <v>2014</v>
      </c>
      <c r="AA192" s="22">
        <v>2014</v>
      </c>
      <c r="AB192" s="22">
        <v>2014</v>
      </c>
      <c r="AC192" s="22">
        <v>2014</v>
      </c>
      <c r="AD192" s="22">
        <v>2015</v>
      </c>
      <c r="AE192" s="22">
        <v>2012</v>
      </c>
      <c r="AF192" s="22">
        <v>2014</v>
      </c>
      <c r="AG192" s="21">
        <v>2005</v>
      </c>
      <c r="AH192" s="22">
        <v>2014</v>
      </c>
      <c r="AI192" s="22">
        <v>2015</v>
      </c>
      <c r="AJ192" s="22">
        <v>2016</v>
      </c>
      <c r="AK192" s="23">
        <v>2016</v>
      </c>
      <c r="AL192" s="23">
        <v>2016</v>
      </c>
      <c r="AM192" s="22">
        <v>2015</v>
      </c>
      <c r="AN192" s="22">
        <v>2014</v>
      </c>
      <c r="AO192" s="22">
        <v>2014</v>
      </c>
      <c r="AP192" s="22">
        <v>2013</v>
      </c>
      <c r="AQ192" s="22">
        <v>2013</v>
      </c>
      <c r="AR192" s="22">
        <v>2015</v>
      </c>
      <c r="AS192" s="22">
        <v>2014</v>
      </c>
      <c r="AT192" s="22">
        <v>2015</v>
      </c>
      <c r="AU192" s="22">
        <v>2012</v>
      </c>
      <c r="AV192" s="22">
        <v>2013</v>
      </c>
      <c r="AW192" s="22">
        <v>2014</v>
      </c>
      <c r="AX192" s="22">
        <v>2014</v>
      </c>
      <c r="AY192" s="22">
        <v>2014</v>
      </c>
      <c r="AZ192" s="22">
        <v>2012</v>
      </c>
      <c r="BA192" s="22">
        <v>2012</v>
      </c>
      <c r="BB192" s="22">
        <v>2013</v>
      </c>
      <c r="BC192" s="22">
        <v>2015</v>
      </c>
      <c r="BD192" s="22">
        <v>2014</v>
      </c>
      <c r="BE192" s="22">
        <v>2014</v>
      </c>
      <c r="BF192" s="10"/>
    </row>
    <row r="193" spans="1:58">
      <c r="A193" s="16" t="s">
        <v>7143</v>
      </c>
      <c r="B193" s="11" t="s">
        <v>7144</v>
      </c>
      <c r="C193" s="20">
        <v>2014</v>
      </c>
      <c r="D193" s="20">
        <v>2014</v>
      </c>
      <c r="E193" s="20">
        <v>2014</v>
      </c>
      <c r="F193" s="20">
        <v>2014</v>
      </c>
      <c r="G193" s="20">
        <v>2014</v>
      </c>
      <c r="H193" s="20">
        <v>2014</v>
      </c>
      <c r="I193" s="20">
        <v>2014</v>
      </c>
      <c r="J193" s="20">
        <v>2015</v>
      </c>
      <c r="K193" s="20">
        <v>2015</v>
      </c>
      <c r="L193" s="20">
        <v>2015</v>
      </c>
      <c r="M193" s="22">
        <v>2016</v>
      </c>
      <c r="N193" s="22">
        <v>2016</v>
      </c>
      <c r="O193" s="22">
        <v>2015</v>
      </c>
      <c r="P193" s="22">
        <v>2015</v>
      </c>
      <c r="Q193" s="22">
        <v>2014</v>
      </c>
      <c r="R193" s="22">
        <v>2014</v>
      </c>
      <c r="S193" s="22">
        <v>2016</v>
      </c>
      <c r="T193" s="22">
        <v>2013</v>
      </c>
      <c r="U193" s="22">
        <v>2014</v>
      </c>
      <c r="V193" s="22">
        <v>2014</v>
      </c>
      <c r="W193" s="22">
        <v>2015</v>
      </c>
      <c r="X193" s="22">
        <v>2013</v>
      </c>
      <c r="Y193" s="22">
        <v>2012</v>
      </c>
      <c r="Z193" s="22">
        <v>2014</v>
      </c>
      <c r="AA193" s="22">
        <v>2014</v>
      </c>
      <c r="AB193" s="22">
        <v>2014</v>
      </c>
      <c r="AC193" s="22">
        <v>2014</v>
      </c>
      <c r="AD193" s="22">
        <v>2015</v>
      </c>
      <c r="AE193" s="22">
        <v>2012</v>
      </c>
      <c r="AF193" s="22">
        <v>2014</v>
      </c>
      <c r="AG193" s="21">
        <v>2010</v>
      </c>
      <c r="AH193" s="22">
        <v>2014</v>
      </c>
      <c r="AI193" s="22">
        <v>2015</v>
      </c>
      <c r="AJ193" s="22">
        <v>2016</v>
      </c>
      <c r="AK193" s="23" t="s">
        <v>33</v>
      </c>
      <c r="AL193" s="23">
        <v>2015</v>
      </c>
      <c r="AM193" s="22">
        <v>2015</v>
      </c>
      <c r="AN193" s="22">
        <v>2014</v>
      </c>
      <c r="AO193" s="22">
        <v>2014</v>
      </c>
      <c r="AP193" s="22">
        <v>2013</v>
      </c>
      <c r="AQ193" s="22">
        <v>2013</v>
      </c>
      <c r="AR193" s="22">
        <v>2009</v>
      </c>
      <c r="AS193" s="22">
        <v>2014</v>
      </c>
      <c r="AT193" s="22">
        <v>2015</v>
      </c>
      <c r="AU193" s="22">
        <v>2012</v>
      </c>
      <c r="AV193" s="22">
        <v>2007</v>
      </c>
      <c r="AW193" s="22">
        <v>2014</v>
      </c>
      <c r="AX193" s="22">
        <v>2014</v>
      </c>
      <c r="AY193" s="22">
        <v>2014</v>
      </c>
      <c r="AZ193" s="22">
        <v>2015</v>
      </c>
      <c r="BA193" s="22">
        <v>2015</v>
      </c>
      <c r="BB193" s="22">
        <v>2015</v>
      </c>
      <c r="BC193" s="22">
        <v>2015</v>
      </c>
      <c r="BD193" s="22">
        <v>2014</v>
      </c>
      <c r="BE193" s="22">
        <v>2014</v>
      </c>
      <c r="BF193" s="10"/>
    </row>
    <row r="194" spans="1:58">
      <c r="A194" s="16" t="s">
        <v>7145</v>
      </c>
      <c r="B194" s="11" t="s">
        <v>7146</v>
      </c>
      <c r="C194" s="20">
        <v>2014</v>
      </c>
      <c r="D194" s="20">
        <v>2014</v>
      </c>
      <c r="E194" s="20">
        <v>2014</v>
      </c>
      <c r="F194" s="20">
        <v>2014</v>
      </c>
      <c r="G194" s="20">
        <v>2014</v>
      </c>
      <c r="H194" s="20">
        <v>2014</v>
      </c>
      <c r="I194" s="20">
        <v>2014</v>
      </c>
      <c r="J194" s="20">
        <v>2015</v>
      </c>
      <c r="K194" s="20">
        <v>2015</v>
      </c>
      <c r="L194" s="20">
        <v>2015</v>
      </c>
      <c r="M194" s="22">
        <v>2016</v>
      </c>
      <c r="N194" s="22">
        <v>2016</v>
      </c>
      <c r="O194" s="22">
        <v>2015</v>
      </c>
      <c r="P194" s="22">
        <v>2015</v>
      </c>
      <c r="Q194" s="22">
        <v>2014</v>
      </c>
      <c r="R194" s="22">
        <v>2014</v>
      </c>
      <c r="S194" s="22">
        <v>2016</v>
      </c>
      <c r="T194" s="22">
        <v>2013</v>
      </c>
      <c r="U194" s="22">
        <v>2014</v>
      </c>
      <c r="V194" s="22">
        <v>2014</v>
      </c>
      <c r="W194" s="22">
        <v>2015</v>
      </c>
      <c r="X194" s="22">
        <v>2014</v>
      </c>
      <c r="Y194" s="22">
        <v>2011</v>
      </c>
      <c r="Z194" s="22">
        <v>2014</v>
      </c>
      <c r="AA194" s="22">
        <v>2014</v>
      </c>
      <c r="AB194" s="22">
        <v>2014</v>
      </c>
      <c r="AC194" s="22">
        <v>2014</v>
      </c>
      <c r="AD194" s="22">
        <v>2015</v>
      </c>
      <c r="AE194" s="22">
        <v>2012</v>
      </c>
      <c r="AF194" s="22">
        <v>2014</v>
      </c>
      <c r="AG194" s="21" t="s">
        <v>33</v>
      </c>
      <c r="AH194" s="22">
        <v>2014</v>
      </c>
      <c r="AI194" s="22">
        <v>2015</v>
      </c>
      <c r="AJ194" s="22">
        <v>2016</v>
      </c>
      <c r="AK194" s="23">
        <v>2015</v>
      </c>
      <c r="AL194" s="23">
        <v>2015</v>
      </c>
      <c r="AM194" s="22">
        <v>2015</v>
      </c>
      <c r="AN194" s="22">
        <v>2014</v>
      </c>
      <c r="AO194" s="22">
        <v>2014</v>
      </c>
      <c r="AP194" s="22" t="s">
        <v>33</v>
      </c>
      <c r="AQ194" s="22" t="s">
        <v>33</v>
      </c>
      <c r="AR194" s="22">
        <v>2015</v>
      </c>
      <c r="AS194" s="22">
        <v>2014</v>
      </c>
      <c r="AT194" s="22">
        <v>2015</v>
      </c>
      <c r="AU194" s="22">
        <v>2012</v>
      </c>
      <c r="AV194" s="22">
        <v>2011</v>
      </c>
      <c r="AW194" s="22">
        <v>2014</v>
      </c>
      <c r="AX194" s="22">
        <v>2014</v>
      </c>
      <c r="AY194" s="22">
        <v>2014</v>
      </c>
      <c r="AZ194" s="22">
        <v>2015</v>
      </c>
      <c r="BA194" s="22">
        <v>2015</v>
      </c>
      <c r="BB194" s="22">
        <v>2015</v>
      </c>
      <c r="BC194" s="22">
        <v>2015</v>
      </c>
      <c r="BD194" s="22">
        <v>2014</v>
      </c>
      <c r="BE194" s="22">
        <v>2014</v>
      </c>
      <c r="BF194" s="10"/>
    </row>
  </sheetData>
  <mergeCells count="1">
    <mergeCell ref="A1:BE1"/>
  </mergeCells>
  <pageMargins left="0.7" right="0.7" top="0.75" bottom="0.75" header="0.3" footer="0.3"/>
  <pageSetup orientation="portrait"/>
  <drawing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dimension ref="A1:BE193"/>
  <sheetViews>
    <sheetView workbookViewId="0"/>
  </sheetViews>
  <sheetFormatPr baseColWidth="10" defaultColWidth="9.5" defaultRowHeight="15"/>
  <cols>
    <col min="2" max="52" width="5" bestFit="1" customWidth="1"/>
  </cols>
  <sheetData>
    <row r="1" spans="1:57" ht="287" customHeight="1">
      <c r="A1" t="s">
        <v>6614</v>
      </c>
      <c r="B1" s="24" t="s">
        <v>7942</v>
      </c>
      <c r="C1" s="24" t="s">
        <v>7943</v>
      </c>
      <c r="D1" s="24" t="s">
        <v>7944</v>
      </c>
      <c r="E1" s="24" t="s">
        <v>7945</v>
      </c>
      <c r="F1" s="24" t="s">
        <v>7946</v>
      </c>
      <c r="G1" s="24" t="s">
        <v>7947</v>
      </c>
      <c r="H1" s="24" t="s">
        <v>7948</v>
      </c>
      <c r="I1" s="24" t="s">
        <v>7949</v>
      </c>
      <c r="J1" s="24" t="s">
        <v>7950</v>
      </c>
      <c r="K1" s="24" t="s">
        <v>7951</v>
      </c>
      <c r="L1" s="24" t="s">
        <v>7952</v>
      </c>
      <c r="M1" s="24" t="s">
        <v>7953</v>
      </c>
      <c r="N1" s="24" t="s">
        <v>7954</v>
      </c>
      <c r="O1" s="24" t="s">
        <v>7955</v>
      </c>
      <c r="P1" s="24" t="s">
        <v>7956</v>
      </c>
      <c r="Q1" s="24" t="s">
        <v>7957</v>
      </c>
      <c r="R1" s="24" t="s">
        <v>7958</v>
      </c>
      <c r="S1" s="24" t="s">
        <v>7959</v>
      </c>
      <c r="T1" s="24" t="s">
        <v>7959</v>
      </c>
      <c r="U1" s="24" t="s">
        <v>7960</v>
      </c>
      <c r="V1" s="24" t="s">
        <v>7961</v>
      </c>
      <c r="W1" s="24" t="s">
        <v>7962</v>
      </c>
      <c r="X1" s="24" t="s">
        <v>7963</v>
      </c>
      <c r="Y1" s="24" t="s">
        <v>7964</v>
      </c>
      <c r="Z1" s="24" t="s">
        <v>7965</v>
      </c>
      <c r="AA1" s="24" t="s">
        <v>7966</v>
      </c>
      <c r="AB1" s="24" t="s">
        <v>7967</v>
      </c>
      <c r="AC1" s="24" t="s">
        <v>7968</v>
      </c>
      <c r="AD1" s="24" t="s">
        <v>7969</v>
      </c>
      <c r="AE1" s="24" t="s">
        <v>6761</v>
      </c>
      <c r="AF1" s="24" t="s">
        <v>6677</v>
      </c>
      <c r="AG1" s="24" t="s">
        <v>7970</v>
      </c>
      <c r="AH1" s="24" t="s">
        <v>7970</v>
      </c>
      <c r="AI1" s="24" t="s">
        <v>7970</v>
      </c>
      <c r="AJ1" s="24" t="s">
        <v>7971</v>
      </c>
      <c r="AK1" s="24" t="s">
        <v>7972</v>
      </c>
      <c r="AL1" s="24" t="s">
        <v>7973</v>
      </c>
      <c r="AM1" s="24" t="s">
        <v>7974</v>
      </c>
      <c r="AN1" s="24" t="s">
        <v>7975</v>
      </c>
      <c r="AO1" s="24" t="s">
        <v>7976</v>
      </c>
      <c r="AP1" s="24" t="s">
        <v>7977</v>
      </c>
      <c r="AQ1" s="24" t="s">
        <v>7978</v>
      </c>
      <c r="AR1" s="24" t="s">
        <v>7979</v>
      </c>
      <c r="AS1" s="24" t="s">
        <v>7980</v>
      </c>
      <c r="AT1" s="24" t="s">
        <v>7981</v>
      </c>
      <c r="AU1" s="24" t="s">
        <v>7982</v>
      </c>
      <c r="AV1" s="24" t="s">
        <v>7983</v>
      </c>
      <c r="AW1" s="24" t="s">
        <v>7984</v>
      </c>
      <c r="AX1" s="24" t="s">
        <v>7985</v>
      </c>
      <c r="AY1" s="24" t="s">
        <v>7986</v>
      </c>
      <c r="AZ1" s="24" t="s">
        <v>7987</v>
      </c>
    </row>
    <row r="2" spans="1:57">
      <c r="A2" t="s">
        <v>7990</v>
      </c>
      <c r="B2">
        <v>2014</v>
      </c>
      <c r="C2">
        <v>2014</v>
      </c>
      <c r="D2">
        <v>2014</v>
      </c>
      <c r="E2">
        <v>2014</v>
      </c>
      <c r="F2">
        <v>2014</v>
      </c>
      <c r="G2">
        <v>2014</v>
      </c>
      <c r="H2">
        <v>2014</v>
      </c>
      <c r="I2">
        <v>2015</v>
      </c>
      <c r="J2">
        <v>2015</v>
      </c>
      <c r="K2">
        <v>2015</v>
      </c>
      <c r="L2">
        <v>2016</v>
      </c>
      <c r="M2">
        <v>2016</v>
      </c>
      <c r="N2">
        <v>2015</v>
      </c>
      <c r="O2">
        <v>2015</v>
      </c>
      <c r="P2">
        <v>2014</v>
      </c>
      <c r="Q2">
        <v>2014</v>
      </c>
      <c r="R2">
        <v>2016</v>
      </c>
      <c r="S2">
        <v>2013</v>
      </c>
      <c r="T2">
        <v>2014</v>
      </c>
      <c r="U2">
        <v>2014</v>
      </c>
      <c r="V2">
        <v>2015</v>
      </c>
      <c r="W2">
        <v>2014</v>
      </c>
      <c r="X2">
        <v>2014</v>
      </c>
      <c r="Y2">
        <v>2014</v>
      </c>
      <c r="Z2">
        <v>2014</v>
      </c>
      <c r="AA2">
        <v>2014</v>
      </c>
      <c r="AB2">
        <v>2014</v>
      </c>
      <c r="AC2">
        <v>2015</v>
      </c>
      <c r="AD2">
        <v>2012</v>
      </c>
      <c r="AE2">
        <v>2014</v>
      </c>
      <c r="AF2">
        <v>2013</v>
      </c>
      <c r="AG2">
        <v>2014</v>
      </c>
      <c r="AH2">
        <v>2015</v>
      </c>
      <c r="AI2">
        <v>2016</v>
      </c>
      <c r="AJ2">
        <v>2016</v>
      </c>
      <c r="AK2">
        <v>2016</v>
      </c>
      <c r="AL2">
        <v>2015</v>
      </c>
      <c r="AM2">
        <v>2014</v>
      </c>
      <c r="AN2">
        <v>2014</v>
      </c>
      <c r="AO2">
        <v>2014</v>
      </c>
      <c r="AP2">
        <v>2014</v>
      </c>
      <c r="AQ2">
        <v>2015</v>
      </c>
      <c r="AR2">
        <v>2014</v>
      </c>
      <c r="AS2">
        <v>2015</v>
      </c>
      <c r="AT2">
        <v>2012</v>
      </c>
      <c r="AU2">
        <v>2014</v>
      </c>
      <c r="AV2">
        <v>2014</v>
      </c>
      <c r="AW2">
        <v>2014</v>
      </c>
      <c r="AX2">
        <v>2014</v>
      </c>
      <c r="AY2">
        <v>2015</v>
      </c>
      <c r="AZ2">
        <v>2015</v>
      </c>
      <c r="BA2" t="s">
        <v>8008</v>
      </c>
      <c r="BB2" t="s">
        <v>8009</v>
      </c>
      <c r="BC2" t="s">
        <v>8010</v>
      </c>
      <c r="BD2" t="s">
        <v>8011</v>
      </c>
      <c r="BE2" t="s">
        <v>8012</v>
      </c>
    </row>
    <row r="3" spans="1:57">
      <c r="A3" t="s">
        <v>6782</v>
      </c>
      <c r="B3" s="25">
        <f>IF('Indicator Date hidden'!C4="x","x",$B$2-'Indicator Date hidden'!C4)</f>
        <v>0</v>
      </c>
      <c r="C3" s="25">
        <f>IF('Indicator Date hidden'!D4="x","x",$C$2-'Indicator Date hidden'!D4)</f>
        <v>0</v>
      </c>
      <c r="D3" s="25">
        <f>IF('Indicator Date hidden'!E4="x","x",$D$2-'Indicator Date hidden'!E4)</f>
        <v>0</v>
      </c>
      <c r="E3" s="25">
        <f>IF('Indicator Date hidden'!F4="x","x",$E$2-'Indicator Date hidden'!F4)</f>
        <v>0</v>
      </c>
      <c r="F3" s="25">
        <f>IF('Indicator Date hidden'!G4="x","x",$F$2-'Indicator Date hidden'!G4)</f>
        <v>0</v>
      </c>
      <c r="G3" s="25">
        <f>IF('Indicator Date hidden'!H4="x","x",$G$2-'Indicator Date hidden'!H4)</f>
        <v>0</v>
      </c>
      <c r="H3" s="25">
        <f>IF('Indicator Date hidden'!I4="x","x",$H$2-'Indicator Date hidden'!I4)</f>
        <v>0</v>
      </c>
      <c r="I3" s="25">
        <f>IF('Indicator Date hidden'!J4="x","x",$I$2-'Indicator Date hidden'!J4)</f>
        <v>0</v>
      </c>
      <c r="J3" s="25">
        <f>IF('Indicator Date hidden'!K4="x","x",$J$2-'Indicator Date hidden'!K4)</f>
        <v>0</v>
      </c>
      <c r="K3" s="25">
        <f>IF('Indicator Date hidden'!L4="x","x",$K$2-'Indicator Date hidden'!L4)</f>
        <v>0</v>
      </c>
      <c r="L3" s="25">
        <f>IF('Indicator Date hidden'!M4="x","x",$L$2-'Indicator Date hidden'!M4)</f>
        <v>0</v>
      </c>
      <c r="M3" s="25">
        <f>IF('Indicator Date hidden'!N4="x","x",$M$2-'Indicator Date hidden'!N4)</f>
        <v>0</v>
      </c>
      <c r="N3" s="25">
        <f>IF('Indicator Date hidden'!O4="x","x",$N$2-'Indicator Date hidden'!O4)</f>
        <v>0</v>
      </c>
      <c r="O3" s="25">
        <f>IF('Indicator Date hidden'!P4="x","x",$O$2-'Indicator Date hidden'!P4)</f>
        <v>0</v>
      </c>
      <c r="P3" s="25">
        <f>IF('Indicator Date hidden'!Q4="x","x",$P$2-'Indicator Date hidden'!Q4)</f>
        <v>0</v>
      </c>
      <c r="Q3" s="25">
        <f>IF('Indicator Date hidden'!R4="x","x",$Q$2-'Indicator Date hidden'!R4)</f>
        <v>3</v>
      </c>
      <c r="R3" s="25">
        <f>IF('Indicator Date hidden'!S4="x","x",$R$2-'Indicator Date hidden'!S4)</f>
        <v>0</v>
      </c>
      <c r="S3" s="25">
        <f>IF('Indicator Date hidden'!T4="x","x",$S$2-'Indicator Date hidden'!T4)</f>
        <v>0</v>
      </c>
      <c r="T3" s="25">
        <f>IF('Indicator Date hidden'!U4="x","x",$T$2-'Indicator Date hidden'!U4)</f>
        <v>0</v>
      </c>
      <c r="U3" s="25">
        <f>IF('Indicator Date hidden'!V4="x","x",$U$2-'Indicator Date hidden'!V4)</f>
        <v>0</v>
      </c>
      <c r="V3" s="25">
        <f>IF('Indicator Date hidden'!W4="x","x",$V$2-'Indicator Date hidden'!W4)</f>
        <v>0</v>
      </c>
      <c r="W3" s="25">
        <f>IF('Indicator Date hidden'!X4="x","x",$W$2-'Indicator Date hidden'!X4)</f>
        <v>10</v>
      </c>
      <c r="X3" s="25">
        <f>IF('Indicator Date hidden'!Y4="x","x",$X$2-'Indicator Date hidden'!Y4)</f>
        <v>1</v>
      </c>
      <c r="Y3" s="25">
        <f>IF('Indicator Date hidden'!Z4="x","x",$Y$2-'Indicator Date hidden'!Z4)</f>
        <v>0</v>
      </c>
      <c r="Z3" s="25">
        <f>IF('Indicator Date hidden'!AA4="x","x",$Z$2-'Indicator Date hidden'!AA4)</f>
        <v>0</v>
      </c>
      <c r="AA3" s="25">
        <f>IF('Indicator Date hidden'!AB4="x","x",$AA$2-'Indicator Date hidden'!AB4)</f>
        <v>0</v>
      </c>
      <c r="AB3" s="25">
        <f>IF('Indicator Date hidden'!AC4="x","x",$AB$2-'Indicator Date hidden'!AC4)</f>
        <v>0</v>
      </c>
      <c r="AC3" s="25">
        <f>IF('Indicator Date hidden'!AD4="x","x",$AC$2-'Indicator Date hidden'!AD4)</f>
        <v>0</v>
      </c>
      <c r="AD3" s="25">
        <f>IF('Indicator Date hidden'!AE4="x","x",$AD$2-'Indicator Date hidden'!AE4)</f>
        <v>0</v>
      </c>
      <c r="AE3" s="25">
        <f>IF('Indicator Date hidden'!AF4="x","x",$AE$2-'Indicator Date hidden'!AF4)</f>
        <v>0</v>
      </c>
      <c r="AF3" s="25">
        <f>IF('Indicator Date hidden'!AG4="x","x",$AF$2-'Indicator Date hidden'!AG4)</f>
        <v>6</v>
      </c>
      <c r="AG3" s="25">
        <f>IF('Indicator Date hidden'!AH4="x","x",$AG$2-'Indicator Date hidden'!AH4)</f>
        <v>0</v>
      </c>
      <c r="AH3" s="25">
        <f>IF('Indicator Date hidden'!AI4="x","x",$AH$2-'Indicator Date hidden'!AI4)</f>
        <v>0</v>
      </c>
      <c r="AI3" s="25">
        <f>IF('Indicator Date hidden'!AJ4="x","x",$AI$2-'Indicator Date hidden'!AJ4)</f>
        <v>0</v>
      </c>
      <c r="AJ3" s="25">
        <f>IF('Indicator Date hidden'!AK4="x","x",$AJ$2-'Indicator Date hidden'!AK4)</f>
        <v>1</v>
      </c>
      <c r="AK3" s="25">
        <f>IF('Indicator Date hidden'!AL4="x","x",$AK$2-'Indicator Date hidden'!AL4)</f>
        <v>1</v>
      </c>
      <c r="AL3" s="25">
        <f>IF('Indicator Date hidden'!AM4="x","x",$AL$2-'Indicator Date hidden'!AM4)</f>
        <v>0</v>
      </c>
      <c r="AM3" s="25">
        <f>IF('Indicator Date hidden'!AN4="x","x",$AM$2-'Indicator Date hidden'!AN4)</f>
        <v>0</v>
      </c>
      <c r="AN3" s="25">
        <f>IF('Indicator Date hidden'!AO4="x","x",$AN$2-'Indicator Date hidden'!AO4)</f>
        <v>0</v>
      </c>
      <c r="AO3" s="25" t="str">
        <f>IF('Indicator Date hidden'!AP4="x","x",$AO$2-'Indicator Date hidden'!AP4)</f>
        <v>x</v>
      </c>
      <c r="AP3" s="25" t="str">
        <f>IF('Indicator Date hidden'!AQ4="x","x",$AP$2-'Indicator Date hidden'!AQ4)</f>
        <v>x</v>
      </c>
      <c r="AQ3" s="25">
        <f>IF('Indicator Date hidden'!AR4="x","x",$AQ$2-'Indicator Date hidden'!AR4)</f>
        <v>0</v>
      </c>
      <c r="AR3" s="25">
        <f>IF('Indicator Date hidden'!AS4="x","x",$AR$2-'Indicator Date hidden'!AS4)</f>
        <v>0</v>
      </c>
      <c r="AS3" s="25">
        <f>IF('Indicator Date hidden'!AT4="x","x",$AS$2-'Indicator Date hidden'!AT4)</f>
        <v>0</v>
      </c>
      <c r="AT3" s="25">
        <f>IF('Indicator Date hidden'!AU4="x","x",$AT$2-'Indicator Date hidden'!AU4)</f>
        <v>0</v>
      </c>
      <c r="AU3" s="25">
        <f>IF('Indicator Date hidden'!AV4="x","x",$AU$2-'Indicator Date hidden'!AV4)</f>
        <v>3</v>
      </c>
      <c r="AV3" s="25">
        <f>IF('Indicator Date hidden'!AW4="x","x",$AV$2-'Indicator Date hidden'!AW4)</f>
        <v>0</v>
      </c>
      <c r="AW3" s="25">
        <f>IF('Indicator Date hidden'!AX4="x","x",$AW$2-'Indicator Date hidden'!AX4)</f>
        <v>0</v>
      </c>
      <c r="AX3" s="25">
        <f>IF('Indicator Date hidden'!AY4="x","x",$AX$2-'Indicator Date hidden'!AY4)</f>
        <v>0</v>
      </c>
      <c r="AY3" s="25">
        <f>IF('Indicator Date hidden'!AZ4="x","x",$AY$2-'Indicator Date hidden'!AZ4)</f>
        <v>0</v>
      </c>
      <c r="AZ3" s="25">
        <f>IF('Indicator Date hidden'!BA4="x","x",$AZ$2-'Indicator Date hidden'!BA4)</f>
        <v>0</v>
      </c>
      <c r="BA3">
        <f t="shared" ref="BA3:BA34" si="0">SUM(B3:AZ3)</f>
        <v>25</v>
      </c>
      <c r="BB3" s="26">
        <f t="shared" ref="BB3:BB34" si="1">BA3/COUNT(B3:AZ3)</f>
        <v>0.51020408163265307</v>
      </c>
      <c r="BC3">
        <f t="shared" ref="BC3:BC34" si="2">COUNTIF(B3:AZ3,"&gt;0")</f>
        <v>7</v>
      </c>
      <c r="BD3" s="26">
        <f t="shared" ref="BD3:BD34" si="3">_xlfn.STDEV.P(B3:AZ3)</f>
        <v>1.7157428209782613</v>
      </c>
      <c r="BE3" s="28">
        <f t="shared" ref="BE3:BE34" si="4">MEDIAN(B3:AZ3)</f>
        <v>0</v>
      </c>
    </row>
    <row r="4" spans="1:57">
      <c r="A4" t="s">
        <v>6788</v>
      </c>
      <c r="B4" s="25">
        <f>IF('Indicator Date hidden'!C5="x","x",$B$2-'Indicator Date hidden'!C5)</f>
        <v>0</v>
      </c>
      <c r="C4" s="25">
        <f>IF('Indicator Date hidden'!D5="x","x",$C$2-'Indicator Date hidden'!D5)</f>
        <v>0</v>
      </c>
      <c r="D4" s="25">
        <f>IF('Indicator Date hidden'!E5="x","x",$D$2-'Indicator Date hidden'!E5)</f>
        <v>0</v>
      </c>
      <c r="E4" s="25">
        <f>IF('Indicator Date hidden'!F5="x","x",$E$2-'Indicator Date hidden'!F5)</f>
        <v>0</v>
      </c>
      <c r="F4" s="25">
        <f>IF('Indicator Date hidden'!G5="x","x",$F$2-'Indicator Date hidden'!G5)</f>
        <v>0</v>
      </c>
      <c r="G4" s="25">
        <f>IF('Indicator Date hidden'!H5="x","x",$G$2-'Indicator Date hidden'!H5)</f>
        <v>0</v>
      </c>
      <c r="H4" s="25">
        <f>IF('Indicator Date hidden'!I5="x","x",$H$2-'Indicator Date hidden'!I5)</f>
        <v>0</v>
      </c>
      <c r="I4" s="25">
        <f>IF('Indicator Date hidden'!J5="x","x",$I$2-'Indicator Date hidden'!J5)</f>
        <v>0</v>
      </c>
      <c r="J4" s="25">
        <f>IF('Indicator Date hidden'!K5="x","x",$J$2-'Indicator Date hidden'!K5)</f>
        <v>0</v>
      </c>
      <c r="K4" s="25">
        <f>IF('Indicator Date hidden'!L5="x","x",$K$2-'Indicator Date hidden'!L5)</f>
        <v>0</v>
      </c>
      <c r="L4" s="25">
        <f>IF('Indicator Date hidden'!M5="x","x",$L$2-'Indicator Date hidden'!M5)</f>
        <v>0</v>
      </c>
      <c r="M4" s="25">
        <f>IF('Indicator Date hidden'!N5="x","x",$M$2-'Indicator Date hidden'!N5)</f>
        <v>0</v>
      </c>
      <c r="N4" s="25">
        <f>IF('Indicator Date hidden'!O5="x","x",$N$2-'Indicator Date hidden'!O5)</f>
        <v>0</v>
      </c>
      <c r="O4" s="25">
        <f>IF('Indicator Date hidden'!P5="x","x",$O$2-'Indicator Date hidden'!P5)</f>
        <v>0</v>
      </c>
      <c r="P4" s="25">
        <f>IF('Indicator Date hidden'!Q5="x","x",$P$2-'Indicator Date hidden'!Q5)</f>
        <v>0</v>
      </c>
      <c r="Q4" s="25">
        <f>IF('Indicator Date hidden'!R5="x","x",$Q$2-'Indicator Date hidden'!R5)</f>
        <v>5</v>
      </c>
      <c r="R4" s="25">
        <f>IF('Indicator Date hidden'!S5="x","x",$R$2-'Indicator Date hidden'!S5)</f>
        <v>0</v>
      </c>
      <c r="S4" s="25">
        <f>IF('Indicator Date hidden'!T5="x","x",$S$2-'Indicator Date hidden'!T5)</f>
        <v>0</v>
      </c>
      <c r="T4" s="25">
        <f>IF('Indicator Date hidden'!U5="x","x",$T$2-'Indicator Date hidden'!U5)</f>
        <v>0</v>
      </c>
      <c r="U4" s="25">
        <f>IF('Indicator Date hidden'!V5="x","x",$U$2-'Indicator Date hidden'!V5)</f>
        <v>0</v>
      </c>
      <c r="V4" s="25">
        <f>IF('Indicator Date hidden'!W5="x","x",$V$2-'Indicator Date hidden'!W5)</f>
        <v>0</v>
      </c>
      <c r="W4" s="25">
        <f>IF('Indicator Date hidden'!X5="x","x",$W$2-'Indicator Date hidden'!X5)</f>
        <v>5</v>
      </c>
      <c r="X4" s="25">
        <f>IF('Indicator Date hidden'!Y5="x","x",$X$2-'Indicator Date hidden'!Y5)</f>
        <v>1</v>
      </c>
      <c r="Y4" s="25">
        <f>IF('Indicator Date hidden'!Z5="x","x",$Y$2-'Indicator Date hidden'!Z5)</f>
        <v>0</v>
      </c>
      <c r="Z4" s="25">
        <f>IF('Indicator Date hidden'!AA5="x","x",$Z$2-'Indicator Date hidden'!AA5)</f>
        <v>0</v>
      </c>
      <c r="AA4" s="25">
        <f>IF('Indicator Date hidden'!AB5="x","x",$AA$2-'Indicator Date hidden'!AB5)</f>
        <v>1</v>
      </c>
      <c r="AB4" s="25">
        <f>IF('Indicator Date hidden'!AC5="x","x",$AB$2-'Indicator Date hidden'!AC5)</f>
        <v>0</v>
      </c>
      <c r="AC4" s="25">
        <f>IF('Indicator Date hidden'!AD5="x","x",$AC$2-'Indicator Date hidden'!AD5)</f>
        <v>0</v>
      </c>
      <c r="AD4" s="25" t="str">
        <f>IF('Indicator Date hidden'!AE5="x","x",$AD$2-'Indicator Date hidden'!AE5)</f>
        <v>x</v>
      </c>
      <c r="AE4" s="25">
        <f>IF('Indicator Date hidden'!AF5="x","x",$AE$2-'Indicator Date hidden'!AF5)</f>
        <v>0</v>
      </c>
      <c r="AF4" s="25">
        <f>IF('Indicator Date hidden'!AG5="x","x",$AF$2-'Indicator Date hidden'!AG5)</f>
        <v>1</v>
      </c>
      <c r="AG4" s="25">
        <f>IF('Indicator Date hidden'!AH5="x","x",$AG$2-'Indicator Date hidden'!AH5)</f>
        <v>0</v>
      </c>
      <c r="AH4" s="25">
        <f>IF('Indicator Date hidden'!AI5="x","x",$AH$2-'Indicator Date hidden'!AI5)</f>
        <v>0</v>
      </c>
      <c r="AI4" s="25">
        <f>IF('Indicator Date hidden'!AJ5="x","x",$AI$2-'Indicator Date hidden'!AJ5)</f>
        <v>0</v>
      </c>
      <c r="AJ4" s="25" t="str">
        <f>IF('Indicator Date hidden'!AK5="x","x",$AJ$2-'Indicator Date hidden'!AK5)</f>
        <v>x</v>
      </c>
      <c r="AK4" s="25">
        <f>IF('Indicator Date hidden'!AL5="x","x",$AK$2-'Indicator Date hidden'!AL5)</f>
        <v>1</v>
      </c>
      <c r="AL4" s="25">
        <f>IF('Indicator Date hidden'!AM5="x","x",$AL$2-'Indicator Date hidden'!AM5)</f>
        <v>0</v>
      </c>
      <c r="AM4" s="25">
        <f>IF('Indicator Date hidden'!AN5="x","x",$AM$2-'Indicator Date hidden'!AN5)</f>
        <v>0</v>
      </c>
      <c r="AN4" s="25">
        <f>IF('Indicator Date hidden'!AO5="x","x",$AN$2-'Indicator Date hidden'!AO5)</f>
        <v>0</v>
      </c>
      <c r="AO4" s="25">
        <f>IF('Indicator Date hidden'!AP5="x","x",$AO$2-'Indicator Date hidden'!AP5)</f>
        <v>0</v>
      </c>
      <c r="AP4" s="25">
        <f>IF('Indicator Date hidden'!AQ5="x","x",$AP$2-'Indicator Date hidden'!AQ5)</f>
        <v>0</v>
      </c>
      <c r="AQ4" s="25" t="str">
        <f>IF('Indicator Date hidden'!AR5="x","x",$AQ$2-'Indicator Date hidden'!AR5)</f>
        <v>x</v>
      </c>
      <c r="AR4" s="25">
        <f>IF('Indicator Date hidden'!AS5="x","x",$AR$2-'Indicator Date hidden'!AS5)</f>
        <v>0</v>
      </c>
      <c r="AS4" s="25">
        <f>IF('Indicator Date hidden'!AT5="x","x",$AS$2-'Indicator Date hidden'!AT5)</f>
        <v>0</v>
      </c>
      <c r="AT4" s="25">
        <f>IF('Indicator Date hidden'!AU5="x","x",$AT$2-'Indicator Date hidden'!AU5)</f>
        <v>0</v>
      </c>
      <c r="AU4" s="25">
        <f>IF('Indicator Date hidden'!AV5="x","x",$AU$2-'Indicator Date hidden'!AV5)</f>
        <v>2</v>
      </c>
      <c r="AV4" s="25">
        <f>IF('Indicator Date hidden'!AW5="x","x",$AV$2-'Indicator Date hidden'!AW5)</f>
        <v>0</v>
      </c>
      <c r="AW4" s="25">
        <f>IF('Indicator Date hidden'!AX5="x","x",$AW$2-'Indicator Date hidden'!AX5)</f>
        <v>0</v>
      </c>
      <c r="AX4" s="25">
        <f>IF('Indicator Date hidden'!AY5="x","x",$AX$2-'Indicator Date hidden'!AY5)</f>
        <v>0</v>
      </c>
      <c r="AY4" s="25">
        <f>IF('Indicator Date hidden'!AZ5="x","x",$AY$2-'Indicator Date hidden'!AZ5)</f>
        <v>0</v>
      </c>
      <c r="AZ4" s="25">
        <f>IF('Indicator Date hidden'!BA5="x","x",$AZ$2-'Indicator Date hidden'!BA5)</f>
        <v>0</v>
      </c>
      <c r="BA4">
        <f t="shared" si="0"/>
        <v>16</v>
      </c>
      <c r="BB4" s="26">
        <f t="shared" si="1"/>
        <v>0.33333333333333331</v>
      </c>
      <c r="BC4">
        <f t="shared" si="2"/>
        <v>7</v>
      </c>
      <c r="BD4" s="26">
        <f t="shared" si="3"/>
        <v>1.0474837574980447</v>
      </c>
      <c r="BE4" s="28">
        <f t="shared" si="4"/>
        <v>0</v>
      </c>
    </row>
    <row r="5" spans="1:57">
      <c r="A5" t="s">
        <v>6876</v>
      </c>
      <c r="B5" s="25">
        <f>IF('Indicator Date hidden'!C6="x","x",$B$2-'Indicator Date hidden'!C6)</f>
        <v>0</v>
      </c>
      <c r="C5" s="25">
        <f>IF('Indicator Date hidden'!D6="x","x",$C$2-'Indicator Date hidden'!D6)</f>
        <v>0</v>
      </c>
      <c r="D5" s="25">
        <f>IF('Indicator Date hidden'!E6="x","x",$D$2-'Indicator Date hidden'!E6)</f>
        <v>0</v>
      </c>
      <c r="E5" s="25">
        <f>IF('Indicator Date hidden'!F6="x","x",$E$2-'Indicator Date hidden'!F6)</f>
        <v>0</v>
      </c>
      <c r="F5" s="25">
        <f>IF('Indicator Date hidden'!G6="x","x",$F$2-'Indicator Date hidden'!G6)</f>
        <v>0</v>
      </c>
      <c r="G5" s="25">
        <f>IF('Indicator Date hidden'!H6="x","x",$G$2-'Indicator Date hidden'!H6)</f>
        <v>0</v>
      </c>
      <c r="H5" s="25">
        <f>IF('Indicator Date hidden'!I6="x","x",$H$2-'Indicator Date hidden'!I6)</f>
        <v>0</v>
      </c>
      <c r="I5" s="25">
        <f>IF('Indicator Date hidden'!J6="x","x",$I$2-'Indicator Date hidden'!J6)</f>
        <v>0</v>
      </c>
      <c r="J5" s="25">
        <f>IF('Indicator Date hidden'!K6="x","x",$J$2-'Indicator Date hidden'!K6)</f>
        <v>0</v>
      </c>
      <c r="K5" s="25">
        <f>IF('Indicator Date hidden'!L6="x","x",$K$2-'Indicator Date hidden'!L6)</f>
        <v>0</v>
      </c>
      <c r="L5" s="25">
        <f>IF('Indicator Date hidden'!M6="x","x",$L$2-'Indicator Date hidden'!M6)</f>
        <v>0</v>
      </c>
      <c r="M5" s="25">
        <f>IF('Indicator Date hidden'!N6="x","x",$M$2-'Indicator Date hidden'!N6)</f>
        <v>0</v>
      </c>
      <c r="N5" s="25">
        <f>IF('Indicator Date hidden'!O6="x","x",$N$2-'Indicator Date hidden'!O6)</f>
        <v>0</v>
      </c>
      <c r="O5" s="25">
        <f>IF('Indicator Date hidden'!P6="x","x",$O$2-'Indicator Date hidden'!P6)</f>
        <v>0</v>
      </c>
      <c r="P5" s="25">
        <f>IF('Indicator Date hidden'!Q6="x","x",$P$2-'Indicator Date hidden'!Q6)</f>
        <v>0</v>
      </c>
      <c r="Q5" s="25" t="str">
        <f>IF('Indicator Date hidden'!R6="x","x",$Q$2-'Indicator Date hidden'!R6)</f>
        <v>x</v>
      </c>
      <c r="R5" s="25">
        <f>IF('Indicator Date hidden'!S6="x","x",$R$2-'Indicator Date hidden'!S6)</f>
        <v>0</v>
      </c>
      <c r="S5" s="25">
        <f>IF('Indicator Date hidden'!T6="x","x",$S$2-'Indicator Date hidden'!T6)</f>
        <v>0</v>
      </c>
      <c r="T5" s="25">
        <f>IF('Indicator Date hidden'!U6="x","x",$T$2-'Indicator Date hidden'!U6)</f>
        <v>0</v>
      </c>
      <c r="U5" s="25">
        <f>IF('Indicator Date hidden'!V6="x","x",$U$2-'Indicator Date hidden'!V6)</f>
        <v>0</v>
      </c>
      <c r="V5" s="25">
        <f>IF('Indicator Date hidden'!W6="x","x",$V$2-'Indicator Date hidden'!W6)</f>
        <v>0</v>
      </c>
      <c r="W5" s="25">
        <f>IF('Indicator Date hidden'!X6="x","x",$W$2-'Indicator Date hidden'!X6)</f>
        <v>2</v>
      </c>
      <c r="X5" s="25">
        <f>IF('Indicator Date hidden'!Y6="x","x",$X$2-'Indicator Date hidden'!Y6)</f>
        <v>4</v>
      </c>
      <c r="Y5" s="25">
        <f>IF('Indicator Date hidden'!Z6="x","x",$Y$2-'Indicator Date hidden'!Z6)</f>
        <v>0</v>
      </c>
      <c r="Z5" s="25">
        <f>IF('Indicator Date hidden'!AA6="x","x",$Z$2-'Indicator Date hidden'!AA6)</f>
        <v>0</v>
      </c>
      <c r="AA5" s="25">
        <f>IF('Indicator Date hidden'!AB6="x","x",$AA$2-'Indicator Date hidden'!AB6)</f>
        <v>0</v>
      </c>
      <c r="AB5" s="25">
        <f>IF('Indicator Date hidden'!AC6="x","x",$AB$2-'Indicator Date hidden'!AC6)</f>
        <v>0</v>
      </c>
      <c r="AC5" s="25">
        <f>IF('Indicator Date hidden'!AD6="x","x",$AC$2-'Indicator Date hidden'!AD6)</f>
        <v>0</v>
      </c>
      <c r="AD5" s="25">
        <f>IF('Indicator Date hidden'!AE6="x","x",$AD$2-'Indicator Date hidden'!AE6)</f>
        <v>0</v>
      </c>
      <c r="AE5" s="25">
        <f>IF('Indicator Date hidden'!AF6="x","x",$AE$2-'Indicator Date hidden'!AF6)</f>
        <v>0</v>
      </c>
      <c r="AF5" s="25" t="str">
        <f>IF('Indicator Date hidden'!AG6="x","x",$AF$2-'Indicator Date hidden'!AG6)</f>
        <v>x</v>
      </c>
      <c r="AG5" s="25">
        <f>IF('Indicator Date hidden'!AH6="x","x",$AG$2-'Indicator Date hidden'!AH6)</f>
        <v>0</v>
      </c>
      <c r="AH5" s="25">
        <f>IF('Indicator Date hidden'!AI6="x","x",$AH$2-'Indicator Date hidden'!AI6)</f>
        <v>0</v>
      </c>
      <c r="AI5" s="25">
        <f>IF('Indicator Date hidden'!AJ6="x","x",$AI$2-'Indicator Date hidden'!AJ6)</f>
        <v>0</v>
      </c>
      <c r="AJ5" s="25">
        <f>IF('Indicator Date hidden'!AK6="x","x",$AJ$2-'Indicator Date hidden'!AK6)</f>
        <v>1</v>
      </c>
      <c r="AK5" s="25">
        <f>IF('Indicator Date hidden'!AL6="x","x",$AK$2-'Indicator Date hidden'!AL6)</f>
        <v>1</v>
      </c>
      <c r="AL5" s="25">
        <f>IF('Indicator Date hidden'!AM6="x","x",$AL$2-'Indicator Date hidden'!AM6)</f>
        <v>0</v>
      </c>
      <c r="AM5" s="25">
        <f>IF('Indicator Date hidden'!AN6="x","x",$AM$2-'Indicator Date hidden'!AN6)</f>
        <v>0</v>
      </c>
      <c r="AN5" s="25">
        <f>IF('Indicator Date hidden'!AO6="x","x",$AN$2-'Indicator Date hidden'!AO6)</f>
        <v>0</v>
      </c>
      <c r="AO5" s="25">
        <f>IF('Indicator Date hidden'!AP6="x","x",$AO$2-'Indicator Date hidden'!AP6)</f>
        <v>0</v>
      </c>
      <c r="AP5" s="25">
        <f>IF('Indicator Date hidden'!AQ6="x","x",$AP$2-'Indicator Date hidden'!AQ6)</f>
        <v>0</v>
      </c>
      <c r="AQ5" s="25">
        <f>IF('Indicator Date hidden'!AR6="x","x",$AQ$2-'Indicator Date hidden'!AR6)</f>
        <v>4</v>
      </c>
      <c r="AR5" s="25">
        <f>IF('Indicator Date hidden'!AS6="x","x",$AR$2-'Indicator Date hidden'!AS6)</f>
        <v>0</v>
      </c>
      <c r="AS5" s="25">
        <f>IF('Indicator Date hidden'!AT6="x","x",$AS$2-'Indicator Date hidden'!AT6)</f>
        <v>0</v>
      </c>
      <c r="AT5" s="25">
        <f>IF('Indicator Date hidden'!AU6="x","x",$AT$2-'Indicator Date hidden'!AU6)</f>
        <v>0</v>
      </c>
      <c r="AU5" s="25">
        <f>IF('Indicator Date hidden'!AV6="x","x",$AU$2-'Indicator Date hidden'!AV6)</f>
        <v>8</v>
      </c>
      <c r="AV5" s="25">
        <f>IF('Indicator Date hidden'!AW6="x","x",$AV$2-'Indicator Date hidden'!AW6)</f>
        <v>0</v>
      </c>
      <c r="AW5" s="25">
        <f>IF('Indicator Date hidden'!AX6="x","x",$AW$2-'Indicator Date hidden'!AX6)</f>
        <v>0</v>
      </c>
      <c r="AX5" s="25">
        <f>IF('Indicator Date hidden'!AY6="x","x",$AX$2-'Indicator Date hidden'!AY6)</f>
        <v>0</v>
      </c>
      <c r="AY5" s="25">
        <f>IF('Indicator Date hidden'!AZ6="x","x",$AY$2-'Indicator Date hidden'!AZ6)</f>
        <v>0</v>
      </c>
      <c r="AZ5" s="25">
        <f>IF('Indicator Date hidden'!BA6="x","x",$AZ$2-'Indicator Date hidden'!BA6)</f>
        <v>0</v>
      </c>
      <c r="BA5">
        <f t="shared" si="0"/>
        <v>20</v>
      </c>
      <c r="BB5" s="26">
        <f t="shared" si="1"/>
        <v>0.40816326530612246</v>
      </c>
      <c r="BC5">
        <f t="shared" si="2"/>
        <v>6</v>
      </c>
      <c r="BD5" s="26">
        <f t="shared" si="3"/>
        <v>1.3838480414828314</v>
      </c>
      <c r="BE5" s="28">
        <f t="shared" si="4"/>
        <v>0</v>
      </c>
    </row>
    <row r="6" spans="1:57">
      <c r="A6" t="s">
        <v>6784</v>
      </c>
      <c r="B6" s="25">
        <f>IF('Indicator Date hidden'!C7="x","x",$B$2-'Indicator Date hidden'!C7)</f>
        <v>0</v>
      </c>
      <c r="C6" s="25">
        <f>IF('Indicator Date hidden'!D7="x","x",$C$2-'Indicator Date hidden'!D7)</f>
        <v>0</v>
      </c>
      <c r="D6" s="25">
        <f>IF('Indicator Date hidden'!E7="x","x",$D$2-'Indicator Date hidden'!E7)</f>
        <v>0</v>
      </c>
      <c r="E6" s="25">
        <f>IF('Indicator Date hidden'!F7="x","x",$E$2-'Indicator Date hidden'!F7)</f>
        <v>0</v>
      </c>
      <c r="F6" s="25">
        <f>IF('Indicator Date hidden'!G7="x","x",$F$2-'Indicator Date hidden'!G7)</f>
        <v>0</v>
      </c>
      <c r="G6" s="25">
        <f>IF('Indicator Date hidden'!H7="x","x",$G$2-'Indicator Date hidden'!H7)</f>
        <v>0</v>
      </c>
      <c r="H6" s="25">
        <f>IF('Indicator Date hidden'!I7="x","x",$H$2-'Indicator Date hidden'!I7)</f>
        <v>0</v>
      </c>
      <c r="I6" s="25">
        <f>IF('Indicator Date hidden'!J7="x","x",$I$2-'Indicator Date hidden'!J7)</f>
        <v>0</v>
      </c>
      <c r="J6" s="25">
        <f>IF('Indicator Date hidden'!K7="x","x",$J$2-'Indicator Date hidden'!K7)</f>
        <v>0</v>
      </c>
      <c r="K6" s="25">
        <f>IF('Indicator Date hidden'!L7="x","x",$K$2-'Indicator Date hidden'!L7)</f>
        <v>0</v>
      </c>
      <c r="L6" s="25">
        <f>IF('Indicator Date hidden'!M7="x","x",$L$2-'Indicator Date hidden'!M7)</f>
        <v>0</v>
      </c>
      <c r="M6" s="25">
        <f>IF('Indicator Date hidden'!N7="x","x",$M$2-'Indicator Date hidden'!N7)</f>
        <v>0</v>
      </c>
      <c r="N6" s="25">
        <f>IF('Indicator Date hidden'!O7="x","x",$N$2-'Indicator Date hidden'!O7)</f>
        <v>0</v>
      </c>
      <c r="O6" s="25">
        <f>IF('Indicator Date hidden'!P7="x","x",$O$2-'Indicator Date hidden'!P7)</f>
        <v>0</v>
      </c>
      <c r="P6" s="25">
        <f>IF('Indicator Date hidden'!Q7="x","x",$P$2-'Indicator Date hidden'!Q7)</f>
        <v>0</v>
      </c>
      <c r="Q6" s="25" t="str">
        <f>IF('Indicator Date hidden'!R7="x","x",$Q$2-'Indicator Date hidden'!R7)</f>
        <v>x</v>
      </c>
      <c r="R6" s="25">
        <f>IF('Indicator Date hidden'!S7="x","x",$R$2-'Indicator Date hidden'!S7)</f>
        <v>0</v>
      </c>
      <c r="S6" s="25">
        <f>IF('Indicator Date hidden'!T7="x","x",$S$2-'Indicator Date hidden'!T7)</f>
        <v>0</v>
      </c>
      <c r="T6" s="25">
        <f>IF('Indicator Date hidden'!U7="x","x",$T$2-'Indicator Date hidden'!U7)</f>
        <v>0</v>
      </c>
      <c r="U6" s="25">
        <f>IF('Indicator Date hidden'!V7="x","x",$U$2-'Indicator Date hidden'!V7)</f>
        <v>0</v>
      </c>
      <c r="V6" s="25">
        <f>IF('Indicator Date hidden'!W7="x","x",$V$2-'Indicator Date hidden'!W7)</f>
        <v>0</v>
      </c>
      <c r="W6" s="25">
        <f>IF('Indicator Date hidden'!X7="x","x",$W$2-'Indicator Date hidden'!X7)</f>
        <v>7</v>
      </c>
      <c r="X6" s="25">
        <f>IF('Indicator Date hidden'!Y7="x","x",$X$2-'Indicator Date hidden'!Y7)</f>
        <v>5</v>
      </c>
      <c r="Y6" s="25">
        <f>IF('Indicator Date hidden'!Z7="x","x",$Y$2-'Indicator Date hidden'!Z7)</f>
        <v>0</v>
      </c>
      <c r="Z6" s="25">
        <f>IF('Indicator Date hidden'!AA7="x","x",$Z$2-'Indicator Date hidden'!AA7)</f>
        <v>0</v>
      </c>
      <c r="AA6" s="25">
        <f>IF('Indicator Date hidden'!AB7="x","x",$AA$2-'Indicator Date hidden'!AB7)</f>
        <v>0</v>
      </c>
      <c r="AB6" s="25">
        <f>IF('Indicator Date hidden'!AC7="x","x",$AB$2-'Indicator Date hidden'!AC7)</f>
        <v>0</v>
      </c>
      <c r="AC6" s="25">
        <f>IF('Indicator Date hidden'!AD7="x","x",$AC$2-'Indicator Date hidden'!AD7)</f>
        <v>0</v>
      </c>
      <c r="AD6" s="25">
        <f>IF('Indicator Date hidden'!AE7="x","x",$AD$2-'Indicator Date hidden'!AE7)</f>
        <v>0</v>
      </c>
      <c r="AE6" s="25" t="str">
        <f>IF('Indicator Date hidden'!AF7="x","x",$AE$2-'Indicator Date hidden'!AF7)</f>
        <v>x</v>
      </c>
      <c r="AF6" s="25">
        <f>IF('Indicator Date hidden'!AG7="x","x",$AF$2-'Indicator Date hidden'!AG7)</f>
        <v>5</v>
      </c>
      <c r="AG6" s="25">
        <f>IF('Indicator Date hidden'!AH7="x","x",$AG$2-'Indicator Date hidden'!AH7)</f>
        <v>0</v>
      </c>
      <c r="AH6" s="25">
        <f>IF('Indicator Date hidden'!AI7="x","x",$AH$2-'Indicator Date hidden'!AI7)</f>
        <v>0</v>
      </c>
      <c r="AI6" s="25">
        <f>IF('Indicator Date hidden'!AJ7="x","x",$AI$2-'Indicator Date hidden'!AJ7)</f>
        <v>0</v>
      </c>
      <c r="AJ6" s="25" t="str">
        <f>IF('Indicator Date hidden'!AK7="x","x",$AJ$2-'Indicator Date hidden'!AK7)</f>
        <v>x</v>
      </c>
      <c r="AK6" s="25">
        <f>IF('Indicator Date hidden'!AL7="x","x",$AK$2-'Indicator Date hidden'!AL7)</f>
        <v>1</v>
      </c>
      <c r="AL6" s="25">
        <f>IF('Indicator Date hidden'!AM7="x","x",$AL$2-'Indicator Date hidden'!AM7)</f>
        <v>0</v>
      </c>
      <c r="AM6" s="25">
        <f>IF('Indicator Date hidden'!AN7="x","x",$AM$2-'Indicator Date hidden'!AN7)</f>
        <v>0</v>
      </c>
      <c r="AN6" s="25">
        <f>IF('Indicator Date hidden'!AO7="x","x",$AN$2-'Indicator Date hidden'!AO7)</f>
        <v>0</v>
      </c>
      <c r="AO6" s="25">
        <f>IF('Indicator Date hidden'!AP7="x","x",$AO$2-'Indicator Date hidden'!AP7)</f>
        <v>1</v>
      </c>
      <c r="AP6" s="25">
        <f>IF('Indicator Date hidden'!AQ7="x","x",$AP$2-'Indicator Date hidden'!AQ7)</f>
        <v>1</v>
      </c>
      <c r="AQ6" s="25">
        <f>IF('Indicator Date hidden'!AR7="x","x",$AQ$2-'Indicator Date hidden'!AR7)</f>
        <v>8</v>
      </c>
      <c r="AR6" s="25">
        <f>IF('Indicator Date hidden'!AS7="x","x",$AR$2-'Indicator Date hidden'!AS7)</f>
        <v>0</v>
      </c>
      <c r="AS6" s="25">
        <f>IF('Indicator Date hidden'!AT7="x","x",$AS$2-'Indicator Date hidden'!AT7)</f>
        <v>0</v>
      </c>
      <c r="AT6" s="25">
        <f>IF('Indicator Date hidden'!AU7="x","x",$AT$2-'Indicator Date hidden'!AU7)</f>
        <v>0</v>
      </c>
      <c r="AU6" s="25">
        <f>IF('Indicator Date hidden'!AV7="x","x",$AU$2-'Indicator Date hidden'!AV7)</f>
        <v>1</v>
      </c>
      <c r="AV6" s="25">
        <f>IF('Indicator Date hidden'!AW7="x","x",$AV$2-'Indicator Date hidden'!AW7)</f>
        <v>0</v>
      </c>
      <c r="AW6" s="25">
        <f>IF('Indicator Date hidden'!AX7="x","x",$AW$2-'Indicator Date hidden'!AX7)</f>
        <v>0</v>
      </c>
      <c r="AX6" s="25">
        <f>IF('Indicator Date hidden'!AY7="x","x",$AX$2-'Indicator Date hidden'!AY7)</f>
        <v>0</v>
      </c>
      <c r="AY6" s="25">
        <f>IF('Indicator Date hidden'!AZ7="x","x",$AY$2-'Indicator Date hidden'!AZ7)</f>
        <v>0</v>
      </c>
      <c r="AZ6" s="25">
        <f>IF('Indicator Date hidden'!BA7="x","x",$AZ$2-'Indicator Date hidden'!BA7)</f>
        <v>0</v>
      </c>
      <c r="BA6">
        <f t="shared" si="0"/>
        <v>29</v>
      </c>
      <c r="BB6" s="26">
        <f t="shared" si="1"/>
        <v>0.60416666666666663</v>
      </c>
      <c r="BC6">
        <f t="shared" si="2"/>
        <v>8</v>
      </c>
      <c r="BD6" s="26">
        <f t="shared" si="3"/>
        <v>1.7646952443851476</v>
      </c>
      <c r="BE6" s="28">
        <f t="shared" si="4"/>
        <v>0</v>
      </c>
    </row>
    <row r="7" spans="1:57">
      <c r="A7" t="s">
        <v>6802</v>
      </c>
      <c r="B7" s="25">
        <f>IF('Indicator Date hidden'!C8="x","x",$B$2-'Indicator Date hidden'!C8)</f>
        <v>0</v>
      </c>
      <c r="C7" s="25">
        <f>IF('Indicator Date hidden'!D8="x","x",$C$2-'Indicator Date hidden'!D8)</f>
        <v>0</v>
      </c>
      <c r="D7" s="25">
        <f>IF('Indicator Date hidden'!E8="x","x",$D$2-'Indicator Date hidden'!E8)</f>
        <v>0</v>
      </c>
      <c r="E7" s="25">
        <f>IF('Indicator Date hidden'!F8="x","x",$E$2-'Indicator Date hidden'!F8)</f>
        <v>0</v>
      </c>
      <c r="F7" s="25">
        <f>IF('Indicator Date hidden'!G8="x","x",$F$2-'Indicator Date hidden'!G8)</f>
        <v>0</v>
      </c>
      <c r="G7" s="25">
        <f>IF('Indicator Date hidden'!H8="x","x",$G$2-'Indicator Date hidden'!H8)</f>
        <v>0</v>
      </c>
      <c r="H7" s="25">
        <f>IF('Indicator Date hidden'!I8="x","x",$H$2-'Indicator Date hidden'!I8)</f>
        <v>0</v>
      </c>
      <c r="I7" s="25">
        <f>IF('Indicator Date hidden'!J8="x","x",$I$2-'Indicator Date hidden'!J8)</f>
        <v>0</v>
      </c>
      <c r="J7" s="25">
        <f>IF('Indicator Date hidden'!K8="x","x",$J$2-'Indicator Date hidden'!K8)</f>
        <v>0</v>
      </c>
      <c r="K7" s="25">
        <f>IF('Indicator Date hidden'!L8="x","x",$K$2-'Indicator Date hidden'!L8)</f>
        <v>0</v>
      </c>
      <c r="L7" s="25">
        <f>IF('Indicator Date hidden'!M8="x","x",$L$2-'Indicator Date hidden'!M8)</f>
        <v>0</v>
      </c>
      <c r="M7" s="25">
        <f>IF('Indicator Date hidden'!N8="x","x",$M$2-'Indicator Date hidden'!N8)</f>
        <v>0</v>
      </c>
      <c r="N7" s="25">
        <f>IF('Indicator Date hidden'!O8="x","x",$N$2-'Indicator Date hidden'!O8)</f>
        <v>0</v>
      </c>
      <c r="O7" s="25">
        <f>IF('Indicator Date hidden'!P8="x","x",$O$2-'Indicator Date hidden'!P8)</f>
        <v>0</v>
      </c>
      <c r="P7" s="25">
        <f>IF('Indicator Date hidden'!Q8="x","x",$P$2-'Indicator Date hidden'!Q8)</f>
        <v>0</v>
      </c>
      <c r="Q7" s="25" t="str">
        <f>IF('Indicator Date hidden'!R8="x","x",$Q$2-'Indicator Date hidden'!R8)</f>
        <v>x</v>
      </c>
      <c r="R7" s="25">
        <f>IF('Indicator Date hidden'!S8="x","x",$R$2-'Indicator Date hidden'!S8)</f>
        <v>0</v>
      </c>
      <c r="S7" s="25">
        <f>IF('Indicator Date hidden'!T8="x","x",$S$2-'Indicator Date hidden'!T8)</f>
        <v>0</v>
      </c>
      <c r="T7" s="25">
        <f>IF('Indicator Date hidden'!U8="x","x",$T$2-'Indicator Date hidden'!U8)</f>
        <v>0</v>
      </c>
      <c r="U7" s="25">
        <f>IF('Indicator Date hidden'!V8="x","x",$U$2-'Indicator Date hidden'!V8)</f>
        <v>0</v>
      </c>
      <c r="V7" s="25">
        <f>IF('Indicator Date hidden'!W8="x","x",$V$2-'Indicator Date hidden'!W8)</f>
        <v>0</v>
      </c>
      <c r="W7" s="25" t="str">
        <f>IF('Indicator Date hidden'!X8="x","x",$W$2-'Indicator Date hidden'!X8)</f>
        <v>x</v>
      </c>
      <c r="X7" s="25" t="str">
        <f>IF('Indicator Date hidden'!Y8="x","x",$X$2-'Indicator Date hidden'!Y8)</f>
        <v>x</v>
      </c>
      <c r="Y7" s="25">
        <f>IF('Indicator Date hidden'!Z8="x","x",$Y$2-'Indicator Date hidden'!Z8)</f>
        <v>0</v>
      </c>
      <c r="Z7" s="25">
        <f>IF('Indicator Date hidden'!AA8="x","x",$Z$2-'Indicator Date hidden'!AA8)</f>
        <v>0</v>
      </c>
      <c r="AA7" s="25" t="str">
        <f>IF('Indicator Date hidden'!AB8="x","x",$AA$2-'Indicator Date hidden'!AB8)</f>
        <v>x</v>
      </c>
      <c r="AB7" s="25">
        <f>IF('Indicator Date hidden'!AC8="x","x",$AB$2-'Indicator Date hidden'!AC8)</f>
        <v>0</v>
      </c>
      <c r="AC7" s="25">
        <f>IF('Indicator Date hidden'!AD8="x","x",$AC$2-'Indicator Date hidden'!AD8)</f>
        <v>0</v>
      </c>
      <c r="AD7" s="25" t="str">
        <f>IF('Indicator Date hidden'!AE8="x","x",$AD$2-'Indicator Date hidden'!AE8)</f>
        <v>x</v>
      </c>
      <c r="AE7" s="25" t="str">
        <f>IF('Indicator Date hidden'!AF8="x","x",$AE$2-'Indicator Date hidden'!AF8)</f>
        <v>x</v>
      </c>
      <c r="AF7" s="25" t="str">
        <f>IF('Indicator Date hidden'!AG8="x","x",$AF$2-'Indicator Date hidden'!AG8)</f>
        <v>x</v>
      </c>
      <c r="AG7" s="25">
        <f>IF('Indicator Date hidden'!AH8="x","x",$AG$2-'Indicator Date hidden'!AH8)</f>
        <v>0</v>
      </c>
      <c r="AH7" s="25">
        <f>IF('Indicator Date hidden'!AI8="x","x",$AH$2-'Indicator Date hidden'!AI8)</f>
        <v>0</v>
      </c>
      <c r="AI7" s="25">
        <f>IF('Indicator Date hidden'!AJ8="x","x",$AI$2-'Indicator Date hidden'!AJ8)</f>
        <v>0</v>
      </c>
      <c r="AJ7" s="25" t="str">
        <f>IF('Indicator Date hidden'!AK8="x","x",$AJ$2-'Indicator Date hidden'!AK8)</f>
        <v>x</v>
      </c>
      <c r="AK7" s="25">
        <f>IF('Indicator Date hidden'!AL8="x","x",$AK$2-'Indicator Date hidden'!AL8)</f>
        <v>1</v>
      </c>
      <c r="AL7" s="25">
        <f>IF('Indicator Date hidden'!AM8="x","x",$AL$2-'Indicator Date hidden'!AM8)</f>
        <v>0</v>
      </c>
      <c r="AM7" s="25">
        <f>IF('Indicator Date hidden'!AN8="x","x",$AM$2-'Indicator Date hidden'!AN8)</f>
        <v>0</v>
      </c>
      <c r="AN7" s="25">
        <f>IF('Indicator Date hidden'!AO8="x","x",$AN$2-'Indicator Date hidden'!AO8)</f>
        <v>0</v>
      </c>
      <c r="AO7" s="25">
        <f>IF('Indicator Date hidden'!AP8="x","x",$AO$2-'Indicator Date hidden'!AP8)</f>
        <v>0</v>
      </c>
      <c r="AP7" s="25" t="str">
        <f>IF('Indicator Date hidden'!AQ8="x","x",$AP$2-'Indicator Date hidden'!AQ8)</f>
        <v>x</v>
      </c>
      <c r="AQ7" s="25">
        <f>IF('Indicator Date hidden'!AR8="x","x",$AQ$2-'Indicator Date hidden'!AR8)</f>
        <v>6</v>
      </c>
      <c r="AR7" s="25">
        <f>IF('Indicator Date hidden'!AS8="x","x",$AR$2-'Indicator Date hidden'!AS8)</f>
        <v>0</v>
      </c>
      <c r="AS7" s="25" t="str">
        <f>IF('Indicator Date hidden'!AT8="x","x",$AS$2-'Indicator Date hidden'!AT8)</f>
        <v>x</v>
      </c>
      <c r="AT7" s="25">
        <f>IF('Indicator Date hidden'!AU8="x","x",$AT$2-'Indicator Date hidden'!AU8)</f>
        <v>0</v>
      </c>
      <c r="AU7" s="25">
        <f>IF('Indicator Date hidden'!AV8="x","x",$AU$2-'Indicator Date hidden'!AV8)</f>
        <v>1</v>
      </c>
      <c r="AV7" s="25">
        <f>IF('Indicator Date hidden'!AW8="x","x",$AV$2-'Indicator Date hidden'!AW8)</f>
        <v>0</v>
      </c>
      <c r="AW7" s="25">
        <f>IF('Indicator Date hidden'!AX8="x","x",$AW$2-'Indicator Date hidden'!AX8)</f>
        <v>0</v>
      </c>
      <c r="AX7" s="25">
        <f>IF('Indicator Date hidden'!AY8="x","x",$AX$2-'Indicator Date hidden'!AY8)</f>
        <v>0</v>
      </c>
      <c r="AY7" s="25">
        <f>IF('Indicator Date hidden'!AZ8="x","x",$AY$2-'Indicator Date hidden'!AZ8)</f>
        <v>4</v>
      </c>
      <c r="AZ7" s="25">
        <f>IF('Indicator Date hidden'!BA8="x","x",$AZ$2-'Indicator Date hidden'!BA8)</f>
        <v>0</v>
      </c>
      <c r="BA7">
        <f t="shared" si="0"/>
        <v>12</v>
      </c>
      <c r="BB7" s="26">
        <f t="shared" si="1"/>
        <v>0.29268292682926828</v>
      </c>
      <c r="BC7">
        <f t="shared" si="2"/>
        <v>4</v>
      </c>
      <c r="BD7" s="26">
        <f t="shared" si="3"/>
        <v>1.1096890893733977</v>
      </c>
      <c r="BE7" s="28">
        <f t="shared" si="4"/>
        <v>0</v>
      </c>
    </row>
    <row r="8" spans="1:57">
      <c r="A8" t="s">
        <v>6796</v>
      </c>
      <c r="B8" s="25">
        <f>IF('Indicator Date hidden'!C9="x","x",$B$2-'Indicator Date hidden'!C9)</f>
        <v>0</v>
      </c>
      <c r="C8" s="25">
        <f>IF('Indicator Date hidden'!D9="x","x",$C$2-'Indicator Date hidden'!D9)</f>
        <v>0</v>
      </c>
      <c r="D8" s="25">
        <f>IF('Indicator Date hidden'!E9="x","x",$D$2-'Indicator Date hidden'!E9)</f>
        <v>0</v>
      </c>
      <c r="E8" s="25">
        <f>IF('Indicator Date hidden'!F9="x","x",$E$2-'Indicator Date hidden'!F9)</f>
        <v>0</v>
      </c>
      <c r="F8" s="25">
        <f>IF('Indicator Date hidden'!G9="x","x",$F$2-'Indicator Date hidden'!G9)</f>
        <v>0</v>
      </c>
      <c r="G8" s="25">
        <f>IF('Indicator Date hidden'!H9="x","x",$G$2-'Indicator Date hidden'!H9)</f>
        <v>0</v>
      </c>
      <c r="H8" s="25">
        <f>IF('Indicator Date hidden'!I9="x","x",$H$2-'Indicator Date hidden'!I9)</f>
        <v>0</v>
      </c>
      <c r="I8" s="25">
        <f>IF('Indicator Date hidden'!J9="x","x",$I$2-'Indicator Date hidden'!J9)</f>
        <v>0</v>
      </c>
      <c r="J8" s="25">
        <f>IF('Indicator Date hidden'!K9="x","x",$J$2-'Indicator Date hidden'!K9)</f>
        <v>0</v>
      </c>
      <c r="K8" s="25">
        <f>IF('Indicator Date hidden'!L9="x","x",$K$2-'Indicator Date hidden'!L9)</f>
        <v>0</v>
      </c>
      <c r="L8" s="25">
        <f>IF('Indicator Date hidden'!M9="x","x",$L$2-'Indicator Date hidden'!M9)</f>
        <v>0</v>
      </c>
      <c r="M8" s="25">
        <f>IF('Indicator Date hidden'!N9="x","x",$M$2-'Indicator Date hidden'!N9)</f>
        <v>0</v>
      </c>
      <c r="N8" s="25">
        <f>IF('Indicator Date hidden'!O9="x","x",$N$2-'Indicator Date hidden'!O9)</f>
        <v>0</v>
      </c>
      <c r="O8" s="25">
        <f>IF('Indicator Date hidden'!P9="x","x",$O$2-'Indicator Date hidden'!P9)</f>
        <v>0</v>
      </c>
      <c r="P8" s="25">
        <f>IF('Indicator Date hidden'!Q9="x","x",$P$2-'Indicator Date hidden'!Q9)</f>
        <v>0</v>
      </c>
      <c r="Q8" s="25">
        <f>IF('Indicator Date hidden'!R9="x","x",$Q$2-'Indicator Date hidden'!R9)</f>
        <v>9</v>
      </c>
      <c r="R8" s="25">
        <f>IF('Indicator Date hidden'!S9="x","x",$R$2-'Indicator Date hidden'!S9)</f>
        <v>0</v>
      </c>
      <c r="S8" s="25">
        <f>IF('Indicator Date hidden'!T9="x","x",$S$2-'Indicator Date hidden'!T9)</f>
        <v>0</v>
      </c>
      <c r="T8" s="25">
        <f>IF('Indicator Date hidden'!U9="x","x",$T$2-'Indicator Date hidden'!U9)</f>
        <v>0</v>
      </c>
      <c r="U8" s="25">
        <f>IF('Indicator Date hidden'!V9="x","x",$U$2-'Indicator Date hidden'!V9)</f>
        <v>0</v>
      </c>
      <c r="V8" s="25">
        <f>IF('Indicator Date hidden'!W9="x","x",$V$2-'Indicator Date hidden'!W9)</f>
        <v>0</v>
      </c>
      <c r="W8" s="25">
        <f>IF('Indicator Date hidden'!X9="x","x",$W$2-'Indicator Date hidden'!X9)</f>
        <v>9</v>
      </c>
      <c r="X8" s="25">
        <f>IF('Indicator Date hidden'!Y9="x","x",$X$2-'Indicator Date hidden'!Y9)</f>
        <v>1</v>
      </c>
      <c r="Y8" s="25">
        <f>IF('Indicator Date hidden'!Z9="x","x",$Y$2-'Indicator Date hidden'!Z9)</f>
        <v>0</v>
      </c>
      <c r="Z8" s="25">
        <f>IF('Indicator Date hidden'!AA9="x","x",$Z$2-'Indicator Date hidden'!AA9)</f>
        <v>0</v>
      </c>
      <c r="AA8" s="25">
        <f>IF('Indicator Date hidden'!AB9="x","x",$AA$2-'Indicator Date hidden'!AB9)</f>
        <v>0</v>
      </c>
      <c r="AB8" s="25">
        <f>IF('Indicator Date hidden'!AC9="x","x",$AB$2-'Indicator Date hidden'!AC9)</f>
        <v>0</v>
      </c>
      <c r="AC8" s="25">
        <f>IF('Indicator Date hidden'!AD9="x","x",$AC$2-'Indicator Date hidden'!AD9)</f>
        <v>0</v>
      </c>
      <c r="AD8" s="25" t="str">
        <f>IF('Indicator Date hidden'!AE9="x","x",$AD$2-'Indicator Date hidden'!AE9)</f>
        <v>x</v>
      </c>
      <c r="AE8" s="25">
        <f>IF('Indicator Date hidden'!AF9="x","x",$AE$2-'Indicator Date hidden'!AF9)</f>
        <v>0</v>
      </c>
      <c r="AF8" s="25">
        <f>IF('Indicator Date hidden'!AG9="x","x",$AF$2-'Indicator Date hidden'!AG9)</f>
        <v>0</v>
      </c>
      <c r="AG8" s="25">
        <f>IF('Indicator Date hidden'!AH9="x","x",$AG$2-'Indicator Date hidden'!AH9)</f>
        <v>0</v>
      </c>
      <c r="AH8" s="25">
        <f>IF('Indicator Date hidden'!AI9="x","x",$AH$2-'Indicator Date hidden'!AI9)</f>
        <v>0</v>
      </c>
      <c r="AI8" s="25">
        <f>IF('Indicator Date hidden'!AJ9="x","x",$AI$2-'Indicator Date hidden'!AJ9)</f>
        <v>0</v>
      </c>
      <c r="AJ8" s="25" t="str">
        <f>IF('Indicator Date hidden'!AK9="x","x",$AJ$2-'Indicator Date hidden'!AK9)</f>
        <v>x</v>
      </c>
      <c r="AK8" s="25">
        <f>IF('Indicator Date hidden'!AL9="x","x",$AK$2-'Indicator Date hidden'!AL9)</f>
        <v>1</v>
      </c>
      <c r="AL8" s="25">
        <f>IF('Indicator Date hidden'!AM9="x","x",$AL$2-'Indicator Date hidden'!AM9)</f>
        <v>0</v>
      </c>
      <c r="AM8" s="25">
        <f>IF('Indicator Date hidden'!AN9="x","x",$AM$2-'Indicator Date hidden'!AN9)</f>
        <v>0</v>
      </c>
      <c r="AN8" s="25">
        <f>IF('Indicator Date hidden'!AO9="x","x",$AN$2-'Indicator Date hidden'!AO9)</f>
        <v>0</v>
      </c>
      <c r="AO8" s="25" t="str">
        <f>IF('Indicator Date hidden'!AP9="x","x",$AO$2-'Indicator Date hidden'!AP9)</f>
        <v>x</v>
      </c>
      <c r="AP8" s="25" t="str">
        <f>IF('Indicator Date hidden'!AQ9="x","x",$AP$2-'Indicator Date hidden'!AQ9)</f>
        <v>x</v>
      </c>
      <c r="AQ8" s="25">
        <f>IF('Indicator Date hidden'!AR9="x","x",$AQ$2-'Indicator Date hidden'!AR9)</f>
        <v>0</v>
      </c>
      <c r="AR8" s="25">
        <f>IF('Indicator Date hidden'!AS9="x","x",$AR$2-'Indicator Date hidden'!AS9)</f>
        <v>0</v>
      </c>
      <c r="AS8" s="25">
        <f>IF('Indicator Date hidden'!AT9="x","x",$AS$2-'Indicator Date hidden'!AT9)</f>
        <v>0</v>
      </c>
      <c r="AT8" s="25">
        <f>IF('Indicator Date hidden'!AU9="x","x",$AT$2-'Indicator Date hidden'!AU9)</f>
        <v>0</v>
      </c>
      <c r="AU8" s="25">
        <f>IF('Indicator Date hidden'!AV9="x","x",$AU$2-'Indicator Date hidden'!AV9)</f>
        <v>1</v>
      </c>
      <c r="AV8" s="25">
        <f>IF('Indicator Date hidden'!AW9="x","x",$AV$2-'Indicator Date hidden'!AW9)</f>
        <v>0</v>
      </c>
      <c r="AW8" s="25">
        <f>IF('Indicator Date hidden'!AX9="x","x",$AW$2-'Indicator Date hidden'!AX9)</f>
        <v>0</v>
      </c>
      <c r="AX8" s="25">
        <f>IF('Indicator Date hidden'!AY9="x","x",$AX$2-'Indicator Date hidden'!AY9)</f>
        <v>0</v>
      </c>
      <c r="AY8" s="25">
        <f>IF('Indicator Date hidden'!AZ9="x","x",$AY$2-'Indicator Date hidden'!AZ9)</f>
        <v>0</v>
      </c>
      <c r="AZ8" s="25">
        <f>IF('Indicator Date hidden'!BA9="x","x",$AZ$2-'Indicator Date hidden'!BA9)</f>
        <v>0</v>
      </c>
      <c r="BA8">
        <f t="shared" si="0"/>
        <v>21</v>
      </c>
      <c r="BB8" s="26">
        <f t="shared" si="1"/>
        <v>0.44680851063829785</v>
      </c>
      <c r="BC8">
        <f t="shared" si="2"/>
        <v>5</v>
      </c>
      <c r="BD8" s="26">
        <f t="shared" si="3"/>
        <v>1.8196154683596</v>
      </c>
      <c r="BE8" s="28">
        <f t="shared" si="4"/>
        <v>0</v>
      </c>
    </row>
    <row r="9" spans="1:57">
      <c r="A9" t="s">
        <v>6798</v>
      </c>
      <c r="B9" s="25">
        <f>IF('Indicator Date hidden'!C10="x","x",$B$2-'Indicator Date hidden'!C10)</f>
        <v>0</v>
      </c>
      <c r="C9" s="25">
        <f>IF('Indicator Date hidden'!D10="x","x",$C$2-'Indicator Date hidden'!D10)</f>
        <v>0</v>
      </c>
      <c r="D9" s="25">
        <f>IF('Indicator Date hidden'!E10="x","x",$D$2-'Indicator Date hidden'!E10)</f>
        <v>0</v>
      </c>
      <c r="E9" s="25">
        <f>IF('Indicator Date hidden'!F10="x","x",$E$2-'Indicator Date hidden'!F10)</f>
        <v>0</v>
      </c>
      <c r="F9" s="25">
        <f>IF('Indicator Date hidden'!G10="x","x",$F$2-'Indicator Date hidden'!G10)</f>
        <v>0</v>
      </c>
      <c r="G9" s="25">
        <f>IF('Indicator Date hidden'!H10="x","x",$G$2-'Indicator Date hidden'!H10)</f>
        <v>0</v>
      </c>
      <c r="H9" s="25">
        <f>IF('Indicator Date hidden'!I10="x","x",$H$2-'Indicator Date hidden'!I10)</f>
        <v>0</v>
      </c>
      <c r="I9" s="25">
        <f>IF('Indicator Date hidden'!J10="x","x",$I$2-'Indicator Date hidden'!J10)</f>
        <v>0</v>
      </c>
      <c r="J9" s="25">
        <f>IF('Indicator Date hidden'!K10="x","x",$J$2-'Indicator Date hidden'!K10)</f>
        <v>0</v>
      </c>
      <c r="K9" s="25">
        <f>IF('Indicator Date hidden'!L10="x","x",$K$2-'Indicator Date hidden'!L10)</f>
        <v>0</v>
      </c>
      <c r="L9" s="25">
        <f>IF('Indicator Date hidden'!M10="x","x",$L$2-'Indicator Date hidden'!M10)</f>
        <v>0</v>
      </c>
      <c r="M9" s="25">
        <f>IF('Indicator Date hidden'!N10="x","x",$M$2-'Indicator Date hidden'!N10)</f>
        <v>0</v>
      </c>
      <c r="N9" s="25">
        <f>IF('Indicator Date hidden'!O10="x","x",$N$2-'Indicator Date hidden'!O10)</f>
        <v>0</v>
      </c>
      <c r="O9" s="25">
        <f>IF('Indicator Date hidden'!P10="x","x",$O$2-'Indicator Date hidden'!P10)</f>
        <v>0</v>
      </c>
      <c r="P9" s="25">
        <f>IF('Indicator Date hidden'!Q10="x","x",$P$2-'Indicator Date hidden'!Q10)</f>
        <v>0</v>
      </c>
      <c r="Q9" s="25">
        <f>IF('Indicator Date hidden'!R10="x","x",$Q$2-'Indicator Date hidden'!R10)</f>
        <v>4</v>
      </c>
      <c r="R9" s="25">
        <f>IF('Indicator Date hidden'!S10="x","x",$R$2-'Indicator Date hidden'!S10)</f>
        <v>0</v>
      </c>
      <c r="S9" s="25">
        <f>IF('Indicator Date hidden'!T10="x","x",$S$2-'Indicator Date hidden'!T10)</f>
        <v>0</v>
      </c>
      <c r="T9" s="25">
        <f>IF('Indicator Date hidden'!U10="x","x",$T$2-'Indicator Date hidden'!U10)</f>
        <v>0</v>
      </c>
      <c r="U9" s="25">
        <f>IF('Indicator Date hidden'!V10="x","x",$U$2-'Indicator Date hidden'!V10)</f>
        <v>0</v>
      </c>
      <c r="V9" s="25">
        <f>IF('Indicator Date hidden'!W10="x","x",$V$2-'Indicator Date hidden'!W10)</f>
        <v>0</v>
      </c>
      <c r="W9" s="25">
        <f>IF('Indicator Date hidden'!X10="x","x",$W$2-'Indicator Date hidden'!X10)</f>
        <v>4</v>
      </c>
      <c r="X9" s="25">
        <f>IF('Indicator Date hidden'!Y10="x","x",$X$2-'Indicator Date hidden'!Y10)</f>
        <v>1</v>
      </c>
      <c r="Y9" s="25">
        <f>IF('Indicator Date hidden'!Z10="x","x",$Y$2-'Indicator Date hidden'!Z10)</f>
        <v>0</v>
      </c>
      <c r="Z9" s="25">
        <f>IF('Indicator Date hidden'!AA10="x","x",$Z$2-'Indicator Date hidden'!AA10)</f>
        <v>0</v>
      </c>
      <c r="AA9" s="25">
        <f>IF('Indicator Date hidden'!AB10="x","x",$AA$2-'Indicator Date hidden'!AB10)</f>
        <v>0</v>
      </c>
      <c r="AB9" s="25">
        <f>IF('Indicator Date hidden'!AC10="x","x",$AB$2-'Indicator Date hidden'!AC10)</f>
        <v>0</v>
      </c>
      <c r="AC9" s="25">
        <f>IF('Indicator Date hidden'!AD10="x","x",$AC$2-'Indicator Date hidden'!AD10)</f>
        <v>0</v>
      </c>
      <c r="AD9" s="25" t="str">
        <f>IF('Indicator Date hidden'!AE10="x","x",$AD$2-'Indicator Date hidden'!AE10)</f>
        <v>x</v>
      </c>
      <c r="AE9" s="25">
        <f>IF('Indicator Date hidden'!AF10="x","x",$AE$2-'Indicator Date hidden'!AF10)</f>
        <v>0</v>
      </c>
      <c r="AF9" s="25">
        <f>IF('Indicator Date hidden'!AG10="x","x",$AF$2-'Indicator Date hidden'!AG10)</f>
        <v>0</v>
      </c>
      <c r="AG9" s="25">
        <f>IF('Indicator Date hidden'!AH10="x","x",$AG$2-'Indicator Date hidden'!AH10)</f>
        <v>0</v>
      </c>
      <c r="AH9" s="25">
        <f>IF('Indicator Date hidden'!AI10="x","x",$AH$2-'Indicator Date hidden'!AI10)</f>
        <v>0</v>
      </c>
      <c r="AI9" s="25">
        <f>IF('Indicator Date hidden'!AJ10="x","x",$AI$2-'Indicator Date hidden'!AJ10)</f>
        <v>0</v>
      </c>
      <c r="AJ9" s="25">
        <f>IF('Indicator Date hidden'!AK10="x","x",$AJ$2-'Indicator Date hidden'!AK10)</f>
        <v>1</v>
      </c>
      <c r="AK9" s="25">
        <f>IF('Indicator Date hidden'!AL10="x","x",$AK$2-'Indicator Date hidden'!AL10)</f>
        <v>1</v>
      </c>
      <c r="AL9" s="25">
        <f>IF('Indicator Date hidden'!AM10="x","x",$AL$2-'Indicator Date hidden'!AM10)</f>
        <v>0</v>
      </c>
      <c r="AM9" s="25">
        <f>IF('Indicator Date hidden'!AN10="x","x",$AM$2-'Indicator Date hidden'!AN10)</f>
        <v>0</v>
      </c>
      <c r="AN9" s="25">
        <f>IF('Indicator Date hidden'!AO10="x","x",$AN$2-'Indicator Date hidden'!AO10)</f>
        <v>0</v>
      </c>
      <c r="AO9" s="25">
        <f>IF('Indicator Date hidden'!AP10="x","x",$AO$2-'Indicator Date hidden'!AP10)</f>
        <v>0</v>
      </c>
      <c r="AP9" s="25">
        <f>IF('Indicator Date hidden'!AQ10="x","x",$AP$2-'Indicator Date hidden'!AQ10)</f>
        <v>0</v>
      </c>
      <c r="AQ9" s="25">
        <f>IF('Indicator Date hidden'!AR10="x","x",$AQ$2-'Indicator Date hidden'!AR10)</f>
        <v>4</v>
      </c>
      <c r="AR9" s="25">
        <f>IF('Indicator Date hidden'!AS10="x","x",$AR$2-'Indicator Date hidden'!AS10)</f>
        <v>0</v>
      </c>
      <c r="AS9" s="25">
        <f>IF('Indicator Date hidden'!AT10="x","x",$AS$2-'Indicator Date hidden'!AT10)</f>
        <v>0</v>
      </c>
      <c r="AT9" s="25">
        <f>IF('Indicator Date hidden'!AU10="x","x",$AT$2-'Indicator Date hidden'!AU10)</f>
        <v>0</v>
      </c>
      <c r="AU9" s="25">
        <f>IF('Indicator Date hidden'!AV10="x","x",$AU$2-'Indicator Date hidden'!AV10)</f>
        <v>3</v>
      </c>
      <c r="AV9" s="25">
        <f>IF('Indicator Date hidden'!AW10="x","x",$AV$2-'Indicator Date hidden'!AW10)</f>
        <v>0</v>
      </c>
      <c r="AW9" s="25">
        <f>IF('Indicator Date hidden'!AX10="x","x",$AW$2-'Indicator Date hidden'!AX10)</f>
        <v>0</v>
      </c>
      <c r="AX9" s="25">
        <f>IF('Indicator Date hidden'!AY10="x","x",$AX$2-'Indicator Date hidden'!AY10)</f>
        <v>0</v>
      </c>
      <c r="AY9" s="25">
        <f>IF('Indicator Date hidden'!AZ10="x","x",$AY$2-'Indicator Date hidden'!AZ10)</f>
        <v>0</v>
      </c>
      <c r="AZ9" s="25">
        <f>IF('Indicator Date hidden'!BA10="x","x",$AZ$2-'Indicator Date hidden'!BA10)</f>
        <v>0</v>
      </c>
      <c r="BA9">
        <f t="shared" si="0"/>
        <v>18</v>
      </c>
      <c r="BB9" s="26">
        <f t="shared" si="1"/>
        <v>0.36</v>
      </c>
      <c r="BC9">
        <f t="shared" si="2"/>
        <v>7</v>
      </c>
      <c r="BD9" s="26">
        <f t="shared" si="3"/>
        <v>1.034601372510205</v>
      </c>
      <c r="BE9" s="28">
        <f t="shared" si="4"/>
        <v>0</v>
      </c>
    </row>
    <row r="10" spans="1:57">
      <c r="A10" t="s">
        <v>6804</v>
      </c>
      <c r="B10" s="25">
        <f>IF('Indicator Date hidden'!C11="x","x",$B$2-'Indicator Date hidden'!C11)</f>
        <v>0</v>
      </c>
      <c r="C10" s="25">
        <f>IF('Indicator Date hidden'!D11="x","x",$C$2-'Indicator Date hidden'!D11)</f>
        <v>0</v>
      </c>
      <c r="D10" s="25">
        <f>IF('Indicator Date hidden'!E11="x","x",$D$2-'Indicator Date hidden'!E11)</f>
        <v>0</v>
      </c>
      <c r="E10" s="25">
        <f>IF('Indicator Date hidden'!F11="x","x",$E$2-'Indicator Date hidden'!F11)</f>
        <v>0</v>
      </c>
      <c r="F10" s="25">
        <f>IF('Indicator Date hidden'!G11="x","x",$F$2-'Indicator Date hidden'!G11)</f>
        <v>0</v>
      </c>
      <c r="G10" s="25">
        <f>IF('Indicator Date hidden'!H11="x","x",$G$2-'Indicator Date hidden'!H11)</f>
        <v>0</v>
      </c>
      <c r="H10" s="25">
        <f>IF('Indicator Date hidden'!I11="x","x",$H$2-'Indicator Date hidden'!I11)</f>
        <v>0</v>
      </c>
      <c r="I10" s="25">
        <f>IF('Indicator Date hidden'!J11="x","x",$I$2-'Indicator Date hidden'!J11)</f>
        <v>0</v>
      </c>
      <c r="J10" s="25">
        <f>IF('Indicator Date hidden'!K11="x","x",$J$2-'Indicator Date hidden'!K11)</f>
        <v>0</v>
      </c>
      <c r="K10" s="25">
        <f>IF('Indicator Date hidden'!L11="x","x",$K$2-'Indicator Date hidden'!L11)</f>
        <v>0</v>
      </c>
      <c r="L10" s="25">
        <f>IF('Indicator Date hidden'!M11="x","x",$L$2-'Indicator Date hidden'!M11)</f>
        <v>0</v>
      </c>
      <c r="M10" s="25">
        <f>IF('Indicator Date hidden'!N11="x","x",$M$2-'Indicator Date hidden'!N11)</f>
        <v>0</v>
      </c>
      <c r="N10" s="25">
        <f>IF('Indicator Date hidden'!O11="x","x",$N$2-'Indicator Date hidden'!O11)</f>
        <v>0</v>
      </c>
      <c r="O10" s="25">
        <f>IF('Indicator Date hidden'!P11="x","x",$O$2-'Indicator Date hidden'!P11)</f>
        <v>0</v>
      </c>
      <c r="P10" s="25">
        <f>IF('Indicator Date hidden'!Q11="x","x",$P$2-'Indicator Date hidden'!Q11)</f>
        <v>0</v>
      </c>
      <c r="Q10" s="25" t="str">
        <f>IF('Indicator Date hidden'!R11="x","x",$Q$2-'Indicator Date hidden'!R11)</f>
        <v>x</v>
      </c>
      <c r="R10" s="25">
        <f>IF('Indicator Date hidden'!S11="x","x",$R$2-'Indicator Date hidden'!S11)</f>
        <v>0</v>
      </c>
      <c r="S10" s="25">
        <f>IF('Indicator Date hidden'!T11="x","x",$S$2-'Indicator Date hidden'!T11)</f>
        <v>0</v>
      </c>
      <c r="T10" s="25">
        <f>IF('Indicator Date hidden'!U11="x","x",$T$2-'Indicator Date hidden'!U11)</f>
        <v>0</v>
      </c>
      <c r="U10" s="25" t="str">
        <f>IF('Indicator Date hidden'!V11="x","x",$U$2-'Indicator Date hidden'!V11)</f>
        <v>x</v>
      </c>
      <c r="V10" s="25">
        <f>IF('Indicator Date hidden'!W11="x","x",$V$2-'Indicator Date hidden'!W11)</f>
        <v>0</v>
      </c>
      <c r="W10" s="25">
        <f>IF('Indicator Date hidden'!X11="x","x",$W$2-'Indicator Date hidden'!X11)</f>
        <v>7</v>
      </c>
      <c r="X10" s="25">
        <f>IF('Indicator Date hidden'!Y11="x","x",$X$2-'Indicator Date hidden'!Y11)</f>
        <v>3</v>
      </c>
      <c r="Y10" s="25">
        <f>IF('Indicator Date hidden'!Z11="x","x",$Y$2-'Indicator Date hidden'!Z11)</f>
        <v>0</v>
      </c>
      <c r="Z10" s="25">
        <f>IF('Indicator Date hidden'!AA11="x","x",$Z$2-'Indicator Date hidden'!AA11)</f>
        <v>0</v>
      </c>
      <c r="AA10" s="25">
        <f>IF('Indicator Date hidden'!AB11="x","x",$AA$2-'Indicator Date hidden'!AB11)</f>
        <v>1</v>
      </c>
      <c r="AB10" s="25">
        <f>IF('Indicator Date hidden'!AC11="x","x",$AB$2-'Indicator Date hidden'!AC11)</f>
        <v>0</v>
      </c>
      <c r="AC10" s="25">
        <f>IF('Indicator Date hidden'!AD11="x","x",$AC$2-'Indicator Date hidden'!AD11)</f>
        <v>0</v>
      </c>
      <c r="AD10" s="25" t="str">
        <f>IF('Indicator Date hidden'!AE11="x","x",$AD$2-'Indicator Date hidden'!AE11)</f>
        <v>x</v>
      </c>
      <c r="AE10" s="25">
        <f>IF('Indicator Date hidden'!AF11="x","x",$AE$2-'Indicator Date hidden'!AF11)</f>
        <v>0</v>
      </c>
      <c r="AF10" s="25">
        <f>IF('Indicator Date hidden'!AG11="x","x",$AF$2-'Indicator Date hidden'!AG11)</f>
        <v>3</v>
      </c>
      <c r="AG10" s="25">
        <f>IF('Indicator Date hidden'!AH11="x","x",$AG$2-'Indicator Date hidden'!AH11)</f>
        <v>0</v>
      </c>
      <c r="AH10" s="25">
        <f>IF('Indicator Date hidden'!AI11="x","x",$AH$2-'Indicator Date hidden'!AI11)</f>
        <v>0</v>
      </c>
      <c r="AI10" s="25">
        <f>IF('Indicator Date hidden'!AJ11="x","x",$AI$2-'Indicator Date hidden'!AJ11)</f>
        <v>0</v>
      </c>
      <c r="AJ10" s="25" t="str">
        <f>IF('Indicator Date hidden'!AK11="x","x",$AJ$2-'Indicator Date hidden'!AK11)</f>
        <v>x</v>
      </c>
      <c r="AK10" s="25">
        <f>IF('Indicator Date hidden'!AL11="x","x",$AK$2-'Indicator Date hidden'!AL11)</f>
        <v>1</v>
      </c>
      <c r="AL10" s="25">
        <f>IF('Indicator Date hidden'!AM11="x","x",$AL$2-'Indicator Date hidden'!AM11)</f>
        <v>0</v>
      </c>
      <c r="AM10" s="25">
        <f>IF('Indicator Date hidden'!AN11="x","x",$AM$2-'Indicator Date hidden'!AN11)</f>
        <v>0</v>
      </c>
      <c r="AN10" s="25">
        <f>IF('Indicator Date hidden'!AO11="x","x",$AN$2-'Indicator Date hidden'!AO11)</f>
        <v>0</v>
      </c>
      <c r="AO10" s="25">
        <f>IF('Indicator Date hidden'!AP11="x","x",$AO$2-'Indicator Date hidden'!AP11)</f>
        <v>0</v>
      </c>
      <c r="AP10" s="25" t="str">
        <f>IF('Indicator Date hidden'!AQ11="x","x",$AP$2-'Indicator Date hidden'!AQ11)</f>
        <v>x</v>
      </c>
      <c r="AQ10" s="25">
        <f>IF('Indicator Date hidden'!AR11="x","x",$AQ$2-'Indicator Date hidden'!AR11)</f>
        <v>0</v>
      </c>
      <c r="AR10" s="25">
        <f>IF('Indicator Date hidden'!AS11="x","x",$AR$2-'Indicator Date hidden'!AS11)</f>
        <v>0</v>
      </c>
      <c r="AS10" s="25">
        <f>IF('Indicator Date hidden'!AT11="x","x",$AS$2-'Indicator Date hidden'!AT11)</f>
        <v>0</v>
      </c>
      <c r="AT10" s="25">
        <f>IF('Indicator Date hidden'!AU11="x","x",$AT$2-'Indicator Date hidden'!AU11)</f>
        <v>0</v>
      </c>
      <c r="AU10" s="25" t="str">
        <f>IF('Indicator Date hidden'!AV11="x","x",$AU$2-'Indicator Date hidden'!AV11)</f>
        <v>x</v>
      </c>
      <c r="AV10" s="25">
        <f>IF('Indicator Date hidden'!AW11="x","x",$AV$2-'Indicator Date hidden'!AW11)</f>
        <v>0</v>
      </c>
      <c r="AW10" s="25">
        <f>IF('Indicator Date hidden'!AX11="x","x",$AW$2-'Indicator Date hidden'!AX11)</f>
        <v>0</v>
      </c>
      <c r="AX10" s="25">
        <f>IF('Indicator Date hidden'!AY11="x","x",$AX$2-'Indicator Date hidden'!AY11)</f>
        <v>0</v>
      </c>
      <c r="AY10" s="25">
        <f>IF('Indicator Date hidden'!AZ11="x","x",$AY$2-'Indicator Date hidden'!AZ11)</f>
        <v>0</v>
      </c>
      <c r="AZ10" s="25">
        <f>IF('Indicator Date hidden'!BA11="x","x",$AZ$2-'Indicator Date hidden'!BA11)</f>
        <v>0</v>
      </c>
      <c r="BA10">
        <f t="shared" si="0"/>
        <v>15</v>
      </c>
      <c r="BB10" s="26">
        <f t="shared" si="1"/>
        <v>0.33333333333333331</v>
      </c>
      <c r="BC10">
        <f t="shared" si="2"/>
        <v>5</v>
      </c>
      <c r="BD10" s="26">
        <f t="shared" si="3"/>
        <v>1.1925695879998879</v>
      </c>
      <c r="BE10" s="28">
        <f t="shared" si="4"/>
        <v>0</v>
      </c>
    </row>
    <row r="11" spans="1:57">
      <c r="A11" t="s">
        <v>6806</v>
      </c>
      <c r="B11" s="25">
        <f>IF('Indicator Date hidden'!C12="x","x",$B$2-'Indicator Date hidden'!C12)</f>
        <v>0</v>
      </c>
      <c r="C11" s="25">
        <f>IF('Indicator Date hidden'!D12="x","x",$C$2-'Indicator Date hidden'!D12)</f>
        <v>0</v>
      </c>
      <c r="D11" s="25">
        <f>IF('Indicator Date hidden'!E12="x","x",$D$2-'Indicator Date hidden'!E12)</f>
        <v>0</v>
      </c>
      <c r="E11" s="25">
        <f>IF('Indicator Date hidden'!F12="x","x",$E$2-'Indicator Date hidden'!F12)</f>
        <v>0</v>
      </c>
      <c r="F11" s="25">
        <f>IF('Indicator Date hidden'!G12="x","x",$F$2-'Indicator Date hidden'!G12)</f>
        <v>0</v>
      </c>
      <c r="G11" s="25">
        <f>IF('Indicator Date hidden'!H12="x","x",$G$2-'Indicator Date hidden'!H12)</f>
        <v>0</v>
      </c>
      <c r="H11" s="25">
        <f>IF('Indicator Date hidden'!I12="x","x",$H$2-'Indicator Date hidden'!I12)</f>
        <v>0</v>
      </c>
      <c r="I11" s="25">
        <f>IF('Indicator Date hidden'!J12="x","x",$I$2-'Indicator Date hidden'!J12)</f>
        <v>0</v>
      </c>
      <c r="J11" s="25">
        <f>IF('Indicator Date hidden'!K12="x","x",$J$2-'Indicator Date hidden'!K12)</f>
        <v>0</v>
      </c>
      <c r="K11" s="25">
        <f>IF('Indicator Date hidden'!L12="x","x",$K$2-'Indicator Date hidden'!L12)</f>
        <v>0</v>
      </c>
      <c r="L11" s="25">
        <f>IF('Indicator Date hidden'!M12="x","x",$L$2-'Indicator Date hidden'!M12)</f>
        <v>0</v>
      </c>
      <c r="M11" s="25">
        <f>IF('Indicator Date hidden'!N12="x","x",$M$2-'Indicator Date hidden'!N12)</f>
        <v>0</v>
      </c>
      <c r="N11" s="25">
        <f>IF('Indicator Date hidden'!O12="x","x",$N$2-'Indicator Date hidden'!O12)</f>
        <v>0</v>
      </c>
      <c r="O11" s="25">
        <f>IF('Indicator Date hidden'!P12="x","x",$O$2-'Indicator Date hidden'!P12)</f>
        <v>0</v>
      </c>
      <c r="P11" s="25">
        <f>IF('Indicator Date hidden'!Q12="x","x",$P$2-'Indicator Date hidden'!Q12)</f>
        <v>0</v>
      </c>
      <c r="Q11" s="25" t="str">
        <f>IF('Indicator Date hidden'!R12="x","x",$Q$2-'Indicator Date hidden'!R12)</f>
        <v>x</v>
      </c>
      <c r="R11" s="25">
        <f>IF('Indicator Date hidden'!S12="x","x",$R$2-'Indicator Date hidden'!S12)</f>
        <v>0</v>
      </c>
      <c r="S11" s="25">
        <f>IF('Indicator Date hidden'!T12="x","x",$S$2-'Indicator Date hidden'!T12)</f>
        <v>0</v>
      </c>
      <c r="T11" s="25">
        <f>IF('Indicator Date hidden'!U12="x","x",$T$2-'Indicator Date hidden'!U12)</f>
        <v>0</v>
      </c>
      <c r="U11" s="25" t="str">
        <f>IF('Indicator Date hidden'!V12="x","x",$U$2-'Indicator Date hidden'!V12)</f>
        <v>x</v>
      </c>
      <c r="V11" s="25">
        <f>IF('Indicator Date hidden'!W12="x","x",$V$2-'Indicator Date hidden'!W12)</f>
        <v>0</v>
      </c>
      <c r="W11" s="25" t="str">
        <f>IF('Indicator Date hidden'!X12="x","x",$W$2-'Indicator Date hidden'!X12)</f>
        <v>x</v>
      </c>
      <c r="X11" s="25">
        <f>IF('Indicator Date hidden'!Y12="x","x",$X$2-'Indicator Date hidden'!Y12)</f>
        <v>3</v>
      </c>
      <c r="Y11" s="25">
        <f>IF('Indicator Date hidden'!Z12="x","x",$Y$2-'Indicator Date hidden'!Z12)</f>
        <v>0</v>
      </c>
      <c r="Z11" s="25">
        <f>IF('Indicator Date hidden'!AA12="x","x",$Z$2-'Indicator Date hidden'!AA12)</f>
        <v>0</v>
      </c>
      <c r="AA11" s="25" t="str">
        <f>IF('Indicator Date hidden'!AB12="x","x",$AA$2-'Indicator Date hidden'!AB12)</f>
        <v>x</v>
      </c>
      <c r="AB11" s="25">
        <f>IF('Indicator Date hidden'!AC12="x","x",$AB$2-'Indicator Date hidden'!AC12)</f>
        <v>0</v>
      </c>
      <c r="AC11" s="25">
        <f>IF('Indicator Date hidden'!AD12="x","x",$AC$2-'Indicator Date hidden'!AD12)</f>
        <v>0</v>
      </c>
      <c r="AD11" s="25" t="str">
        <f>IF('Indicator Date hidden'!AE12="x","x",$AD$2-'Indicator Date hidden'!AE12)</f>
        <v>x</v>
      </c>
      <c r="AE11" s="25">
        <f>IF('Indicator Date hidden'!AF12="x","x",$AE$2-'Indicator Date hidden'!AF12)</f>
        <v>0</v>
      </c>
      <c r="AF11" s="25">
        <f>IF('Indicator Date hidden'!AG12="x","x",$AF$2-'Indicator Date hidden'!AG12)</f>
        <v>1</v>
      </c>
      <c r="AG11" s="25">
        <f>IF('Indicator Date hidden'!AH12="x","x",$AG$2-'Indicator Date hidden'!AH12)</f>
        <v>0</v>
      </c>
      <c r="AH11" s="25">
        <f>IF('Indicator Date hidden'!AI12="x","x",$AH$2-'Indicator Date hidden'!AI12)</f>
        <v>0</v>
      </c>
      <c r="AI11" s="25">
        <f>IF('Indicator Date hidden'!AJ12="x","x",$AI$2-'Indicator Date hidden'!AJ12)</f>
        <v>0</v>
      </c>
      <c r="AJ11" s="25" t="str">
        <f>IF('Indicator Date hidden'!AK12="x","x",$AJ$2-'Indicator Date hidden'!AK12)</f>
        <v>x</v>
      </c>
      <c r="AK11" s="25">
        <f>IF('Indicator Date hidden'!AL12="x","x",$AK$2-'Indicator Date hidden'!AL12)</f>
        <v>1</v>
      </c>
      <c r="AL11" s="25">
        <f>IF('Indicator Date hidden'!AM12="x","x",$AL$2-'Indicator Date hidden'!AM12)</f>
        <v>0</v>
      </c>
      <c r="AM11" s="25">
        <f>IF('Indicator Date hidden'!AN12="x","x",$AM$2-'Indicator Date hidden'!AN12)</f>
        <v>0</v>
      </c>
      <c r="AN11" s="25">
        <f>IF('Indicator Date hidden'!AO12="x","x",$AN$2-'Indicator Date hidden'!AO12)</f>
        <v>0</v>
      </c>
      <c r="AO11" s="25">
        <f>IF('Indicator Date hidden'!AP12="x","x",$AO$2-'Indicator Date hidden'!AP12)</f>
        <v>0</v>
      </c>
      <c r="AP11" s="25">
        <f>IF('Indicator Date hidden'!AQ12="x","x",$AP$2-'Indicator Date hidden'!AQ12)</f>
        <v>0</v>
      </c>
      <c r="AQ11" s="25">
        <f>IF('Indicator Date hidden'!AR12="x","x",$AQ$2-'Indicator Date hidden'!AR12)</f>
        <v>0</v>
      </c>
      <c r="AR11" s="25">
        <f>IF('Indicator Date hidden'!AS12="x","x",$AR$2-'Indicator Date hidden'!AS12)</f>
        <v>0</v>
      </c>
      <c r="AS11" s="25">
        <f>IF('Indicator Date hidden'!AT12="x","x",$AS$2-'Indicator Date hidden'!AT12)</f>
        <v>0</v>
      </c>
      <c r="AT11" s="25">
        <f>IF('Indicator Date hidden'!AU12="x","x",$AT$2-'Indicator Date hidden'!AU12)</f>
        <v>0</v>
      </c>
      <c r="AU11" s="25" t="str">
        <f>IF('Indicator Date hidden'!AV12="x","x",$AU$2-'Indicator Date hidden'!AV12)</f>
        <v>x</v>
      </c>
      <c r="AV11" s="25">
        <f>IF('Indicator Date hidden'!AW12="x","x",$AV$2-'Indicator Date hidden'!AW12)</f>
        <v>0</v>
      </c>
      <c r="AW11" s="25">
        <f>IF('Indicator Date hidden'!AX12="x","x",$AW$2-'Indicator Date hidden'!AX12)</f>
        <v>0</v>
      </c>
      <c r="AX11" s="25">
        <f>IF('Indicator Date hidden'!AY12="x","x",$AX$2-'Indicator Date hidden'!AY12)</f>
        <v>0</v>
      </c>
      <c r="AY11" s="25">
        <f>IF('Indicator Date hidden'!AZ12="x","x",$AY$2-'Indicator Date hidden'!AZ12)</f>
        <v>0</v>
      </c>
      <c r="AZ11" s="25">
        <f>IF('Indicator Date hidden'!BA12="x","x",$AZ$2-'Indicator Date hidden'!BA12)</f>
        <v>0</v>
      </c>
      <c r="BA11">
        <f t="shared" si="0"/>
        <v>5</v>
      </c>
      <c r="BB11" s="26">
        <f t="shared" si="1"/>
        <v>0.11363636363636363</v>
      </c>
      <c r="BC11">
        <f t="shared" si="2"/>
        <v>3</v>
      </c>
      <c r="BD11" s="26">
        <f t="shared" si="3"/>
        <v>0.48691557467337615</v>
      </c>
      <c r="BE11" s="28">
        <f t="shared" si="4"/>
        <v>0</v>
      </c>
    </row>
    <row r="12" spans="1:57">
      <c r="A12" t="s">
        <v>6808</v>
      </c>
      <c r="B12" s="25">
        <f>IF('Indicator Date hidden'!C13="x","x",$B$2-'Indicator Date hidden'!C13)</f>
        <v>0</v>
      </c>
      <c r="C12" s="25">
        <f>IF('Indicator Date hidden'!D13="x","x",$C$2-'Indicator Date hidden'!D13)</f>
        <v>0</v>
      </c>
      <c r="D12" s="25">
        <f>IF('Indicator Date hidden'!E13="x","x",$D$2-'Indicator Date hidden'!E13)</f>
        <v>0</v>
      </c>
      <c r="E12" s="25">
        <f>IF('Indicator Date hidden'!F13="x","x",$E$2-'Indicator Date hidden'!F13)</f>
        <v>0</v>
      </c>
      <c r="F12" s="25">
        <f>IF('Indicator Date hidden'!G13="x","x",$F$2-'Indicator Date hidden'!G13)</f>
        <v>0</v>
      </c>
      <c r="G12" s="25">
        <f>IF('Indicator Date hidden'!H13="x","x",$G$2-'Indicator Date hidden'!H13)</f>
        <v>0</v>
      </c>
      <c r="H12" s="25">
        <f>IF('Indicator Date hidden'!I13="x","x",$H$2-'Indicator Date hidden'!I13)</f>
        <v>0</v>
      </c>
      <c r="I12" s="25">
        <f>IF('Indicator Date hidden'!J13="x","x",$I$2-'Indicator Date hidden'!J13)</f>
        <v>0</v>
      </c>
      <c r="J12" s="25">
        <f>IF('Indicator Date hidden'!K13="x","x",$J$2-'Indicator Date hidden'!K13)</f>
        <v>0</v>
      </c>
      <c r="K12" s="25">
        <f>IF('Indicator Date hidden'!L13="x","x",$K$2-'Indicator Date hidden'!L13)</f>
        <v>0</v>
      </c>
      <c r="L12" s="25">
        <f>IF('Indicator Date hidden'!M13="x","x",$L$2-'Indicator Date hidden'!M13)</f>
        <v>0</v>
      </c>
      <c r="M12" s="25">
        <f>IF('Indicator Date hidden'!N13="x","x",$M$2-'Indicator Date hidden'!N13)</f>
        <v>0</v>
      </c>
      <c r="N12" s="25">
        <f>IF('Indicator Date hidden'!O13="x","x",$N$2-'Indicator Date hidden'!O13)</f>
        <v>0</v>
      </c>
      <c r="O12" s="25">
        <f>IF('Indicator Date hidden'!P13="x","x",$O$2-'Indicator Date hidden'!P13)</f>
        <v>0</v>
      </c>
      <c r="P12" s="25">
        <f>IF('Indicator Date hidden'!Q13="x","x",$P$2-'Indicator Date hidden'!Q13)</f>
        <v>0</v>
      </c>
      <c r="Q12" s="25">
        <f>IF('Indicator Date hidden'!R13="x","x",$Q$2-'Indicator Date hidden'!R13)</f>
        <v>8</v>
      </c>
      <c r="R12" s="25">
        <f>IF('Indicator Date hidden'!S13="x","x",$R$2-'Indicator Date hidden'!S13)</f>
        <v>0</v>
      </c>
      <c r="S12" s="25">
        <f>IF('Indicator Date hidden'!T13="x","x",$S$2-'Indicator Date hidden'!T13)</f>
        <v>0</v>
      </c>
      <c r="T12" s="25">
        <f>IF('Indicator Date hidden'!U13="x","x",$T$2-'Indicator Date hidden'!U13)</f>
        <v>0</v>
      </c>
      <c r="U12" s="25">
        <f>IF('Indicator Date hidden'!V13="x","x",$U$2-'Indicator Date hidden'!V13)</f>
        <v>0</v>
      </c>
      <c r="V12" s="25">
        <f>IF('Indicator Date hidden'!W13="x","x",$V$2-'Indicator Date hidden'!W13)</f>
        <v>0</v>
      </c>
      <c r="W12" s="25">
        <f>IF('Indicator Date hidden'!X13="x","x",$W$2-'Indicator Date hidden'!X13)</f>
        <v>1</v>
      </c>
      <c r="X12" s="25">
        <f>IF('Indicator Date hidden'!Y13="x","x",$X$2-'Indicator Date hidden'!Y13)</f>
        <v>1</v>
      </c>
      <c r="Y12" s="25">
        <f>IF('Indicator Date hidden'!Z13="x","x",$Y$2-'Indicator Date hidden'!Z13)</f>
        <v>0</v>
      </c>
      <c r="Z12" s="25">
        <f>IF('Indicator Date hidden'!AA13="x","x",$Z$2-'Indicator Date hidden'!AA13)</f>
        <v>0</v>
      </c>
      <c r="AA12" s="25">
        <f>IF('Indicator Date hidden'!AB13="x","x",$AA$2-'Indicator Date hidden'!AB13)</f>
        <v>0</v>
      </c>
      <c r="AB12" s="25">
        <f>IF('Indicator Date hidden'!AC13="x","x",$AB$2-'Indicator Date hidden'!AC13)</f>
        <v>0</v>
      </c>
      <c r="AC12" s="25">
        <f>IF('Indicator Date hidden'!AD13="x","x",$AC$2-'Indicator Date hidden'!AD13)</f>
        <v>0</v>
      </c>
      <c r="AD12" s="25">
        <f>IF('Indicator Date hidden'!AE13="x","x",$AD$2-'Indicator Date hidden'!AE13)</f>
        <v>0</v>
      </c>
      <c r="AE12" s="25">
        <f>IF('Indicator Date hidden'!AF13="x","x",$AE$2-'Indicator Date hidden'!AF13)</f>
        <v>0</v>
      </c>
      <c r="AF12" s="25">
        <f>IF('Indicator Date hidden'!AG13="x","x",$AF$2-'Indicator Date hidden'!AG13)</f>
        <v>5</v>
      </c>
      <c r="AG12" s="25">
        <f>IF('Indicator Date hidden'!AH13="x","x",$AG$2-'Indicator Date hidden'!AH13)</f>
        <v>0</v>
      </c>
      <c r="AH12" s="25">
        <f>IF('Indicator Date hidden'!AI13="x","x",$AH$2-'Indicator Date hidden'!AI13)</f>
        <v>0</v>
      </c>
      <c r="AI12" s="25">
        <f>IF('Indicator Date hidden'!AJ13="x","x",$AI$2-'Indicator Date hidden'!AJ13)</f>
        <v>0</v>
      </c>
      <c r="AJ12" s="25">
        <f>IF('Indicator Date hidden'!AK13="x","x",$AJ$2-'Indicator Date hidden'!AK13)</f>
        <v>1</v>
      </c>
      <c r="AK12" s="25">
        <f>IF('Indicator Date hidden'!AL13="x","x",$AK$2-'Indicator Date hidden'!AL13)</f>
        <v>1</v>
      </c>
      <c r="AL12" s="25">
        <f>IF('Indicator Date hidden'!AM13="x","x",$AL$2-'Indicator Date hidden'!AM13)</f>
        <v>0</v>
      </c>
      <c r="AM12" s="25">
        <f>IF('Indicator Date hidden'!AN13="x","x",$AM$2-'Indicator Date hidden'!AN13)</f>
        <v>0</v>
      </c>
      <c r="AN12" s="25">
        <f>IF('Indicator Date hidden'!AO13="x","x",$AN$2-'Indicator Date hidden'!AO13)</f>
        <v>0</v>
      </c>
      <c r="AO12" s="25" t="str">
        <f>IF('Indicator Date hidden'!AP13="x","x",$AO$2-'Indicator Date hidden'!AP13)</f>
        <v>x</v>
      </c>
      <c r="AP12" s="25" t="str">
        <f>IF('Indicator Date hidden'!AQ13="x","x",$AP$2-'Indicator Date hidden'!AQ13)</f>
        <v>x</v>
      </c>
      <c r="AQ12" s="25" t="str">
        <f>IF('Indicator Date hidden'!AR13="x","x",$AQ$2-'Indicator Date hidden'!AR13)</f>
        <v>x</v>
      </c>
      <c r="AR12" s="25">
        <f>IF('Indicator Date hidden'!AS13="x","x",$AR$2-'Indicator Date hidden'!AS13)</f>
        <v>0</v>
      </c>
      <c r="AS12" s="25">
        <f>IF('Indicator Date hidden'!AT13="x","x",$AS$2-'Indicator Date hidden'!AT13)</f>
        <v>0</v>
      </c>
      <c r="AT12" s="25">
        <f>IF('Indicator Date hidden'!AU13="x","x",$AT$2-'Indicator Date hidden'!AU13)</f>
        <v>0</v>
      </c>
      <c r="AU12" s="25">
        <f>IF('Indicator Date hidden'!AV13="x","x",$AU$2-'Indicator Date hidden'!AV13)</f>
        <v>0</v>
      </c>
      <c r="AV12" s="25">
        <f>IF('Indicator Date hidden'!AW13="x","x",$AV$2-'Indicator Date hidden'!AW13)</f>
        <v>0</v>
      </c>
      <c r="AW12" s="25">
        <f>IF('Indicator Date hidden'!AX13="x","x",$AW$2-'Indicator Date hidden'!AX13)</f>
        <v>0</v>
      </c>
      <c r="AX12" s="25">
        <f>IF('Indicator Date hidden'!AY13="x","x",$AX$2-'Indicator Date hidden'!AY13)</f>
        <v>0</v>
      </c>
      <c r="AY12" s="25">
        <f>IF('Indicator Date hidden'!AZ13="x","x",$AY$2-'Indicator Date hidden'!AZ13)</f>
        <v>0</v>
      </c>
      <c r="AZ12" s="25">
        <f>IF('Indicator Date hidden'!BA13="x","x",$AZ$2-'Indicator Date hidden'!BA13)</f>
        <v>0</v>
      </c>
      <c r="BA12">
        <f t="shared" si="0"/>
        <v>17</v>
      </c>
      <c r="BB12" s="26">
        <f t="shared" si="1"/>
        <v>0.35416666666666669</v>
      </c>
      <c r="BC12">
        <f t="shared" si="2"/>
        <v>6</v>
      </c>
      <c r="BD12" s="26">
        <f t="shared" si="3"/>
        <v>1.346129998262509</v>
      </c>
      <c r="BE12" s="28">
        <f t="shared" si="4"/>
        <v>0</v>
      </c>
    </row>
    <row r="13" spans="1:57">
      <c r="A13" t="s">
        <v>6820</v>
      </c>
      <c r="B13" s="25">
        <f>IF('Indicator Date hidden'!C14="x","x",$B$2-'Indicator Date hidden'!C14)</f>
        <v>0</v>
      </c>
      <c r="C13" s="25">
        <f>IF('Indicator Date hidden'!D14="x","x",$C$2-'Indicator Date hidden'!D14)</f>
        <v>0</v>
      </c>
      <c r="D13" s="25">
        <f>IF('Indicator Date hidden'!E14="x","x",$D$2-'Indicator Date hidden'!E14)</f>
        <v>0</v>
      </c>
      <c r="E13" s="25">
        <f>IF('Indicator Date hidden'!F14="x","x",$E$2-'Indicator Date hidden'!F14)</f>
        <v>0</v>
      </c>
      <c r="F13" s="25">
        <f>IF('Indicator Date hidden'!G14="x","x",$F$2-'Indicator Date hidden'!G14)</f>
        <v>0</v>
      </c>
      <c r="G13" s="25">
        <f>IF('Indicator Date hidden'!H14="x","x",$G$2-'Indicator Date hidden'!H14)</f>
        <v>0</v>
      </c>
      <c r="H13" s="25">
        <f>IF('Indicator Date hidden'!I14="x","x",$H$2-'Indicator Date hidden'!I14)</f>
        <v>0</v>
      </c>
      <c r="I13" s="25">
        <f>IF('Indicator Date hidden'!J14="x","x",$I$2-'Indicator Date hidden'!J14)</f>
        <v>0</v>
      </c>
      <c r="J13" s="25">
        <f>IF('Indicator Date hidden'!K14="x","x",$J$2-'Indicator Date hidden'!K14)</f>
        <v>0</v>
      </c>
      <c r="K13" s="25">
        <f>IF('Indicator Date hidden'!L14="x","x",$K$2-'Indicator Date hidden'!L14)</f>
        <v>0</v>
      </c>
      <c r="L13" s="25">
        <f>IF('Indicator Date hidden'!M14="x","x",$L$2-'Indicator Date hidden'!M14)</f>
        <v>0</v>
      </c>
      <c r="M13" s="25">
        <f>IF('Indicator Date hidden'!N14="x","x",$M$2-'Indicator Date hidden'!N14)</f>
        <v>0</v>
      </c>
      <c r="N13" s="25">
        <f>IF('Indicator Date hidden'!O14="x","x",$N$2-'Indicator Date hidden'!O14)</f>
        <v>0</v>
      </c>
      <c r="O13" s="25">
        <f>IF('Indicator Date hidden'!P14="x","x",$O$2-'Indicator Date hidden'!P14)</f>
        <v>0</v>
      </c>
      <c r="P13" s="25">
        <f>IF('Indicator Date hidden'!Q14="x","x",$P$2-'Indicator Date hidden'!Q14)</f>
        <v>0</v>
      </c>
      <c r="Q13" s="25" t="str">
        <f>IF('Indicator Date hidden'!R14="x","x",$Q$2-'Indicator Date hidden'!R14)</f>
        <v>x</v>
      </c>
      <c r="R13" s="25">
        <f>IF('Indicator Date hidden'!S14="x","x",$R$2-'Indicator Date hidden'!S14)</f>
        <v>0</v>
      </c>
      <c r="S13" s="25">
        <f>IF('Indicator Date hidden'!T14="x","x",$S$2-'Indicator Date hidden'!T14)</f>
        <v>0</v>
      </c>
      <c r="T13" s="25">
        <f>IF('Indicator Date hidden'!U14="x","x",$T$2-'Indicator Date hidden'!U14)</f>
        <v>0</v>
      </c>
      <c r="U13" s="25" t="str">
        <f>IF('Indicator Date hidden'!V14="x","x",$U$2-'Indicator Date hidden'!V14)</f>
        <v>x</v>
      </c>
      <c r="V13" s="25">
        <f>IF('Indicator Date hidden'!W14="x","x",$V$2-'Indicator Date hidden'!W14)</f>
        <v>0</v>
      </c>
      <c r="W13" s="25" t="str">
        <f>IF('Indicator Date hidden'!X14="x","x",$W$2-'Indicator Date hidden'!X14)</f>
        <v>x</v>
      </c>
      <c r="X13" s="25">
        <f>IF('Indicator Date hidden'!Y14="x","x",$X$2-'Indicator Date hidden'!Y14)</f>
        <v>6</v>
      </c>
      <c r="Y13" s="25">
        <f>IF('Indicator Date hidden'!Z14="x","x",$Y$2-'Indicator Date hidden'!Z14)</f>
        <v>0</v>
      </c>
      <c r="Z13" s="25">
        <f>IF('Indicator Date hidden'!AA14="x","x",$Z$2-'Indicator Date hidden'!AA14)</f>
        <v>0</v>
      </c>
      <c r="AA13" s="25">
        <f>IF('Indicator Date hidden'!AB14="x","x",$AA$2-'Indicator Date hidden'!AB14)</f>
        <v>1</v>
      </c>
      <c r="AB13" s="25">
        <f>IF('Indicator Date hidden'!AC14="x","x",$AB$2-'Indicator Date hidden'!AC14)</f>
        <v>0</v>
      </c>
      <c r="AC13" s="25">
        <f>IF('Indicator Date hidden'!AD14="x","x",$AC$2-'Indicator Date hidden'!AD14)</f>
        <v>0</v>
      </c>
      <c r="AD13" s="25" t="str">
        <f>IF('Indicator Date hidden'!AE14="x","x",$AD$2-'Indicator Date hidden'!AE14)</f>
        <v>x</v>
      </c>
      <c r="AE13" s="25">
        <f>IF('Indicator Date hidden'!AF14="x","x",$AE$2-'Indicator Date hidden'!AF14)</f>
        <v>0</v>
      </c>
      <c r="AF13" s="25" t="str">
        <f>IF('Indicator Date hidden'!AG14="x","x",$AF$2-'Indicator Date hidden'!AG14)</f>
        <v>x</v>
      </c>
      <c r="AG13" s="25">
        <f>IF('Indicator Date hidden'!AH14="x","x",$AG$2-'Indicator Date hidden'!AH14)</f>
        <v>0</v>
      </c>
      <c r="AH13" s="25">
        <f>IF('Indicator Date hidden'!AI14="x","x",$AH$2-'Indicator Date hidden'!AI14)</f>
        <v>0</v>
      </c>
      <c r="AI13" s="25">
        <f>IF('Indicator Date hidden'!AJ14="x","x",$AI$2-'Indicator Date hidden'!AJ14)</f>
        <v>0</v>
      </c>
      <c r="AJ13" s="25" t="str">
        <f>IF('Indicator Date hidden'!AK14="x","x",$AJ$2-'Indicator Date hidden'!AK14)</f>
        <v>x</v>
      </c>
      <c r="AK13" s="25">
        <f>IF('Indicator Date hidden'!AL14="x","x",$AK$2-'Indicator Date hidden'!AL14)</f>
        <v>1</v>
      </c>
      <c r="AL13" s="25">
        <f>IF('Indicator Date hidden'!AM14="x","x",$AL$2-'Indicator Date hidden'!AM14)</f>
        <v>0</v>
      </c>
      <c r="AM13" s="25">
        <f>IF('Indicator Date hidden'!AN14="x","x",$AM$2-'Indicator Date hidden'!AN14)</f>
        <v>0</v>
      </c>
      <c r="AN13" s="25">
        <f>IF('Indicator Date hidden'!AO14="x","x",$AN$2-'Indicator Date hidden'!AO14)</f>
        <v>0</v>
      </c>
      <c r="AO13" s="25">
        <f>IF('Indicator Date hidden'!AP14="x","x",$AO$2-'Indicator Date hidden'!AP14)</f>
        <v>0</v>
      </c>
      <c r="AP13" s="25">
        <f>IF('Indicator Date hidden'!AQ14="x","x",$AP$2-'Indicator Date hidden'!AQ14)</f>
        <v>0</v>
      </c>
      <c r="AQ13" s="25" t="str">
        <f>IF('Indicator Date hidden'!AR14="x","x",$AQ$2-'Indicator Date hidden'!AR14)</f>
        <v>x</v>
      </c>
      <c r="AR13" s="25">
        <f>IF('Indicator Date hidden'!AS14="x","x",$AR$2-'Indicator Date hidden'!AS14)</f>
        <v>0</v>
      </c>
      <c r="AS13" s="25">
        <f>IF('Indicator Date hidden'!AT14="x","x",$AS$2-'Indicator Date hidden'!AT14)</f>
        <v>0</v>
      </c>
      <c r="AT13" s="25">
        <f>IF('Indicator Date hidden'!AU14="x","x",$AT$2-'Indicator Date hidden'!AU14)</f>
        <v>0</v>
      </c>
      <c r="AU13" s="25" t="str">
        <f>IF('Indicator Date hidden'!AV14="x","x",$AU$2-'Indicator Date hidden'!AV14)</f>
        <v>x</v>
      </c>
      <c r="AV13" s="25">
        <f>IF('Indicator Date hidden'!AW14="x","x",$AV$2-'Indicator Date hidden'!AW14)</f>
        <v>0</v>
      </c>
      <c r="AW13" s="25">
        <f>IF('Indicator Date hidden'!AX14="x","x",$AW$2-'Indicator Date hidden'!AX14)</f>
        <v>0</v>
      </c>
      <c r="AX13" s="25">
        <f>IF('Indicator Date hidden'!AY14="x","x",$AX$2-'Indicator Date hidden'!AY14)</f>
        <v>0</v>
      </c>
      <c r="AY13" s="25">
        <f>IF('Indicator Date hidden'!AZ14="x","x",$AY$2-'Indicator Date hidden'!AZ14)</f>
        <v>0</v>
      </c>
      <c r="AZ13" s="25">
        <f>IF('Indicator Date hidden'!BA14="x","x",$AZ$2-'Indicator Date hidden'!BA14)</f>
        <v>0</v>
      </c>
      <c r="BA13">
        <f t="shared" si="0"/>
        <v>8</v>
      </c>
      <c r="BB13" s="26">
        <f t="shared" si="1"/>
        <v>0.18604651162790697</v>
      </c>
      <c r="BC13">
        <f t="shared" si="2"/>
        <v>3</v>
      </c>
      <c r="BD13" s="26">
        <f t="shared" si="3"/>
        <v>0.92147036075157907</v>
      </c>
      <c r="BE13" s="28">
        <f t="shared" si="4"/>
        <v>0</v>
      </c>
    </row>
    <row r="14" spans="1:57">
      <c r="A14" t="s">
        <v>6818</v>
      </c>
      <c r="B14" s="25">
        <f>IF('Indicator Date hidden'!C15="x","x",$B$2-'Indicator Date hidden'!C15)</f>
        <v>0</v>
      </c>
      <c r="C14" s="25">
        <f>IF('Indicator Date hidden'!D15="x","x",$C$2-'Indicator Date hidden'!D15)</f>
        <v>0</v>
      </c>
      <c r="D14" s="25">
        <f>IF('Indicator Date hidden'!E15="x","x",$D$2-'Indicator Date hidden'!E15)</f>
        <v>0</v>
      </c>
      <c r="E14" s="25">
        <f>IF('Indicator Date hidden'!F15="x","x",$E$2-'Indicator Date hidden'!F15)</f>
        <v>0</v>
      </c>
      <c r="F14" s="25">
        <f>IF('Indicator Date hidden'!G15="x","x",$F$2-'Indicator Date hidden'!G15)</f>
        <v>0</v>
      </c>
      <c r="G14" s="25">
        <f>IF('Indicator Date hidden'!H15="x","x",$G$2-'Indicator Date hidden'!H15)</f>
        <v>0</v>
      </c>
      <c r="H14" s="25">
        <f>IF('Indicator Date hidden'!I15="x","x",$H$2-'Indicator Date hidden'!I15)</f>
        <v>0</v>
      </c>
      <c r="I14" s="25">
        <f>IF('Indicator Date hidden'!J15="x","x",$I$2-'Indicator Date hidden'!J15)</f>
        <v>0</v>
      </c>
      <c r="J14" s="25">
        <f>IF('Indicator Date hidden'!K15="x","x",$J$2-'Indicator Date hidden'!K15)</f>
        <v>0</v>
      </c>
      <c r="K14" s="25">
        <f>IF('Indicator Date hidden'!L15="x","x",$K$2-'Indicator Date hidden'!L15)</f>
        <v>0</v>
      </c>
      <c r="L14" s="25">
        <f>IF('Indicator Date hidden'!M15="x","x",$L$2-'Indicator Date hidden'!M15)</f>
        <v>0</v>
      </c>
      <c r="M14" s="25">
        <f>IF('Indicator Date hidden'!N15="x","x",$M$2-'Indicator Date hidden'!N15)</f>
        <v>0</v>
      </c>
      <c r="N14" s="25">
        <f>IF('Indicator Date hidden'!O15="x","x",$N$2-'Indicator Date hidden'!O15)</f>
        <v>0</v>
      </c>
      <c r="O14" s="25">
        <f>IF('Indicator Date hidden'!P15="x","x",$O$2-'Indicator Date hidden'!P15)</f>
        <v>0</v>
      </c>
      <c r="P14" s="25">
        <f>IF('Indicator Date hidden'!Q15="x","x",$P$2-'Indicator Date hidden'!Q15)</f>
        <v>0</v>
      </c>
      <c r="Q14" s="25" t="str">
        <f>IF('Indicator Date hidden'!R15="x","x",$Q$2-'Indicator Date hidden'!R15)</f>
        <v>x</v>
      </c>
      <c r="R14" s="25">
        <f>IF('Indicator Date hidden'!S15="x","x",$R$2-'Indicator Date hidden'!S15)</f>
        <v>0</v>
      </c>
      <c r="S14" s="25">
        <f>IF('Indicator Date hidden'!T15="x","x",$S$2-'Indicator Date hidden'!T15)</f>
        <v>0</v>
      </c>
      <c r="T14" s="25">
        <f>IF('Indicator Date hidden'!U15="x","x",$T$2-'Indicator Date hidden'!U15)</f>
        <v>0</v>
      </c>
      <c r="U14" s="25" t="str">
        <f>IF('Indicator Date hidden'!V15="x","x",$U$2-'Indicator Date hidden'!V15)</f>
        <v>x</v>
      </c>
      <c r="V14" s="25">
        <f>IF('Indicator Date hidden'!W15="x","x",$V$2-'Indicator Date hidden'!W15)</f>
        <v>0</v>
      </c>
      <c r="W14" s="25" t="str">
        <f>IF('Indicator Date hidden'!X15="x","x",$W$2-'Indicator Date hidden'!X15)</f>
        <v>x</v>
      </c>
      <c r="X14" s="25">
        <f>IF('Indicator Date hidden'!Y15="x","x",$X$2-'Indicator Date hidden'!Y15)</f>
        <v>2</v>
      </c>
      <c r="Y14" s="25">
        <f>IF('Indicator Date hidden'!Z15="x","x",$Y$2-'Indicator Date hidden'!Z15)</f>
        <v>0</v>
      </c>
      <c r="Z14" s="25">
        <f>IF('Indicator Date hidden'!AA15="x","x",$Z$2-'Indicator Date hidden'!AA15)</f>
        <v>0</v>
      </c>
      <c r="AA14" s="25" t="str">
        <f>IF('Indicator Date hidden'!AB15="x","x",$AA$2-'Indicator Date hidden'!AB15)</f>
        <v>x</v>
      </c>
      <c r="AB14" s="25">
        <f>IF('Indicator Date hidden'!AC15="x","x",$AB$2-'Indicator Date hidden'!AC15)</f>
        <v>0</v>
      </c>
      <c r="AC14" s="25">
        <f>IF('Indicator Date hidden'!AD15="x","x",$AC$2-'Indicator Date hidden'!AD15)</f>
        <v>0</v>
      </c>
      <c r="AD14" s="25" t="str">
        <f>IF('Indicator Date hidden'!AE15="x","x",$AD$2-'Indicator Date hidden'!AE15)</f>
        <v>x</v>
      </c>
      <c r="AE14" s="25">
        <f>IF('Indicator Date hidden'!AF15="x","x",$AE$2-'Indicator Date hidden'!AF15)</f>
        <v>0</v>
      </c>
      <c r="AF14" s="25" t="str">
        <f>IF('Indicator Date hidden'!AG15="x","x",$AF$2-'Indicator Date hidden'!AG15)</f>
        <v>x</v>
      </c>
      <c r="AG14" s="25">
        <f>IF('Indicator Date hidden'!AH15="x","x",$AG$2-'Indicator Date hidden'!AH15)</f>
        <v>0</v>
      </c>
      <c r="AH14" s="25">
        <f>IF('Indicator Date hidden'!AI15="x","x",$AH$2-'Indicator Date hidden'!AI15)</f>
        <v>0</v>
      </c>
      <c r="AI14" s="25">
        <f>IF('Indicator Date hidden'!AJ15="x","x",$AI$2-'Indicator Date hidden'!AJ15)</f>
        <v>0</v>
      </c>
      <c r="AJ14" s="25" t="str">
        <f>IF('Indicator Date hidden'!AK15="x","x",$AJ$2-'Indicator Date hidden'!AK15)</f>
        <v>x</v>
      </c>
      <c r="AK14" s="25">
        <f>IF('Indicator Date hidden'!AL15="x","x",$AK$2-'Indicator Date hidden'!AL15)</f>
        <v>1</v>
      </c>
      <c r="AL14" s="25">
        <f>IF('Indicator Date hidden'!AM15="x","x",$AL$2-'Indicator Date hidden'!AM15)</f>
        <v>0</v>
      </c>
      <c r="AM14" s="25">
        <f>IF('Indicator Date hidden'!AN15="x","x",$AM$2-'Indicator Date hidden'!AN15)</f>
        <v>0</v>
      </c>
      <c r="AN14" s="25">
        <f>IF('Indicator Date hidden'!AO15="x","x",$AN$2-'Indicator Date hidden'!AO15)</f>
        <v>0</v>
      </c>
      <c r="AO14" s="25">
        <f>IF('Indicator Date hidden'!AP15="x","x",$AO$2-'Indicator Date hidden'!AP15)</f>
        <v>0</v>
      </c>
      <c r="AP14" s="25">
        <f>IF('Indicator Date hidden'!AQ15="x","x",$AP$2-'Indicator Date hidden'!AQ15)</f>
        <v>0</v>
      </c>
      <c r="AQ14" s="25">
        <f>IF('Indicator Date hidden'!AR15="x","x",$AQ$2-'Indicator Date hidden'!AR15)</f>
        <v>4</v>
      </c>
      <c r="AR14" s="25">
        <f>IF('Indicator Date hidden'!AS15="x","x",$AR$2-'Indicator Date hidden'!AS15)</f>
        <v>0</v>
      </c>
      <c r="AS14" s="25">
        <f>IF('Indicator Date hidden'!AT15="x","x",$AS$2-'Indicator Date hidden'!AT15)</f>
        <v>0</v>
      </c>
      <c r="AT14" s="25">
        <f>IF('Indicator Date hidden'!AU15="x","x",$AT$2-'Indicator Date hidden'!AU15)</f>
        <v>0</v>
      </c>
      <c r="AU14" s="25">
        <f>IF('Indicator Date hidden'!AV15="x","x",$AU$2-'Indicator Date hidden'!AV15)</f>
        <v>4</v>
      </c>
      <c r="AV14" s="25">
        <f>IF('Indicator Date hidden'!AW15="x","x",$AV$2-'Indicator Date hidden'!AW15)</f>
        <v>0</v>
      </c>
      <c r="AW14" s="25">
        <f>IF('Indicator Date hidden'!AX15="x","x",$AW$2-'Indicator Date hidden'!AX15)</f>
        <v>0</v>
      </c>
      <c r="AX14" s="25">
        <f>IF('Indicator Date hidden'!AY15="x","x",$AX$2-'Indicator Date hidden'!AY15)</f>
        <v>0</v>
      </c>
      <c r="AY14" s="25">
        <f>IF('Indicator Date hidden'!AZ15="x","x",$AY$2-'Indicator Date hidden'!AZ15)</f>
        <v>0</v>
      </c>
      <c r="AZ14" s="25">
        <f>IF('Indicator Date hidden'!BA15="x","x",$AZ$2-'Indicator Date hidden'!BA15)</f>
        <v>0</v>
      </c>
      <c r="BA14">
        <f t="shared" si="0"/>
        <v>11</v>
      </c>
      <c r="BB14" s="26">
        <f t="shared" si="1"/>
        <v>0.25</v>
      </c>
      <c r="BC14">
        <f t="shared" si="2"/>
        <v>4</v>
      </c>
      <c r="BD14" s="26">
        <f t="shared" si="3"/>
        <v>0.882274951990076</v>
      </c>
      <c r="BE14" s="28">
        <f t="shared" si="4"/>
        <v>0</v>
      </c>
    </row>
    <row r="15" spans="1:57">
      <c r="A15" t="s">
        <v>6814</v>
      </c>
      <c r="B15" s="25">
        <f>IF('Indicator Date hidden'!C16="x","x",$B$2-'Indicator Date hidden'!C16)</f>
        <v>0</v>
      </c>
      <c r="C15" s="25">
        <f>IF('Indicator Date hidden'!D16="x","x",$C$2-'Indicator Date hidden'!D16)</f>
        <v>0</v>
      </c>
      <c r="D15" s="25">
        <f>IF('Indicator Date hidden'!E16="x","x",$D$2-'Indicator Date hidden'!E16)</f>
        <v>0</v>
      </c>
      <c r="E15" s="25">
        <f>IF('Indicator Date hidden'!F16="x","x",$E$2-'Indicator Date hidden'!F16)</f>
        <v>0</v>
      </c>
      <c r="F15" s="25">
        <f>IF('Indicator Date hidden'!G16="x","x",$F$2-'Indicator Date hidden'!G16)</f>
        <v>0</v>
      </c>
      <c r="G15" s="25">
        <f>IF('Indicator Date hidden'!H16="x","x",$G$2-'Indicator Date hidden'!H16)</f>
        <v>0</v>
      </c>
      <c r="H15" s="25">
        <f>IF('Indicator Date hidden'!I16="x","x",$H$2-'Indicator Date hidden'!I16)</f>
        <v>0</v>
      </c>
      <c r="I15" s="25">
        <f>IF('Indicator Date hidden'!J16="x","x",$I$2-'Indicator Date hidden'!J16)</f>
        <v>0</v>
      </c>
      <c r="J15" s="25">
        <f>IF('Indicator Date hidden'!K16="x","x",$J$2-'Indicator Date hidden'!K16)</f>
        <v>0</v>
      </c>
      <c r="K15" s="25">
        <f>IF('Indicator Date hidden'!L16="x","x",$K$2-'Indicator Date hidden'!L16)</f>
        <v>0</v>
      </c>
      <c r="L15" s="25">
        <f>IF('Indicator Date hidden'!M16="x","x",$L$2-'Indicator Date hidden'!M16)</f>
        <v>0</v>
      </c>
      <c r="M15" s="25">
        <f>IF('Indicator Date hidden'!N16="x","x",$M$2-'Indicator Date hidden'!N16)</f>
        <v>0</v>
      </c>
      <c r="N15" s="25">
        <f>IF('Indicator Date hidden'!O16="x","x",$N$2-'Indicator Date hidden'!O16)</f>
        <v>0</v>
      </c>
      <c r="O15" s="25">
        <f>IF('Indicator Date hidden'!P16="x","x",$O$2-'Indicator Date hidden'!P16)</f>
        <v>0</v>
      </c>
      <c r="P15" s="25">
        <f>IF('Indicator Date hidden'!Q16="x","x",$P$2-'Indicator Date hidden'!Q16)</f>
        <v>0</v>
      </c>
      <c r="Q15" s="25">
        <f>IF('Indicator Date hidden'!R16="x","x",$Q$2-'Indicator Date hidden'!R16)</f>
        <v>3</v>
      </c>
      <c r="R15" s="25">
        <f>IF('Indicator Date hidden'!S16="x","x",$R$2-'Indicator Date hidden'!S16)</f>
        <v>0</v>
      </c>
      <c r="S15" s="25">
        <f>IF('Indicator Date hidden'!T16="x","x",$S$2-'Indicator Date hidden'!T16)</f>
        <v>0</v>
      </c>
      <c r="T15" s="25">
        <f>IF('Indicator Date hidden'!U16="x","x",$T$2-'Indicator Date hidden'!U16)</f>
        <v>0</v>
      </c>
      <c r="U15" s="25">
        <f>IF('Indicator Date hidden'!V16="x","x",$U$2-'Indicator Date hidden'!V16)</f>
        <v>0</v>
      </c>
      <c r="V15" s="25">
        <f>IF('Indicator Date hidden'!W16="x","x",$V$2-'Indicator Date hidden'!W16)</f>
        <v>0</v>
      </c>
      <c r="W15" s="25">
        <f>IF('Indicator Date hidden'!X16="x","x",$W$2-'Indicator Date hidden'!X16)</f>
        <v>0</v>
      </c>
      <c r="X15" s="25">
        <f>IF('Indicator Date hidden'!Y16="x","x",$X$2-'Indicator Date hidden'!Y16)</f>
        <v>3</v>
      </c>
      <c r="Y15" s="25">
        <f>IF('Indicator Date hidden'!Z16="x","x",$Y$2-'Indicator Date hidden'!Z16)</f>
        <v>0</v>
      </c>
      <c r="Z15" s="25">
        <f>IF('Indicator Date hidden'!AA16="x","x",$Z$2-'Indicator Date hidden'!AA16)</f>
        <v>0</v>
      </c>
      <c r="AA15" s="25">
        <f>IF('Indicator Date hidden'!AB16="x","x",$AA$2-'Indicator Date hidden'!AB16)</f>
        <v>0</v>
      </c>
      <c r="AB15" s="25">
        <f>IF('Indicator Date hidden'!AC16="x","x",$AB$2-'Indicator Date hidden'!AC16)</f>
        <v>0</v>
      </c>
      <c r="AC15" s="25">
        <f>IF('Indicator Date hidden'!AD16="x","x",$AC$2-'Indicator Date hidden'!AD16)</f>
        <v>0</v>
      </c>
      <c r="AD15" s="25">
        <f>IF('Indicator Date hidden'!AE16="x","x",$AD$2-'Indicator Date hidden'!AE16)</f>
        <v>0</v>
      </c>
      <c r="AE15" s="25">
        <f>IF('Indicator Date hidden'!AF16="x","x",$AE$2-'Indicator Date hidden'!AF16)</f>
        <v>0</v>
      </c>
      <c r="AF15" s="25">
        <f>IF('Indicator Date hidden'!AG16="x","x",$AF$2-'Indicator Date hidden'!AG16)</f>
        <v>3</v>
      </c>
      <c r="AG15" s="25">
        <f>IF('Indicator Date hidden'!AH16="x","x",$AG$2-'Indicator Date hidden'!AH16)</f>
        <v>0</v>
      </c>
      <c r="AH15" s="25">
        <f>IF('Indicator Date hidden'!AI16="x","x",$AH$2-'Indicator Date hidden'!AI16)</f>
        <v>0</v>
      </c>
      <c r="AI15" s="25">
        <f>IF('Indicator Date hidden'!AJ16="x","x",$AI$2-'Indicator Date hidden'!AJ16)</f>
        <v>0</v>
      </c>
      <c r="AJ15" s="25">
        <f>IF('Indicator Date hidden'!AK16="x","x",$AJ$2-'Indicator Date hidden'!AK16)</f>
        <v>1</v>
      </c>
      <c r="AK15" s="25">
        <f>IF('Indicator Date hidden'!AL16="x","x",$AK$2-'Indicator Date hidden'!AL16)</f>
        <v>1</v>
      </c>
      <c r="AL15" s="25">
        <f>IF('Indicator Date hidden'!AM16="x","x",$AL$2-'Indicator Date hidden'!AM16)</f>
        <v>0</v>
      </c>
      <c r="AM15" s="25">
        <f>IF('Indicator Date hidden'!AN16="x","x",$AM$2-'Indicator Date hidden'!AN16)</f>
        <v>0</v>
      </c>
      <c r="AN15" s="25">
        <f>IF('Indicator Date hidden'!AO16="x","x",$AN$2-'Indicator Date hidden'!AO16)</f>
        <v>0</v>
      </c>
      <c r="AO15" s="25">
        <f>IF('Indicator Date hidden'!AP16="x","x",$AO$2-'Indicator Date hidden'!AP16)</f>
        <v>0</v>
      </c>
      <c r="AP15" s="25">
        <f>IF('Indicator Date hidden'!AQ16="x","x",$AP$2-'Indicator Date hidden'!AQ16)</f>
        <v>0</v>
      </c>
      <c r="AQ15" s="25">
        <f>IF('Indicator Date hidden'!AR16="x","x",$AQ$2-'Indicator Date hidden'!AR16)</f>
        <v>0</v>
      </c>
      <c r="AR15" s="25">
        <f>IF('Indicator Date hidden'!AS16="x","x",$AR$2-'Indicator Date hidden'!AS16)</f>
        <v>0</v>
      </c>
      <c r="AS15" s="25">
        <f>IF('Indicator Date hidden'!AT16="x","x",$AS$2-'Indicator Date hidden'!AT16)</f>
        <v>0</v>
      </c>
      <c r="AT15" s="25">
        <f>IF('Indicator Date hidden'!AU16="x","x",$AT$2-'Indicator Date hidden'!AU16)</f>
        <v>0</v>
      </c>
      <c r="AU15" s="25">
        <f>IF('Indicator Date hidden'!AV16="x","x",$AU$2-'Indicator Date hidden'!AV16)</f>
        <v>1</v>
      </c>
      <c r="AV15" s="25">
        <f>IF('Indicator Date hidden'!AW16="x","x",$AV$2-'Indicator Date hidden'!AW16)</f>
        <v>0</v>
      </c>
      <c r="AW15" s="25">
        <f>IF('Indicator Date hidden'!AX16="x","x",$AW$2-'Indicator Date hidden'!AX16)</f>
        <v>0</v>
      </c>
      <c r="AX15" s="25">
        <f>IF('Indicator Date hidden'!AY16="x","x",$AX$2-'Indicator Date hidden'!AY16)</f>
        <v>0</v>
      </c>
      <c r="AY15" s="25">
        <f>IF('Indicator Date hidden'!AZ16="x","x",$AY$2-'Indicator Date hidden'!AZ16)</f>
        <v>0</v>
      </c>
      <c r="AZ15" s="25">
        <f>IF('Indicator Date hidden'!BA16="x","x",$AZ$2-'Indicator Date hidden'!BA16)</f>
        <v>0</v>
      </c>
      <c r="BA15">
        <f t="shared" si="0"/>
        <v>12</v>
      </c>
      <c r="BB15" s="26">
        <f t="shared" si="1"/>
        <v>0.23529411764705882</v>
      </c>
      <c r="BC15">
        <f t="shared" si="2"/>
        <v>6</v>
      </c>
      <c r="BD15" s="26">
        <f t="shared" si="3"/>
        <v>0.72998080270534449</v>
      </c>
      <c r="BE15" s="28">
        <f t="shared" si="4"/>
        <v>0</v>
      </c>
    </row>
    <row r="16" spans="1:57">
      <c r="A16" t="s">
        <v>6833</v>
      </c>
      <c r="B16" s="25">
        <f>IF('Indicator Date hidden'!C17="x","x",$B$2-'Indicator Date hidden'!C17)</f>
        <v>0</v>
      </c>
      <c r="C16" s="25">
        <f>IF('Indicator Date hidden'!D17="x","x",$C$2-'Indicator Date hidden'!D17)</f>
        <v>0</v>
      </c>
      <c r="D16" s="25">
        <f>IF('Indicator Date hidden'!E17="x","x",$D$2-'Indicator Date hidden'!E17)</f>
        <v>0</v>
      </c>
      <c r="E16" s="25">
        <f>IF('Indicator Date hidden'!F17="x","x",$E$2-'Indicator Date hidden'!F17)</f>
        <v>0</v>
      </c>
      <c r="F16" s="25">
        <f>IF('Indicator Date hidden'!G17="x","x",$F$2-'Indicator Date hidden'!G17)</f>
        <v>0</v>
      </c>
      <c r="G16" s="25">
        <f>IF('Indicator Date hidden'!H17="x","x",$G$2-'Indicator Date hidden'!H17)</f>
        <v>0</v>
      </c>
      <c r="H16" s="25">
        <f>IF('Indicator Date hidden'!I17="x","x",$H$2-'Indicator Date hidden'!I17)</f>
        <v>0</v>
      </c>
      <c r="I16" s="25">
        <f>IF('Indicator Date hidden'!J17="x","x",$I$2-'Indicator Date hidden'!J17)</f>
        <v>0</v>
      </c>
      <c r="J16" s="25">
        <f>IF('Indicator Date hidden'!K17="x","x",$J$2-'Indicator Date hidden'!K17)</f>
        <v>0</v>
      </c>
      <c r="K16" s="25">
        <f>IF('Indicator Date hidden'!L17="x","x",$K$2-'Indicator Date hidden'!L17)</f>
        <v>0</v>
      </c>
      <c r="L16" s="25">
        <f>IF('Indicator Date hidden'!M17="x","x",$L$2-'Indicator Date hidden'!M17)</f>
        <v>0</v>
      </c>
      <c r="M16" s="25">
        <f>IF('Indicator Date hidden'!N17="x","x",$M$2-'Indicator Date hidden'!N17)</f>
        <v>0</v>
      </c>
      <c r="N16" s="25">
        <f>IF('Indicator Date hidden'!O17="x","x",$N$2-'Indicator Date hidden'!O17)</f>
        <v>0</v>
      </c>
      <c r="O16" s="25">
        <f>IF('Indicator Date hidden'!P17="x","x",$O$2-'Indicator Date hidden'!P17)</f>
        <v>0</v>
      </c>
      <c r="P16" s="25">
        <f>IF('Indicator Date hidden'!Q17="x","x",$P$2-'Indicator Date hidden'!Q17)</f>
        <v>0</v>
      </c>
      <c r="Q16" s="25">
        <f>IF('Indicator Date hidden'!R17="x","x",$Q$2-'Indicator Date hidden'!R17)</f>
        <v>2</v>
      </c>
      <c r="R16" s="25">
        <f>IF('Indicator Date hidden'!S17="x","x",$R$2-'Indicator Date hidden'!S17)</f>
        <v>0</v>
      </c>
      <c r="S16" s="25">
        <f>IF('Indicator Date hidden'!T17="x","x",$S$2-'Indicator Date hidden'!T17)</f>
        <v>0</v>
      </c>
      <c r="T16" s="25">
        <f>IF('Indicator Date hidden'!U17="x","x",$T$2-'Indicator Date hidden'!U17)</f>
        <v>0</v>
      </c>
      <c r="U16" s="25" t="str">
        <f>IF('Indicator Date hidden'!V17="x","x",$U$2-'Indicator Date hidden'!V17)</f>
        <v>x</v>
      </c>
      <c r="V16" s="25">
        <f>IF('Indicator Date hidden'!W17="x","x",$V$2-'Indicator Date hidden'!W17)</f>
        <v>0</v>
      </c>
      <c r="W16" s="25">
        <f>IF('Indicator Date hidden'!X17="x","x",$W$2-'Indicator Date hidden'!X17)</f>
        <v>1</v>
      </c>
      <c r="X16" s="25">
        <f>IF('Indicator Date hidden'!Y17="x","x",$X$2-'Indicator Date hidden'!Y17)</f>
        <v>4</v>
      </c>
      <c r="Y16" s="25">
        <f>IF('Indicator Date hidden'!Z17="x","x",$Y$2-'Indicator Date hidden'!Z17)</f>
        <v>0</v>
      </c>
      <c r="Z16" s="25">
        <f>IF('Indicator Date hidden'!AA17="x","x",$Z$2-'Indicator Date hidden'!AA17)</f>
        <v>0</v>
      </c>
      <c r="AA16" s="25">
        <f>IF('Indicator Date hidden'!AB17="x","x",$AA$2-'Indicator Date hidden'!AB17)</f>
        <v>1</v>
      </c>
      <c r="AB16" s="25">
        <f>IF('Indicator Date hidden'!AC17="x","x",$AB$2-'Indicator Date hidden'!AC17)</f>
        <v>0</v>
      </c>
      <c r="AC16" s="25">
        <f>IF('Indicator Date hidden'!AD17="x","x",$AC$2-'Indicator Date hidden'!AD17)</f>
        <v>0</v>
      </c>
      <c r="AD16" s="25" t="str">
        <f>IF('Indicator Date hidden'!AE17="x","x",$AD$2-'Indicator Date hidden'!AE17)</f>
        <v>x</v>
      </c>
      <c r="AE16" s="25">
        <f>IF('Indicator Date hidden'!AF17="x","x",$AE$2-'Indicator Date hidden'!AF17)</f>
        <v>0</v>
      </c>
      <c r="AF16" s="25" t="str">
        <f>IF('Indicator Date hidden'!AG17="x","x",$AF$2-'Indicator Date hidden'!AG17)</f>
        <v>x</v>
      </c>
      <c r="AG16" s="25">
        <f>IF('Indicator Date hidden'!AH17="x","x",$AG$2-'Indicator Date hidden'!AH17)</f>
        <v>0</v>
      </c>
      <c r="AH16" s="25">
        <f>IF('Indicator Date hidden'!AI17="x","x",$AH$2-'Indicator Date hidden'!AI17)</f>
        <v>0</v>
      </c>
      <c r="AI16" s="25">
        <f>IF('Indicator Date hidden'!AJ17="x","x",$AI$2-'Indicator Date hidden'!AJ17)</f>
        <v>0</v>
      </c>
      <c r="AJ16" s="25" t="str">
        <f>IF('Indicator Date hidden'!AK17="x","x",$AJ$2-'Indicator Date hidden'!AK17)</f>
        <v>x</v>
      </c>
      <c r="AK16" s="25">
        <f>IF('Indicator Date hidden'!AL17="x","x",$AK$2-'Indicator Date hidden'!AL17)</f>
        <v>1</v>
      </c>
      <c r="AL16" s="25">
        <f>IF('Indicator Date hidden'!AM17="x","x",$AL$2-'Indicator Date hidden'!AM17)</f>
        <v>0</v>
      </c>
      <c r="AM16" s="25">
        <f>IF('Indicator Date hidden'!AN17="x","x",$AM$2-'Indicator Date hidden'!AN17)</f>
        <v>0</v>
      </c>
      <c r="AN16" s="25">
        <f>IF('Indicator Date hidden'!AO17="x","x",$AN$2-'Indicator Date hidden'!AO17)</f>
        <v>0</v>
      </c>
      <c r="AO16" s="25">
        <f>IF('Indicator Date hidden'!AP17="x","x",$AO$2-'Indicator Date hidden'!AP17)</f>
        <v>0</v>
      </c>
      <c r="AP16" s="25">
        <f>IF('Indicator Date hidden'!AQ17="x","x",$AP$2-'Indicator Date hidden'!AQ17)</f>
        <v>0</v>
      </c>
      <c r="AQ16" s="25">
        <f>IF('Indicator Date hidden'!AR17="x","x",$AQ$2-'Indicator Date hidden'!AR17)</f>
        <v>4</v>
      </c>
      <c r="AR16" s="25">
        <f>IF('Indicator Date hidden'!AS17="x","x",$AR$2-'Indicator Date hidden'!AS17)</f>
        <v>0</v>
      </c>
      <c r="AS16" s="25">
        <f>IF('Indicator Date hidden'!AT17="x","x",$AS$2-'Indicator Date hidden'!AT17)</f>
        <v>0</v>
      </c>
      <c r="AT16" s="25">
        <f>IF('Indicator Date hidden'!AU17="x","x",$AT$2-'Indicator Date hidden'!AU17)</f>
        <v>0</v>
      </c>
      <c r="AU16" s="25" t="str">
        <f>IF('Indicator Date hidden'!AV17="x","x",$AU$2-'Indicator Date hidden'!AV17)</f>
        <v>x</v>
      </c>
      <c r="AV16" s="25">
        <f>IF('Indicator Date hidden'!AW17="x","x",$AV$2-'Indicator Date hidden'!AW17)</f>
        <v>0</v>
      </c>
      <c r="AW16" s="25">
        <f>IF('Indicator Date hidden'!AX17="x","x",$AW$2-'Indicator Date hidden'!AX17)</f>
        <v>0</v>
      </c>
      <c r="AX16" s="25">
        <f>IF('Indicator Date hidden'!AY17="x","x",$AX$2-'Indicator Date hidden'!AY17)</f>
        <v>0</v>
      </c>
      <c r="AY16" s="25">
        <f>IF('Indicator Date hidden'!AZ17="x","x",$AY$2-'Indicator Date hidden'!AZ17)</f>
        <v>0</v>
      </c>
      <c r="AZ16" s="25">
        <f>IF('Indicator Date hidden'!BA17="x","x",$AZ$2-'Indicator Date hidden'!BA17)</f>
        <v>0</v>
      </c>
      <c r="BA16">
        <f t="shared" si="0"/>
        <v>13</v>
      </c>
      <c r="BB16" s="26">
        <f t="shared" si="1"/>
        <v>0.28260869565217389</v>
      </c>
      <c r="BC16">
        <f t="shared" si="2"/>
        <v>6</v>
      </c>
      <c r="BD16" s="26">
        <f t="shared" si="3"/>
        <v>0.87633236394549452</v>
      </c>
      <c r="BE16" s="28">
        <f t="shared" si="4"/>
        <v>0</v>
      </c>
    </row>
    <row r="17" spans="1:57">
      <c r="A17" t="s">
        <v>6824</v>
      </c>
      <c r="B17" s="25">
        <f>IF('Indicator Date hidden'!C18="x","x",$B$2-'Indicator Date hidden'!C18)</f>
        <v>0</v>
      </c>
      <c r="C17" s="25">
        <f>IF('Indicator Date hidden'!D18="x","x",$C$2-'Indicator Date hidden'!D18)</f>
        <v>0</v>
      </c>
      <c r="D17" s="25">
        <f>IF('Indicator Date hidden'!E18="x","x",$D$2-'Indicator Date hidden'!E18)</f>
        <v>0</v>
      </c>
      <c r="E17" s="25">
        <f>IF('Indicator Date hidden'!F18="x","x",$E$2-'Indicator Date hidden'!F18)</f>
        <v>0</v>
      </c>
      <c r="F17" s="25">
        <f>IF('Indicator Date hidden'!G18="x","x",$F$2-'Indicator Date hidden'!G18)</f>
        <v>0</v>
      </c>
      <c r="G17" s="25">
        <f>IF('Indicator Date hidden'!H18="x","x",$G$2-'Indicator Date hidden'!H18)</f>
        <v>0</v>
      </c>
      <c r="H17" s="25">
        <f>IF('Indicator Date hidden'!I18="x","x",$H$2-'Indicator Date hidden'!I18)</f>
        <v>0</v>
      </c>
      <c r="I17" s="25">
        <f>IF('Indicator Date hidden'!J18="x","x",$I$2-'Indicator Date hidden'!J18)</f>
        <v>0</v>
      </c>
      <c r="J17" s="25">
        <f>IF('Indicator Date hidden'!K18="x","x",$J$2-'Indicator Date hidden'!K18)</f>
        <v>0</v>
      </c>
      <c r="K17" s="25">
        <f>IF('Indicator Date hidden'!L18="x","x",$K$2-'Indicator Date hidden'!L18)</f>
        <v>0</v>
      </c>
      <c r="L17" s="25">
        <f>IF('Indicator Date hidden'!M18="x","x",$L$2-'Indicator Date hidden'!M18)</f>
        <v>0</v>
      </c>
      <c r="M17" s="25">
        <f>IF('Indicator Date hidden'!N18="x","x",$M$2-'Indicator Date hidden'!N18)</f>
        <v>0</v>
      </c>
      <c r="N17" s="25">
        <f>IF('Indicator Date hidden'!O18="x","x",$N$2-'Indicator Date hidden'!O18)</f>
        <v>0</v>
      </c>
      <c r="O17" s="25">
        <f>IF('Indicator Date hidden'!P18="x","x",$O$2-'Indicator Date hidden'!P18)</f>
        <v>0</v>
      </c>
      <c r="P17" s="25">
        <f>IF('Indicator Date hidden'!Q18="x","x",$P$2-'Indicator Date hidden'!Q18)</f>
        <v>0</v>
      </c>
      <c r="Q17" s="25">
        <f>IF('Indicator Date hidden'!R18="x","x",$Q$2-'Indicator Date hidden'!R18)</f>
        <v>9</v>
      </c>
      <c r="R17" s="25">
        <f>IF('Indicator Date hidden'!S18="x","x",$R$2-'Indicator Date hidden'!S18)</f>
        <v>0</v>
      </c>
      <c r="S17" s="25">
        <f>IF('Indicator Date hidden'!T18="x","x",$S$2-'Indicator Date hidden'!T18)</f>
        <v>0</v>
      </c>
      <c r="T17" s="25">
        <f>IF('Indicator Date hidden'!U18="x","x",$T$2-'Indicator Date hidden'!U18)</f>
        <v>0</v>
      </c>
      <c r="U17" s="25">
        <f>IF('Indicator Date hidden'!V18="x","x",$U$2-'Indicator Date hidden'!V18)</f>
        <v>0</v>
      </c>
      <c r="V17" s="25">
        <f>IF('Indicator Date hidden'!W18="x","x",$V$2-'Indicator Date hidden'!W18)</f>
        <v>0</v>
      </c>
      <c r="W17" s="25">
        <f>IF('Indicator Date hidden'!X18="x","x",$W$2-'Indicator Date hidden'!X18)</f>
        <v>9</v>
      </c>
      <c r="X17" s="25">
        <f>IF('Indicator Date hidden'!Y18="x","x",$X$2-'Indicator Date hidden'!Y18)</f>
        <v>1</v>
      </c>
      <c r="Y17" s="25">
        <f>IF('Indicator Date hidden'!Z18="x","x",$Y$2-'Indicator Date hidden'!Z18)</f>
        <v>0</v>
      </c>
      <c r="Z17" s="25">
        <f>IF('Indicator Date hidden'!AA18="x","x",$Z$2-'Indicator Date hidden'!AA18)</f>
        <v>0</v>
      </c>
      <c r="AA17" s="25">
        <f>IF('Indicator Date hidden'!AB18="x","x",$AA$2-'Indicator Date hidden'!AB18)</f>
        <v>0</v>
      </c>
      <c r="AB17" s="25">
        <f>IF('Indicator Date hidden'!AC18="x","x",$AB$2-'Indicator Date hidden'!AC18)</f>
        <v>0</v>
      </c>
      <c r="AC17" s="25">
        <f>IF('Indicator Date hidden'!AD18="x","x",$AC$2-'Indicator Date hidden'!AD18)</f>
        <v>0</v>
      </c>
      <c r="AD17" s="25" t="str">
        <f>IF('Indicator Date hidden'!AE18="x","x",$AD$2-'Indicator Date hidden'!AE18)</f>
        <v>x</v>
      </c>
      <c r="AE17" s="25">
        <f>IF('Indicator Date hidden'!AF18="x","x",$AE$2-'Indicator Date hidden'!AF18)</f>
        <v>0</v>
      </c>
      <c r="AF17" s="25">
        <f>IF('Indicator Date hidden'!AG18="x","x",$AF$2-'Indicator Date hidden'!AG18)</f>
        <v>1</v>
      </c>
      <c r="AG17" s="25">
        <f>IF('Indicator Date hidden'!AH18="x","x",$AG$2-'Indicator Date hidden'!AH18)</f>
        <v>0</v>
      </c>
      <c r="AH17" s="25">
        <f>IF('Indicator Date hidden'!AI18="x","x",$AH$2-'Indicator Date hidden'!AI18)</f>
        <v>0</v>
      </c>
      <c r="AI17" s="25">
        <f>IF('Indicator Date hidden'!AJ18="x","x",$AI$2-'Indicator Date hidden'!AJ18)</f>
        <v>0</v>
      </c>
      <c r="AJ17" s="25" t="str">
        <f>IF('Indicator Date hidden'!AK18="x","x",$AJ$2-'Indicator Date hidden'!AK18)</f>
        <v>x</v>
      </c>
      <c r="AK17" s="25">
        <f>IF('Indicator Date hidden'!AL18="x","x",$AK$2-'Indicator Date hidden'!AL18)</f>
        <v>1</v>
      </c>
      <c r="AL17" s="25">
        <f>IF('Indicator Date hidden'!AM18="x","x",$AL$2-'Indicator Date hidden'!AM18)</f>
        <v>0</v>
      </c>
      <c r="AM17" s="25">
        <f>IF('Indicator Date hidden'!AN18="x","x",$AM$2-'Indicator Date hidden'!AN18)</f>
        <v>0</v>
      </c>
      <c r="AN17" s="25">
        <f>IF('Indicator Date hidden'!AO18="x","x",$AN$2-'Indicator Date hidden'!AO18)</f>
        <v>0</v>
      </c>
      <c r="AO17" s="25" t="str">
        <f>IF('Indicator Date hidden'!AP18="x","x",$AO$2-'Indicator Date hidden'!AP18)</f>
        <v>x</v>
      </c>
      <c r="AP17" s="25" t="str">
        <f>IF('Indicator Date hidden'!AQ18="x","x",$AP$2-'Indicator Date hidden'!AQ18)</f>
        <v>x</v>
      </c>
      <c r="AQ17" s="25">
        <f>IF('Indicator Date hidden'!AR18="x","x",$AQ$2-'Indicator Date hidden'!AR18)</f>
        <v>0</v>
      </c>
      <c r="AR17" s="25">
        <f>IF('Indicator Date hidden'!AS18="x","x",$AR$2-'Indicator Date hidden'!AS18)</f>
        <v>0</v>
      </c>
      <c r="AS17" s="25">
        <f>IF('Indicator Date hidden'!AT18="x","x",$AS$2-'Indicator Date hidden'!AT18)</f>
        <v>0</v>
      </c>
      <c r="AT17" s="25">
        <f>IF('Indicator Date hidden'!AU18="x","x",$AT$2-'Indicator Date hidden'!AU18)</f>
        <v>0</v>
      </c>
      <c r="AU17" s="25">
        <f>IF('Indicator Date hidden'!AV18="x","x",$AU$2-'Indicator Date hidden'!AV18)</f>
        <v>5</v>
      </c>
      <c r="AV17" s="25">
        <f>IF('Indicator Date hidden'!AW18="x","x",$AV$2-'Indicator Date hidden'!AW18)</f>
        <v>0</v>
      </c>
      <c r="AW17" s="25">
        <f>IF('Indicator Date hidden'!AX18="x","x",$AW$2-'Indicator Date hidden'!AX18)</f>
        <v>0</v>
      </c>
      <c r="AX17" s="25">
        <f>IF('Indicator Date hidden'!AY18="x","x",$AX$2-'Indicator Date hidden'!AY18)</f>
        <v>0</v>
      </c>
      <c r="AY17" s="25">
        <f>IF('Indicator Date hidden'!AZ18="x","x",$AY$2-'Indicator Date hidden'!AZ18)</f>
        <v>0</v>
      </c>
      <c r="AZ17" s="25">
        <f>IF('Indicator Date hidden'!BA18="x","x",$AZ$2-'Indicator Date hidden'!BA18)</f>
        <v>0</v>
      </c>
      <c r="BA17">
        <f t="shared" si="0"/>
        <v>26</v>
      </c>
      <c r="BB17" s="26">
        <f t="shared" si="1"/>
        <v>0.55319148936170215</v>
      </c>
      <c r="BC17">
        <f t="shared" si="2"/>
        <v>6</v>
      </c>
      <c r="BD17" s="26">
        <f t="shared" si="3"/>
        <v>1.9330112176568308</v>
      </c>
      <c r="BE17" s="28">
        <f t="shared" si="4"/>
        <v>0</v>
      </c>
    </row>
    <row r="18" spans="1:57">
      <c r="A18" t="s">
        <v>6811</v>
      </c>
      <c r="B18" s="25">
        <f>IF('Indicator Date hidden'!C19="x","x",$B$2-'Indicator Date hidden'!C19)</f>
        <v>0</v>
      </c>
      <c r="C18" s="25">
        <f>IF('Indicator Date hidden'!D19="x","x",$C$2-'Indicator Date hidden'!D19)</f>
        <v>0</v>
      </c>
      <c r="D18" s="25">
        <f>IF('Indicator Date hidden'!E19="x","x",$D$2-'Indicator Date hidden'!E19)</f>
        <v>0</v>
      </c>
      <c r="E18" s="25">
        <f>IF('Indicator Date hidden'!F19="x","x",$E$2-'Indicator Date hidden'!F19)</f>
        <v>0</v>
      </c>
      <c r="F18" s="25">
        <f>IF('Indicator Date hidden'!G19="x","x",$F$2-'Indicator Date hidden'!G19)</f>
        <v>0</v>
      </c>
      <c r="G18" s="25">
        <f>IF('Indicator Date hidden'!H19="x","x",$G$2-'Indicator Date hidden'!H19)</f>
        <v>0</v>
      </c>
      <c r="H18" s="25">
        <f>IF('Indicator Date hidden'!I19="x","x",$H$2-'Indicator Date hidden'!I19)</f>
        <v>0</v>
      </c>
      <c r="I18" s="25">
        <f>IF('Indicator Date hidden'!J19="x","x",$I$2-'Indicator Date hidden'!J19)</f>
        <v>0</v>
      </c>
      <c r="J18" s="25">
        <f>IF('Indicator Date hidden'!K19="x","x",$J$2-'Indicator Date hidden'!K19)</f>
        <v>0</v>
      </c>
      <c r="K18" s="25">
        <f>IF('Indicator Date hidden'!L19="x","x",$K$2-'Indicator Date hidden'!L19)</f>
        <v>0</v>
      </c>
      <c r="L18" s="25">
        <f>IF('Indicator Date hidden'!M19="x","x",$L$2-'Indicator Date hidden'!M19)</f>
        <v>0</v>
      </c>
      <c r="M18" s="25">
        <f>IF('Indicator Date hidden'!N19="x","x",$M$2-'Indicator Date hidden'!N19)</f>
        <v>0</v>
      </c>
      <c r="N18" s="25">
        <f>IF('Indicator Date hidden'!O19="x","x",$N$2-'Indicator Date hidden'!O19)</f>
        <v>0</v>
      </c>
      <c r="O18" s="25">
        <f>IF('Indicator Date hidden'!P19="x","x",$O$2-'Indicator Date hidden'!P19)</f>
        <v>0</v>
      </c>
      <c r="P18" s="25">
        <f>IF('Indicator Date hidden'!Q19="x","x",$P$2-'Indicator Date hidden'!Q19)</f>
        <v>0</v>
      </c>
      <c r="Q18" s="25" t="str">
        <f>IF('Indicator Date hidden'!R19="x","x",$Q$2-'Indicator Date hidden'!R19)</f>
        <v>x</v>
      </c>
      <c r="R18" s="25">
        <f>IF('Indicator Date hidden'!S19="x","x",$R$2-'Indicator Date hidden'!S19)</f>
        <v>0</v>
      </c>
      <c r="S18" s="25">
        <f>IF('Indicator Date hidden'!T19="x","x",$S$2-'Indicator Date hidden'!T19)</f>
        <v>0</v>
      </c>
      <c r="T18" s="25">
        <f>IF('Indicator Date hidden'!U19="x","x",$T$2-'Indicator Date hidden'!U19)</f>
        <v>0</v>
      </c>
      <c r="U18" s="25" t="str">
        <f>IF('Indicator Date hidden'!V19="x","x",$U$2-'Indicator Date hidden'!V19)</f>
        <v>x</v>
      </c>
      <c r="V18" s="25">
        <f>IF('Indicator Date hidden'!W19="x","x",$V$2-'Indicator Date hidden'!W19)</f>
        <v>0</v>
      </c>
      <c r="W18" s="25" t="str">
        <f>IF('Indicator Date hidden'!X19="x","x",$W$2-'Indicator Date hidden'!X19)</f>
        <v>x</v>
      </c>
      <c r="X18" s="25">
        <f>IF('Indicator Date hidden'!Y19="x","x",$X$2-'Indicator Date hidden'!Y19)</f>
        <v>1</v>
      </c>
      <c r="Y18" s="25">
        <f>IF('Indicator Date hidden'!Z19="x","x",$Y$2-'Indicator Date hidden'!Z19)</f>
        <v>0</v>
      </c>
      <c r="Z18" s="25">
        <f>IF('Indicator Date hidden'!AA19="x","x",$Z$2-'Indicator Date hidden'!AA19)</f>
        <v>0</v>
      </c>
      <c r="AA18" s="25" t="str">
        <f>IF('Indicator Date hidden'!AB19="x","x",$AA$2-'Indicator Date hidden'!AB19)</f>
        <v>x</v>
      </c>
      <c r="AB18" s="25">
        <f>IF('Indicator Date hidden'!AC19="x","x",$AB$2-'Indicator Date hidden'!AC19)</f>
        <v>0</v>
      </c>
      <c r="AC18" s="25">
        <f>IF('Indicator Date hidden'!AD19="x","x",$AC$2-'Indicator Date hidden'!AD19)</f>
        <v>0</v>
      </c>
      <c r="AD18" s="25" t="str">
        <f>IF('Indicator Date hidden'!AE19="x","x",$AD$2-'Indicator Date hidden'!AE19)</f>
        <v>x</v>
      </c>
      <c r="AE18" s="25">
        <f>IF('Indicator Date hidden'!AF19="x","x",$AE$2-'Indicator Date hidden'!AF19)</f>
        <v>0</v>
      </c>
      <c r="AF18" s="25">
        <f>IF('Indicator Date hidden'!AG19="x","x",$AF$2-'Indicator Date hidden'!AG19)</f>
        <v>1</v>
      </c>
      <c r="AG18" s="25">
        <f>IF('Indicator Date hidden'!AH19="x","x",$AG$2-'Indicator Date hidden'!AH19)</f>
        <v>0</v>
      </c>
      <c r="AH18" s="25">
        <f>IF('Indicator Date hidden'!AI19="x","x",$AH$2-'Indicator Date hidden'!AI19)</f>
        <v>0</v>
      </c>
      <c r="AI18" s="25">
        <f>IF('Indicator Date hidden'!AJ19="x","x",$AI$2-'Indicator Date hidden'!AJ19)</f>
        <v>0</v>
      </c>
      <c r="AJ18" s="25" t="str">
        <f>IF('Indicator Date hidden'!AK19="x","x",$AJ$2-'Indicator Date hidden'!AK19)</f>
        <v>x</v>
      </c>
      <c r="AK18" s="25">
        <f>IF('Indicator Date hidden'!AL19="x","x",$AK$2-'Indicator Date hidden'!AL19)</f>
        <v>1</v>
      </c>
      <c r="AL18" s="25">
        <f>IF('Indicator Date hidden'!AM19="x","x",$AL$2-'Indicator Date hidden'!AM19)</f>
        <v>0</v>
      </c>
      <c r="AM18" s="25">
        <f>IF('Indicator Date hidden'!AN19="x","x",$AM$2-'Indicator Date hidden'!AN19)</f>
        <v>0</v>
      </c>
      <c r="AN18" s="25">
        <f>IF('Indicator Date hidden'!AO19="x","x",$AN$2-'Indicator Date hidden'!AO19)</f>
        <v>0</v>
      </c>
      <c r="AO18" s="25">
        <f>IF('Indicator Date hidden'!AP19="x","x",$AO$2-'Indicator Date hidden'!AP19)</f>
        <v>0</v>
      </c>
      <c r="AP18" s="25">
        <f>IF('Indicator Date hidden'!AQ19="x","x",$AP$2-'Indicator Date hidden'!AQ19)</f>
        <v>0</v>
      </c>
      <c r="AQ18" s="25" t="str">
        <f>IF('Indicator Date hidden'!AR19="x","x",$AQ$2-'Indicator Date hidden'!AR19)</f>
        <v>x</v>
      </c>
      <c r="AR18" s="25">
        <f>IF('Indicator Date hidden'!AS19="x","x",$AR$2-'Indicator Date hidden'!AS19)</f>
        <v>0</v>
      </c>
      <c r="AS18" s="25">
        <f>IF('Indicator Date hidden'!AT19="x","x",$AS$2-'Indicator Date hidden'!AT19)</f>
        <v>0</v>
      </c>
      <c r="AT18" s="25">
        <f>IF('Indicator Date hidden'!AU19="x","x",$AT$2-'Indicator Date hidden'!AU19)</f>
        <v>0</v>
      </c>
      <c r="AU18" s="25" t="str">
        <f>IF('Indicator Date hidden'!AV19="x","x",$AU$2-'Indicator Date hidden'!AV19)</f>
        <v>x</v>
      </c>
      <c r="AV18" s="25">
        <f>IF('Indicator Date hidden'!AW19="x","x",$AV$2-'Indicator Date hidden'!AW19)</f>
        <v>0</v>
      </c>
      <c r="AW18" s="25">
        <f>IF('Indicator Date hidden'!AX19="x","x",$AW$2-'Indicator Date hidden'!AX19)</f>
        <v>0</v>
      </c>
      <c r="AX18" s="25">
        <f>IF('Indicator Date hidden'!AY19="x","x",$AX$2-'Indicator Date hidden'!AY19)</f>
        <v>0</v>
      </c>
      <c r="AY18" s="25">
        <f>IF('Indicator Date hidden'!AZ19="x","x",$AY$2-'Indicator Date hidden'!AZ19)</f>
        <v>0</v>
      </c>
      <c r="AZ18" s="25">
        <f>IF('Indicator Date hidden'!BA19="x","x",$AZ$2-'Indicator Date hidden'!BA19)</f>
        <v>0</v>
      </c>
      <c r="BA18">
        <f t="shared" si="0"/>
        <v>3</v>
      </c>
      <c r="BB18" s="26">
        <f t="shared" si="1"/>
        <v>6.9767441860465115E-2</v>
      </c>
      <c r="BC18">
        <f t="shared" si="2"/>
        <v>3</v>
      </c>
      <c r="BD18" s="26">
        <f t="shared" si="3"/>
        <v>0.25475467790937961</v>
      </c>
      <c r="BE18" s="28">
        <f t="shared" si="4"/>
        <v>0</v>
      </c>
    </row>
    <row r="19" spans="1:57">
      <c r="A19" t="s">
        <v>6826</v>
      </c>
      <c r="B19" s="25">
        <f>IF('Indicator Date hidden'!C20="x","x",$B$2-'Indicator Date hidden'!C20)</f>
        <v>0</v>
      </c>
      <c r="C19" s="25">
        <f>IF('Indicator Date hidden'!D20="x","x",$C$2-'Indicator Date hidden'!D20)</f>
        <v>0</v>
      </c>
      <c r="D19" s="25">
        <f>IF('Indicator Date hidden'!E20="x","x",$D$2-'Indicator Date hidden'!E20)</f>
        <v>0</v>
      </c>
      <c r="E19" s="25">
        <f>IF('Indicator Date hidden'!F20="x","x",$E$2-'Indicator Date hidden'!F20)</f>
        <v>0</v>
      </c>
      <c r="F19" s="25">
        <f>IF('Indicator Date hidden'!G20="x","x",$F$2-'Indicator Date hidden'!G20)</f>
        <v>0</v>
      </c>
      <c r="G19" s="25">
        <f>IF('Indicator Date hidden'!H20="x","x",$G$2-'Indicator Date hidden'!H20)</f>
        <v>0</v>
      </c>
      <c r="H19" s="25">
        <f>IF('Indicator Date hidden'!I20="x","x",$H$2-'Indicator Date hidden'!I20)</f>
        <v>0</v>
      </c>
      <c r="I19" s="25">
        <f>IF('Indicator Date hidden'!J20="x","x",$I$2-'Indicator Date hidden'!J20)</f>
        <v>0</v>
      </c>
      <c r="J19" s="25">
        <f>IF('Indicator Date hidden'!K20="x","x",$J$2-'Indicator Date hidden'!K20)</f>
        <v>0</v>
      </c>
      <c r="K19" s="25">
        <f>IF('Indicator Date hidden'!L20="x","x",$K$2-'Indicator Date hidden'!L20)</f>
        <v>0</v>
      </c>
      <c r="L19" s="25">
        <f>IF('Indicator Date hidden'!M20="x","x",$L$2-'Indicator Date hidden'!M20)</f>
        <v>0</v>
      </c>
      <c r="M19" s="25">
        <f>IF('Indicator Date hidden'!N20="x","x",$M$2-'Indicator Date hidden'!N20)</f>
        <v>0</v>
      </c>
      <c r="N19" s="25">
        <f>IF('Indicator Date hidden'!O20="x","x",$N$2-'Indicator Date hidden'!O20)</f>
        <v>0</v>
      </c>
      <c r="O19" s="25">
        <f>IF('Indicator Date hidden'!P20="x","x",$O$2-'Indicator Date hidden'!P20)</f>
        <v>0</v>
      </c>
      <c r="P19" s="25">
        <f>IF('Indicator Date hidden'!Q20="x","x",$P$2-'Indicator Date hidden'!Q20)</f>
        <v>0</v>
      </c>
      <c r="Q19" s="25">
        <f>IF('Indicator Date hidden'!R20="x","x",$Q$2-'Indicator Date hidden'!R20)</f>
        <v>3</v>
      </c>
      <c r="R19" s="25">
        <f>IF('Indicator Date hidden'!S20="x","x",$R$2-'Indicator Date hidden'!S20)</f>
        <v>0</v>
      </c>
      <c r="S19" s="25">
        <f>IF('Indicator Date hidden'!T20="x","x",$S$2-'Indicator Date hidden'!T20)</f>
        <v>0</v>
      </c>
      <c r="T19" s="25">
        <f>IF('Indicator Date hidden'!U20="x","x",$T$2-'Indicator Date hidden'!U20)</f>
        <v>0</v>
      </c>
      <c r="U19" s="25">
        <f>IF('Indicator Date hidden'!V20="x","x",$U$2-'Indicator Date hidden'!V20)</f>
        <v>0</v>
      </c>
      <c r="V19" s="25">
        <f>IF('Indicator Date hidden'!W20="x","x",$V$2-'Indicator Date hidden'!W20)</f>
        <v>0</v>
      </c>
      <c r="W19" s="25">
        <f>IF('Indicator Date hidden'!X20="x","x",$W$2-'Indicator Date hidden'!X20)</f>
        <v>3</v>
      </c>
      <c r="X19" s="25">
        <f>IF('Indicator Date hidden'!Y20="x","x",$X$2-'Indicator Date hidden'!Y20)</f>
        <v>4</v>
      </c>
      <c r="Y19" s="25">
        <f>IF('Indicator Date hidden'!Z20="x","x",$Y$2-'Indicator Date hidden'!Z20)</f>
        <v>0</v>
      </c>
      <c r="Z19" s="25">
        <f>IF('Indicator Date hidden'!AA20="x","x",$Z$2-'Indicator Date hidden'!AA20)</f>
        <v>0</v>
      </c>
      <c r="AA19" s="25">
        <f>IF('Indicator Date hidden'!AB20="x","x",$AA$2-'Indicator Date hidden'!AB20)</f>
        <v>0</v>
      </c>
      <c r="AB19" s="25">
        <f>IF('Indicator Date hidden'!AC20="x","x",$AB$2-'Indicator Date hidden'!AC20)</f>
        <v>0</v>
      </c>
      <c r="AC19" s="25">
        <f>IF('Indicator Date hidden'!AD20="x","x",$AC$2-'Indicator Date hidden'!AD20)</f>
        <v>0</v>
      </c>
      <c r="AD19" s="25">
        <f>IF('Indicator Date hidden'!AE20="x","x",$AD$2-'Indicator Date hidden'!AE20)</f>
        <v>0</v>
      </c>
      <c r="AE19" s="25">
        <f>IF('Indicator Date hidden'!AF20="x","x",$AE$2-'Indicator Date hidden'!AF20)</f>
        <v>0</v>
      </c>
      <c r="AF19" s="25" t="str">
        <f>IF('Indicator Date hidden'!AG20="x","x",$AF$2-'Indicator Date hidden'!AG20)</f>
        <v>x</v>
      </c>
      <c r="AG19" s="25">
        <f>IF('Indicator Date hidden'!AH20="x","x",$AG$2-'Indicator Date hidden'!AH20)</f>
        <v>0</v>
      </c>
      <c r="AH19" s="25">
        <f>IF('Indicator Date hidden'!AI20="x","x",$AH$2-'Indicator Date hidden'!AI20)</f>
        <v>0</v>
      </c>
      <c r="AI19" s="25">
        <f>IF('Indicator Date hidden'!AJ20="x","x",$AI$2-'Indicator Date hidden'!AJ20)</f>
        <v>0</v>
      </c>
      <c r="AJ19" s="25" t="str">
        <f>IF('Indicator Date hidden'!AK20="x","x",$AJ$2-'Indicator Date hidden'!AK20)</f>
        <v>x</v>
      </c>
      <c r="AK19" s="25">
        <f>IF('Indicator Date hidden'!AL20="x","x",$AK$2-'Indicator Date hidden'!AL20)</f>
        <v>1</v>
      </c>
      <c r="AL19" s="25">
        <f>IF('Indicator Date hidden'!AM20="x","x",$AL$2-'Indicator Date hidden'!AM20)</f>
        <v>0</v>
      </c>
      <c r="AM19" s="25">
        <f>IF('Indicator Date hidden'!AN20="x","x",$AM$2-'Indicator Date hidden'!AN20)</f>
        <v>0</v>
      </c>
      <c r="AN19" s="25">
        <f>IF('Indicator Date hidden'!AO20="x","x",$AN$2-'Indicator Date hidden'!AO20)</f>
        <v>0</v>
      </c>
      <c r="AO19" s="25" t="str">
        <f>IF('Indicator Date hidden'!AP20="x","x",$AO$2-'Indicator Date hidden'!AP20)</f>
        <v>x</v>
      </c>
      <c r="AP19" s="25">
        <f>IF('Indicator Date hidden'!AQ20="x","x",$AP$2-'Indicator Date hidden'!AQ20)</f>
        <v>2</v>
      </c>
      <c r="AQ19" s="25" t="str">
        <f>IF('Indicator Date hidden'!AR20="x","x",$AQ$2-'Indicator Date hidden'!AR20)</f>
        <v>x</v>
      </c>
      <c r="AR19" s="25">
        <f>IF('Indicator Date hidden'!AS20="x","x",$AR$2-'Indicator Date hidden'!AS20)</f>
        <v>0</v>
      </c>
      <c r="AS19" s="25" t="str">
        <f>IF('Indicator Date hidden'!AT20="x","x",$AS$2-'Indicator Date hidden'!AT20)</f>
        <v>x</v>
      </c>
      <c r="AT19" s="25">
        <f>IF('Indicator Date hidden'!AU20="x","x",$AT$2-'Indicator Date hidden'!AU20)</f>
        <v>0</v>
      </c>
      <c r="AU19" s="25" t="str">
        <f>IF('Indicator Date hidden'!AV20="x","x",$AU$2-'Indicator Date hidden'!AV20)</f>
        <v>x</v>
      </c>
      <c r="AV19" s="25">
        <f>IF('Indicator Date hidden'!AW20="x","x",$AV$2-'Indicator Date hidden'!AW20)</f>
        <v>0</v>
      </c>
      <c r="AW19" s="25">
        <f>IF('Indicator Date hidden'!AX20="x","x",$AW$2-'Indicator Date hidden'!AX20)</f>
        <v>0</v>
      </c>
      <c r="AX19" s="25">
        <f>IF('Indicator Date hidden'!AY20="x","x",$AX$2-'Indicator Date hidden'!AY20)</f>
        <v>0</v>
      </c>
      <c r="AY19" s="25">
        <f>IF('Indicator Date hidden'!AZ20="x","x",$AY$2-'Indicator Date hidden'!AZ20)</f>
        <v>0</v>
      </c>
      <c r="AZ19" s="25">
        <f>IF('Indicator Date hidden'!BA20="x","x",$AZ$2-'Indicator Date hidden'!BA20)</f>
        <v>0</v>
      </c>
      <c r="BA19">
        <f t="shared" si="0"/>
        <v>13</v>
      </c>
      <c r="BB19" s="26">
        <f t="shared" si="1"/>
        <v>0.28888888888888886</v>
      </c>
      <c r="BC19">
        <f t="shared" si="2"/>
        <v>5</v>
      </c>
      <c r="BD19" s="26">
        <f t="shared" si="3"/>
        <v>0.88499145563288339</v>
      </c>
      <c r="BE19" s="28">
        <f t="shared" si="4"/>
        <v>0</v>
      </c>
    </row>
    <row r="20" spans="1:57">
      <c r="A20" t="s">
        <v>6812</v>
      </c>
      <c r="B20" s="25">
        <f>IF('Indicator Date hidden'!C21="x","x",$B$2-'Indicator Date hidden'!C21)</f>
        <v>0</v>
      </c>
      <c r="C20" s="25">
        <f>IF('Indicator Date hidden'!D21="x","x",$C$2-'Indicator Date hidden'!D21)</f>
        <v>0</v>
      </c>
      <c r="D20" s="25">
        <f>IF('Indicator Date hidden'!E21="x","x",$D$2-'Indicator Date hidden'!E21)</f>
        <v>0</v>
      </c>
      <c r="E20" s="25">
        <f>IF('Indicator Date hidden'!F21="x","x",$E$2-'Indicator Date hidden'!F21)</f>
        <v>0</v>
      </c>
      <c r="F20" s="25">
        <f>IF('Indicator Date hidden'!G21="x","x",$F$2-'Indicator Date hidden'!G21)</f>
        <v>0</v>
      </c>
      <c r="G20" s="25">
        <f>IF('Indicator Date hidden'!H21="x","x",$G$2-'Indicator Date hidden'!H21)</f>
        <v>0</v>
      </c>
      <c r="H20" s="25">
        <f>IF('Indicator Date hidden'!I21="x","x",$H$2-'Indicator Date hidden'!I21)</f>
        <v>0</v>
      </c>
      <c r="I20" s="25">
        <f>IF('Indicator Date hidden'!J21="x","x",$I$2-'Indicator Date hidden'!J21)</f>
        <v>0</v>
      </c>
      <c r="J20" s="25">
        <f>IF('Indicator Date hidden'!K21="x","x",$J$2-'Indicator Date hidden'!K21)</f>
        <v>0</v>
      </c>
      <c r="K20" s="25">
        <f>IF('Indicator Date hidden'!L21="x","x",$K$2-'Indicator Date hidden'!L21)</f>
        <v>0</v>
      </c>
      <c r="L20" s="25">
        <f>IF('Indicator Date hidden'!M21="x","x",$L$2-'Indicator Date hidden'!M21)</f>
        <v>0</v>
      </c>
      <c r="M20" s="25">
        <f>IF('Indicator Date hidden'!N21="x","x",$M$2-'Indicator Date hidden'!N21)</f>
        <v>0</v>
      </c>
      <c r="N20" s="25">
        <f>IF('Indicator Date hidden'!O21="x","x",$N$2-'Indicator Date hidden'!O21)</f>
        <v>0</v>
      </c>
      <c r="O20" s="25">
        <f>IF('Indicator Date hidden'!P21="x","x",$O$2-'Indicator Date hidden'!P21)</f>
        <v>0</v>
      </c>
      <c r="P20" s="25">
        <f>IF('Indicator Date hidden'!Q21="x","x",$P$2-'Indicator Date hidden'!Q21)</f>
        <v>0</v>
      </c>
      <c r="Q20" s="25">
        <f>IF('Indicator Date hidden'!R21="x","x",$Q$2-'Indicator Date hidden'!R21)</f>
        <v>2</v>
      </c>
      <c r="R20" s="25">
        <f>IF('Indicator Date hidden'!S21="x","x",$R$2-'Indicator Date hidden'!S21)</f>
        <v>0</v>
      </c>
      <c r="S20" s="25">
        <f>IF('Indicator Date hidden'!T21="x","x",$S$2-'Indicator Date hidden'!T21)</f>
        <v>0</v>
      </c>
      <c r="T20" s="25">
        <f>IF('Indicator Date hidden'!U21="x","x",$T$2-'Indicator Date hidden'!U21)</f>
        <v>0</v>
      </c>
      <c r="U20" s="25">
        <f>IF('Indicator Date hidden'!V21="x","x",$U$2-'Indicator Date hidden'!V21)</f>
        <v>0</v>
      </c>
      <c r="V20" s="25">
        <f>IF('Indicator Date hidden'!W21="x","x",$V$2-'Indicator Date hidden'!W21)</f>
        <v>0</v>
      </c>
      <c r="W20" s="25">
        <f>IF('Indicator Date hidden'!X21="x","x",$W$2-'Indicator Date hidden'!X21)</f>
        <v>0</v>
      </c>
      <c r="X20" s="25">
        <f>IF('Indicator Date hidden'!Y21="x","x",$X$2-'Indicator Date hidden'!Y21)</f>
        <v>4</v>
      </c>
      <c r="Y20" s="25">
        <f>IF('Indicator Date hidden'!Z21="x","x",$Y$2-'Indicator Date hidden'!Z21)</f>
        <v>0</v>
      </c>
      <c r="Z20" s="25">
        <f>IF('Indicator Date hidden'!AA21="x","x",$Z$2-'Indicator Date hidden'!AA21)</f>
        <v>0</v>
      </c>
      <c r="AA20" s="25">
        <f>IF('Indicator Date hidden'!AB21="x","x",$AA$2-'Indicator Date hidden'!AB21)</f>
        <v>0</v>
      </c>
      <c r="AB20" s="25">
        <f>IF('Indicator Date hidden'!AC21="x","x",$AB$2-'Indicator Date hidden'!AC21)</f>
        <v>0</v>
      </c>
      <c r="AC20" s="25">
        <f>IF('Indicator Date hidden'!AD21="x","x",$AC$2-'Indicator Date hidden'!AD21)</f>
        <v>0</v>
      </c>
      <c r="AD20" s="25">
        <f>IF('Indicator Date hidden'!AE21="x","x",$AD$2-'Indicator Date hidden'!AE21)</f>
        <v>0</v>
      </c>
      <c r="AE20" s="25">
        <f>IF('Indicator Date hidden'!AF21="x","x",$AE$2-'Indicator Date hidden'!AF21)</f>
        <v>0</v>
      </c>
      <c r="AF20" s="25">
        <f>IF('Indicator Date hidden'!AG21="x","x",$AF$2-'Indicator Date hidden'!AG21)</f>
        <v>2</v>
      </c>
      <c r="AG20" s="25">
        <f>IF('Indicator Date hidden'!AH21="x","x",$AG$2-'Indicator Date hidden'!AH21)</f>
        <v>0</v>
      </c>
      <c r="AH20" s="25">
        <f>IF('Indicator Date hidden'!AI21="x","x",$AH$2-'Indicator Date hidden'!AI21)</f>
        <v>0</v>
      </c>
      <c r="AI20" s="25">
        <f>IF('Indicator Date hidden'!AJ21="x","x",$AI$2-'Indicator Date hidden'!AJ21)</f>
        <v>0</v>
      </c>
      <c r="AJ20" s="25" t="str">
        <f>IF('Indicator Date hidden'!AK21="x","x",$AJ$2-'Indicator Date hidden'!AK21)</f>
        <v>x</v>
      </c>
      <c r="AK20" s="25">
        <f>IF('Indicator Date hidden'!AL21="x","x",$AK$2-'Indicator Date hidden'!AL21)</f>
        <v>1</v>
      </c>
      <c r="AL20" s="25">
        <f>IF('Indicator Date hidden'!AM21="x","x",$AL$2-'Indicator Date hidden'!AM21)</f>
        <v>0</v>
      </c>
      <c r="AM20" s="25">
        <f>IF('Indicator Date hidden'!AN21="x","x",$AM$2-'Indicator Date hidden'!AN21)</f>
        <v>0</v>
      </c>
      <c r="AN20" s="25">
        <f>IF('Indicator Date hidden'!AO21="x","x",$AN$2-'Indicator Date hidden'!AO21)</f>
        <v>0</v>
      </c>
      <c r="AO20" s="25">
        <f>IF('Indicator Date hidden'!AP21="x","x",$AO$2-'Indicator Date hidden'!AP21)</f>
        <v>0</v>
      </c>
      <c r="AP20" s="25">
        <f>IF('Indicator Date hidden'!AQ21="x","x",$AP$2-'Indicator Date hidden'!AQ21)</f>
        <v>0</v>
      </c>
      <c r="AQ20" s="25">
        <f>IF('Indicator Date hidden'!AR21="x","x",$AQ$2-'Indicator Date hidden'!AR21)</f>
        <v>0</v>
      </c>
      <c r="AR20" s="25">
        <f>IF('Indicator Date hidden'!AS21="x","x",$AR$2-'Indicator Date hidden'!AS21)</f>
        <v>0</v>
      </c>
      <c r="AS20" s="25">
        <f>IF('Indicator Date hidden'!AT21="x","x",$AS$2-'Indicator Date hidden'!AT21)</f>
        <v>0</v>
      </c>
      <c r="AT20" s="25">
        <f>IF('Indicator Date hidden'!AU21="x","x",$AT$2-'Indicator Date hidden'!AU21)</f>
        <v>0</v>
      </c>
      <c r="AU20" s="25">
        <f>IF('Indicator Date hidden'!AV21="x","x",$AU$2-'Indicator Date hidden'!AV21)</f>
        <v>8</v>
      </c>
      <c r="AV20" s="25">
        <f>IF('Indicator Date hidden'!AW21="x","x",$AV$2-'Indicator Date hidden'!AW21)</f>
        <v>0</v>
      </c>
      <c r="AW20" s="25">
        <f>IF('Indicator Date hidden'!AX21="x","x",$AW$2-'Indicator Date hidden'!AX21)</f>
        <v>0</v>
      </c>
      <c r="AX20" s="25">
        <f>IF('Indicator Date hidden'!AY21="x","x",$AX$2-'Indicator Date hidden'!AY21)</f>
        <v>0</v>
      </c>
      <c r="AY20" s="25">
        <f>IF('Indicator Date hidden'!AZ21="x","x",$AY$2-'Indicator Date hidden'!AZ21)</f>
        <v>0</v>
      </c>
      <c r="AZ20" s="25">
        <f>IF('Indicator Date hidden'!BA21="x","x",$AZ$2-'Indicator Date hidden'!BA21)</f>
        <v>0</v>
      </c>
      <c r="BA20">
        <f t="shared" si="0"/>
        <v>17</v>
      </c>
      <c r="BB20" s="26">
        <f t="shared" si="1"/>
        <v>0.34</v>
      </c>
      <c r="BC20">
        <f t="shared" si="2"/>
        <v>5</v>
      </c>
      <c r="BD20" s="26">
        <f t="shared" si="3"/>
        <v>1.290116273829611</v>
      </c>
      <c r="BE20" s="28">
        <f t="shared" si="4"/>
        <v>0</v>
      </c>
    </row>
    <row r="21" spans="1:57">
      <c r="A21" t="s">
        <v>6837</v>
      </c>
      <c r="B21" s="25">
        <f>IF('Indicator Date hidden'!C22="x","x",$B$2-'Indicator Date hidden'!C22)</f>
        <v>0</v>
      </c>
      <c r="C21" s="25">
        <f>IF('Indicator Date hidden'!D22="x","x",$C$2-'Indicator Date hidden'!D22)</f>
        <v>0</v>
      </c>
      <c r="D21" s="25">
        <f>IF('Indicator Date hidden'!E22="x","x",$D$2-'Indicator Date hidden'!E22)</f>
        <v>0</v>
      </c>
      <c r="E21" s="25">
        <f>IF('Indicator Date hidden'!F22="x","x",$E$2-'Indicator Date hidden'!F22)</f>
        <v>0</v>
      </c>
      <c r="F21" s="25">
        <f>IF('Indicator Date hidden'!G22="x","x",$F$2-'Indicator Date hidden'!G22)</f>
        <v>0</v>
      </c>
      <c r="G21" s="25">
        <f>IF('Indicator Date hidden'!H22="x","x",$G$2-'Indicator Date hidden'!H22)</f>
        <v>0</v>
      </c>
      <c r="H21" s="25">
        <f>IF('Indicator Date hidden'!I22="x","x",$H$2-'Indicator Date hidden'!I22)</f>
        <v>0</v>
      </c>
      <c r="I21" s="25">
        <f>IF('Indicator Date hidden'!J22="x","x",$I$2-'Indicator Date hidden'!J22)</f>
        <v>0</v>
      </c>
      <c r="J21" s="25">
        <f>IF('Indicator Date hidden'!K22="x","x",$J$2-'Indicator Date hidden'!K22)</f>
        <v>0</v>
      </c>
      <c r="K21" s="25">
        <f>IF('Indicator Date hidden'!L22="x","x",$K$2-'Indicator Date hidden'!L22)</f>
        <v>0</v>
      </c>
      <c r="L21" s="25">
        <f>IF('Indicator Date hidden'!M22="x","x",$L$2-'Indicator Date hidden'!M22)</f>
        <v>0</v>
      </c>
      <c r="M21" s="25">
        <f>IF('Indicator Date hidden'!N22="x","x",$M$2-'Indicator Date hidden'!N22)</f>
        <v>0</v>
      </c>
      <c r="N21" s="25">
        <f>IF('Indicator Date hidden'!O22="x","x",$N$2-'Indicator Date hidden'!O22)</f>
        <v>0</v>
      </c>
      <c r="O21" s="25">
        <f>IF('Indicator Date hidden'!P22="x","x",$O$2-'Indicator Date hidden'!P22)</f>
        <v>0</v>
      </c>
      <c r="P21" s="25">
        <f>IF('Indicator Date hidden'!Q22="x","x",$P$2-'Indicator Date hidden'!Q22)</f>
        <v>0</v>
      </c>
      <c r="Q21" s="25">
        <f>IF('Indicator Date hidden'!R22="x","x",$Q$2-'Indicator Date hidden'!R22)</f>
        <v>4</v>
      </c>
      <c r="R21" s="25">
        <f>IF('Indicator Date hidden'!S22="x","x",$R$2-'Indicator Date hidden'!S22)</f>
        <v>0</v>
      </c>
      <c r="S21" s="25">
        <f>IF('Indicator Date hidden'!T22="x","x",$S$2-'Indicator Date hidden'!T22)</f>
        <v>0</v>
      </c>
      <c r="T21" s="25">
        <f>IF('Indicator Date hidden'!U22="x","x",$T$2-'Indicator Date hidden'!U22)</f>
        <v>0</v>
      </c>
      <c r="U21" s="25">
        <f>IF('Indicator Date hidden'!V22="x","x",$U$2-'Indicator Date hidden'!V22)</f>
        <v>0</v>
      </c>
      <c r="V21" s="25">
        <f>IF('Indicator Date hidden'!W22="x","x",$V$2-'Indicator Date hidden'!W22)</f>
        <v>0</v>
      </c>
      <c r="W21" s="25">
        <f>IF('Indicator Date hidden'!X22="x","x",$W$2-'Indicator Date hidden'!X22)</f>
        <v>4</v>
      </c>
      <c r="X21" s="25">
        <f>IF('Indicator Date hidden'!Y22="x","x",$X$2-'Indicator Date hidden'!Y22)</f>
        <v>2</v>
      </c>
      <c r="Y21" s="25">
        <f>IF('Indicator Date hidden'!Z22="x","x",$Y$2-'Indicator Date hidden'!Z22)</f>
        <v>0</v>
      </c>
      <c r="Z21" s="25">
        <f>IF('Indicator Date hidden'!AA22="x","x",$Z$2-'Indicator Date hidden'!AA22)</f>
        <v>0</v>
      </c>
      <c r="AA21" s="25">
        <f>IF('Indicator Date hidden'!AB22="x","x",$AA$2-'Indicator Date hidden'!AB22)</f>
        <v>1</v>
      </c>
      <c r="AB21" s="25">
        <f>IF('Indicator Date hidden'!AC22="x","x",$AB$2-'Indicator Date hidden'!AC22)</f>
        <v>0</v>
      </c>
      <c r="AC21" s="25">
        <f>IF('Indicator Date hidden'!AD22="x","x",$AC$2-'Indicator Date hidden'!AD22)</f>
        <v>0</v>
      </c>
      <c r="AD21" s="25">
        <f>IF('Indicator Date hidden'!AE22="x","x",$AD$2-'Indicator Date hidden'!AE22)</f>
        <v>0</v>
      </c>
      <c r="AE21" s="25">
        <f>IF('Indicator Date hidden'!AF22="x","x",$AE$2-'Indicator Date hidden'!AF22)</f>
        <v>0</v>
      </c>
      <c r="AF21" s="25">
        <f>IF('Indicator Date hidden'!AG22="x","x",$AF$2-'Indicator Date hidden'!AG22)</f>
        <v>1</v>
      </c>
      <c r="AG21" s="25">
        <f>IF('Indicator Date hidden'!AH22="x","x",$AG$2-'Indicator Date hidden'!AH22)</f>
        <v>0</v>
      </c>
      <c r="AH21" s="25">
        <f>IF('Indicator Date hidden'!AI22="x","x",$AH$2-'Indicator Date hidden'!AI22)</f>
        <v>0</v>
      </c>
      <c r="AI21" s="25">
        <f>IF('Indicator Date hidden'!AJ22="x","x",$AI$2-'Indicator Date hidden'!AJ22)</f>
        <v>0</v>
      </c>
      <c r="AJ21" s="25" t="str">
        <f>IF('Indicator Date hidden'!AK22="x","x",$AJ$2-'Indicator Date hidden'!AK22)</f>
        <v>x</v>
      </c>
      <c r="AK21" s="25" t="str">
        <f>IF('Indicator Date hidden'!AL22="x","x",$AK$2-'Indicator Date hidden'!AL22)</f>
        <v>x</v>
      </c>
      <c r="AL21" s="25">
        <f>IF('Indicator Date hidden'!AM22="x","x",$AL$2-'Indicator Date hidden'!AM22)</f>
        <v>0</v>
      </c>
      <c r="AM21" s="25">
        <f>IF('Indicator Date hidden'!AN22="x","x",$AM$2-'Indicator Date hidden'!AN22)</f>
        <v>0</v>
      </c>
      <c r="AN21" s="25">
        <f>IF('Indicator Date hidden'!AO22="x","x",$AN$2-'Indicator Date hidden'!AO22)</f>
        <v>0</v>
      </c>
      <c r="AO21" s="25">
        <f>IF('Indicator Date hidden'!AP22="x","x",$AO$2-'Indicator Date hidden'!AP22)</f>
        <v>0</v>
      </c>
      <c r="AP21" s="25">
        <f>IF('Indicator Date hidden'!AQ22="x","x",$AP$2-'Indicator Date hidden'!AQ22)</f>
        <v>0</v>
      </c>
      <c r="AQ21" s="25">
        <f>IF('Indicator Date hidden'!AR22="x","x",$AQ$2-'Indicator Date hidden'!AR22)</f>
        <v>0</v>
      </c>
      <c r="AR21" s="25">
        <f>IF('Indicator Date hidden'!AS22="x","x",$AR$2-'Indicator Date hidden'!AS22)</f>
        <v>0</v>
      </c>
      <c r="AS21" s="25">
        <f>IF('Indicator Date hidden'!AT22="x","x",$AS$2-'Indicator Date hidden'!AT22)</f>
        <v>0</v>
      </c>
      <c r="AT21" s="25">
        <f>IF('Indicator Date hidden'!AU22="x","x",$AT$2-'Indicator Date hidden'!AU22)</f>
        <v>0</v>
      </c>
      <c r="AU21" s="25" t="str">
        <f>IF('Indicator Date hidden'!AV22="x","x",$AU$2-'Indicator Date hidden'!AV22)</f>
        <v>x</v>
      </c>
      <c r="AV21" s="25">
        <f>IF('Indicator Date hidden'!AW22="x","x",$AV$2-'Indicator Date hidden'!AW22)</f>
        <v>0</v>
      </c>
      <c r="AW21" s="25">
        <f>IF('Indicator Date hidden'!AX22="x","x",$AW$2-'Indicator Date hidden'!AX22)</f>
        <v>0</v>
      </c>
      <c r="AX21" s="25">
        <f>IF('Indicator Date hidden'!AY22="x","x",$AX$2-'Indicator Date hidden'!AY22)</f>
        <v>0</v>
      </c>
      <c r="AY21" s="25">
        <f>IF('Indicator Date hidden'!AZ22="x","x",$AY$2-'Indicator Date hidden'!AZ22)</f>
        <v>0</v>
      </c>
      <c r="AZ21" s="25">
        <f>IF('Indicator Date hidden'!BA22="x","x",$AZ$2-'Indicator Date hidden'!BA22)</f>
        <v>0</v>
      </c>
      <c r="BA21">
        <f t="shared" si="0"/>
        <v>12</v>
      </c>
      <c r="BB21" s="26">
        <f t="shared" si="1"/>
        <v>0.25</v>
      </c>
      <c r="BC21">
        <f t="shared" si="2"/>
        <v>5</v>
      </c>
      <c r="BD21" s="26">
        <f t="shared" si="3"/>
        <v>0.8539125638299665</v>
      </c>
      <c r="BE21" s="28">
        <f t="shared" si="4"/>
        <v>0</v>
      </c>
    </row>
    <row r="22" spans="1:57">
      <c r="A22" t="s">
        <v>6830</v>
      </c>
      <c r="B22" s="25">
        <f>IF('Indicator Date hidden'!C23="x","x",$B$2-'Indicator Date hidden'!C23)</f>
        <v>0</v>
      </c>
      <c r="C22" s="25">
        <f>IF('Indicator Date hidden'!D23="x","x",$C$2-'Indicator Date hidden'!D23)</f>
        <v>0</v>
      </c>
      <c r="D22" s="25">
        <f>IF('Indicator Date hidden'!E23="x","x",$D$2-'Indicator Date hidden'!E23)</f>
        <v>0</v>
      </c>
      <c r="E22" s="25">
        <f>IF('Indicator Date hidden'!F23="x","x",$E$2-'Indicator Date hidden'!F23)</f>
        <v>0</v>
      </c>
      <c r="F22" s="25">
        <f>IF('Indicator Date hidden'!G23="x","x",$F$2-'Indicator Date hidden'!G23)</f>
        <v>0</v>
      </c>
      <c r="G22" s="25">
        <f>IF('Indicator Date hidden'!H23="x","x",$G$2-'Indicator Date hidden'!H23)</f>
        <v>0</v>
      </c>
      <c r="H22" s="25">
        <f>IF('Indicator Date hidden'!I23="x","x",$H$2-'Indicator Date hidden'!I23)</f>
        <v>0</v>
      </c>
      <c r="I22" s="25">
        <f>IF('Indicator Date hidden'!J23="x","x",$I$2-'Indicator Date hidden'!J23)</f>
        <v>0</v>
      </c>
      <c r="J22" s="25">
        <f>IF('Indicator Date hidden'!K23="x","x",$J$2-'Indicator Date hidden'!K23)</f>
        <v>0</v>
      </c>
      <c r="K22" s="25">
        <f>IF('Indicator Date hidden'!L23="x","x",$K$2-'Indicator Date hidden'!L23)</f>
        <v>0</v>
      </c>
      <c r="L22" s="25">
        <f>IF('Indicator Date hidden'!M23="x","x",$L$2-'Indicator Date hidden'!M23)</f>
        <v>0</v>
      </c>
      <c r="M22" s="25">
        <f>IF('Indicator Date hidden'!N23="x","x",$M$2-'Indicator Date hidden'!N23)</f>
        <v>0</v>
      </c>
      <c r="N22" s="25">
        <f>IF('Indicator Date hidden'!O23="x","x",$N$2-'Indicator Date hidden'!O23)</f>
        <v>0</v>
      </c>
      <c r="O22" s="25">
        <f>IF('Indicator Date hidden'!P23="x","x",$O$2-'Indicator Date hidden'!P23)</f>
        <v>0</v>
      </c>
      <c r="P22" s="25">
        <f>IF('Indicator Date hidden'!Q23="x","x",$P$2-'Indicator Date hidden'!Q23)</f>
        <v>0</v>
      </c>
      <c r="Q22" s="25">
        <f>IF('Indicator Date hidden'!R23="x","x",$Q$2-'Indicator Date hidden'!R23)</f>
        <v>6</v>
      </c>
      <c r="R22" s="25">
        <f>IF('Indicator Date hidden'!S23="x","x",$R$2-'Indicator Date hidden'!S23)</f>
        <v>0</v>
      </c>
      <c r="S22" s="25">
        <f>IF('Indicator Date hidden'!T23="x","x",$S$2-'Indicator Date hidden'!T23)</f>
        <v>0</v>
      </c>
      <c r="T22" s="25">
        <f>IF('Indicator Date hidden'!U23="x","x",$T$2-'Indicator Date hidden'!U23)</f>
        <v>0</v>
      </c>
      <c r="U22" s="25">
        <f>IF('Indicator Date hidden'!V23="x","x",$U$2-'Indicator Date hidden'!V23)</f>
        <v>0</v>
      </c>
      <c r="V22" s="25">
        <f>IF('Indicator Date hidden'!W23="x","x",$V$2-'Indicator Date hidden'!W23)</f>
        <v>0</v>
      </c>
      <c r="W22" s="25">
        <f>IF('Indicator Date hidden'!X23="x","x",$W$2-'Indicator Date hidden'!X23)</f>
        <v>6</v>
      </c>
      <c r="X22" s="25">
        <f>IF('Indicator Date hidden'!Y23="x","x",$X$2-'Indicator Date hidden'!Y23)</f>
        <v>2</v>
      </c>
      <c r="Y22" s="25">
        <f>IF('Indicator Date hidden'!Z23="x","x",$Y$2-'Indicator Date hidden'!Z23)</f>
        <v>0</v>
      </c>
      <c r="Z22" s="25">
        <f>IF('Indicator Date hidden'!AA23="x","x",$Z$2-'Indicator Date hidden'!AA23)</f>
        <v>0</v>
      </c>
      <c r="AA22" s="25">
        <f>IF('Indicator Date hidden'!AB23="x","x",$AA$2-'Indicator Date hidden'!AB23)</f>
        <v>0</v>
      </c>
      <c r="AB22" s="25">
        <f>IF('Indicator Date hidden'!AC23="x","x",$AB$2-'Indicator Date hidden'!AC23)</f>
        <v>0</v>
      </c>
      <c r="AC22" s="25">
        <f>IF('Indicator Date hidden'!AD23="x","x",$AC$2-'Indicator Date hidden'!AD23)</f>
        <v>0</v>
      </c>
      <c r="AD22" s="25">
        <f>IF('Indicator Date hidden'!AE23="x","x",$AD$2-'Indicator Date hidden'!AE23)</f>
        <v>0</v>
      </c>
      <c r="AE22" s="25">
        <f>IF('Indicator Date hidden'!AF23="x","x",$AE$2-'Indicator Date hidden'!AF23)</f>
        <v>0</v>
      </c>
      <c r="AF22" s="25">
        <f>IF('Indicator Date hidden'!AG23="x","x",$AF$2-'Indicator Date hidden'!AG23)</f>
        <v>0</v>
      </c>
      <c r="AG22" s="25">
        <f>IF('Indicator Date hidden'!AH23="x","x",$AG$2-'Indicator Date hidden'!AH23)</f>
        <v>0</v>
      </c>
      <c r="AH22" s="25">
        <f>IF('Indicator Date hidden'!AI23="x","x",$AH$2-'Indicator Date hidden'!AI23)</f>
        <v>0</v>
      </c>
      <c r="AI22" s="25">
        <f>IF('Indicator Date hidden'!AJ23="x","x",$AI$2-'Indicator Date hidden'!AJ23)</f>
        <v>0</v>
      </c>
      <c r="AJ22" s="25" t="str">
        <f>IF('Indicator Date hidden'!AK23="x","x",$AJ$2-'Indicator Date hidden'!AK23)</f>
        <v>x</v>
      </c>
      <c r="AK22" s="25">
        <f>IF('Indicator Date hidden'!AL23="x","x",$AK$2-'Indicator Date hidden'!AL23)</f>
        <v>1</v>
      </c>
      <c r="AL22" s="25">
        <f>IF('Indicator Date hidden'!AM23="x","x",$AL$2-'Indicator Date hidden'!AM23)</f>
        <v>0</v>
      </c>
      <c r="AM22" s="25">
        <f>IF('Indicator Date hidden'!AN23="x","x",$AM$2-'Indicator Date hidden'!AN23)</f>
        <v>0</v>
      </c>
      <c r="AN22" s="25">
        <f>IF('Indicator Date hidden'!AO23="x","x",$AN$2-'Indicator Date hidden'!AO23)</f>
        <v>0</v>
      </c>
      <c r="AO22" s="25">
        <f>IF('Indicator Date hidden'!AP23="x","x",$AO$2-'Indicator Date hidden'!AP23)</f>
        <v>0</v>
      </c>
      <c r="AP22" s="25">
        <f>IF('Indicator Date hidden'!AQ23="x","x",$AP$2-'Indicator Date hidden'!AQ23)</f>
        <v>0</v>
      </c>
      <c r="AQ22" s="25">
        <f>IF('Indicator Date hidden'!AR23="x","x",$AQ$2-'Indicator Date hidden'!AR23)</f>
        <v>4</v>
      </c>
      <c r="AR22" s="25">
        <f>IF('Indicator Date hidden'!AS23="x","x",$AR$2-'Indicator Date hidden'!AS23)</f>
        <v>0</v>
      </c>
      <c r="AS22" s="25">
        <f>IF('Indicator Date hidden'!AT23="x","x",$AS$2-'Indicator Date hidden'!AT23)</f>
        <v>0</v>
      </c>
      <c r="AT22" s="25">
        <f>IF('Indicator Date hidden'!AU23="x","x",$AT$2-'Indicator Date hidden'!AU23)</f>
        <v>0</v>
      </c>
      <c r="AU22" s="25">
        <f>IF('Indicator Date hidden'!AV23="x","x",$AU$2-'Indicator Date hidden'!AV23)</f>
        <v>2</v>
      </c>
      <c r="AV22" s="25">
        <f>IF('Indicator Date hidden'!AW23="x","x",$AV$2-'Indicator Date hidden'!AW23)</f>
        <v>0</v>
      </c>
      <c r="AW22" s="25">
        <f>IF('Indicator Date hidden'!AX23="x","x",$AW$2-'Indicator Date hidden'!AX23)</f>
        <v>0</v>
      </c>
      <c r="AX22" s="25">
        <f>IF('Indicator Date hidden'!AY23="x","x",$AX$2-'Indicator Date hidden'!AY23)</f>
        <v>0</v>
      </c>
      <c r="AY22" s="25">
        <f>IF('Indicator Date hidden'!AZ23="x","x",$AY$2-'Indicator Date hidden'!AZ23)</f>
        <v>0</v>
      </c>
      <c r="AZ22" s="25">
        <f>IF('Indicator Date hidden'!BA23="x","x",$AZ$2-'Indicator Date hidden'!BA23)</f>
        <v>0</v>
      </c>
      <c r="BA22">
        <f t="shared" si="0"/>
        <v>21</v>
      </c>
      <c r="BB22" s="26">
        <f t="shared" si="1"/>
        <v>0.42</v>
      </c>
      <c r="BC22">
        <f t="shared" si="2"/>
        <v>6</v>
      </c>
      <c r="BD22" s="26">
        <f t="shared" si="3"/>
        <v>1.3280060240827223</v>
      </c>
      <c r="BE22" s="28">
        <f t="shared" si="4"/>
        <v>0</v>
      </c>
    </row>
    <row r="23" spans="1:57">
      <c r="A23" t="s">
        <v>6822</v>
      </c>
      <c r="B23" s="25">
        <f>IF('Indicator Date hidden'!C24="x","x",$B$2-'Indicator Date hidden'!C24)</f>
        <v>0</v>
      </c>
      <c r="C23" s="25">
        <f>IF('Indicator Date hidden'!D24="x","x",$C$2-'Indicator Date hidden'!D24)</f>
        <v>0</v>
      </c>
      <c r="D23" s="25">
        <f>IF('Indicator Date hidden'!E24="x","x",$D$2-'Indicator Date hidden'!E24)</f>
        <v>0</v>
      </c>
      <c r="E23" s="25">
        <f>IF('Indicator Date hidden'!F24="x","x",$E$2-'Indicator Date hidden'!F24)</f>
        <v>0</v>
      </c>
      <c r="F23" s="25">
        <f>IF('Indicator Date hidden'!G24="x","x",$F$2-'Indicator Date hidden'!G24)</f>
        <v>0</v>
      </c>
      <c r="G23" s="25">
        <f>IF('Indicator Date hidden'!H24="x","x",$G$2-'Indicator Date hidden'!H24)</f>
        <v>0</v>
      </c>
      <c r="H23" s="25">
        <f>IF('Indicator Date hidden'!I24="x","x",$H$2-'Indicator Date hidden'!I24)</f>
        <v>0</v>
      </c>
      <c r="I23" s="25">
        <f>IF('Indicator Date hidden'!J24="x","x",$I$2-'Indicator Date hidden'!J24)</f>
        <v>0</v>
      </c>
      <c r="J23" s="25">
        <f>IF('Indicator Date hidden'!K24="x","x",$J$2-'Indicator Date hidden'!K24)</f>
        <v>0</v>
      </c>
      <c r="K23" s="25">
        <f>IF('Indicator Date hidden'!L24="x","x",$K$2-'Indicator Date hidden'!L24)</f>
        <v>0</v>
      </c>
      <c r="L23" s="25">
        <f>IF('Indicator Date hidden'!M24="x","x",$L$2-'Indicator Date hidden'!M24)</f>
        <v>0</v>
      </c>
      <c r="M23" s="25">
        <f>IF('Indicator Date hidden'!N24="x","x",$M$2-'Indicator Date hidden'!N24)</f>
        <v>0</v>
      </c>
      <c r="N23" s="25">
        <f>IF('Indicator Date hidden'!O24="x","x",$N$2-'Indicator Date hidden'!O24)</f>
        <v>0</v>
      </c>
      <c r="O23" s="25">
        <f>IF('Indicator Date hidden'!P24="x","x",$O$2-'Indicator Date hidden'!P24)</f>
        <v>0</v>
      </c>
      <c r="P23" s="25">
        <f>IF('Indicator Date hidden'!Q24="x","x",$P$2-'Indicator Date hidden'!Q24)</f>
        <v>0</v>
      </c>
      <c r="Q23" s="25">
        <f>IF('Indicator Date hidden'!R24="x","x",$Q$2-'Indicator Date hidden'!R24)</f>
        <v>2</v>
      </c>
      <c r="R23" s="25">
        <f>IF('Indicator Date hidden'!S24="x","x",$R$2-'Indicator Date hidden'!S24)</f>
        <v>0</v>
      </c>
      <c r="S23" s="25">
        <f>IF('Indicator Date hidden'!T24="x","x",$S$2-'Indicator Date hidden'!T24)</f>
        <v>0</v>
      </c>
      <c r="T23" s="25">
        <f>IF('Indicator Date hidden'!U24="x","x",$T$2-'Indicator Date hidden'!U24)</f>
        <v>0</v>
      </c>
      <c r="U23" s="25">
        <f>IF('Indicator Date hidden'!V24="x","x",$U$2-'Indicator Date hidden'!V24)</f>
        <v>0</v>
      </c>
      <c r="V23" s="25">
        <f>IF('Indicator Date hidden'!W24="x","x",$V$2-'Indicator Date hidden'!W24)</f>
        <v>0</v>
      </c>
      <c r="W23" s="25">
        <f>IF('Indicator Date hidden'!X24="x","x",$W$2-'Indicator Date hidden'!X24)</f>
        <v>2</v>
      </c>
      <c r="X23" s="25">
        <f>IF('Indicator Date hidden'!Y24="x","x",$X$2-'Indicator Date hidden'!Y24)</f>
        <v>1</v>
      </c>
      <c r="Y23" s="25">
        <f>IF('Indicator Date hidden'!Z24="x","x",$Y$2-'Indicator Date hidden'!Z24)</f>
        <v>0</v>
      </c>
      <c r="Z23" s="25">
        <f>IF('Indicator Date hidden'!AA24="x","x",$Z$2-'Indicator Date hidden'!AA24)</f>
        <v>0</v>
      </c>
      <c r="AA23" s="25" t="str">
        <f>IF('Indicator Date hidden'!AB24="x","x",$AA$2-'Indicator Date hidden'!AB24)</f>
        <v>x</v>
      </c>
      <c r="AB23" s="25">
        <f>IF('Indicator Date hidden'!AC24="x","x",$AB$2-'Indicator Date hidden'!AC24)</f>
        <v>0</v>
      </c>
      <c r="AC23" s="25">
        <f>IF('Indicator Date hidden'!AD24="x","x",$AC$2-'Indicator Date hidden'!AD24)</f>
        <v>0</v>
      </c>
      <c r="AD23" s="25" t="str">
        <f>IF('Indicator Date hidden'!AE24="x","x",$AD$2-'Indicator Date hidden'!AE24)</f>
        <v>x</v>
      </c>
      <c r="AE23" s="25">
        <f>IF('Indicator Date hidden'!AF24="x","x",$AE$2-'Indicator Date hidden'!AF24)</f>
        <v>0</v>
      </c>
      <c r="AF23" s="25">
        <f>IF('Indicator Date hidden'!AG24="x","x",$AF$2-'Indicator Date hidden'!AG24)</f>
        <v>6</v>
      </c>
      <c r="AG23" s="25">
        <f>IF('Indicator Date hidden'!AH24="x","x",$AG$2-'Indicator Date hidden'!AH24)</f>
        <v>0</v>
      </c>
      <c r="AH23" s="25">
        <f>IF('Indicator Date hidden'!AI24="x","x",$AH$2-'Indicator Date hidden'!AI24)</f>
        <v>0</v>
      </c>
      <c r="AI23" s="25">
        <f>IF('Indicator Date hidden'!AJ24="x","x",$AI$2-'Indicator Date hidden'!AJ24)</f>
        <v>0</v>
      </c>
      <c r="AJ23" s="25">
        <f>IF('Indicator Date hidden'!AK24="x","x",$AJ$2-'Indicator Date hidden'!AK24)</f>
        <v>1</v>
      </c>
      <c r="AK23" s="25">
        <f>IF('Indicator Date hidden'!AL24="x","x",$AK$2-'Indicator Date hidden'!AL24)</f>
        <v>1</v>
      </c>
      <c r="AL23" s="25">
        <f>IF('Indicator Date hidden'!AM24="x","x",$AL$2-'Indicator Date hidden'!AM24)</f>
        <v>0</v>
      </c>
      <c r="AM23" s="25">
        <f>IF('Indicator Date hidden'!AN24="x","x",$AM$2-'Indicator Date hidden'!AN24)</f>
        <v>0</v>
      </c>
      <c r="AN23" s="25">
        <f>IF('Indicator Date hidden'!AO24="x","x",$AN$2-'Indicator Date hidden'!AO24)</f>
        <v>0</v>
      </c>
      <c r="AO23" s="25" t="str">
        <f>IF('Indicator Date hidden'!AP24="x","x",$AO$2-'Indicator Date hidden'!AP24)</f>
        <v>x</v>
      </c>
      <c r="AP23" s="25">
        <f>IF('Indicator Date hidden'!AQ24="x","x",$AP$2-'Indicator Date hidden'!AQ24)</f>
        <v>2</v>
      </c>
      <c r="AQ23" s="25" t="str">
        <f>IF('Indicator Date hidden'!AR24="x","x",$AQ$2-'Indicator Date hidden'!AR24)</f>
        <v>x</v>
      </c>
      <c r="AR23" s="25">
        <f>IF('Indicator Date hidden'!AS24="x","x",$AR$2-'Indicator Date hidden'!AS24)</f>
        <v>0</v>
      </c>
      <c r="AS23" s="25">
        <f>IF('Indicator Date hidden'!AT24="x","x",$AS$2-'Indicator Date hidden'!AT24)</f>
        <v>0</v>
      </c>
      <c r="AT23" s="25">
        <f>IF('Indicator Date hidden'!AU24="x","x",$AT$2-'Indicator Date hidden'!AU24)</f>
        <v>0</v>
      </c>
      <c r="AU23" s="25">
        <f>IF('Indicator Date hidden'!AV24="x","x",$AU$2-'Indicator Date hidden'!AV24)</f>
        <v>1</v>
      </c>
      <c r="AV23" s="25">
        <f>IF('Indicator Date hidden'!AW24="x","x",$AV$2-'Indicator Date hidden'!AW24)</f>
        <v>0</v>
      </c>
      <c r="AW23" s="25">
        <f>IF('Indicator Date hidden'!AX24="x","x",$AW$2-'Indicator Date hidden'!AX24)</f>
        <v>0</v>
      </c>
      <c r="AX23" s="25">
        <f>IF('Indicator Date hidden'!AY24="x","x",$AX$2-'Indicator Date hidden'!AY24)</f>
        <v>0</v>
      </c>
      <c r="AY23" s="25">
        <f>IF('Indicator Date hidden'!AZ24="x","x",$AY$2-'Indicator Date hidden'!AZ24)</f>
        <v>0</v>
      </c>
      <c r="AZ23" s="25">
        <f>IF('Indicator Date hidden'!BA24="x","x",$AZ$2-'Indicator Date hidden'!BA24)</f>
        <v>0</v>
      </c>
      <c r="BA23">
        <f t="shared" si="0"/>
        <v>16</v>
      </c>
      <c r="BB23" s="26">
        <f t="shared" si="1"/>
        <v>0.34042553191489361</v>
      </c>
      <c r="BC23">
        <f t="shared" si="2"/>
        <v>8</v>
      </c>
      <c r="BD23" s="26">
        <f t="shared" si="3"/>
        <v>0.99523536710863825</v>
      </c>
      <c r="BE23" s="28">
        <f t="shared" si="4"/>
        <v>0</v>
      </c>
    </row>
    <row r="24" spans="1:57">
      <c r="A24" t="s">
        <v>6839</v>
      </c>
      <c r="B24" s="25">
        <f>IF('Indicator Date hidden'!C25="x","x",$B$2-'Indicator Date hidden'!C25)</f>
        <v>0</v>
      </c>
      <c r="C24" s="25">
        <f>IF('Indicator Date hidden'!D25="x","x",$C$2-'Indicator Date hidden'!D25)</f>
        <v>0</v>
      </c>
      <c r="D24" s="25">
        <f>IF('Indicator Date hidden'!E25="x","x",$D$2-'Indicator Date hidden'!E25)</f>
        <v>0</v>
      </c>
      <c r="E24" s="25">
        <f>IF('Indicator Date hidden'!F25="x","x",$E$2-'Indicator Date hidden'!F25)</f>
        <v>0</v>
      </c>
      <c r="F24" s="25">
        <f>IF('Indicator Date hidden'!G25="x","x",$F$2-'Indicator Date hidden'!G25)</f>
        <v>0</v>
      </c>
      <c r="G24" s="25">
        <f>IF('Indicator Date hidden'!H25="x","x",$G$2-'Indicator Date hidden'!H25)</f>
        <v>0</v>
      </c>
      <c r="H24" s="25">
        <f>IF('Indicator Date hidden'!I25="x","x",$H$2-'Indicator Date hidden'!I25)</f>
        <v>0</v>
      </c>
      <c r="I24" s="25">
        <f>IF('Indicator Date hidden'!J25="x","x",$I$2-'Indicator Date hidden'!J25)</f>
        <v>0</v>
      </c>
      <c r="J24" s="25">
        <f>IF('Indicator Date hidden'!K25="x","x",$J$2-'Indicator Date hidden'!K25)</f>
        <v>0</v>
      </c>
      <c r="K24" s="25">
        <f>IF('Indicator Date hidden'!L25="x","x",$K$2-'Indicator Date hidden'!L25)</f>
        <v>0</v>
      </c>
      <c r="L24" s="25">
        <f>IF('Indicator Date hidden'!M25="x","x",$L$2-'Indicator Date hidden'!M25)</f>
        <v>0</v>
      </c>
      <c r="M24" s="25">
        <f>IF('Indicator Date hidden'!N25="x","x",$M$2-'Indicator Date hidden'!N25)</f>
        <v>0</v>
      </c>
      <c r="N24" s="25">
        <f>IF('Indicator Date hidden'!O25="x","x",$N$2-'Indicator Date hidden'!O25)</f>
        <v>0</v>
      </c>
      <c r="O24" s="25">
        <f>IF('Indicator Date hidden'!P25="x","x",$O$2-'Indicator Date hidden'!P25)</f>
        <v>0</v>
      </c>
      <c r="P24" s="25">
        <f>IF('Indicator Date hidden'!Q25="x","x",$P$2-'Indicator Date hidden'!Q25)</f>
        <v>0</v>
      </c>
      <c r="Q24" s="25" t="str">
        <f>IF('Indicator Date hidden'!R25="x","x",$Q$2-'Indicator Date hidden'!R25)</f>
        <v>x</v>
      </c>
      <c r="R24" s="25">
        <f>IF('Indicator Date hidden'!S25="x","x",$R$2-'Indicator Date hidden'!S25)</f>
        <v>0</v>
      </c>
      <c r="S24" s="25">
        <f>IF('Indicator Date hidden'!T25="x","x",$S$2-'Indicator Date hidden'!T25)</f>
        <v>0</v>
      </c>
      <c r="T24" s="25">
        <f>IF('Indicator Date hidden'!U25="x","x",$T$2-'Indicator Date hidden'!U25)</f>
        <v>0</v>
      </c>
      <c r="U24" s="25">
        <f>IF('Indicator Date hidden'!V25="x","x",$U$2-'Indicator Date hidden'!V25)</f>
        <v>0</v>
      </c>
      <c r="V24" s="25">
        <f>IF('Indicator Date hidden'!W25="x","x",$V$2-'Indicator Date hidden'!W25)</f>
        <v>0</v>
      </c>
      <c r="W24" s="25">
        <f>IF('Indicator Date hidden'!X25="x","x",$W$2-'Indicator Date hidden'!X25)</f>
        <v>7</v>
      </c>
      <c r="X24" s="25">
        <f>IF('Indicator Date hidden'!Y25="x","x",$X$2-'Indicator Date hidden'!Y25)</f>
        <v>4</v>
      </c>
      <c r="Y24" s="25">
        <f>IF('Indicator Date hidden'!Z25="x","x",$Y$2-'Indicator Date hidden'!Z25)</f>
        <v>0</v>
      </c>
      <c r="Z24" s="25">
        <f>IF('Indicator Date hidden'!AA25="x","x",$Z$2-'Indicator Date hidden'!AA25)</f>
        <v>0</v>
      </c>
      <c r="AA24" s="25">
        <f>IF('Indicator Date hidden'!AB25="x","x",$AA$2-'Indicator Date hidden'!AB25)</f>
        <v>0</v>
      </c>
      <c r="AB24" s="25">
        <f>IF('Indicator Date hidden'!AC25="x","x",$AB$2-'Indicator Date hidden'!AC25)</f>
        <v>0</v>
      </c>
      <c r="AC24" s="25">
        <f>IF('Indicator Date hidden'!AD25="x","x",$AC$2-'Indicator Date hidden'!AD25)</f>
        <v>0</v>
      </c>
      <c r="AD24" s="25">
        <f>IF('Indicator Date hidden'!AE25="x","x",$AD$2-'Indicator Date hidden'!AE25)</f>
        <v>0</v>
      </c>
      <c r="AE24" s="25">
        <f>IF('Indicator Date hidden'!AF25="x","x",$AE$2-'Indicator Date hidden'!AF25)</f>
        <v>0</v>
      </c>
      <c r="AF24" s="25">
        <f>IF('Indicator Date hidden'!AG25="x","x",$AF$2-'Indicator Date hidden'!AG25)</f>
        <v>4</v>
      </c>
      <c r="AG24" s="25">
        <f>IF('Indicator Date hidden'!AH25="x","x",$AG$2-'Indicator Date hidden'!AH25)</f>
        <v>0</v>
      </c>
      <c r="AH24" s="25">
        <f>IF('Indicator Date hidden'!AI25="x","x",$AH$2-'Indicator Date hidden'!AI25)</f>
        <v>0</v>
      </c>
      <c r="AI24" s="25">
        <f>IF('Indicator Date hidden'!AJ25="x","x",$AI$2-'Indicator Date hidden'!AJ25)</f>
        <v>0</v>
      </c>
      <c r="AJ24" s="25" t="str">
        <f>IF('Indicator Date hidden'!AK25="x","x",$AJ$2-'Indicator Date hidden'!AK25)</f>
        <v>x</v>
      </c>
      <c r="AK24" s="25">
        <f>IF('Indicator Date hidden'!AL25="x","x",$AK$2-'Indicator Date hidden'!AL25)</f>
        <v>1</v>
      </c>
      <c r="AL24" s="25">
        <f>IF('Indicator Date hidden'!AM25="x","x",$AL$2-'Indicator Date hidden'!AM25)</f>
        <v>0</v>
      </c>
      <c r="AM24" s="25">
        <f>IF('Indicator Date hidden'!AN25="x","x",$AM$2-'Indicator Date hidden'!AN25)</f>
        <v>0</v>
      </c>
      <c r="AN24" s="25">
        <f>IF('Indicator Date hidden'!AO25="x","x",$AN$2-'Indicator Date hidden'!AO25)</f>
        <v>0</v>
      </c>
      <c r="AO24" s="25">
        <f>IF('Indicator Date hidden'!AP25="x","x",$AO$2-'Indicator Date hidden'!AP25)</f>
        <v>0</v>
      </c>
      <c r="AP24" s="25">
        <f>IF('Indicator Date hidden'!AQ25="x","x",$AP$2-'Indicator Date hidden'!AQ25)</f>
        <v>0</v>
      </c>
      <c r="AQ24" s="25">
        <f>IF('Indicator Date hidden'!AR25="x","x",$AQ$2-'Indicator Date hidden'!AR25)</f>
        <v>0</v>
      </c>
      <c r="AR24" s="25">
        <f>IF('Indicator Date hidden'!AS25="x","x",$AR$2-'Indicator Date hidden'!AS25)</f>
        <v>0</v>
      </c>
      <c r="AS24" s="25">
        <f>IF('Indicator Date hidden'!AT25="x","x",$AS$2-'Indicator Date hidden'!AT25)</f>
        <v>0</v>
      </c>
      <c r="AT24" s="25">
        <f>IF('Indicator Date hidden'!AU25="x","x",$AT$2-'Indicator Date hidden'!AU25)</f>
        <v>0</v>
      </c>
      <c r="AU24" s="25">
        <f>IF('Indicator Date hidden'!AV25="x","x",$AU$2-'Indicator Date hidden'!AV25)</f>
        <v>1</v>
      </c>
      <c r="AV24" s="25">
        <f>IF('Indicator Date hidden'!AW25="x","x",$AV$2-'Indicator Date hidden'!AW25)</f>
        <v>0</v>
      </c>
      <c r="AW24" s="25">
        <f>IF('Indicator Date hidden'!AX25="x","x",$AW$2-'Indicator Date hidden'!AX25)</f>
        <v>0</v>
      </c>
      <c r="AX24" s="25">
        <f>IF('Indicator Date hidden'!AY25="x","x",$AX$2-'Indicator Date hidden'!AY25)</f>
        <v>0</v>
      </c>
      <c r="AY24" s="25">
        <f>IF('Indicator Date hidden'!AZ25="x","x",$AY$2-'Indicator Date hidden'!AZ25)</f>
        <v>0</v>
      </c>
      <c r="AZ24" s="25">
        <f>IF('Indicator Date hidden'!BA25="x","x",$AZ$2-'Indicator Date hidden'!BA25)</f>
        <v>0</v>
      </c>
      <c r="BA24">
        <f t="shared" si="0"/>
        <v>17</v>
      </c>
      <c r="BB24" s="26">
        <f t="shared" si="1"/>
        <v>0.34693877551020408</v>
      </c>
      <c r="BC24">
        <f t="shared" si="2"/>
        <v>5</v>
      </c>
      <c r="BD24" s="26">
        <f t="shared" si="3"/>
        <v>1.2543966825003519</v>
      </c>
      <c r="BE24" s="28">
        <f t="shared" si="4"/>
        <v>0</v>
      </c>
    </row>
    <row r="25" spans="1:57">
      <c r="A25" t="s">
        <v>6831</v>
      </c>
      <c r="B25" s="25">
        <f>IF('Indicator Date hidden'!C26="x","x",$B$2-'Indicator Date hidden'!C26)</f>
        <v>0</v>
      </c>
      <c r="C25" s="25">
        <f>IF('Indicator Date hidden'!D26="x","x",$C$2-'Indicator Date hidden'!D26)</f>
        <v>0</v>
      </c>
      <c r="D25" s="25">
        <f>IF('Indicator Date hidden'!E26="x","x",$D$2-'Indicator Date hidden'!E26)</f>
        <v>0</v>
      </c>
      <c r="E25" s="25">
        <f>IF('Indicator Date hidden'!F26="x","x",$E$2-'Indicator Date hidden'!F26)</f>
        <v>0</v>
      </c>
      <c r="F25" s="25">
        <f>IF('Indicator Date hidden'!G26="x","x",$F$2-'Indicator Date hidden'!G26)</f>
        <v>0</v>
      </c>
      <c r="G25" s="25">
        <f>IF('Indicator Date hidden'!H26="x","x",$G$2-'Indicator Date hidden'!H26)</f>
        <v>0</v>
      </c>
      <c r="H25" s="25">
        <f>IF('Indicator Date hidden'!I26="x","x",$H$2-'Indicator Date hidden'!I26)</f>
        <v>0</v>
      </c>
      <c r="I25" s="25">
        <f>IF('Indicator Date hidden'!J26="x","x",$I$2-'Indicator Date hidden'!J26)</f>
        <v>0</v>
      </c>
      <c r="J25" s="25">
        <f>IF('Indicator Date hidden'!K26="x","x",$J$2-'Indicator Date hidden'!K26)</f>
        <v>0</v>
      </c>
      <c r="K25" s="25">
        <f>IF('Indicator Date hidden'!L26="x","x",$K$2-'Indicator Date hidden'!L26)</f>
        <v>0</v>
      </c>
      <c r="L25" s="25">
        <f>IF('Indicator Date hidden'!M26="x","x",$L$2-'Indicator Date hidden'!M26)</f>
        <v>0</v>
      </c>
      <c r="M25" s="25">
        <f>IF('Indicator Date hidden'!N26="x","x",$M$2-'Indicator Date hidden'!N26)</f>
        <v>0</v>
      </c>
      <c r="N25" s="25">
        <f>IF('Indicator Date hidden'!O26="x","x",$N$2-'Indicator Date hidden'!O26)</f>
        <v>0</v>
      </c>
      <c r="O25" s="25">
        <f>IF('Indicator Date hidden'!P26="x","x",$O$2-'Indicator Date hidden'!P26)</f>
        <v>0</v>
      </c>
      <c r="P25" s="25">
        <f>IF('Indicator Date hidden'!Q26="x","x",$P$2-'Indicator Date hidden'!Q26)</f>
        <v>0</v>
      </c>
      <c r="Q25" s="25">
        <f>IF('Indicator Date hidden'!R26="x","x",$Q$2-'Indicator Date hidden'!R26)</f>
        <v>1</v>
      </c>
      <c r="R25" s="25">
        <f>IF('Indicator Date hidden'!S26="x","x",$R$2-'Indicator Date hidden'!S26)</f>
        <v>0</v>
      </c>
      <c r="S25" s="25">
        <f>IF('Indicator Date hidden'!T26="x","x",$S$2-'Indicator Date hidden'!T26)</f>
        <v>0</v>
      </c>
      <c r="T25" s="25">
        <f>IF('Indicator Date hidden'!U26="x","x",$T$2-'Indicator Date hidden'!U26)</f>
        <v>0</v>
      </c>
      <c r="U25" s="25">
        <f>IF('Indicator Date hidden'!V26="x","x",$U$2-'Indicator Date hidden'!V26)</f>
        <v>0</v>
      </c>
      <c r="V25" s="25">
        <f>IF('Indicator Date hidden'!W26="x","x",$V$2-'Indicator Date hidden'!W26)</f>
        <v>0</v>
      </c>
      <c r="W25" s="25">
        <f>IF('Indicator Date hidden'!X26="x","x",$W$2-'Indicator Date hidden'!X26)</f>
        <v>7</v>
      </c>
      <c r="X25" s="25">
        <f>IF('Indicator Date hidden'!Y26="x","x",$X$2-'Indicator Date hidden'!Y26)</f>
        <v>1</v>
      </c>
      <c r="Y25" s="25">
        <f>IF('Indicator Date hidden'!Z26="x","x",$Y$2-'Indicator Date hidden'!Z26)</f>
        <v>0</v>
      </c>
      <c r="Z25" s="25">
        <f>IF('Indicator Date hidden'!AA26="x","x",$Z$2-'Indicator Date hidden'!AA26)</f>
        <v>0</v>
      </c>
      <c r="AA25" s="25">
        <f>IF('Indicator Date hidden'!AB26="x","x",$AA$2-'Indicator Date hidden'!AB26)</f>
        <v>1</v>
      </c>
      <c r="AB25" s="25">
        <f>IF('Indicator Date hidden'!AC26="x","x",$AB$2-'Indicator Date hidden'!AC26)</f>
        <v>0</v>
      </c>
      <c r="AC25" s="25">
        <f>IF('Indicator Date hidden'!AD26="x","x",$AC$2-'Indicator Date hidden'!AD26)</f>
        <v>0</v>
      </c>
      <c r="AD25" s="25">
        <f>IF('Indicator Date hidden'!AE26="x","x",$AD$2-'Indicator Date hidden'!AE26)</f>
        <v>0</v>
      </c>
      <c r="AE25" s="25">
        <f>IF('Indicator Date hidden'!AF26="x","x",$AE$2-'Indicator Date hidden'!AF26)</f>
        <v>0</v>
      </c>
      <c r="AF25" s="25">
        <f>IF('Indicator Date hidden'!AG26="x","x",$AF$2-'Indicator Date hidden'!AG26)</f>
        <v>0</v>
      </c>
      <c r="AG25" s="25">
        <f>IF('Indicator Date hidden'!AH26="x","x",$AG$2-'Indicator Date hidden'!AH26)</f>
        <v>0</v>
      </c>
      <c r="AH25" s="25">
        <f>IF('Indicator Date hidden'!AI26="x","x",$AH$2-'Indicator Date hidden'!AI26)</f>
        <v>0</v>
      </c>
      <c r="AI25" s="25">
        <f>IF('Indicator Date hidden'!AJ26="x","x",$AI$2-'Indicator Date hidden'!AJ26)</f>
        <v>0</v>
      </c>
      <c r="AJ25" s="25" t="str">
        <f>IF('Indicator Date hidden'!AK26="x","x",$AJ$2-'Indicator Date hidden'!AK26)</f>
        <v>x</v>
      </c>
      <c r="AK25" s="25">
        <f>IF('Indicator Date hidden'!AL26="x","x",$AK$2-'Indicator Date hidden'!AL26)</f>
        <v>1</v>
      </c>
      <c r="AL25" s="25">
        <f>IF('Indicator Date hidden'!AM26="x","x",$AL$2-'Indicator Date hidden'!AM26)</f>
        <v>0</v>
      </c>
      <c r="AM25" s="25">
        <f>IF('Indicator Date hidden'!AN26="x","x",$AM$2-'Indicator Date hidden'!AN26)</f>
        <v>0</v>
      </c>
      <c r="AN25" s="25">
        <f>IF('Indicator Date hidden'!AO26="x","x",$AN$2-'Indicator Date hidden'!AO26)</f>
        <v>0</v>
      </c>
      <c r="AO25" s="25">
        <f>IF('Indicator Date hidden'!AP26="x","x",$AO$2-'Indicator Date hidden'!AP26)</f>
        <v>0</v>
      </c>
      <c r="AP25" s="25">
        <f>IF('Indicator Date hidden'!AQ26="x","x",$AP$2-'Indicator Date hidden'!AQ26)</f>
        <v>0</v>
      </c>
      <c r="AQ25" s="25">
        <f>IF('Indicator Date hidden'!AR26="x","x",$AQ$2-'Indicator Date hidden'!AR26)</f>
        <v>4</v>
      </c>
      <c r="AR25" s="25">
        <f>IF('Indicator Date hidden'!AS26="x","x",$AR$2-'Indicator Date hidden'!AS26)</f>
        <v>0</v>
      </c>
      <c r="AS25" s="25">
        <f>IF('Indicator Date hidden'!AT26="x","x",$AS$2-'Indicator Date hidden'!AT26)</f>
        <v>0</v>
      </c>
      <c r="AT25" s="25">
        <f>IF('Indicator Date hidden'!AU26="x","x",$AT$2-'Indicator Date hidden'!AU26)</f>
        <v>0</v>
      </c>
      <c r="AU25" s="25">
        <f>IF('Indicator Date hidden'!AV26="x","x",$AU$2-'Indicator Date hidden'!AV26)</f>
        <v>1</v>
      </c>
      <c r="AV25" s="25">
        <f>IF('Indicator Date hidden'!AW26="x","x",$AV$2-'Indicator Date hidden'!AW26)</f>
        <v>0</v>
      </c>
      <c r="AW25" s="25">
        <f>IF('Indicator Date hidden'!AX26="x","x",$AW$2-'Indicator Date hidden'!AX26)</f>
        <v>0</v>
      </c>
      <c r="AX25" s="25">
        <f>IF('Indicator Date hidden'!AY26="x","x",$AX$2-'Indicator Date hidden'!AY26)</f>
        <v>0</v>
      </c>
      <c r="AY25" s="25">
        <f>IF('Indicator Date hidden'!AZ26="x","x",$AY$2-'Indicator Date hidden'!AZ26)</f>
        <v>0</v>
      </c>
      <c r="AZ25" s="25">
        <f>IF('Indicator Date hidden'!BA26="x","x",$AZ$2-'Indicator Date hidden'!BA26)</f>
        <v>0</v>
      </c>
      <c r="BA25">
        <f t="shared" si="0"/>
        <v>16</v>
      </c>
      <c r="BB25" s="26">
        <f t="shared" si="1"/>
        <v>0.32</v>
      </c>
      <c r="BC25">
        <f t="shared" si="2"/>
        <v>7</v>
      </c>
      <c r="BD25" s="26">
        <f t="shared" si="3"/>
        <v>1.1391224692718513</v>
      </c>
      <c r="BE25" s="28">
        <f t="shared" si="4"/>
        <v>0</v>
      </c>
    </row>
    <row r="26" spans="1:57">
      <c r="A26" t="s">
        <v>6835</v>
      </c>
      <c r="B26" s="25">
        <f>IF('Indicator Date hidden'!C27="x","x",$B$2-'Indicator Date hidden'!C27)</f>
        <v>0</v>
      </c>
      <c r="C26" s="25">
        <f>IF('Indicator Date hidden'!D27="x","x",$C$2-'Indicator Date hidden'!D27)</f>
        <v>0</v>
      </c>
      <c r="D26" s="25">
        <f>IF('Indicator Date hidden'!E27="x","x",$D$2-'Indicator Date hidden'!E27)</f>
        <v>0</v>
      </c>
      <c r="E26" s="25">
        <f>IF('Indicator Date hidden'!F27="x","x",$E$2-'Indicator Date hidden'!F27)</f>
        <v>0</v>
      </c>
      <c r="F26" s="25">
        <f>IF('Indicator Date hidden'!G27="x","x",$F$2-'Indicator Date hidden'!G27)</f>
        <v>0</v>
      </c>
      <c r="G26" s="25">
        <f>IF('Indicator Date hidden'!H27="x","x",$G$2-'Indicator Date hidden'!H27)</f>
        <v>0</v>
      </c>
      <c r="H26" s="25">
        <f>IF('Indicator Date hidden'!I27="x","x",$H$2-'Indicator Date hidden'!I27)</f>
        <v>0</v>
      </c>
      <c r="I26" s="25">
        <f>IF('Indicator Date hidden'!J27="x","x",$I$2-'Indicator Date hidden'!J27)</f>
        <v>0</v>
      </c>
      <c r="J26" s="25">
        <f>IF('Indicator Date hidden'!K27="x","x",$J$2-'Indicator Date hidden'!K27)</f>
        <v>0</v>
      </c>
      <c r="K26" s="25">
        <f>IF('Indicator Date hidden'!L27="x","x",$K$2-'Indicator Date hidden'!L27)</f>
        <v>0</v>
      </c>
      <c r="L26" s="25">
        <f>IF('Indicator Date hidden'!M27="x","x",$L$2-'Indicator Date hidden'!M27)</f>
        <v>0</v>
      </c>
      <c r="M26" s="25">
        <f>IF('Indicator Date hidden'!N27="x","x",$M$2-'Indicator Date hidden'!N27)</f>
        <v>0</v>
      </c>
      <c r="N26" s="25">
        <f>IF('Indicator Date hidden'!O27="x","x",$N$2-'Indicator Date hidden'!O27)</f>
        <v>0</v>
      </c>
      <c r="O26" s="25">
        <f>IF('Indicator Date hidden'!P27="x","x",$O$2-'Indicator Date hidden'!P27)</f>
        <v>0</v>
      </c>
      <c r="P26" s="25">
        <f>IF('Indicator Date hidden'!Q27="x","x",$P$2-'Indicator Date hidden'!Q27)</f>
        <v>0</v>
      </c>
      <c r="Q26" s="25" t="str">
        <f>IF('Indicator Date hidden'!R27="x","x",$Q$2-'Indicator Date hidden'!R27)</f>
        <v>x</v>
      </c>
      <c r="R26" s="25">
        <f>IF('Indicator Date hidden'!S27="x","x",$R$2-'Indicator Date hidden'!S27)</f>
        <v>0</v>
      </c>
      <c r="S26" s="25">
        <f>IF('Indicator Date hidden'!T27="x","x",$S$2-'Indicator Date hidden'!T27)</f>
        <v>0</v>
      </c>
      <c r="T26" s="25">
        <f>IF('Indicator Date hidden'!U27="x","x",$T$2-'Indicator Date hidden'!U27)</f>
        <v>0</v>
      </c>
      <c r="U26" s="25" t="str">
        <f>IF('Indicator Date hidden'!V27="x","x",$U$2-'Indicator Date hidden'!V27)</f>
        <v>x</v>
      </c>
      <c r="V26" s="25">
        <f>IF('Indicator Date hidden'!W27="x","x",$V$2-'Indicator Date hidden'!W27)</f>
        <v>0</v>
      </c>
      <c r="W26" s="25">
        <f>IF('Indicator Date hidden'!X27="x","x",$W$2-'Indicator Date hidden'!X27)</f>
        <v>5</v>
      </c>
      <c r="X26" s="25">
        <f>IF('Indicator Date hidden'!Y27="x","x",$X$2-'Indicator Date hidden'!Y27)</f>
        <v>2</v>
      </c>
      <c r="Y26" s="25">
        <f>IF('Indicator Date hidden'!Z27="x","x",$Y$2-'Indicator Date hidden'!Z27)</f>
        <v>0</v>
      </c>
      <c r="Z26" s="25">
        <f>IF('Indicator Date hidden'!AA27="x","x",$Z$2-'Indicator Date hidden'!AA27)</f>
        <v>0</v>
      </c>
      <c r="AA26" s="25" t="str">
        <f>IF('Indicator Date hidden'!AB27="x","x",$AA$2-'Indicator Date hidden'!AB27)</f>
        <v>x</v>
      </c>
      <c r="AB26" s="25">
        <f>IF('Indicator Date hidden'!AC27="x","x",$AB$2-'Indicator Date hidden'!AC27)</f>
        <v>0</v>
      </c>
      <c r="AC26" s="25">
        <f>IF('Indicator Date hidden'!AD27="x","x",$AC$2-'Indicator Date hidden'!AD27)</f>
        <v>0</v>
      </c>
      <c r="AD26" s="25" t="str">
        <f>IF('Indicator Date hidden'!AE27="x","x",$AD$2-'Indicator Date hidden'!AE27)</f>
        <v>x</v>
      </c>
      <c r="AE26" s="25" t="str">
        <f>IF('Indicator Date hidden'!AF27="x","x",$AE$2-'Indicator Date hidden'!AF27)</f>
        <v>x</v>
      </c>
      <c r="AF26" s="25" t="str">
        <f>IF('Indicator Date hidden'!AG27="x","x",$AF$2-'Indicator Date hidden'!AG27)</f>
        <v>x</v>
      </c>
      <c r="AG26" s="25">
        <f>IF('Indicator Date hidden'!AH27="x","x",$AG$2-'Indicator Date hidden'!AH27)</f>
        <v>0</v>
      </c>
      <c r="AH26" s="25">
        <f>IF('Indicator Date hidden'!AI27="x","x",$AH$2-'Indicator Date hidden'!AI27)</f>
        <v>0</v>
      </c>
      <c r="AI26" s="25">
        <f>IF('Indicator Date hidden'!AJ27="x","x",$AI$2-'Indicator Date hidden'!AJ27)</f>
        <v>0</v>
      </c>
      <c r="AJ26" s="25" t="str">
        <f>IF('Indicator Date hidden'!AK27="x","x",$AJ$2-'Indicator Date hidden'!AK27)</f>
        <v>x</v>
      </c>
      <c r="AK26" s="25">
        <f>IF('Indicator Date hidden'!AL27="x","x",$AK$2-'Indicator Date hidden'!AL27)</f>
        <v>1</v>
      </c>
      <c r="AL26" s="25">
        <f>IF('Indicator Date hidden'!AM27="x","x",$AL$2-'Indicator Date hidden'!AM27)</f>
        <v>0</v>
      </c>
      <c r="AM26" s="25">
        <f>IF('Indicator Date hidden'!AN27="x","x",$AM$2-'Indicator Date hidden'!AN27)</f>
        <v>0</v>
      </c>
      <c r="AN26" s="25">
        <f>IF('Indicator Date hidden'!AO27="x","x",$AN$2-'Indicator Date hidden'!AO27)</f>
        <v>0</v>
      </c>
      <c r="AO26" s="25">
        <f>IF('Indicator Date hidden'!AP27="x","x",$AO$2-'Indicator Date hidden'!AP27)</f>
        <v>0</v>
      </c>
      <c r="AP26" s="25">
        <f>IF('Indicator Date hidden'!AQ27="x","x",$AP$2-'Indicator Date hidden'!AQ27)</f>
        <v>0</v>
      </c>
      <c r="AQ26" s="25">
        <f>IF('Indicator Date hidden'!AR27="x","x",$AQ$2-'Indicator Date hidden'!AR27)</f>
        <v>6</v>
      </c>
      <c r="AR26" s="25">
        <f>IF('Indicator Date hidden'!AS27="x","x",$AR$2-'Indicator Date hidden'!AS27)</f>
        <v>0</v>
      </c>
      <c r="AS26" s="25">
        <f>IF('Indicator Date hidden'!AT27="x","x",$AS$2-'Indicator Date hidden'!AT27)</f>
        <v>2</v>
      </c>
      <c r="AT26" s="25">
        <f>IF('Indicator Date hidden'!AU27="x","x",$AT$2-'Indicator Date hidden'!AU27)</f>
        <v>0</v>
      </c>
      <c r="AU26" s="25">
        <f>IF('Indicator Date hidden'!AV27="x","x",$AU$2-'Indicator Date hidden'!AV27)</f>
        <v>3</v>
      </c>
      <c r="AV26" s="25">
        <f>IF('Indicator Date hidden'!AW27="x","x",$AV$2-'Indicator Date hidden'!AW27)</f>
        <v>0</v>
      </c>
      <c r="AW26" s="25">
        <f>IF('Indicator Date hidden'!AX27="x","x",$AW$2-'Indicator Date hidden'!AX27)</f>
        <v>0</v>
      </c>
      <c r="AX26" s="25">
        <f>IF('Indicator Date hidden'!AY27="x","x",$AX$2-'Indicator Date hidden'!AY27)</f>
        <v>0</v>
      </c>
      <c r="AY26" s="25" t="str">
        <f>IF('Indicator Date hidden'!AZ27="x","x",$AY$2-'Indicator Date hidden'!AZ27)</f>
        <v>x</v>
      </c>
      <c r="AZ26" s="25" t="str">
        <f>IF('Indicator Date hidden'!BA27="x","x",$AZ$2-'Indicator Date hidden'!BA27)</f>
        <v>x</v>
      </c>
      <c r="BA26">
        <f t="shared" si="0"/>
        <v>19</v>
      </c>
      <c r="BB26" s="26">
        <f t="shared" si="1"/>
        <v>0.45238095238095238</v>
      </c>
      <c r="BC26">
        <f t="shared" si="2"/>
        <v>6</v>
      </c>
      <c r="BD26" s="26">
        <f t="shared" si="3"/>
        <v>1.2947215356497641</v>
      </c>
      <c r="BE26" s="28">
        <f t="shared" si="4"/>
        <v>0</v>
      </c>
    </row>
    <row r="27" spans="1:57">
      <c r="A27" t="s">
        <v>6816</v>
      </c>
      <c r="B27" s="25">
        <f>IF('Indicator Date hidden'!C28="x","x",$B$2-'Indicator Date hidden'!C28)</f>
        <v>0</v>
      </c>
      <c r="C27" s="25">
        <f>IF('Indicator Date hidden'!D28="x","x",$C$2-'Indicator Date hidden'!D28)</f>
        <v>0</v>
      </c>
      <c r="D27" s="25">
        <f>IF('Indicator Date hidden'!E28="x","x",$D$2-'Indicator Date hidden'!E28)</f>
        <v>0</v>
      </c>
      <c r="E27" s="25">
        <f>IF('Indicator Date hidden'!F28="x","x",$E$2-'Indicator Date hidden'!F28)</f>
        <v>0</v>
      </c>
      <c r="F27" s="25">
        <f>IF('Indicator Date hidden'!G28="x","x",$F$2-'Indicator Date hidden'!G28)</f>
        <v>0</v>
      </c>
      <c r="G27" s="25">
        <f>IF('Indicator Date hidden'!H28="x","x",$G$2-'Indicator Date hidden'!H28)</f>
        <v>0</v>
      </c>
      <c r="H27" s="25">
        <f>IF('Indicator Date hidden'!I28="x","x",$H$2-'Indicator Date hidden'!I28)</f>
        <v>0</v>
      </c>
      <c r="I27" s="25">
        <f>IF('Indicator Date hidden'!J28="x","x",$I$2-'Indicator Date hidden'!J28)</f>
        <v>0</v>
      </c>
      <c r="J27" s="25">
        <f>IF('Indicator Date hidden'!K28="x","x",$J$2-'Indicator Date hidden'!K28)</f>
        <v>0</v>
      </c>
      <c r="K27" s="25">
        <f>IF('Indicator Date hidden'!L28="x","x",$K$2-'Indicator Date hidden'!L28)</f>
        <v>0</v>
      </c>
      <c r="L27" s="25">
        <f>IF('Indicator Date hidden'!M28="x","x",$L$2-'Indicator Date hidden'!M28)</f>
        <v>0</v>
      </c>
      <c r="M27" s="25">
        <f>IF('Indicator Date hidden'!N28="x","x",$M$2-'Indicator Date hidden'!N28)</f>
        <v>0</v>
      </c>
      <c r="N27" s="25">
        <f>IF('Indicator Date hidden'!O28="x","x",$N$2-'Indicator Date hidden'!O28)</f>
        <v>0</v>
      </c>
      <c r="O27" s="25">
        <f>IF('Indicator Date hidden'!P28="x","x",$O$2-'Indicator Date hidden'!P28)</f>
        <v>0</v>
      </c>
      <c r="P27" s="25">
        <f>IF('Indicator Date hidden'!Q28="x","x",$P$2-'Indicator Date hidden'!Q28)</f>
        <v>0</v>
      </c>
      <c r="Q27" s="25" t="str">
        <f>IF('Indicator Date hidden'!R28="x","x",$Q$2-'Indicator Date hidden'!R28)</f>
        <v>x</v>
      </c>
      <c r="R27" s="25">
        <f>IF('Indicator Date hidden'!S28="x","x",$R$2-'Indicator Date hidden'!S28)</f>
        <v>0</v>
      </c>
      <c r="S27" s="25">
        <f>IF('Indicator Date hidden'!T28="x","x",$S$2-'Indicator Date hidden'!T28)</f>
        <v>0</v>
      </c>
      <c r="T27" s="25">
        <f>IF('Indicator Date hidden'!U28="x","x",$T$2-'Indicator Date hidden'!U28)</f>
        <v>0</v>
      </c>
      <c r="U27" s="25" t="str">
        <f>IF('Indicator Date hidden'!V28="x","x",$U$2-'Indicator Date hidden'!V28)</f>
        <v>x</v>
      </c>
      <c r="V27" s="25">
        <f>IF('Indicator Date hidden'!W28="x","x",$V$2-'Indicator Date hidden'!W28)</f>
        <v>0</v>
      </c>
      <c r="W27" s="25">
        <f>IF('Indicator Date hidden'!X28="x","x",$W$2-'Indicator Date hidden'!X28)</f>
        <v>10</v>
      </c>
      <c r="X27" s="25">
        <f>IF('Indicator Date hidden'!Y28="x","x",$X$2-'Indicator Date hidden'!Y28)</f>
        <v>2</v>
      </c>
      <c r="Y27" s="25">
        <f>IF('Indicator Date hidden'!Z28="x","x",$Y$2-'Indicator Date hidden'!Z28)</f>
        <v>0</v>
      </c>
      <c r="Z27" s="25">
        <f>IF('Indicator Date hidden'!AA28="x","x",$Z$2-'Indicator Date hidden'!AA28)</f>
        <v>0</v>
      </c>
      <c r="AA27" s="25" t="str">
        <f>IF('Indicator Date hidden'!AB28="x","x",$AA$2-'Indicator Date hidden'!AB28)</f>
        <v>x</v>
      </c>
      <c r="AB27" s="25">
        <f>IF('Indicator Date hidden'!AC28="x","x",$AB$2-'Indicator Date hidden'!AC28)</f>
        <v>0</v>
      </c>
      <c r="AC27" s="25">
        <f>IF('Indicator Date hidden'!AD28="x","x",$AC$2-'Indicator Date hidden'!AD28)</f>
        <v>0</v>
      </c>
      <c r="AD27" s="25" t="str">
        <f>IF('Indicator Date hidden'!AE28="x","x",$AD$2-'Indicator Date hidden'!AE28)</f>
        <v>x</v>
      </c>
      <c r="AE27" s="25">
        <f>IF('Indicator Date hidden'!AF28="x","x",$AE$2-'Indicator Date hidden'!AF28)</f>
        <v>0</v>
      </c>
      <c r="AF27" s="25">
        <f>IF('Indicator Date hidden'!AG28="x","x",$AF$2-'Indicator Date hidden'!AG28)</f>
        <v>1</v>
      </c>
      <c r="AG27" s="25">
        <f>IF('Indicator Date hidden'!AH28="x","x",$AG$2-'Indicator Date hidden'!AH28)</f>
        <v>0</v>
      </c>
      <c r="AH27" s="25">
        <f>IF('Indicator Date hidden'!AI28="x","x",$AH$2-'Indicator Date hidden'!AI28)</f>
        <v>0</v>
      </c>
      <c r="AI27" s="25">
        <f>IF('Indicator Date hidden'!AJ28="x","x",$AI$2-'Indicator Date hidden'!AJ28)</f>
        <v>0</v>
      </c>
      <c r="AJ27" s="25" t="str">
        <f>IF('Indicator Date hidden'!AK28="x","x",$AJ$2-'Indicator Date hidden'!AK28)</f>
        <v>x</v>
      </c>
      <c r="AK27" s="25">
        <f>IF('Indicator Date hidden'!AL28="x","x",$AK$2-'Indicator Date hidden'!AL28)</f>
        <v>1</v>
      </c>
      <c r="AL27" s="25">
        <f>IF('Indicator Date hidden'!AM28="x","x",$AL$2-'Indicator Date hidden'!AM28)</f>
        <v>0</v>
      </c>
      <c r="AM27" s="25">
        <f>IF('Indicator Date hidden'!AN28="x","x",$AM$2-'Indicator Date hidden'!AN28)</f>
        <v>0</v>
      </c>
      <c r="AN27" s="25">
        <f>IF('Indicator Date hidden'!AO28="x","x",$AN$2-'Indicator Date hidden'!AO28)</f>
        <v>0</v>
      </c>
      <c r="AO27" s="25">
        <f>IF('Indicator Date hidden'!AP28="x","x",$AO$2-'Indicator Date hidden'!AP28)</f>
        <v>0</v>
      </c>
      <c r="AP27" s="25">
        <f>IF('Indicator Date hidden'!AQ28="x","x",$AP$2-'Indicator Date hidden'!AQ28)</f>
        <v>0</v>
      </c>
      <c r="AQ27" s="25">
        <f>IF('Indicator Date hidden'!AR28="x","x",$AQ$2-'Indicator Date hidden'!AR28)</f>
        <v>0</v>
      </c>
      <c r="AR27" s="25">
        <f>IF('Indicator Date hidden'!AS28="x","x",$AR$2-'Indicator Date hidden'!AS28)</f>
        <v>0</v>
      </c>
      <c r="AS27" s="25">
        <f>IF('Indicator Date hidden'!AT28="x","x",$AS$2-'Indicator Date hidden'!AT28)</f>
        <v>0</v>
      </c>
      <c r="AT27" s="25">
        <f>IF('Indicator Date hidden'!AU28="x","x",$AT$2-'Indicator Date hidden'!AU28)</f>
        <v>0</v>
      </c>
      <c r="AU27" s="25">
        <f>IF('Indicator Date hidden'!AV28="x","x",$AU$2-'Indicator Date hidden'!AV28)</f>
        <v>3</v>
      </c>
      <c r="AV27" s="25">
        <f>IF('Indicator Date hidden'!AW28="x","x",$AV$2-'Indicator Date hidden'!AW28)</f>
        <v>0</v>
      </c>
      <c r="AW27" s="25">
        <f>IF('Indicator Date hidden'!AX28="x","x",$AW$2-'Indicator Date hidden'!AX28)</f>
        <v>0</v>
      </c>
      <c r="AX27" s="25">
        <f>IF('Indicator Date hidden'!AY28="x","x",$AX$2-'Indicator Date hidden'!AY28)</f>
        <v>0</v>
      </c>
      <c r="AY27" s="25">
        <f>IF('Indicator Date hidden'!AZ28="x","x",$AY$2-'Indicator Date hidden'!AZ28)</f>
        <v>0</v>
      </c>
      <c r="AZ27" s="25">
        <f>IF('Indicator Date hidden'!BA28="x","x",$AZ$2-'Indicator Date hidden'!BA28)</f>
        <v>0</v>
      </c>
      <c r="BA27">
        <f t="shared" si="0"/>
        <v>17</v>
      </c>
      <c r="BB27" s="26">
        <f t="shared" si="1"/>
        <v>0.36956521739130432</v>
      </c>
      <c r="BC27">
        <f t="shared" si="2"/>
        <v>5</v>
      </c>
      <c r="BD27" s="26">
        <f t="shared" si="3"/>
        <v>1.5373423659336649</v>
      </c>
      <c r="BE27" s="28">
        <f t="shared" si="4"/>
        <v>0</v>
      </c>
    </row>
    <row r="28" spans="1:57">
      <c r="A28" t="s">
        <v>6813</v>
      </c>
      <c r="B28" s="25">
        <f>IF('Indicator Date hidden'!C29="x","x",$B$2-'Indicator Date hidden'!C29)</f>
        <v>0</v>
      </c>
      <c r="C28" s="25">
        <f>IF('Indicator Date hidden'!D29="x","x",$C$2-'Indicator Date hidden'!D29)</f>
        <v>0</v>
      </c>
      <c r="D28" s="25">
        <f>IF('Indicator Date hidden'!E29="x","x",$D$2-'Indicator Date hidden'!E29)</f>
        <v>0</v>
      </c>
      <c r="E28" s="25">
        <f>IF('Indicator Date hidden'!F29="x","x",$E$2-'Indicator Date hidden'!F29)</f>
        <v>0</v>
      </c>
      <c r="F28" s="25">
        <f>IF('Indicator Date hidden'!G29="x","x",$F$2-'Indicator Date hidden'!G29)</f>
        <v>0</v>
      </c>
      <c r="G28" s="25">
        <f>IF('Indicator Date hidden'!H29="x","x",$G$2-'Indicator Date hidden'!H29)</f>
        <v>0</v>
      </c>
      <c r="H28" s="25">
        <f>IF('Indicator Date hidden'!I29="x","x",$H$2-'Indicator Date hidden'!I29)</f>
        <v>0</v>
      </c>
      <c r="I28" s="25">
        <f>IF('Indicator Date hidden'!J29="x","x",$I$2-'Indicator Date hidden'!J29)</f>
        <v>0</v>
      </c>
      <c r="J28" s="25">
        <f>IF('Indicator Date hidden'!K29="x","x",$J$2-'Indicator Date hidden'!K29)</f>
        <v>0</v>
      </c>
      <c r="K28" s="25">
        <f>IF('Indicator Date hidden'!L29="x","x",$K$2-'Indicator Date hidden'!L29)</f>
        <v>0</v>
      </c>
      <c r="L28" s="25">
        <f>IF('Indicator Date hidden'!M29="x","x",$L$2-'Indicator Date hidden'!M29)</f>
        <v>0</v>
      </c>
      <c r="M28" s="25">
        <f>IF('Indicator Date hidden'!N29="x","x",$M$2-'Indicator Date hidden'!N29)</f>
        <v>0</v>
      </c>
      <c r="N28" s="25">
        <f>IF('Indicator Date hidden'!O29="x","x",$N$2-'Indicator Date hidden'!O29)</f>
        <v>0</v>
      </c>
      <c r="O28" s="25">
        <f>IF('Indicator Date hidden'!P29="x","x",$O$2-'Indicator Date hidden'!P29)</f>
        <v>0</v>
      </c>
      <c r="P28" s="25">
        <f>IF('Indicator Date hidden'!Q29="x","x",$P$2-'Indicator Date hidden'!Q29)</f>
        <v>0</v>
      </c>
      <c r="Q28" s="25">
        <f>IF('Indicator Date hidden'!R29="x","x",$Q$2-'Indicator Date hidden'!R29)</f>
        <v>4</v>
      </c>
      <c r="R28" s="25">
        <f>IF('Indicator Date hidden'!S29="x","x",$R$2-'Indicator Date hidden'!S29)</f>
        <v>0</v>
      </c>
      <c r="S28" s="25">
        <f>IF('Indicator Date hidden'!T29="x","x",$S$2-'Indicator Date hidden'!T29)</f>
        <v>0</v>
      </c>
      <c r="T28" s="25">
        <f>IF('Indicator Date hidden'!U29="x","x",$T$2-'Indicator Date hidden'!U29)</f>
        <v>0</v>
      </c>
      <c r="U28" s="25">
        <f>IF('Indicator Date hidden'!V29="x","x",$U$2-'Indicator Date hidden'!V29)</f>
        <v>0</v>
      </c>
      <c r="V28" s="25">
        <f>IF('Indicator Date hidden'!W29="x","x",$V$2-'Indicator Date hidden'!W29)</f>
        <v>0</v>
      </c>
      <c r="W28" s="25">
        <f>IF('Indicator Date hidden'!X29="x","x",$W$2-'Indicator Date hidden'!X29)</f>
        <v>4</v>
      </c>
      <c r="X28" s="25">
        <f>IF('Indicator Date hidden'!Y29="x","x",$X$2-'Indicator Date hidden'!Y29)</f>
        <v>4</v>
      </c>
      <c r="Y28" s="25">
        <f>IF('Indicator Date hidden'!Z29="x","x",$Y$2-'Indicator Date hidden'!Z29)</f>
        <v>0</v>
      </c>
      <c r="Z28" s="25">
        <f>IF('Indicator Date hidden'!AA29="x","x",$Z$2-'Indicator Date hidden'!AA29)</f>
        <v>0</v>
      </c>
      <c r="AA28" s="25">
        <f>IF('Indicator Date hidden'!AB29="x","x",$AA$2-'Indicator Date hidden'!AB29)</f>
        <v>0</v>
      </c>
      <c r="AB28" s="25">
        <f>IF('Indicator Date hidden'!AC29="x","x",$AB$2-'Indicator Date hidden'!AC29)</f>
        <v>0</v>
      </c>
      <c r="AC28" s="25">
        <f>IF('Indicator Date hidden'!AD29="x","x",$AC$2-'Indicator Date hidden'!AD29)</f>
        <v>0</v>
      </c>
      <c r="AD28" s="25">
        <f>IF('Indicator Date hidden'!AE29="x","x",$AD$2-'Indicator Date hidden'!AE29)</f>
        <v>0</v>
      </c>
      <c r="AE28" s="25">
        <f>IF('Indicator Date hidden'!AF29="x","x",$AE$2-'Indicator Date hidden'!AF29)</f>
        <v>0</v>
      </c>
      <c r="AF28" s="25">
        <f>IF('Indicator Date hidden'!AG29="x","x",$AF$2-'Indicator Date hidden'!AG29)</f>
        <v>4</v>
      </c>
      <c r="AG28" s="25">
        <f>IF('Indicator Date hidden'!AH29="x","x",$AG$2-'Indicator Date hidden'!AH29)</f>
        <v>0</v>
      </c>
      <c r="AH28" s="25">
        <f>IF('Indicator Date hidden'!AI29="x","x",$AH$2-'Indicator Date hidden'!AI29)</f>
        <v>0</v>
      </c>
      <c r="AI28" s="25">
        <f>IF('Indicator Date hidden'!AJ29="x","x",$AI$2-'Indicator Date hidden'!AJ29)</f>
        <v>0</v>
      </c>
      <c r="AJ28" s="25" t="str">
        <f>IF('Indicator Date hidden'!AK29="x","x",$AJ$2-'Indicator Date hidden'!AK29)</f>
        <v>x</v>
      </c>
      <c r="AK28" s="25">
        <f>IF('Indicator Date hidden'!AL29="x","x",$AK$2-'Indicator Date hidden'!AL29)</f>
        <v>0</v>
      </c>
      <c r="AL28" s="25">
        <f>IF('Indicator Date hidden'!AM29="x","x",$AL$2-'Indicator Date hidden'!AM29)</f>
        <v>0</v>
      </c>
      <c r="AM28" s="25">
        <f>IF('Indicator Date hidden'!AN29="x","x",$AM$2-'Indicator Date hidden'!AN29)</f>
        <v>0</v>
      </c>
      <c r="AN28" s="25">
        <f>IF('Indicator Date hidden'!AO29="x","x",$AN$2-'Indicator Date hidden'!AO29)</f>
        <v>0</v>
      </c>
      <c r="AO28" s="25">
        <f>IF('Indicator Date hidden'!AP29="x","x",$AO$2-'Indicator Date hidden'!AP29)</f>
        <v>0</v>
      </c>
      <c r="AP28" s="25">
        <f>IF('Indicator Date hidden'!AQ29="x","x",$AP$2-'Indicator Date hidden'!AQ29)</f>
        <v>0</v>
      </c>
      <c r="AQ28" s="25">
        <f>IF('Indicator Date hidden'!AR29="x","x",$AQ$2-'Indicator Date hidden'!AR29)</f>
        <v>0</v>
      </c>
      <c r="AR28" s="25">
        <f>IF('Indicator Date hidden'!AS29="x","x",$AR$2-'Indicator Date hidden'!AS29)</f>
        <v>0</v>
      </c>
      <c r="AS28" s="25">
        <f>IF('Indicator Date hidden'!AT29="x","x",$AS$2-'Indicator Date hidden'!AT29)</f>
        <v>0</v>
      </c>
      <c r="AT28" s="25">
        <f>IF('Indicator Date hidden'!AU29="x","x",$AT$2-'Indicator Date hidden'!AU29)</f>
        <v>0</v>
      </c>
      <c r="AU28" s="25">
        <f>IF('Indicator Date hidden'!AV29="x","x",$AU$2-'Indicator Date hidden'!AV29)</f>
        <v>7</v>
      </c>
      <c r="AV28" s="25">
        <f>IF('Indicator Date hidden'!AW29="x","x",$AV$2-'Indicator Date hidden'!AW29)</f>
        <v>0</v>
      </c>
      <c r="AW28" s="25">
        <f>IF('Indicator Date hidden'!AX29="x","x",$AW$2-'Indicator Date hidden'!AX29)</f>
        <v>0</v>
      </c>
      <c r="AX28" s="25">
        <f>IF('Indicator Date hidden'!AY29="x","x",$AX$2-'Indicator Date hidden'!AY29)</f>
        <v>0</v>
      </c>
      <c r="AY28" s="25">
        <f>IF('Indicator Date hidden'!AZ29="x","x",$AY$2-'Indicator Date hidden'!AZ29)</f>
        <v>0</v>
      </c>
      <c r="AZ28" s="25">
        <f>IF('Indicator Date hidden'!BA29="x","x",$AZ$2-'Indicator Date hidden'!BA29)</f>
        <v>0</v>
      </c>
      <c r="BA28">
        <f t="shared" si="0"/>
        <v>23</v>
      </c>
      <c r="BB28" s="26">
        <f t="shared" si="1"/>
        <v>0.46</v>
      </c>
      <c r="BC28">
        <f t="shared" si="2"/>
        <v>5</v>
      </c>
      <c r="BD28" s="26">
        <f t="shared" si="3"/>
        <v>1.4312232530251876</v>
      </c>
      <c r="BE28" s="28">
        <f t="shared" si="4"/>
        <v>0</v>
      </c>
    </row>
    <row r="29" spans="1:57">
      <c r="A29" t="s">
        <v>6809</v>
      </c>
      <c r="B29" s="25">
        <f>IF('Indicator Date hidden'!C30="x","x",$B$2-'Indicator Date hidden'!C30)</f>
        <v>0</v>
      </c>
      <c r="C29" s="25">
        <f>IF('Indicator Date hidden'!D30="x","x",$C$2-'Indicator Date hidden'!D30)</f>
        <v>0</v>
      </c>
      <c r="D29" s="25">
        <f>IF('Indicator Date hidden'!E30="x","x",$D$2-'Indicator Date hidden'!E30)</f>
        <v>0</v>
      </c>
      <c r="E29" s="25">
        <f>IF('Indicator Date hidden'!F30="x","x",$E$2-'Indicator Date hidden'!F30)</f>
        <v>0</v>
      </c>
      <c r="F29" s="25">
        <f>IF('Indicator Date hidden'!G30="x","x",$F$2-'Indicator Date hidden'!G30)</f>
        <v>0</v>
      </c>
      <c r="G29" s="25">
        <f>IF('Indicator Date hidden'!H30="x","x",$G$2-'Indicator Date hidden'!H30)</f>
        <v>0</v>
      </c>
      <c r="H29" s="25">
        <f>IF('Indicator Date hidden'!I30="x","x",$H$2-'Indicator Date hidden'!I30)</f>
        <v>0</v>
      </c>
      <c r="I29" s="25">
        <f>IF('Indicator Date hidden'!J30="x","x",$I$2-'Indicator Date hidden'!J30)</f>
        <v>0</v>
      </c>
      <c r="J29" s="25">
        <f>IF('Indicator Date hidden'!K30="x","x",$J$2-'Indicator Date hidden'!K30)</f>
        <v>0</v>
      </c>
      <c r="K29" s="25">
        <f>IF('Indicator Date hidden'!L30="x","x",$K$2-'Indicator Date hidden'!L30)</f>
        <v>0</v>
      </c>
      <c r="L29" s="25">
        <f>IF('Indicator Date hidden'!M30="x","x",$L$2-'Indicator Date hidden'!M30)</f>
        <v>0</v>
      </c>
      <c r="M29" s="25">
        <f>IF('Indicator Date hidden'!N30="x","x",$M$2-'Indicator Date hidden'!N30)</f>
        <v>0</v>
      </c>
      <c r="N29" s="25">
        <f>IF('Indicator Date hidden'!O30="x","x",$N$2-'Indicator Date hidden'!O30)</f>
        <v>0</v>
      </c>
      <c r="O29" s="25">
        <f>IF('Indicator Date hidden'!P30="x","x",$O$2-'Indicator Date hidden'!P30)</f>
        <v>0</v>
      </c>
      <c r="P29" s="25">
        <f>IF('Indicator Date hidden'!Q30="x","x",$P$2-'Indicator Date hidden'!Q30)</f>
        <v>0</v>
      </c>
      <c r="Q29" s="25">
        <f>IF('Indicator Date hidden'!R30="x","x",$Q$2-'Indicator Date hidden'!R30)</f>
        <v>4</v>
      </c>
      <c r="R29" s="25">
        <f>IF('Indicator Date hidden'!S30="x","x",$R$2-'Indicator Date hidden'!S30)</f>
        <v>0</v>
      </c>
      <c r="S29" s="25">
        <f>IF('Indicator Date hidden'!T30="x","x",$S$2-'Indicator Date hidden'!T30)</f>
        <v>0</v>
      </c>
      <c r="T29" s="25">
        <f>IF('Indicator Date hidden'!U30="x","x",$T$2-'Indicator Date hidden'!U30)</f>
        <v>0</v>
      </c>
      <c r="U29" s="25">
        <f>IF('Indicator Date hidden'!V30="x","x",$U$2-'Indicator Date hidden'!V30)</f>
        <v>0</v>
      </c>
      <c r="V29" s="25">
        <f>IF('Indicator Date hidden'!W30="x","x",$V$2-'Indicator Date hidden'!W30)</f>
        <v>0</v>
      </c>
      <c r="W29" s="25">
        <f>IF('Indicator Date hidden'!X30="x","x",$W$2-'Indicator Date hidden'!X30)</f>
        <v>4</v>
      </c>
      <c r="X29" s="25" t="str">
        <f>IF('Indicator Date hidden'!Y30="x","x",$X$2-'Indicator Date hidden'!Y30)</f>
        <v>x</v>
      </c>
      <c r="Y29" s="25">
        <f>IF('Indicator Date hidden'!Z30="x","x",$Y$2-'Indicator Date hidden'!Z30)</f>
        <v>0</v>
      </c>
      <c r="Z29" s="25">
        <f>IF('Indicator Date hidden'!AA30="x","x",$Z$2-'Indicator Date hidden'!AA30)</f>
        <v>0</v>
      </c>
      <c r="AA29" s="25">
        <f>IF('Indicator Date hidden'!AB30="x","x",$AA$2-'Indicator Date hidden'!AB30)</f>
        <v>0</v>
      </c>
      <c r="AB29" s="25">
        <f>IF('Indicator Date hidden'!AC30="x","x",$AB$2-'Indicator Date hidden'!AC30)</f>
        <v>0</v>
      </c>
      <c r="AC29" s="25">
        <f>IF('Indicator Date hidden'!AD30="x","x",$AC$2-'Indicator Date hidden'!AD30)</f>
        <v>0</v>
      </c>
      <c r="AD29" s="25">
        <f>IF('Indicator Date hidden'!AE30="x","x",$AD$2-'Indicator Date hidden'!AE30)</f>
        <v>0</v>
      </c>
      <c r="AE29" s="25">
        <f>IF('Indicator Date hidden'!AF30="x","x",$AE$2-'Indicator Date hidden'!AF30)</f>
        <v>0</v>
      </c>
      <c r="AF29" s="25">
        <f>IF('Indicator Date hidden'!AG30="x","x",$AF$2-'Indicator Date hidden'!AG30)</f>
        <v>7</v>
      </c>
      <c r="AG29" s="25">
        <f>IF('Indicator Date hidden'!AH30="x","x",$AG$2-'Indicator Date hidden'!AH30)</f>
        <v>0</v>
      </c>
      <c r="AH29" s="25">
        <f>IF('Indicator Date hidden'!AI30="x","x",$AH$2-'Indicator Date hidden'!AI30)</f>
        <v>0</v>
      </c>
      <c r="AI29" s="25">
        <f>IF('Indicator Date hidden'!AJ30="x","x",$AI$2-'Indicator Date hidden'!AJ30)</f>
        <v>0</v>
      </c>
      <c r="AJ29" s="25">
        <f>IF('Indicator Date hidden'!AK30="x","x",$AJ$2-'Indicator Date hidden'!AK30)</f>
        <v>1</v>
      </c>
      <c r="AK29" s="25">
        <f>IF('Indicator Date hidden'!AL30="x","x",$AK$2-'Indicator Date hidden'!AL30)</f>
        <v>0</v>
      </c>
      <c r="AL29" s="25">
        <f>IF('Indicator Date hidden'!AM30="x","x",$AL$2-'Indicator Date hidden'!AM30)</f>
        <v>0</v>
      </c>
      <c r="AM29" s="25">
        <f>IF('Indicator Date hidden'!AN30="x","x",$AM$2-'Indicator Date hidden'!AN30)</f>
        <v>0</v>
      </c>
      <c r="AN29" s="25">
        <f>IF('Indicator Date hidden'!AO30="x","x",$AN$2-'Indicator Date hidden'!AO30)</f>
        <v>0</v>
      </c>
      <c r="AO29" s="25">
        <f>IF('Indicator Date hidden'!AP30="x","x",$AO$2-'Indicator Date hidden'!AP30)</f>
        <v>0</v>
      </c>
      <c r="AP29" s="25">
        <f>IF('Indicator Date hidden'!AQ30="x","x",$AP$2-'Indicator Date hidden'!AQ30)</f>
        <v>0</v>
      </c>
      <c r="AQ29" s="25">
        <f>IF('Indicator Date hidden'!AR30="x","x",$AQ$2-'Indicator Date hidden'!AR30)</f>
        <v>0</v>
      </c>
      <c r="AR29" s="25">
        <f>IF('Indicator Date hidden'!AS30="x","x",$AR$2-'Indicator Date hidden'!AS30)</f>
        <v>0</v>
      </c>
      <c r="AS29" s="25">
        <f>IF('Indicator Date hidden'!AT30="x","x",$AS$2-'Indicator Date hidden'!AT30)</f>
        <v>0</v>
      </c>
      <c r="AT29" s="25">
        <f>IF('Indicator Date hidden'!AU30="x","x",$AT$2-'Indicator Date hidden'!AU30)</f>
        <v>0</v>
      </c>
      <c r="AU29" s="25">
        <f>IF('Indicator Date hidden'!AV30="x","x",$AU$2-'Indicator Date hidden'!AV30)</f>
        <v>6</v>
      </c>
      <c r="AV29" s="25">
        <f>IF('Indicator Date hidden'!AW30="x","x",$AV$2-'Indicator Date hidden'!AW30)</f>
        <v>0</v>
      </c>
      <c r="AW29" s="25">
        <f>IF('Indicator Date hidden'!AX30="x","x",$AW$2-'Indicator Date hidden'!AX30)</f>
        <v>0</v>
      </c>
      <c r="AX29" s="25">
        <f>IF('Indicator Date hidden'!AY30="x","x",$AX$2-'Indicator Date hidden'!AY30)</f>
        <v>0</v>
      </c>
      <c r="AY29" s="25">
        <f>IF('Indicator Date hidden'!AZ30="x","x",$AY$2-'Indicator Date hidden'!AZ30)</f>
        <v>0</v>
      </c>
      <c r="AZ29" s="25">
        <f>IF('Indicator Date hidden'!BA30="x","x",$AZ$2-'Indicator Date hidden'!BA30)</f>
        <v>0</v>
      </c>
      <c r="BA29">
        <f t="shared" si="0"/>
        <v>22</v>
      </c>
      <c r="BB29" s="26">
        <f t="shared" si="1"/>
        <v>0.44</v>
      </c>
      <c r="BC29">
        <f t="shared" si="2"/>
        <v>5</v>
      </c>
      <c r="BD29" s="26">
        <f t="shared" si="3"/>
        <v>1.4718695594379279</v>
      </c>
      <c r="BE29" s="28">
        <f t="shared" si="4"/>
        <v>0</v>
      </c>
    </row>
    <row r="30" spans="1:57">
      <c r="A30" t="s">
        <v>6859</v>
      </c>
      <c r="B30" s="25">
        <f>IF('Indicator Date hidden'!C31="x","x",$B$2-'Indicator Date hidden'!C31)</f>
        <v>0</v>
      </c>
      <c r="C30" s="25">
        <f>IF('Indicator Date hidden'!D31="x","x",$C$2-'Indicator Date hidden'!D31)</f>
        <v>0</v>
      </c>
      <c r="D30" s="25">
        <f>IF('Indicator Date hidden'!E31="x","x",$D$2-'Indicator Date hidden'!E31)</f>
        <v>0</v>
      </c>
      <c r="E30" s="25">
        <f>IF('Indicator Date hidden'!F31="x","x",$E$2-'Indicator Date hidden'!F31)</f>
        <v>0</v>
      </c>
      <c r="F30" s="25">
        <f>IF('Indicator Date hidden'!G31="x","x",$F$2-'Indicator Date hidden'!G31)</f>
        <v>0</v>
      </c>
      <c r="G30" s="25">
        <f>IF('Indicator Date hidden'!H31="x","x",$G$2-'Indicator Date hidden'!H31)</f>
        <v>0</v>
      </c>
      <c r="H30" s="25">
        <f>IF('Indicator Date hidden'!I31="x","x",$H$2-'Indicator Date hidden'!I31)</f>
        <v>0</v>
      </c>
      <c r="I30" s="25">
        <f>IF('Indicator Date hidden'!J31="x","x",$I$2-'Indicator Date hidden'!J31)</f>
        <v>0</v>
      </c>
      <c r="J30" s="25">
        <f>IF('Indicator Date hidden'!K31="x","x",$J$2-'Indicator Date hidden'!K31)</f>
        <v>0</v>
      </c>
      <c r="K30" s="25">
        <f>IF('Indicator Date hidden'!L31="x","x",$K$2-'Indicator Date hidden'!L31)</f>
        <v>0</v>
      </c>
      <c r="L30" s="25">
        <f>IF('Indicator Date hidden'!M31="x","x",$L$2-'Indicator Date hidden'!M31)</f>
        <v>0</v>
      </c>
      <c r="M30" s="25">
        <f>IF('Indicator Date hidden'!N31="x","x",$M$2-'Indicator Date hidden'!N31)</f>
        <v>0</v>
      </c>
      <c r="N30" s="25">
        <f>IF('Indicator Date hidden'!O31="x","x",$N$2-'Indicator Date hidden'!O31)</f>
        <v>0</v>
      </c>
      <c r="O30" s="25">
        <f>IF('Indicator Date hidden'!P31="x","x",$O$2-'Indicator Date hidden'!P31)</f>
        <v>0</v>
      </c>
      <c r="P30" s="25">
        <f>IF('Indicator Date hidden'!Q31="x","x",$P$2-'Indicator Date hidden'!Q31)</f>
        <v>0</v>
      </c>
      <c r="Q30" s="25" t="str">
        <f>IF('Indicator Date hidden'!R31="x","x",$Q$2-'Indicator Date hidden'!R31)</f>
        <v>x</v>
      </c>
      <c r="R30" s="25">
        <f>IF('Indicator Date hidden'!S31="x","x",$R$2-'Indicator Date hidden'!S31)</f>
        <v>0</v>
      </c>
      <c r="S30" s="25">
        <f>IF('Indicator Date hidden'!T31="x","x",$S$2-'Indicator Date hidden'!T31)</f>
        <v>0</v>
      </c>
      <c r="T30" s="25">
        <f>IF('Indicator Date hidden'!U31="x","x",$T$2-'Indicator Date hidden'!U31)</f>
        <v>0</v>
      </c>
      <c r="U30" s="25">
        <f>IF('Indicator Date hidden'!V31="x","x",$U$2-'Indicator Date hidden'!V31)</f>
        <v>0</v>
      </c>
      <c r="V30" s="25">
        <f>IF('Indicator Date hidden'!W31="x","x",$V$2-'Indicator Date hidden'!W31)</f>
        <v>0</v>
      </c>
      <c r="W30" s="25" t="str">
        <f>IF('Indicator Date hidden'!X31="x","x",$W$2-'Indicator Date hidden'!X31)</f>
        <v>x</v>
      </c>
      <c r="X30" s="25">
        <f>IF('Indicator Date hidden'!Y31="x","x",$X$2-'Indicator Date hidden'!Y31)</f>
        <v>3</v>
      </c>
      <c r="Y30" s="25">
        <f>IF('Indicator Date hidden'!Z31="x","x",$Y$2-'Indicator Date hidden'!Z31)</f>
        <v>0</v>
      </c>
      <c r="Z30" s="25">
        <f>IF('Indicator Date hidden'!AA31="x","x",$Z$2-'Indicator Date hidden'!AA31)</f>
        <v>0</v>
      </c>
      <c r="AA30" s="25">
        <f>IF('Indicator Date hidden'!AB31="x","x",$AA$2-'Indicator Date hidden'!AB31)</f>
        <v>0</v>
      </c>
      <c r="AB30" s="25">
        <f>IF('Indicator Date hidden'!AC31="x","x",$AB$2-'Indicator Date hidden'!AC31)</f>
        <v>0</v>
      </c>
      <c r="AC30" s="25">
        <f>IF('Indicator Date hidden'!AD31="x","x",$AC$2-'Indicator Date hidden'!AD31)</f>
        <v>0</v>
      </c>
      <c r="AD30" s="25">
        <f>IF('Indicator Date hidden'!AE31="x","x",$AD$2-'Indicator Date hidden'!AE31)</f>
        <v>0</v>
      </c>
      <c r="AE30" s="25" t="str">
        <f>IF('Indicator Date hidden'!AF31="x","x",$AE$2-'Indicator Date hidden'!AF31)</f>
        <v>x</v>
      </c>
      <c r="AF30" s="25">
        <f>IF('Indicator Date hidden'!AG31="x","x",$AF$2-'Indicator Date hidden'!AG31)</f>
        <v>6</v>
      </c>
      <c r="AG30" s="25">
        <f>IF('Indicator Date hidden'!AH31="x","x",$AG$2-'Indicator Date hidden'!AH31)</f>
        <v>0</v>
      </c>
      <c r="AH30" s="25">
        <f>IF('Indicator Date hidden'!AI31="x","x",$AH$2-'Indicator Date hidden'!AI31)</f>
        <v>0</v>
      </c>
      <c r="AI30" s="25">
        <f>IF('Indicator Date hidden'!AJ31="x","x",$AI$2-'Indicator Date hidden'!AJ31)</f>
        <v>0</v>
      </c>
      <c r="AJ30" s="25" t="str">
        <f>IF('Indicator Date hidden'!AK31="x","x",$AJ$2-'Indicator Date hidden'!AK31)</f>
        <v>x</v>
      </c>
      <c r="AK30" s="25" t="str">
        <f>IF('Indicator Date hidden'!AL31="x","x",$AK$2-'Indicator Date hidden'!AL31)</f>
        <v>x</v>
      </c>
      <c r="AL30" s="25">
        <f>IF('Indicator Date hidden'!AM31="x","x",$AL$2-'Indicator Date hidden'!AM31)</f>
        <v>0</v>
      </c>
      <c r="AM30" s="25">
        <f>IF('Indicator Date hidden'!AN31="x","x",$AM$2-'Indicator Date hidden'!AN31)</f>
        <v>0</v>
      </c>
      <c r="AN30" s="25">
        <f>IF('Indicator Date hidden'!AO31="x","x",$AN$2-'Indicator Date hidden'!AO31)</f>
        <v>0</v>
      </c>
      <c r="AO30" s="25">
        <f>IF('Indicator Date hidden'!AP31="x","x",$AO$2-'Indicator Date hidden'!AP31)</f>
        <v>0</v>
      </c>
      <c r="AP30" s="25">
        <f>IF('Indicator Date hidden'!AQ31="x","x",$AP$2-'Indicator Date hidden'!AQ31)</f>
        <v>0</v>
      </c>
      <c r="AQ30" s="25">
        <f>IF('Indicator Date hidden'!AR31="x","x",$AQ$2-'Indicator Date hidden'!AR31)</f>
        <v>0</v>
      </c>
      <c r="AR30" s="25">
        <f>IF('Indicator Date hidden'!AS31="x","x",$AR$2-'Indicator Date hidden'!AS31)</f>
        <v>0</v>
      </c>
      <c r="AS30" s="25">
        <f>IF('Indicator Date hidden'!AT31="x","x",$AS$2-'Indicator Date hidden'!AT31)</f>
        <v>0</v>
      </c>
      <c r="AT30" s="25">
        <f>IF('Indicator Date hidden'!AU31="x","x",$AT$2-'Indicator Date hidden'!AU31)</f>
        <v>0</v>
      </c>
      <c r="AU30" s="25">
        <f>IF('Indicator Date hidden'!AV31="x","x",$AU$2-'Indicator Date hidden'!AV31)</f>
        <v>2</v>
      </c>
      <c r="AV30" s="25">
        <f>IF('Indicator Date hidden'!AW31="x","x",$AV$2-'Indicator Date hidden'!AW31)</f>
        <v>0</v>
      </c>
      <c r="AW30" s="25">
        <f>IF('Indicator Date hidden'!AX31="x","x",$AW$2-'Indicator Date hidden'!AX31)</f>
        <v>0</v>
      </c>
      <c r="AX30" s="25">
        <f>IF('Indicator Date hidden'!AY31="x","x",$AX$2-'Indicator Date hidden'!AY31)</f>
        <v>0</v>
      </c>
      <c r="AY30" s="25">
        <f>IF('Indicator Date hidden'!AZ31="x","x",$AY$2-'Indicator Date hidden'!AZ31)</f>
        <v>0</v>
      </c>
      <c r="AZ30" s="25">
        <f>IF('Indicator Date hidden'!BA31="x","x",$AZ$2-'Indicator Date hidden'!BA31)</f>
        <v>0</v>
      </c>
      <c r="BA30">
        <f t="shared" si="0"/>
        <v>11</v>
      </c>
      <c r="BB30" s="26">
        <f t="shared" si="1"/>
        <v>0.2391304347826087</v>
      </c>
      <c r="BC30">
        <f t="shared" si="2"/>
        <v>3</v>
      </c>
      <c r="BD30" s="26">
        <f t="shared" si="3"/>
        <v>1.004008977283086</v>
      </c>
      <c r="BE30" s="28">
        <f t="shared" si="4"/>
        <v>0</v>
      </c>
    </row>
    <row r="31" spans="1:57">
      <c r="A31" t="s">
        <v>6955</v>
      </c>
      <c r="B31" s="25">
        <f>IF('Indicator Date hidden'!C32="x","x",$B$2-'Indicator Date hidden'!C32)</f>
        <v>0</v>
      </c>
      <c r="C31" s="25">
        <f>IF('Indicator Date hidden'!D32="x","x",$C$2-'Indicator Date hidden'!D32)</f>
        <v>0</v>
      </c>
      <c r="D31" s="25">
        <f>IF('Indicator Date hidden'!E32="x","x",$D$2-'Indicator Date hidden'!E32)</f>
        <v>0</v>
      </c>
      <c r="E31" s="25">
        <f>IF('Indicator Date hidden'!F32="x","x",$E$2-'Indicator Date hidden'!F32)</f>
        <v>0</v>
      </c>
      <c r="F31" s="25">
        <f>IF('Indicator Date hidden'!G32="x","x",$F$2-'Indicator Date hidden'!G32)</f>
        <v>0</v>
      </c>
      <c r="G31" s="25">
        <f>IF('Indicator Date hidden'!H32="x","x",$G$2-'Indicator Date hidden'!H32)</f>
        <v>0</v>
      </c>
      <c r="H31" s="25">
        <f>IF('Indicator Date hidden'!I32="x","x",$H$2-'Indicator Date hidden'!I32)</f>
        <v>0</v>
      </c>
      <c r="I31" s="25">
        <f>IF('Indicator Date hidden'!J32="x","x",$I$2-'Indicator Date hidden'!J32)</f>
        <v>0</v>
      </c>
      <c r="J31" s="25">
        <f>IF('Indicator Date hidden'!K32="x","x",$J$2-'Indicator Date hidden'!K32)</f>
        <v>0</v>
      </c>
      <c r="K31" s="25">
        <f>IF('Indicator Date hidden'!L32="x","x",$K$2-'Indicator Date hidden'!L32)</f>
        <v>0</v>
      </c>
      <c r="L31" s="25">
        <f>IF('Indicator Date hidden'!M32="x","x",$L$2-'Indicator Date hidden'!M32)</f>
        <v>0</v>
      </c>
      <c r="M31" s="25">
        <f>IF('Indicator Date hidden'!N32="x","x",$M$2-'Indicator Date hidden'!N32)</f>
        <v>0</v>
      </c>
      <c r="N31" s="25">
        <f>IF('Indicator Date hidden'!O32="x","x",$N$2-'Indicator Date hidden'!O32)</f>
        <v>0</v>
      </c>
      <c r="O31" s="25">
        <f>IF('Indicator Date hidden'!P32="x","x",$O$2-'Indicator Date hidden'!P32)</f>
        <v>0</v>
      </c>
      <c r="P31" s="25">
        <f>IF('Indicator Date hidden'!Q32="x","x",$P$2-'Indicator Date hidden'!Q32)</f>
        <v>0</v>
      </c>
      <c r="Q31" s="25">
        <f>IF('Indicator Date hidden'!R32="x","x",$Q$2-'Indicator Date hidden'!R32)</f>
        <v>4</v>
      </c>
      <c r="R31" s="25">
        <f>IF('Indicator Date hidden'!S32="x","x",$R$2-'Indicator Date hidden'!S32)</f>
        <v>0</v>
      </c>
      <c r="S31" s="25">
        <f>IF('Indicator Date hidden'!T32="x","x",$S$2-'Indicator Date hidden'!T32)</f>
        <v>0</v>
      </c>
      <c r="T31" s="25">
        <f>IF('Indicator Date hidden'!U32="x","x",$T$2-'Indicator Date hidden'!U32)</f>
        <v>0</v>
      </c>
      <c r="U31" s="25">
        <f>IF('Indicator Date hidden'!V32="x","x",$U$2-'Indicator Date hidden'!V32)</f>
        <v>0</v>
      </c>
      <c r="V31" s="25">
        <f>IF('Indicator Date hidden'!W32="x","x",$V$2-'Indicator Date hidden'!W32)</f>
        <v>0</v>
      </c>
      <c r="W31" s="25">
        <f>IF('Indicator Date hidden'!X32="x","x",$W$2-'Indicator Date hidden'!X32)</f>
        <v>0</v>
      </c>
      <c r="X31" s="25">
        <f>IF('Indicator Date hidden'!Y32="x","x",$X$2-'Indicator Date hidden'!Y32)</f>
        <v>2</v>
      </c>
      <c r="Y31" s="25">
        <f>IF('Indicator Date hidden'!Z32="x","x",$Y$2-'Indicator Date hidden'!Z32)</f>
        <v>0</v>
      </c>
      <c r="Z31" s="25">
        <f>IF('Indicator Date hidden'!AA32="x","x",$Z$2-'Indicator Date hidden'!AA32)</f>
        <v>0</v>
      </c>
      <c r="AA31" s="25">
        <f>IF('Indicator Date hidden'!AB32="x","x",$AA$2-'Indicator Date hidden'!AB32)</f>
        <v>0</v>
      </c>
      <c r="AB31" s="25">
        <f>IF('Indicator Date hidden'!AC32="x","x",$AB$2-'Indicator Date hidden'!AC32)</f>
        <v>0</v>
      </c>
      <c r="AC31" s="25">
        <f>IF('Indicator Date hidden'!AD32="x","x",$AC$2-'Indicator Date hidden'!AD32)</f>
        <v>0</v>
      </c>
      <c r="AD31" s="25">
        <f>IF('Indicator Date hidden'!AE32="x","x",$AD$2-'Indicator Date hidden'!AE32)</f>
        <v>0</v>
      </c>
      <c r="AE31" s="25">
        <f>IF('Indicator Date hidden'!AF32="x","x",$AE$2-'Indicator Date hidden'!AF32)</f>
        <v>0</v>
      </c>
      <c r="AF31" s="25">
        <f>IF('Indicator Date hidden'!AG32="x","x",$AF$2-'Indicator Date hidden'!AG32)</f>
        <v>1</v>
      </c>
      <c r="AG31" s="25">
        <f>IF('Indicator Date hidden'!AH32="x","x",$AG$2-'Indicator Date hidden'!AH32)</f>
        <v>0</v>
      </c>
      <c r="AH31" s="25">
        <f>IF('Indicator Date hidden'!AI32="x","x",$AH$2-'Indicator Date hidden'!AI32)</f>
        <v>0</v>
      </c>
      <c r="AI31" s="25">
        <f>IF('Indicator Date hidden'!AJ32="x","x",$AI$2-'Indicator Date hidden'!AJ32)</f>
        <v>0</v>
      </c>
      <c r="AJ31" s="25" t="str">
        <f>IF('Indicator Date hidden'!AK32="x","x",$AJ$2-'Indicator Date hidden'!AK32)</f>
        <v>x</v>
      </c>
      <c r="AK31" s="25">
        <f>IF('Indicator Date hidden'!AL32="x","x",$AK$2-'Indicator Date hidden'!AL32)</f>
        <v>1</v>
      </c>
      <c r="AL31" s="25">
        <f>IF('Indicator Date hidden'!AM32="x","x",$AL$2-'Indicator Date hidden'!AM32)</f>
        <v>0</v>
      </c>
      <c r="AM31" s="25">
        <f>IF('Indicator Date hidden'!AN32="x","x",$AM$2-'Indicator Date hidden'!AN32)</f>
        <v>0</v>
      </c>
      <c r="AN31" s="25">
        <f>IF('Indicator Date hidden'!AO32="x","x",$AN$2-'Indicator Date hidden'!AO32)</f>
        <v>0</v>
      </c>
      <c r="AO31" s="25">
        <f>IF('Indicator Date hidden'!AP32="x","x",$AO$2-'Indicator Date hidden'!AP32)</f>
        <v>0</v>
      </c>
      <c r="AP31" s="25">
        <f>IF('Indicator Date hidden'!AQ32="x","x",$AP$2-'Indicator Date hidden'!AQ32)</f>
        <v>0</v>
      </c>
      <c r="AQ31" s="25">
        <f>IF('Indicator Date hidden'!AR32="x","x",$AQ$2-'Indicator Date hidden'!AR32)</f>
        <v>8</v>
      </c>
      <c r="AR31" s="25">
        <f>IF('Indicator Date hidden'!AS32="x","x",$AR$2-'Indicator Date hidden'!AS32)</f>
        <v>0</v>
      </c>
      <c r="AS31" s="25">
        <f>IF('Indicator Date hidden'!AT32="x","x",$AS$2-'Indicator Date hidden'!AT32)</f>
        <v>0</v>
      </c>
      <c r="AT31" s="25">
        <f>IF('Indicator Date hidden'!AU32="x","x",$AT$2-'Indicator Date hidden'!AU32)</f>
        <v>0</v>
      </c>
      <c r="AU31" s="25">
        <f>IF('Indicator Date hidden'!AV32="x","x",$AU$2-'Indicator Date hidden'!AV32)</f>
        <v>5</v>
      </c>
      <c r="AV31" s="25">
        <f>IF('Indicator Date hidden'!AW32="x","x",$AV$2-'Indicator Date hidden'!AW32)</f>
        <v>0</v>
      </c>
      <c r="AW31" s="25">
        <f>IF('Indicator Date hidden'!AX32="x","x",$AW$2-'Indicator Date hidden'!AX32)</f>
        <v>0</v>
      </c>
      <c r="AX31" s="25">
        <f>IF('Indicator Date hidden'!AY32="x","x",$AX$2-'Indicator Date hidden'!AY32)</f>
        <v>0</v>
      </c>
      <c r="AY31" s="25">
        <f>IF('Indicator Date hidden'!AZ32="x","x",$AY$2-'Indicator Date hidden'!AZ32)</f>
        <v>0</v>
      </c>
      <c r="AZ31" s="25">
        <f>IF('Indicator Date hidden'!BA32="x","x",$AZ$2-'Indicator Date hidden'!BA32)</f>
        <v>0</v>
      </c>
      <c r="BA31">
        <f t="shared" si="0"/>
        <v>21</v>
      </c>
      <c r="BB31" s="26">
        <f t="shared" si="1"/>
        <v>0.42</v>
      </c>
      <c r="BC31">
        <f t="shared" si="2"/>
        <v>6</v>
      </c>
      <c r="BD31" s="26">
        <f t="shared" si="3"/>
        <v>1.4295453822806745</v>
      </c>
      <c r="BE31" s="28">
        <f t="shared" si="4"/>
        <v>0</v>
      </c>
    </row>
    <row r="32" spans="1:57">
      <c r="A32" t="s">
        <v>6849</v>
      </c>
      <c r="B32" s="25">
        <f>IF('Indicator Date hidden'!C33="x","x",$B$2-'Indicator Date hidden'!C33)</f>
        <v>0</v>
      </c>
      <c r="C32" s="25">
        <f>IF('Indicator Date hidden'!D33="x","x",$C$2-'Indicator Date hidden'!D33)</f>
        <v>0</v>
      </c>
      <c r="D32" s="25">
        <f>IF('Indicator Date hidden'!E33="x","x",$D$2-'Indicator Date hidden'!E33)</f>
        <v>0</v>
      </c>
      <c r="E32" s="25">
        <f>IF('Indicator Date hidden'!F33="x","x",$E$2-'Indicator Date hidden'!F33)</f>
        <v>0</v>
      </c>
      <c r="F32" s="25">
        <f>IF('Indicator Date hidden'!G33="x","x",$F$2-'Indicator Date hidden'!G33)</f>
        <v>0</v>
      </c>
      <c r="G32" s="25">
        <f>IF('Indicator Date hidden'!H33="x","x",$G$2-'Indicator Date hidden'!H33)</f>
        <v>0</v>
      </c>
      <c r="H32" s="25">
        <f>IF('Indicator Date hidden'!I33="x","x",$H$2-'Indicator Date hidden'!I33)</f>
        <v>0</v>
      </c>
      <c r="I32" s="25">
        <f>IF('Indicator Date hidden'!J33="x","x",$I$2-'Indicator Date hidden'!J33)</f>
        <v>0</v>
      </c>
      <c r="J32" s="25">
        <f>IF('Indicator Date hidden'!K33="x","x",$J$2-'Indicator Date hidden'!K33)</f>
        <v>0</v>
      </c>
      <c r="K32" s="25">
        <f>IF('Indicator Date hidden'!L33="x","x",$K$2-'Indicator Date hidden'!L33)</f>
        <v>0</v>
      </c>
      <c r="L32" s="25">
        <f>IF('Indicator Date hidden'!M33="x","x",$L$2-'Indicator Date hidden'!M33)</f>
        <v>0</v>
      </c>
      <c r="M32" s="25">
        <f>IF('Indicator Date hidden'!N33="x","x",$M$2-'Indicator Date hidden'!N33)</f>
        <v>0</v>
      </c>
      <c r="N32" s="25">
        <f>IF('Indicator Date hidden'!O33="x","x",$N$2-'Indicator Date hidden'!O33)</f>
        <v>0</v>
      </c>
      <c r="O32" s="25">
        <f>IF('Indicator Date hidden'!P33="x","x",$O$2-'Indicator Date hidden'!P33)</f>
        <v>0</v>
      </c>
      <c r="P32" s="25">
        <f>IF('Indicator Date hidden'!Q33="x","x",$P$2-'Indicator Date hidden'!Q33)</f>
        <v>0</v>
      </c>
      <c r="Q32" s="25">
        <f>IF('Indicator Date hidden'!R33="x","x",$Q$2-'Indicator Date hidden'!R33)</f>
        <v>3</v>
      </c>
      <c r="R32" s="25">
        <f>IF('Indicator Date hidden'!S33="x","x",$R$2-'Indicator Date hidden'!S33)</f>
        <v>0</v>
      </c>
      <c r="S32" s="25">
        <f>IF('Indicator Date hidden'!T33="x","x",$S$2-'Indicator Date hidden'!T33)</f>
        <v>0</v>
      </c>
      <c r="T32" s="25">
        <f>IF('Indicator Date hidden'!U33="x","x",$T$2-'Indicator Date hidden'!U33)</f>
        <v>0</v>
      </c>
      <c r="U32" s="25">
        <f>IF('Indicator Date hidden'!V33="x","x",$U$2-'Indicator Date hidden'!V33)</f>
        <v>0</v>
      </c>
      <c r="V32" s="25">
        <f>IF('Indicator Date hidden'!W33="x","x",$V$2-'Indicator Date hidden'!W33)</f>
        <v>0</v>
      </c>
      <c r="W32" s="25">
        <f>IF('Indicator Date hidden'!X33="x","x",$W$2-'Indicator Date hidden'!X33)</f>
        <v>3</v>
      </c>
      <c r="X32" s="25">
        <f>IF('Indicator Date hidden'!Y33="x","x",$X$2-'Indicator Date hidden'!Y33)</f>
        <v>5</v>
      </c>
      <c r="Y32" s="25">
        <f>IF('Indicator Date hidden'!Z33="x","x",$Y$2-'Indicator Date hidden'!Z33)</f>
        <v>0</v>
      </c>
      <c r="Z32" s="25">
        <f>IF('Indicator Date hidden'!AA33="x","x",$Z$2-'Indicator Date hidden'!AA33)</f>
        <v>0</v>
      </c>
      <c r="AA32" s="25">
        <f>IF('Indicator Date hidden'!AB33="x","x",$AA$2-'Indicator Date hidden'!AB33)</f>
        <v>0</v>
      </c>
      <c r="AB32" s="25">
        <f>IF('Indicator Date hidden'!AC33="x","x",$AB$2-'Indicator Date hidden'!AC33)</f>
        <v>0</v>
      </c>
      <c r="AC32" s="25">
        <f>IF('Indicator Date hidden'!AD33="x","x",$AC$2-'Indicator Date hidden'!AD33)</f>
        <v>0</v>
      </c>
      <c r="AD32" s="25">
        <f>IF('Indicator Date hidden'!AE33="x","x",$AD$2-'Indicator Date hidden'!AE33)</f>
        <v>0</v>
      </c>
      <c r="AE32" s="25">
        <f>IF('Indicator Date hidden'!AF33="x","x",$AE$2-'Indicator Date hidden'!AF33)</f>
        <v>0</v>
      </c>
      <c r="AF32" s="25">
        <f>IF('Indicator Date hidden'!AG33="x","x",$AF$2-'Indicator Date hidden'!AG33)</f>
        <v>6</v>
      </c>
      <c r="AG32" s="25">
        <f>IF('Indicator Date hidden'!AH33="x","x",$AG$2-'Indicator Date hidden'!AH33)</f>
        <v>0</v>
      </c>
      <c r="AH32" s="25">
        <f>IF('Indicator Date hidden'!AI33="x","x",$AH$2-'Indicator Date hidden'!AI33)</f>
        <v>0</v>
      </c>
      <c r="AI32" s="25">
        <f>IF('Indicator Date hidden'!AJ33="x","x",$AI$2-'Indicator Date hidden'!AJ33)</f>
        <v>0</v>
      </c>
      <c r="AJ32" s="25">
        <f>IF('Indicator Date hidden'!AK33="x","x",$AJ$2-'Indicator Date hidden'!AK33)</f>
        <v>0</v>
      </c>
      <c r="AK32" s="25">
        <f>IF('Indicator Date hidden'!AL33="x","x",$AK$2-'Indicator Date hidden'!AL33)</f>
        <v>0</v>
      </c>
      <c r="AL32" s="25">
        <f>IF('Indicator Date hidden'!AM33="x","x",$AL$2-'Indicator Date hidden'!AM33)</f>
        <v>0</v>
      </c>
      <c r="AM32" s="25">
        <f>IF('Indicator Date hidden'!AN33="x","x",$AM$2-'Indicator Date hidden'!AN33)</f>
        <v>0</v>
      </c>
      <c r="AN32" s="25">
        <f>IF('Indicator Date hidden'!AO33="x","x",$AN$2-'Indicator Date hidden'!AO33)</f>
        <v>0</v>
      </c>
      <c r="AO32" s="25">
        <f>IF('Indicator Date hidden'!AP33="x","x",$AO$2-'Indicator Date hidden'!AP33)</f>
        <v>0</v>
      </c>
      <c r="AP32" s="25">
        <f>IF('Indicator Date hidden'!AQ33="x","x",$AP$2-'Indicator Date hidden'!AQ33)</f>
        <v>0</v>
      </c>
      <c r="AQ32" s="25">
        <f>IF('Indicator Date hidden'!AR33="x","x",$AQ$2-'Indicator Date hidden'!AR33)</f>
        <v>0</v>
      </c>
      <c r="AR32" s="25">
        <f>IF('Indicator Date hidden'!AS33="x","x",$AR$2-'Indicator Date hidden'!AS33)</f>
        <v>0</v>
      </c>
      <c r="AS32" s="25">
        <f>IF('Indicator Date hidden'!AT33="x","x",$AS$2-'Indicator Date hidden'!AT33)</f>
        <v>0</v>
      </c>
      <c r="AT32" s="25">
        <f>IF('Indicator Date hidden'!AU33="x","x",$AT$2-'Indicator Date hidden'!AU33)</f>
        <v>0</v>
      </c>
      <c r="AU32" s="25">
        <f>IF('Indicator Date hidden'!AV33="x","x",$AU$2-'Indicator Date hidden'!AV33)</f>
        <v>4</v>
      </c>
      <c r="AV32" s="25">
        <f>IF('Indicator Date hidden'!AW33="x","x",$AV$2-'Indicator Date hidden'!AW33)</f>
        <v>0</v>
      </c>
      <c r="AW32" s="25">
        <f>IF('Indicator Date hidden'!AX33="x","x",$AW$2-'Indicator Date hidden'!AX33)</f>
        <v>0</v>
      </c>
      <c r="AX32" s="25">
        <f>IF('Indicator Date hidden'!AY33="x","x",$AX$2-'Indicator Date hidden'!AY33)</f>
        <v>0</v>
      </c>
      <c r="AY32" s="25">
        <f>IF('Indicator Date hidden'!AZ33="x","x",$AY$2-'Indicator Date hidden'!AZ33)</f>
        <v>0</v>
      </c>
      <c r="AZ32" s="25">
        <f>IF('Indicator Date hidden'!BA33="x","x",$AZ$2-'Indicator Date hidden'!BA33)</f>
        <v>0</v>
      </c>
      <c r="BA32">
        <f t="shared" si="0"/>
        <v>21</v>
      </c>
      <c r="BB32" s="26">
        <f t="shared" si="1"/>
        <v>0.41176470588235292</v>
      </c>
      <c r="BC32">
        <f t="shared" si="2"/>
        <v>5</v>
      </c>
      <c r="BD32" s="26">
        <f t="shared" si="3"/>
        <v>1.3012282371009458</v>
      </c>
      <c r="BE32" s="28">
        <f t="shared" si="4"/>
        <v>0</v>
      </c>
    </row>
    <row r="33" spans="1:57">
      <c r="A33" t="s">
        <v>6842</v>
      </c>
      <c r="B33" s="25">
        <f>IF('Indicator Date hidden'!C34="x","x",$B$2-'Indicator Date hidden'!C34)</f>
        <v>0</v>
      </c>
      <c r="C33" s="25">
        <f>IF('Indicator Date hidden'!D34="x","x",$C$2-'Indicator Date hidden'!D34)</f>
        <v>0</v>
      </c>
      <c r="D33" s="25">
        <f>IF('Indicator Date hidden'!E34="x","x",$D$2-'Indicator Date hidden'!E34)</f>
        <v>0</v>
      </c>
      <c r="E33" s="25">
        <f>IF('Indicator Date hidden'!F34="x","x",$E$2-'Indicator Date hidden'!F34)</f>
        <v>0</v>
      </c>
      <c r="F33" s="25">
        <f>IF('Indicator Date hidden'!G34="x","x",$F$2-'Indicator Date hidden'!G34)</f>
        <v>0</v>
      </c>
      <c r="G33" s="25">
        <f>IF('Indicator Date hidden'!H34="x","x",$G$2-'Indicator Date hidden'!H34)</f>
        <v>0</v>
      </c>
      <c r="H33" s="25">
        <f>IF('Indicator Date hidden'!I34="x","x",$H$2-'Indicator Date hidden'!I34)</f>
        <v>0</v>
      </c>
      <c r="I33" s="25">
        <f>IF('Indicator Date hidden'!J34="x","x",$I$2-'Indicator Date hidden'!J34)</f>
        <v>0</v>
      </c>
      <c r="J33" s="25">
        <f>IF('Indicator Date hidden'!K34="x","x",$J$2-'Indicator Date hidden'!K34)</f>
        <v>0</v>
      </c>
      <c r="K33" s="25">
        <f>IF('Indicator Date hidden'!L34="x","x",$K$2-'Indicator Date hidden'!L34)</f>
        <v>0</v>
      </c>
      <c r="L33" s="25">
        <f>IF('Indicator Date hidden'!M34="x","x",$L$2-'Indicator Date hidden'!M34)</f>
        <v>0</v>
      </c>
      <c r="M33" s="25">
        <f>IF('Indicator Date hidden'!N34="x","x",$M$2-'Indicator Date hidden'!N34)</f>
        <v>0</v>
      </c>
      <c r="N33" s="25">
        <f>IF('Indicator Date hidden'!O34="x","x",$N$2-'Indicator Date hidden'!O34)</f>
        <v>0</v>
      </c>
      <c r="O33" s="25">
        <f>IF('Indicator Date hidden'!P34="x","x",$O$2-'Indicator Date hidden'!P34)</f>
        <v>0</v>
      </c>
      <c r="P33" s="25">
        <f>IF('Indicator Date hidden'!Q34="x","x",$P$2-'Indicator Date hidden'!Q34)</f>
        <v>0</v>
      </c>
      <c r="Q33" s="25" t="str">
        <f>IF('Indicator Date hidden'!R34="x","x",$Q$2-'Indicator Date hidden'!R34)</f>
        <v>x</v>
      </c>
      <c r="R33" s="25">
        <f>IF('Indicator Date hidden'!S34="x","x",$R$2-'Indicator Date hidden'!S34)</f>
        <v>0</v>
      </c>
      <c r="S33" s="25">
        <f>IF('Indicator Date hidden'!T34="x","x",$S$2-'Indicator Date hidden'!T34)</f>
        <v>0</v>
      </c>
      <c r="T33" s="25">
        <f>IF('Indicator Date hidden'!U34="x","x",$T$2-'Indicator Date hidden'!U34)</f>
        <v>0</v>
      </c>
      <c r="U33" s="25" t="str">
        <f>IF('Indicator Date hidden'!V34="x","x",$U$2-'Indicator Date hidden'!V34)</f>
        <v>x</v>
      </c>
      <c r="V33" s="25">
        <f>IF('Indicator Date hidden'!W34="x","x",$V$2-'Indicator Date hidden'!W34)</f>
        <v>0</v>
      </c>
      <c r="W33" s="25" t="str">
        <f>IF('Indicator Date hidden'!X34="x","x",$W$2-'Indicator Date hidden'!X34)</f>
        <v>x</v>
      </c>
      <c r="X33" s="25">
        <f>IF('Indicator Date hidden'!Y34="x","x",$X$2-'Indicator Date hidden'!Y34)</f>
        <v>4</v>
      </c>
      <c r="Y33" s="25">
        <f>IF('Indicator Date hidden'!Z34="x","x",$Y$2-'Indicator Date hidden'!Z34)</f>
        <v>0</v>
      </c>
      <c r="Z33" s="25">
        <f>IF('Indicator Date hidden'!AA34="x","x",$Z$2-'Indicator Date hidden'!AA34)</f>
        <v>0</v>
      </c>
      <c r="AA33" s="25" t="str">
        <f>IF('Indicator Date hidden'!AB34="x","x",$AA$2-'Indicator Date hidden'!AB34)</f>
        <v>x</v>
      </c>
      <c r="AB33" s="25">
        <f>IF('Indicator Date hidden'!AC34="x","x",$AB$2-'Indicator Date hidden'!AC34)</f>
        <v>0</v>
      </c>
      <c r="AC33" s="25">
        <f>IF('Indicator Date hidden'!AD34="x","x",$AC$2-'Indicator Date hidden'!AD34)</f>
        <v>0</v>
      </c>
      <c r="AD33" s="25" t="str">
        <f>IF('Indicator Date hidden'!AE34="x","x",$AD$2-'Indicator Date hidden'!AE34)</f>
        <v>x</v>
      </c>
      <c r="AE33" s="25">
        <f>IF('Indicator Date hidden'!AF34="x","x",$AE$2-'Indicator Date hidden'!AF34)</f>
        <v>0</v>
      </c>
      <c r="AF33" s="25">
        <f>IF('Indicator Date hidden'!AG34="x","x",$AF$2-'Indicator Date hidden'!AG34)</f>
        <v>3</v>
      </c>
      <c r="AG33" s="25">
        <f>IF('Indicator Date hidden'!AH34="x","x",$AG$2-'Indicator Date hidden'!AH34)</f>
        <v>0</v>
      </c>
      <c r="AH33" s="25">
        <f>IF('Indicator Date hidden'!AI34="x","x",$AH$2-'Indicator Date hidden'!AI34)</f>
        <v>0</v>
      </c>
      <c r="AI33" s="25">
        <f>IF('Indicator Date hidden'!AJ34="x","x",$AI$2-'Indicator Date hidden'!AJ34)</f>
        <v>0</v>
      </c>
      <c r="AJ33" s="25" t="str">
        <f>IF('Indicator Date hidden'!AK34="x","x",$AJ$2-'Indicator Date hidden'!AK34)</f>
        <v>x</v>
      </c>
      <c r="AK33" s="25">
        <f>IF('Indicator Date hidden'!AL34="x","x",$AK$2-'Indicator Date hidden'!AL34)</f>
        <v>1</v>
      </c>
      <c r="AL33" s="25">
        <f>IF('Indicator Date hidden'!AM34="x","x",$AL$2-'Indicator Date hidden'!AM34)</f>
        <v>0</v>
      </c>
      <c r="AM33" s="25">
        <f>IF('Indicator Date hidden'!AN34="x","x",$AM$2-'Indicator Date hidden'!AN34)</f>
        <v>0</v>
      </c>
      <c r="AN33" s="25">
        <f>IF('Indicator Date hidden'!AO34="x","x",$AN$2-'Indicator Date hidden'!AO34)</f>
        <v>0</v>
      </c>
      <c r="AO33" s="25">
        <f>IF('Indicator Date hidden'!AP34="x","x",$AO$2-'Indicator Date hidden'!AP34)</f>
        <v>0</v>
      </c>
      <c r="AP33" s="25">
        <f>IF('Indicator Date hidden'!AQ34="x","x",$AP$2-'Indicator Date hidden'!AQ34)</f>
        <v>0</v>
      </c>
      <c r="AQ33" s="25">
        <f>IF('Indicator Date hidden'!AR34="x","x",$AQ$2-'Indicator Date hidden'!AR34)</f>
        <v>4</v>
      </c>
      <c r="AR33" s="25">
        <f>IF('Indicator Date hidden'!AS34="x","x",$AR$2-'Indicator Date hidden'!AS34)</f>
        <v>0</v>
      </c>
      <c r="AS33" s="25">
        <f>IF('Indicator Date hidden'!AT34="x","x",$AS$2-'Indicator Date hidden'!AT34)</f>
        <v>0</v>
      </c>
      <c r="AT33" s="25">
        <f>IF('Indicator Date hidden'!AU34="x","x",$AT$2-'Indicator Date hidden'!AU34)</f>
        <v>0</v>
      </c>
      <c r="AU33" s="25" t="str">
        <f>IF('Indicator Date hidden'!AV34="x","x",$AU$2-'Indicator Date hidden'!AV34)</f>
        <v>x</v>
      </c>
      <c r="AV33" s="25">
        <f>IF('Indicator Date hidden'!AW34="x","x",$AV$2-'Indicator Date hidden'!AW34)</f>
        <v>0</v>
      </c>
      <c r="AW33" s="25">
        <f>IF('Indicator Date hidden'!AX34="x","x",$AW$2-'Indicator Date hidden'!AX34)</f>
        <v>0</v>
      </c>
      <c r="AX33" s="25">
        <f>IF('Indicator Date hidden'!AY34="x","x",$AX$2-'Indicator Date hidden'!AY34)</f>
        <v>0</v>
      </c>
      <c r="AY33" s="25">
        <f>IF('Indicator Date hidden'!AZ34="x","x",$AY$2-'Indicator Date hidden'!AZ34)</f>
        <v>0</v>
      </c>
      <c r="AZ33" s="25">
        <f>IF('Indicator Date hidden'!BA34="x","x",$AZ$2-'Indicator Date hidden'!BA34)</f>
        <v>0</v>
      </c>
      <c r="BA33">
        <f t="shared" si="0"/>
        <v>12</v>
      </c>
      <c r="BB33" s="26">
        <f t="shared" si="1"/>
        <v>0.27272727272727271</v>
      </c>
      <c r="BC33">
        <f t="shared" si="2"/>
        <v>4</v>
      </c>
      <c r="BD33" s="26">
        <f t="shared" si="3"/>
        <v>0.9381712472977406</v>
      </c>
      <c r="BE33" s="28">
        <f t="shared" si="4"/>
        <v>0</v>
      </c>
    </row>
    <row r="34" spans="1:57">
      <c r="A34" t="s">
        <v>6840</v>
      </c>
      <c r="B34" s="25">
        <f>IF('Indicator Date hidden'!C35="x","x",$B$2-'Indicator Date hidden'!C35)</f>
        <v>0</v>
      </c>
      <c r="C34" s="25">
        <f>IF('Indicator Date hidden'!D35="x","x",$C$2-'Indicator Date hidden'!D35)</f>
        <v>0</v>
      </c>
      <c r="D34" s="25">
        <f>IF('Indicator Date hidden'!E35="x","x",$D$2-'Indicator Date hidden'!E35)</f>
        <v>0</v>
      </c>
      <c r="E34" s="25">
        <f>IF('Indicator Date hidden'!F35="x","x",$E$2-'Indicator Date hidden'!F35)</f>
        <v>0</v>
      </c>
      <c r="F34" s="25">
        <f>IF('Indicator Date hidden'!G35="x","x",$F$2-'Indicator Date hidden'!G35)</f>
        <v>0</v>
      </c>
      <c r="G34" s="25">
        <f>IF('Indicator Date hidden'!H35="x","x",$G$2-'Indicator Date hidden'!H35)</f>
        <v>0</v>
      </c>
      <c r="H34" s="25">
        <f>IF('Indicator Date hidden'!I35="x","x",$H$2-'Indicator Date hidden'!I35)</f>
        <v>0</v>
      </c>
      <c r="I34" s="25">
        <f>IF('Indicator Date hidden'!J35="x","x",$I$2-'Indicator Date hidden'!J35)</f>
        <v>0</v>
      </c>
      <c r="J34" s="25">
        <f>IF('Indicator Date hidden'!K35="x","x",$J$2-'Indicator Date hidden'!K35)</f>
        <v>0</v>
      </c>
      <c r="K34" s="25">
        <f>IF('Indicator Date hidden'!L35="x","x",$K$2-'Indicator Date hidden'!L35)</f>
        <v>0</v>
      </c>
      <c r="L34" s="25">
        <f>IF('Indicator Date hidden'!M35="x","x",$L$2-'Indicator Date hidden'!M35)</f>
        <v>0</v>
      </c>
      <c r="M34" s="25">
        <f>IF('Indicator Date hidden'!N35="x","x",$M$2-'Indicator Date hidden'!N35)</f>
        <v>0</v>
      </c>
      <c r="N34" s="25">
        <f>IF('Indicator Date hidden'!O35="x","x",$N$2-'Indicator Date hidden'!O35)</f>
        <v>0</v>
      </c>
      <c r="O34" s="25">
        <f>IF('Indicator Date hidden'!P35="x","x",$O$2-'Indicator Date hidden'!P35)</f>
        <v>0</v>
      </c>
      <c r="P34" s="25">
        <f>IF('Indicator Date hidden'!Q35="x","x",$P$2-'Indicator Date hidden'!Q35)</f>
        <v>0</v>
      </c>
      <c r="Q34" s="25">
        <f>IF('Indicator Date hidden'!R35="x","x",$Q$2-'Indicator Date hidden'!R35)</f>
        <v>4</v>
      </c>
      <c r="R34" s="25">
        <f>IF('Indicator Date hidden'!S35="x","x",$R$2-'Indicator Date hidden'!S35)</f>
        <v>0</v>
      </c>
      <c r="S34" s="25">
        <f>IF('Indicator Date hidden'!T35="x","x",$S$2-'Indicator Date hidden'!T35)</f>
        <v>0</v>
      </c>
      <c r="T34" s="25">
        <f>IF('Indicator Date hidden'!U35="x","x",$T$2-'Indicator Date hidden'!U35)</f>
        <v>0</v>
      </c>
      <c r="U34" s="25">
        <f>IF('Indicator Date hidden'!V35="x","x",$U$2-'Indicator Date hidden'!V35)</f>
        <v>0</v>
      </c>
      <c r="V34" s="25">
        <f>IF('Indicator Date hidden'!W35="x","x",$V$2-'Indicator Date hidden'!W35)</f>
        <v>0</v>
      </c>
      <c r="W34" s="25">
        <f>IF('Indicator Date hidden'!X35="x","x",$W$2-'Indicator Date hidden'!X35)</f>
        <v>4</v>
      </c>
      <c r="X34" s="25">
        <f>IF('Indicator Date hidden'!Y35="x","x",$X$2-'Indicator Date hidden'!Y35)</f>
        <v>5</v>
      </c>
      <c r="Y34" s="25">
        <f>IF('Indicator Date hidden'!Z35="x","x",$Y$2-'Indicator Date hidden'!Z35)</f>
        <v>0</v>
      </c>
      <c r="Z34" s="25">
        <f>IF('Indicator Date hidden'!AA35="x","x",$Z$2-'Indicator Date hidden'!AA35)</f>
        <v>0</v>
      </c>
      <c r="AA34" s="25">
        <f>IF('Indicator Date hidden'!AB35="x","x",$AA$2-'Indicator Date hidden'!AB35)</f>
        <v>0</v>
      </c>
      <c r="AB34" s="25">
        <f>IF('Indicator Date hidden'!AC35="x","x",$AB$2-'Indicator Date hidden'!AC35)</f>
        <v>0</v>
      </c>
      <c r="AC34" s="25">
        <f>IF('Indicator Date hidden'!AD35="x","x",$AC$2-'Indicator Date hidden'!AD35)</f>
        <v>0</v>
      </c>
      <c r="AD34" s="25">
        <f>IF('Indicator Date hidden'!AE35="x","x",$AD$2-'Indicator Date hidden'!AE35)</f>
        <v>0</v>
      </c>
      <c r="AE34" s="25">
        <f>IF('Indicator Date hidden'!AF35="x","x",$AE$2-'Indicator Date hidden'!AF35)</f>
        <v>0</v>
      </c>
      <c r="AF34" s="25">
        <f>IF('Indicator Date hidden'!AG35="x","x",$AF$2-'Indicator Date hidden'!AG35)</f>
        <v>5</v>
      </c>
      <c r="AG34" s="25">
        <f>IF('Indicator Date hidden'!AH35="x","x",$AG$2-'Indicator Date hidden'!AH35)</f>
        <v>0</v>
      </c>
      <c r="AH34" s="25">
        <f>IF('Indicator Date hidden'!AI35="x","x",$AH$2-'Indicator Date hidden'!AI35)</f>
        <v>0</v>
      </c>
      <c r="AI34" s="25">
        <f>IF('Indicator Date hidden'!AJ35="x","x",$AI$2-'Indicator Date hidden'!AJ35)</f>
        <v>0</v>
      </c>
      <c r="AJ34" s="25">
        <f>IF('Indicator Date hidden'!AK35="x","x",$AJ$2-'Indicator Date hidden'!AK35)</f>
        <v>0</v>
      </c>
      <c r="AK34" s="25">
        <f>IF('Indicator Date hidden'!AL35="x","x",$AK$2-'Indicator Date hidden'!AL35)</f>
        <v>1</v>
      </c>
      <c r="AL34" s="25">
        <f>IF('Indicator Date hidden'!AM35="x","x",$AL$2-'Indicator Date hidden'!AM35)</f>
        <v>0</v>
      </c>
      <c r="AM34" s="25">
        <f>IF('Indicator Date hidden'!AN35="x","x",$AM$2-'Indicator Date hidden'!AN35)</f>
        <v>0</v>
      </c>
      <c r="AN34" s="25">
        <f>IF('Indicator Date hidden'!AO35="x","x",$AN$2-'Indicator Date hidden'!AO35)</f>
        <v>0</v>
      </c>
      <c r="AO34" s="25" t="str">
        <f>IF('Indicator Date hidden'!AP35="x","x",$AO$2-'Indicator Date hidden'!AP35)</f>
        <v>x</v>
      </c>
      <c r="AP34" s="25" t="str">
        <f>IF('Indicator Date hidden'!AQ35="x","x",$AP$2-'Indicator Date hidden'!AQ35)</f>
        <v>x</v>
      </c>
      <c r="AQ34" s="25" t="str">
        <f>IF('Indicator Date hidden'!AR35="x","x",$AQ$2-'Indicator Date hidden'!AR35)</f>
        <v>x</v>
      </c>
      <c r="AR34" s="25">
        <f>IF('Indicator Date hidden'!AS35="x","x",$AR$2-'Indicator Date hidden'!AS35)</f>
        <v>0</v>
      </c>
      <c r="AS34" s="25">
        <f>IF('Indicator Date hidden'!AT35="x","x",$AS$2-'Indicator Date hidden'!AT35)</f>
        <v>0</v>
      </c>
      <c r="AT34" s="25">
        <f>IF('Indicator Date hidden'!AU35="x","x",$AT$2-'Indicator Date hidden'!AU35)</f>
        <v>0</v>
      </c>
      <c r="AU34" s="25">
        <f>IF('Indicator Date hidden'!AV35="x","x",$AU$2-'Indicator Date hidden'!AV35)</f>
        <v>4</v>
      </c>
      <c r="AV34" s="25">
        <f>IF('Indicator Date hidden'!AW35="x","x",$AV$2-'Indicator Date hidden'!AW35)</f>
        <v>0</v>
      </c>
      <c r="AW34" s="25">
        <f>IF('Indicator Date hidden'!AX35="x","x",$AW$2-'Indicator Date hidden'!AX35)</f>
        <v>0</v>
      </c>
      <c r="AX34" s="25">
        <f>IF('Indicator Date hidden'!AY35="x","x",$AX$2-'Indicator Date hidden'!AY35)</f>
        <v>0</v>
      </c>
      <c r="AY34" s="25">
        <f>IF('Indicator Date hidden'!AZ35="x","x",$AY$2-'Indicator Date hidden'!AZ35)</f>
        <v>0</v>
      </c>
      <c r="AZ34" s="25">
        <f>IF('Indicator Date hidden'!BA35="x","x",$AZ$2-'Indicator Date hidden'!BA35)</f>
        <v>0</v>
      </c>
      <c r="BA34">
        <f t="shared" si="0"/>
        <v>23</v>
      </c>
      <c r="BB34" s="26">
        <f t="shared" si="1"/>
        <v>0.47916666666666669</v>
      </c>
      <c r="BC34">
        <f t="shared" si="2"/>
        <v>6</v>
      </c>
      <c r="BD34" s="26">
        <f t="shared" si="3"/>
        <v>1.3538461159066622</v>
      </c>
      <c r="BE34" s="28">
        <f t="shared" si="4"/>
        <v>0</v>
      </c>
    </row>
    <row r="35" spans="1:57">
      <c r="A35" t="s">
        <v>7102</v>
      </c>
      <c r="B35" s="25">
        <f>IF('Indicator Date hidden'!C36="x","x",$B$2-'Indicator Date hidden'!C36)</f>
        <v>0</v>
      </c>
      <c r="C35" s="25">
        <f>IF('Indicator Date hidden'!D36="x","x",$C$2-'Indicator Date hidden'!D36)</f>
        <v>0</v>
      </c>
      <c r="D35" s="25">
        <f>IF('Indicator Date hidden'!E36="x","x",$D$2-'Indicator Date hidden'!E36)</f>
        <v>0</v>
      </c>
      <c r="E35" s="25">
        <f>IF('Indicator Date hidden'!F36="x","x",$E$2-'Indicator Date hidden'!F36)</f>
        <v>0</v>
      </c>
      <c r="F35" s="25">
        <f>IF('Indicator Date hidden'!G36="x","x",$F$2-'Indicator Date hidden'!G36)</f>
        <v>0</v>
      </c>
      <c r="G35" s="25">
        <f>IF('Indicator Date hidden'!H36="x","x",$G$2-'Indicator Date hidden'!H36)</f>
        <v>0</v>
      </c>
      <c r="H35" s="25">
        <f>IF('Indicator Date hidden'!I36="x","x",$H$2-'Indicator Date hidden'!I36)</f>
        <v>0</v>
      </c>
      <c r="I35" s="25">
        <f>IF('Indicator Date hidden'!J36="x","x",$I$2-'Indicator Date hidden'!J36)</f>
        <v>0</v>
      </c>
      <c r="J35" s="25">
        <f>IF('Indicator Date hidden'!K36="x","x",$J$2-'Indicator Date hidden'!K36)</f>
        <v>0</v>
      </c>
      <c r="K35" s="25">
        <f>IF('Indicator Date hidden'!L36="x","x",$K$2-'Indicator Date hidden'!L36)</f>
        <v>0</v>
      </c>
      <c r="L35" s="25">
        <f>IF('Indicator Date hidden'!M36="x","x",$L$2-'Indicator Date hidden'!M36)</f>
        <v>0</v>
      </c>
      <c r="M35" s="25">
        <f>IF('Indicator Date hidden'!N36="x","x",$M$2-'Indicator Date hidden'!N36)</f>
        <v>0</v>
      </c>
      <c r="N35" s="25">
        <f>IF('Indicator Date hidden'!O36="x","x",$N$2-'Indicator Date hidden'!O36)</f>
        <v>0</v>
      </c>
      <c r="O35" s="25">
        <f>IF('Indicator Date hidden'!P36="x","x",$O$2-'Indicator Date hidden'!P36)</f>
        <v>0</v>
      </c>
      <c r="P35" s="25">
        <f>IF('Indicator Date hidden'!Q36="x","x",$P$2-'Indicator Date hidden'!Q36)</f>
        <v>0</v>
      </c>
      <c r="Q35" s="25">
        <f>IF('Indicator Date hidden'!R36="x","x",$Q$2-'Indicator Date hidden'!R36)</f>
        <v>4</v>
      </c>
      <c r="R35" s="25">
        <f>IF('Indicator Date hidden'!S36="x","x",$R$2-'Indicator Date hidden'!S36)</f>
        <v>0</v>
      </c>
      <c r="S35" s="25">
        <f>IF('Indicator Date hidden'!T36="x","x",$S$2-'Indicator Date hidden'!T36)</f>
        <v>0</v>
      </c>
      <c r="T35" s="25">
        <f>IF('Indicator Date hidden'!U36="x","x",$T$2-'Indicator Date hidden'!U36)</f>
        <v>0</v>
      </c>
      <c r="U35" s="25">
        <f>IF('Indicator Date hidden'!V36="x","x",$U$2-'Indicator Date hidden'!V36)</f>
        <v>0</v>
      </c>
      <c r="V35" s="25">
        <f>IF('Indicator Date hidden'!W36="x","x",$V$2-'Indicator Date hidden'!W36)</f>
        <v>0</v>
      </c>
      <c r="W35" s="25">
        <f>IF('Indicator Date hidden'!X36="x","x",$W$2-'Indicator Date hidden'!X36)</f>
        <v>4</v>
      </c>
      <c r="X35" s="25" t="str">
        <f>IF('Indicator Date hidden'!Y36="x","x",$X$2-'Indicator Date hidden'!Y36)</f>
        <v>x</v>
      </c>
      <c r="Y35" s="25">
        <f>IF('Indicator Date hidden'!Z36="x","x",$Y$2-'Indicator Date hidden'!Z36)</f>
        <v>0</v>
      </c>
      <c r="Z35" s="25">
        <f>IF('Indicator Date hidden'!AA36="x","x",$Z$2-'Indicator Date hidden'!AA36)</f>
        <v>0</v>
      </c>
      <c r="AA35" s="25">
        <f>IF('Indicator Date hidden'!AB36="x","x",$AA$2-'Indicator Date hidden'!AB36)</f>
        <v>0</v>
      </c>
      <c r="AB35" s="25">
        <f>IF('Indicator Date hidden'!AC36="x","x",$AB$2-'Indicator Date hidden'!AC36)</f>
        <v>0</v>
      </c>
      <c r="AC35" s="25">
        <f>IF('Indicator Date hidden'!AD36="x","x",$AC$2-'Indicator Date hidden'!AD36)</f>
        <v>0</v>
      </c>
      <c r="AD35" s="25">
        <f>IF('Indicator Date hidden'!AE36="x","x",$AD$2-'Indicator Date hidden'!AE36)</f>
        <v>0</v>
      </c>
      <c r="AE35" s="25">
        <f>IF('Indicator Date hidden'!AF36="x","x",$AE$2-'Indicator Date hidden'!AF36)</f>
        <v>0</v>
      </c>
      <c r="AF35" s="25">
        <f>IF('Indicator Date hidden'!AG36="x","x",$AF$2-'Indicator Date hidden'!AG36)</f>
        <v>2</v>
      </c>
      <c r="AG35" s="25">
        <f>IF('Indicator Date hidden'!AH36="x","x",$AG$2-'Indicator Date hidden'!AH36)</f>
        <v>0</v>
      </c>
      <c r="AH35" s="25">
        <f>IF('Indicator Date hidden'!AI36="x","x",$AH$2-'Indicator Date hidden'!AI36)</f>
        <v>0</v>
      </c>
      <c r="AI35" s="25">
        <f>IF('Indicator Date hidden'!AJ36="x","x",$AI$2-'Indicator Date hidden'!AJ36)</f>
        <v>0</v>
      </c>
      <c r="AJ35" s="25">
        <f>IF('Indicator Date hidden'!AK36="x","x",$AJ$2-'Indicator Date hidden'!AK36)</f>
        <v>1</v>
      </c>
      <c r="AK35" s="25">
        <f>IF('Indicator Date hidden'!AL36="x","x",$AK$2-'Indicator Date hidden'!AL36)</f>
        <v>0</v>
      </c>
      <c r="AL35" s="25">
        <f>IF('Indicator Date hidden'!AM36="x","x",$AL$2-'Indicator Date hidden'!AM36)</f>
        <v>0</v>
      </c>
      <c r="AM35" s="25">
        <f>IF('Indicator Date hidden'!AN36="x","x",$AM$2-'Indicator Date hidden'!AN36)</f>
        <v>0</v>
      </c>
      <c r="AN35" s="25">
        <f>IF('Indicator Date hidden'!AO36="x","x",$AN$2-'Indicator Date hidden'!AO36)</f>
        <v>0</v>
      </c>
      <c r="AO35" s="25" t="str">
        <f>IF('Indicator Date hidden'!AP36="x","x",$AO$2-'Indicator Date hidden'!AP36)</f>
        <v>x</v>
      </c>
      <c r="AP35" s="25" t="str">
        <f>IF('Indicator Date hidden'!AQ36="x","x",$AP$2-'Indicator Date hidden'!AQ36)</f>
        <v>x</v>
      </c>
      <c r="AQ35" s="25" t="str">
        <f>IF('Indicator Date hidden'!AR36="x","x",$AQ$2-'Indicator Date hidden'!AR36)</f>
        <v>x</v>
      </c>
      <c r="AR35" s="25">
        <f>IF('Indicator Date hidden'!AS36="x","x",$AR$2-'Indicator Date hidden'!AS36)</f>
        <v>0</v>
      </c>
      <c r="AS35" s="25">
        <f>IF('Indicator Date hidden'!AT36="x","x",$AS$2-'Indicator Date hidden'!AT36)</f>
        <v>0</v>
      </c>
      <c r="AT35" s="25">
        <f>IF('Indicator Date hidden'!AU36="x","x",$AT$2-'Indicator Date hidden'!AU36)</f>
        <v>0</v>
      </c>
      <c r="AU35" s="25">
        <f>IF('Indicator Date hidden'!AV36="x","x",$AU$2-'Indicator Date hidden'!AV36)</f>
        <v>1</v>
      </c>
      <c r="AV35" s="25">
        <f>IF('Indicator Date hidden'!AW36="x","x",$AV$2-'Indicator Date hidden'!AW36)</f>
        <v>0</v>
      </c>
      <c r="AW35" s="25">
        <f>IF('Indicator Date hidden'!AX36="x","x",$AW$2-'Indicator Date hidden'!AX36)</f>
        <v>0</v>
      </c>
      <c r="AX35" s="25">
        <f>IF('Indicator Date hidden'!AY36="x","x",$AX$2-'Indicator Date hidden'!AY36)</f>
        <v>0</v>
      </c>
      <c r="AY35" s="25">
        <f>IF('Indicator Date hidden'!AZ36="x","x",$AY$2-'Indicator Date hidden'!AZ36)</f>
        <v>0</v>
      </c>
      <c r="AZ35" s="25">
        <f>IF('Indicator Date hidden'!BA36="x","x",$AZ$2-'Indicator Date hidden'!BA36)</f>
        <v>0</v>
      </c>
      <c r="BA35">
        <f t="shared" ref="BA35:BA66" si="5">SUM(B35:AZ35)</f>
        <v>12</v>
      </c>
      <c r="BB35" s="26">
        <f t="shared" ref="BB35:BB66" si="6">BA35/COUNT(B35:AZ35)</f>
        <v>0.25531914893617019</v>
      </c>
      <c r="BC35">
        <f t="shared" ref="BC35:BC66" si="7">COUNTIF(B35:AZ35,"&gt;0")</f>
        <v>5</v>
      </c>
      <c r="BD35" s="26">
        <f t="shared" ref="BD35:BD66" si="8">_xlfn.STDEV.P(B35:AZ35)</f>
        <v>0.86216168465339615</v>
      </c>
      <c r="BE35" s="28">
        <f t="shared" ref="BE35:BE66" si="9">MEDIAN(B35:AZ35)</f>
        <v>0</v>
      </c>
    </row>
    <row r="36" spans="1:57">
      <c r="A36" t="s">
        <v>6845</v>
      </c>
      <c r="B36" s="25">
        <f>IF('Indicator Date hidden'!C37="x","x",$B$2-'Indicator Date hidden'!C37)</f>
        <v>0</v>
      </c>
      <c r="C36" s="25">
        <f>IF('Indicator Date hidden'!D37="x","x",$C$2-'Indicator Date hidden'!D37)</f>
        <v>0</v>
      </c>
      <c r="D36" s="25">
        <f>IF('Indicator Date hidden'!E37="x","x",$D$2-'Indicator Date hidden'!E37)</f>
        <v>0</v>
      </c>
      <c r="E36" s="25">
        <f>IF('Indicator Date hidden'!F37="x","x",$E$2-'Indicator Date hidden'!F37)</f>
        <v>0</v>
      </c>
      <c r="F36" s="25">
        <f>IF('Indicator Date hidden'!G37="x","x",$F$2-'Indicator Date hidden'!G37)</f>
        <v>0</v>
      </c>
      <c r="G36" s="25">
        <f>IF('Indicator Date hidden'!H37="x","x",$G$2-'Indicator Date hidden'!H37)</f>
        <v>0</v>
      </c>
      <c r="H36" s="25">
        <f>IF('Indicator Date hidden'!I37="x","x",$H$2-'Indicator Date hidden'!I37)</f>
        <v>0</v>
      </c>
      <c r="I36" s="25">
        <f>IF('Indicator Date hidden'!J37="x","x",$I$2-'Indicator Date hidden'!J37)</f>
        <v>0</v>
      </c>
      <c r="J36" s="25">
        <f>IF('Indicator Date hidden'!K37="x","x",$J$2-'Indicator Date hidden'!K37)</f>
        <v>0</v>
      </c>
      <c r="K36" s="25">
        <f>IF('Indicator Date hidden'!L37="x","x",$K$2-'Indicator Date hidden'!L37)</f>
        <v>0</v>
      </c>
      <c r="L36" s="25">
        <f>IF('Indicator Date hidden'!M37="x","x",$L$2-'Indicator Date hidden'!M37)</f>
        <v>0</v>
      </c>
      <c r="M36" s="25">
        <f>IF('Indicator Date hidden'!N37="x","x",$M$2-'Indicator Date hidden'!N37)</f>
        <v>0</v>
      </c>
      <c r="N36" s="25">
        <f>IF('Indicator Date hidden'!O37="x","x",$N$2-'Indicator Date hidden'!O37)</f>
        <v>0</v>
      </c>
      <c r="O36" s="25">
        <f>IF('Indicator Date hidden'!P37="x","x",$O$2-'Indicator Date hidden'!P37)</f>
        <v>0</v>
      </c>
      <c r="P36" s="25">
        <f>IF('Indicator Date hidden'!Q37="x","x",$P$2-'Indicator Date hidden'!Q37)</f>
        <v>0</v>
      </c>
      <c r="Q36" s="25" t="str">
        <f>IF('Indicator Date hidden'!R37="x","x",$Q$2-'Indicator Date hidden'!R37)</f>
        <v>x</v>
      </c>
      <c r="R36" s="25">
        <f>IF('Indicator Date hidden'!S37="x","x",$R$2-'Indicator Date hidden'!S37)</f>
        <v>0</v>
      </c>
      <c r="S36" s="25">
        <f>IF('Indicator Date hidden'!T37="x","x",$S$2-'Indicator Date hidden'!T37)</f>
        <v>0</v>
      </c>
      <c r="T36" s="25">
        <f>IF('Indicator Date hidden'!U37="x","x",$T$2-'Indicator Date hidden'!U37)</f>
        <v>0</v>
      </c>
      <c r="U36" s="25">
        <f>IF('Indicator Date hidden'!V37="x","x",$U$2-'Indicator Date hidden'!V37)</f>
        <v>0</v>
      </c>
      <c r="V36" s="25">
        <f>IF('Indicator Date hidden'!W37="x","x",$V$2-'Indicator Date hidden'!W37)</f>
        <v>0</v>
      </c>
      <c r="W36" s="25">
        <f>IF('Indicator Date hidden'!X37="x","x",$W$2-'Indicator Date hidden'!X37)</f>
        <v>0</v>
      </c>
      <c r="X36" s="25">
        <f>IF('Indicator Date hidden'!Y37="x","x",$X$2-'Indicator Date hidden'!Y37)</f>
        <v>4</v>
      </c>
      <c r="Y36" s="25">
        <f>IF('Indicator Date hidden'!Z37="x","x",$Y$2-'Indicator Date hidden'!Z37)</f>
        <v>0</v>
      </c>
      <c r="Z36" s="25">
        <f>IF('Indicator Date hidden'!AA37="x","x",$Z$2-'Indicator Date hidden'!AA37)</f>
        <v>0</v>
      </c>
      <c r="AA36" s="25">
        <f>IF('Indicator Date hidden'!AB37="x","x",$AA$2-'Indicator Date hidden'!AB37)</f>
        <v>0</v>
      </c>
      <c r="AB36" s="25">
        <f>IF('Indicator Date hidden'!AC37="x","x",$AB$2-'Indicator Date hidden'!AC37)</f>
        <v>0</v>
      </c>
      <c r="AC36" s="25">
        <f>IF('Indicator Date hidden'!AD37="x","x",$AC$2-'Indicator Date hidden'!AD37)</f>
        <v>0</v>
      </c>
      <c r="AD36" s="25" t="str">
        <f>IF('Indicator Date hidden'!AE37="x","x",$AD$2-'Indicator Date hidden'!AE37)</f>
        <v>x</v>
      </c>
      <c r="AE36" s="25">
        <f>IF('Indicator Date hidden'!AF37="x","x",$AE$2-'Indicator Date hidden'!AF37)</f>
        <v>0</v>
      </c>
      <c r="AF36" s="25">
        <f>IF('Indicator Date hidden'!AG37="x","x",$AF$2-'Indicator Date hidden'!AG37)</f>
        <v>0</v>
      </c>
      <c r="AG36" s="25">
        <f>IF('Indicator Date hidden'!AH37="x","x",$AG$2-'Indicator Date hidden'!AH37)</f>
        <v>0</v>
      </c>
      <c r="AH36" s="25">
        <f>IF('Indicator Date hidden'!AI37="x","x",$AH$2-'Indicator Date hidden'!AI37)</f>
        <v>0</v>
      </c>
      <c r="AI36" s="25">
        <f>IF('Indicator Date hidden'!AJ37="x","x",$AI$2-'Indicator Date hidden'!AJ37)</f>
        <v>0</v>
      </c>
      <c r="AJ36" s="25" t="str">
        <f>IF('Indicator Date hidden'!AK37="x","x",$AJ$2-'Indicator Date hidden'!AK37)</f>
        <v>x</v>
      </c>
      <c r="AK36" s="25">
        <f>IF('Indicator Date hidden'!AL37="x","x",$AK$2-'Indicator Date hidden'!AL37)</f>
        <v>1</v>
      </c>
      <c r="AL36" s="25">
        <f>IF('Indicator Date hidden'!AM37="x","x",$AL$2-'Indicator Date hidden'!AM37)</f>
        <v>0</v>
      </c>
      <c r="AM36" s="25">
        <f>IF('Indicator Date hidden'!AN37="x","x",$AM$2-'Indicator Date hidden'!AN37)</f>
        <v>0</v>
      </c>
      <c r="AN36" s="25">
        <f>IF('Indicator Date hidden'!AO37="x","x",$AN$2-'Indicator Date hidden'!AO37)</f>
        <v>0</v>
      </c>
      <c r="AO36" s="25">
        <f>IF('Indicator Date hidden'!AP37="x","x",$AO$2-'Indicator Date hidden'!AP37)</f>
        <v>0</v>
      </c>
      <c r="AP36" s="25">
        <f>IF('Indicator Date hidden'!AQ37="x","x",$AP$2-'Indicator Date hidden'!AQ37)</f>
        <v>0</v>
      </c>
      <c r="AQ36" s="25">
        <f>IF('Indicator Date hidden'!AR37="x","x",$AQ$2-'Indicator Date hidden'!AR37)</f>
        <v>4</v>
      </c>
      <c r="AR36" s="25">
        <f>IF('Indicator Date hidden'!AS37="x","x",$AR$2-'Indicator Date hidden'!AS37)</f>
        <v>0</v>
      </c>
      <c r="AS36" s="25">
        <f>IF('Indicator Date hidden'!AT37="x","x",$AS$2-'Indicator Date hidden'!AT37)</f>
        <v>0</v>
      </c>
      <c r="AT36" s="25">
        <f>IF('Indicator Date hidden'!AU37="x","x",$AT$2-'Indicator Date hidden'!AU37)</f>
        <v>0</v>
      </c>
      <c r="AU36" s="25">
        <f>IF('Indicator Date hidden'!AV37="x","x",$AU$2-'Indicator Date hidden'!AV37)</f>
        <v>3</v>
      </c>
      <c r="AV36" s="25">
        <f>IF('Indicator Date hidden'!AW37="x","x",$AV$2-'Indicator Date hidden'!AW37)</f>
        <v>0</v>
      </c>
      <c r="AW36" s="25">
        <f>IF('Indicator Date hidden'!AX37="x","x",$AW$2-'Indicator Date hidden'!AX37)</f>
        <v>0</v>
      </c>
      <c r="AX36" s="25">
        <f>IF('Indicator Date hidden'!AY37="x","x",$AX$2-'Indicator Date hidden'!AY37)</f>
        <v>0</v>
      </c>
      <c r="AY36" s="25">
        <f>IF('Indicator Date hidden'!AZ37="x","x",$AY$2-'Indicator Date hidden'!AZ37)</f>
        <v>0</v>
      </c>
      <c r="AZ36" s="25">
        <f>IF('Indicator Date hidden'!BA37="x","x",$AZ$2-'Indicator Date hidden'!BA37)</f>
        <v>0</v>
      </c>
      <c r="BA36">
        <f t="shared" si="5"/>
        <v>12</v>
      </c>
      <c r="BB36" s="26">
        <f t="shared" si="6"/>
        <v>0.25</v>
      </c>
      <c r="BC36">
        <f t="shared" si="7"/>
        <v>4</v>
      </c>
      <c r="BD36" s="26">
        <f t="shared" si="8"/>
        <v>0.90138781886599728</v>
      </c>
      <c r="BE36" s="28">
        <f t="shared" si="9"/>
        <v>0</v>
      </c>
    </row>
    <row r="37" spans="1:57">
      <c r="A37" t="s">
        <v>6847</v>
      </c>
      <c r="B37" s="25">
        <f>IF('Indicator Date hidden'!C38="x","x",$B$2-'Indicator Date hidden'!C38)</f>
        <v>0</v>
      </c>
      <c r="C37" s="25">
        <f>IF('Indicator Date hidden'!D38="x","x",$C$2-'Indicator Date hidden'!D38)</f>
        <v>0</v>
      </c>
      <c r="D37" s="25">
        <f>IF('Indicator Date hidden'!E38="x","x",$D$2-'Indicator Date hidden'!E38)</f>
        <v>0</v>
      </c>
      <c r="E37" s="25">
        <f>IF('Indicator Date hidden'!F38="x","x",$E$2-'Indicator Date hidden'!F38)</f>
        <v>0</v>
      </c>
      <c r="F37" s="25">
        <f>IF('Indicator Date hidden'!G38="x","x",$F$2-'Indicator Date hidden'!G38)</f>
        <v>0</v>
      </c>
      <c r="G37" s="25">
        <f>IF('Indicator Date hidden'!H38="x","x",$G$2-'Indicator Date hidden'!H38)</f>
        <v>0</v>
      </c>
      <c r="H37" s="25">
        <f>IF('Indicator Date hidden'!I38="x","x",$H$2-'Indicator Date hidden'!I38)</f>
        <v>0</v>
      </c>
      <c r="I37" s="25">
        <f>IF('Indicator Date hidden'!J38="x","x",$I$2-'Indicator Date hidden'!J38)</f>
        <v>0</v>
      </c>
      <c r="J37" s="25">
        <f>IF('Indicator Date hidden'!K38="x","x",$J$2-'Indicator Date hidden'!K38)</f>
        <v>0</v>
      </c>
      <c r="K37" s="25">
        <f>IF('Indicator Date hidden'!L38="x","x",$K$2-'Indicator Date hidden'!L38)</f>
        <v>0</v>
      </c>
      <c r="L37" s="25">
        <f>IF('Indicator Date hidden'!M38="x","x",$L$2-'Indicator Date hidden'!M38)</f>
        <v>0</v>
      </c>
      <c r="M37" s="25">
        <f>IF('Indicator Date hidden'!N38="x","x",$M$2-'Indicator Date hidden'!N38)</f>
        <v>0</v>
      </c>
      <c r="N37" s="25">
        <f>IF('Indicator Date hidden'!O38="x","x",$N$2-'Indicator Date hidden'!O38)</f>
        <v>0</v>
      </c>
      <c r="O37" s="25">
        <f>IF('Indicator Date hidden'!P38="x","x",$O$2-'Indicator Date hidden'!P38)</f>
        <v>0</v>
      </c>
      <c r="P37" s="25">
        <f>IF('Indicator Date hidden'!Q38="x","x",$P$2-'Indicator Date hidden'!Q38)</f>
        <v>0</v>
      </c>
      <c r="Q37" s="25">
        <f>IF('Indicator Date hidden'!R38="x","x",$Q$2-'Indicator Date hidden'!R38)</f>
        <v>2</v>
      </c>
      <c r="R37" s="25">
        <f>IF('Indicator Date hidden'!S38="x","x",$R$2-'Indicator Date hidden'!S38)</f>
        <v>0</v>
      </c>
      <c r="S37" s="25">
        <f>IF('Indicator Date hidden'!T38="x","x",$S$2-'Indicator Date hidden'!T38)</f>
        <v>0</v>
      </c>
      <c r="T37" s="25">
        <f>IF('Indicator Date hidden'!U38="x","x",$T$2-'Indicator Date hidden'!U38)</f>
        <v>0</v>
      </c>
      <c r="U37" s="25">
        <f>IF('Indicator Date hidden'!V38="x","x",$U$2-'Indicator Date hidden'!V38)</f>
        <v>0</v>
      </c>
      <c r="V37" s="25">
        <f>IF('Indicator Date hidden'!W38="x","x",$V$2-'Indicator Date hidden'!W38)</f>
        <v>0</v>
      </c>
      <c r="W37" s="25">
        <f>IF('Indicator Date hidden'!X38="x","x",$W$2-'Indicator Date hidden'!X38)</f>
        <v>4</v>
      </c>
      <c r="X37" s="25">
        <f>IF('Indicator Date hidden'!Y38="x","x",$X$2-'Indicator Date hidden'!Y38)</f>
        <v>2</v>
      </c>
      <c r="Y37" s="25">
        <f>IF('Indicator Date hidden'!Z38="x","x",$Y$2-'Indicator Date hidden'!Z38)</f>
        <v>0</v>
      </c>
      <c r="Z37" s="25">
        <f>IF('Indicator Date hidden'!AA38="x","x",$Z$2-'Indicator Date hidden'!AA38)</f>
        <v>0</v>
      </c>
      <c r="AA37" s="25">
        <f>IF('Indicator Date hidden'!AB38="x","x",$AA$2-'Indicator Date hidden'!AB38)</f>
        <v>3</v>
      </c>
      <c r="AB37" s="25">
        <f>IF('Indicator Date hidden'!AC38="x","x",$AB$2-'Indicator Date hidden'!AC38)</f>
        <v>0</v>
      </c>
      <c r="AC37" s="25">
        <f>IF('Indicator Date hidden'!AD38="x","x",$AC$2-'Indicator Date hidden'!AD38)</f>
        <v>0</v>
      </c>
      <c r="AD37" s="25">
        <f>IF('Indicator Date hidden'!AE38="x","x",$AD$2-'Indicator Date hidden'!AE38)</f>
        <v>0</v>
      </c>
      <c r="AE37" s="25">
        <f>IF('Indicator Date hidden'!AF38="x","x",$AE$2-'Indicator Date hidden'!AF38)</f>
        <v>0</v>
      </c>
      <c r="AF37" s="25">
        <f>IF('Indicator Date hidden'!AG38="x","x",$AF$2-'Indicator Date hidden'!AG38)</f>
        <v>2</v>
      </c>
      <c r="AG37" s="25">
        <f>IF('Indicator Date hidden'!AH38="x","x",$AG$2-'Indicator Date hidden'!AH38)</f>
        <v>0</v>
      </c>
      <c r="AH37" s="25">
        <f>IF('Indicator Date hidden'!AI38="x","x",$AH$2-'Indicator Date hidden'!AI38)</f>
        <v>0</v>
      </c>
      <c r="AI37" s="25">
        <f>IF('Indicator Date hidden'!AJ38="x","x",$AI$2-'Indicator Date hidden'!AJ38)</f>
        <v>0</v>
      </c>
      <c r="AJ37" s="25" t="str">
        <f>IF('Indicator Date hidden'!AK38="x","x",$AJ$2-'Indicator Date hidden'!AK38)</f>
        <v>x</v>
      </c>
      <c r="AK37" s="25">
        <f>IF('Indicator Date hidden'!AL38="x","x",$AK$2-'Indicator Date hidden'!AL38)</f>
        <v>1</v>
      </c>
      <c r="AL37" s="25">
        <f>IF('Indicator Date hidden'!AM38="x","x",$AL$2-'Indicator Date hidden'!AM38)</f>
        <v>0</v>
      </c>
      <c r="AM37" s="25">
        <f>IF('Indicator Date hidden'!AN38="x","x",$AM$2-'Indicator Date hidden'!AN38)</f>
        <v>0</v>
      </c>
      <c r="AN37" s="25">
        <f>IF('Indicator Date hidden'!AO38="x","x",$AN$2-'Indicator Date hidden'!AO38)</f>
        <v>0</v>
      </c>
      <c r="AO37" s="25">
        <f>IF('Indicator Date hidden'!AP38="x","x",$AO$2-'Indicator Date hidden'!AP38)</f>
        <v>0</v>
      </c>
      <c r="AP37" s="25">
        <f>IF('Indicator Date hidden'!AQ38="x","x",$AP$2-'Indicator Date hidden'!AQ38)</f>
        <v>0</v>
      </c>
      <c r="AQ37" s="25">
        <f>IF('Indicator Date hidden'!AR38="x","x",$AQ$2-'Indicator Date hidden'!AR38)</f>
        <v>4</v>
      </c>
      <c r="AR37" s="25">
        <f>IF('Indicator Date hidden'!AS38="x","x",$AR$2-'Indicator Date hidden'!AS38)</f>
        <v>0</v>
      </c>
      <c r="AS37" s="25">
        <f>IF('Indicator Date hidden'!AT38="x","x",$AS$2-'Indicator Date hidden'!AT38)</f>
        <v>0</v>
      </c>
      <c r="AT37" s="25">
        <f>IF('Indicator Date hidden'!AU38="x","x",$AT$2-'Indicator Date hidden'!AU38)</f>
        <v>0</v>
      </c>
      <c r="AU37" s="25">
        <f>IF('Indicator Date hidden'!AV38="x","x",$AU$2-'Indicator Date hidden'!AV38)</f>
        <v>4</v>
      </c>
      <c r="AV37" s="25">
        <f>IF('Indicator Date hidden'!AW38="x","x",$AV$2-'Indicator Date hidden'!AW38)</f>
        <v>0</v>
      </c>
      <c r="AW37" s="25">
        <f>IF('Indicator Date hidden'!AX38="x","x",$AW$2-'Indicator Date hidden'!AX38)</f>
        <v>0</v>
      </c>
      <c r="AX37" s="25">
        <f>IF('Indicator Date hidden'!AY38="x","x",$AX$2-'Indicator Date hidden'!AY38)</f>
        <v>0</v>
      </c>
      <c r="AY37" s="25">
        <f>IF('Indicator Date hidden'!AZ38="x","x",$AY$2-'Indicator Date hidden'!AZ38)</f>
        <v>0</v>
      </c>
      <c r="AZ37" s="25">
        <f>IF('Indicator Date hidden'!BA38="x","x",$AZ$2-'Indicator Date hidden'!BA38)</f>
        <v>0</v>
      </c>
      <c r="BA37">
        <f t="shared" si="5"/>
        <v>22</v>
      </c>
      <c r="BB37" s="26">
        <f t="shared" si="6"/>
        <v>0.44</v>
      </c>
      <c r="BC37">
        <f t="shared" si="7"/>
        <v>8</v>
      </c>
      <c r="BD37" s="26">
        <f t="shared" si="8"/>
        <v>1.0983624174196784</v>
      </c>
      <c r="BE37" s="28">
        <f t="shared" si="9"/>
        <v>0</v>
      </c>
    </row>
    <row r="38" spans="1:57">
      <c r="A38" t="s">
        <v>6855</v>
      </c>
      <c r="B38" s="25">
        <f>IF('Indicator Date hidden'!C39="x","x",$B$2-'Indicator Date hidden'!C39)</f>
        <v>0</v>
      </c>
      <c r="C38" s="25">
        <f>IF('Indicator Date hidden'!D39="x","x",$C$2-'Indicator Date hidden'!D39)</f>
        <v>0</v>
      </c>
      <c r="D38" s="25">
        <f>IF('Indicator Date hidden'!E39="x","x",$D$2-'Indicator Date hidden'!E39)</f>
        <v>0</v>
      </c>
      <c r="E38" s="25">
        <f>IF('Indicator Date hidden'!F39="x","x",$E$2-'Indicator Date hidden'!F39)</f>
        <v>0</v>
      </c>
      <c r="F38" s="25">
        <f>IF('Indicator Date hidden'!G39="x","x",$F$2-'Indicator Date hidden'!G39)</f>
        <v>0</v>
      </c>
      <c r="G38" s="25">
        <f>IF('Indicator Date hidden'!H39="x","x",$G$2-'Indicator Date hidden'!H39)</f>
        <v>0</v>
      </c>
      <c r="H38" s="25">
        <f>IF('Indicator Date hidden'!I39="x","x",$H$2-'Indicator Date hidden'!I39)</f>
        <v>0</v>
      </c>
      <c r="I38" s="25">
        <f>IF('Indicator Date hidden'!J39="x","x",$I$2-'Indicator Date hidden'!J39)</f>
        <v>0</v>
      </c>
      <c r="J38" s="25">
        <f>IF('Indicator Date hidden'!K39="x","x",$J$2-'Indicator Date hidden'!K39)</f>
        <v>0</v>
      </c>
      <c r="K38" s="25">
        <f>IF('Indicator Date hidden'!L39="x","x",$K$2-'Indicator Date hidden'!L39)</f>
        <v>0</v>
      </c>
      <c r="L38" s="25">
        <f>IF('Indicator Date hidden'!M39="x","x",$L$2-'Indicator Date hidden'!M39)</f>
        <v>0</v>
      </c>
      <c r="M38" s="25">
        <f>IF('Indicator Date hidden'!N39="x","x",$M$2-'Indicator Date hidden'!N39)</f>
        <v>0</v>
      </c>
      <c r="N38" s="25">
        <f>IF('Indicator Date hidden'!O39="x","x",$N$2-'Indicator Date hidden'!O39)</f>
        <v>0</v>
      </c>
      <c r="O38" s="25">
        <f>IF('Indicator Date hidden'!P39="x","x",$O$2-'Indicator Date hidden'!P39)</f>
        <v>0</v>
      </c>
      <c r="P38" s="25">
        <f>IF('Indicator Date hidden'!Q39="x","x",$P$2-'Indicator Date hidden'!Q39)</f>
        <v>0</v>
      </c>
      <c r="Q38" s="25">
        <f>IF('Indicator Date hidden'!R39="x","x",$Q$2-'Indicator Date hidden'!R39)</f>
        <v>4</v>
      </c>
      <c r="R38" s="25">
        <f>IF('Indicator Date hidden'!S39="x","x",$R$2-'Indicator Date hidden'!S39)</f>
        <v>0</v>
      </c>
      <c r="S38" s="25">
        <f>IF('Indicator Date hidden'!T39="x","x",$S$2-'Indicator Date hidden'!T39)</f>
        <v>0</v>
      </c>
      <c r="T38" s="25">
        <f>IF('Indicator Date hidden'!U39="x","x",$T$2-'Indicator Date hidden'!U39)</f>
        <v>0</v>
      </c>
      <c r="U38" s="25">
        <f>IF('Indicator Date hidden'!V39="x","x",$U$2-'Indicator Date hidden'!V39)</f>
        <v>0</v>
      </c>
      <c r="V38" s="25">
        <f>IF('Indicator Date hidden'!W39="x","x",$V$2-'Indicator Date hidden'!W39)</f>
        <v>0</v>
      </c>
      <c r="W38" s="25">
        <f>IF('Indicator Date hidden'!X39="x","x",$W$2-'Indicator Date hidden'!X39)</f>
        <v>4</v>
      </c>
      <c r="X38" s="25">
        <f>IF('Indicator Date hidden'!Y39="x","x",$X$2-'Indicator Date hidden'!Y39)</f>
        <v>4</v>
      </c>
      <c r="Y38" s="25">
        <f>IF('Indicator Date hidden'!Z39="x","x",$Y$2-'Indicator Date hidden'!Z39)</f>
        <v>0</v>
      </c>
      <c r="Z38" s="25">
        <f>IF('Indicator Date hidden'!AA39="x","x",$Z$2-'Indicator Date hidden'!AA39)</f>
        <v>0</v>
      </c>
      <c r="AA38" s="25">
        <f>IF('Indicator Date hidden'!AB39="x","x",$AA$2-'Indicator Date hidden'!AB39)</f>
        <v>0</v>
      </c>
      <c r="AB38" s="25">
        <f>IF('Indicator Date hidden'!AC39="x","x",$AB$2-'Indicator Date hidden'!AC39)</f>
        <v>0</v>
      </c>
      <c r="AC38" s="25">
        <f>IF('Indicator Date hidden'!AD39="x","x",$AC$2-'Indicator Date hidden'!AD39)</f>
        <v>0</v>
      </c>
      <c r="AD38" s="25">
        <f>IF('Indicator Date hidden'!AE39="x","x",$AD$2-'Indicator Date hidden'!AE39)</f>
        <v>0</v>
      </c>
      <c r="AE38" s="25">
        <f>IF('Indicator Date hidden'!AF39="x","x",$AE$2-'Indicator Date hidden'!AF39)</f>
        <v>0</v>
      </c>
      <c r="AF38" s="25">
        <f>IF('Indicator Date hidden'!AG39="x","x",$AF$2-'Indicator Date hidden'!AG39)</f>
        <v>0</v>
      </c>
      <c r="AG38" s="25">
        <f>IF('Indicator Date hidden'!AH39="x","x",$AG$2-'Indicator Date hidden'!AH39)</f>
        <v>0</v>
      </c>
      <c r="AH38" s="25">
        <f>IF('Indicator Date hidden'!AI39="x","x",$AH$2-'Indicator Date hidden'!AI39)</f>
        <v>0</v>
      </c>
      <c r="AI38" s="25">
        <f>IF('Indicator Date hidden'!AJ39="x","x",$AI$2-'Indicator Date hidden'!AJ39)</f>
        <v>0</v>
      </c>
      <c r="AJ38" s="25">
        <f>IF('Indicator Date hidden'!AK39="x","x",$AJ$2-'Indicator Date hidden'!AK39)</f>
        <v>1</v>
      </c>
      <c r="AK38" s="25">
        <f>IF('Indicator Date hidden'!AL39="x","x",$AK$2-'Indicator Date hidden'!AL39)</f>
        <v>1</v>
      </c>
      <c r="AL38" s="25">
        <f>IF('Indicator Date hidden'!AM39="x","x",$AL$2-'Indicator Date hidden'!AM39)</f>
        <v>0</v>
      </c>
      <c r="AM38" s="25">
        <f>IF('Indicator Date hidden'!AN39="x","x",$AM$2-'Indicator Date hidden'!AN39)</f>
        <v>0</v>
      </c>
      <c r="AN38" s="25">
        <f>IF('Indicator Date hidden'!AO39="x","x",$AN$2-'Indicator Date hidden'!AO39)</f>
        <v>0</v>
      </c>
      <c r="AO38" s="25">
        <f>IF('Indicator Date hidden'!AP39="x","x",$AO$2-'Indicator Date hidden'!AP39)</f>
        <v>0</v>
      </c>
      <c r="AP38" s="25">
        <f>IF('Indicator Date hidden'!AQ39="x","x",$AP$2-'Indicator Date hidden'!AQ39)</f>
        <v>0</v>
      </c>
      <c r="AQ38" s="25">
        <f>IF('Indicator Date hidden'!AR39="x","x",$AQ$2-'Indicator Date hidden'!AR39)</f>
        <v>0</v>
      </c>
      <c r="AR38" s="25">
        <f>IF('Indicator Date hidden'!AS39="x","x",$AR$2-'Indicator Date hidden'!AS39)</f>
        <v>0</v>
      </c>
      <c r="AS38" s="25">
        <f>IF('Indicator Date hidden'!AT39="x","x",$AS$2-'Indicator Date hidden'!AT39)</f>
        <v>0</v>
      </c>
      <c r="AT38" s="25">
        <f>IF('Indicator Date hidden'!AU39="x","x",$AT$2-'Indicator Date hidden'!AU39)</f>
        <v>0</v>
      </c>
      <c r="AU38" s="25">
        <f>IF('Indicator Date hidden'!AV39="x","x",$AU$2-'Indicator Date hidden'!AV39)</f>
        <v>3</v>
      </c>
      <c r="AV38" s="25">
        <f>IF('Indicator Date hidden'!AW39="x","x",$AV$2-'Indicator Date hidden'!AW39)</f>
        <v>0</v>
      </c>
      <c r="AW38" s="25">
        <f>IF('Indicator Date hidden'!AX39="x","x",$AW$2-'Indicator Date hidden'!AX39)</f>
        <v>0</v>
      </c>
      <c r="AX38" s="25">
        <f>IF('Indicator Date hidden'!AY39="x","x",$AX$2-'Indicator Date hidden'!AY39)</f>
        <v>0</v>
      </c>
      <c r="AY38" s="25">
        <f>IF('Indicator Date hidden'!AZ39="x","x",$AY$2-'Indicator Date hidden'!AZ39)</f>
        <v>0</v>
      </c>
      <c r="AZ38" s="25">
        <f>IF('Indicator Date hidden'!BA39="x","x",$AZ$2-'Indicator Date hidden'!BA39)</f>
        <v>0</v>
      </c>
      <c r="BA38">
        <f t="shared" si="5"/>
        <v>17</v>
      </c>
      <c r="BB38" s="26">
        <f t="shared" si="6"/>
        <v>0.33333333333333331</v>
      </c>
      <c r="BC38">
        <f t="shared" si="7"/>
        <v>6</v>
      </c>
      <c r="BD38" s="26">
        <f t="shared" si="8"/>
        <v>1.0226199851298272</v>
      </c>
      <c r="BE38" s="28">
        <f t="shared" si="9"/>
        <v>0</v>
      </c>
    </row>
    <row r="39" spans="1:57">
      <c r="A39" t="s">
        <v>6857</v>
      </c>
      <c r="B39" s="25">
        <f>IF('Indicator Date hidden'!C40="x","x",$B$2-'Indicator Date hidden'!C40)</f>
        <v>0</v>
      </c>
      <c r="C39" s="25">
        <f>IF('Indicator Date hidden'!D40="x","x",$C$2-'Indicator Date hidden'!D40)</f>
        <v>0</v>
      </c>
      <c r="D39" s="25">
        <f>IF('Indicator Date hidden'!E40="x","x",$D$2-'Indicator Date hidden'!E40)</f>
        <v>0</v>
      </c>
      <c r="E39" s="25">
        <f>IF('Indicator Date hidden'!F40="x","x",$E$2-'Indicator Date hidden'!F40)</f>
        <v>0</v>
      </c>
      <c r="F39" s="25">
        <f>IF('Indicator Date hidden'!G40="x","x",$F$2-'Indicator Date hidden'!G40)</f>
        <v>0</v>
      </c>
      <c r="G39" s="25">
        <f>IF('Indicator Date hidden'!H40="x","x",$G$2-'Indicator Date hidden'!H40)</f>
        <v>0</v>
      </c>
      <c r="H39" s="25">
        <f>IF('Indicator Date hidden'!I40="x","x",$H$2-'Indicator Date hidden'!I40)</f>
        <v>0</v>
      </c>
      <c r="I39" s="25">
        <f>IF('Indicator Date hidden'!J40="x","x",$I$2-'Indicator Date hidden'!J40)</f>
        <v>0</v>
      </c>
      <c r="J39" s="25">
        <f>IF('Indicator Date hidden'!K40="x","x",$J$2-'Indicator Date hidden'!K40)</f>
        <v>0</v>
      </c>
      <c r="K39" s="25">
        <f>IF('Indicator Date hidden'!L40="x","x",$K$2-'Indicator Date hidden'!L40)</f>
        <v>0</v>
      </c>
      <c r="L39" s="25">
        <f>IF('Indicator Date hidden'!M40="x","x",$L$2-'Indicator Date hidden'!M40)</f>
        <v>0</v>
      </c>
      <c r="M39" s="25">
        <f>IF('Indicator Date hidden'!N40="x","x",$M$2-'Indicator Date hidden'!N40)</f>
        <v>0</v>
      </c>
      <c r="N39" s="25">
        <f>IF('Indicator Date hidden'!O40="x","x",$N$2-'Indicator Date hidden'!O40)</f>
        <v>0</v>
      </c>
      <c r="O39" s="25">
        <f>IF('Indicator Date hidden'!P40="x","x",$O$2-'Indicator Date hidden'!P40)</f>
        <v>0</v>
      </c>
      <c r="P39" s="25">
        <f>IF('Indicator Date hidden'!Q40="x","x",$P$2-'Indicator Date hidden'!Q40)</f>
        <v>0</v>
      </c>
      <c r="Q39" s="25">
        <f>IF('Indicator Date hidden'!R40="x","x",$Q$2-'Indicator Date hidden'!R40)</f>
        <v>2</v>
      </c>
      <c r="R39" s="25">
        <f>IF('Indicator Date hidden'!S40="x","x",$R$2-'Indicator Date hidden'!S40)</f>
        <v>0</v>
      </c>
      <c r="S39" s="25">
        <f>IF('Indicator Date hidden'!T40="x","x",$S$2-'Indicator Date hidden'!T40)</f>
        <v>0</v>
      </c>
      <c r="T39" s="25">
        <f>IF('Indicator Date hidden'!U40="x","x",$T$2-'Indicator Date hidden'!U40)</f>
        <v>0</v>
      </c>
      <c r="U39" s="25">
        <f>IF('Indicator Date hidden'!V40="x","x",$U$2-'Indicator Date hidden'!V40)</f>
        <v>0</v>
      </c>
      <c r="V39" s="25">
        <f>IF('Indicator Date hidden'!W40="x","x",$V$2-'Indicator Date hidden'!W40)</f>
        <v>0</v>
      </c>
      <c r="W39" s="25">
        <f>IF('Indicator Date hidden'!X40="x","x",$W$2-'Indicator Date hidden'!X40)</f>
        <v>2</v>
      </c>
      <c r="X39" s="25" t="str">
        <f>IF('Indicator Date hidden'!Y40="x","x",$X$2-'Indicator Date hidden'!Y40)</f>
        <v>x</v>
      </c>
      <c r="Y39" s="25">
        <f>IF('Indicator Date hidden'!Z40="x","x",$Y$2-'Indicator Date hidden'!Z40)</f>
        <v>0</v>
      </c>
      <c r="Z39" s="25">
        <f>IF('Indicator Date hidden'!AA40="x","x",$Z$2-'Indicator Date hidden'!AA40)</f>
        <v>0</v>
      </c>
      <c r="AA39" s="25" t="str">
        <f>IF('Indicator Date hidden'!AB40="x","x",$AA$2-'Indicator Date hidden'!AB40)</f>
        <v>x</v>
      </c>
      <c r="AB39" s="25">
        <f>IF('Indicator Date hidden'!AC40="x","x",$AB$2-'Indicator Date hidden'!AC40)</f>
        <v>0</v>
      </c>
      <c r="AC39" s="25">
        <f>IF('Indicator Date hidden'!AD40="x","x",$AC$2-'Indicator Date hidden'!AD40)</f>
        <v>0</v>
      </c>
      <c r="AD39" s="25">
        <f>IF('Indicator Date hidden'!AE40="x","x",$AD$2-'Indicator Date hidden'!AE40)</f>
        <v>0</v>
      </c>
      <c r="AE39" s="25" t="str">
        <f>IF('Indicator Date hidden'!AF40="x","x",$AE$2-'Indicator Date hidden'!AF40)</f>
        <v>x</v>
      </c>
      <c r="AF39" s="25">
        <f>IF('Indicator Date hidden'!AG40="x","x",$AF$2-'Indicator Date hidden'!AG40)</f>
        <v>9</v>
      </c>
      <c r="AG39" s="25">
        <f>IF('Indicator Date hidden'!AH40="x","x",$AG$2-'Indicator Date hidden'!AH40)</f>
        <v>0</v>
      </c>
      <c r="AH39" s="25">
        <f>IF('Indicator Date hidden'!AI40="x","x",$AH$2-'Indicator Date hidden'!AI40)</f>
        <v>0</v>
      </c>
      <c r="AI39" s="25">
        <f>IF('Indicator Date hidden'!AJ40="x","x",$AI$2-'Indicator Date hidden'!AJ40)</f>
        <v>0</v>
      </c>
      <c r="AJ39" s="25" t="str">
        <f>IF('Indicator Date hidden'!AK40="x","x",$AJ$2-'Indicator Date hidden'!AK40)</f>
        <v>x</v>
      </c>
      <c r="AK39" s="25">
        <f>IF('Indicator Date hidden'!AL40="x","x",$AK$2-'Indicator Date hidden'!AL40)</f>
        <v>1</v>
      </c>
      <c r="AL39" s="25">
        <f>IF('Indicator Date hidden'!AM40="x","x",$AL$2-'Indicator Date hidden'!AM40)</f>
        <v>0</v>
      </c>
      <c r="AM39" s="25">
        <f>IF('Indicator Date hidden'!AN40="x","x",$AM$2-'Indicator Date hidden'!AN40)</f>
        <v>0</v>
      </c>
      <c r="AN39" s="25">
        <f>IF('Indicator Date hidden'!AO40="x","x",$AN$2-'Indicator Date hidden'!AO40)</f>
        <v>0</v>
      </c>
      <c r="AO39" s="25" t="str">
        <f>IF('Indicator Date hidden'!AP40="x","x",$AO$2-'Indicator Date hidden'!AP40)</f>
        <v>x</v>
      </c>
      <c r="AP39" s="25" t="str">
        <f>IF('Indicator Date hidden'!AQ40="x","x",$AP$2-'Indicator Date hidden'!AQ40)</f>
        <v>x</v>
      </c>
      <c r="AQ39" s="25">
        <f>IF('Indicator Date hidden'!AR40="x","x",$AQ$2-'Indicator Date hidden'!AR40)</f>
        <v>6</v>
      </c>
      <c r="AR39" s="25">
        <f>IF('Indicator Date hidden'!AS40="x","x",$AR$2-'Indicator Date hidden'!AS40)</f>
        <v>0</v>
      </c>
      <c r="AS39" s="25">
        <f>IF('Indicator Date hidden'!AT40="x","x",$AS$2-'Indicator Date hidden'!AT40)</f>
        <v>0</v>
      </c>
      <c r="AT39" s="25">
        <f>IF('Indicator Date hidden'!AU40="x","x",$AT$2-'Indicator Date hidden'!AU40)</f>
        <v>0</v>
      </c>
      <c r="AU39" s="25">
        <f>IF('Indicator Date hidden'!AV40="x","x",$AU$2-'Indicator Date hidden'!AV40)</f>
        <v>1</v>
      </c>
      <c r="AV39" s="25">
        <f>IF('Indicator Date hidden'!AW40="x","x",$AV$2-'Indicator Date hidden'!AW40)</f>
        <v>0</v>
      </c>
      <c r="AW39" s="25">
        <f>IF('Indicator Date hidden'!AX40="x","x",$AW$2-'Indicator Date hidden'!AX40)</f>
        <v>0</v>
      </c>
      <c r="AX39" s="25">
        <f>IF('Indicator Date hidden'!AY40="x","x",$AX$2-'Indicator Date hidden'!AY40)</f>
        <v>0</v>
      </c>
      <c r="AY39" s="25">
        <f>IF('Indicator Date hidden'!AZ40="x","x",$AY$2-'Indicator Date hidden'!AZ40)</f>
        <v>0</v>
      </c>
      <c r="AZ39" s="25">
        <f>IF('Indicator Date hidden'!BA40="x","x",$AZ$2-'Indicator Date hidden'!BA40)</f>
        <v>0</v>
      </c>
      <c r="BA39">
        <f t="shared" si="5"/>
        <v>21</v>
      </c>
      <c r="BB39" s="26">
        <f t="shared" si="6"/>
        <v>0.46666666666666667</v>
      </c>
      <c r="BC39">
        <f t="shared" si="7"/>
        <v>6</v>
      </c>
      <c r="BD39" s="26">
        <f t="shared" si="8"/>
        <v>1.6138291249213605</v>
      </c>
      <c r="BE39" s="28">
        <f t="shared" si="9"/>
        <v>0</v>
      </c>
    </row>
    <row r="40" spans="1:57">
      <c r="A40" t="s">
        <v>6852</v>
      </c>
      <c r="B40" s="25">
        <f>IF('Indicator Date hidden'!C41="x","x",$B$2-'Indicator Date hidden'!C41)</f>
        <v>0</v>
      </c>
      <c r="C40" s="25">
        <f>IF('Indicator Date hidden'!D41="x","x",$C$2-'Indicator Date hidden'!D41)</f>
        <v>0</v>
      </c>
      <c r="D40" s="25">
        <f>IF('Indicator Date hidden'!E41="x","x",$D$2-'Indicator Date hidden'!E41)</f>
        <v>0</v>
      </c>
      <c r="E40" s="25">
        <f>IF('Indicator Date hidden'!F41="x","x",$E$2-'Indicator Date hidden'!F41)</f>
        <v>0</v>
      </c>
      <c r="F40" s="25">
        <f>IF('Indicator Date hidden'!G41="x","x",$F$2-'Indicator Date hidden'!G41)</f>
        <v>0</v>
      </c>
      <c r="G40" s="25">
        <f>IF('Indicator Date hidden'!H41="x","x",$G$2-'Indicator Date hidden'!H41)</f>
        <v>0</v>
      </c>
      <c r="H40" s="25">
        <f>IF('Indicator Date hidden'!I41="x","x",$H$2-'Indicator Date hidden'!I41)</f>
        <v>0</v>
      </c>
      <c r="I40" s="25">
        <f>IF('Indicator Date hidden'!J41="x","x",$I$2-'Indicator Date hidden'!J41)</f>
        <v>0</v>
      </c>
      <c r="J40" s="25">
        <f>IF('Indicator Date hidden'!K41="x","x",$J$2-'Indicator Date hidden'!K41)</f>
        <v>0</v>
      </c>
      <c r="K40" s="25">
        <f>IF('Indicator Date hidden'!L41="x","x",$K$2-'Indicator Date hidden'!L41)</f>
        <v>0</v>
      </c>
      <c r="L40" s="25">
        <f>IF('Indicator Date hidden'!M41="x","x",$L$2-'Indicator Date hidden'!M41)</f>
        <v>0</v>
      </c>
      <c r="M40" s="25">
        <f>IF('Indicator Date hidden'!N41="x","x",$M$2-'Indicator Date hidden'!N41)</f>
        <v>0</v>
      </c>
      <c r="N40" s="25">
        <f>IF('Indicator Date hidden'!O41="x","x",$N$2-'Indicator Date hidden'!O41)</f>
        <v>0</v>
      </c>
      <c r="O40" s="25">
        <f>IF('Indicator Date hidden'!P41="x","x",$O$2-'Indicator Date hidden'!P41)</f>
        <v>0</v>
      </c>
      <c r="P40" s="25">
        <f>IF('Indicator Date hidden'!Q41="x","x",$P$2-'Indicator Date hidden'!Q41)</f>
        <v>0</v>
      </c>
      <c r="Q40" s="25">
        <f>IF('Indicator Date hidden'!R41="x","x",$Q$2-'Indicator Date hidden'!R41)</f>
        <v>2</v>
      </c>
      <c r="R40" s="25">
        <f>IF('Indicator Date hidden'!S41="x","x",$R$2-'Indicator Date hidden'!S41)</f>
        <v>0</v>
      </c>
      <c r="S40" s="25">
        <f>IF('Indicator Date hidden'!T41="x","x",$S$2-'Indicator Date hidden'!T41)</f>
        <v>0</v>
      </c>
      <c r="T40" s="25">
        <f>IF('Indicator Date hidden'!U41="x","x",$T$2-'Indicator Date hidden'!U41)</f>
        <v>0</v>
      </c>
      <c r="U40" s="25">
        <f>IF('Indicator Date hidden'!V41="x","x",$U$2-'Indicator Date hidden'!V41)</f>
        <v>0</v>
      </c>
      <c r="V40" s="25">
        <f>IF('Indicator Date hidden'!W41="x","x",$V$2-'Indicator Date hidden'!W41)</f>
        <v>0</v>
      </c>
      <c r="W40" s="25">
        <f>IF('Indicator Date hidden'!X41="x","x",$W$2-'Indicator Date hidden'!X41)</f>
        <v>3</v>
      </c>
      <c r="X40" s="25">
        <f>IF('Indicator Date hidden'!Y41="x","x",$X$2-'Indicator Date hidden'!Y41)</f>
        <v>4</v>
      </c>
      <c r="Y40" s="25">
        <f>IF('Indicator Date hidden'!Z41="x","x",$Y$2-'Indicator Date hidden'!Z41)</f>
        <v>0</v>
      </c>
      <c r="Z40" s="25">
        <f>IF('Indicator Date hidden'!AA41="x","x",$Z$2-'Indicator Date hidden'!AA41)</f>
        <v>0</v>
      </c>
      <c r="AA40" s="25">
        <f>IF('Indicator Date hidden'!AB41="x","x",$AA$2-'Indicator Date hidden'!AB41)</f>
        <v>0</v>
      </c>
      <c r="AB40" s="25">
        <f>IF('Indicator Date hidden'!AC41="x","x",$AB$2-'Indicator Date hidden'!AC41)</f>
        <v>0</v>
      </c>
      <c r="AC40" s="25">
        <f>IF('Indicator Date hidden'!AD41="x","x",$AC$2-'Indicator Date hidden'!AD41)</f>
        <v>0</v>
      </c>
      <c r="AD40" s="25">
        <f>IF('Indicator Date hidden'!AE41="x","x",$AD$2-'Indicator Date hidden'!AE41)</f>
        <v>0</v>
      </c>
      <c r="AE40" s="25">
        <f>IF('Indicator Date hidden'!AF41="x","x",$AE$2-'Indicator Date hidden'!AF41)</f>
        <v>0</v>
      </c>
      <c r="AF40" s="25">
        <f>IF('Indicator Date hidden'!AG41="x","x",$AF$2-'Indicator Date hidden'!AG41)</f>
        <v>2</v>
      </c>
      <c r="AG40" s="25">
        <f>IF('Indicator Date hidden'!AH41="x","x",$AG$2-'Indicator Date hidden'!AH41)</f>
        <v>0</v>
      </c>
      <c r="AH40" s="25">
        <f>IF('Indicator Date hidden'!AI41="x","x",$AH$2-'Indicator Date hidden'!AI41)</f>
        <v>0</v>
      </c>
      <c r="AI40" s="25">
        <f>IF('Indicator Date hidden'!AJ41="x","x",$AI$2-'Indicator Date hidden'!AJ41)</f>
        <v>0</v>
      </c>
      <c r="AJ40" s="25">
        <f>IF('Indicator Date hidden'!AK41="x","x",$AJ$2-'Indicator Date hidden'!AK41)</f>
        <v>1</v>
      </c>
      <c r="AK40" s="25">
        <f>IF('Indicator Date hidden'!AL41="x","x",$AK$2-'Indicator Date hidden'!AL41)</f>
        <v>0</v>
      </c>
      <c r="AL40" s="25">
        <f>IF('Indicator Date hidden'!AM41="x","x",$AL$2-'Indicator Date hidden'!AM41)</f>
        <v>0</v>
      </c>
      <c r="AM40" s="25">
        <f>IF('Indicator Date hidden'!AN41="x","x",$AM$2-'Indicator Date hidden'!AN41)</f>
        <v>0</v>
      </c>
      <c r="AN40" s="25">
        <f>IF('Indicator Date hidden'!AO41="x","x",$AN$2-'Indicator Date hidden'!AO41)</f>
        <v>0</v>
      </c>
      <c r="AO40" s="25">
        <f>IF('Indicator Date hidden'!AP41="x","x",$AO$2-'Indicator Date hidden'!AP41)</f>
        <v>0</v>
      </c>
      <c r="AP40" s="25">
        <f>IF('Indicator Date hidden'!AQ41="x","x",$AP$2-'Indicator Date hidden'!AQ41)</f>
        <v>0</v>
      </c>
      <c r="AQ40" s="25" t="str">
        <f>IF('Indicator Date hidden'!AR41="x","x",$AQ$2-'Indicator Date hidden'!AR41)</f>
        <v>x</v>
      </c>
      <c r="AR40" s="25">
        <f>IF('Indicator Date hidden'!AS41="x","x",$AR$2-'Indicator Date hidden'!AS41)</f>
        <v>0</v>
      </c>
      <c r="AS40" s="25">
        <f>IF('Indicator Date hidden'!AT41="x","x",$AS$2-'Indicator Date hidden'!AT41)</f>
        <v>0</v>
      </c>
      <c r="AT40" s="25">
        <f>IF('Indicator Date hidden'!AU41="x","x",$AT$2-'Indicator Date hidden'!AU41)</f>
        <v>0</v>
      </c>
      <c r="AU40" s="25">
        <f>IF('Indicator Date hidden'!AV41="x","x",$AU$2-'Indicator Date hidden'!AV41)</f>
        <v>3</v>
      </c>
      <c r="AV40" s="25">
        <f>IF('Indicator Date hidden'!AW41="x","x",$AV$2-'Indicator Date hidden'!AW41)</f>
        <v>0</v>
      </c>
      <c r="AW40" s="25">
        <f>IF('Indicator Date hidden'!AX41="x","x",$AW$2-'Indicator Date hidden'!AX41)</f>
        <v>0</v>
      </c>
      <c r="AX40" s="25">
        <f>IF('Indicator Date hidden'!AY41="x","x",$AX$2-'Indicator Date hidden'!AY41)</f>
        <v>0</v>
      </c>
      <c r="AY40" s="25">
        <f>IF('Indicator Date hidden'!AZ41="x","x",$AY$2-'Indicator Date hidden'!AZ41)</f>
        <v>0</v>
      </c>
      <c r="AZ40" s="25">
        <f>IF('Indicator Date hidden'!BA41="x","x",$AZ$2-'Indicator Date hidden'!BA41)</f>
        <v>0</v>
      </c>
      <c r="BA40">
        <f t="shared" si="5"/>
        <v>15</v>
      </c>
      <c r="BB40" s="26">
        <f t="shared" si="6"/>
        <v>0.3</v>
      </c>
      <c r="BC40">
        <f t="shared" si="7"/>
        <v>6</v>
      </c>
      <c r="BD40" s="26">
        <f t="shared" si="8"/>
        <v>0.87749643873921224</v>
      </c>
      <c r="BE40" s="28">
        <f t="shared" si="9"/>
        <v>0</v>
      </c>
    </row>
    <row r="41" spans="1:57">
      <c r="A41" t="s">
        <v>6850</v>
      </c>
      <c r="B41" s="25">
        <f>IF('Indicator Date hidden'!C42="x","x",$B$2-'Indicator Date hidden'!C42)</f>
        <v>0</v>
      </c>
      <c r="C41" s="25">
        <f>IF('Indicator Date hidden'!D42="x","x",$C$2-'Indicator Date hidden'!D42)</f>
        <v>0</v>
      </c>
      <c r="D41" s="25">
        <f>IF('Indicator Date hidden'!E42="x","x",$D$2-'Indicator Date hidden'!E42)</f>
        <v>0</v>
      </c>
      <c r="E41" s="25">
        <f>IF('Indicator Date hidden'!F42="x","x",$E$2-'Indicator Date hidden'!F42)</f>
        <v>0</v>
      </c>
      <c r="F41" s="25">
        <f>IF('Indicator Date hidden'!G42="x","x",$F$2-'Indicator Date hidden'!G42)</f>
        <v>0</v>
      </c>
      <c r="G41" s="25">
        <f>IF('Indicator Date hidden'!H42="x","x",$G$2-'Indicator Date hidden'!H42)</f>
        <v>0</v>
      </c>
      <c r="H41" s="25">
        <f>IF('Indicator Date hidden'!I42="x","x",$H$2-'Indicator Date hidden'!I42)</f>
        <v>0</v>
      </c>
      <c r="I41" s="25">
        <f>IF('Indicator Date hidden'!J42="x","x",$I$2-'Indicator Date hidden'!J42)</f>
        <v>0</v>
      </c>
      <c r="J41" s="25">
        <f>IF('Indicator Date hidden'!K42="x","x",$J$2-'Indicator Date hidden'!K42)</f>
        <v>0</v>
      </c>
      <c r="K41" s="25">
        <f>IF('Indicator Date hidden'!L42="x","x",$K$2-'Indicator Date hidden'!L42)</f>
        <v>0</v>
      </c>
      <c r="L41" s="25">
        <f>IF('Indicator Date hidden'!M42="x","x",$L$2-'Indicator Date hidden'!M42)</f>
        <v>0</v>
      </c>
      <c r="M41" s="25">
        <f>IF('Indicator Date hidden'!N42="x","x",$M$2-'Indicator Date hidden'!N42)</f>
        <v>0</v>
      </c>
      <c r="N41" s="25">
        <f>IF('Indicator Date hidden'!O42="x","x",$N$2-'Indicator Date hidden'!O42)</f>
        <v>0</v>
      </c>
      <c r="O41" s="25">
        <f>IF('Indicator Date hidden'!P42="x","x",$O$2-'Indicator Date hidden'!P42)</f>
        <v>0</v>
      </c>
      <c r="P41" s="25">
        <f>IF('Indicator Date hidden'!Q42="x","x",$P$2-'Indicator Date hidden'!Q42)</f>
        <v>0</v>
      </c>
      <c r="Q41" s="25">
        <f>IF('Indicator Date hidden'!R42="x","x",$Q$2-'Indicator Date hidden'!R42)</f>
        <v>0</v>
      </c>
      <c r="R41" s="25">
        <f>IF('Indicator Date hidden'!S42="x","x",$R$2-'Indicator Date hidden'!S42)</f>
        <v>0</v>
      </c>
      <c r="S41" s="25">
        <f>IF('Indicator Date hidden'!T42="x","x",$S$2-'Indicator Date hidden'!T42)</f>
        <v>0</v>
      </c>
      <c r="T41" s="25">
        <f>IF('Indicator Date hidden'!U42="x","x",$T$2-'Indicator Date hidden'!U42)</f>
        <v>0</v>
      </c>
      <c r="U41" s="25">
        <f>IF('Indicator Date hidden'!V42="x","x",$U$2-'Indicator Date hidden'!V42)</f>
        <v>0</v>
      </c>
      <c r="V41" s="25">
        <f>IF('Indicator Date hidden'!W42="x","x",$V$2-'Indicator Date hidden'!W42)</f>
        <v>0</v>
      </c>
      <c r="W41" s="25">
        <f>IF('Indicator Date hidden'!X42="x","x",$W$2-'Indicator Date hidden'!X42)</f>
        <v>1</v>
      </c>
      <c r="X41" s="25" t="str">
        <f>IF('Indicator Date hidden'!Y42="x","x",$X$2-'Indicator Date hidden'!Y42)</f>
        <v>x</v>
      </c>
      <c r="Y41" s="25">
        <f>IF('Indicator Date hidden'!Z42="x","x",$Y$2-'Indicator Date hidden'!Z42)</f>
        <v>0</v>
      </c>
      <c r="Z41" s="25">
        <f>IF('Indicator Date hidden'!AA42="x","x",$Z$2-'Indicator Date hidden'!AA42)</f>
        <v>0</v>
      </c>
      <c r="AA41" s="25">
        <f>IF('Indicator Date hidden'!AB42="x","x",$AA$2-'Indicator Date hidden'!AB42)</f>
        <v>0</v>
      </c>
      <c r="AB41" s="25">
        <f>IF('Indicator Date hidden'!AC42="x","x",$AB$2-'Indicator Date hidden'!AC42)</f>
        <v>0</v>
      </c>
      <c r="AC41" s="25">
        <f>IF('Indicator Date hidden'!AD42="x","x",$AC$2-'Indicator Date hidden'!AD42)</f>
        <v>0</v>
      </c>
      <c r="AD41" s="25">
        <f>IF('Indicator Date hidden'!AE42="x","x",$AD$2-'Indicator Date hidden'!AE42)</f>
        <v>0</v>
      </c>
      <c r="AE41" s="25">
        <f>IF('Indicator Date hidden'!AF42="x","x",$AE$2-'Indicator Date hidden'!AF42)</f>
        <v>0</v>
      </c>
      <c r="AF41" s="25">
        <f>IF('Indicator Date hidden'!AG42="x","x",$AF$2-'Indicator Date hidden'!AG42)</f>
        <v>1</v>
      </c>
      <c r="AG41" s="25">
        <f>IF('Indicator Date hidden'!AH42="x","x",$AG$2-'Indicator Date hidden'!AH42)</f>
        <v>0</v>
      </c>
      <c r="AH41" s="25">
        <f>IF('Indicator Date hidden'!AI42="x","x",$AH$2-'Indicator Date hidden'!AI42)</f>
        <v>0</v>
      </c>
      <c r="AI41" s="25">
        <f>IF('Indicator Date hidden'!AJ42="x","x",$AI$2-'Indicator Date hidden'!AJ42)</f>
        <v>0</v>
      </c>
      <c r="AJ41" s="25">
        <f>IF('Indicator Date hidden'!AK42="x","x",$AJ$2-'Indicator Date hidden'!AK42)</f>
        <v>1</v>
      </c>
      <c r="AK41" s="25">
        <f>IF('Indicator Date hidden'!AL42="x","x",$AK$2-'Indicator Date hidden'!AL42)</f>
        <v>0</v>
      </c>
      <c r="AL41" s="25">
        <f>IF('Indicator Date hidden'!AM42="x","x",$AL$2-'Indicator Date hidden'!AM42)</f>
        <v>0</v>
      </c>
      <c r="AM41" s="25">
        <f>IF('Indicator Date hidden'!AN42="x","x",$AM$2-'Indicator Date hidden'!AN42)</f>
        <v>0</v>
      </c>
      <c r="AN41" s="25">
        <f>IF('Indicator Date hidden'!AO42="x","x",$AN$2-'Indicator Date hidden'!AO42)</f>
        <v>0</v>
      </c>
      <c r="AO41" s="25" t="str">
        <f>IF('Indicator Date hidden'!AP42="x","x",$AO$2-'Indicator Date hidden'!AP42)</f>
        <v>x</v>
      </c>
      <c r="AP41" s="25" t="str">
        <f>IF('Indicator Date hidden'!AQ42="x","x",$AP$2-'Indicator Date hidden'!AQ42)</f>
        <v>x</v>
      </c>
      <c r="AQ41" s="25">
        <f>IF('Indicator Date hidden'!AR42="x","x",$AQ$2-'Indicator Date hidden'!AR42)</f>
        <v>0</v>
      </c>
      <c r="AR41" s="25">
        <f>IF('Indicator Date hidden'!AS42="x","x",$AR$2-'Indicator Date hidden'!AS42)</f>
        <v>0</v>
      </c>
      <c r="AS41" s="25">
        <f>IF('Indicator Date hidden'!AT42="x","x",$AS$2-'Indicator Date hidden'!AT42)</f>
        <v>0</v>
      </c>
      <c r="AT41" s="25">
        <f>IF('Indicator Date hidden'!AU42="x","x",$AT$2-'Indicator Date hidden'!AU42)</f>
        <v>0</v>
      </c>
      <c r="AU41" s="25">
        <f>IF('Indicator Date hidden'!AV42="x","x",$AU$2-'Indicator Date hidden'!AV42)</f>
        <v>2</v>
      </c>
      <c r="AV41" s="25">
        <f>IF('Indicator Date hidden'!AW42="x","x",$AV$2-'Indicator Date hidden'!AW42)</f>
        <v>0</v>
      </c>
      <c r="AW41" s="25">
        <f>IF('Indicator Date hidden'!AX42="x","x",$AW$2-'Indicator Date hidden'!AX42)</f>
        <v>0</v>
      </c>
      <c r="AX41" s="25">
        <f>IF('Indicator Date hidden'!AY42="x","x",$AX$2-'Indicator Date hidden'!AY42)</f>
        <v>0</v>
      </c>
      <c r="AY41" s="25">
        <f>IF('Indicator Date hidden'!AZ42="x","x",$AY$2-'Indicator Date hidden'!AZ42)</f>
        <v>0</v>
      </c>
      <c r="AZ41" s="25">
        <f>IF('Indicator Date hidden'!BA42="x","x",$AZ$2-'Indicator Date hidden'!BA42)</f>
        <v>0</v>
      </c>
      <c r="BA41">
        <f t="shared" si="5"/>
        <v>5</v>
      </c>
      <c r="BB41" s="26">
        <f t="shared" si="6"/>
        <v>0.10416666666666667</v>
      </c>
      <c r="BC41">
        <f t="shared" si="7"/>
        <v>4</v>
      </c>
      <c r="BD41" s="26">
        <f t="shared" si="8"/>
        <v>0.3673998351780916</v>
      </c>
      <c r="BE41" s="28">
        <f t="shared" si="9"/>
        <v>0</v>
      </c>
    </row>
    <row r="42" spans="1:57">
      <c r="A42" t="s">
        <v>6860</v>
      </c>
      <c r="B42" s="25">
        <f>IF('Indicator Date hidden'!C43="x","x",$B$2-'Indicator Date hidden'!C43)</f>
        <v>0</v>
      </c>
      <c r="C42" s="25">
        <f>IF('Indicator Date hidden'!D43="x","x",$C$2-'Indicator Date hidden'!D43)</f>
        <v>0</v>
      </c>
      <c r="D42" s="25">
        <f>IF('Indicator Date hidden'!E43="x","x",$D$2-'Indicator Date hidden'!E43)</f>
        <v>0</v>
      </c>
      <c r="E42" s="25">
        <f>IF('Indicator Date hidden'!F43="x","x",$E$2-'Indicator Date hidden'!F43)</f>
        <v>0</v>
      </c>
      <c r="F42" s="25">
        <f>IF('Indicator Date hidden'!G43="x","x",$F$2-'Indicator Date hidden'!G43)</f>
        <v>0</v>
      </c>
      <c r="G42" s="25">
        <f>IF('Indicator Date hidden'!H43="x","x",$G$2-'Indicator Date hidden'!H43)</f>
        <v>0</v>
      </c>
      <c r="H42" s="25">
        <f>IF('Indicator Date hidden'!I43="x","x",$H$2-'Indicator Date hidden'!I43)</f>
        <v>0</v>
      </c>
      <c r="I42" s="25">
        <f>IF('Indicator Date hidden'!J43="x","x",$I$2-'Indicator Date hidden'!J43)</f>
        <v>0</v>
      </c>
      <c r="J42" s="25">
        <f>IF('Indicator Date hidden'!K43="x","x",$J$2-'Indicator Date hidden'!K43)</f>
        <v>0</v>
      </c>
      <c r="K42" s="25">
        <f>IF('Indicator Date hidden'!L43="x","x",$K$2-'Indicator Date hidden'!L43)</f>
        <v>0</v>
      </c>
      <c r="L42" s="25">
        <f>IF('Indicator Date hidden'!M43="x","x",$L$2-'Indicator Date hidden'!M43)</f>
        <v>0</v>
      </c>
      <c r="M42" s="25">
        <f>IF('Indicator Date hidden'!N43="x","x",$M$2-'Indicator Date hidden'!N43)</f>
        <v>0</v>
      </c>
      <c r="N42" s="25">
        <f>IF('Indicator Date hidden'!O43="x","x",$N$2-'Indicator Date hidden'!O43)</f>
        <v>0</v>
      </c>
      <c r="O42" s="25">
        <f>IF('Indicator Date hidden'!P43="x","x",$O$2-'Indicator Date hidden'!P43)</f>
        <v>0</v>
      </c>
      <c r="P42" s="25">
        <f>IF('Indicator Date hidden'!Q43="x","x",$P$2-'Indicator Date hidden'!Q43)</f>
        <v>0</v>
      </c>
      <c r="Q42" s="25" t="str">
        <f>IF('Indicator Date hidden'!R43="x","x",$Q$2-'Indicator Date hidden'!R43)</f>
        <v>x</v>
      </c>
      <c r="R42" s="25">
        <f>IF('Indicator Date hidden'!S43="x","x",$R$2-'Indicator Date hidden'!S43)</f>
        <v>0</v>
      </c>
      <c r="S42" s="25">
        <f>IF('Indicator Date hidden'!T43="x","x",$S$2-'Indicator Date hidden'!T43)</f>
        <v>0</v>
      </c>
      <c r="T42" s="25">
        <f>IF('Indicator Date hidden'!U43="x","x",$T$2-'Indicator Date hidden'!U43)</f>
        <v>0</v>
      </c>
      <c r="U42" s="25">
        <f>IF('Indicator Date hidden'!V43="x","x",$U$2-'Indicator Date hidden'!V43)</f>
        <v>0</v>
      </c>
      <c r="V42" s="25">
        <f>IF('Indicator Date hidden'!W43="x","x",$V$2-'Indicator Date hidden'!W43)</f>
        <v>0</v>
      </c>
      <c r="W42" s="25">
        <f>IF('Indicator Date hidden'!X43="x","x",$W$2-'Indicator Date hidden'!X43)</f>
        <v>6</v>
      </c>
      <c r="X42" s="25">
        <f>IF('Indicator Date hidden'!Y43="x","x",$X$2-'Indicator Date hidden'!Y43)</f>
        <v>1</v>
      </c>
      <c r="Y42" s="25">
        <f>IF('Indicator Date hidden'!Z43="x","x",$Y$2-'Indicator Date hidden'!Z43)</f>
        <v>0</v>
      </c>
      <c r="Z42" s="25">
        <f>IF('Indicator Date hidden'!AA43="x","x",$Z$2-'Indicator Date hidden'!AA43)</f>
        <v>0</v>
      </c>
      <c r="AA42" s="25">
        <f>IF('Indicator Date hidden'!AB43="x","x",$AA$2-'Indicator Date hidden'!AB43)</f>
        <v>0</v>
      </c>
      <c r="AB42" s="25">
        <f>IF('Indicator Date hidden'!AC43="x","x",$AB$2-'Indicator Date hidden'!AC43)</f>
        <v>0</v>
      </c>
      <c r="AC42" s="25">
        <f>IF('Indicator Date hidden'!AD43="x","x",$AC$2-'Indicator Date hidden'!AD43)</f>
        <v>0</v>
      </c>
      <c r="AD42" s="25">
        <f>IF('Indicator Date hidden'!AE43="x","x",$AD$2-'Indicator Date hidden'!AE43)</f>
        <v>0</v>
      </c>
      <c r="AE42" s="25">
        <f>IF('Indicator Date hidden'!AF43="x","x",$AE$2-'Indicator Date hidden'!AF43)</f>
        <v>0</v>
      </c>
      <c r="AF42" s="25">
        <f>IF('Indicator Date hidden'!AG43="x","x",$AF$2-'Indicator Date hidden'!AG43)</f>
        <v>0</v>
      </c>
      <c r="AG42" s="25">
        <f>IF('Indicator Date hidden'!AH43="x","x",$AG$2-'Indicator Date hidden'!AH43)</f>
        <v>0</v>
      </c>
      <c r="AH42" s="25">
        <f>IF('Indicator Date hidden'!AI43="x","x",$AH$2-'Indicator Date hidden'!AI43)</f>
        <v>0</v>
      </c>
      <c r="AI42" s="25">
        <f>IF('Indicator Date hidden'!AJ43="x","x",$AI$2-'Indicator Date hidden'!AJ43)</f>
        <v>0</v>
      </c>
      <c r="AJ42" s="25" t="str">
        <f>IF('Indicator Date hidden'!AK43="x","x",$AJ$2-'Indicator Date hidden'!AK43)</f>
        <v>x</v>
      </c>
      <c r="AK42" s="25">
        <f>IF('Indicator Date hidden'!AL43="x","x",$AK$2-'Indicator Date hidden'!AL43)</f>
        <v>1</v>
      </c>
      <c r="AL42" s="25">
        <f>IF('Indicator Date hidden'!AM43="x","x",$AL$2-'Indicator Date hidden'!AM43)</f>
        <v>0</v>
      </c>
      <c r="AM42" s="25">
        <f>IF('Indicator Date hidden'!AN43="x","x",$AM$2-'Indicator Date hidden'!AN43)</f>
        <v>0</v>
      </c>
      <c r="AN42" s="25">
        <f>IF('Indicator Date hidden'!AO43="x","x",$AN$2-'Indicator Date hidden'!AO43)</f>
        <v>0</v>
      </c>
      <c r="AO42" s="25">
        <f>IF('Indicator Date hidden'!AP43="x","x",$AO$2-'Indicator Date hidden'!AP43)</f>
        <v>0</v>
      </c>
      <c r="AP42" s="25">
        <f>IF('Indicator Date hidden'!AQ43="x","x",$AP$2-'Indicator Date hidden'!AQ43)</f>
        <v>0</v>
      </c>
      <c r="AQ42" s="25">
        <f>IF('Indicator Date hidden'!AR43="x","x",$AQ$2-'Indicator Date hidden'!AR43)</f>
        <v>4</v>
      </c>
      <c r="AR42" s="25">
        <f>IF('Indicator Date hidden'!AS43="x","x",$AR$2-'Indicator Date hidden'!AS43)</f>
        <v>0</v>
      </c>
      <c r="AS42" s="25">
        <f>IF('Indicator Date hidden'!AT43="x","x",$AS$2-'Indicator Date hidden'!AT43)</f>
        <v>0</v>
      </c>
      <c r="AT42" s="25">
        <f>IF('Indicator Date hidden'!AU43="x","x",$AT$2-'Indicator Date hidden'!AU43)</f>
        <v>0</v>
      </c>
      <c r="AU42" s="25">
        <f>IF('Indicator Date hidden'!AV43="x","x",$AU$2-'Indicator Date hidden'!AV43)</f>
        <v>3</v>
      </c>
      <c r="AV42" s="25">
        <f>IF('Indicator Date hidden'!AW43="x","x",$AV$2-'Indicator Date hidden'!AW43)</f>
        <v>0</v>
      </c>
      <c r="AW42" s="25">
        <f>IF('Indicator Date hidden'!AX43="x","x",$AW$2-'Indicator Date hidden'!AX43)</f>
        <v>0</v>
      </c>
      <c r="AX42" s="25">
        <f>IF('Indicator Date hidden'!AY43="x","x",$AX$2-'Indicator Date hidden'!AY43)</f>
        <v>0</v>
      </c>
      <c r="AY42" s="25">
        <f>IF('Indicator Date hidden'!AZ43="x","x",$AY$2-'Indicator Date hidden'!AZ43)</f>
        <v>0</v>
      </c>
      <c r="AZ42" s="25">
        <f>IF('Indicator Date hidden'!BA43="x","x",$AZ$2-'Indicator Date hidden'!BA43)</f>
        <v>0</v>
      </c>
      <c r="BA42">
        <f t="shared" si="5"/>
        <v>15</v>
      </c>
      <c r="BB42" s="26">
        <f t="shared" si="6"/>
        <v>0.30612244897959184</v>
      </c>
      <c r="BC42">
        <f t="shared" si="7"/>
        <v>5</v>
      </c>
      <c r="BD42" s="26">
        <f t="shared" si="8"/>
        <v>1.0917890510281842</v>
      </c>
      <c r="BE42" s="28">
        <f t="shared" si="9"/>
        <v>0</v>
      </c>
    </row>
    <row r="43" spans="1:57">
      <c r="A43" t="s">
        <v>6848</v>
      </c>
      <c r="B43" s="25">
        <f>IF('Indicator Date hidden'!C44="x","x",$B$2-'Indicator Date hidden'!C44)</f>
        <v>0</v>
      </c>
      <c r="C43" s="25">
        <f>IF('Indicator Date hidden'!D44="x","x",$C$2-'Indicator Date hidden'!D44)</f>
        <v>0</v>
      </c>
      <c r="D43" s="25">
        <f>IF('Indicator Date hidden'!E44="x","x",$D$2-'Indicator Date hidden'!E44)</f>
        <v>0</v>
      </c>
      <c r="E43" s="25">
        <f>IF('Indicator Date hidden'!F44="x","x",$E$2-'Indicator Date hidden'!F44)</f>
        <v>0</v>
      </c>
      <c r="F43" s="25">
        <f>IF('Indicator Date hidden'!G44="x","x",$F$2-'Indicator Date hidden'!G44)</f>
        <v>0</v>
      </c>
      <c r="G43" s="25">
        <f>IF('Indicator Date hidden'!H44="x","x",$G$2-'Indicator Date hidden'!H44)</f>
        <v>0</v>
      </c>
      <c r="H43" s="25">
        <f>IF('Indicator Date hidden'!I44="x","x",$H$2-'Indicator Date hidden'!I44)</f>
        <v>0</v>
      </c>
      <c r="I43" s="25">
        <f>IF('Indicator Date hidden'!J44="x","x",$I$2-'Indicator Date hidden'!J44)</f>
        <v>0</v>
      </c>
      <c r="J43" s="25">
        <f>IF('Indicator Date hidden'!K44="x","x",$J$2-'Indicator Date hidden'!K44)</f>
        <v>0</v>
      </c>
      <c r="K43" s="25">
        <f>IF('Indicator Date hidden'!L44="x","x",$K$2-'Indicator Date hidden'!L44)</f>
        <v>0</v>
      </c>
      <c r="L43" s="25">
        <f>IF('Indicator Date hidden'!M44="x","x",$L$2-'Indicator Date hidden'!M44)</f>
        <v>0</v>
      </c>
      <c r="M43" s="25">
        <f>IF('Indicator Date hidden'!N44="x","x",$M$2-'Indicator Date hidden'!N44)</f>
        <v>0</v>
      </c>
      <c r="N43" s="25">
        <f>IF('Indicator Date hidden'!O44="x","x",$N$2-'Indicator Date hidden'!O44)</f>
        <v>0</v>
      </c>
      <c r="O43" s="25">
        <f>IF('Indicator Date hidden'!P44="x","x",$O$2-'Indicator Date hidden'!P44)</f>
        <v>0</v>
      </c>
      <c r="P43" s="25">
        <f>IF('Indicator Date hidden'!Q44="x","x",$P$2-'Indicator Date hidden'!Q44)</f>
        <v>0</v>
      </c>
      <c r="Q43" s="25">
        <f>IF('Indicator Date hidden'!R44="x","x",$Q$2-'Indicator Date hidden'!R44)</f>
        <v>2</v>
      </c>
      <c r="R43" s="25">
        <f>IF('Indicator Date hidden'!S44="x","x",$R$2-'Indicator Date hidden'!S44)</f>
        <v>0</v>
      </c>
      <c r="S43" s="25">
        <f>IF('Indicator Date hidden'!T44="x","x",$S$2-'Indicator Date hidden'!T44)</f>
        <v>0</v>
      </c>
      <c r="T43" s="25">
        <f>IF('Indicator Date hidden'!U44="x","x",$T$2-'Indicator Date hidden'!U44)</f>
        <v>0</v>
      </c>
      <c r="U43" s="25">
        <f>IF('Indicator Date hidden'!V44="x","x",$U$2-'Indicator Date hidden'!V44)</f>
        <v>0</v>
      </c>
      <c r="V43" s="25">
        <f>IF('Indicator Date hidden'!W44="x","x",$V$2-'Indicator Date hidden'!W44)</f>
        <v>0</v>
      </c>
      <c r="W43" s="25">
        <f>IF('Indicator Date hidden'!X44="x","x",$W$2-'Indicator Date hidden'!X44)</f>
        <v>2</v>
      </c>
      <c r="X43" s="25">
        <f>IF('Indicator Date hidden'!Y44="x","x",$X$2-'Indicator Date hidden'!Y44)</f>
        <v>4</v>
      </c>
      <c r="Y43" s="25">
        <f>IF('Indicator Date hidden'!Z44="x","x",$Y$2-'Indicator Date hidden'!Z44)</f>
        <v>0</v>
      </c>
      <c r="Z43" s="25">
        <f>IF('Indicator Date hidden'!AA44="x","x",$Z$2-'Indicator Date hidden'!AA44)</f>
        <v>0</v>
      </c>
      <c r="AA43" s="25">
        <f>IF('Indicator Date hidden'!AB44="x","x",$AA$2-'Indicator Date hidden'!AB44)</f>
        <v>0</v>
      </c>
      <c r="AB43" s="25">
        <f>IF('Indicator Date hidden'!AC44="x","x",$AB$2-'Indicator Date hidden'!AC44)</f>
        <v>0</v>
      </c>
      <c r="AC43" s="25">
        <f>IF('Indicator Date hidden'!AD44="x","x",$AC$2-'Indicator Date hidden'!AD44)</f>
        <v>0</v>
      </c>
      <c r="AD43" s="25">
        <f>IF('Indicator Date hidden'!AE44="x","x",$AD$2-'Indicator Date hidden'!AE44)</f>
        <v>0</v>
      </c>
      <c r="AE43" s="25">
        <f>IF('Indicator Date hidden'!AF44="x","x",$AE$2-'Indicator Date hidden'!AF44)</f>
        <v>0</v>
      </c>
      <c r="AF43" s="25">
        <f>IF('Indicator Date hidden'!AG44="x","x",$AF$2-'Indicator Date hidden'!AG44)</f>
        <v>5</v>
      </c>
      <c r="AG43" s="25">
        <f>IF('Indicator Date hidden'!AH44="x","x",$AG$2-'Indicator Date hidden'!AH44)</f>
        <v>0</v>
      </c>
      <c r="AH43" s="25">
        <f>IF('Indicator Date hidden'!AI44="x","x",$AH$2-'Indicator Date hidden'!AI44)</f>
        <v>0</v>
      </c>
      <c r="AI43" s="25">
        <f>IF('Indicator Date hidden'!AJ44="x","x",$AI$2-'Indicator Date hidden'!AJ44)</f>
        <v>0</v>
      </c>
      <c r="AJ43" s="25">
        <f>IF('Indicator Date hidden'!AK44="x","x",$AJ$2-'Indicator Date hidden'!AK44)</f>
        <v>1</v>
      </c>
      <c r="AK43" s="25">
        <f>IF('Indicator Date hidden'!AL44="x","x",$AK$2-'Indicator Date hidden'!AL44)</f>
        <v>1</v>
      </c>
      <c r="AL43" s="25">
        <f>IF('Indicator Date hidden'!AM44="x","x",$AL$2-'Indicator Date hidden'!AM44)</f>
        <v>0</v>
      </c>
      <c r="AM43" s="25">
        <f>IF('Indicator Date hidden'!AN44="x","x",$AM$2-'Indicator Date hidden'!AN44)</f>
        <v>0</v>
      </c>
      <c r="AN43" s="25">
        <f>IF('Indicator Date hidden'!AO44="x","x",$AN$2-'Indicator Date hidden'!AO44)</f>
        <v>0</v>
      </c>
      <c r="AO43" s="25">
        <f>IF('Indicator Date hidden'!AP44="x","x",$AO$2-'Indicator Date hidden'!AP44)</f>
        <v>0</v>
      </c>
      <c r="AP43" s="25">
        <f>IF('Indicator Date hidden'!AQ44="x","x",$AP$2-'Indicator Date hidden'!AQ44)</f>
        <v>0</v>
      </c>
      <c r="AQ43" s="25">
        <f>IF('Indicator Date hidden'!AR44="x","x",$AQ$2-'Indicator Date hidden'!AR44)</f>
        <v>0</v>
      </c>
      <c r="AR43" s="25">
        <f>IF('Indicator Date hidden'!AS44="x","x",$AR$2-'Indicator Date hidden'!AS44)</f>
        <v>0</v>
      </c>
      <c r="AS43" s="25">
        <f>IF('Indicator Date hidden'!AT44="x","x",$AS$2-'Indicator Date hidden'!AT44)</f>
        <v>0</v>
      </c>
      <c r="AT43" s="25">
        <f>IF('Indicator Date hidden'!AU44="x","x",$AT$2-'Indicator Date hidden'!AU44)</f>
        <v>0</v>
      </c>
      <c r="AU43" s="25">
        <f>IF('Indicator Date hidden'!AV44="x","x",$AU$2-'Indicator Date hidden'!AV44)</f>
        <v>2</v>
      </c>
      <c r="AV43" s="25">
        <f>IF('Indicator Date hidden'!AW44="x","x",$AV$2-'Indicator Date hidden'!AW44)</f>
        <v>0</v>
      </c>
      <c r="AW43" s="25">
        <f>IF('Indicator Date hidden'!AX44="x","x",$AW$2-'Indicator Date hidden'!AX44)</f>
        <v>0</v>
      </c>
      <c r="AX43" s="25">
        <f>IF('Indicator Date hidden'!AY44="x","x",$AX$2-'Indicator Date hidden'!AY44)</f>
        <v>0</v>
      </c>
      <c r="AY43" s="25">
        <f>IF('Indicator Date hidden'!AZ44="x","x",$AY$2-'Indicator Date hidden'!AZ44)</f>
        <v>0</v>
      </c>
      <c r="AZ43" s="25">
        <f>IF('Indicator Date hidden'!BA44="x","x",$AZ$2-'Indicator Date hidden'!BA44)</f>
        <v>0</v>
      </c>
      <c r="BA43">
        <f t="shared" si="5"/>
        <v>17</v>
      </c>
      <c r="BB43" s="26">
        <f t="shared" si="6"/>
        <v>0.33333333333333331</v>
      </c>
      <c r="BC43">
        <f t="shared" si="7"/>
        <v>7</v>
      </c>
      <c r="BD43" s="26">
        <f t="shared" si="8"/>
        <v>0.98352440815564335</v>
      </c>
      <c r="BE43" s="28">
        <f t="shared" si="9"/>
        <v>0</v>
      </c>
    </row>
    <row r="44" spans="1:57">
      <c r="A44" t="s">
        <v>6926</v>
      </c>
      <c r="B44" s="25">
        <f>IF('Indicator Date hidden'!C45="x","x",$B$2-'Indicator Date hidden'!C45)</f>
        <v>0</v>
      </c>
      <c r="C44" s="25">
        <f>IF('Indicator Date hidden'!D45="x","x",$C$2-'Indicator Date hidden'!D45)</f>
        <v>0</v>
      </c>
      <c r="D44" s="25">
        <f>IF('Indicator Date hidden'!E45="x","x",$D$2-'Indicator Date hidden'!E45)</f>
        <v>0</v>
      </c>
      <c r="E44" s="25">
        <f>IF('Indicator Date hidden'!F45="x","x",$E$2-'Indicator Date hidden'!F45)</f>
        <v>0</v>
      </c>
      <c r="F44" s="25">
        <f>IF('Indicator Date hidden'!G45="x","x",$F$2-'Indicator Date hidden'!G45)</f>
        <v>0</v>
      </c>
      <c r="G44" s="25">
        <f>IF('Indicator Date hidden'!H45="x","x",$G$2-'Indicator Date hidden'!H45)</f>
        <v>0</v>
      </c>
      <c r="H44" s="25">
        <f>IF('Indicator Date hidden'!I45="x","x",$H$2-'Indicator Date hidden'!I45)</f>
        <v>0</v>
      </c>
      <c r="I44" s="25">
        <f>IF('Indicator Date hidden'!J45="x","x",$I$2-'Indicator Date hidden'!J45)</f>
        <v>0</v>
      </c>
      <c r="J44" s="25">
        <f>IF('Indicator Date hidden'!K45="x","x",$J$2-'Indicator Date hidden'!K45)</f>
        <v>0</v>
      </c>
      <c r="K44" s="25">
        <f>IF('Indicator Date hidden'!L45="x","x",$K$2-'Indicator Date hidden'!L45)</f>
        <v>0</v>
      </c>
      <c r="L44" s="25">
        <f>IF('Indicator Date hidden'!M45="x","x",$L$2-'Indicator Date hidden'!M45)</f>
        <v>0</v>
      </c>
      <c r="M44" s="25">
        <f>IF('Indicator Date hidden'!N45="x","x",$M$2-'Indicator Date hidden'!N45)</f>
        <v>0</v>
      </c>
      <c r="N44" s="25">
        <f>IF('Indicator Date hidden'!O45="x","x",$N$2-'Indicator Date hidden'!O45)</f>
        <v>0</v>
      </c>
      <c r="O44" s="25">
        <f>IF('Indicator Date hidden'!P45="x","x",$O$2-'Indicator Date hidden'!P45)</f>
        <v>0</v>
      </c>
      <c r="P44" s="25">
        <f>IF('Indicator Date hidden'!Q45="x","x",$P$2-'Indicator Date hidden'!Q45)</f>
        <v>0</v>
      </c>
      <c r="Q44" s="25" t="str">
        <f>IF('Indicator Date hidden'!R45="x","x",$Q$2-'Indicator Date hidden'!R45)</f>
        <v>x</v>
      </c>
      <c r="R44" s="25">
        <f>IF('Indicator Date hidden'!S45="x","x",$R$2-'Indicator Date hidden'!S45)</f>
        <v>0</v>
      </c>
      <c r="S44" s="25">
        <f>IF('Indicator Date hidden'!T45="x","x",$S$2-'Indicator Date hidden'!T45)</f>
        <v>0</v>
      </c>
      <c r="T44" s="25">
        <f>IF('Indicator Date hidden'!U45="x","x",$T$2-'Indicator Date hidden'!U45)</f>
        <v>0</v>
      </c>
      <c r="U44" s="25" t="str">
        <f>IF('Indicator Date hidden'!V45="x","x",$U$2-'Indicator Date hidden'!V45)</f>
        <v>x</v>
      </c>
      <c r="V44" s="25">
        <f>IF('Indicator Date hidden'!W45="x","x",$V$2-'Indicator Date hidden'!W45)</f>
        <v>0</v>
      </c>
      <c r="W44" s="25" t="str">
        <f>IF('Indicator Date hidden'!X45="x","x",$W$2-'Indicator Date hidden'!X45)</f>
        <v>x</v>
      </c>
      <c r="X44" s="25">
        <f>IF('Indicator Date hidden'!Y45="x","x",$X$2-'Indicator Date hidden'!Y45)</f>
        <v>2</v>
      </c>
      <c r="Y44" s="25">
        <f>IF('Indicator Date hidden'!Z45="x","x",$Y$2-'Indicator Date hidden'!Z45)</f>
        <v>0</v>
      </c>
      <c r="Z44" s="25">
        <f>IF('Indicator Date hidden'!AA45="x","x",$Z$2-'Indicator Date hidden'!AA45)</f>
        <v>0</v>
      </c>
      <c r="AA44" s="25" t="str">
        <f>IF('Indicator Date hidden'!AB45="x","x",$AA$2-'Indicator Date hidden'!AB45)</f>
        <v>x</v>
      </c>
      <c r="AB44" s="25">
        <f>IF('Indicator Date hidden'!AC45="x","x",$AB$2-'Indicator Date hidden'!AC45)</f>
        <v>0</v>
      </c>
      <c r="AC44" s="25">
        <f>IF('Indicator Date hidden'!AD45="x","x",$AC$2-'Indicator Date hidden'!AD45)</f>
        <v>0</v>
      </c>
      <c r="AD44" s="25" t="str">
        <f>IF('Indicator Date hidden'!AE45="x","x",$AD$2-'Indicator Date hidden'!AE45)</f>
        <v>x</v>
      </c>
      <c r="AE44" s="25">
        <f>IF('Indicator Date hidden'!AF45="x","x",$AE$2-'Indicator Date hidden'!AF45)</f>
        <v>0</v>
      </c>
      <c r="AF44" s="25">
        <f>IF('Indicator Date hidden'!AG45="x","x",$AF$2-'Indicator Date hidden'!AG45)</f>
        <v>2</v>
      </c>
      <c r="AG44" s="25">
        <f>IF('Indicator Date hidden'!AH45="x","x",$AG$2-'Indicator Date hidden'!AH45)</f>
        <v>0</v>
      </c>
      <c r="AH44" s="25">
        <f>IF('Indicator Date hidden'!AI45="x","x",$AH$2-'Indicator Date hidden'!AI45)</f>
        <v>0</v>
      </c>
      <c r="AI44" s="25">
        <f>IF('Indicator Date hidden'!AJ45="x","x",$AI$2-'Indicator Date hidden'!AJ45)</f>
        <v>0</v>
      </c>
      <c r="AJ44" s="25" t="str">
        <f>IF('Indicator Date hidden'!AK45="x","x",$AJ$2-'Indicator Date hidden'!AK45)</f>
        <v>x</v>
      </c>
      <c r="AK44" s="25">
        <f>IF('Indicator Date hidden'!AL45="x","x",$AK$2-'Indicator Date hidden'!AL45)</f>
        <v>1</v>
      </c>
      <c r="AL44" s="25">
        <f>IF('Indicator Date hidden'!AM45="x","x",$AL$2-'Indicator Date hidden'!AM45)</f>
        <v>0</v>
      </c>
      <c r="AM44" s="25">
        <f>IF('Indicator Date hidden'!AN45="x","x",$AM$2-'Indicator Date hidden'!AN45)</f>
        <v>0</v>
      </c>
      <c r="AN44" s="25">
        <f>IF('Indicator Date hidden'!AO45="x","x",$AN$2-'Indicator Date hidden'!AO45)</f>
        <v>0</v>
      </c>
      <c r="AO44" s="25">
        <f>IF('Indicator Date hidden'!AP45="x","x",$AO$2-'Indicator Date hidden'!AP45)</f>
        <v>0</v>
      </c>
      <c r="AP44" s="25">
        <f>IF('Indicator Date hidden'!AQ45="x","x",$AP$2-'Indicator Date hidden'!AQ45)</f>
        <v>0</v>
      </c>
      <c r="AQ44" s="25">
        <f>IF('Indicator Date hidden'!AR45="x","x",$AQ$2-'Indicator Date hidden'!AR45)</f>
        <v>0</v>
      </c>
      <c r="AR44" s="25">
        <f>IF('Indicator Date hidden'!AS45="x","x",$AR$2-'Indicator Date hidden'!AS45)</f>
        <v>0</v>
      </c>
      <c r="AS44" s="25">
        <f>IF('Indicator Date hidden'!AT45="x","x",$AS$2-'Indicator Date hidden'!AT45)</f>
        <v>0</v>
      </c>
      <c r="AT44" s="25">
        <f>IF('Indicator Date hidden'!AU45="x","x",$AT$2-'Indicator Date hidden'!AU45)</f>
        <v>0</v>
      </c>
      <c r="AU44" s="25">
        <f>IF('Indicator Date hidden'!AV45="x","x",$AU$2-'Indicator Date hidden'!AV45)</f>
        <v>3</v>
      </c>
      <c r="AV44" s="25">
        <f>IF('Indicator Date hidden'!AW45="x","x",$AV$2-'Indicator Date hidden'!AW45)</f>
        <v>0</v>
      </c>
      <c r="AW44" s="25">
        <f>IF('Indicator Date hidden'!AX45="x","x",$AW$2-'Indicator Date hidden'!AX45)</f>
        <v>0</v>
      </c>
      <c r="AX44" s="25">
        <f>IF('Indicator Date hidden'!AY45="x","x",$AX$2-'Indicator Date hidden'!AY45)</f>
        <v>0</v>
      </c>
      <c r="AY44" s="25">
        <f>IF('Indicator Date hidden'!AZ45="x","x",$AY$2-'Indicator Date hidden'!AZ45)</f>
        <v>0</v>
      </c>
      <c r="AZ44" s="25">
        <f>IF('Indicator Date hidden'!BA45="x","x",$AZ$2-'Indicator Date hidden'!BA45)</f>
        <v>0</v>
      </c>
      <c r="BA44">
        <f t="shared" si="5"/>
        <v>8</v>
      </c>
      <c r="BB44" s="26">
        <f t="shared" si="6"/>
        <v>0.17777777777777778</v>
      </c>
      <c r="BC44">
        <f t="shared" si="7"/>
        <v>4</v>
      </c>
      <c r="BD44" s="26">
        <f t="shared" si="8"/>
        <v>0.60695556816656282</v>
      </c>
      <c r="BE44" s="28">
        <f t="shared" si="9"/>
        <v>0</v>
      </c>
    </row>
    <row r="45" spans="1:57">
      <c r="A45" t="s">
        <v>6861</v>
      </c>
      <c r="B45" s="25">
        <f>IF('Indicator Date hidden'!C46="x","x",$B$2-'Indicator Date hidden'!C46)</f>
        <v>0</v>
      </c>
      <c r="C45" s="25">
        <f>IF('Indicator Date hidden'!D46="x","x",$C$2-'Indicator Date hidden'!D46)</f>
        <v>0</v>
      </c>
      <c r="D45" s="25">
        <f>IF('Indicator Date hidden'!E46="x","x",$D$2-'Indicator Date hidden'!E46)</f>
        <v>0</v>
      </c>
      <c r="E45" s="25">
        <f>IF('Indicator Date hidden'!F46="x","x",$E$2-'Indicator Date hidden'!F46)</f>
        <v>0</v>
      </c>
      <c r="F45" s="25">
        <f>IF('Indicator Date hidden'!G46="x","x",$F$2-'Indicator Date hidden'!G46)</f>
        <v>0</v>
      </c>
      <c r="G45" s="25">
        <f>IF('Indicator Date hidden'!H46="x","x",$G$2-'Indicator Date hidden'!H46)</f>
        <v>0</v>
      </c>
      <c r="H45" s="25">
        <f>IF('Indicator Date hidden'!I46="x","x",$H$2-'Indicator Date hidden'!I46)</f>
        <v>0</v>
      </c>
      <c r="I45" s="25">
        <f>IF('Indicator Date hidden'!J46="x","x",$I$2-'Indicator Date hidden'!J46)</f>
        <v>0</v>
      </c>
      <c r="J45" s="25">
        <f>IF('Indicator Date hidden'!K46="x","x",$J$2-'Indicator Date hidden'!K46)</f>
        <v>0</v>
      </c>
      <c r="K45" s="25">
        <f>IF('Indicator Date hidden'!L46="x","x",$K$2-'Indicator Date hidden'!L46)</f>
        <v>0</v>
      </c>
      <c r="L45" s="25">
        <f>IF('Indicator Date hidden'!M46="x","x",$L$2-'Indicator Date hidden'!M46)</f>
        <v>0</v>
      </c>
      <c r="M45" s="25">
        <f>IF('Indicator Date hidden'!N46="x","x",$M$2-'Indicator Date hidden'!N46)</f>
        <v>0</v>
      </c>
      <c r="N45" s="25">
        <f>IF('Indicator Date hidden'!O46="x","x",$N$2-'Indicator Date hidden'!O46)</f>
        <v>0</v>
      </c>
      <c r="O45" s="25">
        <f>IF('Indicator Date hidden'!P46="x","x",$O$2-'Indicator Date hidden'!P46)</f>
        <v>0</v>
      </c>
      <c r="P45" s="25">
        <f>IF('Indicator Date hidden'!Q46="x","x",$P$2-'Indicator Date hidden'!Q46)</f>
        <v>0</v>
      </c>
      <c r="Q45" s="25" t="str">
        <f>IF('Indicator Date hidden'!R46="x","x",$Q$2-'Indicator Date hidden'!R46)</f>
        <v>x</v>
      </c>
      <c r="R45" s="25">
        <f>IF('Indicator Date hidden'!S46="x","x",$R$2-'Indicator Date hidden'!S46)</f>
        <v>0</v>
      </c>
      <c r="S45" s="25">
        <f>IF('Indicator Date hidden'!T46="x","x",$S$2-'Indicator Date hidden'!T46)</f>
        <v>0</v>
      </c>
      <c r="T45" s="25">
        <f>IF('Indicator Date hidden'!U46="x","x",$T$2-'Indicator Date hidden'!U46)</f>
        <v>0</v>
      </c>
      <c r="U45" s="25" t="str">
        <f>IF('Indicator Date hidden'!V46="x","x",$U$2-'Indicator Date hidden'!V46)</f>
        <v>x</v>
      </c>
      <c r="V45" s="25">
        <f>IF('Indicator Date hidden'!W46="x","x",$V$2-'Indicator Date hidden'!W46)</f>
        <v>0</v>
      </c>
      <c r="W45" s="25" t="str">
        <f>IF('Indicator Date hidden'!X46="x","x",$W$2-'Indicator Date hidden'!X46)</f>
        <v>x</v>
      </c>
      <c r="X45" s="25">
        <f>IF('Indicator Date hidden'!Y46="x","x",$X$2-'Indicator Date hidden'!Y46)</f>
        <v>4</v>
      </c>
      <c r="Y45" s="25">
        <f>IF('Indicator Date hidden'!Z46="x","x",$Y$2-'Indicator Date hidden'!Z46)</f>
        <v>0</v>
      </c>
      <c r="Z45" s="25">
        <f>IF('Indicator Date hidden'!AA46="x","x",$Z$2-'Indicator Date hidden'!AA46)</f>
        <v>0</v>
      </c>
      <c r="AA45" s="25">
        <f>IF('Indicator Date hidden'!AB46="x","x",$AA$2-'Indicator Date hidden'!AB46)</f>
        <v>0</v>
      </c>
      <c r="AB45" s="25">
        <f>IF('Indicator Date hidden'!AC46="x","x",$AB$2-'Indicator Date hidden'!AC46)</f>
        <v>0</v>
      </c>
      <c r="AC45" s="25">
        <f>IF('Indicator Date hidden'!AD46="x","x",$AC$2-'Indicator Date hidden'!AD46)</f>
        <v>0</v>
      </c>
      <c r="AD45" s="25" t="str">
        <f>IF('Indicator Date hidden'!AE46="x","x",$AD$2-'Indicator Date hidden'!AE46)</f>
        <v>x</v>
      </c>
      <c r="AE45" s="25">
        <f>IF('Indicator Date hidden'!AF46="x","x",$AE$2-'Indicator Date hidden'!AF46)</f>
        <v>0</v>
      </c>
      <c r="AF45" s="25" t="str">
        <f>IF('Indicator Date hidden'!AG46="x","x",$AF$2-'Indicator Date hidden'!AG46)</f>
        <v>x</v>
      </c>
      <c r="AG45" s="25">
        <f>IF('Indicator Date hidden'!AH46="x","x",$AG$2-'Indicator Date hidden'!AH46)</f>
        <v>0</v>
      </c>
      <c r="AH45" s="25">
        <f>IF('Indicator Date hidden'!AI46="x","x",$AH$2-'Indicator Date hidden'!AI46)</f>
        <v>0</v>
      </c>
      <c r="AI45" s="25">
        <f>IF('Indicator Date hidden'!AJ46="x","x",$AI$2-'Indicator Date hidden'!AJ46)</f>
        <v>0</v>
      </c>
      <c r="AJ45" s="25" t="str">
        <f>IF('Indicator Date hidden'!AK46="x","x",$AJ$2-'Indicator Date hidden'!AK46)</f>
        <v>x</v>
      </c>
      <c r="AK45" s="25">
        <f>IF('Indicator Date hidden'!AL46="x","x",$AK$2-'Indicator Date hidden'!AL46)</f>
        <v>1</v>
      </c>
      <c r="AL45" s="25">
        <f>IF('Indicator Date hidden'!AM46="x","x",$AL$2-'Indicator Date hidden'!AM46)</f>
        <v>0</v>
      </c>
      <c r="AM45" s="25">
        <f>IF('Indicator Date hidden'!AN46="x","x",$AM$2-'Indicator Date hidden'!AN46)</f>
        <v>0</v>
      </c>
      <c r="AN45" s="25">
        <f>IF('Indicator Date hidden'!AO46="x","x",$AN$2-'Indicator Date hidden'!AO46)</f>
        <v>0</v>
      </c>
      <c r="AO45" s="25" t="str">
        <f>IF('Indicator Date hidden'!AP46="x","x",$AO$2-'Indicator Date hidden'!AP46)</f>
        <v>x</v>
      </c>
      <c r="AP45" s="25" t="str">
        <f>IF('Indicator Date hidden'!AQ46="x","x",$AP$2-'Indicator Date hidden'!AQ46)</f>
        <v>x</v>
      </c>
      <c r="AQ45" s="25">
        <f>IF('Indicator Date hidden'!AR46="x","x",$AQ$2-'Indicator Date hidden'!AR46)</f>
        <v>4</v>
      </c>
      <c r="AR45" s="25">
        <f>IF('Indicator Date hidden'!AS46="x","x",$AR$2-'Indicator Date hidden'!AS46)</f>
        <v>0</v>
      </c>
      <c r="AS45" s="25">
        <f>IF('Indicator Date hidden'!AT46="x","x",$AS$2-'Indicator Date hidden'!AT46)</f>
        <v>0</v>
      </c>
      <c r="AT45" s="25">
        <f>IF('Indicator Date hidden'!AU46="x","x",$AT$2-'Indicator Date hidden'!AU46)</f>
        <v>0</v>
      </c>
      <c r="AU45" s="25">
        <f>IF('Indicator Date hidden'!AV46="x","x",$AU$2-'Indicator Date hidden'!AV46)</f>
        <v>2</v>
      </c>
      <c r="AV45" s="25">
        <f>IF('Indicator Date hidden'!AW46="x","x",$AV$2-'Indicator Date hidden'!AW46)</f>
        <v>0</v>
      </c>
      <c r="AW45" s="25">
        <f>IF('Indicator Date hidden'!AX46="x","x",$AW$2-'Indicator Date hidden'!AX46)</f>
        <v>0</v>
      </c>
      <c r="AX45" s="25">
        <f>IF('Indicator Date hidden'!AY46="x","x",$AX$2-'Indicator Date hidden'!AY46)</f>
        <v>0</v>
      </c>
      <c r="AY45" s="25">
        <f>IF('Indicator Date hidden'!AZ46="x","x",$AY$2-'Indicator Date hidden'!AZ46)</f>
        <v>0</v>
      </c>
      <c r="AZ45" s="25">
        <f>IF('Indicator Date hidden'!BA46="x","x",$AZ$2-'Indicator Date hidden'!BA46)</f>
        <v>0</v>
      </c>
      <c r="BA45">
        <f t="shared" si="5"/>
        <v>11</v>
      </c>
      <c r="BB45" s="26">
        <f t="shared" si="6"/>
        <v>0.2558139534883721</v>
      </c>
      <c r="BC45">
        <f t="shared" si="7"/>
        <v>4</v>
      </c>
      <c r="BD45" s="26">
        <f t="shared" si="8"/>
        <v>0.89164137268282861</v>
      </c>
      <c r="BE45" s="28">
        <f t="shared" si="9"/>
        <v>0</v>
      </c>
    </row>
    <row r="46" spans="1:57">
      <c r="A46" t="s">
        <v>6865</v>
      </c>
      <c r="B46" s="25">
        <f>IF('Indicator Date hidden'!C47="x","x",$B$2-'Indicator Date hidden'!C47)</f>
        <v>0</v>
      </c>
      <c r="C46" s="25">
        <f>IF('Indicator Date hidden'!D47="x","x",$C$2-'Indicator Date hidden'!D47)</f>
        <v>0</v>
      </c>
      <c r="D46" s="25">
        <f>IF('Indicator Date hidden'!E47="x","x",$D$2-'Indicator Date hidden'!E47)</f>
        <v>0</v>
      </c>
      <c r="E46" s="25">
        <f>IF('Indicator Date hidden'!F47="x","x",$E$2-'Indicator Date hidden'!F47)</f>
        <v>0</v>
      </c>
      <c r="F46" s="25">
        <f>IF('Indicator Date hidden'!G47="x","x",$F$2-'Indicator Date hidden'!G47)</f>
        <v>0</v>
      </c>
      <c r="G46" s="25">
        <f>IF('Indicator Date hidden'!H47="x","x",$G$2-'Indicator Date hidden'!H47)</f>
        <v>0</v>
      </c>
      <c r="H46" s="25">
        <f>IF('Indicator Date hidden'!I47="x","x",$H$2-'Indicator Date hidden'!I47)</f>
        <v>0</v>
      </c>
      <c r="I46" s="25">
        <f>IF('Indicator Date hidden'!J47="x","x",$I$2-'Indicator Date hidden'!J47)</f>
        <v>0</v>
      </c>
      <c r="J46" s="25">
        <f>IF('Indicator Date hidden'!K47="x","x",$J$2-'Indicator Date hidden'!K47)</f>
        <v>0</v>
      </c>
      <c r="K46" s="25">
        <f>IF('Indicator Date hidden'!L47="x","x",$K$2-'Indicator Date hidden'!L47)</f>
        <v>0</v>
      </c>
      <c r="L46" s="25">
        <f>IF('Indicator Date hidden'!M47="x","x",$L$2-'Indicator Date hidden'!M47)</f>
        <v>0</v>
      </c>
      <c r="M46" s="25">
        <f>IF('Indicator Date hidden'!N47="x","x",$M$2-'Indicator Date hidden'!N47)</f>
        <v>0</v>
      </c>
      <c r="N46" s="25">
        <f>IF('Indicator Date hidden'!O47="x","x",$N$2-'Indicator Date hidden'!O47)</f>
        <v>0</v>
      </c>
      <c r="O46" s="25">
        <f>IF('Indicator Date hidden'!P47="x","x",$O$2-'Indicator Date hidden'!P47)</f>
        <v>0</v>
      </c>
      <c r="P46" s="25">
        <f>IF('Indicator Date hidden'!Q47="x","x",$P$2-'Indicator Date hidden'!Q47)</f>
        <v>0</v>
      </c>
      <c r="Q46" s="25" t="str">
        <f>IF('Indicator Date hidden'!R47="x","x",$Q$2-'Indicator Date hidden'!R47)</f>
        <v>x</v>
      </c>
      <c r="R46" s="25">
        <f>IF('Indicator Date hidden'!S47="x","x",$R$2-'Indicator Date hidden'!S47)</f>
        <v>0</v>
      </c>
      <c r="S46" s="25">
        <f>IF('Indicator Date hidden'!T47="x","x",$S$2-'Indicator Date hidden'!T47)</f>
        <v>0</v>
      </c>
      <c r="T46" s="25">
        <f>IF('Indicator Date hidden'!U47="x","x",$T$2-'Indicator Date hidden'!U47)</f>
        <v>0</v>
      </c>
      <c r="U46" s="25" t="str">
        <f>IF('Indicator Date hidden'!V47="x","x",$U$2-'Indicator Date hidden'!V47)</f>
        <v>x</v>
      </c>
      <c r="V46" s="25">
        <f>IF('Indicator Date hidden'!W47="x","x",$V$2-'Indicator Date hidden'!W47)</f>
        <v>0</v>
      </c>
      <c r="W46" s="25" t="str">
        <f>IF('Indicator Date hidden'!X47="x","x",$W$2-'Indicator Date hidden'!X47)</f>
        <v>x</v>
      </c>
      <c r="X46" s="25">
        <f>IF('Indicator Date hidden'!Y47="x","x",$X$2-'Indicator Date hidden'!Y47)</f>
        <v>2</v>
      </c>
      <c r="Y46" s="25">
        <f>IF('Indicator Date hidden'!Z47="x","x",$Y$2-'Indicator Date hidden'!Z47)</f>
        <v>0</v>
      </c>
      <c r="Z46" s="25">
        <f>IF('Indicator Date hidden'!AA47="x","x",$Z$2-'Indicator Date hidden'!AA47)</f>
        <v>0</v>
      </c>
      <c r="AA46" s="25">
        <f>IF('Indicator Date hidden'!AB47="x","x",$AA$2-'Indicator Date hidden'!AB47)</f>
        <v>1</v>
      </c>
      <c r="AB46" s="25">
        <f>IF('Indicator Date hidden'!AC47="x","x",$AB$2-'Indicator Date hidden'!AC47)</f>
        <v>0</v>
      </c>
      <c r="AC46" s="25">
        <f>IF('Indicator Date hidden'!AD47="x","x",$AC$2-'Indicator Date hidden'!AD47)</f>
        <v>0</v>
      </c>
      <c r="AD46" s="25" t="str">
        <f>IF('Indicator Date hidden'!AE47="x","x",$AD$2-'Indicator Date hidden'!AE47)</f>
        <v>x</v>
      </c>
      <c r="AE46" s="25">
        <f>IF('Indicator Date hidden'!AF47="x","x",$AE$2-'Indicator Date hidden'!AF47)</f>
        <v>0</v>
      </c>
      <c r="AF46" s="25">
        <f>IF('Indicator Date hidden'!AG47="x","x",$AF$2-'Indicator Date hidden'!AG47)</f>
        <v>1</v>
      </c>
      <c r="AG46" s="25">
        <f>IF('Indicator Date hidden'!AH47="x","x",$AG$2-'Indicator Date hidden'!AH47)</f>
        <v>0</v>
      </c>
      <c r="AH46" s="25">
        <f>IF('Indicator Date hidden'!AI47="x","x",$AH$2-'Indicator Date hidden'!AI47)</f>
        <v>0</v>
      </c>
      <c r="AI46" s="25">
        <f>IF('Indicator Date hidden'!AJ47="x","x",$AI$2-'Indicator Date hidden'!AJ47)</f>
        <v>0</v>
      </c>
      <c r="AJ46" s="25">
        <f>IF('Indicator Date hidden'!AK47="x","x",$AJ$2-'Indicator Date hidden'!AK47)</f>
        <v>1</v>
      </c>
      <c r="AK46" s="25">
        <f>IF('Indicator Date hidden'!AL47="x","x",$AK$2-'Indicator Date hidden'!AL47)</f>
        <v>1</v>
      </c>
      <c r="AL46" s="25">
        <f>IF('Indicator Date hidden'!AM47="x","x",$AL$2-'Indicator Date hidden'!AM47)</f>
        <v>0</v>
      </c>
      <c r="AM46" s="25">
        <f>IF('Indicator Date hidden'!AN47="x","x",$AM$2-'Indicator Date hidden'!AN47)</f>
        <v>0</v>
      </c>
      <c r="AN46" s="25">
        <f>IF('Indicator Date hidden'!AO47="x","x",$AN$2-'Indicator Date hidden'!AO47)</f>
        <v>0</v>
      </c>
      <c r="AO46" s="25">
        <f>IF('Indicator Date hidden'!AP47="x","x",$AO$2-'Indicator Date hidden'!AP47)</f>
        <v>0</v>
      </c>
      <c r="AP46" s="25">
        <f>IF('Indicator Date hidden'!AQ47="x","x",$AP$2-'Indicator Date hidden'!AQ47)</f>
        <v>0</v>
      </c>
      <c r="AQ46" s="25" t="str">
        <f>IF('Indicator Date hidden'!AR47="x","x",$AQ$2-'Indicator Date hidden'!AR47)</f>
        <v>x</v>
      </c>
      <c r="AR46" s="25">
        <f>IF('Indicator Date hidden'!AS47="x","x",$AR$2-'Indicator Date hidden'!AS47)</f>
        <v>0</v>
      </c>
      <c r="AS46" s="25">
        <f>IF('Indicator Date hidden'!AT47="x","x",$AS$2-'Indicator Date hidden'!AT47)</f>
        <v>0</v>
      </c>
      <c r="AT46" s="25">
        <f>IF('Indicator Date hidden'!AU47="x","x",$AT$2-'Indicator Date hidden'!AU47)</f>
        <v>0</v>
      </c>
      <c r="AU46" s="25">
        <f>IF('Indicator Date hidden'!AV47="x","x",$AU$2-'Indicator Date hidden'!AV47)</f>
        <v>3</v>
      </c>
      <c r="AV46" s="25">
        <f>IF('Indicator Date hidden'!AW47="x","x",$AV$2-'Indicator Date hidden'!AW47)</f>
        <v>0</v>
      </c>
      <c r="AW46" s="25">
        <f>IF('Indicator Date hidden'!AX47="x","x",$AW$2-'Indicator Date hidden'!AX47)</f>
        <v>0</v>
      </c>
      <c r="AX46" s="25">
        <f>IF('Indicator Date hidden'!AY47="x","x",$AX$2-'Indicator Date hidden'!AY47)</f>
        <v>0</v>
      </c>
      <c r="AY46" s="25">
        <f>IF('Indicator Date hidden'!AZ47="x","x",$AY$2-'Indicator Date hidden'!AZ47)</f>
        <v>0</v>
      </c>
      <c r="AZ46" s="25">
        <f>IF('Indicator Date hidden'!BA47="x","x",$AZ$2-'Indicator Date hidden'!BA47)</f>
        <v>0</v>
      </c>
      <c r="BA46">
        <f t="shared" si="5"/>
        <v>9</v>
      </c>
      <c r="BB46" s="26">
        <f t="shared" si="6"/>
        <v>0.19565217391304349</v>
      </c>
      <c r="BC46">
        <f t="shared" si="7"/>
        <v>6</v>
      </c>
      <c r="BD46" s="26">
        <f t="shared" si="8"/>
        <v>0.57557401282059684</v>
      </c>
      <c r="BE46" s="28">
        <f t="shared" si="9"/>
        <v>0</v>
      </c>
    </row>
    <row r="47" spans="1:57">
      <c r="A47" t="s">
        <v>6867</v>
      </c>
      <c r="B47" s="25">
        <f>IF('Indicator Date hidden'!C48="x","x",$B$2-'Indicator Date hidden'!C48)</f>
        <v>0</v>
      </c>
      <c r="C47" s="25">
        <f>IF('Indicator Date hidden'!D48="x","x",$C$2-'Indicator Date hidden'!D48)</f>
        <v>0</v>
      </c>
      <c r="D47" s="25">
        <f>IF('Indicator Date hidden'!E48="x","x",$D$2-'Indicator Date hidden'!E48)</f>
        <v>0</v>
      </c>
      <c r="E47" s="25">
        <f>IF('Indicator Date hidden'!F48="x","x",$E$2-'Indicator Date hidden'!F48)</f>
        <v>0</v>
      </c>
      <c r="F47" s="25">
        <f>IF('Indicator Date hidden'!G48="x","x",$F$2-'Indicator Date hidden'!G48)</f>
        <v>0</v>
      </c>
      <c r="G47" s="25">
        <f>IF('Indicator Date hidden'!H48="x","x",$G$2-'Indicator Date hidden'!H48)</f>
        <v>0</v>
      </c>
      <c r="H47" s="25">
        <f>IF('Indicator Date hidden'!I48="x","x",$H$2-'Indicator Date hidden'!I48)</f>
        <v>0</v>
      </c>
      <c r="I47" s="25">
        <f>IF('Indicator Date hidden'!J48="x","x",$I$2-'Indicator Date hidden'!J48)</f>
        <v>0</v>
      </c>
      <c r="J47" s="25">
        <f>IF('Indicator Date hidden'!K48="x","x",$J$2-'Indicator Date hidden'!K48)</f>
        <v>0</v>
      </c>
      <c r="K47" s="25">
        <f>IF('Indicator Date hidden'!L48="x","x",$K$2-'Indicator Date hidden'!L48)</f>
        <v>0</v>
      </c>
      <c r="L47" s="25">
        <f>IF('Indicator Date hidden'!M48="x","x",$L$2-'Indicator Date hidden'!M48)</f>
        <v>0</v>
      </c>
      <c r="M47" s="25">
        <f>IF('Indicator Date hidden'!N48="x","x",$M$2-'Indicator Date hidden'!N48)</f>
        <v>0</v>
      </c>
      <c r="N47" s="25">
        <f>IF('Indicator Date hidden'!O48="x","x",$N$2-'Indicator Date hidden'!O48)</f>
        <v>0</v>
      </c>
      <c r="O47" s="25">
        <f>IF('Indicator Date hidden'!P48="x","x",$O$2-'Indicator Date hidden'!P48)</f>
        <v>0</v>
      </c>
      <c r="P47" s="25">
        <f>IF('Indicator Date hidden'!Q48="x","x",$P$2-'Indicator Date hidden'!Q48)</f>
        <v>0</v>
      </c>
      <c r="Q47" s="25" t="str">
        <f>IF('Indicator Date hidden'!R48="x","x",$Q$2-'Indicator Date hidden'!R48)</f>
        <v>x</v>
      </c>
      <c r="R47" s="25">
        <f>IF('Indicator Date hidden'!S48="x","x",$R$2-'Indicator Date hidden'!S48)</f>
        <v>0</v>
      </c>
      <c r="S47" s="25">
        <f>IF('Indicator Date hidden'!T48="x","x",$S$2-'Indicator Date hidden'!T48)</f>
        <v>0</v>
      </c>
      <c r="T47" s="25">
        <f>IF('Indicator Date hidden'!U48="x","x",$T$2-'Indicator Date hidden'!U48)</f>
        <v>0</v>
      </c>
      <c r="U47" s="25" t="str">
        <f>IF('Indicator Date hidden'!V48="x","x",$U$2-'Indicator Date hidden'!V48)</f>
        <v>x</v>
      </c>
      <c r="V47" s="25">
        <f>IF('Indicator Date hidden'!W48="x","x",$V$2-'Indicator Date hidden'!W48)</f>
        <v>0</v>
      </c>
      <c r="W47" s="25" t="str">
        <f>IF('Indicator Date hidden'!X48="x","x",$W$2-'Indicator Date hidden'!X48)</f>
        <v>x</v>
      </c>
      <c r="X47" s="25">
        <f>IF('Indicator Date hidden'!Y48="x","x",$X$2-'Indicator Date hidden'!Y48)</f>
        <v>3</v>
      </c>
      <c r="Y47" s="25">
        <f>IF('Indicator Date hidden'!Z48="x","x",$Y$2-'Indicator Date hidden'!Z48)</f>
        <v>0</v>
      </c>
      <c r="Z47" s="25">
        <f>IF('Indicator Date hidden'!AA48="x","x",$Z$2-'Indicator Date hidden'!AA48)</f>
        <v>0</v>
      </c>
      <c r="AA47" s="25">
        <f>IF('Indicator Date hidden'!AB48="x","x",$AA$2-'Indicator Date hidden'!AB48)</f>
        <v>1</v>
      </c>
      <c r="AB47" s="25">
        <f>IF('Indicator Date hidden'!AC48="x","x",$AB$2-'Indicator Date hidden'!AC48)</f>
        <v>0</v>
      </c>
      <c r="AC47" s="25">
        <f>IF('Indicator Date hidden'!AD48="x","x",$AC$2-'Indicator Date hidden'!AD48)</f>
        <v>0</v>
      </c>
      <c r="AD47" s="25" t="str">
        <f>IF('Indicator Date hidden'!AE48="x","x",$AD$2-'Indicator Date hidden'!AE48)</f>
        <v>x</v>
      </c>
      <c r="AE47" s="25">
        <f>IF('Indicator Date hidden'!AF48="x","x",$AE$2-'Indicator Date hidden'!AF48)</f>
        <v>0</v>
      </c>
      <c r="AF47" s="25">
        <f>IF('Indicator Date hidden'!AG48="x","x",$AF$2-'Indicator Date hidden'!AG48)</f>
        <v>1</v>
      </c>
      <c r="AG47" s="25">
        <f>IF('Indicator Date hidden'!AH48="x","x",$AG$2-'Indicator Date hidden'!AH48)</f>
        <v>0</v>
      </c>
      <c r="AH47" s="25">
        <f>IF('Indicator Date hidden'!AI48="x","x",$AH$2-'Indicator Date hidden'!AI48)</f>
        <v>0</v>
      </c>
      <c r="AI47" s="25">
        <f>IF('Indicator Date hidden'!AJ48="x","x",$AI$2-'Indicator Date hidden'!AJ48)</f>
        <v>0</v>
      </c>
      <c r="AJ47" s="25" t="str">
        <f>IF('Indicator Date hidden'!AK48="x","x",$AJ$2-'Indicator Date hidden'!AK48)</f>
        <v>x</v>
      </c>
      <c r="AK47" s="25">
        <f>IF('Indicator Date hidden'!AL48="x","x",$AK$2-'Indicator Date hidden'!AL48)</f>
        <v>1</v>
      </c>
      <c r="AL47" s="25">
        <f>IF('Indicator Date hidden'!AM48="x","x",$AL$2-'Indicator Date hidden'!AM48)</f>
        <v>0</v>
      </c>
      <c r="AM47" s="25">
        <f>IF('Indicator Date hidden'!AN48="x","x",$AM$2-'Indicator Date hidden'!AN48)</f>
        <v>0</v>
      </c>
      <c r="AN47" s="25">
        <f>IF('Indicator Date hidden'!AO48="x","x",$AN$2-'Indicator Date hidden'!AO48)</f>
        <v>0</v>
      </c>
      <c r="AO47" s="25">
        <f>IF('Indicator Date hidden'!AP48="x","x",$AO$2-'Indicator Date hidden'!AP48)</f>
        <v>0</v>
      </c>
      <c r="AP47" s="25">
        <f>IF('Indicator Date hidden'!AQ48="x","x",$AP$2-'Indicator Date hidden'!AQ48)</f>
        <v>0</v>
      </c>
      <c r="AQ47" s="25">
        <f>IF('Indicator Date hidden'!AR48="x","x",$AQ$2-'Indicator Date hidden'!AR48)</f>
        <v>0</v>
      </c>
      <c r="AR47" s="25">
        <f>IF('Indicator Date hidden'!AS48="x","x",$AR$2-'Indicator Date hidden'!AS48)</f>
        <v>0</v>
      </c>
      <c r="AS47" s="25">
        <f>IF('Indicator Date hidden'!AT48="x","x",$AS$2-'Indicator Date hidden'!AT48)</f>
        <v>0</v>
      </c>
      <c r="AT47" s="25">
        <f>IF('Indicator Date hidden'!AU48="x","x",$AT$2-'Indicator Date hidden'!AU48)</f>
        <v>0</v>
      </c>
      <c r="AU47" s="25" t="str">
        <f>IF('Indicator Date hidden'!AV48="x","x",$AU$2-'Indicator Date hidden'!AV48)</f>
        <v>x</v>
      </c>
      <c r="AV47" s="25">
        <f>IF('Indicator Date hidden'!AW48="x","x",$AV$2-'Indicator Date hidden'!AW48)</f>
        <v>0</v>
      </c>
      <c r="AW47" s="25">
        <f>IF('Indicator Date hidden'!AX48="x","x",$AW$2-'Indicator Date hidden'!AX48)</f>
        <v>0</v>
      </c>
      <c r="AX47" s="25">
        <f>IF('Indicator Date hidden'!AY48="x","x",$AX$2-'Indicator Date hidden'!AY48)</f>
        <v>0</v>
      </c>
      <c r="AY47" s="25">
        <f>IF('Indicator Date hidden'!AZ48="x","x",$AY$2-'Indicator Date hidden'!AZ48)</f>
        <v>0</v>
      </c>
      <c r="AZ47" s="25">
        <f>IF('Indicator Date hidden'!BA48="x","x",$AZ$2-'Indicator Date hidden'!BA48)</f>
        <v>0</v>
      </c>
      <c r="BA47">
        <f t="shared" si="5"/>
        <v>6</v>
      </c>
      <c r="BB47" s="26">
        <f t="shared" si="6"/>
        <v>0.13333333333333333</v>
      </c>
      <c r="BC47">
        <f t="shared" si="7"/>
        <v>4</v>
      </c>
      <c r="BD47" s="26">
        <f t="shared" si="8"/>
        <v>0.49888765156985887</v>
      </c>
      <c r="BE47" s="28">
        <f t="shared" si="9"/>
        <v>0</v>
      </c>
    </row>
    <row r="48" spans="1:57">
      <c r="A48" t="s">
        <v>6874</v>
      </c>
      <c r="B48" s="25">
        <f>IF('Indicator Date hidden'!C49="x","x",$B$2-'Indicator Date hidden'!C49)</f>
        <v>0</v>
      </c>
      <c r="C48" s="25">
        <f>IF('Indicator Date hidden'!D49="x","x",$C$2-'Indicator Date hidden'!D49)</f>
        <v>0</v>
      </c>
      <c r="D48" s="25">
        <f>IF('Indicator Date hidden'!E49="x","x",$D$2-'Indicator Date hidden'!E49)</f>
        <v>0</v>
      </c>
      <c r="E48" s="25">
        <f>IF('Indicator Date hidden'!F49="x","x",$E$2-'Indicator Date hidden'!F49)</f>
        <v>0</v>
      </c>
      <c r="F48" s="25">
        <f>IF('Indicator Date hidden'!G49="x","x",$F$2-'Indicator Date hidden'!G49)</f>
        <v>0</v>
      </c>
      <c r="G48" s="25">
        <f>IF('Indicator Date hidden'!H49="x","x",$G$2-'Indicator Date hidden'!H49)</f>
        <v>0</v>
      </c>
      <c r="H48" s="25">
        <f>IF('Indicator Date hidden'!I49="x","x",$H$2-'Indicator Date hidden'!I49)</f>
        <v>0</v>
      </c>
      <c r="I48" s="25">
        <f>IF('Indicator Date hidden'!J49="x","x",$I$2-'Indicator Date hidden'!J49)</f>
        <v>0</v>
      </c>
      <c r="J48" s="25">
        <f>IF('Indicator Date hidden'!K49="x","x",$J$2-'Indicator Date hidden'!K49)</f>
        <v>0</v>
      </c>
      <c r="K48" s="25">
        <f>IF('Indicator Date hidden'!L49="x","x",$K$2-'Indicator Date hidden'!L49)</f>
        <v>0</v>
      </c>
      <c r="L48" s="25">
        <f>IF('Indicator Date hidden'!M49="x","x",$L$2-'Indicator Date hidden'!M49)</f>
        <v>0</v>
      </c>
      <c r="M48" s="25">
        <f>IF('Indicator Date hidden'!N49="x","x",$M$2-'Indicator Date hidden'!N49)</f>
        <v>0</v>
      </c>
      <c r="N48" s="25">
        <f>IF('Indicator Date hidden'!O49="x","x",$N$2-'Indicator Date hidden'!O49)</f>
        <v>0</v>
      </c>
      <c r="O48" s="25">
        <f>IF('Indicator Date hidden'!P49="x","x",$O$2-'Indicator Date hidden'!P49)</f>
        <v>0</v>
      </c>
      <c r="P48" s="25">
        <f>IF('Indicator Date hidden'!Q49="x","x",$P$2-'Indicator Date hidden'!Q49)</f>
        <v>0</v>
      </c>
      <c r="Q48" s="25" t="str">
        <f>IF('Indicator Date hidden'!R49="x","x",$Q$2-'Indicator Date hidden'!R49)</f>
        <v>x</v>
      </c>
      <c r="R48" s="25">
        <f>IF('Indicator Date hidden'!S49="x","x",$R$2-'Indicator Date hidden'!S49)</f>
        <v>0</v>
      </c>
      <c r="S48" s="25">
        <f>IF('Indicator Date hidden'!T49="x","x",$S$2-'Indicator Date hidden'!T49)</f>
        <v>0</v>
      </c>
      <c r="T48" s="25">
        <f>IF('Indicator Date hidden'!U49="x","x",$T$2-'Indicator Date hidden'!U49)</f>
        <v>0</v>
      </c>
      <c r="U48" s="25" t="str">
        <f>IF('Indicator Date hidden'!V49="x","x",$U$2-'Indicator Date hidden'!V49)</f>
        <v>x</v>
      </c>
      <c r="V48" s="25">
        <f>IF('Indicator Date hidden'!W49="x","x",$V$2-'Indicator Date hidden'!W49)</f>
        <v>0</v>
      </c>
      <c r="W48" s="25" t="str">
        <f>IF('Indicator Date hidden'!X49="x","x",$W$2-'Indicator Date hidden'!X49)</f>
        <v>x</v>
      </c>
      <c r="X48" s="25">
        <f>IF('Indicator Date hidden'!Y49="x","x",$X$2-'Indicator Date hidden'!Y49)</f>
        <v>4</v>
      </c>
      <c r="Y48" s="25">
        <f>IF('Indicator Date hidden'!Z49="x","x",$Y$2-'Indicator Date hidden'!Z49)</f>
        <v>0</v>
      </c>
      <c r="Z48" s="25">
        <f>IF('Indicator Date hidden'!AA49="x","x",$Z$2-'Indicator Date hidden'!AA49)</f>
        <v>0</v>
      </c>
      <c r="AA48" s="25">
        <f>IF('Indicator Date hidden'!AB49="x","x",$AA$2-'Indicator Date hidden'!AB49)</f>
        <v>0</v>
      </c>
      <c r="AB48" s="25">
        <f>IF('Indicator Date hidden'!AC49="x","x",$AB$2-'Indicator Date hidden'!AC49)</f>
        <v>0</v>
      </c>
      <c r="AC48" s="25">
        <f>IF('Indicator Date hidden'!AD49="x","x",$AC$2-'Indicator Date hidden'!AD49)</f>
        <v>0</v>
      </c>
      <c r="AD48" s="25" t="str">
        <f>IF('Indicator Date hidden'!AE49="x","x",$AD$2-'Indicator Date hidden'!AE49)</f>
        <v>x</v>
      </c>
      <c r="AE48" s="25">
        <f>IF('Indicator Date hidden'!AF49="x","x",$AE$2-'Indicator Date hidden'!AF49)</f>
        <v>0</v>
      </c>
      <c r="AF48" s="25">
        <f>IF('Indicator Date hidden'!AG49="x","x",$AF$2-'Indicator Date hidden'!AG49)</f>
        <v>1</v>
      </c>
      <c r="AG48" s="25">
        <f>IF('Indicator Date hidden'!AH49="x","x",$AG$2-'Indicator Date hidden'!AH49)</f>
        <v>0</v>
      </c>
      <c r="AH48" s="25">
        <f>IF('Indicator Date hidden'!AI49="x","x",$AH$2-'Indicator Date hidden'!AI49)</f>
        <v>0</v>
      </c>
      <c r="AI48" s="25">
        <f>IF('Indicator Date hidden'!AJ49="x","x",$AI$2-'Indicator Date hidden'!AJ49)</f>
        <v>0</v>
      </c>
      <c r="AJ48" s="25" t="str">
        <f>IF('Indicator Date hidden'!AK49="x","x",$AJ$2-'Indicator Date hidden'!AK49)</f>
        <v>x</v>
      </c>
      <c r="AK48" s="25">
        <f>IF('Indicator Date hidden'!AL49="x","x",$AK$2-'Indicator Date hidden'!AL49)</f>
        <v>1</v>
      </c>
      <c r="AL48" s="25">
        <f>IF('Indicator Date hidden'!AM49="x","x",$AL$2-'Indicator Date hidden'!AM49)</f>
        <v>0</v>
      </c>
      <c r="AM48" s="25">
        <f>IF('Indicator Date hidden'!AN49="x","x",$AM$2-'Indicator Date hidden'!AN49)</f>
        <v>0</v>
      </c>
      <c r="AN48" s="25">
        <f>IF('Indicator Date hidden'!AO49="x","x",$AN$2-'Indicator Date hidden'!AO49)</f>
        <v>0</v>
      </c>
      <c r="AO48" s="25">
        <f>IF('Indicator Date hidden'!AP49="x","x",$AO$2-'Indicator Date hidden'!AP49)</f>
        <v>0</v>
      </c>
      <c r="AP48" s="25">
        <f>IF('Indicator Date hidden'!AQ49="x","x",$AP$2-'Indicator Date hidden'!AQ49)</f>
        <v>0</v>
      </c>
      <c r="AQ48" s="25">
        <f>IF('Indicator Date hidden'!AR49="x","x",$AQ$2-'Indicator Date hidden'!AR49)</f>
        <v>0</v>
      </c>
      <c r="AR48" s="25">
        <f>IF('Indicator Date hidden'!AS49="x","x",$AR$2-'Indicator Date hidden'!AS49)</f>
        <v>0</v>
      </c>
      <c r="AS48" s="25">
        <f>IF('Indicator Date hidden'!AT49="x","x",$AS$2-'Indicator Date hidden'!AT49)</f>
        <v>0</v>
      </c>
      <c r="AT48" s="25">
        <f>IF('Indicator Date hidden'!AU49="x","x",$AT$2-'Indicator Date hidden'!AU49)</f>
        <v>0</v>
      </c>
      <c r="AU48" s="25" t="str">
        <f>IF('Indicator Date hidden'!AV49="x","x",$AU$2-'Indicator Date hidden'!AV49)</f>
        <v>x</v>
      </c>
      <c r="AV48" s="25">
        <f>IF('Indicator Date hidden'!AW49="x","x",$AV$2-'Indicator Date hidden'!AW49)</f>
        <v>0</v>
      </c>
      <c r="AW48" s="25">
        <f>IF('Indicator Date hidden'!AX49="x","x",$AW$2-'Indicator Date hidden'!AX49)</f>
        <v>0</v>
      </c>
      <c r="AX48" s="25">
        <f>IF('Indicator Date hidden'!AY49="x","x",$AX$2-'Indicator Date hidden'!AY49)</f>
        <v>0</v>
      </c>
      <c r="AY48" s="25">
        <f>IF('Indicator Date hidden'!AZ49="x","x",$AY$2-'Indicator Date hidden'!AZ49)</f>
        <v>0</v>
      </c>
      <c r="AZ48" s="25">
        <f>IF('Indicator Date hidden'!BA49="x","x",$AZ$2-'Indicator Date hidden'!BA49)</f>
        <v>0</v>
      </c>
      <c r="BA48">
        <f t="shared" si="5"/>
        <v>6</v>
      </c>
      <c r="BB48" s="26">
        <f t="shared" si="6"/>
        <v>0.13333333333333333</v>
      </c>
      <c r="BC48">
        <f t="shared" si="7"/>
        <v>3</v>
      </c>
      <c r="BD48" s="26">
        <f t="shared" si="8"/>
        <v>0.6182412330330469</v>
      </c>
      <c r="BE48" s="28">
        <f t="shared" si="9"/>
        <v>0</v>
      </c>
    </row>
    <row r="49" spans="1:57">
      <c r="A49" t="s">
        <v>6870</v>
      </c>
      <c r="B49" s="25">
        <f>IF('Indicator Date hidden'!C50="x","x",$B$2-'Indicator Date hidden'!C50)</f>
        <v>0</v>
      </c>
      <c r="C49" s="25">
        <f>IF('Indicator Date hidden'!D50="x","x",$C$2-'Indicator Date hidden'!D50)</f>
        <v>0</v>
      </c>
      <c r="D49" s="25">
        <f>IF('Indicator Date hidden'!E50="x","x",$D$2-'Indicator Date hidden'!E50)</f>
        <v>0</v>
      </c>
      <c r="E49" s="25">
        <f>IF('Indicator Date hidden'!F50="x","x",$E$2-'Indicator Date hidden'!F50)</f>
        <v>0</v>
      </c>
      <c r="F49" s="25">
        <f>IF('Indicator Date hidden'!G50="x","x",$F$2-'Indicator Date hidden'!G50)</f>
        <v>0</v>
      </c>
      <c r="G49" s="25">
        <f>IF('Indicator Date hidden'!H50="x","x",$G$2-'Indicator Date hidden'!H50)</f>
        <v>0</v>
      </c>
      <c r="H49" s="25">
        <f>IF('Indicator Date hidden'!I50="x","x",$H$2-'Indicator Date hidden'!I50)</f>
        <v>0</v>
      </c>
      <c r="I49" s="25">
        <f>IF('Indicator Date hidden'!J50="x","x",$I$2-'Indicator Date hidden'!J50)</f>
        <v>0</v>
      </c>
      <c r="J49" s="25">
        <f>IF('Indicator Date hidden'!K50="x","x",$J$2-'Indicator Date hidden'!K50)</f>
        <v>0</v>
      </c>
      <c r="K49" s="25">
        <f>IF('Indicator Date hidden'!L50="x","x",$K$2-'Indicator Date hidden'!L50)</f>
        <v>0</v>
      </c>
      <c r="L49" s="25">
        <f>IF('Indicator Date hidden'!M50="x","x",$L$2-'Indicator Date hidden'!M50)</f>
        <v>0</v>
      </c>
      <c r="M49" s="25">
        <f>IF('Indicator Date hidden'!N50="x","x",$M$2-'Indicator Date hidden'!N50)</f>
        <v>0</v>
      </c>
      <c r="N49" s="25">
        <f>IF('Indicator Date hidden'!O50="x","x",$N$2-'Indicator Date hidden'!O50)</f>
        <v>0</v>
      </c>
      <c r="O49" s="25">
        <f>IF('Indicator Date hidden'!P50="x","x",$O$2-'Indicator Date hidden'!P50)</f>
        <v>0</v>
      </c>
      <c r="P49" s="25">
        <f>IF('Indicator Date hidden'!Q50="x","x",$P$2-'Indicator Date hidden'!Q50)</f>
        <v>0</v>
      </c>
      <c r="Q49" s="25">
        <f>IF('Indicator Date hidden'!R50="x","x",$Q$2-'Indicator Date hidden'!R50)</f>
        <v>8</v>
      </c>
      <c r="R49" s="25">
        <f>IF('Indicator Date hidden'!S50="x","x",$R$2-'Indicator Date hidden'!S50)</f>
        <v>0</v>
      </c>
      <c r="S49" s="25">
        <f>IF('Indicator Date hidden'!T50="x","x",$S$2-'Indicator Date hidden'!T50)</f>
        <v>0</v>
      </c>
      <c r="T49" s="25">
        <f>IF('Indicator Date hidden'!U50="x","x",$T$2-'Indicator Date hidden'!U50)</f>
        <v>0</v>
      </c>
      <c r="U49" s="25" t="str">
        <f>IF('Indicator Date hidden'!V50="x","x",$U$2-'Indicator Date hidden'!V50)</f>
        <v>x</v>
      </c>
      <c r="V49" s="25">
        <f>IF('Indicator Date hidden'!W50="x","x",$V$2-'Indicator Date hidden'!W50)</f>
        <v>0</v>
      </c>
      <c r="W49" s="25">
        <f>IF('Indicator Date hidden'!X50="x","x",$W$2-'Indicator Date hidden'!X50)</f>
        <v>2</v>
      </c>
      <c r="X49" s="25">
        <f>IF('Indicator Date hidden'!Y50="x","x",$X$2-'Indicator Date hidden'!Y50)</f>
        <v>4</v>
      </c>
      <c r="Y49" s="25">
        <f>IF('Indicator Date hidden'!Z50="x","x",$Y$2-'Indicator Date hidden'!Z50)</f>
        <v>0</v>
      </c>
      <c r="Z49" s="25">
        <f>IF('Indicator Date hidden'!AA50="x","x",$Z$2-'Indicator Date hidden'!AA50)</f>
        <v>0</v>
      </c>
      <c r="AA49" s="25">
        <f>IF('Indicator Date hidden'!AB50="x","x",$AA$2-'Indicator Date hidden'!AB50)</f>
        <v>0</v>
      </c>
      <c r="AB49" s="25">
        <f>IF('Indicator Date hidden'!AC50="x","x",$AB$2-'Indicator Date hidden'!AC50)</f>
        <v>0</v>
      </c>
      <c r="AC49" s="25">
        <f>IF('Indicator Date hidden'!AD50="x","x",$AC$2-'Indicator Date hidden'!AD50)</f>
        <v>0</v>
      </c>
      <c r="AD49" s="25">
        <f>IF('Indicator Date hidden'!AE50="x","x",$AD$2-'Indicator Date hidden'!AE50)</f>
        <v>0</v>
      </c>
      <c r="AE49" s="25" t="str">
        <f>IF('Indicator Date hidden'!AF50="x","x",$AE$2-'Indicator Date hidden'!AF50)</f>
        <v>x</v>
      </c>
      <c r="AF49" s="25">
        <f>IF('Indicator Date hidden'!AG50="x","x",$AF$2-'Indicator Date hidden'!AG50)</f>
        <v>1</v>
      </c>
      <c r="AG49" s="25">
        <f>IF('Indicator Date hidden'!AH50="x","x",$AG$2-'Indicator Date hidden'!AH50)</f>
        <v>0</v>
      </c>
      <c r="AH49" s="25">
        <f>IF('Indicator Date hidden'!AI50="x","x",$AH$2-'Indicator Date hidden'!AI50)</f>
        <v>0</v>
      </c>
      <c r="AI49" s="25">
        <f>IF('Indicator Date hidden'!AJ50="x","x",$AI$2-'Indicator Date hidden'!AJ50)</f>
        <v>0</v>
      </c>
      <c r="AJ49" s="25" t="str">
        <f>IF('Indicator Date hidden'!AK50="x","x",$AJ$2-'Indicator Date hidden'!AK50)</f>
        <v>x</v>
      </c>
      <c r="AK49" s="25">
        <f>IF('Indicator Date hidden'!AL50="x","x",$AK$2-'Indicator Date hidden'!AL50)</f>
        <v>0</v>
      </c>
      <c r="AL49" s="25">
        <f>IF('Indicator Date hidden'!AM50="x","x",$AL$2-'Indicator Date hidden'!AM50)</f>
        <v>0</v>
      </c>
      <c r="AM49" s="25">
        <f>IF('Indicator Date hidden'!AN50="x","x",$AM$2-'Indicator Date hidden'!AN50)</f>
        <v>0</v>
      </c>
      <c r="AN49" s="25">
        <f>IF('Indicator Date hidden'!AO50="x","x",$AN$2-'Indicator Date hidden'!AO50)</f>
        <v>0</v>
      </c>
      <c r="AO49" s="25" t="str">
        <f>IF('Indicator Date hidden'!AP50="x","x",$AO$2-'Indicator Date hidden'!AP50)</f>
        <v>x</v>
      </c>
      <c r="AP49" s="25" t="str">
        <f>IF('Indicator Date hidden'!AQ50="x","x",$AP$2-'Indicator Date hidden'!AQ50)</f>
        <v>x</v>
      </c>
      <c r="AQ49" s="25">
        <f>IF('Indicator Date hidden'!AR50="x","x",$AQ$2-'Indicator Date hidden'!AR50)</f>
        <v>4</v>
      </c>
      <c r="AR49" s="25">
        <f>IF('Indicator Date hidden'!AS50="x","x",$AR$2-'Indicator Date hidden'!AS50)</f>
        <v>0</v>
      </c>
      <c r="AS49" s="25">
        <f>IF('Indicator Date hidden'!AT50="x","x",$AS$2-'Indicator Date hidden'!AT50)</f>
        <v>0</v>
      </c>
      <c r="AT49" s="25">
        <f>IF('Indicator Date hidden'!AU50="x","x",$AT$2-'Indicator Date hidden'!AU50)</f>
        <v>0</v>
      </c>
      <c r="AU49" s="25" t="str">
        <f>IF('Indicator Date hidden'!AV50="x","x",$AU$2-'Indicator Date hidden'!AV50)</f>
        <v>x</v>
      </c>
      <c r="AV49" s="25">
        <f>IF('Indicator Date hidden'!AW50="x","x",$AV$2-'Indicator Date hidden'!AW50)</f>
        <v>0</v>
      </c>
      <c r="AW49" s="25">
        <f>IF('Indicator Date hidden'!AX50="x","x",$AW$2-'Indicator Date hidden'!AX50)</f>
        <v>0</v>
      </c>
      <c r="AX49" s="25">
        <f>IF('Indicator Date hidden'!AY50="x","x",$AX$2-'Indicator Date hidden'!AY50)</f>
        <v>0</v>
      </c>
      <c r="AY49" s="25">
        <f>IF('Indicator Date hidden'!AZ50="x","x",$AY$2-'Indicator Date hidden'!AZ50)</f>
        <v>0</v>
      </c>
      <c r="AZ49" s="25">
        <f>IF('Indicator Date hidden'!BA50="x","x",$AZ$2-'Indicator Date hidden'!BA50)</f>
        <v>0</v>
      </c>
      <c r="BA49">
        <f t="shared" si="5"/>
        <v>19</v>
      </c>
      <c r="BB49" s="26">
        <f t="shared" si="6"/>
        <v>0.42222222222222222</v>
      </c>
      <c r="BC49">
        <f t="shared" si="7"/>
        <v>5</v>
      </c>
      <c r="BD49" s="26">
        <f t="shared" si="8"/>
        <v>1.4374188114485538</v>
      </c>
      <c r="BE49" s="28">
        <f t="shared" si="9"/>
        <v>0</v>
      </c>
    </row>
    <row r="50" spans="1:57">
      <c r="A50" t="s">
        <v>6872</v>
      </c>
      <c r="B50" s="25">
        <f>IF('Indicator Date hidden'!C51="x","x",$B$2-'Indicator Date hidden'!C51)</f>
        <v>0</v>
      </c>
      <c r="C50" s="25">
        <f>IF('Indicator Date hidden'!D51="x","x",$C$2-'Indicator Date hidden'!D51)</f>
        <v>0</v>
      </c>
      <c r="D50" s="25">
        <f>IF('Indicator Date hidden'!E51="x","x",$D$2-'Indicator Date hidden'!E51)</f>
        <v>0</v>
      </c>
      <c r="E50" s="25">
        <f>IF('Indicator Date hidden'!F51="x","x",$E$2-'Indicator Date hidden'!F51)</f>
        <v>0</v>
      </c>
      <c r="F50" s="25">
        <f>IF('Indicator Date hidden'!G51="x","x",$F$2-'Indicator Date hidden'!G51)</f>
        <v>0</v>
      </c>
      <c r="G50" s="25">
        <f>IF('Indicator Date hidden'!H51="x","x",$G$2-'Indicator Date hidden'!H51)</f>
        <v>0</v>
      </c>
      <c r="H50" s="25">
        <f>IF('Indicator Date hidden'!I51="x","x",$H$2-'Indicator Date hidden'!I51)</f>
        <v>0</v>
      </c>
      <c r="I50" s="25">
        <f>IF('Indicator Date hidden'!J51="x","x",$I$2-'Indicator Date hidden'!J51)</f>
        <v>0</v>
      </c>
      <c r="J50" s="25">
        <f>IF('Indicator Date hidden'!K51="x","x",$J$2-'Indicator Date hidden'!K51)</f>
        <v>0</v>
      </c>
      <c r="K50" s="25">
        <f>IF('Indicator Date hidden'!L51="x","x",$K$2-'Indicator Date hidden'!L51)</f>
        <v>0</v>
      </c>
      <c r="L50" s="25">
        <f>IF('Indicator Date hidden'!M51="x","x",$L$2-'Indicator Date hidden'!M51)</f>
        <v>0</v>
      </c>
      <c r="M50" s="25">
        <f>IF('Indicator Date hidden'!N51="x","x",$M$2-'Indicator Date hidden'!N51)</f>
        <v>0</v>
      </c>
      <c r="N50" s="25">
        <f>IF('Indicator Date hidden'!O51="x","x",$N$2-'Indicator Date hidden'!O51)</f>
        <v>0</v>
      </c>
      <c r="O50" s="25">
        <f>IF('Indicator Date hidden'!P51="x","x",$O$2-'Indicator Date hidden'!P51)</f>
        <v>0</v>
      </c>
      <c r="P50" s="25">
        <f>IF('Indicator Date hidden'!Q51="x","x",$P$2-'Indicator Date hidden'!Q51)</f>
        <v>0</v>
      </c>
      <c r="Q50" s="25" t="str">
        <f>IF('Indicator Date hidden'!R51="x","x",$Q$2-'Indicator Date hidden'!R51)</f>
        <v>x</v>
      </c>
      <c r="R50" s="25">
        <f>IF('Indicator Date hidden'!S51="x","x",$R$2-'Indicator Date hidden'!S51)</f>
        <v>0</v>
      </c>
      <c r="S50" s="25">
        <f>IF('Indicator Date hidden'!T51="x","x",$S$2-'Indicator Date hidden'!T51)</f>
        <v>0</v>
      </c>
      <c r="T50" s="25">
        <f>IF('Indicator Date hidden'!U51="x","x",$T$2-'Indicator Date hidden'!U51)</f>
        <v>0</v>
      </c>
      <c r="U50" s="25">
        <f>IF('Indicator Date hidden'!V51="x","x",$U$2-'Indicator Date hidden'!V51)</f>
        <v>0</v>
      </c>
      <c r="V50" s="25">
        <f>IF('Indicator Date hidden'!W51="x","x",$V$2-'Indicator Date hidden'!W51)</f>
        <v>0</v>
      </c>
      <c r="W50" s="25" t="str">
        <f>IF('Indicator Date hidden'!X51="x","x",$W$2-'Indicator Date hidden'!X51)</f>
        <v>x</v>
      </c>
      <c r="X50" s="25">
        <f>IF('Indicator Date hidden'!Y51="x","x",$X$2-'Indicator Date hidden'!Y51)</f>
        <v>3</v>
      </c>
      <c r="Y50" s="25">
        <f>IF('Indicator Date hidden'!Z51="x","x",$Y$2-'Indicator Date hidden'!Z51)</f>
        <v>0</v>
      </c>
      <c r="Z50" s="25">
        <f>IF('Indicator Date hidden'!AA51="x","x",$Z$2-'Indicator Date hidden'!AA51)</f>
        <v>0</v>
      </c>
      <c r="AA50" s="25" t="str">
        <f>IF('Indicator Date hidden'!AB51="x","x",$AA$2-'Indicator Date hidden'!AB51)</f>
        <v>x</v>
      </c>
      <c r="AB50" s="25">
        <f>IF('Indicator Date hidden'!AC51="x","x",$AB$2-'Indicator Date hidden'!AC51)</f>
        <v>0</v>
      </c>
      <c r="AC50" s="25">
        <f>IF('Indicator Date hidden'!AD51="x","x",$AC$2-'Indicator Date hidden'!AD51)</f>
        <v>0</v>
      </c>
      <c r="AD50" s="25" t="str">
        <f>IF('Indicator Date hidden'!AE51="x","x",$AD$2-'Indicator Date hidden'!AE51)</f>
        <v>x</v>
      </c>
      <c r="AE50" s="25" t="str">
        <f>IF('Indicator Date hidden'!AF51="x","x",$AE$2-'Indicator Date hidden'!AF51)</f>
        <v>x</v>
      </c>
      <c r="AF50" s="25" t="str">
        <f>IF('Indicator Date hidden'!AG51="x","x",$AF$2-'Indicator Date hidden'!AG51)</f>
        <v>x</v>
      </c>
      <c r="AG50" s="25">
        <f>IF('Indicator Date hidden'!AH51="x","x",$AG$2-'Indicator Date hidden'!AH51)</f>
        <v>0</v>
      </c>
      <c r="AH50" s="25">
        <f>IF('Indicator Date hidden'!AI51="x","x",$AH$2-'Indicator Date hidden'!AI51)</f>
        <v>0</v>
      </c>
      <c r="AI50" s="25">
        <f>IF('Indicator Date hidden'!AJ51="x","x",$AI$2-'Indicator Date hidden'!AJ51)</f>
        <v>0</v>
      </c>
      <c r="AJ50" s="25" t="str">
        <f>IF('Indicator Date hidden'!AK51="x","x",$AJ$2-'Indicator Date hidden'!AK51)</f>
        <v>x</v>
      </c>
      <c r="AK50" s="25">
        <f>IF('Indicator Date hidden'!AL51="x","x",$AK$2-'Indicator Date hidden'!AL51)</f>
        <v>1</v>
      </c>
      <c r="AL50" s="25">
        <f>IF('Indicator Date hidden'!AM51="x","x",$AL$2-'Indicator Date hidden'!AM51)</f>
        <v>0</v>
      </c>
      <c r="AM50" s="25">
        <f>IF('Indicator Date hidden'!AN51="x","x",$AM$2-'Indicator Date hidden'!AN51)</f>
        <v>0</v>
      </c>
      <c r="AN50" s="25">
        <f>IF('Indicator Date hidden'!AO51="x","x",$AN$2-'Indicator Date hidden'!AO51)</f>
        <v>0</v>
      </c>
      <c r="AO50" s="25" t="str">
        <f>IF('Indicator Date hidden'!AP51="x","x",$AO$2-'Indicator Date hidden'!AP51)</f>
        <v>x</v>
      </c>
      <c r="AP50" s="25" t="str">
        <f>IF('Indicator Date hidden'!AQ51="x","x",$AP$2-'Indicator Date hidden'!AQ51)</f>
        <v>x</v>
      </c>
      <c r="AQ50" s="25" t="str">
        <f>IF('Indicator Date hidden'!AR51="x","x",$AQ$2-'Indicator Date hidden'!AR51)</f>
        <v>x</v>
      </c>
      <c r="AR50" s="25">
        <f>IF('Indicator Date hidden'!AS51="x","x",$AR$2-'Indicator Date hidden'!AS51)</f>
        <v>0</v>
      </c>
      <c r="AS50" s="25">
        <f>IF('Indicator Date hidden'!AT51="x","x",$AS$2-'Indicator Date hidden'!AT51)</f>
        <v>0</v>
      </c>
      <c r="AT50" s="25">
        <f>IF('Indicator Date hidden'!AU51="x","x",$AT$2-'Indicator Date hidden'!AU51)</f>
        <v>0</v>
      </c>
      <c r="AU50" s="25" t="str">
        <f>IF('Indicator Date hidden'!AV51="x","x",$AU$2-'Indicator Date hidden'!AV51)</f>
        <v>x</v>
      </c>
      <c r="AV50" s="25">
        <f>IF('Indicator Date hidden'!AW51="x","x",$AV$2-'Indicator Date hidden'!AW51)</f>
        <v>0</v>
      </c>
      <c r="AW50" s="25">
        <f>IF('Indicator Date hidden'!AX51="x","x",$AW$2-'Indicator Date hidden'!AX51)</f>
        <v>0</v>
      </c>
      <c r="AX50" s="25">
        <f>IF('Indicator Date hidden'!AY51="x","x",$AX$2-'Indicator Date hidden'!AY51)</f>
        <v>0</v>
      </c>
      <c r="AY50" s="25">
        <f>IF('Indicator Date hidden'!AZ51="x","x",$AY$2-'Indicator Date hidden'!AZ51)</f>
        <v>8</v>
      </c>
      <c r="AZ50" s="25">
        <f>IF('Indicator Date hidden'!BA51="x","x",$AZ$2-'Indicator Date hidden'!BA51)</f>
        <v>8</v>
      </c>
      <c r="BA50">
        <f t="shared" si="5"/>
        <v>20</v>
      </c>
      <c r="BB50" s="26">
        <f t="shared" si="6"/>
        <v>0.5</v>
      </c>
      <c r="BC50">
        <f t="shared" si="7"/>
        <v>4</v>
      </c>
      <c r="BD50" s="26">
        <f t="shared" si="8"/>
        <v>1.7888543819998317</v>
      </c>
      <c r="BE50" s="28">
        <f t="shared" si="9"/>
        <v>0</v>
      </c>
    </row>
    <row r="51" spans="1:57">
      <c r="A51" t="s">
        <v>6875</v>
      </c>
      <c r="B51" s="25">
        <f>IF('Indicator Date hidden'!C52="x","x",$B$2-'Indicator Date hidden'!C52)</f>
        <v>0</v>
      </c>
      <c r="C51" s="25">
        <f>IF('Indicator Date hidden'!D52="x","x",$C$2-'Indicator Date hidden'!D52)</f>
        <v>0</v>
      </c>
      <c r="D51" s="25">
        <f>IF('Indicator Date hidden'!E52="x","x",$D$2-'Indicator Date hidden'!E52)</f>
        <v>0</v>
      </c>
      <c r="E51" s="25">
        <f>IF('Indicator Date hidden'!F52="x","x",$E$2-'Indicator Date hidden'!F52)</f>
        <v>0</v>
      </c>
      <c r="F51" s="25">
        <f>IF('Indicator Date hidden'!G52="x","x",$F$2-'Indicator Date hidden'!G52)</f>
        <v>0</v>
      </c>
      <c r="G51" s="25">
        <f>IF('Indicator Date hidden'!H52="x","x",$G$2-'Indicator Date hidden'!H52)</f>
        <v>0</v>
      </c>
      <c r="H51" s="25">
        <f>IF('Indicator Date hidden'!I52="x","x",$H$2-'Indicator Date hidden'!I52)</f>
        <v>0</v>
      </c>
      <c r="I51" s="25">
        <f>IF('Indicator Date hidden'!J52="x","x",$I$2-'Indicator Date hidden'!J52)</f>
        <v>0</v>
      </c>
      <c r="J51" s="25">
        <f>IF('Indicator Date hidden'!K52="x","x",$J$2-'Indicator Date hidden'!K52)</f>
        <v>0</v>
      </c>
      <c r="K51" s="25">
        <f>IF('Indicator Date hidden'!L52="x","x",$K$2-'Indicator Date hidden'!L52)</f>
        <v>0</v>
      </c>
      <c r="L51" s="25">
        <f>IF('Indicator Date hidden'!M52="x","x",$L$2-'Indicator Date hidden'!M52)</f>
        <v>0</v>
      </c>
      <c r="M51" s="25">
        <f>IF('Indicator Date hidden'!N52="x","x",$M$2-'Indicator Date hidden'!N52)</f>
        <v>0</v>
      </c>
      <c r="N51" s="25">
        <f>IF('Indicator Date hidden'!O52="x","x",$N$2-'Indicator Date hidden'!O52)</f>
        <v>0</v>
      </c>
      <c r="O51" s="25">
        <f>IF('Indicator Date hidden'!P52="x","x",$O$2-'Indicator Date hidden'!P52)</f>
        <v>0</v>
      </c>
      <c r="P51" s="25">
        <f>IF('Indicator Date hidden'!Q52="x","x",$P$2-'Indicator Date hidden'!Q52)</f>
        <v>0</v>
      </c>
      <c r="Q51" s="25">
        <f>IF('Indicator Date hidden'!R52="x","x",$Q$2-'Indicator Date hidden'!R52)</f>
        <v>1</v>
      </c>
      <c r="R51" s="25">
        <f>IF('Indicator Date hidden'!S52="x","x",$R$2-'Indicator Date hidden'!S52)</f>
        <v>0</v>
      </c>
      <c r="S51" s="25">
        <f>IF('Indicator Date hidden'!T52="x","x",$S$2-'Indicator Date hidden'!T52)</f>
        <v>0</v>
      </c>
      <c r="T51" s="25">
        <f>IF('Indicator Date hidden'!U52="x","x",$T$2-'Indicator Date hidden'!U52)</f>
        <v>0</v>
      </c>
      <c r="U51" s="25">
        <f>IF('Indicator Date hidden'!V52="x","x",$U$2-'Indicator Date hidden'!V52)</f>
        <v>0</v>
      </c>
      <c r="V51" s="25">
        <f>IF('Indicator Date hidden'!W52="x","x",$V$2-'Indicator Date hidden'!W52)</f>
        <v>0</v>
      </c>
      <c r="W51" s="25">
        <f>IF('Indicator Date hidden'!X52="x","x",$W$2-'Indicator Date hidden'!X52)</f>
        <v>1</v>
      </c>
      <c r="X51" s="25">
        <f>IF('Indicator Date hidden'!Y52="x","x",$X$2-'Indicator Date hidden'!Y52)</f>
        <v>2</v>
      </c>
      <c r="Y51" s="25">
        <f>IF('Indicator Date hidden'!Z52="x","x",$Y$2-'Indicator Date hidden'!Z52)</f>
        <v>0</v>
      </c>
      <c r="Z51" s="25">
        <f>IF('Indicator Date hidden'!AA52="x","x",$Z$2-'Indicator Date hidden'!AA52)</f>
        <v>0</v>
      </c>
      <c r="AA51" s="25">
        <f>IF('Indicator Date hidden'!AB52="x","x",$AA$2-'Indicator Date hidden'!AB52)</f>
        <v>0</v>
      </c>
      <c r="AB51" s="25">
        <f>IF('Indicator Date hidden'!AC52="x","x",$AB$2-'Indicator Date hidden'!AC52)</f>
        <v>0</v>
      </c>
      <c r="AC51" s="25">
        <f>IF('Indicator Date hidden'!AD52="x","x",$AC$2-'Indicator Date hidden'!AD52)</f>
        <v>0</v>
      </c>
      <c r="AD51" s="25">
        <f>IF('Indicator Date hidden'!AE52="x","x",$AD$2-'Indicator Date hidden'!AE52)</f>
        <v>0</v>
      </c>
      <c r="AE51" s="25">
        <f>IF('Indicator Date hidden'!AF52="x","x",$AE$2-'Indicator Date hidden'!AF52)</f>
        <v>0</v>
      </c>
      <c r="AF51" s="25">
        <f>IF('Indicator Date hidden'!AG52="x","x",$AF$2-'Indicator Date hidden'!AG52)</f>
        <v>0</v>
      </c>
      <c r="AG51" s="25">
        <f>IF('Indicator Date hidden'!AH52="x","x",$AG$2-'Indicator Date hidden'!AH52)</f>
        <v>0</v>
      </c>
      <c r="AH51" s="25">
        <f>IF('Indicator Date hidden'!AI52="x","x",$AH$2-'Indicator Date hidden'!AI52)</f>
        <v>0</v>
      </c>
      <c r="AI51" s="25">
        <f>IF('Indicator Date hidden'!AJ52="x","x",$AI$2-'Indicator Date hidden'!AJ52)</f>
        <v>0</v>
      </c>
      <c r="AJ51" s="25" t="str">
        <f>IF('Indicator Date hidden'!AK52="x","x",$AJ$2-'Indicator Date hidden'!AK52)</f>
        <v>x</v>
      </c>
      <c r="AK51" s="25">
        <f>IF('Indicator Date hidden'!AL52="x","x",$AK$2-'Indicator Date hidden'!AL52)</f>
        <v>1</v>
      </c>
      <c r="AL51" s="25">
        <f>IF('Indicator Date hidden'!AM52="x","x",$AL$2-'Indicator Date hidden'!AM52)</f>
        <v>0</v>
      </c>
      <c r="AM51" s="25">
        <f>IF('Indicator Date hidden'!AN52="x","x",$AM$2-'Indicator Date hidden'!AN52)</f>
        <v>0</v>
      </c>
      <c r="AN51" s="25">
        <f>IF('Indicator Date hidden'!AO52="x","x",$AN$2-'Indicator Date hidden'!AO52)</f>
        <v>0</v>
      </c>
      <c r="AO51" s="25">
        <f>IF('Indicator Date hidden'!AP52="x","x",$AO$2-'Indicator Date hidden'!AP52)</f>
        <v>0</v>
      </c>
      <c r="AP51" s="25">
        <f>IF('Indicator Date hidden'!AQ52="x","x",$AP$2-'Indicator Date hidden'!AQ52)</f>
        <v>0</v>
      </c>
      <c r="AQ51" s="25">
        <f>IF('Indicator Date hidden'!AR52="x","x",$AQ$2-'Indicator Date hidden'!AR52)</f>
        <v>0</v>
      </c>
      <c r="AR51" s="25">
        <f>IF('Indicator Date hidden'!AS52="x","x",$AR$2-'Indicator Date hidden'!AS52)</f>
        <v>0</v>
      </c>
      <c r="AS51" s="25">
        <f>IF('Indicator Date hidden'!AT52="x","x",$AS$2-'Indicator Date hidden'!AT52)</f>
        <v>0</v>
      </c>
      <c r="AT51" s="25">
        <f>IF('Indicator Date hidden'!AU52="x","x",$AT$2-'Indicator Date hidden'!AU52)</f>
        <v>0</v>
      </c>
      <c r="AU51" s="25">
        <f>IF('Indicator Date hidden'!AV52="x","x",$AU$2-'Indicator Date hidden'!AV52)</f>
        <v>1</v>
      </c>
      <c r="AV51" s="25">
        <f>IF('Indicator Date hidden'!AW52="x","x",$AV$2-'Indicator Date hidden'!AW52)</f>
        <v>0</v>
      </c>
      <c r="AW51" s="25">
        <f>IF('Indicator Date hidden'!AX52="x","x",$AW$2-'Indicator Date hidden'!AX52)</f>
        <v>0</v>
      </c>
      <c r="AX51" s="25">
        <f>IF('Indicator Date hidden'!AY52="x","x",$AX$2-'Indicator Date hidden'!AY52)</f>
        <v>0</v>
      </c>
      <c r="AY51" s="25">
        <f>IF('Indicator Date hidden'!AZ52="x","x",$AY$2-'Indicator Date hidden'!AZ52)</f>
        <v>0</v>
      </c>
      <c r="AZ51" s="25">
        <f>IF('Indicator Date hidden'!BA52="x","x",$AZ$2-'Indicator Date hidden'!BA52)</f>
        <v>0</v>
      </c>
      <c r="BA51">
        <f t="shared" si="5"/>
        <v>6</v>
      </c>
      <c r="BB51" s="26">
        <f t="shared" si="6"/>
        <v>0.12</v>
      </c>
      <c r="BC51">
        <f t="shared" si="7"/>
        <v>5</v>
      </c>
      <c r="BD51" s="26">
        <f t="shared" si="8"/>
        <v>0.38157568056677826</v>
      </c>
      <c r="BE51" s="28">
        <f t="shared" si="9"/>
        <v>0</v>
      </c>
    </row>
    <row r="52" spans="1:57">
      <c r="A52" t="s">
        <v>6877</v>
      </c>
      <c r="B52" s="25">
        <f>IF('Indicator Date hidden'!C53="x","x",$B$2-'Indicator Date hidden'!C53)</f>
        <v>0</v>
      </c>
      <c r="C52" s="25">
        <f>IF('Indicator Date hidden'!D53="x","x",$C$2-'Indicator Date hidden'!D53)</f>
        <v>0</v>
      </c>
      <c r="D52" s="25">
        <f>IF('Indicator Date hidden'!E53="x","x",$D$2-'Indicator Date hidden'!E53)</f>
        <v>0</v>
      </c>
      <c r="E52" s="25">
        <f>IF('Indicator Date hidden'!F53="x","x",$E$2-'Indicator Date hidden'!F53)</f>
        <v>0</v>
      </c>
      <c r="F52" s="25">
        <f>IF('Indicator Date hidden'!G53="x","x",$F$2-'Indicator Date hidden'!G53)</f>
        <v>0</v>
      </c>
      <c r="G52" s="25">
        <f>IF('Indicator Date hidden'!H53="x","x",$G$2-'Indicator Date hidden'!H53)</f>
        <v>0</v>
      </c>
      <c r="H52" s="25">
        <f>IF('Indicator Date hidden'!I53="x","x",$H$2-'Indicator Date hidden'!I53)</f>
        <v>0</v>
      </c>
      <c r="I52" s="25">
        <f>IF('Indicator Date hidden'!J53="x","x",$I$2-'Indicator Date hidden'!J53)</f>
        <v>0</v>
      </c>
      <c r="J52" s="25">
        <f>IF('Indicator Date hidden'!K53="x","x",$J$2-'Indicator Date hidden'!K53)</f>
        <v>0</v>
      </c>
      <c r="K52" s="25">
        <f>IF('Indicator Date hidden'!L53="x","x",$K$2-'Indicator Date hidden'!L53)</f>
        <v>0</v>
      </c>
      <c r="L52" s="25">
        <f>IF('Indicator Date hidden'!M53="x","x",$L$2-'Indicator Date hidden'!M53)</f>
        <v>0</v>
      </c>
      <c r="M52" s="25">
        <f>IF('Indicator Date hidden'!N53="x","x",$M$2-'Indicator Date hidden'!N53)</f>
        <v>0</v>
      </c>
      <c r="N52" s="25">
        <f>IF('Indicator Date hidden'!O53="x","x",$N$2-'Indicator Date hidden'!O53)</f>
        <v>0</v>
      </c>
      <c r="O52" s="25">
        <f>IF('Indicator Date hidden'!P53="x","x",$O$2-'Indicator Date hidden'!P53)</f>
        <v>0</v>
      </c>
      <c r="P52" s="25">
        <f>IF('Indicator Date hidden'!Q53="x","x",$P$2-'Indicator Date hidden'!Q53)</f>
        <v>0</v>
      </c>
      <c r="Q52" s="25">
        <f>IF('Indicator Date hidden'!R53="x","x",$Q$2-'Indicator Date hidden'!R53)</f>
        <v>0</v>
      </c>
      <c r="R52" s="25">
        <f>IF('Indicator Date hidden'!S53="x","x",$R$2-'Indicator Date hidden'!S53)</f>
        <v>0</v>
      </c>
      <c r="S52" s="25">
        <f>IF('Indicator Date hidden'!T53="x","x",$S$2-'Indicator Date hidden'!T53)</f>
        <v>0</v>
      </c>
      <c r="T52" s="25">
        <f>IF('Indicator Date hidden'!U53="x","x",$T$2-'Indicator Date hidden'!U53)</f>
        <v>0</v>
      </c>
      <c r="U52" s="25">
        <f>IF('Indicator Date hidden'!V53="x","x",$U$2-'Indicator Date hidden'!V53)</f>
        <v>0</v>
      </c>
      <c r="V52" s="25">
        <f>IF('Indicator Date hidden'!W53="x","x",$V$2-'Indicator Date hidden'!W53)</f>
        <v>0</v>
      </c>
      <c r="W52" s="25">
        <f>IF('Indicator Date hidden'!X53="x","x",$W$2-'Indicator Date hidden'!X53)</f>
        <v>2</v>
      </c>
      <c r="X52" s="25">
        <f>IF('Indicator Date hidden'!Y53="x","x",$X$2-'Indicator Date hidden'!Y53)</f>
        <v>3</v>
      </c>
      <c r="Y52" s="25">
        <f>IF('Indicator Date hidden'!Z53="x","x",$Y$2-'Indicator Date hidden'!Z53)</f>
        <v>0</v>
      </c>
      <c r="Z52" s="25">
        <f>IF('Indicator Date hidden'!AA53="x","x",$Z$2-'Indicator Date hidden'!AA53)</f>
        <v>0</v>
      </c>
      <c r="AA52" s="25">
        <f>IF('Indicator Date hidden'!AB53="x","x",$AA$2-'Indicator Date hidden'!AB53)</f>
        <v>0</v>
      </c>
      <c r="AB52" s="25">
        <f>IF('Indicator Date hidden'!AC53="x","x",$AB$2-'Indicator Date hidden'!AC53)</f>
        <v>0</v>
      </c>
      <c r="AC52" s="25">
        <f>IF('Indicator Date hidden'!AD53="x","x",$AC$2-'Indicator Date hidden'!AD53)</f>
        <v>0</v>
      </c>
      <c r="AD52" s="25">
        <f>IF('Indicator Date hidden'!AE53="x","x",$AD$2-'Indicator Date hidden'!AE53)</f>
        <v>0</v>
      </c>
      <c r="AE52" s="25">
        <f>IF('Indicator Date hidden'!AF53="x","x",$AE$2-'Indicator Date hidden'!AF53)</f>
        <v>0</v>
      </c>
      <c r="AF52" s="25">
        <f>IF('Indicator Date hidden'!AG53="x","x",$AF$2-'Indicator Date hidden'!AG53)</f>
        <v>0</v>
      </c>
      <c r="AG52" s="25">
        <f>IF('Indicator Date hidden'!AH53="x","x",$AG$2-'Indicator Date hidden'!AH53)</f>
        <v>0</v>
      </c>
      <c r="AH52" s="25">
        <f>IF('Indicator Date hidden'!AI53="x","x",$AH$2-'Indicator Date hidden'!AI53)</f>
        <v>0</v>
      </c>
      <c r="AI52" s="25">
        <f>IF('Indicator Date hidden'!AJ53="x","x",$AI$2-'Indicator Date hidden'!AJ53)</f>
        <v>0</v>
      </c>
      <c r="AJ52" s="25" t="str">
        <f>IF('Indicator Date hidden'!AK53="x","x",$AJ$2-'Indicator Date hidden'!AK53)</f>
        <v>x</v>
      </c>
      <c r="AK52" s="25">
        <f>IF('Indicator Date hidden'!AL53="x","x",$AK$2-'Indicator Date hidden'!AL53)</f>
        <v>1</v>
      </c>
      <c r="AL52" s="25">
        <f>IF('Indicator Date hidden'!AM53="x","x",$AL$2-'Indicator Date hidden'!AM53)</f>
        <v>0</v>
      </c>
      <c r="AM52" s="25">
        <f>IF('Indicator Date hidden'!AN53="x","x",$AM$2-'Indicator Date hidden'!AN53)</f>
        <v>0</v>
      </c>
      <c r="AN52" s="25">
        <f>IF('Indicator Date hidden'!AO53="x","x",$AN$2-'Indicator Date hidden'!AO53)</f>
        <v>0</v>
      </c>
      <c r="AO52" s="25">
        <f>IF('Indicator Date hidden'!AP53="x","x",$AO$2-'Indicator Date hidden'!AP53)</f>
        <v>0</v>
      </c>
      <c r="AP52" s="25">
        <f>IF('Indicator Date hidden'!AQ53="x","x",$AP$2-'Indicator Date hidden'!AQ53)</f>
        <v>0</v>
      </c>
      <c r="AQ52" s="25">
        <f>IF('Indicator Date hidden'!AR53="x","x",$AQ$2-'Indicator Date hidden'!AR53)</f>
        <v>0</v>
      </c>
      <c r="AR52" s="25">
        <f>IF('Indicator Date hidden'!AS53="x","x",$AR$2-'Indicator Date hidden'!AS53)</f>
        <v>0</v>
      </c>
      <c r="AS52" s="25">
        <f>IF('Indicator Date hidden'!AT53="x","x",$AS$2-'Indicator Date hidden'!AT53)</f>
        <v>0</v>
      </c>
      <c r="AT52" s="25">
        <f>IF('Indicator Date hidden'!AU53="x","x",$AT$2-'Indicator Date hidden'!AU53)</f>
        <v>0</v>
      </c>
      <c r="AU52" s="25">
        <f>IF('Indicator Date hidden'!AV53="x","x",$AU$2-'Indicator Date hidden'!AV53)</f>
        <v>1</v>
      </c>
      <c r="AV52" s="25">
        <f>IF('Indicator Date hidden'!AW53="x","x",$AV$2-'Indicator Date hidden'!AW53)</f>
        <v>0</v>
      </c>
      <c r="AW52" s="25">
        <f>IF('Indicator Date hidden'!AX53="x","x",$AW$2-'Indicator Date hidden'!AX53)</f>
        <v>0</v>
      </c>
      <c r="AX52" s="25">
        <f>IF('Indicator Date hidden'!AY53="x","x",$AX$2-'Indicator Date hidden'!AY53)</f>
        <v>0</v>
      </c>
      <c r="AY52" s="25">
        <f>IF('Indicator Date hidden'!AZ53="x","x",$AY$2-'Indicator Date hidden'!AZ53)</f>
        <v>0</v>
      </c>
      <c r="AZ52" s="25">
        <f>IF('Indicator Date hidden'!BA53="x","x",$AZ$2-'Indicator Date hidden'!BA53)</f>
        <v>0</v>
      </c>
      <c r="BA52">
        <f t="shared" si="5"/>
        <v>7</v>
      </c>
      <c r="BB52" s="26">
        <f t="shared" si="6"/>
        <v>0.14000000000000001</v>
      </c>
      <c r="BC52">
        <f t="shared" si="7"/>
        <v>4</v>
      </c>
      <c r="BD52" s="26">
        <f t="shared" si="8"/>
        <v>0.52952809179494909</v>
      </c>
      <c r="BE52" s="28">
        <f t="shared" si="9"/>
        <v>0</v>
      </c>
    </row>
    <row r="53" spans="1:57">
      <c r="A53" t="s">
        <v>6878</v>
      </c>
      <c r="B53" s="25">
        <f>IF('Indicator Date hidden'!C54="x","x",$B$2-'Indicator Date hidden'!C54)</f>
        <v>0</v>
      </c>
      <c r="C53" s="25">
        <f>IF('Indicator Date hidden'!D54="x","x",$C$2-'Indicator Date hidden'!D54)</f>
        <v>0</v>
      </c>
      <c r="D53" s="25">
        <f>IF('Indicator Date hidden'!E54="x","x",$D$2-'Indicator Date hidden'!E54)</f>
        <v>0</v>
      </c>
      <c r="E53" s="25">
        <f>IF('Indicator Date hidden'!F54="x","x",$E$2-'Indicator Date hidden'!F54)</f>
        <v>0</v>
      </c>
      <c r="F53" s="25">
        <f>IF('Indicator Date hidden'!G54="x","x",$F$2-'Indicator Date hidden'!G54)</f>
        <v>0</v>
      </c>
      <c r="G53" s="25">
        <f>IF('Indicator Date hidden'!H54="x","x",$G$2-'Indicator Date hidden'!H54)</f>
        <v>0</v>
      </c>
      <c r="H53" s="25">
        <f>IF('Indicator Date hidden'!I54="x","x",$H$2-'Indicator Date hidden'!I54)</f>
        <v>0</v>
      </c>
      <c r="I53" s="25">
        <f>IF('Indicator Date hidden'!J54="x","x",$I$2-'Indicator Date hidden'!J54)</f>
        <v>0</v>
      </c>
      <c r="J53" s="25">
        <f>IF('Indicator Date hidden'!K54="x","x",$J$2-'Indicator Date hidden'!K54)</f>
        <v>0</v>
      </c>
      <c r="K53" s="25">
        <f>IF('Indicator Date hidden'!L54="x","x",$K$2-'Indicator Date hidden'!L54)</f>
        <v>0</v>
      </c>
      <c r="L53" s="25">
        <f>IF('Indicator Date hidden'!M54="x","x",$L$2-'Indicator Date hidden'!M54)</f>
        <v>0</v>
      </c>
      <c r="M53" s="25">
        <f>IF('Indicator Date hidden'!N54="x","x",$M$2-'Indicator Date hidden'!N54)</f>
        <v>0</v>
      </c>
      <c r="N53" s="25">
        <f>IF('Indicator Date hidden'!O54="x","x",$N$2-'Indicator Date hidden'!O54)</f>
        <v>0</v>
      </c>
      <c r="O53" s="25">
        <f>IF('Indicator Date hidden'!P54="x","x",$O$2-'Indicator Date hidden'!P54)</f>
        <v>0</v>
      </c>
      <c r="P53" s="25">
        <f>IF('Indicator Date hidden'!Q54="x","x",$P$2-'Indicator Date hidden'!Q54)</f>
        <v>0</v>
      </c>
      <c r="Q53" s="25">
        <f>IF('Indicator Date hidden'!R54="x","x",$Q$2-'Indicator Date hidden'!R54)</f>
        <v>0</v>
      </c>
      <c r="R53" s="25">
        <f>IF('Indicator Date hidden'!S54="x","x",$R$2-'Indicator Date hidden'!S54)</f>
        <v>0</v>
      </c>
      <c r="S53" s="25">
        <f>IF('Indicator Date hidden'!T54="x","x",$S$2-'Indicator Date hidden'!T54)</f>
        <v>0</v>
      </c>
      <c r="T53" s="25">
        <f>IF('Indicator Date hidden'!U54="x","x",$T$2-'Indicator Date hidden'!U54)</f>
        <v>0</v>
      </c>
      <c r="U53" s="25">
        <f>IF('Indicator Date hidden'!V54="x","x",$U$2-'Indicator Date hidden'!V54)</f>
        <v>0</v>
      </c>
      <c r="V53" s="25">
        <f>IF('Indicator Date hidden'!W54="x","x",$V$2-'Indicator Date hidden'!W54)</f>
        <v>0</v>
      </c>
      <c r="W53" s="25">
        <f>IF('Indicator Date hidden'!X54="x","x",$W$2-'Indicator Date hidden'!X54)</f>
        <v>0</v>
      </c>
      <c r="X53" s="25">
        <f>IF('Indicator Date hidden'!Y54="x","x",$X$2-'Indicator Date hidden'!Y54)</f>
        <v>4</v>
      </c>
      <c r="Y53" s="25">
        <f>IF('Indicator Date hidden'!Z54="x","x",$Y$2-'Indicator Date hidden'!Z54)</f>
        <v>0</v>
      </c>
      <c r="Z53" s="25">
        <f>IF('Indicator Date hidden'!AA54="x","x",$Z$2-'Indicator Date hidden'!AA54)</f>
        <v>0</v>
      </c>
      <c r="AA53" s="25">
        <f>IF('Indicator Date hidden'!AB54="x","x",$AA$2-'Indicator Date hidden'!AB54)</f>
        <v>0</v>
      </c>
      <c r="AB53" s="25">
        <f>IF('Indicator Date hidden'!AC54="x","x",$AB$2-'Indicator Date hidden'!AC54)</f>
        <v>0</v>
      </c>
      <c r="AC53" s="25">
        <f>IF('Indicator Date hidden'!AD54="x","x",$AC$2-'Indicator Date hidden'!AD54)</f>
        <v>0</v>
      </c>
      <c r="AD53" s="25" t="str">
        <f>IF('Indicator Date hidden'!AE54="x","x",$AD$2-'Indicator Date hidden'!AE54)</f>
        <v>x</v>
      </c>
      <c r="AE53" s="25">
        <f>IF('Indicator Date hidden'!AF54="x","x",$AE$2-'Indicator Date hidden'!AF54)</f>
        <v>0</v>
      </c>
      <c r="AF53" s="25">
        <f>IF('Indicator Date hidden'!AG54="x","x",$AF$2-'Indicator Date hidden'!AG54)</f>
        <v>5</v>
      </c>
      <c r="AG53" s="25">
        <f>IF('Indicator Date hidden'!AH54="x","x",$AG$2-'Indicator Date hidden'!AH54)</f>
        <v>0</v>
      </c>
      <c r="AH53" s="25">
        <f>IF('Indicator Date hidden'!AI54="x","x",$AH$2-'Indicator Date hidden'!AI54)</f>
        <v>0</v>
      </c>
      <c r="AI53" s="25">
        <f>IF('Indicator Date hidden'!AJ54="x","x",$AI$2-'Indicator Date hidden'!AJ54)</f>
        <v>0</v>
      </c>
      <c r="AJ53" s="25">
        <f>IF('Indicator Date hidden'!AK54="x","x",$AJ$2-'Indicator Date hidden'!AK54)</f>
        <v>1</v>
      </c>
      <c r="AK53" s="25">
        <f>IF('Indicator Date hidden'!AL54="x","x",$AK$2-'Indicator Date hidden'!AL54)</f>
        <v>0</v>
      </c>
      <c r="AL53" s="25">
        <f>IF('Indicator Date hidden'!AM54="x","x",$AL$2-'Indicator Date hidden'!AM54)</f>
        <v>0</v>
      </c>
      <c r="AM53" s="25">
        <f>IF('Indicator Date hidden'!AN54="x","x",$AM$2-'Indicator Date hidden'!AN54)</f>
        <v>0</v>
      </c>
      <c r="AN53" s="25">
        <f>IF('Indicator Date hidden'!AO54="x","x",$AN$2-'Indicator Date hidden'!AO54)</f>
        <v>0</v>
      </c>
      <c r="AO53" s="25">
        <f>IF('Indicator Date hidden'!AP54="x","x",$AO$2-'Indicator Date hidden'!AP54)</f>
        <v>0</v>
      </c>
      <c r="AP53" s="25">
        <f>IF('Indicator Date hidden'!AQ54="x","x",$AP$2-'Indicator Date hidden'!AQ54)</f>
        <v>0</v>
      </c>
      <c r="AQ53" s="25">
        <f>IF('Indicator Date hidden'!AR54="x","x",$AQ$2-'Indicator Date hidden'!AR54)</f>
        <v>0</v>
      </c>
      <c r="AR53" s="25">
        <f>IF('Indicator Date hidden'!AS54="x","x",$AR$2-'Indicator Date hidden'!AS54)</f>
        <v>0</v>
      </c>
      <c r="AS53" s="25">
        <f>IF('Indicator Date hidden'!AT54="x","x",$AS$2-'Indicator Date hidden'!AT54)</f>
        <v>0</v>
      </c>
      <c r="AT53" s="25">
        <f>IF('Indicator Date hidden'!AU54="x","x",$AT$2-'Indicator Date hidden'!AU54)</f>
        <v>0</v>
      </c>
      <c r="AU53" s="25">
        <f>IF('Indicator Date hidden'!AV54="x","x",$AU$2-'Indicator Date hidden'!AV54)</f>
        <v>1</v>
      </c>
      <c r="AV53" s="25">
        <f>IF('Indicator Date hidden'!AW54="x","x",$AV$2-'Indicator Date hidden'!AW54)</f>
        <v>0</v>
      </c>
      <c r="AW53" s="25">
        <f>IF('Indicator Date hidden'!AX54="x","x",$AW$2-'Indicator Date hidden'!AX54)</f>
        <v>0</v>
      </c>
      <c r="AX53" s="25">
        <f>IF('Indicator Date hidden'!AY54="x","x",$AX$2-'Indicator Date hidden'!AY54)</f>
        <v>0</v>
      </c>
      <c r="AY53" s="25">
        <f>IF('Indicator Date hidden'!AZ54="x","x",$AY$2-'Indicator Date hidden'!AZ54)</f>
        <v>0</v>
      </c>
      <c r="AZ53" s="25">
        <f>IF('Indicator Date hidden'!BA54="x","x",$AZ$2-'Indicator Date hidden'!BA54)</f>
        <v>0</v>
      </c>
      <c r="BA53">
        <f t="shared" si="5"/>
        <v>11</v>
      </c>
      <c r="BB53" s="26">
        <f t="shared" si="6"/>
        <v>0.22</v>
      </c>
      <c r="BC53">
        <f t="shared" si="7"/>
        <v>4</v>
      </c>
      <c r="BD53" s="26">
        <f t="shared" si="8"/>
        <v>0.90088845036441667</v>
      </c>
      <c r="BE53" s="28">
        <f t="shared" si="9"/>
        <v>0</v>
      </c>
    </row>
    <row r="54" spans="1:57">
      <c r="A54" t="s">
        <v>7080</v>
      </c>
      <c r="B54" s="25">
        <f>IF('Indicator Date hidden'!C55="x","x",$B$2-'Indicator Date hidden'!C55)</f>
        <v>0</v>
      </c>
      <c r="C54" s="25">
        <f>IF('Indicator Date hidden'!D55="x","x",$C$2-'Indicator Date hidden'!D55)</f>
        <v>0</v>
      </c>
      <c r="D54" s="25">
        <f>IF('Indicator Date hidden'!E55="x","x",$D$2-'Indicator Date hidden'!E55)</f>
        <v>0</v>
      </c>
      <c r="E54" s="25">
        <f>IF('Indicator Date hidden'!F55="x","x",$E$2-'Indicator Date hidden'!F55)</f>
        <v>0</v>
      </c>
      <c r="F54" s="25">
        <f>IF('Indicator Date hidden'!G55="x","x",$F$2-'Indicator Date hidden'!G55)</f>
        <v>0</v>
      </c>
      <c r="G54" s="25">
        <f>IF('Indicator Date hidden'!H55="x","x",$G$2-'Indicator Date hidden'!H55)</f>
        <v>0</v>
      </c>
      <c r="H54" s="25">
        <f>IF('Indicator Date hidden'!I55="x","x",$H$2-'Indicator Date hidden'!I55)</f>
        <v>0</v>
      </c>
      <c r="I54" s="25">
        <f>IF('Indicator Date hidden'!J55="x","x",$I$2-'Indicator Date hidden'!J55)</f>
        <v>0</v>
      </c>
      <c r="J54" s="25">
        <f>IF('Indicator Date hidden'!K55="x","x",$J$2-'Indicator Date hidden'!K55)</f>
        <v>0</v>
      </c>
      <c r="K54" s="25">
        <f>IF('Indicator Date hidden'!L55="x","x",$K$2-'Indicator Date hidden'!L55)</f>
        <v>0</v>
      </c>
      <c r="L54" s="25">
        <f>IF('Indicator Date hidden'!M55="x","x",$L$2-'Indicator Date hidden'!M55)</f>
        <v>0</v>
      </c>
      <c r="M54" s="25">
        <f>IF('Indicator Date hidden'!N55="x","x",$M$2-'Indicator Date hidden'!N55)</f>
        <v>0</v>
      </c>
      <c r="N54" s="25">
        <f>IF('Indicator Date hidden'!O55="x","x",$N$2-'Indicator Date hidden'!O55)</f>
        <v>0</v>
      </c>
      <c r="O54" s="25">
        <f>IF('Indicator Date hidden'!P55="x","x",$O$2-'Indicator Date hidden'!P55)</f>
        <v>0</v>
      </c>
      <c r="P54" s="25">
        <f>IF('Indicator Date hidden'!Q55="x","x",$P$2-'Indicator Date hidden'!Q55)</f>
        <v>0</v>
      </c>
      <c r="Q54" s="25" t="str">
        <f>IF('Indicator Date hidden'!R55="x","x",$Q$2-'Indicator Date hidden'!R55)</f>
        <v>x</v>
      </c>
      <c r="R54" s="25">
        <f>IF('Indicator Date hidden'!S55="x","x",$R$2-'Indicator Date hidden'!S55)</f>
        <v>0</v>
      </c>
      <c r="S54" s="25">
        <f>IF('Indicator Date hidden'!T55="x","x",$S$2-'Indicator Date hidden'!T55)</f>
        <v>0</v>
      </c>
      <c r="T54" s="25">
        <f>IF('Indicator Date hidden'!U55="x","x",$T$2-'Indicator Date hidden'!U55)</f>
        <v>0</v>
      </c>
      <c r="U54" s="25">
        <f>IF('Indicator Date hidden'!V55="x","x",$U$2-'Indicator Date hidden'!V55)</f>
        <v>0</v>
      </c>
      <c r="V54" s="25">
        <f>IF('Indicator Date hidden'!W55="x","x",$V$2-'Indicator Date hidden'!W55)</f>
        <v>0</v>
      </c>
      <c r="W54" s="25">
        <f>IF('Indicator Date hidden'!X55="x","x",$W$2-'Indicator Date hidden'!X55)</f>
        <v>6</v>
      </c>
      <c r="X54" s="25">
        <f>IF('Indicator Date hidden'!Y55="x","x",$X$2-'Indicator Date hidden'!Y55)</f>
        <v>4</v>
      </c>
      <c r="Y54" s="25">
        <f>IF('Indicator Date hidden'!Z55="x","x",$Y$2-'Indicator Date hidden'!Z55)</f>
        <v>0</v>
      </c>
      <c r="Z54" s="25">
        <f>IF('Indicator Date hidden'!AA55="x","x",$Z$2-'Indicator Date hidden'!AA55)</f>
        <v>0</v>
      </c>
      <c r="AA54" s="25">
        <f>IF('Indicator Date hidden'!AB55="x","x",$AA$2-'Indicator Date hidden'!AB55)</f>
        <v>0</v>
      </c>
      <c r="AB54" s="25">
        <f>IF('Indicator Date hidden'!AC55="x","x",$AB$2-'Indicator Date hidden'!AC55)</f>
        <v>0</v>
      </c>
      <c r="AC54" s="25">
        <f>IF('Indicator Date hidden'!AD55="x","x",$AC$2-'Indicator Date hidden'!AD55)</f>
        <v>0</v>
      </c>
      <c r="AD54" s="25">
        <f>IF('Indicator Date hidden'!AE55="x","x",$AD$2-'Indicator Date hidden'!AE55)</f>
        <v>0</v>
      </c>
      <c r="AE54" s="25">
        <f>IF('Indicator Date hidden'!AF55="x","x",$AE$2-'Indicator Date hidden'!AF55)</f>
        <v>0</v>
      </c>
      <c r="AF54" s="25">
        <f>IF('Indicator Date hidden'!AG55="x","x",$AF$2-'Indicator Date hidden'!AG55)</f>
        <v>0</v>
      </c>
      <c r="AG54" s="25">
        <f>IF('Indicator Date hidden'!AH55="x","x",$AG$2-'Indicator Date hidden'!AH55)</f>
        <v>0</v>
      </c>
      <c r="AH54" s="25">
        <f>IF('Indicator Date hidden'!AI55="x","x",$AH$2-'Indicator Date hidden'!AI55)</f>
        <v>0</v>
      </c>
      <c r="AI54" s="25">
        <f>IF('Indicator Date hidden'!AJ55="x","x",$AI$2-'Indicator Date hidden'!AJ55)</f>
        <v>0</v>
      </c>
      <c r="AJ54" s="25">
        <f>IF('Indicator Date hidden'!AK55="x","x",$AJ$2-'Indicator Date hidden'!AK55)</f>
        <v>1</v>
      </c>
      <c r="AK54" s="25">
        <f>IF('Indicator Date hidden'!AL55="x","x",$AK$2-'Indicator Date hidden'!AL55)</f>
        <v>1</v>
      </c>
      <c r="AL54" s="25">
        <f>IF('Indicator Date hidden'!AM55="x","x",$AL$2-'Indicator Date hidden'!AM55)</f>
        <v>0</v>
      </c>
      <c r="AM54" s="25">
        <f>IF('Indicator Date hidden'!AN55="x","x",$AM$2-'Indicator Date hidden'!AN55)</f>
        <v>0</v>
      </c>
      <c r="AN54" s="25">
        <f>IF('Indicator Date hidden'!AO55="x","x",$AN$2-'Indicator Date hidden'!AO55)</f>
        <v>0</v>
      </c>
      <c r="AO54" s="25">
        <f>IF('Indicator Date hidden'!AP55="x","x",$AO$2-'Indicator Date hidden'!AP55)</f>
        <v>0</v>
      </c>
      <c r="AP54" s="25">
        <f>IF('Indicator Date hidden'!AQ55="x","x",$AP$2-'Indicator Date hidden'!AQ55)</f>
        <v>0</v>
      </c>
      <c r="AQ54" s="25">
        <f>IF('Indicator Date hidden'!AR55="x","x",$AQ$2-'Indicator Date hidden'!AR55)</f>
        <v>6</v>
      </c>
      <c r="AR54" s="25">
        <f>IF('Indicator Date hidden'!AS55="x","x",$AR$2-'Indicator Date hidden'!AS55)</f>
        <v>0</v>
      </c>
      <c r="AS54" s="25">
        <f>IF('Indicator Date hidden'!AT55="x","x",$AS$2-'Indicator Date hidden'!AT55)</f>
        <v>0</v>
      </c>
      <c r="AT54" s="25">
        <f>IF('Indicator Date hidden'!AU55="x","x",$AT$2-'Indicator Date hidden'!AU55)</f>
        <v>0</v>
      </c>
      <c r="AU54" s="25">
        <f>IF('Indicator Date hidden'!AV55="x","x",$AU$2-'Indicator Date hidden'!AV55)</f>
        <v>1</v>
      </c>
      <c r="AV54" s="25">
        <f>IF('Indicator Date hidden'!AW55="x","x",$AV$2-'Indicator Date hidden'!AW55)</f>
        <v>0</v>
      </c>
      <c r="AW54" s="25">
        <f>IF('Indicator Date hidden'!AX55="x","x",$AW$2-'Indicator Date hidden'!AX55)</f>
        <v>0</v>
      </c>
      <c r="AX54" s="25">
        <f>IF('Indicator Date hidden'!AY55="x","x",$AX$2-'Indicator Date hidden'!AY55)</f>
        <v>0</v>
      </c>
      <c r="AY54" s="25">
        <f>IF('Indicator Date hidden'!AZ55="x","x",$AY$2-'Indicator Date hidden'!AZ55)</f>
        <v>0</v>
      </c>
      <c r="AZ54" s="25">
        <f>IF('Indicator Date hidden'!BA55="x","x",$AZ$2-'Indicator Date hidden'!BA55)</f>
        <v>0</v>
      </c>
      <c r="BA54">
        <f t="shared" si="5"/>
        <v>19</v>
      </c>
      <c r="BB54" s="26">
        <f t="shared" si="6"/>
        <v>0.38</v>
      </c>
      <c r="BC54">
        <f t="shared" si="7"/>
        <v>6</v>
      </c>
      <c r="BD54" s="26">
        <f t="shared" si="8"/>
        <v>1.2944496900227525</v>
      </c>
      <c r="BE54" s="28">
        <f t="shared" si="9"/>
        <v>0</v>
      </c>
    </row>
    <row r="55" spans="1:57">
      <c r="A55" t="s">
        <v>6909</v>
      </c>
      <c r="B55" s="25">
        <f>IF('Indicator Date hidden'!C56="x","x",$B$2-'Indicator Date hidden'!C56)</f>
        <v>0</v>
      </c>
      <c r="C55" s="25">
        <f>IF('Indicator Date hidden'!D56="x","x",$C$2-'Indicator Date hidden'!D56)</f>
        <v>0</v>
      </c>
      <c r="D55" s="25">
        <f>IF('Indicator Date hidden'!E56="x","x",$D$2-'Indicator Date hidden'!E56)</f>
        <v>0</v>
      </c>
      <c r="E55" s="25">
        <f>IF('Indicator Date hidden'!F56="x","x",$E$2-'Indicator Date hidden'!F56)</f>
        <v>0</v>
      </c>
      <c r="F55" s="25">
        <f>IF('Indicator Date hidden'!G56="x","x",$F$2-'Indicator Date hidden'!G56)</f>
        <v>0</v>
      </c>
      <c r="G55" s="25">
        <f>IF('Indicator Date hidden'!H56="x","x",$G$2-'Indicator Date hidden'!H56)</f>
        <v>0</v>
      </c>
      <c r="H55" s="25">
        <f>IF('Indicator Date hidden'!I56="x","x",$H$2-'Indicator Date hidden'!I56)</f>
        <v>0</v>
      </c>
      <c r="I55" s="25">
        <f>IF('Indicator Date hidden'!J56="x","x",$I$2-'Indicator Date hidden'!J56)</f>
        <v>0</v>
      </c>
      <c r="J55" s="25">
        <f>IF('Indicator Date hidden'!K56="x","x",$J$2-'Indicator Date hidden'!K56)</f>
        <v>0</v>
      </c>
      <c r="K55" s="25">
        <f>IF('Indicator Date hidden'!L56="x","x",$K$2-'Indicator Date hidden'!L56)</f>
        <v>0</v>
      </c>
      <c r="L55" s="25">
        <f>IF('Indicator Date hidden'!M56="x","x",$L$2-'Indicator Date hidden'!M56)</f>
        <v>0</v>
      </c>
      <c r="M55" s="25">
        <f>IF('Indicator Date hidden'!N56="x","x",$M$2-'Indicator Date hidden'!N56)</f>
        <v>0</v>
      </c>
      <c r="N55" s="25">
        <f>IF('Indicator Date hidden'!O56="x","x",$N$2-'Indicator Date hidden'!O56)</f>
        <v>0</v>
      </c>
      <c r="O55" s="25">
        <f>IF('Indicator Date hidden'!P56="x","x",$O$2-'Indicator Date hidden'!P56)</f>
        <v>0</v>
      </c>
      <c r="P55" s="25">
        <f>IF('Indicator Date hidden'!Q56="x","x",$P$2-'Indicator Date hidden'!Q56)</f>
        <v>0</v>
      </c>
      <c r="Q55" s="25" t="str">
        <f>IF('Indicator Date hidden'!R56="x","x",$Q$2-'Indicator Date hidden'!R56)</f>
        <v>x</v>
      </c>
      <c r="R55" s="25">
        <f>IF('Indicator Date hidden'!S56="x","x",$R$2-'Indicator Date hidden'!S56)</f>
        <v>0</v>
      </c>
      <c r="S55" s="25">
        <f>IF('Indicator Date hidden'!T56="x","x",$S$2-'Indicator Date hidden'!T56)</f>
        <v>0</v>
      </c>
      <c r="T55" s="25">
        <f>IF('Indicator Date hidden'!U56="x","x",$T$2-'Indicator Date hidden'!U56)</f>
        <v>0</v>
      </c>
      <c r="U55" s="25">
        <f>IF('Indicator Date hidden'!V56="x","x",$U$2-'Indicator Date hidden'!V56)</f>
        <v>0</v>
      </c>
      <c r="V55" s="25">
        <f>IF('Indicator Date hidden'!W56="x","x",$V$2-'Indicator Date hidden'!W56)</f>
        <v>0</v>
      </c>
      <c r="W55" s="25">
        <f>IF('Indicator Date hidden'!X56="x","x",$W$2-'Indicator Date hidden'!X56)</f>
        <v>4</v>
      </c>
      <c r="X55" s="25" t="str">
        <f>IF('Indicator Date hidden'!Y56="x","x",$X$2-'Indicator Date hidden'!Y56)</f>
        <v>x</v>
      </c>
      <c r="Y55" s="25">
        <f>IF('Indicator Date hidden'!Z56="x","x",$Y$2-'Indicator Date hidden'!Z56)</f>
        <v>0</v>
      </c>
      <c r="Z55" s="25">
        <f>IF('Indicator Date hidden'!AA56="x","x",$Z$2-'Indicator Date hidden'!AA56)</f>
        <v>0</v>
      </c>
      <c r="AA55" s="25">
        <f>IF('Indicator Date hidden'!AB56="x","x",$AA$2-'Indicator Date hidden'!AB56)</f>
        <v>0</v>
      </c>
      <c r="AB55" s="25">
        <f>IF('Indicator Date hidden'!AC56="x","x",$AB$2-'Indicator Date hidden'!AC56)</f>
        <v>0</v>
      </c>
      <c r="AC55" s="25">
        <f>IF('Indicator Date hidden'!AD56="x","x",$AC$2-'Indicator Date hidden'!AD56)</f>
        <v>0</v>
      </c>
      <c r="AD55" s="25">
        <f>IF('Indicator Date hidden'!AE56="x","x",$AD$2-'Indicator Date hidden'!AE56)</f>
        <v>0</v>
      </c>
      <c r="AE55" s="25" t="str">
        <f>IF('Indicator Date hidden'!AF56="x","x",$AE$2-'Indicator Date hidden'!AF56)</f>
        <v>x</v>
      </c>
      <c r="AF55" s="25" t="str">
        <f>IF('Indicator Date hidden'!AG56="x","x",$AF$2-'Indicator Date hidden'!AG56)</f>
        <v>x</v>
      </c>
      <c r="AG55" s="25">
        <f>IF('Indicator Date hidden'!AH56="x","x",$AG$2-'Indicator Date hidden'!AH56)</f>
        <v>0</v>
      </c>
      <c r="AH55" s="25">
        <f>IF('Indicator Date hidden'!AI56="x","x",$AH$2-'Indicator Date hidden'!AI56)</f>
        <v>0</v>
      </c>
      <c r="AI55" s="25">
        <f>IF('Indicator Date hidden'!AJ56="x","x",$AI$2-'Indicator Date hidden'!AJ56)</f>
        <v>0</v>
      </c>
      <c r="AJ55" s="25" t="str">
        <f>IF('Indicator Date hidden'!AK56="x","x",$AJ$2-'Indicator Date hidden'!AK56)</f>
        <v>x</v>
      </c>
      <c r="AK55" s="25">
        <f>IF('Indicator Date hidden'!AL56="x","x",$AK$2-'Indicator Date hidden'!AL56)</f>
        <v>1</v>
      </c>
      <c r="AL55" s="25">
        <f>IF('Indicator Date hidden'!AM56="x","x",$AL$2-'Indicator Date hidden'!AM56)</f>
        <v>0</v>
      </c>
      <c r="AM55" s="25">
        <f>IF('Indicator Date hidden'!AN56="x","x",$AM$2-'Indicator Date hidden'!AN56)</f>
        <v>0</v>
      </c>
      <c r="AN55" s="25">
        <f>IF('Indicator Date hidden'!AO56="x","x",$AN$2-'Indicator Date hidden'!AO56)</f>
        <v>0</v>
      </c>
      <c r="AO55" s="25" t="str">
        <f>IF('Indicator Date hidden'!AP56="x","x",$AO$2-'Indicator Date hidden'!AP56)</f>
        <v>x</v>
      </c>
      <c r="AP55" s="25" t="str">
        <f>IF('Indicator Date hidden'!AQ56="x","x",$AP$2-'Indicator Date hidden'!AQ56)</f>
        <v>x</v>
      </c>
      <c r="AQ55" s="25" t="str">
        <f>IF('Indicator Date hidden'!AR56="x","x",$AQ$2-'Indicator Date hidden'!AR56)</f>
        <v>x</v>
      </c>
      <c r="AR55" s="25">
        <f>IF('Indicator Date hidden'!AS56="x","x",$AR$2-'Indicator Date hidden'!AS56)</f>
        <v>0</v>
      </c>
      <c r="AS55" s="25">
        <f>IF('Indicator Date hidden'!AT56="x","x",$AS$2-'Indicator Date hidden'!AT56)</f>
        <v>2</v>
      </c>
      <c r="AT55" s="25">
        <f>IF('Indicator Date hidden'!AU56="x","x",$AT$2-'Indicator Date hidden'!AU56)</f>
        <v>0</v>
      </c>
      <c r="AU55" s="25">
        <f>IF('Indicator Date hidden'!AV56="x","x",$AU$2-'Indicator Date hidden'!AV56)</f>
        <v>1</v>
      </c>
      <c r="AV55" s="25">
        <f>IF('Indicator Date hidden'!AW56="x","x",$AV$2-'Indicator Date hidden'!AW56)</f>
        <v>0</v>
      </c>
      <c r="AW55" s="25">
        <f>IF('Indicator Date hidden'!AX56="x","x",$AW$2-'Indicator Date hidden'!AX56)</f>
        <v>0</v>
      </c>
      <c r="AX55" s="25">
        <f>IF('Indicator Date hidden'!AY56="x","x",$AX$2-'Indicator Date hidden'!AY56)</f>
        <v>0</v>
      </c>
      <c r="AY55" s="25">
        <f>IF('Indicator Date hidden'!AZ56="x","x",$AY$2-'Indicator Date hidden'!AZ56)</f>
        <v>0</v>
      </c>
      <c r="AZ55" s="25">
        <f>IF('Indicator Date hidden'!BA56="x","x",$AZ$2-'Indicator Date hidden'!BA56)</f>
        <v>0</v>
      </c>
      <c r="BA55">
        <f t="shared" si="5"/>
        <v>8</v>
      </c>
      <c r="BB55" s="26">
        <f t="shared" si="6"/>
        <v>0.18604651162790697</v>
      </c>
      <c r="BC55">
        <f t="shared" si="7"/>
        <v>4</v>
      </c>
      <c r="BD55" s="26">
        <f t="shared" si="8"/>
        <v>0.69066243743802314</v>
      </c>
      <c r="BE55" s="28">
        <f t="shared" si="9"/>
        <v>0</v>
      </c>
    </row>
    <row r="56" spans="1:57">
      <c r="A56" t="s">
        <v>6879</v>
      </c>
      <c r="B56" s="25">
        <f>IF('Indicator Date hidden'!C57="x","x",$B$2-'Indicator Date hidden'!C57)</f>
        <v>0</v>
      </c>
      <c r="C56" s="25">
        <f>IF('Indicator Date hidden'!D57="x","x",$C$2-'Indicator Date hidden'!D57)</f>
        <v>0</v>
      </c>
      <c r="D56" s="25">
        <f>IF('Indicator Date hidden'!E57="x","x",$D$2-'Indicator Date hidden'!E57)</f>
        <v>0</v>
      </c>
      <c r="E56" s="25">
        <f>IF('Indicator Date hidden'!F57="x","x",$E$2-'Indicator Date hidden'!F57)</f>
        <v>0</v>
      </c>
      <c r="F56" s="25">
        <f>IF('Indicator Date hidden'!G57="x","x",$F$2-'Indicator Date hidden'!G57)</f>
        <v>0</v>
      </c>
      <c r="G56" s="25">
        <f>IF('Indicator Date hidden'!H57="x","x",$G$2-'Indicator Date hidden'!H57)</f>
        <v>0</v>
      </c>
      <c r="H56" s="25">
        <f>IF('Indicator Date hidden'!I57="x","x",$H$2-'Indicator Date hidden'!I57)</f>
        <v>0</v>
      </c>
      <c r="I56" s="25">
        <f>IF('Indicator Date hidden'!J57="x","x",$I$2-'Indicator Date hidden'!J57)</f>
        <v>0</v>
      </c>
      <c r="J56" s="25">
        <f>IF('Indicator Date hidden'!K57="x","x",$J$2-'Indicator Date hidden'!K57)</f>
        <v>0</v>
      </c>
      <c r="K56" s="25">
        <f>IF('Indicator Date hidden'!L57="x","x",$K$2-'Indicator Date hidden'!L57)</f>
        <v>0</v>
      </c>
      <c r="L56" s="25">
        <f>IF('Indicator Date hidden'!M57="x","x",$L$2-'Indicator Date hidden'!M57)</f>
        <v>0</v>
      </c>
      <c r="M56" s="25">
        <f>IF('Indicator Date hidden'!N57="x","x",$M$2-'Indicator Date hidden'!N57)</f>
        <v>0</v>
      </c>
      <c r="N56" s="25">
        <f>IF('Indicator Date hidden'!O57="x","x",$N$2-'Indicator Date hidden'!O57)</f>
        <v>0</v>
      </c>
      <c r="O56" s="25">
        <f>IF('Indicator Date hidden'!P57="x","x",$O$2-'Indicator Date hidden'!P57)</f>
        <v>0</v>
      </c>
      <c r="P56" s="25">
        <f>IF('Indicator Date hidden'!Q57="x","x",$P$2-'Indicator Date hidden'!Q57)</f>
        <v>0</v>
      </c>
      <c r="Q56" s="25" t="str">
        <f>IF('Indicator Date hidden'!R57="x","x",$Q$2-'Indicator Date hidden'!R57)</f>
        <v>x</v>
      </c>
      <c r="R56" s="25">
        <f>IF('Indicator Date hidden'!S57="x","x",$R$2-'Indicator Date hidden'!S57)</f>
        <v>0</v>
      </c>
      <c r="S56" s="25">
        <f>IF('Indicator Date hidden'!T57="x","x",$S$2-'Indicator Date hidden'!T57)</f>
        <v>0</v>
      </c>
      <c r="T56" s="25">
        <f>IF('Indicator Date hidden'!U57="x","x",$T$2-'Indicator Date hidden'!U57)</f>
        <v>0</v>
      </c>
      <c r="U56" s="25" t="str">
        <f>IF('Indicator Date hidden'!V57="x","x",$U$2-'Indicator Date hidden'!V57)</f>
        <v>x</v>
      </c>
      <c r="V56" s="25">
        <f>IF('Indicator Date hidden'!W57="x","x",$V$2-'Indicator Date hidden'!W57)</f>
        <v>0</v>
      </c>
      <c r="W56" s="25">
        <f>IF('Indicator Date hidden'!X57="x","x",$W$2-'Indicator Date hidden'!X57)</f>
        <v>4</v>
      </c>
      <c r="X56" s="25" t="str">
        <f>IF('Indicator Date hidden'!Y57="x","x",$X$2-'Indicator Date hidden'!Y57)</f>
        <v>x</v>
      </c>
      <c r="Y56" s="25">
        <f>IF('Indicator Date hidden'!Z57="x","x",$Y$2-'Indicator Date hidden'!Z57)</f>
        <v>0</v>
      </c>
      <c r="Z56" s="25">
        <f>IF('Indicator Date hidden'!AA57="x","x",$Z$2-'Indicator Date hidden'!AA57)</f>
        <v>0</v>
      </c>
      <c r="AA56" s="25">
        <f>IF('Indicator Date hidden'!AB57="x","x",$AA$2-'Indicator Date hidden'!AB57)</f>
        <v>0</v>
      </c>
      <c r="AB56" s="25">
        <f>IF('Indicator Date hidden'!AC57="x","x",$AB$2-'Indicator Date hidden'!AC57)</f>
        <v>0</v>
      </c>
      <c r="AC56" s="25">
        <f>IF('Indicator Date hidden'!AD57="x","x",$AC$2-'Indicator Date hidden'!AD57)</f>
        <v>0</v>
      </c>
      <c r="AD56" s="25">
        <f>IF('Indicator Date hidden'!AE57="x","x",$AD$2-'Indicator Date hidden'!AE57)</f>
        <v>0</v>
      </c>
      <c r="AE56" s="25" t="str">
        <f>IF('Indicator Date hidden'!AF57="x","x",$AE$2-'Indicator Date hidden'!AF57)</f>
        <v>x</v>
      </c>
      <c r="AF56" s="25" t="str">
        <f>IF('Indicator Date hidden'!AG57="x","x",$AF$2-'Indicator Date hidden'!AG57)</f>
        <v>x</v>
      </c>
      <c r="AG56" s="25">
        <f>IF('Indicator Date hidden'!AH57="x","x",$AG$2-'Indicator Date hidden'!AH57)</f>
        <v>0</v>
      </c>
      <c r="AH56" s="25">
        <f>IF('Indicator Date hidden'!AI57="x","x",$AH$2-'Indicator Date hidden'!AI57)</f>
        <v>0</v>
      </c>
      <c r="AI56" s="25">
        <f>IF('Indicator Date hidden'!AJ57="x","x",$AI$2-'Indicator Date hidden'!AJ57)</f>
        <v>0</v>
      </c>
      <c r="AJ56" s="25" t="str">
        <f>IF('Indicator Date hidden'!AK57="x","x",$AJ$2-'Indicator Date hidden'!AK57)</f>
        <v>x</v>
      </c>
      <c r="AK56" s="25">
        <f>IF('Indicator Date hidden'!AL57="x","x",$AK$2-'Indicator Date hidden'!AL57)</f>
        <v>1</v>
      </c>
      <c r="AL56" s="25">
        <f>IF('Indicator Date hidden'!AM57="x","x",$AL$2-'Indicator Date hidden'!AM57)</f>
        <v>0</v>
      </c>
      <c r="AM56" s="25">
        <f>IF('Indicator Date hidden'!AN57="x","x",$AM$2-'Indicator Date hidden'!AN57)</f>
        <v>0</v>
      </c>
      <c r="AN56" s="25">
        <f>IF('Indicator Date hidden'!AO57="x","x",$AN$2-'Indicator Date hidden'!AO57)</f>
        <v>0</v>
      </c>
      <c r="AO56" s="25" t="str">
        <f>IF('Indicator Date hidden'!AP57="x","x",$AO$2-'Indicator Date hidden'!AP57)</f>
        <v>x</v>
      </c>
      <c r="AP56" s="25" t="str">
        <f>IF('Indicator Date hidden'!AQ57="x","x",$AP$2-'Indicator Date hidden'!AQ57)</f>
        <v>x</v>
      </c>
      <c r="AQ56" s="25" t="str">
        <f>IF('Indicator Date hidden'!AR57="x","x",$AQ$2-'Indicator Date hidden'!AR57)</f>
        <v>x</v>
      </c>
      <c r="AR56" s="25">
        <f>IF('Indicator Date hidden'!AS57="x","x",$AR$2-'Indicator Date hidden'!AS57)</f>
        <v>0</v>
      </c>
      <c r="AS56" s="25">
        <f>IF('Indicator Date hidden'!AT57="x","x",$AS$2-'Indicator Date hidden'!AT57)</f>
        <v>0</v>
      </c>
      <c r="AT56" s="25">
        <f>IF('Indicator Date hidden'!AU57="x","x",$AT$2-'Indicator Date hidden'!AU57)</f>
        <v>0</v>
      </c>
      <c r="AU56" s="25">
        <f>IF('Indicator Date hidden'!AV57="x","x",$AU$2-'Indicator Date hidden'!AV57)</f>
        <v>1</v>
      </c>
      <c r="AV56" s="25">
        <f>IF('Indicator Date hidden'!AW57="x","x",$AV$2-'Indicator Date hidden'!AW57)</f>
        <v>0</v>
      </c>
      <c r="AW56" s="25">
        <f>IF('Indicator Date hidden'!AX57="x","x",$AW$2-'Indicator Date hidden'!AX57)</f>
        <v>0</v>
      </c>
      <c r="AX56" s="25">
        <f>IF('Indicator Date hidden'!AY57="x","x",$AX$2-'Indicator Date hidden'!AY57)</f>
        <v>0</v>
      </c>
      <c r="AY56" s="25">
        <f>IF('Indicator Date hidden'!AZ57="x","x",$AY$2-'Indicator Date hidden'!AZ57)</f>
        <v>0</v>
      </c>
      <c r="AZ56" s="25">
        <f>IF('Indicator Date hidden'!BA57="x","x",$AZ$2-'Indicator Date hidden'!BA57)</f>
        <v>0</v>
      </c>
      <c r="BA56">
        <f t="shared" si="5"/>
        <v>6</v>
      </c>
      <c r="BB56" s="26">
        <f t="shared" si="6"/>
        <v>0.14285714285714285</v>
      </c>
      <c r="BC56">
        <f t="shared" si="7"/>
        <v>3</v>
      </c>
      <c r="BD56" s="26">
        <f t="shared" si="8"/>
        <v>0.63887656499993994</v>
      </c>
      <c r="BE56" s="28">
        <f t="shared" si="9"/>
        <v>0</v>
      </c>
    </row>
    <row r="57" spans="1:57">
      <c r="A57" t="s">
        <v>6884</v>
      </c>
      <c r="B57" s="25">
        <f>IF('Indicator Date hidden'!C58="x","x",$B$2-'Indicator Date hidden'!C58)</f>
        <v>0</v>
      </c>
      <c r="C57" s="25">
        <f>IF('Indicator Date hidden'!D58="x","x",$C$2-'Indicator Date hidden'!D58)</f>
        <v>0</v>
      </c>
      <c r="D57" s="25">
        <f>IF('Indicator Date hidden'!E58="x","x",$D$2-'Indicator Date hidden'!E58)</f>
        <v>0</v>
      </c>
      <c r="E57" s="25">
        <f>IF('Indicator Date hidden'!F58="x","x",$E$2-'Indicator Date hidden'!F58)</f>
        <v>0</v>
      </c>
      <c r="F57" s="25">
        <f>IF('Indicator Date hidden'!G58="x","x",$F$2-'Indicator Date hidden'!G58)</f>
        <v>0</v>
      </c>
      <c r="G57" s="25">
        <f>IF('Indicator Date hidden'!H58="x","x",$G$2-'Indicator Date hidden'!H58)</f>
        <v>0</v>
      </c>
      <c r="H57" s="25">
        <f>IF('Indicator Date hidden'!I58="x","x",$H$2-'Indicator Date hidden'!I58)</f>
        <v>0</v>
      </c>
      <c r="I57" s="25">
        <f>IF('Indicator Date hidden'!J58="x","x",$I$2-'Indicator Date hidden'!J58)</f>
        <v>0</v>
      </c>
      <c r="J57" s="25">
        <f>IF('Indicator Date hidden'!K58="x","x",$J$2-'Indicator Date hidden'!K58)</f>
        <v>0</v>
      </c>
      <c r="K57" s="25">
        <f>IF('Indicator Date hidden'!L58="x","x",$K$2-'Indicator Date hidden'!L58)</f>
        <v>0</v>
      </c>
      <c r="L57" s="25">
        <f>IF('Indicator Date hidden'!M58="x","x",$L$2-'Indicator Date hidden'!M58)</f>
        <v>0</v>
      </c>
      <c r="M57" s="25">
        <f>IF('Indicator Date hidden'!N58="x","x",$M$2-'Indicator Date hidden'!N58)</f>
        <v>0</v>
      </c>
      <c r="N57" s="25">
        <f>IF('Indicator Date hidden'!O58="x","x",$N$2-'Indicator Date hidden'!O58)</f>
        <v>0</v>
      </c>
      <c r="O57" s="25">
        <f>IF('Indicator Date hidden'!P58="x","x",$O$2-'Indicator Date hidden'!P58)</f>
        <v>0</v>
      </c>
      <c r="P57" s="25">
        <f>IF('Indicator Date hidden'!Q58="x","x",$P$2-'Indicator Date hidden'!Q58)</f>
        <v>0</v>
      </c>
      <c r="Q57" s="25" t="str">
        <f>IF('Indicator Date hidden'!R58="x","x",$Q$2-'Indicator Date hidden'!R58)</f>
        <v>x</v>
      </c>
      <c r="R57" s="25">
        <f>IF('Indicator Date hidden'!S58="x","x",$R$2-'Indicator Date hidden'!S58)</f>
        <v>0</v>
      </c>
      <c r="S57" s="25">
        <f>IF('Indicator Date hidden'!T58="x","x",$S$2-'Indicator Date hidden'!T58)</f>
        <v>0</v>
      </c>
      <c r="T57" s="25">
        <f>IF('Indicator Date hidden'!U58="x","x",$T$2-'Indicator Date hidden'!U58)</f>
        <v>0</v>
      </c>
      <c r="U57" s="25" t="str">
        <f>IF('Indicator Date hidden'!V58="x","x",$U$2-'Indicator Date hidden'!V58)</f>
        <v>x</v>
      </c>
      <c r="V57" s="25">
        <f>IF('Indicator Date hidden'!W58="x","x",$V$2-'Indicator Date hidden'!W58)</f>
        <v>0</v>
      </c>
      <c r="W57" s="25" t="str">
        <f>IF('Indicator Date hidden'!X58="x","x",$W$2-'Indicator Date hidden'!X58)</f>
        <v>x</v>
      </c>
      <c r="X57" s="25">
        <f>IF('Indicator Date hidden'!Y58="x","x",$X$2-'Indicator Date hidden'!Y58)</f>
        <v>2</v>
      </c>
      <c r="Y57" s="25">
        <f>IF('Indicator Date hidden'!Z58="x","x",$Y$2-'Indicator Date hidden'!Z58)</f>
        <v>0</v>
      </c>
      <c r="Z57" s="25">
        <f>IF('Indicator Date hidden'!AA58="x","x",$Z$2-'Indicator Date hidden'!AA58)</f>
        <v>0</v>
      </c>
      <c r="AA57" s="25">
        <f>IF('Indicator Date hidden'!AB58="x","x",$AA$2-'Indicator Date hidden'!AB58)</f>
        <v>1</v>
      </c>
      <c r="AB57" s="25">
        <f>IF('Indicator Date hidden'!AC58="x","x",$AB$2-'Indicator Date hidden'!AC58)</f>
        <v>0</v>
      </c>
      <c r="AC57" s="25">
        <f>IF('Indicator Date hidden'!AD58="x","x",$AC$2-'Indicator Date hidden'!AD58)</f>
        <v>0</v>
      </c>
      <c r="AD57" s="25" t="str">
        <f>IF('Indicator Date hidden'!AE58="x","x",$AD$2-'Indicator Date hidden'!AE58)</f>
        <v>x</v>
      </c>
      <c r="AE57" s="25">
        <f>IF('Indicator Date hidden'!AF58="x","x",$AE$2-'Indicator Date hidden'!AF58)</f>
        <v>0</v>
      </c>
      <c r="AF57" s="25">
        <f>IF('Indicator Date hidden'!AG58="x","x",$AF$2-'Indicator Date hidden'!AG58)</f>
        <v>1</v>
      </c>
      <c r="AG57" s="25">
        <f>IF('Indicator Date hidden'!AH58="x","x",$AG$2-'Indicator Date hidden'!AH58)</f>
        <v>0</v>
      </c>
      <c r="AH57" s="25">
        <f>IF('Indicator Date hidden'!AI58="x","x",$AH$2-'Indicator Date hidden'!AI58)</f>
        <v>0</v>
      </c>
      <c r="AI57" s="25">
        <f>IF('Indicator Date hidden'!AJ58="x","x",$AI$2-'Indicator Date hidden'!AJ58)</f>
        <v>0</v>
      </c>
      <c r="AJ57" s="25" t="str">
        <f>IF('Indicator Date hidden'!AK58="x","x",$AJ$2-'Indicator Date hidden'!AK58)</f>
        <v>x</v>
      </c>
      <c r="AK57" s="25">
        <f>IF('Indicator Date hidden'!AL58="x","x",$AK$2-'Indicator Date hidden'!AL58)</f>
        <v>1</v>
      </c>
      <c r="AL57" s="25">
        <f>IF('Indicator Date hidden'!AM58="x","x",$AL$2-'Indicator Date hidden'!AM58)</f>
        <v>0</v>
      </c>
      <c r="AM57" s="25">
        <f>IF('Indicator Date hidden'!AN58="x","x",$AM$2-'Indicator Date hidden'!AN58)</f>
        <v>0</v>
      </c>
      <c r="AN57" s="25">
        <f>IF('Indicator Date hidden'!AO58="x","x",$AN$2-'Indicator Date hidden'!AO58)</f>
        <v>0</v>
      </c>
      <c r="AO57" s="25">
        <f>IF('Indicator Date hidden'!AP58="x","x",$AO$2-'Indicator Date hidden'!AP58)</f>
        <v>0</v>
      </c>
      <c r="AP57" s="25">
        <f>IF('Indicator Date hidden'!AQ58="x","x",$AP$2-'Indicator Date hidden'!AQ58)</f>
        <v>0</v>
      </c>
      <c r="AQ57" s="25" t="str">
        <f>IF('Indicator Date hidden'!AR58="x","x",$AQ$2-'Indicator Date hidden'!AR58)</f>
        <v>x</v>
      </c>
      <c r="AR57" s="25">
        <f>IF('Indicator Date hidden'!AS58="x","x",$AR$2-'Indicator Date hidden'!AS58)</f>
        <v>0</v>
      </c>
      <c r="AS57" s="25">
        <f>IF('Indicator Date hidden'!AT58="x","x",$AS$2-'Indicator Date hidden'!AT58)</f>
        <v>0</v>
      </c>
      <c r="AT57" s="25">
        <f>IF('Indicator Date hidden'!AU58="x","x",$AT$2-'Indicator Date hidden'!AU58)</f>
        <v>0</v>
      </c>
      <c r="AU57" s="25">
        <f>IF('Indicator Date hidden'!AV58="x","x",$AU$2-'Indicator Date hidden'!AV58)</f>
        <v>3</v>
      </c>
      <c r="AV57" s="25">
        <f>IF('Indicator Date hidden'!AW58="x","x",$AV$2-'Indicator Date hidden'!AW58)</f>
        <v>0</v>
      </c>
      <c r="AW57" s="25">
        <f>IF('Indicator Date hidden'!AX58="x","x",$AW$2-'Indicator Date hidden'!AX58)</f>
        <v>0</v>
      </c>
      <c r="AX57" s="25">
        <f>IF('Indicator Date hidden'!AY58="x","x",$AX$2-'Indicator Date hidden'!AY58)</f>
        <v>0</v>
      </c>
      <c r="AY57" s="25">
        <f>IF('Indicator Date hidden'!AZ58="x","x",$AY$2-'Indicator Date hidden'!AZ58)</f>
        <v>0</v>
      </c>
      <c r="AZ57" s="25">
        <f>IF('Indicator Date hidden'!BA58="x","x",$AZ$2-'Indicator Date hidden'!BA58)</f>
        <v>0</v>
      </c>
      <c r="BA57">
        <f t="shared" si="5"/>
        <v>8</v>
      </c>
      <c r="BB57" s="26">
        <f t="shared" si="6"/>
        <v>0.17777777777777778</v>
      </c>
      <c r="BC57">
        <f t="shared" si="7"/>
        <v>5</v>
      </c>
      <c r="BD57" s="26">
        <f t="shared" si="8"/>
        <v>0.56916659888291987</v>
      </c>
      <c r="BE57" s="28">
        <f t="shared" si="9"/>
        <v>0</v>
      </c>
    </row>
    <row r="58" spans="1:57">
      <c r="A58" t="s">
        <v>6885</v>
      </c>
      <c r="B58" s="25">
        <f>IF('Indicator Date hidden'!C59="x","x",$B$2-'Indicator Date hidden'!C59)</f>
        <v>0</v>
      </c>
      <c r="C58" s="25">
        <f>IF('Indicator Date hidden'!D59="x","x",$C$2-'Indicator Date hidden'!D59)</f>
        <v>0</v>
      </c>
      <c r="D58" s="25">
        <f>IF('Indicator Date hidden'!E59="x","x",$D$2-'Indicator Date hidden'!E59)</f>
        <v>0</v>
      </c>
      <c r="E58" s="25">
        <f>IF('Indicator Date hidden'!F59="x","x",$E$2-'Indicator Date hidden'!F59)</f>
        <v>0</v>
      </c>
      <c r="F58" s="25">
        <f>IF('Indicator Date hidden'!G59="x","x",$F$2-'Indicator Date hidden'!G59)</f>
        <v>0</v>
      </c>
      <c r="G58" s="25">
        <f>IF('Indicator Date hidden'!H59="x","x",$G$2-'Indicator Date hidden'!H59)</f>
        <v>0</v>
      </c>
      <c r="H58" s="25">
        <f>IF('Indicator Date hidden'!I59="x","x",$H$2-'Indicator Date hidden'!I59)</f>
        <v>0</v>
      </c>
      <c r="I58" s="25">
        <f>IF('Indicator Date hidden'!J59="x","x",$I$2-'Indicator Date hidden'!J59)</f>
        <v>0</v>
      </c>
      <c r="J58" s="25">
        <f>IF('Indicator Date hidden'!K59="x","x",$J$2-'Indicator Date hidden'!K59)</f>
        <v>0</v>
      </c>
      <c r="K58" s="25">
        <f>IF('Indicator Date hidden'!L59="x","x",$K$2-'Indicator Date hidden'!L59)</f>
        <v>0</v>
      </c>
      <c r="L58" s="25">
        <f>IF('Indicator Date hidden'!M59="x","x",$L$2-'Indicator Date hidden'!M59)</f>
        <v>0</v>
      </c>
      <c r="M58" s="25">
        <f>IF('Indicator Date hidden'!N59="x","x",$M$2-'Indicator Date hidden'!N59)</f>
        <v>0</v>
      </c>
      <c r="N58" s="25">
        <f>IF('Indicator Date hidden'!O59="x","x",$N$2-'Indicator Date hidden'!O59)</f>
        <v>0</v>
      </c>
      <c r="O58" s="25">
        <f>IF('Indicator Date hidden'!P59="x","x",$O$2-'Indicator Date hidden'!P59)</f>
        <v>0</v>
      </c>
      <c r="P58" s="25">
        <f>IF('Indicator Date hidden'!Q59="x","x",$P$2-'Indicator Date hidden'!Q59)</f>
        <v>0</v>
      </c>
      <c r="Q58" s="25">
        <f>IF('Indicator Date hidden'!R59="x","x",$Q$2-'Indicator Date hidden'!R59)</f>
        <v>3</v>
      </c>
      <c r="R58" s="25">
        <f>IF('Indicator Date hidden'!S59="x","x",$R$2-'Indicator Date hidden'!S59)</f>
        <v>0</v>
      </c>
      <c r="S58" s="25">
        <f>IF('Indicator Date hidden'!T59="x","x",$S$2-'Indicator Date hidden'!T59)</f>
        <v>0</v>
      </c>
      <c r="T58" s="25">
        <f>IF('Indicator Date hidden'!U59="x","x",$T$2-'Indicator Date hidden'!U59)</f>
        <v>0</v>
      </c>
      <c r="U58" s="25">
        <f>IF('Indicator Date hidden'!V59="x","x",$U$2-'Indicator Date hidden'!V59)</f>
        <v>0</v>
      </c>
      <c r="V58" s="25">
        <f>IF('Indicator Date hidden'!W59="x","x",$V$2-'Indicator Date hidden'!W59)</f>
        <v>0</v>
      </c>
      <c r="W58" s="25">
        <f>IF('Indicator Date hidden'!X59="x","x",$W$2-'Indicator Date hidden'!X59)</f>
        <v>0</v>
      </c>
      <c r="X58" s="25">
        <f>IF('Indicator Date hidden'!Y59="x","x",$X$2-'Indicator Date hidden'!Y59)</f>
        <v>4</v>
      </c>
      <c r="Y58" s="25">
        <f>IF('Indicator Date hidden'!Z59="x","x",$Y$2-'Indicator Date hidden'!Z59)</f>
        <v>0</v>
      </c>
      <c r="Z58" s="25">
        <f>IF('Indicator Date hidden'!AA59="x","x",$Z$2-'Indicator Date hidden'!AA59)</f>
        <v>0</v>
      </c>
      <c r="AA58" s="25">
        <f>IF('Indicator Date hidden'!AB59="x","x",$AA$2-'Indicator Date hidden'!AB59)</f>
        <v>0</v>
      </c>
      <c r="AB58" s="25">
        <f>IF('Indicator Date hidden'!AC59="x","x",$AB$2-'Indicator Date hidden'!AC59)</f>
        <v>0</v>
      </c>
      <c r="AC58" s="25">
        <f>IF('Indicator Date hidden'!AD59="x","x",$AC$2-'Indicator Date hidden'!AD59)</f>
        <v>0</v>
      </c>
      <c r="AD58" s="25">
        <f>IF('Indicator Date hidden'!AE59="x","x",$AD$2-'Indicator Date hidden'!AE59)</f>
        <v>0</v>
      </c>
      <c r="AE58" s="25">
        <f>IF('Indicator Date hidden'!AF59="x","x",$AE$2-'Indicator Date hidden'!AF59)</f>
        <v>0</v>
      </c>
      <c r="AF58" s="25">
        <f>IF('Indicator Date hidden'!AG59="x","x",$AF$2-'Indicator Date hidden'!AG59)</f>
        <v>3</v>
      </c>
      <c r="AG58" s="25">
        <f>IF('Indicator Date hidden'!AH59="x","x",$AG$2-'Indicator Date hidden'!AH59)</f>
        <v>0</v>
      </c>
      <c r="AH58" s="25">
        <f>IF('Indicator Date hidden'!AI59="x","x",$AH$2-'Indicator Date hidden'!AI59)</f>
        <v>0</v>
      </c>
      <c r="AI58" s="25">
        <f>IF('Indicator Date hidden'!AJ59="x","x",$AI$2-'Indicator Date hidden'!AJ59)</f>
        <v>0</v>
      </c>
      <c r="AJ58" s="25">
        <f>IF('Indicator Date hidden'!AK59="x","x",$AJ$2-'Indicator Date hidden'!AK59)</f>
        <v>1</v>
      </c>
      <c r="AK58" s="25">
        <f>IF('Indicator Date hidden'!AL59="x","x",$AK$2-'Indicator Date hidden'!AL59)</f>
        <v>0</v>
      </c>
      <c r="AL58" s="25">
        <f>IF('Indicator Date hidden'!AM59="x","x",$AL$2-'Indicator Date hidden'!AM59)</f>
        <v>0</v>
      </c>
      <c r="AM58" s="25">
        <f>IF('Indicator Date hidden'!AN59="x","x",$AM$2-'Indicator Date hidden'!AN59)</f>
        <v>0</v>
      </c>
      <c r="AN58" s="25">
        <f>IF('Indicator Date hidden'!AO59="x","x",$AN$2-'Indicator Date hidden'!AO59)</f>
        <v>0</v>
      </c>
      <c r="AO58" s="25">
        <f>IF('Indicator Date hidden'!AP59="x","x",$AO$2-'Indicator Date hidden'!AP59)</f>
        <v>0</v>
      </c>
      <c r="AP58" s="25">
        <f>IF('Indicator Date hidden'!AQ59="x","x",$AP$2-'Indicator Date hidden'!AQ59)</f>
        <v>0</v>
      </c>
      <c r="AQ58" s="25">
        <f>IF('Indicator Date hidden'!AR59="x","x",$AQ$2-'Indicator Date hidden'!AR59)</f>
        <v>0</v>
      </c>
      <c r="AR58" s="25">
        <f>IF('Indicator Date hidden'!AS59="x","x",$AR$2-'Indicator Date hidden'!AS59)</f>
        <v>0</v>
      </c>
      <c r="AS58" s="25">
        <f>IF('Indicator Date hidden'!AT59="x","x",$AS$2-'Indicator Date hidden'!AT59)</f>
        <v>0</v>
      </c>
      <c r="AT58" s="25">
        <f>IF('Indicator Date hidden'!AU59="x","x",$AT$2-'Indicator Date hidden'!AU59)</f>
        <v>0</v>
      </c>
      <c r="AU58" s="25">
        <f>IF('Indicator Date hidden'!AV59="x","x",$AU$2-'Indicator Date hidden'!AV59)</f>
        <v>7</v>
      </c>
      <c r="AV58" s="25">
        <f>IF('Indicator Date hidden'!AW59="x","x",$AV$2-'Indicator Date hidden'!AW59)</f>
        <v>0</v>
      </c>
      <c r="AW58" s="25">
        <f>IF('Indicator Date hidden'!AX59="x","x",$AW$2-'Indicator Date hidden'!AX59)</f>
        <v>0</v>
      </c>
      <c r="AX58" s="25">
        <f>IF('Indicator Date hidden'!AY59="x","x",$AX$2-'Indicator Date hidden'!AY59)</f>
        <v>0</v>
      </c>
      <c r="AY58" s="25">
        <f>IF('Indicator Date hidden'!AZ59="x","x",$AY$2-'Indicator Date hidden'!AZ59)</f>
        <v>0</v>
      </c>
      <c r="AZ58" s="25">
        <f>IF('Indicator Date hidden'!BA59="x","x",$AZ$2-'Indicator Date hidden'!BA59)</f>
        <v>0</v>
      </c>
      <c r="BA58">
        <f t="shared" si="5"/>
        <v>18</v>
      </c>
      <c r="BB58" s="26">
        <f t="shared" si="6"/>
        <v>0.35294117647058826</v>
      </c>
      <c r="BC58">
        <f t="shared" si="7"/>
        <v>5</v>
      </c>
      <c r="BD58" s="26">
        <f t="shared" si="8"/>
        <v>1.2338927625531195</v>
      </c>
      <c r="BE58" s="28">
        <f t="shared" si="9"/>
        <v>0</v>
      </c>
    </row>
    <row r="59" spans="1:57">
      <c r="A59" t="s">
        <v>6889</v>
      </c>
      <c r="B59" s="25">
        <f>IF('Indicator Date hidden'!C60="x","x",$B$2-'Indicator Date hidden'!C60)</f>
        <v>0</v>
      </c>
      <c r="C59" s="25">
        <f>IF('Indicator Date hidden'!D60="x","x",$C$2-'Indicator Date hidden'!D60)</f>
        <v>0</v>
      </c>
      <c r="D59" s="25">
        <f>IF('Indicator Date hidden'!E60="x","x",$D$2-'Indicator Date hidden'!E60)</f>
        <v>0</v>
      </c>
      <c r="E59" s="25">
        <f>IF('Indicator Date hidden'!F60="x","x",$E$2-'Indicator Date hidden'!F60)</f>
        <v>0</v>
      </c>
      <c r="F59" s="25">
        <f>IF('Indicator Date hidden'!G60="x","x",$F$2-'Indicator Date hidden'!G60)</f>
        <v>0</v>
      </c>
      <c r="G59" s="25">
        <f>IF('Indicator Date hidden'!H60="x","x",$G$2-'Indicator Date hidden'!H60)</f>
        <v>0</v>
      </c>
      <c r="H59" s="25">
        <f>IF('Indicator Date hidden'!I60="x","x",$H$2-'Indicator Date hidden'!I60)</f>
        <v>0</v>
      </c>
      <c r="I59" s="25">
        <f>IF('Indicator Date hidden'!J60="x","x",$I$2-'Indicator Date hidden'!J60)</f>
        <v>0</v>
      </c>
      <c r="J59" s="25">
        <f>IF('Indicator Date hidden'!K60="x","x",$J$2-'Indicator Date hidden'!K60)</f>
        <v>0</v>
      </c>
      <c r="K59" s="25">
        <f>IF('Indicator Date hidden'!L60="x","x",$K$2-'Indicator Date hidden'!L60)</f>
        <v>0</v>
      </c>
      <c r="L59" s="25">
        <f>IF('Indicator Date hidden'!M60="x","x",$L$2-'Indicator Date hidden'!M60)</f>
        <v>0</v>
      </c>
      <c r="M59" s="25">
        <f>IF('Indicator Date hidden'!N60="x","x",$M$2-'Indicator Date hidden'!N60)</f>
        <v>0</v>
      </c>
      <c r="N59" s="25">
        <f>IF('Indicator Date hidden'!O60="x","x",$N$2-'Indicator Date hidden'!O60)</f>
        <v>0</v>
      </c>
      <c r="O59" s="25">
        <f>IF('Indicator Date hidden'!P60="x","x",$O$2-'Indicator Date hidden'!P60)</f>
        <v>0</v>
      </c>
      <c r="P59" s="25">
        <f>IF('Indicator Date hidden'!Q60="x","x",$P$2-'Indicator Date hidden'!Q60)</f>
        <v>0</v>
      </c>
      <c r="Q59" s="25" t="str">
        <f>IF('Indicator Date hidden'!R60="x","x",$Q$2-'Indicator Date hidden'!R60)</f>
        <v>x</v>
      </c>
      <c r="R59" s="25">
        <f>IF('Indicator Date hidden'!S60="x","x",$R$2-'Indicator Date hidden'!S60)</f>
        <v>0</v>
      </c>
      <c r="S59" s="25">
        <f>IF('Indicator Date hidden'!T60="x","x",$S$2-'Indicator Date hidden'!T60)</f>
        <v>0</v>
      </c>
      <c r="T59" s="25">
        <f>IF('Indicator Date hidden'!U60="x","x",$T$2-'Indicator Date hidden'!U60)</f>
        <v>0</v>
      </c>
      <c r="U59" s="25">
        <f>IF('Indicator Date hidden'!V60="x","x",$U$2-'Indicator Date hidden'!V60)</f>
        <v>0</v>
      </c>
      <c r="V59" s="25">
        <f>IF('Indicator Date hidden'!W60="x","x",$V$2-'Indicator Date hidden'!W60)</f>
        <v>0</v>
      </c>
      <c r="W59" s="25">
        <f>IF('Indicator Date hidden'!X60="x","x",$W$2-'Indicator Date hidden'!X60)</f>
        <v>10</v>
      </c>
      <c r="X59" s="25">
        <f>IF('Indicator Date hidden'!Y60="x","x",$X$2-'Indicator Date hidden'!Y60)</f>
        <v>4</v>
      </c>
      <c r="Y59" s="25">
        <f>IF('Indicator Date hidden'!Z60="x","x",$Y$2-'Indicator Date hidden'!Z60)</f>
        <v>0</v>
      </c>
      <c r="Z59" s="25">
        <f>IF('Indicator Date hidden'!AA60="x","x",$Z$2-'Indicator Date hidden'!AA60)</f>
        <v>0</v>
      </c>
      <c r="AA59" s="25">
        <f>IF('Indicator Date hidden'!AB60="x","x",$AA$2-'Indicator Date hidden'!AB60)</f>
        <v>0</v>
      </c>
      <c r="AB59" s="25">
        <f>IF('Indicator Date hidden'!AC60="x","x",$AB$2-'Indicator Date hidden'!AC60)</f>
        <v>0</v>
      </c>
      <c r="AC59" s="25">
        <f>IF('Indicator Date hidden'!AD60="x","x",$AC$2-'Indicator Date hidden'!AD60)</f>
        <v>0</v>
      </c>
      <c r="AD59" s="25" t="str">
        <f>IF('Indicator Date hidden'!AE60="x","x",$AD$2-'Indicator Date hidden'!AE60)</f>
        <v>x</v>
      </c>
      <c r="AE59" s="25">
        <f>IF('Indicator Date hidden'!AF60="x","x",$AE$2-'Indicator Date hidden'!AF60)</f>
        <v>0</v>
      </c>
      <c r="AF59" s="25">
        <f>IF('Indicator Date hidden'!AG60="x","x",$AF$2-'Indicator Date hidden'!AG60)</f>
        <v>5</v>
      </c>
      <c r="AG59" s="25">
        <f>IF('Indicator Date hidden'!AH60="x","x",$AG$2-'Indicator Date hidden'!AH60)</f>
        <v>0</v>
      </c>
      <c r="AH59" s="25">
        <f>IF('Indicator Date hidden'!AI60="x","x",$AH$2-'Indicator Date hidden'!AI60)</f>
        <v>0</v>
      </c>
      <c r="AI59" s="25">
        <f>IF('Indicator Date hidden'!AJ60="x","x",$AI$2-'Indicator Date hidden'!AJ60)</f>
        <v>0</v>
      </c>
      <c r="AJ59" s="25" t="str">
        <f>IF('Indicator Date hidden'!AK60="x","x",$AJ$2-'Indicator Date hidden'!AK60)</f>
        <v>x</v>
      </c>
      <c r="AK59" s="25">
        <f>IF('Indicator Date hidden'!AL60="x","x",$AK$2-'Indicator Date hidden'!AL60)</f>
        <v>1</v>
      </c>
      <c r="AL59" s="25">
        <f>IF('Indicator Date hidden'!AM60="x","x",$AL$2-'Indicator Date hidden'!AM60)</f>
        <v>0</v>
      </c>
      <c r="AM59" s="25">
        <f>IF('Indicator Date hidden'!AN60="x","x",$AM$2-'Indicator Date hidden'!AN60)</f>
        <v>0</v>
      </c>
      <c r="AN59" s="25">
        <f>IF('Indicator Date hidden'!AO60="x","x",$AN$2-'Indicator Date hidden'!AO60)</f>
        <v>0</v>
      </c>
      <c r="AO59" s="25">
        <f>IF('Indicator Date hidden'!AP60="x","x",$AO$2-'Indicator Date hidden'!AP60)</f>
        <v>0</v>
      </c>
      <c r="AP59" s="25">
        <f>IF('Indicator Date hidden'!AQ60="x","x",$AP$2-'Indicator Date hidden'!AQ60)</f>
        <v>0</v>
      </c>
      <c r="AQ59" s="25">
        <f>IF('Indicator Date hidden'!AR60="x","x",$AQ$2-'Indicator Date hidden'!AR60)</f>
        <v>0</v>
      </c>
      <c r="AR59" s="25">
        <f>IF('Indicator Date hidden'!AS60="x","x",$AR$2-'Indicator Date hidden'!AS60)</f>
        <v>0</v>
      </c>
      <c r="AS59" s="25" t="str">
        <f>IF('Indicator Date hidden'!AT60="x","x",$AS$2-'Indicator Date hidden'!AT60)</f>
        <v>x</v>
      </c>
      <c r="AT59" s="25">
        <f>IF('Indicator Date hidden'!AU60="x","x",$AT$2-'Indicator Date hidden'!AU60)</f>
        <v>0</v>
      </c>
      <c r="AU59" s="25" t="str">
        <f>IF('Indicator Date hidden'!AV60="x","x",$AU$2-'Indicator Date hidden'!AV60)</f>
        <v>x</v>
      </c>
      <c r="AV59" s="25">
        <f>IF('Indicator Date hidden'!AW60="x","x",$AV$2-'Indicator Date hidden'!AW60)</f>
        <v>0</v>
      </c>
      <c r="AW59" s="25">
        <f>IF('Indicator Date hidden'!AX60="x","x",$AW$2-'Indicator Date hidden'!AX60)</f>
        <v>0</v>
      </c>
      <c r="AX59" s="25">
        <f>IF('Indicator Date hidden'!AY60="x","x",$AX$2-'Indicator Date hidden'!AY60)</f>
        <v>0</v>
      </c>
      <c r="AY59" s="25">
        <f>IF('Indicator Date hidden'!AZ60="x","x",$AY$2-'Indicator Date hidden'!AZ60)</f>
        <v>0</v>
      </c>
      <c r="AZ59" s="25">
        <f>IF('Indicator Date hidden'!BA60="x","x",$AZ$2-'Indicator Date hidden'!BA60)</f>
        <v>0</v>
      </c>
      <c r="BA59">
        <f t="shared" si="5"/>
        <v>20</v>
      </c>
      <c r="BB59" s="26">
        <f t="shared" si="6"/>
        <v>0.43478260869565216</v>
      </c>
      <c r="BC59">
        <f t="shared" si="7"/>
        <v>4</v>
      </c>
      <c r="BD59" s="26">
        <f t="shared" si="8"/>
        <v>1.702327995691469</v>
      </c>
      <c r="BE59" s="28">
        <f t="shared" si="9"/>
        <v>0</v>
      </c>
    </row>
    <row r="60" spans="1:57">
      <c r="A60" t="s">
        <v>6887</v>
      </c>
      <c r="B60" s="25">
        <f>IF('Indicator Date hidden'!C61="x","x",$B$2-'Indicator Date hidden'!C61)</f>
        <v>0</v>
      </c>
      <c r="C60" s="25">
        <f>IF('Indicator Date hidden'!D61="x","x",$C$2-'Indicator Date hidden'!D61)</f>
        <v>0</v>
      </c>
      <c r="D60" s="25">
        <f>IF('Indicator Date hidden'!E61="x","x",$D$2-'Indicator Date hidden'!E61)</f>
        <v>0</v>
      </c>
      <c r="E60" s="25">
        <f>IF('Indicator Date hidden'!F61="x","x",$E$2-'Indicator Date hidden'!F61)</f>
        <v>0</v>
      </c>
      <c r="F60" s="25">
        <f>IF('Indicator Date hidden'!G61="x","x",$F$2-'Indicator Date hidden'!G61)</f>
        <v>0</v>
      </c>
      <c r="G60" s="25">
        <f>IF('Indicator Date hidden'!H61="x","x",$G$2-'Indicator Date hidden'!H61)</f>
        <v>0</v>
      </c>
      <c r="H60" s="25">
        <f>IF('Indicator Date hidden'!I61="x","x",$H$2-'Indicator Date hidden'!I61)</f>
        <v>0</v>
      </c>
      <c r="I60" s="25">
        <f>IF('Indicator Date hidden'!J61="x","x",$I$2-'Indicator Date hidden'!J61)</f>
        <v>0</v>
      </c>
      <c r="J60" s="25">
        <f>IF('Indicator Date hidden'!K61="x","x",$J$2-'Indicator Date hidden'!K61)</f>
        <v>0</v>
      </c>
      <c r="K60" s="25">
        <f>IF('Indicator Date hidden'!L61="x","x",$K$2-'Indicator Date hidden'!L61)</f>
        <v>0</v>
      </c>
      <c r="L60" s="25">
        <f>IF('Indicator Date hidden'!M61="x","x",$L$2-'Indicator Date hidden'!M61)</f>
        <v>0</v>
      </c>
      <c r="M60" s="25">
        <f>IF('Indicator Date hidden'!N61="x","x",$M$2-'Indicator Date hidden'!N61)</f>
        <v>0</v>
      </c>
      <c r="N60" s="25">
        <f>IF('Indicator Date hidden'!O61="x","x",$N$2-'Indicator Date hidden'!O61)</f>
        <v>0</v>
      </c>
      <c r="O60" s="25">
        <f>IF('Indicator Date hidden'!P61="x","x",$O$2-'Indicator Date hidden'!P61)</f>
        <v>0</v>
      </c>
      <c r="P60" s="25">
        <f>IF('Indicator Date hidden'!Q61="x","x",$P$2-'Indicator Date hidden'!Q61)</f>
        <v>0</v>
      </c>
      <c r="Q60" s="25" t="str">
        <f>IF('Indicator Date hidden'!R61="x","x",$Q$2-'Indicator Date hidden'!R61)</f>
        <v>x</v>
      </c>
      <c r="R60" s="25">
        <f>IF('Indicator Date hidden'!S61="x","x",$R$2-'Indicator Date hidden'!S61)</f>
        <v>0</v>
      </c>
      <c r="S60" s="25">
        <f>IF('Indicator Date hidden'!T61="x","x",$S$2-'Indicator Date hidden'!T61)</f>
        <v>0</v>
      </c>
      <c r="T60" s="25">
        <f>IF('Indicator Date hidden'!U61="x","x",$T$2-'Indicator Date hidden'!U61)</f>
        <v>0</v>
      </c>
      <c r="U60" s="25" t="str">
        <f>IF('Indicator Date hidden'!V61="x","x",$U$2-'Indicator Date hidden'!V61)</f>
        <v>x</v>
      </c>
      <c r="V60" s="25">
        <f>IF('Indicator Date hidden'!W61="x","x",$V$2-'Indicator Date hidden'!W61)</f>
        <v>0</v>
      </c>
      <c r="W60" s="25" t="str">
        <f>IF('Indicator Date hidden'!X61="x","x",$W$2-'Indicator Date hidden'!X61)</f>
        <v>x</v>
      </c>
      <c r="X60" s="25">
        <f>IF('Indicator Date hidden'!Y61="x","x",$X$2-'Indicator Date hidden'!Y61)</f>
        <v>4</v>
      </c>
      <c r="Y60" s="25">
        <f>IF('Indicator Date hidden'!Z61="x","x",$Y$2-'Indicator Date hidden'!Z61)</f>
        <v>0</v>
      </c>
      <c r="Z60" s="25">
        <f>IF('Indicator Date hidden'!AA61="x","x",$Z$2-'Indicator Date hidden'!AA61)</f>
        <v>0</v>
      </c>
      <c r="AA60" s="25" t="str">
        <f>IF('Indicator Date hidden'!AB61="x","x",$AA$2-'Indicator Date hidden'!AB61)</f>
        <v>x</v>
      </c>
      <c r="AB60" s="25">
        <f>IF('Indicator Date hidden'!AC61="x","x",$AB$2-'Indicator Date hidden'!AC61)</f>
        <v>0</v>
      </c>
      <c r="AC60" s="25">
        <f>IF('Indicator Date hidden'!AD61="x","x",$AC$2-'Indicator Date hidden'!AD61)</f>
        <v>0</v>
      </c>
      <c r="AD60" s="25" t="str">
        <f>IF('Indicator Date hidden'!AE61="x","x",$AD$2-'Indicator Date hidden'!AE61)</f>
        <v>x</v>
      </c>
      <c r="AE60" s="25">
        <f>IF('Indicator Date hidden'!AF61="x","x",$AE$2-'Indicator Date hidden'!AF61)</f>
        <v>0</v>
      </c>
      <c r="AF60" s="25">
        <f>IF('Indicator Date hidden'!AG61="x","x",$AF$2-'Indicator Date hidden'!AG61)</f>
        <v>1</v>
      </c>
      <c r="AG60" s="25">
        <f>IF('Indicator Date hidden'!AH61="x","x",$AG$2-'Indicator Date hidden'!AH61)</f>
        <v>0</v>
      </c>
      <c r="AH60" s="25">
        <f>IF('Indicator Date hidden'!AI61="x","x",$AH$2-'Indicator Date hidden'!AI61)</f>
        <v>0</v>
      </c>
      <c r="AI60" s="25">
        <f>IF('Indicator Date hidden'!AJ61="x","x",$AI$2-'Indicator Date hidden'!AJ61)</f>
        <v>0</v>
      </c>
      <c r="AJ60" s="25" t="str">
        <f>IF('Indicator Date hidden'!AK61="x","x",$AJ$2-'Indicator Date hidden'!AK61)</f>
        <v>x</v>
      </c>
      <c r="AK60" s="25">
        <f>IF('Indicator Date hidden'!AL61="x","x",$AK$2-'Indicator Date hidden'!AL61)</f>
        <v>1</v>
      </c>
      <c r="AL60" s="25">
        <f>IF('Indicator Date hidden'!AM61="x","x",$AL$2-'Indicator Date hidden'!AM61)</f>
        <v>0</v>
      </c>
      <c r="AM60" s="25">
        <f>IF('Indicator Date hidden'!AN61="x","x",$AM$2-'Indicator Date hidden'!AN61)</f>
        <v>0</v>
      </c>
      <c r="AN60" s="25">
        <f>IF('Indicator Date hidden'!AO61="x","x",$AN$2-'Indicator Date hidden'!AO61)</f>
        <v>0</v>
      </c>
      <c r="AO60" s="25">
        <f>IF('Indicator Date hidden'!AP61="x","x",$AO$2-'Indicator Date hidden'!AP61)</f>
        <v>0</v>
      </c>
      <c r="AP60" s="25">
        <f>IF('Indicator Date hidden'!AQ61="x","x",$AP$2-'Indicator Date hidden'!AQ61)</f>
        <v>0</v>
      </c>
      <c r="AQ60" s="25">
        <f>IF('Indicator Date hidden'!AR61="x","x",$AQ$2-'Indicator Date hidden'!AR61)</f>
        <v>0</v>
      </c>
      <c r="AR60" s="25">
        <f>IF('Indicator Date hidden'!AS61="x","x",$AR$2-'Indicator Date hidden'!AS61)</f>
        <v>0</v>
      </c>
      <c r="AS60" s="25">
        <f>IF('Indicator Date hidden'!AT61="x","x",$AS$2-'Indicator Date hidden'!AT61)</f>
        <v>0</v>
      </c>
      <c r="AT60" s="25">
        <f>IF('Indicator Date hidden'!AU61="x","x",$AT$2-'Indicator Date hidden'!AU61)</f>
        <v>0</v>
      </c>
      <c r="AU60" s="25" t="str">
        <f>IF('Indicator Date hidden'!AV61="x","x",$AU$2-'Indicator Date hidden'!AV61)</f>
        <v>x</v>
      </c>
      <c r="AV60" s="25">
        <f>IF('Indicator Date hidden'!AW61="x","x",$AV$2-'Indicator Date hidden'!AW61)</f>
        <v>0</v>
      </c>
      <c r="AW60" s="25">
        <f>IF('Indicator Date hidden'!AX61="x","x",$AW$2-'Indicator Date hidden'!AX61)</f>
        <v>0</v>
      </c>
      <c r="AX60" s="25">
        <f>IF('Indicator Date hidden'!AY61="x","x",$AX$2-'Indicator Date hidden'!AY61)</f>
        <v>0</v>
      </c>
      <c r="AY60" s="25">
        <f>IF('Indicator Date hidden'!AZ61="x","x",$AY$2-'Indicator Date hidden'!AZ61)</f>
        <v>0</v>
      </c>
      <c r="AZ60" s="25">
        <f>IF('Indicator Date hidden'!BA61="x","x",$AZ$2-'Indicator Date hidden'!BA61)</f>
        <v>0</v>
      </c>
      <c r="BA60">
        <f t="shared" si="5"/>
        <v>6</v>
      </c>
      <c r="BB60" s="26">
        <f t="shared" si="6"/>
        <v>0.13636363636363635</v>
      </c>
      <c r="BC60">
        <f t="shared" si="7"/>
        <v>3</v>
      </c>
      <c r="BD60" s="26">
        <f t="shared" si="8"/>
        <v>0.62489668567579637</v>
      </c>
      <c r="BE60" s="28">
        <f t="shared" si="9"/>
        <v>0</v>
      </c>
    </row>
    <row r="61" spans="1:57">
      <c r="A61" t="s">
        <v>6891</v>
      </c>
      <c r="B61" s="25">
        <f>IF('Indicator Date hidden'!C62="x","x",$B$2-'Indicator Date hidden'!C62)</f>
        <v>0</v>
      </c>
      <c r="C61" s="25">
        <f>IF('Indicator Date hidden'!D62="x","x",$C$2-'Indicator Date hidden'!D62)</f>
        <v>0</v>
      </c>
      <c r="D61" s="25">
        <f>IF('Indicator Date hidden'!E62="x","x",$D$2-'Indicator Date hidden'!E62)</f>
        <v>0</v>
      </c>
      <c r="E61" s="25">
        <f>IF('Indicator Date hidden'!F62="x","x",$E$2-'Indicator Date hidden'!F62)</f>
        <v>0</v>
      </c>
      <c r="F61" s="25">
        <f>IF('Indicator Date hidden'!G62="x","x",$F$2-'Indicator Date hidden'!G62)</f>
        <v>0</v>
      </c>
      <c r="G61" s="25">
        <f>IF('Indicator Date hidden'!H62="x","x",$G$2-'Indicator Date hidden'!H62)</f>
        <v>0</v>
      </c>
      <c r="H61" s="25">
        <f>IF('Indicator Date hidden'!I62="x","x",$H$2-'Indicator Date hidden'!I62)</f>
        <v>0</v>
      </c>
      <c r="I61" s="25">
        <f>IF('Indicator Date hidden'!J62="x","x",$I$2-'Indicator Date hidden'!J62)</f>
        <v>0</v>
      </c>
      <c r="J61" s="25">
        <f>IF('Indicator Date hidden'!K62="x","x",$J$2-'Indicator Date hidden'!K62)</f>
        <v>0</v>
      </c>
      <c r="K61" s="25">
        <f>IF('Indicator Date hidden'!L62="x","x",$K$2-'Indicator Date hidden'!L62)</f>
        <v>0</v>
      </c>
      <c r="L61" s="25">
        <f>IF('Indicator Date hidden'!M62="x","x",$L$2-'Indicator Date hidden'!M62)</f>
        <v>0</v>
      </c>
      <c r="M61" s="25">
        <f>IF('Indicator Date hidden'!N62="x","x",$M$2-'Indicator Date hidden'!N62)</f>
        <v>0</v>
      </c>
      <c r="N61" s="25">
        <f>IF('Indicator Date hidden'!O62="x","x",$N$2-'Indicator Date hidden'!O62)</f>
        <v>0</v>
      </c>
      <c r="O61" s="25">
        <f>IF('Indicator Date hidden'!P62="x","x",$O$2-'Indicator Date hidden'!P62)</f>
        <v>0</v>
      </c>
      <c r="P61" s="25">
        <f>IF('Indicator Date hidden'!Q62="x","x",$P$2-'Indicator Date hidden'!Q62)</f>
        <v>0</v>
      </c>
      <c r="Q61" s="25" t="str">
        <f>IF('Indicator Date hidden'!R62="x","x",$Q$2-'Indicator Date hidden'!R62)</f>
        <v>x</v>
      </c>
      <c r="R61" s="25">
        <f>IF('Indicator Date hidden'!S62="x","x",$R$2-'Indicator Date hidden'!S62)</f>
        <v>0</v>
      </c>
      <c r="S61" s="25">
        <f>IF('Indicator Date hidden'!T62="x","x",$S$2-'Indicator Date hidden'!T62)</f>
        <v>0</v>
      </c>
      <c r="T61" s="25">
        <f>IF('Indicator Date hidden'!U62="x","x",$T$2-'Indicator Date hidden'!U62)</f>
        <v>0</v>
      </c>
      <c r="U61" s="25" t="str">
        <f>IF('Indicator Date hidden'!V62="x","x",$U$2-'Indicator Date hidden'!V62)</f>
        <v>x</v>
      </c>
      <c r="V61" s="25">
        <f>IF('Indicator Date hidden'!W62="x","x",$V$2-'Indicator Date hidden'!W62)</f>
        <v>0</v>
      </c>
      <c r="W61" s="25" t="str">
        <f>IF('Indicator Date hidden'!X62="x","x",$W$2-'Indicator Date hidden'!X62)</f>
        <v>x</v>
      </c>
      <c r="X61" s="25">
        <f>IF('Indicator Date hidden'!Y62="x","x",$X$2-'Indicator Date hidden'!Y62)</f>
        <v>1</v>
      </c>
      <c r="Y61" s="25">
        <f>IF('Indicator Date hidden'!Z62="x","x",$Y$2-'Indicator Date hidden'!Z62)</f>
        <v>0</v>
      </c>
      <c r="Z61" s="25">
        <f>IF('Indicator Date hidden'!AA62="x","x",$Z$2-'Indicator Date hidden'!AA62)</f>
        <v>0</v>
      </c>
      <c r="AA61" s="25" t="str">
        <f>IF('Indicator Date hidden'!AB62="x","x",$AA$2-'Indicator Date hidden'!AB62)</f>
        <v>x</v>
      </c>
      <c r="AB61" s="25">
        <f>IF('Indicator Date hidden'!AC62="x","x",$AB$2-'Indicator Date hidden'!AC62)</f>
        <v>0</v>
      </c>
      <c r="AC61" s="25">
        <f>IF('Indicator Date hidden'!AD62="x","x",$AC$2-'Indicator Date hidden'!AD62)</f>
        <v>0</v>
      </c>
      <c r="AD61" s="25" t="str">
        <f>IF('Indicator Date hidden'!AE62="x","x",$AD$2-'Indicator Date hidden'!AE62)</f>
        <v>x</v>
      </c>
      <c r="AE61" s="25">
        <f>IF('Indicator Date hidden'!AF62="x","x",$AE$2-'Indicator Date hidden'!AF62)</f>
        <v>0</v>
      </c>
      <c r="AF61" s="25">
        <f>IF('Indicator Date hidden'!AG62="x","x",$AF$2-'Indicator Date hidden'!AG62)</f>
        <v>1</v>
      </c>
      <c r="AG61" s="25">
        <f>IF('Indicator Date hidden'!AH62="x","x",$AG$2-'Indicator Date hidden'!AH62)</f>
        <v>0</v>
      </c>
      <c r="AH61" s="25">
        <f>IF('Indicator Date hidden'!AI62="x","x",$AH$2-'Indicator Date hidden'!AI62)</f>
        <v>0</v>
      </c>
      <c r="AI61" s="25">
        <f>IF('Indicator Date hidden'!AJ62="x","x",$AI$2-'Indicator Date hidden'!AJ62)</f>
        <v>0</v>
      </c>
      <c r="AJ61" s="25" t="str">
        <f>IF('Indicator Date hidden'!AK62="x","x",$AJ$2-'Indicator Date hidden'!AK62)</f>
        <v>x</v>
      </c>
      <c r="AK61" s="25">
        <f>IF('Indicator Date hidden'!AL62="x","x",$AK$2-'Indicator Date hidden'!AL62)</f>
        <v>1</v>
      </c>
      <c r="AL61" s="25">
        <f>IF('Indicator Date hidden'!AM62="x","x",$AL$2-'Indicator Date hidden'!AM62)</f>
        <v>0</v>
      </c>
      <c r="AM61" s="25">
        <f>IF('Indicator Date hidden'!AN62="x","x",$AM$2-'Indicator Date hidden'!AN62)</f>
        <v>0</v>
      </c>
      <c r="AN61" s="25">
        <f>IF('Indicator Date hidden'!AO62="x","x",$AN$2-'Indicator Date hidden'!AO62)</f>
        <v>0</v>
      </c>
      <c r="AO61" s="25">
        <f>IF('Indicator Date hidden'!AP62="x","x",$AO$2-'Indicator Date hidden'!AP62)</f>
        <v>0</v>
      </c>
      <c r="AP61" s="25">
        <f>IF('Indicator Date hidden'!AQ62="x","x",$AP$2-'Indicator Date hidden'!AQ62)</f>
        <v>0</v>
      </c>
      <c r="AQ61" s="25">
        <f>IF('Indicator Date hidden'!AR62="x","x",$AQ$2-'Indicator Date hidden'!AR62)</f>
        <v>0</v>
      </c>
      <c r="AR61" s="25">
        <f>IF('Indicator Date hidden'!AS62="x","x",$AR$2-'Indicator Date hidden'!AS62)</f>
        <v>0</v>
      </c>
      <c r="AS61" s="25">
        <f>IF('Indicator Date hidden'!AT62="x","x",$AS$2-'Indicator Date hidden'!AT62)</f>
        <v>0</v>
      </c>
      <c r="AT61" s="25">
        <f>IF('Indicator Date hidden'!AU62="x","x",$AT$2-'Indicator Date hidden'!AU62)</f>
        <v>0</v>
      </c>
      <c r="AU61" s="25" t="str">
        <f>IF('Indicator Date hidden'!AV62="x","x",$AU$2-'Indicator Date hidden'!AV62)</f>
        <v>x</v>
      </c>
      <c r="AV61" s="25">
        <f>IF('Indicator Date hidden'!AW62="x","x",$AV$2-'Indicator Date hidden'!AW62)</f>
        <v>0</v>
      </c>
      <c r="AW61" s="25">
        <f>IF('Indicator Date hidden'!AX62="x","x",$AW$2-'Indicator Date hidden'!AX62)</f>
        <v>0</v>
      </c>
      <c r="AX61" s="25">
        <f>IF('Indicator Date hidden'!AY62="x","x",$AX$2-'Indicator Date hidden'!AY62)</f>
        <v>0</v>
      </c>
      <c r="AY61" s="25">
        <f>IF('Indicator Date hidden'!AZ62="x","x",$AY$2-'Indicator Date hidden'!AZ62)</f>
        <v>0</v>
      </c>
      <c r="AZ61" s="25">
        <f>IF('Indicator Date hidden'!BA62="x","x",$AZ$2-'Indicator Date hidden'!BA62)</f>
        <v>0</v>
      </c>
      <c r="BA61">
        <f t="shared" si="5"/>
        <v>3</v>
      </c>
      <c r="BB61" s="26">
        <f t="shared" si="6"/>
        <v>6.8181818181818177E-2</v>
      </c>
      <c r="BC61">
        <f t="shared" si="7"/>
        <v>3</v>
      </c>
      <c r="BD61" s="26">
        <f t="shared" si="8"/>
        <v>0.25205764787294127</v>
      </c>
      <c r="BE61" s="28">
        <f t="shared" si="9"/>
        <v>0</v>
      </c>
    </row>
    <row r="62" spans="1:57">
      <c r="A62" t="s">
        <v>6895</v>
      </c>
      <c r="B62" s="25">
        <f>IF('Indicator Date hidden'!C63="x","x",$B$2-'Indicator Date hidden'!C63)</f>
        <v>0</v>
      </c>
      <c r="C62" s="25">
        <f>IF('Indicator Date hidden'!D63="x","x",$C$2-'Indicator Date hidden'!D63)</f>
        <v>0</v>
      </c>
      <c r="D62" s="25">
        <f>IF('Indicator Date hidden'!E63="x","x",$D$2-'Indicator Date hidden'!E63)</f>
        <v>0</v>
      </c>
      <c r="E62" s="25">
        <f>IF('Indicator Date hidden'!F63="x","x",$E$2-'Indicator Date hidden'!F63)</f>
        <v>0</v>
      </c>
      <c r="F62" s="25">
        <f>IF('Indicator Date hidden'!G63="x","x",$F$2-'Indicator Date hidden'!G63)</f>
        <v>0</v>
      </c>
      <c r="G62" s="25">
        <f>IF('Indicator Date hidden'!H63="x","x",$G$2-'Indicator Date hidden'!H63)</f>
        <v>0</v>
      </c>
      <c r="H62" s="25">
        <f>IF('Indicator Date hidden'!I63="x","x",$H$2-'Indicator Date hidden'!I63)</f>
        <v>0</v>
      </c>
      <c r="I62" s="25">
        <f>IF('Indicator Date hidden'!J63="x","x",$I$2-'Indicator Date hidden'!J63)</f>
        <v>0</v>
      </c>
      <c r="J62" s="25">
        <f>IF('Indicator Date hidden'!K63="x","x",$J$2-'Indicator Date hidden'!K63)</f>
        <v>0</v>
      </c>
      <c r="K62" s="25">
        <f>IF('Indicator Date hidden'!L63="x","x",$K$2-'Indicator Date hidden'!L63)</f>
        <v>0</v>
      </c>
      <c r="L62" s="25">
        <f>IF('Indicator Date hidden'!M63="x","x",$L$2-'Indicator Date hidden'!M63)</f>
        <v>0</v>
      </c>
      <c r="M62" s="25">
        <f>IF('Indicator Date hidden'!N63="x","x",$M$2-'Indicator Date hidden'!N63)</f>
        <v>0</v>
      </c>
      <c r="N62" s="25">
        <f>IF('Indicator Date hidden'!O63="x","x",$N$2-'Indicator Date hidden'!O63)</f>
        <v>0</v>
      </c>
      <c r="O62" s="25">
        <f>IF('Indicator Date hidden'!P63="x","x",$O$2-'Indicator Date hidden'!P63)</f>
        <v>0</v>
      </c>
      <c r="P62" s="25">
        <f>IF('Indicator Date hidden'!Q63="x","x",$P$2-'Indicator Date hidden'!Q63)</f>
        <v>0</v>
      </c>
      <c r="Q62" s="25">
        <f>IF('Indicator Date hidden'!R63="x","x",$Q$2-'Indicator Date hidden'!R63)</f>
        <v>2</v>
      </c>
      <c r="R62" s="25">
        <f>IF('Indicator Date hidden'!S63="x","x",$R$2-'Indicator Date hidden'!S63)</f>
        <v>0</v>
      </c>
      <c r="S62" s="25">
        <f>IF('Indicator Date hidden'!T63="x","x",$S$2-'Indicator Date hidden'!T63)</f>
        <v>0</v>
      </c>
      <c r="T62" s="25">
        <f>IF('Indicator Date hidden'!U63="x","x",$T$2-'Indicator Date hidden'!U63)</f>
        <v>0</v>
      </c>
      <c r="U62" s="25">
        <f>IF('Indicator Date hidden'!V63="x","x",$U$2-'Indicator Date hidden'!V63)</f>
        <v>0</v>
      </c>
      <c r="V62" s="25">
        <f>IF('Indicator Date hidden'!W63="x","x",$V$2-'Indicator Date hidden'!W63)</f>
        <v>0</v>
      </c>
      <c r="W62" s="25">
        <f>IF('Indicator Date hidden'!X63="x","x",$W$2-'Indicator Date hidden'!X63)</f>
        <v>2</v>
      </c>
      <c r="X62" s="25" t="str">
        <f>IF('Indicator Date hidden'!Y63="x","x",$X$2-'Indicator Date hidden'!Y63)</f>
        <v>x</v>
      </c>
      <c r="Y62" s="25">
        <f>IF('Indicator Date hidden'!Z63="x","x",$Y$2-'Indicator Date hidden'!Z63)</f>
        <v>0</v>
      </c>
      <c r="Z62" s="25">
        <f>IF('Indicator Date hidden'!AA63="x","x",$Z$2-'Indicator Date hidden'!AA63)</f>
        <v>0</v>
      </c>
      <c r="AA62" s="25">
        <f>IF('Indicator Date hidden'!AB63="x","x",$AA$2-'Indicator Date hidden'!AB63)</f>
        <v>0</v>
      </c>
      <c r="AB62" s="25">
        <f>IF('Indicator Date hidden'!AC63="x","x",$AB$2-'Indicator Date hidden'!AC63)</f>
        <v>0</v>
      </c>
      <c r="AC62" s="25">
        <f>IF('Indicator Date hidden'!AD63="x","x",$AC$2-'Indicator Date hidden'!AD63)</f>
        <v>0</v>
      </c>
      <c r="AD62" s="25">
        <f>IF('Indicator Date hidden'!AE63="x","x",$AD$2-'Indicator Date hidden'!AE63)</f>
        <v>0</v>
      </c>
      <c r="AE62" s="25">
        <f>IF('Indicator Date hidden'!AF63="x","x",$AE$2-'Indicator Date hidden'!AF63)</f>
        <v>0</v>
      </c>
      <c r="AF62" s="25">
        <f>IF('Indicator Date hidden'!AG63="x","x",$AF$2-'Indicator Date hidden'!AG63)</f>
        <v>8</v>
      </c>
      <c r="AG62" s="25">
        <f>IF('Indicator Date hidden'!AH63="x","x",$AG$2-'Indicator Date hidden'!AH63)</f>
        <v>0</v>
      </c>
      <c r="AH62" s="25">
        <f>IF('Indicator Date hidden'!AI63="x","x",$AH$2-'Indicator Date hidden'!AI63)</f>
        <v>0</v>
      </c>
      <c r="AI62" s="25">
        <f>IF('Indicator Date hidden'!AJ63="x","x",$AI$2-'Indicator Date hidden'!AJ63)</f>
        <v>0</v>
      </c>
      <c r="AJ62" s="25" t="str">
        <f>IF('Indicator Date hidden'!AK63="x","x",$AJ$2-'Indicator Date hidden'!AK63)</f>
        <v>x</v>
      </c>
      <c r="AK62" s="25">
        <f>IF('Indicator Date hidden'!AL63="x","x",$AK$2-'Indicator Date hidden'!AL63)</f>
        <v>1</v>
      </c>
      <c r="AL62" s="25">
        <f>IF('Indicator Date hidden'!AM63="x","x",$AL$2-'Indicator Date hidden'!AM63)</f>
        <v>0</v>
      </c>
      <c r="AM62" s="25">
        <f>IF('Indicator Date hidden'!AN63="x","x",$AM$2-'Indicator Date hidden'!AN63)</f>
        <v>0</v>
      </c>
      <c r="AN62" s="25">
        <f>IF('Indicator Date hidden'!AO63="x","x",$AN$2-'Indicator Date hidden'!AO63)</f>
        <v>0</v>
      </c>
      <c r="AO62" s="25">
        <f>IF('Indicator Date hidden'!AP63="x","x",$AO$2-'Indicator Date hidden'!AP63)</f>
        <v>0</v>
      </c>
      <c r="AP62" s="25">
        <f>IF('Indicator Date hidden'!AQ63="x","x",$AP$2-'Indicator Date hidden'!AQ63)</f>
        <v>0</v>
      </c>
      <c r="AQ62" s="25">
        <f>IF('Indicator Date hidden'!AR63="x","x",$AQ$2-'Indicator Date hidden'!AR63)</f>
        <v>0</v>
      </c>
      <c r="AR62" s="25">
        <f>IF('Indicator Date hidden'!AS63="x","x",$AR$2-'Indicator Date hidden'!AS63)</f>
        <v>0</v>
      </c>
      <c r="AS62" s="25">
        <f>IF('Indicator Date hidden'!AT63="x","x",$AS$2-'Indicator Date hidden'!AT63)</f>
        <v>0</v>
      </c>
      <c r="AT62" s="25">
        <f>IF('Indicator Date hidden'!AU63="x","x",$AT$2-'Indicator Date hidden'!AU63)</f>
        <v>0</v>
      </c>
      <c r="AU62" s="25">
        <f>IF('Indicator Date hidden'!AV63="x","x",$AU$2-'Indicator Date hidden'!AV63)</f>
        <v>2</v>
      </c>
      <c r="AV62" s="25">
        <f>IF('Indicator Date hidden'!AW63="x","x",$AV$2-'Indicator Date hidden'!AW63)</f>
        <v>0</v>
      </c>
      <c r="AW62" s="25">
        <f>IF('Indicator Date hidden'!AX63="x","x",$AW$2-'Indicator Date hidden'!AX63)</f>
        <v>0</v>
      </c>
      <c r="AX62" s="25">
        <f>IF('Indicator Date hidden'!AY63="x","x",$AX$2-'Indicator Date hidden'!AY63)</f>
        <v>0</v>
      </c>
      <c r="AY62" s="25">
        <f>IF('Indicator Date hidden'!AZ63="x","x",$AY$2-'Indicator Date hidden'!AZ63)</f>
        <v>0</v>
      </c>
      <c r="AZ62" s="25">
        <f>IF('Indicator Date hidden'!BA63="x","x",$AZ$2-'Indicator Date hidden'!BA63)</f>
        <v>0</v>
      </c>
      <c r="BA62">
        <f t="shared" si="5"/>
        <v>15</v>
      </c>
      <c r="BB62" s="26">
        <f t="shared" si="6"/>
        <v>0.30612244897959184</v>
      </c>
      <c r="BC62">
        <f t="shared" si="7"/>
        <v>5</v>
      </c>
      <c r="BD62" s="26">
        <f t="shared" si="8"/>
        <v>1.2156140907620758</v>
      </c>
      <c r="BE62" s="28">
        <f t="shared" si="9"/>
        <v>0</v>
      </c>
    </row>
    <row r="63" spans="1:57">
      <c r="A63" t="s">
        <v>6905</v>
      </c>
      <c r="B63" s="25">
        <f>IF('Indicator Date hidden'!C64="x","x",$B$2-'Indicator Date hidden'!C64)</f>
        <v>0</v>
      </c>
      <c r="C63" s="25">
        <f>IF('Indicator Date hidden'!D64="x","x",$C$2-'Indicator Date hidden'!D64)</f>
        <v>0</v>
      </c>
      <c r="D63" s="25">
        <f>IF('Indicator Date hidden'!E64="x","x",$D$2-'Indicator Date hidden'!E64)</f>
        <v>0</v>
      </c>
      <c r="E63" s="25">
        <f>IF('Indicator Date hidden'!F64="x","x",$E$2-'Indicator Date hidden'!F64)</f>
        <v>0</v>
      </c>
      <c r="F63" s="25">
        <f>IF('Indicator Date hidden'!G64="x","x",$F$2-'Indicator Date hidden'!G64)</f>
        <v>0</v>
      </c>
      <c r="G63" s="25">
        <f>IF('Indicator Date hidden'!H64="x","x",$G$2-'Indicator Date hidden'!H64)</f>
        <v>0</v>
      </c>
      <c r="H63" s="25">
        <f>IF('Indicator Date hidden'!I64="x","x",$H$2-'Indicator Date hidden'!I64)</f>
        <v>0</v>
      </c>
      <c r="I63" s="25">
        <f>IF('Indicator Date hidden'!J64="x","x",$I$2-'Indicator Date hidden'!J64)</f>
        <v>0</v>
      </c>
      <c r="J63" s="25">
        <f>IF('Indicator Date hidden'!K64="x","x",$J$2-'Indicator Date hidden'!K64)</f>
        <v>0</v>
      </c>
      <c r="K63" s="25">
        <f>IF('Indicator Date hidden'!L64="x","x",$K$2-'Indicator Date hidden'!L64)</f>
        <v>0</v>
      </c>
      <c r="L63" s="25">
        <f>IF('Indicator Date hidden'!M64="x","x",$L$2-'Indicator Date hidden'!M64)</f>
        <v>0</v>
      </c>
      <c r="M63" s="25">
        <f>IF('Indicator Date hidden'!N64="x","x",$M$2-'Indicator Date hidden'!N64)</f>
        <v>0</v>
      </c>
      <c r="N63" s="25">
        <f>IF('Indicator Date hidden'!O64="x","x",$N$2-'Indicator Date hidden'!O64)</f>
        <v>0</v>
      </c>
      <c r="O63" s="25">
        <f>IF('Indicator Date hidden'!P64="x","x",$O$2-'Indicator Date hidden'!P64)</f>
        <v>0</v>
      </c>
      <c r="P63" s="25">
        <f>IF('Indicator Date hidden'!Q64="x","x",$P$2-'Indicator Date hidden'!Q64)</f>
        <v>0</v>
      </c>
      <c r="Q63" s="25">
        <f>IF('Indicator Date hidden'!R64="x","x",$Q$2-'Indicator Date hidden'!R64)</f>
        <v>1</v>
      </c>
      <c r="R63" s="25">
        <f>IF('Indicator Date hidden'!S64="x","x",$R$2-'Indicator Date hidden'!S64)</f>
        <v>0</v>
      </c>
      <c r="S63" s="25">
        <f>IF('Indicator Date hidden'!T64="x","x",$S$2-'Indicator Date hidden'!T64)</f>
        <v>0</v>
      </c>
      <c r="T63" s="25">
        <f>IF('Indicator Date hidden'!U64="x","x",$T$2-'Indicator Date hidden'!U64)</f>
        <v>0</v>
      </c>
      <c r="U63" s="25">
        <f>IF('Indicator Date hidden'!V64="x","x",$U$2-'Indicator Date hidden'!V64)</f>
        <v>0</v>
      </c>
      <c r="V63" s="25">
        <f>IF('Indicator Date hidden'!W64="x","x",$V$2-'Indicator Date hidden'!W64)</f>
        <v>0</v>
      </c>
      <c r="W63" s="25">
        <f>IF('Indicator Date hidden'!X64="x","x",$W$2-'Indicator Date hidden'!X64)</f>
        <v>1</v>
      </c>
      <c r="X63" s="25">
        <f>IF('Indicator Date hidden'!Y64="x","x",$X$2-'Indicator Date hidden'!Y64)</f>
        <v>4</v>
      </c>
      <c r="Y63" s="25">
        <f>IF('Indicator Date hidden'!Z64="x","x",$Y$2-'Indicator Date hidden'!Z64)</f>
        <v>0</v>
      </c>
      <c r="Z63" s="25">
        <f>IF('Indicator Date hidden'!AA64="x","x",$Z$2-'Indicator Date hidden'!AA64)</f>
        <v>0</v>
      </c>
      <c r="AA63" s="25">
        <f>IF('Indicator Date hidden'!AB64="x","x",$AA$2-'Indicator Date hidden'!AB64)</f>
        <v>0</v>
      </c>
      <c r="AB63" s="25">
        <f>IF('Indicator Date hidden'!AC64="x","x",$AB$2-'Indicator Date hidden'!AC64)</f>
        <v>0</v>
      </c>
      <c r="AC63" s="25">
        <f>IF('Indicator Date hidden'!AD64="x","x",$AC$2-'Indicator Date hidden'!AD64)</f>
        <v>0</v>
      </c>
      <c r="AD63" s="25">
        <f>IF('Indicator Date hidden'!AE64="x","x",$AD$2-'Indicator Date hidden'!AE64)</f>
        <v>0</v>
      </c>
      <c r="AE63" s="25">
        <f>IF('Indicator Date hidden'!AF64="x","x",$AE$2-'Indicator Date hidden'!AF64)</f>
        <v>0</v>
      </c>
      <c r="AF63" s="25">
        <f>IF('Indicator Date hidden'!AG64="x","x",$AF$2-'Indicator Date hidden'!AG64)</f>
        <v>10</v>
      </c>
      <c r="AG63" s="25">
        <f>IF('Indicator Date hidden'!AH64="x","x",$AG$2-'Indicator Date hidden'!AH64)</f>
        <v>0</v>
      </c>
      <c r="AH63" s="25">
        <f>IF('Indicator Date hidden'!AI64="x","x",$AH$2-'Indicator Date hidden'!AI64)</f>
        <v>0</v>
      </c>
      <c r="AI63" s="25">
        <f>IF('Indicator Date hidden'!AJ64="x","x",$AI$2-'Indicator Date hidden'!AJ64)</f>
        <v>0</v>
      </c>
      <c r="AJ63" s="25" t="str">
        <f>IF('Indicator Date hidden'!AK64="x","x",$AJ$2-'Indicator Date hidden'!AK64)</f>
        <v>x</v>
      </c>
      <c r="AK63" s="25">
        <f>IF('Indicator Date hidden'!AL64="x","x",$AK$2-'Indicator Date hidden'!AL64)</f>
        <v>1</v>
      </c>
      <c r="AL63" s="25">
        <f>IF('Indicator Date hidden'!AM64="x","x",$AL$2-'Indicator Date hidden'!AM64)</f>
        <v>0</v>
      </c>
      <c r="AM63" s="25">
        <f>IF('Indicator Date hidden'!AN64="x","x",$AM$2-'Indicator Date hidden'!AN64)</f>
        <v>0</v>
      </c>
      <c r="AN63" s="25">
        <f>IF('Indicator Date hidden'!AO64="x","x",$AN$2-'Indicator Date hidden'!AO64)</f>
        <v>0</v>
      </c>
      <c r="AO63" s="25">
        <f>IF('Indicator Date hidden'!AP64="x","x",$AO$2-'Indicator Date hidden'!AP64)</f>
        <v>0</v>
      </c>
      <c r="AP63" s="25">
        <f>IF('Indicator Date hidden'!AQ64="x","x",$AP$2-'Indicator Date hidden'!AQ64)</f>
        <v>0</v>
      </c>
      <c r="AQ63" s="25">
        <f>IF('Indicator Date hidden'!AR64="x","x",$AQ$2-'Indicator Date hidden'!AR64)</f>
        <v>0</v>
      </c>
      <c r="AR63" s="25">
        <f>IF('Indicator Date hidden'!AS64="x","x",$AR$2-'Indicator Date hidden'!AS64)</f>
        <v>0</v>
      </c>
      <c r="AS63" s="25">
        <f>IF('Indicator Date hidden'!AT64="x","x",$AS$2-'Indicator Date hidden'!AT64)</f>
        <v>0</v>
      </c>
      <c r="AT63" s="25">
        <f>IF('Indicator Date hidden'!AU64="x","x",$AT$2-'Indicator Date hidden'!AU64)</f>
        <v>0</v>
      </c>
      <c r="AU63" s="25">
        <f>IF('Indicator Date hidden'!AV64="x","x",$AU$2-'Indicator Date hidden'!AV64)</f>
        <v>1</v>
      </c>
      <c r="AV63" s="25">
        <f>IF('Indicator Date hidden'!AW64="x","x",$AV$2-'Indicator Date hidden'!AW64)</f>
        <v>0</v>
      </c>
      <c r="AW63" s="25">
        <f>IF('Indicator Date hidden'!AX64="x","x",$AW$2-'Indicator Date hidden'!AX64)</f>
        <v>0</v>
      </c>
      <c r="AX63" s="25">
        <f>IF('Indicator Date hidden'!AY64="x","x",$AX$2-'Indicator Date hidden'!AY64)</f>
        <v>0</v>
      </c>
      <c r="AY63" s="25">
        <f>IF('Indicator Date hidden'!AZ64="x","x",$AY$2-'Indicator Date hidden'!AZ64)</f>
        <v>0</v>
      </c>
      <c r="AZ63" s="25">
        <f>IF('Indicator Date hidden'!BA64="x","x",$AZ$2-'Indicator Date hidden'!BA64)</f>
        <v>0</v>
      </c>
      <c r="BA63">
        <f t="shared" si="5"/>
        <v>18</v>
      </c>
      <c r="BB63" s="26">
        <f t="shared" si="6"/>
        <v>0.36</v>
      </c>
      <c r="BC63">
        <f t="shared" si="7"/>
        <v>6</v>
      </c>
      <c r="BD63" s="26">
        <f t="shared" si="8"/>
        <v>1.5067846561469891</v>
      </c>
      <c r="BE63" s="28">
        <f t="shared" si="9"/>
        <v>0</v>
      </c>
    </row>
    <row r="64" spans="1:57">
      <c r="A64" t="s">
        <v>6899</v>
      </c>
      <c r="B64" s="25">
        <f>IF('Indicator Date hidden'!C65="x","x",$B$2-'Indicator Date hidden'!C65)</f>
        <v>0</v>
      </c>
      <c r="C64" s="25">
        <f>IF('Indicator Date hidden'!D65="x","x",$C$2-'Indicator Date hidden'!D65)</f>
        <v>0</v>
      </c>
      <c r="D64" s="25">
        <f>IF('Indicator Date hidden'!E65="x","x",$D$2-'Indicator Date hidden'!E65)</f>
        <v>0</v>
      </c>
      <c r="E64" s="25">
        <f>IF('Indicator Date hidden'!F65="x","x",$E$2-'Indicator Date hidden'!F65)</f>
        <v>0</v>
      </c>
      <c r="F64" s="25">
        <f>IF('Indicator Date hidden'!G65="x","x",$F$2-'Indicator Date hidden'!G65)</f>
        <v>0</v>
      </c>
      <c r="G64" s="25">
        <f>IF('Indicator Date hidden'!H65="x","x",$G$2-'Indicator Date hidden'!H65)</f>
        <v>0</v>
      </c>
      <c r="H64" s="25">
        <f>IF('Indicator Date hidden'!I65="x","x",$H$2-'Indicator Date hidden'!I65)</f>
        <v>0</v>
      </c>
      <c r="I64" s="25">
        <f>IF('Indicator Date hidden'!J65="x","x",$I$2-'Indicator Date hidden'!J65)</f>
        <v>0</v>
      </c>
      <c r="J64" s="25">
        <f>IF('Indicator Date hidden'!K65="x","x",$J$2-'Indicator Date hidden'!K65)</f>
        <v>0</v>
      </c>
      <c r="K64" s="25">
        <f>IF('Indicator Date hidden'!L65="x","x",$K$2-'Indicator Date hidden'!L65)</f>
        <v>0</v>
      </c>
      <c r="L64" s="25">
        <f>IF('Indicator Date hidden'!M65="x","x",$L$2-'Indicator Date hidden'!M65)</f>
        <v>0</v>
      </c>
      <c r="M64" s="25">
        <f>IF('Indicator Date hidden'!N65="x","x",$M$2-'Indicator Date hidden'!N65)</f>
        <v>0</v>
      </c>
      <c r="N64" s="25">
        <f>IF('Indicator Date hidden'!O65="x","x",$N$2-'Indicator Date hidden'!O65)</f>
        <v>0</v>
      </c>
      <c r="O64" s="25">
        <f>IF('Indicator Date hidden'!P65="x","x",$O$2-'Indicator Date hidden'!P65)</f>
        <v>0</v>
      </c>
      <c r="P64" s="25">
        <f>IF('Indicator Date hidden'!Q65="x","x",$P$2-'Indicator Date hidden'!Q65)</f>
        <v>0</v>
      </c>
      <c r="Q64" s="25">
        <f>IF('Indicator Date hidden'!R65="x","x",$Q$2-'Indicator Date hidden'!R65)</f>
        <v>9</v>
      </c>
      <c r="R64" s="25">
        <f>IF('Indicator Date hidden'!S65="x","x",$R$2-'Indicator Date hidden'!S65)</f>
        <v>0</v>
      </c>
      <c r="S64" s="25">
        <f>IF('Indicator Date hidden'!T65="x","x",$S$2-'Indicator Date hidden'!T65)</f>
        <v>0</v>
      </c>
      <c r="T64" s="25">
        <f>IF('Indicator Date hidden'!U65="x","x",$T$2-'Indicator Date hidden'!U65)</f>
        <v>0</v>
      </c>
      <c r="U64" s="25">
        <f>IF('Indicator Date hidden'!V65="x","x",$U$2-'Indicator Date hidden'!V65)</f>
        <v>0</v>
      </c>
      <c r="V64" s="25">
        <f>IF('Indicator Date hidden'!W65="x","x",$V$2-'Indicator Date hidden'!W65)</f>
        <v>0</v>
      </c>
      <c r="W64" s="25">
        <f>IF('Indicator Date hidden'!X65="x","x",$W$2-'Indicator Date hidden'!X65)</f>
        <v>5</v>
      </c>
      <c r="X64" s="25">
        <f>IF('Indicator Date hidden'!Y65="x","x",$X$2-'Indicator Date hidden'!Y65)</f>
        <v>1</v>
      </c>
      <c r="Y64" s="25">
        <f>IF('Indicator Date hidden'!Z65="x","x",$Y$2-'Indicator Date hidden'!Z65)</f>
        <v>0</v>
      </c>
      <c r="Z64" s="25">
        <f>IF('Indicator Date hidden'!AA65="x","x",$Z$2-'Indicator Date hidden'!AA65)</f>
        <v>0</v>
      </c>
      <c r="AA64" s="25">
        <f>IF('Indicator Date hidden'!AB65="x","x",$AA$2-'Indicator Date hidden'!AB65)</f>
        <v>0</v>
      </c>
      <c r="AB64" s="25">
        <f>IF('Indicator Date hidden'!AC65="x","x",$AB$2-'Indicator Date hidden'!AC65)</f>
        <v>0</v>
      </c>
      <c r="AC64" s="25">
        <f>IF('Indicator Date hidden'!AD65="x","x",$AC$2-'Indicator Date hidden'!AD65)</f>
        <v>0</v>
      </c>
      <c r="AD64" s="25">
        <f>IF('Indicator Date hidden'!AE65="x","x",$AD$2-'Indicator Date hidden'!AE65)</f>
        <v>0</v>
      </c>
      <c r="AE64" s="25">
        <f>IF('Indicator Date hidden'!AF65="x","x",$AE$2-'Indicator Date hidden'!AF65)</f>
        <v>0</v>
      </c>
      <c r="AF64" s="25">
        <f>IF('Indicator Date hidden'!AG65="x","x",$AF$2-'Indicator Date hidden'!AG65)</f>
        <v>0</v>
      </c>
      <c r="AG64" s="25">
        <f>IF('Indicator Date hidden'!AH65="x","x",$AG$2-'Indicator Date hidden'!AH65)</f>
        <v>0</v>
      </c>
      <c r="AH64" s="25">
        <f>IF('Indicator Date hidden'!AI65="x","x",$AH$2-'Indicator Date hidden'!AI65)</f>
        <v>0</v>
      </c>
      <c r="AI64" s="25">
        <f>IF('Indicator Date hidden'!AJ65="x","x",$AI$2-'Indicator Date hidden'!AJ65)</f>
        <v>0</v>
      </c>
      <c r="AJ64" s="25">
        <f>IF('Indicator Date hidden'!AK65="x","x",$AJ$2-'Indicator Date hidden'!AK65)</f>
        <v>1</v>
      </c>
      <c r="AK64" s="25">
        <f>IF('Indicator Date hidden'!AL65="x","x",$AK$2-'Indicator Date hidden'!AL65)</f>
        <v>1</v>
      </c>
      <c r="AL64" s="25">
        <f>IF('Indicator Date hidden'!AM65="x","x",$AL$2-'Indicator Date hidden'!AM65)</f>
        <v>0</v>
      </c>
      <c r="AM64" s="25">
        <f>IF('Indicator Date hidden'!AN65="x","x",$AM$2-'Indicator Date hidden'!AN65)</f>
        <v>0</v>
      </c>
      <c r="AN64" s="25">
        <f>IF('Indicator Date hidden'!AO65="x","x",$AN$2-'Indicator Date hidden'!AO65)</f>
        <v>0</v>
      </c>
      <c r="AO64" s="25" t="str">
        <f>IF('Indicator Date hidden'!AP65="x","x",$AO$2-'Indicator Date hidden'!AP65)</f>
        <v>x</v>
      </c>
      <c r="AP64" s="25" t="str">
        <f>IF('Indicator Date hidden'!AQ65="x","x",$AP$2-'Indicator Date hidden'!AQ65)</f>
        <v>x</v>
      </c>
      <c r="AQ64" s="25">
        <f>IF('Indicator Date hidden'!AR65="x","x",$AQ$2-'Indicator Date hidden'!AR65)</f>
        <v>0</v>
      </c>
      <c r="AR64" s="25">
        <f>IF('Indicator Date hidden'!AS65="x","x",$AR$2-'Indicator Date hidden'!AS65)</f>
        <v>0</v>
      </c>
      <c r="AS64" s="25">
        <f>IF('Indicator Date hidden'!AT65="x","x",$AS$2-'Indicator Date hidden'!AT65)</f>
        <v>0</v>
      </c>
      <c r="AT64" s="25">
        <f>IF('Indicator Date hidden'!AU65="x","x",$AT$2-'Indicator Date hidden'!AU65)</f>
        <v>0</v>
      </c>
      <c r="AU64" s="25">
        <f>IF('Indicator Date hidden'!AV65="x","x",$AU$2-'Indicator Date hidden'!AV65)</f>
        <v>1</v>
      </c>
      <c r="AV64" s="25">
        <f>IF('Indicator Date hidden'!AW65="x","x",$AV$2-'Indicator Date hidden'!AW65)</f>
        <v>0</v>
      </c>
      <c r="AW64" s="25">
        <f>IF('Indicator Date hidden'!AX65="x","x",$AW$2-'Indicator Date hidden'!AX65)</f>
        <v>0</v>
      </c>
      <c r="AX64" s="25">
        <f>IF('Indicator Date hidden'!AY65="x","x",$AX$2-'Indicator Date hidden'!AY65)</f>
        <v>0</v>
      </c>
      <c r="AY64" s="25">
        <f>IF('Indicator Date hidden'!AZ65="x","x",$AY$2-'Indicator Date hidden'!AZ65)</f>
        <v>0</v>
      </c>
      <c r="AZ64" s="25">
        <f>IF('Indicator Date hidden'!BA65="x","x",$AZ$2-'Indicator Date hidden'!BA65)</f>
        <v>0</v>
      </c>
      <c r="BA64">
        <f t="shared" si="5"/>
        <v>18</v>
      </c>
      <c r="BB64" s="26">
        <f t="shared" si="6"/>
        <v>0.36734693877551022</v>
      </c>
      <c r="BC64">
        <f t="shared" si="7"/>
        <v>6</v>
      </c>
      <c r="BD64" s="26">
        <f t="shared" si="8"/>
        <v>1.4525681346346322</v>
      </c>
      <c r="BE64" s="28">
        <f t="shared" si="9"/>
        <v>0</v>
      </c>
    </row>
    <row r="65" spans="1:57">
      <c r="A65" t="s">
        <v>6869</v>
      </c>
      <c r="B65" s="25">
        <f>IF('Indicator Date hidden'!C66="x","x",$B$2-'Indicator Date hidden'!C66)</f>
        <v>0</v>
      </c>
      <c r="C65" s="25">
        <f>IF('Indicator Date hidden'!D66="x","x",$C$2-'Indicator Date hidden'!D66)</f>
        <v>0</v>
      </c>
      <c r="D65" s="25">
        <f>IF('Indicator Date hidden'!E66="x","x",$D$2-'Indicator Date hidden'!E66)</f>
        <v>0</v>
      </c>
      <c r="E65" s="25">
        <f>IF('Indicator Date hidden'!F66="x","x",$E$2-'Indicator Date hidden'!F66)</f>
        <v>0</v>
      </c>
      <c r="F65" s="25">
        <f>IF('Indicator Date hidden'!G66="x","x",$F$2-'Indicator Date hidden'!G66)</f>
        <v>0</v>
      </c>
      <c r="G65" s="25">
        <f>IF('Indicator Date hidden'!H66="x","x",$G$2-'Indicator Date hidden'!H66)</f>
        <v>0</v>
      </c>
      <c r="H65" s="25">
        <f>IF('Indicator Date hidden'!I66="x","x",$H$2-'Indicator Date hidden'!I66)</f>
        <v>0</v>
      </c>
      <c r="I65" s="25">
        <f>IF('Indicator Date hidden'!J66="x","x",$I$2-'Indicator Date hidden'!J66)</f>
        <v>0</v>
      </c>
      <c r="J65" s="25">
        <f>IF('Indicator Date hidden'!K66="x","x",$J$2-'Indicator Date hidden'!K66)</f>
        <v>0</v>
      </c>
      <c r="K65" s="25">
        <f>IF('Indicator Date hidden'!L66="x","x",$K$2-'Indicator Date hidden'!L66)</f>
        <v>0</v>
      </c>
      <c r="L65" s="25">
        <f>IF('Indicator Date hidden'!M66="x","x",$L$2-'Indicator Date hidden'!M66)</f>
        <v>0</v>
      </c>
      <c r="M65" s="25">
        <f>IF('Indicator Date hidden'!N66="x","x",$M$2-'Indicator Date hidden'!N66)</f>
        <v>0</v>
      </c>
      <c r="N65" s="25">
        <f>IF('Indicator Date hidden'!O66="x","x",$N$2-'Indicator Date hidden'!O66)</f>
        <v>0</v>
      </c>
      <c r="O65" s="25">
        <f>IF('Indicator Date hidden'!P66="x","x",$O$2-'Indicator Date hidden'!P66)</f>
        <v>0</v>
      </c>
      <c r="P65" s="25">
        <f>IF('Indicator Date hidden'!Q66="x","x",$P$2-'Indicator Date hidden'!Q66)</f>
        <v>0</v>
      </c>
      <c r="Q65" s="25" t="str">
        <f>IF('Indicator Date hidden'!R66="x","x",$Q$2-'Indicator Date hidden'!R66)</f>
        <v>x</v>
      </c>
      <c r="R65" s="25">
        <f>IF('Indicator Date hidden'!S66="x","x",$R$2-'Indicator Date hidden'!S66)</f>
        <v>0</v>
      </c>
      <c r="S65" s="25">
        <f>IF('Indicator Date hidden'!T66="x","x",$S$2-'Indicator Date hidden'!T66)</f>
        <v>0</v>
      </c>
      <c r="T65" s="25">
        <f>IF('Indicator Date hidden'!U66="x","x",$T$2-'Indicator Date hidden'!U66)</f>
        <v>0</v>
      </c>
      <c r="U65" s="25" t="str">
        <f>IF('Indicator Date hidden'!V66="x","x",$U$2-'Indicator Date hidden'!V66)</f>
        <v>x</v>
      </c>
      <c r="V65" s="25">
        <f>IF('Indicator Date hidden'!W66="x","x",$V$2-'Indicator Date hidden'!W66)</f>
        <v>0</v>
      </c>
      <c r="W65" s="25">
        <f>IF('Indicator Date hidden'!X66="x","x",$W$2-'Indicator Date hidden'!X66)</f>
        <v>9</v>
      </c>
      <c r="X65" s="25">
        <f>IF('Indicator Date hidden'!Y66="x","x",$X$2-'Indicator Date hidden'!Y66)</f>
        <v>2</v>
      </c>
      <c r="Y65" s="25">
        <f>IF('Indicator Date hidden'!Z66="x","x",$Y$2-'Indicator Date hidden'!Z66)</f>
        <v>0</v>
      </c>
      <c r="Z65" s="25">
        <f>IF('Indicator Date hidden'!AA66="x","x",$Z$2-'Indicator Date hidden'!AA66)</f>
        <v>0</v>
      </c>
      <c r="AA65" s="25" t="str">
        <f>IF('Indicator Date hidden'!AB66="x","x",$AA$2-'Indicator Date hidden'!AB66)</f>
        <v>x</v>
      </c>
      <c r="AB65" s="25">
        <f>IF('Indicator Date hidden'!AC66="x","x",$AB$2-'Indicator Date hidden'!AC66)</f>
        <v>0</v>
      </c>
      <c r="AC65" s="25">
        <f>IF('Indicator Date hidden'!AD66="x","x",$AC$2-'Indicator Date hidden'!AD66)</f>
        <v>0</v>
      </c>
      <c r="AD65" s="25" t="str">
        <f>IF('Indicator Date hidden'!AE66="x","x",$AD$2-'Indicator Date hidden'!AE66)</f>
        <v>x</v>
      </c>
      <c r="AE65" s="25">
        <f>IF('Indicator Date hidden'!AF66="x","x",$AE$2-'Indicator Date hidden'!AF66)</f>
        <v>0</v>
      </c>
      <c r="AF65" s="25">
        <f>IF('Indicator Date hidden'!AG66="x","x",$AF$2-'Indicator Date hidden'!AG66)</f>
        <v>2</v>
      </c>
      <c r="AG65" s="25">
        <f>IF('Indicator Date hidden'!AH66="x","x",$AG$2-'Indicator Date hidden'!AH66)</f>
        <v>0</v>
      </c>
      <c r="AH65" s="25">
        <f>IF('Indicator Date hidden'!AI66="x","x",$AH$2-'Indicator Date hidden'!AI66)</f>
        <v>0</v>
      </c>
      <c r="AI65" s="25">
        <f>IF('Indicator Date hidden'!AJ66="x","x",$AI$2-'Indicator Date hidden'!AJ66)</f>
        <v>0</v>
      </c>
      <c r="AJ65" s="25" t="str">
        <f>IF('Indicator Date hidden'!AK66="x","x",$AJ$2-'Indicator Date hidden'!AK66)</f>
        <v>x</v>
      </c>
      <c r="AK65" s="25">
        <f>IF('Indicator Date hidden'!AL66="x","x",$AK$2-'Indicator Date hidden'!AL66)</f>
        <v>1</v>
      </c>
      <c r="AL65" s="25">
        <f>IF('Indicator Date hidden'!AM66="x","x",$AL$2-'Indicator Date hidden'!AM66)</f>
        <v>0</v>
      </c>
      <c r="AM65" s="25">
        <f>IF('Indicator Date hidden'!AN66="x","x",$AM$2-'Indicator Date hidden'!AN66)</f>
        <v>0</v>
      </c>
      <c r="AN65" s="25">
        <f>IF('Indicator Date hidden'!AO66="x","x",$AN$2-'Indicator Date hidden'!AO66)</f>
        <v>0</v>
      </c>
      <c r="AO65" s="25">
        <f>IF('Indicator Date hidden'!AP66="x","x",$AO$2-'Indicator Date hidden'!AP66)</f>
        <v>0</v>
      </c>
      <c r="AP65" s="25">
        <f>IF('Indicator Date hidden'!AQ66="x","x",$AP$2-'Indicator Date hidden'!AQ66)</f>
        <v>0</v>
      </c>
      <c r="AQ65" s="25">
        <f>IF('Indicator Date hidden'!AR66="x","x",$AQ$2-'Indicator Date hidden'!AR66)</f>
        <v>0</v>
      </c>
      <c r="AR65" s="25">
        <f>IF('Indicator Date hidden'!AS66="x","x",$AR$2-'Indicator Date hidden'!AS66)</f>
        <v>0</v>
      </c>
      <c r="AS65" s="25">
        <f>IF('Indicator Date hidden'!AT66="x","x",$AS$2-'Indicator Date hidden'!AT66)</f>
        <v>0</v>
      </c>
      <c r="AT65" s="25">
        <f>IF('Indicator Date hidden'!AU66="x","x",$AT$2-'Indicator Date hidden'!AU66)</f>
        <v>0</v>
      </c>
      <c r="AU65" s="25" t="str">
        <f>IF('Indicator Date hidden'!AV66="x","x",$AU$2-'Indicator Date hidden'!AV66)</f>
        <v>x</v>
      </c>
      <c r="AV65" s="25">
        <f>IF('Indicator Date hidden'!AW66="x","x",$AV$2-'Indicator Date hidden'!AW66)</f>
        <v>0</v>
      </c>
      <c r="AW65" s="25">
        <f>IF('Indicator Date hidden'!AX66="x","x",$AW$2-'Indicator Date hidden'!AX66)</f>
        <v>0</v>
      </c>
      <c r="AX65" s="25">
        <f>IF('Indicator Date hidden'!AY66="x","x",$AX$2-'Indicator Date hidden'!AY66)</f>
        <v>0</v>
      </c>
      <c r="AY65" s="25">
        <f>IF('Indicator Date hidden'!AZ66="x","x",$AY$2-'Indicator Date hidden'!AZ66)</f>
        <v>0</v>
      </c>
      <c r="AZ65" s="25">
        <f>IF('Indicator Date hidden'!BA66="x","x",$AZ$2-'Indicator Date hidden'!BA66)</f>
        <v>0</v>
      </c>
      <c r="BA65">
        <f t="shared" si="5"/>
        <v>14</v>
      </c>
      <c r="BB65" s="26">
        <f t="shared" si="6"/>
        <v>0.31111111111111112</v>
      </c>
      <c r="BC65">
        <f t="shared" si="7"/>
        <v>4</v>
      </c>
      <c r="BD65" s="26">
        <f t="shared" si="8"/>
        <v>1.3795687284594451</v>
      </c>
      <c r="BE65" s="28">
        <f t="shared" si="9"/>
        <v>0</v>
      </c>
    </row>
    <row r="66" spans="1:57">
      <c r="A66" t="s">
        <v>6901</v>
      </c>
      <c r="B66" s="25">
        <f>IF('Indicator Date hidden'!C67="x","x",$B$2-'Indicator Date hidden'!C67)</f>
        <v>0</v>
      </c>
      <c r="C66" s="25">
        <f>IF('Indicator Date hidden'!D67="x","x",$C$2-'Indicator Date hidden'!D67)</f>
        <v>0</v>
      </c>
      <c r="D66" s="25">
        <f>IF('Indicator Date hidden'!E67="x","x",$D$2-'Indicator Date hidden'!E67)</f>
        <v>0</v>
      </c>
      <c r="E66" s="25">
        <f>IF('Indicator Date hidden'!F67="x","x",$E$2-'Indicator Date hidden'!F67)</f>
        <v>0</v>
      </c>
      <c r="F66" s="25">
        <f>IF('Indicator Date hidden'!G67="x","x",$F$2-'Indicator Date hidden'!G67)</f>
        <v>0</v>
      </c>
      <c r="G66" s="25">
        <f>IF('Indicator Date hidden'!H67="x","x",$G$2-'Indicator Date hidden'!H67)</f>
        <v>0</v>
      </c>
      <c r="H66" s="25">
        <f>IF('Indicator Date hidden'!I67="x","x",$H$2-'Indicator Date hidden'!I67)</f>
        <v>0</v>
      </c>
      <c r="I66" s="25">
        <f>IF('Indicator Date hidden'!J67="x","x",$I$2-'Indicator Date hidden'!J67)</f>
        <v>0</v>
      </c>
      <c r="J66" s="25">
        <f>IF('Indicator Date hidden'!K67="x","x",$J$2-'Indicator Date hidden'!K67)</f>
        <v>0</v>
      </c>
      <c r="K66" s="25">
        <f>IF('Indicator Date hidden'!L67="x","x",$K$2-'Indicator Date hidden'!L67)</f>
        <v>0</v>
      </c>
      <c r="L66" s="25">
        <f>IF('Indicator Date hidden'!M67="x","x",$L$2-'Indicator Date hidden'!M67)</f>
        <v>0</v>
      </c>
      <c r="M66" s="25">
        <f>IF('Indicator Date hidden'!N67="x","x",$M$2-'Indicator Date hidden'!N67)</f>
        <v>0</v>
      </c>
      <c r="N66" s="25">
        <f>IF('Indicator Date hidden'!O67="x","x",$N$2-'Indicator Date hidden'!O67)</f>
        <v>0</v>
      </c>
      <c r="O66" s="25">
        <f>IF('Indicator Date hidden'!P67="x","x",$O$2-'Indicator Date hidden'!P67)</f>
        <v>0</v>
      </c>
      <c r="P66" s="25">
        <f>IF('Indicator Date hidden'!Q67="x","x",$P$2-'Indicator Date hidden'!Q67)</f>
        <v>0</v>
      </c>
      <c r="Q66" s="25">
        <f>IF('Indicator Date hidden'!R67="x","x",$Q$2-'Indicator Date hidden'!R67)</f>
        <v>3</v>
      </c>
      <c r="R66" s="25">
        <f>IF('Indicator Date hidden'!S67="x","x",$R$2-'Indicator Date hidden'!S67)</f>
        <v>0</v>
      </c>
      <c r="S66" s="25">
        <f>IF('Indicator Date hidden'!T67="x","x",$S$2-'Indicator Date hidden'!T67)</f>
        <v>0</v>
      </c>
      <c r="T66" s="25">
        <f>IF('Indicator Date hidden'!U67="x","x",$T$2-'Indicator Date hidden'!U67)</f>
        <v>0</v>
      </c>
      <c r="U66" s="25">
        <f>IF('Indicator Date hidden'!V67="x","x",$U$2-'Indicator Date hidden'!V67)</f>
        <v>0</v>
      </c>
      <c r="V66" s="25">
        <f>IF('Indicator Date hidden'!W67="x","x",$V$2-'Indicator Date hidden'!W67)</f>
        <v>0</v>
      </c>
      <c r="W66" s="25">
        <f>IF('Indicator Date hidden'!X67="x","x",$W$2-'Indicator Date hidden'!X67)</f>
        <v>0</v>
      </c>
      <c r="X66" s="25">
        <f>IF('Indicator Date hidden'!Y67="x","x",$X$2-'Indicator Date hidden'!Y67)</f>
        <v>4</v>
      </c>
      <c r="Y66" s="25">
        <f>IF('Indicator Date hidden'!Z67="x","x",$Y$2-'Indicator Date hidden'!Z67)</f>
        <v>0</v>
      </c>
      <c r="Z66" s="25">
        <f>IF('Indicator Date hidden'!AA67="x","x",$Z$2-'Indicator Date hidden'!AA67)</f>
        <v>0</v>
      </c>
      <c r="AA66" s="25">
        <f>IF('Indicator Date hidden'!AB67="x","x",$AA$2-'Indicator Date hidden'!AB67)</f>
        <v>0</v>
      </c>
      <c r="AB66" s="25">
        <f>IF('Indicator Date hidden'!AC67="x","x",$AB$2-'Indicator Date hidden'!AC67)</f>
        <v>0</v>
      </c>
      <c r="AC66" s="25">
        <f>IF('Indicator Date hidden'!AD67="x","x",$AC$2-'Indicator Date hidden'!AD67)</f>
        <v>0</v>
      </c>
      <c r="AD66" s="25">
        <f>IF('Indicator Date hidden'!AE67="x","x",$AD$2-'Indicator Date hidden'!AE67)</f>
        <v>0</v>
      </c>
      <c r="AE66" s="25">
        <f>IF('Indicator Date hidden'!AF67="x","x",$AE$2-'Indicator Date hidden'!AF67)</f>
        <v>0</v>
      </c>
      <c r="AF66" s="25">
        <f>IF('Indicator Date hidden'!AG67="x","x",$AF$2-'Indicator Date hidden'!AG67)</f>
        <v>8</v>
      </c>
      <c r="AG66" s="25">
        <f>IF('Indicator Date hidden'!AH67="x","x",$AG$2-'Indicator Date hidden'!AH67)</f>
        <v>0</v>
      </c>
      <c r="AH66" s="25">
        <f>IF('Indicator Date hidden'!AI67="x","x",$AH$2-'Indicator Date hidden'!AI67)</f>
        <v>0</v>
      </c>
      <c r="AI66" s="25">
        <f>IF('Indicator Date hidden'!AJ67="x","x",$AI$2-'Indicator Date hidden'!AJ67)</f>
        <v>0</v>
      </c>
      <c r="AJ66" s="25" t="str">
        <f>IF('Indicator Date hidden'!AK67="x","x",$AJ$2-'Indicator Date hidden'!AK67)</f>
        <v>x</v>
      </c>
      <c r="AK66" s="25">
        <f>IF('Indicator Date hidden'!AL67="x","x",$AK$2-'Indicator Date hidden'!AL67)</f>
        <v>1</v>
      </c>
      <c r="AL66" s="25">
        <f>IF('Indicator Date hidden'!AM67="x","x",$AL$2-'Indicator Date hidden'!AM67)</f>
        <v>0</v>
      </c>
      <c r="AM66" s="25">
        <f>IF('Indicator Date hidden'!AN67="x","x",$AM$2-'Indicator Date hidden'!AN67)</f>
        <v>0</v>
      </c>
      <c r="AN66" s="25">
        <f>IF('Indicator Date hidden'!AO67="x","x",$AN$2-'Indicator Date hidden'!AO67)</f>
        <v>0</v>
      </c>
      <c r="AO66" s="25">
        <f>IF('Indicator Date hidden'!AP67="x","x",$AO$2-'Indicator Date hidden'!AP67)</f>
        <v>0</v>
      </c>
      <c r="AP66" s="25">
        <f>IF('Indicator Date hidden'!AQ67="x","x",$AP$2-'Indicator Date hidden'!AQ67)</f>
        <v>0</v>
      </c>
      <c r="AQ66" s="25">
        <f>IF('Indicator Date hidden'!AR67="x","x",$AQ$2-'Indicator Date hidden'!AR67)</f>
        <v>0</v>
      </c>
      <c r="AR66" s="25">
        <f>IF('Indicator Date hidden'!AS67="x","x",$AR$2-'Indicator Date hidden'!AS67)</f>
        <v>0</v>
      </c>
      <c r="AS66" s="25">
        <f>IF('Indicator Date hidden'!AT67="x","x",$AS$2-'Indicator Date hidden'!AT67)</f>
        <v>0</v>
      </c>
      <c r="AT66" s="25">
        <f>IF('Indicator Date hidden'!AU67="x","x",$AT$2-'Indicator Date hidden'!AU67)</f>
        <v>0</v>
      </c>
      <c r="AU66" s="25">
        <f>IF('Indicator Date hidden'!AV67="x","x",$AU$2-'Indicator Date hidden'!AV67)</f>
        <v>4</v>
      </c>
      <c r="AV66" s="25">
        <f>IF('Indicator Date hidden'!AW67="x","x",$AV$2-'Indicator Date hidden'!AW67)</f>
        <v>0</v>
      </c>
      <c r="AW66" s="25">
        <f>IF('Indicator Date hidden'!AX67="x","x",$AW$2-'Indicator Date hidden'!AX67)</f>
        <v>0</v>
      </c>
      <c r="AX66" s="25">
        <f>IF('Indicator Date hidden'!AY67="x","x",$AX$2-'Indicator Date hidden'!AY67)</f>
        <v>0</v>
      </c>
      <c r="AY66" s="25">
        <f>IF('Indicator Date hidden'!AZ67="x","x",$AY$2-'Indicator Date hidden'!AZ67)</f>
        <v>0</v>
      </c>
      <c r="AZ66" s="25">
        <f>IF('Indicator Date hidden'!BA67="x","x",$AZ$2-'Indicator Date hidden'!BA67)</f>
        <v>0</v>
      </c>
      <c r="BA66">
        <f t="shared" si="5"/>
        <v>20</v>
      </c>
      <c r="BB66" s="26">
        <f t="shared" si="6"/>
        <v>0.4</v>
      </c>
      <c r="BC66">
        <f t="shared" si="7"/>
        <v>5</v>
      </c>
      <c r="BD66" s="26">
        <f t="shared" si="8"/>
        <v>1.4</v>
      </c>
      <c r="BE66" s="28">
        <f t="shared" si="9"/>
        <v>0</v>
      </c>
    </row>
    <row r="67" spans="1:57">
      <c r="A67" t="s">
        <v>6910</v>
      </c>
      <c r="B67" s="25">
        <f>IF('Indicator Date hidden'!C68="x","x",$B$2-'Indicator Date hidden'!C68)</f>
        <v>0</v>
      </c>
      <c r="C67" s="25">
        <f>IF('Indicator Date hidden'!D68="x","x",$C$2-'Indicator Date hidden'!D68)</f>
        <v>0</v>
      </c>
      <c r="D67" s="25">
        <f>IF('Indicator Date hidden'!E68="x","x",$D$2-'Indicator Date hidden'!E68)</f>
        <v>0</v>
      </c>
      <c r="E67" s="25">
        <f>IF('Indicator Date hidden'!F68="x","x",$E$2-'Indicator Date hidden'!F68)</f>
        <v>0</v>
      </c>
      <c r="F67" s="25">
        <f>IF('Indicator Date hidden'!G68="x","x",$F$2-'Indicator Date hidden'!G68)</f>
        <v>0</v>
      </c>
      <c r="G67" s="25">
        <f>IF('Indicator Date hidden'!H68="x","x",$G$2-'Indicator Date hidden'!H68)</f>
        <v>0</v>
      </c>
      <c r="H67" s="25">
        <f>IF('Indicator Date hidden'!I68="x","x",$H$2-'Indicator Date hidden'!I68)</f>
        <v>0</v>
      </c>
      <c r="I67" s="25">
        <f>IF('Indicator Date hidden'!J68="x","x",$I$2-'Indicator Date hidden'!J68)</f>
        <v>0</v>
      </c>
      <c r="J67" s="25">
        <f>IF('Indicator Date hidden'!K68="x","x",$J$2-'Indicator Date hidden'!K68)</f>
        <v>0</v>
      </c>
      <c r="K67" s="25">
        <f>IF('Indicator Date hidden'!L68="x","x",$K$2-'Indicator Date hidden'!L68)</f>
        <v>0</v>
      </c>
      <c r="L67" s="25">
        <f>IF('Indicator Date hidden'!M68="x","x",$L$2-'Indicator Date hidden'!M68)</f>
        <v>0</v>
      </c>
      <c r="M67" s="25">
        <f>IF('Indicator Date hidden'!N68="x","x",$M$2-'Indicator Date hidden'!N68)</f>
        <v>0</v>
      </c>
      <c r="N67" s="25">
        <f>IF('Indicator Date hidden'!O68="x","x",$N$2-'Indicator Date hidden'!O68)</f>
        <v>0</v>
      </c>
      <c r="O67" s="25">
        <f>IF('Indicator Date hidden'!P68="x","x",$O$2-'Indicator Date hidden'!P68)</f>
        <v>0</v>
      </c>
      <c r="P67" s="25">
        <f>IF('Indicator Date hidden'!Q68="x","x",$P$2-'Indicator Date hidden'!Q68)</f>
        <v>0</v>
      </c>
      <c r="Q67" s="25" t="str">
        <f>IF('Indicator Date hidden'!R68="x","x",$Q$2-'Indicator Date hidden'!R68)</f>
        <v>x</v>
      </c>
      <c r="R67" s="25">
        <f>IF('Indicator Date hidden'!S68="x","x",$R$2-'Indicator Date hidden'!S68)</f>
        <v>0</v>
      </c>
      <c r="S67" s="25">
        <f>IF('Indicator Date hidden'!T68="x","x",$S$2-'Indicator Date hidden'!T68)</f>
        <v>0</v>
      </c>
      <c r="T67" s="25">
        <f>IF('Indicator Date hidden'!U68="x","x",$T$2-'Indicator Date hidden'!U68)</f>
        <v>0</v>
      </c>
      <c r="U67" s="25" t="str">
        <f>IF('Indicator Date hidden'!V68="x","x",$U$2-'Indicator Date hidden'!V68)</f>
        <v>x</v>
      </c>
      <c r="V67" s="25">
        <f>IF('Indicator Date hidden'!W68="x","x",$V$2-'Indicator Date hidden'!W68)</f>
        <v>0</v>
      </c>
      <c r="W67" s="25" t="str">
        <f>IF('Indicator Date hidden'!X68="x","x",$W$2-'Indicator Date hidden'!X68)</f>
        <v>x</v>
      </c>
      <c r="X67" s="25">
        <f>IF('Indicator Date hidden'!Y68="x","x",$X$2-'Indicator Date hidden'!Y68)</f>
        <v>4</v>
      </c>
      <c r="Y67" s="25">
        <f>IF('Indicator Date hidden'!Z68="x","x",$Y$2-'Indicator Date hidden'!Z68)</f>
        <v>0</v>
      </c>
      <c r="Z67" s="25">
        <f>IF('Indicator Date hidden'!AA68="x","x",$Z$2-'Indicator Date hidden'!AA68)</f>
        <v>0</v>
      </c>
      <c r="AA67" s="25" t="str">
        <f>IF('Indicator Date hidden'!AB68="x","x",$AA$2-'Indicator Date hidden'!AB68)</f>
        <v>x</v>
      </c>
      <c r="AB67" s="25">
        <f>IF('Indicator Date hidden'!AC68="x","x",$AB$2-'Indicator Date hidden'!AC68)</f>
        <v>0</v>
      </c>
      <c r="AC67" s="25">
        <f>IF('Indicator Date hidden'!AD68="x","x",$AC$2-'Indicator Date hidden'!AD68)</f>
        <v>0</v>
      </c>
      <c r="AD67" s="25" t="str">
        <f>IF('Indicator Date hidden'!AE68="x","x",$AD$2-'Indicator Date hidden'!AE68)</f>
        <v>x</v>
      </c>
      <c r="AE67" s="25">
        <f>IF('Indicator Date hidden'!AF68="x","x",$AE$2-'Indicator Date hidden'!AF68)</f>
        <v>0</v>
      </c>
      <c r="AF67" s="25">
        <f>IF('Indicator Date hidden'!AG68="x","x",$AF$2-'Indicator Date hidden'!AG68)</f>
        <v>1</v>
      </c>
      <c r="AG67" s="25">
        <f>IF('Indicator Date hidden'!AH68="x","x",$AG$2-'Indicator Date hidden'!AH68)</f>
        <v>0</v>
      </c>
      <c r="AH67" s="25">
        <f>IF('Indicator Date hidden'!AI68="x","x",$AH$2-'Indicator Date hidden'!AI68)</f>
        <v>0</v>
      </c>
      <c r="AI67" s="25">
        <f>IF('Indicator Date hidden'!AJ68="x","x",$AI$2-'Indicator Date hidden'!AJ68)</f>
        <v>0</v>
      </c>
      <c r="AJ67" s="25" t="str">
        <f>IF('Indicator Date hidden'!AK68="x","x",$AJ$2-'Indicator Date hidden'!AK68)</f>
        <v>x</v>
      </c>
      <c r="AK67" s="25">
        <f>IF('Indicator Date hidden'!AL68="x","x",$AK$2-'Indicator Date hidden'!AL68)</f>
        <v>1</v>
      </c>
      <c r="AL67" s="25">
        <f>IF('Indicator Date hidden'!AM68="x","x",$AL$2-'Indicator Date hidden'!AM68)</f>
        <v>0</v>
      </c>
      <c r="AM67" s="25">
        <f>IF('Indicator Date hidden'!AN68="x","x",$AM$2-'Indicator Date hidden'!AN68)</f>
        <v>0</v>
      </c>
      <c r="AN67" s="25">
        <f>IF('Indicator Date hidden'!AO68="x","x",$AN$2-'Indicator Date hidden'!AO68)</f>
        <v>0</v>
      </c>
      <c r="AO67" s="25">
        <f>IF('Indicator Date hidden'!AP68="x","x",$AO$2-'Indicator Date hidden'!AP68)</f>
        <v>0</v>
      </c>
      <c r="AP67" s="25">
        <f>IF('Indicator Date hidden'!AQ68="x","x",$AP$2-'Indicator Date hidden'!AQ68)</f>
        <v>0</v>
      </c>
      <c r="AQ67" s="25">
        <f>IF('Indicator Date hidden'!AR68="x","x",$AQ$2-'Indicator Date hidden'!AR68)</f>
        <v>0</v>
      </c>
      <c r="AR67" s="25">
        <f>IF('Indicator Date hidden'!AS68="x","x",$AR$2-'Indicator Date hidden'!AS68)</f>
        <v>0</v>
      </c>
      <c r="AS67" s="25">
        <f>IF('Indicator Date hidden'!AT68="x","x",$AS$2-'Indicator Date hidden'!AT68)</f>
        <v>0</v>
      </c>
      <c r="AT67" s="25">
        <f>IF('Indicator Date hidden'!AU68="x","x",$AT$2-'Indicator Date hidden'!AU68)</f>
        <v>0</v>
      </c>
      <c r="AU67" s="25">
        <f>IF('Indicator Date hidden'!AV68="x","x",$AU$2-'Indicator Date hidden'!AV68)</f>
        <v>1</v>
      </c>
      <c r="AV67" s="25">
        <f>IF('Indicator Date hidden'!AW68="x","x",$AV$2-'Indicator Date hidden'!AW68)</f>
        <v>0</v>
      </c>
      <c r="AW67" s="25">
        <f>IF('Indicator Date hidden'!AX68="x","x",$AW$2-'Indicator Date hidden'!AX68)</f>
        <v>0</v>
      </c>
      <c r="AX67" s="25">
        <f>IF('Indicator Date hidden'!AY68="x","x",$AX$2-'Indicator Date hidden'!AY68)</f>
        <v>0</v>
      </c>
      <c r="AY67" s="25">
        <f>IF('Indicator Date hidden'!AZ68="x","x",$AY$2-'Indicator Date hidden'!AZ68)</f>
        <v>0</v>
      </c>
      <c r="AZ67" s="25">
        <f>IF('Indicator Date hidden'!BA68="x","x",$AZ$2-'Indicator Date hidden'!BA68)</f>
        <v>0</v>
      </c>
      <c r="BA67">
        <f t="shared" ref="BA67:BA98" si="10">SUM(B67:AZ67)</f>
        <v>7</v>
      </c>
      <c r="BB67" s="26">
        <f t="shared" ref="BB67:BB98" si="11">BA67/COUNT(B67:AZ67)</f>
        <v>0.15555555555555556</v>
      </c>
      <c r="BC67">
        <f t="shared" ref="BC67:BC98" si="12">COUNTIF(B67:AZ67,"&gt;0")</f>
        <v>4</v>
      </c>
      <c r="BD67" s="26">
        <f t="shared" ref="BD67:BD98" si="13">_xlfn.STDEV.P(B67:AZ67)</f>
        <v>0.63089198073681729</v>
      </c>
      <c r="BE67" s="28">
        <f t="shared" ref="BE67:BE98" si="14">MEDIAN(B67:AZ67)</f>
        <v>0</v>
      </c>
    </row>
    <row r="68" spans="1:57">
      <c r="A68" t="s">
        <v>6912</v>
      </c>
      <c r="B68" s="25">
        <f>IF('Indicator Date hidden'!C69="x","x",$B$2-'Indicator Date hidden'!C69)</f>
        <v>0</v>
      </c>
      <c r="C68" s="25">
        <f>IF('Indicator Date hidden'!D69="x","x",$C$2-'Indicator Date hidden'!D69)</f>
        <v>0</v>
      </c>
      <c r="D68" s="25">
        <f>IF('Indicator Date hidden'!E69="x","x",$D$2-'Indicator Date hidden'!E69)</f>
        <v>0</v>
      </c>
      <c r="E68" s="25">
        <f>IF('Indicator Date hidden'!F69="x","x",$E$2-'Indicator Date hidden'!F69)</f>
        <v>0</v>
      </c>
      <c r="F68" s="25">
        <f>IF('Indicator Date hidden'!G69="x","x",$F$2-'Indicator Date hidden'!G69)</f>
        <v>0</v>
      </c>
      <c r="G68" s="25">
        <f>IF('Indicator Date hidden'!H69="x","x",$G$2-'Indicator Date hidden'!H69)</f>
        <v>0</v>
      </c>
      <c r="H68" s="25">
        <f>IF('Indicator Date hidden'!I69="x","x",$H$2-'Indicator Date hidden'!I69)</f>
        <v>0</v>
      </c>
      <c r="I68" s="25">
        <f>IF('Indicator Date hidden'!J69="x","x",$I$2-'Indicator Date hidden'!J69)</f>
        <v>0</v>
      </c>
      <c r="J68" s="25">
        <f>IF('Indicator Date hidden'!K69="x","x",$J$2-'Indicator Date hidden'!K69)</f>
        <v>0</v>
      </c>
      <c r="K68" s="25">
        <f>IF('Indicator Date hidden'!L69="x","x",$K$2-'Indicator Date hidden'!L69)</f>
        <v>0</v>
      </c>
      <c r="L68" s="25">
        <f>IF('Indicator Date hidden'!M69="x","x",$L$2-'Indicator Date hidden'!M69)</f>
        <v>0</v>
      </c>
      <c r="M68" s="25">
        <f>IF('Indicator Date hidden'!N69="x","x",$M$2-'Indicator Date hidden'!N69)</f>
        <v>0</v>
      </c>
      <c r="N68" s="25">
        <f>IF('Indicator Date hidden'!O69="x","x",$N$2-'Indicator Date hidden'!O69)</f>
        <v>0</v>
      </c>
      <c r="O68" s="25">
        <f>IF('Indicator Date hidden'!P69="x","x",$O$2-'Indicator Date hidden'!P69)</f>
        <v>0</v>
      </c>
      <c r="P68" s="25">
        <f>IF('Indicator Date hidden'!Q69="x","x",$P$2-'Indicator Date hidden'!Q69)</f>
        <v>0</v>
      </c>
      <c r="Q68" s="25" t="str">
        <f>IF('Indicator Date hidden'!R69="x","x",$Q$2-'Indicator Date hidden'!R69)</f>
        <v>x</v>
      </c>
      <c r="R68" s="25">
        <f>IF('Indicator Date hidden'!S69="x","x",$R$2-'Indicator Date hidden'!S69)</f>
        <v>0</v>
      </c>
      <c r="S68" s="25">
        <f>IF('Indicator Date hidden'!T69="x","x",$S$2-'Indicator Date hidden'!T69)</f>
        <v>0</v>
      </c>
      <c r="T68" s="25">
        <f>IF('Indicator Date hidden'!U69="x","x",$T$2-'Indicator Date hidden'!U69)</f>
        <v>0</v>
      </c>
      <c r="U68" s="25">
        <f>IF('Indicator Date hidden'!V69="x","x",$U$2-'Indicator Date hidden'!V69)</f>
        <v>0</v>
      </c>
      <c r="V68" s="25">
        <f>IF('Indicator Date hidden'!W69="x","x",$V$2-'Indicator Date hidden'!W69)</f>
        <v>0</v>
      </c>
      <c r="W68" s="25" t="str">
        <f>IF('Indicator Date hidden'!X69="x","x",$W$2-'Indicator Date hidden'!X69)</f>
        <v>x</v>
      </c>
      <c r="X68" s="25" t="str">
        <f>IF('Indicator Date hidden'!Y69="x","x",$X$2-'Indicator Date hidden'!Y69)</f>
        <v>x</v>
      </c>
      <c r="Y68" s="25">
        <f>IF('Indicator Date hidden'!Z69="x","x",$Y$2-'Indicator Date hidden'!Z69)</f>
        <v>0</v>
      </c>
      <c r="Z68" s="25">
        <f>IF('Indicator Date hidden'!AA69="x","x",$Z$2-'Indicator Date hidden'!AA69)</f>
        <v>0</v>
      </c>
      <c r="AA68" s="25" t="str">
        <f>IF('Indicator Date hidden'!AB69="x","x",$AA$2-'Indicator Date hidden'!AB69)</f>
        <v>x</v>
      </c>
      <c r="AB68" s="25">
        <f>IF('Indicator Date hidden'!AC69="x","x",$AB$2-'Indicator Date hidden'!AC69)</f>
        <v>0</v>
      </c>
      <c r="AC68" s="25">
        <f>IF('Indicator Date hidden'!AD69="x","x",$AC$2-'Indicator Date hidden'!AD69)</f>
        <v>0</v>
      </c>
      <c r="AD68" s="25" t="str">
        <f>IF('Indicator Date hidden'!AE69="x","x",$AD$2-'Indicator Date hidden'!AE69)</f>
        <v>x</v>
      </c>
      <c r="AE68" s="25" t="str">
        <f>IF('Indicator Date hidden'!AF69="x","x",$AE$2-'Indicator Date hidden'!AF69)</f>
        <v>x</v>
      </c>
      <c r="AF68" s="25" t="str">
        <f>IF('Indicator Date hidden'!AG69="x","x",$AF$2-'Indicator Date hidden'!AG69)</f>
        <v>x</v>
      </c>
      <c r="AG68" s="25">
        <f>IF('Indicator Date hidden'!AH69="x","x",$AG$2-'Indicator Date hidden'!AH69)</f>
        <v>0</v>
      </c>
      <c r="AH68" s="25">
        <f>IF('Indicator Date hidden'!AI69="x","x",$AH$2-'Indicator Date hidden'!AI69)</f>
        <v>0</v>
      </c>
      <c r="AI68" s="25">
        <f>IF('Indicator Date hidden'!AJ69="x","x",$AI$2-'Indicator Date hidden'!AJ69)</f>
        <v>0</v>
      </c>
      <c r="AJ68" s="25" t="str">
        <f>IF('Indicator Date hidden'!AK69="x","x",$AJ$2-'Indicator Date hidden'!AK69)</f>
        <v>x</v>
      </c>
      <c r="AK68" s="25">
        <f>IF('Indicator Date hidden'!AL69="x","x",$AK$2-'Indicator Date hidden'!AL69)</f>
        <v>1</v>
      </c>
      <c r="AL68" s="25">
        <f>IF('Indicator Date hidden'!AM69="x","x",$AL$2-'Indicator Date hidden'!AM69)</f>
        <v>0</v>
      </c>
      <c r="AM68" s="25">
        <f>IF('Indicator Date hidden'!AN69="x","x",$AM$2-'Indicator Date hidden'!AN69)</f>
        <v>0</v>
      </c>
      <c r="AN68" s="25">
        <f>IF('Indicator Date hidden'!AO69="x","x",$AN$2-'Indicator Date hidden'!AO69)</f>
        <v>0</v>
      </c>
      <c r="AO68" s="25">
        <f>IF('Indicator Date hidden'!AP69="x","x",$AO$2-'Indicator Date hidden'!AP69)</f>
        <v>0</v>
      </c>
      <c r="AP68" s="25" t="str">
        <f>IF('Indicator Date hidden'!AQ69="x","x",$AP$2-'Indicator Date hidden'!AQ69)</f>
        <v>x</v>
      </c>
      <c r="AQ68" s="25">
        <f>IF('Indicator Date hidden'!AR69="x","x",$AQ$2-'Indicator Date hidden'!AR69)</f>
        <v>4</v>
      </c>
      <c r="AR68" s="25">
        <f>IF('Indicator Date hidden'!AS69="x","x",$AR$2-'Indicator Date hidden'!AS69)</f>
        <v>0</v>
      </c>
      <c r="AS68" s="25" t="str">
        <f>IF('Indicator Date hidden'!AT69="x","x",$AS$2-'Indicator Date hidden'!AT69)</f>
        <v>x</v>
      </c>
      <c r="AT68" s="25">
        <f>IF('Indicator Date hidden'!AU69="x","x",$AT$2-'Indicator Date hidden'!AU69)</f>
        <v>0</v>
      </c>
      <c r="AU68" s="25" t="str">
        <f>IF('Indicator Date hidden'!AV69="x","x",$AU$2-'Indicator Date hidden'!AV69)</f>
        <v>x</v>
      </c>
      <c r="AV68" s="25">
        <f>IF('Indicator Date hidden'!AW69="x","x",$AV$2-'Indicator Date hidden'!AW69)</f>
        <v>0</v>
      </c>
      <c r="AW68" s="25">
        <f>IF('Indicator Date hidden'!AX69="x","x",$AW$2-'Indicator Date hidden'!AX69)</f>
        <v>0</v>
      </c>
      <c r="AX68" s="25">
        <f>IF('Indicator Date hidden'!AY69="x","x",$AX$2-'Indicator Date hidden'!AY69)</f>
        <v>0</v>
      </c>
      <c r="AY68" s="25">
        <f>IF('Indicator Date hidden'!AZ69="x","x",$AY$2-'Indicator Date hidden'!AZ69)</f>
        <v>0</v>
      </c>
      <c r="AZ68" s="25">
        <f>IF('Indicator Date hidden'!BA69="x","x",$AZ$2-'Indicator Date hidden'!BA69)</f>
        <v>0</v>
      </c>
      <c r="BA68">
        <f t="shared" si="10"/>
        <v>5</v>
      </c>
      <c r="BB68" s="26">
        <f t="shared" si="11"/>
        <v>0.125</v>
      </c>
      <c r="BC68">
        <f t="shared" si="12"/>
        <v>2</v>
      </c>
      <c r="BD68" s="26">
        <f t="shared" si="13"/>
        <v>0.63982419460348638</v>
      </c>
      <c r="BE68" s="28">
        <f t="shared" si="14"/>
        <v>0</v>
      </c>
    </row>
    <row r="69" spans="1:57">
      <c r="A69" t="s">
        <v>6915</v>
      </c>
      <c r="B69" s="25">
        <f>IF('Indicator Date hidden'!C70="x","x",$B$2-'Indicator Date hidden'!C70)</f>
        <v>0</v>
      </c>
      <c r="C69" s="25">
        <f>IF('Indicator Date hidden'!D70="x","x",$C$2-'Indicator Date hidden'!D70)</f>
        <v>0</v>
      </c>
      <c r="D69" s="25">
        <f>IF('Indicator Date hidden'!E70="x","x",$D$2-'Indicator Date hidden'!E70)</f>
        <v>0</v>
      </c>
      <c r="E69" s="25">
        <f>IF('Indicator Date hidden'!F70="x","x",$E$2-'Indicator Date hidden'!F70)</f>
        <v>0</v>
      </c>
      <c r="F69" s="25">
        <f>IF('Indicator Date hidden'!G70="x","x",$F$2-'Indicator Date hidden'!G70)</f>
        <v>0</v>
      </c>
      <c r="G69" s="25">
        <f>IF('Indicator Date hidden'!H70="x","x",$G$2-'Indicator Date hidden'!H70)</f>
        <v>0</v>
      </c>
      <c r="H69" s="25">
        <f>IF('Indicator Date hidden'!I70="x","x",$H$2-'Indicator Date hidden'!I70)</f>
        <v>0</v>
      </c>
      <c r="I69" s="25">
        <f>IF('Indicator Date hidden'!J70="x","x",$I$2-'Indicator Date hidden'!J70)</f>
        <v>0</v>
      </c>
      <c r="J69" s="25">
        <f>IF('Indicator Date hidden'!K70="x","x",$J$2-'Indicator Date hidden'!K70)</f>
        <v>0</v>
      </c>
      <c r="K69" s="25">
        <f>IF('Indicator Date hidden'!L70="x","x",$K$2-'Indicator Date hidden'!L70)</f>
        <v>0</v>
      </c>
      <c r="L69" s="25">
        <f>IF('Indicator Date hidden'!M70="x","x",$L$2-'Indicator Date hidden'!M70)</f>
        <v>0</v>
      </c>
      <c r="M69" s="25">
        <f>IF('Indicator Date hidden'!N70="x","x",$M$2-'Indicator Date hidden'!N70)</f>
        <v>0</v>
      </c>
      <c r="N69" s="25">
        <f>IF('Indicator Date hidden'!O70="x","x",$N$2-'Indicator Date hidden'!O70)</f>
        <v>0</v>
      </c>
      <c r="O69" s="25">
        <f>IF('Indicator Date hidden'!P70="x","x",$O$2-'Indicator Date hidden'!P70)</f>
        <v>0</v>
      </c>
      <c r="P69" s="25">
        <f>IF('Indicator Date hidden'!Q70="x","x",$P$2-'Indicator Date hidden'!Q70)</f>
        <v>0</v>
      </c>
      <c r="Q69" s="25" t="str">
        <f>IF('Indicator Date hidden'!R70="x","x",$Q$2-'Indicator Date hidden'!R70)</f>
        <v>x</v>
      </c>
      <c r="R69" s="25">
        <f>IF('Indicator Date hidden'!S70="x","x",$R$2-'Indicator Date hidden'!S70)</f>
        <v>0</v>
      </c>
      <c r="S69" s="25">
        <f>IF('Indicator Date hidden'!T70="x","x",$S$2-'Indicator Date hidden'!T70)</f>
        <v>0</v>
      </c>
      <c r="T69" s="25">
        <f>IF('Indicator Date hidden'!U70="x","x",$T$2-'Indicator Date hidden'!U70)</f>
        <v>0</v>
      </c>
      <c r="U69" s="25">
        <f>IF('Indicator Date hidden'!V70="x","x",$U$2-'Indicator Date hidden'!V70)</f>
        <v>0</v>
      </c>
      <c r="V69" s="25">
        <f>IF('Indicator Date hidden'!W70="x","x",$V$2-'Indicator Date hidden'!W70)</f>
        <v>0</v>
      </c>
      <c r="W69" s="25">
        <f>IF('Indicator Date hidden'!X70="x","x",$W$2-'Indicator Date hidden'!X70)</f>
        <v>5</v>
      </c>
      <c r="X69" s="25">
        <f>IF('Indicator Date hidden'!Y70="x","x",$X$2-'Indicator Date hidden'!Y70)</f>
        <v>5</v>
      </c>
      <c r="Y69" s="25">
        <f>IF('Indicator Date hidden'!Z70="x","x",$Y$2-'Indicator Date hidden'!Z70)</f>
        <v>0</v>
      </c>
      <c r="Z69" s="25">
        <f>IF('Indicator Date hidden'!AA70="x","x",$Z$2-'Indicator Date hidden'!AA70)</f>
        <v>0</v>
      </c>
      <c r="AA69" s="25">
        <f>IF('Indicator Date hidden'!AB70="x","x",$AA$2-'Indicator Date hidden'!AB70)</f>
        <v>0</v>
      </c>
      <c r="AB69" s="25">
        <f>IF('Indicator Date hidden'!AC70="x","x",$AB$2-'Indicator Date hidden'!AC70)</f>
        <v>0</v>
      </c>
      <c r="AC69" s="25">
        <f>IF('Indicator Date hidden'!AD70="x","x",$AC$2-'Indicator Date hidden'!AD70)</f>
        <v>0</v>
      </c>
      <c r="AD69" s="25">
        <f>IF('Indicator Date hidden'!AE70="x","x",$AD$2-'Indicator Date hidden'!AE70)</f>
        <v>0</v>
      </c>
      <c r="AE69" s="25">
        <f>IF('Indicator Date hidden'!AF70="x","x",$AE$2-'Indicator Date hidden'!AF70)</f>
        <v>0</v>
      </c>
      <c r="AF69" s="25">
        <f>IF('Indicator Date hidden'!AG70="x","x",$AF$2-'Indicator Date hidden'!AG70)</f>
        <v>2</v>
      </c>
      <c r="AG69" s="25">
        <f>IF('Indicator Date hidden'!AH70="x","x",$AG$2-'Indicator Date hidden'!AH70)</f>
        <v>0</v>
      </c>
      <c r="AH69" s="25">
        <f>IF('Indicator Date hidden'!AI70="x","x",$AH$2-'Indicator Date hidden'!AI70)</f>
        <v>0</v>
      </c>
      <c r="AI69" s="25">
        <f>IF('Indicator Date hidden'!AJ70="x","x",$AI$2-'Indicator Date hidden'!AJ70)</f>
        <v>0</v>
      </c>
      <c r="AJ69" s="25">
        <f>IF('Indicator Date hidden'!AK70="x","x",$AJ$2-'Indicator Date hidden'!AK70)</f>
        <v>1</v>
      </c>
      <c r="AK69" s="25">
        <f>IF('Indicator Date hidden'!AL70="x","x",$AK$2-'Indicator Date hidden'!AL70)</f>
        <v>1</v>
      </c>
      <c r="AL69" s="25">
        <f>IF('Indicator Date hidden'!AM70="x","x",$AL$2-'Indicator Date hidden'!AM70)</f>
        <v>0</v>
      </c>
      <c r="AM69" s="25">
        <f>IF('Indicator Date hidden'!AN70="x","x",$AM$2-'Indicator Date hidden'!AN70)</f>
        <v>0</v>
      </c>
      <c r="AN69" s="25">
        <f>IF('Indicator Date hidden'!AO70="x","x",$AN$2-'Indicator Date hidden'!AO70)</f>
        <v>0</v>
      </c>
      <c r="AO69" s="25">
        <f>IF('Indicator Date hidden'!AP70="x","x",$AO$2-'Indicator Date hidden'!AP70)</f>
        <v>0</v>
      </c>
      <c r="AP69" s="25">
        <f>IF('Indicator Date hidden'!AQ70="x","x",$AP$2-'Indicator Date hidden'!AQ70)</f>
        <v>0</v>
      </c>
      <c r="AQ69" s="25">
        <f>IF('Indicator Date hidden'!AR70="x","x",$AQ$2-'Indicator Date hidden'!AR70)</f>
        <v>0</v>
      </c>
      <c r="AR69" s="25">
        <f>IF('Indicator Date hidden'!AS70="x","x",$AR$2-'Indicator Date hidden'!AS70)</f>
        <v>0</v>
      </c>
      <c r="AS69" s="25">
        <f>IF('Indicator Date hidden'!AT70="x","x",$AS$2-'Indicator Date hidden'!AT70)</f>
        <v>0</v>
      </c>
      <c r="AT69" s="25">
        <f>IF('Indicator Date hidden'!AU70="x","x",$AT$2-'Indicator Date hidden'!AU70)</f>
        <v>0</v>
      </c>
      <c r="AU69" s="25">
        <f>IF('Indicator Date hidden'!AV70="x","x",$AU$2-'Indicator Date hidden'!AV70)</f>
        <v>1</v>
      </c>
      <c r="AV69" s="25">
        <f>IF('Indicator Date hidden'!AW70="x","x",$AV$2-'Indicator Date hidden'!AW70)</f>
        <v>0</v>
      </c>
      <c r="AW69" s="25">
        <f>IF('Indicator Date hidden'!AX70="x","x",$AW$2-'Indicator Date hidden'!AX70)</f>
        <v>0</v>
      </c>
      <c r="AX69" s="25">
        <f>IF('Indicator Date hidden'!AY70="x","x",$AX$2-'Indicator Date hidden'!AY70)</f>
        <v>0</v>
      </c>
      <c r="AY69" s="25">
        <f>IF('Indicator Date hidden'!AZ70="x","x",$AY$2-'Indicator Date hidden'!AZ70)</f>
        <v>0</v>
      </c>
      <c r="AZ69" s="25">
        <f>IF('Indicator Date hidden'!BA70="x","x",$AZ$2-'Indicator Date hidden'!BA70)</f>
        <v>0</v>
      </c>
      <c r="BA69">
        <f t="shared" si="10"/>
        <v>15</v>
      </c>
      <c r="BB69" s="26">
        <f t="shared" si="11"/>
        <v>0.3</v>
      </c>
      <c r="BC69">
        <f t="shared" si="12"/>
        <v>6</v>
      </c>
      <c r="BD69" s="26">
        <f t="shared" si="13"/>
        <v>1.0246950765959599</v>
      </c>
      <c r="BE69" s="28">
        <f t="shared" si="14"/>
        <v>0</v>
      </c>
    </row>
    <row r="70" spans="1:57">
      <c r="A70" t="s">
        <v>6903</v>
      </c>
      <c r="B70" s="25">
        <f>IF('Indicator Date hidden'!C71="x","x",$B$2-'Indicator Date hidden'!C71)</f>
        <v>0</v>
      </c>
      <c r="C70" s="25">
        <f>IF('Indicator Date hidden'!D71="x","x",$C$2-'Indicator Date hidden'!D71)</f>
        <v>0</v>
      </c>
      <c r="D70" s="25">
        <f>IF('Indicator Date hidden'!E71="x","x",$D$2-'Indicator Date hidden'!E71)</f>
        <v>0</v>
      </c>
      <c r="E70" s="25">
        <f>IF('Indicator Date hidden'!F71="x","x",$E$2-'Indicator Date hidden'!F71)</f>
        <v>0</v>
      </c>
      <c r="F70" s="25">
        <f>IF('Indicator Date hidden'!G71="x","x",$F$2-'Indicator Date hidden'!G71)</f>
        <v>0</v>
      </c>
      <c r="G70" s="25">
        <f>IF('Indicator Date hidden'!H71="x","x",$G$2-'Indicator Date hidden'!H71)</f>
        <v>0</v>
      </c>
      <c r="H70" s="25">
        <f>IF('Indicator Date hidden'!I71="x","x",$H$2-'Indicator Date hidden'!I71)</f>
        <v>0</v>
      </c>
      <c r="I70" s="25">
        <f>IF('Indicator Date hidden'!J71="x","x",$I$2-'Indicator Date hidden'!J71)</f>
        <v>0</v>
      </c>
      <c r="J70" s="25">
        <f>IF('Indicator Date hidden'!K71="x","x",$J$2-'Indicator Date hidden'!K71)</f>
        <v>0</v>
      </c>
      <c r="K70" s="25">
        <f>IF('Indicator Date hidden'!L71="x","x",$K$2-'Indicator Date hidden'!L71)</f>
        <v>0</v>
      </c>
      <c r="L70" s="25">
        <f>IF('Indicator Date hidden'!M71="x","x",$L$2-'Indicator Date hidden'!M71)</f>
        <v>0</v>
      </c>
      <c r="M70" s="25">
        <f>IF('Indicator Date hidden'!N71="x","x",$M$2-'Indicator Date hidden'!N71)</f>
        <v>0</v>
      </c>
      <c r="N70" s="25">
        <f>IF('Indicator Date hidden'!O71="x","x",$N$2-'Indicator Date hidden'!O71)</f>
        <v>0</v>
      </c>
      <c r="O70" s="25">
        <f>IF('Indicator Date hidden'!P71="x","x",$O$2-'Indicator Date hidden'!P71)</f>
        <v>0</v>
      </c>
      <c r="P70" s="25">
        <f>IF('Indicator Date hidden'!Q71="x","x",$P$2-'Indicator Date hidden'!Q71)</f>
        <v>0</v>
      </c>
      <c r="Q70" s="25">
        <f>IF('Indicator Date hidden'!R71="x","x",$Q$2-'Indicator Date hidden'!R71)</f>
        <v>2</v>
      </c>
      <c r="R70" s="25">
        <f>IF('Indicator Date hidden'!S71="x","x",$R$2-'Indicator Date hidden'!S71)</f>
        <v>0</v>
      </c>
      <c r="S70" s="25">
        <f>IF('Indicator Date hidden'!T71="x","x",$S$2-'Indicator Date hidden'!T71)</f>
        <v>0</v>
      </c>
      <c r="T70" s="25">
        <f>IF('Indicator Date hidden'!U71="x","x",$T$2-'Indicator Date hidden'!U71)</f>
        <v>0</v>
      </c>
      <c r="U70" s="25">
        <f>IF('Indicator Date hidden'!V71="x","x",$U$2-'Indicator Date hidden'!V71)</f>
        <v>0</v>
      </c>
      <c r="V70" s="25">
        <f>IF('Indicator Date hidden'!W71="x","x",$V$2-'Indicator Date hidden'!W71)</f>
        <v>0</v>
      </c>
      <c r="W70" s="25">
        <f>IF('Indicator Date hidden'!X71="x","x",$W$2-'Indicator Date hidden'!X71)</f>
        <v>2</v>
      </c>
      <c r="X70" s="25">
        <f>IF('Indicator Date hidden'!Y71="x","x",$X$2-'Indicator Date hidden'!Y71)</f>
        <v>4</v>
      </c>
      <c r="Y70" s="25">
        <f>IF('Indicator Date hidden'!Z71="x","x",$Y$2-'Indicator Date hidden'!Z71)</f>
        <v>0</v>
      </c>
      <c r="Z70" s="25">
        <f>IF('Indicator Date hidden'!AA71="x","x",$Z$2-'Indicator Date hidden'!AA71)</f>
        <v>0</v>
      </c>
      <c r="AA70" s="25">
        <f>IF('Indicator Date hidden'!AB71="x","x",$AA$2-'Indicator Date hidden'!AB71)</f>
        <v>0</v>
      </c>
      <c r="AB70" s="25">
        <f>IF('Indicator Date hidden'!AC71="x","x",$AB$2-'Indicator Date hidden'!AC71)</f>
        <v>0</v>
      </c>
      <c r="AC70" s="25">
        <f>IF('Indicator Date hidden'!AD71="x","x",$AC$2-'Indicator Date hidden'!AD71)</f>
        <v>0</v>
      </c>
      <c r="AD70" s="25">
        <f>IF('Indicator Date hidden'!AE71="x","x",$AD$2-'Indicator Date hidden'!AE71)</f>
        <v>0</v>
      </c>
      <c r="AE70" s="25" t="str">
        <f>IF('Indicator Date hidden'!AF71="x","x",$AE$2-'Indicator Date hidden'!AF71)</f>
        <v>x</v>
      </c>
      <c r="AF70" s="25">
        <f>IF('Indicator Date hidden'!AG71="x","x",$AF$2-'Indicator Date hidden'!AG71)</f>
        <v>1</v>
      </c>
      <c r="AG70" s="25">
        <f>IF('Indicator Date hidden'!AH71="x","x",$AG$2-'Indicator Date hidden'!AH71)</f>
        <v>0</v>
      </c>
      <c r="AH70" s="25">
        <f>IF('Indicator Date hidden'!AI71="x","x",$AH$2-'Indicator Date hidden'!AI71)</f>
        <v>0</v>
      </c>
      <c r="AI70" s="25">
        <f>IF('Indicator Date hidden'!AJ71="x","x",$AI$2-'Indicator Date hidden'!AJ71)</f>
        <v>0</v>
      </c>
      <c r="AJ70" s="25" t="str">
        <f>IF('Indicator Date hidden'!AK71="x","x",$AJ$2-'Indicator Date hidden'!AK71)</f>
        <v>x</v>
      </c>
      <c r="AK70" s="25">
        <f>IF('Indicator Date hidden'!AL71="x","x",$AK$2-'Indicator Date hidden'!AL71)</f>
        <v>1</v>
      </c>
      <c r="AL70" s="25">
        <f>IF('Indicator Date hidden'!AM71="x","x",$AL$2-'Indicator Date hidden'!AM71)</f>
        <v>0</v>
      </c>
      <c r="AM70" s="25">
        <f>IF('Indicator Date hidden'!AN71="x","x",$AM$2-'Indicator Date hidden'!AN71)</f>
        <v>0</v>
      </c>
      <c r="AN70" s="25">
        <f>IF('Indicator Date hidden'!AO71="x","x",$AN$2-'Indicator Date hidden'!AO71)</f>
        <v>0</v>
      </c>
      <c r="AO70" s="25">
        <f>IF('Indicator Date hidden'!AP71="x","x",$AO$2-'Indicator Date hidden'!AP71)</f>
        <v>1</v>
      </c>
      <c r="AP70" s="25">
        <f>IF('Indicator Date hidden'!AQ71="x","x",$AP$2-'Indicator Date hidden'!AQ71)</f>
        <v>1</v>
      </c>
      <c r="AQ70" s="25">
        <f>IF('Indicator Date hidden'!AR71="x","x",$AQ$2-'Indicator Date hidden'!AR71)</f>
        <v>0</v>
      </c>
      <c r="AR70" s="25">
        <f>IF('Indicator Date hidden'!AS71="x","x",$AR$2-'Indicator Date hidden'!AS71)</f>
        <v>0</v>
      </c>
      <c r="AS70" s="25">
        <f>IF('Indicator Date hidden'!AT71="x","x",$AS$2-'Indicator Date hidden'!AT71)</f>
        <v>0</v>
      </c>
      <c r="AT70" s="25">
        <f>IF('Indicator Date hidden'!AU71="x","x",$AT$2-'Indicator Date hidden'!AU71)</f>
        <v>0</v>
      </c>
      <c r="AU70" s="25">
        <f>IF('Indicator Date hidden'!AV71="x","x",$AU$2-'Indicator Date hidden'!AV71)</f>
        <v>4</v>
      </c>
      <c r="AV70" s="25">
        <f>IF('Indicator Date hidden'!AW71="x","x",$AV$2-'Indicator Date hidden'!AW71)</f>
        <v>0</v>
      </c>
      <c r="AW70" s="25">
        <f>IF('Indicator Date hidden'!AX71="x","x",$AW$2-'Indicator Date hidden'!AX71)</f>
        <v>0</v>
      </c>
      <c r="AX70" s="25">
        <f>IF('Indicator Date hidden'!AY71="x","x",$AX$2-'Indicator Date hidden'!AY71)</f>
        <v>0</v>
      </c>
      <c r="AY70" s="25">
        <f>IF('Indicator Date hidden'!AZ71="x","x",$AY$2-'Indicator Date hidden'!AZ71)</f>
        <v>0</v>
      </c>
      <c r="AZ70" s="25">
        <f>IF('Indicator Date hidden'!BA71="x","x",$AZ$2-'Indicator Date hidden'!BA71)</f>
        <v>0</v>
      </c>
      <c r="BA70">
        <f t="shared" si="10"/>
        <v>16</v>
      </c>
      <c r="BB70" s="26">
        <f t="shared" si="11"/>
        <v>0.32653061224489793</v>
      </c>
      <c r="BC70">
        <f t="shared" si="12"/>
        <v>8</v>
      </c>
      <c r="BD70" s="26">
        <f t="shared" si="13"/>
        <v>0.88957121296748443</v>
      </c>
      <c r="BE70" s="28">
        <f t="shared" si="14"/>
        <v>0</v>
      </c>
    </row>
    <row r="71" spans="1:57">
      <c r="A71" t="s">
        <v>6907</v>
      </c>
      <c r="B71" s="25">
        <f>IF('Indicator Date hidden'!C72="x","x",$B$2-'Indicator Date hidden'!C72)</f>
        <v>0</v>
      </c>
      <c r="C71" s="25">
        <f>IF('Indicator Date hidden'!D72="x","x",$C$2-'Indicator Date hidden'!D72)</f>
        <v>0</v>
      </c>
      <c r="D71" s="25">
        <f>IF('Indicator Date hidden'!E72="x","x",$D$2-'Indicator Date hidden'!E72)</f>
        <v>0</v>
      </c>
      <c r="E71" s="25">
        <f>IF('Indicator Date hidden'!F72="x","x",$E$2-'Indicator Date hidden'!F72)</f>
        <v>0</v>
      </c>
      <c r="F71" s="25">
        <f>IF('Indicator Date hidden'!G72="x","x",$F$2-'Indicator Date hidden'!G72)</f>
        <v>0</v>
      </c>
      <c r="G71" s="25">
        <f>IF('Indicator Date hidden'!H72="x","x",$G$2-'Indicator Date hidden'!H72)</f>
        <v>0</v>
      </c>
      <c r="H71" s="25">
        <f>IF('Indicator Date hidden'!I72="x","x",$H$2-'Indicator Date hidden'!I72)</f>
        <v>0</v>
      </c>
      <c r="I71" s="25">
        <f>IF('Indicator Date hidden'!J72="x","x",$I$2-'Indicator Date hidden'!J72)</f>
        <v>0</v>
      </c>
      <c r="J71" s="25">
        <f>IF('Indicator Date hidden'!K72="x","x",$J$2-'Indicator Date hidden'!K72)</f>
        <v>0</v>
      </c>
      <c r="K71" s="25">
        <f>IF('Indicator Date hidden'!L72="x","x",$K$2-'Indicator Date hidden'!L72)</f>
        <v>0</v>
      </c>
      <c r="L71" s="25">
        <f>IF('Indicator Date hidden'!M72="x","x",$L$2-'Indicator Date hidden'!M72)</f>
        <v>0</v>
      </c>
      <c r="M71" s="25">
        <f>IF('Indicator Date hidden'!N72="x","x",$M$2-'Indicator Date hidden'!N72)</f>
        <v>0</v>
      </c>
      <c r="N71" s="25">
        <f>IF('Indicator Date hidden'!O72="x","x",$N$2-'Indicator Date hidden'!O72)</f>
        <v>0</v>
      </c>
      <c r="O71" s="25">
        <f>IF('Indicator Date hidden'!P72="x","x",$O$2-'Indicator Date hidden'!P72)</f>
        <v>0</v>
      </c>
      <c r="P71" s="25">
        <f>IF('Indicator Date hidden'!Q72="x","x",$P$2-'Indicator Date hidden'!Q72)</f>
        <v>0</v>
      </c>
      <c r="Q71" s="25">
        <f>IF('Indicator Date hidden'!R72="x","x",$Q$2-'Indicator Date hidden'!R72)</f>
        <v>8</v>
      </c>
      <c r="R71" s="25">
        <f>IF('Indicator Date hidden'!S72="x","x",$R$2-'Indicator Date hidden'!S72)</f>
        <v>0</v>
      </c>
      <c r="S71" s="25">
        <f>IF('Indicator Date hidden'!T72="x","x",$S$2-'Indicator Date hidden'!T72)</f>
        <v>0</v>
      </c>
      <c r="T71" s="25">
        <f>IF('Indicator Date hidden'!U72="x","x",$T$2-'Indicator Date hidden'!U72)</f>
        <v>0</v>
      </c>
      <c r="U71" s="25">
        <f>IF('Indicator Date hidden'!V72="x","x",$U$2-'Indicator Date hidden'!V72)</f>
        <v>0</v>
      </c>
      <c r="V71" s="25">
        <f>IF('Indicator Date hidden'!W72="x","x",$V$2-'Indicator Date hidden'!W72)</f>
        <v>0</v>
      </c>
      <c r="W71" s="25">
        <f>IF('Indicator Date hidden'!X72="x","x",$W$2-'Indicator Date hidden'!X72)</f>
        <v>0</v>
      </c>
      <c r="X71" s="25">
        <f>IF('Indicator Date hidden'!Y72="x","x",$X$2-'Indicator Date hidden'!Y72)</f>
        <v>4</v>
      </c>
      <c r="Y71" s="25">
        <f>IF('Indicator Date hidden'!Z72="x","x",$Y$2-'Indicator Date hidden'!Z72)</f>
        <v>0</v>
      </c>
      <c r="Z71" s="25">
        <f>IF('Indicator Date hidden'!AA72="x","x",$Z$2-'Indicator Date hidden'!AA72)</f>
        <v>0</v>
      </c>
      <c r="AA71" s="25">
        <f>IF('Indicator Date hidden'!AB72="x","x",$AA$2-'Indicator Date hidden'!AB72)</f>
        <v>0</v>
      </c>
      <c r="AB71" s="25">
        <f>IF('Indicator Date hidden'!AC72="x","x",$AB$2-'Indicator Date hidden'!AC72)</f>
        <v>0</v>
      </c>
      <c r="AC71" s="25">
        <f>IF('Indicator Date hidden'!AD72="x","x",$AC$2-'Indicator Date hidden'!AD72)</f>
        <v>0</v>
      </c>
      <c r="AD71" s="25">
        <f>IF('Indicator Date hidden'!AE72="x","x",$AD$2-'Indicator Date hidden'!AE72)</f>
        <v>0</v>
      </c>
      <c r="AE71" s="25" t="str">
        <f>IF('Indicator Date hidden'!AF72="x","x",$AE$2-'Indicator Date hidden'!AF72)</f>
        <v>x</v>
      </c>
      <c r="AF71" s="25">
        <f>IF('Indicator Date hidden'!AG72="x","x",$AF$2-'Indicator Date hidden'!AG72)</f>
        <v>3</v>
      </c>
      <c r="AG71" s="25">
        <f>IF('Indicator Date hidden'!AH72="x","x",$AG$2-'Indicator Date hidden'!AH72)</f>
        <v>0</v>
      </c>
      <c r="AH71" s="25">
        <f>IF('Indicator Date hidden'!AI72="x","x",$AH$2-'Indicator Date hidden'!AI72)</f>
        <v>0</v>
      </c>
      <c r="AI71" s="25">
        <f>IF('Indicator Date hidden'!AJ72="x","x",$AI$2-'Indicator Date hidden'!AJ72)</f>
        <v>0</v>
      </c>
      <c r="AJ71" s="25" t="str">
        <f>IF('Indicator Date hidden'!AK72="x","x",$AJ$2-'Indicator Date hidden'!AK72)</f>
        <v>x</v>
      </c>
      <c r="AK71" s="25">
        <f>IF('Indicator Date hidden'!AL72="x","x",$AK$2-'Indicator Date hidden'!AL72)</f>
        <v>1</v>
      </c>
      <c r="AL71" s="25">
        <f>IF('Indicator Date hidden'!AM72="x","x",$AL$2-'Indicator Date hidden'!AM72)</f>
        <v>0</v>
      </c>
      <c r="AM71" s="25">
        <f>IF('Indicator Date hidden'!AN72="x","x",$AM$2-'Indicator Date hidden'!AN72)</f>
        <v>0</v>
      </c>
      <c r="AN71" s="25">
        <f>IF('Indicator Date hidden'!AO72="x","x",$AN$2-'Indicator Date hidden'!AO72)</f>
        <v>0</v>
      </c>
      <c r="AO71" s="25" t="str">
        <f>IF('Indicator Date hidden'!AP72="x","x",$AO$2-'Indicator Date hidden'!AP72)</f>
        <v>x</v>
      </c>
      <c r="AP71" s="25" t="str">
        <f>IF('Indicator Date hidden'!AQ72="x","x",$AP$2-'Indicator Date hidden'!AQ72)</f>
        <v>x</v>
      </c>
      <c r="AQ71" s="25">
        <f>IF('Indicator Date hidden'!AR72="x","x",$AQ$2-'Indicator Date hidden'!AR72)</f>
        <v>0</v>
      </c>
      <c r="AR71" s="25">
        <f>IF('Indicator Date hidden'!AS72="x","x",$AR$2-'Indicator Date hidden'!AS72)</f>
        <v>0</v>
      </c>
      <c r="AS71" s="25">
        <f>IF('Indicator Date hidden'!AT72="x","x",$AS$2-'Indicator Date hidden'!AT72)</f>
        <v>0</v>
      </c>
      <c r="AT71" s="25">
        <f>IF('Indicator Date hidden'!AU72="x","x",$AT$2-'Indicator Date hidden'!AU72)</f>
        <v>0</v>
      </c>
      <c r="AU71" s="25">
        <f>IF('Indicator Date hidden'!AV72="x","x",$AU$2-'Indicator Date hidden'!AV72)</f>
        <v>1</v>
      </c>
      <c r="AV71" s="25">
        <f>IF('Indicator Date hidden'!AW72="x","x",$AV$2-'Indicator Date hidden'!AW72)</f>
        <v>0</v>
      </c>
      <c r="AW71" s="25">
        <f>IF('Indicator Date hidden'!AX72="x","x",$AW$2-'Indicator Date hidden'!AX72)</f>
        <v>0</v>
      </c>
      <c r="AX71" s="25">
        <f>IF('Indicator Date hidden'!AY72="x","x",$AX$2-'Indicator Date hidden'!AY72)</f>
        <v>0</v>
      </c>
      <c r="AY71" s="25">
        <f>IF('Indicator Date hidden'!AZ72="x","x",$AY$2-'Indicator Date hidden'!AZ72)</f>
        <v>0</v>
      </c>
      <c r="AZ71" s="25">
        <f>IF('Indicator Date hidden'!BA72="x","x",$AZ$2-'Indicator Date hidden'!BA72)</f>
        <v>0</v>
      </c>
      <c r="BA71">
        <f t="shared" si="10"/>
        <v>17</v>
      </c>
      <c r="BB71" s="26">
        <f t="shared" si="11"/>
        <v>0.36170212765957449</v>
      </c>
      <c r="BC71">
        <f t="shared" si="12"/>
        <v>5</v>
      </c>
      <c r="BD71" s="26">
        <f t="shared" si="13"/>
        <v>1.3436300769231442</v>
      </c>
      <c r="BE71" s="28">
        <f t="shared" si="14"/>
        <v>0</v>
      </c>
    </row>
    <row r="72" spans="1:57">
      <c r="A72" t="s">
        <v>6921</v>
      </c>
      <c r="B72" s="25">
        <f>IF('Indicator Date hidden'!C73="x","x",$B$2-'Indicator Date hidden'!C73)</f>
        <v>0</v>
      </c>
      <c r="C72" s="25">
        <f>IF('Indicator Date hidden'!D73="x","x",$C$2-'Indicator Date hidden'!D73)</f>
        <v>0</v>
      </c>
      <c r="D72" s="25">
        <f>IF('Indicator Date hidden'!E73="x","x",$D$2-'Indicator Date hidden'!E73)</f>
        <v>0</v>
      </c>
      <c r="E72" s="25">
        <f>IF('Indicator Date hidden'!F73="x","x",$E$2-'Indicator Date hidden'!F73)</f>
        <v>0</v>
      </c>
      <c r="F72" s="25">
        <f>IF('Indicator Date hidden'!G73="x","x",$F$2-'Indicator Date hidden'!G73)</f>
        <v>0</v>
      </c>
      <c r="G72" s="25">
        <f>IF('Indicator Date hidden'!H73="x","x",$G$2-'Indicator Date hidden'!H73)</f>
        <v>0</v>
      </c>
      <c r="H72" s="25">
        <f>IF('Indicator Date hidden'!I73="x","x",$H$2-'Indicator Date hidden'!I73)</f>
        <v>0</v>
      </c>
      <c r="I72" s="25">
        <f>IF('Indicator Date hidden'!J73="x","x",$I$2-'Indicator Date hidden'!J73)</f>
        <v>0</v>
      </c>
      <c r="J72" s="25">
        <f>IF('Indicator Date hidden'!K73="x","x",$J$2-'Indicator Date hidden'!K73)</f>
        <v>0</v>
      </c>
      <c r="K72" s="25">
        <f>IF('Indicator Date hidden'!L73="x","x",$K$2-'Indicator Date hidden'!L73)</f>
        <v>0</v>
      </c>
      <c r="L72" s="25">
        <f>IF('Indicator Date hidden'!M73="x","x",$L$2-'Indicator Date hidden'!M73)</f>
        <v>0</v>
      </c>
      <c r="M72" s="25">
        <f>IF('Indicator Date hidden'!N73="x","x",$M$2-'Indicator Date hidden'!N73)</f>
        <v>0</v>
      </c>
      <c r="N72" s="25">
        <f>IF('Indicator Date hidden'!O73="x","x",$N$2-'Indicator Date hidden'!O73)</f>
        <v>0</v>
      </c>
      <c r="O72" s="25">
        <f>IF('Indicator Date hidden'!P73="x","x",$O$2-'Indicator Date hidden'!P73)</f>
        <v>0</v>
      </c>
      <c r="P72" s="25">
        <f>IF('Indicator Date hidden'!Q73="x","x",$P$2-'Indicator Date hidden'!Q73)</f>
        <v>0</v>
      </c>
      <c r="Q72" s="25">
        <f>IF('Indicator Date hidden'!R73="x","x",$Q$2-'Indicator Date hidden'!R73)</f>
        <v>5</v>
      </c>
      <c r="R72" s="25">
        <f>IF('Indicator Date hidden'!S73="x","x",$R$2-'Indicator Date hidden'!S73)</f>
        <v>0</v>
      </c>
      <c r="S72" s="25">
        <f>IF('Indicator Date hidden'!T73="x","x",$S$2-'Indicator Date hidden'!T73)</f>
        <v>0</v>
      </c>
      <c r="T72" s="25">
        <f>IF('Indicator Date hidden'!U73="x","x",$T$2-'Indicator Date hidden'!U73)</f>
        <v>0</v>
      </c>
      <c r="U72" s="25">
        <f>IF('Indicator Date hidden'!V73="x","x",$U$2-'Indicator Date hidden'!V73)</f>
        <v>0</v>
      </c>
      <c r="V72" s="25">
        <f>IF('Indicator Date hidden'!W73="x","x",$V$2-'Indicator Date hidden'!W73)</f>
        <v>0</v>
      </c>
      <c r="W72" s="25">
        <f>IF('Indicator Date hidden'!X73="x","x",$W$2-'Indicator Date hidden'!X73)</f>
        <v>0</v>
      </c>
      <c r="X72" s="25">
        <f>IF('Indicator Date hidden'!Y73="x","x",$X$2-'Indicator Date hidden'!Y73)</f>
        <v>4</v>
      </c>
      <c r="Y72" s="25">
        <f>IF('Indicator Date hidden'!Z73="x","x",$Y$2-'Indicator Date hidden'!Z73)</f>
        <v>0</v>
      </c>
      <c r="Z72" s="25">
        <f>IF('Indicator Date hidden'!AA73="x","x",$Z$2-'Indicator Date hidden'!AA73)</f>
        <v>0</v>
      </c>
      <c r="AA72" s="25">
        <f>IF('Indicator Date hidden'!AB73="x","x",$AA$2-'Indicator Date hidden'!AB73)</f>
        <v>0</v>
      </c>
      <c r="AB72" s="25">
        <f>IF('Indicator Date hidden'!AC73="x","x",$AB$2-'Indicator Date hidden'!AC73)</f>
        <v>0</v>
      </c>
      <c r="AC72" s="25">
        <f>IF('Indicator Date hidden'!AD73="x","x",$AC$2-'Indicator Date hidden'!AD73)</f>
        <v>0</v>
      </c>
      <c r="AD72" s="25">
        <f>IF('Indicator Date hidden'!AE73="x","x",$AD$2-'Indicator Date hidden'!AE73)</f>
        <v>0</v>
      </c>
      <c r="AE72" s="25">
        <f>IF('Indicator Date hidden'!AF73="x","x",$AE$2-'Indicator Date hidden'!AF73)</f>
        <v>0</v>
      </c>
      <c r="AF72" s="25" t="str">
        <f>IF('Indicator Date hidden'!AG73="x","x",$AF$2-'Indicator Date hidden'!AG73)</f>
        <v>x</v>
      </c>
      <c r="AG72" s="25">
        <f>IF('Indicator Date hidden'!AH73="x","x",$AG$2-'Indicator Date hidden'!AH73)</f>
        <v>0</v>
      </c>
      <c r="AH72" s="25">
        <f>IF('Indicator Date hidden'!AI73="x","x",$AH$2-'Indicator Date hidden'!AI73)</f>
        <v>0</v>
      </c>
      <c r="AI72" s="25">
        <f>IF('Indicator Date hidden'!AJ73="x","x",$AI$2-'Indicator Date hidden'!AJ73)</f>
        <v>0</v>
      </c>
      <c r="AJ72" s="25" t="str">
        <f>IF('Indicator Date hidden'!AK73="x","x",$AJ$2-'Indicator Date hidden'!AK73)</f>
        <v>x</v>
      </c>
      <c r="AK72" s="25">
        <f>IF('Indicator Date hidden'!AL73="x","x",$AK$2-'Indicator Date hidden'!AL73)</f>
        <v>1</v>
      </c>
      <c r="AL72" s="25">
        <f>IF('Indicator Date hidden'!AM73="x","x",$AL$2-'Indicator Date hidden'!AM73)</f>
        <v>0</v>
      </c>
      <c r="AM72" s="25">
        <f>IF('Indicator Date hidden'!AN73="x","x",$AM$2-'Indicator Date hidden'!AN73)</f>
        <v>0</v>
      </c>
      <c r="AN72" s="25">
        <f>IF('Indicator Date hidden'!AO73="x","x",$AN$2-'Indicator Date hidden'!AO73)</f>
        <v>0</v>
      </c>
      <c r="AO72" s="25" t="str">
        <f>IF('Indicator Date hidden'!AP73="x","x",$AO$2-'Indicator Date hidden'!AP73)</f>
        <v>x</v>
      </c>
      <c r="AP72" s="25" t="str">
        <f>IF('Indicator Date hidden'!AQ73="x","x",$AP$2-'Indicator Date hidden'!AQ73)</f>
        <v>x</v>
      </c>
      <c r="AQ72" s="25" t="str">
        <f>IF('Indicator Date hidden'!AR73="x","x",$AQ$2-'Indicator Date hidden'!AR73)</f>
        <v>x</v>
      </c>
      <c r="AR72" s="25">
        <f>IF('Indicator Date hidden'!AS73="x","x",$AR$2-'Indicator Date hidden'!AS73)</f>
        <v>0</v>
      </c>
      <c r="AS72" s="25">
        <f>IF('Indicator Date hidden'!AT73="x","x",$AS$2-'Indicator Date hidden'!AT73)</f>
        <v>0</v>
      </c>
      <c r="AT72" s="25">
        <f>IF('Indicator Date hidden'!AU73="x","x",$AT$2-'Indicator Date hidden'!AU73)</f>
        <v>0</v>
      </c>
      <c r="AU72" s="25">
        <f>IF('Indicator Date hidden'!AV73="x","x",$AU$2-'Indicator Date hidden'!AV73)</f>
        <v>5</v>
      </c>
      <c r="AV72" s="25">
        <f>IF('Indicator Date hidden'!AW73="x","x",$AV$2-'Indicator Date hidden'!AW73)</f>
        <v>0</v>
      </c>
      <c r="AW72" s="25">
        <f>IF('Indicator Date hidden'!AX73="x","x",$AW$2-'Indicator Date hidden'!AX73)</f>
        <v>0</v>
      </c>
      <c r="AX72" s="25">
        <f>IF('Indicator Date hidden'!AY73="x","x",$AX$2-'Indicator Date hidden'!AY73)</f>
        <v>0</v>
      </c>
      <c r="AY72" s="25">
        <f>IF('Indicator Date hidden'!AZ73="x","x",$AY$2-'Indicator Date hidden'!AZ73)</f>
        <v>0</v>
      </c>
      <c r="AZ72" s="25">
        <f>IF('Indicator Date hidden'!BA73="x","x",$AZ$2-'Indicator Date hidden'!BA73)</f>
        <v>0</v>
      </c>
      <c r="BA72">
        <f t="shared" si="10"/>
        <v>15</v>
      </c>
      <c r="BB72" s="26">
        <f t="shared" si="11"/>
        <v>0.32608695652173914</v>
      </c>
      <c r="BC72">
        <f t="shared" si="12"/>
        <v>4</v>
      </c>
      <c r="BD72" s="26">
        <f t="shared" si="13"/>
        <v>1.1619763491211101</v>
      </c>
      <c r="BE72" s="28">
        <f t="shared" si="14"/>
        <v>0</v>
      </c>
    </row>
    <row r="73" spans="1:57">
      <c r="A73" t="s">
        <v>6927</v>
      </c>
      <c r="B73" s="25">
        <f>IF('Indicator Date hidden'!C74="x","x",$B$2-'Indicator Date hidden'!C74)</f>
        <v>0</v>
      </c>
      <c r="C73" s="25">
        <f>IF('Indicator Date hidden'!D74="x","x",$C$2-'Indicator Date hidden'!D74)</f>
        <v>0</v>
      </c>
      <c r="D73" s="25">
        <f>IF('Indicator Date hidden'!E74="x","x",$D$2-'Indicator Date hidden'!E74)</f>
        <v>0</v>
      </c>
      <c r="E73" s="25">
        <f>IF('Indicator Date hidden'!F74="x","x",$E$2-'Indicator Date hidden'!F74)</f>
        <v>0</v>
      </c>
      <c r="F73" s="25">
        <f>IF('Indicator Date hidden'!G74="x","x",$F$2-'Indicator Date hidden'!G74)</f>
        <v>0</v>
      </c>
      <c r="G73" s="25">
        <f>IF('Indicator Date hidden'!H74="x","x",$G$2-'Indicator Date hidden'!H74)</f>
        <v>0</v>
      </c>
      <c r="H73" s="25">
        <f>IF('Indicator Date hidden'!I74="x","x",$H$2-'Indicator Date hidden'!I74)</f>
        <v>0</v>
      </c>
      <c r="I73" s="25">
        <f>IF('Indicator Date hidden'!J74="x","x",$I$2-'Indicator Date hidden'!J74)</f>
        <v>0</v>
      </c>
      <c r="J73" s="25">
        <f>IF('Indicator Date hidden'!K74="x","x",$J$2-'Indicator Date hidden'!K74)</f>
        <v>0</v>
      </c>
      <c r="K73" s="25">
        <f>IF('Indicator Date hidden'!L74="x","x",$K$2-'Indicator Date hidden'!L74)</f>
        <v>0</v>
      </c>
      <c r="L73" s="25">
        <f>IF('Indicator Date hidden'!M74="x","x",$L$2-'Indicator Date hidden'!M74)</f>
        <v>0</v>
      </c>
      <c r="M73" s="25">
        <f>IF('Indicator Date hidden'!N74="x","x",$M$2-'Indicator Date hidden'!N74)</f>
        <v>0</v>
      </c>
      <c r="N73" s="25">
        <f>IF('Indicator Date hidden'!O74="x","x",$N$2-'Indicator Date hidden'!O74)</f>
        <v>0</v>
      </c>
      <c r="O73" s="25">
        <f>IF('Indicator Date hidden'!P74="x","x",$O$2-'Indicator Date hidden'!P74)</f>
        <v>0</v>
      </c>
      <c r="P73" s="25">
        <f>IF('Indicator Date hidden'!Q74="x","x",$P$2-'Indicator Date hidden'!Q74)</f>
        <v>0</v>
      </c>
      <c r="Q73" s="25">
        <f>IF('Indicator Date hidden'!R74="x","x",$Q$2-'Indicator Date hidden'!R74)</f>
        <v>2</v>
      </c>
      <c r="R73" s="25">
        <f>IF('Indicator Date hidden'!S74="x","x",$R$2-'Indicator Date hidden'!S74)</f>
        <v>0</v>
      </c>
      <c r="S73" s="25">
        <f>IF('Indicator Date hidden'!T74="x","x",$S$2-'Indicator Date hidden'!T74)</f>
        <v>0</v>
      </c>
      <c r="T73" s="25">
        <f>IF('Indicator Date hidden'!U74="x","x",$T$2-'Indicator Date hidden'!U74)</f>
        <v>0</v>
      </c>
      <c r="U73" s="25">
        <f>IF('Indicator Date hidden'!V74="x","x",$U$2-'Indicator Date hidden'!V74)</f>
        <v>0</v>
      </c>
      <c r="V73" s="25">
        <f>IF('Indicator Date hidden'!W74="x","x",$V$2-'Indicator Date hidden'!W74)</f>
        <v>0</v>
      </c>
      <c r="W73" s="25">
        <f>IF('Indicator Date hidden'!X74="x","x",$W$2-'Indicator Date hidden'!X74)</f>
        <v>2</v>
      </c>
      <c r="X73" s="25">
        <f>IF('Indicator Date hidden'!Y74="x","x",$X$2-'Indicator Date hidden'!Y74)</f>
        <v>0</v>
      </c>
      <c r="Y73" s="25">
        <f>IF('Indicator Date hidden'!Z74="x","x",$Y$2-'Indicator Date hidden'!Z74)</f>
        <v>0</v>
      </c>
      <c r="Z73" s="25">
        <f>IF('Indicator Date hidden'!AA74="x","x",$Z$2-'Indicator Date hidden'!AA74)</f>
        <v>0</v>
      </c>
      <c r="AA73" s="25">
        <f>IF('Indicator Date hidden'!AB74="x","x",$AA$2-'Indicator Date hidden'!AB74)</f>
        <v>0</v>
      </c>
      <c r="AB73" s="25">
        <f>IF('Indicator Date hidden'!AC74="x","x",$AB$2-'Indicator Date hidden'!AC74)</f>
        <v>0</v>
      </c>
      <c r="AC73" s="25">
        <f>IF('Indicator Date hidden'!AD74="x","x",$AC$2-'Indicator Date hidden'!AD74)</f>
        <v>0</v>
      </c>
      <c r="AD73" s="25">
        <f>IF('Indicator Date hidden'!AE74="x","x",$AD$2-'Indicator Date hidden'!AE74)</f>
        <v>0</v>
      </c>
      <c r="AE73" s="25">
        <f>IF('Indicator Date hidden'!AF74="x","x",$AE$2-'Indicator Date hidden'!AF74)</f>
        <v>0</v>
      </c>
      <c r="AF73" s="25">
        <f>IF('Indicator Date hidden'!AG74="x","x",$AF$2-'Indicator Date hidden'!AG74)</f>
        <v>1</v>
      </c>
      <c r="AG73" s="25">
        <f>IF('Indicator Date hidden'!AH74="x","x",$AG$2-'Indicator Date hidden'!AH74)</f>
        <v>0</v>
      </c>
      <c r="AH73" s="25">
        <f>IF('Indicator Date hidden'!AI74="x","x",$AH$2-'Indicator Date hidden'!AI74)</f>
        <v>0</v>
      </c>
      <c r="AI73" s="25">
        <f>IF('Indicator Date hidden'!AJ74="x","x",$AI$2-'Indicator Date hidden'!AJ74)</f>
        <v>0</v>
      </c>
      <c r="AJ73" s="25">
        <f>IF('Indicator Date hidden'!AK74="x","x",$AJ$2-'Indicator Date hidden'!AK74)</f>
        <v>0</v>
      </c>
      <c r="AK73" s="25">
        <f>IF('Indicator Date hidden'!AL74="x","x",$AK$2-'Indicator Date hidden'!AL74)</f>
        <v>1</v>
      </c>
      <c r="AL73" s="25">
        <f>IF('Indicator Date hidden'!AM74="x","x",$AL$2-'Indicator Date hidden'!AM74)</f>
        <v>0</v>
      </c>
      <c r="AM73" s="25">
        <f>IF('Indicator Date hidden'!AN74="x","x",$AM$2-'Indicator Date hidden'!AN74)</f>
        <v>0</v>
      </c>
      <c r="AN73" s="25">
        <f>IF('Indicator Date hidden'!AO74="x","x",$AN$2-'Indicator Date hidden'!AO74)</f>
        <v>0</v>
      </c>
      <c r="AO73" s="25">
        <f>IF('Indicator Date hidden'!AP74="x","x",$AO$2-'Indicator Date hidden'!AP74)</f>
        <v>0</v>
      </c>
      <c r="AP73" s="25">
        <f>IF('Indicator Date hidden'!AQ74="x","x",$AP$2-'Indicator Date hidden'!AQ74)</f>
        <v>0</v>
      </c>
      <c r="AQ73" s="25">
        <f>IF('Indicator Date hidden'!AR74="x","x",$AQ$2-'Indicator Date hidden'!AR74)</f>
        <v>4</v>
      </c>
      <c r="AR73" s="25">
        <f>IF('Indicator Date hidden'!AS74="x","x",$AR$2-'Indicator Date hidden'!AS74)</f>
        <v>0</v>
      </c>
      <c r="AS73" s="25">
        <f>IF('Indicator Date hidden'!AT74="x","x",$AS$2-'Indicator Date hidden'!AT74)</f>
        <v>0</v>
      </c>
      <c r="AT73" s="25">
        <f>IF('Indicator Date hidden'!AU74="x","x",$AT$2-'Indicator Date hidden'!AU74)</f>
        <v>0</v>
      </c>
      <c r="AU73" s="25">
        <f>IF('Indicator Date hidden'!AV74="x","x",$AU$2-'Indicator Date hidden'!AV74)</f>
        <v>8</v>
      </c>
      <c r="AV73" s="25">
        <f>IF('Indicator Date hidden'!AW74="x","x",$AV$2-'Indicator Date hidden'!AW74)</f>
        <v>0</v>
      </c>
      <c r="AW73" s="25">
        <f>IF('Indicator Date hidden'!AX74="x","x",$AW$2-'Indicator Date hidden'!AX74)</f>
        <v>0</v>
      </c>
      <c r="AX73" s="25">
        <f>IF('Indicator Date hidden'!AY74="x","x",$AX$2-'Indicator Date hidden'!AY74)</f>
        <v>0</v>
      </c>
      <c r="AY73" s="25">
        <f>IF('Indicator Date hidden'!AZ74="x","x",$AY$2-'Indicator Date hidden'!AZ74)</f>
        <v>0</v>
      </c>
      <c r="AZ73" s="25">
        <f>IF('Indicator Date hidden'!BA74="x","x",$AZ$2-'Indicator Date hidden'!BA74)</f>
        <v>0</v>
      </c>
      <c r="BA73">
        <f t="shared" si="10"/>
        <v>18</v>
      </c>
      <c r="BB73" s="26">
        <f t="shared" si="11"/>
        <v>0.35294117647058826</v>
      </c>
      <c r="BC73">
        <f t="shared" si="12"/>
        <v>6</v>
      </c>
      <c r="BD73" s="26">
        <f t="shared" si="13"/>
        <v>1.2806788857104259</v>
      </c>
      <c r="BE73" s="28">
        <f t="shared" si="14"/>
        <v>0</v>
      </c>
    </row>
    <row r="74" spans="1:57">
      <c r="A74" t="s">
        <v>6924</v>
      </c>
      <c r="B74" s="25">
        <f>IF('Indicator Date hidden'!C75="x","x",$B$2-'Indicator Date hidden'!C75)</f>
        <v>0</v>
      </c>
      <c r="C74" s="25">
        <f>IF('Indicator Date hidden'!D75="x","x",$C$2-'Indicator Date hidden'!D75)</f>
        <v>0</v>
      </c>
      <c r="D74" s="25">
        <f>IF('Indicator Date hidden'!E75="x","x",$D$2-'Indicator Date hidden'!E75)</f>
        <v>0</v>
      </c>
      <c r="E74" s="25">
        <f>IF('Indicator Date hidden'!F75="x","x",$E$2-'Indicator Date hidden'!F75)</f>
        <v>0</v>
      </c>
      <c r="F74" s="25">
        <f>IF('Indicator Date hidden'!G75="x","x",$F$2-'Indicator Date hidden'!G75)</f>
        <v>0</v>
      </c>
      <c r="G74" s="25">
        <f>IF('Indicator Date hidden'!H75="x","x",$G$2-'Indicator Date hidden'!H75)</f>
        <v>0</v>
      </c>
      <c r="H74" s="25">
        <f>IF('Indicator Date hidden'!I75="x","x",$H$2-'Indicator Date hidden'!I75)</f>
        <v>0</v>
      </c>
      <c r="I74" s="25">
        <f>IF('Indicator Date hidden'!J75="x","x",$I$2-'Indicator Date hidden'!J75)</f>
        <v>0</v>
      </c>
      <c r="J74" s="25">
        <f>IF('Indicator Date hidden'!K75="x","x",$J$2-'Indicator Date hidden'!K75)</f>
        <v>0</v>
      </c>
      <c r="K74" s="25">
        <f>IF('Indicator Date hidden'!L75="x","x",$K$2-'Indicator Date hidden'!L75)</f>
        <v>0</v>
      </c>
      <c r="L74" s="25">
        <f>IF('Indicator Date hidden'!M75="x","x",$L$2-'Indicator Date hidden'!M75)</f>
        <v>0</v>
      </c>
      <c r="M74" s="25">
        <f>IF('Indicator Date hidden'!N75="x","x",$M$2-'Indicator Date hidden'!N75)</f>
        <v>0</v>
      </c>
      <c r="N74" s="25">
        <f>IF('Indicator Date hidden'!O75="x","x",$N$2-'Indicator Date hidden'!O75)</f>
        <v>0</v>
      </c>
      <c r="O74" s="25">
        <f>IF('Indicator Date hidden'!P75="x","x",$O$2-'Indicator Date hidden'!P75)</f>
        <v>0</v>
      </c>
      <c r="P74" s="25">
        <f>IF('Indicator Date hidden'!Q75="x","x",$P$2-'Indicator Date hidden'!Q75)</f>
        <v>0</v>
      </c>
      <c r="Q74" s="25">
        <f>IF('Indicator Date hidden'!R75="x","x",$Q$2-'Indicator Date hidden'!R75)</f>
        <v>2</v>
      </c>
      <c r="R74" s="25">
        <f>IF('Indicator Date hidden'!S75="x","x",$R$2-'Indicator Date hidden'!S75)</f>
        <v>0</v>
      </c>
      <c r="S74" s="25">
        <f>IF('Indicator Date hidden'!T75="x","x",$S$2-'Indicator Date hidden'!T75)</f>
        <v>0</v>
      </c>
      <c r="T74" s="25">
        <f>IF('Indicator Date hidden'!U75="x","x",$T$2-'Indicator Date hidden'!U75)</f>
        <v>0</v>
      </c>
      <c r="U74" s="25">
        <f>IF('Indicator Date hidden'!V75="x","x",$U$2-'Indicator Date hidden'!V75)</f>
        <v>0</v>
      </c>
      <c r="V74" s="25">
        <f>IF('Indicator Date hidden'!W75="x","x",$V$2-'Indicator Date hidden'!W75)</f>
        <v>0</v>
      </c>
      <c r="W74" s="25">
        <f>IF('Indicator Date hidden'!X75="x","x",$W$2-'Indicator Date hidden'!X75)</f>
        <v>2</v>
      </c>
      <c r="X74" s="25" t="str">
        <f>IF('Indicator Date hidden'!Y75="x","x",$X$2-'Indicator Date hidden'!Y75)</f>
        <v>x</v>
      </c>
      <c r="Y74" s="25">
        <f>IF('Indicator Date hidden'!Z75="x","x",$Y$2-'Indicator Date hidden'!Z75)</f>
        <v>0</v>
      </c>
      <c r="Z74" s="25">
        <f>IF('Indicator Date hidden'!AA75="x","x",$Z$2-'Indicator Date hidden'!AA75)</f>
        <v>0</v>
      </c>
      <c r="AA74" s="25">
        <f>IF('Indicator Date hidden'!AB75="x","x",$AA$2-'Indicator Date hidden'!AB75)</f>
        <v>0</v>
      </c>
      <c r="AB74" s="25">
        <f>IF('Indicator Date hidden'!AC75="x","x",$AB$2-'Indicator Date hidden'!AC75)</f>
        <v>0</v>
      </c>
      <c r="AC74" s="25">
        <f>IF('Indicator Date hidden'!AD75="x","x",$AC$2-'Indicator Date hidden'!AD75)</f>
        <v>0</v>
      </c>
      <c r="AD74" s="25">
        <f>IF('Indicator Date hidden'!AE75="x","x",$AD$2-'Indicator Date hidden'!AE75)</f>
        <v>0</v>
      </c>
      <c r="AE74" s="25">
        <f>IF('Indicator Date hidden'!AF75="x","x",$AE$2-'Indicator Date hidden'!AF75)</f>
        <v>0</v>
      </c>
      <c r="AF74" s="25">
        <f>IF('Indicator Date hidden'!AG75="x","x",$AF$2-'Indicator Date hidden'!AG75)</f>
        <v>0</v>
      </c>
      <c r="AG74" s="25">
        <f>IF('Indicator Date hidden'!AH75="x","x",$AG$2-'Indicator Date hidden'!AH75)</f>
        <v>0</v>
      </c>
      <c r="AH74" s="25">
        <f>IF('Indicator Date hidden'!AI75="x","x",$AH$2-'Indicator Date hidden'!AI75)</f>
        <v>0</v>
      </c>
      <c r="AI74" s="25">
        <f>IF('Indicator Date hidden'!AJ75="x","x",$AI$2-'Indicator Date hidden'!AJ75)</f>
        <v>0</v>
      </c>
      <c r="AJ74" s="25">
        <f>IF('Indicator Date hidden'!AK75="x","x",$AJ$2-'Indicator Date hidden'!AK75)</f>
        <v>1</v>
      </c>
      <c r="AK74" s="25">
        <f>IF('Indicator Date hidden'!AL75="x","x",$AK$2-'Indicator Date hidden'!AL75)</f>
        <v>1</v>
      </c>
      <c r="AL74" s="25">
        <f>IF('Indicator Date hidden'!AM75="x","x",$AL$2-'Indicator Date hidden'!AM75)</f>
        <v>0</v>
      </c>
      <c r="AM74" s="25">
        <f>IF('Indicator Date hidden'!AN75="x","x",$AM$2-'Indicator Date hidden'!AN75)</f>
        <v>0</v>
      </c>
      <c r="AN74" s="25">
        <f>IF('Indicator Date hidden'!AO75="x","x",$AN$2-'Indicator Date hidden'!AO75)</f>
        <v>0</v>
      </c>
      <c r="AO74" s="25">
        <f>IF('Indicator Date hidden'!AP75="x","x",$AO$2-'Indicator Date hidden'!AP75)</f>
        <v>0</v>
      </c>
      <c r="AP74" s="25">
        <f>IF('Indicator Date hidden'!AQ75="x","x",$AP$2-'Indicator Date hidden'!AQ75)</f>
        <v>0</v>
      </c>
      <c r="AQ74" s="25">
        <f>IF('Indicator Date hidden'!AR75="x","x",$AQ$2-'Indicator Date hidden'!AR75)</f>
        <v>4</v>
      </c>
      <c r="AR74" s="25">
        <f>IF('Indicator Date hidden'!AS75="x","x",$AR$2-'Indicator Date hidden'!AS75)</f>
        <v>0</v>
      </c>
      <c r="AS74" s="25">
        <f>IF('Indicator Date hidden'!AT75="x","x",$AS$2-'Indicator Date hidden'!AT75)</f>
        <v>0</v>
      </c>
      <c r="AT74" s="25">
        <f>IF('Indicator Date hidden'!AU75="x","x",$AT$2-'Indicator Date hidden'!AU75)</f>
        <v>0</v>
      </c>
      <c r="AU74" s="25">
        <f>IF('Indicator Date hidden'!AV75="x","x",$AU$2-'Indicator Date hidden'!AV75)</f>
        <v>0</v>
      </c>
      <c r="AV74" s="25">
        <f>IF('Indicator Date hidden'!AW75="x","x",$AV$2-'Indicator Date hidden'!AW75)</f>
        <v>0</v>
      </c>
      <c r="AW74" s="25">
        <f>IF('Indicator Date hidden'!AX75="x","x",$AW$2-'Indicator Date hidden'!AX75)</f>
        <v>0</v>
      </c>
      <c r="AX74" s="25">
        <f>IF('Indicator Date hidden'!AY75="x","x",$AX$2-'Indicator Date hidden'!AY75)</f>
        <v>0</v>
      </c>
      <c r="AY74" s="25">
        <f>IF('Indicator Date hidden'!AZ75="x","x",$AY$2-'Indicator Date hidden'!AZ75)</f>
        <v>0</v>
      </c>
      <c r="AZ74" s="25">
        <f>IF('Indicator Date hidden'!BA75="x","x",$AZ$2-'Indicator Date hidden'!BA75)</f>
        <v>0</v>
      </c>
      <c r="BA74">
        <f t="shared" si="10"/>
        <v>10</v>
      </c>
      <c r="BB74" s="26">
        <f t="shared" si="11"/>
        <v>0.2</v>
      </c>
      <c r="BC74">
        <f t="shared" si="12"/>
        <v>5</v>
      </c>
      <c r="BD74" s="26">
        <f t="shared" si="13"/>
        <v>0.69282032302755092</v>
      </c>
      <c r="BE74" s="28">
        <f t="shared" si="14"/>
        <v>0</v>
      </c>
    </row>
    <row r="75" spans="1:57">
      <c r="A75" t="s">
        <v>6929</v>
      </c>
      <c r="B75" s="25">
        <f>IF('Indicator Date hidden'!C76="x","x",$B$2-'Indicator Date hidden'!C76)</f>
        <v>0</v>
      </c>
      <c r="C75" s="25">
        <f>IF('Indicator Date hidden'!D76="x","x",$C$2-'Indicator Date hidden'!D76)</f>
        <v>0</v>
      </c>
      <c r="D75" s="25">
        <f>IF('Indicator Date hidden'!E76="x","x",$D$2-'Indicator Date hidden'!E76)</f>
        <v>0</v>
      </c>
      <c r="E75" s="25">
        <f>IF('Indicator Date hidden'!F76="x","x",$E$2-'Indicator Date hidden'!F76)</f>
        <v>0</v>
      </c>
      <c r="F75" s="25">
        <f>IF('Indicator Date hidden'!G76="x","x",$F$2-'Indicator Date hidden'!G76)</f>
        <v>0</v>
      </c>
      <c r="G75" s="25">
        <f>IF('Indicator Date hidden'!H76="x","x",$G$2-'Indicator Date hidden'!H76)</f>
        <v>0</v>
      </c>
      <c r="H75" s="25">
        <f>IF('Indicator Date hidden'!I76="x","x",$H$2-'Indicator Date hidden'!I76)</f>
        <v>0</v>
      </c>
      <c r="I75" s="25">
        <f>IF('Indicator Date hidden'!J76="x","x",$I$2-'Indicator Date hidden'!J76)</f>
        <v>0</v>
      </c>
      <c r="J75" s="25">
        <f>IF('Indicator Date hidden'!K76="x","x",$J$2-'Indicator Date hidden'!K76)</f>
        <v>0</v>
      </c>
      <c r="K75" s="25">
        <f>IF('Indicator Date hidden'!L76="x","x",$K$2-'Indicator Date hidden'!L76)</f>
        <v>0</v>
      </c>
      <c r="L75" s="25">
        <f>IF('Indicator Date hidden'!M76="x","x",$L$2-'Indicator Date hidden'!M76)</f>
        <v>0</v>
      </c>
      <c r="M75" s="25">
        <f>IF('Indicator Date hidden'!N76="x","x",$M$2-'Indicator Date hidden'!N76)</f>
        <v>0</v>
      </c>
      <c r="N75" s="25">
        <f>IF('Indicator Date hidden'!O76="x","x",$N$2-'Indicator Date hidden'!O76)</f>
        <v>0</v>
      </c>
      <c r="O75" s="25">
        <f>IF('Indicator Date hidden'!P76="x","x",$O$2-'Indicator Date hidden'!P76)</f>
        <v>0</v>
      </c>
      <c r="P75" s="25">
        <f>IF('Indicator Date hidden'!Q76="x","x",$P$2-'Indicator Date hidden'!Q76)</f>
        <v>0</v>
      </c>
      <c r="Q75" s="25" t="str">
        <f>IF('Indicator Date hidden'!R76="x","x",$Q$2-'Indicator Date hidden'!R76)</f>
        <v>x</v>
      </c>
      <c r="R75" s="25">
        <f>IF('Indicator Date hidden'!S76="x","x",$R$2-'Indicator Date hidden'!S76)</f>
        <v>0</v>
      </c>
      <c r="S75" s="25">
        <f>IF('Indicator Date hidden'!T76="x","x",$S$2-'Indicator Date hidden'!T76)</f>
        <v>0</v>
      </c>
      <c r="T75" s="25">
        <f>IF('Indicator Date hidden'!U76="x","x",$T$2-'Indicator Date hidden'!U76)</f>
        <v>0</v>
      </c>
      <c r="U75" s="25" t="str">
        <f>IF('Indicator Date hidden'!V76="x","x",$U$2-'Indicator Date hidden'!V76)</f>
        <v>x</v>
      </c>
      <c r="V75" s="25">
        <f>IF('Indicator Date hidden'!W76="x","x",$V$2-'Indicator Date hidden'!W76)</f>
        <v>0</v>
      </c>
      <c r="W75" s="25" t="str">
        <f>IF('Indicator Date hidden'!X76="x","x",$W$2-'Indicator Date hidden'!X76)</f>
        <v>x</v>
      </c>
      <c r="X75" s="25">
        <f>IF('Indicator Date hidden'!Y76="x","x",$X$2-'Indicator Date hidden'!Y76)</f>
        <v>2</v>
      </c>
      <c r="Y75" s="25">
        <f>IF('Indicator Date hidden'!Z76="x","x",$Y$2-'Indicator Date hidden'!Z76)</f>
        <v>0</v>
      </c>
      <c r="Z75" s="25">
        <f>IF('Indicator Date hidden'!AA76="x","x",$Z$2-'Indicator Date hidden'!AA76)</f>
        <v>0</v>
      </c>
      <c r="AA75" s="25" t="str">
        <f>IF('Indicator Date hidden'!AB76="x","x",$AA$2-'Indicator Date hidden'!AB76)</f>
        <v>x</v>
      </c>
      <c r="AB75" s="25">
        <f>IF('Indicator Date hidden'!AC76="x","x",$AB$2-'Indicator Date hidden'!AC76)</f>
        <v>0</v>
      </c>
      <c r="AC75" s="25">
        <f>IF('Indicator Date hidden'!AD76="x","x",$AC$2-'Indicator Date hidden'!AD76)</f>
        <v>0</v>
      </c>
      <c r="AD75" s="25" t="str">
        <f>IF('Indicator Date hidden'!AE76="x","x",$AD$2-'Indicator Date hidden'!AE76)</f>
        <v>x</v>
      </c>
      <c r="AE75" s="25">
        <f>IF('Indicator Date hidden'!AF76="x","x",$AE$2-'Indicator Date hidden'!AF76)</f>
        <v>0</v>
      </c>
      <c r="AF75" s="25">
        <f>IF('Indicator Date hidden'!AG76="x","x",$AF$2-'Indicator Date hidden'!AG76)</f>
        <v>1</v>
      </c>
      <c r="AG75" s="25">
        <f>IF('Indicator Date hidden'!AH76="x","x",$AG$2-'Indicator Date hidden'!AH76)</f>
        <v>0</v>
      </c>
      <c r="AH75" s="25">
        <f>IF('Indicator Date hidden'!AI76="x","x",$AH$2-'Indicator Date hidden'!AI76)</f>
        <v>0</v>
      </c>
      <c r="AI75" s="25">
        <f>IF('Indicator Date hidden'!AJ76="x","x",$AI$2-'Indicator Date hidden'!AJ76)</f>
        <v>0</v>
      </c>
      <c r="AJ75" s="25" t="str">
        <f>IF('Indicator Date hidden'!AK76="x","x",$AJ$2-'Indicator Date hidden'!AK76)</f>
        <v>x</v>
      </c>
      <c r="AK75" s="25">
        <f>IF('Indicator Date hidden'!AL76="x","x",$AK$2-'Indicator Date hidden'!AL76)</f>
        <v>1</v>
      </c>
      <c r="AL75" s="25">
        <f>IF('Indicator Date hidden'!AM76="x","x",$AL$2-'Indicator Date hidden'!AM76)</f>
        <v>0</v>
      </c>
      <c r="AM75" s="25">
        <f>IF('Indicator Date hidden'!AN76="x","x",$AM$2-'Indicator Date hidden'!AN76)</f>
        <v>0</v>
      </c>
      <c r="AN75" s="25">
        <f>IF('Indicator Date hidden'!AO76="x","x",$AN$2-'Indicator Date hidden'!AO76)</f>
        <v>0</v>
      </c>
      <c r="AO75" s="25">
        <f>IF('Indicator Date hidden'!AP76="x","x",$AO$2-'Indicator Date hidden'!AP76)</f>
        <v>0</v>
      </c>
      <c r="AP75" s="25">
        <f>IF('Indicator Date hidden'!AQ76="x","x",$AP$2-'Indicator Date hidden'!AQ76)</f>
        <v>0</v>
      </c>
      <c r="AQ75" s="25">
        <f>IF('Indicator Date hidden'!AR76="x","x",$AQ$2-'Indicator Date hidden'!AR76)</f>
        <v>0</v>
      </c>
      <c r="AR75" s="25">
        <f>IF('Indicator Date hidden'!AS76="x","x",$AR$2-'Indicator Date hidden'!AS76)</f>
        <v>0</v>
      </c>
      <c r="AS75" s="25">
        <f>IF('Indicator Date hidden'!AT76="x","x",$AS$2-'Indicator Date hidden'!AT76)</f>
        <v>0</v>
      </c>
      <c r="AT75" s="25">
        <f>IF('Indicator Date hidden'!AU76="x","x",$AT$2-'Indicator Date hidden'!AU76)</f>
        <v>0</v>
      </c>
      <c r="AU75" s="25">
        <f>IF('Indicator Date hidden'!AV76="x","x",$AU$2-'Indicator Date hidden'!AV76)</f>
        <v>1</v>
      </c>
      <c r="AV75" s="25">
        <f>IF('Indicator Date hidden'!AW76="x","x",$AV$2-'Indicator Date hidden'!AW76)</f>
        <v>0</v>
      </c>
      <c r="AW75" s="25">
        <f>IF('Indicator Date hidden'!AX76="x","x",$AW$2-'Indicator Date hidden'!AX76)</f>
        <v>0</v>
      </c>
      <c r="AX75" s="25">
        <f>IF('Indicator Date hidden'!AY76="x","x",$AX$2-'Indicator Date hidden'!AY76)</f>
        <v>0</v>
      </c>
      <c r="AY75" s="25">
        <f>IF('Indicator Date hidden'!AZ76="x","x",$AY$2-'Indicator Date hidden'!AZ76)</f>
        <v>0</v>
      </c>
      <c r="AZ75" s="25">
        <f>IF('Indicator Date hidden'!BA76="x","x",$AZ$2-'Indicator Date hidden'!BA76)</f>
        <v>0</v>
      </c>
      <c r="BA75">
        <f t="shared" si="10"/>
        <v>5</v>
      </c>
      <c r="BB75" s="26">
        <f t="shared" si="11"/>
        <v>0.1111111111111111</v>
      </c>
      <c r="BC75">
        <f t="shared" si="12"/>
        <v>4</v>
      </c>
      <c r="BD75" s="26">
        <f t="shared" si="13"/>
        <v>0.37843080813169783</v>
      </c>
      <c r="BE75" s="28">
        <f t="shared" si="14"/>
        <v>0</v>
      </c>
    </row>
    <row r="76" spans="1:57">
      <c r="A76" t="s">
        <v>6938</v>
      </c>
      <c r="B76" s="25">
        <f>IF('Indicator Date hidden'!C77="x","x",$B$2-'Indicator Date hidden'!C77)</f>
        <v>0</v>
      </c>
      <c r="C76" s="25">
        <f>IF('Indicator Date hidden'!D77="x","x",$C$2-'Indicator Date hidden'!D77)</f>
        <v>0</v>
      </c>
      <c r="D76" s="25">
        <f>IF('Indicator Date hidden'!E77="x","x",$D$2-'Indicator Date hidden'!E77)</f>
        <v>0</v>
      </c>
      <c r="E76" s="25">
        <f>IF('Indicator Date hidden'!F77="x","x",$E$2-'Indicator Date hidden'!F77)</f>
        <v>0</v>
      </c>
      <c r="F76" s="25">
        <f>IF('Indicator Date hidden'!G77="x","x",$F$2-'Indicator Date hidden'!G77)</f>
        <v>0</v>
      </c>
      <c r="G76" s="25">
        <f>IF('Indicator Date hidden'!H77="x","x",$G$2-'Indicator Date hidden'!H77)</f>
        <v>0</v>
      </c>
      <c r="H76" s="25">
        <f>IF('Indicator Date hidden'!I77="x","x",$H$2-'Indicator Date hidden'!I77)</f>
        <v>0</v>
      </c>
      <c r="I76" s="25">
        <f>IF('Indicator Date hidden'!J77="x","x",$I$2-'Indicator Date hidden'!J77)</f>
        <v>0</v>
      </c>
      <c r="J76" s="25">
        <f>IF('Indicator Date hidden'!K77="x","x",$J$2-'Indicator Date hidden'!K77)</f>
        <v>0</v>
      </c>
      <c r="K76" s="25">
        <f>IF('Indicator Date hidden'!L77="x","x",$K$2-'Indicator Date hidden'!L77)</f>
        <v>0</v>
      </c>
      <c r="L76" s="25">
        <f>IF('Indicator Date hidden'!M77="x","x",$L$2-'Indicator Date hidden'!M77)</f>
        <v>0</v>
      </c>
      <c r="M76" s="25">
        <f>IF('Indicator Date hidden'!N77="x","x",$M$2-'Indicator Date hidden'!N77)</f>
        <v>0</v>
      </c>
      <c r="N76" s="25">
        <f>IF('Indicator Date hidden'!O77="x","x",$N$2-'Indicator Date hidden'!O77)</f>
        <v>0</v>
      </c>
      <c r="O76" s="25">
        <f>IF('Indicator Date hidden'!P77="x","x",$O$2-'Indicator Date hidden'!P77)</f>
        <v>0</v>
      </c>
      <c r="P76" s="25">
        <f>IF('Indicator Date hidden'!Q77="x","x",$P$2-'Indicator Date hidden'!Q77)</f>
        <v>0</v>
      </c>
      <c r="Q76" s="25" t="str">
        <f>IF('Indicator Date hidden'!R77="x","x",$Q$2-'Indicator Date hidden'!R77)</f>
        <v>x</v>
      </c>
      <c r="R76" s="25">
        <f>IF('Indicator Date hidden'!S77="x","x",$R$2-'Indicator Date hidden'!S77)</f>
        <v>0</v>
      </c>
      <c r="S76" s="25">
        <f>IF('Indicator Date hidden'!T77="x","x",$S$2-'Indicator Date hidden'!T77)</f>
        <v>0</v>
      </c>
      <c r="T76" s="25">
        <f>IF('Indicator Date hidden'!U77="x","x",$T$2-'Indicator Date hidden'!U77)</f>
        <v>0</v>
      </c>
      <c r="U76" s="25" t="str">
        <f>IF('Indicator Date hidden'!V77="x","x",$U$2-'Indicator Date hidden'!V77)</f>
        <v>x</v>
      </c>
      <c r="V76" s="25">
        <f>IF('Indicator Date hidden'!W77="x","x",$V$2-'Indicator Date hidden'!W77)</f>
        <v>0</v>
      </c>
      <c r="W76" s="25" t="str">
        <f>IF('Indicator Date hidden'!X77="x","x",$W$2-'Indicator Date hidden'!X77)</f>
        <v>x</v>
      </c>
      <c r="X76" s="25">
        <f>IF('Indicator Date hidden'!Y77="x","x",$X$2-'Indicator Date hidden'!Y77)</f>
        <v>2</v>
      </c>
      <c r="Y76" s="25">
        <f>IF('Indicator Date hidden'!Z77="x","x",$Y$2-'Indicator Date hidden'!Z77)</f>
        <v>0</v>
      </c>
      <c r="Z76" s="25">
        <f>IF('Indicator Date hidden'!AA77="x","x",$Z$2-'Indicator Date hidden'!AA77)</f>
        <v>0</v>
      </c>
      <c r="AA76" s="25" t="str">
        <f>IF('Indicator Date hidden'!AB77="x","x",$AA$2-'Indicator Date hidden'!AB77)</f>
        <v>x</v>
      </c>
      <c r="AB76" s="25">
        <f>IF('Indicator Date hidden'!AC77="x","x",$AB$2-'Indicator Date hidden'!AC77)</f>
        <v>0</v>
      </c>
      <c r="AC76" s="25">
        <f>IF('Indicator Date hidden'!AD77="x","x",$AC$2-'Indicator Date hidden'!AD77)</f>
        <v>0</v>
      </c>
      <c r="AD76" s="25" t="str">
        <f>IF('Indicator Date hidden'!AE77="x","x",$AD$2-'Indicator Date hidden'!AE77)</f>
        <v>x</v>
      </c>
      <c r="AE76" s="25">
        <f>IF('Indicator Date hidden'!AF77="x","x",$AE$2-'Indicator Date hidden'!AF77)</f>
        <v>0</v>
      </c>
      <c r="AF76" s="25">
        <f>IF('Indicator Date hidden'!AG77="x","x",$AF$2-'Indicator Date hidden'!AG77)</f>
        <v>1</v>
      </c>
      <c r="AG76" s="25">
        <f>IF('Indicator Date hidden'!AH77="x","x",$AG$2-'Indicator Date hidden'!AH77)</f>
        <v>0</v>
      </c>
      <c r="AH76" s="25">
        <f>IF('Indicator Date hidden'!AI77="x","x",$AH$2-'Indicator Date hidden'!AI77)</f>
        <v>0</v>
      </c>
      <c r="AI76" s="25">
        <f>IF('Indicator Date hidden'!AJ77="x","x",$AI$2-'Indicator Date hidden'!AJ77)</f>
        <v>0</v>
      </c>
      <c r="AJ76" s="25" t="str">
        <f>IF('Indicator Date hidden'!AK77="x","x",$AJ$2-'Indicator Date hidden'!AK77)</f>
        <v>x</v>
      </c>
      <c r="AK76" s="25">
        <f>IF('Indicator Date hidden'!AL77="x","x",$AK$2-'Indicator Date hidden'!AL77)</f>
        <v>1</v>
      </c>
      <c r="AL76" s="25">
        <f>IF('Indicator Date hidden'!AM77="x","x",$AL$2-'Indicator Date hidden'!AM77)</f>
        <v>0</v>
      </c>
      <c r="AM76" s="25">
        <f>IF('Indicator Date hidden'!AN77="x","x",$AM$2-'Indicator Date hidden'!AN77)</f>
        <v>0</v>
      </c>
      <c r="AN76" s="25">
        <f>IF('Indicator Date hidden'!AO77="x","x",$AN$2-'Indicator Date hidden'!AO77)</f>
        <v>0</v>
      </c>
      <c r="AO76" s="25">
        <f>IF('Indicator Date hidden'!AP77="x","x",$AO$2-'Indicator Date hidden'!AP77)</f>
        <v>0</v>
      </c>
      <c r="AP76" s="25">
        <f>IF('Indicator Date hidden'!AQ77="x","x",$AP$2-'Indicator Date hidden'!AQ77)</f>
        <v>0</v>
      </c>
      <c r="AQ76" s="25" t="str">
        <f>IF('Indicator Date hidden'!AR77="x","x",$AQ$2-'Indicator Date hidden'!AR77)</f>
        <v>x</v>
      </c>
      <c r="AR76" s="25">
        <f>IF('Indicator Date hidden'!AS77="x","x",$AR$2-'Indicator Date hidden'!AS77)</f>
        <v>0</v>
      </c>
      <c r="AS76" s="25">
        <f>IF('Indicator Date hidden'!AT77="x","x",$AS$2-'Indicator Date hidden'!AT77)</f>
        <v>0</v>
      </c>
      <c r="AT76" s="25">
        <f>IF('Indicator Date hidden'!AU77="x","x",$AT$2-'Indicator Date hidden'!AU77)</f>
        <v>0</v>
      </c>
      <c r="AU76" s="25" t="str">
        <f>IF('Indicator Date hidden'!AV77="x","x",$AU$2-'Indicator Date hidden'!AV77)</f>
        <v>x</v>
      </c>
      <c r="AV76" s="25">
        <f>IF('Indicator Date hidden'!AW77="x","x",$AV$2-'Indicator Date hidden'!AW77)</f>
        <v>0</v>
      </c>
      <c r="AW76" s="25">
        <f>IF('Indicator Date hidden'!AX77="x","x",$AW$2-'Indicator Date hidden'!AX77)</f>
        <v>0</v>
      </c>
      <c r="AX76" s="25">
        <f>IF('Indicator Date hidden'!AY77="x","x",$AX$2-'Indicator Date hidden'!AY77)</f>
        <v>0</v>
      </c>
      <c r="AY76" s="25">
        <f>IF('Indicator Date hidden'!AZ77="x","x",$AY$2-'Indicator Date hidden'!AZ77)</f>
        <v>0</v>
      </c>
      <c r="AZ76" s="25">
        <f>IF('Indicator Date hidden'!BA77="x","x",$AZ$2-'Indicator Date hidden'!BA77)</f>
        <v>0</v>
      </c>
      <c r="BA76">
        <f t="shared" si="10"/>
        <v>4</v>
      </c>
      <c r="BB76" s="26">
        <f t="shared" si="11"/>
        <v>9.3023255813953487E-2</v>
      </c>
      <c r="BC76">
        <f t="shared" si="12"/>
        <v>3</v>
      </c>
      <c r="BD76" s="26">
        <f t="shared" si="13"/>
        <v>0.36177556246753595</v>
      </c>
      <c r="BE76" s="28">
        <f t="shared" si="14"/>
        <v>0</v>
      </c>
    </row>
    <row r="77" spans="1:57">
      <c r="A77" t="s">
        <v>6932</v>
      </c>
      <c r="B77" s="25">
        <f>IF('Indicator Date hidden'!C78="x","x",$B$2-'Indicator Date hidden'!C78)</f>
        <v>0</v>
      </c>
      <c r="C77" s="25">
        <f>IF('Indicator Date hidden'!D78="x","x",$C$2-'Indicator Date hidden'!D78)</f>
        <v>0</v>
      </c>
      <c r="D77" s="25">
        <f>IF('Indicator Date hidden'!E78="x","x",$D$2-'Indicator Date hidden'!E78)</f>
        <v>0</v>
      </c>
      <c r="E77" s="25">
        <f>IF('Indicator Date hidden'!F78="x","x",$E$2-'Indicator Date hidden'!F78)</f>
        <v>0</v>
      </c>
      <c r="F77" s="25">
        <f>IF('Indicator Date hidden'!G78="x","x",$F$2-'Indicator Date hidden'!G78)</f>
        <v>0</v>
      </c>
      <c r="G77" s="25">
        <f>IF('Indicator Date hidden'!H78="x","x",$G$2-'Indicator Date hidden'!H78)</f>
        <v>0</v>
      </c>
      <c r="H77" s="25">
        <f>IF('Indicator Date hidden'!I78="x","x",$H$2-'Indicator Date hidden'!I78)</f>
        <v>0</v>
      </c>
      <c r="I77" s="25">
        <f>IF('Indicator Date hidden'!J78="x","x",$I$2-'Indicator Date hidden'!J78)</f>
        <v>0</v>
      </c>
      <c r="J77" s="25">
        <f>IF('Indicator Date hidden'!K78="x","x",$J$2-'Indicator Date hidden'!K78)</f>
        <v>0</v>
      </c>
      <c r="K77" s="25">
        <f>IF('Indicator Date hidden'!L78="x","x",$K$2-'Indicator Date hidden'!L78)</f>
        <v>0</v>
      </c>
      <c r="L77" s="25">
        <f>IF('Indicator Date hidden'!M78="x","x",$L$2-'Indicator Date hidden'!M78)</f>
        <v>0</v>
      </c>
      <c r="M77" s="25">
        <f>IF('Indicator Date hidden'!N78="x","x",$M$2-'Indicator Date hidden'!N78)</f>
        <v>0</v>
      </c>
      <c r="N77" s="25">
        <f>IF('Indicator Date hidden'!O78="x","x",$N$2-'Indicator Date hidden'!O78)</f>
        <v>0</v>
      </c>
      <c r="O77" s="25">
        <f>IF('Indicator Date hidden'!P78="x","x",$O$2-'Indicator Date hidden'!P78)</f>
        <v>0</v>
      </c>
      <c r="P77" s="25">
        <f>IF('Indicator Date hidden'!Q78="x","x",$P$2-'Indicator Date hidden'!Q78)</f>
        <v>0</v>
      </c>
      <c r="Q77" s="25">
        <f>IF('Indicator Date hidden'!R78="x","x",$Q$2-'Indicator Date hidden'!R78)</f>
        <v>8</v>
      </c>
      <c r="R77" s="25">
        <f>IF('Indicator Date hidden'!S78="x","x",$R$2-'Indicator Date hidden'!S78)</f>
        <v>0</v>
      </c>
      <c r="S77" s="25">
        <f>IF('Indicator Date hidden'!T78="x","x",$S$2-'Indicator Date hidden'!T78)</f>
        <v>0</v>
      </c>
      <c r="T77" s="25">
        <f>IF('Indicator Date hidden'!U78="x","x",$T$2-'Indicator Date hidden'!U78)</f>
        <v>0</v>
      </c>
      <c r="U77" s="25">
        <f>IF('Indicator Date hidden'!V78="x","x",$U$2-'Indicator Date hidden'!V78)</f>
        <v>0</v>
      </c>
      <c r="V77" s="25">
        <f>IF('Indicator Date hidden'!W78="x","x",$V$2-'Indicator Date hidden'!W78)</f>
        <v>0</v>
      </c>
      <c r="W77" s="25">
        <f>IF('Indicator Date hidden'!X78="x","x",$W$2-'Indicator Date hidden'!X78)</f>
        <v>8</v>
      </c>
      <c r="X77" s="25">
        <f>IF('Indicator Date hidden'!Y78="x","x",$X$2-'Indicator Date hidden'!Y78)</f>
        <v>2</v>
      </c>
      <c r="Y77" s="25">
        <f>IF('Indicator Date hidden'!Z78="x","x",$Y$2-'Indicator Date hidden'!Z78)</f>
        <v>0</v>
      </c>
      <c r="Z77" s="25">
        <f>IF('Indicator Date hidden'!AA78="x","x",$Z$2-'Indicator Date hidden'!AA78)</f>
        <v>0</v>
      </c>
      <c r="AA77" s="25">
        <f>IF('Indicator Date hidden'!AB78="x","x",$AA$2-'Indicator Date hidden'!AB78)</f>
        <v>1</v>
      </c>
      <c r="AB77" s="25">
        <f>IF('Indicator Date hidden'!AC78="x","x",$AB$2-'Indicator Date hidden'!AC78)</f>
        <v>0</v>
      </c>
      <c r="AC77" s="25">
        <f>IF('Indicator Date hidden'!AD78="x","x",$AC$2-'Indicator Date hidden'!AD78)</f>
        <v>0</v>
      </c>
      <c r="AD77" s="25">
        <f>IF('Indicator Date hidden'!AE78="x","x",$AD$2-'Indicator Date hidden'!AE78)</f>
        <v>0</v>
      </c>
      <c r="AE77" s="25">
        <f>IF('Indicator Date hidden'!AF78="x","x",$AE$2-'Indicator Date hidden'!AF78)</f>
        <v>0</v>
      </c>
      <c r="AF77" s="25">
        <f>IF('Indicator Date hidden'!AG78="x","x",$AF$2-'Indicator Date hidden'!AG78)</f>
        <v>2</v>
      </c>
      <c r="AG77" s="25">
        <f>IF('Indicator Date hidden'!AH78="x","x",$AG$2-'Indicator Date hidden'!AH78)</f>
        <v>0</v>
      </c>
      <c r="AH77" s="25">
        <f>IF('Indicator Date hidden'!AI78="x","x",$AH$2-'Indicator Date hidden'!AI78)</f>
        <v>0</v>
      </c>
      <c r="AI77" s="25">
        <f>IF('Indicator Date hidden'!AJ78="x","x",$AI$2-'Indicator Date hidden'!AJ78)</f>
        <v>0</v>
      </c>
      <c r="AJ77" s="25">
        <f>IF('Indicator Date hidden'!AK78="x","x",$AJ$2-'Indicator Date hidden'!AK78)</f>
        <v>1</v>
      </c>
      <c r="AK77" s="25">
        <f>IF('Indicator Date hidden'!AL78="x","x",$AK$2-'Indicator Date hidden'!AL78)</f>
        <v>1</v>
      </c>
      <c r="AL77" s="25">
        <f>IF('Indicator Date hidden'!AM78="x","x",$AL$2-'Indicator Date hidden'!AM78)</f>
        <v>0</v>
      </c>
      <c r="AM77" s="25">
        <f>IF('Indicator Date hidden'!AN78="x","x",$AM$2-'Indicator Date hidden'!AN78)</f>
        <v>0</v>
      </c>
      <c r="AN77" s="25">
        <f>IF('Indicator Date hidden'!AO78="x","x",$AN$2-'Indicator Date hidden'!AO78)</f>
        <v>0</v>
      </c>
      <c r="AO77" s="25">
        <f>IF('Indicator Date hidden'!AP78="x","x",$AO$2-'Indicator Date hidden'!AP78)</f>
        <v>0</v>
      </c>
      <c r="AP77" s="25">
        <f>IF('Indicator Date hidden'!AQ78="x","x",$AP$2-'Indicator Date hidden'!AQ78)</f>
        <v>0</v>
      </c>
      <c r="AQ77" s="25">
        <f>IF('Indicator Date hidden'!AR78="x","x",$AQ$2-'Indicator Date hidden'!AR78)</f>
        <v>0</v>
      </c>
      <c r="AR77" s="25">
        <f>IF('Indicator Date hidden'!AS78="x","x",$AR$2-'Indicator Date hidden'!AS78)</f>
        <v>0</v>
      </c>
      <c r="AS77" s="25">
        <f>IF('Indicator Date hidden'!AT78="x","x",$AS$2-'Indicator Date hidden'!AT78)</f>
        <v>0</v>
      </c>
      <c r="AT77" s="25">
        <f>IF('Indicator Date hidden'!AU78="x","x",$AT$2-'Indicator Date hidden'!AU78)</f>
        <v>0</v>
      </c>
      <c r="AU77" s="25">
        <f>IF('Indicator Date hidden'!AV78="x","x",$AU$2-'Indicator Date hidden'!AV78)</f>
        <v>3</v>
      </c>
      <c r="AV77" s="25">
        <f>IF('Indicator Date hidden'!AW78="x","x",$AV$2-'Indicator Date hidden'!AW78)</f>
        <v>0</v>
      </c>
      <c r="AW77" s="25">
        <f>IF('Indicator Date hidden'!AX78="x","x",$AW$2-'Indicator Date hidden'!AX78)</f>
        <v>0</v>
      </c>
      <c r="AX77" s="25">
        <f>IF('Indicator Date hidden'!AY78="x","x",$AX$2-'Indicator Date hidden'!AY78)</f>
        <v>0</v>
      </c>
      <c r="AY77" s="25">
        <f>IF('Indicator Date hidden'!AZ78="x","x",$AY$2-'Indicator Date hidden'!AZ78)</f>
        <v>0</v>
      </c>
      <c r="AZ77" s="25">
        <f>IF('Indicator Date hidden'!BA78="x","x",$AZ$2-'Indicator Date hidden'!BA78)</f>
        <v>0</v>
      </c>
      <c r="BA77">
        <f t="shared" si="10"/>
        <v>26</v>
      </c>
      <c r="BB77" s="26">
        <f t="shared" si="11"/>
        <v>0.50980392156862742</v>
      </c>
      <c r="BC77">
        <f t="shared" si="12"/>
        <v>8</v>
      </c>
      <c r="BD77" s="26">
        <f t="shared" si="13"/>
        <v>1.6254417079264867</v>
      </c>
      <c r="BE77" s="28">
        <f t="shared" si="14"/>
        <v>0</v>
      </c>
    </row>
    <row r="78" spans="1:57">
      <c r="A78" t="s">
        <v>6930</v>
      </c>
      <c r="B78" s="25">
        <f>IF('Indicator Date hidden'!C79="x","x",$B$2-'Indicator Date hidden'!C79)</f>
        <v>0</v>
      </c>
      <c r="C78" s="25">
        <f>IF('Indicator Date hidden'!D79="x","x",$C$2-'Indicator Date hidden'!D79)</f>
        <v>0</v>
      </c>
      <c r="D78" s="25">
        <f>IF('Indicator Date hidden'!E79="x","x",$D$2-'Indicator Date hidden'!E79)</f>
        <v>0</v>
      </c>
      <c r="E78" s="25">
        <f>IF('Indicator Date hidden'!F79="x","x",$E$2-'Indicator Date hidden'!F79)</f>
        <v>0</v>
      </c>
      <c r="F78" s="25">
        <f>IF('Indicator Date hidden'!G79="x","x",$F$2-'Indicator Date hidden'!G79)</f>
        <v>0</v>
      </c>
      <c r="G78" s="25">
        <f>IF('Indicator Date hidden'!H79="x","x",$G$2-'Indicator Date hidden'!H79)</f>
        <v>0</v>
      </c>
      <c r="H78" s="25">
        <f>IF('Indicator Date hidden'!I79="x","x",$H$2-'Indicator Date hidden'!I79)</f>
        <v>0</v>
      </c>
      <c r="I78" s="25">
        <f>IF('Indicator Date hidden'!J79="x","x",$I$2-'Indicator Date hidden'!J79)</f>
        <v>0</v>
      </c>
      <c r="J78" s="25">
        <f>IF('Indicator Date hidden'!K79="x","x",$J$2-'Indicator Date hidden'!K79)</f>
        <v>0</v>
      </c>
      <c r="K78" s="25">
        <f>IF('Indicator Date hidden'!L79="x","x",$K$2-'Indicator Date hidden'!L79)</f>
        <v>0</v>
      </c>
      <c r="L78" s="25">
        <f>IF('Indicator Date hidden'!M79="x","x",$L$2-'Indicator Date hidden'!M79)</f>
        <v>0</v>
      </c>
      <c r="M78" s="25">
        <f>IF('Indicator Date hidden'!N79="x","x",$M$2-'Indicator Date hidden'!N79)</f>
        <v>0</v>
      </c>
      <c r="N78" s="25">
        <f>IF('Indicator Date hidden'!O79="x","x",$N$2-'Indicator Date hidden'!O79)</f>
        <v>0</v>
      </c>
      <c r="O78" s="25">
        <f>IF('Indicator Date hidden'!P79="x","x",$O$2-'Indicator Date hidden'!P79)</f>
        <v>0</v>
      </c>
      <c r="P78" s="25">
        <f>IF('Indicator Date hidden'!Q79="x","x",$P$2-'Indicator Date hidden'!Q79)</f>
        <v>0</v>
      </c>
      <c r="Q78" s="25">
        <f>IF('Indicator Date hidden'!R79="x","x",$Q$2-'Indicator Date hidden'!R79)</f>
        <v>2</v>
      </c>
      <c r="R78" s="25">
        <f>IF('Indicator Date hidden'!S79="x","x",$R$2-'Indicator Date hidden'!S79)</f>
        <v>0</v>
      </c>
      <c r="S78" s="25">
        <f>IF('Indicator Date hidden'!T79="x","x",$S$2-'Indicator Date hidden'!T79)</f>
        <v>0</v>
      </c>
      <c r="T78" s="25">
        <f>IF('Indicator Date hidden'!U79="x","x",$T$2-'Indicator Date hidden'!U79)</f>
        <v>0</v>
      </c>
      <c r="U78" s="25">
        <f>IF('Indicator Date hidden'!V79="x","x",$U$2-'Indicator Date hidden'!V79)</f>
        <v>0</v>
      </c>
      <c r="V78" s="25">
        <f>IF('Indicator Date hidden'!W79="x","x",$V$2-'Indicator Date hidden'!W79)</f>
        <v>0</v>
      </c>
      <c r="W78" s="25">
        <f>IF('Indicator Date hidden'!X79="x","x",$W$2-'Indicator Date hidden'!X79)</f>
        <v>1</v>
      </c>
      <c r="X78" s="25">
        <f>IF('Indicator Date hidden'!Y79="x","x",$X$2-'Indicator Date hidden'!Y79)</f>
        <v>2</v>
      </c>
      <c r="Y78" s="25">
        <f>IF('Indicator Date hidden'!Z79="x","x",$Y$2-'Indicator Date hidden'!Z79)</f>
        <v>0</v>
      </c>
      <c r="Z78" s="25">
        <f>IF('Indicator Date hidden'!AA79="x","x",$Z$2-'Indicator Date hidden'!AA79)</f>
        <v>0</v>
      </c>
      <c r="AA78" s="25">
        <f>IF('Indicator Date hidden'!AB79="x","x",$AA$2-'Indicator Date hidden'!AB79)</f>
        <v>0</v>
      </c>
      <c r="AB78" s="25">
        <f>IF('Indicator Date hidden'!AC79="x","x",$AB$2-'Indicator Date hidden'!AC79)</f>
        <v>0</v>
      </c>
      <c r="AC78" s="25">
        <f>IF('Indicator Date hidden'!AD79="x","x",$AC$2-'Indicator Date hidden'!AD79)</f>
        <v>0</v>
      </c>
      <c r="AD78" s="25">
        <f>IF('Indicator Date hidden'!AE79="x","x",$AD$2-'Indicator Date hidden'!AE79)</f>
        <v>0</v>
      </c>
      <c r="AE78" s="25">
        <f>IF('Indicator Date hidden'!AF79="x","x",$AE$2-'Indicator Date hidden'!AF79)</f>
        <v>0</v>
      </c>
      <c r="AF78" s="25">
        <f>IF('Indicator Date hidden'!AG79="x","x",$AF$2-'Indicator Date hidden'!AG79)</f>
        <v>2</v>
      </c>
      <c r="AG78" s="25">
        <f>IF('Indicator Date hidden'!AH79="x","x",$AG$2-'Indicator Date hidden'!AH79)</f>
        <v>0</v>
      </c>
      <c r="AH78" s="25">
        <f>IF('Indicator Date hidden'!AI79="x","x",$AH$2-'Indicator Date hidden'!AI79)</f>
        <v>0</v>
      </c>
      <c r="AI78" s="25">
        <f>IF('Indicator Date hidden'!AJ79="x","x",$AI$2-'Indicator Date hidden'!AJ79)</f>
        <v>0</v>
      </c>
      <c r="AJ78" s="25">
        <f>IF('Indicator Date hidden'!AK79="x","x",$AJ$2-'Indicator Date hidden'!AK79)</f>
        <v>1</v>
      </c>
      <c r="AK78" s="25">
        <f>IF('Indicator Date hidden'!AL79="x","x",$AK$2-'Indicator Date hidden'!AL79)</f>
        <v>1</v>
      </c>
      <c r="AL78" s="25">
        <f>IF('Indicator Date hidden'!AM79="x","x",$AL$2-'Indicator Date hidden'!AM79)</f>
        <v>0</v>
      </c>
      <c r="AM78" s="25">
        <f>IF('Indicator Date hidden'!AN79="x","x",$AM$2-'Indicator Date hidden'!AN79)</f>
        <v>0</v>
      </c>
      <c r="AN78" s="25">
        <f>IF('Indicator Date hidden'!AO79="x","x",$AN$2-'Indicator Date hidden'!AO79)</f>
        <v>0</v>
      </c>
      <c r="AO78" s="25">
        <f>IF('Indicator Date hidden'!AP79="x","x",$AO$2-'Indicator Date hidden'!AP79)</f>
        <v>0</v>
      </c>
      <c r="AP78" s="25">
        <f>IF('Indicator Date hidden'!AQ79="x","x",$AP$2-'Indicator Date hidden'!AQ79)</f>
        <v>0</v>
      </c>
      <c r="AQ78" s="25">
        <f>IF('Indicator Date hidden'!AR79="x","x",$AQ$2-'Indicator Date hidden'!AR79)</f>
        <v>0</v>
      </c>
      <c r="AR78" s="25">
        <f>IF('Indicator Date hidden'!AS79="x","x",$AR$2-'Indicator Date hidden'!AS79)</f>
        <v>0</v>
      </c>
      <c r="AS78" s="25">
        <f>IF('Indicator Date hidden'!AT79="x","x",$AS$2-'Indicator Date hidden'!AT79)</f>
        <v>0</v>
      </c>
      <c r="AT78" s="25">
        <f>IF('Indicator Date hidden'!AU79="x","x",$AT$2-'Indicator Date hidden'!AU79)</f>
        <v>0</v>
      </c>
      <c r="AU78" s="25">
        <f>IF('Indicator Date hidden'!AV79="x","x",$AU$2-'Indicator Date hidden'!AV79)</f>
        <v>3</v>
      </c>
      <c r="AV78" s="25">
        <f>IF('Indicator Date hidden'!AW79="x","x",$AV$2-'Indicator Date hidden'!AW79)</f>
        <v>0</v>
      </c>
      <c r="AW78" s="25">
        <f>IF('Indicator Date hidden'!AX79="x","x",$AW$2-'Indicator Date hidden'!AX79)</f>
        <v>0</v>
      </c>
      <c r="AX78" s="25">
        <f>IF('Indicator Date hidden'!AY79="x","x",$AX$2-'Indicator Date hidden'!AY79)</f>
        <v>0</v>
      </c>
      <c r="AY78" s="25">
        <f>IF('Indicator Date hidden'!AZ79="x","x",$AY$2-'Indicator Date hidden'!AZ79)</f>
        <v>0</v>
      </c>
      <c r="AZ78" s="25">
        <f>IF('Indicator Date hidden'!BA79="x","x",$AZ$2-'Indicator Date hidden'!BA79)</f>
        <v>0</v>
      </c>
      <c r="BA78">
        <f t="shared" si="10"/>
        <v>12</v>
      </c>
      <c r="BB78" s="26">
        <f t="shared" si="11"/>
        <v>0.23529411764705882</v>
      </c>
      <c r="BC78">
        <f t="shared" si="12"/>
        <v>7</v>
      </c>
      <c r="BD78" s="26">
        <f t="shared" si="13"/>
        <v>0.64437947941784246</v>
      </c>
      <c r="BE78" s="28">
        <f t="shared" si="14"/>
        <v>0</v>
      </c>
    </row>
    <row r="79" spans="1:57">
      <c r="A79" t="s">
        <v>6935</v>
      </c>
      <c r="B79" s="25">
        <f>IF('Indicator Date hidden'!C80="x","x",$B$2-'Indicator Date hidden'!C80)</f>
        <v>0</v>
      </c>
      <c r="C79" s="25">
        <f>IF('Indicator Date hidden'!D80="x","x",$C$2-'Indicator Date hidden'!D80)</f>
        <v>0</v>
      </c>
      <c r="D79" s="25">
        <f>IF('Indicator Date hidden'!E80="x","x",$D$2-'Indicator Date hidden'!E80)</f>
        <v>0</v>
      </c>
      <c r="E79" s="25">
        <f>IF('Indicator Date hidden'!F80="x","x",$E$2-'Indicator Date hidden'!F80)</f>
        <v>0</v>
      </c>
      <c r="F79" s="25">
        <f>IF('Indicator Date hidden'!G80="x","x",$F$2-'Indicator Date hidden'!G80)</f>
        <v>0</v>
      </c>
      <c r="G79" s="25">
        <f>IF('Indicator Date hidden'!H80="x","x",$G$2-'Indicator Date hidden'!H80)</f>
        <v>0</v>
      </c>
      <c r="H79" s="25">
        <f>IF('Indicator Date hidden'!I80="x","x",$H$2-'Indicator Date hidden'!I80)</f>
        <v>0</v>
      </c>
      <c r="I79" s="25">
        <f>IF('Indicator Date hidden'!J80="x","x",$I$2-'Indicator Date hidden'!J80)</f>
        <v>0</v>
      </c>
      <c r="J79" s="25">
        <f>IF('Indicator Date hidden'!K80="x","x",$J$2-'Indicator Date hidden'!K80)</f>
        <v>0</v>
      </c>
      <c r="K79" s="25">
        <f>IF('Indicator Date hidden'!L80="x","x",$K$2-'Indicator Date hidden'!L80)</f>
        <v>0</v>
      </c>
      <c r="L79" s="25">
        <f>IF('Indicator Date hidden'!M80="x","x",$L$2-'Indicator Date hidden'!M80)</f>
        <v>0</v>
      </c>
      <c r="M79" s="25">
        <f>IF('Indicator Date hidden'!N80="x","x",$M$2-'Indicator Date hidden'!N80)</f>
        <v>0</v>
      </c>
      <c r="N79" s="25">
        <f>IF('Indicator Date hidden'!O80="x","x",$N$2-'Indicator Date hidden'!O80)</f>
        <v>0</v>
      </c>
      <c r="O79" s="25">
        <f>IF('Indicator Date hidden'!P80="x","x",$O$2-'Indicator Date hidden'!P80)</f>
        <v>0</v>
      </c>
      <c r="P79" s="25">
        <f>IF('Indicator Date hidden'!Q80="x","x",$P$2-'Indicator Date hidden'!Q80)</f>
        <v>0</v>
      </c>
      <c r="Q79" s="25" t="str">
        <f>IF('Indicator Date hidden'!R80="x","x",$Q$2-'Indicator Date hidden'!R80)</f>
        <v>x</v>
      </c>
      <c r="R79" s="25">
        <f>IF('Indicator Date hidden'!S80="x","x",$R$2-'Indicator Date hidden'!S80)</f>
        <v>0</v>
      </c>
      <c r="S79" s="25">
        <f>IF('Indicator Date hidden'!T80="x","x",$S$2-'Indicator Date hidden'!T80)</f>
        <v>0</v>
      </c>
      <c r="T79" s="25">
        <f>IF('Indicator Date hidden'!U80="x","x",$T$2-'Indicator Date hidden'!U80)</f>
        <v>0</v>
      </c>
      <c r="U79" s="25">
        <f>IF('Indicator Date hidden'!V80="x","x",$U$2-'Indicator Date hidden'!V80)</f>
        <v>0</v>
      </c>
      <c r="V79" s="25">
        <f>IF('Indicator Date hidden'!W80="x","x",$V$2-'Indicator Date hidden'!W80)</f>
        <v>0</v>
      </c>
      <c r="W79" s="25">
        <f>IF('Indicator Date hidden'!X80="x","x",$W$2-'Indicator Date hidden'!X80)</f>
        <v>10</v>
      </c>
      <c r="X79" s="25">
        <f>IF('Indicator Date hidden'!Y80="x","x",$X$2-'Indicator Date hidden'!Y80)</f>
        <v>4</v>
      </c>
      <c r="Y79" s="25">
        <f>IF('Indicator Date hidden'!Z80="x","x",$Y$2-'Indicator Date hidden'!Z80)</f>
        <v>0</v>
      </c>
      <c r="Z79" s="25">
        <f>IF('Indicator Date hidden'!AA80="x","x",$Z$2-'Indicator Date hidden'!AA80)</f>
        <v>0</v>
      </c>
      <c r="AA79" s="25">
        <f>IF('Indicator Date hidden'!AB80="x","x",$AA$2-'Indicator Date hidden'!AB80)</f>
        <v>0</v>
      </c>
      <c r="AB79" s="25">
        <f>IF('Indicator Date hidden'!AC80="x","x",$AB$2-'Indicator Date hidden'!AC80)</f>
        <v>0</v>
      </c>
      <c r="AC79" s="25">
        <f>IF('Indicator Date hidden'!AD80="x","x",$AC$2-'Indicator Date hidden'!AD80)</f>
        <v>0</v>
      </c>
      <c r="AD79" s="25">
        <f>IF('Indicator Date hidden'!AE80="x","x",$AD$2-'Indicator Date hidden'!AE80)</f>
        <v>0</v>
      </c>
      <c r="AE79" s="25">
        <f>IF('Indicator Date hidden'!AF80="x","x",$AE$2-'Indicator Date hidden'!AF80)</f>
        <v>0</v>
      </c>
      <c r="AF79" s="25">
        <f>IF('Indicator Date hidden'!AG80="x","x",$AF$2-'Indicator Date hidden'!AG80)</f>
        <v>0</v>
      </c>
      <c r="AG79" s="25">
        <f>IF('Indicator Date hidden'!AH80="x","x",$AG$2-'Indicator Date hidden'!AH80)</f>
        <v>0</v>
      </c>
      <c r="AH79" s="25">
        <f>IF('Indicator Date hidden'!AI80="x","x",$AH$2-'Indicator Date hidden'!AI80)</f>
        <v>0</v>
      </c>
      <c r="AI79" s="25">
        <f>IF('Indicator Date hidden'!AJ80="x","x",$AI$2-'Indicator Date hidden'!AJ80)</f>
        <v>0</v>
      </c>
      <c r="AJ79" s="25" t="str">
        <f>IF('Indicator Date hidden'!AK80="x","x",$AJ$2-'Indicator Date hidden'!AK80)</f>
        <v>x</v>
      </c>
      <c r="AK79" s="25">
        <f>IF('Indicator Date hidden'!AL80="x","x",$AK$2-'Indicator Date hidden'!AL80)</f>
        <v>1</v>
      </c>
      <c r="AL79" s="25">
        <f>IF('Indicator Date hidden'!AM80="x","x",$AL$2-'Indicator Date hidden'!AM80)</f>
        <v>0</v>
      </c>
      <c r="AM79" s="25">
        <f>IF('Indicator Date hidden'!AN80="x","x",$AM$2-'Indicator Date hidden'!AN80)</f>
        <v>0</v>
      </c>
      <c r="AN79" s="25">
        <f>IF('Indicator Date hidden'!AO80="x","x",$AN$2-'Indicator Date hidden'!AO80)</f>
        <v>0</v>
      </c>
      <c r="AO79" s="25">
        <f>IF('Indicator Date hidden'!AP80="x","x",$AO$2-'Indicator Date hidden'!AP80)</f>
        <v>0</v>
      </c>
      <c r="AP79" s="25">
        <f>IF('Indicator Date hidden'!AQ80="x","x",$AP$2-'Indicator Date hidden'!AQ80)</f>
        <v>0</v>
      </c>
      <c r="AQ79" s="25">
        <f>IF('Indicator Date hidden'!AR80="x","x",$AQ$2-'Indicator Date hidden'!AR80)</f>
        <v>4</v>
      </c>
      <c r="AR79" s="25">
        <f>IF('Indicator Date hidden'!AS80="x","x",$AR$2-'Indicator Date hidden'!AS80)</f>
        <v>0</v>
      </c>
      <c r="AS79" s="25">
        <f>IF('Indicator Date hidden'!AT80="x","x",$AS$2-'Indicator Date hidden'!AT80)</f>
        <v>0</v>
      </c>
      <c r="AT79" s="25">
        <f>IF('Indicator Date hidden'!AU80="x","x",$AT$2-'Indicator Date hidden'!AU80)</f>
        <v>0</v>
      </c>
      <c r="AU79" s="25">
        <f>IF('Indicator Date hidden'!AV80="x","x",$AU$2-'Indicator Date hidden'!AV80)</f>
        <v>2</v>
      </c>
      <c r="AV79" s="25">
        <f>IF('Indicator Date hidden'!AW80="x","x",$AV$2-'Indicator Date hidden'!AW80)</f>
        <v>0</v>
      </c>
      <c r="AW79" s="25">
        <f>IF('Indicator Date hidden'!AX80="x","x",$AW$2-'Indicator Date hidden'!AX80)</f>
        <v>0</v>
      </c>
      <c r="AX79" s="25">
        <f>IF('Indicator Date hidden'!AY80="x","x",$AX$2-'Indicator Date hidden'!AY80)</f>
        <v>0</v>
      </c>
      <c r="AY79" s="25">
        <f>IF('Indicator Date hidden'!AZ80="x","x",$AY$2-'Indicator Date hidden'!AZ80)</f>
        <v>0</v>
      </c>
      <c r="AZ79" s="25">
        <f>IF('Indicator Date hidden'!BA80="x","x",$AZ$2-'Indicator Date hidden'!BA80)</f>
        <v>0</v>
      </c>
      <c r="BA79">
        <f t="shared" si="10"/>
        <v>21</v>
      </c>
      <c r="BB79" s="26">
        <f t="shared" si="11"/>
        <v>0.42857142857142855</v>
      </c>
      <c r="BC79">
        <f t="shared" si="12"/>
        <v>5</v>
      </c>
      <c r="BD79" s="26">
        <f t="shared" si="13"/>
        <v>1.6162440712835371</v>
      </c>
      <c r="BE79" s="28">
        <f t="shared" si="14"/>
        <v>0</v>
      </c>
    </row>
    <row r="80" spans="1:57">
      <c r="A80" t="s">
        <v>6936</v>
      </c>
      <c r="B80" s="25">
        <f>IF('Indicator Date hidden'!C81="x","x",$B$2-'Indicator Date hidden'!C81)</f>
        <v>0</v>
      </c>
      <c r="C80" s="25">
        <f>IF('Indicator Date hidden'!D81="x","x",$C$2-'Indicator Date hidden'!D81)</f>
        <v>0</v>
      </c>
      <c r="D80" s="25">
        <f>IF('Indicator Date hidden'!E81="x","x",$D$2-'Indicator Date hidden'!E81)</f>
        <v>0</v>
      </c>
      <c r="E80" s="25">
        <f>IF('Indicator Date hidden'!F81="x","x",$E$2-'Indicator Date hidden'!F81)</f>
        <v>0</v>
      </c>
      <c r="F80" s="25">
        <f>IF('Indicator Date hidden'!G81="x","x",$F$2-'Indicator Date hidden'!G81)</f>
        <v>0</v>
      </c>
      <c r="G80" s="25">
        <f>IF('Indicator Date hidden'!H81="x","x",$G$2-'Indicator Date hidden'!H81)</f>
        <v>0</v>
      </c>
      <c r="H80" s="25">
        <f>IF('Indicator Date hidden'!I81="x","x",$H$2-'Indicator Date hidden'!I81)</f>
        <v>0</v>
      </c>
      <c r="I80" s="25">
        <f>IF('Indicator Date hidden'!J81="x","x",$I$2-'Indicator Date hidden'!J81)</f>
        <v>0</v>
      </c>
      <c r="J80" s="25">
        <f>IF('Indicator Date hidden'!K81="x","x",$J$2-'Indicator Date hidden'!K81)</f>
        <v>0</v>
      </c>
      <c r="K80" s="25">
        <f>IF('Indicator Date hidden'!L81="x","x",$K$2-'Indicator Date hidden'!L81)</f>
        <v>0</v>
      </c>
      <c r="L80" s="25">
        <f>IF('Indicator Date hidden'!M81="x","x",$L$2-'Indicator Date hidden'!M81)</f>
        <v>0</v>
      </c>
      <c r="M80" s="25">
        <f>IF('Indicator Date hidden'!N81="x","x",$M$2-'Indicator Date hidden'!N81)</f>
        <v>0</v>
      </c>
      <c r="N80" s="25">
        <f>IF('Indicator Date hidden'!O81="x","x",$N$2-'Indicator Date hidden'!O81)</f>
        <v>0</v>
      </c>
      <c r="O80" s="25">
        <f>IF('Indicator Date hidden'!P81="x","x",$O$2-'Indicator Date hidden'!P81)</f>
        <v>0</v>
      </c>
      <c r="P80" s="25">
        <f>IF('Indicator Date hidden'!Q81="x","x",$P$2-'Indicator Date hidden'!Q81)</f>
        <v>0</v>
      </c>
      <c r="Q80" s="25">
        <f>IF('Indicator Date hidden'!R81="x","x",$Q$2-'Indicator Date hidden'!R81)</f>
        <v>3</v>
      </c>
      <c r="R80" s="25">
        <f>IF('Indicator Date hidden'!S81="x","x",$R$2-'Indicator Date hidden'!S81)</f>
        <v>0</v>
      </c>
      <c r="S80" s="25">
        <f>IF('Indicator Date hidden'!T81="x","x",$S$2-'Indicator Date hidden'!T81)</f>
        <v>0</v>
      </c>
      <c r="T80" s="25">
        <f>IF('Indicator Date hidden'!U81="x","x",$T$2-'Indicator Date hidden'!U81)</f>
        <v>0</v>
      </c>
      <c r="U80" s="25">
        <f>IF('Indicator Date hidden'!V81="x","x",$U$2-'Indicator Date hidden'!V81)</f>
        <v>0</v>
      </c>
      <c r="V80" s="25">
        <f>IF('Indicator Date hidden'!W81="x","x",$V$2-'Indicator Date hidden'!W81)</f>
        <v>0</v>
      </c>
      <c r="W80" s="25">
        <f>IF('Indicator Date hidden'!X81="x","x",$W$2-'Indicator Date hidden'!X81)</f>
        <v>3</v>
      </c>
      <c r="X80" s="25">
        <f>IF('Indicator Date hidden'!Y81="x","x",$X$2-'Indicator Date hidden'!Y81)</f>
        <v>4</v>
      </c>
      <c r="Y80" s="25">
        <f>IF('Indicator Date hidden'!Z81="x","x",$Y$2-'Indicator Date hidden'!Z81)</f>
        <v>0</v>
      </c>
      <c r="Z80" s="25">
        <f>IF('Indicator Date hidden'!AA81="x","x",$Z$2-'Indicator Date hidden'!AA81)</f>
        <v>0</v>
      </c>
      <c r="AA80" s="25" t="str">
        <f>IF('Indicator Date hidden'!AB81="x","x",$AA$2-'Indicator Date hidden'!AB81)</f>
        <v>x</v>
      </c>
      <c r="AB80" s="25">
        <f>IF('Indicator Date hidden'!AC81="x","x",$AB$2-'Indicator Date hidden'!AC81)</f>
        <v>0</v>
      </c>
      <c r="AC80" s="25">
        <f>IF('Indicator Date hidden'!AD81="x","x",$AC$2-'Indicator Date hidden'!AD81)</f>
        <v>0</v>
      </c>
      <c r="AD80" s="25" t="str">
        <f>IF('Indicator Date hidden'!AE81="x","x",$AD$2-'Indicator Date hidden'!AE81)</f>
        <v>x</v>
      </c>
      <c r="AE80" s="25">
        <f>IF('Indicator Date hidden'!AF81="x","x",$AE$2-'Indicator Date hidden'!AF81)</f>
        <v>0</v>
      </c>
      <c r="AF80" s="25">
        <f>IF('Indicator Date hidden'!AG81="x","x",$AF$2-'Indicator Date hidden'!AG81)</f>
        <v>1</v>
      </c>
      <c r="AG80" s="25">
        <f>IF('Indicator Date hidden'!AH81="x","x",$AG$2-'Indicator Date hidden'!AH81)</f>
        <v>0</v>
      </c>
      <c r="AH80" s="25">
        <f>IF('Indicator Date hidden'!AI81="x","x",$AH$2-'Indicator Date hidden'!AI81)</f>
        <v>0</v>
      </c>
      <c r="AI80" s="25">
        <f>IF('Indicator Date hidden'!AJ81="x","x",$AI$2-'Indicator Date hidden'!AJ81)</f>
        <v>0</v>
      </c>
      <c r="AJ80" s="25">
        <f>IF('Indicator Date hidden'!AK81="x","x",$AJ$2-'Indicator Date hidden'!AK81)</f>
        <v>0</v>
      </c>
      <c r="AK80" s="25">
        <f>IF('Indicator Date hidden'!AL81="x","x",$AK$2-'Indicator Date hidden'!AL81)</f>
        <v>0</v>
      </c>
      <c r="AL80" s="25">
        <f>IF('Indicator Date hidden'!AM81="x","x",$AL$2-'Indicator Date hidden'!AM81)</f>
        <v>0</v>
      </c>
      <c r="AM80" s="25">
        <f>IF('Indicator Date hidden'!AN81="x","x",$AM$2-'Indicator Date hidden'!AN81)</f>
        <v>0</v>
      </c>
      <c r="AN80" s="25">
        <f>IF('Indicator Date hidden'!AO81="x","x",$AN$2-'Indicator Date hidden'!AO81)</f>
        <v>0</v>
      </c>
      <c r="AO80" s="25">
        <f>IF('Indicator Date hidden'!AP81="x","x",$AO$2-'Indicator Date hidden'!AP81)</f>
        <v>0</v>
      </c>
      <c r="AP80" s="25">
        <f>IF('Indicator Date hidden'!AQ81="x","x",$AP$2-'Indicator Date hidden'!AQ81)</f>
        <v>0</v>
      </c>
      <c r="AQ80" s="25">
        <f>IF('Indicator Date hidden'!AR81="x","x",$AQ$2-'Indicator Date hidden'!AR81)</f>
        <v>0</v>
      </c>
      <c r="AR80" s="25">
        <f>IF('Indicator Date hidden'!AS81="x","x",$AR$2-'Indicator Date hidden'!AS81)</f>
        <v>0</v>
      </c>
      <c r="AS80" s="25">
        <f>IF('Indicator Date hidden'!AT81="x","x",$AS$2-'Indicator Date hidden'!AT81)</f>
        <v>0</v>
      </c>
      <c r="AT80" s="25">
        <f>IF('Indicator Date hidden'!AU81="x","x",$AT$2-'Indicator Date hidden'!AU81)</f>
        <v>0</v>
      </c>
      <c r="AU80" s="25">
        <f>IF('Indicator Date hidden'!AV81="x","x",$AU$2-'Indicator Date hidden'!AV81)</f>
        <v>1</v>
      </c>
      <c r="AV80" s="25">
        <f>IF('Indicator Date hidden'!AW81="x","x",$AV$2-'Indicator Date hidden'!AW81)</f>
        <v>0</v>
      </c>
      <c r="AW80" s="25">
        <f>IF('Indicator Date hidden'!AX81="x","x",$AW$2-'Indicator Date hidden'!AX81)</f>
        <v>0</v>
      </c>
      <c r="AX80" s="25">
        <f>IF('Indicator Date hidden'!AY81="x","x",$AX$2-'Indicator Date hidden'!AY81)</f>
        <v>0</v>
      </c>
      <c r="AY80" s="25">
        <f>IF('Indicator Date hidden'!AZ81="x","x",$AY$2-'Indicator Date hidden'!AZ81)</f>
        <v>0</v>
      </c>
      <c r="AZ80" s="25">
        <f>IF('Indicator Date hidden'!BA81="x","x",$AZ$2-'Indicator Date hidden'!BA81)</f>
        <v>0</v>
      </c>
      <c r="BA80">
        <f t="shared" si="10"/>
        <v>12</v>
      </c>
      <c r="BB80" s="26">
        <f t="shared" si="11"/>
        <v>0.24489795918367346</v>
      </c>
      <c r="BC80">
        <f t="shared" si="12"/>
        <v>5</v>
      </c>
      <c r="BD80" s="26">
        <f t="shared" si="13"/>
        <v>0.82141272642849417</v>
      </c>
      <c r="BE80" s="28">
        <f t="shared" si="14"/>
        <v>0</v>
      </c>
    </row>
    <row r="81" spans="1:57">
      <c r="A81" t="s">
        <v>6934</v>
      </c>
      <c r="B81" s="25">
        <f>IF('Indicator Date hidden'!C82="x","x",$B$2-'Indicator Date hidden'!C82)</f>
        <v>0</v>
      </c>
      <c r="C81" s="25">
        <f>IF('Indicator Date hidden'!D82="x","x",$C$2-'Indicator Date hidden'!D82)</f>
        <v>0</v>
      </c>
      <c r="D81" s="25">
        <f>IF('Indicator Date hidden'!E82="x","x",$D$2-'Indicator Date hidden'!E82)</f>
        <v>0</v>
      </c>
      <c r="E81" s="25">
        <f>IF('Indicator Date hidden'!F82="x","x",$E$2-'Indicator Date hidden'!F82)</f>
        <v>0</v>
      </c>
      <c r="F81" s="25">
        <f>IF('Indicator Date hidden'!G82="x","x",$F$2-'Indicator Date hidden'!G82)</f>
        <v>0</v>
      </c>
      <c r="G81" s="25">
        <f>IF('Indicator Date hidden'!H82="x","x",$G$2-'Indicator Date hidden'!H82)</f>
        <v>0</v>
      </c>
      <c r="H81" s="25">
        <f>IF('Indicator Date hidden'!I82="x","x",$H$2-'Indicator Date hidden'!I82)</f>
        <v>0</v>
      </c>
      <c r="I81" s="25">
        <f>IF('Indicator Date hidden'!J82="x","x",$I$2-'Indicator Date hidden'!J82)</f>
        <v>0</v>
      </c>
      <c r="J81" s="25">
        <f>IF('Indicator Date hidden'!K82="x","x",$J$2-'Indicator Date hidden'!K82)</f>
        <v>0</v>
      </c>
      <c r="K81" s="25">
        <f>IF('Indicator Date hidden'!L82="x","x",$K$2-'Indicator Date hidden'!L82)</f>
        <v>0</v>
      </c>
      <c r="L81" s="25">
        <f>IF('Indicator Date hidden'!M82="x","x",$L$2-'Indicator Date hidden'!M82)</f>
        <v>0</v>
      </c>
      <c r="M81" s="25">
        <f>IF('Indicator Date hidden'!N82="x","x",$M$2-'Indicator Date hidden'!N82)</f>
        <v>0</v>
      </c>
      <c r="N81" s="25">
        <f>IF('Indicator Date hidden'!O82="x","x",$N$2-'Indicator Date hidden'!O82)</f>
        <v>0</v>
      </c>
      <c r="O81" s="25">
        <f>IF('Indicator Date hidden'!P82="x","x",$O$2-'Indicator Date hidden'!P82)</f>
        <v>0</v>
      </c>
      <c r="P81" s="25">
        <f>IF('Indicator Date hidden'!Q82="x","x",$P$2-'Indicator Date hidden'!Q82)</f>
        <v>0</v>
      </c>
      <c r="Q81" s="25" t="str">
        <f>IF('Indicator Date hidden'!R82="x","x",$Q$2-'Indicator Date hidden'!R82)</f>
        <v>x</v>
      </c>
      <c r="R81" s="25">
        <f>IF('Indicator Date hidden'!S82="x","x",$R$2-'Indicator Date hidden'!S82)</f>
        <v>0</v>
      </c>
      <c r="S81" s="25">
        <f>IF('Indicator Date hidden'!T82="x","x",$S$2-'Indicator Date hidden'!T82)</f>
        <v>0</v>
      </c>
      <c r="T81" s="25">
        <f>IF('Indicator Date hidden'!U82="x","x",$T$2-'Indicator Date hidden'!U82)</f>
        <v>0</v>
      </c>
      <c r="U81" s="25" t="str">
        <f>IF('Indicator Date hidden'!V82="x","x",$U$2-'Indicator Date hidden'!V82)</f>
        <v>x</v>
      </c>
      <c r="V81" s="25">
        <f>IF('Indicator Date hidden'!W82="x","x",$V$2-'Indicator Date hidden'!W82)</f>
        <v>0</v>
      </c>
      <c r="W81" s="25" t="str">
        <f>IF('Indicator Date hidden'!X82="x","x",$W$2-'Indicator Date hidden'!X82)</f>
        <v>x</v>
      </c>
      <c r="X81" s="25">
        <f>IF('Indicator Date hidden'!Y82="x","x",$X$2-'Indicator Date hidden'!Y82)</f>
        <v>1</v>
      </c>
      <c r="Y81" s="25">
        <f>IF('Indicator Date hidden'!Z82="x","x",$Y$2-'Indicator Date hidden'!Z82)</f>
        <v>0</v>
      </c>
      <c r="Z81" s="25">
        <f>IF('Indicator Date hidden'!AA82="x","x",$Z$2-'Indicator Date hidden'!AA82)</f>
        <v>0</v>
      </c>
      <c r="AA81" s="25">
        <f>IF('Indicator Date hidden'!AB82="x","x",$AA$2-'Indicator Date hidden'!AB82)</f>
        <v>0</v>
      </c>
      <c r="AB81" s="25">
        <f>IF('Indicator Date hidden'!AC82="x","x",$AB$2-'Indicator Date hidden'!AC82)</f>
        <v>0</v>
      </c>
      <c r="AC81" s="25">
        <f>IF('Indicator Date hidden'!AD82="x","x",$AC$2-'Indicator Date hidden'!AD82)</f>
        <v>0</v>
      </c>
      <c r="AD81" s="25" t="str">
        <f>IF('Indicator Date hidden'!AE82="x","x",$AD$2-'Indicator Date hidden'!AE82)</f>
        <v>x</v>
      </c>
      <c r="AE81" s="25">
        <f>IF('Indicator Date hidden'!AF82="x","x",$AE$2-'Indicator Date hidden'!AF82)</f>
        <v>0</v>
      </c>
      <c r="AF81" s="25">
        <f>IF('Indicator Date hidden'!AG82="x","x",$AF$2-'Indicator Date hidden'!AG82)</f>
        <v>1</v>
      </c>
      <c r="AG81" s="25">
        <f>IF('Indicator Date hidden'!AH82="x","x",$AG$2-'Indicator Date hidden'!AH82)</f>
        <v>0</v>
      </c>
      <c r="AH81" s="25">
        <f>IF('Indicator Date hidden'!AI82="x","x",$AH$2-'Indicator Date hidden'!AI82)</f>
        <v>0</v>
      </c>
      <c r="AI81" s="25">
        <f>IF('Indicator Date hidden'!AJ82="x","x",$AI$2-'Indicator Date hidden'!AJ82)</f>
        <v>0</v>
      </c>
      <c r="AJ81" s="25" t="str">
        <f>IF('Indicator Date hidden'!AK82="x","x",$AJ$2-'Indicator Date hidden'!AK82)</f>
        <v>x</v>
      </c>
      <c r="AK81" s="25">
        <f>IF('Indicator Date hidden'!AL82="x","x",$AK$2-'Indicator Date hidden'!AL82)</f>
        <v>1</v>
      </c>
      <c r="AL81" s="25">
        <f>IF('Indicator Date hidden'!AM82="x","x",$AL$2-'Indicator Date hidden'!AM82)</f>
        <v>0</v>
      </c>
      <c r="AM81" s="25">
        <f>IF('Indicator Date hidden'!AN82="x","x",$AM$2-'Indicator Date hidden'!AN82)</f>
        <v>0</v>
      </c>
      <c r="AN81" s="25">
        <f>IF('Indicator Date hidden'!AO82="x","x",$AN$2-'Indicator Date hidden'!AO82)</f>
        <v>0</v>
      </c>
      <c r="AO81" s="25">
        <f>IF('Indicator Date hidden'!AP82="x","x",$AO$2-'Indicator Date hidden'!AP82)</f>
        <v>0</v>
      </c>
      <c r="AP81" s="25">
        <f>IF('Indicator Date hidden'!AQ82="x","x",$AP$2-'Indicator Date hidden'!AQ82)</f>
        <v>0</v>
      </c>
      <c r="AQ81" s="25" t="str">
        <f>IF('Indicator Date hidden'!AR82="x","x",$AQ$2-'Indicator Date hidden'!AR82)</f>
        <v>x</v>
      </c>
      <c r="AR81" s="25">
        <f>IF('Indicator Date hidden'!AS82="x","x",$AR$2-'Indicator Date hidden'!AS82)</f>
        <v>0</v>
      </c>
      <c r="AS81" s="25">
        <f>IF('Indicator Date hidden'!AT82="x","x",$AS$2-'Indicator Date hidden'!AT82)</f>
        <v>0</v>
      </c>
      <c r="AT81" s="25">
        <f>IF('Indicator Date hidden'!AU82="x","x",$AT$2-'Indicator Date hidden'!AU82)</f>
        <v>0</v>
      </c>
      <c r="AU81" s="25" t="str">
        <f>IF('Indicator Date hidden'!AV82="x","x",$AU$2-'Indicator Date hidden'!AV82)</f>
        <v>x</v>
      </c>
      <c r="AV81" s="25">
        <f>IF('Indicator Date hidden'!AW82="x","x",$AV$2-'Indicator Date hidden'!AW82)</f>
        <v>0</v>
      </c>
      <c r="AW81" s="25">
        <f>IF('Indicator Date hidden'!AX82="x","x",$AW$2-'Indicator Date hidden'!AX82)</f>
        <v>0</v>
      </c>
      <c r="AX81" s="25">
        <f>IF('Indicator Date hidden'!AY82="x","x",$AX$2-'Indicator Date hidden'!AY82)</f>
        <v>0</v>
      </c>
      <c r="AY81" s="25">
        <f>IF('Indicator Date hidden'!AZ82="x","x",$AY$2-'Indicator Date hidden'!AZ82)</f>
        <v>0</v>
      </c>
      <c r="AZ81" s="25">
        <f>IF('Indicator Date hidden'!BA82="x","x",$AZ$2-'Indicator Date hidden'!BA82)</f>
        <v>0</v>
      </c>
      <c r="BA81">
        <f t="shared" si="10"/>
        <v>3</v>
      </c>
      <c r="BB81" s="26">
        <f t="shared" si="11"/>
        <v>6.8181818181818177E-2</v>
      </c>
      <c r="BC81">
        <f t="shared" si="12"/>
        <v>3</v>
      </c>
      <c r="BD81" s="26">
        <f t="shared" si="13"/>
        <v>0.25205764787294127</v>
      </c>
      <c r="BE81" s="28">
        <f t="shared" si="14"/>
        <v>0</v>
      </c>
    </row>
    <row r="82" spans="1:57">
      <c r="A82" t="s">
        <v>6940</v>
      </c>
      <c r="B82" s="25">
        <f>IF('Indicator Date hidden'!C83="x","x",$B$2-'Indicator Date hidden'!C83)</f>
        <v>0</v>
      </c>
      <c r="C82" s="25">
        <f>IF('Indicator Date hidden'!D83="x","x",$C$2-'Indicator Date hidden'!D83)</f>
        <v>0</v>
      </c>
      <c r="D82" s="25">
        <f>IF('Indicator Date hidden'!E83="x","x",$D$2-'Indicator Date hidden'!E83)</f>
        <v>0</v>
      </c>
      <c r="E82" s="25">
        <f>IF('Indicator Date hidden'!F83="x","x",$E$2-'Indicator Date hidden'!F83)</f>
        <v>0</v>
      </c>
      <c r="F82" s="25">
        <f>IF('Indicator Date hidden'!G83="x","x",$F$2-'Indicator Date hidden'!G83)</f>
        <v>0</v>
      </c>
      <c r="G82" s="25">
        <f>IF('Indicator Date hidden'!H83="x","x",$G$2-'Indicator Date hidden'!H83)</f>
        <v>0</v>
      </c>
      <c r="H82" s="25">
        <f>IF('Indicator Date hidden'!I83="x","x",$H$2-'Indicator Date hidden'!I83)</f>
        <v>0</v>
      </c>
      <c r="I82" s="25">
        <f>IF('Indicator Date hidden'!J83="x","x",$I$2-'Indicator Date hidden'!J83)</f>
        <v>0</v>
      </c>
      <c r="J82" s="25">
        <f>IF('Indicator Date hidden'!K83="x","x",$J$2-'Indicator Date hidden'!K83)</f>
        <v>0</v>
      </c>
      <c r="K82" s="25">
        <f>IF('Indicator Date hidden'!L83="x","x",$K$2-'Indicator Date hidden'!L83)</f>
        <v>0</v>
      </c>
      <c r="L82" s="25">
        <f>IF('Indicator Date hidden'!M83="x","x",$L$2-'Indicator Date hidden'!M83)</f>
        <v>0</v>
      </c>
      <c r="M82" s="25">
        <f>IF('Indicator Date hidden'!N83="x","x",$M$2-'Indicator Date hidden'!N83)</f>
        <v>0</v>
      </c>
      <c r="N82" s="25">
        <f>IF('Indicator Date hidden'!O83="x","x",$N$2-'Indicator Date hidden'!O83)</f>
        <v>0</v>
      </c>
      <c r="O82" s="25">
        <f>IF('Indicator Date hidden'!P83="x","x",$O$2-'Indicator Date hidden'!P83)</f>
        <v>0</v>
      </c>
      <c r="P82" s="25">
        <f>IF('Indicator Date hidden'!Q83="x","x",$P$2-'Indicator Date hidden'!Q83)</f>
        <v>0</v>
      </c>
      <c r="Q82" s="25" t="str">
        <f>IF('Indicator Date hidden'!R83="x","x",$Q$2-'Indicator Date hidden'!R83)</f>
        <v>x</v>
      </c>
      <c r="R82" s="25">
        <f>IF('Indicator Date hidden'!S83="x","x",$R$2-'Indicator Date hidden'!S83)</f>
        <v>0</v>
      </c>
      <c r="S82" s="25">
        <f>IF('Indicator Date hidden'!T83="x","x",$S$2-'Indicator Date hidden'!T83)</f>
        <v>0</v>
      </c>
      <c r="T82" s="25">
        <f>IF('Indicator Date hidden'!U83="x","x",$T$2-'Indicator Date hidden'!U83)</f>
        <v>0</v>
      </c>
      <c r="U82" s="25" t="str">
        <f>IF('Indicator Date hidden'!V83="x","x",$U$2-'Indicator Date hidden'!V83)</f>
        <v>x</v>
      </c>
      <c r="V82" s="25">
        <f>IF('Indicator Date hidden'!W83="x","x",$V$2-'Indicator Date hidden'!W83)</f>
        <v>0</v>
      </c>
      <c r="W82" s="25" t="str">
        <f>IF('Indicator Date hidden'!X83="x","x",$W$2-'Indicator Date hidden'!X83)</f>
        <v>x</v>
      </c>
      <c r="X82" s="25">
        <f>IF('Indicator Date hidden'!Y83="x","x",$X$2-'Indicator Date hidden'!Y83)</f>
        <v>2</v>
      </c>
      <c r="Y82" s="25">
        <f>IF('Indicator Date hidden'!Z83="x","x",$Y$2-'Indicator Date hidden'!Z83)</f>
        <v>0</v>
      </c>
      <c r="Z82" s="25">
        <f>IF('Indicator Date hidden'!AA83="x","x",$Z$2-'Indicator Date hidden'!AA83)</f>
        <v>0</v>
      </c>
      <c r="AA82" s="25" t="str">
        <f>IF('Indicator Date hidden'!AB83="x","x",$AA$2-'Indicator Date hidden'!AB83)</f>
        <v>x</v>
      </c>
      <c r="AB82" s="25">
        <f>IF('Indicator Date hidden'!AC83="x","x",$AB$2-'Indicator Date hidden'!AC83)</f>
        <v>0</v>
      </c>
      <c r="AC82" s="25">
        <f>IF('Indicator Date hidden'!AD83="x","x",$AC$2-'Indicator Date hidden'!AD83)</f>
        <v>0</v>
      </c>
      <c r="AD82" s="25" t="str">
        <f>IF('Indicator Date hidden'!AE83="x","x",$AD$2-'Indicator Date hidden'!AE83)</f>
        <v>x</v>
      </c>
      <c r="AE82" s="25">
        <f>IF('Indicator Date hidden'!AF83="x","x",$AE$2-'Indicator Date hidden'!AF83)</f>
        <v>0</v>
      </c>
      <c r="AF82" s="25">
        <f>IF('Indicator Date hidden'!AG83="x","x",$AF$2-'Indicator Date hidden'!AG83)</f>
        <v>3</v>
      </c>
      <c r="AG82" s="25">
        <f>IF('Indicator Date hidden'!AH83="x","x",$AG$2-'Indicator Date hidden'!AH83)</f>
        <v>0</v>
      </c>
      <c r="AH82" s="25">
        <f>IF('Indicator Date hidden'!AI83="x","x",$AH$2-'Indicator Date hidden'!AI83)</f>
        <v>0</v>
      </c>
      <c r="AI82" s="25">
        <f>IF('Indicator Date hidden'!AJ83="x","x",$AI$2-'Indicator Date hidden'!AJ83)</f>
        <v>0</v>
      </c>
      <c r="AJ82" s="25" t="str">
        <f>IF('Indicator Date hidden'!AK83="x","x",$AJ$2-'Indicator Date hidden'!AK83)</f>
        <v>x</v>
      </c>
      <c r="AK82" s="25">
        <f>IF('Indicator Date hidden'!AL83="x","x",$AK$2-'Indicator Date hidden'!AL83)</f>
        <v>1</v>
      </c>
      <c r="AL82" s="25">
        <f>IF('Indicator Date hidden'!AM83="x","x",$AL$2-'Indicator Date hidden'!AM83)</f>
        <v>0</v>
      </c>
      <c r="AM82" s="25">
        <f>IF('Indicator Date hidden'!AN83="x","x",$AM$2-'Indicator Date hidden'!AN83)</f>
        <v>0</v>
      </c>
      <c r="AN82" s="25">
        <f>IF('Indicator Date hidden'!AO83="x","x",$AN$2-'Indicator Date hidden'!AO83)</f>
        <v>0</v>
      </c>
      <c r="AO82" s="25">
        <f>IF('Indicator Date hidden'!AP83="x","x",$AO$2-'Indicator Date hidden'!AP83)</f>
        <v>0</v>
      </c>
      <c r="AP82" s="25">
        <f>IF('Indicator Date hidden'!AQ83="x","x",$AP$2-'Indicator Date hidden'!AQ83)</f>
        <v>0</v>
      </c>
      <c r="AQ82" s="25" t="str">
        <f>IF('Indicator Date hidden'!AR83="x","x",$AQ$2-'Indicator Date hidden'!AR83)</f>
        <v>x</v>
      </c>
      <c r="AR82" s="25">
        <f>IF('Indicator Date hidden'!AS83="x","x",$AR$2-'Indicator Date hidden'!AS83)</f>
        <v>0</v>
      </c>
      <c r="AS82" s="25">
        <f>IF('Indicator Date hidden'!AT83="x","x",$AS$2-'Indicator Date hidden'!AT83)</f>
        <v>0</v>
      </c>
      <c r="AT82" s="25">
        <f>IF('Indicator Date hidden'!AU83="x","x",$AT$2-'Indicator Date hidden'!AU83)</f>
        <v>0</v>
      </c>
      <c r="AU82" s="25" t="str">
        <f>IF('Indicator Date hidden'!AV83="x","x",$AU$2-'Indicator Date hidden'!AV83)</f>
        <v>x</v>
      </c>
      <c r="AV82" s="25">
        <f>IF('Indicator Date hidden'!AW83="x","x",$AV$2-'Indicator Date hidden'!AW83)</f>
        <v>0</v>
      </c>
      <c r="AW82" s="25">
        <f>IF('Indicator Date hidden'!AX83="x","x",$AW$2-'Indicator Date hidden'!AX83)</f>
        <v>0</v>
      </c>
      <c r="AX82" s="25">
        <f>IF('Indicator Date hidden'!AY83="x","x",$AX$2-'Indicator Date hidden'!AY83)</f>
        <v>0</v>
      </c>
      <c r="AY82" s="25">
        <f>IF('Indicator Date hidden'!AZ83="x","x",$AY$2-'Indicator Date hidden'!AZ83)</f>
        <v>0</v>
      </c>
      <c r="AZ82" s="25">
        <f>IF('Indicator Date hidden'!BA83="x","x",$AZ$2-'Indicator Date hidden'!BA83)</f>
        <v>0</v>
      </c>
      <c r="BA82">
        <f t="shared" si="10"/>
        <v>6</v>
      </c>
      <c r="BB82" s="26">
        <f t="shared" si="11"/>
        <v>0.13953488372093023</v>
      </c>
      <c r="BC82">
        <f t="shared" si="12"/>
        <v>3</v>
      </c>
      <c r="BD82" s="26">
        <f t="shared" si="13"/>
        <v>0.55327336062187538</v>
      </c>
      <c r="BE82" s="28">
        <f t="shared" si="14"/>
        <v>0</v>
      </c>
    </row>
    <row r="83" spans="1:57">
      <c r="A83" t="s">
        <v>6941</v>
      </c>
      <c r="B83" s="25">
        <f>IF('Indicator Date hidden'!C84="x","x",$B$2-'Indicator Date hidden'!C84)</f>
        <v>0</v>
      </c>
      <c r="C83" s="25">
        <f>IF('Indicator Date hidden'!D84="x","x",$C$2-'Indicator Date hidden'!D84)</f>
        <v>0</v>
      </c>
      <c r="D83" s="25">
        <f>IF('Indicator Date hidden'!E84="x","x",$D$2-'Indicator Date hidden'!E84)</f>
        <v>0</v>
      </c>
      <c r="E83" s="25">
        <f>IF('Indicator Date hidden'!F84="x","x",$E$2-'Indicator Date hidden'!F84)</f>
        <v>0</v>
      </c>
      <c r="F83" s="25">
        <f>IF('Indicator Date hidden'!G84="x","x",$F$2-'Indicator Date hidden'!G84)</f>
        <v>0</v>
      </c>
      <c r="G83" s="25">
        <f>IF('Indicator Date hidden'!H84="x","x",$G$2-'Indicator Date hidden'!H84)</f>
        <v>0</v>
      </c>
      <c r="H83" s="25">
        <f>IF('Indicator Date hidden'!I84="x","x",$H$2-'Indicator Date hidden'!I84)</f>
        <v>0</v>
      </c>
      <c r="I83" s="25">
        <f>IF('Indicator Date hidden'!J84="x","x",$I$2-'Indicator Date hidden'!J84)</f>
        <v>0</v>
      </c>
      <c r="J83" s="25">
        <f>IF('Indicator Date hidden'!K84="x","x",$J$2-'Indicator Date hidden'!K84)</f>
        <v>0</v>
      </c>
      <c r="K83" s="25">
        <f>IF('Indicator Date hidden'!L84="x","x",$K$2-'Indicator Date hidden'!L84)</f>
        <v>0</v>
      </c>
      <c r="L83" s="25">
        <f>IF('Indicator Date hidden'!M84="x","x",$L$2-'Indicator Date hidden'!M84)</f>
        <v>0</v>
      </c>
      <c r="M83" s="25">
        <f>IF('Indicator Date hidden'!N84="x","x",$M$2-'Indicator Date hidden'!N84)</f>
        <v>0</v>
      </c>
      <c r="N83" s="25">
        <f>IF('Indicator Date hidden'!O84="x","x",$N$2-'Indicator Date hidden'!O84)</f>
        <v>0</v>
      </c>
      <c r="O83" s="25">
        <f>IF('Indicator Date hidden'!P84="x","x",$O$2-'Indicator Date hidden'!P84)</f>
        <v>0</v>
      </c>
      <c r="P83" s="25">
        <f>IF('Indicator Date hidden'!Q84="x","x",$P$2-'Indicator Date hidden'!Q84)</f>
        <v>0</v>
      </c>
      <c r="Q83" s="25" t="str">
        <f>IF('Indicator Date hidden'!R84="x","x",$Q$2-'Indicator Date hidden'!R84)</f>
        <v>x</v>
      </c>
      <c r="R83" s="25">
        <f>IF('Indicator Date hidden'!S84="x","x",$R$2-'Indicator Date hidden'!S84)</f>
        <v>0</v>
      </c>
      <c r="S83" s="25">
        <f>IF('Indicator Date hidden'!T84="x","x",$S$2-'Indicator Date hidden'!T84)</f>
        <v>0</v>
      </c>
      <c r="T83" s="25">
        <f>IF('Indicator Date hidden'!U84="x","x",$T$2-'Indicator Date hidden'!U84)</f>
        <v>0</v>
      </c>
      <c r="U83" s="25" t="str">
        <f>IF('Indicator Date hidden'!V84="x","x",$U$2-'Indicator Date hidden'!V84)</f>
        <v>x</v>
      </c>
      <c r="V83" s="25">
        <f>IF('Indicator Date hidden'!W84="x","x",$V$2-'Indicator Date hidden'!W84)</f>
        <v>0</v>
      </c>
      <c r="W83" s="25" t="str">
        <f>IF('Indicator Date hidden'!X84="x","x",$W$2-'Indicator Date hidden'!X84)</f>
        <v>x</v>
      </c>
      <c r="X83" s="25">
        <f>IF('Indicator Date hidden'!Y84="x","x",$X$2-'Indicator Date hidden'!Y84)</f>
        <v>2</v>
      </c>
      <c r="Y83" s="25">
        <f>IF('Indicator Date hidden'!Z84="x","x",$Y$2-'Indicator Date hidden'!Z84)</f>
        <v>0</v>
      </c>
      <c r="Z83" s="25">
        <f>IF('Indicator Date hidden'!AA84="x","x",$Z$2-'Indicator Date hidden'!AA84)</f>
        <v>0</v>
      </c>
      <c r="AA83" s="25">
        <f>IF('Indicator Date hidden'!AB84="x","x",$AA$2-'Indicator Date hidden'!AB84)</f>
        <v>1</v>
      </c>
      <c r="AB83" s="25">
        <f>IF('Indicator Date hidden'!AC84="x","x",$AB$2-'Indicator Date hidden'!AC84)</f>
        <v>0</v>
      </c>
      <c r="AC83" s="25">
        <f>IF('Indicator Date hidden'!AD84="x","x",$AC$2-'Indicator Date hidden'!AD84)</f>
        <v>0</v>
      </c>
      <c r="AD83" s="25" t="str">
        <f>IF('Indicator Date hidden'!AE84="x","x",$AD$2-'Indicator Date hidden'!AE84)</f>
        <v>x</v>
      </c>
      <c r="AE83" s="25">
        <f>IF('Indicator Date hidden'!AF84="x","x",$AE$2-'Indicator Date hidden'!AF84)</f>
        <v>0</v>
      </c>
      <c r="AF83" s="25">
        <f>IF('Indicator Date hidden'!AG84="x","x",$AF$2-'Indicator Date hidden'!AG84)</f>
        <v>1</v>
      </c>
      <c r="AG83" s="25">
        <f>IF('Indicator Date hidden'!AH84="x","x",$AG$2-'Indicator Date hidden'!AH84)</f>
        <v>0</v>
      </c>
      <c r="AH83" s="25">
        <f>IF('Indicator Date hidden'!AI84="x","x",$AH$2-'Indicator Date hidden'!AI84)</f>
        <v>0</v>
      </c>
      <c r="AI83" s="25">
        <f>IF('Indicator Date hidden'!AJ84="x","x",$AI$2-'Indicator Date hidden'!AJ84)</f>
        <v>0</v>
      </c>
      <c r="AJ83" s="25" t="str">
        <f>IF('Indicator Date hidden'!AK84="x","x",$AJ$2-'Indicator Date hidden'!AK84)</f>
        <v>x</v>
      </c>
      <c r="AK83" s="25">
        <f>IF('Indicator Date hidden'!AL84="x","x",$AK$2-'Indicator Date hidden'!AL84)</f>
        <v>1</v>
      </c>
      <c r="AL83" s="25">
        <f>IF('Indicator Date hidden'!AM84="x","x",$AL$2-'Indicator Date hidden'!AM84)</f>
        <v>0</v>
      </c>
      <c r="AM83" s="25">
        <f>IF('Indicator Date hidden'!AN84="x","x",$AM$2-'Indicator Date hidden'!AN84)</f>
        <v>0</v>
      </c>
      <c r="AN83" s="25">
        <f>IF('Indicator Date hidden'!AO84="x","x",$AN$2-'Indicator Date hidden'!AO84)</f>
        <v>0</v>
      </c>
      <c r="AO83" s="25">
        <f>IF('Indicator Date hidden'!AP84="x","x",$AO$2-'Indicator Date hidden'!AP84)</f>
        <v>0</v>
      </c>
      <c r="AP83" s="25">
        <f>IF('Indicator Date hidden'!AQ84="x","x",$AP$2-'Indicator Date hidden'!AQ84)</f>
        <v>0</v>
      </c>
      <c r="AQ83" s="25">
        <f>IF('Indicator Date hidden'!AR84="x","x",$AQ$2-'Indicator Date hidden'!AR84)</f>
        <v>0</v>
      </c>
      <c r="AR83" s="25">
        <f>IF('Indicator Date hidden'!AS84="x","x",$AR$2-'Indicator Date hidden'!AS84)</f>
        <v>0</v>
      </c>
      <c r="AS83" s="25">
        <f>IF('Indicator Date hidden'!AT84="x","x",$AS$2-'Indicator Date hidden'!AT84)</f>
        <v>0</v>
      </c>
      <c r="AT83" s="25">
        <f>IF('Indicator Date hidden'!AU84="x","x",$AT$2-'Indicator Date hidden'!AU84)</f>
        <v>0</v>
      </c>
      <c r="AU83" s="25">
        <f>IF('Indicator Date hidden'!AV84="x","x",$AU$2-'Indicator Date hidden'!AV84)</f>
        <v>1</v>
      </c>
      <c r="AV83" s="25">
        <f>IF('Indicator Date hidden'!AW84="x","x",$AV$2-'Indicator Date hidden'!AW84)</f>
        <v>0</v>
      </c>
      <c r="AW83" s="25">
        <f>IF('Indicator Date hidden'!AX84="x","x",$AW$2-'Indicator Date hidden'!AX84)</f>
        <v>0</v>
      </c>
      <c r="AX83" s="25">
        <f>IF('Indicator Date hidden'!AY84="x","x",$AX$2-'Indicator Date hidden'!AY84)</f>
        <v>0</v>
      </c>
      <c r="AY83" s="25">
        <f>IF('Indicator Date hidden'!AZ84="x","x",$AY$2-'Indicator Date hidden'!AZ84)</f>
        <v>0</v>
      </c>
      <c r="AZ83" s="25">
        <f>IF('Indicator Date hidden'!BA84="x","x",$AZ$2-'Indicator Date hidden'!BA84)</f>
        <v>0</v>
      </c>
      <c r="BA83">
        <f t="shared" si="10"/>
        <v>6</v>
      </c>
      <c r="BB83" s="26">
        <f t="shared" si="11"/>
        <v>0.13043478260869565</v>
      </c>
      <c r="BC83">
        <f t="shared" si="12"/>
        <v>5</v>
      </c>
      <c r="BD83" s="26">
        <f t="shared" si="13"/>
        <v>0.39610580778888255</v>
      </c>
      <c r="BE83" s="28">
        <f t="shared" si="14"/>
        <v>0</v>
      </c>
    </row>
    <row r="84" spans="1:57">
      <c r="A84" t="s">
        <v>6943</v>
      </c>
      <c r="B84" s="25">
        <f>IF('Indicator Date hidden'!C85="x","x",$B$2-'Indicator Date hidden'!C85)</f>
        <v>0</v>
      </c>
      <c r="C84" s="25">
        <f>IF('Indicator Date hidden'!D85="x","x",$C$2-'Indicator Date hidden'!D85)</f>
        <v>0</v>
      </c>
      <c r="D84" s="25">
        <f>IF('Indicator Date hidden'!E85="x","x",$D$2-'Indicator Date hidden'!E85)</f>
        <v>0</v>
      </c>
      <c r="E84" s="25">
        <f>IF('Indicator Date hidden'!F85="x","x",$E$2-'Indicator Date hidden'!F85)</f>
        <v>0</v>
      </c>
      <c r="F84" s="25">
        <f>IF('Indicator Date hidden'!G85="x","x",$F$2-'Indicator Date hidden'!G85)</f>
        <v>0</v>
      </c>
      <c r="G84" s="25">
        <f>IF('Indicator Date hidden'!H85="x","x",$G$2-'Indicator Date hidden'!H85)</f>
        <v>0</v>
      </c>
      <c r="H84" s="25">
        <f>IF('Indicator Date hidden'!I85="x","x",$H$2-'Indicator Date hidden'!I85)</f>
        <v>0</v>
      </c>
      <c r="I84" s="25">
        <f>IF('Indicator Date hidden'!J85="x","x",$I$2-'Indicator Date hidden'!J85)</f>
        <v>0</v>
      </c>
      <c r="J84" s="25">
        <f>IF('Indicator Date hidden'!K85="x","x",$J$2-'Indicator Date hidden'!K85)</f>
        <v>0</v>
      </c>
      <c r="K84" s="25">
        <f>IF('Indicator Date hidden'!L85="x","x",$K$2-'Indicator Date hidden'!L85)</f>
        <v>0</v>
      </c>
      <c r="L84" s="25">
        <f>IF('Indicator Date hidden'!M85="x","x",$L$2-'Indicator Date hidden'!M85)</f>
        <v>0</v>
      </c>
      <c r="M84" s="25">
        <f>IF('Indicator Date hidden'!N85="x","x",$M$2-'Indicator Date hidden'!N85)</f>
        <v>0</v>
      </c>
      <c r="N84" s="25">
        <f>IF('Indicator Date hidden'!O85="x","x",$N$2-'Indicator Date hidden'!O85)</f>
        <v>0</v>
      </c>
      <c r="O84" s="25">
        <f>IF('Indicator Date hidden'!P85="x","x",$O$2-'Indicator Date hidden'!P85)</f>
        <v>0</v>
      </c>
      <c r="P84" s="25">
        <f>IF('Indicator Date hidden'!Q85="x","x",$P$2-'Indicator Date hidden'!Q85)</f>
        <v>0</v>
      </c>
      <c r="Q84" s="25">
        <f>IF('Indicator Date hidden'!R85="x","x",$Q$2-'Indicator Date hidden'!R85)</f>
        <v>4</v>
      </c>
      <c r="R84" s="25">
        <f>IF('Indicator Date hidden'!S85="x","x",$R$2-'Indicator Date hidden'!S85)</f>
        <v>0</v>
      </c>
      <c r="S84" s="25">
        <f>IF('Indicator Date hidden'!T85="x","x",$S$2-'Indicator Date hidden'!T85)</f>
        <v>0</v>
      </c>
      <c r="T84" s="25">
        <f>IF('Indicator Date hidden'!U85="x","x",$T$2-'Indicator Date hidden'!U85)</f>
        <v>0</v>
      </c>
      <c r="U84" s="25">
        <f>IF('Indicator Date hidden'!V85="x","x",$U$2-'Indicator Date hidden'!V85)</f>
        <v>0</v>
      </c>
      <c r="V84" s="25">
        <f>IF('Indicator Date hidden'!W85="x","x",$V$2-'Indicator Date hidden'!W85)</f>
        <v>0</v>
      </c>
      <c r="W84" s="25">
        <f>IF('Indicator Date hidden'!X85="x","x",$W$2-'Indicator Date hidden'!X85)</f>
        <v>2</v>
      </c>
      <c r="X84" s="25">
        <f>IF('Indicator Date hidden'!Y85="x","x",$X$2-'Indicator Date hidden'!Y85)</f>
        <v>6</v>
      </c>
      <c r="Y84" s="25">
        <f>IF('Indicator Date hidden'!Z85="x","x",$Y$2-'Indicator Date hidden'!Z85)</f>
        <v>0</v>
      </c>
      <c r="Z84" s="25">
        <f>IF('Indicator Date hidden'!AA85="x","x",$Z$2-'Indicator Date hidden'!AA85)</f>
        <v>0</v>
      </c>
      <c r="AA84" s="25">
        <f>IF('Indicator Date hidden'!AB85="x","x",$AA$2-'Indicator Date hidden'!AB85)</f>
        <v>0</v>
      </c>
      <c r="AB84" s="25">
        <f>IF('Indicator Date hidden'!AC85="x","x",$AB$2-'Indicator Date hidden'!AC85)</f>
        <v>0</v>
      </c>
      <c r="AC84" s="25">
        <f>IF('Indicator Date hidden'!AD85="x","x",$AC$2-'Indicator Date hidden'!AD85)</f>
        <v>0</v>
      </c>
      <c r="AD84" s="25" t="str">
        <f>IF('Indicator Date hidden'!AE85="x","x",$AD$2-'Indicator Date hidden'!AE85)</f>
        <v>x</v>
      </c>
      <c r="AE84" s="25">
        <f>IF('Indicator Date hidden'!AF85="x","x",$AE$2-'Indicator Date hidden'!AF85)</f>
        <v>0</v>
      </c>
      <c r="AF84" s="25">
        <f>IF('Indicator Date hidden'!AG85="x","x",$AF$2-'Indicator Date hidden'!AG85)</f>
        <v>9</v>
      </c>
      <c r="AG84" s="25">
        <f>IF('Indicator Date hidden'!AH85="x","x",$AG$2-'Indicator Date hidden'!AH85)</f>
        <v>0</v>
      </c>
      <c r="AH84" s="25">
        <f>IF('Indicator Date hidden'!AI85="x","x",$AH$2-'Indicator Date hidden'!AI85)</f>
        <v>0</v>
      </c>
      <c r="AI84" s="25">
        <f>IF('Indicator Date hidden'!AJ85="x","x",$AI$2-'Indicator Date hidden'!AJ85)</f>
        <v>0</v>
      </c>
      <c r="AJ84" s="25" t="str">
        <f>IF('Indicator Date hidden'!AK85="x","x",$AJ$2-'Indicator Date hidden'!AK85)</f>
        <v>x</v>
      </c>
      <c r="AK84" s="25">
        <f>IF('Indicator Date hidden'!AL85="x","x",$AK$2-'Indicator Date hidden'!AL85)</f>
        <v>1</v>
      </c>
      <c r="AL84" s="25">
        <f>IF('Indicator Date hidden'!AM85="x","x",$AL$2-'Indicator Date hidden'!AM85)</f>
        <v>0</v>
      </c>
      <c r="AM84" s="25">
        <f>IF('Indicator Date hidden'!AN85="x","x",$AM$2-'Indicator Date hidden'!AN85)</f>
        <v>0</v>
      </c>
      <c r="AN84" s="25">
        <f>IF('Indicator Date hidden'!AO85="x","x",$AN$2-'Indicator Date hidden'!AO85)</f>
        <v>0</v>
      </c>
      <c r="AO84" s="25">
        <f>IF('Indicator Date hidden'!AP85="x","x",$AO$2-'Indicator Date hidden'!AP85)</f>
        <v>0</v>
      </c>
      <c r="AP84" s="25">
        <f>IF('Indicator Date hidden'!AQ85="x","x",$AP$2-'Indicator Date hidden'!AQ85)</f>
        <v>0</v>
      </c>
      <c r="AQ84" s="25">
        <f>IF('Indicator Date hidden'!AR85="x","x",$AQ$2-'Indicator Date hidden'!AR85)</f>
        <v>4</v>
      </c>
      <c r="AR84" s="25">
        <f>IF('Indicator Date hidden'!AS85="x","x",$AR$2-'Indicator Date hidden'!AS85)</f>
        <v>0</v>
      </c>
      <c r="AS84" s="25">
        <f>IF('Indicator Date hidden'!AT85="x","x",$AS$2-'Indicator Date hidden'!AT85)</f>
        <v>0</v>
      </c>
      <c r="AT84" s="25">
        <f>IF('Indicator Date hidden'!AU85="x","x",$AT$2-'Indicator Date hidden'!AU85)</f>
        <v>0</v>
      </c>
      <c r="AU84" s="25">
        <f>IF('Indicator Date hidden'!AV85="x","x",$AU$2-'Indicator Date hidden'!AV85)</f>
        <v>1</v>
      </c>
      <c r="AV84" s="25">
        <f>IF('Indicator Date hidden'!AW85="x","x",$AV$2-'Indicator Date hidden'!AW85)</f>
        <v>0</v>
      </c>
      <c r="AW84" s="25">
        <f>IF('Indicator Date hidden'!AX85="x","x",$AW$2-'Indicator Date hidden'!AX85)</f>
        <v>0</v>
      </c>
      <c r="AX84" s="25">
        <f>IF('Indicator Date hidden'!AY85="x","x",$AX$2-'Indicator Date hidden'!AY85)</f>
        <v>0</v>
      </c>
      <c r="AY84" s="25">
        <f>IF('Indicator Date hidden'!AZ85="x","x",$AY$2-'Indicator Date hidden'!AZ85)</f>
        <v>0</v>
      </c>
      <c r="AZ84" s="25">
        <f>IF('Indicator Date hidden'!BA85="x","x",$AZ$2-'Indicator Date hidden'!BA85)</f>
        <v>0</v>
      </c>
      <c r="BA84">
        <f t="shared" si="10"/>
        <v>27</v>
      </c>
      <c r="BB84" s="26">
        <f t="shared" si="11"/>
        <v>0.55102040816326525</v>
      </c>
      <c r="BC84">
        <f t="shared" si="12"/>
        <v>7</v>
      </c>
      <c r="BD84" s="26">
        <f t="shared" si="13"/>
        <v>1.6910475498666611</v>
      </c>
      <c r="BE84" s="28">
        <f t="shared" si="14"/>
        <v>0</v>
      </c>
    </row>
    <row r="85" spans="1:57">
      <c r="A85" t="s">
        <v>6948</v>
      </c>
      <c r="B85" s="25">
        <f>IF('Indicator Date hidden'!C86="x","x",$B$2-'Indicator Date hidden'!C86)</f>
        <v>0</v>
      </c>
      <c r="C85" s="25">
        <f>IF('Indicator Date hidden'!D86="x","x",$C$2-'Indicator Date hidden'!D86)</f>
        <v>0</v>
      </c>
      <c r="D85" s="25">
        <f>IF('Indicator Date hidden'!E86="x","x",$D$2-'Indicator Date hidden'!E86)</f>
        <v>0</v>
      </c>
      <c r="E85" s="25">
        <f>IF('Indicator Date hidden'!F86="x","x",$E$2-'Indicator Date hidden'!F86)</f>
        <v>0</v>
      </c>
      <c r="F85" s="25">
        <f>IF('Indicator Date hidden'!G86="x","x",$F$2-'Indicator Date hidden'!G86)</f>
        <v>0</v>
      </c>
      <c r="G85" s="25">
        <f>IF('Indicator Date hidden'!H86="x","x",$G$2-'Indicator Date hidden'!H86)</f>
        <v>0</v>
      </c>
      <c r="H85" s="25">
        <f>IF('Indicator Date hidden'!I86="x","x",$H$2-'Indicator Date hidden'!I86)</f>
        <v>0</v>
      </c>
      <c r="I85" s="25">
        <f>IF('Indicator Date hidden'!J86="x","x",$I$2-'Indicator Date hidden'!J86)</f>
        <v>0</v>
      </c>
      <c r="J85" s="25">
        <f>IF('Indicator Date hidden'!K86="x","x",$J$2-'Indicator Date hidden'!K86)</f>
        <v>0</v>
      </c>
      <c r="K85" s="25">
        <f>IF('Indicator Date hidden'!L86="x","x",$K$2-'Indicator Date hidden'!L86)</f>
        <v>0</v>
      </c>
      <c r="L85" s="25">
        <f>IF('Indicator Date hidden'!M86="x","x",$L$2-'Indicator Date hidden'!M86)</f>
        <v>0</v>
      </c>
      <c r="M85" s="25">
        <f>IF('Indicator Date hidden'!N86="x","x",$M$2-'Indicator Date hidden'!N86)</f>
        <v>0</v>
      </c>
      <c r="N85" s="25">
        <f>IF('Indicator Date hidden'!O86="x","x",$N$2-'Indicator Date hidden'!O86)</f>
        <v>0</v>
      </c>
      <c r="O85" s="25">
        <f>IF('Indicator Date hidden'!P86="x","x",$O$2-'Indicator Date hidden'!P86)</f>
        <v>0</v>
      </c>
      <c r="P85" s="25">
        <f>IF('Indicator Date hidden'!Q86="x","x",$P$2-'Indicator Date hidden'!Q86)</f>
        <v>0</v>
      </c>
      <c r="Q85" s="25" t="str">
        <f>IF('Indicator Date hidden'!R86="x","x",$Q$2-'Indicator Date hidden'!R86)</f>
        <v>x</v>
      </c>
      <c r="R85" s="25">
        <f>IF('Indicator Date hidden'!S86="x","x",$R$2-'Indicator Date hidden'!S86)</f>
        <v>0</v>
      </c>
      <c r="S85" s="25">
        <f>IF('Indicator Date hidden'!T86="x","x",$S$2-'Indicator Date hidden'!T86)</f>
        <v>0</v>
      </c>
      <c r="T85" s="25">
        <f>IF('Indicator Date hidden'!U86="x","x",$T$2-'Indicator Date hidden'!U86)</f>
        <v>0</v>
      </c>
      <c r="U85" s="25" t="str">
        <f>IF('Indicator Date hidden'!V86="x","x",$U$2-'Indicator Date hidden'!V86)</f>
        <v>x</v>
      </c>
      <c r="V85" s="25">
        <f>IF('Indicator Date hidden'!W86="x","x",$V$2-'Indicator Date hidden'!W86)</f>
        <v>0</v>
      </c>
      <c r="W85" s="25">
        <f>IF('Indicator Date hidden'!X86="x","x",$W$2-'Indicator Date hidden'!X86)</f>
        <v>4</v>
      </c>
      <c r="X85" s="25">
        <f>IF('Indicator Date hidden'!Y86="x","x",$X$2-'Indicator Date hidden'!Y86)</f>
        <v>4</v>
      </c>
      <c r="Y85" s="25">
        <f>IF('Indicator Date hidden'!Z86="x","x",$Y$2-'Indicator Date hidden'!Z86)</f>
        <v>0</v>
      </c>
      <c r="Z85" s="25">
        <f>IF('Indicator Date hidden'!AA86="x","x",$Z$2-'Indicator Date hidden'!AA86)</f>
        <v>0</v>
      </c>
      <c r="AA85" s="25">
        <f>IF('Indicator Date hidden'!AB86="x","x",$AA$2-'Indicator Date hidden'!AB86)</f>
        <v>3</v>
      </c>
      <c r="AB85" s="25">
        <f>IF('Indicator Date hidden'!AC86="x","x",$AB$2-'Indicator Date hidden'!AC86)</f>
        <v>0</v>
      </c>
      <c r="AC85" s="25">
        <f>IF('Indicator Date hidden'!AD86="x","x",$AC$2-'Indicator Date hidden'!AD86)</f>
        <v>0</v>
      </c>
      <c r="AD85" s="25" t="str">
        <f>IF('Indicator Date hidden'!AE86="x","x",$AD$2-'Indicator Date hidden'!AE86)</f>
        <v>x</v>
      </c>
      <c r="AE85" s="25">
        <f>IF('Indicator Date hidden'!AF86="x","x",$AE$2-'Indicator Date hidden'!AF86)</f>
        <v>0</v>
      </c>
      <c r="AF85" s="25">
        <f>IF('Indicator Date hidden'!AG86="x","x",$AF$2-'Indicator Date hidden'!AG86)</f>
        <v>5</v>
      </c>
      <c r="AG85" s="25">
        <f>IF('Indicator Date hidden'!AH86="x","x",$AG$2-'Indicator Date hidden'!AH86)</f>
        <v>0</v>
      </c>
      <c r="AH85" s="25">
        <f>IF('Indicator Date hidden'!AI86="x","x",$AH$2-'Indicator Date hidden'!AI86)</f>
        <v>0</v>
      </c>
      <c r="AI85" s="25">
        <f>IF('Indicator Date hidden'!AJ86="x","x",$AI$2-'Indicator Date hidden'!AJ86)</f>
        <v>0</v>
      </c>
      <c r="AJ85" s="25" t="str">
        <f>IF('Indicator Date hidden'!AK86="x","x",$AJ$2-'Indicator Date hidden'!AK86)</f>
        <v>x</v>
      </c>
      <c r="AK85" s="25">
        <f>IF('Indicator Date hidden'!AL86="x","x",$AK$2-'Indicator Date hidden'!AL86)</f>
        <v>1</v>
      </c>
      <c r="AL85" s="25">
        <f>IF('Indicator Date hidden'!AM86="x","x",$AL$2-'Indicator Date hidden'!AM86)</f>
        <v>0</v>
      </c>
      <c r="AM85" s="25">
        <f>IF('Indicator Date hidden'!AN86="x","x",$AM$2-'Indicator Date hidden'!AN86)</f>
        <v>0</v>
      </c>
      <c r="AN85" s="25">
        <f>IF('Indicator Date hidden'!AO86="x","x",$AN$2-'Indicator Date hidden'!AO86)</f>
        <v>0</v>
      </c>
      <c r="AO85" s="25">
        <f>IF('Indicator Date hidden'!AP86="x","x",$AO$2-'Indicator Date hidden'!AP86)</f>
        <v>0</v>
      </c>
      <c r="AP85" s="25">
        <f>IF('Indicator Date hidden'!AQ86="x","x",$AP$2-'Indicator Date hidden'!AQ86)</f>
        <v>0</v>
      </c>
      <c r="AQ85" s="25">
        <f>IF('Indicator Date hidden'!AR86="x","x",$AQ$2-'Indicator Date hidden'!AR86)</f>
        <v>4</v>
      </c>
      <c r="AR85" s="25">
        <f>IF('Indicator Date hidden'!AS86="x","x",$AR$2-'Indicator Date hidden'!AS86)</f>
        <v>0</v>
      </c>
      <c r="AS85" s="25">
        <f>IF('Indicator Date hidden'!AT86="x","x",$AS$2-'Indicator Date hidden'!AT86)</f>
        <v>0</v>
      </c>
      <c r="AT85" s="25">
        <f>IF('Indicator Date hidden'!AU86="x","x",$AT$2-'Indicator Date hidden'!AU86)</f>
        <v>0</v>
      </c>
      <c r="AU85" s="25" t="str">
        <f>IF('Indicator Date hidden'!AV86="x","x",$AU$2-'Indicator Date hidden'!AV86)</f>
        <v>x</v>
      </c>
      <c r="AV85" s="25">
        <f>IF('Indicator Date hidden'!AW86="x","x",$AV$2-'Indicator Date hidden'!AW86)</f>
        <v>0</v>
      </c>
      <c r="AW85" s="25">
        <f>IF('Indicator Date hidden'!AX86="x","x",$AW$2-'Indicator Date hidden'!AX86)</f>
        <v>0</v>
      </c>
      <c r="AX85" s="25">
        <f>IF('Indicator Date hidden'!AY86="x","x",$AX$2-'Indicator Date hidden'!AY86)</f>
        <v>0</v>
      </c>
      <c r="AY85" s="25">
        <f>IF('Indicator Date hidden'!AZ86="x","x",$AY$2-'Indicator Date hidden'!AZ86)</f>
        <v>0</v>
      </c>
      <c r="AZ85" s="25">
        <f>IF('Indicator Date hidden'!BA86="x","x",$AZ$2-'Indicator Date hidden'!BA86)</f>
        <v>0</v>
      </c>
      <c r="BA85">
        <f t="shared" si="10"/>
        <v>21</v>
      </c>
      <c r="BB85" s="26">
        <f t="shared" si="11"/>
        <v>0.45652173913043476</v>
      </c>
      <c r="BC85">
        <f t="shared" si="12"/>
        <v>6</v>
      </c>
      <c r="BD85" s="26">
        <f t="shared" si="13"/>
        <v>1.2633034978928379</v>
      </c>
      <c r="BE85" s="28">
        <f t="shared" si="14"/>
        <v>0</v>
      </c>
    </row>
    <row r="86" spans="1:57">
      <c r="A86" t="s">
        <v>6946</v>
      </c>
      <c r="B86" s="25">
        <f>IF('Indicator Date hidden'!C87="x","x",$B$2-'Indicator Date hidden'!C87)</f>
        <v>0</v>
      </c>
      <c r="C86" s="25">
        <f>IF('Indicator Date hidden'!D87="x","x",$C$2-'Indicator Date hidden'!D87)</f>
        <v>0</v>
      </c>
      <c r="D86" s="25">
        <f>IF('Indicator Date hidden'!E87="x","x",$D$2-'Indicator Date hidden'!E87)</f>
        <v>0</v>
      </c>
      <c r="E86" s="25">
        <f>IF('Indicator Date hidden'!F87="x","x",$E$2-'Indicator Date hidden'!F87)</f>
        <v>0</v>
      </c>
      <c r="F86" s="25">
        <f>IF('Indicator Date hidden'!G87="x","x",$F$2-'Indicator Date hidden'!G87)</f>
        <v>0</v>
      </c>
      <c r="G86" s="25">
        <f>IF('Indicator Date hidden'!H87="x","x",$G$2-'Indicator Date hidden'!H87)</f>
        <v>0</v>
      </c>
      <c r="H86" s="25">
        <f>IF('Indicator Date hidden'!I87="x","x",$H$2-'Indicator Date hidden'!I87)</f>
        <v>0</v>
      </c>
      <c r="I86" s="25">
        <f>IF('Indicator Date hidden'!J87="x","x",$I$2-'Indicator Date hidden'!J87)</f>
        <v>0</v>
      </c>
      <c r="J86" s="25">
        <f>IF('Indicator Date hidden'!K87="x","x",$J$2-'Indicator Date hidden'!K87)</f>
        <v>0</v>
      </c>
      <c r="K86" s="25">
        <f>IF('Indicator Date hidden'!L87="x","x",$K$2-'Indicator Date hidden'!L87)</f>
        <v>0</v>
      </c>
      <c r="L86" s="25">
        <f>IF('Indicator Date hidden'!M87="x","x",$L$2-'Indicator Date hidden'!M87)</f>
        <v>0</v>
      </c>
      <c r="M86" s="25">
        <f>IF('Indicator Date hidden'!N87="x","x",$M$2-'Indicator Date hidden'!N87)</f>
        <v>0</v>
      </c>
      <c r="N86" s="25">
        <f>IF('Indicator Date hidden'!O87="x","x",$N$2-'Indicator Date hidden'!O87)</f>
        <v>0</v>
      </c>
      <c r="O86" s="25">
        <f>IF('Indicator Date hidden'!P87="x","x",$O$2-'Indicator Date hidden'!P87)</f>
        <v>0</v>
      </c>
      <c r="P86" s="25">
        <f>IF('Indicator Date hidden'!Q87="x","x",$P$2-'Indicator Date hidden'!Q87)</f>
        <v>0</v>
      </c>
      <c r="Q86" s="25">
        <f>IF('Indicator Date hidden'!R87="x","x",$Q$2-'Indicator Date hidden'!R87)</f>
        <v>2</v>
      </c>
      <c r="R86" s="25">
        <f>IF('Indicator Date hidden'!S87="x","x",$R$2-'Indicator Date hidden'!S87)</f>
        <v>0</v>
      </c>
      <c r="S86" s="25">
        <f>IF('Indicator Date hidden'!T87="x","x",$S$2-'Indicator Date hidden'!T87)</f>
        <v>0</v>
      </c>
      <c r="T86" s="25">
        <f>IF('Indicator Date hidden'!U87="x","x",$T$2-'Indicator Date hidden'!U87)</f>
        <v>0</v>
      </c>
      <c r="U86" s="25">
        <f>IF('Indicator Date hidden'!V87="x","x",$U$2-'Indicator Date hidden'!V87)</f>
        <v>0</v>
      </c>
      <c r="V86" s="25">
        <f>IF('Indicator Date hidden'!W87="x","x",$V$2-'Indicator Date hidden'!W87)</f>
        <v>0</v>
      </c>
      <c r="W86" s="25">
        <f>IF('Indicator Date hidden'!X87="x","x",$W$2-'Indicator Date hidden'!X87)</f>
        <v>2</v>
      </c>
      <c r="X86" s="25">
        <f>IF('Indicator Date hidden'!Y87="x","x",$X$2-'Indicator Date hidden'!Y87)</f>
        <v>4</v>
      </c>
      <c r="Y86" s="25">
        <f>IF('Indicator Date hidden'!Z87="x","x",$Y$2-'Indicator Date hidden'!Z87)</f>
        <v>0</v>
      </c>
      <c r="Z86" s="25">
        <f>IF('Indicator Date hidden'!AA87="x","x",$Z$2-'Indicator Date hidden'!AA87)</f>
        <v>0</v>
      </c>
      <c r="AA86" s="25" t="str">
        <f>IF('Indicator Date hidden'!AB87="x","x",$AA$2-'Indicator Date hidden'!AB87)</f>
        <v>x</v>
      </c>
      <c r="AB86" s="25">
        <f>IF('Indicator Date hidden'!AC87="x","x",$AB$2-'Indicator Date hidden'!AC87)</f>
        <v>0</v>
      </c>
      <c r="AC86" s="25">
        <f>IF('Indicator Date hidden'!AD87="x","x",$AC$2-'Indicator Date hidden'!AD87)</f>
        <v>0</v>
      </c>
      <c r="AD86" s="25" t="str">
        <f>IF('Indicator Date hidden'!AE87="x","x",$AD$2-'Indicator Date hidden'!AE87)</f>
        <v>x</v>
      </c>
      <c r="AE86" s="25">
        <f>IF('Indicator Date hidden'!AF87="x","x",$AE$2-'Indicator Date hidden'!AF87)</f>
        <v>0</v>
      </c>
      <c r="AF86" s="25">
        <f>IF('Indicator Date hidden'!AG87="x","x",$AF$2-'Indicator Date hidden'!AG87)</f>
        <v>3</v>
      </c>
      <c r="AG86" s="25">
        <f>IF('Indicator Date hidden'!AH87="x","x",$AG$2-'Indicator Date hidden'!AH87)</f>
        <v>0</v>
      </c>
      <c r="AH86" s="25">
        <f>IF('Indicator Date hidden'!AI87="x","x",$AH$2-'Indicator Date hidden'!AI87)</f>
        <v>0</v>
      </c>
      <c r="AI86" s="25">
        <f>IF('Indicator Date hidden'!AJ87="x","x",$AI$2-'Indicator Date hidden'!AJ87)</f>
        <v>0</v>
      </c>
      <c r="AJ86" s="25" t="str">
        <f>IF('Indicator Date hidden'!AK87="x","x",$AJ$2-'Indicator Date hidden'!AK87)</f>
        <v>x</v>
      </c>
      <c r="AK86" s="25">
        <f>IF('Indicator Date hidden'!AL87="x","x",$AK$2-'Indicator Date hidden'!AL87)</f>
        <v>0</v>
      </c>
      <c r="AL86" s="25">
        <f>IF('Indicator Date hidden'!AM87="x","x",$AL$2-'Indicator Date hidden'!AM87)</f>
        <v>0</v>
      </c>
      <c r="AM86" s="25">
        <f>IF('Indicator Date hidden'!AN87="x","x",$AM$2-'Indicator Date hidden'!AN87)</f>
        <v>0</v>
      </c>
      <c r="AN86" s="25">
        <f>IF('Indicator Date hidden'!AO87="x","x",$AN$2-'Indicator Date hidden'!AO87)</f>
        <v>0</v>
      </c>
      <c r="AO86" s="25">
        <f>IF('Indicator Date hidden'!AP87="x","x",$AO$2-'Indicator Date hidden'!AP87)</f>
        <v>0</v>
      </c>
      <c r="AP86" s="25">
        <f>IF('Indicator Date hidden'!AQ87="x","x",$AP$2-'Indicator Date hidden'!AQ87)</f>
        <v>0</v>
      </c>
      <c r="AQ86" s="25">
        <f>IF('Indicator Date hidden'!AR87="x","x",$AQ$2-'Indicator Date hidden'!AR87)</f>
        <v>4</v>
      </c>
      <c r="AR86" s="25">
        <f>IF('Indicator Date hidden'!AS87="x","x",$AR$2-'Indicator Date hidden'!AS87)</f>
        <v>0</v>
      </c>
      <c r="AS86" s="25">
        <f>IF('Indicator Date hidden'!AT87="x","x",$AS$2-'Indicator Date hidden'!AT87)</f>
        <v>0</v>
      </c>
      <c r="AT86" s="25">
        <f>IF('Indicator Date hidden'!AU87="x","x",$AT$2-'Indicator Date hidden'!AU87)</f>
        <v>0</v>
      </c>
      <c r="AU86" s="25">
        <f>IF('Indicator Date hidden'!AV87="x","x",$AU$2-'Indicator Date hidden'!AV87)</f>
        <v>2</v>
      </c>
      <c r="AV86" s="25">
        <f>IF('Indicator Date hidden'!AW87="x","x",$AV$2-'Indicator Date hidden'!AW87)</f>
        <v>0</v>
      </c>
      <c r="AW86" s="25">
        <f>IF('Indicator Date hidden'!AX87="x","x",$AW$2-'Indicator Date hidden'!AX87)</f>
        <v>0</v>
      </c>
      <c r="AX86" s="25">
        <f>IF('Indicator Date hidden'!AY87="x","x",$AX$2-'Indicator Date hidden'!AY87)</f>
        <v>0</v>
      </c>
      <c r="AY86" s="25">
        <f>IF('Indicator Date hidden'!AZ87="x","x",$AY$2-'Indicator Date hidden'!AZ87)</f>
        <v>0</v>
      </c>
      <c r="AZ86" s="25">
        <f>IF('Indicator Date hidden'!BA87="x","x",$AZ$2-'Indicator Date hidden'!BA87)</f>
        <v>0</v>
      </c>
      <c r="BA86">
        <f t="shared" si="10"/>
        <v>17</v>
      </c>
      <c r="BB86" s="26">
        <f t="shared" si="11"/>
        <v>0.35416666666666669</v>
      </c>
      <c r="BC86">
        <f t="shared" si="12"/>
        <v>6</v>
      </c>
      <c r="BD86" s="26">
        <f t="shared" si="13"/>
        <v>0.98930917254864714</v>
      </c>
      <c r="BE86" s="28">
        <f t="shared" si="14"/>
        <v>0</v>
      </c>
    </row>
    <row r="87" spans="1:57">
      <c r="A87" t="s">
        <v>6950</v>
      </c>
      <c r="B87" s="25">
        <f>IF('Indicator Date hidden'!C88="x","x",$B$2-'Indicator Date hidden'!C88)</f>
        <v>0</v>
      </c>
      <c r="C87" s="25">
        <f>IF('Indicator Date hidden'!D88="x","x",$C$2-'Indicator Date hidden'!D88)</f>
        <v>0</v>
      </c>
      <c r="D87" s="25">
        <f>IF('Indicator Date hidden'!E88="x","x",$D$2-'Indicator Date hidden'!E88)</f>
        <v>0</v>
      </c>
      <c r="E87" s="25">
        <f>IF('Indicator Date hidden'!F88="x","x",$E$2-'Indicator Date hidden'!F88)</f>
        <v>0</v>
      </c>
      <c r="F87" s="25">
        <f>IF('Indicator Date hidden'!G88="x","x",$F$2-'Indicator Date hidden'!G88)</f>
        <v>0</v>
      </c>
      <c r="G87" s="25">
        <f>IF('Indicator Date hidden'!H88="x","x",$G$2-'Indicator Date hidden'!H88)</f>
        <v>0</v>
      </c>
      <c r="H87" s="25">
        <f>IF('Indicator Date hidden'!I88="x","x",$H$2-'Indicator Date hidden'!I88)</f>
        <v>0</v>
      </c>
      <c r="I87" s="25">
        <f>IF('Indicator Date hidden'!J88="x","x",$I$2-'Indicator Date hidden'!J88)</f>
        <v>0</v>
      </c>
      <c r="J87" s="25">
        <f>IF('Indicator Date hidden'!K88="x","x",$J$2-'Indicator Date hidden'!K88)</f>
        <v>0</v>
      </c>
      <c r="K87" s="25">
        <f>IF('Indicator Date hidden'!L88="x","x",$K$2-'Indicator Date hidden'!L88)</f>
        <v>0</v>
      </c>
      <c r="L87" s="25">
        <f>IF('Indicator Date hidden'!M88="x","x",$L$2-'Indicator Date hidden'!M88)</f>
        <v>0</v>
      </c>
      <c r="M87" s="25">
        <f>IF('Indicator Date hidden'!N88="x","x",$M$2-'Indicator Date hidden'!N88)</f>
        <v>0</v>
      </c>
      <c r="N87" s="25">
        <f>IF('Indicator Date hidden'!O88="x","x",$N$2-'Indicator Date hidden'!O88)</f>
        <v>0</v>
      </c>
      <c r="O87" s="25">
        <f>IF('Indicator Date hidden'!P88="x","x",$O$2-'Indicator Date hidden'!P88)</f>
        <v>0</v>
      </c>
      <c r="P87" s="25">
        <f>IF('Indicator Date hidden'!Q88="x","x",$P$2-'Indicator Date hidden'!Q88)</f>
        <v>0</v>
      </c>
      <c r="Q87" s="25">
        <f>IF('Indicator Date hidden'!R88="x","x",$Q$2-'Indicator Date hidden'!R88)</f>
        <v>3</v>
      </c>
      <c r="R87" s="25">
        <f>IF('Indicator Date hidden'!S88="x","x",$R$2-'Indicator Date hidden'!S88)</f>
        <v>0</v>
      </c>
      <c r="S87" s="25">
        <f>IF('Indicator Date hidden'!T88="x","x",$S$2-'Indicator Date hidden'!T88)</f>
        <v>0</v>
      </c>
      <c r="T87" s="25">
        <f>IF('Indicator Date hidden'!U88="x","x",$T$2-'Indicator Date hidden'!U88)</f>
        <v>0</v>
      </c>
      <c r="U87" s="25">
        <f>IF('Indicator Date hidden'!V88="x","x",$U$2-'Indicator Date hidden'!V88)</f>
        <v>0</v>
      </c>
      <c r="V87" s="25">
        <f>IF('Indicator Date hidden'!W88="x","x",$V$2-'Indicator Date hidden'!W88)</f>
        <v>0</v>
      </c>
      <c r="W87" s="25">
        <f>IF('Indicator Date hidden'!X88="x","x",$W$2-'Indicator Date hidden'!X88)</f>
        <v>4</v>
      </c>
      <c r="X87" s="25">
        <f>IF('Indicator Date hidden'!Y88="x","x",$X$2-'Indicator Date hidden'!Y88)</f>
        <v>1</v>
      </c>
      <c r="Y87" s="25">
        <f>IF('Indicator Date hidden'!Z88="x","x",$Y$2-'Indicator Date hidden'!Z88)</f>
        <v>0</v>
      </c>
      <c r="Z87" s="25">
        <f>IF('Indicator Date hidden'!AA88="x","x",$Z$2-'Indicator Date hidden'!AA88)</f>
        <v>0</v>
      </c>
      <c r="AA87" s="25">
        <f>IF('Indicator Date hidden'!AB88="x","x",$AA$2-'Indicator Date hidden'!AB88)</f>
        <v>0</v>
      </c>
      <c r="AB87" s="25">
        <f>IF('Indicator Date hidden'!AC88="x","x",$AB$2-'Indicator Date hidden'!AC88)</f>
        <v>0</v>
      </c>
      <c r="AC87" s="25">
        <f>IF('Indicator Date hidden'!AD88="x","x",$AC$2-'Indicator Date hidden'!AD88)</f>
        <v>0</v>
      </c>
      <c r="AD87" s="25" t="str">
        <f>IF('Indicator Date hidden'!AE88="x","x",$AD$2-'Indicator Date hidden'!AE88)</f>
        <v>x</v>
      </c>
      <c r="AE87" s="25">
        <f>IF('Indicator Date hidden'!AF88="x","x",$AE$2-'Indicator Date hidden'!AF88)</f>
        <v>0</v>
      </c>
      <c r="AF87" s="25">
        <f>IF('Indicator Date hidden'!AG88="x","x",$AF$2-'Indicator Date hidden'!AG88)</f>
        <v>0</v>
      </c>
      <c r="AG87" s="25">
        <f>IF('Indicator Date hidden'!AH88="x","x",$AG$2-'Indicator Date hidden'!AH88)</f>
        <v>0</v>
      </c>
      <c r="AH87" s="25">
        <f>IF('Indicator Date hidden'!AI88="x","x",$AH$2-'Indicator Date hidden'!AI88)</f>
        <v>0</v>
      </c>
      <c r="AI87" s="25">
        <f>IF('Indicator Date hidden'!AJ88="x","x",$AI$2-'Indicator Date hidden'!AJ88)</f>
        <v>0</v>
      </c>
      <c r="AJ87" s="25" t="str">
        <f>IF('Indicator Date hidden'!AK88="x","x",$AJ$2-'Indicator Date hidden'!AK88)</f>
        <v>x</v>
      </c>
      <c r="AK87" s="25">
        <f>IF('Indicator Date hidden'!AL88="x","x",$AK$2-'Indicator Date hidden'!AL88)</f>
        <v>1</v>
      </c>
      <c r="AL87" s="25">
        <f>IF('Indicator Date hidden'!AM88="x","x",$AL$2-'Indicator Date hidden'!AM88)</f>
        <v>0</v>
      </c>
      <c r="AM87" s="25">
        <f>IF('Indicator Date hidden'!AN88="x","x",$AM$2-'Indicator Date hidden'!AN88)</f>
        <v>0</v>
      </c>
      <c r="AN87" s="25">
        <f>IF('Indicator Date hidden'!AO88="x","x",$AN$2-'Indicator Date hidden'!AO88)</f>
        <v>0</v>
      </c>
      <c r="AO87" s="25" t="str">
        <f>IF('Indicator Date hidden'!AP88="x","x",$AO$2-'Indicator Date hidden'!AP88)</f>
        <v>x</v>
      </c>
      <c r="AP87" s="25" t="str">
        <f>IF('Indicator Date hidden'!AQ88="x","x",$AP$2-'Indicator Date hidden'!AQ88)</f>
        <v>x</v>
      </c>
      <c r="AQ87" s="25">
        <f>IF('Indicator Date hidden'!AR88="x","x",$AQ$2-'Indicator Date hidden'!AR88)</f>
        <v>4</v>
      </c>
      <c r="AR87" s="25">
        <f>IF('Indicator Date hidden'!AS88="x","x",$AR$2-'Indicator Date hidden'!AS88)</f>
        <v>0</v>
      </c>
      <c r="AS87" s="25">
        <f>IF('Indicator Date hidden'!AT88="x","x",$AS$2-'Indicator Date hidden'!AT88)</f>
        <v>0</v>
      </c>
      <c r="AT87" s="25">
        <f>IF('Indicator Date hidden'!AU88="x","x",$AT$2-'Indicator Date hidden'!AU88)</f>
        <v>0</v>
      </c>
      <c r="AU87" s="25">
        <f>IF('Indicator Date hidden'!AV88="x","x",$AU$2-'Indicator Date hidden'!AV88)</f>
        <v>5</v>
      </c>
      <c r="AV87" s="25">
        <f>IF('Indicator Date hidden'!AW88="x","x",$AV$2-'Indicator Date hidden'!AW88)</f>
        <v>0</v>
      </c>
      <c r="AW87" s="25">
        <f>IF('Indicator Date hidden'!AX88="x","x",$AW$2-'Indicator Date hidden'!AX88)</f>
        <v>0</v>
      </c>
      <c r="AX87" s="25">
        <f>IF('Indicator Date hidden'!AY88="x","x",$AX$2-'Indicator Date hidden'!AY88)</f>
        <v>0</v>
      </c>
      <c r="AY87" s="25">
        <f>IF('Indicator Date hidden'!AZ88="x","x",$AY$2-'Indicator Date hidden'!AZ88)</f>
        <v>0</v>
      </c>
      <c r="AZ87" s="25">
        <f>IF('Indicator Date hidden'!BA88="x","x",$AZ$2-'Indicator Date hidden'!BA88)</f>
        <v>0</v>
      </c>
      <c r="BA87">
        <f t="shared" si="10"/>
        <v>18</v>
      </c>
      <c r="BB87" s="26">
        <f t="shared" si="11"/>
        <v>0.38297872340425532</v>
      </c>
      <c r="BC87">
        <f t="shared" si="12"/>
        <v>6</v>
      </c>
      <c r="BD87" s="26">
        <f t="shared" si="13"/>
        <v>1.1402349793169586</v>
      </c>
      <c r="BE87" s="28">
        <f t="shared" si="14"/>
        <v>0</v>
      </c>
    </row>
    <row r="88" spans="1:57">
      <c r="A88" t="s">
        <v>6951</v>
      </c>
      <c r="B88" s="25">
        <f>IF('Indicator Date hidden'!C89="x","x",$B$2-'Indicator Date hidden'!C89)</f>
        <v>0</v>
      </c>
      <c r="C88" s="25">
        <f>IF('Indicator Date hidden'!D89="x","x",$C$2-'Indicator Date hidden'!D89)</f>
        <v>0</v>
      </c>
      <c r="D88" s="25">
        <f>IF('Indicator Date hidden'!E89="x","x",$D$2-'Indicator Date hidden'!E89)</f>
        <v>0</v>
      </c>
      <c r="E88" s="25">
        <f>IF('Indicator Date hidden'!F89="x","x",$E$2-'Indicator Date hidden'!F89)</f>
        <v>0</v>
      </c>
      <c r="F88" s="25">
        <f>IF('Indicator Date hidden'!G89="x","x",$F$2-'Indicator Date hidden'!G89)</f>
        <v>0</v>
      </c>
      <c r="G88" s="25">
        <f>IF('Indicator Date hidden'!H89="x","x",$G$2-'Indicator Date hidden'!H89)</f>
        <v>0</v>
      </c>
      <c r="H88" s="25">
        <f>IF('Indicator Date hidden'!I89="x","x",$H$2-'Indicator Date hidden'!I89)</f>
        <v>0</v>
      </c>
      <c r="I88" s="25">
        <f>IF('Indicator Date hidden'!J89="x","x",$I$2-'Indicator Date hidden'!J89)</f>
        <v>0</v>
      </c>
      <c r="J88" s="25">
        <f>IF('Indicator Date hidden'!K89="x","x",$J$2-'Indicator Date hidden'!K89)</f>
        <v>0</v>
      </c>
      <c r="K88" s="25">
        <f>IF('Indicator Date hidden'!L89="x","x",$K$2-'Indicator Date hidden'!L89)</f>
        <v>0</v>
      </c>
      <c r="L88" s="25">
        <f>IF('Indicator Date hidden'!M89="x","x",$L$2-'Indicator Date hidden'!M89)</f>
        <v>0</v>
      </c>
      <c r="M88" s="25">
        <f>IF('Indicator Date hidden'!N89="x","x",$M$2-'Indicator Date hidden'!N89)</f>
        <v>0</v>
      </c>
      <c r="N88" s="25">
        <f>IF('Indicator Date hidden'!O89="x","x",$N$2-'Indicator Date hidden'!O89)</f>
        <v>0</v>
      </c>
      <c r="O88" s="25">
        <f>IF('Indicator Date hidden'!P89="x","x",$O$2-'Indicator Date hidden'!P89)</f>
        <v>0</v>
      </c>
      <c r="P88" s="25">
        <f>IF('Indicator Date hidden'!Q89="x","x",$P$2-'Indicator Date hidden'!Q89)</f>
        <v>0</v>
      </c>
      <c r="Q88" s="25">
        <f>IF('Indicator Date hidden'!R89="x","x",$Q$2-'Indicator Date hidden'!R89)</f>
        <v>5</v>
      </c>
      <c r="R88" s="25">
        <f>IF('Indicator Date hidden'!S89="x","x",$R$2-'Indicator Date hidden'!S89)</f>
        <v>0</v>
      </c>
      <c r="S88" s="25">
        <f>IF('Indicator Date hidden'!T89="x","x",$S$2-'Indicator Date hidden'!T89)</f>
        <v>0</v>
      </c>
      <c r="T88" s="25">
        <f>IF('Indicator Date hidden'!U89="x","x",$T$2-'Indicator Date hidden'!U89)</f>
        <v>0</v>
      </c>
      <c r="U88" s="25">
        <f>IF('Indicator Date hidden'!V89="x","x",$U$2-'Indicator Date hidden'!V89)</f>
        <v>0</v>
      </c>
      <c r="V88" s="25">
        <f>IF('Indicator Date hidden'!W89="x","x",$V$2-'Indicator Date hidden'!W89)</f>
        <v>0</v>
      </c>
      <c r="W88" s="25">
        <f>IF('Indicator Date hidden'!X89="x","x",$W$2-'Indicator Date hidden'!X89)</f>
        <v>0</v>
      </c>
      <c r="X88" s="25">
        <f>IF('Indicator Date hidden'!Y89="x","x",$X$2-'Indicator Date hidden'!Y89)</f>
        <v>1</v>
      </c>
      <c r="Y88" s="25">
        <f>IF('Indicator Date hidden'!Z89="x","x",$Y$2-'Indicator Date hidden'!Z89)</f>
        <v>0</v>
      </c>
      <c r="Z88" s="25">
        <f>IF('Indicator Date hidden'!AA89="x","x",$Z$2-'Indicator Date hidden'!AA89)</f>
        <v>0</v>
      </c>
      <c r="AA88" s="25">
        <f>IF('Indicator Date hidden'!AB89="x","x",$AA$2-'Indicator Date hidden'!AB89)</f>
        <v>0</v>
      </c>
      <c r="AB88" s="25">
        <f>IF('Indicator Date hidden'!AC89="x","x",$AB$2-'Indicator Date hidden'!AC89)</f>
        <v>0</v>
      </c>
      <c r="AC88" s="25">
        <f>IF('Indicator Date hidden'!AD89="x","x",$AC$2-'Indicator Date hidden'!AD89)</f>
        <v>0</v>
      </c>
      <c r="AD88" s="25">
        <f>IF('Indicator Date hidden'!AE89="x","x",$AD$2-'Indicator Date hidden'!AE89)</f>
        <v>0</v>
      </c>
      <c r="AE88" s="25">
        <f>IF('Indicator Date hidden'!AF89="x","x",$AE$2-'Indicator Date hidden'!AF89)</f>
        <v>0</v>
      </c>
      <c r="AF88" s="25">
        <f>IF('Indicator Date hidden'!AG89="x","x",$AF$2-'Indicator Date hidden'!AG89)</f>
        <v>8</v>
      </c>
      <c r="AG88" s="25">
        <f>IF('Indicator Date hidden'!AH89="x","x",$AG$2-'Indicator Date hidden'!AH89)</f>
        <v>0</v>
      </c>
      <c r="AH88" s="25">
        <f>IF('Indicator Date hidden'!AI89="x","x",$AH$2-'Indicator Date hidden'!AI89)</f>
        <v>0</v>
      </c>
      <c r="AI88" s="25">
        <f>IF('Indicator Date hidden'!AJ89="x","x",$AI$2-'Indicator Date hidden'!AJ89)</f>
        <v>0</v>
      </c>
      <c r="AJ88" s="25">
        <f>IF('Indicator Date hidden'!AK89="x","x",$AJ$2-'Indicator Date hidden'!AK89)</f>
        <v>1</v>
      </c>
      <c r="AK88" s="25">
        <f>IF('Indicator Date hidden'!AL89="x","x",$AK$2-'Indicator Date hidden'!AL89)</f>
        <v>0</v>
      </c>
      <c r="AL88" s="25">
        <f>IF('Indicator Date hidden'!AM89="x","x",$AL$2-'Indicator Date hidden'!AM89)</f>
        <v>0</v>
      </c>
      <c r="AM88" s="25">
        <f>IF('Indicator Date hidden'!AN89="x","x",$AM$2-'Indicator Date hidden'!AN89)</f>
        <v>0</v>
      </c>
      <c r="AN88" s="25">
        <f>IF('Indicator Date hidden'!AO89="x","x",$AN$2-'Indicator Date hidden'!AO89)</f>
        <v>0</v>
      </c>
      <c r="AO88" s="25">
        <f>IF('Indicator Date hidden'!AP89="x","x",$AO$2-'Indicator Date hidden'!AP89)</f>
        <v>1</v>
      </c>
      <c r="AP88" s="25">
        <f>IF('Indicator Date hidden'!AQ89="x","x",$AP$2-'Indicator Date hidden'!AQ89)</f>
        <v>0</v>
      </c>
      <c r="AQ88" s="25">
        <f>IF('Indicator Date hidden'!AR89="x","x",$AQ$2-'Indicator Date hidden'!AR89)</f>
        <v>0</v>
      </c>
      <c r="AR88" s="25">
        <f>IF('Indicator Date hidden'!AS89="x","x",$AR$2-'Indicator Date hidden'!AS89)</f>
        <v>0</v>
      </c>
      <c r="AS88" s="25">
        <f>IF('Indicator Date hidden'!AT89="x","x",$AS$2-'Indicator Date hidden'!AT89)</f>
        <v>0</v>
      </c>
      <c r="AT88" s="25">
        <f>IF('Indicator Date hidden'!AU89="x","x",$AT$2-'Indicator Date hidden'!AU89)</f>
        <v>0</v>
      </c>
      <c r="AU88" s="25">
        <f>IF('Indicator Date hidden'!AV89="x","x",$AU$2-'Indicator Date hidden'!AV89)</f>
        <v>7</v>
      </c>
      <c r="AV88" s="25">
        <f>IF('Indicator Date hidden'!AW89="x","x",$AV$2-'Indicator Date hidden'!AW89)</f>
        <v>0</v>
      </c>
      <c r="AW88" s="25">
        <f>IF('Indicator Date hidden'!AX89="x","x",$AW$2-'Indicator Date hidden'!AX89)</f>
        <v>0</v>
      </c>
      <c r="AX88" s="25">
        <f>IF('Indicator Date hidden'!AY89="x","x",$AX$2-'Indicator Date hidden'!AY89)</f>
        <v>0</v>
      </c>
      <c r="AY88" s="25">
        <f>IF('Indicator Date hidden'!AZ89="x","x",$AY$2-'Indicator Date hidden'!AZ89)</f>
        <v>0</v>
      </c>
      <c r="AZ88" s="25">
        <f>IF('Indicator Date hidden'!BA89="x","x",$AZ$2-'Indicator Date hidden'!BA89)</f>
        <v>0</v>
      </c>
      <c r="BA88">
        <f t="shared" si="10"/>
        <v>23</v>
      </c>
      <c r="BB88" s="26">
        <f t="shared" si="11"/>
        <v>0.45098039215686275</v>
      </c>
      <c r="BC88">
        <f t="shared" si="12"/>
        <v>6</v>
      </c>
      <c r="BD88" s="26">
        <f t="shared" si="13"/>
        <v>1.6004132492087735</v>
      </c>
      <c r="BE88" s="28">
        <f t="shared" si="14"/>
        <v>0</v>
      </c>
    </row>
    <row r="89" spans="1:57">
      <c r="A89" t="s">
        <v>6957</v>
      </c>
      <c r="B89" s="25">
        <f>IF('Indicator Date hidden'!C90="x","x",$B$2-'Indicator Date hidden'!C90)</f>
        <v>0</v>
      </c>
      <c r="C89" s="25">
        <f>IF('Indicator Date hidden'!D90="x","x",$C$2-'Indicator Date hidden'!D90)</f>
        <v>0</v>
      </c>
      <c r="D89" s="25">
        <f>IF('Indicator Date hidden'!E90="x","x",$D$2-'Indicator Date hidden'!E90)</f>
        <v>0</v>
      </c>
      <c r="E89" s="25">
        <f>IF('Indicator Date hidden'!F90="x","x",$E$2-'Indicator Date hidden'!F90)</f>
        <v>0</v>
      </c>
      <c r="F89" s="25">
        <f>IF('Indicator Date hidden'!G90="x","x",$F$2-'Indicator Date hidden'!G90)</f>
        <v>0</v>
      </c>
      <c r="G89" s="25">
        <f>IF('Indicator Date hidden'!H90="x","x",$G$2-'Indicator Date hidden'!H90)</f>
        <v>0</v>
      </c>
      <c r="H89" s="25">
        <f>IF('Indicator Date hidden'!I90="x","x",$H$2-'Indicator Date hidden'!I90)</f>
        <v>0</v>
      </c>
      <c r="I89" s="25">
        <f>IF('Indicator Date hidden'!J90="x","x",$I$2-'Indicator Date hidden'!J90)</f>
        <v>0</v>
      </c>
      <c r="J89" s="25">
        <f>IF('Indicator Date hidden'!K90="x","x",$J$2-'Indicator Date hidden'!K90)</f>
        <v>0</v>
      </c>
      <c r="K89" s="25">
        <f>IF('Indicator Date hidden'!L90="x","x",$K$2-'Indicator Date hidden'!L90)</f>
        <v>0</v>
      </c>
      <c r="L89" s="25">
        <f>IF('Indicator Date hidden'!M90="x","x",$L$2-'Indicator Date hidden'!M90)</f>
        <v>0</v>
      </c>
      <c r="M89" s="25">
        <f>IF('Indicator Date hidden'!N90="x","x",$M$2-'Indicator Date hidden'!N90)</f>
        <v>0</v>
      </c>
      <c r="N89" s="25">
        <f>IF('Indicator Date hidden'!O90="x","x",$N$2-'Indicator Date hidden'!O90)</f>
        <v>0</v>
      </c>
      <c r="O89" s="25">
        <f>IF('Indicator Date hidden'!P90="x","x",$O$2-'Indicator Date hidden'!P90)</f>
        <v>0</v>
      </c>
      <c r="P89" s="25">
        <f>IF('Indicator Date hidden'!Q90="x","x",$P$2-'Indicator Date hidden'!Q90)</f>
        <v>0</v>
      </c>
      <c r="Q89" s="25" t="str">
        <f>IF('Indicator Date hidden'!R90="x","x",$Q$2-'Indicator Date hidden'!R90)</f>
        <v>x</v>
      </c>
      <c r="R89" s="25">
        <f>IF('Indicator Date hidden'!S90="x","x",$R$2-'Indicator Date hidden'!S90)</f>
        <v>0</v>
      </c>
      <c r="S89" s="25">
        <f>IF('Indicator Date hidden'!T90="x","x",$S$2-'Indicator Date hidden'!T90)</f>
        <v>0</v>
      </c>
      <c r="T89" s="25">
        <f>IF('Indicator Date hidden'!U90="x","x",$T$2-'Indicator Date hidden'!U90)</f>
        <v>0</v>
      </c>
      <c r="U89" s="25">
        <f>IF('Indicator Date hidden'!V90="x","x",$U$2-'Indicator Date hidden'!V90)</f>
        <v>0</v>
      </c>
      <c r="V89" s="25">
        <f>IF('Indicator Date hidden'!W90="x","x",$V$2-'Indicator Date hidden'!W90)</f>
        <v>0</v>
      </c>
      <c r="W89" s="25">
        <f>IF('Indicator Date hidden'!X90="x","x",$W$2-'Indicator Date hidden'!X90)</f>
        <v>5</v>
      </c>
      <c r="X89" s="25">
        <f>IF('Indicator Date hidden'!Y90="x","x",$X$2-'Indicator Date hidden'!Y90)</f>
        <v>4</v>
      </c>
      <c r="Y89" s="25">
        <f>IF('Indicator Date hidden'!Z90="x","x",$Y$2-'Indicator Date hidden'!Z90)</f>
        <v>0</v>
      </c>
      <c r="Z89" s="25">
        <f>IF('Indicator Date hidden'!AA90="x","x",$Z$2-'Indicator Date hidden'!AA90)</f>
        <v>0</v>
      </c>
      <c r="AA89" s="25" t="str">
        <f>IF('Indicator Date hidden'!AB90="x","x",$AA$2-'Indicator Date hidden'!AB90)</f>
        <v>x</v>
      </c>
      <c r="AB89" s="25">
        <f>IF('Indicator Date hidden'!AC90="x","x",$AB$2-'Indicator Date hidden'!AC90)</f>
        <v>0</v>
      </c>
      <c r="AC89" s="25">
        <f>IF('Indicator Date hidden'!AD90="x","x",$AC$2-'Indicator Date hidden'!AD90)</f>
        <v>0</v>
      </c>
      <c r="AD89" s="25" t="str">
        <f>IF('Indicator Date hidden'!AE90="x","x",$AD$2-'Indicator Date hidden'!AE90)</f>
        <v>x</v>
      </c>
      <c r="AE89" s="25" t="str">
        <f>IF('Indicator Date hidden'!AF90="x","x",$AE$2-'Indicator Date hidden'!AF90)</f>
        <v>x</v>
      </c>
      <c r="AF89" s="25">
        <f>IF('Indicator Date hidden'!AG90="x","x",$AF$2-'Indicator Date hidden'!AG90)</f>
        <v>7</v>
      </c>
      <c r="AG89" s="25">
        <f>IF('Indicator Date hidden'!AH90="x","x",$AG$2-'Indicator Date hidden'!AH90)</f>
        <v>0</v>
      </c>
      <c r="AH89" s="25">
        <f>IF('Indicator Date hidden'!AI90="x","x",$AH$2-'Indicator Date hidden'!AI90)</f>
        <v>0</v>
      </c>
      <c r="AI89" s="25">
        <f>IF('Indicator Date hidden'!AJ90="x","x",$AI$2-'Indicator Date hidden'!AJ90)</f>
        <v>0</v>
      </c>
      <c r="AJ89" s="25" t="str">
        <f>IF('Indicator Date hidden'!AK90="x","x",$AJ$2-'Indicator Date hidden'!AK90)</f>
        <v>x</v>
      </c>
      <c r="AK89" s="25" t="str">
        <f>IF('Indicator Date hidden'!AL90="x","x",$AK$2-'Indicator Date hidden'!AL90)</f>
        <v>x</v>
      </c>
      <c r="AL89" s="25">
        <f>IF('Indicator Date hidden'!AM90="x","x",$AL$2-'Indicator Date hidden'!AM90)</f>
        <v>0</v>
      </c>
      <c r="AM89" s="25">
        <f>IF('Indicator Date hidden'!AN90="x","x",$AM$2-'Indicator Date hidden'!AN90)</f>
        <v>0</v>
      </c>
      <c r="AN89" s="25">
        <f>IF('Indicator Date hidden'!AO90="x","x",$AN$2-'Indicator Date hidden'!AO90)</f>
        <v>0</v>
      </c>
      <c r="AO89" s="25" t="str">
        <f>IF('Indicator Date hidden'!AP90="x","x",$AO$2-'Indicator Date hidden'!AP90)</f>
        <v>x</v>
      </c>
      <c r="AP89" s="25" t="str">
        <f>IF('Indicator Date hidden'!AQ90="x","x",$AP$2-'Indicator Date hidden'!AQ90)</f>
        <v>x</v>
      </c>
      <c r="AQ89" s="25" t="str">
        <f>IF('Indicator Date hidden'!AR90="x","x",$AQ$2-'Indicator Date hidden'!AR90)</f>
        <v>x</v>
      </c>
      <c r="AR89" s="25">
        <f>IF('Indicator Date hidden'!AS90="x","x",$AR$2-'Indicator Date hidden'!AS90)</f>
        <v>0</v>
      </c>
      <c r="AS89" s="25" t="str">
        <f>IF('Indicator Date hidden'!AT90="x","x",$AS$2-'Indicator Date hidden'!AT90)</f>
        <v>x</v>
      </c>
      <c r="AT89" s="25">
        <f>IF('Indicator Date hidden'!AU90="x","x",$AT$2-'Indicator Date hidden'!AU90)</f>
        <v>0</v>
      </c>
      <c r="AU89" s="25" t="str">
        <f>IF('Indicator Date hidden'!AV90="x","x",$AU$2-'Indicator Date hidden'!AV90)</f>
        <v>x</v>
      </c>
      <c r="AV89" s="25">
        <f>IF('Indicator Date hidden'!AW90="x","x",$AV$2-'Indicator Date hidden'!AW90)</f>
        <v>0</v>
      </c>
      <c r="AW89" s="25">
        <f>IF('Indicator Date hidden'!AX90="x","x",$AW$2-'Indicator Date hidden'!AX90)</f>
        <v>0</v>
      </c>
      <c r="AX89" s="25">
        <f>IF('Indicator Date hidden'!AY90="x","x",$AX$2-'Indicator Date hidden'!AY90)</f>
        <v>0</v>
      </c>
      <c r="AY89" s="25">
        <f>IF('Indicator Date hidden'!AZ90="x","x",$AY$2-'Indicator Date hidden'!AZ90)</f>
        <v>0</v>
      </c>
      <c r="AZ89" s="25">
        <f>IF('Indicator Date hidden'!BA90="x","x",$AZ$2-'Indicator Date hidden'!BA90)</f>
        <v>0</v>
      </c>
      <c r="BA89">
        <f t="shared" si="10"/>
        <v>16</v>
      </c>
      <c r="BB89" s="26">
        <f t="shared" si="11"/>
        <v>0.4</v>
      </c>
      <c r="BC89">
        <f t="shared" si="12"/>
        <v>3</v>
      </c>
      <c r="BD89" s="26">
        <f t="shared" si="13"/>
        <v>1.4456832294800961</v>
      </c>
      <c r="BE89" s="28">
        <f t="shared" si="14"/>
        <v>0</v>
      </c>
    </row>
    <row r="90" spans="1:57">
      <c r="A90" t="s">
        <v>7049</v>
      </c>
      <c r="B90" s="25">
        <f>IF('Indicator Date hidden'!C91="x","x",$B$2-'Indicator Date hidden'!C91)</f>
        <v>0</v>
      </c>
      <c r="C90" s="25">
        <f>IF('Indicator Date hidden'!D91="x","x",$C$2-'Indicator Date hidden'!D91)</f>
        <v>0</v>
      </c>
      <c r="D90" s="25">
        <f>IF('Indicator Date hidden'!E91="x","x",$D$2-'Indicator Date hidden'!E91)</f>
        <v>0</v>
      </c>
      <c r="E90" s="25">
        <f>IF('Indicator Date hidden'!F91="x","x",$E$2-'Indicator Date hidden'!F91)</f>
        <v>0</v>
      </c>
      <c r="F90" s="25">
        <f>IF('Indicator Date hidden'!G91="x","x",$F$2-'Indicator Date hidden'!G91)</f>
        <v>0</v>
      </c>
      <c r="G90" s="25">
        <f>IF('Indicator Date hidden'!H91="x","x",$G$2-'Indicator Date hidden'!H91)</f>
        <v>0</v>
      </c>
      <c r="H90" s="25">
        <f>IF('Indicator Date hidden'!I91="x","x",$H$2-'Indicator Date hidden'!I91)</f>
        <v>0</v>
      </c>
      <c r="I90" s="25">
        <f>IF('Indicator Date hidden'!J91="x","x",$I$2-'Indicator Date hidden'!J91)</f>
        <v>0</v>
      </c>
      <c r="J90" s="25">
        <f>IF('Indicator Date hidden'!K91="x","x",$J$2-'Indicator Date hidden'!K91)</f>
        <v>0</v>
      </c>
      <c r="K90" s="25">
        <f>IF('Indicator Date hidden'!L91="x","x",$K$2-'Indicator Date hidden'!L91)</f>
        <v>0</v>
      </c>
      <c r="L90" s="25">
        <f>IF('Indicator Date hidden'!M91="x","x",$L$2-'Indicator Date hidden'!M91)</f>
        <v>0</v>
      </c>
      <c r="M90" s="25">
        <f>IF('Indicator Date hidden'!N91="x","x",$M$2-'Indicator Date hidden'!N91)</f>
        <v>0</v>
      </c>
      <c r="N90" s="25">
        <f>IF('Indicator Date hidden'!O91="x","x",$N$2-'Indicator Date hidden'!O91)</f>
        <v>0</v>
      </c>
      <c r="O90" s="25">
        <f>IF('Indicator Date hidden'!P91="x","x",$O$2-'Indicator Date hidden'!P91)</f>
        <v>0</v>
      </c>
      <c r="P90" s="25" t="str">
        <f>IF('Indicator Date hidden'!Q91="x","x",$P$2-'Indicator Date hidden'!Q91)</f>
        <v>x</v>
      </c>
      <c r="Q90" s="25" t="str">
        <f>IF('Indicator Date hidden'!R91="x","x",$Q$2-'Indicator Date hidden'!R91)</f>
        <v>x</v>
      </c>
      <c r="R90" s="25">
        <f>IF('Indicator Date hidden'!S91="x","x",$R$2-'Indicator Date hidden'!S91)</f>
        <v>0</v>
      </c>
      <c r="S90" s="25">
        <f>IF('Indicator Date hidden'!T91="x","x",$S$2-'Indicator Date hidden'!T91)</f>
        <v>0</v>
      </c>
      <c r="T90" s="25">
        <f>IF('Indicator Date hidden'!U91="x","x",$T$2-'Indicator Date hidden'!U91)</f>
        <v>0</v>
      </c>
      <c r="U90" s="25" t="str">
        <f>IF('Indicator Date hidden'!V91="x","x",$U$2-'Indicator Date hidden'!V91)</f>
        <v>x</v>
      </c>
      <c r="V90" s="25">
        <f>IF('Indicator Date hidden'!W91="x","x",$V$2-'Indicator Date hidden'!W91)</f>
        <v>0</v>
      </c>
      <c r="W90" s="25">
        <f>IF('Indicator Date hidden'!X91="x","x",$W$2-'Indicator Date hidden'!X91)</f>
        <v>2</v>
      </c>
      <c r="X90" s="25" t="str">
        <f>IF('Indicator Date hidden'!Y91="x","x",$X$2-'Indicator Date hidden'!Y91)</f>
        <v>x</v>
      </c>
      <c r="Y90" s="25">
        <f>IF('Indicator Date hidden'!Z91="x","x",$Y$2-'Indicator Date hidden'!Z91)</f>
        <v>0</v>
      </c>
      <c r="Z90" s="25">
        <f>IF('Indicator Date hidden'!AA91="x","x",$Z$2-'Indicator Date hidden'!AA91)</f>
        <v>0</v>
      </c>
      <c r="AA90" s="25" t="str">
        <f>IF('Indicator Date hidden'!AB91="x","x",$AA$2-'Indicator Date hidden'!AB91)</f>
        <v>x</v>
      </c>
      <c r="AB90" s="25" t="str">
        <f>IF('Indicator Date hidden'!AC91="x","x",$AB$2-'Indicator Date hidden'!AC91)</f>
        <v>x</v>
      </c>
      <c r="AC90" s="25">
        <f>IF('Indicator Date hidden'!AD91="x","x",$AC$2-'Indicator Date hidden'!AD91)</f>
        <v>0</v>
      </c>
      <c r="AD90" s="25">
        <f>IF('Indicator Date hidden'!AE91="x","x",$AD$2-'Indicator Date hidden'!AE91)</f>
        <v>0</v>
      </c>
      <c r="AE90" s="25" t="str">
        <f>IF('Indicator Date hidden'!AF91="x","x",$AE$2-'Indicator Date hidden'!AF91)</f>
        <v>x</v>
      </c>
      <c r="AF90" s="25" t="str">
        <f>IF('Indicator Date hidden'!AG91="x","x",$AF$2-'Indicator Date hidden'!AG91)</f>
        <v>x</v>
      </c>
      <c r="AG90" s="25">
        <f>IF('Indicator Date hidden'!AH91="x","x",$AG$2-'Indicator Date hidden'!AH91)</f>
        <v>0</v>
      </c>
      <c r="AH90" s="25">
        <f>IF('Indicator Date hidden'!AI91="x","x",$AH$2-'Indicator Date hidden'!AI91)</f>
        <v>0</v>
      </c>
      <c r="AI90" s="25">
        <f>IF('Indicator Date hidden'!AJ91="x","x",$AI$2-'Indicator Date hidden'!AJ91)</f>
        <v>0</v>
      </c>
      <c r="AJ90" s="25" t="str">
        <f>IF('Indicator Date hidden'!AK91="x","x",$AJ$2-'Indicator Date hidden'!AK91)</f>
        <v>x</v>
      </c>
      <c r="AK90" s="25" t="str">
        <f>IF('Indicator Date hidden'!AL91="x","x",$AK$2-'Indicator Date hidden'!AL91)</f>
        <v>x</v>
      </c>
      <c r="AL90" s="25">
        <f>IF('Indicator Date hidden'!AM91="x","x",$AL$2-'Indicator Date hidden'!AM91)</f>
        <v>0</v>
      </c>
      <c r="AM90" s="25">
        <f>IF('Indicator Date hidden'!AN91="x","x",$AM$2-'Indicator Date hidden'!AN91)</f>
        <v>0</v>
      </c>
      <c r="AN90" s="25">
        <f>IF('Indicator Date hidden'!AO91="x","x",$AN$2-'Indicator Date hidden'!AO91)</f>
        <v>0</v>
      </c>
      <c r="AO90" s="25" t="str">
        <f>IF('Indicator Date hidden'!AP91="x","x",$AO$2-'Indicator Date hidden'!AP91)</f>
        <v>x</v>
      </c>
      <c r="AP90" s="25" t="str">
        <f>IF('Indicator Date hidden'!AQ91="x","x",$AP$2-'Indicator Date hidden'!AQ91)</f>
        <v>x</v>
      </c>
      <c r="AQ90" s="25" t="str">
        <f>IF('Indicator Date hidden'!AR91="x","x",$AQ$2-'Indicator Date hidden'!AR91)</f>
        <v>x</v>
      </c>
      <c r="AR90" s="25">
        <f>IF('Indicator Date hidden'!AS91="x","x",$AR$2-'Indicator Date hidden'!AS91)</f>
        <v>0</v>
      </c>
      <c r="AS90" s="25">
        <f>IF('Indicator Date hidden'!AT91="x","x",$AS$2-'Indicator Date hidden'!AT91)</f>
        <v>0</v>
      </c>
      <c r="AT90" s="25">
        <f>IF('Indicator Date hidden'!AU91="x","x",$AT$2-'Indicator Date hidden'!AU91)</f>
        <v>0</v>
      </c>
      <c r="AU90" s="25">
        <f>IF('Indicator Date hidden'!AV91="x","x",$AU$2-'Indicator Date hidden'!AV91)</f>
        <v>6</v>
      </c>
      <c r="AV90" s="25">
        <f>IF('Indicator Date hidden'!AW91="x","x",$AV$2-'Indicator Date hidden'!AW91)</f>
        <v>0</v>
      </c>
      <c r="AW90" s="25">
        <f>IF('Indicator Date hidden'!AX91="x","x",$AW$2-'Indicator Date hidden'!AX91)</f>
        <v>0</v>
      </c>
      <c r="AX90" s="25">
        <f>IF('Indicator Date hidden'!AY91="x","x",$AX$2-'Indicator Date hidden'!AY91)</f>
        <v>0</v>
      </c>
      <c r="AY90" s="25">
        <f>IF('Indicator Date hidden'!AZ91="x","x",$AY$2-'Indicator Date hidden'!AZ91)</f>
        <v>0</v>
      </c>
      <c r="AZ90" s="25">
        <f>IF('Indicator Date hidden'!BA91="x","x",$AZ$2-'Indicator Date hidden'!BA91)</f>
        <v>0</v>
      </c>
      <c r="BA90">
        <f t="shared" si="10"/>
        <v>8</v>
      </c>
      <c r="BB90" s="26">
        <f t="shared" si="11"/>
        <v>0.21052631578947367</v>
      </c>
      <c r="BC90">
        <f t="shared" si="12"/>
        <v>2</v>
      </c>
      <c r="BD90" s="26">
        <f t="shared" si="13"/>
        <v>1.0041465278073112</v>
      </c>
      <c r="BE90" s="28">
        <f t="shared" si="14"/>
        <v>0</v>
      </c>
    </row>
    <row r="91" spans="1:57">
      <c r="A91" t="s">
        <v>6961</v>
      </c>
      <c r="B91" s="25">
        <f>IF('Indicator Date hidden'!C92="x","x",$B$2-'Indicator Date hidden'!C92)</f>
        <v>0</v>
      </c>
      <c r="C91" s="25">
        <f>IF('Indicator Date hidden'!D92="x","x",$C$2-'Indicator Date hidden'!D92)</f>
        <v>0</v>
      </c>
      <c r="D91" s="25">
        <f>IF('Indicator Date hidden'!E92="x","x",$D$2-'Indicator Date hidden'!E92)</f>
        <v>0</v>
      </c>
      <c r="E91" s="25">
        <f>IF('Indicator Date hidden'!F92="x","x",$E$2-'Indicator Date hidden'!F92)</f>
        <v>0</v>
      </c>
      <c r="F91" s="25">
        <f>IF('Indicator Date hidden'!G92="x","x",$F$2-'Indicator Date hidden'!G92)</f>
        <v>0</v>
      </c>
      <c r="G91" s="25">
        <f>IF('Indicator Date hidden'!H92="x","x",$G$2-'Indicator Date hidden'!H92)</f>
        <v>0</v>
      </c>
      <c r="H91" s="25">
        <f>IF('Indicator Date hidden'!I92="x","x",$H$2-'Indicator Date hidden'!I92)</f>
        <v>0</v>
      </c>
      <c r="I91" s="25">
        <f>IF('Indicator Date hidden'!J92="x","x",$I$2-'Indicator Date hidden'!J92)</f>
        <v>0</v>
      </c>
      <c r="J91" s="25">
        <f>IF('Indicator Date hidden'!K92="x","x",$J$2-'Indicator Date hidden'!K92)</f>
        <v>0</v>
      </c>
      <c r="K91" s="25">
        <f>IF('Indicator Date hidden'!L92="x","x",$K$2-'Indicator Date hidden'!L92)</f>
        <v>0</v>
      </c>
      <c r="L91" s="25">
        <f>IF('Indicator Date hidden'!M92="x","x",$L$2-'Indicator Date hidden'!M92)</f>
        <v>0</v>
      </c>
      <c r="M91" s="25">
        <f>IF('Indicator Date hidden'!N92="x","x",$M$2-'Indicator Date hidden'!N92)</f>
        <v>0</v>
      </c>
      <c r="N91" s="25">
        <f>IF('Indicator Date hidden'!O92="x","x",$N$2-'Indicator Date hidden'!O92)</f>
        <v>0</v>
      </c>
      <c r="O91" s="25">
        <f>IF('Indicator Date hidden'!P92="x","x",$O$2-'Indicator Date hidden'!P92)</f>
        <v>0</v>
      </c>
      <c r="P91" s="25">
        <f>IF('Indicator Date hidden'!Q92="x","x",$P$2-'Indicator Date hidden'!Q92)</f>
        <v>0</v>
      </c>
      <c r="Q91" s="25" t="str">
        <f>IF('Indicator Date hidden'!R92="x","x",$Q$2-'Indicator Date hidden'!R92)</f>
        <v>x</v>
      </c>
      <c r="R91" s="25">
        <f>IF('Indicator Date hidden'!S92="x","x",$R$2-'Indicator Date hidden'!S92)</f>
        <v>0</v>
      </c>
      <c r="S91" s="25">
        <f>IF('Indicator Date hidden'!T92="x","x",$S$2-'Indicator Date hidden'!T92)</f>
        <v>0</v>
      </c>
      <c r="T91" s="25">
        <f>IF('Indicator Date hidden'!U92="x","x",$T$2-'Indicator Date hidden'!U92)</f>
        <v>0</v>
      </c>
      <c r="U91" s="25" t="str">
        <f>IF('Indicator Date hidden'!V92="x","x",$U$2-'Indicator Date hidden'!V92)</f>
        <v>x</v>
      </c>
      <c r="V91" s="25">
        <f>IF('Indicator Date hidden'!W92="x","x",$V$2-'Indicator Date hidden'!W92)</f>
        <v>0</v>
      </c>
      <c r="W91" s="25">
        <f>IF('Indicator Date hidden'!X92="x","x",$W$2-'Indicator Date hidden'!X92)</f>
        <v>4</v>
      </c>
      <c r="X91" s="25">
        <f>IF('Indicator Date hidden'!Y92="x","x",$X$2-'Indicator Date hidden'!Y92)</f>
        <v>2</v>
      </c>
      <c r="Y91" s="25">
        <f>IF('Indicator Date hidden'!Z92="x","x",$Y$2-'Indicator Date hidden'!Z92)</f>
        <v>0</v>
      </c>
      <c r="Z91" s="25">
        <f>IF('Indicator Date hidden'!AA92="x","x",$Z$2-'Indicator Date hidden'!AA92)</f>
        <v>0</v>
      </c>
      <c r="AA91" s="25" t="str">
        <f>IF('Indicator Date hidden'!AB92="x","x",$AA$2-'Indicator Date hidden'!AB92)</f>
        <v>x</v>
      </c>
      <c r="AB91" s="25">
        <f>IF('Indicator Date hidden'!AC92="x","x",$AB$2-'Indicator Date hidden'!AC92)</f>
        <v>0</v>
      </c>
      <c r="AC91" s="25">
        <f>IF('Indicator Date hidden'!AD92="x","x",$AC$2-'Indicator Date hidden'!AD92)</f>
        <v>0</v>
      </c>
      <c r="AD91" s="25">
        <f>IF('Indicator Date hidden'!AE92="x","x",$AD$2-'Indicator Date hidden'!AE92)</f>
        <v>0</v>
      </c>
      <c r="AE91" s="25">
        <f>IF('Indicator Date hidden'!AF92="x","x",$AE$2-'Indicator Date hidden'!AF92)</f>
        <v>0</v>
      </c>
      <c r="AF91" s="25" t="str">
        <f>IF('Indicator Date hidden'!AG92="x","x",$AF$2-'Indicator Date hidden'!AG92)</f>
        <v>x</v>
      </c>
      <c r="AG91" s="25">
        <f>IF('Indicator Date hidden'!AH92="x","x",$AG$2-'Indicator Date hidden'!AH92)</f>
        <v>0</v>
      </c>
      <c r="AH91" s="25">
        <f>IF('Indicator Date hidden'!AI92="x","x",$AH$2-'Indicator Date hidden'!AI92)</f>
        <v>0</v>
      </c>
      <c r="AI91" s="25">
        <f>IF('Indicator Date hidden'!AJ92="x","x",$AI$2-'Indicator Date hidden'!AJ92)</f>
        <v>0</v>
      </c>
      <c r="AJ91" s="25" t="str">
        <f>IF('Indicator Date hidden'!AK92="x","x",$AJ$2-'Indicator Date hidden'!AK92)</f>
        <v>x</v>
      </c>
      <c r="AK91" s="25">
        <f>IF('Indicator Date hidden'!AL92="x","x",$AK$2-'Indicator Date hidden'!AL92)</f>
        <v>1</v>
      </c>
      <c r="AL91" s="25">
        <f>IF('Indicator Date hidden'!AM92="x","x",$AL$2-'Indicator Date hidden'!AM92)</f>
        <v>0</v>
      </c>
      <c r="AM91" s="25">
        <f>IF('Indicator Date hidden'!AN92="x","x",$AM$2-'Indicator Date hidden'!AN92)</f>
        <v>0</v>
      </c>
      <c r="AN91" s="25">
        <f>IF('Indicator Date hidden'!AO92="x","x",$AN$2-'Indicator Date hidden'!AO92)</f>
        <v>0</v>
      </c>
      <c r="AO91" s="25">
        <f>IF('Indicator Date hidden'!AP92="x","x",$AO$2-'Indicator Date hidden'!AP92)</f>
        <v>0</v>
      </c>
      <c r="AP91" s="25">
        <f>IF('Indicator Date hidden'!AQ92="x","x",$AP$2-'Indicator Date hidden'!AQ92)</f>
        <v>0</v>
      </c>
      <c r="AQ91" s="25">
        <f>IF('Indicator Date hidden'!AR92="x","x",$AQ$2-'Indicator Date hidden'!AR92)</f>
        <v>4</v>
      </c>
      <c r="AR91" s="25">
        <f>IF('Indicator Date hidden'!AS92="x","x",$AR$2-'Indicator Date hidden'!AS92)</f>
        <v>0</v>
      </c>
      <c r="AS91" s="25">
        <f>IF('Indicator Date hidden'!AT92="x","x",$AS$2-'Indicator Date hidden'!AT92)</f>
        <v>0</v>
      </c>
      <c r="AT91" s="25">
        <f>IF('Indicator Date hidden'!AU92="x","x",$AT$2-'Indicator Date hidden'!AU92)</f>
        <v>0</v>
      </c>
      <c r="AU91" s="25" t="str">
        <f>IF('Indicator Date hidden'!AV92="x","x",$AU$2-'Indicator Date hidden'!AV92)</f>
        <v>x</v>
      </c>
      <c r="AV91" s="25">
        <f>IF('Indicator Date hidden'!AW92="x","x",$AV$2-'Indicator Date hidden'!AW92)</f>
        <v>0</v>
      </c>
      <c r="AW91" s="25">
        <f>IF('Indicator Date hidden'!AX92="x","x",$AW$2-'Indicator Date hidden'!AX92)</f>
        <v>0</v>
      </c>
      <c r="AX91" s="25">
        <f>IF('Indicator Date hidden'!AY92="x","x",$AX$2-'Indicator Date hidden'!AY92)</f>
        <v>0</v>
      </c>
      <c r="AY91" s="25">
        <f>IF('Indicator Date hidden'!AZ92="x","x",$AY$2-'Indicator Date hidden'!AZ92)</f>
        <v>0</v>
      </c>
      <c r="AZ91" s="25">
        <f>IF('Indicator Date hidden'!BA92="x","x",$AZ$2-'Indicator Date hidden'!BA92)</f>
        <v>3</v>
      </c>
      <c r="BA91">
        <f t="shared" si="10"/>
        <v>14</v>
      </c>
      <c r="BB91" s="26">
        <f t="shared" si="11"/>
        <v>0.31111111111111112</v>
      </c>
      <c r="BC91">
        <f t="shared" si="12"/>
        <v>5</v>
      </c>
      <c r="BD91" s="26">
        <f t="shared" si="13"/>
        <v>0.9619938143072605</v>
      </c>
      <c r="BE91" s="28">
        <f t="shared" si="14"/>
        <v>0</v>
      </c>
    </row>
    <row r="92" spans="1:57">
      <c r="A92" t="s">
        <v>6963</v>
      </c>
      <c r="B92" s="25">
        <f>IF('Indicator Date hidden'!C93="x","x",$B$2-'Indicator Date hidden'!C93)</f>
        <v>0</v>
      </c>
      <c r="C92" s="25">
        <f>IF('Indicator Date hidden'!D93="x","x",$C$2-'Indicator Date hidden'!D93)</f>
        <v>0</v>
      </c>
      <c r="D92" s="25">
        <f>IF('Indicator Date hidden'!E93="x","x",$D$2-'Indicator Date hidden'!E93)</f>
        <v>0</v>
      </c>
      <c r="E92" s="25">
        <f>IF('Indicator Date hidden'!F93="x","x",$E$2-'Indicator Date hidden'!F93)</f>
        <v>0</v>
      </c>
      <c r="F92" s="25">
        <f>IF('Indicator Date hidden'!G93="x","x",$F$2-'Indicator Date hidden'!G93)</f>
        <v>0</v>
      </c>
      <c r="G92" s="25">
        <f>IF('Indicator Date hidden'!H93="x","x",$G$2-'Indicator Date hidden'!H93)</f>
        <v>0</v>
      </c>
      <c r="H92" s="25">
        <f>IF('Indicator Date hidden'!I93="x","x",$H$2-'Indicator Date hidden'!I93)</f>
        <v>0</v>
      </c>
      <c r="I92" s="25">
        <f>IF('Indicator Date hidden'!J93="x","x",$I$2-'Indicator Date hidden'!J93)</f>
        <v>0</v>
      </c>
      <c r="J92" s="25">
        <f>IF('Indicator Date hidden'!K93="x","x",$J$2-'Indicator Date hidden'!K93)</f>
        <v>0</v>
      </c>
      <c r="K92" s="25">
        <f>IF('Indicator Date hidden'!L93="x","x",$K$2-'Indicator Date hidden'!L93)</f>
        <v>0</v>
      </c>
      <c r="L92" s="25">
        <f>IF('Indicator Date hidden'!M93="x","x",$L$2-'Indicator Date hidden'!M93)</f>
        <v>0</v>
      </c>
      <c r="M92" s="25">
        <f>IF('Indicator Date hidden'!N93="x","x",$M$2-'Indicator Date hidden'!N93)</f>
        <v>0</v>
      </c>
      <c r="N92" s="25">
        <f>IF('Indicator Date hidden'!O93="x","x",$N$2-'Indicator Date hidden'!O93)</f>
        <v>0</v>
      </c>
      <c r="O92" s="25">
        <f>IF('Indicator Date hidden'!P93="x","x",$O$2-'Indicator Date hidden'!P93)</f>
        <v>0</v>
      </c>
      <c r="P92" s="25">
        <f>IF('Indicator Date hidden'!Q93="x","x",$P$2-'Indicator Date hidden'!Q93)</f>
        <v>0</v>
      </c>
      <c r="Q92" s="25" t="str">
        <f>IF('Indicator Date hidden'!R93="x","x",$Q$2-'Indicator Date hidden'!R93)</f>
        <v>x</v>
      </c>
      <c r="R92" s="25">
        <f>IF('Indicator Date hidden'!S93="x","x",$R$2-'Indicator Date hidden'!S93)</f>
        <v>0</v>
      </c>
      <c r="S92" s="25">
        <f>IF('Indicator Date hidden'!T93="x","x",$S$2-'Indicator Date hidden'!T93)</f>
        <v>0</v>
      </c>
      <c r="T92" s="25">
        <f>IF('Indicator Date hidden'!U93="x","x",$T$2-'Indicator Date hidden'!U93)</f>
        <v>0</v>
      </c>
      <c r="U92" s="25" t="str">
        <f>IF('Indicator Date hidden'!V93="x","x",$U$2-'Indicator Date hidden'!V93)</f>
        <v>x</v>
      </c>
      <c r="V92" s="25">
        <f>IF('Indicator Date hidden'!W93="x","x",$V$2-'Indicator Date hidden'!W93)</f>
        <v>0</v>
      </c>
      <c r="W92" s="25">
        <f>IF('Indicator Date hidden'!X93="x","x",$W$2-'Indicator Date hidden'!X93)</f>
        <v>0</v>
      </c>
      <c r="X92" s="25">
        <f>IF('Indicator Date hidden'!Y93="x","x",$X$2-'Indicator Date hidden'!Y93)</f>
        <v>2</v>
      </c>
      <c r="Y92" s="25">
        <f>IF('Indicator Date hidden'!Z93="x","x",$Y$2-'Indicator Date hidden'!Z93)</f>
        <v>0</v>
      </c>
      <c r="Z92" s="25">
        <f>IF('Indicator Date hidden'!AA93="x","x",$Z$2-'Indicator Date hidden'!AA93)</f>
        <v>0</v>
      </c>
      <c r="AA92" s="25" t="str">
        <f>IF('Indicator Date hidden'!AB93="x","x",$AA$2-'Indicator Date hidden'!AB93)</f>
        <v>x</v>
      </c>
      <c r="AB92" s="25">
        <f>IF('Indicator Date hidden'!AC93="x","x",$AB$2-'Indicator Date hidden'!AC93)</f>
        <v>0</v>
      </c>
      <c r="AC92" s="25">
        <f>IF('Indicator Date hidden'!AD93="x","x",$AC$2-'Indicator Date hidden'!AD93)</f>
        <v>0</v>
      </c>
      <c r="AD92" s="25" t="str">
        <f>IF('Indicator Date hidden'!AE93="x","x",$AD$2-'Indicator Date hidden'!AE93)</f>
        <v>x</v>
      </c>
      <c r="AE92" s="25">
        <f>IF('Indicator Date hidden'!AF93="x","x",$AE$2-'Indicator Date hidden'!AF93)</f>
        <v>0</v>
      </c>
      <c r="AF92" s="25" t="str">
        <f>IF('Indicator Date hidden'!AG93="x","x",$AF$2-'Indicator Date hidden'!AG93)</f>
        <v>x</v>
      </c>
      <c r="AG92" s="25">
        <f>IF('Indicator Date hidden'!AH93="x","x",$AG$2-'Indicator Date hidden'!AH93)</f>
        <v>0</v>
      </c>
      <c r="AH92" s="25">
        <f>IF('Indicator Date hidden'!AI93="x","x",$AH$2-'Indicator Date hidden'!AI93)</f>
        <v>0</v>
      </c>
      <c r="AI92" s="25">
        <f>IF('Indicator Date hidden'!AJ93="x","x",$AI$2-'Indicator Date hidden'!AJ93)</f>
        <v>0</v>
      </c>
      <c r="AJ92" s="25" t="str">
        <f>IF('Indicator Date hidden'!AK93="x","x",$AJ$2-'Indicator Date hidden'!AK93)</f>
        <v>x</v>
      </c>
      <c r="AK92" s="25">
        <f>IF('Indicator Date hidden'!AL93="x","x",$AK$2-'Indicator Date hidden'!AL93)</f>
        <v>1</v>
      </c>
      <c r="AL92" s="25">
        <f>IF('Indicator Date hidden'!AM93="x","x",$AL$2-'Indicator Date hidden'!AM93)</f>
        <v>0</v>
      </c>
      <c r="AM92" s="25">
        <f>IF('Indicator Date hidden'!AN93="x","x",$AM$2-'Indicator Date hidden'!AN93)</f>
        <v>0</v>
      </c>
      <c r="AN92" s="25">
        <f>IF('Indicator Date hidden'!AO93="x","x",$AN$2-'Indicator Date hidden'!AO93)</f>
        <v>0</v>
      </c>
      <c r="AO92" s="25">
        <f>IF('Indicator Date hidden'!AP93="x","x",$AO$2-'Indicator Date hidden'!AP93)</f>
        <v>0</v>
      </c>
      <c r="AP92" s="25">
        <f>IF('Indicator Date hidden'!AQ93="x","x",$AP$2-'Indicator Date hidden'!AQ93)</f>
        <v>0</v>
      </c>
      <c r="AQ92" s="25" t="str">
        <f>IF('Indicator Date hidden'!AR93="x","x",$AQ$2-'Indicator Date hidden'!AR93)</f>
        <v>x</v>
      </c>
      <c r="AR92" s="25">
        <f>IF('Indicator Date hidden'!AS93="x","x",$AR$2-'Indicator Date hidden'!AS93)</f>
        <v>0</v>
      </c>
      <c r="AS92" s="25">
        <f>IF('Indicator Date hidden'!AT93="x","x",$AS$2-'Indicator Date hidden'!AT93)</f>
        <v>0</v>
      </c>
      <c r="AT92" s="25">
        <f>IF('Indicator Date hidden'!AU93="x","x",$AT$2-'Indicator Date hidden'!AU93)</f>
        <v>0</v>
      </c>
      <c r="AU92" s="25">
        <f>IF('Indicator Date hidden'!AV93="x","x",$AU$2-'Indicator Date hidden'!AV93)</f>
        <v>1</v>
      </c>
      <c r="AV92" s="25">
        <f>IF('Indicator Date hidden'!AW93="x","x",$AV$2-'Indicator Date hidden'!AW93)</f>
        <v>0</v>
      </c>
      <c r="AW92" s="25">
        <f>IF('Indicator Date hidden'!AX93="x","x",$AW$2-'Indicator Date hidden'!AX93)</f>
        <v>0</v>
      </c>
      <c r="AX92" s="25">
        <f>IF('Indicator Date hidden'!AY93="x","x",$AX$2-'Indicator Date hidden'!AY93)</f>
        <v>0</v>
      </c>
      <c r="AY92" s="25">
        <f>IF('Indicator Date hidden'!AZ93="x","x",$AY$2-'Indicator Date hidden'!AZ93)</f>
        <v>0</v>
      </c>
      <c r="AZ92" s="25">
        <f>IF('Indicator Date hidden'!BA93="x","x",$AZ$2-'Indicator Date hidden'!BA93)</f>
        <v>0</v>
      </c>
      <c r="BA92">
        <f t="shared" si="10"/>
        <v>4</v>
      </c>
      <c r="BB92" s="26">
        <f t="shared" si="11"/>
        <v>9.0909090909090912E-2</v>
      </c>
      <c r="BC92">
        <f t="shared" si="12"/>
        <v>3</v>
      </c>
      <c r="BD92" s="26">
        <f t="shared" si="13"/>
        <v>0.35790944881871867</v>
      </c>
      <c r="BE92" s="28">
        <f t="shared" si="14"/>
        <v>0</v>
      </c>
    </row>
    <row r="93" spans="1:57">
      <c r="A93" t="s">
        <v>6953</v>
      </c>
      <c r="B93" s="25">
        <f>IF('Indicator Date hidden'!C94="x","x",$B$2-'Indicator Date hidden'!C94)</f>
        <v>0</v>
      </c>
      <c r="C93" s="25">
        <f>IF('Indicator Date hidden'!D94="x","x",$C$2-'Indicator Date hidden'!D94)</f>
        <v>0</v>
      </c>
      <c r="D93" s="25">
        <f>IF('Indicator Date hidden'!E94="x","x",$D$2-'Indicator Date hidden'!E94)</f>
        <v>0</v>
      </c>
      <c r="E93" s="25">
        <f>IF('Indicator Date hidden'!F94="x","x",$E$2-'Indicator Date hidden'!F94)</f>
        <v>0</v>
      </c>
      <c r="F93" s="25">
        <f>IF('Indicator Date hidden'!G94="x","x",$F$2-'Indicator Date hidden'!G94)</f>
        <v>0</v>
      </c>
      <c r="G93" s="25">
        <f>IF('Indicator Date hidden'!H94="x","x",$G$2-'Indicator Date hidden'!H94)</f>
        <v>0</v>
      </c>
      <c r="H93" s="25">
        <f>IF('Indicator Date hidden'!I94="x","x",$H$2-'Indicator Date hidden'!I94)</f>
        <v>0</v>
      </c>
      <c r="I93" s="25">
        <f>IF('Indicator Date hidden'!J94="x","x",$I$2-'Indicator Date hidden'!J94)</f>
        <v>0</v>
      </c>
      <c r="J93" s="25">
        <f>IF('Indicator Date hidden'!K94="x","x",$J$2-'Indicator Date hidden'!K94)</f>
        <v>0</v>
      </c>
      <c r="K93" s="25">
        <f>IF('Indicator Date hidden'!L94="x","x",$K$2-'Indicator Date hidden'!L94)</f>
        <v>0</v>
      </c>
      <c r="L93" s="25">
        <f>IF('Indicator Date hidden'!M94="x","x",$L$2-'Indicator Date hidden'!M94)</f>
        <v>0</v>
      </c>
      <c r="M93" s="25">
        <f>IF('Indicator Date hidden'!N94="x","x",$M$2-'Indicator Date hidden'!N94)</f>
        <v>0</v>
      </c>
      <c r="N93" s="25">
        <f>IF('Indicator Date hidden'!O94="x","x",$N$2-'Indicator Date hidden'!O94)</f>
        <v>0</v>
      </c>
      <c r="O93" s="25">
        <f>IF('Indicator Date hidden'!P94="x","x",$O$2-'Indicator Date hidden'!P94)</f>
        <v>0</v>
      </c>
      <c r="P93" s="25">
        <f>IF('Indicator Date hidden'!Q94="x","x",$P$2-'Indicator Date hidden'!Q94)</f>
        <v>0</v>
      </c>
      <c r="Q93" s="25">
        <f>IF('Indicator Date hidden'!R94="x","x",$Q$2-'Indicator Date hidden'!R94)</f>
        <v>2</v>
      </c>
      <c r="R93" s="25">
        <f>IF('Indicator Date hidden'!S94="x","x",$R$2-'Indicator Date hidden'!S94)</f>
        <v>0</v>
      </c>
      <c r="S93" s="25">
        <f>IF('Indicator Date hidden'!T94="x","x",$S$2-'Indicator Date hidden'!T94)</f>
        <v>0</v>
      </c>
      <c r="T93" s="25">
        <f>IF('Indicator Date hidden'!U94="x","x",$T$2-'Indicator Date hidden'!U94)</f>
        <v>0</v>
      </c>
      <c r="U93" s="25">
        <f>IF('Indicator Date hidden'!V94="x","x",$U$2-'Indicator Date hidden'!V94)</f>
        <v>0</v>
      </c>
      <c r="V93" s="25">
        <f>IF('Indicator Date hidden'!W94="x","x",$V$2-'Indicator Date hidden'!W94)</f>
        <v>0</v>
      </c>
      <c r="W93" s="25">
        <f>IF('Indicator Date hidden'!X94="x","x",$W$2-'Indicator Date hidden'!X94)</f>
        <v>0</v>
      </c>
      <c r="X93" s="25">
        <f>IF('Indicator Date hidden'!Y94="x","x",$X$2-'Indicator Date hidden'!Y94)</f>
        <v>1</v>
      </c>
      <c r="Y93" s="25">
        <f>IF('Indicator Date hidden'!Z94="x","x",$Y$2-'Indicator Date hidden'!Z94)</f>
        <v>0</v>
      </c>
      <c r="Z93" s="25">
        <f>IF('Indicator Date hidden'!AA94="x","x",$Z$2-'Indicator Date hidden'!AA94)</f>
        <v>0</v>
      </c>
      <c r="AA93" s="25">
        <f>IF('Indicator Date hidden'!AB94="x","x",$AA$2-'Indicator Date hidden'!AB94)</f>
        <v>0</v>
      </c>
      <c r="AB93" s="25">
        <f>IF('Indicator Date hidden'!AC94="x","x",$AB$2-'Indicator Date hidden'!AC94)</f>
        <v>0</v>
      </c>
      <c r="AC93" s="25">
        <f>IF('Indicator Date hidden'!AD94="x","x",$AC$2-'Indicator Date hidden'!AD94)</f>
        <v>0</v>
      </c>
      <c r="AD93" s="25">
        <f>IF('Indicator Date hidden'!AE94="x","x",$AD$2-'Indicator Date hidden'!AE94)</f>
        <v>0</v>
      </c>
      <c r="AE93" s="25">
        <f>IF('Indicator Date hidden'!AF94="x","x",$AE$2-'Indicator Date hidden'!AF94)</f>
        <v>0</v>
      </c>
      <c r="AF93" s="25">
        <f>IF('Indicator Date hidden'!AG94="x","x",$AF$2-'Indicator Date hidden'!AG94)</f>
        <v>1</v>
      </c>
      <c r="AG93" s="25">
        <f>IF('Indicator Date hidden'!AH94="x","x",$AG$2-'Indicator Date hidden'!AH94)</f>
        <v>0</v>
      </c>
      <c r="AH93" s="25">
        <f>IF('Indicator Date hidden'!AI94="x","x",$AH$2-'Indicator Date hidden'!AI94)</f>
        <v>0</v>
      </c>
      <c r="AI93" s="25">
        <f>IF('Indicator Date hidden'!AJ94="x","x",$AI$2-'Indicator Date hidden'!AJ94)</f>
        <v>0</v>
      </c>
      <c r="AJ93" s="25" t="str">
        <f>IF('Indicator Date hidden'!AK94="x","x",$AJ$2-'Indicator Date hidden'!AK94)</f>
        <v>x</v>
      </c>
      <c r="AK93" s="25">
        <f>IF('Indicator Date hidden'!AL94="x","x",$AK$2-'Indicator Date hidden'!AL94)</f>
        <v>1</v>
      </c>
      <c r="AL93" s="25">
        <f>IF('Indicator Date hidden'!AM94="x","x",$AL$2-'Indicator Date hidden'!AM94)</f>
        <v>0</v>
      </c>
      <c r="AM93" s="25">
        <f>IF('Indicator Date hidden'!AN94="x","x",$AM$2-'Indicator Date hidden'!AN94)</f>
        <v>0</v>
      </c>
      <c r="AN93" s="25">
        <f>IF('Indicator Date hidden'!AO94="x","x",$AN$2-'Indicator Date hidden'!AO94)</f>
        <v>0</v>
      </c>
      <c r="AO93" s="25" t="str">
        <f>IF('Indicator Date hidden'!AP94="x","x",$AO$2-'Indicator Date hidden'!AP94)</f>
        <v>x</v>
      </c>
      <c r="AP93" s="25" t="str">
        <f>IF('Indicator Date hidden'!AQ94="x","x",$AP$2-'Indicator Date hidden'!AQ94)</f>
        <v>x</v>
      </c>
      <c r="AQ93" s="25">
        <f>IF('Indicator Date hidden'!AR94="x","x",$AQ$2-'Indicator Date hidden'!AR94)</f>
        <v>0</v>
      </c>
      <c r="AR93" s="25">
        <f>IF('Indicator Date hidden'!AS94="x","x",$AR$2-'Indicator Date hidden'!AS94)</f>
        <v>0</v>
      </c>
      <c r="AS93" s="25">
        <f>IF('Indicator Date hidden'!AT94="x","x",$AS$2-'Indicator Date hidden'!AT94)</f>
        <v>0</v>
      </c>
      <c r="AT93" s="25">
        <f>IF('Indicator Date hidden'!AU94="x","x",$AT$2-'Indicator Date hidden'!AU94)</f>
        <v>0</v>
      </c>
      <c r="AU93" s="25">
        <f>IF('Indicator Date hidden'!AV94="x","x",$AU$2-'Indicator Date hidden'!AV94)</f>
        <v>5</v>
      </c>
      <c r="AV93" s="25">
        <f>IF('Indicator Date hidden'!AW94="x","x",$AV$2-'Indicator Date hidden'!AW94)</f>
        <v>0</v>
      </c>
      <c r="AW93" s="25">
        <f>IF('Indicator Date hidden'!AX94="x","x",$AW$2-'Indicator Date hidden'!AX94)</f>
        <v>0</v>
      </c>
      <c r="AX93" s="25">
        <f>IF('Indicator Date hidden'!AY94="x","x",$AX$2-'Indicator Date hidden'!AY94)</f>
        <v>0</v>
      </c>
      <c r="AY93" s="25">
        <f>IF('Indicator Date hidden'!AZ94="x","x",$AY$2-'Indicator Date hidden'!AZ94)</f>
        <v>0</v>
      </c>
      <c r="AZ93" s="25">
        <f>IF('Indicator Date hidden'!BA94="x","x",$AZ$2-'Indicator Date hidden'!BA94)</f>
        <v>0</v>
      </c>
      <c r="BA93">
        <f t="shared" si="10"/>
        <v>10</v>
      </c>
      <c r="BB93" s="26">
        <f t="shared" si="11"/>
        <v>0.20833333333333334</v>
      </c>
      <c r="BC93">
        <f t="shared" si="12"/>
        <v>5</v>
      </c>
      <c r="BD93" s="26">
        <f t="shared" si="13"/>
        <v>0.78947063839568399</v>
      </c>
      <c r="BE93" s="28">
        <f t="shared" si="14"/>
        <v>0</v>
      </c>
    </row>
    <row r="94" spans="1:57">
      <c r="A94" t="s">
        <v>6965</v>
      </c>
      <c r="B94" s="25">
        <f>IF('Indicator Date hidden'!C95="x","x",$B$2-'Indicator Date hidden'!C95)</f>
        <v>0</v>
      </c>
      <c r="C94" s="25">
        <f>IF('Indicator Date hidden'!D95="x","x",$C$2-'Indicator Date hidden'!D95)</f>
        <v>0</v>
      </c>
      <c r="D94" s="25">
        <f>IF('Indicator Date hidden'!E95="x","x",$D$2-'Indicator Date hidden'!E95)</f>
        <v>0</v>
      </c>
      <c r="E94" s="25">
        <f>IF('Indicator Date hidden'!F95="x","x",$E$2-'Indicator Date hidden'!F95)</f>
        <v>0</v>
      </c>
      <c r="F94" s="25">
        <f>IF('Indicator Date hidden'!G95="x","x",$F$2-'Indicator Date hidden'!G95)</f>
        <v>0</v>
      </c>
      <c r="G94" s="25">
        <f>IF('Indicator Date hidden'!H95="x","x",$G$2-'Indicator Date hidden'!H95)</f>
        <v>0</v>
      </c>
      <c r="H94" s="25">
        <f>IF('Indicator Date hidden'!I95="x","x",$H$2-'Indicator Date hidden'!I95)</f>
        <v>0</v>
      </c>
      <c r="I94" s="25">
        <f>IF('Indicator Date hidden'!J95="x","x",$I$2-'Indicator Date hidden'!J95)</f>
        <v>0</v>
      </c>
      <c r="J94" s="25">
        <f>IF('Indicator Date hidden'!K95="x","x",$J$2-'Indicator Date hidden'!K95)</f>
        <v>0</v>
      </c>
      <c r="K94" s="25">
        <f>IF('Indicator Date hidden'!L95="x","x",$K$2-'Indicator Date hidden'!L95)</f>
        <v>0</v>
      </c>
      <c r="L94" s="25">
        <f>IF('Indicator Date hidden'!M95="x","x",$L$2-'Indicator Date hidden'!M95)</f>
        <v>0</v>
      </c>
      <c r="M94" s="25">
        <f>IF('Indicator Date hidden'!N95="x","x",$M$2-'Indicator Date hidden'!N95)</f>
        <v>0</v>
      </c>
      <c r="N94" s="25">
        <f>IF('Indicator Date hidden'!O95="x","x",$N$2-'Indicator Date hidden'!O95)</f>
        <v>0</v>
      </c>
      <c r="O94" s="25">
        <f>IF('Indicator Date hidden'!P95="x","x",$O$2-'Indicator Date hidden'!P95)</f>
        <v>0</v>
      </c>
      <c r="P94" s="25">
        <f>IF('Indicator Date hidden'!Q95="x","x",$P$2-'Indicator Date hidden'!Q95)</f>
        <v>0</v>
      </c>
      <c r="Q94" s="25">
        <f>IF('Indicator Date hidden'!R95="x","x",$Q$2-'Indicator Date hidden'!R95)</f>
        <v>2</v>
      </c>
      <c r="R94" s="25">
        <f>IF('Indicator Date hidden'!S95="x","x",$R$2-'Indicator Date hidden'!S95)</f>
        <v>0</v>
      </c>
      <c r="S94" s="25">
        <f>IF('Indicator Date hidden'!T95="x","x",$S$2-'Indicator Date hidden'!T95)</f>
        <v>0</v>
      </c>
      <c r="T94" s="25">
        <f>IF('Indicator Date hidden'!U95="x","x",$T$2-'Indicator Date hidden'!U95)</f>
        <v>0</v>
      </c>
      <c r="U94" s="25">
        <f>IF('Indicator Date hidden'!V95="x","x",$U$2-'Indicator Date hidden'!V95)</f>
        <v>0</v>
      </c>
      <c r="V94" s="25">
        <f>IF('Indicator Date hidden'!W95="x","x",$V$2-'Indicator Date hidden'!W95)</f>
        <v>0</v>
      </c>
      <c r="W94" s="25">
        <f>IF('Indicator Date hidden'!X95="x","x",$W$2-'Indicator Date hidden'!X95)</f>
        <v>3</v>
      </c>
      <c r="X94" s="25">
        <f>IF('Indicator Date hidden'!Y95="x","x",$X$2-'Indicator Date hidden'!Y95)</f>
        <v>2</v>
      </c>
      <c r="Y94" s="25">
        <f>IF('Indicator Date hidden'!Z95="x","x",$Y$2-'Indicator Date hidden'!Z95)</f>
        <v>0</v>
      </c>
      <c r="Z94" s="25">
        <f>IF('Indicator Date hidden'!AA95="x","x",$Z$2-'Indicator Date hidden'!AA95)</f>
        <v>0</v>
      </c>
      <c r="AA94" s="25">
        <f>IF('Indicator Date hidden'!AB95="x","x",$AA$2-'Indicator Date hidden'!AB95)</f>
        <v>0</v>
      </c>
      <c r="AB94" s="25">
        <f>IF('Indicator Date hidden'!AC95="x","x",$AB$2-'Indicator Date hidden'!AC95)</f>
        <v>0</v>
      </c>
      <c r="AC94" s="25">
        <f>IF('Indicator Date hidden'!AD95="x","x",$AC$2-'Indicator Date hidden'!AD95)</f>
        <v>0</v>
      </c>
      <c r="AD94" s="25">
        <f>IF('Indicator Date hidden'!AE95="x","x",$AD$2-'Indicator Date hidden'!AE95)</f>
        <v>0</v>
      </c>
      <c r="AE94" s="25">
        <f>IF('Indicator Date hidden'!AF95="x","x",$AE$2-'Indicator Date hidden'!AF95)</f>
        <v>1</v>
      </c>
      <c r="AF94" s="25">
        <f>IF('Indicator Date hidden'!AG95="x","x",$AF$2-'Indicator Date hidden'!AG95)</f>
        <v>1</v>
      </c>
      <c r="AG94" s="25">
        <f>IF('Indicator Date hidden'!AH95="x","x",$AG$2-'Indicator Date hidden'!AH95)</f>
        <v>0</v>
      </c>
      <c r="AH94" s="25">
        <f>IF('Indicator Date hidden'!AI95="x","x",$AH$2-'Indicator Date hidden'!AI95)</f>
        <v>0</v>
      </c>
      <c r="AI94" s="25">
        <f>IF('Indicator Date hidden'!AJ95="x","x",$AI$2-'Indicator Date hidden'!AJ95)</f>
        <v>0</v>
      </c>
      <c r="AJ94" s="25">
        <f>IF('Indicator Date hidden'!AK95="x","x",$AJ$2-'Indicator Date hidden'!AK95)</f>
        <v>1</v>
      </c>
      <c r="AK94" s="25">
        <f>IF('Indicator Date hidden'!AL95="x","x",$AK$2-'Indicator Date hidden'!AL95)</f>
        <v>1</v>
      </c>
      <c r="AL94" s="25">
        <f>IF('Indicator Date hidden'!AM95="x","x",$AL$2-'Indicator Date hidden'!AM95)</f>
        <v>0</v>
      </c>
      <c r="AM94" s="25">
        <f>IF('Indicator Date hidden'!AN95="x","x",$AM$2-'Indicator Date hidden'!AN95)</f>
        <v>0</v>
      </c>
      <c r="AN94" s="25">
        <f>IF('Indicator Date hidden'!AO95="x","x",$AN$2-'Indicator Date hidden'!AO95)</f>
        <v>0</v>
      </c>
      <c r="AO94" s="25">
        <f>IF('Indicator Date hidden'!AP95="x","x",$AO$2-'Indicator Date hidden'!AP95)</f>
        <v>2</v>
      </c>
      <c r="AP94" s="25">
        <f>IF('Indicator Date hidden'!AQ95="x","x",$AP$2-'Indicator Date hidden'!AQ95)</f>
        <v>1</v>
      </c>
      <c r="AQ94" s="25">
        <f>IF('Indicator Date hidden'!AR95="x","x",$AQ$2-'Indicator Date hidden'!AR95)</f>
        <v>0</v>
      </c>
      <c r="AR94" s="25">
        <f>IF('Indicator Date hidden'!AS95="x","x",$AR$2-'Indicator Date hidden'!AS95)</f>
        <v>0</v>
      </c>
      <c r="AS94" s="25">
        <f>IF('Indicator Date hidden'!AT95="x","x",$AS$2-'Indicator Date hidden'!AT95)</f>
        <v>0</v>
      </c>
      <c r="AT94" s="25">
        <f>IF('Indicator Date hidden'!AU95="x","x",$AT$2-'Indicator Date hidden'!AU95)</f>
        <v>0</v>
      </c>
      <c r="AU94" s="25" t="str">
        <f>IF('Indicator Date hidden'!AV95="x","x",$AU$2-'Indicator Date hidden'!AV95)</f>
        <v>x</v>
      </c>
      <c r="AV94" s="25">
        <f>IF('Indicator Date hidden'!AW95="x","x",$AV$2-'Indicator Date hidden'!AW95)</f>
        <v>0</v>
      </c>
      <c r="AW94" s="25">
        <f>IF('Indicator Date hidden'!AX95="x","x",$AW$2-'Indicator Date hidden'!AX95)</f>
        <v>0</v>
      </c>
      <c r="AX94" s="25">
        <f>IF('Indicator Date hidden'!AY95="x","x",$AX$2-'Indicator Date hidden'!AY95)</f>
        <v>0</v>
      </c>
      <c r="AY94" s="25">
        <f>IF('Indicator Date hidden'!AZ95="x","x",$AY$2-'Indicator Date hidden'!AZ95)</f>
        <v>0</v>
      </c>
      <c r="AZ94" s="25">
        <f>IF('Indicator Date hidden'!BA95="x","x",$AZ$2-'Indicator Date hidden'!BA95)</f>
        <v>0</v>
      </c>
      <c r="BA94">
        <f t="shared" si="10"/>
        <v>14</v>
      </c>
      <c r="BB94" s="26">
        <f t="shared" si="11"/>
        <v>0.28000000000000003</v>
      </c>
      <c r="BC94">
        <f t="shared" si="12"/>
        <v>9</v>
      </c>
      <c r="BD94" s="26">
        <f t="shared" si="13"/>
        <v>0.664529909033446</v>
      </c>
      <c r="BE94" s="28">
        <f t="shared" si="14"/>
        <v>0</v>
      </c>
    </row>
    <row r="95" spans="1:57">
      <c r="A95" t="s">
        <v>6983</v>
      </c>
      <c r="B95" s="25">
        <f>IF('Indicator Date hidden'!C96="x","x",$B$2-'Indicator Date hidden'!C96)</f>
        <v>0</v>
      </c>
      <c r="C95" s="25">
        <f>IF('Indicator Date hidden'!D96="x","x",$C$2-'Indicator Date hidden'!D96)</f>
        <v>0</v>
      </c>
      <c r="D95" s="25">
        <f>IF('Indicator Date hidden'!E96="x","x",$D$2-'Indicator Date hidden'!E96)</f>
        <v>0</v>
      </c>
      <c r="E95" s="25">
        <f>IF('Indicator Date hidden'!F96="x","x",$E$2-'Indicator Date hidden'!F96)</f>
        <v>0</v>
      </c>
      <c r="F95" s="25">
        <f>IF('Indicator Date hidden'!G96="x","x",$F$2-'Indicator Date hidden'!G96)</f>
        <v>0</v>
      </c>
      <c r="G95" s="25">
        <f>IF('Indicator Date hidden'!H96="x","x",$G$2-'Indicator Date hidden'!H96)</f>
        <v>0</v>
      </c>
      <c r="H95" s="25">
        <f>IF('Indicator Date hidden'!I96="x","x",$H$2-'Indicator Date hidden'!I96)</f>
        <v>0</v>
      </c>
      <c r="I95" s="25">
        <f>IF('Indicator Date hidden'!J96="x","x",$I$2-'Indicator Date hidden'!J96)</f>
        <v>0</v>
      </c>
      <c r="J95" s="25">
        <f>IF('Indicator Date hidden'!K96="x","x",$J$2-'Indicator Date hidden'!K96)</f>
        <v>0</v>
      </c>
      <c r="K95" s="25">
        <f>IF('Indicator Date hidden'!L96="x","x",$K$2-'Indicator Date hidden'!L96)</f>
        <v>0</v>
      </c>
      <c r="L95" s="25">
        <f>IF('Indicator Date hidden'!M96="x","x",$L$2-'Indicator Date hidden'!M96)</f>
        <v>0</v>
      </c>
      <c r="M95" s="25">
        <f>IF('Indicator Date hidden'!N96="x","x",$M$2-'Indicator Date hidden'!N96)</f>
        <v>0</v>
      </c>
      <c r="N95" s="25">
        <f>IF('Indicator Date hidden'!O96="x","x",$N$2-'Indicator Date hidden'!O96)</f>
        <v>0</v>
      </c>
      <c r="O95" s="25">
        <f>IF('Indicator Date hidden'!P96="x","x",$O$2-'Indicator Date hidden'!P96)</f>
        <v>0</v>
      </c>
      <c r="P95" s="25">
        <f>IF('Indicator Date hidden'!Q96="x","x",$P$2-'Indicator Date hidden'!Q96)</f>
        <v>0</v>
      </c>
      <c r="Q95" s="25" t="str">
        <f>IF('Indicator Date hidden'!R96="x","x",$Q$2-'Indicator Date hidden'!R96)</f>
        <v>x</v>
      </c>
      <c r="R95" s="25">
        <f>IF('Indicator Date hidden'!S96="x","x",$R$2-'Indicator Date hidden'!S96)</f>
        <v>0</v>
      </c>
      <c r="S95" s="25">
        <f>IF('Indicator Date hidden'!T96="x","x",$S$2-'Indicator Date hidden'!T96)</f>
        <v>0</v>
      </c>
      <c r="T95" s="25">
        <f>IF('Indicator Date hidden'!U96="x","x",$T$2-'Indicator Date hidden'!U96)</f>
        <v>0</v>
      </c>
      <c r="U95" s="25" t="str">
        <f>IF('Indicator Date hidden'!V96="x","x",$U$2-'Indicator Date hidden'!V96)</f>
        <v>x</v>
      </c>
      <c r="V95" s="25">
        <f>IF('Indicator Date hidden'!W96="x","x",$V$2-'Indicator Date hidden'!W96)</f>
        <v>0</v>
      </c>
      <c r="W95" s="25" t="str">
        <f>IF('Indicator Date hidden'!X96="x","x",$W$2-'Indicator Date hidden'!X96)</f>
        <v>x</v>
      </c>
      <c r="X95" s="25">
        <f>IF('Indicator Date hidden'!Y96="x","x",$X$2-'Indicator Date hidden'!Y96)</f>
        <v>2</v>
      </c>
      <c r="Y95" s="25">
        <f>IF('Indicator Date hidden'!Z96="x","x",$Y$2-'Indicator Date hidden'!Z96)</f>
        <v>0</v>
      </c>
      <c r="Z95" s="25">
        <f>IF('Indicator Date hidden'!AA96="x","x",$Z$2-'Indicator Date hidden'!AA96)</f>
        <v>0</v>
      </c>
      <c r="AA95" s="25" t="str">
        <f>IF('Indicator Date hidden'!AB96="x","x",$AA$2-'Indicator Date hidden'!AB96)</f>
        <v>x</v>
      </c>
      <c r="AB95" s="25">
        <f>IF('Indicator Date hidden'!AC96="x","x",$AB$2-'Indicator Date hidden'!AC96)</f>
        <v>0</v>
      </c>
      <c r="AC95" s="25">
        <f>IF('Indicator Date hidden'!AD96="x","x",$AC$2-'Indicator Date hidden'!AD96)</f>
        <v>0</v>
      </c>
      <c r="AD95" s="25" t="str">
        <f>IF('Indicator Date hidden'!AE96="x","x",$AD$2-'Indicator Date hidden'!AE96)</f>
        <v>x</v>
      </c>
      <c r="AE95" s="25">
        <f>IF('Indicator Date hidden'!AF96="x","x",$AE$2-'Indicator Date hidden'!AF96)</f>
        <v>0</v>
      </c>
      <c r="AF95" s="25">
        <f>IF('Indicator Date hidden'!AG96="x","x",$AF$2-'Indicator Date hidden'!AG96)</f>
        <v>1</v>
      </c>
      <c r="AG95" s="25">
        <f>IF('Indicator Date hidden'!AH96="x","x",$AG$2-'Indicator Date hidden'!AH96)</f>
        <v>0</v>
      </c>
      <c r="AH95" s="25">
        <f>IF('Indicator Date hidden'!AI96="x","x",$AH$2-'Indicator Date hidden'!AI96)</f>
        <v>0</v>
      </c>
      <c r="AI95" s="25">
        <f>IF('Indicator Date hidden'!AJ96="x","x",$AI$2-'Indicator Date hidden'!AJ96)</f>
        <v>0</v>
      </c>
      <c r="AJ95" s="25" t="str">
        <f>IF('Indicator Date hidden'!AK96="x","x",$AJ$2-'Indicator Date hidden'!AK96)</f>
        <v>x</v>
      </c>
      <c r="AK95" s="25">
        <f>IF('Indicator Date hidden'!AL96="x","x",$AK$2-'Indicator Date hidden'!AL96)</f>
        <v>1</v>
      </c>
      <c r="AL95" s="25">
        <f>IF('Indicator Date hidden'!AM96="x","x",$AL$2-'Indicator Date hidden'!AM96)</f>
        <v>0</v>
      </c>
      <c r="AM95" s="25">
        <f>IF('Indicator Date hidden'!AN96="x","x",$AM$2-'Indicator Date hidden'!AN96)</f>
        <v>0</v>
      </c>
      <c r="AN95" s="25">
        <f>IF('Indicator Date hidden'!AO96="x","x",$AN$2-'Indicator Date hidden'!AO96)</f>
        <v>0</v>
      </c>
      <c r="AO95" s="25">
        <f>IF('Indicator Date hidden'!AP96="x","x",$AO$2-'Indicator Date hidden'!AP96)</f>
        <v>0</v>
      </c>
      <c r="AP95" s="25">
        <f>IF('Indicator Date hidden'!AQ96="x","x",$AP$2-'Indicator Date hidden'!AQ96)</f>
        <v>0</v>
      </c>
      <c r="AQ95" s="25" t="str">
        <f>IF('Indicator Date hidden'!AR96="x","x",$AQ$2-'Indicator Date hidden'!AR96)</f>
        <v>x</v>
      </c>
      <c r="AR95" s="25">
        <f>IF('Indicator Date hidden'!AS96="x","x",$AR$2-'Indicator Date hidden'!AS96)</f>
        <v>0</v>
      </c>
      <c r="AS95" s="25">
        <f>IF('Indicator Date hidden'!AT96="x","x",$AS$2-'Indicator Date hidden'!AT96)</f>
        <v>0</v>
      </c>
      <c r="AT95" s="25">
        <f>IF('Indicator Date hidden'!AU96="x","x",$AT$2-'Indicator Date hidden'!AU96)</f>
        <v>0</v>
      </c>
      <c r="AU95" s="25">
        <f>IF('Indicator Date hidden'!AV96="x","x",$AU$2-'Indicator Date hidden'!AV96)</f>
        <v>3</v>
      </c>
      <c r="AV95" s="25">
        <f>IF('Indicator Date hidden'!AW96="x","x",$AV$2-'Indicator Date hidden'!AW96)</f>
        <v>0</v>
      </c>
      <c r="AW95" s="25">
        <f>IF('Indicator Date hidden'!AX96="x","x",$AW$2-'Indicator Date hidden'!AX96)</f>
        <v>0</v>
      </c>
      <c r="AX95" s="25">
        <f>IF('Indicator Date hidden'!AY96="x","x",$AX$2-'Indicator Date hidden'!AY96)</f>
        <v>0</v>
      </c>
      <c r="AY95" s="25">
        <f>IF('Indicator Date hidden'!AZ96="x","x",$AY$2-'Indicator Date hidden'!AZ96)</f>
        <v>0</v>
      </c>
      <c r="AZ95" s="25">
        <f>IF('Indicator Date hidden'!BA96="x","x",$AZ$2-'Indicator Date hidden'!BA96)</f>
        <v>0</v>
      </c>
      <c r="BA95">
        <f t="shared" si="10"/>
        <v>7</v>
      </c>
      <c r="BB95" s="26">
        <f t="shared" si="11"/>
        <v>0.15909090909090909</v>
      </c>
      <c r="BC95">
        <f t="shared" si="12"/>
        <v>4</v>
      </c>
      <c r="BD95" s="26">
        <f t="shared" si="13"/>
        <v>0.56178214065037613</v>
      </c>
      <c r="BE95" s="28">
        <f t="shared" si="14"/>
        <v>0</v>
      </c>
    </row>
    <row r="96" spans="1:57">
      <c r="A96" t="s">
        <v>6966</v>
      </c>
      <c r="B96" s="25">
        <f>IF('Indicator Date hidden'!C97="x","x",$B$2-'Indicator Date hidden'!C97)</f>
        <v>0</v>
      </c>
      <c r="C96" s="25">
        <f>IF('Indicator Date hidden'!D97="x","x",$C$2-'Indicator Date hidden'!D97)</f>
        <v>0</v>
      </c>
      <c r="D96" s="25">
        <f>IF('Indicator Date hidden'!E97="x","x",$D$2-'Indicator Date hidden'!E97)</f>
        <v>0</v>
      </c>
      <c r="E96" s="25">
        <f>IF('Indicator Date hidden'!F97="x","x",$E$2-'Indicator Date hidden'!F97)</f>
        <v>0</v>
      </c>
      <c r="F96" s="25">
        <f>IF('Indicator Date hidden'!G97="x","x",$F$2-'Indicator Date hidden'!G97)</f>
        <v>0</v>
      </c>
      <c r="G96" s="25">
        <f>IF('Indicator Date hidden'!H97="x","x",$G$2-'Indicator Date hidden'!H97)</f>
        <v>0</v>
      </c>
      <c r="H96" s="25">
        <f>IF('Indicator Date hidden'!I97="x","x",$H$2-'Indicator Date hidden'!I97)</f>
        <v>0</v>
      </c>
      <c r="I96" s="25">
        <f>IF('Indicator Date hidden'!J97="x","x",$I$2-'Indicator Date hidden'!J97)</f>
        <v>0</v>
      </c>
      <c r="J96" s="25">
        <f>IF('Indicator Date hidden'!K97="x","x",$J$2-'Indicator Date hidden'!K97)</f>
        <v>0</v>
      </c>
      <c r="K96" s="25">
        <f>IF('Indicator Date hidden'!L97="x","x",$K$2-'Indicator Date hidden'!L97)</f>
        <v>0</v>
      </c>
      <c r="L96" s="25">
        <f>IF('Indicator Date hidden'!M97="x","x",$L$2-'Indicator Date hidden'!M97)</f>
        <v>0</v>
      </c>
      <c r="M96" s="25">
        <f>IF('Indicator Date hidden'!N97="x","x",$M$2-'Indicator Date hidden'!N97)</f>
        <v>0</v>
      </c>
      <c r="N96" s="25">
        <f>IF('Indicator Date hidden'!O97="x","x",$N$2-'Indicator Date hidden'!O97)</f>
        <v>0</v>
      </c>
      <c r="O96" s="25">
        <f>IF('Indicator Date hidden'!P97="x","x",$O$2-'Indicator Date hidden'!P97)</f>
        <v>0</v>
      </c>
      <c r="P96" s="25">
        <f>IF('Indicator Date hidden'!Q97="x","x",$P$2-'Indicator Date hidden'!Q97)</f>
        <v>0</v>
      </c>
      <c r="Q96" s="25" t="str">
        <f>IF('Indicator Date hidden'!R97="x","x",$Q$2-'Indicator Date hidden'!R97)</f>
        <v>x</v>
      </c>
      <c r="R96" s="25">
        <f>IF('Indicator Date hidden'!S97="x","x",$R$2-'Indicator Date hidden'!S97)</f>
        <v>0</v>
      </c>
      <c r="S96" s="25">
        <f>IF('Indicator Date hidden'!T97="x","x",$S$2-'Indicator Date hidden'!T97)</f>
        <v>0</v>
      </c>
      <c r="T96" s="25">
        <f>IF('Indicator Date hidden'!U97="x","x",$T$2-'Indicator Date hidden'!U97)</f>
        <v>0</v>
      </c>
      <c r="U96" s="25">
        <f>IF('Indicator Date hidden'!V97="x","x",$U$2-'Indicator Date hidden'!V97)</f>
        <v>0</v>
      </c>
      <c r="V96" s="25">
        <f>IF('Indicator Date hidden'!W97="x","x",$V$2-'Indicator Date hidden'!W97)</f>
        <v>0</v>
      </c>
      <c r="W96" s="25">
        <f>IF('Indicator Date hidden'!X97="x","x",$W$2-'Indicator Date hidden'!X97)</f>
        <v>10</v>
      </c>
      <c r="X96" s="25">
        <f>IF('Indicator Date hidden'!Y97="x","x",$X$2-'Indicator Date hidden'!Y97)</f>
        <v>3</v>
      </c>
      <c r="Y96" s="25">
        <f>IF('Indicator Date hidden'!Z97="x","x",$Y$2-'Indicator Date hidden'!Z97)</f>
        <v>0</v>
      </c>
      <c r="Z96" s="25">
        <f>IF('Indicator Date hidden'!AA97="x","x",$Z$2-'Indicator Date hidden'!AA97)</f>
        <v>0</v>
      </c>
      <c r="AA96" s="25">
        <f>IF('Indicator Date hidden'!AB97="x","x",$AA$2-'Indicator Date hidden'!AB97)</f>
        <v>0</v>
      </c>
      <c r="AB96" s="25">
        <f>IF('Indicator Date hidden'!AC97="x","x",$AB$2-'Indicator Date hidden'!AC97)</f>
        <v>0</v>
      </c>
      <c r="AC96" s="25">
        <f>IF('Indicator Date hidden'!AD97="x","x",$AC$2-'Indicator Date hidden'!AD97)</f>
        <v>0</v>
      </c>
      <c r="AD96" s="25" t="str">
        <f>IF('Indicator Date hidden'!AE97="x","x",$AD$2-'Indicator Date hidden'!AE97)</f>
        <v>x</v>
      </c>
      <c r="AE96" s="25">
        <f>IF('Indicator Date hidden'!AF97="x","x",$AE$2-'Indicator Date hidden'!AF97)</f>
        <v>0</v>
      </c>
      <c r="AF96" s="25" t="str">
        <f>IF('Indicator Date hidden'!AG97="x","x",$AF$2-'Indicator Date hidden'!AG97)</f>
        <v>x</v>
      </c>
      <c r="AG96" s="25">
        <f>IF('Indicator Date hidden'!AH97="x","x",$AG$2-'Indicator Date hidden'!AH97)</f>
        <v>0</v>
      </c>
      <c r="AH96" s="25">
        <f>IF('Indicator Date hidden'!AI97="x","x",$AH$2-'Indicator Date hidden'!AI97)</f>
        <v>0</v>
      </c>
      <c r="AI96" s="25">
        <f>IF('Indicator Date hidden'!AJ97="x","x",$AI$2-'Indicator Date hidden'!AJ97)</f>
        <v>0</v>
      </c>
      <c r="AJ96" s="25">
        <f>IF('Indicator Date hidden'!AK97="x","x",$AJ$2-'Indicator Date hidden'!AK97)</f>
        <v>1</v>
      </c>
      <c r="AK96" s="25">
        <f>IF('Indicator Date hidden'!AL97="x","x",$AK$2-'Indicator Date hidden'!AL97)</f>
        <v>0</v>
      </c>
      <c r="AL96" s="25">
        <f>IF('Indicator Date hidden'!AM97="x","x",$AL$2-'Indicator Date hidden'!AM97)</f>
        <v>0</v>
      </c>
      <c r="AM96" s="25">
        <f>IF('Indicator Date hidden'!AN97="x","x",$AM$2-'Indicator Date hidden'!AN97)</f>
        <v>0</v>
      </c>
      <c r="AN96" s="25">
        <f>IF('Indicator Date hidden'!AO97="x","x",$AN$2-'Indicator Date hidden'!AO97)</f>
        <v>0</v>
      </c>
      <c r="AO96" s="25" t="str">
        <f>IF('Indicator Date hidden'!AP97="x","x",$AO$2-'Indicator Date hidden'!AP97)</f>
        <v>x</v>
      </c>
      <c r="AP96" s="25" t="str">
        <f>IF('Indicator Date hidden'!AQ97="x","x",$AP$2-'Indicator Date hidden'!AQ97)</f>
        <v>x</v>
      </c>
      <c r="AQ96" s="25">
        <f>IF('Indicator Date hidden'!AR97="x","x",$AQ$2-'Indicator Date hidden'!AR97)</f>
        <v>0</v>
      </c>
      <c r="AR96" s="25">
        <f>IF('Indicator Date hidden'!AS97="x","x",$AR$2-'Indicator Date hidden'!AS97)</f>
        <v>0</v>
      </c>
      <c r="AS96" s="25">
        <f>IF('Indicator Date hidden'!AT97="x","x",$AS$2-'Indicator Date hidden'!AT97)</f>
        <v>0</v>
      </c>
      <c r="AT96" s="25">
        <f>IF('Indicator Date hidden'!AU97="x","x",$AT$2-'Indicator Date hidden'!AU97)</f>
        <v>0</v>
      </c>
      <c r="AU96" s="25">
        <f>IF('Indicator Date hidden'!AV97="x","x",$AU$2-'Indicator Date hidden'!AV97)</f>
        <v>7</v>
      </c>
      <c r="AV96" s="25">
        <f>IF('Indicator Date hidden'!AW97="x","x",$AV$2-'Indicator Date hidden'!AW97)</f>
        <v>0</v>
      </c>
      <c r="AW96" s="25">
        <f>IF('Indicator Date hidden'!AX97="x","x",$AW$2-'Indicator Date hidden'!AX97)</f>
        <v>0</v>
      </c>
      <c r="AX96" s="25">
        <f>IF('Indicator Date hidden'!AY97="x","x",$AX$2-'Indicator Date hidden'!AY97)</f>
        <v>0</v>
      </c>
      <c r="AY96" s="25">
        <f>IF('Indicator Date hidden'!AZ97="x","x",$AY$2-'Indicator Date hidden'!AZ97)</f>
        <v>0</v>
      </c>
      <c r="AZ96" s="25">
        <f>IF('Indicator Date hidden'!BA97="x","x",$AZ$2-'Indicator Date hidden'!BA97)</f>
        <v>0</v>
      </c>
      <c r="BA96">
        <f t="shared" si="10"/>
        <v>21</v>
      </c>
      <c r="BB96" s="26">
        <f t="shared" si="11"/>
        <v>0.45652173913043476</v>
      </c>
      <c r="BC96">
        <f t="shared" si="12"/>
        <v>4</v>
      </c>
      <c r="BD96" s="26">
        <f t="shared" si="13"/>
        <v>1.8022512701706603</v>
      </c>
      <c r="BE96" s="28">
        <f t="shared" si="14"/>
        <v>0</v>
      </c>
    </row>
    <row r="97" spans="1:57">
      <c r="A97" t="s">
        <v>6977</v>
      </c>
      <c r="B97" s="25">
        <f>IF('Indicator Date hidden'!C98="x","x",$B$2-'Indicator Date hidden'!C98)</f>
        <v>0</v>
      </c>
      <c r="C97" s="25">
        <f>IF('Indicator Date hidden'!D98="x","x",$C$2-'Indicator Date hidden'!D98)</f>
        <v>0</v>
      </c>
      <c r="D97" s="25">
        <f>IF('Indicator Date hidden'!E98="x","x",$D$2-'Indicator Date hidden'!E98)</f>
        <v>0</v>
      </c>
      <c r="E97" s="25">
        <f>IF('Indicator Date hidden'!F98="x","x",$E$2-'Indicator Date hidden'!F98)</f>
        <v>0</v>
      </c>
      <c r="F97" s="25">
        <f>IF('Indicator Date hidden'!G98="x","x",$F$2-'Indicator Date hidden'!G98)</f>
        <v>0</v>
      </c>
      <c r="G97" s="25">
        <f>IF('Indicator Date hidden'!H98="x","x",$G$2-'Indicator Date hidden'!H98)</f>
        <v>0</v>
      </c>
      <c r="H97" s="25">
        <f>IF('Indicator Date hidden'!I98="x","x",$H$2-'Indicator Date hidden'!I98)</f>
        <v>0</v>
      </c>
      <c r="I97" s="25">
        <f>IF('Indicator Date hidden'!J98="x","x",$I$2-'Indicator Date hidden'!J98)</f>
        <v>0</v>
      </c>
      <c r="J97" s="25">
        <f>IF('Indicator Date hidden'!K98="x","x",$J$2-'Indicator Date hidden'!K98)</f>
        <v>0</v>
      </c>
      <c r="K97" s="25">
        <f>IF('Indicator Date hidden'!L98="x","x",$K$2-'Indicator Date hidden'!L98)</f>
        <v>0</v>
      </c>
      <c r="L97" s="25">
        <f>IF('Indicator Date hidden'!M98="x","x",$L$2-'Indicator Date hidden'!M98)</f>
        <v>0</v>
      </c>
      <c r="M97" s="25">
        <f>IF('Indicator Date hidden'!N98="x","x",$M$2-'Indicator Date hidden'!N98)</f>
        <v>0</v>
      </c>
      <c r="N97" s="25">
        <f>IF('Indicator Date hidden'!O98="x","x",$N$2-'Indicator Date hidden'!O98)</f>
        <v>0</v>
      </c>
      <c r="O97" s="25">
        <f>IF('Indicator Date hidden'!P98="x","x",$O$2-'Indicator Date hidden'!P98)</f>
        <v>0</v>
      </c>
      <c r="P97" s="25">
        <f>IF('Indicator Date hidden'!Q98="x","x",$P$2-'Indicator Date hidden'!Q98)</f>
        <v>0</v>
      </c>
      <c r="Q97" s="25">
        <f>IF('Indicator Date hidden'!R98="x","x",$Q$2-'Indicator Date hidden'!R98)</f>
        <v>5</v>
      </c>
      <c r="R97" s="25">
        <f>IF('Indicator Date hidden'!S98="x","x",$R$2-'Indicator Date hidden'!S98)</f>
        <v>0</v>
      </c>
      <c r="S97" s="25">
        <f>IF('Indicator Date hidden'!T98="x","x",$S$2-'Indicator Date hidden'!T98)</f>
        <v>0</v>
      </c>
      <c r="T97" s="25">
        <f>IF('Indicator Date hidden'!U98="x","x",$T$2-'Indicator Date hidden'!U98)</f>
        <v>0</v>
      </c>
      <c r="U97" s="25">
        <f>IF('Indicator Date hidden'!V98="x","x",$U$2-'Indicator Date hidden'!V98)</f>
        <v>0</v>
      </c>
      <c r="V97" s="25">
        <f>IF('Indicator Date hidden'!W98="x","x",$V$2-'Indicator Date hidden'!W98)</f>
        <v>0</v>
      </c>
      <c r="W97" s="25">
        <f>IF('Indicator Date hidden'!X98="x","x",$W$2-'Indicator Date hidden'!X98)</f>
        <v>0</v>
      </c>
      <c r="X97" s="25" t="str">
        <f>IF('Indicator Date hidden'!Y98="x","x",$X$2-'Indicator Date hidden'!Y98)</f>
        <v>x</v>
      </c>
      <c r="Y97" s="25">
        <f>IF('Indicator Date hidden'!Z98="x","x",$Y$2-'Indicator Date hidden'!Z98)</f>
        <v>0</v>
      </c>
      <c r="Z97" s="25">
        <f>IF('Indicator Date hidden'!AA98="x","x",$Z$2-'Indicator Date hidden'!AA98)</f>
        <v>0</v>
      </c>
      <c r="AA97" s="25">
        <f>IF('Indicator Date hidden'!AB98="x","x",$AA$2-'Indicator Date hidden'!AB98)</f>
        <v>0</v>
      </c>
      <c r="AB97" s="25">
        <f>IF('Indicator Date hidden'!AC98="x","x",$AB$2-'Indicator Date hidden'!AC98)</f>
        <v>0</v>
      </c>
      <c r="AC97" s="25">
        <f>IF('Indicator Date hidden'!AD98="x","x",$AC$2-'Indicator Date hidden'!AD98)</f>
        <v>0</v>
      </c>
      <c r="AD97" s="25" t="str">
        <f>IF('Indicator Date hidden'!AE98="x","x",$AD$2-'Indicator Date hidden'!AE98)</f>
        <v>x</v>
      </c>
      <c r="AE97" s="25">
        <f>IF('Indicator Date hidden'!AF98="x","x",$AE$2-'Indicator Date hidden'!AF98)</f>
        <v>0</v>
      </c>
      <c r="AF97" s="25">
        <f>IF('Indicator Date hidden'!AG98="x","x",$AF$2-'Indicator Date hidden'!AG98)</f>
        <v>3</v>
      </c>
      <c r="AG97" s="25">
        <f>IF('Indicator Date hidden'!AH98="x","x",$AG$2-'Indicator Date hidden'!AH98)</f>
        <v>0</v>
      </c>
      <c r="AH97" s="25">
        <f>IF('Indicator Date hidden'!AI98="x","x",$AH$2-'Indicator Date hidden'!AI98)</f>
        <v>0</v>
      </c>
      <c r="AI97" s="25">
        <f>IF('Indicator Date hidden'!AJ98="x","x",$AI$2-'Indicator Date hidden'!AJ98)</f>
        <v>0</v>
      </c>
      <c r="AJ97" s="25" t="str">
        <f>IF('Indicator Date hidden'!AK98="x","x",$AJ$2-'Indicator Date hidden'!AK98)</f>
        <v>x</v>
      </c>
      <c r="AK97" s="25">
        <f>IF('Indicator Date hidden'!AL98="x","x",$AK$2-'Indicator Date hidden'!AL98)</f>
        <v>1</v>
      </c>
      <c r="AL97" s="25">
        <f>IF('Indicator Date hidden'!AM98="x","x",$AL$2-'Indicator Date hidden'!AM98)</f>
        <v>0</v>
      </c>
      <c r="AM97" s="25">
        <f>IF('Indicator Date hidden'!AN98="x","x",$AM$2-'Indicator Date hidden'!AN98)</f>
        <v>0</v>
      </c>
      <c r="AN97" s="25">
        <f>IF('Indicator Date hidden'!AO98="x","x",$AN$2-'Indicator Date hidden'!AO98)</f>
        <v>0</v>
      </c>
      <c r="AO97" s="25">
        <f>IF('Indicator Date hidden'!AP98="x","x",$AO$2-'Indicator Date hidden'!AP98)</f>
        <v>0</v>
      </c>
      <c r="AP97" s="25">
        <f>IF('Indicator Date hidden'!AQ98="x","x",$AP$2-'Indicator Date hidden'!AQ98)</f>
        <v>0</v>
      </c>
      <c r="AQ97" s="25">
        <f>IF('Indicator Date hidden'!AR98="x","x",$AQ$2-'Indicator Date hidden'!AR98)</f>
        <v>0</v>
      </c>
      <c r="AR97" s="25">
        <f>IF('Indicator Date hidden'!AS98="x","x",$AR$2-'Indicator Date hidden'!AS98)</f>
        <v>0</v>
      </c>
      <c r="AS97" s="25">
        <f>IF('Indicator Date hidden'!AT98="x","x",$AS$2-'Indicator Date hidden'!AT98)</f>
        <v>0</v>
      </c>
      <c r="AT97" s="25">
        <f>IF('Indicator Date hidden'!AU98="x","x",$AT$2-'Indicator Date hidden'!AU98)</f>
        <v>0</v>
      </c>
      <c r="AU97" s="25">
        <f>IF('Indicator Date hidden'!AV98="x","x",$AU$2-'Indicator Date hidden'!AV98)</f>
        <v>5</v>
      </c>
      <c r="AV97" s="25">
        <f>IF('Indicator Date hidden'!AW98="x","x",$AV$2-'Indicator Date hidden'!AW98)</f>
        <v>0</v>
      </c>
      <c r="AW97" s="25">
        <f>IF('Indicator Date hidden'!AX98="x","x",$AW$2-'Indicator Date hidden'!AX98)</f>
        <v>0</v>
      </c>
      <c r="AX97" s="25">
        <f>IF('Indicator Date hidden'!AY98="x","x",$AX$2-'Indicator Date hidden'!AY98)</f>
        <v>0</v>
      </c>
      <c r="AY97" s="25">
        <f>IF('Indicator Date hidden'!AZ98="x","x",$AY$2-'Indicator Date hidden'!AZ98)</f>
        <v>0</v>
      </c>
      <c r="AZ97" s="25">
        <f>IF('Indicator Date hidden'!BA98="x","x",$AZ$2-'Indicator Date hidden'!BA98)</f>
        <v>0</v>
      </c>
      <c r="BA97">
        <f t="shared" si="10"/>
        <v>14</v>
      </c>
      <c r="BB97" s="26">
        <f t="shared" si="11"/>
        <v>0.29166666666666669</v>
      </c>
      <c r="BC97">
        <f t="shared" si="12"/>
        <v>4</v>
      </c>
      <c r="BD97" s="26">
        <f t="shared" si="13"/>
        <v>1.0793194872490515</v>
      </c>
      <c r="BE97" s="28">
        <f t="shared" si="14"/>
        <v>0</v>
      </c>
    </row>
    <row r="98" spans="1:57">
      <c r="A98" t="s">
        <v>6968</v>
      </c>
      <c r="B98" s="25">
        <f>IF('Indicator Date hidden'!C99="x","x",$B$2-'Indicator Date hidden'!C99)</f>
        <v>0</v>
      </c>
      <c r="C98" s="25">
        <f>IF('Indicator Date hidden'!D99="x","x",$C$2-'Indicator Date hidden'!D99)</f>
        <v>0</v>
      </c>
      <c r="D98" s="25">
        <f>IF('Indicator Date hidden'!E99="x","x",$D$2-'Indicator Date hidden'!E99)</f>
        <v>0</v>
      </c>
      <c r="E98" s="25">
        <f>IF('Indicator Date hidden'!F99="x","x",$E$2-'Indicator Date hidden'!F99)</f>
        <v>0</v>
      </c>
      <c r="F98" s="25">
        <f>IF('Indicator Date hidden'!G99="x","x",$F$2-'Indicator Date hidden'!G99)</f>
        <v>0</v>
      </c>
      <c r="G98" s="25">
        <f>IF('Indicator Date hidden'!H99="x","x",$G$2-'Indicator Date hidden'!H99)</f>
        <v>0</v>
      </c>
      <c r="H98" s="25">
        <f>IF('Indicator Date hidden'!I99="x","x",$H$2-'Indicator Date hidden'!I99)</f>
        <v>0</v>
      </c>
      <c r="I98" s="25">
        <f>IF('Indicator Date hidden'!J99="x","x",$I$2-'Indicator Date hidden'!J99)</f>
        <v>0</v>
      </c>
      <c r="J98" s="25">
        <f>IF('Indicator Date hidden'!K99="x","x",$J$2-'Indicator Date hidden'!K99)</f>
        <v>0</v>
      </c>
      <c r="K98" s="25">
        <f>IF('Indicator Date hidden'!L99="x","x",$K$2-'Indicator Date hidden'!L99)</f>
        <v>0</v>
      </c>
      <c r="L98" s="25">
        <f>IF('Indicator Date hidden'!M99="x","x",$L$2-'Indicator Date hidden'!M99)</f>
        <v>0</v>
      </c>
      <c r="M98" s="25">
        <f>IF('Indicator Date hidden'!N99="x","x",$M$2-'Indicator Date hidden'!N99)</f>
        <v>0</v>
      </c>
      <c r="N98" s="25">
        <f>IF('Indicator Date hidden'!O99="x","x",$N$2-'Indicator Date hidden'!O99)</f>
        <v>0</v>
      </c>
      <c r="O98" s="25">
        <f>IF('Indicator Date hidden'!P99="x","x",$O$2-'Indicator Date hidden'!P99)</f>
        <v>0</v>
      </c>
      <c r="P98" s="25">
        <f>IF('Indicator Date hidden'!Q99="x","x",$P$2-'Indicator Date hidden'!Q99)</f>
        <v>0</v>
      </c>
      <c r="Q98" s="25">
        <f>IF('Indicator Date hidden'!R99="x","x",$Q$2-'Indicator Date hidden'!R99)</f>
        <v>1</v>
      </c>
      <c r="R98" s="25">
        <f>IF('Indicator Date hidden'!S99="x","x",$R$2-'Indicator Date hidden'!S99)</f>
        <v>0</v>
      </c>
      <c r="S98" s="25">
        <f>IF('Indicator Date hidden'!T99="x","x",$S$2-'Indicator Date hidden'!T99)</f>
        <v>0</v>
      </c>
      <c r="T98" s="25">
        <f>IF('Indicator Date hidden'!U99="x","x",$T$2-'Indicator Date hidden'!U99)</f>
        <v>0</v>
      </c>
      <c r="U98" s="25">
        <f>IF('Indicator Date hidden'!V99="x","x",$U$2-'Indicator Date hidden'!V99)</f>
        <v>0</v>
      </c>
      <c r="V98" s="25">
        <f>IF('Indicator Date hidden'!W99="x","x",$V$2-'Indicator Date hidden'!W99)</f>
        <v>0</v>
      </c>
      <c r="W98" s="25">
        <f>IF('Indicator Date hidden'!X99="x","x",$W$2-'Indicator Date hidden'!X99)</f>
        <v>1</v>
      </c>
      <c r="X98" s="25">
        <f>IF('Indicator Date hidden'!Y99="x","x",$X$2-'Indicator Date hidden'!Y99)</f>
        <v>4</v>
      </c>
      <c r="Y98" s="25">
        <f>IF('Indicator Date hidden'!Z99="x","x",$Y$2-'Indicator Date hidden'!Z99)</f>
        <v>0</v>
      </c>
      <c r="Z98" s="25">
        <f>IF('Indicator Date hidden'!AA99="x","x",$Z$2-'Indicator Date hidden'!AA99)</f>
        <v>0</v>
      </c>
      <c r="AA98" s="25">
        <f>IF('Indicator Date hidden'!AB99="x","x",$AA$2-'Indicator Date hidden'!AB99)</f>
        <v>0</v>
      </c>
      <c r="AB98" s="25">
        <f>IF('Indicator Date hidden'!AC99="x","x",$AB$2-'Indicator Date hidden'!AC99)</f>
        <v>0</v>
      </c>
      <c r="AC98" s="25">
        <f>IF('Indicator Date hidden'!AD99="x","x",$AC$2-'Indicator Date hidden'!AD99)</f>
        <v>0</v>
      </c>
      <c r="AD98" s="25">
        <f>IF('Indicator Date hidden'!AE99="x","x",$AD$2-'Indicator Date hidden'!AE99)</f>
        <v>0</v>
      </c>
      <c r="AE98" s="25">
        <f>IF('Indicator Date hidden'!AF99="x","x",$AE$2-'Indicator Date hidden'!AF99)</f>
        <v>0</v>
      </c>
      <c r="AF98" s="25">
        <f>IF('Indicator Date hidden'!AG99="x","x",$AF$2-'Indicator Date hidden'!AG99)</f>
        <v>6</v>
      </c>
      <c r="AG98" s="25">
        <f>IF('Indicator Date hidden'!AH99="x","x",$AG$2-'Indicator Date hidden'!AH99)</f>
        <v>0</v>
      </c>
      <c r="AH98" s="25">
        <f>IF('Indicator Date hidden'!AI99="x","x",$AH$2-'Indicator Date hidden'!AI99)</f>
        <v>0</v>
      </c>
      <c r="AI98" s="25">
        <f>IF('Indicator Date hidden'!AJ99="x","x",$AI$2-'Indicator Date hidden'!AJ99)</f>
        <v>0</v>
      </c>
      <c r="AJ98" s="25" t="str">
        <f>IF('Indicator Date hidden'!AK99="x","x",$AJ$2-'Indicator Date hidden'!AK99)</f>
        <v>x</v>
      </c>
      <c r="AK98" s="25">
        <f>IF('Indicator Date hidden'!AL99="x","x",$AK$2-'Indicator Date hidden'!AL99)</f>
        <v>0</v>
      </c>
      <c r="AL98" s="25">
        <f>IF('Indicator Date hidden'!AM99="x","x",$AL$2-'Indicator Date hidden'!AM99)</f>
        <v>0</v>
      </c>
      <c r="AM98" s="25">
        <f>IF('Indicator Date hidden'!AN99="x","x",$AM$2-'Indicator Date hidden'!AN99)</f>
        <v>0</v>
      </c>
      <c r="AN98" s="25">
        <f>IF('Indicator Date hidden'!AO99="x","x",$AN$2-'Indicator Date hidden'!AO99)</f>
        <v>0</v>
      </c>
      <c r="AO98" s="25" t="str">
        <f>IF('Indicator Date hidden'!AP99="x","x",$AO$2-'Indicator Date hidden'!AP99)</f>
        <v>x</v>
      </c>
      <c r="AP98" s="25" t="str">
        <f>IF('Indicator Date hidden'!AQ99="x","x",$AP$2-'Indicator Date hidden'!AQ99)</f>
        <v>x</v>
      </c>
      <c r="AQ98" s="25" t="str">
        <f>IF('Indicator Date hidden'!AR99="x","x",$AQ$2-'Indicator Date hidden'!AR99)</f>
        <v>x</v>
      </c>
      <c r="AR98" s="25">
        <f>IF('Indicator Date hidden'!AS99="x","x",$AR$2-'Indicator Date hidden'!AS99)</f>
        <v>0</v>
      </c>
      <c r="AS98" s="25">
        <f>IF('Indicator Date hidden'!AT99="x","x",$AS$2-'Indicator Date hidden'!AT99)</f>
        <v>0</v>
      </c>
      <c r="AT98" s="25">
        <f>IF('Indicator Date hidden'!AU99="x","x",$AT$2-'Indicator Date hidden'!AU99)</f>
        <v>0</v>
      </c>
      <c r="AU98" s="25">
        <f>IF('Indicator Date hidden'!AV99="x","x",$AU$2-'Indicator Date hidden'!AV99)</f>
        <v>7</v>
      </c>
      <c r="AV98" s="25">
        <f>IF('Indicator Date hidden'!AW99="x","x",$AV$2-'Indicator Date hidden'!AW99)</f>
        <v>0</v>
      </c>
      <c r="AW98" s="25">
        <f>IF('Indicator Date hidden'!AX99="x","x",$AW$2-'Indicator Date hidden'!AX99)</f>
        <v>0</v>
      </c>
      <c r="AX98" s="25">
        <f>IF('Indicator Date hidden'!AY99="x","x",$AX$2-'Indicator Date hidden'!AY99)</f>
        <v>0</v>
      </c>
      <c r="AY98" s="25">
        <f>IF('Indicator Date hidden'!AZ99="x","x",$AY$2-'Indicator Date hidden'!AZ99)</f>
        <v>0</v>
      </c>
      <c r="AZ98" s="25">
        <f>IF('Indicator Date hidden'!BA99="x","x",$AZ$2-'Indicator Date hidden'!BA99)</f>
        <v>0</v>
      </c>
      <c r="BA98">
        <f t="shared" si="10"/>
        <v>19</v>
      </c>
      <c r="BB98" s="26">
        <f t="shared" si="11"/>
        <v>0.40425531914893614</v>
      </c>
      <c r="BC98">
        <f t="shared" si="12"/>
        <v>5</v>
      </c>
      <c r="BD98" s="26">
        <f t="shared" si="13"/>
        <v>1.4241021728239582</v>
      </c>
      <c r="BE98" s="28">
        <f t="shared" si="14"/>
        <v>0</v>
      </c>
    </row>
    <row r="99" spans="1:57">
      <c r="A99" t="s">
        <v>6969</v>
      </c>
      <c r="B99" s="25">
        <f>IF('Indicator Date hidden'!C100="x","x",$B$2-'Indicator Date hidden'!C100)</f>
        <v>0</v>
      </c>
      <c r="C99" s="25">
        <f>IF('Indicator Date hidden'!D100="x","x",$C$2-'Indicator Date hidden'!D100)</f>
        <v>0</v>
      </c>
      <c r="D99" s="25">
        <f>IF('Indicator Date hidden'!E100="x","x",$D$2-'Indicator Date hidden'!E100)</f>
        <v>0</v>
      </c>
      <c r="E99" s="25">
        <f>IF('Indicator Date hidden'!F100="x","x",$E$2-'Indicator Date hidden'!F100)</f>
        <v>0</v>
      </c>
      <c r="F99" s="25">
        <f>IF('Indicator Date hidden'!G100="x","x",$F$2-'Indicator Date hidden'!G100)</f>
        <v>0</v>
      </c>
      <c r="G99" s="25">
        <f>IF('Indicator Date hidden'!H100="x","x",$G$2-'Indicator Date hidden'!H100)</f>
        <v>0</v>
      </c>
      <c r="H99" s="25">
        <f>IF('Indicator Date hidden'!I100="x","x",$H$2-'Indicator Date hidden'!I100)</f>
        <v>0</v>
      </c>
      <c r="I99" s="25">
        <f>IF('Indicator Date hidden'!J100="x","x",$I$2-'Indicator Date hidden'!J100)</f>
        <v>0</v>
      </c>
      <c r="J99" s="25">
        <f>IF('Indicator Date hidden'!K100="x","x",$J$2-'Indicator Date hidden'!K100)</f>
        <v>0</v>
      </c>
      <c r="K99" s="25">
        <f>IF('Indicator Date hidden'!L100="x","x",$K$2-'Indicator Date hidden'!L100)</f>
        <v>0</v>
      </c>
      <c r="L99" s="25">
        <f>IF('Indicator Date hidden'!M100="x","x",$L$2-'Indicator Date hidden'!M100)</f>
        <v>0</v>
      </c>
      <c r="M99" s="25">
        <f>IF('Indicator Date hidden'!N100="x","x",$M$2-'Indicator Date hidden'!N100)</f>
        <v>0</v>
      </c>
      <c r="N99" s="25">
        <f>IF('Indicator Date hidden'!O100="x","x",$N$2-'Indicator Date hidden'!O100)</f>
        <v>0</v>
      </c>
      <c r="O99" s="25">
        <f>IF('Indicator Date hidden'!P100="x","x",$O$2-'Indicator Date hidden'!P100)</f>
        <v>0</v>
      </c>
      <c r="P99" s="25">
        <f>IF('Indicator Date hidden'!Q100="x","x",$P$2-'Indicator Date hidden'!Q100)</f>
        <v>0</v>
      </c>
      <c r="Q99" s="25">
        <f>IF('Indicator Date hidden'!R100="x","x",$Q$2-'Indicator Date hidden'!R100)</f>
        <v>7</v>
      </c>
      <c r="R99" s="25">
        <f>IF('Indicator Date hidden'!S100="x","x",$R$2-'Indicator Date hidden'!S100)</f>
        <v>0</v>
      </c>
      <c r="S99" s="25">
        <f>IF('Indicator Date hidden'!T100="x","x",$S$2-'Indicator Date hidden'!T100)</f>
        <v>0</v>
      </c>
      <c r="T99" s="25">
        <f>IF('Indicator Date hidden'!U100="x","x",$T$2-'Indicator Date hidden'!U100)</f>
        <v>0</v>
      </c>
      <c r="U99" s="25">
        <f>IF('Indicator Date hidden'!V100="x","x",$U$2-'Indicator Date hidden'!V100)</f>
        <v>0</v>
      </c>
      <c r="V99" s="25">
        <f>IF('Indicator Date hidden'!W100="x","x",$V$2-'Indicator Date hidden'!W100)</f>
        <v>0</v>
      </c>
      <c r="W99" s="25">
        <f>IF('Indicator Date hidden'!X100="x","x",$W$2-'Indicator Date hidden'!X100)</f>
        <v>7</v>
      </c>
      <c r="X99" s="25">
        <f>IF('Indicator Date hidden'!Y100="x","x",$X$2-'Indicator Date hidden'!Y100)</f>
        <v>4</v>
      </c>
      <c r="Y99" s="25">
        <f>IF('Indicator Date hidden'!Z100="x","x",$Y$2-'Indicator Date hidden'!Z100)</f>
        <v>0</v>
      </c>
      <c r="Z99" s="25">
        <f>IF('Indicator Date hidden'!AA100="x","x",$Z$2-'Indicator Date hidden'!AA100)</f>
        <v>0</v>
      </c>
      <c r="AA99" s="25" t="str">
        <f>IF('Indicator Date hidden'!AB100="x","x",$AA$2-'Indicator Date hidden'!AB100)</f>
        <v>x</v>
      </c>
      <c r="AB99" s="25">
        <f>IF('Indicator Date hidden'!AC100="x","x",$AB$2-'Indicator Date hidden'!AC100)</f>
        <v>0</v>
      </c>
      <c r="AC99" s="25">
        <f>IF('Indicator Date hidden'!AD100="x","x",$AC$2-'Indicator Date hidden'!AD100)</f>
        <v>0</v>
      </c>
      <c r="AD99" s="25" t="str">
        <f>IF('Indicator Date hidden'!AE100="x","x",$AD$2-'Indicator Date hidden'!AE100)</f>
        <v>x</v>
      </c>
      <c r="AE99" s="25">
        <f>IF('Indicator Date hidden'!AF100="x","x",$AE$2-'Indicator Date hidden'!AF100)</f>
        <v>0</v>
      </c>
      <c r="AF99" s="25" t="str">
        <f>IF('Indicator Date hidden'!AG100="x","x",$AF$2-'Indicator Date hidden'!AG100)</f>
        <v>x</v>
      </c>
      <c r="AG99" s="25">
        <f>IF('Indicator Date hidden'!AH100="x","x",$AG$2-'Indicator Date hidden'!AH100)</f>
        <v>0</v>
      </c>
      <c r="AH99" s="25">
        <f>IF('Indicator Date hidden'!AI100="x","x",$AH$2-'Indicator Date hidden'!AI100)</f>
        <v>0</v>
      </c>
      <c r="AI99" s="25">
        <f>IF('Indicator Date hidden'!AJ100="x","x",$AI$2-'Indicator Date hidden'!AJ100)</f>
        <v>0</v>
      </c>
      <c r="AJ99" s="25">
        <f>IF('Indicator Date hidden'!AK100="x","x",$AJ$2-'Indicator Date hidden'!AK100)</f>
        <v>0</v>
      </c>
      <c r="AK99" s="25">
        <f>IF('Indicator Date hidden'!AL100="x","x",$AK$2-'Indicator Date hidden'!AL100)</f>
        <v>1</v>
      </c>
      <c r="AL99" s="25">
        <f>IF('Indicator Date hidden'!AM100="x","x",$AL$2-'Indicator Date hidden'!AM100)</f>
        <v>0</v>
      </c>
      <c r="AM99" s="25">
        <f>IF('Indicator Date hidden'!AN100="x","x",$AM$2-'Indicator Date hidden'!AN100)</f>
        <v>0</v>
      </c>
      <c r="AN99" s="25">
        <f>IF('Indicator Date hidden'!AO100="x","x",$AN$2-'Indicator Date hidden'!AO100)</f>
        <v>0</v>
      </c>
      <c r="AO99" s="25" t="str">
        <f>IF('Indicator Date hidden'!AP100="x","x",$AO$2-'Indicator Date hidden'!AP100)</f>
        <v>x</v>
      </c>
      <c r="AP99" s="25" t="str">
        <f>IF('Indicator Date hidden'!AQ100="x","x",$AP$2-'Indicator Date hidden'!AQ100)</f>
        <v>x</v>
      </c>
      <c r="AQ99" s="25" t="str">
        <f>IF('Indicator Date hidden'!AR100="x","x",$AQ$2-'Indicator Date hidden'!AR100)</f>
        <v>x</v>
      </c>
      <c r="AR99" s="25">
        <f>IF('Indicator Date hidden'!AS100="x","x",$AR$2-'Indicator Date hidden'!AS100)</f>
        <v>0</v>
      </c>
      <c r="AS99" s="25">
        <f>IF('Indicator Date hidden'!AT100="x","x",$AS$2-'Indicator Date hidden'!AT100)</f>
        <v>0</v>
      </c>
      <c r="AT99" s="25">
        <f>IF('Indicator Date hidden'!AU100="x","x",$AT$2-'Indicator Date hidden'!AU100)</f>
        <v>0</v>
      </c>
      <c r="AU99" s="25">
        <f>IF('Indicator Date hidden'!AV100="x","x",$AU$2-'Indicator Date hidden'!AV100)</f>
        <v>1</v>
      </c>
      <c r="AV99" s="25">
        <f>IF('Indicator Date hidden'!AW100="x","x",$AV$2-'Indicator Date hidden'!AW100)</f>
        <v>0</v>
      </c>
      <c r="AW99" s="25">
        <f>IF('Indicator Date hidden'!AX100="x","x",$AW$2-'Indicator Date hidden'!AX100)</f>
        <v>0</v>
      </c>
      <c r="AX99" s="25">
        <f>IF('Indicator Date hidden'!AY100="x","x",$AX$2-'Indicator Date hidden'!AY100)</f>
        <v>0</v>
      </c>
      <c r="AY99" s="25">
        <f>IF('Indicator Date hidden'!AZ100="x","x",$AY$2-'Indicator Date hidden'!AZ100)</f>
        <v>0</v>
      </c>
      <c r="AZ99" s="25" t="str">
        <f>IF('Indicator Date hidden'!BA100="x","x",$AZ$2-'Indicator Date hidden'!BA100)</f>
        <v>x</v>
      </c>
      <c r="BA99">
        <f t="shared" ref="BA99:BA130" si="15">SUM(B99:AZ99)</f>
        <v>20</v>
      </c>
      <c r="BB99" s="26">
        <f t="shared" ref="BB99:BB130" si="16">BA99/COUNT(B99:AZ99)</f>
        <v>0.45454545454545453</v>
      </c>
      <c r="BC99">
        <f t="shared" ref="BC99:BC130" si="17">COUNTIF(B99:AZ99,"&gt;0")</f>
        <v>5</v>
      </c>
      <c r="BD99" s="26">
        <f t="shared" ref="BD99:BD130" si="18">_xlfn.STDEV.P(B99:AZ99)</f>
        <v>1.5587661999529314</v>
      </c>
      <c r="BE99" s="28">
        <f t="shared" ref="BE99:BE130" si="19">MEDIAN(B99:AZ99)</f>
        <v>0</v>
      </c>
    </row>
    <row r="100" spans="1:57">
      <c r="A100" t="s">
        <v>6973</v>
      </c>
      <c r="B100" s="25">
        <f>IF('Indicator Date hidden'!C101="x","x",$B$2-'Indicator Date hidden'!C101)</f>
        <v>0</v>
      </c>
      <c r="C100" s="25">
        <f>IF('Indicator Date hidden'!D101="x","x",$C$2-'Indicator Date hidden'!D101)</f>
        <v>0</v>
      </c>
      <c r="D100" s="25">
        <f>IF('Indicator Date hidden'!E101="x","x",$D$2-'Indicator Date hidden'!E101)</f>
        <v>0</v>
      </c>
      <c r="E100" s="25">
        <f>IF('Indicator Date hidden'!F101="x","x",$E$2-'Indicator Date hidden'!F101)</f>
        <v>0</v>
      </c>
      <c r="F100" s="25">
        <f>IF('Indicator Date hidden'!G101="x","x",$F$2-'Indicator Date hidden'!G101)</f>
        <v>0</v>
      </c>
      <c r="G100" s="25">
        <f>IF('Indicator Date hidden'!H101="x","x",$G$2-'Indicator Date hidden'!H101)</f>
        <v>0</v>
      </c>
      <c r="H100" s="25">
        <f>IF('Indicator Date hidden'!I101="x","x",$H$2-'Indicator Date hidden'!I101)</f>
        <v>0</v>
      </c>
      <c r="I100" s="25">
        <f>IF('Indicator Date hidden'!J101="x","x",$I$2-'Indicator Date hidden'!J101)</f>
        <v>0</v>
      </c>
      <c r="J100" s="25">
        <f>IF('Indicator Date hidden'!K101="x","x",$J$2-'Indicator Date hidden'!K101)</f>
        <v>0</v>
      </c>
      <c r="K100" s="25">
        <f>IF('Indicator Date hidden'!L101="x","x",$K$2-'Indicator Date hidden'!L101)</f>
        <v>0</v>
      </c>
      <c r="L100" s="25">
        <f>IF('Indicator Date hidden'!M101="x","x",$L$2-'Indicator Date hidden'!M101)</f>
        <v>0</v>
      </c>
      <c r="M100" s="25">
        <f>IF('Indicator Date hidden'!N101="x","x",$M$2-'Indicator Date hidden'!N101)</f>
        <v>0</v>
      </c>
      <c r="N100" s="25">
        <f>IF('Indicator Date hidden'!O101="x","x",$N$2-'Indicator Date hidden'!O101)</f>
        <v>0</v>
      </c>
      <c r="O100" s="25">
        <f>IF('Indicator Date hidden'!P101="x","x",$O$2-'Indicator Date hidden'!P101)</f>
        <v>0</v>
      </c>
      <c r="P100" s="25">
        <f>IF('Indicator Date hidden'!Q101="x","x",$P$2-'Indicator Date hidden'!Q101)</f>
        <v>0</v>
      </c>
      <c r="Q100" s="25" t="str">
        <f>IF('Indicator Date hidden'!R101="x","x",$Q$2-'Indicator Date hidden'!R101)</f>
        <v>x</v>
      </c>
      <c r="R100" s="25">
        <f>IF('Indicator Date hidden'!S101="x","x",$R$2-'Indicator Date hidden'!S101)</f>
        <v>0</v>
      </c>
      <c r="S100" s="25">
        <f>IF('Indicator Date hidden'!T101="x","x",$S$2-'Indicator Date hidden'!T101)</f>
        <v>0</v>
      </c>
      <c r="T100" s="25">
        <f>IF('Indicator Date hidden'!U101="x","x",$T$2-'Indicator Date hidden'!U101)</f>
        <v>0</v>
      </c>
      <c r="U100" s="25" t="str">
        <f>IF('Indicator Date hidden'!V101="x","x",$U$2-'Indicator Date hidden'!V101)</f>
        <v>x</v>
      </c>
      <c r="V100" s="25" t="str">
        <f>IF('Indicator Date hidden'!W101="x","x",$V$2-'Indicator Date hidden'!W101)</f>
        <v>x</v>
      </c>
      <c r="W100" s="25" t="str">
        <f>IF('Indicator Date hidden'!X101="x","x",$W$2-'Indicator Date hidden'!X101)</f>
        <v>x</v>
      </c>
      <c r="X100" s="25" t="str">
        <f>IF('Indicator Date hidden'!Y101="x","x",$X$2-'Indicator Date hidden'!Y101)</f>
        <v>x</v>
      </c>
      <c r="Y100" s="25" t="str">
        <f>IF('Indicator Date hidden'!Z101="x","x",$Y$2-'Indicator Date hidden'!Z101)</f>
        <v>x</v>
      </c>
      <c r="Z100" s="25" t="str">
        <f>IF('Indicator Date hidden'!AA101="x","x",$Z$2-'Indicator Date hidden'!AA101)</f>
        <v>x</v>
      </c>
      <c r="AA100" s="25" t="str">
        <f>IF('Indicator Date hidden'!AB101="x","x",$AA$2-'Indicator Date hidden'!AB101)</f>
        <v>x</v>
      </c>
      <c r="AB100" s="25" t="str">
        <f>IF('Indicator Date hidden'!AC101="x","x",$AB$2-'Indicator Date hidden'!AC101)</f>
        <v>x</v>
      </c>
      <c r="AC100" s="25">
        <f>IF('Indicator Date hidden'!AD101="x","x",$AC$2-'Indicator Date hidden'!AD101)</f>
        <v>0</v>
      </c>
      <c r="AD100" s="25" t="str">
        <f>IF('Indicator Date hidden'!AE101="x","x",$AD$2-'Indicator Date hidden'!AE101)</f>
        <v>x</v>
      </c>
      <c r="AE100" s="25" t="str">
        <f>IF('Indicator Date hidden'!AF101="x","x",$AE$2-'Indicator Date hidden'!AF101)</f>
        <v>x</v>
      </c>
      <c r="AF100" s="25" t="str">
        <f>IF('Indicator Date hidden'!AG101="x","x",$AF$2-'Indicator Date hidden'!AG101)</f>
        <v>x</v>
      </c>
      <c r="AG100" s="25">
        <f>IF('Indicator Date hidden'!AH101="x","x",$AG$2-'Indicator Date hidden'!AH101)</f>
        <v>0</v>
      </c>
      <c r="AH100" s="25">
        <f>IF('Indicator Date hidden'!AI101="x","x",$AH$2-'Indicator Date hidden'!AI101)</f>
        <v>0</v>
      </c>
      <c r="AI100" s="25">
        <f>IF('Indicator Date hidden'!AJ101="x","x",$AI$2-'Indicator Date hidden'!AJ101)</f>
        <v>0</v>
      </c>
      <c r="AJ100" s="25" t="str">
        <f>IF('Indicator Date hidden'!AK101="x","x",$AJ$2-'Indicator Date hidden'!AK101)</f>
        <v>x</v>
      </c>
      <c r="AK100" s="25">
        <f>IF('Indicator Date hidden'!AL101="x","x",$AK$2-'Indicator Date hidden'!AL101)</f>
        <v>1</v>
      </c>
      <c r="AL100" s="25">
        <f>IF('Indicator Date hidden'!AM101="x","x",$AL$2-'Indicator Date hidden'!AM101)</f>
        <v>0</v>
      </c>
      <c r="AM100" s="25">
        <f>IF('Indicator Date hidden'!AN101="x","x",$AM$2-'Indicator Date hidden'!AN101)</f>
        <v>0</v>
      </c>
      <c r="AN100" s="25">
        <f>IF('Indicator Date hidden'!AO101="x","x",$AN$2-'Indicator Date hidden'!AO101)</f>
        <v>0</v>
      </c>
      <c r="AO100" s="25" t="str">
        <f>IF('Indicator Date hidden'!AP101="x","x",$AO$2-'Indicator Date hidden'!AP101)</f>
        <v>x</v>
      </c>
      <c r="AP100" s="25" t="str">
        <f>IF('Indicator Date hidden'!AQ101="x","x",$AP$2-'Indicator Date hidden'!AQ101)</f>
        <v>x</v>
      </c>
      <c r="AQ100" s="25" t="str">
        <f>IF('Indicator Date hidden'!AR101="x","x",$AQ$2-'Indicator Date hidden'!AR101)</f>
        <v>x</v>
      </c>
      <c r="AR100" s="25">
        <f>IF('Indicator Date hidden'!AS101="x","x",$AR$2-'Indicator Date hidden'!AS101)</f>
        <v>0</v>
      </c>
      <c r="AS100" s="25" t="str">
        <f>IF('Indicator Date hidden'!AT101="x","x",$AS$2-'Indicator Date hidden'!AT101)</f>
        <v>x</v>
      </c>
      <c r="AT100" s="25">
        <f>IF('Indicator Date hidden'!AU101="x","x",$AT$2-'Indicator Date hidden'!AU101)</f>
        <v>0</v>
      </c>
      <c r="AU100" s="25" t="str">
        <f>IF('Indicator Date hidden'!AV101="x","x",$AU$2-'Indicator Date hidden'!AV101)</f>
        <v>x</v>
      </c>
      <c r="AV100" s="25">
        <f>IF('Indicator Date hidden'!AW101="x","x",$AV$2-'Indicator Date hidden'!AW101)</f>
        <v>0</v>
      </c>
      <c r="AW100" s="25">
        <f>IF('Indicator Date hidden'!AX101="x","x",$AW$2-'Indicator Date hidden'!AX101)</f>
        <v>0</v>
      </c>
      <c r="AX100" s="25">
        <f>IF('Indicator Date hidden'!AY101="x","x",$AX$2-'Indicator Date hidden'!AY101)</f>
        <v>0</v>
      </c>
      <c r="AY100" s="25" t="str">
        <f>IF('Indicator Date hidden'!AZ101="x","x",$AY$2-'Indicator Date hidden'!AZ101)</f>
        <v>x</v>
      </c>
      <c r="AZ100" s="25" t="str">
        <f>IF('Indicator Date hidden'!BA101="x","x",$AZ$2-'Indicator Date hidden'!BA101)</f>
        <v>x</v>
      </c>
      <c r="BA100">
        <f t="shared" si="15"/>
        <v>1</v>
      </c>
      <c r="BB100" s="26">
        <f t="shared" si="16"/>
        <v>3.2258064516129031E-2</v>
      </c>
      <c r="BC100">
        <f t="shared" si="17"/>
        <v>1</v>
      </c>
      <c r="BD100" s="26">
        <f t="shared" si="18"/>
        <v>0.17668469596940842</v>
      </c>
      <c r="BE100" s="28">
        <f t="shared" si="19"/>
        <v>0</v>
      </c>
    </row>
    <row r="101" spans="1:57">
      <c r="A101" t="s">
        <v>6979</v>
      </c>
      <c r="B101" s="25">
        <f>IF('Indicator Date hidden'!C102="x","x",$B$2-'Indicator Date hidden'!C102)</f>
        <v>0</v>
      </c>
      <c r="C101" s="25">
        <f>IF('Indicator Date hidden'!D102="x","x",$C$2-'Indicator Date hidden'!D102)</f>
        <v>0</v>
      </c>
      <c r="D101" s="25">
        <f>IF('Indicator Date hidden'!E102="x","x",$D$2-'Indicator Date hidden'!E102)</f>
        <v>0</v>
      </c>
      <c r="E101" s="25">
        <f>IF('Indicator Date hidden'!F102="x","x",$E$2-'Indicator Date hidden'!F102)</f>
        <v>0</v>
      </c>
      <c r="F101" s="25">
        <f>IF('Indicator Date hidden'!G102="x","x",$F$2-'Indicator Date hidden'!G102)</f>
        <v>0</v>
      </c>
      <c r="G101" s="25">
        <f>IF('Indicator Date hidden'!H102="x","x",$G$2-'Indicator Date hidden'!H102)</f>
        <v>0</v>
      </c>
      <c r="H101" s="25">
        <f>IF('Indicator Date hidden'!I102="x","x",$H$2-'Indicator Date hidden'!I102)</f>
        <v>0</v>
      </c>
      <c r="I101" s="25">
        <f>IF('Indicator Date hidden'!J102="x","x",$I$2-'Indicator Date hidden'!J102)</f>
        <v>0</v>
      </c>
      <c r="J101" s="25">
        <f>IF('Indicator Date hidden'!K102="x","x",$J$2-'Indicator Date hidden'!K102)</f>
        <v>0</v>
      </c>
      <c r="K101" s="25">
        <f>IF('Indicator Date hidden'!L102="x","x",$K$2-'Indicator Date hidden'!L102)</f>
        <v>0</v>
      </c>
      <c r="L101" s="25">
        <f>IF('Indicator Date hidden'!M102="x","x",$L$2-'Indicator Date hidden'!M102)</f>
        <v>0</v>
      </c>
      <c r="M101" s="25">
        <f>IF('Indicator Date hidden'!N102="x","x",$M$2-'Indicator Date hidden'!N102)</f>
        <v>0</v>
      </c>
      <c r="N101" s="25">
        <f>IF('Indicator Date hidden'!O102="x","x",$N$2-'Indicator Date hidden'!O102)</f>
        <v>0</v>
      </c>
      <c r="O101" s="25">
        <f>IF('Indicator Date hidden'!P102="x","x",$O$2-'Indicator Date hidden'!P102)</f>
        <v>0</v>
      </c>
      <c r="P101" s="25">
        <f>IF('Indicator Date hidden'!Q102="x","x",$P$2-'Indicator Date hidden'!Q102)</f>
        <v>0</v>
      </c>
      <c r="Q101" s="25" t="str">
        <f>IF('Indicator Date hidden'!R102="x","x",$Q$2-'Indicator Date hidden'!R102)</f>
        <v>x</v>
      </c>
      <c r="R101" s="25">
        <f>IF('Indicator Date hidden'!S102="x","x",$R$2-'Indicator Date hidden'!S102)</f>
        <v>0</v>
      </c>
      <c r="S101" s="25">
        <f>IF('Indicator Date hidden'!T102="x","x",$S$2-'Indicator Date hidden'!T102)</f>
        <v>0</v>
      </c>
      <c r="T101" s="25">
        <f>IF('Indicator Date hidden'!U102="x","x",$T$2-'Indicator Date hidden'!U102)</f>
        <v>0</v>
      </c>
      <c r="U101" s="25" t="str">
        <f>IF('Indicator Date hidden'!V102="x","x",$U$2-'Indicator Date hidden'!V102)</f>
        <v>x</v>
      </c>
      <c r="V101" s="25">
        <f>IF('Indicator Date hidden'!W102="x","x",$V$2-'Indicator Date hidden'!W102)</f>
        <v>0</v>
      </c>
      <c r="W101" s="25" t="str">
        <f>IF('Indicator Date hidden'!X102="x","x",$W$2-'Indicator Date hidden'!X102)</f>
        <v>x</v>
      </c>
      <c r="X101" s="25">
        <f>IF('Indicator Date hidden'!Y102="x","x",$X$2-'Indicator Date hidden'!Y102)</f>
        <v>2</v>
      </c>
      <c r="Y101" s="25">
        <f>IF('Indicator Date hidden'!Z102="x","x",$Y$2-'Indicator Date hidden'!Z102)</f>
        <v>0</v>
      </c>
      <c r="Z101" s="25">
        <f>IF('Indicator Date hidden'!AA102="x","x",$Z$2-'Indicator Date hidden'!AA102)</f>
        <v>0</v>
      </c>
      <c r="AA101" s="25" t="str">
        <f>IF('Indicator Date hidden'!AB102="x","x",$AA$2-'Indicator Date hidden'!AB102)</f>
        <v>x</v>
      </c>
      <c r="AB101" s="25">
        <f>IF('Indicator Date hidden'!AC102="x","x",$AB$2-'Indicator Date hidden'!AC102)</f>
        <v>0</v>
      </c>
      <c r="AC101" s="25">
        <f>IF('Indicator Date hidden'!AD102="x","x",$AC$2-'Indicator Date hidden'!AD102)</f>
        <v>0</v>
      </c>
      <c r="AD101" s="25" t="str">
        <f>IF('Indicator Date hidden'!AE102="x","x",$AD$2-'Indicator Date hidden'!AE102)</f>
        <v>x</v>
      </c>
      <c r="AE101" s="25">
        <f>IF('Indicator Date hidden'!AF102="x","x",$AE$2-'Indicator Date hidden'!AF102)</f>
        <v>0</v>
      </c>
      <c r="AF101" s="25">
        <f>IF('Indicator Date hidden'!AG102="x","x",$AF$2-'Indicator Date hidden'!AG102)</f>
        <v>1</v>
      </c>
      <c r="AG101" s="25">
        <f>IF('Indicator Date hidden'!AH102="x","x",$AG$2-'Indicator Date hidden'!AH102)</f>
        <v>0</v>
      </c>
      <c r="AH101" s="25">
        <f>IF('Indicator Date hidden'!AI102="x","x",$AH$2-'Indicator Date hidden'!AI102)</f>
        <v>0</v>
      </c>
      <c r="AI101" s="25">
        <f>IF('Indicator Date hidden'!AJ102="x","x",$AI$2-'Indicator Date hidden'!AJ102)</f>
        <v>0</v>
      </c>
      <c r="AJ101" s="25" t="str">
        <f>IF('Indicator Date hidden'!AK102="x","x",$AJ$2-'Indicator Date hidden'!AK102)</f>
        <v>x</v>
      </c>
      <c r="AK101" s="25">
        <f>IF('Indicator Date hidden'!AL102="x","x",$AK$2-'Indicator Date hidden'!AL102)</f>
        <v>1</v>
      </c>
      <c r="AL101" s="25">
        <f>IF('Indicator Date hidden'!AM102="x","x",$AL$2-'Indicator Date hidden'!AM102)</f>
        <v>0</v>
      </c>
      <c r="AM101" s="25">
        <f>IF('Indicator Date hidden'!AN102="x","x",$AM$2-'Indicator Date hidden'!AN102)</f>
        <v>0</v>
      </c>
      <c r="AN101" s="25">
        <f>IF('Indicator Date hidden'!AO102="x","x",$AN$2-'Indicator Date hidden'!AO102)</f>
        <v>0</v>
      </c>
      <c r="AO101" s="25">
        <f>IF('Indicator Date hidden'!AP102="x","x",$AO$2-'Indicator Date hidden'!AP102)</f>
        <v>0</v>
      </c>
      <c r="AP101" s="25">
        <f>IF('Indicator Date hidden'!AQ102="x","x",$AP$2-'Indicator Date hidden'!AQ102)</f>
        <v>0</v>
      </c>
      <c r="AQ101" s="25" t="str">
        <f>IF('Indicator Date hidden'!AR102="x","x",$AQ$2-'Indicator Date hidden'!AR102)</f>
        <v>x</v>
      </c>
      <c r="AR101" s="25">
        <f>IF('Indicator Date hidden'!AS102="x","x",$AR$2-'Indicator Date hidden'!AS102)</f>
        <v>0</v>
      </c>
      <c r="AS101" s="25">
        <f>IF('Indicator Date hidden'!AT102="x","x",$AS$2-'Indicator Date hidden'!AT102)</f>
        <v>0</v>
      </c>
      <c r="AT101" s="25">
        <f>IF('Indicator Date hidden'!AU102="x","x",$AT$2-'Indicator Date hidden'!AU102)</f>
        <v>0</v>
      </c>
      <c r="AU101" s="25">
        <f>IF('Indicator Date hidden'!AV102="x","x",$AU$2-'Indicator Date hidden'!AV102)</f>
        <v>3</v>
      </c>
      <c r="AV101" s="25">
        <f>IF('Indicator Date hidden'!AW102="x","x",$AV$2-'Indicator Date hidden'!AW102)</f>
        <v>0</v>
      </c>
      <c r="AW101" s="25">
        <f>IF('Indicator Date hidden'!AX102="x","x",$AW$2-'Indicator Date hidden'!AX102)</f>
        <v>0</v>
      </c>
      <c r="AX101" s="25">
        <f>IF('Indicator Date hidden'!AY102="x","x",$AX$2-'Indicator Date hidden'!AY102)</f>
        <v>0</v>
      </c>
      <c r="AY101" s="25">
        <f>IF('Indicator Date hidden'!AZ102="x","x",$AY$2-'Indicator Date hidden'!AZ102)</f>
        <v>0</v>
      </c>
      <c r="AZ101" s="25">
        <f>IF('Indicator Date hidden'!BA102="x","x",$AZ$2-'Indicator Date hidden'!BA102)</f>
        <v>0</v>
      </c>
      <c r="BA101">
        <f t="shared" si="15"/>
        <v>7</v>
      </c>
      <c r="BB101" s="26">
        <f t="shared" si="16"/>
        <v>0.15909090909090909</v>
      </c>
      <c r="BC101">
        <f t="shared" si="17"/>
        <v>4</v>
      </c>
      <c r="BD101" s="26">
        <f t="shared" si="18"/>
        <v>0.56178214065037613</v>
      </c>
      <c r="BE101" s="28">
        <f t="shared" si="19"/>
        <v>0</v>
      </c>
    </row>
    <row r="102" spans="1:57">
      <c r="A102" t="s">
        <v>6981</v>
      </c>
      <c r="B102" s="25">
        <f>IF('Indicator Date hidden'!C103="x","x",$B$2-'Indicator Date hidden'!C103)</f>
        <v>0</v>
      </c>
      <c r="C102" s="25">
        <f>IF('Indicator Date hidden'!D103="x","x",$C$2-'Indicator Date hidden'!D103)</f>
        <v>0</v>
      </c>
      <c r="D102" s="25">
        <f>IF('Indicator Date hidden'!E103="x","x",$D$2-'Indicator Date hidden'!E103)</f>
        <v>0</v>
      </c>
      <c r="E102" s="25">
        <f>IF('Indicator Date hidden'!F103="x","x",$E$2-'Indicator Date hidden'!F103)</f>
        <v>0</v>
      </c>
      <c r="F102" s="25">
        <f>IF('Indicator Date hidden'!G103="x","x",$F$2-'Indicator Date hidden'!G103)</f>
        <v>0</v>
      </c>
      <c r="G102" s="25">
        <f>IF('Indicator Date hidden'!H103="x","x",$G$2-'Indicator Date hidden'!H103)</f>
        <v>0</v>
      </c>
      <c r="H102" s="25">
        <f>IF('Indicator Date hidden'!I103="x","x",$H$2-'Indicator Date hidden'!I103)</f>
        <v>0</v>
      </c>
      <c r="I102" s="25">
        <f>IF('Indicator Date hidden'!J103="x","x",$I$2-'Indicator Date hidden'!J103)</f>
        <v>0</v>
      </c>
      <c r="J102" s="25">
        <f>IF('Indicator Date hidden'!K103="x","x",$J$2-'Indicator Date hidden'!K103)</f>
        <v>0</v>
      </c>
      <c r="K102" s="25">
        <f>IF('Indicator Date hidden'!L103="x","x",$K$2-'Indicator Date hidden'!L103)</f>
        <v>0</v>
      </c>
      <c r="L102" s="25">
        <f>IF('Indicator Date hidden'!M103="x","x",$L$2-'Indicator Date hidden'!M103)</f>
        <v>0</v>
      </c>
      <c r="M102" s="25">
        <f>IF('Indicator Date hidden'!N103="x","x",$M$2-'Indicator Date hidden'!N103)</f>
        <v>0</v>
      </c>
      <c r="N102" s="25">
        <f>IF('Indicator Date hidden'!O103="x","x",$N$2-'Indicator Date hidden'!O103)</f>
        <v>0</v>
      </c>
      <c r="O102" s="25">
        <f>IF('Indicator Date hidden'!P103="x","x",$O$2-'Indicator Date hidden'!P103)</f>
        <v>0</v>
      </c>
      <c r="P102" s="25">
        <f>IF('Indicator Date hidden'!Q103="x","x",$P$2-'Indicator Date hidden'!Q103)</f>
        <v>0</v>
      </c>
      <c r="Q102" s="25" t="str">
        <f>IF('Indicator Date hidden'!R103="x","x",$Q$2-'Indicator Date hidden'!R103)</f>
        <v>x</v>
      </c>
      <c r="R102" s="25">
        <f>IF('Indicator Date hidden'!S103="x","x",$R$2-'Indicator Date hidden'!S103)</f>
        <v>0</v>
      </c>
      <c r="S102" s="25">
        <f>IF('Indicator Date hidden'!T103="x","x",$S$2-'Indicator Date hidden'!T103)</f>
        <v>0</v>
      </c>
      <c r="T102" s="25">
        <f>IF('Indicator Date hidden'!U103="x","x",$T$2-'Indicator Date hidden'!U103)</f>
        <v>0</v>
      </c>
      <c r="U102" s="25" t="str">
        <f>IF('Indicator Date hidden'!V103="x","x",$U$2-'Indicator Date hidden'!V103)</f>
        <v>x</v>
      </c>
      <c r="V102" s="25">
        <f>IF('Indicator Date hidden'!W103="x","x",$V$2-'Indicator Date hidden'!W103)</f>
        <v>0</v>
      </c>
      <c r="W102" s="25" t="str">
        <f>IF('Indicator Date hidden'!X103="x","x",$W$2-'Indicator Date hidden'!X103)</f>
        <v>x</v>
      </c>
      <c r="X102" s="25">
        <f>IF('Indicator Date hidden'!Y103="x","x",$X$2-'Indicator Date hidden'!Y103)</f>
        <v>1</v>
      </c>
      <c r="Y102" s="25">
        <f>IF('Indicator Date hidden'!Z103="x","x",$Y$2-'Indicator Date hidden'!Z103)</f>
        <v>0</v>
      </c>
      <c r="Z102" s="25">
        <f>IF('Indicator Date hidden'!AA103="x","x",$Z$2-'Indicator Date hidden'!AA103)</f>
        <v>0</v>
      </c>
      <c r="AA102" s="25" t="str">
        <f>IF('Indicator Date hidden'!AB103="x","x",$AA$2-'Indicator Date hidden'!AB103)</f>
        <v>x</v>
      </c>
      <c r="AB102" s="25">
        <f>IF('Indicator Date hidden'!AC103="x","x",$AB$2-'Indicator Date hidden'!AC103)</f>
        <v>0</v>
      </c>
      <c r="AC102" s="25">
        <f>IF('Indicator Date hidden'!AD103="x","x",$AC$2-'Indicator Date hidden'!AD103)</f>
        <v>0</v>
      </c>
      <c r="AD102" s="25" t="str">
        <f>IF('Indicator Date hidden'!AE103="x","x",$AD$2-'Indicator Date hidden'!AE103)</f>
        <v>x</v>
      </c>
      <c r="AE102" s="25">
        <f>IF('Indicator Date hidden'!AF103="x","x",$AE$2-'Indicator Date hidden'!AF103)</f>
        <v>0</v>
      </c>
      <c r="AF102" s="25">
        <f>IF('Indicator Date hidden'!AG103="x","x",$AF$2-'Indicator Date hidden'!AG103)</f>
        <v>1</v>
      </c>
      <c r="AG102" s="25">
        <f>IF('Indicator Date hidden'!AH103="x","x",$AG$2-'Indicator Date hidden'!AH103)</f>
        <v>0</v>
      </c>
      <c r="AH102" s="25">
        <f>IF('Indicator Date hidden'!AI103="x","x",$AH$2-'Indicator Date hidden'!AI103)</f>
        <v>0</v>
      </c>
      <c r="AI102" s="25">
        <f>IF('Indicator Date hidden'!AJ103="x","x",$AI$2-'Indicator Date hidden'!AJ103)</f>
        <v>0</v>
      </c>
      <c r="AJ102" s="25" t="str">
        <f>IF('Indicator Date hidden'!AK103="x","x",$AJ$2-'Indicator Date hidden'!AK103)</f>
        <v>x</v>
      </c>
      <c r="AK102" s="25">
        <f>IF('Indicator Date hidden'!AL103="x","x",$AK$2-'Indicator Date hidden'!AL103)</f>
        <v>1</v>
      </c>
      <c r="AL102" s="25">
        <f>IF('Indicator Date hidden'!AM103="x","x",$AL$2-'Indicator Date hidden'!AM103)</f>
        <v>0</v>
      </c>
      <c r="AM102" s="25">
        <f>IF('Indicator Date hidden'!AN103="x","x",$AM$2-'Indicator Date hidden'!AN103)</f>
        <v>0</v>
      </c>
      <c r="AN102" s="25">
        <f>IF('Indicator Date hidden'!AO103="x","x",$AN$2-'Indicator Date hidden'!AO103)</f>
        <v>0</v>
      </c>
      <c r="AO102" s="25">
        <f>IF('Indicator Date hidden'!AP103="x","x",$AO$2-'Indicator Date hidden'!AP103)</f>
        <v>0</v>
      </c>
      <c r="AP102" s="25">
        <f>IF('Indicator Date hidden'!AQ103="x","x",$AP$2-'Indicator Date hidden'!AQ103)</f>
        <v>0</v>
      </c>
      <c r="AQ102" s="25" t="str">
        <f>IF('Indicator Date hidden'!AR103="x","x",$AQ$2-'Indicator Date hidden'!AR103)</f>
        <v>x</v>
      </c>
      <c r="AR102" s="25">
        <f>IF('Indicator Date hidden'!AS103="x","x",$AR$2-'Indicator Date hidden'!AS103)</f>
        <v>0</v>
      </c>
      <c r="AS102" s="25">
        <f>IF('Indicator Date hidden'!AT103="x","x",$AS$2-'Indicator Date hidden'!AT103)</f>
        <v>0</v>
      </c>
      <c r="AT102" s="25">
        <f>IF('Indicator Date hidden'!AU103="x","x",$AT$2-'Indicator Date hidden'!AU103)</f>
        <v>0</v>
      </c>
      <c r="AU102" s="25" t="str">
        <f>IF('Indicator Date hidden'!AV103="x","x",$AU$2-'Indicator Date hidden'!AV103)</f>
        <v>x</v>
      </c>
      <c r="AV102" s="25">
        <f>IF('Indicator Date hidden'!AW103="x","x",$AV$2-'Indicator Date hidden'!AW103)</f>
        <v>0</v>
      </c>
      <c r="AW102" s="25">
        <f>IF('Indicator Date hidden'!AX103="x","x",$AW$2-'Indicator Date hidden'!AX103)</f>
        <v>0</v>
      </c>
      <c r="AX102" s="25">
        <f>IF('Indicator Date hidden'!AY103="x","x",$AX$2-'Indicator Date hidden'!AY103)</f>
        <v>0</v>
      </c>
      <c r="AY102" s="25">
        <f>IF('Indicator Date hidden'!AZ103="x","x",$AY$2-'Indicator Date hidden'!AZ103)</f>
        <v>0</v>
      </c>
      <c r="AZ102" s="25">
        <f>IF('Indicator Date hidden'!BA103="x","x",$AZ$2-'Indicator Date hidden'!BA103)</f>
        <v>0</v>
      </c>
      <c r="BA102">
        <f t="shared" si="15"/>
        <v>3</v>
      </c>
      <c r="BB102" s="26">
        <f t="shared" si="16"/>
        <v>6.9767441860465115E-2</v>
      </c>
      <c r="BC102">
        <f t="shared" si="17"/>
        <v>3</v>
      </c>
      <c r="BD102" s="26">
        <f t="shared" si="18"/>
        <v>0.25475467790937961</v>
      </c>
      <c r="BE102" s="28">
        <f t="shared" si="19"/>
        <v>0</v>
      </c>
    </row>
    <row r="103" spans="1:57">
      <c r="A103" t="s">
        <v>6991</v>
      </c>
      <c r="B103" s="25">
        <f>IF('Indicator Date hidden'!C104="x","x",$B$2-'Indicator Date hidden'!C104)</f>
        <v>0</v>
      </c>
      <c r="C103" s="25">
        <f>IF('Indicator Date hidden'!D104="x","x",$C$2-'Indicator Date hidden'!D104)</f>
        <v>0</v>
      </c>
      <c r="D103" s="25">
        <f>IF('Indicator Date hidden'!E104="x","x",$D$2-'Indicator Date hidden'!E104)</f>
        <v>0</v>
      </c>
      <c r="E103" s="25">
        <f>IF('Indicator Date hidden'!F104="x","x",$E$2-'Indicator Date hidden'!F104)</f>
        <v>0</v>
      </c>
      <c r="F103" s="25">
        <f>IF('Indicator Date hidden'!G104="x","x",$F$2-'Indicator Date hidden'!G104)</f>
        <v>0</v>
      </c>
      <c r="G103" s="25">
        <f>IF('Indicator Date hidden'!H104="x","x",$G$2-'Indicator Date hidden'!H104)</f>
        <v>0</v>
      </c>
      <c r="H103" s="25">
        <f>IF('Indicator Date hidden'!I104="x","x",$H$2-'Indicator Date hidden'!I104)</f>
        <v>0</v>
      </c>
      <c r="I103" s="25">
        <f>IF('Indicator Date hidden'!J104="x","x",$I$2-'Indicator Date hidden'!J104)</f>
        <v>0</v>
      </c>
      <c r="J103" s="25">
        <f>IF('Indicator Date hidden'!K104="x","x",$J$2-'Indicator Date hidden'!K104)</f>
        <v>0</v>
      </c>
      <c r="K103" s="25">
        <f>IF('Indicator Date hidden'!L104="x","x",$K$2-'Indicator Date hidden'!L104)</f>
        <v>0</v>
      </c>
      <c r="L103" s="25">
        <f>IF('Indicator Date hidden'!M104="x","x",$L$2-'Indicator Date hidden'!M104)</f>
        <v>0</v>
      </c>
      <c r="M103" s="25">
        <f>IF('Indicator Date hidden'!N104="x","x",$M$2-'Indicator Date hidden'!N104)</f>
        <v>0</v>
      </c>
      <c r="N103" s="25">
        <f>IF('Indicator Date hidden'!O104="x","x",$N$2-'Indicator Date hidden'!O104)</f>
        <v>0</v>
      </c>
      <c r="O103" s="25">
        <f>IF('Indicator Date hidden'!P104="x","x",$O$2-'Indicator Date hidden'!P104)</f>
        <v>0</v>
      </c>
      <c r="P103" s="25">
        <f>IF('Indicator Date hidden'!Q104="x","x",$P$2-'Indicator Date hidden'!Q104)</f>
        <v>0</v>
      </c>
      <c r="Q103" s="25">
        <f>IF('Indicator Date hidden'!R104="x","x",$Q$2-'Indicator Date hidden'!R104)</f>
        <v>5</v>
      </c>
      <c r="R103" s="25">
        <f>IF('Indicator Date hidden'!S104="x","x",$R$2-'Indicator Date hidden'!S104)</f>
        <v>0</v>
      </c>
      <c r="S103" s="25">
        <f>IF('Indicator Date hidden'!T104="x","x",$S$2-'Indicator Date hidden'!T104)</f>
        <v>0</v>
      </c>
      <c r="T103" s="25">
        <f>IF('Indicator Date hidden'!U104="x","x",$T$2-'Indicator Date hidden'!U104)</f>
        <v>0</v>
      </c>
      <c r="U103" s="25">
        <f>IF('Indicator Date hidden'!V104="x","x",$U$2-'Indicator Date hidden'!V104)</f>
        <v>0</v>
      </c>
      <c r="V103" s="25">
        <f>IF('Indicator Date hidden'!W104="x","x",$V$2-'Indicator Date hidden'!W104)</f>
        <v>0</v>
      </c>
      <c r="W103" s="25">
        <f>IF('Indicator Date hidden'!X104="x","x",$W$2-'Indicator Date hidden'!X104)</f>
        <v>10</v>
      </c>
      <c r="X103" s="25">
        <f>IF('Indicator Date hidden'!Y104="x","x",$X$2-'Indicator Date hidden'!Y104)</f>
        <v>4</v>
      </c>
      <c r="Y103" s="25">
        <f>IF('Indicator Date hidden'!Z104="x","x",$Y$2-'Indicator Date hidden'!Z104)</f>
        <v>0</v>
      </c>
      <c r="Z103" s="25">
        <f>IF('Indicator Date hidden'!AA104="x","x",$Z$2-'Indicator Date hidden'!AA104)</f>
        <v>0</v>
      </c>
      <c r="AA103" s="25">
        <f>IF('Indicator Date hidden'!AB104="x","x",$AA$2-'Indicator Date hidden'!AB104)</f>
        <v>0</v>
      </c>
      <c r="AB103" s="25">
        <f>IF('Indicator Date hidden'!AC104="x","x",$AB$2-'Indicator Date hidden'!AC104)</f>
        <v>0</v>
      </c>
      <c r="AC103" s="25">
        <f>IF('Indicator Date hidden'!AD104="x","x",$AC$2-'Indicator Date hidden'!AD104)</f>
        <v>0</v>
      </c>
      <c r="AD103" s="25">
        <f>IF('Indicator Date hidden'!AE104="x","x",$AD$2-'Indicator Date hidden'!AE104)</f>
        <v>0</v>
      </c>
      <c r="AE103" s="25" t="str">
        <f>IF('Indicator Date hidden'!AF104="x","x",$AE$2-'Indicator Date hidden'!AF104)</f>
        <v>x</v>
      </c>
      <c r="AF103" s="25">
        <f>IF('Indicator Date hidden'!AG104="x","x",$AF$2-'Indicator Date hidden'!AG104)</f>
        <v>3</v>
      </c>
      <c r="AG103" s="25">
        <f>IF('Indicator Date hidden'!AH104="x","x",$AG$2-'Indicator Date hidden'!AH104)</f>
        <v>0</v>
      </c>
      <c r="AH103" s="25">
        <f>IF('Indicator Date hidden'!AI104="x","x",$AH$2-'Indicator Date hidden'!AI104)</f>
        <v>0</v>
      </c>
      <c r="AI103" s="25">
        <f>IF('Indicator Date hidden'!AJ104="x","x",$AI$2-'Indicator Date hidden'!AJ104)</f>
        <v>0</v>
      </c>
      <c r="AJ103" s="25" t="str">
        <f>IF('Indicator Date hidden'!AK104="x","x",$AJ$2-'Indicator Date hidden'!AK104)</f>
        <v>x</v>
      </c>
      <c r="AK103" s="25">
        <f>IF('Indicator Date hidden'!AL104="x","x",$AK$2-'Indicator Date hidden'!AL104)</f>
        <v>1</v>
      </c>
      <c r="AL103" s="25">
        <f>IF('Indicator Date hidden'!AM104="x","x",$AL$2-'Indicator Date hidden'!AM104)</f>
        <v>0</v>
      </c>
      <c r="AM103" s="25">
        <f>IF('Indicator Date hidden'!AN104="x","x",$AM$2-'Indicator Date hidden'!AN104)</f>
        <v>0</v>
      </c>
      <c r="AN103" s="25">
        <f>IF('Indicator Date hidden'!AO104="x","x",$AN$2-'Indicator Date hidden'!AO104)</f>
        <v>0</v>
      </c>
      <c r="AO103" s="25">
        <f>IF('Indicator Date hidden'!AP104="x","x",$AO$2-'Indicator Date hidden'!AP104)</f>
        <v>0</v>
      </c>
      <c r="AP103" s="25">
        <f>IF('Indicator Date hidden'!AQ104="x","x",$AP$2-'Indicator Date hidden'!AQ104)</f>
        <v>0</v>
      </c>
      <c r="AQ103" s="25">
        <f>IF('Indicator Date hidden'!AR104="x","x",$AQ$2-'Indicator Date hidden'!AR104)</f>
        <v>0</v>
      </c>
      <c r="AR103" s="25">
        <f>IF('Indicator Date hidden'!AS104="x","x",$AR$2-'Indicator Date hidden'!AS104)</f>
        <v>0</v>
      </c>
      <c r="AS103" s="25">
        <f>IF('Indicator Date hidden'!AT104="x","x",$AS$2-'Indicator Date hidden'!AT104)</f>
        <v>0</v>
      </c>
      <c r="AT103" s="25">
        <f>IF('Indicator Date hidden'!AU104="x","x",$AT$2-'Indicator Date hidden'!AU104)</f>
        <v>0</v>
      </c>
      <c r="AU103" s="25">
        <f>IF('Indicator Date hidden'!AV104="x","x",$AU$2-'Indicator Date hidden'!AV104)</f>
        <v>5</v>
      </c>
      <c r="AV103" s="25">
        <f>IF('Indicator Date hidden'!AW104="x","x",$AV$2-'Indicator Date hidden'!AW104)</f>
        <v>0</v>
      </c>
      <c r="AW103" s="25">
        <f>IF('Indicator Date hidden'!AX104="x","x",$AW$2-'Indicator Date hidden'!AX104)</f>
        <v>0</v>
      </c>
      <c r="AX103" s="25">
        <f>IF('Indicator Date hidden'!AY104="x","x",$AX$2-'Indicator Date hidden'!AY104)</f>
        <v>0</v>
      </c>
      <c r="AY103" s="25">
        <f>IF('Indicator Date hidden'!AZ104="x","x",$AY$2-'Indicator Date hidden'!AZ104)</f>
        <v>0</v>
      </c>
      <c r="AZ103" s="25">
        <f>IF('Indicator Date hidden'!BA104="x","x",$AZ$2-'Indicator Date hidden'!BA104)</f>
        <v>0</v>
      </c>
      <c r="BA103">
        <f t="shared" si="15"/>
        <v>28</v>
      </c>
      <c r="BB103" s="26">
        <f t="shared" si="16"/>
        <v>0.5714285714285714</v>
      </c>
      <c r="BC103">
        <f t="shared" si="17"/>
        <v>6</v>
      </c>
      <c r="BD103" s="26">
        <f t="shared" si="18"/>
        <v>1.8070158058105026</v>
      </c>
      <c r="BE103" s="28">
        <f t="shared" si="19"/>
        <v>0</v>
      </c>
    </row>
    <row r="104" spans="1:57">
      <c r="A104" t="s">
        <v>7013</v>
      </c>
      <c r="B104" s="25">
        <f>IF('Indicator Date hidden'!C105="x","x",$B$2-'Indicator Date hidden'!C105)</f>
        <v>0</v>
      </c>
      <c r="C104" s="25">
        <f>IF('Indicator Date hidden'!D105="x","x",$C$2-'Indicator Date hidden'!D105)</f>
        <v>0</v>
      </c>
      <c r="D104" s="25">
        <f>IF('Indicator Date hidden'!E105="x","x",$D$2-'Indicator Date hidden'!E105)</f>
        <v>0</v>
      </c>
      <c r="E104" s="25">
        <f>IF('Indicator Date hidden'!F105="x","x",$E$2-'Indicator Date hidden'!F105)</f>
        <v>0</v>
      </c>
      <c r="F104" s="25">
        <f>IF('Indicator Date hidden'!G105="x","x",$F$2-'Indicator Date hidden'!G105)</f>
        <v>0</v>
      </c>
      <c r="G104" s="25">
        <f>IF('Indicator Date hidden'!H105="x","x",$G$2-'Indicator Date hidden'!H105)</f>
        <v>0</v>
      </c>
      <c r="H104" s="25">
        <f>IF('Indicator Date hidden'!I105="x","x",$H$2-'Indicator Date hidden'!I105)</f>
        <v>0</v>
      </c>
      <c r="I104" s="25">
        <f>IF('Indicator Date hidden'!J105="x","x",$I$2-'Indicator Date hidden'!J105)</f>
        <v>0</v>
      </c>
      <c r="J104" s="25">
        <f>IF('Indicator Date hidden'!K105="x","x",$J$2-'Indicator Date hidden'!K105)</f>
        <v>0</v>
      </c>
      <c r="K104" s="25">
        <f>IF('Indicator Date hidden'!L105="x","x",$K$2-'Indicator Date hidden'!L105)</f>
        <v>0</v>
      </c>
      <c r="L104" s="25">
        <f>IF('Indicator Date hidden'!M105="x","x",$L$2-'Indicator Date hidden'!M105)</f>
        <v>0</v>
      </c>
      <c r="M104" s="25">
        <f>IF('Indicator Date hidden'!N105="x","x",$M$2-'Indicator Date hidden'!N105)</f>
        <v>0</v>
      </c>
      <c r="N104" s="25">
        <f>IF('Indicator Date hidden'!O105="x","x",$N$2-'Indicator Date hidden'!O105)</f>
        <v>0</v>
      </c>
      <c r="O104" s="25">
        <f>IF('Indicator Date hidden'!P105="x","x",$O$2-'Indicator Date hidden'!P105)</f>
        <v>0</v>
      </c>
      <c r="P104" s="25">
        <f>IF('Indicator Date hidden'!Q105="x","x",$P$2-'Indicator Date hidden'!Q105)</f>
        <v>0</v>
      </c>
      <c r="Q104" s="25">
        <f>IF('Indicator Date hidden'!R105="x","x",$Q$2-'Indicator Date hidden'!R105)</f>
        <v>4</v>
      </c>
      <c r="R104" s="25">
        <f>IF('Indicator Date hidden'!S105="x","x",$R$2-'Indicator Date hidden'!S105)</f>
        <v>0</v>
      </c>
      <c r="S104" s="25">
        <f>IF('Indicator Date hidden'!T105="x","x",$S$2-'Indicator Date hidden'!T105)</f>
        <v>0</v>
      </c>
      <c r="T104" s="25">
        <f>IF('Indicator Date hidden'!U105="x","x",$T$2-'Indicator Date hidden'!U105)</f>
        <v>0</v>
      </c>
      <c r="U104" s="25">
        <f>IF('Indicator Date hidden'!V105="x","x",$U$2-'Indicator Date hidden'!V105)</f>
        <v>0</v>
      </c>
      <c r="V104" s="25">
        <f>IF('Indicator Date hidden'!W105="x","x",$V$2-'Indicator Date hidden'!W105)</f>
        <v>0</v>
      </c>
      <c r="W104" s="25">
        <f>IF('Indicator Date hidden'!X105="x","x",$W$2-'Indicator Date hidden'!X105)</f>
        <v>0</v>
      </c>
      <c r="X104" s="25">
        <f>IF('Indicator Date hidden'!Y105="x","x",$X$2-'Indicator Date hidden'!Y105)</f>
        <v>4</v>
      </c>
      <c r="Y104" s="25">
        <f>IF('Indicator Date hidden'!Z105="x","x",$Y$2-'Indicator Date hidden'!Z105)</f>
        <v>0</v>
      </c>
      <c r="Z104" s="25">
        <f>IF('Indicator Date hidden'!AA105="x","x",$Z$2-'Indicator Date hidden'!AA105)</f>
        <v>0</v>
      </c>
      <c r="AA104" s="25">
        <f>IF('Indicator Date hidden'!AB105="x","x",$AA$2-'Indicator Date hidden'!AB105)</f>
        <v>0</v>
      </c>
      <c r="AB104" s="25">
        <f>IF('Indicator Date hidden'!AC105="x","x",$AB$2-'Indicator Date hidden'!AC105)</f>
        <v>0</v>
      </c>
      <c r="AC104" s="25">
        <f>IF('Indicator Date hidden'!AD105="x","x",$AC$2-'Indicator Date hidden'!AD105)</f>
        <v>0</v>
      </c>
      <c r="AD104" s="25">
        <f>IF('Indicator Date hidden'!AE105="x","x",$AD$2-'Indicator Date hidden'!AE105)</f>
        <v>0</v>
      </c>
      <c r="AE104" s="25">
        <f>IF('Indicator Date hidden'!AF105="x","x",$AE$2-'Indicator Date hidden'!AF105)</f>
        <v>0</v>
      </c>
      <c r="AF104" s="25">
        <f>IF('Indicator Date hidden'!AG105="x","x",$AF$2-'Indicator Date hidden'!AG105)</f>
        <v>3</v>
      </c>
      <c r="AG104" s="25">
        <f>IF('Indicator Date hidden'!AH105="x","x",$AG$2-'Indicator Date hidden'!AH105)</f>
        <v>0</v>
      </c>
      <c r="AH104" s="25">
        <f>IF('Indicator Date hidden'!AI105="x","x",$AH$2-'Indicator Date hidden'!AI105)</f>
        <v>0</v>
      </c>
      <c r="AI104" s="25">
        <f>IF('Indicator Date hidden'!AJ105="x","x",$AI$2-'Indicator Date hidden'!AJ105)</f>
        <v>0</v>
      </c>
      <c r="AJ104" s="25" t="str">
        <f>IF('Indicator Date hidden'!AK105="x","x",$AJ$2-'Indicator Date hidden'!AK105)</f>
        <v>x</v>
      </c>
      <c r="AK104" s="25">
        <f>IF('Indicator Date hidden'!AL105="x","x",$AK$2-'Indicator Date hidden'!AL105)</f>
        <v>1</v>
      </c>
      <c r="AL104" s="25">
        <f>IF('Indicator Date hidden'!AM105="x","x",$AL$2-'Indicator Date hidden'!AM105)</f>
        <v>0</v>
      </c>
      <c r="AM104" s="25">
        <f>IF('Indicator Date hidden'!AN105="x","x",$AM$2-'Indicator Date hidden'!AN105)</f>
        <v>0</v>
      </c>
      <c r="AN104" s="25">
        <f>IF('Indicator Date hidden'!AO105="x","x",$AN$2-'Indicator Date hidden'!AO105)</f>
        <v>0</v>
      </c>
      <c r="AO104" s="25">
        <f>IF('Indicator Date hidden'!AP105="x","x",$AO$2-'Indicator Date hidden'!AP105)</f>
        <v>1</v>
      </c>
      <c r="AP104" s="25">
        <f>IF('Indicator Date hidden'!AQ105="x","x",$AP$2-'Indicator Date hidden'!AQ105)</f>
        <v>1</v>
      </c>
      <c r="AQ104" s="25">
        <f>IF('Indicator Date hidden'!AR105="x","x",$AQ$2-'Indicator Date hidden'!AR105)</f>
        <v>0</v>
      </c>
      <c r="AR104" s="25">
        <f>IF('Indicator Date hidden'!AS105="x","x",$AR$2-'Indicator Date hidden'!AS105)</f>
        <v>0</v>
      </c>
      <c r="AS104" s="25">
        <f>IF('Indicator Date hidden'!AT105="x","x",$AS$2-'Indicator Date hidden'!AT105)</f>
        <v>0</v>
      </c>
      <c r="AT104" s="25">
        <f>IF('Indicator Date hidden'!AU105="x","x",$AT$2-'Indicator Date hidden'!AU105)</f>
        <v>0</v>
      </c>
      <c r="AU104" s="25">
        <f>IF('Indicator Date hidden'!AV105="x","x",$AU$2-'Indicator Date hidden'!AV105)</f>
        <v>4</v>
      </c>
      <c r="AV104" s="25">
        <f>IF('Indicator Date hidden'!AW105="x","x",$AV$2-'Indicator Date hidden'!AW105)</f>
        <v>0</v>
      </c>
      <c r="AW104" s="25">
        <f>IF('Indicator Date hidden'!AX105="x","x",$AW$2-'Indicator Date hidden'!AX105)</f>
        <v>0</v>
      </c>
      <c r="AX104" s="25">
        <f>IF('Indicator Date hidden'!AY105="x","x",$AX$2-'Indicator Date hidden'!AY105)</f>
        <v>0</v>
      </c>
      <c r="AY104" s="25">
        <f>IF('Indicator Date hidden'!AZ105="x","x",$AY$2-'Indicator Date hidden'!AZ105)</f>
        <v>0</v>
      </c>
      <c r="AZ104" s="25">
        <f>IF('Indicator Date hidden'!BA105="x","x",$AZ$2-'Indicator Date hidden'!BA105)</f>
        <v>0</v>
      </c>
      <c r="BA104">
        <f t="shared" si="15"/>
        <v>18</v>
      </c>
      <c r="BB104" s="26">
        <f t="shared" si="16"/>
        <v>0.36</v>
      </c>
      <c r="BC104">
        <f t="shared" si="17"/>
        <v>7</v>
      </c>
      <c r="BD104" s="26">
        <f t="shared" si="18"/>
        <v>1.034601372510205</v>
      </c>
      <c r="BE104" s="28">
        <f t="shared" si="19"/>
        <v>0</v>
      </c>
    </row>
    <row r="105" spans="1:57">
      <c r="A105" t="s">
        <v>7014</v>
      </c>
      <c r="B105" s="25">
        <f>IF('Indicator Date hidden'!C106="x","x",$B$2-'Indicator Date hidden'!C106)</f>
        <v>0</v>
      </c>
      <c r="C105" s="25">
        <f>IF('Indicator Date hidden'!D106="x","x",$C$2-'Indicator Date hidden'!D106)</f>
        <v>0</v>
      </c>
      <c r="D105" s="25">
        <f>IF('Indicator Date hidden'!E106="x","x",$D$2-'Indicator Date hidden'!E106)</f>
        <v>0</v>
      </c>
      <c r="E105" s="25">
        <f>IF('Indicator Date hidden'!F106="x","x",$E$2-'Indicator Date hidden'!F106)</f>
        <v>0</v>
      </c>
      <c r="F105" s="25">
        <f>IF('Indicator Date hidden'!G106="x","x",$F$2-'Indicator Date hidden'!G106)</f>
        <v>0</v>
      </c>
      <c r="G105" s="25">
        <f>IF('Indicator Date hidden'!H106="x","x",$G$2-'Indicator Date hidden'!H106)</f>
        <v>0</v>
      </c>
      <c r="H105" s="25">
        <f>IF('Indicator Date hidden'!I106="x","x",$H$2-'Indicator Date hidden'!I106)</f>
        <v>0</v>
      </c>
      <c r="I105" s="25">
        <f>IF('Indicator Date hidden'!J106="x","x",$I$2-'Indicator Date hidden'!J106)</f>
        <v>0</v>
      </c>
      <c r="J105" s="25">
        <f>IF('Indicator Date hidden'!K106="x","x",$J$2-'Indicator Date hidden'!K106)</f>
        <v>0</v>
      </c>
      <c r="K105" s="25">
        <f>IF('Indicator Date hidden'!L106="x","x",$K$2-'Indicator Date hidden'!L106)</f>
        <v>0</v>
      </c>
      <c r="L105" s="25">
        <f>IF('Indicator Date hidden'!M106="x","x",$L$2-'Indicator Date hidden'!M106)</f>
        <v>0</v>
      </c>
      <c r="M105" s="25">
        <f>IF('Indicator Date hidden'!N106="x","x",$M$2-'Indicator Date hidden'!N106)</f>
        <v>0</v>
      </c>
      <c r="N105" s="25">
        <f>IF('Indicator Date hidden'!O106="x","x",$N$2-'Indicator Date hidden'!O106)</f>
        <v>0</v>
      </c>
      <c r="O105" s="25">
        <f>IF('Indicator Date hidden'!P106="x","x",$O$2-'Indicator Date hidden'!P106)</f>
        <v>0</v>
      </c>
      <c r="P105" s="25">
        <f>IF('Indicator Date hidden'!Q106="x","x",$P$2-'Indicator Date hidden'!Q106)</f>
        <v>0</v>
      </c>
      <c r="Q105" s="25" t="str">
        <f>IF('Indicator Date hidden'!R106="x","x",$Q$2-'Indicator Date hidden'!R106)</f>
        <v>x</v>
      </c>
      <c r="R105" s="25">
        <f>IF('Indicator Date hidden'!S106="x","x",$R$2-'Indicator Date hidden'!S106)</f>
        <v>0</v>
      </c>
      <c r="S105" s="25">
        <f>IF('Indicator Date hidden'!T106="x","x",$S$2-'Indicator Date hidden'!T106)</f>
        <v>0</v>
      </c>
      <c r="T105" s="25">
        <f>IF('Indicator Date hidden'!U106="x","x",$T$2-'Indicator Date hidden'!U106)</f>
        <v>0</v>
      </c>
      <c r="U105" s="25" t="str">
        <f>IF('Indicator Date hidden'!V106="x","x",$U$2-'Indicator Date hidden'!V106)</f>
        <v>x</v>
      </c>
      <c r="V105" s="25">
        <f>IF('Indicator Date hidden'!W106="x","x",$V$2-'Indicator Date hidden'!W106)</f>
        <v>0</v>
      </c>
      <c r="W105" s="25">
        <f>IF('Indicator Date hidden'!X106="x","x",$W$2-'Indicator Date hidden'!X106)</f>
        <v>8</v>
      </c>
      <c r="X105" s="25">
        <f>IF('Indicator Date hidden'!Y106="x","x",$X$2-'Indicator Date hidden'!Y106)</f>
        <v>4</v>
      </c>
      <c r="Y105" s="25">
        <f>IF('Indicator Date hidden'!Z106="x","x",$Y$2-'Indicator Date hidden'!Z106)</f>
        <v>0</v>
      </c>
      <c r="Z105" s="25">
        <f>IF('Indicator Date hidden'!AA106="x","x",$Z$2-'Indicator Date hidden'!AA106)</f>
        <v>0</v>
      </c>
      <c r="AA105" s="25">
        <f>IF('Indicator Date hidden'!AB106="x","x",$AA$2-'Indicator Date hidden'!AB106)</f>
        <v>0</v>
      </c>
      <c r="AB105" s="25">
        <f>IF('Indicator Date hidden'!AC106="x","x",$AB$2-'Indicator Date hidden'!AC106)</f>
        <v>0</v>
      </c>
      <c r="AC105" s="25">
        <f>IF('Indicator Date hidden'!AD106="x","x",$AC$2-'Indicator Date hidden'!AD106)</f>
        <v>0</v>
      </c>
      <c r="AD105" s="25">
        <f>IF('Indicator Date hidden'!AE106="x","x",$AD$2-'Indicator Date hidden'!AE106)</f>
        <v>0</v>
      </c>
      <c r="AE105" s="25">
        <f>IF('Indicator Date hidden'!AF106="x","x",$AE$2-'Indicator Date hidden'!AF106)</f>
        <v>0</v>
      </c>
      <c r="AF105" s="25">
        <f>IF('Indicator Date hidden'!AG106="x","x",$AF$2-'Indicator Date hidden'!AG106)</f>
        <v>4</v>
      </c>
      <c r="AG105" s="25">
        <f>IF('Indicator Date hidden'!AH106="x","x",$AG$2-'Indicator Date hidden'!AH106)</f>
        <v>0</v>
      </c>
      <c r="AH105" s="25">
        <f>IF('Indicator Date hidden'!AI106="x","x",$AH$2-'Indicator Date hidden'!AI106)</f>
        <v>0</v>
      </c>
      <c r="AI105" s="25">
        <f>IF('Indicator Date hidden'!AJ106="x","x",$AI$2-'Indicator Date hidden'!AJ106)</f>
        <v>0</v>
      </c>
      <c r="AJ105" s="25" t="str">
        <f>IF('Indicator Date hidden'!AK106="x","x",$AJ$2-'Indicator Date hidden'!AK106)</f>
        <v>x</v>
      </c>
      <c r="AK105" s="25">
        <f>IF('Indicator Date hidden'!AL106="x","x",$AK$2-'Indicator Date hidden'!AL106)</f>
        <v>1</v>
      </c>
      <c r="AL105" s="25">
        <f>IF('Indicator Date hidden'!AM106="x","x",$AL$2-'Indicator Date hidden'!AM106)</f>
        <v>0</v>
      </c>
      <c r="AM105" s="25">
        <f>IF('Indicator Date hidden'!AN106="x","x",$AM$2-'Indicator Date hidden'!AN106)</f>
        <v>0</v>
      </c>
      <c r="AN105" s="25">
        <f>IF('Indicator Date hidden'!AO106="x","x",$AN$2-'Indicator Date hidden'!AO106)</f>
        <v>0</v>
      </c>
      <c r="AO105" s="25">
        <f>IF('Indicator Date hidden'!AP106="x","x",$AO$2-'Indicator Date hidden'!AP106)</f>
        <v>0</v>
      </c>
      <c r="AP105" s="25">
        <f>IF('Indicator Date hidden'!AQ106="x","x",$AP$2-'Indicator Date hidden'!AQ106)</f>
        <v>0</v>
      </c>
      <c r="AQ105" s="25">
        <f>IF('Indicator Date hidden'!AR106="x","x",$AQ$2-'Indicator Date hidden'!AR106)</f>
        <v>4</v>
      </c>
      <c r="AR105" s="25">
        <f>IF('Indicator Date hidden'!AS106="x","x",$AR$2-'Indicator Date hidden'!AS106)</f>
        <v>0</v>
      </c>
      <c r="AS105" s="25">
        <f>IF('Indicator Date hidden'!AT106="x","x",$AS$2-'Indicator Date hidden'!AT106)</f>
        <v>0</v>
      </c>
      <c r="AT105" s="25">
        <f>IF('Indicator Date hidden'!AU106="x","x",$AT$2-'Indicator Date hidden'!AU106)</f>
        <v>0</v>
      </c>
      <c r="AU105" s="25">
        <f>IF('Indicator Date hidden'!AV106="x","x",$AU$2-'Indicator Date hidden'!AV106)</f>
        <v>4</v>
      </c>
      <c r="AV105" s="25">
        <f>IF('Indicator Date hidden'!AW106="x","x",$AV$2-'Indicator Date hidden'!AW106)</f>
        <v>0</v>
      </c>
      <c r="AW105" s="25">
        <f>IF('Indicator Date hidden'!AX106="x","x",$AW$2-'Indicator Date hidden'!AX106)</f>
        <v>0</v>
      </c>
      <c r="AX105" s="25">
        <f>IF('Indicator Date hidden'!AY106="x","x",$AX$2-'Indicator Date hidden'!AY106)</f>
        <v>0</v>
      </c>
      <c r="AY105" s="25">
        <f>IF('Indicator Date hidden'!AZ106="x","x",$AY$2-'Indicator Date hidden'!AZ106)</f>
        <v>0</v>
      </c>
      <c r="AZ105" s="25">
        <f>IF('Indicator Date hidden'!BA106="x","x",$AZ$2-'Indicator Date hidden'!BA106)</f>
        <v>0</v>
      </c>
      <c r="BA105">
        <f t="shared" si="15"/>
        <v>25</v>
      </c>
      <c r="BB105" s="26">
        <f t="shared" si="16"/>
        <v>0.52083333333333337</v>
      </c>
      <c r="BC105">
        <f t="shared" si="17"/>
        <v>6</v>
      </c>
      <c r="BD105" s="26">
        <f t="shared" si="18"/>
        <v>1.5544235712600631</v>
      </c>
      <c r="BE105" s="28">
        <f t="shared" si="19"/>
        <v>0</v>
      </c>
    </row>
    <row r="106" spans="1:57">
      <c r="A106" t="s">
        <v>6993</v>
      </c>
      <c r="B106" s="25">
        <f>IF('Indicator Date hidden'!C107="x","x",$B$2-'Indicator Date hidden'!C107)</f>
        <v>0</v>
      </c>
      <c r="C106" s="25">
        <f>IF('Indicator Date hidden'!D107="x","x",$C$2-'Indicator Date hidden'!D107)</f>
        <v>0</v>
      </c>
      <c r="D106" s="25">
        <f>IF('Indicator Date hidden'!E107="x","x",$D$2-'Indicator Date hidden'!E107)</f>
        <v>0</v>
      </c>
      <c r="E106" s="25">
        <f>IF('Indicator Date hidden'!F107="x","x",$E$2-'Indicator Date hidden'!F107)</f>
        <v>0</v>
      </c>
      <c r="F106" s="25">
        <f>IF('Indicator Date hidden'!G107="x","x",$F$2-'Indicator Date hidden'!G107)</f>
        <v>0</v>
      </c>
      <c r="G106" s="25">
        <f>IF('Indicator Date hidden'!H107="x","x",$G$2-'Indicator Date hidden'!H107)</f>
        <v>0</v>
      </c>
      <c r="H106" s="25">
        <f>IF('Indicator Date hidden'!I107="x","x",$H$2-'Indicator Date hidden'!I107)</f>
        <v>0</v>
      </c>
      <c r="I106" s="25">
        <f>IF('Indicator Date hidden'!J107="x","x",$I$2-'Indicator Date hidden'!J107)</f>
        <v>0</v>
      </c>
      <c r="J106" s="25">
        <f>IF('Indicator Date hidden'!K107="x","x",$J$2-'Indicator Date hidden'!K107)</f>
        <v>0</v>
      </c>
      <c r="K106" s="25">
        <f>IF('Indicator Date hidden'!L107="x","x",$K$2-'Indicator Date hidden'!L107)</f>
        <v>0</v>
      </c>
      <c r="L106" s="25">
        <f>IF('Indicator Date hidden'!M107="x","x",$L$2-'Indicator Date hidden'!M107)</f>
        <v>0</v>
      </c>
      <c r="M106" s="25">
        <f>IF('Indicator Date hidden'!N107="x","x",$M$2-'Indicator Date hidden'!N107)</f>
        <v>0</v>
      </c>
      <c r="N106" s="25">
        <f>IF('Indicator Date hidden'!O107="x","x",$N$2-'Indicator Date hidden'!O107)</f>
        <v>0</v>
      </c>
      <c r="O106" s="25">
        <f>IF('Indicator Date hidden'!P107="x","x",$O$2-'Indicator Date hidden'!P107)</f>
        <v>0</v>
      </c>
      <c r="P106" s="25">
        <f>IF('Indicator Date hidden'!Q107="x","x",$P$2-'Indicator Date hidden'!Q107)</f>
        <v>0</v>
      </c>
      <c r="Q106" s="25">
        <f>IF('Indicator Date hidden'!R107="x","x",$Q$2-'Indicator Date hidden'!R107)</f>
        <v>5</v>
      </c>
      <c r="R106" s="25">
        <f>IF('Indicator Date hidden'!S107="x","x",$R$2-'Indicator Date hidden'!S107)</f>
        <v>0</v>
      </c>
      <c r="S106" s="25">
        <f>IF('Indicator Date hidden'!T107="x","x",$S$2-'Indicator Date hidden'!T107)</f>
        <v>0</v>
      </c>
      <c r="T106" s="25">
        <f>IF('Indicator Date hidden'!U107="x","x",$T$2-'Indicator Date hidden'!U107)</f>
        <v>0</v>
      </c>
      <c r="U106" s="25">
        <f>IF('Indicator Date hidden'!V107="x","x",$U$2-'Indicator Date hidden'!V107)</f>
        <v>0</v>
      </c>
      <c r="V106" s="25">
        <f>IF('Indicator Date hidden'!W107="x","x",$V$2-'Indicator Date hidden'!W107)</f>
        <v>0</v>
      </c>
      <c r="W106" s="25">
        <f>IF('Indicator Date hidden'!X107="x","x",$W$2-'Indicator Date hidden'!X107)</f>
        <v>5</v>
      </c>
      <c r="X106" s="25">
        <f>IF('Indicator Date hidden'!Y107="x","x",$X$2-'Indicator Date hidden'!Y107)</f>
        <v>4</v>
      </c>
      <c r="Y106" s="25">
        <f>IF('Indicator Date hidden'!Z107="x","x",$Y$2-'Indicator Date hidden'!Z107)</f>
        <v>0</v>
      </c>
      <c r="Z106" s="25">
        <f>IF('Indicator Date hidden'!AA107="x","x",$Z$2-'Indicator Date hidden'!AA107)</f>
        <v>0</v>
      </c>
      <c r="AA106" s="25">
        <f>IF('Indicator Date hidden'!AB107="x","x",$AA$2-'Indicator Date hidden'!AB107)</f>
        <v>1</v>
      </c>
      <c r="AB106" s="25">
        <f>IF('Indicator Date hidden'!AC107="x","x",$AB$2-'Indicator Date hidden'!AC107)</f>
        <v>0</v>
      </c>
      <c r="AC106" s="25">
        <f>IF('Indicator Date hidden'!AD107="x","x",$AC$2-'Indicator Date hidden'!AD107)</f>
        <v>0</v>
      </c>
      <c r="AD106" s="25" t="str">
        <f>IF('Indicator Date hidden'!AE107="x","x",$AD$2-'Indicator Date hidden'!AE107)</f>
        <v>x</v>
      </c>
      <c r="AE106" s="25">
        <f>IF('Indicator Date hidden'!AF107="x","x",$AE$2-'Indicator Date hidden'!AF107)</f>
        <v>0</v>
      </c>
      <c r="AF106" s="25">
        <f>IF('Indicator Date hidden'!AG107="x","x",$AF$2-'Indicator Date hidden'!AG107)</f>
        <v>4</v>
      </c>
      <c r="AG106" s="25">
        <f>IF('Indicator Date hidden'!AH107="x","x",$AG$2-'Indicator Date hidden'!AH107)</f>
        <v>0</v>
      </c>
      <c r="AH106" s="25">
        <f>IF('Indicator Date hidden'!AI107="x","x",$AH$2-'Indicator Date hidden'!AI107)</f>
        <v>0</v>
      </c>
      <c r="AI106" s="25">
        <f>IF('Indicator Date hidden'!AJ107="x","x",$AI$2-'Indicator Date hidden'!AJ107)</f>
        <v>0</v>
      </c>
      <c r="AJ106" s="25" t="str">
        <f>IF('Indicator Date hidden'!AK107="x","x",$AJ$2-'Indicator Date hidden'!AK107)</f>
        <v>x</v>
      </c>
      <c r="AK106" s="25" t="str">
        <f>IF('Indicator Date hidden'!AL107="x","x",$AK$2-'Indicator Date hidden'!AL107)</f>
        <v>x</v>
      </c>
      <c r="AL106" s="25">
        <f>IF('Indicator Date hidden'!AM107="x","x",$AL$2-'Indicator Date hidden'!AM107)</f>
        <v>0</v>
      </c>
      <c r="AM106" s="25">
        <f>IF('Indicator Date hidden'!AN107="x","x",$AM$2-'Indicator Date hidden'!AN107)</f>
        <v>0</v>
      </c>
      <c r="AN106" s="25">
        <f>IF('Indicator Date hidden'!AO107="x","x",$AN$2-'Indicator Date hidden'!AO107)</f>
        <v>0</v>
      </c>
      <c r="AO106" s="25">
        <f>IF('Indicator Date hidden'!AP107="x","x",$AO$2-'Indicator Date hidden'!AP107)</f>
        <v>1</v>
      </c>
      <c r="AP106" s="25">
        <f>IF('Indicator Date hidden'!AQ107="x","x",$AP$2-'Indicator Date hidden'!AQ107)</f>
        <v>1</v>
      </c>
      <c r="AQ106" s="25">
        <f>IF('Indicator Date hidden'!AR107="x","x",$AQ$2-'Indicator Date hidden'!AR107)</f>
        <v>4</v>
      </c>
      <c r="AR106" s="25">
        <f>IF('Indicator Date hidden'!AS107="x","x",$AR$2-'Indicator Date hidden'!AS107)</f>
        <v>0</v>
      </c>
      <c r="AS106" s="25" t="str">
        <f>IF('Indicator Date hidden'!AT107="x","x",$AS$2-'Indicator Date hidden'!AT107)</f>
        <v>x</v>
      </c>
      <c r="AT106" s="25">
        <f>IF('Indicator Date hidden'!AU107="x","x",$AT$2-'Indicator Date hidden'!AU107)</f>
        <v>0</v>
      </c>
      <c r="AU106" s="25">
        <f>IF('Indicator Date hidden'!AV107="x","x",$AU$2-'Indicator Date hidden'!AV107)</f>
        <v>8</v>
      </c>
      <c r="AV106" s="25">
        <f>IF('Indicator Date hidden'!AW107="x","x",$AV$2-'Indicator Date hidden'!AW107)</f>
        <v>0</v>
      </c>
      <c r="AW106" s="25">
        <f>IF('Indicator Date hidden'!AX107="x","x",$AW$2-'Indicator Date hidden'!AX107)</f>
        <v>0</v>
      </c>
      <c r="AX106" s="25">
        <f>IF('Indicator Date hidden'!AY107="x","x",$AX$2-'Indicator Date hidden'!AY107)</f>
        <v>0</v>
      </c>
      <c r="AY106" s="25">
        <f>IF('Indicator Date hidden'!AZ107="x","x",$AY$2-'Indicator Date hidden'!AZ107)</f>
        <v>0</v>
      </c>
      <c r="AZ106" s="25">
        <f>IF('Indicator Date hidden'!BA107="x","x",$AZ$2-'Indicator Date hidden'!BA107)</f>
        <v>0</v>
      </c>
      <c r="BA106">
        <f t="shared" si="15"/>
        <v>33</v>
      </c>
      <c r="BB106" s="26">
        <f t="shared" si="16"/>
        <v>0.7021276595744681</v>
      </c>
      <c r="BC106">
        <f t="shared" si="17"/>
        <v>9</v>
      </c>
      <c r="BD106" s="26">
        <f t="shared" si="18"/>
        <v>1.7371399044212934</v>
      </c>
      <c r="BE106" s="28">
        <f t="shared" si="19"/>
        <v>0</v>
      </c>
    </row>
    <row r="107" spans="1:57">
      <c r="A107" t="s">
        <v>6999</v>
      </c>
      <c r="B107" s="25">
        <f>IF('Indicator Date hidden'!C108="x","x",$B$2-'Indicator Date hidden'!C108)</f>
        <v>0</v>
      </c>
      <c r="C107" s="25">
        <f>IF('Indicator Date hidden'!D108="x","x",$C$2-'Indicator Date hidden'!D108)</f>
        <v>0</v>
      </c>
      <c r="D107" s="25">
        <f>IF('Indicator Date hidden'!E108="x","x",$D$2-'Indicator Date hidden'!E108)</f>
        <v>0</v>
      </c>
      <c r="E107" s="25">
        <f>IF('Indicator Date hidden'!F108="x","x",$E$2-'Indicator Date hidden'!F108)</f>
        <v>0</v>
      </c>
      <c r="F107" s="25">
        <f>IF('Indicator Date hidden'!G108="x","x",$F$2-'Indicator Date hidden'!G108)</f>
        <v>0</v>
      </c>
      <c r="G107" s="25">
        <f>IF('Indicator Date hidden'!H108="x","x",$G$2-'Indicator Date hidden'!H108)</f>
        <v>0</v>
      </c>
      <c r="H107" s="25">
        <f>IF('Indicator Date hidden'!I108="x","x",$H$2-'Indicator Date hidden'!I108)</f>
        <v>0</v>
      </c>
      <c r="I107" s="25">
        <f>IF('Indicator Date hidden'!J108="x","x",$I$2-'Indicator Date hidden'!J108)</f>
        <v>0</v>
      </c>
      <c r="J107" s="25">
        <f>IF('Indicator Date hidden'!K108="x","x",$J$2-'Indicator Date hidden'!K108)</f>
        <v>0</v>
      </c>
      <c r="K107" s="25">
        <f>IF('Indicator Date hidden'!L108="x","x",$K$2-'Indicator Date hidden'!L108)</f>
        <v>0</v>
      </c>
      <c r="L107" s="25">
        <f>IF('Indicator Date hidden'!M108="x","x",$L$2-'Indicator Date hidden'!M108)</f>
        <v>0</v>
      </c>
      <c r="M107" s="25">
        <f>IF('Indicator Date hidden'!N108="x","x",$M$2-'Indicator Date hidden'!N108)</f>
        <v>0</v>
      </c>
      <c r="N107" s="25">
        <f>IF('Indicator Date hidden'!O108="x","x",$N$2-'Indicator Date hidden'!O108)</f>
        <v>0</v>
      </c>
      <c r="O107" s="25">
        <f>IF('Indicator Date hidden'!P108="x","x",$O$2-'Indicator Date hidden'!P108)</f>
        <v>0</v>
      </c>
      <c r="P107" s="25">
        <f>IF('Indicator Date hidden'!Q108="x","x",$P$2-'Indicator Date hidden'!Q108)</f>
        <v>0</v>
      </c>
      <c r="Q107" s="25">
        <f>IF('Indicator Date hidden'!R108="x","x",$Q$2-'Indicator Date hidden'!R108)</f>
        <v>1</v>
      </c>
      <c r="R107" s="25">
        <f>IF('Indicator Date hidden'!S108="x","x",$R$2-'Indicator Date hidden'!S108)</f>
        <v>0</v>
      </c>
      <c r="S107" s="25">
        <f>IF('Indicator Date hidden'!T108="x","x",$S$2-'Indicator Date hidden'!T108)</f>
        <v>0</v>
      </c>
      <c r="T107" s="25">
        <f>IF('Indicator Date hidden'!U108="x","x",$T$2-'Indicator Date hidden'!U108)</f>
        <v>0</v>
      </c>
      <c r="U107" s="25">
        <f>IF('Indicator Date hidden'!V108="x","x",$U$2-'Indicator Date hidden'!V108)</f>
        <v>0</v>
      </c>
      <c r="V107" s="25">
        <f>IF('Indicator Date hidden'!W108="x","x",$V$2-'Indicator Date hidden'!W108)</f>
        <v>0</v>
      </c>
      <c r="W107" s="25">
        <f>IF('Indicator Date hidden'!X108="x","x",$W$2-'Indicator Date hidden'!X108)</f>
        <v>8</v>
      </c>
      <c r="X107" s="25">
        <f>IF('Indicator Date hidden'!Y108="x","x",$X$2-'Indicator Date hidden'!Y108)</f>
        <v>4</v>
      </c>
      <c r="Y107" s="25">
        <f>IF('Indicator Date hidden'!Z108="x","x",$Y$2-'Indicator Date hidden'!Z108)</f>
        <v>0</v>
      </c>
      <c r="Z107" s="25">
        <f>IF('Indicator Date hidden'!AA108="x","x",$Z$2-'Indicator Date hidden'!AA108)</f>
        <v>0</v>
      </c>
      <c r="AA107" s="25">
        <f>IF('Indicator Date hidden'!AB108="x","x",$AA$2-'Indicator Date hidden'!AB108)</f>
        <v>0</v>
      </c>
      <c r="AB107" s="25">
        <f>IF('Indicator Date hidden'!AC108="x","x",$AB$2-'Indicator Date hidden'!AC108)</f>
        <v>0</v>
      </c>
      <c r="AC107" s="25">
        <f>IF('Indicator Date hidden'!AD108="x","x",$AC$2-'Indicator Date hidden'!AD108)</f>
        <v>0</v>
      </c>
      <c r="AD107" s="25">
        <f>IF('Indicator Date hidden'!AE108="x","x",$AD$2-'Indicator Date hidden'!AE108)</f>
        <v>0</v>
      </c>
      <c r="AE107" s="25">
        <f>IF('Indicator Date hidden'!AF108="x","x",$AE$2-'Indicator Date hidden'!AF108)</f>
        <v>0</v>
      </c>
      <c r="AF107" s="25">
        <f>IF('Indicator Date hidden'!AG108="x","x",$AF$2-'Indicator Date hidden'!AG108)</f>
        <v>3</v>
      </c>
      <c r="AG107" s="25">
        <f>IF('Indicator Date hidden'!AH108="x","x",$AG$2-'Indicator Date hidden'!AH108)</f>
        <v>0</v>
      </c>
      <c r="AH107" s="25">
        <f>IF('Indicator Date hidden'!AI108="x","x",$AH$2-'Indicator Date hidden'!AI108)</f>
        <v>0</v>
      </c>
      <c r="AI107" s="25">
        <f>IF('Indicator Date hidden'!AJ108="x","x",$AI$2-'Indicator Date hidden'!AJ108)</f>
        <v>0</v>
      </c>
      <c r="AJ107" s="25">
        <f>IF('Indicator Date hidden'!AK108="x","x",$AJ$2-'Indicator Date hidden'!AK108)</f>
        <v>0</v>
      </c>
      <c r="AK107" s="25">
        <f>IF('Indicator Date hidden'!AL108="x","x",$AK$2-'Indicator Date hidden'!AL108)</f>
        <v>1</v>
      </c>
      <c r="AL107" s="25">
        <f>IF('Indicator Date hidden'!AM108="x","x",$AL$2-'Indicator Date hidden'!AM108)</f>
        <v>0</v>
      </c>
      <c r="AM107" s="25">
        <f>IF('Indicator Date hidden'!AN108="x","x",$AM$2-'Indicator Date hidden'!AN108)</f>
        <v>0</v>
      </c>
      <c r="AN107" s="25">
        <f>IF('Indicator Date hidden'!AO108="x","x",$AN$2-'Indicator Date hidden'!AO108)</f>
        <v>0</v>
      </c>
      <c r="AO107" s="25">
        <f>IF('Indicator Date hidden'!AP108="x","x",$AO$2-'Indicator Date hidden'!AP108)</f>
        <v>0</v>
      </c>
      <c r="AP107" s="25">
        <f>IF('Indicator Date hidden'!AQ108="x","x",$AP$2-'Indicator Date hidden'!AQ108)</f>
        <v>0</v>
      </c>
      <c r="AQ107" s="25">
        <f>IF('Indicator Date hidden'!AR108="x","x",$AQ$2-'Indicator Date hidden'!AR108)</f>
        <v>0</v>
      </c>
      <c r="AR107" s="25">
        <f>IF('Indicator Date hidden'!AS108="x","x",$AR$2-'Indicator Date hidden'!AS108)</f>
        <v>0</v>
      </c>
      <c r="AS107" s="25">
        <f>IF('Indicator Date hidden'!AT108="x","x",$AS$2-'Indicator Date hidden'!AT108)</f>
        <v>0</v>
      </c>
      <c r="AT107" s="25">
        <f>IF('Indicator Date hidden'!AU108="x","x",$AT$2-'Indicator Date hidden'!AU108)</f>
        <v>0</v>
      </c>
      <c r="AU107" s="25">
        <f>IF('Indicator Date hidden'!AV108="x","x",$AU$2-'Indicator Date hidden'!AV108)</f>
        <v>3</v>
      </c>
      <c r="AV107" s="25">
        <f>IF('Indicator Date hidden'!AW108="x","x",$AV$2-'Indicator Date hidden'!AW108)</f>
        <v>0</v>
      </c>
      <c r="AW107" s="25">
        <f>IF('Indicator Date hidden'!AX108="x","x",$AW$2-'Indicator Date hidden'!AX108)</f>
        <v>0</v>
      </c>
      <c r="AX107" s="25">
        <f>IF('Indicator Date hidden'!AY108="x","x",$AX$2-'Indicator Date hidden'!AY108)</f>
        <v>0</v>
      </c>
      <c r="AY107" s="25">
        <f>IF('Indicator Date hidden'!AZ108="x","x",$AY$2-'Indicator Date hidden'!AZ108)</f>
        <v>0</v>
      </c>
      <c r="AZ107" s="25">
        <f>IF('Indicator Date hidden'!BA108="x","x",$AZ$2-'Indicator Date hidden'!BA108)</f>
        <v>0</v>
      </c>
      <c r="BA107">
        <f t="shared" si="15"/>
        <v>20</v>
      </c>
      <c r="BB107" s="26">
        <f t="shared" si="16"/>
        <v>0.39215686274509803</v>
      </c>
      <c r="BC107">
        <f t="shared" si="17"/>
        <v>6</v>
      </c>
      <c r="BD107" s="26">
        <f t="shared" si="18"/>
        <v>1.344246000078636</v>
      </c>
      <c r="BE107" s="28">
        <f t="shared" si="19"/>
        <v>0</v>
      </c>
    </row>
    <row r="108" spans="1:57">
      <c r="A108" t="s">
        <v>7001</v>
      </c>
      <c r="B108" s="25">
        <f>IF('Indicator Date hidden'!C109="x","x",$B$2-'Indicator Date hidden'!C109)</f>
        <v>0</v>
      </c>
      <c r="C108" s="25">
        <f>IF('Indicator Date hidden'!D109="x","x",$C$2-'Indicator Date hidden'!D109)</f>
        <v>0</v>
      </c>
      <c r="D108" s="25">
        <f>IF('Indicator Date hidden'!E109="x","x",$D$2-'Indicator Date hidden'!E109)</f>
        <v>0</v>
      </c>
      <c r="E108" s="25">
        <f>IF('Indicator Date hidden'!F109="x","x",$E$2-'Indicator Date hidden'!F109)</f>
        <v>0</v>
      </c>
      <c r="F108" s="25">
        <f>IF('Indicator Date hidden'!G109="x","x",$F$2-'Indicator Date hidden'!G109)</f>
        <v>0</v>
      </c>
      <c r="G108" s="25">
        <f>IF('Indicator Date hidden'!H109="x","x",$G$2-'Indicator Date hidden'!H109)</f>
        <v>0</v>
      </c>
      <c r="H108" s="25">
        <f>IF('Indicator Date hidden'!I109="x","x",$H$2-'Indicator Date hidden'!I109)</f>
        <v>0</v>
      </c>
      <c r="I108" s="25">
        <f>IF('Indicator Date hidden'!J109="x","x",$I$2-'Indicator Date hidden'!J109)</f>
        <v>0</v>
      </c>
      <c r="J108" s="25">
        <f>IF('Indicator Date hidden'!K109="x","x",$J$2-'Indicator Date hidden'!K109)</f>
        <v>0</v>
      </c>
      <c r="K108" s="25">
        <f>IF('Indicator Date hidden'!L109="x","x",$K$2-'Indicator Date hidden'!L109)</f>
        <v>0</v>
      </c>
      <c r="L108" s="25">
        <f>IF('Indicator Date hidden'!M109="x","x",$L$2-'Indicator Date hidden'!M109)</f>
        <v>0</v>
      </c>
      <c r="M108" s="25">
        <f>IF('Indicator Date hidden'!N109="x","x",$M$2-'Indicator Date hidden'!N109)</f>
        <v>0</v>
      </c>
      <c r="N108" s="25">
        <f>IF('Indicator Date hidden'!O109="x","x",$N$2-'Indicator Date hidden'!O109)</f>
        <v>0</v>
      </c>
      <c r="O108" s="25">
        <f>IF('Indicator Date hidden'!P109="x","x",$O$2-'Indicator Date hidden'!P109)</f>
        <v>0</v>
      </c>
      <c r="P108" s="25">
        <f>IF('Indicator Date hidden'!Q109="x","x",$P$2-'Indicator Date hidden'!Q109)</f>
        <v>0</v>
      </c>
      <c r="Q108" s="25" t="str">
        <f>IF('Indicator Date hidden'!R109="x","x",$Q$2-'Indicator Date hidden'!R109)</f>
        <v>x</v>
      </c>
      <c r="R108" s="25">
        <f>IF('Indicator Date hidden'!S109="x","x",$R$2-'Indicator Date hidden'!S109)</f>
        <v>0</v>
      </c>
      <c r="S108" s="25">
        <f>IF('Indicator Date hidden'!T109="x","x",$S$2-'Indicator Date hidden'!T109)</f>
        <v>0</v>
      </c>
      <c r="T108" s="25">
        <f>IF('Indicator Date hidden'!U109="x","x",$T$2-'Indicator Date hidden'!U109)</f>
        <v>0</v>
      </c>
      <c r="U108" s="25" t="str">
        <f>IF('Indicator Date hidden'!V109="x","x",$U$2-'Indicator Date hidden'!V109)</f>
        <v>x</v>
      </c>
      <c r="V108" s="25">
        <f>IF('Indicator Date hidden'!W109="x","x",$V$2-'Indicator Date hidden'!W109)</f>
        <v>0</v>
      </c>
      <c r="W108" s="25" t="str">
        <f>IF('Indicator Date hidden'!X109="x","x",$W$2-'Indicator Date hidden'!X109)</f>
        <v>x</v>
      </c>
      <c r="X108" s="25">
        <f>IF('Indicator Date hidden'!Y109="x","x",$X$2-'Indicator Date hidden'!Y109)</f>
        <v>1</v>
      </c>
      <c r="Y108" s="25">
        <f>IF('Indicator Date hidden'!Z109="x","x",$Y$2-'Indicator Date hidden'!Z109)</f>
        <v>0</v>
      </c>
      <c r="Z108" s="25">
        <f>IF('Indicator Date hidden'!AA109="x","x",$Z$2-'Indicator Date hidden'!AA109)</f>
        <v>0</v>
      </c>
      <c r="AA108" s="25" t="str">
        <f>IF('Indicator Date hidden'!AB109="x","x",$AA$2-'Indicator Date hidden'!AB109)</f>
        <v>x</v>
      </c>
      <c r="AB108" s="25">
        <f>IF('Indicator Date hidden'!AC109="x","x",$AB$2-'Indicator Date hidden'!AC109)</f>
        <v>0</v>
      </c>
      <c r="AC108" s="25">
        <f>IF('Indicator Date hidden'!AD109="x","x",$AC$2-'Indicator Date hidden'!AD109)</f>
        <v>0</v>
      </c>
      <c r="AD108" s="25" t="str">
        <f>IF('Indicator Date hidden'!AE109="x","x",$AD$2-'Indicator Date hidden'!AE109)</f>
        <v>x</v>
      </c>
      <c r="AE108" s="25">
        <f>IF('Indicator Date hidden'!AF109="x","x",$AE$2-'Indicator Date hidden'!AF109)</f>
        <v>0</v>
      </c>
      <c r="AF108" s="25" t="str">
        <f>IF('Indicator Date hidden'!AG109="x","x",$AF$2-'Indicator Date hidden'!AG109)</f>
        <v>x</v>
      </c>
      <c r="AG108" s="25">
        <f>IF('Indicator Date hidden'!AH109="x","x",$AG$2-'Indicator Date hidden'!AH109)</f>
        <v>0</v>
      </c>
      <c r="AH108" s="25">
        <f>IF('Indicator Date hidden'!AI109="x","x",$AH$2-'Indicator Date hidden'!AI109)</f>
        <v>0</v>
      </c>
      <c r="AI108" s="25">
        <f>IF('Indicator Date hidden'!AJ109="x","x",$AI$2-'Indicator Date hidden'!AJ109)</f>
        <v>0</v>
      </c>
      <c r="AJ108" s="25" t="str">
        <f>IF('Indicator Date hidden'!AK109="x","x",$AJ$2-'Indicator Date hidden'!AK109)</f>
        <v>x</v>
      </c>
      <c r="AK108" s="25">
        <f>IF('Indicator Date hidden'!AL109="x","x",$AK$2-'Indicator Date hidden'!AL109)</f>
        <v>1</v>
      </c>
      <c r="AL108" s="25">
        <f>IF('Indicator Date hidden'!AM109="x","x",$AL$2-'Indicator Date hidden'!AM109)</f>
        <v>0</v>
      </c>
      <c r="AM108" s="25">
        <f>IF('Indicator Date hidden'!AN109="x","x",$AM$2-'Indicator Date hidden'!AN109)</f>
        <v>0</v>
      </c>
      <c r="AN108" s="25">
        <f>IF('Indicator Date hidden'!AO109="x","x",$AN$2-'Indicator Date hidden'!AO109)</f>
        <v>0</v>
      </c>
      <c r="AO108" s="25">
        <f>IF('Indicator Date hidden'!AP109="x","x",$AO$2-'Indicator Date hidden'!AP109)</f>
        <v>0</v>
      </c>
      <c r="AP108" s="25">
        <f>IF('Indicator Date hidden'!AQ109="x","x",$AP$2-'Indicator Date hidden'!AQ109)</f>
        <v>0</v>
      </c>
      <c r="AQ108" s="25" t="str">
        <f>IF('Indicator Date hidden'!AR109="x","x",$AQ$2-'Indicator Date hidden'!AR109)</f>
        <v>x</v>
      </c>
      <c r="AR108" s="25">
        <f>IF('Indicator Date hidden'!AS109="x","x",$AR$2-'Indicator Date hidden'!AS109)</f>
        <v>0</v>
      </c>
      <c r="AS108" s="25">
        <f>IF('Indicator Date hidden'!AT109="x","x",$AS$2-'Indicator Date hidden'!AT109)</f>
        <v>0</v>
      </c>
      <c r="AT108" s="25">
        <f>IF('Indicator Date hidden'!AU109="x","x",$AT$2-'Indicator Date hidden'!AU109)</f>
        <v>0</v>
      </c>
      <c r="AU108" s="25">
        <f>IF('Indicator Date hidden'!AV109="x","x",$AU$2-'Indicator Date hidden'!AV109)</f>
        <v>3</v>
      </c>
      <c r="AV108" s="25">
        <f>IF('Indicator Date hidden'!AW109="x","x",$AV$2-'Indicator Date hidden'!AW109)</f>
        <v>0</v>
      </c>
      <c r="AW108" s="25">
        <f>IF('Indicator Date hidden'!AX109="x","x",$AW$2-'Indicator Date hidden'!AX109)</f>
        <v>0</v>
      </c>
      <c r="AX108" s="25">
        <f>IF('Indicator Date hidden'!AY109="x","x",$AX$2-'Indicator Date hidden'!AY109)</f>
        <v>0</v>
      </c>
      <c r="AY108" s="25">
        <f>IF('Indicator Date hidden'!AZ109="x","x",$AY$2-'Indicator Date hidden'!AZ109)</f>
        <v>0</v>
      </c>
      <c r="AZ108" s="25">
        <f>IF('Indicator Date hidden'!BA109="x","x",$AZ$2-'Indicator Date hidden'!BA109)</f>
        <v>0</v>
      </c>
      <c r="BA108">
        <f t="shared" si="15"/>
        <v>5</v>
      </c>
      <c r="BB108" s="26">
        <f t="shared" si="16"/>
        <v>0.11627906976744186</v>
      </c>
      <c r="BC108">
        <f t="shared" si="17"/>
        <v>3</v>
      </c>
      <c r="BD108" s="26">
        <f t="shared" si="18"/>
        <v>0.49223280205852848</v>
      </c>
      <c r="BE108" s="28">
        <f t="shared" si="19"/>
        <v>0</v>
      </c>
    </row>
    <row r="109" spans="1:57">
      <c r="A109" t="s">
        <v>6996</v>
      </c>
      <c r="B109" s="25">
        <f>IF('Indicator Date hidden'!C110="x","x",$B$2-'Indicator Date hidden'!C110)</f>
        <v>0</v>
      </c>
      <c r="C109" s="25">
        <f>IF('Indicator Date hidden'!D110="x","x",$C$2-'Indicator Date hidden'!D110)</f>
        <v>0</v>
      </c>
      <c r="D109" s="25">
        <f>IF('Indicator Date hidden'!E110="x","x",$D$2-'Indicator Date hidden'!E110)</f>
        <v>0</v>
      </c>
      <c r="E109" s="25">
        <f>IF('Indicator Date hidden'!F110="x","x",$E$2-'Indicator Date hidden'!F110)</f>
        <v>0</v>
      </c>
      <c r="F109" s="25">
        <f>IF('Indicator Date hidden'!G110="x","x",$F$2-'Indicator Date hidden'!G110)</f>
        <v>0</v>
      </c>
      <c r="G109" s="25">
        <f>IF('Indicator Date hidden'!H110="x","x",$G$2-'Indicator Date hidden'!H110)</f>
        <v>0</v>
      </c>
      <c r="H109" s="25">
        <f>IF('Indicator Date hidden'!I110="x","x",$H$2-'Indicator Date hidden'!I110)</f>
        <v>0</v>
      </c>
      <c r="I109" s="25">
        <f>IF('Indicator Date hidden'!J110="x","x",$I$2-'Indicator Date hidden'!J110)</f>
        <v>0</v>
      </c>
      <c r="J109" s="25">
        <f>IF('Indicator Date hidden'!K110="x","x",$J$2-'Indicator Date hidden'!K110)</f>
        <v>0</v>
      </c>
      <c r="K109" s="25">
        <f>IF('Indicator Date hidden'!L110="x","x",$K$2-'Indicator Date hidden'!L110)</f>
        <v>0</v>
      </c>
      <c r="L109" s="25">
        <f>IF('Indicator Date hidden'!M110="x","x",$L$2-'Indicator Date hidden'!M110)</f>
        <v>0</v>
      </c>
      <c r="M109" s="25">
        <f>IF('Indicator Date hidden'!N110="x","x",$M$2-'Indicator Date hidden'!N110)</f>
        <v>0</v>
      </c>
      <c r="N109" s="25">
        <f>IF('Indicator Date hidden'!O110="x","x",$N$2-'Indicator Date hidden'!O110)</f>
        <v>0</v>
      </c>
      <c r="O109" s="25">
        <f>IF('Indicator Date hidden'!P110="x","x",$O$2-'Indicator Date hidden'!P110)</f>
        <v>0</v>
      </c>
      <c r="P109" s="25" t="str">
        <f>IF('Indicator Date hidden'!Q110="x","x",$P$2-'Indicator Date hidden'!Q110)</f>
        <v>x</v>
      </c>
      <c r="Q109" s="25" t="str">
        <f>IF('Indicator Date hidden'!R110="x","x",$Q$2-'Indicator Date hidden'!R110)</f>
        <v>x</v>
      </c>
      <c r="R109" s="25">
        <f>IF('Indicator Date hidden'!S110="x","x",$R$2-'Indicator Date hidden'!S110)</f>
        <v>0</v>
      </c>
      <c r="S109" s="25">
        <f>IF('Indicator Date hidden'!T110="x","x",$S$2-'Indicator Date hidden'!T110)</f>
        <v>0</v>
      </c>
      <c r="T109" s="25">
        <f>IF('Indicator Date hidden'!U110="x","x",$T$2-'Indicator Date hidden'!U110)</f>
        <v>0</v>
      </c>
      <c r="U109" s="25">
        <f>IF('Indicator Date hidden'!V110="x","x",$U$2-'Indicator Date hidden'!V110)</f>
        <v>0</v>
      </c>
      <c r="V109" s="25">
        <f>IF('Indicator Date hidden'!W110="x","x",$V$2-'Indicator Date hidden'!W110)</f>
        <v>0</v>
      </c>
      <c r="W109" s="25">
        <f>IF('Indicator Date hidden'!X110="x","x",$W$2-'Indicator Date hidden'!X110)</f>
        <v>7</v>
      </c>
      <c r="X109" s="25">
        <f>IF('Indicator Date hidden'!Y110="x","x",$X$2-'Indicator Date hidden'!Y110)</f>
        <v>4</v>
      </c>
      <c r="Y109" s="25">
        <f>IF('Indicator Date hidden'!Z110="x","x",$Y$2-'Indicator Date hidden'!Z110)</f>
        <v>0</v>
      </c>
      <c r="Z109" s="25">
        <f>IF('Indicator Date hidden'!AA110="x","x",$Z$2-'Indicator Date hidden'!AA110)</f>
        <v>0</v>
      </c>
      <c r="AA109" s="25" t="str">
        <f>IF('Indicator Date hidden'!AB110="x","x",$AA$2-'Indicator Date hidden'!AB110)</f>
        <v>x</v>
      </c>
      <c r="AB109" s="25">
        <f>IF('Indicator Date hidden'!AC110="x","x",$AB$2-'Indicator Date hidden'!AC110)</f>
        <v>0</v>
      </c>
      <c r="AC109" s="25">
        <f>IF('Indicator Date hidden'!AD110="x","x",$AC$2-'Indicator Date hidden'!AD110)</f>
        <v>0</v>
      </c>
      <c r="AD109" s="25" t="str">
        <f>IF('Indicator Date hidden'!AE110="x","x",$AD$2-'Indicator Date hidden'!AE110)</f>
        <v>x</v>
      </c>
      <c r="AE109" s="25" t="str">
        <f>IF('Indicator Date hidden'!AF110="x","x",$AE$2-'Indicator Date hidden'!AF110)</f>
        <v>x</v>
      </c>
      <c r="AF109" s="25" t="str">
        <f>IF('Indicator Date hidden'!AG110="x","x",$AF$2-'Indicator Date hidden'!AG110)</f>
        <v>x</v>
      </c>
      <c r="AG109" s="25">
        <f>IF('Indicator Date hidden'!AH110="x","x",$AG$2-'Indicator Date hidden'!AH110)</f>
        <v>0</v>
      </c>
      <c r="AH109" s="25">
        <f>IF('Indicator Date hidden'!AI110="x","x",$AH$2-'Indicator Date hidden'!AI110)</f>
        <v>0</v>
      </c>
      <c r="AI109" s="25">
        <f>IF('Indicator Date hidden'!AJ110="x","x",$AI$2-'Indicator Date hidden'!AJ110)</f>
        <v>0</v>
      </c>
      <c r="AJ109" s="25" t="str">
        <f>IF('Indicator Date hidden'!AK110="x","x",$AJ$2-'Indicator Date hidden'!AK110)</f>
        <v>x</v>
      </c>
      <c r="AK109" s="25" t="str">
        <f>IF('Indicator Date hidden'!AL110="x","x",$AK$2-'Indicator Date hidden'!AL110)</f>
        <v>x</v>
      </c>
      <c r="AL109" s="25">
        <f>IF('Indicator Date hidden'!AM110="x","x",$AL$2-'Indicator Date hidden'!AM110)</f>
        <v>0</v>
      </c>
      <c r="AM109" s="25">
        <f>IF('Indicator Date hidden'!AN110="x","x",$AM$2-'Indicator Date hidden'!AN110)</f>
        <v>0</v>
      </c>
      <c r="AN109" s="25">
        <f>IF('Indicator Date hidden'!AO110="x","x",$AN$2-'Indicator Date hidden'!AO110)</f>
        <v>0</v>
      </c>
      <c r="AO109" s="25" t="str">
        <f>IF('Indicator Date hidden'!AP110="x","x",$AO$2-'Indicator Date hidden'!AP110)</f>
        <v>x</v>
      </c>
      <c r="AP109" s="25" t="str">
        <f>IF('Indicator Date hidden'!AQ110="x","x",$AP$2-'Indicator Date hidden'!AQ110)</f>
        <v>x</v>
      </c>
      <c r="AQ109" s="25">
        <f>IF('Indicator Date hidden'!AR110="x","x",$AQ$2-'Indicator Date hidden'!AR110)</f>
        <v>4</v>
      </c>
      <c r="AR109" s="25">
        <f>IF('Indicator Date hidden'!AS110="x","x",$AR$2-'Indicator Date hidden'!AS110)</f>
        <v>0</v>
      </c>
      <c r="AS109" s="25" t="str">
        <f>IF('Indicator Date hidden'!AT110="x","x",$AS$2-'Indicator Date hidden'!AT110)</f>
        <v>x</v>
      </c>
      <c r="AT109" s="25">
        <f>IF('Indicator Date hidden'!AU110="x","x",$AT$2-'Indicator Date hidden'!AU110)</f>
        <v>0</v>
      </c>
      <c r="AU109" s="25" t="str">
        <f>IF('Indicator Date hidden'!AV110="x","x",$AU$2-'Indicator Date hidden'!AV110)</f>
        <v>x</v>
      </c>
      <c r="AV109" s="25">
        <f>IF('Indicator Date hidden'!AW110="x","x",$AV$2-'Indicator Date hidden'!AW110)</f>
        <v>0</v>
      </c>
      <c r="AW109" s="25">
        <f>IF('Indicator Date hidden'!AX110="x","x",$AW$2-'Indicator Date hidden'!AX110)</f>
        <v>0</v>
      </c>
      <c r="AX109" s="25">
        <f>IF('Indicator Date hidden'!AY110="x","x",$AX$2-'Indicator Date hidden'!AY110)</f>
        <v>0</v>
      </c>
      <c r="AY109" s="25">
        <f>IF('Indicator Date hidden'!AZ110="x","x",$AY$2-'Indicator Date hidden'!AZ110)</f>
        <v>0</v>
      </c>
      <c r="AZ109" s="25">
        <f>IF('Indicator Date hidden'!BA110="x","x",$AZ$2-'Indicator Date hidden'!BA110)</f>
        <v>0</v>
      </c>
      <c r="BA109">
        <f t="shared" si="15"/>
        <v>15</v>
      </c>
      <c r="BB109" s="26">
        <f t="shared" si="16"/>
        <v>0.38461538461538464</v>
      </c>
      <c r="BC109">
        <f t="shared" si="17"/>
        <v>3</v>
      </c>
      <c r="BD109" s="26">
        <f t="shared" si="18"/>
        <v>1.3888823142513684</v>
      </c>
      <c r="BE109" s="28">
        <f t="shared" si="19"/>
        <v>0</v>
      </c>
    </row>
    <row r="110" spans="1:57">
      <c r="A110" t="s">
        <v>7008</v>
      </c>
      <c r="B110" s="25">
        <f>IF('Indicator Date hidden'!C111="x","x",$B$2-'Indicator Date hidden'!C111)</f>
        <v>0</v>
      </c>
      <c r="C110" s="25">
        <f>IF('Indicator Date hidden'!D111="x","x",$C$2-'Indicator Date hidden'!D111)</f>
        <v>0</v>
      </c>
      <c r="D110" s="25">
        <f>IF('Indicator Date hidden'!E111="x","x",$D$2-'Indicator Date hidden'!E111)</f>
        <v>0</v>
      </c>
      <c r="E110" s="25">
        <f>IF('Indicator Date hidden'!F111="x","x",$E$2-'Indicator Date hidden'!F111)</f>
        <v>0</v>
      </c>
      <c r="F110" s="25">
        <f>IF('Indicator Date hidden'!G111="x","x",$F$2-'Indicator Date hidden'!G111)</f>
        <v>0</v>
      </c>
      <c r="G110" s="25">
        <f>IF('Indicator Date hidden'!H111="x","x",$G$2-'Indicator Date hidden'!H111)</f>
        <v>0</v>
      </c>
      <c r="H110" s="25">
        <f>IF('Indicator Date hidden'!I111="x","x",$H$2-'Indicator Date hidden'!I111)</f>
        <v>0</v>
      </c>
      <c r="I110" s="25">
        <f>IF('Indicator Date hidden'!J111="x","x",$I$2-'Indicator Date hidden'!J111)</f>
        <v>0</v>
      </c>
      <c r="J110" s="25">
        <f>IF('Indicator Date hidden'!K111="x","x",$J$2-'Indicator Date hidden'!K111)</f>
        <v>0</v>
      </c>
      <c r="K110" s="25">
        <f>IF('Indicator Date hidden'!L111="x","x",$K$2-'Indicator Date hidden'!L111)</f>
        <v>0</v>
      </c>
      <c r="L110" s="25">
        <f>IF('Indicator Date hidden'!M111="x","x",$L$2-'Indicator Date hidden'!M111)</f>
        <v>0</v>
      </c>
      <c r="M110" s="25">
        <f>IF('Indicator Date hidden'!N111="x","x",$M$2-'Indicator Date hidden'!N111)</f>
        <v>0</v>
      </c>
      <c r="N110" s="25">
        <f>IF('Indicator Date hidden'!O111="x","x",$N$2-'Indicator Date hidden'!O111)</f>
        <v>0</v>
      </c>
      <c r="O110" s="25">
        <f>IF('Indicator Date hidden'!P111="x","x",$O$2-'Indicator Date hidden'!P111)</f>
        <v>0</v>
      </c>
      <c r="P110" s="25">
        <f>IF('Indicator Date hidden'!Q111="x","x",$P$2-'Indicator Date hidden'!Q111)</f>
        <v>0</v>
      </c>
      <c r="Q110" s="25">
        <f>IF('Indicator Date hidden'!R111="x","x",$Q$2-'Indicator Date hidden'!R111)</f>
        <v>3</v>
      </c>
      <c r="R110" s="25">
        <f>IF('Indicator Date hidden'!S111="x","x",$R$2-'Indicator Date hidden'!S111)</f>
        <v>0</v>
      </c>
      <c r="S110" s="25">
        <f>IF('Indicator Date hidden'!T111="x","x",$S$2-'Indicator Date hidden'!T111)</f>
        <v>0</v>
      </c>
      <c r="T110" s="25">
        <f>IF('Indicator Date hidden'!U111="x","x",$T$2-'Indicator Date hidden'!U111)</f>
        <v>0</v>
      </c>
      <c r="U110" s="25">
        <f>IF('Indicator Date hidden'!V111="x","x",$U$2-'Indicator Date hidden'!V111)</f>
        <v>0</v>
      </c>
      <c r="V110" s="25">
        <f>IF('Indicator Date hidden'!W111="x","x",$V$2-'Indicator Date hidden'!W111)</f>
        <v>0</v>
      </c>
      <c r="W110" s="25">
        <f>IF('Indicator Date hidden'!X111="x","x",$W$2-'Indicator Date hidden'!X111)</f>
        <v>2</v>
      </c>
      <c r="X110" s="25">
        <f>IF('Indicator Date hidden'!Y111="x","x",$X$2-'Indicator Date hidden'!Y111)</f>
        <v>4</v>
      </c>
      <c r="Y110" s="25">
        <f>IF('Indicator Date hidden'!Z111="x","x",$Y$2-'Indicator Date hidden'!Z111)</f>
        <v>0</v>
      </c>
      <c r="Z110" s="25">
        <f>IF('Indicator Date hidden'!AA111="x","x",$Z$2-'Indicator Date hidden'!AA111)</f>
        <v>0</v>
      </c>
      <c r="AA110" s="25">
        <f>IF('Indicator Date hidden'!AB111="x","x",$AA$2-'Indicator Date hidden'!AB111)</f>
        <v>0</v>
      </c>
      <c r="AB110" s="25">
        <f>IF('Indicator Date hidden'!AC111="x","x",$AB$2-'Indicator Date hidden'!AC111)</f>
        <v>0</v>
      </c>
      <c r="AC110" s="25">
        <f>IF('Indicator Date hidden'!AD111="x","x",$AC$2-'Indicator Date hidden'!AD111)</f>
        <v>0</v>
      </c>
      <c r="AD110" s="25">
        <f>IF('Indicator Date hidden'!AE111="x","x",$AD$2-'Indicator Date hidden'!AE111)</f>
        <v>0</v>
      </c>
      <c r="AE110" s="25">
        <f>IF('Indicator Date hidden'!AF111="x","x",$AE$2-'Indicator Date hidden'!AF111)</f>
        <v>0</v>
      </c>
      <c r="AF110" s="25">
        <f>IF('Indicator Date hidden'!AG111="x","x",$AF$2-'Indicator Date hidden'!AG111)</f>
        <v>5</v>
      </c>
      <c r="AG110" s="25">
        <f>IF('Indicator Date hidden'!AH111="x","x",$AG$2-'Indicator Date hidden'!AH111)</f>
        <v>0</v>
      </c>
      <c r="AH110" s="25">
        <f>IF('Indicator Date hidden'!AI111="x","x",$AH$2-'Indicator Date hidden'!AI111)</f>
        <v>0</v>
      </c>
      <c r="AI110" s="25">
        <f>IF('Indicator Date hidden'!AJ111="x","x",$AI$2-'Indicator Date hidden'!AJ111)</f>
        <v>0</v>
      </c>
      <c r="AJ110" s="25" t="str">
        <f>IF('Indicator Date hidden'!AK111="x","x",$AJ$2-'Indicator Date hidden'!AK111)</f>
        <v>x</v>
      </c>
      <c r="AK110" s="25">
        <f>IF('Indicator Date hidden'!AL111="x","x",$AK$2-'Indicator Date hidden'!AL111)</f>
        <v>0</v>
      </c>
      <c r="AL110" s="25">
        <f>IF('Indicator Date hidden'!AM111="x","x",$AL$2-'Indicator Date hidden'!AM111)</f>
        <v>0</v>
      </c>
      <c r="AM110" s="25">
        <f>IF('Indicator Date hidden'!AN111="x","x",$AM$2-'Indicator Date hidden'!AN111)</f>
        <v>0</v>
      </c>
      <c r="AN110" s="25">
        <f>IF('Indicator Date hidden'!AO111="x","x",$AN$2-'Indicator Date hidden'!AO111)</f>
        <v>0</v>
      </c>
      <c r="AO110" s="25">
        <f>IF('Indicator Date hidden'!AP111="x","x",$AO$2-'Indicator Date hidden'!AP111)</f>
        <v>0</v>
      </c>
      <c r="AP110" s="25">
        <f>IF('Indicator Date hidden'!AQ111="x","x",$AP$2-'Indicator Date hidden'!AQ111)</f>
        <v>0</v>
      </c>
      <c r="AQ110" s="25">
        <f>IF('Indicator Date hidden'!AR111="x","x",$AQ$2-'Indicator Date hidden'!AR111)</f>
        <v>4</v>
      </c>
      <c r="AR110" s="25">
        <f>IF('Indicator Date hidden'!AS111="x","x",$AR$2-'Indicator Date hidden'!AS111)</f>
        <v>0</v>
      </c>
      <c r="AS110" s="25">
        <f>IF('Indicator Date hidden'!AT111="x","x",$AS$2-'Indicator Date hidden'!AT111)</f>
        <v>0</v>
      </c>
      <c r="AT110" s="25">
        <f>IF('Indicator Date hidden'!AU111="x","x",$AT$2-'Indicator Date hidden'!AU111)</f>
        <v>0</v>
      </c>
      <c r="AU110" s="25">
        <f>IF('Indicator Date hidden'!AV111="x","x",$AU$2-'Indicator Date hidden'!AV111)</f>
        <v>7</v>
      </c>
      <c r="AV110" s="25">
        <f>IF('Indicator Date hidden'!AW111="x","x",$AV$2-'Indicator Date hidden'!AW111)</f>
        <v>0</v>
      </c>
      <c r="AW110" s="25">
        <f>IF('Indicator Date hidden'!AX111="x","x",$AW$2-'Indicator Date hidden'!AX111)</f>
        <v>0</v>
      </c>
      <c r="AX110" s="25">
        <f>IF('Indicator Date hidden'!AY111="x","x",$AX$2-'Indicator Date hidden'!AY111)</f>
        <v>0</v>
      </c>
      <c r="AY110" s="25">
        <f>IF('Indicator Date hidden'!AZ111="x","x",$AY$2-'Indicator Date hidden'!AZ111)</f>
        <v>0</v>
      </c>
      <c r="AZ110" s="25">
        <f>IF('Indicator Date hidden'!BA111="x","x",$AZ$2-'Indicator Date hidden'!BA111)</f>
        <v>0</v>
      </c>
      <c r="BA110">
        <f t="shared" si="15"/>
        <v>25</v>
      </c>
      <c r="BB110" s="26">
        <f t="shared" si="16"/>
        <v>0.5</v>
      </c>
      <c r="BC110">
        <f t="shared" si="17"/>
        <v>6</v>
      </c>
      <c r="BD110" s="26">
        <f t="shared" si="18"/>
        <v>1.4594519519326423</v>
      </c>
      <c r="BE110" s="28">
        <f t="shared" si="19"/>
        <v>0</v>
      </c>
    </row>
    <row r="111" spans="1:57">
      <c r="A111" t="s">
        <v>7012</v>
      </c>
      <c r="B111" s="25">
        <f>IF('Indicator Date hidden'!C112="x","x",$B$2-'Indicator Date hidden'!C112)</f>
        <v>0</v>
      </c>
      <c r="C111" s="25">
        <f>IF('Indicator Date hidden'!D112="x","x",$C$2-'Indicator Date hidden'!D112)</f>
        <v>0</v>
      </c>
      <c r="D111" s="25">
        <f>IF('Indicator Date hidden'!E112="x","x",$D$2-'Indicator Date hidden'!E112)</f>
        <v>0</v>
      </c>
      <c r="E111" s="25">
        <f>IF('Indicator Date hidden'!F112="x","x",$E$2-'Indicator Date hidden'!F112)</f>
        <v>0</v>
      </c>
      <c r="F111" s="25">
        <f>IF('Indicator Date hidden'!G112="x","x",$F$2-'Indicator Date hidden'!G112)</f>
        <v>0</v>
      </c>
      <c r="G111" s="25">
        <f>IF('Indicator Date hidden'!H112="x","x",$G$2-'Indicator Date hidden'!H112)</f>
        <v>0</v>
      </c>
      <c r="H111" s="25">
        <f>IF('Indicator Date hidden'!I112="x","x",$H$2-'Indicator Date hidden'!I112)</f>
        <v>0</v>
      </c>
      <c r="I111" s="25">
        <f>IF('Indicator Date hidden'!J112="x","x",$I$2-'Indicator Date hidden'!J112)</f>
        <v>0</v>
      </c>
      <c r="J111" s="25">
        <f>IF('Indicator Date hidden'!K112="x","x",$J$2-'Indicator Date hidden'!K112)</f>
        <v>0</v>
      </c>
      <c r="K111" s="25">
        <f>IF('Indicator Date hidden'!L112="x","x",$K$2-'Indicator Date hidden'!L112)</f>
        <v>0</v>
      </c>
      <c r="L111" s="25">
        <f>IF('Indicator Date hidden'!M112="x","x",$L$2-'Indicator Date hidden'!M112)</f>
        <v>0</v>
      </c>
      <c r="M111" s="25">
        <f>IF('Indicator Date hidden'!N112="x","x",$M$2-'Indicator Date hidden'!N112)</f>
        <v>0</v>
      </c>
      <c r="N111" s="25">
        <f>IF('Indicator Date hidden'!O112="x","x",$N$2-'Indicator Date hidden'!O112)</f>
        <v>0</v>
      </c>
      <c r="O111" s="25">
        <f>IF('Indicator Date hidden'!P112="x","x",$O$2-'Indicator Date hidden'!P112)</f>
        <v>0</v>
      </c>
      <c r="P111" s="25">
        <f>IF('Indicator Date hidden'!Q112="x","x",$P$2-'Indicator Date hidden'!Q112)</f>
        <v>0</v>
      </c>
      <c r="Q111" s="25" t="str">
        <f>IF('Indicator Date hidden'!R112="x","x",$Q$2-'Indicator Date hidden'!R112)</f>
        <v>x</v>
      </c>
      <c r="R111" s="25">
        <f>IF('Indicator Date hidden'!S112="x","x",$R$2-'Indicator Date hidden'!S112)</f>
        <v>0</v>
      </c>
      <c r="S111" s="25">
        <f>IF('Indicator Date hidden'!T112="x","x",$S$2-'Indicator Date hidden'!T112)</f>
        <v>0</v>
      </c>
      <c r="T111" s="25">
        <f>IF('Indicator Date hidden'!U112="x","x",$T$2-'Indicator Date hidden'!U112)</f>
        <v>0</v>
      </c>
      <c r="U111" s="25">
        <f>IF('Indicator Date hidden'!V112="x","x",$U$2-'Indicator Date hidden'!V112)</f>
        <v>0</v>
      </c>
      <c r="V111" s="25">
        <f>IF('Indicator Date hidden'!W112="x","x",$V$2-'Indicator Date hidden'!W112)</f>
        <v>0</v>
      </c>
      <c r="W111" s="25" t="str">
        <f>IF('Indicator Date hidden'!X112="x","x",$W$2-'Indicator Date hidden'!X112)</f>
        <v>x</v>
      </c>
      <c r="X111" s="25" t="str">
        <f>IF('Indicator Date hidden'!Y112="x","x",$X$2-'Indicator Date hidden'!Y112)</f>
        <v>x</v>
      </c>
      <c r="Y111" s="25">
        <f>IF('Indicator Date hidden'!Z112="x","x",$Y$2-'Indicator Date hidden'!Z112)</f>
        <v>0</v>
      </c>
      <c r="Z111" s="25">
        <f>IF('Indicator Date hidden'!AA112="x","x",$Z$2-'Indicator Date hidden'!AA112)</f>
        <v>0</v>
      </c>
      <c r="AA111" s="25">
        <f>IF('Indicator Date hidden'!AB112="x","x",$AA$2-'Indicator Date hidden'!AB112)</f>
        <v>0</v>
      </c>
      <c r="AB111" s="25">
        <f>IF('Indicator Date hidden'!AC112="x","x",$AB$2-'Indicator Date hidden'!AC112)</f>
        <v>0</v>
      </c>
      <c r="AC111" s="25">
        <f>IF('Indicator Date hidden'!AD112="x","x",$AC$2-'Indicator Date hidden'!AD112)</f>
        <v>0</v>
      </c>
      <c r="AD111" s="25" t="str">
        <f>IF('Indicator Date hidden'!AE112="x","x",$AD$2-'Indicator Date hidden'!AE112)</f>
        <v>x</v>
      </c>
      <c r="AE111" s="25">
        <f>IF('Indicator Date hidden'!AF112="x","x",$AE$2-'Indicator Date hidden'!AF112)</f>
        <v>0</v>
      </c>
      <c r="AF111" s="25">
        <f>IF('Indicator Date hidden'!AG112="x","x",$AF$2-'Indicator Date hidden'!AG112)</f>
        <v>1</v>
      </c>
      <c r="AG111" s="25">
        <f>IF('Indicator Date hidden'!AH112="x","x",$AG$2-'Indicator Date hidden'!AH112)</f>
        <v>0</v>
      </c>
      <c r="AH111" s="25">
        <f>IF('Indicator Date hidden'!AI112="x","x",$AH$2-'Indicator Date hidden'!AI112)</f>
        <v>0</v>
      </c>
      <c r="AI111" s="25">
        <f>IF('Indicator Date hidden'!AJ112="x","x",$AI$2-'Indicator Date hidden'!AJ112)</f>
        <v>0</v>
      </c>
      <c r="AJ111" s="25" t="str">
        <f>IF('Indicator Date hidden'!AK112="x","x",$AJ$2-'Indicator Date hidden'!AK112)</f>
        <v>x</v>
      </c>
      <c r="AK111" s="25">
        <f>IF('Indicator Date hidden'!AL112="x","x",$AK$2-'Indicator Date hidden'!AL112)</f>
        <v>1</v>
      </c>
      <c r="AL111" s="25">
        <f>IF('Indicator Date hidden'!AM112="x","x",$AL$2-'Indicator Date hidden'!AM112)</f>
        <v>0</v>
      </c>
      <c r="AM111" s="25">
        <f>IF('Indicator Date hidden'!AN112="x","x",$AM$2-'Indicator Date hidden'!AN112)</f>
        <v>0</v>
      </c>
      <c r="AN111" s="25">
        <f>IF('Indicator Date hidden'!AO112="x","x",$AN$2-'Indicator Date hidden'!AO112)</f>
        <v>0</v>
      </c>
      <c r="AO111" s="25">
        <f>IF('Indicator Date hidden'!AP112="x","x",$AO$2-'Indicator Date hidden'!AP112)</f>
        <v>0</v>
      </c>
      <c r="AP111" s="25">
        <f>IF('Indicator Date hidden'!AQ112="x","x",$AP$2-'Indicator Date hidden'!AQ112)</f>
        <v>0</v>
      </c>
      <c r="AQ111" s="25">
        <f>IF('Indicator Date hidden'!AR112="x","x",$AQ$2-'Indicator Date hidden'!AR112)</f>
        <v>0</v>
      </c>
      <c r="AR111" s="25">
        <f>IF('Indicator Date hidden'!AS112="x","x",$AR$2-'Indicator Date hidden'!AS112)</f>
        <v>0</v>
      </c>
      <c r="AS111" s="25">
        <f>IF('Indicator Date hidden'!AT112="x","x",$AS$2-'Indicator Date hidden'!AT112)</f>
        <v>0</v>
      </c>
      <c r="AT111" s="25">
        <f>IF('Indicator Date hidden'!AU112="x","x",$AT$2-'Indicator Date hidden'!AU112)</f>
        <v>0</v>
      </c>
      <c r="AU111" s="25">
        <f>IF('Indicator Date hidden'!AV112="x","x",$AU$2-'Indicator Date hidden'!AV112)</f>
        <v>3</v>
      </c>
      <c r="AV111" s="25">
        <f>IF('Indicator Date hidden'!AW112="x","x",$AV$2-'Indicator Date hidden'!AW112)</f>
        <v>0</v>
      </c>
      <c r="AW111" s="25">
        <f>IF('Indicator Date hidden'!AX112="x","x",$AW$2-'Indicator Date hidden'!AX112)</f>
        <v>0</v>
      </c>
      <c r="AX111" s="25">
        <f>IF('Indicator Date hidden'!AY112="x","x",$AX$2-'Indicator Date hidden'!AY112)</f>
        <v>0</v>
      </c>
      <c r="AY111" s="25">
        <f>IF('Indicator Date hidden'!AZ112="x","x",$AY$2-'Indicator Date hidden'!AZ112)</f>
        <v>0</v>
      </c>
      <c r="AZ111" s="25">
        <f>IF('Indicator Date hidden'!BA112="x","x",$AZ$2-'Indicator Date hidden'!BA112)</f>
        <v>0</v>
      </c>
      <c r="BA111">
        <f t="shared" si="15"/>
        <v>5</v>
      </c>
      <c r="BB111" s="26">
        <f t="shared" si="16"/>
        <v>0.10869565217391304</v>
      </c>
      <c r="BC111">
        <f t="shared" si="17"/>
        <v>3</v>
      </c>
      <c r="BD111" s="26">
        <f t="shared" si="18"/>
        <v>0.47677635216220238</v>
      </c>
      <c r="BE111" s="28">
        <f t="shared" si="19"/>
        <v>0</v>
      </c>
    </row>
    <row r="112" spans="1:57">
      <c r="A112" t="s">
        <v>6994</v>
      </c>
      <c r="B112" s="25">
        <f>IF('Indicator Date hidden'!C113="x","x",$B$2-'Indicator Date hidden'!C113)</f>
        <v>0</v>
      </c>
      <c r="C112" s="25">
        <f>IF('Indicator Date hidden'!D113="x","x",$C$2-'Indicator Date hidden'!D113)</f>
        <v>0</v>
      </c>
      <c r="D112" s="25">
        <f>IF('Indicator Date hidden'!E113="x","x",$D$2-'Indicator Date hidden'!E113)</f>
        <v>0</v>
      </c>
      <c r="E112" s="25">
        <f>IF('Indicator Date hidden'!F113="x","x",$E$2-'Indicator Date hidden'!F113)</f>
        <v>0</v>
      </c>
      <c r="F112" s="25">
        <f>IF('Indicator Date hidden'!G113="x","x",$F$2-'Indicator Date hidden'!G113)</f>
        <v>0</v>
      </c>
      <c r="G112" s="25">
        <f>IF('Indicator Date hidden'!H113="x","x",$G$2-'Indicator Date hidden'!H113)</f>
        <v>0</v>
      </c>
      <c r="H112" s="25">
        <f>IF('Indicator Date hidden'!I113="x","x",$H$2-'Indicator Date hidden'!I113)</f>
        <v>0</v>
      </c>
      <c r="I112" s="25">
        <f>IF('Indicator Date hidden'!J113="x","x",$I$2-'Indicator Date hidden'!J113)</f>
        <v>0</v>
      </c>
      <c r="J112" s="25">
        <f>IF('Indicator Date hidden'!K113="x","x",$J$2-'Indicator Date hidden'!K113)</f>
        <v>0</v>
      </c>
      <c r="K112" s="25">
        <f>IF('Indicator Date hidden'!L113="x","x",$K$2-'Indicator Date hidden'!L113)</f>
        <v>0</v>
      </c>
      <c r="L112" s="25">
        <f>IF('Indicator Date hidden'!M113="x","x",$L$2-'Indicator Date hidden'!M113)</f>
        <v>0</v>
      </c>
      <c r="M112" s="25">
        <f>IF('Indicator Date hidden'!N113="x","x",$M$2-'Indicator Date hidden'!N113)</f>
        <v>0</v>
      </c>
      <c r="N112" s="25">
        <f>IF('Indicator Date hidden'!O113="x","x",$N$2-'Indicator Date hidden'!O113)</f>
        <v>0</v>
      </c>
      <c r="O112" s="25">
        <f>IF('Indicator Date hidden'!P113="x","x",$O$2-'Indicator Date hidden'!P113)</f>
        <v>0</v>
      </c>
      <c r="P112" s="25">
        <f>IF('Indicator Date hidden'!Q113="x","x",$P$2-'Indicator Date hidden'!Q113)</f>
        <v>0</v>
      </c>
      <c r="Q112" s="25">
        <f>IF('Indicator Date hidden'!R113="x","x",$Q$2-'Indicator Date hidden'!R113)</f>
        <v>2</v>
      </c>
      <c r="R112" s="25">
        <f>IF('Indicator Date hidden'!S113="x","x",$R$2-'Indicator Date hidden'!S113)</f>
        <v>0</v>
      </c>
      <c r="S112" s="25">
        <f>IF('Indicator Date hidden'!T113="x","x",$S$2-'Indicator Date hidden'!T113)</f>
        <v>0</v>
      </c>
      <c r="T112" s="25">
        <f>IF('Indicator Date hidden'!U113="x","x",$T$2-'Indicator Date hidden'!U113)</f>
        <v>0</v>
      </c>
      <c r="U112" s="25">
        <f>IF('Indicator Date hidden'!V113="x","x",$U$2-'Indicator Date hidden'!V113)</f>
        <v>0</v>
      </c>
      <c r="V112" s="25">
        <f>IF('Indicator Date hidden'!W113="x","x",$V$2-'Indicator Date hidden'!W113)</f>
        <v>0</v>
      </c>
      <c r="W112" s="25">
        <f>IF('Indicator Date hidden'!X113="x","x",$W$2-'Indicator Date hidden'!X113)</f>
        <v>2</v>
      </c>
      <c r="X112" s="25">
        <f>IF('Indicator Date hidden'!Y113="x","x",$X$2-'Indicator Date hidden'!Y113)</f>
        <v>3</v>
      </c>
      <c r="Y112" s="25">
        <f>IF('Indicator Date hidden'!Z113="x","x",$Y$2-'Indicator Date hidden'!Z113)</f>
        <v>0</v>
      </c>
      <c r="Z112" s="25">
        <f>IF('Indicator Date hidden'!AA113="x","x",$Z$2-'Indicator Date hidden'!AA113)</f>
        <v>0</v>
      </c>
      <c r="AA112" s="25">
        <f>IF('Indicator Date hidden'!AB113="x","x",$AA$2-'Indicator Date hidden'!AB113)</f>
        <v>0</v>
      </c>
      <c r="AB112" s="25">
        <f>IF('Indicator Date hidden'!AC113="x","x",$AB$2-'Indicator Date hidden'!AC113)</f>
        <v>0</v>
      </c>
      <c r="AC112" s="25">
        <f>IF('Indicator Date hidden'!AD113="x","x",$AC$2-'Indicator Date hidden'!AD113)</f>
        <v>0</v>
      </c>
      <c r="AD112" s="25">
        <f>IF('Indicator Date hidden'!AE113="x","x",$AD$2-'Indicator Date hidden'!AE113)</f>
        <v>0</v>
      </c>
      <c r="AE112" s="25">
        <f>IF('Indicator Date hidden'!AF113="x","x",$AE$2-'Indicator Date hidden'!AF113)</f>
        <v>0</v>
      </c>
      <c r="AF112" s="25">
        <f>IF('Indicator Date hidden'!AG113="x","x",$AF$2-'Indicator Date hidden'!AG113)</f>
        <v>1</v>
      </c>
      <c r="AG112" s="25">
        <f>IF('Indicator Date hidden'!AH113="x","x",$AG$2-'Indicator Date hidden'!AH113)</f>
        <v>0</v>
      </c>
      <c r="AH112" s="25">
        <f>IF('Indicator Date hidden'!AI113="x","x",$AH$2-'Indicator Date hidden'!AI113)</f>
        <v>0</v>
      </c>
      <c r="AI112" s="25">
        <f>IF('Indicator Date hidden'!AJ113="x","x",$AI$2-'Indicator Date hidden'!AJ113)</f>
        <v>0</v>
      </c>
      <c r="AJ112" s="25">
        <f>IF('Indicator Date hidden'!AK113="x","x",$AJ$2-'Indicator Date hidden'!AK113)</f>
        <v>1</v>
      </c>
      <c r="AK112" s="25">
        <f>IF('Indicator Date hidden'!AL113="x","x",$AK$2-'Indicator Date hidden'!AL113)</f>
        <v>1</v>
      </c>
      <c r="AL112" s="25">
        <f>IF('Indicator Date hidden'!AM113="x","x",$AL$2-'Indicator Date hidden'!AM113)</f>
        <v>0</v>
      </c>
      <c r="AM112" s="25">
        <f>IF('Indicator Date hidden'!AN113="x","x",$AM$2-'Indicator Date hidden'!AN113)</f>
        <v>0</v>
      </c>
      <c r="AN112" s="25">
        <f>IF('Indicator Date hidden'!AO113="x","x",$AN$2-'Indicator Date hidden'!AO113)</f>
        <v>0</v>
      </c>
      <c r="AO112" s="25">
        <f>IF('Indicator Date hidden'!AP113="x","x",$AO$2-'Indicator Date hidden'!AP113)</f>
        <v>0</v>
      </c>
      <c r="AP112" s="25">
        <f>IF('Indicator Date hidden'!AQ113="x","x",$AP$2-'Indicator Date hidden'!AQ113)</f>
        <v>0</v>
      </c>
      <c r="AQ112" s="25">
        <f>IF('Indicator Date hidden'!AR113="x","x",$AQ$2-'Indicator Date hidden'!AR113)</f>
        <v>0</v>
      </c>
      <c r="AR112" s="25">
        <f>IF('Indicator Date hidden'!AS113="x","x",$AR$2-'Indicator Date hidden'!AS113)</f>
        <v>0</v>
      </c>
      <c r="AS112" s="25">
        <f>IF('Indicator Date hidden'!AT113="x","x",$AS$2-'Indicator Date hidden'!AT113)</f>
        <v>0</v>
      </c>
      <c r="AT112" s="25">
        <f>IF('Indicator Date hidden'!AU113="x","x",$AT$2-'Indicator Date hidden'!AU113)</f>
        <v>0</v>
      </c>
      <c r="AU112" s="25">
        <f>IF('Indicator Date hidden'!AV113="x","x",$AU$2-'Indicator Date hidden'!AV113)</f>
        <v>1</v>
      </c>
      <c r="AV112" s="25">
        <f>IF('Indicator Date hidden'!AW113="x","x",$AV$2-'Indicator Date hidden'!AW113)</f>
        <v>0</v>
      </c>
      <c r="AW112" s="25">
        <f>IF('Indicator Date hidden'!AX113="x","x",$AW$2-'Indicator Date hidden'!AX113)</f>
        <v>0</v>
      </c>
      <c r="AX112" s="25">
        <f>IF('Indicator Date hidden'!AY113="x","x",$AX$2-'Indicator Date hidden'!AY113)</f>
        <v>0</v>
      </c>
      <c r="AY112" s="25">
        <f>IF('Indicator Date hidden'!AZ113="x","x",$AY$2-'Indicator Date hidden'!AZ113)</f>
        <v>0</v>
      </c>
      <c r="AZ112" s="25">
        <f>IF('Indicator Date hidden'!BA113="x","x",$AZ$2-'Indicator Date hidden'!BA113)</f>
        <v>0</v>
      </c>
      <c r="BA112">
        <f t="shared" si="15"/>
        <v>11</v>
      </c>
      <c r="BB112" s="26">
        <f t="shared" si="16"/>
        <v>0.21568627450980393</v>
      </c>
      <c r="BC112">
        <f t="shared" si="17"/>
        <v>7</v>
      </c>
      <c r="BD112" s="26">
        <f t="shared" si="18"/>
        <v>0.60435431401656636</v>
      </c>
      <c r="BE112" s="28">
        <f t="shared" si="19"/>
        <v>0</v>
      </c>
    </row>
    <row r="113" spans="1:57">
      <c r="A113" t="s">
        <v>6893</v>
      </c>
      <c r="B113" s="25">
        <f>IF('Indicator Date hidden'!C114="x","x",$B$2-'Indicator Date hidden'!C114)</f>
        <v>0</v>
      </c>
      <c r="C113" s="25">
        <f>IF('Indicator Date hidden'!D114="x","x",$C$2-'Indicator Date hidden'!D114)</f>
        <v>0</v>
      </c>
      <c r="D113" s="25">
        <f>IF('Indicator Date hidden'!E114="x","x",$D$2-'Indicator Date hidden'!E114)</f>
        <v>0</v>
      </c>
      <c r="E113" s="25">
        <f>IF('Indicator Date hidden'!F114="x","x",$E$2-'Indicator Date hidden'!F114)</f>
        <v>0</v>
      </c>
      <c r="F113" s="25">
        <f>IF('Indicator Date hidden'!G114="x","x",$F$2-'Indicator Date hidden'!G114)</f>
        <v>0</v>
      </c>
      <c r="G113" s="25">
        <f>IF('Indicator Date hidden'!H114="x","x",$G$2-'Indicator Date hidden'!H114)</f>
        <v>0</v>
      </c>
      <c r="H113" s="25">
        <f>IF('Indicator Date hidden'!I114="x","x",$H$2-'Indicator Date hidden'!I114)</f>
        <v>0</v>
      </c>
      <c r="I113" s="25">
        <f>IF('Indicator Date hidden'!J114="x","x",$I$2-'Indicator Date hidden'!J114)</f>
        <v>0</v>
      </c>
      <c r="J113" s="25">
        <f>IF('Indicator Date hidden'!K114="x","x",$J$2-'Indicator Date hidden'!K114)</f>
        <v>0</v>
      </c>
      <c r="K113" s="25">
        <f>IF('Indicator Date hidden'!L114="x","x",$K$2-'Indicator Date hidden'!L114)</f>
        <v>0</v>
      </c>
      <c r="L113" s="25">
        <f>IF('Indicator Date hidden'!M114="x","x",$L$2-'Indicator Date hidden'!M114)</f>
        <v>0</v>
      </c>
      <c r="M113" s="25">
        <f>IF('Indicator Date hidden'!N114="x","x",$M$2-'Indicator Date hidden'!N114)</f>
        <v>0</v>
      </c>
      <c r="N113" s="25">
        <f>IF('Indicator Date hidden'!O114="x","x",$N$2-'Indicator Date hidden'!O114)</f>
        <v>0</v>
      </c>
      <c r="O113" s="25">
        <f>IF('Indicator Date hidden'!P114="x","x",$O$2-'Indicator Date hidden'!P114)</f>
        <v>0</v>
      </c>
      <c r="P113" s="25">
        <f>IF('Indicator Date hidden'!Q114="x","x",$P$2-'Indicator Date hidden'!Q114)</f>
        <v>0</v>
      </c>
      <c r="Q113" s="25" t="str">
        <f>IF('Indicator Date hidden'!R114="x","x",$Q$2-'Indicator Date hidden'!R114)</f>
        <v>x</v>
      </c>
      <c r="R113" s="25">
        <f>IF('Indicator Date hidden'!S114="x","x",$R$2-'Indicator Date hidden'!S114)</f>
        <v>0</v>
      </c>
      <c r="S113" s="25">
        <f>IF('Indicator Date hidden'!T114="x","x",$S$2-'Indicator Date hidden'!T114)</f>
        <v>0</v>
      </c>
      <c r="T113" s="25">
        <f>IF('Indicator Date hidden'!U114="x","x",$T$2-'Indicator Date hidden'!U114)</f>
        <v>0</v>
      </c>
      <c r="U113" s="25">
        <f>IF('Indicator Date hidden'!V114="x","x",$U$2-'Indicator Date hidden'!V114)</f>
        <v>0</v>
      </c>
      <c r="V113" s="25">
        <f>IF('Indicator Date hidden'!W114="x","x",$V$2-'Indicator Date hidden'!W114)</f>
        <v>0</v>
      </c>
      <c r="W113" s="25">
        <f>IF('Indicator Date hidden'!X114="x","x",$W$2-'Indicator Date hidden'!X114)</f>
        <v>9</v>
      </c>
      <c r="X113" s="25">
        <f>IF('Indicator Date hidden'!Y114="x","x",$X$2-'Indicator Date hidden'!Y114)</f>
        <v>4</v>
      </c>
      <c r="Y113" s="25">
        <f>IF('Indicator Date hidden'!Z114="x","x",$Y$2-'Indicator Date hidden'!Z114)</f>
        <v>0</v>
      </c>
      <c r="Z113" s="25">
        <f>IF('Indicator Date hidden'!AA114="x","x",$Z$2-'Indicator Date hidden'!AA114)</f>
        <v>0</v>
      </c>
      <c r="AA113" s="25" t="str">
        <f>IF('Indicator Date hidden'!AB114="x","x",$AA$2-'Indicator Date hidden'!AB114)</f>
        <v>x</v>
      </c>
      <c r="AB113" s="25">
        <f>IF('Indicator Date hidden'!AC114="x","x",$AB$2-'Indicator Date hidden'!AC114)</f>
        <v>0</v>
      </c>
      <c r="AC113" s="25">
        <f>IF('Indicator Date hidden'!AD114="x","x",$AC$2-'Indicator Date hidden'!AD114)</f>
        <v>0</v>
      </c>
      <c r="AD113" s="25" t="str">
        <f>IF('Indicator Date hidden'!AE114="x","x",$AD$2-'Indicator Date hidden'!AE114)</f>
        <v>x</v>
      </c>
      <c r="AE113" s="25" t="str">
        <f>IF('Indicator Date hidden'!AF114="x","x",$AE$2-'Indicator Date hidden'!AF114)</f>
        <v>x</v>
      </c>
      <c r="AF113" s="25" t="str">
        <f>IF('Indicator Date hidden'!AG114="x","x",$AF$2-'Indicator Date hidden'!AG114)</f>
        <v>x</v>
      </c>
      <c r="AG113" s="25">
        <f>IF('Indicator Date hidden'!AH114="x","x",$AG$2-'Indicator Date hidden'!AH114)</f>
        <v>0</v>
      </c>
      <c r="AH113" s="25">
        <f>IF('Indicator Date hidden'!AI114="x","x",$AH$2-'Indicator Date hidden'!AI114)</f>
        <v>0</v>
      </c>
      <c r="AI113" s="25">
        <f>IF('Indicator Date hidden'!AJ114="x","x",$AI$2-'Indicator Date hidden'!AJ114)</f>
        <v>0</v>
      </c>
      <c r="AJ113" s="25" t="str">
        <f>IF('Indicator Date hidden'!AK114="x","x",$AJ$2-'Indicator Date hidden'!AK114)</f>
        <v>x</v>
      </c>
      <c r="AK113" s="25">
        <f>IF('Indicator Date hidden'!AL114="x","x",$AK$2-'Indicator Date hidden'!AL114)</f>
        <v>1</v>
      </c>
      <c r="AL113" s="25">
        <f>IF('Indicator Date hidden'!AM114="x","x",$AL$2-'Indicator Date hidden'!AM114)</f>
        <v>0</v>
      </c>
      <c r="AM113" s="25">
        <f>IF('Indicator Date hidden'!AN114="x","x",$AM$2-'Indicator Date hidden'!AN114)</f>
        <v>0</v>
      </c>
      <c r="AN113" s="25">
        <f>IF('Indicator Date hidden'!AO114="x","x",$AN$2-'Indicator Date hidden'!AO114)</f>
        <v>0</v>
      </c>
      <c r="AO113" s="25" t="str">
        <f>IF('Indicator Date hidden'!AP114="x","x",$AO$2-'Indicator Date hidden'!AP114)</f>
        <v>x</v>
      </c>
      <c r="AP113" s="25" t="str">
        <f>IF('Indicator Date hidden'!AQ114="x","x",$AP$2-'Indicator Date hidden'!AQ114)</f>
        <v>x</v>
      </c>
      <c r="AQ113" s="25">
        <f>IF('Indicator Date hidden'!AR114="x","x",$AQ$2-'Indicator Date hidden'!AR114)</f>
        <v>4</v>
      </c>
      <c r="AR113" s="25">
        <f>IF('Indicator Date hidden'!AS114="x","x",$AR$2-'Indicator Date hidden'!AS114)</f>
        <v>0</v>
      </c>
      <c r="AS113" s="25" t="str">
        <f>IF('Indicator Date hidden'!AT114="x","x",$AS$2-'Indicator Date hidden'!AT114)</f>
        <v>x</v>
      </c>
      <c r="AT113" s="25">
        <f>IF('Indicator Date hidden'!AU114="x","x",$AT$2-'Indicator Date hidden'!AU114)</f>
        <v>0</v>
      </c>
      <c r="AU113" s="25" t="str">
        <f>IF('Indicator Date hidden'!AV114="x","x",$AU$2-'Indicator Date hidden'!AV114)</f>
        <v>x</v>
      </c>
      <c r="AV113" s="25">
        <f>IF('Indicator Date hidden'!AW114="x","x",$AV$2-'Indicator Date hidden'!AW114)</f>
        <v>0</v>
      </c>
      <c r="AW113" s="25">
        <f>IF('Indicator Date hidden'!AX114="x","x",$AW$2-'Indicator Date hidden'!AX114)</f>
        <v>0</v>
      </c>
      <c r="AX113" s="25">
        <f>IF('Indicator Date hidden'!AY114="x","x",$AX$2-'Indicator Date hidden'!AY114)</f>
        <v>0</v>
      </c>
      <c r="AY113" s="25">
        <f>IF('Indicator Date hidden'!AZ114="x","x",$AY$2-'Indicator Date hidden'!AZ114)</f>
        <v>0</v>
      </c>
      <c r="AZ113" s="25">
        <f>IF('Indicator Date hidden'!BA114="x","x",$AZ$2-'Indicator Date hidden'!BA114)</f>
        <v>0</v>
      </c>
      <c r="BA113">
        <f t="shared" si="15"/>
        <v>18</v>
      </c>
      <c r="BB113" s="26">
        <f t="shared" si="16"/>
        <v>0.43902439024390244</v>
      </c>
      <c r="BC113">
        <f t="shared" si="17"/>
        <v>4</v>
      </c>
      <c r="BD113" s="26">
        <f t="shared" si="18"/>
        <v>1.6086470680820633</v>
      </c>
      <c r="BE113" s="28">
        <f t="shared" si="19"/>
        <v>0</v>
      </c>
    </row>
    <row r="114" spans="1:57">
      <c r="A114" t="s">
        <v>6990</v>
      </c>
      <c r="B114" s="25">
        <f>IF('Indicator Date hidden'!C115="x","x",$B$2-'Indicator Date hidden'!C115)</f>
        <v>0</v>
      </c>
      <c r="C114" s="25">
        <f>IF('Indicator Date hidden'!D115="x","x",$C$2-'Indicator Date hidden'!D115)</f>
        <v>0</v>
      </c>
      <c r="D114" s="25">
        <f>IF('Indicator Date hidden'!E115="x","x",$D$2-'Indicator Date hidden'!E115)</f>
        <v>0</v>
      </c>
      <c r="E114" s="25">
        <f>IF('Indicator Date hidden'!F115="x","x",$E$2-'Indicator Date hidden'!F115)</f>
        <v>0</v>
      </c>
      <c r="F114" s="25">
        <f>IF('Indicator Date hidden'!G115="x","x",$F$2-'Indicator Date hidden'!G115)</f>
        <v>0</v>
      </c>
      <c r="G114" s="25">
        <f>IF('Indicator Date hidden'!H115="x","x",$G$2-'Indicator Date hidden'!H115)</f>
        <v>0</v>
      </c>
      <c r="H114" s="25">
        <f>IF('Indicator Date hidden'!I115="x","x",$H$2-'Indicator Date hidden'!I115)</f>
        <v>0</v>
      </c>
      <c r="I114" s="25">
        <f>IF('Indicator Date hidden'!J115="x","x",$I$2-'Indicator Date hidden'!J115)</f>
        <v>0</v>
      </c>
      <c r="J114" s="25">
        <f>IF('Indicator Date hidden'!K115="x","x",$J$2-'Indicator Date hidden'!K115)</f>
        <v>0</v>
      </c>
      <c r="K114" s="25">
        <f>IF('Indicator Date hidden'!L115="x","x",$K$2-'Indicator Date hidden'!L115)</f>
        <v>0</v>
      </c>
      <c r="L114" s="25">
        <f>IF('Indicator Date hidden'!M115="x","x",$L$2-'Indicator Date hidden'!M115)</f>
        <v>0</v>
      </c>
      <c r="M114" s="25">
        <f>IF('Indicator Date hidden'!N115="x","x",$M$2-'Indicator Date hidden'!N115)</f>
        <v>0</v>
      </c>
      <c r="N114" s="25">
        <f>IF('Indicator Date hidden'!O115="x","x",$N$2-'Indicator Date hidden'!O115)</f>
        <v>0</v>
      </c>
      <c r="O114" s="25">
        <f>IF('Indicator Date hidden'!P115="x","x",$O$2-'Indicator Date hidden'!P115)</f>
        <v>0</v>
      </c>
      <c r="P114" s="25">
        <f>IF('Indicator Date hidden'!Q115="x","x",$P$2-'Indicator Date hidden'!Q115)</f>
        <v>0</v>
      </c>
      <c r="Q114" s="25">
        <f>IF('Indicator Date hidden'!R115="x","x",$Q$2-'Indicator Date hidden'!R115)</f>
        <v>2</v>
      </c>
      <c r="R114" s="25">
        <f>IF('Indicator Date hidden'!S115="x","x",$R$2-'Indicator Date hidden'!S115)</f>
        <v>0</v>
      </c>
      <c r="S114" s="25">
        <f>IF('Indicator Date hidden'!T115="x","x",$S$2-'Indicator Date hidden'!T115)</f>
        <v>0</v>
      </c>
      <c r="T114" s="25">
        <f>IF('Indicator Date hidden'!U115="x","x",$T$2-'Indicator Date hidden'!U115)</f>
        <v>0</v>
      </c>
      <c r="U114" s="25">
        <f>IF('Indicator Date hidden'!V115="x","x",$U$2-'Indicator Date hidden'!V115)</f>
        <v>0</v>
      </c>
      <c r="V114" s="25">
        <f>IF('Indicator Date hidden'!W115="x","x",$V$2-'Indicator Date hidden'!W115)</f>
        <v>0</v>
      </c>
      <c r="W114" s="25">
        <f>IF('Indicator Date hidden'!X115="x","x",$W$2-'Indicator Date hidden'!X115)</f>
        <v>2</v>
      </c>
      <c r="X114" s="25">
        <f>IF('Indicator Date hidden'!Y115="x","x",$X$2-'Indicator Date hidden'!Y115)</f>
        <v>1</v>
      </c>
      <c r="Y114" s="25">
        <f>IF('Indicator Date hidden'!Z115="x","x",$Y$2-'Indicator Date hidden'!Z115)</f>
        <v>0</v>
      </c>
      <c r="Z114" s="25">
        <f>IF('Indicator Date hidden'!AA115="x","x",$Z$2-'Indicator Date hidden'!AA115)</f>
        <v>0</v>
      </c>
      <c r="AA114" s="25">
        <f>IF('Indicator Date hidden'!AB115="x","x",$AA$2-'Indicator Date hidden'!AB115)</f>
        <v>0</v>
      </c>
      <c r="AB114" s="25">
        <f>IF('Indicator Date hidden'!AC115="x","x",$AB$2-'Indicator Date hidden'!AC115)</f>
        <v>0</v>
      </c>
      <c r="AC114" s="25">
        <f>IF('Indicator Date hidden'!AD115="x","x",$AC$2-'Indicator Date hidden'!AD115)</f>
        <v>0</v>
      </c>
      <c r="AD114" s="25" t="str">
        <f>IF('Indicator Date hidden'!AE115="x","x",$AD$2-'Indicator Date hidden'!AE115)</f>
        <v>x</v>
      </c>
      <c r="AE114" s="25">
        <f>IF('Indicator Date hidden'!AF115="x","x",$AE$2-'Indicator Date hidden'!AF115)</f>
        <v>0</v>
      </c>
      <c r="AF114" s="25">
        <f>IF('Indicator Date hidden'!AG115="x","x",$AF$2-'Indicator Date hidden'!AG115)</f>
        <v>0</v>
      </c>
      <c r="AG114" s="25">
        <f>IF('Indicator Date hidden'!AH115="x","x",$AG$2-'Indicator Date hidden'!AH115)</f>
        <v>0</v>
      </c>
      <c r="AH114" s="25">
        <f>IF('Indicator Date hidden'!AI115="x","x",$AH$2-'Indicator Date hidden'!AI115)</f>
        <v>0</v>
      </c>
      <c r="AI114" s="25">
        <f>IF('Indicator Date hidden'!AJ115="x","x",$AI$2-'Indicator Date hidden'!AJ115)</f>
        <v>0</v>
      </c>
      <c r="AJ114" s="25" t="str">
        <f>IF('Indicator Date hidden'!AK115="x","x",$AJ$2-'Indicator Date hidden'!AK115)</f>
        <v>x</v>
      </c>
      <c r="AK114" s="25">
        <f>IF('Indicator Date hidden'!AL115="x","x",$AK$2-'Indicator Date hidden'!AL115)</f>
        <v>1</v>
      </c>
      <c r="AL114" s="25">
        <f>IF('Indicator Date hidden'!AM115="x","x",$AL$2-'Indicator Date hidden'!AM115)</f>
        <v>0</v>
      </c>
      <c r="AM114" s="25">
        <f>IF('Indicator Date hidden'!AN115="x","x",$AM$2-'Indicator Date hidden'!AN115)</f>
        <v>0</v>
      </c>
      <c r="AN114" s="25">
        <f>IF('Indicator Date hidden'!AO115="x","x",$AN$2-'Indicator Date hidden'!AO115)</f>
        <v>0</v>
      </c>
      <c r="AO114" s="25">
        <f>IF('Indicator Date hidden'!AP115="x","x",$AO$2-'Indicator Date hidden'!AP115)</f>
        <v>1</v>
      </c>
      <c r="AP114" s="25">
        <f>IF('Indicator Date hidden'!AQ115="x","x",$AP$2-'Indicator Date hidden'!AQ115)</f>
        <v>1</v>
      </c>
      <c r="AQ114" s="25">
        <f>IF('Indicator Date hidden'!AR115="x","x",$AQ$2-'Indicator Date hidden'!AR115)</f>
        <v>6</v>
      </c>
      <c r="AR114" s="25">
        <f>IF('Indicator Date hidden'!AS115="x","x",$AR$2-'Indicator Date hidden'!AS115)</f>
        <v>0</v>
      </c>
      <c r="AS114" s="25">
        <f>IF('Indicator Date hidden'!AT115="x","x",$AS$2-'Indicator Date hidden'!AT115)</f>
        <v>0</v>
      </c>
      <c r="AT114" s="25">
        <f>IF('Indicator Date hidden'!AU115="x","x",$AT$2-'Indicator Date hidden'!AU115)</f>
        <v>0</v>
      </c>
      <c r="AU114" s="25">
        <f>IF('Indicator Date hidden'!AV115="x","x",$AU$2-'Indicator Date hidden'!AV115)</f>
        <v>1</v>
      </c>
      <c r="AV114" s="25">
        <f>IF('Indicator Date hidden'!AW115="x","x",$AV$2-'Indicator Date hidden'!AW115)</f>
        <v>0</v>
      </c>
      <c r="AW114" s="25">
        <f>IF('Indicator Date hidden'!AX115="x","x",$AW$2-'Indicator Date hidden'!AX115)</f>
        <v>0</v>
      </c>
      <c r="AX114" s="25">
        <f>IF('Indicator Date hidden'!AY115="x","x",$AX$2-'Indicator Date hidden'!AY115)</f>
        <v>0</v>
      </c>
      <c r="AY114" s="25">
        <f>IF('Indicator Date hidden'!AZ115="x","x",$AY$2-'Indicator Date hidden'!AZ115)</f>
        <v>0</v>
      </c>
      <c r="AZ114" s="25">
        <f>IF('Indicator Date hidden'!BA115="x","x",$AZ$2-'Indicator Date hidden'!BA115)</f>
        <v>0</v>
      </c>
      <c r="BA114">
        <f t="shared" si="15"/>
        <v>15</v>
      </c>
      <c r="BB114" s="26">
        <f t="shared" si="16"/>
        <v>0.30612244897959184</v>
      </c>
      <c r="BC114">
        <f t="shared" si="17"/>
        <v>8</v>
      </c>
      <c r="BD114" s="26">
        <f t="shared" si="18"/>
        <v>0.95199214609719185</v>
      </c>
      <c r="BE114" s="28">
        <f t="shared" si="19"/>
        <v>0</v>
      </c>
    </row>
    <row r="115" spans="1:57">
      <c r="A115" t="s">
        <v>7006</v>
      </c>
      <c r="B115" s="25">
        <f>IF('Indicator Date hidden'!C116="x","x",$B$2-'Indicator Date hidden'!C116)</f>
        <v>0</v>
      </c>
      <c r="C115" s="25">
        <f>IF('Indicator Date hidden'!D116="x","x",$C$2-'Indicator Date hidden'!D116)</f>
        <v>0</v>
      </c>
      <c r="D115" s="25">
        <f>IF('Indicator Date hidden'!E116="x","x",$D$2-'Indicator Date hidden'!E116)</f>
        <v>0</v>
      </c>
      <c r="E115" s="25">
        <f>IF('Indicator Date hidden'!F116="x","x",$E$2-'Indicator Date hidden'!F116)</f>
        <v>0</v>
      </c>
      <c r="F115" s="25">
        <f>IF('Indicator Date hidden'!G116="x","x",$F$2-'Indicator Date hidden'!G116)</f>
        <v>0</v>
      </c>
      <c r="G115" s="25">
        <f>IF('Indicator Date hidden'!H116="x","x",$G$2-'Indicator Date hidden'!H116)</f>
        <v>0</v>
      </c>
      <c r="H115" s="25">
        <f>IF('Indicator Date hidden'!I116="x","x",$H$2-'Indicator Date hidden'!I116)</f>
        <v>0</v>
      </c>
      <c r="I115" s="25">
        <f>IF('Indicator Date hidden'!J116="x","x",$I$2-'Indicator Date hidden'!J116)</f>
        <v>0</v>
      </c>
      <c r="J115" s="25">
        <f>IF('Indicator Date hidden'!K116="x","x",$J$2-'Indicator Date hidden'!K116)</f>
        <v>0</v>
      </c>
      <c r="K115" s="25">
        <f>IF('Indicator Date hidden'!L116="x","x",$K$2-'Indicator Date hidden'!L116)</f>
        <v>0</v>
      </c>
      <c r="L115" s="25">
        <f>IF('Indicator Date hidden'!M116="x","x",$L$2-'Indicator Date hidden'!M116)</f>
        <v>0</v>
      </c>
      <c r="M115" s="25">
        <f>IF('Indicator Date hidden'!N116="x","x",$M$2-'Indicator Date hidden'!N116)</f>
        <v>0</v>
      </c>
      <c r="N115" s="25">
        <f>IF('Indicator Date hidden'!O116="x","x",$N$2-'Indicator Date hidden'!O116)</f>
        <v>0</v>
      </c>
      <c r="O115" s="25">
        <f>IF('Indicator Date hidden'!P116="x","x",$O$2-'Indicator Date hidden'!P116)</f>
        <v>0</v>
      </c>
      <c r="P115" s="25">
        <f>IF('Indicator Date hidden'!Q116="x","x",$P$2-'Indicator Date hidden'!Q116)</f>
        <v>0</v>
      </c>
      <c r="Q115" s="25">
        <f>IF('Indicator Date hidden'!R116="x","x",$Q$2-'Indicator Date hidden'!R116)</f>
        <v>4</v>
      </c>
      <c r="R115" s="25">
        <f>IF('Indicator Date hidden'!S116="x","x",$R$2-'Indicator Date hidden'!S116)</f>
        <v>0</v>
      </c>
      <c r="S115" s="25">
        <f>IF('Indicator Date hidden'!T116="x","x",$S$2-'Indicator Date hidden'!T116)</f>
        <v>0</v>
      </c>
      <c r="T115" s="25">
        <f>IF('Indicator Date hidden'!U116="x","x",$T$2-'Indicator Date hidden'!U116)</f>
        <v>0</v>
      </c>
      <c r="U115" s="25">
        <f>IF('Indicator Date hidden'!V116="x","x",$U$2-'Indicator Date hidden'!V116)</f>
        <v>0</v>
      </c>
      <c r="V115" s="25">
        <f>IF('Indicator Date hidden'!W116="x","x",$V$2-'Indicator Date hidden'!W116)</f>
        <v>0</v>
      </c>
      <c r="W115" s="25">
        <f>IF('Indicator Date hidden'!X116="x","x",$W$2-'Indicator Date hidden'!X116)</f>
        <v>1</v>
      </c>
      <c r="X115" s="25">
        <f>IF('Indicator Date hidden'!Y116="x","x",$X$2-'Indicator Date hidden'!Y116)</f>
        <v>3</v>
      </c>
      <c r="Y115" s="25">
        <f>IF('Indicator Date hidden'!Z116="x","x",$Y$2-'Indicator Date hidden'!Z116)</f>
        <v>0</v>
      </c>
      <c r="Z115" s="25">
        <f>IF('Indicator Date hidden'!AA116="x","x",$Z$2-'Indicator Date hidden'!AA116)</f>
        <v>0</v>
      </c>
      <c r="AA115" s="25">
        <f>IF('Indicator Date hidden'!AB116="x","x",$AA$2-'Indicator Date hidden'!AB116)</f>
        <v>1</v>
      </c>
      <c r="AB115" s="25">
        <f>IF('Indicator Date hidden'!AC116="x","x",$AB$2-'Indicator Date hidden'!AC116)</f>
        <v>0</v>
      </c>
      <c r="AC115" s="25">
        <f>IF('Indicator Date hidden'!AD116="x","x",$AC$2-'Indicator Date hidden'!AD116)</f>
        <v>0</v>
      </c>
      <c r="AD115" s="25" t="str">
        <f>IF('Indicator Date hidden'!AE116="x","x",$AD$2-'Indicator Date hidden'!AE116)</f>
        <v>x</v>
      </c>
      <c r="AE115" s="25">
        <f>IF('Indicator Date hidden'!AF116="x","x",$AE$2-'Indicator Date hidden'!AF116)</f>
        <v>0</v>
      </c>
      <c r="AF115" s="25">
        <f>IF('Indicator Date hidden'!AG116="x","x",$AF$2-'Indicator Date hidden'!AG116)</f>
        <v>1</v>
      </c>
      <c r="AG115" s="25">
        <f>IF('Indicator Date hidden'!AH116="x","x",$AG$2-'Indicator Date hidden'!AH116)</f>
        <v>0</v>
      </c>
      <c r="AH115" s="25">
        <f>IF('Indicator Date hidden'!AI116="x","x",$AH$2-'Indicator Date hidden'!AI116)</f>
        <v>0</v>
      </c>
      <c r="AI115" s="25">
        <f>IF('Indicator Date hidden'!AJ116="x","x",$AI$2-'Indicator Date hidden'!AJ116)</f>
        <v>0</v>
      </c>
      <c r="AJ115" s="25" t="str">
        <f>IF('Indicator Date hidden'!AK116="x","x",$AJ$2-'Indicator Date hidden'!AK116)</f>
        <v>x</v>
      </c>
      <c r="AK115" s="25">
        <f>IF('Indicator Date hidden'!AL116="x","x",$AK$2-'Indicator Date hidden'!AL116)</f>
        <v>1</v>
      </c>
      <c r="AL115" s="25">
        <f>IF('Indicator Date hidden'!AM116="x","x",$AL$2-'Indicator Date hidden'!AM116)</f>
        <v>0</v>
      </c>
      <c r="AM115" s="25">
        <f>IF('Indicator Date hidden'!AN116="x","x",$AM$2-'Indicator Date hidden'!AN116)</f>
        <v>0</v>
      </c>
      <c r="AN115" s="25">
        <f>IF('Indicator Date hidden'!AO116="x","x",$AN$2-'Indicator Date hidden'!AO116)</f>
        <v>0</v>
      </c>
      <c r="AO115" s="25" t="str">
        <f>IF('Indicator Date hidden'!AP116="x","x",$AO$2-'Indicator Date hidden'!AP116)</f>
        <v>x</v>
      </c>
      <c r="AP115" s="25">
        <f>IF('Indicator Date hidden'!AQ116="x","x",$AP$2-'Indicator Date hidden'!AQ116)</f>
        <v>2</v>
      </c>
      <c r="AQ115" s="25">
        <f>IF('Indicator Date hidden'!AR116="x","x",$AQ$2-'Indicator Date hidden'!AR116)</f>
        <v>0</v>
      </c>
      <c r="AR115" s="25">
        <f>IF('Indicator Date hidden'!AS116="x","x",$AR$2-'Indicator Date hidden'!AS116)</f>
        <v>0</v>
      </c>
      <c r="AS115" s="25">
        <f>IF('Indicator Date hidden'!AT116="x","x",$AS$2-'Indicator Date hidden'!AT116)</f>
        <v>0</v>
      </c>
      <c r="AT115" s="25">
        <f>IF('Indicator Date hidden'!AU116="x","x",$AT$2-'Indicator Date hidden'!AU116)</f>
        <v>0</v>
      </c>
      <c r="AU115" s="25">
        <f>IF('Indicator Date hidden'!AV116="x","x",$AU$2-'Indicator Date hidden'!AV116)</f>
        <v>4</v>
      </c>
      <c r="AV115" s="25">
        <f>IF('Indicator Date hidden'!AW116="x","x",$AV$2-'Indicator Date hidden'!AW116)</f>
        <v>0</v>
      </c>
      <c r="AW115" s="25">
        <f>IF('Indicator Date hidden'!AX116="x","x",$AW$2-'Indicator Date hidden'!AX116)</f>
        <v>0</v>
      </c>
      <c r="AX115" s="25">
        <f>IF('Indicator Date hidden'!AY116="x","x",$AX$2-'Indicator Date hidden'!AY116)</f>
        <v>0</v>
      </c>
      <c r="AY115" s="25">
        <f>IF('Indicator Date hidden'!AZ116="x","x",$AY$2-'Indicator Date hidden'!AZ116)</f>
        <v>0</v>
      </c>
      <c r="AZ115" s="25">
        <f>IF('Indicator Date hidden'!BA116="x","x",$AZ$2-'Indicator Date hidden'!BA116)</f>
        <v>0</v>
      </c>
      <c r="BA115">
        <f t="shared" si="15"/>
        <v>17</v>
      </c>
      <c r="BB115" s="26">
        <f t="shared" si="16"/>
        <v>0.35416666666666669</v>
      </c>
      <c r="BC115">
        <f t="shared" si="17"/>
        <v>8</v>
      </c>
      <c r="BD115" s="26">
        <f t="shared" si="18"/>
        <v>0.94625541243131372</v>
      </c>
      <c r="BE115" s="28">
        <f t="shared" si="19"/>
        <v>0</v>
      </c>
    </row>
    <row r="116" spans="1:57">
      <c r="A116" t="s">
        <v>7004</v>
      </c>
      <c r="B116" s="25">
        <f>IF('Indicator Date hidden'!C117="x","x",$B$2-'Indicator Date hidden'!C117)</f>
        <v>0</v>
      </c>
      <c r="C116" s="25">
        <f>IF('Indicator Date hidden'!D117="x","x",$C$2-'Indicator Date hidden'!D117)</f>
        <v>0</v>
      </c>
      <c r="D116" s="25">
        <f>IF('Indicator Date hidden'!E117="x","x",$D$2-'Indicator Date hidden'!E117)</f>
        <v>0</v>
      </c>
      <c r="E116" s="25">
        <f>IF('Indicator Date hidden'!F117="x","x",$E$2-'Indicator Date hidden'!F117)</f>
        <v>0</v>
      </c>
      <c r="F116" s="25">
        <f>IF('Indicator Date hidden'!G117="x","x",$F$2-'Indicator Date hidden'!G117)</f>
        <v>0</v>
      </c>
      <c r="G116" s="25">
        <f>IF('Indicator Date hidden'!H117="x","x",$G$2-'Indicator Date hidden'!H117)</f>
        <v>0</v>
      </c>
      <c r="H116" s="25">
        <f>IF('Indicator Date hidden'!I117="x","x",$H$2-'Indicator Date hidden'!I117)</f>
        <v>0</v>
      </c>
      <c r="I116" s="25">
        <f>IF('Indicator Date hidden'!J117="x","x",$I$2-'Indicator Date hidden'!J117)</f>
        <v>0</v>
      </c>
      <c r="J116" s="25">
        <f>IF('Indicator Date hidden'!K117="x","x",$J$2-'Indicator Date hidden'!K117)</f>
        <v>0</v>
      </c>
      <c r="K116" s="25">
        <f>IF('Indicator Date hidden'!L117="x","x",$K$2-'Indicator Date hidden'!L117)</f>
        <v>0</v>
      </c>
      <c r="L116" s="25">
        <f>IF('Indicator Date hidden'!M117="x","x",$L$2-'Indicator Date hidden'!M117)</f>
        <v>0</v>
      </c>
      <c r="M116" s="25">
        <f>IF('Indicator Date hidden'!N117="x","x",$M$2-'Indicator Date hidden'!N117)</f>
        <v>0</v>
      </c>
      <c r="N116" s="25">
        <f>IF('Indicator Date hidden'!O117="x","x",$N$2-'Indicator Date hidden'!O117)</f>
        <v>0</v>
      </c>
      <c r="O116" s="25">
        <f>IF('Indicator Date hidden'!P117="x","x",$O$2-'Indicator Date hidden'!P117)</f>
        <v>0</v>
      </c>
      <c r="P116" s="25">
        <f>IF('Indicator Date hidden'!Q117="x","x",$P$2-'Indicator Date hidden'!Q117)</f>
        <v>0</v>
      </c>
      <c r="Q116" s="25">
        <f>IF('Indicator Date hidden'!R117="x","x",$Q$2-'Indicator Date hidden'!R117)</f>
        <v>1</v>
      </c>
      <c r="R116" s="25">
        <f>IF('Indicator Date hidden'!S117="x","x",$R$2-'Indicator Date hidden'!S117)</f>
        <v>0</v>
      </c>
      <c r="S116" s="25">
        <f>IF('Indicator Date hidden'!T117="x","x",$S$2-'Indicator Date hidden'!T117)</f>
        <v>0</v>
      </c>
      <c r="T116" s="25">
        <f>IF('Indicator Date hidden'!U117="x","x",$T$2-'Indicator Date hidden'!U117)</f>
        <v>0</v>
      </c>
      <c r="U116" s="25">
        <f>IF('Indicator Date hidden'!V117="x","x",$U$2-'Indicator Date hidden'!V117)</f>
        <v>0</v>
      </c>
      <c r="V116" s="25">
        <f>IF('Indicator Date hidden'!W117="x","x",$V$2-'Indicator Date hidden'!W117)</f>
        <v>0</v>
      </c>
      <c r="W116" s="25">
        <f>IF('Indicator Date hidden'!X117="x","x",$W$2-'Indicator Date hidden'!X117)</f>
        <v>1</v>
      </c>
      <c r="X116" s="25">
        <f>IF('Indicator Date hidden'!Y117="x","x",$X$2-'Indicator Date hidden'!Y117)</f>
        <v>1</v>
      </c>
      <c r="Y116" s="25">
        <f>IF('Indicator Date hidden'!Z117="x","x",$Y$2-'Indicator Date hidden'!Z117)</f>
        <v>0</v>
      </c>
      <c r="Z116" s="25">
        <f>IF('Indicator Date hidden'!AA117="x","x",$Z$2-'Indicator Date hidden'!AA117)</f>
        <v>0</v>
      </c>
      <c r="AA116" s="25" t="str">
        <f>IF('Indicator Date hidden'!AB117="x","x",$AA$2-'Indicator Date hidden'!AB117)</f>
        <v>x</v>
      </c>
      <c r="AB116" s="25">
        <f>IF('Indicator Date hidden'!AC117="x","x",$AB$2-'Indicator Date hidden'!AC117)</f>
        <v>0</v>
      </c>
      <c r="AC116" s="25">
        <f>IF('Indicator Date hidden'!AD117="x","x",$AC$2-'Indicator Date hidden'!AD117)</f>
        <v>0</v>
      </c>
      <c r="AD116" s="25" t="str">
        <f>IF('Indicator Date hidden'!AE117="x","x",$AD$2-'Indicator Date hidden'!AE117)</f>
        <v>x</v>
      </c>
      <c r="AE116" s="25">
        <f>IF('Indicator Date hidden'!AF117="x","x",$AE$2-'Indicator Date hidden'!AF117)</f>
        <v>0</v>
      </c>
      <c r="AF116" s="25">
        <f>IF('Indicator Date hidden'!AG117="x","x",$AF$2-'Indicator Date hidden'!AG117)</f>
        <v>0</v>
      </c>
      <c r="AG116" s="25">
        <f>IF('Indicator Date hidden'!AH117="x","x",$AG$2-'Indicator Date hidden'!AH117)</f>
        <v>0</v>
      </c>
      <c r="AH116" s="25">
        <f>IF('Indicator Date hidden'!AI117="x","x",$AH$2-'Indicator Date hidden'!AI117)</f>
        <v>0</v>
      </c>
      <c r="AI116" s="25">
        <f>IF('Indicator Date hidden'!AJ117="x","x",$AI$2-'Indicator Date hidden'!AJ117)</f>
        <v>0</v>
      </c>
      <c r="AJ116" s="25" t="str">
        <f>IF('Indicator Date hidden'!AK117="x","x",$AJ$2-'Indicator Date hidden'!AK117)</f>
        <v>x</v>
      </c>
      <c r="AK116" s="25">
        <f>IF('Indicator Date hidden'!AL117="x","x",$AK$2-'Indicator Date hidden'!AL117)</f>
        <v>1</v>
      </c>
      <c r="AL116" s="25">
        <f>IF('Indicator Date hidden'!AM117="x","x",$AL$2-'Indicator Date hidden'!AM117)</f>
        <v>0</v>
      </c>
      <c r="AM116" s="25">
        <f>IF('Indicator Date hidden'!AN117="x","x",$AM$2-'Indicator Date hidden'!AN117)</f>
        <v>0</v>
      </c>
      <c r="AN116" s="25">
        <f>IF('Indicator Date hidden'!AO117="x","x",$AN$2-'Indicator Date hidden'!AO117)</f>
        <v>0</v>
      </c>
      <c r="AO116" s="25" t="str">
        <f>IF('Indicator Date hidden'!AP117="x","x",$AO$2-'Indicator Date hidden'!AP117)</f>
        <v>x</v>
      </c>
      <c r="AP116" s="25" t="str">
        <f>IF('Indicator Date hidden'!AQ117="x","x",$AP$2-'Indicator Date hidden'!AQ117)</f>
        <v>x</v>
      </c>
      <c r="AQ116" s="25">
        <f>IF('Indicator Date hidden'!AR117="x","x",$AQ$2-'Indicator Date hidden'!AR117)</f>
        <v>8</v>
      </c>
      <c r="AR116" s="25">
        <f>IF('Indicator Date hidden'!AS117="x","x",$AR$2-'Indicator Date hidden'!AS117)</f>
        <v>0</v>
      </c>
      <c r="AS116" s="25">
        <f>IF('Indicator Date hidden'!AT117="x","x",$AS$2-'Indicator Date hidden'!AT117)</f>
        <v>0</v>
      </c>
      <c r="AT116" s="25">
        <f>IF('Indicator Date hidden'!AU117="x","x",$AT$2-'Indicator Date hidden'!AU117)</f>
        <v>0</v>
      </c>
      <c r="AU116" s="25">
        <f>IF('Indicator Date hidden'!AV117="x","x",$AU$2-'Indicator Date hidden'!AV117)</f>
        <v>3</v>
      </c>
      <c r="AV116" s="25">
        <f>IF('Indicator Date hidden'!AW117="x","x",$AV$2-'Indicator Date hidden'!AW117)</f>
        <v>0</v>
      </c>
      <c r="AW116" s="25">
        <f>IF('Indicator Date hidden'!AX117="x","x",$AW$2-'Indicator Date hidden'!AX117)</f>
        <v>0</v>
      </c>
      <c r="AX116" s="25">
        <f>IF('Indicator Date hidden'!AY117="x","x",$AX$2-'Indicator Date hidden'!AY117)</f>
        <v>0</v>
      </c>
      <c r="AY116" s="25">
        <f>IF('Indicator Date hidden'!AZ117="x","x",$AY$2-'Indicator Date hidden'!AZ117)</f>
        <v>0</v>
      </c>
      <c r="AZ116" s="25">
        <f>IF('Indicator Date hidden'!BA117="x","x",$AZ$2-'Indicator Date hidden'!BA117)</f>
        <v>0</v>
      </c>
      <c r="BA116">
        <f t="shared" si="15"/>
        <v>15</v>
      </c>
      <c r="BB116" s="26">
        <f t="shared" si="16"/>
        <v>0.32608695652173914</v>
      </c>
      <c r="BC116">
        <f t="shared" si="17"/>
        <v>6</v>
      </c>
      <c r="BD116" s="26">
        <f t="shared" si="18"/>
        <v>1.2520304869549503</v>
      </c>
      <c r="BE116" s="28">
        <f t="shared" si="19"/>
        <v>0</v>
      </c>
    </row>
    <row r="117" spans="1:57">
      <c r="A117" t="s">
        <v>6986</v>
      </c>
      <c r="B117" s="25">
        <f>IF('Indicator Date hidden'!C118="x","x",$B$2-'Indicator Date hidden'!C118)</f>
        <v>0</v>
      </c>
      <c r="C117" s="25">
        <f>IF('Indicator Date hidden'!D118="x","x",$C$2-'Indicator Date hidden'!D118)</f>
        <v>0</v>
      </c>
      <c r="D117" s="25">
        <f>IF('Indicator Date hidden'!E118="x","x",$D$2-'Indicator Date hidden'!E118)</f>
        <v>0</v>
      </c>
      <c r="E117" s="25">
        <f>IF('Indicator Date hidden'!F118="x","x",$E$2-'Indicator Date hidden'!F118)</f>
        <v>0</v>
      </c>
      <c r="F117" s="25">
        <f>IF('Indicator Date hidden'!G118="x","x",$F$2-'Indicator Date hidden'!G118)</f>
        <v>0</v>
      </c>
      <c r="G117" s="25">
        <f>IF('Indicator Date hidden'!H118="x","x",$G$2-'Indicator Date hidden'!H118)</f>
        <v>0</v>
      </c>
      <c r="H117" s="25">
        <f>IF('Indicator Date hidden'!I118="x","x",$H$2-'Indicator Date hidden'!I118)</f>
        <v>0</v>
      </c>
      <c r="I117" s="25">
        <f>IF('Indicator Date hidden'!J118="x","x",$I$2-'Indicator Date hidden'!J118)</f>
        <v>0</v>
      </c>
      <c r="J117" s="25">
        <f>IF('Indicator Date hidden'!K118="x","x",$J$2-'Indicator Date hidden'!K118)</f>
        <v>0</v>
      </c>
      <c r="K117" s="25">
        <f>IF('Indicator Date hidden'!L118="x","x",$K$2-'Indicator Date hidden'!L118)</f>
        <v>0</v>
      </c>
      <c r="L117" s="25">
        <f>IF('Indicator Date hidden'!M118="x","x",$L$2-'Indicator Date hidden'!M118)</f>
        <v>0</v>
      </c>
      <c r="M117" s="25">
        <f>IF('Indicator Date hidden'!N118="x","x",$M$2-'Indicator Date hidden'!N118)</f>
        <v>0</v>
      </c>
      <c r="N117" s="25">
        <f>IF('Indicator Date hidden'!O118="x","x",$N$2-'Indicator Date hidden'!O118)</f>
        <v>0</v>
      </c>
      <c r="O117" s="25">
        <f>IF('Indicator Date hidden'!P118="x","x",$O$2-'Indicator Date hidden'!P118)</f>
        <v>0</v>
      </c>
      <c r="P117" s="25">
        <f>IF('Indicator Date hidden'!Q118="x","x",$P$2-'Indicator Date hidden'!Q118)</f>
        <v>0</v>
      </c>
      <c r="Q117" s="25">
        <f>IF('Indicator Date hidden'!R118="x","x",$Q$2-'Indicator Date hidden'!R118)</f>
        <v>3</v>
      </c>
      <c r="R117" s="25">
        <f>IF('Indicator Date hidden'!S118="x","x",$R$2-'Indicator Date hidden'!S118)</f>
        <v>0</v>
      </c>
      <c r="S117" s="25">
        <f>IF('Indicator Date hidden'!T118="x","x",$S$2-'Indicator Date hidden'!T118)</f>
        <v>0</v>
      </c>
      <c r="T117" s="25">
        <f>IF('Indicator Date hidden'!U118="x","x",$T$2-'Indicator Date hidden'!U118)</f>
        <v>0</v>
      </c>
      <c r="U117" s="25">
        <f>IF('Indicator Date hidden'!V118="x","x",$U$2-'Indicator Date hidden'!V118)</f>
        <v>0</v>
      </c>
      <c r="V117" s="25">
        <f>IF('Indicator Date hidden'!W118="x","x",$V$2-'Indicator Date hidden'!W118)</f>
        <v>0</v>
      </c>
      <c r="W117" s="25">
        <f>IF('Indicator Date hidden'!X118="x","x",$W$2-'Indicator Date hidden'!X118)</f>
        <v>3</v>
      </c>
      <c r="X117" s="25">
        <f>IF('Indicator Date hidden'!Y118="x","x",$X$2-'Indicator Date hidden'!Y118)</f>
        <v>4</v>
      </c>
      <c r="Y117" s="25">
        <f>IF('Indicator Date hidden'!Z118="x","x",$Y$2-'Indicator Date hidden'!Z118)</f>
        <v>0</v>
      </c>
      <c r="Z117" s="25">
        <f>IF('Indicator Date hidden'!AA118="x","x",$Z$2-'Indicator Date hidden'!AA118)</f>
        <v>0</v>
      </c>
      <c r="AA117" s="25">
        <f>IF('Indicator Date hidden'!AB118="x","x",$AA$2-'Indicator Date hidden'!AB118)</f>
        <v>0</v>
      </c>
      <c r="AB117" s="25">
        <f>IF('Indicator Date hidden'!AC118="x","x",$AB$2-'Indicator Date hidden'!AC118)</f>
        <v>0</v>
      </c>
      <c r="AC117" s="25">
        <f>IF('Indicator Date hidden'!AD118="x","x",$AC$2-'Indicator Date hidden'!AD118)</f>
        <v>0</v>
      </c>
      <c r="AD117" s="25" t="str">
        <f>IF('Indicator Date hidden'!AE118="x","x",$AD$2-'Indicator Date hidden'!AE118)</f>
        <v>x</v>
      </c>
      <c r="AE117" s="25">
        <f>IF('Indicator Date hidden'!AF118="x","x",$AE$2-'Indicator Date hidden'!AF118)</f>
        <v>0</v>
      </c>
      <c r="AF117" s="25">
        <f>IF('Indicator Date hidden'!AG118="x","x",$AF$2-'Indicator Date hidden'!AG118)</f>
        <v>6</v>
      </c>
      <c r="AG117" s="25">
        <f>IF('Indicator Date hidden'!AH118="x","x",$AG$2-'Indicator Date hidden'!AH118)</f>
        <v>0</v>
      </c>
      <c r="AH117" s="25">
        <f>IF('Indicator Date hidden'!AI118="x","x",$AH$2-'Indicator Date hidden'!AI118)</f>
        <v>0</v>
      </c>
      <c r="AI117" s="25">
        <f>IF('Indicator Date hidden'!AJ118="x","x",$AI$2-'Indicator Date hidden'!AJ118)</f>
        <v>0</v>
      </c>
      <c r="AJ117" s="25" t="str">
        <f>IF('Indicator Date hidden'!AK118="x","x",$AJ$2-'Indicator Date hidden'!AK118)</f>
        <v>x</v>
      </c>
      <c r="AK117" s="25">
        <f>IF('Indicator Date hidden'!AL118="x","x",$AK$2-'Indicator Date hidden'!AL118)</f>
        <v>1</v>
      </c>
      <c r="AL117" s="25">
        <f>IF('Indicator Date hidden'!AM118="x","x",$AL$2-'Indicator Date hidden'!AM118)</f>
        <v>0</v>
      </c>
      <c r="AM117" s="25">
        <f>IF('Indicator Date hidden'!AN118="x","x",$AM$2-'Indicator Date hidden'!AN118)</f>
        <v>0</v>
      </c>
      <c r="AN117" s="25">
        <f>IF('Indicator Date hidden'!AO118="x","x",$AN$2-'Indicator Date hidden'!AO118)</f>
        <v>0</v>
      </c>
      <c r="AO117" s="25">
        <f>IF('Indicator Date hidden'!AP118="x","x",$AO$2-'Indicator Date hidden'!AP118)</f>
        <v>0</v>
      </c>
      <c r="AP117" s="25">
        <f>IF('Indicator Date hidden'!AQ118="x","x",$AP$2-'Indicator Date hidden'!AQ118)</f>
        <v>0</v>
      </c>
      <c r="AQ117" s="25">
        <f>IF('Indicator Date hidden'!AR118="x","x",$AQ$2-'Indicator Date hidden'!AR118)</f>
        <v>4</v>
      </c>
      <c r="AR117" s="25">
        <f>IF('Indicator Date hidden'!AS118="x","x",$AR$2-'Indicator Date hidden'!AS118)</f>
        <v>0</v>
      </c>
      <c r="AS117" s="25">
        <f>IF('Indicator Date hidden'!AT118="x","x",$AS$2-'Indicator Date hidden'!AT118)</f>
        <v>0</v>
      </c>
      <c r="AT117" s="25">
        <f>IF('Indicator Date hidden'!AU118="x","x",$AT$2-'Indicator Date hidden'!AU118)</f>
        <v>0</v>
      </c>
      <c r="AU117" s="25">
        <f>IF('Indicator Date hidden'!AV118="x","x",$AU$2-'Indicator Date hidden'!AV118)</f>
        <v>3</v>
      </c>
      <c r="AV117" s="25">
        <f>IF('Indicator Date hidden'!AW118="x","x",$AV$2-'Indicator Date hidden'!AW118)</f>
        <v>0</v>
      </c>
      <c r="AW117" s="25">
        <f>IF('Indicator Date hidden'!AX118="x","x",$AW$2-'Indicator Date hidden'!AX118)</f>
        <v>0</v>
      </c>
      <c r="AX117" s="25">
        <f>IF('Indicator Date hidden'!AY118="x","x",$AX$2-'Indicator Date hidden'!AY118)</f>
        <v>0</v>
      </c>
      <c r="AY117" s="25">
        <f>IF('Indicator Date hidden'!AZ118="x","x",$AY$2-'Indicator Date hidden'!AZ118)</f>
        <v>0</v>
      </c>
      <c r="AZ117" s="25">
        <f>IF('Indicator Date hidden'!BA118="x","x",$AZ$2-'Indicator Date hidden'!BA118)</f>
        <v>0</v>
      </c>
      <c r="BA117">
        <f t="shared" si="15"/>
        <v>24</v>
      </c>
      <c r="BB117" s="26">
        <f t="shared" si="16"/>
        <v>0.48979591836734693</v>
      </c>
      <c r="BC117">
        <f t="shared" si="17"/>
        <v>7</v>
      </c>
      <c r="BD117" s="26">
        <f t="shared" si="18"/>
        <v>1.3112145636088988</v>
      </c>
      <c r="BE117" s="28">
        <f t="shared" si="19"/>
        <v>0</v>
      </c>
    </row>
    <row r="118" spans="1:57">
      <c r="A118" t="s">
        <v>7007</v>
      </c>
      <c r="B118" s="25">
        <f>IF('Indicator Date hidden'!C119="x","x",$B$2-'Indicator Date hidden'!C119)</f>
        <v>0</v>
      </c>
      <c r="C118" s="25">
        <f>IF('Indicator Date hidden'!D119="x","x",$C$2-'Indicator Date hidden'!D119)</f>
        <v>0</v>
      </c>
      <c r="D118" s="25">
        <f>IF('Indicator Date hidden'!E119="x","x",$D$2-'Indicator Date hidden'!E119)</f>
        <v>0</v>
      </c>
      <c r="E118" s="25">
        <f>IF('Indicator Date hidden'!F119="x","x",$E$2-'Indicator Date hidden'!F119)</f>
        <v>0</v>
      </c>
      <c r="F118" s="25">
        <f>IF('Indicator Date hidden'!G119="x","x",$F$2-'Indicator Date hidden'!G119)</f>
        <v>0</v>
      </c>
      <c r="G118" s="25">
        <f>IF('Indicator Date hidden'!H119="x","x",$G$2-'Indicator Date hidden'!H119)</f>
        <v>0</v>
      </c>
      <c r="H118" s="25">
        <f>IF('Indicator Date hidden'!I119="x","x",$H$2-'Indicator Date hidden'!I119)</f>
        <v>0</v>
      </c>
      <c r="I118" s="25">
        <f>IF('Indicator Date hidden'!J119="x","x",$I$2-'Indicator Date hidden'!J119)</f>
        <v>0</v>
      </c>
      <c r="J118" s="25">
        <f>IF('Indicator Date hidden'!K119="x","x",$J$2-'Indicator Date hidden'!K119)</f>
        <v>0</v>
      </c>
      <c r="K118" s="25">
        <f>IF('Indicator Date hidden'!L119="x","x",$K$2-'Indicator Date hidden'!L119)</f>
        <v>0</v>
      </c>
      <c r="L118" s="25">
        <f>IF('Indicator Date hidden'!M119="x","x",$L$2-'Indicator Date hidden'!M119)</f>
        <v>0</v>
      </c>
      <c r="M118" s="25">
        <f>IF('Indicator Date hidden'!N119="x","x",$M$2-'Indicator Date hidden'!N119)</f>
        <v>0</v>
      </c>
      <c r="N118" s="25">
        <f>IF('Indicator Date hidden'!O119="x","x",$N$2-'Indicator Date hidden'!O119)</f>
        <v>0</v>
      </c>
      <c r="O118" s="25">
        <f>IF('Indicator Date hidden'!P119="x","x",$O$2-'Indicator Date hidden'!P119)</f>
        <v>0</v>
      </c>
      <c r="P118" s="25">
        <f>IF('Indicator Date hidden'!Q119="x","x",$P$2-'Indicator Date hidden'!Q119)</f>
        <v>0</v>
      </c>
      <c r="Q118" s="25">
        <f>IF('Indicator Date hidden'!R119="x","x",$Q$2-'Indicator Date hidden'!R119)</f>
        <v>3</v>
      </c>
      <c r="R118" s="25">
        <f>IF('Indicator Date hidden'!S119="x","x",$R$2-'Indicator Date hidden'!S119)</f>
        <v>0</v>
      </c>
      <c r="S118" s="25">
        <f>IF('Indicator Date hidden'!T119="x","x",$S$2-'Indicator Date hidden'!T119)</f>
        <v>0</v>
      </c>
      <c r="T118" s="25">
        <f>IF('Indicator Date hidden'!U119="x","x",$T$2-'Indicator Date hidden'!U119)</f>
        <v>0</v>
      </c>
      <c r="U118" s="25">
        <f>IF('Indicator Date hidden'!V119="x","x",$U$2-'Indicator Date hidden'!V119)</f>
        <v>0</v>
      </c>
      <c r="V118" s="25">
        <f>IF('Indicator Date hidden'!W119="x","x",$V$2-'Indicator Date hidden'!W119)</f>
        <v>0</v>
      </c>
      <c r="W118" s="25">
        <f>IF('Indicator Date hidden'!X119="x","x",$W$2-'Indicator Date hidden'!X119)</f>
        <v>3</v>
      </c>
      <c r="X118" s="25">
        <f>IF('Indicator Date hidden'!Y119="x","x",$X$2-'Indicator Date hidden'!Y119)</f>
        <v>2</v>
      </c>
      <c r="Y118" s="25">
        <f>IF('Indicator Date hidden'!Z119="x","x",$Y$2-'Indicator Date hidden'!Z119)</f>
        <v>0</v>
      </c>
      <c r="Z118" s="25">
        <f>IF('Indicator Date hidden'!AA119="x","x",$Z$2-'Indicator Date hidden'!AA119)</f>
        <v>0</v>
      </c>
      <c r="AA118" s="25">
        <f>IF('Indicator Date hidden'!AB119="x","x",$AA$2-'Indicator Date hidden'!AB119)</f>
        <v>0</v>
      </c>
      <c r="AB118" s="25">
        <f>IF('Indicator Date hidden'!AC119="x","x",$AB$2-'Indicator Date hidden'!AC119)</f>
        <v>0</v>
      </c>
      <c r="AC118" s="25">
        <f>IF('Indicator Date hidden'!AD119="x","x",$AC$2-'Indicator Date hidden'!AD119)</f>
        <v>0</v>
      </c>
      <c r="AD118" s="25">
        <f>IF('Indicator Date hidden'!AE119="x","x",$AD$2-'Indicator Date hidden'!AE119)</f>
        <v>0</v>
      </c>
      <c r="AE118" s="25">
        <f>IF('Indicator Date hidden'!AF119="x","x",$AE$2-'Indicator Date hidden'!AF119)</f>
        <v>0</v>
      </c>
      <c r="AF118" s="25">
        <f>IF('Indicator Date hidden'!AG119="x","x",$AF$2-'Indicator Date hidden'!AG119)</f>
        <v>4</v>
      </c>
      <c r="AG118" s="25">
        <f>IF('Indicator Date hidden'!AH119="x","x",$AG$2-'Indicator Date hidden'!AH119)</f>
        <v>0</v>
      </c>
      <c r="AH118" s="25">
        <f>IF('Indicator Date hidden'!AI119="x","x",$AH$2-'Indicator Date hidden'!AI119)</f>
        <v>0</v>
      </c>
      <c r="AI118" s="25">
        <f>IF('Indicator Date hidden'!AJ119="x","x",$AI$2-'Indicator Date hidden'!AJ119)</f>
        <v>0</v>
      </c>
      <c r="AJ118" s="25" t="str">
        <f>IF('Indicator Date hidden'!AK119="x","x",$AJ$2-'Indicator Date hidden'!AK119)</f>
        <v>x</v>
      </c>
      <c r="AK118" s="25">
        <f>IF('Indicator Date hidden'!AL119="x","x",$AK$2-'Indicator Date hidden'!AL119)</f>
        <v>1</v>
      </c>
      <c r="AL118" s="25">
        <f>IF('Indicator Date hidden'!AM119="x","x",$AL$2-'Indicator Date hidden'!AM119)</f>
        <v>0</v>
      </c>
      <c r="AM118" s="25">
        <f>IF('Indicator Date hidden'!AN119="x","x",$AM$2-'Indicator Date hidden'!AN119)</f>
        <v>0</v>
      </c>
      <c r="AN118" s="25">
        <f>IF('Indicator Date hidden'!AO119="x","x",$AN$2-'Indicator Date hidden'!AO119)</f>
        <v>0</v>
      </c>
      <c r="AO118" s="25">
        <f>IF('Indicator Date hidden'!AP119="x","x",$AO$2-'Indicator Date hidden'!AP119)</f>
        <v>2</v>
      </c>
      <c r="AP118" s="25">
        <f>IF('Indicator Date hidden'!AQ119="x","x",$AP$2-'Indicator Date hidden'!AQ119)</f>
        <v>2</v>
      </c>
      <c r="AQ118" s="25">
        <f>IF('Indicator Date hidden'!AR119="x","x",$AQ$2-'Indicator Date hidden'!AR119)</f>
        <v>0</v>
      </c>
      <c r="AR118" s="25">
        <f>IF('Indicator Date hidden'!AS119="x","x",$AR$2-'Indicator Date hidden'!AS119)</f>
        <v>0</v>
      </c>
      <c r="AS118" s="25">
        <f>IF('Indicator Date hidden'!AT119="x","x",$AS$2-'Indicator Date hidden'!AT119)</f>
        <v>0</v>
      </c>
      <c r="AT118" s="25">
        <f>IF('Indicator Date hidden'!AU119="x","x",$AT$2-'Indicator Date hidden'!AU119)</f>
        <v>0</v>
      </c>
      <c r="AU118" s="25">
        <f>IF('Indicator Date hidden'!AV119="x","x",$AU$2-'Indicator Date hidden'!AV119)</f>
        <v>5</v>
      </c>
      <c r="AV118" s="25">
        <f>IF('Indicator Date hidden'!AW119="x","x",$AV$2-'Indicator Date hidden'!AW119)</f>
        <v>0</v>
      </c>
      <c r="AW118" s="25">
        <f>IF('Indicator Date hidden'!AX119="x","x",$AW$2-'Indicator Date hidden'!AX119)</f>
        <v>0</v>
      </c>
      <c r="AX118" s="25">
        <f>IF('Indicator Date hidden'!AY119="x","x",$AX$2-'Indicator Date hidden'!AY119)</f>
        <v>0</v>
      </c>
      <c r="AY118" s="25">
        <f>IF('Indicator Date hidden'!AZ119="x","x",$AY$2-'Indicator Date hidden'!AZ119)</f>
        <v>0</v>
      </c>
      <c r="AZ118" s="25">
        <f>IF('Indicator Date hidden'!BA119="x","x",$AZ$2-'Indicator Date hidden'!BA119)</f>
        <v>0</v>
      </c>
      <c r="BA118">
        <f t="shared" si="15"/>
        <v>22</v>
      </c>
      <c r="BB118" s="26">
        <f t="shared" si="16"/>
        <v>0.44</v>
      </c>
      <c r="BC118">
        <f t="shared" si="17"/>
        <v>8</v>
      </c>
      <c r="BD118" s="26">
        <f t="shared" si="18"/>
        <v>1.1164228589562291</v>
      </c>
      <c r="BE118" s="28">
        <f t="shared" si="19"/>
        <v>0</v>
      </c>
    </row>
    <row r="119" spans="1:57">
      <c r="A119" t="s">
        <v>7002</v>
      </c>
      <c r="B119" s="25">
        <f>IF('Indicator Date hidden'!C120="x","x",$B$2-'Indicator Date hidden'!C120)</f>
        <v>0</v>
      </c>
      <c r="C119" s="25">
        <f>IF('Indicator Date hidden'!D120="x","x",$C$2-'Indicator Date hidden'!D120)</f>
        <v>0</v>
      </c>
      <c r="D119" s="25">
        <f>IF('Indicator Date hidden'!E120="x","x",$D$2-'Indicator Date hidden'!E120)</f>
        <v>0</v>
      </c>
      <c r="E119" s="25">
        <f>IF('Indicator Date hidden'!F120="x","x",$E$2-'Indicator Date hidden'!F120)</f>
        <v>0</v>
      </c>
      <c r="F119" s="25">
        <f>IF('Indicator Date hidden'!G120="x","x",$F$2-'Indicator Date hidden'!G120)</f>
        <v>0</v>
      </c>
      <c r="G119" s="25">
        <f>IF('Indicator Date hidden'!H120="x","x",$G$2-'Indicator Date hidden'!H120)</f>
        <v>0</v>
      </c>
      <c r="H119" s="25">
        <f>IF('Indicator Date hidden'!I120="x","x",$H$2-'Indicator Date hidden'!I120)</f>
        <v>0</v>
      </c>
      <c r="I119" s="25">
        <f>IF('Indicator Date hidden'!J120="x","x",$I$2-'Indicator Date hidden'!J120)</f>
        <v>0</v>
      </c>
      <c r="J119" s="25">
        <f>IF('Indicator Date hidden'!K120="x","x",$J$2-'Indicator Date hidden'!K120)</f>
        <v>0</v>
      </c>
      <c r="K119" s="25">
        <f>IF('Indicator Date hidden'!L120="x","x",$K$2-'Indicator Date hidden'!L120)</f>
        <v>0</v>
      </c>
      <c r="L119" s="25">
        <f>IF('Indicator Date hidden'!M120="x","x",$L$2-'Indicator Date hidden'!M120)</f>
        <v>0</v>
      </c>
      <c r="M119" s="25">
        <f>IF('Indicator Date hidden'!N120="x","x",$M$2-'Indicator Date hidden'!N120)</f>
        <v>0</v>
      </c>
      <c r="N119" s="25">
        <f>IF('Indicator Date hidden'!O120="x","x",$N$2-'Indicator Date hidden'!O120)</f>
        <v>0</v>
      </c>
      <c r="O119" s="25">
        <f>IF('Indicator Date hidden'!P120="x","x",$O$2-'Indicator Date hidden'!P120)</f>
        <v>0</v>
      </c>
      <c r="P119" s="25">
        <f>IF('Indicator Date hidden'!Q120="x","x",$P$2-'Indicator Date hidden'!Q120)</f>
        <v>0</v>
      </c>
      <c r="Q119" s="25" t="str">
        <f>IF('Indicator Date hidden'!R120="x","x",$Q$2-'Indicator Date hidden'!R120)</f>
        <v>x</v>
      </c>
      <c r="R119" s="25">
        <f>IF('Indicator Date hidden'!S120="x","x",$R$2-'Indicator Date hidden'!S120)</f>
        <v>0</v>
      </c>
      <c r="S119" s="25">
        <f>IF('Indicator Date hidden'!T120="x","x",$S$2-'Indicator Date hidden'!T120)</f>
        <v>0</v>
      </c>
      <c r="T119" s="25">
        <f>IF('Indicator Date hidden'!U120="x","x",$T$2-'Indicator Date hidden'!U120)</f>
        <v>0</v>
      </c>
      <c r="U119" s="25">
        <f>IF('Indicator Date hidden'!V120="x","x",$U$2-'Indicator Date hidden'!V120)</f>
        <v>0</v>
      </c>
      <c r="V119" s="25">
        <f>IF('Indicator Date hidden'!W120="x","x",$V$2-'Indicator Date hidden'!W120)</f>
        <v>0</v>
      </c>
      <c r="W119" s="25">
        <f>IF('Indicator Date hidden'!X120="x","x",$W$2-'Indicator Date hidden'!X120)</f>
        <v>5</v>
      </c>
      <c r="X119" s="25">
        <f>IF('Indicator Date hidden'!Y120="x","x",$X$2-'Indicator Date hidden'!Y120)</f>
        <v>2</v>
      </c>
      <c r="Y119" s="25">
        <f>IF('Indicator Date hidden'!Z120="x","x",$Y$2-'Indicator Date hidden'!Z120)</f>
        <v>0</v>
      </c>
      <c r="Z119" s="25">
        <f>IF('Indicator Date hidden'!AA120="x","x",$Z$2-'Indicator Date hidden'!AA120)</f>
        <v>0</v>
      </c>
      <c r="AA119" s="25">
        <f>IF('Indicator Date hidden'!AB120="x","x",$AA$2-'Indicator Date hidden'!AB120)</f>
        <v>0</v>
      </c>
      <c r="AB119" s="25">
        <f>IF('Indicator Date hidden'!AC120="x","x",$AB$2-'Indicator Date hidden'!AC120)</f>
        <v>0</v>
      </c>
      <c r="AC119" s="25">
        <f>IF('Indicator Date hidden'!AD120="x","x",$AC$2-'Indicator Date hidden'!AD120)</f>
        <v>0</v>
      </c>
      <c r="AD119" s="25">
        <f>IF('Indicator Date hidden'!AE120="x","x",$AD$2-'Indicator Date hidden'!AE120)</f>
        <v>0</v>
      </c>
      <c r="AE119" s="25">
        <f>IF('Indicator Date hidden'!AF120="x","x",$AE$2-'Indicator Date hidden'!AF120)</f>
        <v>0</v>
      </c>
      <c r="AF119" s="25" t="str">
        <f>IF('Indicator Date hidden'!AG120="x","x",$AF$2-'Indicator Date hidden'!AG120)</f>
        <v>x</v>
      </c>
      <c r="AG119" s="25">
        <f>IF('Indicator Date hidden'!AH120="x","x",$AG$2-'Indicator Date hidden'!AH120)</f>
        <v>0</v>
      </c>
      <c r="AH119" s="25">
        <f>IF('Indicator Date hidden'!AI120="x","x",$AH$2-'Indicator Date hidden'!AI120)</f>
        <v>0</v>
      </c>
      <c r="AI119" s="25">
        <f>IF('Indicator Date hidden'!AJ120="x","x",$AI$2-'Indicator Date hidden'!AJ120)</f>
        <v>0</v>
      </c>
      <c r="AJ119" s="25">
        <f>IF('Indicator Date hidden'!AK120="x","x",$AJ$2-'Indicator Date hidden'!AK120)</f>
        <v>1</v>
      </c>
      <c r="AK119" s="25">
        <f>IF('Indicator Date hidden'!AL120="x","x",$AK$2-'Indicator Date hidden'!AL120)</f>
        <v>1</v>
      </c>
      <c r="AL119" s="25">
        <f>IF('Indicator Date hidden'!AM120="x","x",$AL$2-'Indicator Date hidden'!AM120)</f>
        <v>0</v>
      </c>
      <c r="AM119" s="25">
        <f>IF('Indicator Date hidden'!AN120="x","x",$AM$2-'Indicator Date hidden'!AN120)</f>
        <v>0</v>
      </c>
      <c r="AN119" s="25">
        <f>IF('Indicator Date hidden'!AO120="x","x",$AN$2-'Indicator Date hidden'!AO120)</f>
        <v>0</v>
      </c>
      <c r="AO119" s="25">
        <f>IF('Indicator Date hidden'!AP120="x","x",$AO$2-'Indicator Date hidden'!AP120)</f>
        <v>1</v>
      </c>
      <c r="AP119" s="25">
        <f>IF('Indicator Date hidden'!AQ120="x","x",$AP$2-'Indicator Date hidden'!AQ120)</f>
        <v>1</v>
      </c>
      <c r="AQ119" s="25">
        <f>IF('Indicator Date hidden'!AR120="x","x",$AQ$2-'Indicator Date hidden'!AR120)</f>
        <v>6</v>
      </c>
      <c r="AR119" s="25">
        <f>IF('Indicator Date hidden'!AS120="x","x",$AR$2-'Indicator Date hidden'!AS120)</f>
        <v>0</v>
      </c>
      <c r="AS119" s="25">
        <f>IF('Indicator Date hidden'!AT120="x","x",$AS$2-'Indicator Date hidden'!AT120)</f>
        <v>0</v>
      </c>
      <c r="AT119" s="25">
        <f>IF('Indicator Date hidden'!AU120="x","x",$AT$2-'Indicator Date hidden'!AU120)</f>
        <v>0</v>
      </c>
      <c r="AU119" s="25">
        <f>IF('Indicator Date hidden'!AV120="x","x",$AU$2-'Indicator Date hidden'!AV120)</f>
        <v>1</v>
      </c>
      <c r="AV119" s="25">
        <f>IF('Indicator Date hidden'!AW120="x","x",$AV$2-'Indicator Date hidden'!AW120)</f>
        <v>0</v>
      </c>
      <c r="AW119" s="25">
        <f>IF('Indicator Date hidden'!AX120="x","x",$AW$2-'Indicator Date hidden'!AX120)</f>
        <v>0</v>
      </c>
      <c r="AX119" s="25">
        <f>IF('Indicator Date hidden'!AY120="x","x",$AX$2-'Indicator Date hidden'!AY120)</f>
        <v>0</v>
      </c>
      <c r="AY119" s="25">
        <f>IF('Indicator Date hidden'!AZ120="x","x",$AY$2-'Indicator Date hidden'!AZ120)</f>
        <v>0</v>
      </c>
      <c r="AZ119" s="25">
        <f>IF('Indicator Date hidden'!BA120="x","x",$AZ$2-'Indicator Date hidden'!BA120)</f>
        <v>0</v>
      </c>
      <c r="BA119">
        <f t="shared" si="15"/>
        <v>18</v>
      </c>
      <c r="BB119" s="26">
        <f t="shared" si="16"/>
        <v>0.36734693877551022</v>
      </c>
      <c r="BC119">
        <f t="shared" si="17"/>
        <v>8</v>
      </c>
      <c r="BD119" s="26">
        <f t="shared" si="18"/>
        <v>1.1373775341300223</v>
      </c>
      <c r="BE119" s="28">
        <f t="shared" si="19"/>
        <v>0</v>
      </c>
    </row>
    <row r="120" spans="1:57">
      <c r="A120" t="s">
        <v>7015</v>
      </c>
      <c r="B120" s="25">
        <f>IF('Indicator Date hidden'!C121="x","x",$B$2-'Indicator Date hidden'!C121)</f>
        <v>0</v>
      </c>
      <c r="C120" s="25">
        <f>IF('Indicator Date hidden'!D121="x","x",$C$2-'Indicator Date hidden'!D121)</f>
        <v>0</v>
      </c>
      <c r="D120" s="25">
        <f>IF('Indicator Date hidden'!E121="x","x",$D$2-'Indicator Date hidden'!E121)</f>
        <v>0</v>
      </c>
      <c r="E120" s="25">
        <f>IF('Indicator Date hidden'!F121="x","x",$E$2-'Indicator Date hidden'!F121)</f>
        <v>0</v>
      </c>
      <c r="F120" s="25">
        <f>IF('Indicator Date hidden'!G121="x","x",$F$2-'Indicator Date hidden'!G121)</f>
        <v>0</v>
      </c>
      <c r="G120" s="25">
        <f>IF('Indicator Date hidden'!H121="x","x",$G$2-'Indicator Date hidden'!H121)</f>
        <v>0</v>
      </c>
      <c r="H120" s="25">
        <f>IF('Indicator Date hidden'!I121="x","x",$H$2-'Indicator Date hidden'!I121)</f>
        <v>0</v>
      </c>
      <c r="I120" s="25">
        <f>IF('Indicator Date hidden'!J121="x","x",$I$2-'Indicator Date hidden'!J121)</f>
        <v>0</v>
      </c>
      <c r="J120" s="25">
        <f>IF('Indicator Date hidden'!K121="x","x",$J$2-'Indicator Date hidden'!K121)</f>
        <v>0</v>
      </c>
      <c r="K120" s="25">
        <f>IF('Indicator Date hidden'!L121="x","x",$K$2-'Indicator Date hidden'!L121)</f>
        <v>0</v>
      </c>
      <c r="L120" s="25">
        <f>IF('Indicator Date hidden'!M121="x","x",$L$2-'Indicator Date hidden'!M121)</f>
        <v>0</v>
      </c>
      <c r="M120" s="25">
        <f>IF('Indicator Date hidden'!N121="x","x",$M$2-'Indicator Date hidden'!N121)</f>
        <v>0</v>
      </c>
      <c r="N120" s="25">
        <f>IF('Indicator Date hidden'!O121="x","x",$N$2-'Indicator Date hidden'!O121)</f>
        <v>0</v>
      </c>
      <c r="O120" s="25">
        <f>IF('Indicator Date hidden'!P121="x","x",$O$2-'Indicator Date hidden'!P121)</f>
        <v>0</v>
      </c>
      <c r="P120" s="25">
        <f>IF('Indicator Date hidden'!Q121="x","x",$P$2-'Indicator Date hidden'!Q121)</f>
        <v>0</v>
      </c>
      <c r="Q120" s="25">
        <f>IF('Indicator Date hidden'!R121="x","x",$Q$2-'Indicator Date hidden'!R121)</f>
        <v>1</v>
      </c>
      <c r="R120" s="25">
        <f>IF('Indicator Date hidden'!S121="x","x",$R$2-'Indicator Date hidden'!S121)</f>
        <v>0</v>
      </c>
      <c r="S120" s="25">
        <f>IF('Indicator Date hidden'!T121="x","x",$S$2-'Indicator Date hidden'!T121)</f>
        <v>0</v>
      </c>
      <c r="T120" s="25">
        <f>IF('Indicator Date hidden'!U121="x","x",$T$2-'Indicator Date hidden'!U121)</f>
        <v>0</v>
      </c>
      <c r="U120" s="25">
        <f>IF('Indicator Date hidden'!V121="x","x",$U$2-'Indicator Date hidden'!V121)</f>
        <v>0</v>
      </c>
      <c r="V120" s="25">
        <f>IF('Indicator Date hidden'!W121="x","x",$V$2-'Indicator Date hidden'!W121)</f>
        <v>0</v>
      </c>
      <c r="W120" s="25">
        <f>IF('Indicator Date hidden'!X121="x","x",$W$2-'Indicator Date hidden'!X121)</f>
        <v>1</v>
      </c>
      <c r="X120" s="25">
        <f>IF('Indicator Date hidden'!Y121="x","x",$X$2-'Indicator Date hidden'!Y121)</f>
        <v>4</v>
      </c>
      <c r="Y120" s="25">
        <f>IF('Indicator Date hidden'!Z121="x","x",$Y$2-'Indicator Date hidden'!Z121)</f>
        <v>0</v>
      </c>
      <c r="Z120" s="25">
        <f>IF('Indicator Date hidden'!AA121="x","x",$Z$2-'Indicator Date hidden'!AA121)</f>
        <v>0</v>
      </c>
      <c r="AA120" s="25">
        <f>IF('Indicator Date hidden'!AB121="x","x",$AA$2-'Indicator Date hidden'!AB121)</f>
        <v>0</v>
      </c>
      <c r="AB120" s="25">
        <f>IF('Indicator Date hidden'!AC121="x","x",$AB$2-'Indicator Date hidden'!AC121)</f>
        <v>0</v>
      </c>
      <c r="AC120" s="25">
        <f>IF('Indicator Date hidden'!AD121="x","x",$AC$2-'Indicator Date hidden'!AD121)</f>
        <v>0</v>
      </c>
      <c r="AD120" s="25">
        <f>IF('Indicator Date hidden'!AE121="x","x",$AD$2-'Indicator Date hidden'!AE121)</f>
        <v>0</v>
      </c>
      <c r="AE120" s="25">
        <f>IF('Indicator Date hidden'!AF121="x","x",$AE$2-'Indicator Date hidden'!AF121)</f>
        <v>0</v>
      </c>
      <c r="AF120" s="25">
        <f>IF('Indicator Date hidden'!AG121="x","x",$AF$2-'Indicator Date hidden'!AG121)</f>
        <v>4</v>
      </c>
      <c r="AG120" s="25">
        <f>IF('Indicator Date hidden'!AH121="x","x",$AG$2-'Indicator Date hidden'!AH121)</f>
        <v>0</v>
      </c>
      <c r="AH120" s="25">
        <f>IF('Indicator Date hidden'!AI121="x","x",$AH$2-'Indicator Date hidden'!AI121)</f>
        <v>0</v>
      </c>
      <c r="AI120" s="25">
        <f>IF('Indicator Date hidden'!AJ121="x","x",$AI$2-'Indicator Date hidden'!AJ121)</f>
        <v>0</v>
      </c>
      <c r="AJ120" s="25" t="str">
        <f>IF('Indicator Date hidden'!AK121="x","x",$AJ$2-'Indicator Date hidden'!AK121)</f>
        <v>x</v>
      </c>
      <c r="AK120" s="25">
        <f>IF('Indicator Date hidden'!AL121="x","x",$AK$2-'Indicator Date hidden'!AL121)</f>
        <v>1</v>
      </c>
      <c r="AL120" s="25">
        <f>IF('Indicator Date hidden'!AM121="x","x",$AL$2-'Indicator Date hidden'!AM121)</f>
        <v>0</v>
      </c>
      <c r="AM120" s="25">
        <f>IF('Indicator Date hidden'!AN121="x","x",$AM$2-'Indicator Date hidden'!AN121)</f>
        <v>0</v>
      </c>
      <c r="AN120" s="25">
        <f>IF('Indicator Date hidden'!AO121="x","x",$AN$2-'Indicator Date hidden'!AO121)</f>
        <v>0</v>
      </c>
      <c r="AO120" s="25">
        <f>IF('Indicator Date hidden'!AP121="x","x",$AO$2-'Indicator Date hidden'!AP121)</f>
        <v>1</v>
      </c>
      <c r="AP120" s="25">
        <f>IF('Indicator Date hidden'!AQ121="x","x",$AP$2-'Indicator Date hidden'!AQ121)</f>
        <v>1</v>
      </c>
      <c r="AQ120" s="25">
        <f>IF('Indicator Date hidden'!AR121="x","x",$AQ$2-'Indicator Date hidden'!AR121)</f>
        <v>6</v>
      </c>
      <c r="AR120" s="25">
        <f>IF('Indicator Date hidden'!AS121="x","x",$AR$2-'Indicator Date hidden'!AS121)</f>
        <v>0</v>
      </c>
      <c r="AS120" s="25">
        <f>IF('Indicator Date hidden'!AT121="x","x",$AS$2-'Indicator Date hidden'!AT121)</f>
        <v>0</v>
      </c>
      <c r="AT120" s="25">
        <f>IF('Indicator Date hidden'!AU121="x","x",$AT$2-'Indicator Date hidden'!AU121)</f>
        <v>0</v>
      </c>
      <c r="AU120" s="25">
        <f>IF('Indicator Date hidden'!AV121="x","x",$AU$2-'Indicator Date hidden'!AV121)</f>
        <v>7</v>
      </c>
      <c r="AV120" s="25">
        <f>IF('Indicator Date hidden'!AW121="x","x",$AV$2-'Indicator Date hidden'!AW121)</f>
        <v>0</v>
      </c>
      <c r="AW120" s="25">
        <f>IF('Indicator Date hidden'!AX121="x","x",$AW$2-'Indicator Date hidden'!AX121)</f>
        <v>0</v>
      </c>
      <c r="AX120" s="25">
        <f>IF('Indicator Date hidden'!AY121="x","x",$AX$2-'Indicator Date hidden'!AY121)</f>
        <v>0</v>
      </c>
      <c r="AY120" s="25">
        <f>IF('Indicator Date hidden'!AZ121="x","x",$AY$2-'Indicator Date hidden'!AZ121)</f>
        <v>0</v>
      </c>
      <c r="AZ120" s="25">
        <f>IF('Indicator Date hidden'!BA121="x","x",$AZ$2-'Indicator Date hidden'!BA121)</f>
        <v>0</v>
      </c>
      <c r="BA120">
        <f t="shared" si="15"/>
        <v>26</v>
      </c>
      <c r="BB120" s="26">
        <f t="shared" si="16"/>
        <v>0.52</v>
      </c>
      <c r="BC120">
        <f t="shared" si="17"/>
        <v>9</v>
      </c>
      <c r="BD120" s="26">
        <f t="shared" si="18"/>
        <v>1.4729562111617576</v>
      </c>
      <c r="BE120" s="28">
        <f t="shared" si="19"/>
        <v>0</v>
      </c>
    </row>
    <row r="121" spans="1:57">
      <c r="A121" t="s">
        <v>7031</v>
      </c>
      <c r="B121" s="25">
        <f>IF('Indicator Date hidden'!C122="x","x",$B$2-'Indicator Date hidden'!C122)</f>
        <v>0</v>
      </c>
      <c r="C121" s="25">
        <f>IF('Indicator Date hidden'!D122="x","x",$C$2-'Indicator Date hidden'!D122)</f>
        <v>0</v>
      </c>
      <c r="D121" s="25">
        <f>IF('Indicator Date hidden'!E122="x","x",$D$2-'Indicator Date hidden'!E122)</f>
        <v>0</v>
      </c>
      <c r="E121" s="25">
        <f>IF('Indicator Date hidden'!F122="x","x",$E$2-'Indicator Date hidden'!F122)</f>
        <v>0</v>
      </c>
      <c r="F121" s="25">
        <f>IF('Indicator Date hidden'!G122="x","x",$F$2-'Indicator Date hidden'!G122)</f>
        <v>0</v>
      </c>
      <c r="G121" s="25">
        <f>IF('Indicator Date hidden'!H122="x","x",$G$2-'Indicator Date hidden'!H122)</f>
        <v>0</v>
      </c>
      <c r="H121" s="25">
        <f>IF('Indicator Date hidden'!I122="x","x",$H$2-'Indicator Date hidden'!I122)</f>
        <v>0</v>
      </c>
      <c r="I121" s="25">
        <f>IF('Indicator Date hidden'!J122="x","x",$I$2-'Indicator Date hidden'!J122)</f>
        <v>0</v>
      </c>
      <c r="J121" s="25">
        <f>IF('Indicator Date hidden'!K122="x","x",$J$2-'Indicator Date hidden'!K122)</f>
        <v>0</v>
      </c>
      <c r="K121" s="25">
        <f>IF('Indicator Date hidden'!L122="x","x",$K$2-'Indicator Date hidden'!L122)</f>
        <v>0</v>
      </c>
      <c r="L121" s="25">
        <f>IF('Indicator Date hidden'!M122="x","x",$L$2-'Indicator Date hidden'!M122)</f>
        <v>0</v>
      </c>
      <c r="M121" s="25">
        <f>IF('Indicator Date hidden'!N122="x","x",$M$2-'Indicator Date hidden'!N122)</f>
        <v>0</v>
      </c>
      <c r="N121" s="25">
        <f>IF('Indicator Date hidden'!O122="x","x",$N$2-'Indicator Date hidden'!O122)</f>
        <v>0</v>
      </c>
      <c r="O121" s="25">
        <f>IF('Indicator Date hidden'!P122="x","x",$O$2-'Indicator Date hidden'!P122)</f>
        <v>0</v>
      </c>
      <c r="P121" s="25" t="str">
        <f>IF('Indicator Date hidden'!Q122="x","x",$P$2-'Indicator Date hidden'!Q122)</f>
        <v>x</v>
      </c>
      <c r="Q121" s="25" t="str">
        <f>IF('Indicator Date hidden'!R122="x","x",$Q$2-'Indicator Date hidden'!R122)</f>
        <v>x</v>
      </c>
      <c r="R121" s="25">
        <f>IF('Indicator Date hidden'!S122="x","x",$R$2-'Indicator Date hidden'!S122)</f>
        <v>0</v>
      </c>
      <c r="S121" s="25">
        <f>IF('Indicator Date hidden'!T122="x","x",$S$2-'Indicator Date hidden'!T122)</f>
        <v>0</v>
      </c>
      <c r="T121" s="25">
        <f>IF('Indicator Date hidden'!U122="x","x",$T$2-'Indicator Date hidden'!U122)</f>
        <v>0</v>
      </c>
      <c r="U121" s="25" t="str">
        <f>IF('Indicator Date hidden'!V122="x","x",$U$2-'Indicator Date hidden'!V122)</f>
        <v>x</v>
      </c>
      <c r="V121" s="25">
        <f>IF('Indicator Date hidden'!W122="x","x",$V$2-'Indicator Date hidden'!W122)</f>
        <v>0</v>
      </c>
      <c r="W121" s="25">
        <f>IF('Indicator Date hidden'!X122="x","x",$W$2-'Indicator Date hidden'!X122)</f>
        <v>7</v>
      </c>
      <c r="X121" s="25">
        <f>IF('Indicator Date hidden'!Y122="x","x",$X$2-'Indicator Date hidden'!Y122)</f>
        <v>4</v>
      </c>
      <c r="Y121" s="25">
        <f>IF('Indicator Date hidden'!Z122="x","x",$Y$2-'Indicator Date hidden'!Z122)</f>
        <v>0</v>
      </c>
      <c r="Z121" s="25">
        <f>IF('Indicator Date hidden'!AA122="x","x",$Z$2-'Indicator Date hidden'!AA122)</f>
        <v>0</v>
      </c>
      <c r="AA121" s="25" t="str">
        <f>IF('Indicator Date hidden'!AB122="x","x",$AA$2-'Indicator Date hidden'!AB122)</f>
        <v>x</v>
      </c>
      <c r="AB121" s="25">
        <f>IF('Indicator Date hidden'!AC122="x","x",$AB$2-'Indicator Date hidden'!AC122)</f>
        <v>0</v>
      </c>
      <c r="AC121" s="25">
        <f>IF('Indicator Date hidden'!AD122="x","x",$AC$2-'Indicator Date hidden'!AD122)</f>
        <v>0</v>
      </c>
      <c r="AD121" s="25" t="str">
        <f>IF('Indicator Date hidden'!AE122="x","x",$AD$2-'Indicator Date hidden'!AE122)</f>
        <v>x</v>
      </c>
      <c r="AE121" s="25" t="str">
        <f>IF('Indicator Date hidden'!AF122="x","x",$AE$2-'Indicator Date hidden'!AF122)</f>
        <v>x</v>
      </c>
      <c r="AF121" s="25" t="str">
        <f>IF('Indicator Date hidden'!AG122="x","x",$AF$2-'Indicator Date hidden'!AG122)</f>
        <v>x</v>
      </c>
      <c r="AG121" s="25">
        <f>IF('Indicator Date hidden'!AH122="x","x",$AG$2-'Indicator Date hidden'!AH122)</f>
        <v>0</v>
      </c>
      <c r="AH121" s="25">
        <f>IF('Indicator Date hidden'!AI122="x","x",$AH$2-'Indicator Date hidden'!AI122)</f>
        <v>0</v>
      </c>
      <c r="AI121" s="25">
        <f>IF('Indicator Date hidden'!AJ122="x","x",$AI$2-'Indicator Date hidden'!AJ122)</f>
        <v>0</v>
      </c>
      <c r="AJ121" s="25" t="str">
        <f>IF('Indicator Date hidden'!AK122="x","x",$AJ$2-'Indicator Date hidden'!AK122)</f>
        <v>x</v>
      </c>
      <c r="AK121" s="25">
        <f>IF('Indicator Date hidden'!AL122="x","x",$AK$2-'Indicator Date hidden'!AL122)</f>
        <v>1</v>
      </c>
      <c r="AL121" s="25">
        <f>IF('Indicator Date hidden'!AM122="x","x",$AL$2-'Indicator Date hidden'!AM122)</f>
        <v>0</v>
      </c>
      <c r="AM121" s="25">
        <f>IF('Indicator Date hidden'!AN122="x","x",$AM$2-'Indicator Date hidden'!AN122)</f>
        <v>0</v>
      </c>
      <c r="AN121" s="25">
        <f>IF('Indicator Date hidden'!AO122="x","x",$AN$2-'Indicator Date hidden'!AO122)</f>
        <v>0</v>
      </c>
      <c r="AO121" s="25" t="str">
        <f>IF('Indicator Date hidden'!AP122="x","x",$AO$2-'Indicator Date hidden'!AP122)</f>
        <v>x</v>
      </c>
      <c r="AP121" s="25" t="str">
        <f>IF('Indicator Date hidden'!AQ122="x","x",$AP$2-'Indicator Date hidden'!AQ122)</f>
        <v>x</v>
      </c>
      <c r="AQ121" s="25">
        <f>IF('Indicator Date hidden'!AR122="x","x",$AQ$2-'Indicator Date hidden'!AR122)</f>
        <v>4</v>
      </c>
      <c r="AR121" s="25">
        <f>IF('Indicator Date hidden'!AS122="x","x",$AR$2-'Indicator Date hidden'!AS122)</f>
        <v>1</v>
      </c>
      <c r="AS121" s="25" t="str">
        <f>IF('Indicator Date hidden'!AT122="x","x",$AS$2-'Indicator Date hidden'!AT122)</f>
        <v>x</v>
      </c>
      <c r="AT121" s="25" t="str">
        <f>IF('Indicator Date hidden'!AU122="x","x",$AT$2-'Indicator Date hidden'!AU122)</f>
        <v>x</v>
      </c>
      <c r="AU121" s="25" t="str">
        <f>IF('Indicator Date hidden'!AV122="x","x",$AU$2-'Indicator Date hidden'!AV122)</f>
        <v>x</v>
      </c>
      <c r="AV121" s="25">
        <f>IF('Indicator Date hidden'!AW122="x","x",$AV$2-'Indicator Date hidden'!AW122)</f>
        <v>3</v>
      </c>
      <c r="AW121" s="25">
        <f>IF('Indicator Date hidden'!AX122="x","x",$AW$2-'Indicator Date hidden'!AX122)</f>
        <v>3</v>
      </c>
      <c r="AX121" s="25">
        <f>IF('Indicator Date hidden'!AY122="x","x",$AX$2-'Indicator Date hidden'!AY122)</f>
        <v>0</v>
      </c>
      <c r="AY121" s="25">
        <f>IF('Indicator Date hidden'!AZ122="x","x",$AY$2-'Indicator Date hidden'!AZ122)</f>
        <v>0</v>
      </c>
      <c r="AZ121" s="25">
        <f>IF('Indicator Date hidden'!BA122="x","x",$AZ$2-'Indicator Date hidden'!BA122)</f>
        <v>0</v>
      </c>
      <c r="BA121">
        <f t="shared" si="15"/>
        <v>23</v>
      </c>
      <c r="BB121" s="26">
        <f t="shared" si="16"/>
        <v>0.60526315789473684</v>
      </c>
      <c r="BC121">
        <f t="shared" si="17"/>
        <v>7</v>
      </c>
      <c r="BD121" s="26">
        <f t="shared" si="18"/>
        <v>1.5137870545547005</v>
      </c>
      <c r="BE121" s="28">
        <f t="shared" si="19"/>
        <v>0</v>
      </c>
    </row>
    <row r="122" spans="1:57">
      <c r="A122" t="s">
        <v>7029</v>
      </c>
      <c r="B122" s="25">
        <f>IF('Indicator Date hidden'!C123="x","x",$B$2-'Indicator Date hidden'!C123)</f>
        <v>0</v>
      </c>
      <c r="C122" s="25">
        <f>IF('Indicator Date hidden'!D123="x","x",$C$2-'Indicator Date hidden'!D123)</f>
        <v>0</v>
      </c>
      <c r="D122" s="25">
        <f>IF('Indicator Date hidden'!E123="x","x",$D$2-'Indicator Date hidden'!E123)</f>
        <v>0</v>
      </c>
      <c r="E122" s="25">
        <f>IF('Indicator Date hidden'!F123="x","x",$E$2-'Indicator Date hidden'!F123)</f>
        <v>0</v>
      </c>
      <c r="F122" s="25">
        <f>IF('Indicator Date hidden'!G123="x","x",$F$2-'Indicator Date hidden'!G123)</f>
        <v>0</v>
      </c>
      <c r="G122" s="25">
        <f>IF('Indicator Date hidden'!H123="x","x",$G$2-'Indicator Date hidden'!H123)</f>
        <v>0</v>
      </c>
      <c r="H122" s="25">
        <f>IF('Indicator Date hidden'!I123="x","x",$H$2-'Indicator Date hidden'!I123)</f>
        <v>0</v>
      </c>
      <c r="I122" s="25">
        <f>IF('Indicator Date hidden'!J123="x","x",$I$2-'Indicator Date hidden'!J123)</f>
        <v>0</v>
      </c>
      <c r="J122" s="25">
        <f>IF('Indicator Date hidden'!K123="x","x",$J$2-'Indicator Date hidden'!K123)</f>
        <v>0</v>
      </c>
      <c r="K122" s="25">
        <f>IF('Indicator Date hidden'!L123="x","x",$K$2-'Indicator Date hidden'!L123)</f>
        <v>0</v>
      </c>
      <c r="L122" s="25">
        <f>IF('Indicator Date hidden'!M123="x","x",$L$2-'Indicator Date hidden'!M123)</f>
        <v>0</v>
      </c>
      <c r="M122" s="25">
        <f>IF('Indicator Date hidden'!N123="x","x",$M$2-'Indicator Date hidden'!N123)</f>
        <v>0</v>
      </c>
      <c r="N122" s="25">
        <f>IF('Indicator Date hidden'!O123="x","x",$N$2-'Indicator Date hidden'!O123)</f>
        <v>0</v>
      </c>
      <c r="O122" s="25">
        <f>IF('Indicator Date hidden'!P123="x","x",$O$2-'Indicator Date hidden'!P123)</f>
        <v>0</v>
      </c>
      <c r="P122" s="25">
        <f>IF('Indicator Date hidden'!Q123="x","x",$P$2-'Indicator Date hidden'!Q123)</f>
        <v>0</v>
      </c>
      <c r="Q122" s="25">
        <f>IF('Indicator Date hidden'!R123="x","x",$Q$2-'Indicator Date hidden'!R123)</f>
        <v>3</v>
      </c>
      <c r="R122" s="25">
        <f>IF('Indicator Date hidden'!S123="x","x",$R$2-'Indicator Date hidden'!S123)</f>
        <v>0</v>
      </c>
      <c r="S122" s="25">
        <f>IF('Indicator Date hidden'!T123="x","x",$S$2-'Indicator Date hidden'!T123)</f>
        <v>0</v>
      </c>
      <c r="T122" s="25">
        <f>IF('Indicator Date hidden'!U123="x","x",$T$2-'Indicator Date hidden'!U123)</f>
        <v>0</v>
      </c>
      <c r="U122" s="25">
        <f>IF('Indicator Date hidden'!V123="x","x",$U$2-'Indicator Date hidden'!V123)</f>
        <v>0</v>
      </c>
      <c r="V122" s="25">
        <f>IF('Indicator Date hidden'!W123="x","x",$V$2-'Indicator Date hidden'!W123)</f>
        <v>0</v>
      </c>
      <c r="W122" s="25">
        <f>IF('Indicator Date hidden'!X123="x","x",$W$2-'Indicator Date hidden'!X123)</f>
        <v>3</v>
      </c>
      <c r="X122" s="25" t="str">
        <f>IF('Indicator Date hidden'!Y123="x","x",$X$2-'Indicator Date hidden'!Y123)</f>
        <v>x</v>
      </c>
      <c r="Y122" s="25">
        <f>IF('Indicator Date hidden'!Z123="x","x",$Y$2-'Indicator Date hidden'!Z123)</f>
        <v>0</v>
      </c>
      <c r="Z122" s="25">
        <f>IF('Indicator Date hidden'!AA123="x","x",$Z$2-'Indicator Date hidden'!AA123)</f>
        <v>0</v>
      </c>
      <c r="AA122" s="25">
        <f>IF('Indicator Date hidden'!AB123="x","x",$AA$2-'Indicator Date hidden'!AB123)</f>
        <v>0</v>
      </c>
      <c r="AB122" s="25">
        <f>IF('Indicator Date hidden'!AC123="x","x",$AB$2-'Indicator Date hidden'!AC123)</f>
        <v>0</v>
      </c>
      <c r="AC122" s="25">
        <f>IF('Indicator Date hidden'!AD123="x","x",$AC$2-'Indicator Date hidden'!AD123)</f>
        <v>0</v>
      </c>
      <c r="AD122" s="25">
        <f>IF('Indicator Date hidden'!AE123="x","x",$AD$2-'Indicator Date hidden'!AE123)</f>
        <v>0</v>
      </c>
      <c r="AE122" s="25">
        <f>IF('Indicator Date hidden'!AF123="x","x",$AE$2-'Indicator Date hidden'!AF123)</f>
        <v>0</v>
      </c>
      <c r="AF122" s="25">
        <f>IF('Indicator Date hidden'!AG123="x","x",$AF$2-'Indicator Date hidden'!AG123)</f>
        <v>3</v>
      </c>
      <c r="AG122" s="25">
        <f>IF('Indicator Date hidden'!AH123="x","x",$AG$2-'Indicator Date hidden'!AH123)</f>
        <v>0</v>
      </c>
      <c r="AH122" s="25">
        <f>IF('Indicator Date hidden'!AI123="x","x",$AH$2-'Indicator Date hidden'!AI123)</f>
        <v>0</v>
      </c>
      <c r="AI122" s="25">
        <f>IF('Indicator Date hidden'!AJ123="x","x",$AI$2-'Indicator Date hidden'!AJ123)</f>
        <v>0</v>
      </c>
      <c r="AJ122" s="25">
        <f>IF('Indicator Date hidden'!AK123="x","x",$AJ$2-'Indicator Date hidden'!AK123)</f>
        <v>1</v>
      </c>
      <c r="AK122" s="25">
        <f>IF('Indicator Date hidden'!AL123="x","x",$AK$2-'Indicator Date hidden'!AL123)</f>
        <v>1</v>
      </c>
      <c r="AL122" s="25">
        <f>IF('Indicator Date hidden'!AM123="x","x",$AL$2-'Indicator Date hidden'!AM123)</f>
        <v>0</v>
      </c>
      <c r="AM122" s="25">
        <f>IF('Indicator Date hidden'!AN123="x","x",$AM$2-'Indicator Date hidden'!AN123)</f>
        <v>0</v>
      </c>
      <c r="AN122" s="25">
        <f>IF('Indicator Date hidden'!AO123="x","x",$AN$2-'Indicator Date hidden'!AO123)</f>
        <v>0</v>
      </c>
      <c r="AO122" s="25">
        <f>IF('Indicator Date hidden'!AP123="x","x",$AO$2-'Indicator Date hidden'!AP123)</f>
        <v>0</v>
      </c>
      <c r="AP122" s="25">
        <f>IF('Indicator Date hidden'!AQ123="x","x",$AP$2-'Indicator Date hidden'!AQ123)</f>
        <v>0</v>
      </c>
      <c r="AQ122" s="25">
        <f>IF('Indicator Date hidden'!AR123="x","x",$AQ$2-'Indicator Date hidden'!AR123)</f>
        <v>0</v>
      </c>
      <c r="AR122" s="25">
        <f>IF('Indicator Date hidden'!AS123="x","x",$AR$2-'Indicator Date hidden'!AS123)</f>
        <v>0</v>
      </c>
      <c r="AS122" s="25">
        <f>IF('Indicator Date hidden'!AT123="x","x",$AS$2-'Indicator Date hidden'!AT123)</f>
        <v>0</v>
      </c>
      <c r="AT122" s="25">
        <f>IF('Indicator Date hidden'!AU123="x","x",$AT$2-'Indicator Date hidden'!AU123)</f>
        <v>0</v>
      </c>
      <c r="AU122" s="25">
        <f>IF('Indicator Date hidden'!AV123="x","x",$AU$2-'Indicator Date hidden'!AV123)</f>
        <v>3</v>
      </c>
      <c r="AV122" s="25">
        <f>IF('Indicator Date hidden'!AW123="x","x",$AV$2-'Indicator Date hidden'!AW123)</f>
        <v>0</v>
      </c>
      <c r="AW122" s="25">
        <f>IF('Indicator Date hidden'!AX123="x","x",$AW$2-'Indicator Date hidden'!AX123)</f>
        <v>0</v>
      </c>
      <c r="AX122" s="25">
        <f>IF('Indicator Date hidden'!AY123="x","x",$AX$2-'Indicator Date hidden'!AY123)</f>
        <v>0</v>
      </c>
      <c r="AY122" s="25">
        <f>IF('Indicator Date hidden'!AZ123="x","x",$AY$2-'Indicator Date hidden'!AZ123)</f>
        <v>0</v>
      </c>
      <c r="AZ122" s="25">
        <f>IF('Indicator Date hidden'!BA123="x","x",$AZ$2-'Indicator Date hidden'!BA123)</f>
        <v>0</v>
      </c>
      <c r="BA122">
        <f t="shared" si="15"/>
        <v>14</v>
      </c>
      <c r="BB122" s="26">
        <f t="shared" si="16"/>
        <v>0.28000000000000003</v>
      </c>
      <c r="BC122">
        <f t="shared" si="17"/>
        <v>6</v>
      </c>
      <c r="BD122" s="26">
        <f t="shared" si="18"/>
        <v>0.82559069762201176</v>
      </c>
      <c r="BE122" s="28">
        <f t="shared" si="19"/>
        <v>0</v>
      </c>
    </row>
    <row r="123" spans="1:57">
      <c r="A123" t="s">
        <v>7025</v>
      </c>
      <c r="B123" s="25">
        <f>IF('Indicator Date hidden'!C124="x","x",$B$2-'Indicator Date hidden'!C124)</f>
        <v>0</v>
      </c>
      <c r="C123" s="25">
        <f>IF('Indicator Date hidden'!D124="x","x",$C$2-'Indicator Date hidden'!D124)</f>
        <v>0</v>
      </c>
      <c r="D123" s="25">
        <f>IF('Indicator Date hidden'!E124="x","x",$D$2-'Indicator Date hidden'!E124)</f>
        <v>0</v>
      </c>
      <c r="E123" s="25">
        <f>IF('Indicator Date hidden'!F124="x","x",$E$2-'Indicator Date hidden'!F124)</f>
        <v>0</v>
      </c>
      <c r="F123" s="25">
        <f>IF('Indicator Date hidden'!G124="x","x",$F$2-'Indicator Date hidden'!G124)</f>
        <v>0</v>
      </c>
      <c r="G123" s="25">
        <f>IF('Indicator Date hidden'!H124="x","x",$G$2-'Indicator Date hidden'!H124)</f>
        <v>0</v>
      </c>
      <c r="H123" s="25">
        <f>IF('Indicator Date hidden'!I124="x","x",$H$2-'Indicator Date hidden'!I124)</f>
        <v>0</v>
      </c>
      <c r="I123" s="25">
        <f>IF('Indicator Date hidden'!J124="x","x",$I$2-'Indicator Date hidden'!J124)</f>
        <v>0</v>
      </c>
      <c r="J123" s="25">
        <f>IF('Indicator Date hidden'!K124="x","x",$J$2-'Indicator Date hidden'!K124)</f>
        <v>0</v>
      </c>
      <c r="K123" s="25">
        <f>IF('Indicator Date hidden'!L124="x","x",$K$2-'Indicator Date hidden'!L124)</f>
        <v>0</v>
      </c>
      <c r="L123" s="25">
        <f>IF('Indicator Date hidden'!M124="x","x",$L$2-'Indicator Date hidden'!M124)</f>
        <v>0</v>
      </c>
      <c r="M123" s="25">
        <f>IF('Indicator Date hidden'!N124="x","x",$M$2-'Indicator Date hidden'!N124)</f>
        <v>0</v>
      </c>
      <c r="N123" s="25">
        <f>IF('Indicator Date hidden'!O124="x","x",$N$2-'Indicator Date hidden'!O124)</f>
        <v>0</v>
      </c>
      <c r="O123" s="25">
        <f>IF('Indicator Date hidden'!P124="x","x",$O$2-'Indicator Date hidden'!P124)</f>
        <v>0</v>
      </c>
      <c r="P123" s="25">
        <f>IF('Indicator Date hidden'!Q124="x","x",$P$2-'Indicator Date hidden'!Q124)</f>
        <v>0</v>
      </c>
      <c r="Q123" s="25" t="str">
        <f>IF('Indicator Date hidden'!R124="x","x",$Q$2-'Indicator Date hidden'!R124)</f>
        <v>x</v>
      </c>
      <c r="R123" s="25">
        <f>IF('Indicator Date hidden'!S124="x","x",$R$2-'Indicator Date hidden'!S124)</f>
        <v>0</v>
      </c>
      <c r="S123" s="25">
        <f>IF('Indicator Date hidden'!T124="x","x",$S$2-'Indicator Date hidden'!T124)</f>
        <v>0</v>
      </c>
      <c r="T123" s="25">
        <f>IF('Indicator Date hidden'!U124="x","x",$T$2-'Indicator Date hidden'!U124)</f>
        <v>0</v>
      </c>
      <c r="U123" s="25" t="str">
        <f>IF('Indicator Date hidden'!V124="x","x",$U$2-'Indicator Date hidden'!V124)</f>
        <v>x</v>
      </c>
      <c r="V123" s="25">
        <f>IF('Indicator Date hidden'!W124="x","x",$V$2-'Indicator Date hidden'!W124)</f>
        <v>0</v>
      </c>
      <c r="W123" s="25" t="str">
        <f>IF('Indicator Date hidden'!X124="x","x",$W$2-'Indicator Date hidden'!X124)</f>
        <v>x</v>
      </c>
      <c r="X123" s="25">
        <f>IF('Indicator Date hidden'!Y124="x","x",$X$2-'Indicator Date hidden'!Y124)</f>
        <v>4</v>
      </c>
      <c r="Y123" s="25">
        <f>IF('Indicator Date hidden'!Z124="x","x",$Y$2-'Indicator Date hidden'!Z124)</f>
        <v>0</v>
      </c>
      <c r="Z123" s="25">
        <f>IF('Indicator Date hidden'!AA124="x","x",$Z$2-'Indicator Date hidden'!AA124)</f>
        <v>0</v>
      </c>
      <c r="AA123" s="25" t="str">
        <f>IF('Indicator Date hidden'!AB124="x","x",$AA$2-'Indicator Date hidden'!AB124)</f>
        <v>x</v>
      </c>
      <c r="AB123" s="25">
        <f>IF('Indicator Date hidden'!AC124="x","x",$AB$2-'Indicator Date hidden'!AC124)</f>
        <v>0</v>
      </c>
      <c r="AC123" s="25">
        <f>IF('Indicator Date hidden'!AD124="x","x",$AC$2-'Indicator Date hidden'!AD124)</f>
        <v>0</v>
      </c>
      <c r="AD123" s="25" t="str">
        <f>IF('Indicator Date hidden'!AE124="x","x",$AD$2-'Indicator Date hidden'!AE124)</f>
        <v>x</v>
      </c>
      <c r="AE123" s="25">
        <f>IF('Indicator Date hidden'!AF124="x","x",$AE$2-'Indicator Date hidden'!AF124)</f>
        <v>0</v>
      </c>
      <c r="AF123" s="25">
        <f>IF('Indicator Date hidden'!AG124="x","x",$AF$2-'Indicator Date hidden'!AG124)</f>
        <v>1</v>
      </c>
      <c r="AG123" s="25">
        <f>IF('Indicator Date hidden'!AH124="x","x",$AG$2-'Indicator Date hidden'!AH124)</f>
        <v>0</v>
      </c>
      <c r="AH123" s="25">
        <f>IF('Indicator Date hidden'!AI124="x","x",$AH$2-'Indicator Date hidden'!AI124)</f>
        <v>0</v>
      </c>
      <c r="AI123" s="25">
        <f>IF('Indicator Date hidden'!AJ124="x","x",$AI$2-'Indicator Date hidden'!AJ124)</f>
        <v>0</v>
      </c>
      <c r="AJ123" s="25" t="str">
        <f>IF('Indicator Date hidden'!AK124="x","x",$AJ$2-'Indicator Date hidden'!AK124)</f>
        <v>x</v>
      </c>
      <c r="AK123" s="25">
        <f>IF('Indicator Date hidden'!AL124="x","x",$AK$2-'Indicator Date hidden'!AL124)</f>
        <v>1</v>
      </c>
      <c r="AL123" s="25">
        <f>IF('Indicator Date hidden'!AM124="x","x",$AL$2-'Indicator Date hidden'!AM124)</f>
        <v>0</v>
      </c>
      <c r="AM123" s="25">
        <f>IF('Indicator Date hidden'!AN124="x","x",$AM$2-'Indicator Date hidden'!AN124)</f>
        <v>0</v>
      </c>
      <c r="AN123" s="25">
        <f>IF('Indicator Date hidden'!AO124="x","x",$AN$2-'Indicator Date hidden'!AO124)</f>
        <v>0</v>
      </c>
      <c r="AO123" s="25">
        <f>IF('Indicator Date hidden'!AP124="x","x",$AO$2-'Indicator Date hidden'!AP124)</f>
        <v>0</v>
      </c>
      <c r="AP123" s="25">
        <f>IF('Indicator Date hidden'!AQ124="x","x",$AP$2-'Indicator Date hidden'!AQ124)</f>
        <v>0</v>
      </c>
      <c r="AQ123" s="25">
        <f>IF('Indicator Date hidden'!AR124="x","x",$AQ$2-'Indicator Date hidden'!AR124)</f>
        <v>0</v>
      </c>
      <c r="AR123" s="25">
        <f>IF('Indicator Date hidden'!AS124="x","x",$AR$2-'Indicator Date hidden'!AS124)</f>
        <v>0</v>
      </c>
      <c r="AS123" s="25">
        <f>IF('Indicator Date hidden'!AT124="x","x",$AS$2-'Indicator Date hidden'!AT124)</f>
        <v>0</v>
      </c>
      <c r="AT123" s="25">
        <f>IF('Indicator Date hidden'!AU124="x","x",$AT$2-'Indicator Date hidden'!AU124)</f>
        <v>0</v>
      </c>
      <c r="AU123" s="25" t="str">
        <f>IF('Indicator Date hidden'!AV124="x","x",$AU$2-'Indicator Date hidden'!AV124)</f>
        <v>x</v>
      </c>
      <c r="AV123" s="25">
        <f>IF('Indicator Date hidden'!AW124="x","x",$AV$2-'Indicator Date hidden'!AW124)</f>
        <v>0</v>
      </c>
      <c r="AW123" s="25">
        <f>IF('Indicator Date hidden'!AX124="x","x",$AW$2-'Indicator Date hidden'!AX124)</f>
        <v>0</v>
      </c>
      <c r="AX123" s="25">
        <f>IF('Indicator Date hidden'!AY124="x","x",$AX$2-'Indicator Date hidden'!AY124)</f>
        <v>0</v>
      </c>
      <c r="AY123" s="25">
        <f>IF('Indicator Date hidden'!AZ124="x","x",$AY$2-'Indicator Date hidden'!AZ124)</f>
        <v>0</v>
      </c>
      <c r="AZ123" s="25">
        <f>IF('Indicator Date hidden'!BA124="x","x",$AZ$2-'Indicator Date hidden'!BA124)</f>
        <v>0</v>
      </c>
      <c r="BA123">
        <f t="shared" si="15"/>
        <v>6</v>
      </c>
      <c r="BB123" s="26">
        <f t="shared" si="16"/>
        <v>0.13636363636363635</v>
      </c>
      <c r="BC123">
        <f t="shared" si="17"/>
        <v>3</v>
      </c>
      <c r="BD123" s="26">
        <f t="shared" si="18"/>
        <v>0.62489668567579637</v>
      </c>
      <c r="BE123" s="28">
        <f t="shared" si="19"/>
        <v>0</v>
      </c>
    </row>
    <row r="124" spans="1:57">
      <c r="A124" t="s">
        <v>7033</v>
      </c>
      <c r="B124" s="25">
        <f>IF('Indicator Date hidden'!C125="x","x",$B$2-'Indicator Date hidden'!C125)</f>
        <v>0</v>
      </c>
      <c r="C124" s="25">
        <f>IF('Indicator Date hidden'!D125="x","x",$C$2-'Indicator Date hidden'!D125)</f>
        <v>0</v>
      </c>
      <c r="D124" s="25">
        <f>IF('Indicator Date hidden'!E125="x","x",$D$2-'Indicator Date hidden'!E125)</f>
        <v>0</v>
      </c>
      <c r="E124" s="25">
        <f>IF('Indicator Date hidden'!F125="x","x",$E$2-'Indicator Date hidden'!F125)</f>
        <v>0</v>
      </c>
      <c r="F124" s="25">
        <f>IF('Indicator Date hidden'!G125="x","x",$F$2-'Indicator Date hidden'!G125)</f>
        <v>0</v>
      </c>
      <c r="G124" s="25">
        <f>IF('Indicator Date hidden'!H125="x","x",$G$2-'Indicator Date hidden'!H125)</f>
        <v>0</v>
      </c>
      <c r="H124" s="25">
        <f>IF('Indicator Date hidden'!I125="x","x",$H$2-'Indicator Date hidden'!I125)</f>
        <v>0</v>
      </c>
      <c r="I124" s="25">
        <f>IF('Indicator Date hidden'!J125="x","x",$I$2-'Indicator Date hidden'!J125)</f>
        <v>0</v>
      </c>
      <c r="J124" s="25">
        <f>IF('Indicator Date hidden'!K125="x","x",$J$2-'Indicator Date hidden'!K125)</f>
        <v>0</v>
      </c>
      <c r="K124" s="25">
        <f>IF('Indicator Date hidden'!L125="x","x",$K$2-'Indicator Date hidden'!L125)</f>
        <v>0</v>
      </c>
      <c r="L124" s="25">
        <f>IF('Indicator Date hidden'!M125="x","x",$L$2-'Indicator Date hidden'!M125)</f>
        <v>0</v>
      </c>
      <c r="M124" s="25">
        <f>IF('Indicator Date hidden'!N125="x","x",$M$2-'Indicator Date hidden'!N125)</f>
        <v>0</v>
      </c>
      <c r="N124" s="25">
        <f>IF('Indicator Date hidden'!O125="x","x",$N$2-'Indicator Date hidden'!O125)</f>
        <v>0</v>
      </c>
      <c r="O124" s="25">
        <f>IF('Indicator Date hidden'!P125="x","x",$O$2-'Indicator Date hidden'!P125)</f>
        <v>0</v>
      </c>
      <c r="P124" s="25">
        <f>IF('Indicator Date hidden'!Q125="x","x",$P$2-'Indicator Date hidden'!Q125)</f>
        <v>0</v>
      </c>
      <c r="Q124" s="25" t="str">
        <f>IF('Indicator Date hidden'!R125="x","x",$Q$2-'Indicator Date hidden'!R125)</f>
        <v>x</v>
      </c>
      <c r="R124" s="25">
        <f>IF('Indicator Date hidden'!S125="x","x",$R$2-'Indicator Date hidden'!S125)</f>
        <v>0</v>
      </c>
      <c r="S124" s="25">
        <f>IF('Indicator Date hidden'!T125="x","x",$S$2-'Indicator Date hidden'!T125)</f>
        <v>0</v>
      </c>
      <c r="T124" s="25">
        <f>IF('Indicator Date hidden'!U125="x","x",$T$2-'Indicator Date hidden'!U125)</f>
        <v>0</v>
      </c>
      <c r="U124" s="25" t="str">
        <f>IF('Indicator Date hidden'!V125="x","x",$U$2-'Indicator Date hidden'!V125)</f>
        <v>x</v>
      </c>
      <c r="V124" s="25">
        <f>IF('Indicator Date hidden'!W125="x","x",$V$2-'Indicator Date hidden'!W125)</f>
        <v>0</v>
      </c>
      <c r="W124" s="25" t="str">
        <f>IF('Indicator Date hidden'!X125="x","x",$W$2-'Indicator Date hidden'!X125)</f>
        <v>x</v>
      </c>
      <c r="X124" s="25">
        <f>IF('Indicator Date hidden'!Y125="x","x",$X$2-'Indicator Date hidden'!Y125)</f>
        <v>4</v>
      </c>
      <c r="Y124" s="25">
        <f>IF('Indicator Date hidden'!Z125="x","x",$Y$2-'Indicator Date hidden'!Z125)</f>
        <v>0</v>
      </c>
      <c r="Z124" s="25">
        <f>IF('Indicator Date hidden'!AA125="x","x",$Z$2-'Indicator Date hidden'!AA125)</f>
        <v>0</v>
      </c>
      <c r="AA124" s="25" t="str">
        <f>IF('Indicator Date hidden'!AB125="x","x",$AA$2-'Indicator Date hidden'!AB125)</f>
        <v>x</v>
      </c>
      <c r="AB124" s="25">
        <f>IF('Indicator Date hidden'!AC125="x","x",$AB$2-'Indicator Date hidden'!AC125)</f>
        <v>0</v>
      </c>
      <c r="AC124" s="25">
        <f>IF('Indicator Date hidden'!AD125="x","x",$AC$2-'Indicator Date hidden'!AD125)</f>
        <v>0</v>
      </c>
      <c r="AD124" s="25" t="str">
        <f>IF('Indicator Date hidden'!AE125="x","x",$AD$2-'Indicator Date hidden'!AE125)</f>
        <v>x</v>
      </c>
      <c r="AE124" s="25">
        <f>IF('Indicator Date hidden'!AF125="x","x",$AE$2-'Indicator Date hidden'!AF125)</f>
        <v>0</v>
      </c>
      <c r="AF124" s="25" t="str">
        <f>IF('Indicator Date hidden'!AG125="x","x",$AF$2-'Indicator Date hidden'!AG125)</f>
        <v>x</v>
      </c>
      <c r="AG124" s="25">
        <f>IF('Indicator Date hidden'!AH125="x","x",$AG$2-'Indicator Date hidden'!AH125)</f>
        <v>0</v>
      </c>
      <c r="AH124" s="25">
        <f>IF('Indicator Date hidden'!AI125="x","x",$AH$2-'Indicator Date hidden'!AI125)</f>
        <v>0</v>
      </c>
      <c r="AI124" s="25">
        <f>IF('Indicator Date hidden'!AJ125="x","x",$AI$2-'Indicator Date hidden'!AJ125)</f>
        <v>0</v>
      </c>
      <c r="AJ124" s="25" t="str">
        <f>IF('Indicator Date hidden'!AK125="x","x",$AJ$2-'Indicator Date hidden'!AK125)</f>
        <v>x</v>
      </c>
      <c r="AK124" s="25">
        <f>IF('Indicator Date hidden'!AL125="x","x",$AK$2-'Indicator Date hidden'!AL125)</f>
        <v>1</v>
      </c>
      <c r="AL124" s="25">
        <f>IF('Indicator Date hidden'!AM125="x","x",$AL$2-'Indicator Date hidden'!AM125)</f>
        <v>0</v>
      </c>
      <c r="AM124" s="25">
        <f>IF('Indicator Date hidden'!AN125="x","x",$AM$2-'Indicator Date hidden'!AN125)</f>
        <v>0</v>
      </c>
      <c r="AN124" s="25">
        <f>IF('Indicator Date hidden'!AO125="x","x",$AN$2-'Indicator Date hidden'!AO125)</f>
        <v>0</v>
      </c>
      <c r="AO124" s="25">
        <f>IF('Indicator Date hidden'!AP125="x","x",$AO$2-'Indicator Date hidden'!AP125)</f>
        <v>2</v>
      </c>
      <c r="AP124" s="25" t="str">
        <f>IF('Indicator Date hidden'!AQ125="x","x",$AP$2-'Indicator Date hidden'!AQ125)</f>
        <v>x</v>
      </c>
      <c r="AQ124" s="25">
        <f>IF('Indicator Date hidden'!AR125="x","x",$AQ$2-'Indicator Date hidden'!AR125)</f>
        <v>0</v>
      </c>
      <c r="AR124" s="25">
        <f>IF('Indicator Date hidden'!AS125="x","x",$AR$2-'Indicator Date hidden'!AS125)</f>
        <v>0</v>
      </c>
      <c r="AS124" s="25">
        <f>IF('Indicator Date hidden'!AT125="x","x",$AS$2-'Indicator Date hidden'!AT125)</f>
        <v>0</v>
      </c>
      <c r="AT124" s="25">
        <f>IF('Indicator Date hidden'!AU125="x","x",$AT$2-'Indicator Date hidden'!AU125)</f>
        <v>0</v>
      </c>
      <c r="AU124" s="25" t="str">
        <f>IF('Indicator Date hidden'!AV125="x","x",$AU$2-'Indicator Date hidden'!AV125)</f>
        <v>x</v>
      </c>
      <c r="AV124" s="25">
        <f>IF('Indicator Date hidden'!AW125="x","x",$AV$2-'Indicator Date hidden'!AW125)</f>
        <v>0</v>
      </c>
      <c r="AW124" s="25">
        <f>IF('Indicator Date hidden'!AX125="x","x",$AW$2-'Indicator Date hidden'!AX125)</f>
        <v>0</v>
      </c>
      <c r="AX124" s="25">
        <f>IF('Indicator Date hidden'!AY125="x","x",$AX$2-'Indicator Date hidden'!AY125)</f>
        <v>0</v>
      </c>
      <c r="AY124" s="25" t="str">
        <f>IF('Indicator Date hidden'!AZ125="x","x",$AY$2-'Indicator Date hidden'!AZ125)</f>
        <v>x</v>
      </c>
      <c r="AZ124" s="25">
        <f>IF('Indicator Date hidden'!BA125="x","x",$AZ$2-'Indicator Date hidden'!BA125)</f>
        <v>0</v>
      </c>
      <c r="BA124">
        <f t="shared" si="15"/>
        <v>7</v>
      </c>
      <c r="BB124" s="26">
        <f t="shared" si="16"/>
        <v>0.17073170731707318</v>
      </c>
      <c r="BC124">
        <f t="shared" si="17"/>
        <v>3</v>
      </c>
      <c r="BD124" s="26">
        <f t="shared" si="18"/>
        <v>0.69501496823292719</v>
      </c>
      <c r="BE124" s="28">
        <f t="shared" si="19"/>
        <v>0</v>
      </c>
    </row>
    <row r="125" spans="1:57">
      <c r="A125" t="s">
        <v>7021</v>
      </c>
      <c r="B125" s="25">
        <f>IF('Indicator Date hidden'!C126="x","x",$B$2-'Indicator Date hidden'!C126)</f>
        <v>0</v>
      </c>
      <c r="C125" s="25">
        <f>IF('Indicator Date hidden'!D126="x","x",$C$2-'Indicator Date hidden'!D126)</f>
        <v>0</v>
      </c>
      <c r="D125" s="25">
        <f>IF('Indicator Date hidden'!E126="x","x",$D$2-'Indicator Date hidden'!E126)</f>
        <v>0</v>
      </c>
      <c r="E125" s="25">
        <f>IF('Indicator Date hidden'!F126="x","x",$E$2-'Indicator Date hidden'!F126)</f>
        <v>0</v>
      </c>
      <c r="F125" s="25">
        <f>IF('Indicator Date hidden'!G126="x","x",$F$2-'Indicator Date hidden'!G126)</f>
        <v>0</v>
      </c>
      <c r="G125" s="25">
        <f>IF('Indicator Date hidden'!H126="x","x",$G$2-'Indicator Date hidden'!H126)</f>
        <v>0</v>
      </c>
      <c r="H125" s="25">
        <f>IF('Indicator Date hidden'!I126="x","x",$H$2-'Indicator Date hidden'!I126)</f>
        <v>0</v>
      </c>
      <c r="I125" s="25">
        <f>IF('Indicator Date hidden'!J126="x","x",$I$2-'Indicator Date hidden'!J126)</f>
        <v>0</v>
      </c>
      <c r="J125" s="25">
        <f>IF('Indicator Date hidden'!K126="x","x",$J$2-'Indicator Date hidden'!K126)</f>
        <v>0</v>
      </c>
      <c r="K125" s="25">
        <f>IF('Indicator Date hidden'!L126="x","x",$K$2-'Indicator Date hidden'!L126)</f>
        <v>0</v>
      </c>
      <c r="L125" s="25">
        <f>IF('Indicator Date hidden'!M126="x","x",$L$2-'Indicator Date hidden'!M126)</f>
        <v>0</v>
      </c>
      <c r="M125" s="25">
        <f>IF('Indicator Date hidden'!N126="x","x",$M$2-'Indicator Date hidden'!N126)</f>
        <v>0</v>
      </c>
      <c r="N125" s="25">
        <f>IF('Indicator Date hidden'!O126="x","x",$N$2-'Indicator Date hidden'!O126)</f>
        <v>0</v>
      </c>
      <c r="O125" s="25">
        <f>IF('Indicator Date hidden'!P126="x","x",$O$2-'Indicator Date hidden'!P126)</f>
        <v>0</v>
      </c>
      <c r="P125" s="25">
        <f>IF('Indicator Date hidden'!Q126="x","x",$P$2-'Indicator Date hidden'!Q126)</f>
        <v>0</v>
      </c>
      <c r="Q125" s="25">
        <f>IF('Indicator Date hidden'!R126="x","x",$Q$2-'Indicator Date hidden'!R126)</f>
        <v>2</v>
      </c>
      <c r="R125" s="25">
        <f>IF('Indicator Date hidden'!S126="x","x",$R$2-'Indicator Date hidden'!S126)</f>
        <v>0</v>
      </c>
      <c r="S125" s="25">
        <f>IF('Indicator Date hidden'!T126="x","x",$S$2-'Indicator Date hidden'!T126)</f>
        <v>0</v>
      </c>
      <c r="T125" s="25">
        <f>IF('Indicator Date hidden'!U126="x","x",$T$2-'Indicator Date hidden'!U126)</f>
        <v>0</v>
      </c>
      <c r="U125" s="25">
        <f>IF('Indicator Date hidden'!V126="x","x",$U$2-'Indicator Date hidden'!V126)</f>
        <v>0</v>
      </c>
      <c r="V125" s="25">
        <f>IF('Indicator Date hidden'!W126="x","x",$V$2-'Indicator Date hidden'!W126)</f>
        <v>0</v>
      </c>
      <c r="W125" s="25">
        <f>IF('Indicator Date hidden'!X126="x","x",$W$2-'Indicator Date hidden'!X126)</f>
        <v>8</v>
      </c>
      <c r="X125" s="25">
        <f>IF('Indicator Date hidden'!Y126="x","x",$X$2-'Indicator Date hidden'!Y126)</f>
        <v>0</v>
      </c>
      <c r="Y125" s="25">
        <f>IF('Indicator Date hidden'!Z126="x","x",$Y$2-'Indicator Date hidden'!Z126)</f>
        <v>0</v>
      </c>
      <c r="Z125" s="25">
        <f>IF('Indicator Date hidden'!AA126="x","x",$Z$2-'Indicator Date hidden'!AA126)</f>
        <v>0</v>
      </c>
      <c r="AA125" s="25">
        <f>IF('Indicator Date hidden'!AB126="x","x",$AA$2-'Indicator Date hidden'!AB126)</f>
        <v>0</v>
      </c>
      <c r="AB125" s="25">
        <f>IF('Indicator Date hidden'!AC126="x","x",$AB$2-'Indicator Date hidden'!AC126)</f>
        <v>0</v>
      </c>
      <c r="AC125" s="25">
        <f>IF('Indicator Date hidden'!AD126="x","x",$AC$2-'Indicator Date hidden'!AD126)</f>
        <v>0</v>
      </c>
      <c r="AD125" s="25">
        <f>IF('Indicator Date hidden'!AE126="x","x",$AD$2-'Indicator Date hidden'!AE126)</f>
        <v>0</v>
      </c>
      <c r="AE125" s="25">
        <f>IF('Indicator Date hidden'!AF126="x","x",$AE$2-'Indicator Date hidden'!AF126)</f>
        <v>0</v>
      </c>
      <c r="AF125" s="25">
        <f>IF('Indicator Date hidden'!AG126="x","x",$AF$2-'Indicator Date hidden'!AG126)</f>
        <v>4</v>
      </c>
      <c r="AG125" s="25">
        <f>IF('Indicator Date hidden'!AH126="x","x",$AG$2-'Indicator Date hidden'!AH126)</f>
        <v>0</v>
      </c>
      <c r="AH125" s="25">
        <f>IF('Indicator Date hidden'!AI126="x","x",$AH$2-'Indicator Date hidden'!AI126)</f>
        <v>0</v>
      </c>
      <c r="AI125" s="25">
        <f>IF('Indicator Date hidden'!AJ126="x","x",$AI$2-'Indicator Date hidden'!AJ126)</f>
        <v>0</v>
      </c>
      <c r="AJ125" s="25" t="str">
        <f>IF('Indicator Date hidden'!AK126="x","x",$AJ$2-'Indicator Date hidden'!AK126)</f>
        <v>x</v>
      </c>
      <c r="AK125" s="25">
        <f>IF('Indicator Date hidden'!AL126="x","x",$AK$2-'Indicator Date hidden'!AL126)</f>
        <v>1</v>
      </c>
      <c r="AL125" s="25">
        <f>IF('Indicator Date hidden'!AM126="x","x",$AL$2-'Indicator Date hidden'!AM126)</f>
        <v>0</v>
      </c>
      <c r="AM125" s="25">
        <f>IF('Indicator Date hidden'!AN126="x","x",$AM$2-'Indicator Date hidden'!AN126)</f>
        <v>0</v>
      </c>
      <c r="AN125" s="25">
        <f>IF('Indicator Date hidden'!AO126="x","x",$AN$2-'Indicator Date hidden'!AO126)</f>
        <v>0</v>
      </c>
      <c r="AO125" s="25">
        <f>IF('Indicator Date hidden'!AP126="x","x",$AO$2-'Indicator Date hidden'!AP126)</f>
        <v>0</v>
      </c>
      <c r="AP125" s="25">
        <f>IF('Indicator Date hidden'!AQ126="x","x",$AP$2-'Indicator Date hidden'!AQ126)</f>
        <v>0</v>
      </c>
      <c r="AQ125" s="25">
        <f>IF('Indicator Date hidden'!AR126="x","x",$AQ$2-'Indicator Date hidden'!AR126)</f>
        <v>6</v>
      </c>
      <c r="AR125" s="25">
        <f>IF('Indicator Date hidden'!AS126="x","x",$AR$2-'Indicator Date hidden'!AS126)</f>
        <v>0</v>
      </c>
      <c r="AS125" s="25">
        <f>IF('Indicator Date hidden'!AT126="x","x",$AS$2-'Indicator Date hidden'!AT126)</f>
        <v>0</v>
      </c>
      <c r="AT125" s="25">
        <f>IF('Indicator Date hidden'!AU126="x","x",$AT$2-'Indicator Date hidden'!AU126)</f>
        <v>0</v>
      </c>
      <c r="AU125" s="25" t="str">
        <f>IF('Indicator Date hidden'!AV126="x","x",$AU$2-'Indicator Date hidden'!AV126)</f>
        <v>x</v>
      </c>
      <c r="AV125" s="25">
        <f>IF('Indicator Date hidden'!AW126="x","x",$AV$2-'Indicator Date hidden'!AW126)</f>
        <v>0</v>
      </c>
      <c r="AW125" s="25">
        <f>IF('Indicator Date hidden'!AX126="x","x",$AW$2-'Indicator Date hidden'!AX126)</f>
        <v>0</v>
      </c>
      <c r="AX125" s="25">
        <f>IF('Indicator Date hidden'!AY126="x","x",$AX$2-'Indicator Date hidden'!AY126)</f>
        <v>0</v>
      </c>
      <c r="AY125" s="25">
        <f>IF('Indicator Date hidden'!AZ126="x","x",$AY$2-'Indicator Date hidden'!AZ126)</f>
        <v>0</v>
      </c>
      <c r="AZ125" s="25">
        <f>IF('Indicator Date hidden'!BA126="x","x",$AZ$2-'Indicator Date hidden'!BA126)</f>
        <v>0</v>
      </c>
      <c r="BA125">
        <f t="shared" si="15"/>
        <v>21</v>
      </c>
      <c r="BB125" s="26">
        <f t="shared" si="16"/>
        <v>0.42857142857142855</v>
      </c>
      <c r="BC125">
        <f t="shared" si="17"/>
        <v>5</v>
      </c>
      <c r="BD125" s="26">
        <f t="shared" si="18"/>
        <v>1.5118578920369088</v>
      </c>
      <c r="BE125" s="28">
        <f t="shared" si="19"/>
        <v>0</v>
      </c>
    </row>
    <row r="126" spans="1:57">
      <c r="A126" t="s">
        <v>7018</v>
      </c>
      <c r="B126" s="25">
        <f>IF('Indicator Date hidden'!C127="x","x",$B$2-'Indicator Date hidden'!C127)</f>
        <v>0</v>
      </c>
      <c r="C126" s="25">
        <f>IF('Indicator Date hidden'!D127="x","x",$C$2-'Indicator Date hidden'!D127)</f>
        <v>0</v>
      </c>
      <c r="D126" s="25">
        <f>IF('Indicator Date hidden'!E127="x","x",$D$2-'Indicator Date hidden'!E127)</f>
        <v>0</v>
      </c>
      <c r="E126" s="25">
        <f>IF('Indicator Date hidden'!F127="x","x",$E$2-'Indicator Date hidden'!F127)</f>
        <v>0</v>
      </c>
      <c r="F126" s="25">
        <f>IF('Indicator Date hidden'!G127="x","x",$F$2-'Indicator Date hidden'!G127)</f>
        <v>0</v>
      </c>
      <c r="G126" s="25">
        <f>IF('Indicator Date hidden'!H127="x","x",$G$2-'Indicator Date hidden'!H127)</f>
        <v>0</v>
      </c>
      <c r="H126" s="25">
        <f>IF('Indicator Date hidden'!I127="x","x",$H$2-'Indicator Date hidden'!I127)</f>
        <v>0</v>
      </c>
      <c r="I126" s="25">
        <f>IF('Indicator Date hidden'!J127="x","x",$I$2-'Indicator Date hidden'!J127)</f>
        <v>0</v>
      </c>
      <c r="J126" s="25">
        <f>IF('Indicator Date hidden'!K127="x","x",$J$2-'Indicator Date hidden'!K127)</f>
        <v>0</v>
      </c>
      <c r="K126" s="25">
        <f>IF('Indicator Date hidden'!L127="x","x",$K$2-'Indicator Date hidden'!L127)</f>
        <v>0</v>
      </c>
      <c r="L126" s="25">
        <f>IF('Indicator Date hidden'!M127="x","x",$L$2-'Indicator Date hidden'!M127)</f>
        <v>0</v>
      </c>
      <c r="M126" s="25">
        <f>IF('Indicator Date hidden'!N127="x","x",$M$2-'Indicator Date hidden'!N127)</f>
        <v>0</v>
      </c>
      <c r="N126" s="25">
        <f>IF('Indicator Date hidden'!O127="x","x",$N$2-'Indicator Date hidden'!O127)</f>
        <v>0</v>
      </c>
      <c r="O126" s="25">
        <f>IF('Indicator Date hidden'!P127="x","x",$O$2-'Indicator Date hidden'!P127)</f>
        <v>0</v>
      </c>
      <c r="P126" s="25">
        <f>IF('Indicator Date hidden'!Q127="x","x",$P$2-'Indicator Date hidden'!Q127)</f>
        <v>0</v>
      </c>
      <c r="Q126" s="25">
        <f>IF('Indicator Date hidden'!R127="x","x",$Q$2-'Indicator Date hidden'!R127)</f>
        <v>2</v>
      </c>
      <c r="R126" s="25">
        <f>IF('Indicator Date hidden'!S127="x","x",$R$2-'Indicator Date hidden'!S127)</f>
        <v>0</v>
      </c>
      <c r="S126" s="25">
        <f>IF('Indicator Date hidden'!T127="x","x",$S$2-'Indicator Date hidden'!T127)</f>
        <v>0</v>
      </c>
      <c r="T126" s="25">
        <f>IF('Indicator Date hidden'!U127="x","x",$T$2-'Indicator Date hidden'!U127)</f>
        <v>0</v>
      </c>
      <c r="U126" s="25">
        <f>IF('Indicator Date hidden'!V127="x","x",$U$2-'Indicator Date hidden'!V127)</f>
        <v>0</v>
      </c>
      <c r="V126" s="25">
        <f>IF('Indicator Date hidden'!W127="x","x",$V$2-'Indicator Date hidden'!W127)</f>
        <v>0</v>
      </c>
      <c r="W126" s="25">
        <f>IF('Indicator Date hidden'!X127="x","x",$W$2-'Indicator Date hidden'!X127)</f>
        <v>2</v>
      </c>
      <c r="X126" s="25">
        <f>IF('Indicator Date hidden'!Y127="x","x",$X$2-'Indicator Date hidden'!Y127)</f>
        <v>4</v>
      </c>
      <c r="Y126" s="25">
        <f>IF('Indicator Date hidden'!Z127="x","x",$Y$2-'Indicator Date hidden'!Z127)</f>
        <v>0</v>
      </c>
      <c r="Z126" s="25">
        <f>IF('Indicator Date hidden'!AA127="x","x",$Z$2-'Indicator Date hidden'!AA127)</f>
        <v>0</v>
      </c>
      <c r="AA126" s="25">
        <f>IF('Indicator Date hidden'!AB127="x","x",$AA$2-'Indicator Date hidden'!AB127)</f>
        <v>0</v>
      </c>
      <c r="AB126" s="25">
        <f>IF('Indicator Date hidden'!AC127="x","x",$AB$2-'Indicator Date hidden'!AC127)</f>
        <v>0</v>
      </c>
      <c r="AC126" s="25">
        <f>IF('Indicator Date hidden'!AD127="x","x",$AC$2-'Indicator Date hidden'!AD127)</f>
        <v>0</v>
      </c>
      <c r="AD126" s="25">
        <f>IF('Indicator Date hidden'!AE127="x","x",$AD$2-'Indicator Date hidden'!AE127)</f>
        <v>0</v>
      </c>
      <c r="AE126" s="25">
        <f>IF('Indicator Date hidden'!AF127="x","x",$AE$2-'Indicator Date hidden'!AF127)</f>
        <v>0</v>
      </c>
      <c r="AF126" s="25">
        <f>IF('Indicator Date hidden'!AG127="x","x",$AF$2-'Indicator Date hidden'!AG127)</f>
        <v>2</v>
      </c>
      <c r="AG126" s="25">
        <f>IF('Indicator Date hidden'!AH127="x","x",$AG$2-'Indicator Date hidden'!AH127)</f>
        <v>0</v>
      </c>
      <c r="AH126" s="25">
        <f>IF('Indicator Date hidden'!AI127="x","x",$AH$2-'Indicator Date hidden'!AI127)</f>
        <v>0</v>
      </c>
      <c r="AI126" s="25">
        <f>IF('Indicator Date hidden'!AJ127="x","x",$AI$2-'Indicator Date hidden'!AJ127)</f>
        <v>0</v>
      </c>
      <c r="AJ126" s="25">
        <f>IF('Indicator Date hidden'!AK127="x","x",$AJ$2-'Indicator Date hidden'!AK127)</f>
        <v>1</v>
      </c>
      <c r="AK126" s="25">
        <f>IF('Indicator Date hidden'!AL127="x","x",$AK$2-'Indicator Date hidden'!AL127)</f>
        <v>0</v>
      </c>
      <c r="AL126" s="25">
        <f>IF('Indicator Date hidden'!AM127="x","x",$AL$2-'Indicator Date hidden'!AM127)</f>
        <v>0</v>
      </c>
      <c r="AM126" s="25">
        <f>IF('Indicator Date hidden'!AN127="x","x",$AM$2-'Indicator Date hidden'!AN127)</f>
        <v>0</v>
      </c>
      <c r="AN126" s="25">
        <f>IF('Indicator Date hidden'!AO127="x","x",$AN$2-'Indicator Date hidden'!AO127)</f>
        <v>0</v>
      </c>
      <c r="AO126" s="25">
        <f>IF('Indicator Date hidden'!AP127="x","x",$AO$2-'Indicator Date hidden'!AP127)</f>
        <v>0</v>
      </c>
      <c r="AP126" s="25">
        <f>IF('Indicator Date hidden'!AQ127="x","x",$AP$2-'Indicator Date hidden'!AQ127)</f>
        <v>0</v>
      </c>
      <c r="AQ126" s="25">
        <f>IF('Indicator Date hidden'!AR127="x","x",$AQ$2-'Indicator Date hidden'!AR127)</f>
        <v>0</v>
      </c>
      <c r="AR126" s="25">
        <f>IF('Indicator Date hidden'!AS127="x","x",$AR$2-'Indicator Date hidden'!AS127)</f>
        <v>0</v>
      </c>
      <c r="AS126" s="25">
        <f>IF('Indicator Date hidden'!AT127="x","x",$AS$2-'Indicator Date hidden'!AT127)</f>
        <v>0</v>
      </c>
      <c r="AT126" s="25">
        <f>IF('Indicator Date hidden'!AU127="x","x",$AT$2-'Indicator Date hidden'!AU127)</f>
        <v>0</v>
      </c>
      <c r="AU126" s="25">
        <f>IF('Indicator Date hidden'!AV127="x","x",$AU$2-'Indicator Date hidden'!AV127)</f>
        <v>2</v>
      </c>
      <c r="AV126" s="25">
        <f>IF('Indicator Date hidden'!AW127="x","x",$AV$2-'Indicator Date hidden'!AW127)</f>
        <v>0</v>
      </c>
      <c r="AW126" s="25">
        <f>IF('Indicator Date hidden'!AX127="x","x",$AW$2-'Indicator Date hidden'!AX127)</f>
        <v>0</v>
      </c>
      <c r="AX126" s="25">
        <f>IF('Indicator Date hidden'!AY127="x","x",$AX$2-'Indicator Date hidden'!AY127)</f>
        <v>0</v>
      </c>
      <c r="AY126" s="25">
        <f>IF('Indicator Date hidden'!AZ127="x","x",$AY$2-'Indicator Date hidden'!AZ127)</f>
        <v>0</v>
      </c>
      <c r="AZ126" s="25">
        <f>IF('Indicator Date hidden'!BA127="x","x",$AZ$2-'Indicator Date hidden'!BA127)</f>
        <v>0</v>
      </c>
      <c r="BA126">
        <f t="shared" si="15"/>
        <v>13</v>
      </c>
      <c r="BB126" s="26">
        <f t="shared" si="16"/>
        <v>0.25490196078431371</v>
      </c>
      <c r="BC126">
        <f t="shared" si="17"/>
        <v>6</v>
      </c>
      <c r="BD126" s="26">
        <f t="shared" si="18"/>
        <v>0.7629441748370086</v>
      </c>
      <c r="BE126" s="28">
        <f t="shared" si="19"/>
        <v>0</v>
      </c>
    </row>
    <row r="127" spans="1:57">
      <c r="A127" t="s">
        <v>7019</v>
      </c>
      <c r="B127" s="25">
        <f>IF('Indicator Date hidden'!C128="x","x",$B$2-'Indicator Date hidden'!C128)</f>
        <v>0</v>
      </c>
      <c r="C127" s="25">
        <f>IF('Indicator Date hidden'!D128="x","x",$C$2-'Indicator Date hidden'!D128)</f>
        <v>0</v>
      </c>
      <c r="D127" s="25">
        <f>IF('Indicator Date hidden'!E128="x","x",$D$2-'Indicator Date hidden'!E128)</f>
        <v>0</v>
      </c>
      <c r="E127" s="25">
        <f>IF('Indicator Date hidden'!F128="x","x",$E$2-'Indicator Date hidden'!F128)</f>
        <v>0</v>
      </c>
      <c r="F127" s="25">
        <f>IF('Indicator Date hidden'!G128="x","x",$F$2-'Indicator Date hidden'!G128)</f>
        <v>0</v>
      </c>
      <c r="G127" s="25">
        <f>IF('Indicator Date hidden'!H128="x","x",$G$2-'Indicator Date hidden'!H128)</f>
        <v>0</v>
      </c>
      <c r="H127" s="25">
        <f>IF('Indicator Date hidden'!I128="x","x",$H$2-'Indicator Date hidden'!I128)</f>
        <v>0</v>
      </c>
      <c r="I127" s="25">
        <f>IF('Indicator Date hidden'!J128="x","x",$I$2-'Indicator Date hidden'!J128)</f>
        <v>0</v>
      </c>
      <c r="J127" s="25">
        <f>IF('Indicator Date hidden'!K128="x","x",$J$2-'Indicator Date hidden'!K128)</f>
        <v>0</v>
      </c>
      <c r="K127" s="25">
        <f>IF('Indicator Date hidden'!L128="x","x",$K$2-'Indicator Date hidden'!L128)</f>
        <v>0</v>
      </c>
      <c r="L127" s="25">
        <f>IF('Indicator Date hidden'!M128="x","x",$L$2-'Indicator Date hidden'!M128)</f>
        <v>0</v>
      </c>
      <c r="M127" s="25">
        <f>IF('Indicator Date hidden'!N128="x","x",$M$2-'Indicator Date hidden'!N128)</f>
        <v>0</v>
      </c>
      <c r="N127" s="25">
        <f>IF('Indicator Date hidden'!O128="x","x",$N$2-'Indicator Date hidden'!O128)</f>
        <v>0</v>
      </c>
      <c r="O127" s="25">
        <f>IF('Indicator Date hidden'!P128="x","x",$O$2-'Indicator Date hidden'!P128)</f>
        <v>0</v>
      </c>
      <c r="P127" s="25">
        <f>IF('Indicator Date hidden'!Q128="x","x",$P$2-'Indicator Date hidden'!Q128)</f>
        <v>0</v>
      </c>
      <c r="Q127" s="25">
        <f>IF('Indicator Date hidden'!R128="x","x",$Q$2-'Indicator Date hidden'!R128)</f>
        <v>1</v>
      </c>
      <c r="R127" s="25">
        <f>IF('Indicator Date hidden'!S128="x","x",$R$2-'Indicator Date hidden'!S128)</f>
        <v>0</v>
      </c>
      <c r="S127" s="25">
        <f>IF('Indicator Date hidden'!T128="x","x",$S$2-'Indicator Date hidden'!T128)</f>
        <v>0</v>
      </c>
      <c r="T127" s="25">
        <f>IF('Indicator Date hidden'!U128="x","x",$T$2-'Indicator Date hidden'!U128)</f>
        <v>0</v>
      </c>
      <c r="U127" s="25">
        <f>IF('Indicator Date hidden'!V128="x","x",$U$2-'Indicator Date hidden'!V128)</f>
        <v>0</v>
      </c>
      <c r="V127" s="25">
        <f>IF('Indicator Date hidden'!W128="x","x",$V$2-'Indicator Date hidden'!W128)</f>
        <v>0</v>
      </c>
      <c r="W127" s="25">
        <f>IF('Indicator Date hidden'!X128="x","x",$W$2-'Indicator Date hidden'!X128)</f>
        <v>0</v>
      </c>
      <c r="X127" s="25">
        <f>IF('Indicator Date hidden'!Y128="x","x",$X$2-'Indicator Date hidden'!Y128)</f>
        <v>4</v>
      </c>
      <c r="Y127" s="25">
        <f>IF('Indicator Date hidden'!Z128="x","x",$Y$2-'Indicator Date hidden'!Z128)</f>
        <v>0</v>
      </c>
      <c r="Z127" s="25">
        <f>IF('Indicator Date hidden'!AA128="x","x",$Z$2-'Indicator Date hidden'!AA128)</f>
        <v>0</v>
      </c>
      <c r="AA127" s="25">
        <f>IF('Indicator Date hidden'!AB128="x","x",$AA$2-'Indicator Date hidden'!AB128)</f>
        <v>0</v>
      </c>
      <c r="AB127" s="25">
        <f>IF('Indicator Date hidden'!AC128="x","x",$AB$2-'Indicator Date hidden'!AC128)</f>
        <v>0</v>
      </c>
      <c r="AC127" s="25">
        <f>IF('Indicator Date hidden'!AD128="x","x",$AC$2-'Indicator Date hidden'!AD128)</f>
        <v>0</v>
      </c>
      <c r="AD127" s="25">
        <f>IF('Indicator Date hidden'!AE128="x","x",$AD$2-'Indicator Date hidden'!AE128)</f>
        <v>0</v>
      </c>
      <c r="AE127" s="25" t="str">
        <f>IF('Indicator Date hidden'!AF128="x","x",$AE$2-'Indicator Date hidden'!AF128)</f>
        <v>x</v>
      </c>
      <c r="AF127" s="25">
        <f>IF('Indicator Date hidden'!AG128="x","x",$AF$2-'Indicator Date hidden'!AG128)</f>
        <v>3</v>
      </c>
      <c r="AG127" s="25">
        <f>IF('Indicator Date hidden'!AH128="x","x",$AG$2-'Indicator Date hidden'!AH128)</f>
        <v>0</v>
      </c>
      <c r="AH127" s="25">
        <f>IF('Indicator Date hidden'!AI128="x","x",$AH$2-'Indicator Date hidden'!AI128)</f>
        <v>0</v>
      </c>
      <c r="AI127" s="25">
        <f>IF('Indicator Date hidden'!AJ128="x","x",$AI$2-'Indicator Date hidden'!AJ128)</f>
        <v>0</v>
      </c>
      <c r="AJ127" s="25">
        <f>IF('Indicator Date hidden'!AK128="x","x",$AJ$2-'Indicator Date hidden'!AK128)</f>
        <v>0</v>
      </c>
      <c r="AK127" s="25">
        <f>IF('Indicator Date hidden'!AL128="x","x",$AK$2-'Indicator Date hidden'!AL128)</f>
        <v>1</v>
      </c>
      <c r="AL127" s="25">
        <f>IF('Indicator Date hidden'!AM128="x","x",$AL$2-'Indicator Date hidden'!AM128)</f>
        <v>0</v>
      </c>
      <c r="AM127" s="25">
        <f>IF('Indicator Date hidden'!AN128="x","x",$AM$2-'Indicator Date hidden'!AN128)</f>
        <v>0</v>
      </c>
      <c r="AN127" s="25">
        <f>IF('Indicator Date hidden'!AO128="x","x",$AN$2-'Indicator Date hidden'!AO128)</f>
        <v>0</v>
      </c>
      <c r="AO127" s="25">
        <f>IF('Indicator Date hidden'!AP128="x","x",$AO$2-'Indicator Date hidden'!AP128)</f>
        <v>1</v>
      </c>
      <c r="AP127" s="25">
        <f>IF('Indicator Date hidden'!AQ128="x","x",$AP$2-'Indicator Date hidden'!AQ128)</f>
        <v>1</v>
      </c>
      <c r="AQ127" s="25">
        <f>IF('Indicator Date hidden'!AR128="x","x",$AQ$2-'Indicator Date hidden'!AR128)</f>
        <v>0</v>
      </c>
      <c r="AR127" s="25">
        <f>IF('Indicator Date hidden'!AS128="x","x",$AR$2-'Indicator Date hidden'!AS128)</f>
        <v>0</v>
      </c>
      <c r="AS127" s="25">
        <f>IF('Indicator Date hidden'!AT128="x","x",$AS$2-'Indicator Date hidden'!AT128)</f>
        <v>0</v>
      </c>
      <c r="AT127" s="25">
        <f>IF('Indicator Date hidden'!AU128="x","x",$AT$2-'Indicator Date hidden'!AU128)</f>
        <v>0</v>
      </c>
      <c r="AU127" s="25">
        <f>IF('Indicator Date hidden'!AV128="x","x",$AU$2-'Indicator Date hidden'!AV128)</f>
        <v>6</v>
      </c>
      <c r="AV127" s="25">
        <f>IF('Indicator Date hidden'!AW128="x","x",$AV$2-'Indicator Date hidden'!AW128)</f>
        <v>0</v>
      </c>
      <c r="AW127" s="25">
        <f>IF('Indicator Date hidden'!AX128="x","x",$AW$2-'Indicator Date hidden'!AX128)</f>
        <v>0</v>
      </c>
      <c r="AX127" s="25">
        <f>IF('Indicator Date hidden'!AY128="x","x",$AX$2-'Indicator Date hidden'!AY128)</f>
        <v>0</v>
      </c>
      <c r="AY127" s="25">
        <f>IF('Indicator Date hidden'!AZ128="x","x",$AY$2-'Indicator Date hidden'!AZ128)</f>
        <v>0</v>
      </c>
      <c r="AZ127" s="25">
        <f>IF('Indicator Date hidden'!BA128="x","x",$AZ$2-'Indicator Date hidden'!BA128)</f>
        <v>0</v>
      </c>
      <c r="BA127">
        <f t="shared" si="15"/>
        <v>17</v>
      </c>
      <c r="BB127" s="26">
        <f t="shared" si="16"/>
        <v>0.34</v>
      </c>
      <c r="BC127">
        <f t="shared" si="17"/>
        <v>7</v>
      </c>
      <c r="BD127" s="26">
        <f t="shared" si="18"/>
        <v>1.0883014288330233</v>
      </c>
      <c r="BE127" s="28">
        <f t="shared" si="19"/>
        <v>0</v>
      </c>
    </row>
    <row r="128" spans="1:57">
      <c r="A128" t="s">
        <v>7027</v>
      </c>
      <c r="B128" s="25">
        <f>IF('Indicator Date hidden'!C129="x","x",$B$2-'Indicator Date hidden'!C129)</f>
        <v>0</v>
      </c>
      <c r="C128" s="25">
        <f>IF('Indicator Date hidden'!D129="x","x",$C$2-'Indicator Date hidden'!D129)</f>
        <v>0</v>
      </c>
      <c r="D128" s="25">
        <f>IF('Indicator Date hidden'!E129="x","x",$D$2-'Indicator Date hidden'!E129)</f>
        <v>0</v>
      </c>
      <c r="E128" s="25">
        <f>IF('Indicator Date hidden'!F129="x","x",$E$2-'Indicator Date hidden'!F129)</f>
        <v>0</v>
      </c>
      <c r="F128" s="25">
        <f>IF('Indicator Date hidden'!G129="x","x",$F$2-'Indicator Date hidden'!G129)</f>
        <v>0</v>
      </c>
      <c r="G128" s="25">
        <f>IF('Indicator Date hidden'!H129="x","x",$G$2-'Indicator Date hidden'!H129)</f>
        <v>0</v>
      </c>
      <c r="H128" s="25">
        <f>IF('Indicator Date hidden'!I129="x","x",$H$2-'Indicator Date hidden'!I129)</f>
        <v>0</v>
      </c>
      <c r="I128" s="25">
        <f>IF('Indicator Date hidden'!J129="x","x",$I$2-'Indicator Date hidden'!J129)</f>
        <v>0</v>
      </c>
      <c r="J128" s="25">
        <f>IF('Indicator Date hidden'!K129="x","x",$J$2-'Indicator Date hidden'!K129)</f>
        <v>0</v>
      </c>
      <c r="K128" s="25">
        <f>IF('Indicator Date hidden'!L129="x","x",$K$2-'Indicator Date hidden'!L129)</f>
        <v>0</v>
      </c>
      <c r="L128" s="25">
        <f>IF('Indicator Date hidden'!M129="x","x",$L$2-'Indicator Date hidden'!M129)</f>
        <v>0</v>
      </c>
      <c r="M128" s="25">
        <f>IF('Indicator Date hidden'!N129="x","x",$M$2-'Indicator Date hidden'!N129)</f>
        <v>0</v>
      </c>
      <c r="N128" s="25">
        <f>IF('Indicator Date hidden'!O129="x","x",$N$2-'Indicator Date hidden'!O129)</f>
        <v>0</v>
      </c>
      <c r="O128" s="25">
        <f>IF('Indicator Date hidden'!P129="x","x",$O$2-'Indicator Date hidden'!P129)</f>
        <v>0</v>
      </c>
      <c r="P128" s="25">
        <f>IF('Indicator Date hidden'!Q129="x","x",$P$2-'Indicator Date hidden'!Q129)</f>
        <v>0</v>
      </c>
      <c r="Q128" s="25" t="str">
        <f>IF('Indicator Date hidden'!R129="x","x",$Q$2-'Indicator Date hidden'!R129)</f>
        <v>x</v>
      </c>
      <c r="R128" s="25">
        <f>IF('Indicator Date hidden'!S129="x","x",$R$2-'Indicator Date hidden'!S129)</f>
        <v>0</v>
      </c>
      <c r="S128" s="25">
        <f>IF('Indicator Date hidden'!T129="x","x",$S$2-'Indicator Date hidden'!T129)</f>
        <v>0</v>
      </c>
      <c r="T128" s="25">
        <f>IF('Indicator Date hidden'!U129="x","x",$T$2-'Indicator Date hidden'!U129)</f>
        <v>0</v>
      </c>
      <c r="U128" s="25" t="str">
        <f>IF('Indicator Date hidden'!V129="x","x",$U$2-'Indicator Date hidden'!V129)</f>
        <v>x</v>
      </c>
      <c r="V128" s="25">
        <f>IF('Indicator Date hidden'!W129="x","x",$V$2-'Indicator Date hidden'!W129)</f>
        <v>0</v>
      </c>
      <c r="W128" s="25" t="str">
        <f>IF('Indicator Date hidden'!X129="x","x",$W$2-'Indicator Date hidden'!X129)</f>
        <v>x</v>
      </c>
      <c r="X128" s="25">
        <f>IF('Indicator Date hidden'!Y129="x","x",$X$2-'Indicator Date hidden'!Y129)</f>
        <v>2</v>
      </c>
      <c r="Y128" s="25">
        <f>IF('Indicator Date hidden'!Z129="x","x",$Y$2-'Indicator Date hidden'!Z129)</f>
        <v>0</v>
      </c>
      <c r="Z128" s="25">
        <f>IF('Indicator Date hidden'!AA129="x","x",$Z$2-'Indicator Date hidden'!AA129)</f>
        <v>0</v>
      </c>
      <c r="AA128" s="25">
        <f>IF('Indicator Date hidden'!AB129="x","x",$AA$2-'Indicator Date hidden'!AB129)</f>
        <v>0</v>
      </c>
      <c r="AB128" s="25">
        <f>IF('Indicator Date hidden'!AC129="x","x",$AB$2-'Indicator Date hidden'!AC129)</f>
        <v>0</v>
      </c>
      <c r="AC128" s="25">
        <f>IF('Indicator Date hidden'!AD129="x","x",$AC$2-'Indicator Date hidden'!AD129)</f>
        <v>0</v>
      </c>
      <c r="AD128" s="25" t="str">
        <f>IF('Indicator Date hidden'!AE129="x","x",$AD$2-'Indicator Date hidden'!AE129)</f>
        <v>x</v>
      </c>
      <c r="AE128" s="25">
        <f>IF('Indicator Date hidden'!AF129="x","x",$AE$2-'Indicator Date hidden'!AF129)</f>
        <v>0</v>
      </c>
      <c r="AF128" s="25">
        <f>IF('Indicator Date hidden'!AG129="x","x",$AF$2-'Indicator Date hidden'!AG129)</f>
        <v>1</v>
      </c>
      <c r="AG128" s="25">
        <f>IF('Indicator Date hidden'!AH129="x","x",$AG$2-'Indicator Date hidden'!AH129)</f>
        <v>0</v>
      </c>
      <c r="AH128" s="25">
        <f>IF('Indicator Date hidden'!AI129="x","x",$AH$2-'Indicator Date hidden'!AI129)</f>
        <v>0</v>
      </c>
      <c r="AI128" s="25">
        <f>IF('Indicator Date hidden'!AJ129="x","x",$AI$2-'Indicator Date hidden'!AJ129)</f>
        <v>0</v>
      </c>
      <c r="AJ128" s="25" t="str">
        <f>IF('Indicator Date hidden'!AK129="x","x",$AJ$2-'Indicator Date hidden'!AK129)</f>
        <v>x</v>
      </c>
      <c r="AK128" s="25">
        <f>IF('Indicator Date hidden'!AL129="x","x",$AK$2-'Indicator Date hidden'!AL129)</f>
        <v>1</v>
      </c>
      <c r="AL128" s="25">
        <f>IF('Indicator Date hidden'!AM129="x","x",$AL$2-'Indicator Date hidden'!AM129)</f>
        <v>0</v>
      </c>
      <c r="AM128" s="25">
        <f>IF('Indicator Date hidden'!AN129="x","x",$AM$2-'Indicator Date hidden'!AN129)</f>
        <v>0</v>
      </c>
      <c r="AN128" s="25">
        <f>IF('Indicator Date hidden'!AO129="x","x",$AN$2-'Indicator Date hidden'!AO129)</f>
        <v>0</v>
      </c>
      <c r="AO128" s="25">
        <f>IF('Indicator Date hidden'!AP129="x","x",$AO$2-'Indicator Date hidden'!AP129)</f>
        <v>0</v>
      </c>
      <c r="AP128" s="25">
        <f>IF('Indicator Date hidden'!AQ129="x","x",$AP$2-'Indicator Date hidden'!AQ129)</f>
        <v>0</v>
      </c>
      <c r="AQ128" s="25">
        <f>IF('Indicator Date hidden'!AR129="x","x",$AQ$2-'Indicator Date hidden'!AR129)</f>
        <v>0</v>
      </c>
      <c r="AR128" s="25">
        <f>IF('Indicator Date hidden'!AS129="x","x",$AR$2-'Indicator Date hidden'!AS129)</f>
        <v>0</v>
      </c>
      <c r="AS128" s="25">
        <f>IF('Indicator Date hidden'!AT129="x","x",$AS$2-'Indicator Date hidden'!AT129)</f>
        <v>0</v>
      </c>
      <c r="AT128" s="25">
        <f>IF('Indicator Date hidden'!AU129="x","x",$AT$2-'Indicator Date hidden'!AU129)</f>
        <v>0</v>
      </c>
      <c r="AU128" s="25" t="str">
        <f>IF('Indicator Date hidden'!AV129="x","x",$AU$2-'Indicator Date hidden'!AV129)</f>
        <v>x</v>
      </c>
      <c r="AV128" s="25">
        <f>IF('Indicator Date hidden'!AW129="x","x",$AV$2-'Indicator Date hidden'!AW129)</f>
        <v>0</v>
      </c>
      <c r="AW128" s="25">
        <f>IF('Indicator Date hidden'!AX129="x","x",$AW$2-'Indicator Date hidden'!AX129)</f>
        <v>0</v>
      </c>
      <c r="AX128" s="25">
        <f>IF('Indicator Date hidden'!AY129="x","x",$AX$2-'Indicator Date hidden'!AY129)</f>
        <v>0</v>
      </c>
      <c r="AY128" s="25">
        <f>IF('Indicator Date hidden'!AZ129="x","x",$AY$2-'Indicator Date hidden'!AZ129)</f>
        <v>0</v>
      </c>
      <c r="AZ128" s="25">
        <f>IF('Indicator Date hidden'!BA129="x","x",$AZ$2-'Indicator Date hidden'!BA129)</f>
        <v>0</v>
      </c>
      <c r="BA128">
        <f t="shared" si="15"/>
        <v>4</v>
      </c>
      <c r="BB128" s="26">
        <f t="shared" si="16"/>
        <v>8.8888888888888892E-2</v>
      </c>
      <c r="BC128">
        <f t="shared" si="17"/>
        <v>3</v>
      </c>
      <c r="BD128" s="26">
        <f t="shared" si="18"/>
        <v>0.35416394334464951</v>
      </c>
      <c r="BE128" s="28">
        <f t="shared" si="19"/>
        <v>0</v>
      </c>
    </row>
    <row r="129" spans="1:57">
      <c r="A129" t="s">
        <v>7035</v>
      </c>
      <c r="B129" s="25">
        <f>IF('Indicator Date hidden'!C130="x","x",$B$2-'Indicator Date hidden'!C130)</f>
        <v>0</v>
      </c>
      <c r="C129" s="25">
        <f>IF('Indicator Date hidden'!D130="x","x",$C$2-'Indicator Date hidden'!D130)</f>
        <v>0</v>
      </c>
      <c r="D129" s="25">
        <f>IF('Indicator Date hidden'!E130="x","x",$D$2-'Indicator Date hidden'!E130)</f>
        <v>0</v>
      </c>
      <c r="E129" s="25">
        <f>IF('Indicator Date hidden'!F130="x","x",$E$2-'Indicator Date hidden'!F130)</f>
        <v>0</v>
      </c>
      <c r="F129" s="25">
        <f>IF('Indicator Date hidden'!G130="x","x",$F$2-'Indicator Date hidden'!G130)</f>
        <v>0</v>
      </c>
      <c r="G129" s="25">
        <f>IF('Indicator Date hidden'!H130="x","x",$G$2-'Indicator Date hidden'!H130)</f>
        <v>0</v>
      </c>
      <c r="H129" s="25">
        <f>IF('Indicator Date hidden'!I130="x","x",$H$2-'Indicator Date hidden'!I130)</f>
        <v>0</v>
      </c>
      <c r="I129" s="25">
        <f>IF('Indicator Date hidden'!J130="x","x",$I$2-'Indicator Date hidden'!J130)</f>
        <v>0</v>
      </c>
      <c r="J129" s="25">
        <f>IF('Indicator Date hidden'!K130="x","x",$J$2-'Indicator Date hidden'!K130)</f>
        <v>0</v>
      </c>
      <c r="K129" s="25">
        <f>IF('Indicator Date hidden'!L130="x","x",$K$2-'Indicator Date hidden'!L130)</f>
        <v>0</v>
      </c>
      <c r="L129" s="25">
        <f>IF('Indicator Date hidden'!M130="x","x",$L$2-'Indicator Date hidden'!M130)</f>
        <v>0</v>
      </c>
      <c r="M129" s="25">
        <f>IF('Indicator Date hidden'!N130="x","x",$M$2-'Indicator Date hidden'!N130)</f>
        <v>0</v>
      </c>
      <c r="N129" s="25">
        <f>IF('Indicator Date hidden'!O130="x","x",$N$2-'Indicator Date hidden'!O130)</f>
        <v>0</v>
      </c>
      <c r="O129" s="25">
        <f>IF('Indicator Date hidden'!P130="x","x",$O$2-'Indicator Date hidden'!P130)</f>
        <v>0</v>
      </c>
      <c r="P129" s="25">
        <f>IF('Indicator Date hidden'!Q130="x","x",$P$2-'Indicator Date hidden'!Q130)</f>
        <v>0</v>
      </c>
      <c r="Q129" s="25" t="str">
        <f>IF('Indicator Date hidden'!R130="x","x",$Q$2-'Indicator Date hidden'!R130)</f>
        <v>x</v>
      </c>
      <c r="R129" s="25">
        <f>IF('Indicator Date hidden'!S130="x","x",$R$2-'Indicator Date hidden'!S130)</f>
        <v>0</v>
      </c>
      <c r="S129" s="25">
        <f>IF('Indicator Date hidden'!T130="x","x",$S$2-'Indicator Date hidden'!T130)</f>
        <v>0</v>
      </c>
      <c r="T129" s="25">
        <f>IF('Indicator Date hidden'!U130="x","x",$T$2-'Indicator Date hidden'!U130)</f>
        <v>0</v>
      </c>
      <c r="U129" s="25" t="str">
        <f>IF('Indicator Date hidden'!V130="x","x",$U$2-'Indicator Date hidden'!V130)</f>
        <v>x</v>
      </c>
      <c r="V129" s="25">
        <f>IF('Indicator Date hidden'!W130="x","x",$V$2-'Indicator Date hidden'!W130)</f>
        <v>0</v>
      </c>
      <c r="W129" s="25">
        <f>IF('Indicator Date hidden'!X130="x","x",$W$2-'Indicator Date hidden'!X130)</f>
        <v>5</v>
      </c>
      <c r="X129" s="25">
        <f>IF('Indicator Date hidden'!Y130="x","x",$X$2-'Indicator Date hidden'!Y130)</f>
        <v>2</v>
      </c>
      <c r="Y129" s="25">
        <f>IF('Indicator Date hidden'!Z130="x","x",$Y$2-'Indicator Date hidden'!Z130)</f>
        <v>0</v>
      </c>
      <c r="Z129" s="25">
        <f>IF('Indicator Date hidden'!AA130="x","x",$Z$2-'Indicator Date hidden'!AA130)</f>
        <v>0</v>
      </c>
      <c r="AA129" s="25">
        <f>IF('Indicator Date hidden'!AB130="x","x",$AA$2-'Indicator Date hidden'!AB130)</f>
        <v>0</v>
      </c>
      <c r="AB129" s="25">
        <f>IF('Indicator Date hidden'!AC130="x","x",$AB$2-'Indicator Date hidden'!AC130)</f>
        <v>0</v>
      </c>
      <c r="AC129" s="25">
        <f>IF('Indicator Date hidden'!AD130="x","x",$AC$2-'Indicator Date hidden'!AD130)</f>
        <v>0</v>
      </c>
      <c r="AD129" s="25" t="str">
        <f>IF('Indicator Date hidden'!AE130="x","x",$AD$2-'Indicator Date hidden'!AE130)</f>
        <v>x</v>
      </c>
      <c r="AE129" s="25">
        <f>IF('Indicator Date hidden'!AF130="x","x",$AE$2-'Indicator Date hidden'!AF130)</f>
        <v>0</v>
      </c>
      <c r="AF129" s="25" t="str">
        <f>IF('Indicator Date hidden'!AG130="x","x",$AF$2-'Indicator Date hidden'!AG130)</f>
        <v>x</v>
      </c>
      <c r="AG129" s="25">
        <f>IF('Indicator Date hidden'!AH130="x","x",$AG$2-'Indicator Date hidden'!AH130)</f>
        <v>0</v>
      </c>
      <c r="AH129" s="25">
        <f>IF('Indicator Date hidden'!AI130="x","x",$AH$2-'Indicator Date hidden'!AI130)</f>
        <v>0</v>
      </c>
      <c r="AI129" s="25">
        <f>IF('Indicator Date hidden'!AJ130="x","x",$AI$2-'Indicator Date hidden'!AJ130)</f>
        <v>0</v>
      </c>
      <c r="AJ129" s="25" t="str">
        <f>IF('Indicator Date hidden'!AK130="x","x",$AJ$2-'Indicator Date hidden'!AK130)</f>
        <v>x</v>
      </c>
      <c r="AK129" s="25">
        <f>IF('Indicator Date hidden'!AL130="x","x",$AK$2-'Indicator Date hidden'!AL130)</f>
        <v>1</v>
      </c>
      <c r="AL129" s="25">
        <f>IF('Indicator Date hidden'!AM130="x","x",$AL$2-'Indicator Date hidden'!AM130)</f>
        <v>0</v>
      </c>
      <c r="AM129" s="25">
        <f>IF('Indicator Date hidden'!AN130="x","x",$AM$2-'Indicator Date hidden'!AN130)</f>
        <v>0</v>
      </c>
      <c r="AN129" s="25">
        <f>IF('Indicator Date hidden'!AO130="x","x",$AN$2-'Indicator Date hidden'!AO130)</f>
        <v>0</v>
      </c>
      <c r="AO129" s="25">
        <f>IF('Indicator Date hidden'!AP130="x","x",$AO$2-'Indicator Date hidden'!AP130)</f>
        <v>0</v>
      </c>
      <c r="AP129" s="25">
        <f>IF('Indicator Date hidden'!AQ130="x","x",$AP$2-'Indicator Date hidden'!AQ130)</f>
        <v>0</v>
      </c>
      <c r="AQ129" s="25" t="str">
        <f>IF('Indicator Date hidden'!AR130="x","x",$AQ$2-'Indicator Date hidden'!AR130)</f>
        <v>x</v>
      </c>
      <c r="AR129" s="25">
        <f>IF('Indicator Date hidden'!AS130="x","x",$AR$2-'Indicator Date hidden'!AS130)</f>
        <v>0</v>
      </c>
      <c r="AS129" s="25">
        <f>IF('Indicator Date hidden'!AT130="x","x",$AS$2-'Indicator Date hidden'!AT130)</f>
        <v>0</v>
      </c>
      <c r="AT129" s="25">
        <f>IF('Indicator Date hidden'!AU130="x","x",$AT$2-'Indicator Date hidden'!AU130)</f>
        <v>0</v>
      </c>
      <c r="AU129" s="25">
        <f>IF('Indicator Date hidden'!AV130="x","x",$AU$2-'Indicator Date hidden'!AV130)</f>
        <v>0</v>
      </c>
      <c r="AV129" s="25">
        <f>IF('Indicator Date hidden'!AW130="x","x",$AV$2-'Indicator Date hidden'!AW130)</f>
        <v>0</v>
      </c>
      <c r="AW129" s="25">
        <f>IF('Indicator Date hidden'!AX130="x","x",$AW$2-'Indicator Date hidden'!AX130)</f>
        <v>0</v>
      </c>
      <c r="AX129" s="25">
        <f>IF('Indicator Date hidden'!AY130="x","x",$AX$2-'Indicator Date hidden'!AY130)</f>
        <v>0</v>
      </c>
      <c r="AY129" s="25">
        <f>IF('Indicator Date hidden'!AZ130="x","x",$AY$2-'Indicator Date hidden'!AZ130)</f>
        <v>0</v>
      </c>
      <c r="AZ129" s="25">
        <f>IF('Indicator Date hidden'!BA130="x","x",$AZ$2-'Indicator Date hidden'!BA130)</f>
        <v>0</v>
      </c>
      <c r="BA129">
        <f t="shared" si="15"/>
        <v>8</v>
      </c>
      <c r="BB129" s="26">
        <f t="shared" si="16"/>
        <v>0.17777777777777778</v>
      </c>
      <c r="BC129">
        <f t="shared" si="17"/>
        <v>3</v>
      </c>
      <c r="BD129" s="26">
        <f t="shared" si="18"/>
        <v>0.7969076034240492</v>
      </c>
      <c r="BE129" s="28">
        <f t="shared" si="19"/>
        <v>0</v>
      </c>
    </row>
    <row r="130" spans="1:57">
      <c r="A130" t="s">
        <v>7036</v>
      </c>
      <c r="B130" s="25">
        <f>IF('Indicator Date hidden'!C131="x","x",$B$2-'Indicator Date hidden'!C131)</f>
        <v>0</v>
      </c>
      <c r="C130" s="25">
        <f>IF('Indicator Date hidden'!D131="x","x",$C$2-'Indicator Date hidden'!D131)</f>
        <v>0</v>
      </c>
      <c r="D130" s="25">
        <f>IF('Indicator Date hidden'!E131="x","x",$D$2-'Indicator Date hidden'!E131)</f>
        <v>0</v>
      </c>
      <c r="E130" s="25">
        <f>IF('Indicator Date hidden'!F131="x","x",$E$2-'Indicator Date hidden'!F131)</f>
        <v>0</v>
      </c>
      <c r="F130" s="25">
        <f>IF('Indicator Date hidden'!G131="x","x",$F$2-'Indicator Date hidden'!G131)</f>
        <v>0</v>
      </c>
      <c r="G130" s="25">
        <f>IF('Indicator Date hidden'!H131="x","x",$G$2-'Indicator Date hidden'!H131)</f>
        <v>0</v>
      </c>
      <c r="H130" s="25">
        <f>IF('Indicator Date hidden'!I131="x","x",$H$2-'Indicator Date hidden'!I131)</f>
        <v>0</v>
      </c>
      <c r="I130" s="25">
        <f>IF('Indicator Date hidden'!J131="x","x",$I$2-'Indicator Date hidden'!J131)</f>
        <v>0</v>
      </c>
      <c r="J130" s="25">
        <f>IF('Indicator Date hidden'!K131="x","x",$J$2-'Indicator Date hidden'!K131)</f>
        <v>0</v>
      </c>
      <c r="K130" s="25">
        <f>IF('Indicator Date hidden'!L131="x","x",$K$2-'Indicator Date hidden'!L131)</f>
        <v>0</v>
      </c>
      <c r="L130" s="25">
        <f>IF('Indicator Date hidden'!M131="x","x",$L$2-'Indicator Date hidden'!M131)</f>
        <v>0</v>
      </c>
      <c r="M130" s="25">
        <f>IF('Indicator Date hidden'!N131="x","x",$M$2-'Indicator Date hidden'!N131)</f>
        <v>0</v>
      </c>
      <c r="N130" s="25">
        <f>IF('Indicator Date hidden'!O131="x","x",$N$2-'Indicator Date hidden'!O131)</f>
        <v>0</v>
      </c>
      <c r="O130" s="25">
        <f>IF('Indicator Date hidden'!P131="x","x",$O$2-'Indicator Date hidden'!P131)</f>
        <v>0</v>
      </c>
      <c r="P130" s="25">
        <f>IF('Indicator Date hidden'!Q131="x","x",$P$2-'Indicator Date hidden'!Q131)</f>
        <v>0</v>
      </c>
      <c r="Q130" s="25">
        <f>IF('Indicator Date hidden'!R131="x","x",$Q$2-'Indicator Date hidden'!R131)</f>
        <v>1</v>
      </c>
      <c r="R130" s="25">
        <f>IF('Indicator Date hidden'!S131="x","x",$R$2-'Indicator Date hidden'!S131)</f>
        <v>0</v>
      </c>
      <c r="S130" s="25">
        <f>IF('Indicator Date hidden'!T131="x","x",$S$2-'Indicator Date hidden'!T131)</f>
        <v>0</v>
      </c>
      <c r="T130" s="25">
        <f>IF('Indicator Date hidden'!U131="x","x",$T$2-'Indicator Date hidden'!U131)</f>
        <v>0</v>
      </c>
      <c r="U130" s="25">
        <f>IF('Indicator Date hidden'!V131="x","x",$U$2-'Indicator Date hidden'!V131)</f>
        <v>0</v>
      </c>
      <c r="V130" s="25">
        <f>IF('Indicator Date hidden'!W131="x","x",$V$2-'Indicator Date hidden'!W131)</f>
        <v>0</v>
      </c>
      <c r="W130" s="25">
        <f>IF('Indicator Date hidden'!X131="x","x",$W$2-'Indicator Date hidden'!X131)</f>
        <v>2</v>
      </c>
      <c r="X130" s="25">
        <f>IF('Indicator Date hidden'!Y131="x","x",$X$2-'Indicator Date hidden'!Y131)</f>
        <v>4</v>
      </c>
      <c r="Y130" s="25">
        <f>IF('Indicator Date hidden'!Z131="x","x",$Y$2-'Indicator Date hidden'!Z131)</f>
        <v>0</v>
      </c>
      <c r="Z130" s="25">
        <f>IF('Indicator Date hidden'!AA131="x","x",$Z$2-'Indicator Date hidden'!AA131)</f>
        <v>0</v>
      </c>
      <c r="AA130" s="25">
        <f>IF('Indicator Date hidden'!AB131="x","x",$AA$2-'Indicator Date hidden'!AB131)</f>
        <v>0</v>
      </c>
      <c r="AB130" s="25">
        <f>IF('Indicator Date hidden'!AC131="x","x",$AB$2-'Indicator Date hidden'!AC131)</f>
        <v>0</v>
      </c>
      <c r="AC130" s="25">
        <f>IF('Indicator Date hidden'!AD131="x","x",$AC$2-'Indicator Date hidden'!AD131)</f>
        <v>0</v>
      </c>
      <c r="AD130" s="25">
        <f>IF('Indicator Date hidden'!AE131="x","x",$AD$2-'Indicator Date hidden'!AE131)</f>
        <v>0</v>
      </c>
      <c r="AE130" s="25">
        <f>IF('Indicator Date hidden'!AF131="x","x",$AE$2-'Indicator Date hidden'!AF131)</f>
        <v>0</v>
      </c>
      <c r="AF130" s="25">
        <f>IF('Indicator Date hidden'!AG131="x","x",$AF$2-'Indicator Date hidden'!AG131)</f>
        <v>3</v>
      </c>
      <c r="AG130" s="25">
        <f>IF('Indicator Date hidden'!AH131="x","x",$AG$2-'Indicator Date hidden'!AH131)</f>
        <v>0</v>
      </c>
      <c r="AH130" s="25">
        <f>IF('Indicator Date hidden'!AI131="x","x",$AH$2-'Indicator Date hidden'!AI131)</f>
        <v>0</v>
      </c>
      <c r="AI130" s="25">
        <f>IF('Indicator Date hidden'!AJ131="x","x",$AI$2-'Indicator Date hidden'!AJ131)</f>
        <v>0</v>
      </c>
      <c r="AJ130" s="25">
        <f>IF('Indicator Date hidden'!AK131="x","x",$AJ$2-'Indicator Date hidden'!AK131)</f>
        <v>1</v>
      </c>
      <c r="AK130" s="25">
        <f>IF('Indicator Date hidden'!AL131="x","x",$AK$2-'Indicator Date hidden'!AL131)</f>
        <v>1</v>
      </c>
      <c r="AL130" s="25">
        <f>IF('Indicator Date hidden'!AM131="x","x",$AL$2-'Indicator Date hidden'!AM131)</f>
        <v>0</v>
      </c>
      <c r="AM130" s="25">
        <f>IF('Indicator Date hidden'!AN131="x","x",$AM$2-'Indicator Date hidden'!AN131)</f>
        <v>0</v>
      </c>
      <c r="AN130" s="25">
        <f>IF('Indicator Date hidden'!AO131="x","x",$AN$2-'Indicator Date hidden'!AO131)</f>
        <v>0</v>
      </c>
      <c r="AO130" s="25">
        <f>IF('Indicator Date hidden'!AP131="x","x",$AO$2-'Indicator Date hidden'!AP131)</f>
        <v>0</v>
      </c>
      <c r="AP130" s="25">
        <f>IF('Indicator Date hidden'!AQ131="x","x",$AP$2-'Indicator Date hidden'!AQ131)</f>
        <v>0</v>
      </c>
      <c r="AQ130" s="25">
        <f>IF('Indicator Date hidden'!AR131="x","x",$AQ$2-'Indicator Date hidden'!AR131)</f>
        <v>0</v>
      </c>
      <c r="AR130" s="25">
        <f>IF('Indicator Date hidden'!AS131="x","x",$AR$2-'Indicator Date hidden'!AS131)</f>
        <v>0</v>
      </c>
      <c r="AS130" s="25">
        <f>IF('Indicator Date hidden'!AT131="x","x",$AS$2-'Indicator Date hidden'!AT131)</f>
        <v>0</v>
      </c>
      <c r="AT130" s="25">
        <f>IF('Indicator Date hidden'!AU131="x","x",$AT$2-'Indicator Date hidden'!AU131)</f>
        <v>0</v>
      </c>
      <c r="AU130" s="25">
        <f>IF('Indicator Date hidden'!AV131="x","x",$AU$2-'Indicator Date hidden'!AV131)</f>
        <v>2</v>
      </c>
      <c r="AV130" s="25">
        <f>IF('Indicator Date hidden'!AW131="x","x",$AV$2-'Indicator Date hidden'!AW131)</f>
        <v>0</v>
      </c>
      <c r="AW130" s="25">
        <f>IF('Indicator Date hidden'!AX131="x","x",$AW$2-'Indicator Date hidden'!AX131)</f>
        <v>0</v>
      </c>
      <c r="AX130" s="25">
        <f>IF('Indicator Date hidden'!AY131="x","x",$AX$2-'Indicator Date hidden'!AY131)</f>
        <v>0</v>
      </c>
      <c r="AY130" s="25">
        <f>IF('Indicator Date hidden'!AZ131="x","x",$AY$2-'Indicator Date hidden'!AZ131)</f>
        <v>0</v>
      </c>
      <c r="AZ130" s="25">
        <f>IF('Indicator Date hidden'!BA131="x","x",$AZ$2-'Indicator Date hidden'!BA131)</f>
        <v>0</v>
      </c>
      <c r="BA130">
        <f t="shared" si="15"/>
        <v>14</v>
      </c>
      <c r="BB130" s="26">
        <f t="shared" si="16"/>
        <v>0.27450980392156865</v>
      </c>
      <c r="BC130">
        <f t="shared" si="17"/>
        <v>7</v>
      </c>
      <c r="BD130" s="26">
        <f t="shared" si="18"/>
        <v>0.79405712671829753</v>
      </c>
      <c r="BE130" s="28">
        <f t="shared" si="19"/>
        <v>0</v>
      </c>
    </row>
    <row r="131" spans="1:57">
      <c r="A131" t="s">
        <v>7041</v>
      </c>
      <c r="B131" s="25">
        <f>IF('Indicator Date hidden'!C132="x","x",$B$2-'Indicator Date hidden'!C132)</f>
        <v>0</v>
      </c>
      <c r="C131" s="25">
        <f>IF('Indicator Date hidden'!D132="x","x",$C$2-'Indicator Date hidden'!D132)</f>
        <v>0</v>
      </c>
      <c r="D131" s="25">
        <f>IF('Indicator Date hidden'!E132="x","x",$D$2-'Indicator Date hidden'!E132)</f>
        <v>0</v>
      </c>
      <c r="E131" s="25">
        <f>IF('Indicator Date hidden'!F132="x","x",$E$2-'Indicator Date hidden'!F132)</f>
        <v>0</v>
      </c>
      <c r="F131" s="25">
        <f>IF('Indicator Date hidden'!G132="x","x",$F$2-'Indicator Date hidden'!G132)</f>
        <v>0</v>
      </c>
      <c r="G131" s="25">
        <f>IF('Indicator Date hidden'!H132="x","x",$G$2-'Indicator Date hidden'!H132)</f>
        <v>0</v>
      </c>
      <c r="H131" s="25">
        <f>IF('Indicator Date hidden'!I132="x","x",$H$2-'Indicator Date hidden'!I132)</f>
        <v>0</v>
      </c>
      <c r="I131" s="25">
        <f>IF('Indicator Date hidden'!J132="x","x",$I$2-'Indicator Date hidden'!J132)</f>
        <v>0</v>
      </c>
      <c r="J131" s="25">
        <f>IF('Indicator Date hidden'!K132="x","x",$J$2-'Indicator Date hidden'!K132)</f>
        <v>0</v>
      </c>
      <c r="K131" s="25">
        <f>IF('Indicator Date hidden'!L132="x","x",$K$2-'Indicator Date hidden'!L132)</f>
        <v>0</v>
      </c>
      <c r="L131" s="25">
        <f>IF('Indicator Date hidden'!M132="x","x",$L$2-'Indicator Date hidden'!M132)</f>
        <v>0</v>
      </c>
      <c r="M131" s="25">
        <f>IF('Indicator Date hidden'!N132="x","x",$M$2-'Indicator Date hidden'!N132)</f>
        <v>0</v>
      </c>
      <c r="N131" s="25">
        <f>IF('Indicator Date hidden'!O132="x","x",$N$2-'Indicator Date hidden'!O132)</f>
        <v>0</v>
      </c>
      <c r="O131" s="25">
        <f>IF('Indicator Date hidden'!P132="x","x",$O$2-'Indicator Date hidden'!P132)</f>
        <v>0</v>
      </c>
      <c r="P131" s="25">
        <f>IF('Indicator Date hidden'!Q132="x","x",$P$2-'Indicator Date hidden'!Q132)</f>
        <v>0</v>
      </c>
      <c r="Q131" s="25" t="str">
        <f>IF('Indicator Date hidden'!R132="x","x",$Q$2-'Indicator Date hidden'!R132)</f>
        <v>x</v>
      </c>
      <c r="R131" s="25">
        <f>IF('Indicator Date hidden'!S132="x","x",$R$2-'Indicator Date hidden'!S132)</f>
        <v>0</v>
      </c>
      <c r="S131" s="25">
        <f>IF('Indicator Date hidden'!T132="x","x",$S$2-'Indicator Date hidden'!T132)</f>
        <v>0</v>
      </c>
      <c r="T131" s="25">
        <f>IF('Indicator Date hidden'!U132="x","x",$T$2-'Indicator Date hidden'!U132)</f>
        <v>0</v>
      </c>
      <c r="U131" s="25">
        <f>IF('Indicator Date hidden'!V132="x","x",$U$2-'Indicator Date hidden'!V132)</f>
        <v>0</v>
      </c>
      <c r="V131" s="25">
        <f>IF('Indicator Date hidden'!W132="x","x",$V$2-'Indicator Date hidden'!W132)</f>
        <v>0</v>
      </c>
      <c r="W131" s="25">
        <f>IF('Indicator Date hidden'!X132="x","x",$W$2-'Indicator Date hidden'!X132)</f>
        <v>4</v>
      </c>
      <c r="X131" s="25">
        <f>IF('Indicator Date hidden'!Y132="x","x",$X$2-'Indicator Date hidden'!Y132)</f>
        <v>4</v>
      </c>
      <c r="Y131" s="25">
        <f>IF('Indicator Date hidden'!Z132="x","x",$Y$2-'Indicator Date hidden'!Z132)</f>
        <v>0</v>
      </c>
      <c r="Z131" s="25">
        <f>IF('Indicator Date hidden'!AA132="x","x",$Z$2-'Indicator Date hidden'!AA132)</f>
        <v>0</v>
      </c>
      <c r="AA131" s="25">
        <f>IF('Indicator Date hidden'!AB132="x","x",$AA$2-'Indicator Date hidden'!AB132)</f>
        <v>4</v>
      </c>
      <c r="AB131" s="25">
        <f>IF('Indicator Date hidden'!AC132="x","x",$AB$2-'Indicator Date hidden'!AC132)</f>
        <v>0</v>
      </c>
      <c r="AC131" s="25">
        <f>IF('Indicator Date hidden'!AD132="x","x",$AC$2-'Indicator Date hidden'!AD132)</f>
        <v>0</v>
      </c>
      <c r="AD131" s="25" t="str">
        <f>IF('Indicator Date hidden'!AE132="x","x",$AD$2-'Indicator Date hidden'!AE132)</f>
        <v>x</v>
      </c>
      <c r="AE131" s="25" t="str">
        <f>IF('Indicator Date hidden'!AF132="x","x",$AE$2-'Indicator Date hidden'!AF132)</f>
        <v>x</v>
      </c>
      <c r="AF131" s="25" t="str">
        <f>IF('Indicator Date hidden'!AG132="x","x",$AF$2-'Indicator Date hidden'!AG132)</f>
        <v>x</v>
      </c>
      <c r="AG131" s="25">
        <f>IF('Indicator Date hidden'!AH132="x","x",$AG$2-'Indicator Date hidden'!AH132)</f>
        <v>0</v>
      </c>
      <c r="AH131" s="25">
        <f>IF('Indicator Date hidden'!AI132="x","x",$AH$2-'Indicator Date hidden'!AI132)</f>
        <v>0</v>
      </c>
      <c r="AI131" s="25">
        <f>IF('Indicator Date hidden'!AJ132="x","x",$AI$2-'Indicator Date hidden'!AJ132)</f>
        <v>0</v>
      </c>
      <c r="AJ131" s="25" t="str">
        <f>IF('Indicator Date hidden'!AK132="x","x",$AJ$2-'Indicator Date hidden'!AK132)</f>
        <v>x</v>
      </c>
      <c r="AK131" s="25">
        <f>IF('Indicator Date hidden'!AL132="x","x",$AK$2-'Indicator Date hidden'!AL132)</f>
        <v>1</v>
      </c>
      <c r="AL131" s="25">
        <f>IF('Indicator Date hidden'!AM132="x","x",$AL$2-'Indicator Date hidden'!AM132)</f>
        <v>0</v>
      </c>
      <c r="AM131" s="25">
        <f>IF('Indicator Date hidden'!AN132="x","x",$AM$2-'Indicator Date hidden'!AN132)</f>
        <v>0</v>
      </c>
      <c r="AN131" s="25">
        <f>IF('Indicator Date hidden'!AO132="x","x",$AN$2-'Indicator Date hidden'!AO132)</f>
        <v>0</v>
      </c>
      <c r="AO131" s="25" t="str">
        <f>IF('Indicator Date hidden'!AP132="x","x",$AO$2-'Indicator Date hidden'!AP132)</f>
        <v>x</v>
      </c>
      <c r="AP131" s="25" t="str">
        <f>IF('Indicator Date hidden'!AQ132="x","x",$AP$2-'Indicator Date hidden'!AQ132)</f>
        <v>x</v>
      </c>
      <c r="AQ131" s="25">
        <f>IF('Indicator Date hidden'!AR132="x","x",$AQ$2-'Indicator Date hidden'!AR132)</f>
        <v>4</v>
      </c>
      <c r="AR131" s="25">
        <f>IF('Indicator Date hidden'!AS132="x","x",$AR$2-'Indicator Date hidden'!AS132)</f>
        <v>0</v>
      </c>
      <c r="AS131" s="25" t="str">
        <f>IF('Indicator Date hidden'!AT132="x","x",$AS$2-'Indicator Date hidden'!AT132)</f>
        <v>x</v>
      </c>
      <c r="AT131" s="25">
        <f>IF('Indicator Date hidden'!AU132="x","x",$AT$2-'Indicator Date hidden'!AU132)</f>
        <v>0</v>
      </c>
      <c r="AU131" s="25">
        <f>IF('Indicator Date hidden'!AV132="x","x",$AU$2-'Indicator Date hidden'!AV132)</f>
        <v>1</v>
      </c>
      <c r="AV131" s="25" t="str">
        <f>IF('Indicator Date hidden'!AW132="x","x",$AV$2-'Indicator Date hidden'!AW132)</f>
        <v>x</v>
      </c>
      <c r="AW131" s="25">
        <f>IF('Indicator Date hidden'!AX132="x","x",$AW$2-'Indicator Date hidden'!AX132)</f>
        <v>0</v>
      </c>
      <c r="AX131" s="25">
        <f>IF('Indicator Date hidden'!AY132="x","x",$AX$2-'Indicator Date hidden'!AY132)</f>
        <v>0</v>
      </c>
      <c r="AY131" s="25">
        <f>IF('Indicator Date hidden'!AZ132="x","x",$AY$2-'Indicator Date hidden'!AZ132)</f>
        <v>0</v>
      </c>
      <c r="AZ131" s="25">
        <f>IF('Indicator Date hidden'!BA132="x","x",$AZ$2-'Indicator Date hidden'!BA132)</f>
        <v>4</v>
      </c>
      <c r="BA131">
        <f t="shared" ref="BA131:BA162" si="20">SUM(B131:AZ131)</f>
        <v>22</v>
      </c>
      <c r="BB131" s="26">
        <f t="shared" ref="BB131:BB162" si="21">BA131/COUNT(B131:AZ131)</f>
        <v>0.52380952380952384</v>
      </c>
      <c r="BC131">
        <f t="shared" ref="BC131:BC162" si="22">COUNTIF(B131:AZ131,"&gt;0")</f>
        <v>7</v>
      </c>
      <c r="BD131" s="26">
        <f t="shared" ref="BD131:BD162" si="23">_xlfn.STDEV.P(B131:AZ131)</f>
        <v>1.2953781436890899</v>
      </c>
      <c r="BE131" s="28">
        <f t="shared" ref="BE131:BE162" si="24">MEDIAN(B131:AZ131)</f>
        <v>0</v>
      </c>
    </row>
    <row r="132" spans="1:57">
      <c r="A132" t="s">
        <v>7054</v>
      </c>
      <c r="B132" s="25">
        <f>IF('Indicator Date hidden'!C133="x","x",$B$2-'Indicator Date hidden'!C133)</f>
        <v>0</v>
      </c>
      <c r="C132" s="25">
        <f>IF('Indicator Date hidden'!D133="x","x",$C$2-'Indicator Date hidden'!D133)</f>
        <v>0</v>
      </c>
      <c r="D132" s="25">
        <f>IF('Indicator Date hidden'!E133="x","x",$D$2-'Indicator Date hidden'!E133)</f>
        <v>0</v>
      </c>
      <c r="E132" s="25">
        <f>IF('Indicator Date hidden'!F133="x","x",$E$2-'Indicator Date hidden'!F133)</f>
        <v>0</v>
      </c>
      <c r="F132" s="25">
        <f>IF('Indicator Date hidden'!G133="x","x",$F$2-'Indicator Date hidden'!G133)</f>
        <v>0</v>
      </c>
      <c r="G132" s="25">
        <f>IF('Indicator Date hidden'!H133="x","x",$G$2-'Indicator Date hidden'!H133)</f>
        <v>0</v>
      </c>
      <c r="H132" s="25">
        <f>IF('Indicator Date hidden'!I133="x","x",$H$2-'Indicator Date hidden'!I133)</f>
        <v>0</v>
      </c>
      <c r="I132" s="25">
        <f>IF('Indicator Date hidden'!J133="x","x",$I$2-'Indicator Date hidden'!J133)</f>
        <v>0</v>
      </c>
      <c r="J132" s="25">
        <f>IF('Indicator Date hidden'!K133="x","x",$J$2-'Indicator Date hidden'!K133)</f>
        <v>0</v>
      </c>
      <c r="K132" s="25">
        <f>IF('Indicator Date hidden'!L133="x","x",$K$2-'Indicator Date hidden'!L133)</f>
        <v>2</v>
      </c>
      <c r="L132" s="25">
        <f>IF('Indicator Date hidden'!M133="x","x",$L$2-'Indicator Date hidden'!M133)</f>
        <v>0</v>
      </c>
      <c r="M132" s="25">
        <f>IF('Indicator Date hidden'!N133="x","x",$M$2-'Indicator Date hidden'!N133)</f>
        <v>0</v>
      </c>
      <c r="N132" s="25">
        <f>IF('Indicator Date hidden'!O133="x","x",$N$2-'Indicator Date hidden'!O133)</f>
        <v>0</v>
      </c>
      <c r="O132" s="25">
        <f>IF('Indicator Date hidden'!P133="x","x",$O$2-'Indicator Date hidden'!P133)</f>
        <v>0</v>
      </c>
      <c r="P132" s="25">
        <f>IF('Indicator Date hidden'!Q133="x","x",$P$2-'Indicator Date hidden'!Q133)</f>
        <v>0</v>
      </c>
      <c r="Q132" s="25">
        <f>IF('Indicator Date hidden'!R133="x","x",$Q$2-'Indicator Date hidden'!R133)</f>
        <v>4</v>
      </c>
      <c r="R132" s="25">
        <f>IF('Indicator Date hidden'!S133="x","x",$R$2-'Indicator Date hidden'!S133)</f>
        <v>0</v>
      </c>
      <c r="S132" s="25">
        <f>IF('Indicator Date hidden'!T133="x","x",$S$2-'Indicator Date hidden'!T133)</f>
        <v>0</v>
      </c>
      <c r="T132" s="25">
        <f>IF('Indicator Date hidden'!U133="x","x",$T$2-'Indicator Date hidden'!U133)</f>
        <v>0</v>
      </c>
      <c r="U132" s="25">
        <f>IF('Indicator Date hidden'!V133="x","x",$U$2-'Indicator Date hidden'!V133)</f>
        <v>0</v>
      </c>
      <c r="V132" s="25">
        <f>IF('Indicator Date hidden'!W133="x","x",$V$2-'Indicator Date hidden'!W133)</f>
        <v>0</v>
      </c>
      <c r="W132" s="25">
        <f>IF('Indicator Date hidden'!X133="x","x",$W$2-'Indicator Date hidden'!X133)</f>
        <v>0</v>
      </c>
      <c r="X132" s="25">
        <f>IF('Indicator Date hidden'!Y133="x","x",$X$2-'Indicator Date hidden'!Y133)</f>
        <v>2</v>
      </c>
      <c r="Y132" s="25">
        <f>IF('Indicator Date hidden'!Z133="x","x",$Y$2-'Indicator Date hidden'!Z133)</f>
        <v>2</v>
      </c>
      <c r="Z132" s="25">
        <f>IF('Indicator Date hidden'!AA133="x","x",$Z$2-'Indicator Date hidden'!AA133)</f>
        <v>0</v>
      </c>
      <c r="AA132" s="25" t="str">
        <f>IF('Indicator Date hidden'!AB133="x","x",$AA$2-'Indicator Date hidden'!AB133)</f>
        <v>x</v>
      </c>
      <c r="AB132" s="25" t="str">
        <f>IF('Indicator Date hidden'!AC133="x","x",$AB$2-'Indicator Date hidden'!AC133)</f>
        <v>x</v>
      </c>
      <c r="AC132" s="25">
        <f>IF('Indicator Date hidden'!AD133="x","x",$AC$2-'Indicator Date hidden'!AD133)</f>
        <v>0</v>
      </c>
      <c r="AD132" s="25" t="str">
        <f>IF('Indicator Date hidden'!AE133="x","x",$AD$2-'Indicator Date hidden'!AE133)</f>
        <v>x</v>
      </c>
      <c r="AE132" s="25" t="str">
        <f>IF('Indicator Date hidden'!AF133="x","x",$AE$2-'Indicator Date hidden'!AF133)</f>
        <v>x</v>
      </c>
      <c r="AF132" s="25">
        <f>IF('Indicator Date hidden'!AG133="x","x",$AF$2-'Indicator Date hidden'!AG133)</f>
        <v>4</v>
      </c>
      <c r="AG132" s="25">
        <f>IF('Indicator Date hidden'!AH133="x","x",$AG$2-'Indicator Date hidden'!AH133)</f>
        <v>0</v>
      </c>
      <c r="AH132" s="25">
        <f>IF('Indicator Date hidden'!AI133="x","x",$AH$2-'Indicator Date hidden'!AI133)</f>
        <v>0</v>
      </c>
      <c r="AI132" s="25">
        <f>IF('Indicator Date hidden'!AJ133="x","x",$AI$2-'Indicator Date hidden'!AJ133)</f>
        <v>0</v>
      </c>
      <c r="AJ132" s="25">
        <f>IF('Indicator Date hidden'!AK133="x","x",$AJ$2-'Indicator Date hidden'!AK133)</f>
        <v>1</v>
      </c>
      <c r="AK132" s="25">
        <f>IF('Indicator Date hidden'!AL133="x","x",$AK$2-'Indicator Date hidden'!AL133)</f>
        <v>1</v>
      </c>
      <c r="AL132" s="25">
        <f>IF('Indicator Date hidden'!AM133="x","x",$AL$2-'Indicator Date hidden'!AM133)</f>
        <v>0</v>
      </c>
      <c r="AM132" s="25">
        <f>IF('Indicator Date hidden'!AN133="x","x",$AM$2-'Indicator Date hidden'!AN133)</f>
        <v>0</v>
      </c>
      <c r="AN132" s="25">
        <f>IF('Indicator Date hidden'!AO133="x","x",$AN$2-'Indicator Date hidden'!AO133)</f>
        <v>0</v>
      </c>
      <c r="AO132" s="25" t="str">
        <f>IF('Indicator Date hidden'!AP133="x","x",$AO$2-'Indicator Date hidden'!AP133)</f>
        <v>x</v>
      </c>
      <c r="AP132" s="25" t="str">
        <f>IF('Indicator Date hidden'!AQ133="x","x",$AP$2-'Indicator Date hidden'!AQ133)</f>
        <v>x</v>
      </c>
      <c r="AQ132" s="25">
        <f>IF('Indicator Date hidden'!AR133="x","x",$AQ$2-'Indicator Date hidden'!AR133)</f>
        <v>0</v>
      </c>
      <c r="AR132" s="25">
        <f>IF('Indicator Date hidden'!AS133="x","x",$AR$2-'Indicator Date hidden'!AS133)</f>
        <v>0</v>
      </c>
      <c r="AS132" s="25" t="str">
        <f>IF('Indicator Date hidden'!AT133="x","x",$AS$2-'Indicator Date hidden'!AT133)</f>
        <v>x</v>
      </c>
      <c r="AT132" s="25">
        <f>IF('Indicator Date hidden'!AU133="x","x",$AT$2-'Indicator Date hidden'!AU133)</f>
        <v>0</v>
      </c>
      <c r="AU132" s="25">
        <f>IF('Indicator Date hidden'!AV133="x","x",$AU$2-'Indicator Date hidden'!AV133)</f>
        <v>0</v>
      </c>
      <c r="AV132" s="25">
        <f>IF('Indicator Date hidden'!AW133="x","x",$AV$2-'Indicator Date hidden'!AW133)</f>
        <v>0</v>
      </c>
      <c r="AW132" s="25">
        <f>IF('Indicator Date hidden'!AX133="x","x",$AW$2-'Indicator Date hidden'!AX133)</f>
        <v>0</v>
      </c>
      <c r="AX132" s="25">
        <f>IF('Indicator Date hidden'!AY133="x","x",$AX$2-'Indicator Date hidden'!AY133)</f>
        <v>0</v>
      </c>
      <c r="AY132" s="25">
        <f>IF('Indicator Date hidden'!AZ133="x","x",$AY$2-'Indicator Date hidden'!AZ133)</f>
        <v>0</v>
      </c>
      <c r="AZ132" s="25">
        <f>IF('Indicator Date hidden'!BA133="x","x",$AZ$2-'Indicator Date hidden'!BA133)</f>
        <v>0</v>
      </c>
      <c r="BA132">
        <f t="shared" si="20"/>
        <v>16</v>
      </c>
      <c r="BB132" s="26">
        <f t="shared" si="21"/>
        <v>0.36363636363636365</v>
      </c>
      <c r="BC132">
        <f t="shared" si="22"/>
        <v>7</v>
      </c>
      <c r="BD132" s="26">
        <f t="shared" si="23"/>
        <v>0.95562709280130176</v>
      </c>
      <c r="BE132" s="28">
        <f t="shared" si="24"/>
        <v>0</v>
      </c>
    </row>
    <row r="133" spans="1:57">
      <c r="A133" t="s">
        <v>7037</v>
      </c>
      <c r="B133" s="25">
        <f>IF('Indicator Date hidden'!C134="x","x",$B$2-'Indicator Date hidden'!C134)</f>
        <v>0</v>
      </c>
      <c r="C133" s="25">
        <f>IF('Indicator Date hidden'!D134="x","x",$C$2-'Indicator Date hidden'!D134)</f>
        <v>0</v>
      </c>
      <c r="D133" s="25">
        <f>IF('Indicator Date hidden'!E134="x","x",$D$2-'Indicator Date hidden'!E134)</f>
        <v>0</v>
      </c>
      <c r="E133" s="25">
        <f>IF('Indicator Date hidden'!F134="x","x",$E$2-'Indicator Date hidden'!F134)</f>
        <v>0</v>
      </c>
      <c r="F133" s="25">
        <f>IF('Indicator Date hidden'!G134="x","x",$F$2-'Indicator Date hidden'!G134)</f>
        <v>0</v>
      </c>
      <c r="G133" s="25">
        <f>IF('Indicator Date hidden'!H134="x","x",$G$2-'Indicator Date hidden'!H134)</f>
        <v>0</v>
      </c>
      <c r="H133" s="25">
        <f>IF('Indicator Date hidden'!I134="x","x",$H$2-'Indicator Date hidden'!I134)</f>
        <v>0</v>
      </c>
      <c r="I133" s="25">
        <f>IF('Indicator Date hidden'!J134="x","x",$I$2-'Indicator Date hidden'!J134)</f>
        <v>0</v>
      </c>
      <c r="J133" s="25">
        <f>IF('Indicator Date hidden'!K134="x","x",$J$2-'Indicator Date hidden'!K134)</f>
        <v>0</v>
      </c>
      <c r="K133" s="25">
        <f>IF('Indicator Date hidden'!L134="x","x",$K$2-'Indicator Date hidden'!L134)</f>
        <v>0</v>
      </c>
      <c r="L133" s="25">
        <f>IF('Indicator Date hidden'!M134="x","x",$L$2-'Indicator Date hidden'!M134)</f>
        <v>0</v>
      </c>
      <c r="M133" s="25">
        <f>IF('Indicator Date hidden'!N134="x","x",$M$2-'Indicator Date hidden'!N134)</f>
        <v>0</v>
      </c>
      <c r="N133" s="25">
        <f>IF('Indicator Date hidden'!O134="x","x",$N$2-'Indicator Date hidden'!O134)</f>
        <v>0</v>
      </c>
      <c r="O133" s="25">
        <f>IF('Indicator Date hidden'!P134="x","x",$O$2-'Indicator Date hidden'!P134)</f>
        <v>0</v>
      </c>
      <c r="P133" s="25">
        <f>IF('Indicator Date hidden'!Q134="x","x",$P$2-'Indicator Date hidden'!Q134)</f>
        <v>0</v>
      </c>
      <c r="Q133" s="25" t="str">
        <f>IF('Indicator Date hidden'!R134="x","x",$Q$2-'Indicator Date hidden'!R134)</f>
        <v>x</v>
      </c>
      <c r="R133" s="25">
        <f>IF('Indicator Date hidden'!S134="x","x",$R$2-'Indicator Date hidden'!S134)</f>
        <v>0</v>
      </c>
      <c r="S133" s="25">
        <f>IF('Indicator Date hidden'!T134="x","x",$S$2-'Indicator Date hidden'!T134)</f>
        <v>0</v>
      </c>
      <c r="T133" s="25">
        <f>IF('Indicator Date hidden'!U134="x","x",$T$2-'Indicator Date hidden'!U134)</f>
        <v>0</v>
      </c>
      <c r="U133" s="25">
        <f>IF('Indicator Date hidden'!V134="x","x",$U$2-'Indicator Date hidden'!V134)</f>
        <v>0</v>
      </c>
      <c r="V133" s="25">
        <f>IF('Indicator Date hidden'!W134="x","x",$V$2-'Indicator Date hidden'!W134)</f>
        <v>0</v>
      </c>
      <c r="W133" s="25">
        <f>IF('Indicator Date hidden'!X134="x","x",$W$2-'Indicator Date hidden'!X134)</f>
        <v>6</v>
      </c>
      <c r="X133" s="25">
        <f>IF('Indicator Date hidden'!Y134="x","x",$X$2-'Indicator Date hidden'!Y134)</f>
        <v>1</v>
      </c>
      <c r="Y133" s="25">
        <f>IF('Indicator Date hidden'!Z134="x","x",$Y$2-'Indicator Date hidden'!Z134)</f>
        <v>0</v>
      </c>
      <c r="Z133" s="25">
        <f>IF('Indicator Date hidden'!AA134="x","x",$Z$2-'Indicator Date hidden'!AA134)</f>
        <v>0</v>
      </c>
      <c r="AA133" s="25">
        <f>IF('Indicator Date hidden'!AB134="x","x",$AA$2-'Indicator Date hidden'!AB134)</f>
        <v>0</v>
      </c>
      <c r="AB133" s="25">
        <f>IF('Indicator Date hidden'!AC134="x","x",$AB$2-'Indicator Date hidden'!AC134)</f>
        <v>0</v>
      </c>
      <c r="AC133" s="25">
        <f>IF('Indicator Date hidden'!AD134="x","x",$AC$2-'Indicator Date hidden'!AD134)</f>
        <v>0</v>
      </c>
      <c r="AD133" s="25">
        <f>IF('Indicator Date hidden'!AE134="x","x",$AD$2-'Indicator Date hidden'!AE134)</f>
        <v>0</v>
      </c>
      <c r="AE133" s="25">
        <f>IF('Indicator Date hidden'!AF134="x","x",$AE$2-'Indicator Date hidden'!AF134)</f>
        <v>0</v>
      </c>
      <c r="AF133" s="25">
        <f>IF('Indicator Date hidden'!AG134="x","x",$AF$2-'Indicator Date hidden'!AG134)</f>
        <v>0</v>
      </c>
      <c r="AG133" s="25">
        <f>IF('Indicator Date hidden'!AH134="x","x",$AG$2-'Indicator Date hidden'!AH134)</f>
        <v>0</v>
      </c>
      <c r="AH133" s="25">
        <f>IF('Indicator Date hidden'!AI134="x","x",$AH$2-'Indicator Date hidden'!AI134)</f>
        <v>0</v>
      </c>
      <c r="AI133" s="25">
        <f>IF('Indicator Date hidden'!AJ134="x","x",$AI$2-'Indicator Date hidden'!AJ134)</f>
        <v>0</v>
      </c>
      <c r="AJ133" s="25" t="str">
        <f>IF('Indicator Date hidden'!AK134="x","x",$AJ$2-'Indicator Date hidden'!AK134)</f>
        <v>x</v>
      </c>
      <c r="AK133" s="25">
        <f>IF('Indicator Date hidden'!AL134="x","x",$AK$2-'Indicator Date hidden'!AL134)</f>
        <v>1</v>
      </c>
      <c r="AL133" s="25">
        <f>IF('Indicator Date hidden'!AM134="x","x",$AL$2-'Indicator Date hidden'!AM134)</f>
        <v>0</v>
      </c>
      <c r="AM133" s="25">
        <f>IF('Indicator Date hidden'!AN134="x","x",$AM$2-'Indicator Date hidden'!AN134)</f>
        <v>0</v>
      </c>
      <c r="AN133" s="25">
        <f>IF('Indicator Date hidden'!AO134="x","x",$AN$2-'Indicator Date hidden'!AO134)</f>
        <v>0</v>
      </c>
      <c r="AO133" s="25">
        <f>IF('Indicator Date hidden'!AP134="x","x",$AO$2-'Indicator Date hidden'!AP134)</f>
        <v>0</v>
      </c>
      <c r="AP133" s="25">
        <f>IF('Indicator Date hidden'!AQ134="x","x",$AP$2-'Indicator Date hidden'!AQ134)</f>
        <v>0</v>
      </c>
      <c r="AQ133" s="25">
        <f>IF('Indicator Date hidden'!AR134="x","x",$AQ$2-'Indicator Date hidden'!AR134)</f>
        <v>4</v>
      </c>
      <c r="AR133" s="25">
        <f>IF('Indicator Date hidden'!AS134="x","x",$AR$2-'Indicator Date hidden'!AS134)</f>
        <v>0</v>
      </c>
      <c r="AS133" s="25">
        <f>IF('Indicator Date hidden'!AT134="x","x",$AS$2-'Indicator Date hidden'!AT134)</f>
        <v>0</v>
      </c>
      <c r="AT133" s="25">
        <f>IF('Indicator Date hidden'!AU134="x","x",$AT$2-'Indicator Date hidden'!AU134)</f>
        <v>0</v>
      </c>
      <c r="AU133" s="25">
        <f>IF('Indicator Date hidden'!AV134="x","x",$AU$2-'Indicator Date hidden'!AV134)</f>
        <v>4</v>
      </c>
      <c r="AV133" s="25">
        <f>IF('Indicator Date hidden'!AW134="x","x",$AV$2-'Indicator Date hidden'!AW134)</f>
        <v>0</v>
      </c>
      <c r="AW133" s="25">
        <f>IF('Indicator Date hidden'!AX134="x","x",$AW$2-'Indicator Date hidden'!AX134)</f>
        <v>0</v>
      </c>
      <c r="AX133" s="25">
        <f>IF('Indicator Date hidden'!AY134="x","x",$AX$2-'Indicator Date hidden'!AY134)</f>
        <v>0</v>
      </c>
      <c r="AY133" s="25">
        <f>IF('Indicator Date hidden'!AZ134="x","x",$AY$2-'Indicator Date hidden'!AZ134)</f>
        <v>0</v>
      </c>
      <c r="AZ133" s="25">
        <f>IF('Indicator Date hidden'!BA134="x","x",$AZ$2-'Indicator Date hidden'!BA134)</f>
        <v>0</v>
      </c>
      <c r="BA133">
        <f t="shared" si="20"/>
        <v>16</v>
      </c>
      <c r="BB133" s="26">
        <f t="shared" si="21"/>
        <v>0.32653061224489793</v>
      </c>
      <c r="BC133">
        <f t="shared" si="22"/>
        <v>5</v>
      </c>
      <c r="BD133" s="26">
        <f t="shared" si="23"/>
        <v>1.1497604915104713</v>
      </c>
      <c r="BE133" s="28">
        <f t="shared" si="24"/>
        <v>0</v>
      </c>
    </row>
    <row r="134" spans="1:57">
      <c r="A134" t="s">
        <v>7043</v>
      </c>
      <c r="B134" s="25">
        <f>IF('Indicator Date hidden'!C135="x","x",$B$2-'Indicator Date hidden'!C135)</f>
        <v>0</v>
      </c>
      <c r="C134" s="25">
        <f>IF('Indicator Date hidden'!D135="x","x",$C$2-'Indicator Date hidden'!D135)</f>
        <v>0</v>
      </c>
      <c r="D134" s="25">
        <f>IF('Indicator Date hidden'!E135="x","x",$D$2-'Indicator Date hidden'!E135)</f>
        <v>0</v>
      </c>
      <c r="E134" s="25">
        <f>IF('Indicator Date hidden'!F135="x","x",$E$2-'Indicator Date hidden'!F135)</f>
        <v>0</v>
      </c>
      <c r="F134" s="25">
        <f>IF('Indicator Date hidden'!G135="x","x",$F$2-'Indicator Date hidden'!G135)</f>
        <v>0</v>
      </c>
      <c r="G134" s="25">
        <f>IF('Indicator Date hidden'!H135="x","x",$G$2-'Indicator Date hidden'!H135)</f>
        <v>0</v>
      </c>
      <c r="H134" s="25">
        <f>IF('Indicator Date hidden'!I135="x","x",$H$2-'Indicator Date hidden'!I135)</f>
        <v>0</v>
      </c>
      <c r="I134" s="25">
        <f>IF('Indicator Date hidden'!J135="x","x",$I$2-'Indicator Date hidden'!J135)</f>
        <v>0</v>
      </c>
      <c r="J134" s="25">
        <f>IF('Indicator Date hidden'!K135="x","x",$J$2-'Indicator Date hidden'!K135)</f>
        <v>0</v>
      </c>
      <c r="K134" s="25">
        <f>IF('Indicator Date hidden'!L135="x","x",$K$2-'Indicator Date hidden'!L135)</f>
        <v>0</v>
      </c>
      <c r="L134" s="25">
        <f>IF('Indicator Date hidden'!M135="x","x",$L$2-'Indicator Date hidden'!M135)</f>
        <v>0</v>
      </c>
      <c r="M134" s="25">
        <f>IF('Indicator Date hidden'!N135="x","x",$M$2-'Indicator Date hidden'!N135)</f>
        <v>0</v>
      </c>
      <c r="N134" s="25">
        <f>IF('Indicator Date hidden'!O135="x","x",$N$2-'Indicator Date hidden'!O135)</f>
        <v>0</v>
      </c>
      <c r="O134" s="25">
        <f>IF('Indicator Date hidden'!P135="x","x",$O$2-'Indicator Date hidden'!P135)</f>
        <v>0</v>
      </c>
      <c r="P134" s="25">
        <f>IF('Indicator Date hidden'!Q135="x","x",$P$2-'Indicator Date hidden'!Q135)</f>
        <v>0</v>
      </c>
      <c r="Q134" s="25" t="str">
        <f>IF('Indicator Date hidden'!R135="x","x",$Q$2-'Indicator Date hidden'!R135)</f>
        <v>x</v>
      </c>
      <c r="R134" s="25">
        <f>IF('Indicator Date hidden'!S135="x","x",$R$2-'Indicator Date hidden'!S135)</f>
        <v>0</v>
      </c>
      <c r="S134" s="25">
        <f>IF('Indicator Date hidden'!T135="x","x",$S$2-'Indicator Date hidden'!T135)</f>
        <v>0</v>
      </c>
      <c r="T134" s="25">
        <f>IF('Indicator Date hidden'!U135="x","x",$T$2-'Indicator Date hidden'!U135)</f>
        <v>0</v>
      </c>
      <c r="U134" s="25">
        <f>IF('Indicator Date hidden'!V135="x","x",$U$2-'Indicator Date hidden'!V135)</f>
        <v>0</v>
      </c>
      <c r="V134" s="25">
        <f>IF('Indicator Date hidden'!W135="x","x",$V$2-'Indicator Date hidden'!W135)</f>
        <v>0</v>
      </c>
      <c r="W134" s="25">
        <f>IF('Indicator Date hidden'!X135="x","x",$W$2-'Indicator Date hidden'!X135)</f>
        <v>3</v>
      </c>
      <c r="X134" s="25">
        <f>IF('Indicator Date hidden'!Y135="x","x",$X$2-'Indicator Date hidden'!Y135)</f>
        <v>4</v>
      </c>
      <c r="Y134" s="25">
        <f>IF('Indicator Date hidden'!Z135="x","x",$Y$2-'Indicator Date hidden'!Z135)</f>
        <v>0</v>
      </c>
      <c r="Z134" s="25">
        <f>IF('Indicator Date hidden'!AA135="x","x",$Z$2-'Indicator Date hidden'!AA135)</f>
        <v>0</v>
      </c>
      <c r="AA134" s="25">
        <f>IF('Indicator Date hidden'!AB135="x","x",$AA$2-'Indicator Date hidden'!AB135)</f>
        <v>0</v>
      </c>
      <c r="AB134" s="25">
        <f>IF('Indicator Date hidden'!AC135="x","x",$AB$2-'Indicator Date hidden'!AC135)</f>
        <v>0</v>
      </c>
      <c r="AC134" s="25">
        <f>IF('Indicator Date hidden'!AD135="x","x",$AC$2-'Indicator Date hidden'!AD135)</f>
        <v>0</v>
      </c>
      <c r="AD134" s="25">
        <f>IF('Indicator Date hidden'!AE135="x","x",$AD$2-'Indicator Date hidden'!AE135)</f>
        <v>0</v>
      </c>
      <c r="AE134" s="25">
        <f>IF('Indicator Date hidden'!AF135="x","x",$AE$2-'Indicator Date hidden'!AF135)</f>
        <v>0</v>
      </c>
      <c r="AF134" s="25">
        <f>IF('Indicator Date hidden'!AG135="x","x",$AF$2-'Indicator Date hidden'!AG135)</f>
        <v>4</v>
      </c>
      <c r="AG134" s="25">
        <f>IF('Indicator Date hidden'!AH135="x","x",$AG$2-'Indicator Date hidden'!AH135)</f>
        <v>0</v>
      </c>
      <c r="AH134" s="25">
        <f>IF('Indicator Date hidden'!AI135="x","x",$AH$2-'Indicator Date hidden'!AI135)</f>
        <v>0</v>
      </c>
      <c r="AI134" s="25">
        <f>IF('Indicator Date hidden'!AJ135="x","x",$AI$2-'Indicator Date hidden'!AJ135)</f>
        <v>0</v>
      </c>
      <c r="AJ134" s="25">
        <f>IF('Indicator Date hidden'!AK135="x","x",$AJ$2-'Indicator Date hidden'!AK135)</f>
        <v>1</v>
      </c>
      <c r="AK134" s="25">
        <f>IF('Indicator Date hidden'!AL135="x","x",$AK$2-'Indicator Date hidden'!AL135)</f>
        <v>1</v>
      </c>
      <c r="AL134" s="25">
        <f>IF('Indicator Date hidden'!AM135="x","x",$AL$2-'Indicator Date hidden'!AM135)</f>
        <v>0</v>
      </c>
      <c r="AM134" s="25">
        <f>IF('Indicator Date hidden'!AN135="x","x",$AM$2-'Indicator Date hidden'!AN135)</f>
        <v>0</v>
      </c>
      <c r="AN134" s="25">
        <f>IF('Indicator Date hidden'!AO135="x","x",$AN$2-'Indicator Date hidden'!AO135)</f>
        <v>0</v>
      </c>
      <c r="AO134" s="25" t="str">
        <f>IF('Indicator Date hidden'!AP135="x","x",$AO$2-'Indicator Date hidden'!AP135)</f>
        <v>x</v>
      </c>
      <c r="AP134" s="25" t="str">
        <f>IF('Indicator Date hidden'!AQ135="x","x",$AP$2-'Indicator Date hidden'!AQ135)</f>
        <v>x</v>
      </c>
      <c r="AQ134" s="25">
        <f>IF('Indicator Date hidden'!AR135="x","x",$AQ$2-'Indicator Date hidden'!AR135)</f>
        <v>4</v>
      </c>
      <c r="AR134" s="25">
        <f>IF('Indicator Date hidden'!AS135="x","x",$AR$2-'Indicator Date hidden'!AS135)</f>
        <v>0</v>
      </c>
      <c r="AS134" s="25">
        <f>IF('Indicator Date hidden'!AT135="x","x",$AS$2-'Indicator Date hidden'!AT135)</f>
        <v>0</v>
      </c>
      <c r="AT134" s="25">
        <f>IF('Indicator Date hidden'!AU135="x","x",$AT$2-'Indicator Date hidden'!AU135)</f>
        <v>0</v>
      </c>
      <c r="AU134" s="25">
        <f>IF('Indicator Date hidden'!AV135="x","x",$AU$2-'Indicator Date hidden'!AV135)</f>
        <v>1</v>
      </c>
      <c r="AV134" s="25">
        <f>IF('Indicator Date hidden'!AW135="x","x",$AV$2-'Indicator Date hidden'!AW135)</f>
        <v>0</v>
      </c>
      <c r="AW134" s="25">
        <f>IF('Indicator Date hidden'!AX135="x","x",$AW$2-'Indicator Date hidden'!AX135)</f>
        <v>0</v>
      </c>
      <c r="AX134" s="25">
        <f>IF('Indicator Date hidden'!AY135="x","x",$AX$2-'Indicator Date hidden'!AY135)</f>
        <v>0</v>
      </c>
      <c r="AY134" s="25">
        <f>IF('Indicator Date hidden'!AZ135="x","x",$AY$2-'Indicator Date hidden'!AZ135)</f>
        <v>0</v>
      </c>
      <c r="AZ134" s="25">
        <f>IF('Indicator Date hidden'!BA135="x","x",$AZ$2-'Indicator Date hidden'!BA135)</f>
        <v>0</v>
      </c>
      <c r="BA134">
        <f t="shared" si="20"/>
        <v>18</v>
      </c>
      <c r="BB134" s="26">
        <f t="shared" si="21"/>
        <v>0.375</v>
      </c>
      <c r="BC134">
        <f t="shared" si="22"/>
        <v>7</v>
      </c>
      <c r="BD134" s="26">
        <f t="shared" si="23"/>
        <v>1.0532687216470449</v>
      </c>
      <c r="BE134" s="28">
        <f t="shared" si="24"/>
        <v>0</v>
      </c>
    </row>
    <row r="135" spans="1:57">
      <c r="A135" t="s">
        <v>7053</v>
      </c>
      <c r="B135" s="25">
        <f>IF('Indicator Date hidden'!C136="x","x",$B$2-'Indicator Date hidden'!C136)</f>
        <v>0</v>
      </c>
      <c r="C135" s="25">
        <f>IF('Indicator Date hidden'!D136="x","x",$C$2-'Indicator Date hidden'!D136)</f>
        <v>0</v>
      </c>
      <c r="D135" s="25">
        <f>IF('Indicator Date hidden'!E136="x","x",$D$2-'Indicator Date hidden'!E136)</f>
        <v>0</v>
      </c>
      <c r="E135" s="25">
        <f>IF('Indicator Date hidden'!F136="x","x",$E$2-'Indicator Date hidden'!F136)</f>
        <v>0</v>
      </c>
      <c r="F135" s="25">
        <f>IF('Indicator Date hidden'!G136="x","x",$F$2-'Indicator Date hidden'!G136)</f>
        <v>0</v>
      </c>
      <c r="G135" s="25">
        <f>IF('Indicator Date hidden'!H136="x","x",$G$2-'Indicator Date hidden'!H136)</f>
        <v>0</v>
      </c>
      <c r="H135" s="25">
        <f>IF('Indicator Date hidden'!I136="x","x",$H$2-'Indicator Date hidden'!I136)</f>
        <v>0</v>
      </c>
      <c r="I135" s="25">
        <f>IF('Indicator Date hidden'!J136="x","x",$I$2-'Indicator Date hidden'!J136)</f>
        <v>0</v>
      </c>
      <c r="J135" s="25">
        <f>IF('Indicator Date hidden'!K136="x","x",$J$2-'Indicator Date hidden'!K136)</f>
        <v>0</v>
      </c>
      <c r="K135" s="25">
        <f>IF('Indicator Date hidden'!L136="x","x",$K$2-'Indicator Date hidden'!L136)</f>
        <v>0</v>
      </c>
      <c r="L135" s="25">
        <f>IF('Indicator Date hidden'!M136="x","x",$L$2-'Indicator Date hidden'!M136)</f>
        <v>0</v>
      </c>
      <c r="M135" s="25">
        <f>IF('Indicator Date hidden'!N136="x","x",$M$2-'Indicator Date hidden'!N136)</f>
        <v>0</v>
      </c>
      <c r="N135" s="25">
        <f>IF('Indicator Date hidden'!O136="x","x",$N$2-'Indicator Date hidden'!O136)</f>
        <v>0</v>
      </c>
      <c r="O135" s="25">
        <f>IF('Indicator Date hidden'!P136="x","x",$O$2-'Indicator Date hidden'!P136)</f>
        <v>0</v>
      </c>
      <c r="P135" s="25">
        <f>IF('Indicator Date hidden'!Q136="x","x",$P$2-'Indicator Date hidden'!Q136)</f>
        <v>0</v>
      </c>
      <c r="Q135" s="25" t="str">
        <f>IF('Indicator Date hidden'!R136="x","x",$Q$2-'Indicator Date hidden'!R136)</f>
        <v>x</v>
      </c>
      <c r="R135" s="25">
        <f>IF('Indicator Date hidden'!S136="x","x",$R$2-'Indicator Date hidden'!S136)</f>
        <v>0</v>
      </c>
      <c r="S135" s="25">
        <f>IF('Indicator Date hidden'!T136="x","x",$S$2-'Indicator Date hidden'!T136)</f>
        <v>0</v>
      </c>
      <c r="T135" s="25">
        <f>IF('Indicator Date hidden'!U136="x","x",$T$2-'Indicator Date hidden'!U136)</f>
        <v>0</v>
      </c>
      <c r="U135" s="25">
        <f>IF('Indicator Date hidden'!V136="x","x",$U$2-'Indicator Date hidden'!V136)</f>
        <v>0</v>
      </c>
      <c r="V135" s="25">
        <f>IF('Indicator Date hidden'!W136="x","x",$V$2-'Indicator Date hidden'!W136)</f>
        <v>0</v>
      </c>
      <c r="W135" s="25">
        <f>IF('Indicator Date hidden'!X136="x","x",$W$2-'Indicator Date hidden'!X136)</f>
        <v>2</v>
      </c>
      <c r="X135" s="25">
        <f>IF('Indicator Date hidden'!Y136="x","x",$X$2-'Indicator Date hidden'!Y136)</f>
        <v>2</v>
      </c>
      <c r="Y135" s="25">
        <f>IF('Indicator Date hidden'!Z136="x","x",$Y$2-'Indicator Date hidden'!Z136)</f>
        <v>0</v>
      </c>
      <c r="Z135" s="25">
        <f>IF('Indicator Date hidden'!AA136="x","x",$Z$2-'Indicator Date hidden'!AA136)</f>
        <v>0</v>
      </c>
      <c r="AA135" s="25">
        <f>IF('Indicator Date hidden'!AB136="x","x",$AA$2-'Indicator Date hidden'!AB136)</f>
        <v>0</v>
      </c>
      <c r="AB135" s="25">
        <f>IF('Indicator Date hidden'!AC136="x","x",$AB$2-'Indicator Date hidden'!AC136)</f>
        <v>0</v>
      </c>
      <c r="AC135" s="25">
        <f>IF('Indicator Date hidden'!AD136="x","x",$AC$2-'Indicator Date hidden'!AD136)</f>
        <v>0</v>
      </c>
      <c r="AD135" s="25">
        <f>IF('Indicator Date hidden'!AE136="x","x",$AD$2-'Indicator Date hidden'!AE136)</f>
        <v>0</v>
      </c>
      <c r="AE135" s="25">
        <f>IF('Indicator Date hidden'!AF136="x","x",$AE$2-'Indicator Date hidden'!AF136)</f>
        <v>0</v>
      </c>
      <c r="AF135" s="25">
        <f>IF('Indicator Date hidden'!AG136="x","x",$AF$2-'Indicator Date hidden'!AG136)</f>
        <v>0</v>
      </c>
      <c r="AG135" s="25">
        <f>IF('Indicator Date hidden'!AH136="x","x",$AG$2-'Indicator Date hidden'!AH136)</f>
        <v>0</v>
      </c>
      <c r="AH135" s="25">
        <f>IF('Indicator Date hidden'!AI136="x","x",$AH$2-'Indicator Date hidden'!AI136)</f>
        <v>0</v>
      </c>
      <c r="AI135" s="25">
        <f>IF('Indicator Date hidden'!AJ136="x","x",$AI$2-'Indicator Date hidden'!AJ136)</f>
        <v>0</v>
      </c>
      <c r="AJ135" s="25" t="str">
        <f>IF('Indicator Date hidden'!AK136="x","x",$AJ$2-'Indicator Date hidden'!AK136)</f>
        <v>x</v>
      </c>
      <c r="AK135" s="25">
        <f>IF('Indicator Date hidden'!AL136="x","x",$AK$2-'Indicator Date hidden'!AL136)</f>
        <v>1</v>
      </c>
      <c r="AL135" s="25">
        <f>IF('Indicator Date hidden'!AM136="x","x",$AL$2-'Indicator Date hidden'!AM136)</f>
        <v>0</v>
      </c>
      <c r="AM135" s="25">
        <f>IF('Indicator Date hidden'!AN136="x","x",$AM$2-'Indicator Date hidden'!AN136)</f>
        <v>0</v>
      </c>
      <c r="AN135" s="25">
        <f>IF('Indicator Date hidden'!AO136="x","x",$AN$2-'Indicator Date hidden'!AO136)</f>
        <v>0</v>
      </c>
      <c r="AO135" s="25">
        <f>IF('Indicator Date hidden'!AP136="x","x",$AO$2-'Indicator Date hidden'!AP136)</f>
        <v>1</v>
      </c>
      <c r="AP135" s="25">
        <f>IF('Indicator Date hidden'!AQ136="x","x",$AP$2-'Indicator Date hidden'!AQ136)</f>
        <v>1</v>
      </c>
      <c r="AQ135" s="25">
        <f>IF('Indicator Date hidden'!AR136="x","x",$AQ$2-'Indicator Date hidden'!AR136)</f>
        <v>6</v>
      </c>
      <c r="AR135" s="25">
        <f>IF('Indicator Date hidden'!AS136="x","x",$AR$2-'Indicator Date hidden'!AS136)</f>
        <v>0</v>
      </c>
      <c r="AS135" s="25">
        <f>IF('Indicator Date hidden'!AT136="x","x",$AS$2-'Indicator Date hidden'!AT136)</f>
        <v>0</v>
      </c>
      <c r="AT135" s="25">
        <f>IF('Indicator Date hidden'!AU136="x","x",$AT$2-'Indicator Date hidden'!AU136)</f>
        <v>0</v>
      </c>
      <c r="AU135" s="25">
        <f>IF('Indicator Date hidden'!AV136="x","x",$AU$2-'Indicator Date hidden'!AV136)</f>
        <v>0</v>
      </c>
      <c r="AV135" s="25">
        <f>IF('Indicator Date hidden'!AW136="x","x",$AV$2-'Indicator Date hidden'!AW136)</f>
        <v>0</v>
      </c>
      <c r="AW135" s="25">
        <f>IF('Indicator Date hidden'!AX136="x","x",$AW$2-'Indicator Date hidden'!AX136)</f>
        <v>0</v>
      </c>
      <c r="AX135" s="25">
        <f>IF('Indicator Date hidden'!AY136="x","x",$AX$2-'Indicator Date hidden'!AY136)</f>
        <v>0</v>
      </c>
      <c r="AY135" s="25">
        <f>IF('Indicator Date hidden'!AZ136="x","x",$AY$2-'Indicator Date hidden'!AZ136)</f>
        <v>0</v>
      </c>
      <c r="AZ135" s="25">
        <f>IF('Indicator Date hidden'!BA136="x","x",$AZ$2-'Indicator Date hidden'!BA136)</f>
        <v>0</v>
      </c>
      <c r="BA135">
        <f t="shared" si="20"/>
        <v>13</v>
      </c>
      <c r="BB135" s="26">
        <f t="shared" si="21"/>
        <v>0.26530612244897961</v>
      </c>
      <c r="BC135">
        <f t="shared" si="22"/>
        <v>6</v>
      </c>
      <c r="BD135" s="26">
        <f t="shared" si="23"/>
        <v>0.94275995611845698</v>
      </c>
      <c r="BE135" s="28">
        <f t="shared" si="24"/>
        <v>0</v>
      </c>
    </row>
    <row r="136" spans="1:57">
      <c r="A136" t="s">
        <v>7038</v>
      </c>
      <c r="B136" s="25">
        <f>IF('Indicator Date hidden'!C137="x","x",$B$2-'Indicator Date hidden'!C137)</f>
        <v>0</v>
      </c>
      <c r="C136" s="25">
        <f>IF('Indicator Date hidden'!D137="x","x",$C$2-'Indicator Date hidden'!D137)</f>
        <v>0</v>
      </c>
      <c r="D136" s="25">
        <f>IF('Indicator Date hidden'!E137="x","x",$D$2-'Indicator Date hidden'!E137)</f>
        <v>0</v>
      </c>
      <c r="E136" s="25">
        <f>IF('Indicator Date hidden'!F137="x","x",$E$2-'Indicator Date hidden'!F137)</f>
        <v>0</v>
      </c>
      <c r="F136" s="25">
        <f>IF('Indicator Date hidden'!G137="x","x",$F$2-'Indicator Date hidden'!G137)</f>
        <v>0</v>
      </c>
      <c r="G136" s="25">
        <f>IF('Indicator Date hidden'!H137="x","x",$G$2-'Indicator Date hidden'!H137)</f>
        <v>0</v>
      </c>
      <c r="H136" s="25">
        <f>IF('Indicator Date hidden'!I137="x","x",$H$2-'Indicator Date hidden'!I137)</f>
        <v>0</v>
      </c>
      <c r="I136" s="25">
        <f>IF('Indicator Date hidden'!J137="x","x",$I$2-'Indicator Date hidden'!J137)</f>
        <v>0</v>
      </c>
      <c r="J136" s="25">
        <f>IF('Indicator Date hidden'!K137="x","x",$J$2-'Indicator Date hidden'!K137)</f>
        <v>0</v>
      </c>
      <c r="K136" s="25">
        <f>IF('Indicator Date hidden'!L137="x","x",$K$2-'Indicator Date hidden'!L137)</f>
        <v>0</v>
      </c>
      <c r="L136" s="25">
        <f>IF('Indicator Date hidden'!M137="x","x",$L$2-'Indicator Date hidden'!M137)</f>
        <v>0</v>
      </c>
      <c r="M136" s="25">
        <f>IF('Indicator Date hidden'!N137="x","x",$M$2-'Indicator Date hidden'!N137)</f>
        <v>0</v>
      </c>
      <c r="N136" s="25">
        <f>IF('Indicator Date hidden'!O137="x","x",$N$2-'Indicator Date hidden'!O137)</f>
        <v>0</v>
      </c>
      <c r="O136" s="25">
        <f>IF('Indicator Date hidden'!P137="x","x",$O$2-'Indicator Date hidden'!P137)</f>
        <v>0</v>
      </c>
      <c r="P136" s="25">
        <f>IF('Indicator Date hidden'!Q137="x","x",$P$2-'Indicator Date hidden'!Q137)</f>
        <v>0</v>
      </c>
      <c r="Q136" s="25">
        <f>IF('Indicator Date hidden'!R137="x","x",$Q$2-'Indicator Date hidden'!R137)</f>
        <v>2</v>
      </c>
      <c r="R136" s="25">
        <f>IF('Indicator Date hidden'!S137="x","x",$R$2-'Indicator Date hidden'!S137)</f>
        <v>0</v>
      </c>
      <c r="S136" s="25">
        <f>IF('Indicator Date hidden'!T137="x","x",$S$2-'Indicator Date hidden'!T137)</f>
        <v>0</v>
      </c>
      <c r="T136" s="25">
        <f>IF('Indicator Date hidden'!U137="x","x",$T$2-'Indicator Date hidden'!U137)</f>
        <v>0</v>
      </c>
      <c r="U136" s="25">
        <f>IF('Indicator Date hidden'!V137="x","x",$U$2-'Indicator Date hidden'!V137)</f>
        <v>0</v>
      </c>
      <c r="V136" s="25">
        <f>IF('Indicator Date hidden'!W137="x","x",$V$2-'Indicator Date hidden'!W137)</f>
        <v>0</v>
      </c>
      <c r="W136" s="25">
        <f>IF('Indicator Date hidden'!X137="x","x",$W$2-'Indicator Date hidden'!X137)</f>
        <v>2</v>
      </c>
      <c r="X136" s="25">
        <f>IF('Indicator Date hidden'!Y137="x","x",$X$2-'Indicator Date hidden'!Y137)</f>
        <v>2</v>
      </c>
      <c r="Y136" s="25">
        <f>IF('Indicator Date hidden'!Z137="x","x",$Y$2-'Indicator Date hidden'!Z137)</f>
        <v>0</v>
      </c>
      <c r="Z136" s="25">
        <f>IF('Indicator Date hidden'!AA137="x","x",$Z$2-'Indicator Date hidden'!AA137)</f>
        <v>0</v>
      </c>
      <c r="AA136" s="25">
        <f>IF('Indicator Date hidden'!AB137="x","x",$AA$2-'Indicator Date hidden'!AB137)</f>
        <v>0</v>
      </c>
      <c r="AB136" s="25">
        <f>IF('Indicator Date hidden'!AC137="x","x",$AB$2-'Indicator Date hidden'!AC137)</f>
        <v>0</v>
      </c>
      <c r="AC136" s="25">
        <f>IF('Indicator Date hidden'!AD137="x","x",$AC$2-'Indicator Date hidden'!AD137)</f>
        <v>0</v>
      </c>
      <c r="AD136" s="25">
        <f>IF('Indicator Date hidden'!AE137="x","x",$AD$2-'Indicator Date hidden'!AE137)</f>
        <v>0</v>
      </c>
      <c r="AE136" s="25">
        <f>IF('Indicator Date hidden'!AF137="x","x",$AE$2-'Indicator Date hidden'!AF137)</f>
        <v>0</v>
      </c>
      <c r="AF136" s="25">
        <f>IF('Indicator Date hidden'!AG137="x","x",$AF$2-'Indicator Date hidden'!AG137)</f>
        <v>0</v>
      </c>
      <c r="AG136" s="25">
        <f>IF('Indicator Date hidden'!AH137="x","x",$AG$2-'Indicator Date hidden'!AH137)</f>
        <v>0</v>
      </c>
      <c r="AH136" s="25">
        <f>IF('Indicator Date hidden'!AI137="x","x",$AH$2-'Indicator Date hidden'!AI137)</f>
        <v>0</v>
      </c>
      <c r="AI136" s="25">
        <f>IF('Indicator Date hidden'!AJ137="x","x",$AI$2-'Indicator Date hidden'!AJ137)</f>
        <v>0</v>
      </c>
      <c r="AJ136" s="25">
        <f>IF('Indicator Date hidden'!AK137="x","x",$AJ$2-'Indicator Date hidden'!AK137)</f>
        <v>1</v>
      </c>
      <c r="AK136" s="25">
        <f>IF('Indicator Date hidden'!AL137="x","x",$AK$2-'Indicator Date hidden'!AL137)</f>
        <v>1</v>
      </c>
      <c r="AL136" s="25">
        <f>IF('Indicator Date hidden'!AM137="x","x",$AL$2-'Indicator Date hidden'!AM137)</f>
        <v>0</v>
      </c>
      <c r="AM136" s="25">
        <f>IF('Indicator Date hidden'!AN137="x","x",$AM$2-'Indicator Date hidden'!AN137)</f>
        <v>0</v>
      </c>
      <c r="AN136" s="25">
        <f>IF('Indicator Date hidden'!AO137="x","x",$AN$2-'Indicator Date hidden'!AO137)</f>
        <v>0</v>
      </c>
      <c r="AO136" s="25">
        <f>IF('Indicator Date hidden'!AP137="x","x",$AO$2-'Indicator Date hidden'!AP137)</f>
        <v>0</v>
      </c>
      <c r="AP136" s="25">
        <f>IF('Indicator Date hidden'!AQ137="x","x",$AP$2-'Indicator Date hidden'!AQ137)</f>
        <v>0</v>
      </c>
      <c r="AQ136" s="25">
        <f>IF('Indicator Date hidden'!AR137="x","x",$AQ$2-'Indicator Date hidden'!AR137)</f>
        <v>0</v>
      </c>
      <c r="AR136" s="25">
        <f>IF('Indicator Date hidden'!AS137="x","x",$AR$2-'Indicator Date hidden'!AS137)</f>
        <v>0</v>
      </c>
      <c r="AS136" s="25">
        <f>IF('Indicator Date hidden'!AT137="x","x",$AS$2-'Indicator Date hidden'!AT137)</f>
        <v>0</v>
      </c>
      <c r="AT136" s="25">
        <f>IF('Indicator Date hidden'!AU137="x","x",$AT$2-'Indicator Date hidden'!AU137)</f>
        <v>0</v>
      </c>
      <c r="AU136" s="25">
        <f>IF('Indicator Date hidden'!AV137="x","x",$AU$2-'Indicator Date hidden'!AV137)</f>
        <v>2</v>
      </c>
      <c r="AV136" s="25">
        <f>IF('Indicator Date hidden'!AW137="x","x",$AV$2-'Indicator Date hidden'!AW137)</f>
        <v>0</v>
      </c>
      <c r="AW136" s="25">
        <f>IF('Indicator Date hidden'!AX137="x","x",$AW$2-'Indicator Date hidden'!AX137)</f>
        <v>0</v>
      </c>
      <c r="AX136" s="25">
        <f>IF('Indicator Date hidden'!AY137="x","x",$AX$2-'Indicator Date hidden'!AY137)</f>
        <v>0</v>
      </c>
      <c r="AY136" s="25">
        <f>IF('Indicator Date hidden'!AZ137="x","x",$AY$2-'Indicator Date hidden'!AZ137)</f>
        <v>0</v>
      </c>
      <c r="AZ136" s="25">
        <f>IF('Indicator Date hidden'!BA137="x","x",$AZ$2-'Indicator Date hidden'!BA137)</f>
        <v>0</v>
      </c>
      <c r="BA136">
        <f t="shared" si="20"/>
        <v>10</v>
      </c>
      <c r="BB136" s="26">
        <f t="shared" si="21"/>
        <v>0.19607843137254902</v>
      </c>
      <c r="BC136">
        <f t="shared" si="22"/>
        <v>6</v>
      </c>
      <c r="BD136" s="26">
        <f t="shared" si="23"/>
        <v>0.56079802533627809</v>
      </c>
      <c r="BE136" s="28">
        <f t="shared" si="24"/>
        <v>0</v>
      </c>
    </row>
    <row r="137" spans="1:57">
      <c r="A137" t="s">
        <v>7039</v>
      </c>
      <c r="B137" s="25">
        <f>IF('Indicator Date hidden'!C138="x","x",$B$2-'Indicator Date hidden'!C138)</f>
        <v>0</v>
      </c>
      <c r="C137" s="25">
        <f>IF('Indicator Date hidden'!D138="x","x",$C$2-'Indicator Date hidden'!D138)</f>
        <v>0</v>
      </c>
      <c r="D137" s="25">
        <f>IF('Indicator Date hidden'!E138="x","x",$D$2-'Indicator Date hidden'!E138)</f>
        <v>0</v>
      </c>
      <c r="E137" s="25">
        <f>IF('Indicator Date hidden'!F138="x","x",$E$2-'Indicator Date hidden'!F138)</f>
        <v>0</v>
      </c>
      <c r="F137" s="25">
        <f>IF('Indicator Date hidden'!G138="x","x",$F$2-'Indicator Date hidden'!G138)</f>
        <v>0</v>
      </c>
      <c r="G137" s="25">
        <f>IF('Indicator Date hidden'!H138="x","x",$G$2-'Indicator Date hidden'!H138)</f>
        <v>0</v>
      </c>
      <c r="H137" s="25">
        <f>IF('Indicator Date hidden'!I138="x","x",$H$2-'Indicator Date hidden'!I138)</f>
        <v>0</v>
      </c>
      <c r="I137" s="25">
        <f>IF('Indicator Date hidden'!J138="x","x",$I$2-'Indicator Date hidden'!J138)</f>
        <v>0</v>
      </c>
      <c r="J137" s="25">
        <f>IF('Indicator Date hidden'!K138="x","x",$J$2-'Indicator Date hidden'!K138)</f>
        <v>0</v>
      </c>
      <c r="K137" s="25">
        <f>IF('Indicator Date hidden'!L138="x","x",$K$2-'Indicator Date hidden'!L138)</f>
        <v>0</v>
      </c>
      <c r="L137" s="25">
        <f>IF('Indicator Date hidden'!M138="x","x",$L$2-'Indicator Date hidden'!M138)</f>
        <v>0</v>
      </c>
      <c r="M137" s="25">
        <f>IF('Indicator Date hidden'!N138="x","x",$M$2-'Indicator Date hidden'!N138)</f>
        <v>0</v>
      </c>
      <c r="N137" s="25">
        <f>IF('Indicator Date hidden'!O138="x","x",$N$2-'Indicator Date hidden'!O138)</f>
        <v>0</v>
      </c>
      <c r="O137" s="25">
        <f>IF('Indicator Date hidden'!P138="x","x",$O$2-'Indicator Date hidden'!P138)</f>
        <v>0</v>
      </c>
      <c r="P137" s="25">
        <f>IF('Indicator Date hidden'!Q138="x","x",$P$2-'Indicator Date hidden'!Q138)</f>
        <v>0</v>
      </c>
      <c r="Q137" s="25">
        <f>IF('Indicator Date hidden'!R138="x","x",$Q$2-'Indicator Date hidden'!R138)</f>
        <v>1</v>
      </c>
      <c r="R137" s="25">
        <f>IF('Indicator Date hidden'!S138="x","x",$R$2-'Indicator Date hidden'!S138)</f>
        <v>0</v>
      </c>
      <c r="S137" s="25">
        <f>IF('Indicator Date hidden'!T138="x","x",$S$2-'Indicator Date hidden'!T138)</f>
        <v>0</v>
      </c>
      <c r="T137" s="25">
        <f>IF('Indicator Date hidden'!U138="x","x",$T$2-'Indicator Date hidden'!U138)</f>
        <v>0</v>
      </c>
      <c r="U137" s="25">
        <f>IF('Indicator Date hidden'!V138="x","x",$U$2-'Indicator Date hidden'!V138)</f>
        <v>0</v>
      </c>
      <c r="V137" s="25">
        <f>IF('Indicator Date hidden'!W138="x","x",$V$2-'Indicator Date hidden'!W138)</f>
        <v>0</v>
      </c>
      <c r="W137" s="25">
        <f>IF('Indicator Date hidden'!X138="x","x",$W$2-'Indicator Date hidden'!X138)</f>
        <v>3</v>
      </c>
      <c r="X137" s="25" t="str">
        <f>IF('Indicator Date hidden'!Y138="x","x",$X$2-'Indicator Date hidden'!Y138)</f>
        <v>x</v>
      </c>
      <c r="Y137" s="25">
        <f>IF('Indicator Date hidden'!Z138="x","x",$Y$2-'Indicator Date hidden'!Z138)</f>
        <v>0</v>
      </c>
      <c r="Z137" s="25">
        <f>IF('Indicator Date hidden'!AA138="x","x",$Z$2-'Indicator Date hidden'!AA138)</f>
        <v>0</v>
      </c>
      <c r="AA137" s="25">
        <f>IF('Indicator Date hidden'!AB138="x","x",$AA$2-'Indicator Date hidden'!AB138)</f>
        <v>0</v>
      </c>
      <c r="AB137" s="25">
        <f>IF('Indicator Date hidden'!AC138="x","x",$AB$2-'Indicator Date hidden'!AC138)</f>
        <v>0</v>
      </c>
      <c r="AC137" s="25">
        <f>IF('Indicator Date hidden'!AD138="x","x",$AC$2-'Indicator Date hidden'!AD138)</f>
        <v>0</v>
      </c>
      <c r="AD137" s="25">
        <f>IF('Indicator Date hidden'!AE138="x","x",$AD$2-'Indicator Date hidden'!AE138)</f>
        <v>0</v>
      </c>
      <c r="AE137" s="25">
        <f>IF('Indicator Date hidden'!AF138="x","x",$AE$2-'Indicator Date hidden'!AF138)</f>
        <v>0</v>
      </c>
      <c r="AF137" s="25">
        <f>IF('Indicator Date hidden'!AG138="x","x",$AF$2-'Indicator Date hidden'!AG138)</f>
        <v>1</v>
      </c>
      <c r="AG137" s="25">
        <f>IF('Indicator Date hidden'!AH138="x","x",$AG$2-'Indicator Date hidden'!AH138)</f>
        <v>0</v>
      </c>
      <c r="AH137" s="25">
        <f>IF('Indicator Date hidden'!AI138="x","x",$AH$2-'Indicator Date hidden'!AI138)</f>
        <v>0</v>
      </c>
      <c r="AI137" s="25">
        <f>IF('Indicator Date hidden'!AJ138="x","x",$AI$2-'Indicator Date hidden'!AJ138)</f>
        <v>0</v>
      </c>
      <c r="AJ137" s="25">
        <f>IF('Indicator Date hidden'!AK138="x","x",$AJ$2-'Indicator Date hidden'!AK138)</f>
        <v>1</v>
      </c>
      <c r="AK137" s="25">
        <f>IF('Indicator Date hidden'!AL138="x","x",$AK$2-'Indicator Date hidden'!AL138)</f>
        <v>1</v>
      </c>
      <c r="AL137" s="25">
        <f>IF('Indicator Date hidden'!AM138="x","x",$AL$2-'Indicator Date hidden'!AM138)</f>
        <v>0</v>
      </c>
      <c r="AM137" s="25">
        <f>IF('Indicator Date hidden'!AN138="x","x",$AM$2-'Indicator Date hidden'!AN138)</f>
        <v>0</v>
      </c>
      <c r="AN137" s="25">
        <f>IF('Indicator Date hidden'!AO138="x","x",$AN$2-'Indicator Date hidden'!AO138)</f>
        <v>0</v>
      </c>
      <c r="AO137" s="25">
        <f>IF('Indicator Date hidden'!AP138="x","x",$AO$2-'Indicator Date hidden'!AP138)</f>
        <v>0</v>
      </c>
      <c r="AP137" s="25">
        <f>IF('Indicator Date hidden'!AQ138="x","x",$AP$2-'Indicator Date hidden'!AQ138)</f>
        <v>0</v>
      </c>
      <c r="AQ137" s="25">
        <f>IF('Indicator Date hidden'!AR138="x","x",$AQ$2-'Indicator Date hidden'!AR138)</f>
        <v>0</v>
      </c>
      <c r="AR137" s="25">
        <f>IF('Indicator Date hidden'!AS138="x","x",$AR$2-'Indicator Date hidden'!AS138)</f>
        <v>0</v>
      </c>
      <c r="AS137" s="25">
        <f>IF('Indicator Date hidden'!AT138="x","x",$AS$2-'Indicator Date hidden'!AT138)</f>
        <v>0</v>
      </c>
      <c r="AT137" s="25">
        <f>IF('Indicator Date hidden'!AU138="x","x",$AT$2-'Indicator Date hidden'!AU138)</f>
        <v>0</v>
      </c>
      <c r="AU137" s="25">
        <f>IF('Indicator Date hidden'!AV138="x","x",$AU$2-'Indicator Date hidden'!AV138)</f>
        <v>6</v>
      </c>
      <c r="AV137" s="25">
        <f>IF('Indicator Date hidden'!AW138="x","x",$AV$2-'Indicator Date hidden'!AW138)</f>
        <v>0</v>
      </c>
      <c r="AW137" s="25">
        <f>IF('Indicator Date hidden'!AX138="x","x",$AW$2-'Indicator Date hidden'!AX138)</f>
        <v>0</v>
      </c>
      <c r="AX137" s="25">
        <f>IF('Indicator Date hidden'!AY138="x","x",$AX$2-'Indicator Date hidden'!AY138)</f>
        <v>0</v>
      </c>
      <c r="AY137" s="25">
        <f>IF('Indicator Date hidden'!AZ138="x","x",$AY$2-'Indicator Date hidden'!AZ138)</f>
        <v>0</v>
      </c>
      <c r="AZ137" s="25">
        <f>IF('Indicator Date hidden'!BA138="x","x",$AZ$2-'Indicator Date hidden'!BA138)</f>
        <v>0</v>
      </c>
      <c r="BA137">
        <f t="shared" si="20"/>
        <v>13</v>
      </c>
      <c r="BB137" s="26">
        <f t="shared" si="21"/>
        <v>0.26</v>
      </c>
      <c r="BC137">
        <f t="shared" si="22"/>
        <v>6</v>
      </c>
      <c r="BD137" s="26">
        <f t="shared" si="23"/>
        <v>0.95519631490076429</v>
      </c>
      <c r="BE137" s="28">
        <f t="shared" si="24"/>
        <v>0</v>
      </c>
    </row>
    <row r="138" spans="1:57">
      <c r="A138" t="s">
        <v>7045</v>
      </c>
      <c r="B138" s="25">
        <f>IF('Indicator Date hidden'!C139="x","x",$B$2-'Indicator Date hidden'!C139)</f>
        <v>0</v>
      </c>
      <c r="C138" s="25">
        <f>IF('Indicator Date hidden'!D139="x","x",$C$2-'Indicator Date hidden'!D139)</f>
        <v>0</v>
      </c>
      <c r="D138" s="25">
        <f>IF('Indicator Date hidden'!E139="x","x",$D$2-'Indicator Date hidden'!E139)</f>
        <v>0</v>
      </c>
      <c r="E138" s="25">
        <f>IF('Indicator Date hidden'!F139="x","x",$E$2-'Indicator Date hidden'!F139)</f>
        <v>0</v>
      </c>
      <c r="F138" s="25">
        <f>IF('Indicator Date hidden'!G139="x","x",$F$2-'Indicator Date hidden'!G139)</f>
        <v>0</v>
      </c>
      <c r="G138" s="25">
        <f>IF('Indicator Date hidden'!H139="x","x",$G$2-'Indicator Date hidden'!H139)</f>
        <v>0</v>
      </c>
      <c r="H138" s="25">
        <f>IF('Indicator Date hidden'!I139="x","x",$H$2-'Indicator Date hidden'!I139)</f>
        <v>0</v>
      </c>
      <c r="I138" s="25">
        <f>IF('Indicator Date hidden'!J139="x","x",$I$2-'Indicator Date hidden'!J139)</f>
        <v>0</v>
      </c>
      <c r="J138" s="25">
        <f>IF('Indicator Date hidden'!K139="x","x",$J$2-'Indicator Date hidden'!K139)</f>
        <v>0</v>
      </c>
      <c r="K138" s="25">
        <f>IF('Indicator Date hidden'!L139="x","x",$K$2-'Indicator Date hidden'!L139)</f>
        <v>0</v>
      </c>
      <c r="L138" s="25">
        <f>IF('Indicator Date hidden'!M139="x","x",$L$2-'Indicator Date hidden'!M139)</f>
        <v>0</v>
      </c>
      <c r="M138" s="25">
        <f>IF('Indicator Date hidden'!N139="x","x",$M$2-'Indicator Date hidden'!N139)</f>
        <v>0</v>
      </c>
      <c r="N138" s="25">
        <f>IF('Indicator Date hidden'!O139="x","x",$N$2-'Indicator Date hidden'!O139)</f>
        <v>0</v>
      </c>
      <c r="O138" s="25">
        <f>IF('Indicator Date hidden'!P139="x","x",$O$2-'Indicator Date hidden'!P139)</f>
        <v>0</v>
      </c>
      <c r="P138" s="25">
        <f>IF('Indicator Date hidden'!Q139="x","x",$P$2-'Indicator Date hidden'!Q139)</f>
        <v>0</v>
      </c>
      <c r="Q138" s="25" t="str">
        <f>IF('Indicator Date hidden'!R139="x","x",$Q$2-'Indicator Date hidden'!R139)</f>
        <v>x</v>
      </c>
      <c r="R138" s="25">
        <f>IF('Indicator Date hidden'!S139="x","x",$R$2-'Indicator Date hidden'!S139)</f>
        <v>0</v>
      </c>
      <c r="S138" s="25">
        <f>IF('Indicator Date hidden'!T139="x","x",$S$2-'Indicator Date hidden'!T139)</f>
        <v>0</v>
      </c>
      <c r="T138" s="25">
        <f>IF('Indicator Date hidden'!U139="x","x",$T$2-'Indicator Date hidden'!U139)</f>
        <v>0</v>
      </c>
      <c r="U138" s="25" t="str">
        <f>IF('Indicator Date hidden'!V139="x","x",$U$2-'Indicator Date hidden'!V139)</f>
        <v>x</v>
      </c>
      <c r="V138" s="25">
        <f>IF('Indicator Date hidden'!W139="x","x",$V$2-'Indicator Date hidden'!W139)</f>
        <v>0</v>
      </c>
      <c r="W138" s="25" t="str">
        <f>IF('Indicator Date hidden'!X139="x","x",$W$2-'Indicator Date hidden'!X139)</f>
        <v>x</v>
      </c>
      <c r="X138" s="25">
        <f>IF('Indicator Date hidden'!Y139="x","x",$X$2-'Indicator Date hidden'!Y139)</f>
        <v>2</v>
      </c>
      <c r="Y138" s="25">
        <f>IF('Indicator Date hidden'!Z139="x","x",$Y$2-'Indicator Date hidden'!Z139)</f>
        <v>0</v>
      </c>
      <c r="Z138" s="25">
        <f>IF('Indicator Date hidden'!AA139="x","x",$Z$2-'Indicator Date hidden'!AA139)</f>
        <v>0</v>
      </c>
      <c r="AA138" s="25">
        <f>IF('Indicator Date hidden'!AB139="x","x",$AA$2-'Indicator Date hidden'!AB139)</f>
        <v>0</v>
      </c>
      <c r="AB138" s="25">
        <f>IF('Indicator Date hidden'!AC139="x","x",$AB$2-'Indicator Date hidden'!AC139)</f>
        <v>0</v>
      </c>
      <c r="AC138" s="25">
        <f>IF('Indicator Date hidden'!AD139="x","x",$AC$2-'Indicator Date hidden'!AD139)</f>
        <v>0</v>
      </c>
      <c r="AD138" s="25" t="str">
        <f>IF('Indicator Date hidden'!AE139="x","x",$AD$2-'Indicator Date hidden'!AE139)</f>
        <v>x</v>
      </c>
      <c r="AE138" s="25">
        <f>IF('Indicator Date hidden'!AF139="x","x",$AE$2-'Indicator Date hidden'!AF139)</f>
        <v>0</v>
      </c>
      <c r="AF138" s="25">
        <f>IF('Indicator Date hidden'!AG139="x","x",$AF$2-'Indicator Date hidden'!AG139)</f>
        <v>1</v>
      </c>
      <c r="AG138" s="25">
        <f>IF('Indicator Date hidden'!AH139="x","x",$AG$2-'Indicator Date hidden'!AH139)</f>
        <v>0</v>
      </c>
      <c r="AH138" s="25">
        <f>IF('Indicator Date hidden'!AI139="x","x",$AH$2-'Indicator Date hidden'!AI139)</f>
        <v>0</v>
      </c>
      <c r="AI138" s="25">
        <f>IF('Indicator Date hidden'!AJ139="x","x",$AI$2-'Indicator Date hidden'!AJ139)</f>
        <v>0</v>
      </c>
      <c r="AJ138" s="25" t="str">
        <f>IF('Indicator Date hidden'!AK139="x","x",$AJ$2-'Indicator Date hidden'!AK139)</f>
        <v>x</v>
      </c>
      <c r="AK138" s="25">
        <f>IF('Indicator Date hidden'!AL139="x","x",$AK$2-'Indicator Date hidden'!AL139)</f>
        <v>1</v>
      </c>
      <c r="AL138" s="25">
        <f>IF('Indicator Date hidden'!AM139="x","x",$AL$2-'Indicator Date hidden'!AM139)</f>
        <v>0</v>
      </c>
      <c r="AM138" s="25">
        <f>IF('Indicator Date hidden'!AN139="x","x",$AM$2-'Indicator Date hidden'!AN139)</f>
        <v>0</v>
      </c>
      <c r="AN138" s="25">
        <f>IF('Indicator Date hidden'!AO139="x","x",$AN$2-'Indicator Date hidden'!AO139)</f>
        <v>0</v>
      </c>
      <c r="AO138" s="25">
        <f>IF('Indicator Date hidden'!AP139="x","x",$AO$2-'Indicator Date hidden'!AP139)</f>
        <v>0</v>
      </c>
      <c r="AP138" s="25">
        <f>IF('Indicator Date hidden'!AQ139="x","x",$AP$2-'Indicator Date hidden'!AQ139)</f>
        <v>0</v>
      </c>
      <c r="AQ138" s="25">
        <f>IF('Indicator Date hidden'!AR139="x","x",$AQ$2-'Indicator Date hidden'!AR139)</f>
        <v>0</v>
      </c>
      <c r="AR138" s="25">
        <f>IF('Indicator Date hidden'!AS139="x","x",$AR$2-'Indicator Date hidden'!AS139)</f>
        <v>0</v>
      </c>
      <c r="AS138" s="25">
        <f>IF('Indicator Date hidden'!AT139="x","x",$AS$2-'Indicator Date hidden'!AT139)</f>
        <v>0</v>
      </c>
      <c r="AT138" s="25">
        <f>IF('Indicator Date hidden'!AU139="x","x",$AT$2-'Indicator Date hidden'!AU139)</f>
        <v>0</v>
      </c>
      <c r="AU138" s="25">
        <f>IF('Indicator Date hidden'!AV139="x","x",$AU$2-'Indicator Date hidden'!AV139)</f>
        <v>1</v>
      </c>
      <c r="AV138" s="25">
        <f>IF('Indicator Date hidden'!AW139="x","x",$AV$2-'Indicator Date hidden'!AW139)</f>
        <v>0</v>
      </c>
      <c r="AW138" s="25">
        <f>IF('Indicator Date hidden'!AX139="x","x",$AW$2-'Indicator Date hidden'!AX139)</f>
        <v>0</v>
      </c>
      <c r="AX138" s="25">
        <f>IF('Indicator Date hidden'!AY139="x","x",$AX$2-'Indicator Date hidden'!AY139)</f>
        <v>0</v>
      </c>
      <c r="AY138" s="25">
        <f>IF('Indicator Date hidden'!AZ139="x","x",$AY$2-'Indicator Date hidden'!AZ139)</f>
        <v>0</v>
      </c>
      <c r="AZ138" s="25">
        <f>IF('Indicator Date hidden'!BA139="x","x",$AZ$2-'Indicator Date hidden'!BA139)</f>
        <v>0</v>
      </c>
      <c r="BA138">
        <f t="shared" si="20"/>
        <v>5</v>
      </c>
      <c r="BB138" s="26">
        <f t="shared" si="21"/>
        <v>0.10869565217391304</v>
      </c>
      <c r="BC138">
        <f t="shared" si="22"/>
        <v>4</v>
      </c>
      <c r="BD138" s="26">
        <f t="shared" si="23"/>
        <v>0.37464538999161057</v>
      </c>
      <c r="BE138" s="28">
        <f t="shared" si="24"/>
        <v>0</v>
      </c>
    </row>
    <row r="139" spans="1:57">
      <c r="A139" t="s">
        <v>7051</v>
      </c>
      <c r="B139" s="25">
        <f>IF('Indicator Date hidden'!C140="x","x",$B$2-'Indicator Date hidden'!C140)</f>
        <v>0</v>
      </c>
      <c r="C139" s="25">
        <f>IF('Indicator Date hidden'!D140="x","x",$C$2-'Indicator Date hidden'!D140)</f>
        <v>0</v>
      </c>
      <c r="D139" s="25">
        <f>IF('Indicator Date hidden'!E140="x","x",$D$2-'Indicator Date hidden'!E140)</f>
        <v>0</v>
      </c>
      <c r="E139" s="25">
        <f>IF('Indicator Date hidden'!F140="x","x",$E$2-'Indicator Date hidden'!F140)</f>
        <v>0</v>
      </c>
      <c r="F139" s="25">
        <f>IF('Indicator Date hidden'!G140="x","x",$F$2-'Indicator Date hidden'!G140)</f>
        <v>0</v>
      </c>
      <c r="G139" s="25">
        <f>IF('Indicator Date hidden'!H140="x","x",$G$2-'Indicator Date hidden'!H140)</f>
        <v>0</v>
      </c>
      <c r="H139" s="25">
        <f>IF('Indicator Date hidden'!I140="x","x",$H$2-'Indicator Date hidden'!I140)</f>
        <v>0</v>
      </c>
      <c r="I139" s="25">
        <f>IF('Indicator Date hidden'!J140="x","x",$I$2-'Indicator Date hidden'!J140)</f>
        <v>0</v>
      </c>
      <c r="J139" s="25">
        <f>IF('Indicator Date hidden'!K140="x","x",$J$2-'Indicator Date hidden'!K140)</f>
        <v>0</v>
      </c>
      <c r="K139" s="25">
        <f>IF('Indicator Date hidden'!L140="x","x",$K$2-'Indicator Date hidden'!L140)</f>
        <v>0</v>
      </c>
      <c r="L139" s="25">
        <f>IF('Indicator Date hidden'!M140="x","x",$L$2-'Indicator Date hidden'!M140)</f>
        <v>0</v>
      </c>
      <c r="M139" s="25">
        <f>IF('Indicator Date hidden'!N140="x","x",$M$2-'Indicator Date hidden'!N140)</f>
        <v>0</v>
      </c>
      <c r="N139" s="25">
        <f>IF('Indicator Date hidden'!O140="x","x",$N$2-'Indicator Date hidden'!O140)</f>
        <v>0</v>
      </c>
      <c r="O139" s="25">
        <f>IF('Indicator Date hidden'!P140="x","x",$O$2-'Indicator Date hidden'!P140)</f>
        <v>0</v>
      </c>
      <c r="P139" s="25">
        <f>IF('Indicator Date hidden'!Q140="x","x",$P$2-'Indicator Date hidden'!Q140)</f>
        <v>0</v>
      </c>
      <c r="Q139" s="25" t="str">
        <f>IF('Indicator Date hidden'!R140="x","x",$Q$2-'Indicator Date hidden'!R140)</f>
        <v>x</v>
      </c>
      <c r="R139" s="25">
        <f>IF('Indicator Date hidden'!S140="x","x",$R$2-'Indicator Date hidden'!S140)</f>
        <v>0</v>
      </c>
      <c r="S139" s="25">
        <f>IF('Indicator Date hidden'!T140="x","x",$S$2-'Indicator Date hidden'!T140)</f>
        <v>0</v>
      </c>
      <c r="T139" s="25">
        <f>IF('Indicator Date hidden'!U140="x","x",$T$2-'Indicator Date hidden'!U140)</f>
        <v>0</v>
      </c>
      <c r="U139" s="25" t="str">
        <f>IF('Indicator Date hidden'!V140="x","x",$U$2-'Indicator Date hidden'!V140)</f>
        <v>x</v>
      </c>
      <c r="V139" s="25">
        <f>IF('Indicator Date hidden'!W140="x","x",$V$2-'Indicator Date hidden'!W140)</f>
        <v>0</v>
      </c>
      <c r="W139" s="25" t="str">
        <f>IF('Indicator Date hidden'!X140="x","x",$W$2-'Indicator Date hidden'!X140)</f>
        <v>x</v>
      </c>
      <c r="X139" s="25">
        <f>IF('Indicator Date hidden'!Y140="x","x",$X$2-'Indicator Date hidden'!Y140)</f>
        <v>2</v>
      </c>
      <c r="Y139" s="25">
        <f>IF('Indicator Date hidden'!Z140="x","x",$Y$2-'Indicator Date hidden'!Z140)</f>
        <v>0</v>
      </c>
      <c r="Z139" s="25">
        <f>IF('Indicator Date hidden'!AA140="x","x",$Z$2-'Indicator Date hidden'!AA140)</f>
        <v>0</v>
      </c>
      <c r="AA139" s="25" t="str">
        <f>IF('Indicator Date hidden'!AB140="x","x",$AA$2-'Indicator Date hidden'!AB140)</f>
        <v>x</v>
      </c>
      <c r="AB139" s="25">
        <f>IF('Indicator Date hidden'!AC140="x","x",$AB$2-'Indicator Date hidden'!AC140)</f>
        <v>0</v>
      </c>
      <c r="AC139" s="25">
        <f>IF('Indicator Date hidden'!AD140="x","x",$AC$2-'Indicator Date hidden'!AD140)</f>
        <v>0</v>
      </c>
      <c r="AD139" s="25" t="str">
        <f>IF('Indicator Date hidden'!AE140="x","x",$AD$2-'Indicator Date hidden'!AE140)</f>
        <v>x</v>
      </c>
      <c r="AE139" s="25">
        <f>IF('Indicator Date hidden'!AF140="x","x",$AE$2-'Indicator Date hidden'!AF140)</f>
        <v>0</v>
      </c>
      <c r="AF139" s="25">
        <f>IF('Indicator Date hidden'!AG140="x","x",$AF$2-'Indicator Date hidden'!AG140)</f>
        <v>1</v>
      </c>
      <c r="AG139" s="25">
        <f>IF('Indicator Date hidden'!AH140="x","x",$AG$2-'Indicator Date hidden'!AH140)</f>
        <v>0</v>
      </c>
      <c r="AH139" s="25">
        <f>IF('Indicator Date hidden'!AI140="x","x",$AH$2-'Indicator Date hidden'!AI140)</f>
        <v>0</v>
      </c>
      <c r="AI139" s="25">
        <f>IF('Indicator Date hidden'!AJ140="x","x",$AI$2-'Indicator Date hidden'!AJ140)</f>
        <v>0</v>
      </c>
      <c r="AJ139" s="25" t="str">
        <f>IF('Indicator Date hidden'!AK140="x","x",$AJ$2-'Indicator Date hidden'!AK140)</f>
        <v>x</v>
      </c>
      <c r="AK139" s="25">
        <f>IF('Indicator Date hidden'!AL140="x","x",$AK$2-'Indicator Date hidden'!AL140)</f>
        <v>1</v>
      </c>
      <c r="AL139" s="25">
        <f>IF('Indicator Date hidden'!AM140="x","x",$AL$2-'Indicator Date hidden'!AM140)</f>
        <v>0</v>
      </c>
      <c r="AM139" s="25">
        <f>IF('Indicator Date hidden'!AN140="x","x",$AM$2-'Indicator Date hidden'!AN140)</f>
        <v>0</v>
      </c>
      <c r="AN139" s="25">
        <f>IF('Indicator Date hidden'!AO140="x","x",$AN$2-'Indicator Date hidden'!AO140)</f>
        <v>0</v>
      </c>
      <c r="AO139" s="25">
        <f>IF('Indicator Date hidden'!AP140="x","x",$AO$2-'Indicator Date hidden'!AP140)</f>
        <v>0</v>
      </c>
      <c r="AP139" s="25">
        <f>IF('Indicator Date hidden'!AQ140="x","x",$AP$2-'Indicator Date hidden'!AQ140)</f>
        <v>0</v>
      </c>
      <c r="AQ139" s="25">
        <f>IF('Indicator Date hidden'!AR140="x","x",$AQ$2-'Indicator Date hidden'!AR140)</f>
        <v>0</v>
      </c>
      <c r="AR139" s="25">
        <f>IF('Indicator Date hidden'!AS140="x","x",$AR$2-'Indicator Date hidden'!AS140)</f>
        <v>0</v>
      </c>
      <c r="AS139" s="25">
        <f>IF('Indicator Date hidden'!AT140="x","x",$AS$2-'Indicator Date hidden'!AT140)</f>
        <v>0</v>
      </c>
      <c r="AT139" s="25">
        <f>IF('Indicator Date hidden'!AU140="x","x",$AT$2-'Indicator Date hidden'!AU140)</f>
        <v>0</v>
      </c>
      <c r="AU139" s="25">
        <f>IF('Indicator Date hidden'!AV140="x","x",$AU$2-'Indicator Date hidden'!AV140)</f>
        <v>3</v>
      </c>
      <c r="AV139" s="25">
        <f>IF('Indicator Date hidden'!AW140="x","x",$AV$2-'Indicator Date hidden'!AW140)</f>
        <v>0</v>
      </c>
      <c r="AW139" s="25">
        <f>IF('Indicator Date hidden'!AX140="x","x",$AW$2-'Indicator Date hidden'!AX140)</f>
        <v>0</v>
      </c>
      <c r="AX139" s="25">
        <f>IF('Indicator Date hidden'!AY140="x","x",$AX$2-'Indicator Date hidden'!AY140)</f>
        <v>0</v>
      </c>
      <c r="AY139" s="25">
        <f>IF('Indicator Date hidden'!AZ140="x","x",$AY$2-'Indicator Date hidden'!AZ140)</f>
        <v>0</v>
      </c>
      <c r="AZ139" s="25">
        <f>IF('Indicator Date hidden'!BA140="x","x",$AZ$2-'Indicator Date hidden'!BA140)</f>
        <v>0</v>
      </c>
      <c r="BA139">
        <f t="shared" si="20"/>
        <v>7</v>
      </c>
      <c r="BB139" s="26">
        <f t="shared" si="21"/>
        <v>0.15555555555555556</v>
      </c>
      <c r="BC139">
        <f t="shared" si="22"/>
        <v>4</v>
      </c>
      <c r="BD139" s="26">
        <f t="shared" si="23"/>
        <v>0.55599982236430234</v>
      </c>
      <c r="BE139" s="28">
        <f t="shared" si="24"/>
        <v>0</v>
      </c>
    </row>
    <row r="140" spans="1:57">
      <c r="A140" t="s">
        <v>7058</v>
      </c>
      <c r="B140" s="25">
        <f>IF('Indicator Date hidden'!C141="x","x",$B$2-'Indicator Date hidden'!C141)</f>
        <v>0</v>
      </c>
      <c r="C140" s="25">
        <f>IF('Indicator Date hidden'!D141="x","x",$C$2-'Indicator Date hidden'!D141)</f>
        <v>0</v>
      </c>
      <c r="D140" s="25">
        <f>IF('Indicator Date hidden'!E141="x","x",$D$2-'Indicator Date hidden'!E141)</f>
        <v>0</v>
      </c>
      <c r="E140" s="25">
        <f>IF('Indicator Date hidden'!F141="x","x",$E$2-'Indicator Date hidden'!F141)</f>
        <v>0</v>
      </c>
      <c r="F140" s="25">
        <f>IF('Indicator Date hidden'!G141="x","x",$F$2-'Indicator Date hidden'!G141)</f>
        <v>0</v>
      </c>
      <c r="G140" s="25">
        <f>IF('Indicator Date hidden'!H141="x","x",$G$2-'Indicator Date hidden'!H141)</f>
        <v>0</v>
      </c>
      <c r="H140" s="25">
        <f>IF('Indicator Date hidden'!I141="x","x",$H$2-'Indicator Date hidden'!I141)</f>
        <v>0</v>
      </c>
      <c r="I140" s="25">
        <f>IF('Indicator Date hidden'!J141="x","x",$I$2-'Indicator Date hidden'!J141)</f>
        <v>0</v>
      </c>
      <c r="J140" s="25">
        <f>IF('Indicator Date hidden'!K141="x","x",$J$2-'Indicator Date hidden'!K141)</f>
        <v>0</v>
      </c>
      <c r="K140" s="25">
        <f>IF('Indicator Date hidden'!L141="x","x",$K$2-'Indicator Date hidden'!L141)</f>
        <v>0</v>
      </c>
      <c r="L140" s="25">
        <f>IF('Indicator Date hidden'!M141="x","x",$L$2-'Indicator Date hidden'!M141)</f>
        <v>0</v>
      </c>
      <c r="M140" s="25">
        <f>IF('Indicator Date hidden'!N141="x","x",$M$2-'Indicator Date hidden'!N141)</f>
        <v>0</v>
      </c>
      <c r="N140" s="25">
        <f>IF('Indicator Date hidden'!O141="x","x",$N$2-'Indicator Date hidden'!O141)</f>
        <v>0</v>
      </c>
      <c r="O140" s="25">
        <f>IF('Indicator Date hidden'!P141="x","x",$O$2-'Indicator Date hidden'!P141)</f>
        <v>0</v>
      </c>
      <c r="P140" s="25">
        <f>IF('Indicator Date hidden'!Q141="x","x",$P$2-'Indicator Date hidden'!Q141)</f>
        <v>0</v>
      </c>
      <c r="Q140" s="25" t="str">
        <f>IF('Indicator Date hidden'!R141="x","x",$Q$2-'Indicator Date hidden'!R141)</f>
        <v>x</v>
      </c>
      <c r="R140" s="25">
        <f>IF('Indicator Date hidden'!S141="x","x",$R$2-'Indicator Date hidden'!S141)</f>
        <v>0</v>
      </c>
      <c r="S140" s="25">
        <f>IF('Indicator Date hidden'!T141="x","x",$S$2-'Indicator Date hidden'!T141)</f>
        <v>0</v>
      </c>
      <c r="T140" s="25">
        <f>IF('Indicator Date hidden'!U141="x","x",$T$2-'Indicator Date hidden'!U141)</f>
        <v>0</v>
      </c>
      <c r="U140" s="25" t="str">
        <f>IF('Indicator Date hidden'!V141="x","x",$U$2-'Indicator Date hidden'!V141)</f>
        <v>x</v>
      </c>
      <c r="V140" s="25">
        <f>IF('Indicator Date hidden'!W141="x","x",$V$2-'Indicator Date hidden'!W141)</f>
        <v>0</v>
      </c>
      <c r="W140" s="25" t="str">
        <f>IF('Indicator Date hidden'!X141="x","x",$W$2-'Indicator Date hidden'!X141)</f>
        <v>x</v>
      </c>
      <c r="X140" s="25">
        <f>IF('Indicator Date hidden'!Y141="x","x",$X$2-'Indicator Date hidden'!Y141)</f>
        <v>4</v>
      </c>
      <c r="Y140" s="25">
        <f>IF('Indicator Date hidden'!Z141="x","x",$Y$2-'Indicator Date hidden'!Z141)</f>
        <v>0</v>
      </c>
      <c r="Z140" s="25">
        <f>IF('Indicator Date hidden'!AA141="x","x",$Z$2-'Indicator Date hidden'!AA141)</f>
        <v>0</v>
      </c>
      <c r="AA140" s="25" t="str">
        <f>IF('Indicator Date hidden'!AB141="x","x",$AA$2-'Indicator Date hidden'!AB141)</f>
        <v>x</v>
      </c>
      <c r="AB140" s="25">
        <f>IF('Indicator Date hidden'!AC141="x","x",$AB$2-'Indicator Date hidden'!AC141)</f>
        <v>0</v>
      </c>
      <c r="AC140" s="25">
        <f>IF('Indicator Date hidden'!AD141="x","x",$AC$2-'Indicator Date hidden'!AD141)</f>
        <v>0</v>
      </c>
      <c r="AD140" s="25" t="str">
        <f>IF('Indicator Date hidden'!AE141="x","x",$AD$2-'Indicator Date hidden'!AE141)</f>
        <v>x</v>
      </c>
      <c r="AE140" s="25">
        <f>IF('Indicator Date hidden'!AF141="x","x",$AE$2-'Indicator Date hidden'!AF141)</f>
        <v>0</v>
      </c>
      <c r="AF140" s="25" t="str">
        <f>IF('Indicator Date hidden'!AG141="x","x",$AF$2-'Indicator Date hidden'!AG141)</f>
        <v>x</v>
      </c>
      <c r="AG140" s="25">
        <f>IF('Indicator Date hidden'!AH141="x","x",$AG$2-'Indicator Date hidden'!AH141)</f>
        <v>0</v>
      </c>
      <c r="AH140" s="25">
        <f>IF('Indicator Date hidden'!AI141="x","x",$AH$2-'Indicator Date hidden'!AI141)</f>
        <v>0</v>
      </c>
      <c r="AI140" s="25">
        <f>IF('Indicator Date hidden'!AJ141="x","x",$AI$2-'Indicator Date hidden'!AJ141)</f>
        <v>0</v>
      </c>
      <c r="AJ140" s="25" t="str">
        <f>IF('Indicator Date hidden'!AK141="x","x",$AJ$2-'Indicator Date hidden'!AK141)</f>
        <v>x</v>
      </c>
      <c r="AK140" s="25">
        <f>IF('Indicator Date hidden'!AL141="x","x",$AK$2-'Indicator Date hidden'!AL141)</f>
        <v>1</v>
      </c>
      <c r="AL140" s="25">
        <f>IF('Indicator Date hidden'!AM141="x","x",$AL$2-'Indicator Date hidden'!AM141)</f>
        <v>0</v>
      </c>
      <c r="AM140" s="25">
        <f>IF('Indicator Date hidden'!AN141="x","x",$AM$2-'Indicator Date hidden'!AN141)</f>
        <v>0</v>
      </c>
      <c r="AN140" s="25">
        <f>IF('Indicator Date hidden'!AO141="x","x",$AN$2-'Indicator Date hidden'!AO141)</f>
        <v>0</v>
      </c>
      <c r="AO140" s="25">
        <f>IF('Indicator Date hidden'!AP141="x","x",$AO$2-'Indicator Date hidden'!AP141)</f>
        <v>0</v>
      </c>
      <c r="AP140" s="25">
        <f>IF('Indicator Date hidden'!AQ141="x","x",$AP$2-'Indicator Date hidden'!AQ141)</f>
        <v>0</v>
      </c>
      <c r="AQ140" s="25">
        <f>IF('Indicator Date hidden'!AR141="x","x",$AQ$2-'Indicator Date hidden'!AR141)</f>
        <v>0</v>
      </c>
      <c r="AR140" s="25">
        <f>IF('Indicator Date hidden'!AS141="x","x",$AR$2-'Indicator Date hidden'!AS141)</f>
        <v>0</v>
      </c>
      <c r="AS140" s="25">
        <f>IF('Indicator Date hidden'!AT141="x","x",$AS$2-'Indicator Date hidden'!AT141)</f>
        <v>0</v>
      </c>
      <c r="AT140" s="25">
        <f>IF('Indicator Date hidden'!AU141="x","x",$AT$2-'Indicator Date hidden'!AU141)</f>
        <v>0</v>
      </c>
      <c r="AU140" s="25">
        <f>IF('Indicator Date hidden'!AV141="x","x",$AU$2-'Indicator Date hidden'!AV141)</f>
        <v>0</v>
      </c>
      <c r="AV140" s="25">
        <f>IF('Indicator Date hidden'!AW141="x","x",$AV$2-'Indicator Date hidden'!AW141)</f>
        <v>0</v>
      </c>
      <c r="AW140" s="25">
        <f>IF('Indicator Date hidden'!AX141="x","x",$AW$2-'Indicator Date hidden'!AX141)</f>
        <v>0</v>
      </c>
      <c r="AX140" s="25">
        <f>IF('Indicator Date hidden'!AY141="x","x",$AX$2-'Indicator Date hidden'!AY141)</f>
        <v>0</v>
      </c>
      <c r="AY140" s="25">
        <f>IF('Indicator Date hidden'!AZ141="x","x",$AY$2-'Indicator Date hidden'!AZ141)</f>
        <v>0</v>
      </c>
      <c r="AZ140" s="25">
        <f>IF('Indicator Date hidden'!BA141="x","x",$AZ$2-'Indicator Date hidden'!BA141)</f>
        <v>0</v>
      </c>
      <c r="BA140">
        <f t="shared" si="20"/>
        <v>5</v>
      </c>
      <c r="BB140" s="26">
        <f t="shared" si="21"/>
        <v>0.11363636363636363</v>
      </c>
      <c r="BC140">
        <f t="shared" si="22"/>
        <v>2</v>
      </c>
      <c r="BD140" s="26">
        <f t="shared" si="23"/>
        <v>0.61110589362494327</v>
      </c>
      <c r="BE140" s="28">
        <f t="shared" si="24"/>
        <v>0</v>
      </c>
    </row>
    <row r="141" spans="1:57">
      <c r="A141" t="s">
        <v>7064</v>
      </c>
      <c r="B141" s="25">
        <f>IF('Indicator Date hidden'!C142="x","x",$B$2-'Indicator Date hidden'!C142)</f>
        <v>0</v>
      </c>
      <c r="C141" s="25">
        <f>IF('Indicator Date hidden'!D142="x","x",$C$2-'Indicator Date hidden'!D142)</f>
        <v>0</v>
      </c>
      <c r="D141" s="25">
        <f>IF('Indicator Date hidden'!E142="x","x",$D$2-'Indicator Date hidden'!E142)</f>
        <v>0</v>
      </c>
      <c r="E141" s="25">
        <f>IF('Indicator Date hidden'!F142="x","x",$E$2-'Indicator Date hidden'!F142)</f>
        <v>0</v>
      </c>
      <c r="F141" s="25">
        <f>IF('Indicator Date hidden'!G142="x","x",$F$2-'Indicator Date hidden'!G142)</f>
        <v>0</v>
      </c>
      <c r="G141" s="25">
        <f>IF('Indicator Date hidden'!H142="x","x",$G$2-'Indicator Date hidden'!H142)</f>
        <v>0</v>
      </c>
      <c r="H141" s="25">
        <f>IF('Indicator Date hidden'!I142="x","x",$H$2-'Indicator Date hidden'!I142)</f>
        <v>0</v>
      </c>
      <c r="I141" s="25">
        <f>IF('Indicator Date hidden'!J142="x","x",$I$2-'Indicator Date hidden'!J142)</f>
        <v>0</v>
      </c>
      <c r="J141" s="25">
        <f>IF('Indicator Date hidden'!K142="x","x",$J$2-'Indicator Date hidden'!K142)</f>
        <v>0</v>
      </c>
      <c r="K141" s="25">
        <f>IF('Indicator Date hidden'!L142="x","x",$K$2-'Indicator Date hidden'!L142)</f>
        <v>0</v>
      </c>
      <c r="L141" s="25">
        <f>IF('Indicator Date hidden'!M142="x","x",$L$2-'Indicator Date hidden'!M142)</f>
        <v>0</v>
      </c>
      <c r="M141" s="25">
        <f>IF('Indicator Date hidden'!N142="x","x",$M$2-'Indicator Date hidden'!N142)</f>
        <v>0</v>
      </c>
      <c r="N141" s="25">
        <f>IF('Indicator Date hidden'!O142="x","x",$N$2-'Indicator Date hidden'!O142)</f>
        <v>0</v>
      </c>
      <c r="O141" s="25">
        <f>IF('Indicator Date hidden'!P142="x","x",$O$2-'Indicator Date hidden'!P142)</f>
        <v>0</v>
      </c>
      <c r="P141" s="25">
        <f>IF('Indicator Date hidden'!Q142="x","x",$P$2-'Indicator Date hidden'!Q142)</f>
        <v>0</v>
      </c>
      <c r="Q141" s="25" t="str">
        <f>IF('Indicator Date hidden'!R142="x","x",$Q$2-'Indicator Date hidden'!R142)</f>
        <v>x</v>
      </c>
      <c r="R141" s="25">
        <f>IF('Indicator Date hidden'!S142="x","x",$R$2-'Indicator Date hidden'!S142)</f>
        <v>0</v>
      </c>
      <c r="S141" s="25">
        <f>IF('Indicator Date hidden'!T142="x","x",$S$2-'Indicator Date hidden'!T142)</f>
        <v>0</v>
      </c>
      <c r="T141" s="25">
        <f>IF('Indicator Date hidden'!U142="x","x",$T$2-'Indicator Date hidden'!U142)</f>
        <v>0</v>
      </c>
      <c r="U141" s="25" t="str">
        <f>IF('Indicator Date hidden'!V142="x","x",$U$2-'Indicator Date hidden'!V142)</f>
        <v>x</v>
      </c>
      <c r="V141" s="25">
        <f>IF('Indicator Date hidden'!W142="x","x",$V$2-'Indicator Date hidden'!W142)</f>
        <v>0</v>
      </c>
      <c r="W141" s="25" t="str">
        <f>IF('Indicator Date hidden'!X142="x","x",$W$2-'Indicator Date hidden'!X142)</f>
        <v>x</v>
      </c>
      <c r="X141" s="25">
        <f>IF('Indicator Date hidden'!Y142="x","x",$X$2-'Indicator Date hidden'!Y142)</f>
        <v>2</v>
      </c>
      <c r="Y141" s="25">
        <f>IF('Indicator Date hidden'!Z142="x","x",$Y$2-'Indicator Date hidden'!Z142)</f>
        <v>0</v>
      </c>
      <c r="Z141" s="25">
        <f>IF('Indicator Date hidden'!AA142="x","x",$Z$2-'Indicator Date hidden'!AA142)</f>
        <v>0</v>
      </c>
      <c r="AA141" s="25">
        <f>IF('Indicator Date hidden'!AB142="x","x",$AA$2-'Indicator Date hidden'!AB142)</f>
        <v>1</v>
      </c>
      <c r="AB141" s="25">
        <f>IF('Indicator Date hidden'!AC142="x","x",$AB$2-'Indicator Date hidden'!AC142)</f>
        <v>0</v>
      </c>
      <c r="AC141" s="25">
        <f>IF('Indicator Date hidden'!AD142="x","x",$AC$2-'Indicator Date hidden'!AD142)</f>
        <v>0</v>
      </c>
      <c r="AD141" s="25" t="str">
        <f>IF('Indicator Date hidden'!AE142="x","x",$AD$2-'Indicator Date hidden'!AE142)</f>
        <v>x</v>
      </c>
      <c r="AE141" s="25">
        <f>IF('Indicator Date hidden'!AF142="x","x",$AE$2-'Indicator Date hidden'!AF142)</f>
        <v>0</v>
      </c>
      <c r="AF141" s="25">
        <f>IF('Indicator Date hidden'!AG142="x","x",$AF$2-'Indicator Date hidden'!AG142)</f>
        <v>1</v>
      </c>
      <c r="AG141" s="25">
        <f>IF('Indicator Date hidden'!AH142="x","x",$AG$2-'Indicator Date hidden'!AH142)</f>
        <v>0</v>
      </c>
      <c r="AH141" s="25">
        <f>IF('Indicator Date hidden'!AI142="x","x",$AH$2-'Indicator Date hidden'!AI142)</f>
        <v>0</v>
      </c>
      <c r="AI141" s="25">
        <f>IF('Indicator Date hidden'!AJ142="x","x",$AI$2-'Indicator Date hidden'!AJ142)</f>
        <v>0</v>
      </c>
      <c r="AJ141" s="25" t="str">
        <f>IF('Indicator Date hidden'!AK142="x","x",$AJ$2-'Indicator Date hidden'!AK142)</f>
        <v>x</v>
      </c>
      <c r="AK141" s="25">
        <f>IF('Indicator Date hidden'!AL142="x","x",$AK$2-'Indicator Date hidden'!AL142)</f>
        <v>1</v>
      </c>
      <c r="AL141" s="25">
        <f>IF('Indicator Date hidden'!AM142="x","x",$AL$2-'Indicator Date hidden'!AM142)</f>
        <v>0</v>
      </c>
      <c r="AM141" s="25">
        <f>IF('Indicator Date hidden'!AN142="x","x",$AM$2-'Indicator Date hidden'!AN142)</f>
        <v>0</v>
      </c>
      <c r="AN141" s="25">
        <f>IF('Indicator Date hidden'!AO142="x","x",$AN$2-'Indicator Date hidden'!AO142)</f>
        <v>0</v>
      </c>
      <c r="AO141" s="25">
        <f>IF('Indicator Date hidden'!AP142="x","x",$AO$2-'Indicator Date hidden'!AP142)</f>
        <v>0</v>
      </c>
      <c r="AP141" s="25">
        <f>IF('Indicator Date hidden'!AQ142="x","x",$AP$2-'Indicator Date hidden'!AQ142)</f>
        <v>0</v>
      </c>
      <c r="AQ141" s="25">
        <f>IF('Indicator Date hidden'!AR142="x","x",$AQ$2-'Indicator Date hidden'!AR142)</f>
        <v>0</v>
      </c>
      <c r="AR141" s="25">
        <f>IF('Indicator Date hidden'!AS142="x","x",$AR$2-'Indicator Date hidden'!AS142)</f>
        <v>0</v>
      </c>
      <c r="AS141" s="25">
        <f>IF('Indicator Date hidden'!AT142="x","x",$AS$2-'Indicator Date hidden'!AT142)</f>
        <v>0</v>
      </c>
      <c r="AT141" s="25">
        <f>IF('Indicator Date hidden'!AU142="x","x",$AT$2-'Indicator Date hidden'!AU142)</f>
        <v>0</v>
      </c>
      <c r="AU141" s="25">
        <f>IF('Indicator Date hidden'!AV142="x","x",$AU$2-'Indicator Date hidden'!AV142)</f>
        <v>3</v>
      </c>
      <c r="AV141" s="25">
        <f>IF('Indicator Date hidden'!AW142="x","x",$AV$2-'Indicator Date hidden'!AW142)</f>
        <v>0</v>
      </c>
      <c r="AW141" s="25">
        <f>IF('Indicator Date hidden'!AX142="x","x",$AW$2-'Indicator Date hidden'!AX142)</f>
        <v>0</v>
      </c>
      <c r="AX141" s="25">
        <f>IF('Indicator Date hidden'!AY142="x","x",$AX$2-'Indicator Date hidden'!AY142)</f>
        <v>0</v>
      </c>
      <c r="AY141" s="25">
        <f>IF('Indicator Date hidden'!AZ142="x","x",$AY$2-'Indicator Date hidden'!AZ142)</f>
        <v>0</v>
      </c>
      <c r="AZ141" s="25">
        <f>IF('Indicator Date hidden'!BA142="x","x",$AZ$2-'Indicator Date hidden'!BA142)</f>
        <v>0</v>
      </c>
      <c r="BA141">
        <f t="shared" si="20"/>
        <v>8</v>
      </c>
      <c r="BB141" s="26">
        <f t="shared" si="21"/>
        <v>0.17391304347826086</v>
      </c>
      <c r="BC141">
        <f t="shared" si="22"/>
        <v>5</v>
      </c>
      <c r="BD141" s="26">
        <f t="shared" si="23"/>
        <v>0.56354266942677045</v>
      </c>
      <c r="BE141" s="28">
        <f t="shared" si="24"/>
        <v>0</v>
      </c>
    </row>
    <row r="142" spans="1:57">
      <c r="A142" t="s">
        <v>7066</v>
      </c>
      <c r="B142" s="25">
        <f>IF('Indicator Date hidden'!C143="x","x",$B$2-'Indicator Date hidden'!C143)</f>
        <v>0</v>
      </c>
      <c r="C142" s="25">
        <f>IF('Indicator Date hidden'!D143="x","x",$C$2-'Indicator Date hidden'!D143)</f>
        <v>0</v>
      </c>
      <c r="D142" s="25">
        <f>IF('Indicator Date hidden'!E143="x","x",$D$2-'Indicator Date hidden'!E143)</f>
        <v>0</v>
      </c>
      <c r="E142" s="25">
        <f>IF('Indicator Date hidden'!F143="x","x",$E$2-'Indicator Date hidden'!F143)</f>
        <v>0</v>
      </c>
      <c r="F142" s="25">
        <f>IF('Indicator Date hidden'!G143="x","x",$F$2-'Indicator Date hidden'!G143)</f>
        <v>0</v>
      </c>
      <c r="G142" s="25">
        <f>IF('Indicator Date hidden'!H143="x","x",$G$2-'Indicator Date hidden'!H143)</f>
        <v>0</v>
      </c>
      <c r="H142" s="25">
        <f>IF('Indicator Date hidden'!I143="x","x",$H$2-'Indicator Date hidden'!I143)</f>
        <v>0</v>
      </c>
      <c r="I142" s="25">
        <f>IF('Indicator Date hidden'!J143="x","x",$I$2-'Indicator Date hidden'!J143)</f>
        <v>0</v>
      </c>
      <c r="J142" s="25">
        <f>IF('Indicator Date hidden'!K143="x","x",$J$2-'Indicator Date hidden'!K143)</f>
        <v>0</v>
      </c>
      <c r="K142" s="25">
        <f>IF('Indicator Date hidden'!L143="x","x",$K$2-'Indicator Date hidden'!L143)</f>
        <v>0</v>
      </c>
      <c r="L142" s="25">
        <f>IF('Indicator Date hidden'!M143="x","x",$L$2-'Indicator Date hidden'!M143)</f>
        <v>0</v>
      </c>
      <c r="M142" s="25">
        <f>IF('Indicator Date hidden'!N143="x","x",$M$2-'Indicator Date hidden'!N143)</f>
        <v>0</v>
      </c>
      <c r="N142" s="25">
        <f>IF('Indicator Date hidden'!O143="x","x",$N$2-'Indicator Date hidden'!O143)</f>
        <v>0</v>
      </c>
      <c r="O142" s="25">
        <f>IF('Indicator Date hidden'!P143="x","x",$O$2-'Indicator Date hidden'!P143)</f>
        <v>0</v>
      </c>
      <c r="P142" s="25">
        <f>IF('Indicator Date hidden'!Q143="x","x",$P$2-'Indicator Date hidden'!Q143)</f>
        <v>0</v>
      </c>
      <c r="Q142" s="25" t="str">
        <f>IF('Indicator Date hidden'!R143="x","x",$Q$2-'Indicator Date hidden'!R143)</f>
        <v>x</v>
      </c>
      <c r="R142" s="25">
        <f>IF('Indicator Date hidden'!S143="x","x",$R$2-'Indicator Date hidden'!S143)</f>
        <v>0</v>
      </c>
      <c r="S142" s="25">
        <f>IF('Indicator Date hidden'!T143="x","x",$S$2-'Indicator Date hidden'!T143)</f>
        <v>0</v>
      </c>
      <c r="T142" s="25">
        <f>IF('Indicator Date hidden'!U143="x","x",$T$2-'Indicator Date hidden'!U143)</f>
        <v>0</v>
      </c>
      <c r="U142" s="25" t="str">
        <f>IF('Indicator Date hidden'!V143="x","x",$U$2-'Indicator Date hidden'!V143)</f>
        <v>x</v>
      </c>
      <c r="V142" s="25">
        <f>IF('Indicator Date hidden'!W143="x","x",$V$2-'Indicator Date hidden'!W143)</f>
        <v>0</v>
      </c>
      <c r="W142" s="25" t="str">
        <f>IF('Indicator Date hidden'!X143="x","x",$W$2-'Indicator Date hidden'!X143)</f>
        <v>x</v>
      </c>
      <c r="X142" s="25">
        <f>IF('Indicator Date hidden'!Y143="x","x",$X$2-'Indicator Date hidden'!Y143)</f>
        <v>4</v>
      </c>
      <c r="Y142" s="25">
        <f>IF('Indicator Date hidden'!Z143="x","x",$Y$2-'Indicator Date hidden'!Z143)</f>
        <v>0</v>
      </c>
      <c r="Z142" s="25">
        <f>IF('Indicator Date hidden'!AA143="x","x",$Z$2-'Indicator Date hidden'!AA143)</f>
        <v>0</v>
      </c>
      <c r="AA142" s="25" t="str">
        <f>IF('Indicator Date hidden'!AB143="x","x",$AA$2-'Indicator Date hidden'!AB143)</f>
        <v>x</v>
      </c>
      <c r="AB142" s="25">
        <f>IF('Indicator Date hidden'!AC143="x","x",$AB$2-'Indicator Date hidden'!AC143)</f>
        <v>0</v>
      </c>
      <c r="AC142" s="25">
        <f>IF('Indicator Date hidden'!AD143="x","x",$AC$2-'Indicator Date hidden'!AD143)</f>
        <v>0</v>
      </c>
      <c r="AD142" s="25" t="str">
        <f>IF('Indicator Date hidden'!AE143="x","x",$AD$2-'Indicator Date hidden'!AE143)</f>
        <v>x</v>
      </c>
      <c r="AE142" s="25">
        <f>IF('Indicator Date hidden'!AF143="x","x",$AE$2-'Indicator Date hidden'!AF143)</f>
        <v>0</v>
      </c>
      <c r="AF142" s="25">
        <f>IF('Indicator Date hidden'!AG143="x","x",$AF$2-'Indicator Date hidden'!AG143)</f>
        <v>1</v>
      </c>
      <c r="AG142" s="25">
        <f>IF('Indicator Date hidden'!AH143="x","x",$AG$2-'Indicator Date hidden'!AH143)</f>
        <v>0</v>
      </c>
      <c r="AH142" s="25">
        <f>IF('Indicator Date hidden'!AI143="x","x",$AH$2-'Indicator Date hidden'!AI143)</f>
        <v>0</v>
      </c>
      <c r="AI142" s="25">
        <f>IF('Indicator Date hidden'!AJ143="x","x",$AI$2-'Indicator Date hidden'!AJ143)</f>
        <v>0</v>
      </c>
      <c r="AJ142" s="25">
        <f>IF('Indicator Date hidden'!AK143="x","x",$AJ$2-'Indicator Date hidden'!AK143)</f>
        <v>1</v>
      </c>
      <c r="AK142" s="25">
        <f>IF('Indicator Date hidden'!AL143="x","x",$AK$2-'Indicator Date hidden'!AL143)</f>
        <v>1</v>
      </c>
      <c r="AL142" s="25">
        <f>IF('Indicator Date hidden'!AM143="x","x",$AL$2-'Indicator Date hidden'!AM143)</f>
        <v>0</v>
      </c>
      <c r="AM142" s="25">
        <f>IF('Indicator Date hidden'!AN143="x","x",$AM$2-'Indicator Date hidden'!AN143)</f>
        <v>0</v>
      </c>
      <c r="AN142" s="25">
        <f>IF('Indicator Date hidden'!AO143="x","x",$AN$2-'Indicator Date hidden'!AO143)</f>
        <v>0</v>
      </c>
      <c r="AO142" s="25">
        <f>IF('Indicator Date hidden'!AP143="x","x",$AO$2-'Indicator Date hidden'!AP143)</f>
        <v>0</v>
      </c>
      <c r="AP142" s="25">
        <f>IF('Indicator Date hidden'!AQ143="x","x",$AP$2-'Indicator Date hidden'!AQ143)</f>
        <v>0</v>
      </c>
      <c r="AQ142" s="25" t="str">
        <f>IF('Indicator Date hidden'!AR143="x","x",$AQ$2-'Indicator Date hidden'!AR143)</f>
        <v>x</v>
      </c>
      <c r="AR142" s="25">
        <f>IF('Indicator Date hidden'!AS143="x","x",$AR$2-'Indicator Date hidden'!AS143)</f>
        <v>0</v>
      </c>
      <c r="AS142" s="25">
        <f>IF('Indicator Date hidden'!AT143="x","x",$AS$2-'Indicator Date hidden'!AT143)</f>
        <v>0</v>
      </c>
      <c r="AT142" s="25">
        <f>IF('Indicator Date hidden'!AU143="x","x",$AT$2-'Indicator Date hidden'!AU143)</f>
        <v>0</v>
      </c>
      <c r="AU142" s="25">
        <f>IF('Indicator Date hidden'!AV143="x","x",$AU$2-'Indicator Date hidden'!AV143)</f>
        <v>4</v>
      </c>
      <c r="AV142" s="25">
        <f>IF('Indicator Date hidden'!AW143="x","x",$AV$2-'Indicator Date hidden'!AW143)</f>
        <v>0</v>
      </c>
      <c r="AW142" s="25">
        <f>IF('Indicator Date hidden'!AX143="x","x",$AW$2-'Indicator Date hidden'!AX143)</f>
        <v>0</v>
      </c>
      <c r="AX142" s="25">
        <f>IF('Indicator Date hidden'!AY143="x","x",$AX$2-'Indicator Date hidden'!AY143)</f>
        <v>0</v>
      </c>
      <c r="AY142" s="25">
        <f>IF('Indicator Date hidden'!AZ143="x","x",$AY$2-'Indicator Date hidden'!AZ143)</f>
        <v>0</v>
      </c>
      <c r="AZ142" s="25">
        <f>IF('Indicator Date hidden'!BA143="x","x",$AZ$2-'Indicator Date hidden'!BA143)</f>
        <v>0</v>
      </c>
      <c r="BA142">
        <f t="shared" si="20"/>
        <v>11</v>
      </c>
      <c r="BB142" s="26">
        <f t="shared" si="21"/>
        <v>0.24444444444444444</v>
      </c>
      <c r="BC142">
        <f t="shared" si="22"/>
        <v>5</v>
      </c>
      <c r="BD142" s="26">
        <f t="shared" si="23"/>
        <v>0.84736337621944968</v>
      </c>
      <c r="BE142" s="28">
        <f t="shared" si="24"/>
        <v>0</v>
      </c>
    </row>
    <row r="143" spans="1:57">
      <c r="A143" t="s">
        <v>7068</v>
      </c>
      <c r="B143" s="25">
        <f>IF('Indicator Date hidden'!C144="x","x",$B$2-'Indicator Date hidden'!C144)</f>
        <v>0</v>
      </c>
      <c r="C143" s="25">
        <f>IF('Indicator Date hidden'!D144="x","x",$C$2-'Indicator Date hidden'!D144)</f>
        <v>0</v>
      </c>
      <c r="D143" s="25">
        <f>IF('Indicator Date hidden'!E144="x","x",$D$2-'Indicator Date hidden'!E144)</f>
        <v>0</v>
      </c>
      <c r="E143" s="25">
        <f>IF('Indicator Date hidden'!F144="x","x",$E$2-'Indicator Date hidden'!F144)</f>
        <v>0</v>
      </c>
      <c r="F143" s="25">
        <f>IF('Indicator Date hidden'!G144="x","x",$F$2-'Indicator Date hidden'!G144)</f>
        <v>0</v>
      </c>
      <c r="G143" s="25">
        <f>IF('Indicator Date hidden'!H144="x","x",$G$2-'Indicator Date hidden'!H144)</f>
        <v>0</v>
      </c>
      <c r="H143" s="25">
        <f>IF('Indicator Date hidden'!I144="x","x",$H$2-'Indicator Date hidden'!I144)</f>
        <v>0</v>
      </c>
      <c r="I143" s="25">
        <f>IF('Indicator Date hidden'!J144="x","x",$I$2-'Indicator Date hidden'!J144)</f>
        <v>0</v>
      </c>
      <c r="J143" s="25">
        <f>IF('Indicator Date hidden'!K144="x","x",$J$2-'Indicator Date hidden'!K144)</f>
        <v>0</v>
      </c>
      <c r="K143" s="25">
        <f>IF('Indicator Date hidden'!L144="x","x",$K$2-'Indicator Date hidden'!L144)</f>
        <v>0</v>
      </c>
      <c r="L143" s="25">
        <f>IF('Indicator Date hidden'!M144="x","x",$L$2-'Indicator Date hidden'!M144)</f>
        <v>0</v>
      </c>
      <c r="M143" s="25">
        <f>IF('Indicator Date hidden'!N144="x","x",$M$2-'Indicator Date hidden'!N144)</f>
        <v>0</v>
      </c>
      <c r="N143" s="25">
        <f>IF('Indicator Date hidden'!O144="x","x",$N$2-'Indicator Date hidden'!O144)</f>
        <v>0</v>
      </c>
      <c r="O143" s="25">
        <f>IF('Indicator Date hidden'!P144="x","x",$O$2-'Indicator Date hidden'!P144)</f>
        <v>0</v>
      </c>
      <c r="P143" s="25">
        <f>IF('Indicator Date hidden'!Q144="x","x",$P$2-'Indicator Date hidden'!Q144)</f>
        <v>0</v>
      </c>
      <c r="Q143" s="25">
        <f>IF('Indicator Date hidden'!R144="x","x",$Q$2-'Indicator Date hidden'!R144)</f>
        <v>4</v>
      </c>
      <c r="R143" s="25">
        <f>IF('Indicator Date hidden'!S144="x","x",$R$2-'Indicator Date hidden'!S144)</f>
        <v>0</v>
      </c>
      <c r="S143" s="25">
        <f>IF('Indicator Date hidden'!T144="x","x",$S$2-'Indicator Date hidden'!T144)</f>
        <v>0</v>
      </c>
      <c r="T143" s="25">
        <f>IF('Indicator Date hidden'!U144="x","x",$T$2-'Indicator Date hidden'!U144)</f>
        <v>0</v>
      </c>
      <c r="U143" s="25">
        <f>IF('Indicator Date hidden'!V144="x","x",$U$2-'Indicator Date hidden'!V144)</f>
        <v>0</v>
      </c>
      <c r="V143" s="25">
        <f>IF('Indicator Date hidden'!W144="x","x",$V$2-'Indicator Date hidden'!W144)</f>
        <v>0</v>
      </c>
      <c r="W143" s="25">
        <f>IF('Indicator Date hidden'!X144="x","x",$W$2-'Indicator Date hidden'!X144)</f>
        <v>4</v>
      </c>
      <c r="X143" s="25">
        <f>IF('Indicator Date hidden'!Y144="x","x",$X$2-'Indicator Date hidden'!Y144)</f>
        <v>4</v>
      </c>
      <c r="Y143" s="25">
        <f>IF('Indicator Date hidden'!Z144="x","x",$Y$2-'Indicator Date hidden'!Z144)</f>
        <v>0</v>
      </c>
      <c r="Z143" s="25">
        <f>IF('Indicator Date hidden'!AA144="x","x",$Z$2-'Indicator Date hidden'!AA144)</f>
        <v>0</v>
      </c>
      <c r="AA143" s="25">
        <f>IF('Indicator Date hidden'!AB144="x","x",$AA$2-'Indicator Date hidden'!AB144)</f>
        <v>0</v>
      </c>
      <c r="AB143" s="25">
        <f>IF('Indicator Date hidden'!AC144="x","x",$AB$2-'Indicator Date hidden'!AC144)</f>
        <v>0</v>
      </c>
      <c r="AC143" s="25">
        <f>IF('Indicator Date hidden'!AD144="x","x",$AC$2-'Indicator Date hidden'!AD144)</f>
        <v>0</v>
      </c>
      <c r="AD143" s="25">
        <f>IF('Indicator Date hidden'!AE144="x","x",$AD$2-'Indicator Date hidden'!AE144)</f>
        <v>0</v>
      </c>
      <c r="AE143" s="25">
        <f>IF('Indicator Date hidden'!AF144="x","x",$AE$2-'Indicator Date hidden'!AF144)</f>
        <v>0</v>
      </c>
      <c r="AF143" s="25">
        <f>IF('Indicator Date hidden'!AG144="x","x",$AF$2-'Indicator Date hidden'!AG144)</f>
        <v>2</v>
      </c>
      <c r="AG143" s="25">
        <f>IF('Indicator Date hidden'!AH144="x","x",$AG$2-'Indicator Date hidden'!AH144)</f>
        <v>0</v>
      </c>
      <c r="AH143" s="25">
        <f>IF('Indicator Date hidden'!AI144="x","x",$AH$2-'Indicator Date hidden'!AI144)</f>
        <v>0</v>
      </c>
      <c r="AI143" s="25">
        <f>IF('Indicator Date hidden'!AJ144="x","x",$AI$2-'Indicator Date hidden'!AJ144)</f>
        <v>0</v>
      </c>
      <c r="AJ143" s="25" t="str">
        <f>IF('Indicator Date hidden'!AK144="x","x",$AJ$2-'Indicator Date hidden'!AK144)</f>
        <v>x</v>
      </c>
      <c r="AK143" s="25">
        <f>IF('Indicator Date hidden'!AL144="x","x",$AK$2-'Indicator Date hidden'!AL144)</f>
        <v>0</v>
      </c>
      <c r="AL143" s="25">
        <f>IF('Indicator Date hidden'!AM144="x","x",$AL$2-'Indicator Date hidden'!AM144)</f>
        <v>0</v>
      </c>
      <c r="AM143" s="25">
        <f>IF('Indicator Date hidden'!AN144="x","x",$AM$2-'Indicator Date hidden'!AN144)</f>
        <v>0</v>
      </c>
      <c r="AN143" s="25">
        <f>IF('Indicator Date hidden'!AO144="x","x",$AN$2-'Indicator Date hidden'!AO144)</f>
        <v>0</v>
      </c>
      <c r="AO143" s="25">
        <f>IF('Indicator Date hidden'!AP144="x","x",$AO$2-'Indicator Date hidden'!AP144)</f>
        <v>1</v>
      </c>
      <c r="AP143" s="25">
        <f>IF('Indicator Date hidden'!AQ144="x","x",$AP$2-'Indicator Date hidden'!AQ144)</f>
        <v>1</v>
      </c>
      <c r="AQ143" s="25">
        <f>IF('Indicator Date hidden'!AR144="x","x",$AQ$2-'Indicator Date hidden'!AR144)</f>
        <v>0</v>
      </c>
      <c r="AR143" s="25">
        <f>IF('Indicator Date hidden'!AS144="x","x",$AR$2-'Indicator Date hidden'!AS144)</f>
        <v>0</v>
      </c>
      <c r="AS143" s="25">
        <f>IF('Indicator Date hidden'!AT144="x","x",$AS$2-'Indicator Date hidden'!AT144)</f>
        <v>0</v>
      </c>
      <c r="AT143" s="25">
        <f>IF('Indicator Date hidden'!AU144="x","x",$AT$2-'Indicator Date hidden'!AU144)</f>
        <v>0</v>
      </c>
      <c r="AU143" s="25">
        <f>IF('Indicator Date hidden'!AV144="x","x",$AU$2-'Indicator Date hidden'!AV144)</f>
        <v>2</v>
      </c>
      <c r="AV143" s="25">
        <f>IF('Indicator Date hidden'!AW144="x","x",$AV$2-'Indicator Date hidden'!AW144)</f>
        <v>0</v>
      </c>
      <c r="AW143" s="25">
        <f>IF('Indicator Date hidden'!AX144="x","x",$AW$2-'Indicator Date hidden'!AX144)</f>
        <v>0</v>
      </c>
      <c r="AX143" s="25">
        <f>IF('Indicator Date hidden'!AY144="x","x",$AX$2-'Indicator Date hidden'!AY144)</f>
        <v>0</v>
      </c>
      <c r="AY143" s="25">
        <f>IF('Indicator Date hidden'!AZ144="x","x",$AY$2-'Indicator Date hidden'!AZ144)</f>
        <v>0</v>
      </c>
      <c r="AZ143" s="25">
        <f>IF('Indicator Date hidden'!BA144="x","x",$AZ$2-'Indicator Date hidden'!BA144)</f>
        <v>0</v>
      </c>
      <c r="BA143">
        <f t="shared" si="20"/>
        <v>18</v>
      </c>
      <c r="BB143" s="26">
        <f t="shared" si="21"/>
        <v>0.36</v>
      </c>
      <c r="BC143">
        <f t="shared" si="22"/>
        <v>7</v>
      </c>
      <c r="BD143" s="26">
        <f t="shared" si="23"/>
        <v>1.0150862032359615</v>
      </c>
      <c r="BE143" s="28">
        <f t="shared" si="24"/>
        <v>0</v>
      </c>
    </row>
    <row r="144" spans="1:57">
      <c r="A144" t="s">
        <v>6959</v>
      </c>
      <c r="B144" s="25">
        <f>IF('Indicator Date hidden'!C145="x","x",$B$2-'Indicator Date hidden'!C145)</f>
        <v>0</v>
      </c>
      <c r="C144" s="25">
        <f>IF('Indicator Date hidden'!D145="x","x",$C$2-'Indicator Date hidden'!D145)</f>
        <v>0</v>
      </c>
      <c r="D144" s="25">
        <f>IF('Indicator Date hidden'!E145="x","x",$D$2-'Indicator Date hidden'!E145)</f>
        <v>0</v>
      </c>
      <c r="E144" s="25">
        <f>IF('Indicator Date hidden'!F145="x","x",$E$2-'Indicator Date hidden'!F145)</f>
        <v>0</v>
      </c>
      <c r="F144" s="25">
        <f>IF('Indicator Date hidden'!G145="x","x",$F$2-'Indicator Date hidden'!G145)</f>
        <v>0</v>
      </c>
      <c r="G144" s="25">
        <f>IF('Indicator Date hidden'!H145="x","x",$G$2-'Indicator Date hidden'!H145)</f>
        <v>0</v>
      </c>
      <c r="H144" s="25">
        <f>IF('Indicator Date hidden'!I145="x","x",$H$2-'Indicator Date hidden'!I145)</f>
        <v>0</v>
      </c>
      <c r="I144" s="25">
        <f>IF('Indicator Date hidden'!J145="x","x",$I$2-'Indicator Date hidden'!J145)</f>
        <v>0</v>
      </c>
      <c r="J144" s="25">
        <f>IF('Indicator Date hidden'!K145="x","x",$J$2-'Indicator Date hidden'!K145)</f>
        <v>0</v>
      </c>
      <c r="K144" s="25">
        <f>IF('Indicator Date hidden'!L145="x","x",$K$2-'Indicator Date hidden'!L145)</f>
        <v>0</v>
      </c>
      <c r="L144" s="25">
        <f>IF('Indicator Date hidden'!M145="x","x",$L$2-'Indicator Date hidden'!M145)</f>
        <v>0</v>
      </c>
      <c r="M144" s="25">
        <f>IF('Indicator Date hidden'!N145="x","x",$M$2-'Indicator Date hidden'!N145)</f>
        <v>0</v>
      </c>
      <c r="N144" s="25">
        <f>IF('Indicator Date hidden'!O145="x","x",$N$2-'Indicator Date hidden'!O145)</f>
        <v>0</v>
      </c>
      <c r="O144" s="25">
        <f>IF('Indicator Date hidden'!P145="x","x",$O$2-'Indicator Date hidden'!P145)</f>
        <v>0</v>
      </c>
      <c r="P144" s="25">
        <f>IF('Indicator Date hidden'!Q145="x","x",$P$2-'Indicator Date hidden'!Q145)</f>
        <v>0</v>
      </c>
      <c r="Q144" s="25" t="str">
        <f>IF('Indicator Date hidden'!R145="x","x",$Q$2-'Indicator Date hidden'!R145)</f>
        <v>x</v>
      </c>
      <c r="R144" s="25">
        <f>IF('Indicator Date hidden'!S145="x","x",$R$2-'Indicator Date hidden'!S145)</f>
        <v>0</v>
      </c>
      <c r="S144" s="25">
        <f>IF('Indicator Date hidden'!T145="x","x",$S$2-'Indicator Date hidden'!T145)</f>
        <v>0</v>
      </c>
      <c r="T144" s="25">
        <f>IF('Indicator Date hidden'!U145="x","x",$T$2-'Indicator Date hidden'!U145)</f>
        <v>0</v>
      </c>
      <c r="U144" s="25" t="str">
        <f>IF('Indicator Date hidden'!V145="x","x",$U$2-'Indicator Date hidden'!V145)</f>
        <v>x</v>
      </c>
      <c r="V144" s="25">
        <f>IF('Indicator Date hidden'!W145="x","x",$V$2-'Indicator Date hidden'!W145)</f>
        <v>0</v>
      </c>
      <c r="W144" s="25" t="str">
        <f>IF('Indicator Date hidden'!X145="x","x",$W$2-'Indicator Date hidden'!X145)</f>
        <v>x</v>
      </c>
      <c r="X144" s="25" t="str">
        <f>IF('Indicator Date hidden'!Y145="x","x",$X$2-'Indicator Date hidden'!Y145)</f>
        <v>x</v>
      </c>
      <c r="Y144" s="25">
        <f>IF('Indicator Date hidden'!Z145="x","x",$Y$2-'Indicator Date hidden'!Z145)</f>
        <v>0</v>
      </c>
      <c r="Z144" s="25">
        <f>IF('Indicator Date hidden'!AA145="x","x",$Z$2-'Indicator Date hidden'!AA145)</f>
        <v>0</v>
      </c>
      <c r="AA144" s="25" t="str">
        <f>IF('Indicator Date hidden'!AB145="x","x",$AA$2-'Indicator Date hidden'!AB145)</f>
        <v>x</v>
      </c>
      <c r="AB144" s="25">
        <f>IF('Indicator Date hidden'!AC145="x","x",$AB$2-'Indicator Date hidden'!AC145)</f>
        <v>0</v>
      </c>
      <c r="AC144" s="25">
        <f>IF('Indicator Date hidden'!AD145="x","x",$AC$2-'Indicator Date hidden'!AD145)</f>
        <v>0</v>
      </c>
      <c r="AD144" s="25" t="str">
        <f>IF('Indicator Date hidden'!AE145="x","x",$AD$2-'Indicator Date hidden'!AE145)</f>
        <v>x</v>
      </c>
      <c r="AE144" s="25" t="str">
        <f>IF('Indicator Date hidden'!AF145="x","x",$AE$2-'Indicator Date hidden'!AF145)</f>
        <v>x</v>
      </c>
      <c r="AF144" s="25" t="str">
        <f>IF('Indicator Date hidden'!AG145="x","x",$AF$2-'Indicator Date hidden'!AG145)</f>
        <v>x</v>
      </c>
      <c r="AG144" s="25">
        <f>IF('Indicator Date hidden'!AH145="x","x",$AG$2-'Indicator Date hidden'!AH145)</f>
        <v>0</v>
      </c>
      <c r="AH144" s="25">
        <f>IF('Indicator Date hidden'!AI145="x","x",$AH$2-'Indicator Date hidden'!AI145)</f>
        <v>0</v>
      </c>
      <c r="AI144" s="25">
        <f>IF('Indicator Date hidden'!AJ145="x","x",$AI$2-'Indicator Date hidden'!AJ145)</f>
        <v>0</v>
      </c>
      <c r="AJ144" s="25" t="str">
        <f>IF('Indicator Date hidden'!AK145="x","x",$AJ$2-'Indicator Date hidden'!AK145)</f>
        <v>x</v>
      </c>
      <c r="AK144" s="25">
        <f>IF('Indicator Date hidden'!AL145="x","x",$AK$2-'Indicator Date hidden'!AL145)</f>
        <v>1</v>
      </c>
      <c r="AL144" s="25">
        <f>IF('Indicator Date hidden'!AM145="x","x",$AL$2-'Indicator Date hidden'!AM145)</f>
        <v>0</v>
      </c>
      <c r="AM144" s="25">
        <f>IF('Indicator Date hidden'!AN145="x","x",$AM$2-'Indicator Date hidden'!AN145)</f>
        <v>0</v>
      </c>
      <c r="AN144" s="25">
        <f>IF('Indicator Date hidden'!AO145="x","x",$AN$2-'Indicator Date hidden'!AO145)</f>
        <v>0</v>
      </c>
      <c r="AO144" s="25">
        <f>IF('Indicator Date hidden'!AP145="x","x",$AO$2-'Indicator Date hidden'!AP145)</f>
        <v>0</v>
      </c>
      <c r="AP144" s="25" t="str">
        <f>IF('Indicator Date hidden'!AQ145="x","x",$AP$2-'Indicator Date hidden'!AQ145)</f>
        <v>x</v>
      </c>
      <c r="AQ144" s="25">
        <f>IF('Indicator Date hidden'!AR145="x","x",$AQ$2-'Indicator Date hidden'!AR145)</f>
        <v>0</v>
      </c>
      <c r="AR144" s="25">
        <f>IF('Indicator Date hidden'!AS145="x","x",$AR$2-'Indicator Date hidden'!AS145)</f>
        <v>0</v>
      </c>
      <c r="AS144" s="25" t="str">
        <f>IF('Indicator Date hidden'!AT145="x","x",$AS$2-'Indicator Date hidden'!AT145)</f>
        <v>x</v>
      </c>
      <c r="AT144" s="25">
        <f>IF('Indicator Date hidden'!AU145="x","x",$AT$2-'Indicator Date hidden'!AU145)</f>
        <v>0</v>
      </c>
      <c r="AU144" s="25" t="str">
        <f>IF('Indicator Date hidden'!AV145="x","x",$AU$2-'Indicator Date hidden'!AV145)</f>
        <v>x</v>
      </c>
      <c r="AV144" s="25">
        <f>IF('Indicator Date hidden'!AW145="x","x",$AV$2-'Indicator Date hidden'!AW145)</f>
        <v>0</v>
      </c>
      <c r="AW144" s="25">
        <f>IF('Indicator Date hidden'!AX145="x","x",$AW$2-'Indicator Date hidden'!AX145)</f>
        <v>0</v>
      </c>
      <c r="AX144" s="25">
        <f>IF('Indicator Date hidden'!AY145="x","x",$AX$2-'Indicator Date hidden'!AY145)</f>
        <v>0</v>
      </c>
      <c r="AY144" s="25">
        <f>IF('Indicator Date hidden'!AZ145="x","x",$AY$2-'Indicator Date hidden'!AZ145)</f>
        <v>8</v>
      </c>
      <c r="AZ144" s="25">
        <f>IF('Indicator Date hidden'!BA145="x","x",$AZ$2-'Indicator Date hidden'!BA145)</f>
        <v>0</v>
      </c>
      <c r="BA144">
        <f t="shared" si="20"/>
        <v>9</v>
      </c>
      <c r="BB144" s="26">
        <f t="shared" si="21"/>
        <v>0.23076923076923078</v>
      </c>
      <c r="BC144">
        <f t="shared" si="22"/>
        <v>2</v>
      </c>
      <c r="BD144" s="26">
        <f t="shared" si="23"/>
        <v>1.2702016488718806</v>
      </c>
      <c r="BE144" s="28">
        <f t="shared" si="24"/>
        <v>0</v>
      </c>
    </row>
    <row r="145" spans="1:57">
      <c r="A145" t="s">
        <v>6971</v>
      </c>
      <c r="B145" s="25">
        <f>IF('Indicator Date hidden'!C146="x","x",$B$2-'Indicator Date hidden'!C146)</f>
        <v>0</v>
      </c>
      <c r="C145" s="25">
        <f>IF('Indicator Date hidden'!D146="x","x",$C$2-'Indicator Date hidden'!D146)</f>
        <v>0</v>
      </c>
      <c r="D145" s="25">
        <f>IF('Indicator Date hidden'!E146="x","x",$D$2-'Indicator Date hidden'!E146)</f>
        <v>0</v>
      </c>
      <c r="E145" s="25">
        <f>IF('Indicator Date hidden'!F146="x","x",$E$2-'Indicator Date hidden'!F146)</f>
        <v>0</v>
      </c>
      <c r="F145" s="25">
        <f>IF('Indicator Date hidden'!G146="x","x",$F$2-'Indicator Date hidden'!G146)</f>
        <v>0</v>
      </c>
      <c r="G145" s="25">
        <f>IF('Indicator Date hidden'!H146="x","x",$G$2-'Indicator Date hidden'!H146)</f>
        <v>0</v>
      </c>
      <c r="H145" s="25">
        <f>IF('Indicator Date hidden'!I146="x","x",$H$2-'Indicator Date hidden'!I146)</f>
        <v>0</v>
      </c>
      <c r="I145" s="25">
        <f>IF('Indicator Date hidden'!J146="x","x",$I$2-'Indicator Date hidden'!J146)</f>
        <v>0</v>
      </c>
      <c r="J145" s="25">
        <f>IF('Indicator Date hidden'!K146="x","x",$J$2-'Indicator Date hidden'!K146)</f>
        <v>0</v>
      </c>
      <c r="K145" s="25">
        <f>IF('Indicator Date hidden'!L146="x","x",$K$2-'Indicator Date hidden'!L146)</f>
        <v>0</v>
      </c>
      <c r="L145" s="25">
        <f>IF('Indicator Date hidden'!M146="x","x",$L$2-'Indicator Date hidden'!M146)</f>
        <v>0</v>
      </c>
      <c r="M145" s="25">
        <f>IF('Indicator Date hidden'!N146="x","x",$M$2-'Indicator Date hidden'!N146)</f>
        <v>0</v>
      </c>
      <c r="N145" s="25">
        <f>IF('Indicator Date hidden'!O146="x","x",$N$2-'Indicator Date hidden'!O146)</f>
        <v>0</v>
      </c>
      <c r="O145" s="25">
        <f>IF('Indicator Date hidden'!P146="x","x",$O$2-'Indicator Date hidden'!P146)</f>
        <v>0</v>
      </c>
      <c r="P145" s="25">
        <f>IF('Indicator Date hidden'!Q146="x","x",$P$2-'Indicator Date hidden'!Q146)</f>
        <v>0</v>
      </c>
      <c r="Q145" s="25">
        <f>IF('Indicator Date hidden'!R146="x","x",$Q$2-'Indicator Date hidden'!R146)</f>
        <v>2</v>
      </c>
      <c r="R145" s="25">
        <f>IF('Indicator Date hidden'!S146="x","x",$R$2-'Indicator Date hidden'!S146)</f>
        <v>0</v>
      </c>
      <c r="S145" s="25">
        <f>IF('Indicator Date hidden'!T146="x","x",$S$2-'Indicator Date hidden'!T146)</f>
        <v>0</v>
      </c>
      <c r="T145" s="25">
        <f>IF('Indicator Date hidden'!U146="x","x",$T$2-'Indicator Date hidden'!U146)</f>
        <v>0</v>
      </c>
      <c r="U145" s="25">
        <f>IF('Indicator Date hidden'!V146="x","x",$U$2-'Indicator Date hidden'!V146)</f>
        <v>0</v>
      </c>
      <c r="V145" s="25">
        <f>IF('Indicator Date hidden'!W146="x","x",$V$2-'Indicator Date hidden'!W146)</f>
        <v>0</v>
      </c>
      <c r="W145" s="25">
        <f>IF('Indicator Date hidden'!X146="x","x",$W$2-'Indicator Date hidden'!X146)</f>
        <v>2</v>
      </c>
      <c r="X145" s="25">
        <f>IF('Indicator Date hidden'!Y146="x","x",$X$2-'Indicator Date hidden'!Y146)</f>
        <v>2</v>
      </c>
      <c r="Y145" s="25">
        <f>IF('Indicator Date hidden'!Z146="x","x",$Y$2-'Indicator Date hidden'!Z146)</f>
        <v>0</v>
      </c>
      <c r="Z145" s="25">
        <f>IF('Indicator Date hidden'!AA146="x","x",$Z$2-'Indicator Date hidden'!AA146)</f>
        <v>0</v>
      </c>
      <c r="AA145" s="25" t="str">
        <f>IF('Indicator Date hidden'!AB146="x","x",$AA$2-'Indicator Date hidden'!AB146)</f>
        <v>x</v>
      </c>
      <c r="AB145" s="25">
        <f>IF('Indicator Date hidden'!AC146="x","x",$AB$2-'Indicator Date hidden'!AC146)</f>
        <v>0</v>
      </c>
      <c r="AC145" s="25">
        <f>IF('Indicator Date hidden'!AD146="x","x",$AC$2-'Indicator Date hidden'!AD146)</f>
        <v>0</v>
      </c>
      <c r="AD145" s="25" t="str">
        <f>IF('Indicator Date hidden'!AE146="x","x",$AD$2-'Indicator Date hidden'!AE146)</f>
        <v>x</v>
      </c>
      <c r="AE145" s="25" t="str">
        <f>IF('Indicator Date hidden'!AF146="x","x",$AE$2-'Indicator Date hidden'!AF146)</f>
        <v>x</v>
      </c>
      <c r="AF145" s="25" t="str">
        <f>IF('Indicator Date hidden'!AG146="x","x",$AF$2-'Indicator Date hidden'!AG146)</f>
        <v>x</v>
      </c>
      <c r="AG145" s="25">
        <f>IF('Indicator Date hidden'!AH146="x","x",$AG$2-'Indicator Date hidden'!AH146)</f>
        <v>0</v>
      </c>
      <c r="AH145" s="25">
        <f>IF('Indicator Date hidden'!AI146="x","x",$AH$2-'Indicator Date hidden'!AI146)</f>
        <v>0</v>
      </c>
      <c r="AI145" s="25">
        <f>IF('Indicator Date hidden'!AJ146="x","x",$AI$2-'Indicator Date hidden'!AJ146)</f>
        <v>0</v>
      </c>
      <c r="AJ145" s="25" t="str">
        <f>IF('Indicator Date hidden'!AK146="x","x",$AJ$2-'Indicator Date hidden'!AK146)</f>
        <v>x</v>
      </c>
      <c r="AK145" s="25">
        <f>IF('Indicator Date hidden'!AL146="x","x",$AK$2-'Indicator Date hidden'!AL146)</f>
        <v>1</v>
      </c>
      <c r="AL145" s="25">
        <f>IF('Indicator Date hidden'!AM146="x","x",$AL$2-'Indicator Date hidden'!AM146)</f>
        <v>0</v>
      </c>
      <c r="AM145" s="25">
        <f>IF('Indicator Date hidden'!AN146="x","x",$AM$2-'Indicator Date hidden'!AN146)</f>
        <v>0</v>
      </c>
      <c r="AN145" s="25">
        <f>IF('Indicator Date hidden'!AO146="x","x",$AN$2-'Indicator Date hidden'!AO146)</f>
        <v>0</v>
      </c>
      <c r="AO145" s="25">
        <f>IF('Indicator Date hidden'!AP146="x","x",$AO$2-'Indicator Date hidden'!AP146)</f>
        <v>0</v>
      </c>
      <c r="AP145" s="25">
        <f>IF('Indicator Date hidden'!AQ146="x","x",$AP$2-'Indicator Date hidden'!AQ146)</f>
        <v>0</v>
      </c>
      <c r="AQ145" s="25">
        <f>IF('Indicator Date hidden'!AR146="x","x",$AQ$2-'Indicator Date hidden'!AR146)</f>
        <v>6</v>
      </c>
      <c r="AR145" s="25">
        <f>IF('Indicator Date hidden'!AS146="x","x",$AR$2-'Indicator Date hidden'!AS146)</f>
        <v>0</v>
      </c>
      <c r="AS145" s="25">
        <f>IF('Indicator Date hidden'!AT146="x","x",$AS$2-'Indicator Date hidden'!AT146)</f>
        <v>2</v>
      </c>
      <c r="AT145" s="25">
        <f>IF('Indicator Date hidden'!AU146="x","x",$AT$2-'Indicator Date hidden'!AU146)</f>
        <v>0</v>
      </c>
      <c r="AU145" s="25" t="str">
        <f>IF('Indicator Date hidden'!AV146="x","x",$AU$2-'Indicator Date hidden'!AV146)</f>
        <v>x</v>
      </c>
      <c r="AV145" s="25">
        <f>IF('Indicator Date hidden'!AW146="x","x",$AV$2-'Indicator Date hidden'!AW146)</f>
        <v>0</v>
      </c>
      <c r="AW145" s="25">
        <f>IF('Indicator Date hidden'!AX146="x","x",$AW$2-'Indicator Date hidden'!AX146)</f>
        <v>0</v>
      </c>
      <c r="AX145" s="25">
        <f>IF('Indicator Date hidden'!AY146="x","x",$AX$2-'Indicator Date hidden'!AY146)</f>
        <v>0</v>
      </c>
      <c r="AY145" s="25">
        <f>IF('Indicator Date hidden'!AZ146="x","x",$AY$2-'Indicator Date hidden'!AZ146)</f>
        <v>0</v>
      </c>
      <c r="AZ145" s="25">
        <f>IF('Indicator Date hidden'!BA146="x","x",$AZ$2-'Indicator Date hidden'!BA146)</f>
        <v>0</v>
      </c>
      <c r="BA145">
        <f t="shared" si="20"/>
        <v>15</v>
      </c>
      <c r="BB145" s="26">
        <f t="shared" si="21"/>
        <v>0.33333333333333331</v>
      </c>
      <c r="BC145">
        <f t="shared" si="22"/>
        <v>6</v>
      </c>
      <c r="BD145" s="26">
        <f t="shared" si="23"/>
        <v>1.0327955589886444</v>
      </c>
      <c r="BE145" s="28">
        <f t="shared" si="24"/>
        <v>0</v>
      </c>
    </row>
    <row r="146" spans="1:57">
      <c r="A146" t="s">
        <v>7130</v>
      </c>
      <c r="B146" s="25">
        <f>IF('Indicator Date hidden'!C147="x","x",$B$2-'Indicator Date hidden'!C147)</f>
        <v>0</v>
      </c>
      <c r="C146" s="25">
        <f>IF('Indicator Date hidden'!D147="x","x",$C$2-'Indicator Date hidden'!D147)</f>
        <v>0</v>
      </c>
      <c r="D146" s="25">
        <f>IF('Indicator Date hidden'!E147="x","x",$D$2-'Indicator Date hidden'!E147)</f>
        <v>0</v>
      </c>
      <c r="E146" s="25">
        <f>IF('Indicator Date hidden'!F147="x","x",$E$2-'Indicator Date hidden'!F147)</f>
        <v>0</v>
      </c>
      <c r="F146" s="25">
        <f>IF('Indicator Date hidden'!G147="x","x",$F$2-'Indicator Date hidden'!G147)</f>
        <v>0</v>
      </c>
      <c r="G146" s="25">
        <f>IF('Indicator Date hidden'!H147="x","x",$G$2-'Indicator Date hidden'!H147)</f>
        <v>0</v>
      </c>
      <c r="H146" s="25">
        <f>IF('Indicator Date hidden'!I147="x","x",$H$2-'Indicator Date hidden'!I147)</f>
        <v>0</v>
      </c>
      <c r="I146" s="25">
        <f>IF('Indicator Date hidden'!J147="x","x",$I$2-'Indicator Date hidden'!J147)</f>
        <v>0</v>
      </c>
      <c r="J146" s="25">
        <f>IF('Indicator Date hidden'!K147="x","x",$J$2-'Indicator Date hidden'!K147)</f>
        <v>0</v>
      </c>
      <c r="K146" s="25">
        <f>IF('Indicator Date hidden'!L147="x","x",$K$2-'Indicator Date hidden'!L147)</f>
        <v>0</v>
      </c>
      <c r="L146" s="25">
        <f>IF('Indicator Date hidden'!M147="x","x",$L$2-'Indicator Date hidden'!M147)</f>
        <v>0</v>
      </c>
      <c r="M146" s="25">
        <f>IF('Indicator Date hidden'!N147="x","x",$M$2-'Indicator Date hidden'!N147)</f>
        <v>0</v>
      </c>
      <c r="N146" s="25">
        <f>IF('Indicator Date hidden'!O147="x","x",$N$2-'Indicator Date hidden'!O147)</f>
        <v>0</v>
      </c>
      <c r="O146" s="25">
        <f>IF('Indicator Date hidden'!P147="x","x",$O$2-'Indicator Date hidden'!P147)</f>
        <v>0</v>
      </c>
      <c r="P146" s="25">
        <f>IF('Indicator Date hidden'!Q147="x","x",$P$2-'Indicator Date hidden'!Q147)</f>
        <v>0</v>
      </c>
      <c r="Q146" s="25" t="str">
        <f>IF('Indicator Date hidden'!R147="x","x",$Q$2-'Indicator Date hidden'!R147)</f>
        <v>x</v>
      </c>
      <c r="R146" s="25">
        <f>IF('Indicator Date hidden'!S147="x","x",$R$2-'Indicator Date hidden'!S147)</f>
        <v>0</v>
      </c>
      <c r="S146" s="25">
        <f>IF('Indicator Date hidden'!T147="x","x",$S$2-'Indicator Date hidden'!T147)</f>
        <v>0</v>
      </c>
      <c r="T146" s="25">
        <f>IF('Indicator Date hidden'!U147="x","x",$T$2-'Indicator Date hidden'!U147)</f>
        <v>0</v>
      </c>
      <c r="U146" s="25">
        <f>IF('Indicator Date hidden'!V147="x","x",$U$2-'Indicator Date hidden'!V147)</f>
        <v>0</v>
      </c>
      <c r="V146" s="25">
        <f>IF('Indicator Date hidden'!W147="x","x",$V$2-'Indicator Date hidden'!W147)</f>
        <v>0</v>
      </c>
      <c r="W146" s="25" t="str">
        <f>IF('Indicator Date hidden'!X147="x","x",$W$2-'Indicator Date hidden'!X147)</f>
        <v>x</v>
      </c>
      <c r="X146" s="25">
        <f>IF('Indicator Date hidden'!Y147="x","x",$X$2-'Indicator Date hidden'!Y147)</f>
        <v>2</v>
      </c>
      <c r="Y146" s="25">
        <f>IF('Indicator Date hidden'!Z147="x","x",$Y$2-'Indicator Date hidden'!Z147)</f>
        <v>0</v>
      </c>
      <c r="Z146" s="25">
        <f>IF('Indicator Date hidden'!AA147="x","x",$Z$2-'Indicator Date hidden'!AA147)</f>
        <v>0</v>
      </c>
      <c r="AA146" s="25" t="str">
        <f>IF('Indicator Date hidden'!AB147="x","x",$AA$2-'Indicator Date hidden'!AB147)</f>
        <v>x</v>
      </c>
      <c r="AB146" s="25">
        <f>IF('Indicator Date hidden'!AC147="x","x",$AB$2-'Indicator Date hidden'!AC147)</f>
        <v>0</v>
      </c>
      <c r="AC146" s="25">
        <f>IF('Indicator Date hidden'!AD147="x","x",$AC$2-'Indicator Date hidden'!AD147)</f>
        <v>0</v>
      </c>
      <c r="AD146" s="25" t="str">
        <f>IF('Indicator Date hidden'!AE147="x","x",$AD$2-'Indicator Date hidden'!AE147)</f>
        <v>x</v>
      </c>
      <c r="AE146" s="25" t="str">
        <f>IF('Indicator Date hidden'!AF147="x","x",$AE$2-'Indicator Date hidden'!AF147)</f>
        <v>x</v>
      </c>
      <c r="AF146" s="25" t="str">
        <f>IF('Indicator Date hidden'!AG147="x","x",$AF$2-'Indicator Date hidden'!AG147)</f>
        <v>x</v>
      </c>
      <c r="AG146" s="25">
        <f>IF('Indicator Date hidden'!AH147="x","x",$AG$2-'Indicator Date hidden'!AH147)</f>
        <v>0</v>
      </c>
      <c r="AH146" s="25">
        <f>IF('Indicator Date hidden'!AI147="x","x",$AH$2-'Indicator Date hidden'!AI147)</f>
        <v>0</v>
      </c>
      <c r="AI146" s="25">
        <f>IF('Indicator Date hidden'!AJ147="x","x",$AI$2-'Indicator Date hidden'!AJ147)</f>
        <v>0</v>
      </c>
      <c r="AJ146" s="25" t="str">
        <f>IF('Indicator Date hidden'!AK147="x","x",$AJ$2-'Indicator Date hidden'!AK147)</f>
        <v>x</v>
      </c>
      <c r="AK146" s="25">
        <f>IF('Indicator Date hidden'!AL147="x","x",$AK$2-'Indicator Date hidden'!AL147)</f>
        <v>1</v>
      </c>
      <c r="AL146" s="25">
        <f>IF('Indicator Date hidden'!AM147="x","x",$AL$2-'Indicator Date hidden'!AM147)</f>
        <v>0</v>
      </c>
      <c r="AM146" s="25">
        <f>IF('Indicator Date hidden'!AN147="x","x",$AM$2-'Indicator Date hidden'!AN147)</f>
        <v>0</v>
      </c>
      <c r="AN146" s="25">
        <f>IF('Indicator Date hidden'!AO147="x","x",$AN$2-'Indicator Date hidden'!AO147)</f>
        <v>0</v>
      </c>
      <c r="AO146" s="25">
        <f>IF('Indicator Date hidden'!AP147="x","x",$AO$2-'Indicator Date hidden'!AP147)</f>
        <v>0</v>
      </c>
      <c r="AP146" s="25">
        <f>IF('Indicator Date hidden'!AQ147="x","x",$AP$2-'Indicator Date hidden'!AQ147)</f>
        <v>0</v>
      </c>
      <c r="AQ146" s="25" t="str">
        <f>IF('Indicator Date hidden'!AR147="x","x",$AQ$2-'Indicator Date hidden'!AR147)</f>
        <v>x</v>
      </c>
      <c r="AR146" s="25">
        <f>IF('Indicator Date hidden'!AS147="x","x",$AR$2-'Indicator Date hidden'!AS147)</f>
        <v>0</v>
      </c>
      <c r="AS146" s="25">
        <f>IF('Indicator Date hidden'!AT147="x","x",$AS$2-'Indicator Date hidden'!AT147)</f>
        <v>0</v>
      </c>
      <c r="AT146" s="25">
        <f>IF('Indicator Date hidden'!AU147="x","x",$AT$2-'Indicator Date hidden'!AU147)</f>
        <v>0</v>
      </c>
      <c r="AU146" s="25" t="str">
        <f>IF('Indicator Date hidden'!AV147="x","x",$AU$2-'Indicator Date hidden'!AV147)</f>
        <v>x</v>
      </c>
      <c r="AV146" s="25">
        <f>IF('Indicator Date hidden'!AW147="x","x",$AV$2-'Indicator Date hidden'!AW147)</f>
        <v>0</v>
      </c>
      <c r="AW146" s="25">
        <f>IF('Indicator Date hidden'!AX147="x","x",$AW$2-'Indicator Date hidden'!AX147)</f>
        <v>0</v>
      </c>
      <c r="AX146" s="25">
        <f>IF('Indicator Date hidden'!AY147="x","x",$AX$2-'Indicator Date hidden'!AY147)</f>
        <v>0</v>
      </c>
      <c r="AY146" s="25">
        <f>IF('Indicator Date hidden'!AZ147="x","x",$AY$2-'Indicator Date hidden'!AZ147)</f>
        <v>8</v>
      </c>
      <c r="AZ146" s="25">
        <f>IF('Indicator Date hidden'!BA147="x","x",$AZ$2-'Indicator Date hidden'!BA147)</f>
        <v>0</v>
      </c>
      <c r="BA146">
        <f t="shared" si="20"/>
        <v>11</v>
      </c>
      <c r="BB146" s="26">
        <f t="shared" si="21"/>
        <v>0.26190476190476192</v>
      </c>
      <c r="BC146">
        <f t="shared" si="22"/>
        <v>3</v>
      </c>
      <c r="BD146" s="26">
        <f t="shared" si="23"/>
        <v>1.2546963929767045</v>
      </c>
      <c r="BE146" s="28">
        <f t="shared" si="24"/>
        <v>0</v>
      </c>
    </row>
    <row r="147" spans="1:57">
      <c r="A147" t="s">
        <v>7139</v>
      </c>
      <c r="B147" s="25">
        <f>IF('Indicator Date hidden'!C148="x","x",$B$2-'Indicator Date hidden'!C148)</f>
        <v>0</v>
      </c>
      <c r="C147" s="25">
        <f>IF('Indicator Date hidden'!D148="x","x",$C$2-'Indicator Date hidden'!D148)</f>
        <v>0</v>
      </c>
      <c r="D147" s="25">
        <f>IF('Indicator Date hidden'!E148="x","x",$D$2-'Indicator Date hidden'!E148)</f>
        <v>0</v>
      </c>
      <c r="E147" s="25">
        <f>IF('Indicator Date hidden'!F148="x","x",$E$2-'Indicator Date hidden'!F148)</f>
        <v>0</v>
      </c>
      <c r="F147" s="25">
        <f>IF('Indicator Date hidden'!G148="x","x",$F$2-'Indicator Date hidden'!G148)</f>
        <v>0</v>
      </c>
      <c r="G147" s="25">
        <f>IF('Indicator Date hidden'!H148="x","x",$G$2-'Indicator Date hidden'!H148)</f>
        <v>0</v>
      </c>
      <c r="H147" s="25">
        <f>IF('Indicator Date hidden'!I148="x","x",$H$2-'Indicator Date hidden'!I148)</f>
        <v>0</v>
      </c>
      <c r="I147" s="25">
        <f>IF('Indicator Date hidden'!J148="x","x",$I$2-'Indicator Date hidden'!J148)</f>
        <v>0</v>
      </c>
      <c r="J147" s="25">
        <f>IF('Indicator Date hidden'!K148="x","x",$J$2-'Indicator Date hidden'!K148)</f>
        <v>0</v>
      </c>
      <c r="K147" s="25">
        <f>IF('Indicator Date hidden'!L148="x","x",$K$2-'Indicator Date hidden'!L148)</f>
        <v>0</v>
      </c>
      <c r="L147" s="25">
        <f>IF('Indicator Date hidden'!M148="x","x",$L$2-'Indicator Date hidden'!M148)</f>
        <v>0</v>
      </c>
      <c r="M147" s="25">
        <f>IF('Indicator Date hidden'!N148="x","x",$M$2-'Indicator Date hidden'!N148)</f>
        <v>0</v>
      </c>
      <c r="N147" s="25">
        <f>IF('Indicator Date hidden'!O148="x","x",$N$2-'Indicator Date hidden'!O148)</f>
        <v>0</v>
      </c>
      <c r="O147" s="25">
        <f>IF('Indicator Date hidden'!P148="x","x",$O$2-'Indicator Date hidden'!P148)</f>
        <v>0</v>
      </c>
      <c r="P147" s="25">
        <f>IF('Indicator Date hidden'!Q148="x","x",$P$2-'Indicator Date hidden'!Q148)</f>
        <v>0</v>
      </c>
      <c r="Q147" s="25" t="str">
        <f>IF('Indicator Date hidden'!R148="x","x",$Q$2-'Indicator Date hidden'!R148)</f>
        <v>x</v>
      </c>
      <c r="R147" s="25">
        <f>IF('Indicator Date hidden'!S148="x","x",$R$2-'Indicator Date hidden'!S148)</f>
        <v>0</v>
      </c>
      <c r="S147" s="25">
        <f>IF('Indicator Date hidden'!T148="x","x",$S$2-'Indicator Date hidden'!T148)</f>
        <v>0</v>
      </c>
      <c r="T147" s="25">
        <f>IF('Indicator Date hidden'!U148="x","x",$T$2-'Indicator Date hidden'!U148)</f>
        <v>0</v>
      </c>
      <c r="U147" s="25">
        <f>IF('Indicator Date hidden'!V148="x","x",$U$2-'Indicator Date hidden'!V148)</f>
        <v>0</v>
      </c>
      <c r="V147" s="25">
        <f>IF('Indicator Date hidden'!W148="x","x",$V$2-'Indicator Date hidden'!W148)</f>
        <v>0</v>
      </c>
      <c r="W147" s="25">
        <f>IF('Indicator Date hidden'!X148="x","x",$W$2-'Indicator Date hidden'!X148)</f>
        <v>0</v>
      </c>
      <c r="X147" s="25">
        <f>IF('Indicator Date hidden'!Y148="x","x",$X$2-'Indicator Date hidden'!Y148)</f>
        <v>4</v>
      </c>
      <c r="Y147" s="25">
        <f>IF('Indicator Date hidden'!Z148="x","x",$Y$2-'Indicator Date hidden'!Z148)</f>
        <v>0</v>
      </c>
      <c r="Z147" s="25">
        <f>IF('Indicator Date hidden'!AA148="x","x",$Z$2-'Indicator Date hidden'!AA148)</f>
        <v>0</v>
      </c>
      <c r="AA147" s="25" t="str">
        <f>IF('Indicator Date hidden'!AB148="x","x",$AA$2-'Indicator Date hidden'!AB148)</f>
        <v>x</v>
      </c>
      <c r="AB147" s="25">
        <f>IF('Indicator Date hidden'!AC148="x","x",$AB$2-'Indicator Date hidden'!AC148)</f>
        <v>0</v>
      </c>
      <c r="AC147" s="25">
        <f>IF('Indicator Date hidden'!AD148="x","x",$AC$2-'Indicator Date hidden'!AD148)</f>
        <v>0</v>
      </c>
      <c r="AD147" s="25" t="str">
        <f>IF('Indicator Date hidden'!AE148="x","x",$AD$2-'Indicator Date hidden'!AE148)</f>
        <v>x</v>
      </c>
      <c r="AE147" s="25">
        <f>IF('Indicator Date hidden'!AF148="x","x",$AE$2-'Indicator Date hidden'!AF148)</f>
        <v>0</v>
      </c>
      <c r="AF147" s="25">
        <f>IF('Indicator Date hidden'!AG148="x","x",$AF$2-'Indicator Date hidden'!AG148)</f>
        <v>5</v>
      </c>
      <c r="AG147" s="25">
        <f>IF('Indicator Date hidden'!AH148="x","x",$AG$2-'Indicator Date hidden'!AH148)</f>
        <v>0</v>
      </c>
      <c r="AH147" s="25">
        <f>IF('Indicator Date hidden'!AI148="x","x",$AH$2-'Indicator Date hidden'!AI148)</f>
        <v>0</v>
      </c>
      <c r="AI147" s="25">
        <f>IF('Indicator Date hidden'!AJ148="x","x",$AI$2-'Indicator Date hidden'!AJ148)</f>
        <v>0</v>
      </c>
      <c r="AJ147" s="25" t="str">
        <f>IF('Indicator Date hidden'!AK148="x","x",$AJ$2-'Indicator Date hidden'!AK148)</f>
        <v>x</v>
      </c>
      <c r="AK147" s="25" t="str">
        <f>IF('Indicator Date hidden'!AL148="x","x",$AK$2-'Indicator Date hidden'!AL148)</f>
        <v>x</v>
      </c>
      <c r="AL147" s="25">
        <f>IF('Indicator Date hidden'!AM148="x","x",$AL$2-'Indicator Date hidden'!AM148)</f>
        <v>0</v>
      </c>
      <c r="AM147" s="25">
        <f>IF('Indicator Date hidden'!AN148="x","x",$AM$2-'Indicator Date hidden'!AN148)</f>
        <v>0</v>
      </c>
      <c r="AN147" s="25">
        <f>IF('Indicator Date hidden'!AO148="x","x",$AN$2-'Indicator Date hidden'!AO148)</f>
        <v>0</v>
      </c>
      <c r="AO147" s="25" t="str">
        <f>IF('Indicator Date hidden'!AP148="x","x",$AO$2-'Indicator Date hidden'!AP148)</f>
        <v>x</v>
      </c>
      <c r="AP147" s="25" t="str">
        <f>IF('Indicator Date hidden'!AQ148="x","x",$AP$2-'Indicator Date hidden'!AQ148)</f>
        <v>x</v>
      </c>
      <c r="AQ147" s="25">
        <f>IF('Indicator Date hidden'!AR148="x","x",$AQ$2-'Indicator Date hidden'!AR148)</f>
        <v>4</v>
      </c>
      <c r="AR147" s="25">
        <f>IF('Indicator Date hidden'!AS148="x","x",$AR$2-'Indicator Date hidden'!AS148)</f>
        <v>0</v>
      </c>
      <c r="AS147" s="25">
        <f>IF('Indicator Date hidden'!AT148="x","x",$AS$2-'Indicator Date hidden'!AT148)</f>
        <v>0</v>
      </c>
      <c r="AT147" s="25">
        <f>IF('Indicator Date hidden'!AU148="x","x",$AT$2-'Indicator Date hidden'!AU148)</f>
        <v>0</v>
      </c>
      <c r="AU147" s="25">
        <f>IF('Indicator Date hidden'!AV148="x","x",$AU$2-'Indicator Date hidden'!AV148)</f>
        <v>3</v>
      </c>
      <c r="AV147" s="25">
        <f>IF('Indicator Date hidden'!AW148="x","x",$AV$2-'Indicator Date hidden'!AW148)</f>
        <v>0</v>
      </c>
      <c r="AW147" s="25">
        <f>IF('Indicator Date hidden'!AX148="x","x",$AW$2-'Indicator Date hidden'!AX148)</f>
        <v>0</v>
      </c>
      <c r="AX147" s="25">
        <f>IF('Indicator Date hidden'!AY148="x","x",$AX$2-'Indicator Date hidden'!AY148)</f>
        <v>0</v>
      </c>
      <c r="AY147" s="25">
        <f>IF('Indicator Date hidden'!AZ148="x","x",$AY$2-'Indicator Date hidden'!AZ148)</f>
        <v>0</v>
      </c>
      <c r="AZ147" s="25">
        <f>IF('Indicator Date hidden'!BA148="x","x",$AZ$2-'Indicator Date hidden'!BA148)</f>
        <v>0</v>
      </c>
      <c r="BA147">
        <f t="shared" si="20"/>
        <v>16</v>
      </c>
      <c r="BB147" s="26">
        <f t="shared" si="21"/>
        <v>0.36363636363636365</v>
      </c>
      <c r="BC147">
        <f t="shared" si="22"/>
        <v>4</v>
      </c>
      <c r="BD147" s="26">
        <f t="shared" si="23"/>
        <v>1.1695163936607824</v>
      </c>
      <c r="BE147" s="28">
        <f t="shared" si="24"/>
        <v>0</v>
      </c>
    </row>
    <row r="148" spans="1:57">
      <c r="A148" t="s">
        <v>7088</v>
      </c>
      <c r="B148" s="25">
        <f>IF('Indicator Date hidden'!C149="x","x",$B$2-'Indicator Date hidden'!C149)</f>
        <v>0</v>
      </c>
      <c r="C148" s="25">
        <f>IF('Indicator Date hidden'!D149="x","x",$C$2-'Indicator Date hidden'!D149)</f>
        <v>0</v>
      </c>
      <c r="D148" s="25">
        <f>IF('Indicator Date hidden'!E149="x","x",$D$2-'Indicator Date hidden'!E149)</f>
        <v>0</v>
      </c>
      <c r="E148" s="25">
        <f>IF('Indicator Date hidden'!F149="x","x",$E$2-'Indicator Date hidden'!F149)</f>
        <v>0</v>
      </c>
      <c r="F148" s="25">
        <f>IF('Indicator Date hidden'!G149="x","x",$F$2-'Indicator Date hidden'!G149)</f>
        <v>0</v>
      </c>
      <c r="G148" s="25">
        <f>IF('Indicator Date hidden'!H149="x","x",$G$2-'Indicator Date hidden'!H149)</f>
        <v>0</v>
      </c>
      <c r="H148" s="25">
        <f>IF('Indicator Date hidden'!I149="x","x",$H$2-'Indicator Date hidden'!I149)</f>
        <v>0</v>
      </c>
      <c r="I148" s="25">
        <f>IF('Indicator Date hidden'!J149="x","x",$I$2-'Indicator Date hidden'!J149)</f>
        <v>0</v>
      </c>
      <c r="J148" s="25">
        <f>IF('Indicator Date hidden'!K149="x","x",$J$2-'Indicator Date hidden'!K149)</f>
        <v>0</v>
      </c>
      <c r="K148" s="25">
        <f>IF('Indicator Date hidden'!L149="x","x",$K$2-'Indicator Date hidden'!L149)</f>
        <v>0</v>
      </c>
      <c r="L148" s="25">
        <f>IF('Indicator Date hidden'!M149="x","x",$L$2-'Indicator Date hidden'!M149)</f>
        <v>0</v>
      </c>
      <c r="M148" s="25">
        <f>IF('Indicator Date hidden'!N149="x","x",$M$2-'Indicator Date hidden'!N149)</f>
        <v>0</v>
      </c>
      <c r="N148" s="25">
        <f>IF('Indicator Date hidden'!O149="x","x",$N$2-'Indicator Date hidden'!O149)</f>
        <v>0</v>
      </c>
      <c r="O148" s="25">
        <f>IF('Indicator Date hidden'!P149="x","x",$O$2-'Indicator Date hidden'!P149)</f>
        <v>0</v>
      </c>
      <c r="P148" s="25">
        <f>IF('Indicator Date hidden'!Q149="x","x",$P$2-'Indicator Date hidden'!Q149)</f>
        <v>0</v>
      </c>
      <c r="Q148" s="25">
        <f>IF('Indicator Date hidden'!R149="x","x",$Q$2-'Indicator Date hidden'!R149)</f>
        <v>5</v>
      </c>
      <c r="R148" s="25">
        <f>IF('Indicator Date hidden'!S149="x","x",$R$2-'Indicator Date hidden'!S149)</f>
        <v>0</v>
      </c>
      <c r="S148" s="25">
        <f>IF('Indicator Date hidden'!T149="x","x",$S$2-'Indicator Date hidden'!T149)</f>
        <v>0</v>
      </c>
      <c r="T148" s="25">
        <f>IF('Indicator Date hidden'!U149="x","x",$T$2-'Indicator Date hidden'!U149)</f>
        <v>0</v>
      </c>
      <c r="U148" s="25">
        <f>IF('Indicator Date hidden'!V149="x","x",$U$2-'Indicator Date hidden'!V149)</f>
        <v>0</v>
      </c>
      <c r="V148" s="25">
        <f>IF('Indicator Date hidden'!W149="x","x",$V$2-'Indicator Date hidden'!W149)</f>
        <v>0</v>
      </c>
      <c r="W148" s="25">
        <f>IF('Indicator Date hidden'!X149="x","x",$W$2-'Indicator Date hidden'!X149)</f>
        <v>6</v>
      </c>
      <c r="X148" s="25" t="str">
        <f>IF('Indicator Date hidden'!Y149="x","x",$X$2-'Indicator Date hidden'!Y149)</f>
        <v>x</v>
      </c>
      <c r="Y148" s="25">
        <f>IF('Indicator Date hidden'!Z149="x","x",$Y$2-'Indicator Date hidden'!Z149)</f>
        <v>0</v>
      </c>
      <c r="Z148" s="25">
        <f>IF('Indicator Date hidden'!AA149="x","x",$Z$2-'Indicator Date hidden'!AA149)</f>
        <v>0</v>
      </c>
      <c r="AA148" s="25">
        <f>IF('Indicator Date hidden'!AB149="x","x",$AA$2-'Indicator Date hidden'!AB149)</f>
        <v>0</v>
      </c>
      <c r="AB148" s="25">
        <f>IF('Indicator Date hidden'!AC149="x","x",$AB$2-'Indicator Date hidden'!AC149)</f>
        <v>0</v>
      </c>
      <c r="AC148" s="25">
        <f>IF('Indicator Date hidden'!AD149="x","x",$AC$2-'Indicator Date hidden'!AD149)</f>
        <v>0</v>
      </c>
      <c r="AD148" s="25">
        <f>IF('Indicator Date hidden'!AE149="x","x",$AD$2-'Indicator Date hidden'!AE149)</f>
        <v>0</v>
      </c>
      <c r="AE148" s="25" t="str">
        <f>IF('Indicator Date hidden'!AF149="x","x",$AE$2-'Indicator Date hidden'!AF149)</f>
        <v>x</v>
      </c>
      <c r="AF148" s="25">
        <f>IF('Indicator Date hidden'!AG149="x","x",$AF$2-'Indicator Date hidden'!AG149)</f>
        <v>3</v>
      </c>
      <c r="AG148" s="25">
        <f>IF('Indicator Date hidden'!AH149="x","x",$AG$2-'Indicator Date hidden'!AH149)</f>
        <v>0</v>
      </c>
      <c r="AH148" s="25">
        <f>IF('Indicator Date hidden'!AI149="x","x",$AH$2-'Indicator Date hidden'!AI149)</f>
        <v>0</v>
      </c>
      <c r="AI148" s="25">
        <f>IF('Indicator Date hidden'!AJ149="x","x",$AI$2-'Indicator Date hidden'!AJ149)</f>
        <v>0</v>
      </c>
      <c r="AJ148" s="25" t="str">
        <f>IF('Indicator Date hidden'!AK149="x","x",$AJ$2-'Indicator Date hidden'!AK149)</f>
        <v>x</v>
      </c>
      <c r="AK148" s="25">
        <f>IF('Indicator Date hidden'!AL149="x","x",$AK$2-'Indicator Date hidden'!AL149)</f>
        <v>1</v>
      </c>
      <c r="AL148" s="25">
        <f>IF('Indicator Date hidden'!AM149="x","x",$AL$2-'Indicator Date hidden'!AM149)</f>
        <v>0</v>
      </c>
      <c r="AM148" s="25">
        <f>IF('Indicator Date hidden'!AN149="x","x",$AM$2-'Indicator Date hidden'!AN149)</f>
        <v>0</v>
      </c>
      <c r="AN148" s="25">
        <f>IF('Indicator Date hidden'!AO149="x","x",$AN$2-'Indicator Date hidden'!AO149)</f>
        <v>0</v>
      </c>
      <c r="AO148" s="25" t="str">
        <f>IF('Indicator Date hidden'!AP149="x","x",$AO$2-'Indicator Date hidden'!AP149)</f>
        <v>x</v>
      </c>
      <c r="AP148" s="25" t="str">
        <f>IF('Indicator Date hidden'!AQ149="x","x",$AP$2-'Indicator Date hidden'!AQ149)</f>
        <v>x</v>
      </c>
      <c r="AQ148" s="25" t="str">
        <f>IF('Indicator Date hidden'!AR149="x","x",$AQ$2-'Indicator Date hidden'!AR149)</f>
        <v>x</v>
      </c>
      <c r="AR148" s="25">
        <f>IF('Indicator Date hidden'!AS149="x","x",$AR$2-'Indicator Date hidden'!AS149)</f>
        <v>0</v>
      </c>
      <c r="AS148" s="25">
        <f>IF('Indicator Date hidden'!AT149="x","x",$AS$2-'Indicator Date hidden'!AT149)</f>
        <v>0</v>
      </c>
      <c r="AT148" s="25">
        <f>IF('Indicator Date hidden'!AU149="x","x",$AT$2-'Indicator Date hidden'!AU149)</f>
        <v>0</v>
      </c>
      <c r="AU148" s="25">
        <f>IF('Indicator Date hidden'!AV149="x","x",$AU$2-'Indicator Date hidden'!AV149)</f>
        <v>6</v>
      </c>
      <c r="AV148" s="25">
        <f>IF('Indicator Date hidden'!AW149="x","x",$AV$2-'Indicator Date hidden'!AW149)</f>
        <v>0</v>
      </c>
      <c r="AW148" s="25">
        <f>IF('Indicator Date hidden'!AX149="x","x",$AW$2-'Indicator Date hidden'!AX149)</f>
        <v>0</v>
      </c>
      <c r="AX148" s="25">
        <f>IF('Indicator Date hidden'!AY149="x","x",$AX$2-'Indicator Date hidden'!AY149)</f>
        <v>0</v>
      </c>
      <c r="AY148" s="25">
        <f>IF('Indicator Date hidden'!AZ149="x","x",$AY$2-'Indicator Date hidden'!AZ149)</f>
        <v>0</v>
      </c>
      <c r="AZ148" s="25">
        <f>IF('Indicator Date hidden'!BA149="x","x",$AZ$2-'Indicator Date hidden'!BA149)</f>
        <v>0</v>
      </c>
      <c r="BA148">
        <f t="shared" si="20"/>
        <v>21</v>
      </c>
      <c r="BB148" s="26">
        <f t="shared" si="21"/>
        <v>0.46666666666666667</v>
      </c>
      <c r="BC148">
        <f t="shared" si="22"/>
        <v>5</v>
      </c>
      <c r="BD148" s="26">
        <f t="shared" si="23"/>
        <v>1.4696938456699069</v>
      </c>
      <c r="BE148" s="28">
        <f t="shared" si="24"/>
        <v>0</v>
      </c>
    </row>
    <row r="149" spans="1:57">
      <c r="A149" t="s">
        <v>7070</v>
      </c>
      <c r="B149" s="25">
        <f>IF('Indicator Date hidden'!C150="x","x",$B$2-'Indicator Date hidden'!C150)</f>
        <v>0</v>
      </c>
      <c r="C149" s="25">
        <f>IF('Indicator Date hidden'!D150="x","x",$C$2-'Indicator Date hidden'!D150)</f>
        <v>0</v>
      </c>
      <c r="D149" s="25">
        <f>IF('Indicator Date hidden'!E150="x","x",$D$2-'Indicator Date hidden'!E150)</f>
        <v>0</v>
      </c>
      <c r="E149" s="25">
        <f>IF('Indicator Date hidden'!F150="x","x",$E$2-'Indicator Date hidden'!F150)</f>
        <v>0</v>
      </c>
      <c r="F149" s="25">
        <f>IF('Indicator Date hidden'!G150="x","x",$F$2-'Indicator Date hidden'!G150)</f>
        <v>0</v>
      </c>
      <c r="G149" s="25">
        <f>IF('Indicator Date hidden'!H150="x","x",$G$2-'Indicator Date hidden'!H150)</f>
        <v>0</v>
      </c>
      <c r="H149" s="25">
        <f>IF('Indicator Date hidden'!I150="x","x",$H$2-'Indicator Date hidden'!I150)</f>
        <v>0</v>
      </c>
      <c r="I149" s="25">
        <f>IF('Indicator Date hidden'!J150="x","x",$I$2-'Indicator Date hidden'!J150)</f>
        <v>0</v>
      </c>
      <c r="J149" s="25">
        <f>IF('Indicator Date hidden'!K150="x","x",$J$2-'Indicator Date hidden'!K150)</f>
        <v>0</v>
      </c>
      <c r="K149" s="25">
        <f>IF('Indicator Date hidden'!L150="x","x",$K$2-'Indicator Date hidden'!L150)</f>
        <v>0</v>
      </c>
      <c r="L149" s="25">
        <f>IF('Indicator Date hidden'!M150="x","x",$L$2-'Indicator Date hidden'!M150)</f>
        <v>0</v>
      </c>
      <c r="M149" s="25">
        <f>IF('Indicator Date hidden'!N150="x","x",$M$2-'Indicator Date hidden'!N150)</f>
        <v>0</v>
      </c>
      <c r="N149" s="25">
        <f>IF('Indicator Date hidden'!O150="x","x",$N$2-'Indicator Date hidden'!O150)</f>
        <v>0</v>
      </c>
      <c r="O149" s="25">
        <f>IF('Indicator Date hidden'!P150="x","x",$O$2-'Indicator Date hidden'!P150)</f>
        <v>0</v>
      </c>
      <c r="P149" s="25">
        <f>IF('Indicator Date hidden'!Q150="x","x",$P$2-'Indicator Date hidden'!Q150)</f>
        <v>0</v>
      </c>
      <c r="Q149" s="25" t="str">
        <f>IF('Indicator Date hidden'!R150="x","x",$Q$2-'Indicator Date hidden'!R150)</f>
        <v>x</v>
      </c>
      <c r="R149" s="25">
        <f>IF('Indicator Date hidden'!S150="x","x",$R$2-'Indicator Date hidden'!S150)</f>
        <v>0</v>
      </c>
      <c r="S149" s="25">
        <f>IF('Indicator Date hidden'!T150="x","x",$S$2-'Indicator Date hidden'!T150)</f>
        <v>0</v>
      </c>
      <c r="T149" s="25">
        <f>IF('Indicator Date hidden'!U150="x","x",$T$2-'Indicator Date hidden'!U150)</f>
        <v>0</v>
      </c>
      <c r="U149" s="25" t="str">
        <f>IF('Indicator Date hidden'!V150="x","x",$U$2-'Indicator Date hidden'!V150)</f>
        <v>x</v>
      </c>
      <c r="V149" s="25">
        <f>IF('Indicator Date hidden'!W150="x","x",$V$2-'Indicator Date hidden'!W150)</f>
        <v>0</v>
      </c>
      <c r="W149" s="25">
        <f>IF('Indicator Date hidden'!X150="x","x",$W$2-'Indicator Date hidden'!X150)</f>
        <v>9</v>
      </c>
      <c r="X149" s="25">
        <f>IF('Indicator Date hidden'!Y150="x","x",$X$2-'Indicator Date hidden'!Y150)</f>
        <v>2</v>
      </c>
      <c r="Y149" s="25">
        <f>IF('Indicator Date hidden'!Z150="x","x",$Y$2-'Indicator Date hidden'!Z150)</f>
        <v>0</v>
      </c>
      <c r="Z149" s="25">
        <f>IF('Indicator Date hidden'!AA150="x","x",$Z$2-'Indicator Date hidden'!AA150)</f>
        <v>0</v>
      </c>
      <c r="AA149" s="25" t="str">
        <f>IF('Indicator Date hidden'!AB150="x","x",$AA$2-'Indicator Date hidden'!AB150)</f>
        <v>x</v>
      </c>
      <c r="AB149" s="25">
        <f>IF('Indicator Date hidden'!AC150="x","x",$AB$2-'Indicator Date hidden'!AC150)</f>
        <v>0</v>
      </c>
      <c r="AC149" s="25">
        <f>IF('Indicator Date hidden'!AD150="x","x",$AC$2-'Indicator Date hidden'!AD150)</f>
        <v>0</v>
      </c>
      <c r="AD149" s="25">
        <f>IF('Indicator Date hidden'!AE150="x","x",$AD$2-'Indicator Date hidden'!AE150)</f>
        <v>0</v>
      </c>
      <c r="AE149" s="25">
        <f>IF('Indicator Date hidden'!AF150="x","x",$AE$2-'Indicator Date hidden'!AF150)</f>
        <v>0</v>
      </c>
      <c r="AF149" s="25" t="str">
        <f>IF('Indicator Date hidden'!AG150="x","x",$AF$2-'Indicator Date hidden'!AG150)</f>
        <v>x</v>
      </c>
      <c r="AG149" s="25">
        <f>IF('Indicator Date hidden'!AH150="x","x",$AG$2-'Indicator Date hidden'!AH150)</f>
        <v>0</v>
      </c>
      <c r="AH149" s="25">
        <f>IF('Indicator Date hidden'!AI150="x","x",$AH$2-'Indicator Date hidden'!AI150)</f>
        <v>0</v>
      </c>
      <c r="AI149" s="25">
        <f>IF('Indicator Date hidden'!AJ150="x","x",$AI$2-'Indicator Date hidden'!AJ150)</f>
        <v>0</v>
      </c>
      <c r="AJ149" s="25" t="str">
        <f>IF('Indicator Date hidden'!AK150="x","x",$AJ$2-'Indicator Date hidden'!AK150)</f>
        <v>x</v>
      </c>
      <c r="AK149" s="25">
        <f>IF('Indicator Date hidden'!AL150="x","x",$AK$2-'Indicator Date hidden'!AL150)</f>
        <v>1</v>
      </c>
      <c r="AL149" s="25">
        <f>IF('Indicator Date hidden'!AM150="x","x",$AL$2-'Indicator Date hidden'!AM150)</f>
        <v>0</v>
      </c>
      <c r="AM149" s="25">
        <f>IF('Indicator Date hidden'!AN150="x","x",$AM$2-'Indicator Date hidden'!AN150)</f>
        <v>0</v>
      </c>
      <c r="AN149" s="25">
        <f>IF('Indicator Date hidden'!AO150="x","x",$AN$2-'Indicator Date hidden'!AO150)</f>
        <v>0</v>
      </c>
      <c r="AO149" s="25">
        <f>IF('Indicator Date hidden'!AP150="x","x",$AO$2-'Indicator Date hidden'!AP150)</f>
        <v>1</v>
      </c>
      <c r="AP149" s="25">
        <f>IF('Indicator Date hidden'!AQ150="x","x",$AP$2-'Indicator Date hidden'!AQ150)</f>
        <v>0</v>
      </c>
      <c r="AQ149" s="25" t="str">
        <f>IF('Indicator Date hidden'!AR150="x","x",$AQ$2-'Indicator Date hidden'!AR150)</f>
        <v>x</v>
      </c>
      <c r="AR149" s="25">
        <f>IF('Indicator Date hidden'!AS150="x","x",$AR$2-'Indicator Date hidden'!AS150)</f>
        <v>0</v>
      </c>
      <c r="AS149" s="25">
        <f>IF('Indicator Date hidden'!AT150="x","x",$AS$2-'Indicator Date hidden'!AT150)</f>
        <v>0</v>
      </c>
      <c r="AT149" s="25">
        <f>IF('Indicator Date hidden'!AU150="x","x",$AT$2-'Indicator Date hidden'!AU150)</f>
        <v>0</v>
      </c>
      <c r="AU149" s="25">
        <f>IF('Indicator Date hidden'!AV150="x","x",$AU$2-'Indicator Date hidden'!AV150)</f>
        <v>1</v>
      </c>
      <c r="AV149" s="25">
        <f>IF('Indicator Date hidden'!AW150="x","x",$AV$2-'Indicator Date hidden'!AW150)</f>
        <v>0</v>
      </c>
      <c r="AW149" s="25">
        <f>IF('Indicator Date hidden'!AX150="x","x",$AW$2-'Indicator Date hidden'!AX150)</f>
        <v>0</v>
      </c>
      <c r="AX149" s="25">
        <f>IF('Indicator Date hidden'!AY150="x","x",$AX$2-'Indicator Date hidden'!AY150)</f>
        <v>0</v>
      </c>
      <c r="AY149" s="25">
        <f>IF('Indicator Date hidden'!AZ150="x","x",$AY$2-'Indicator Date hidden'!AZ150)</f>
        <v>0</v>
      </c>
      <c r="AZ149" s="25">
        <f>IF('Indicator Date hidden'!BA150="x","x",$AZ$2-'Indicator Date hidden'!BA150)</f>
        <v>0</v>
      </c>
      <c r="BA149">
        <f t="shared" si="20"/>
        <v>14</v>
      </c>
      <c r="BB149" s="26">
        <f t="shared" si="21"/>
        <v>0.31111111111111112</v>
      </c>
      <c r="BC149">
        <f t="shared" si="22"/>
        <v>5</v>
      </c>
      <c r="BD149" s="26">
        <f t="shared" si="23"/>
        <v>1.3633654800158193</v>
      </c>
      <c r="BE149" s="28">
        <f t="shared" si="24"/>
        <v>0</v>
      </c>
    </row>
    <row r="150" spans="1:57">
      <c r="A150" t="s">
        <v>7073</v>
      </c>
      <c r="B150" s="25">
        <f>IF('Indicator Date hidden'!C151="x","x",$B$2-'Indicator Date hidden'!C151)</f>
        <v>0</v>
      </c>
      <c r="C150" s="25">
        <f>IF('Indicator Date hidden'!D151="x","x",$C$2-'Indicator Date hidden'!D151)</f>
        <v>0</v>
      </c>
      <c r="D150" s="25">
        <f>IF('Indicator Date hidden'!E151="x","x",$D$2-'Indicator Date hidden'!E151)</f>
        <v>0</v>
      </c>
      <c r="E150" s="25">
        <f>IF('Indicator Date hidden'!F151="x","x",$E$2-'Indicator Date hidden'!F151)</f>
        <v>0</v>
      </c>
      <c r="F150" s="25">
        <f>IF('Indicator Date hidden'!G151="x","x",$F$2-'Indicator Date hidden'!G151)</f>
        <v>0</v>
      </c>
      <c r="G150" s="25">
        <f>IF('Indicator Date hidden'!H151="x","x",$G$2-'Indicator Date hidden'!H151)</f>
        <v>0</v>
      </c>
      <c r="H150" s="25">
        <f>IF('Indicator Date hidden'!I151="x","x",$H$2-'Indicator Date hidden'!I151)</f>
        <v>0</v>
      </c>
      <c r="I150" s="25">
        <f>IF('Indicator Date hidden'!J151="x","x",$I$2-'Indicator Date hidden'!J151)</f>
        <v>0</v>
      </c>
      <c r="J150" s="25">
        <f>IF('Indicator Date hidden'!K151="x","x",$J$2-'Indicator Date hidden'!K151)</f>
        <v>0</v>
      </c>
      <c r="K150" s="25">
        <f>IF('Indicator Date hidden'!L151="x","x",$K$2-'Indicator Date hidden'!L151)</f>
        <v>0</v>
      </c>
      <c r="L150" s="25">
        <f>IF('Indicator Date hidden'!M151="x","x",$L$2-'Indicator Date hidden'!M151)</f>
        <v>0</v>
      </c>
      <c r="M150" s="25">
        <f>IF('Indicator Date hidden'!N151="x","x",$M$2-'Indicator Date hidden'!N151)</f>
        <v>0</v>
      </c>
      <c r="N150" s="25">
        <f>IF('Indicator Date hidden'!O151="x","x",$N$2-'Indicator Date hidden'!O151)</f>
        <v>0</v>
      </c>
      <c r="O150" s="25">
        <f>IF('Indicator Date hidden'!P151="x","x",$O$2-'Indicator Date hidden'!P151)</f>
        <v>0</v>
      </c>
      <c r="P150" s="25">
        <f>IF('Indicator Date hidden'!Q151="x","x",$P$2-'Indicator Date hidden'!Q151)</f>
        <v>0</v>
      </c>
      <c r="Q150" s="25">
        <f>IF('Indicator Date hidden'!R151="x","x",$Q$2-'Indicator Date hidden'!R151)</f>
        <v>0</v>
      </c>
      <c r="R150" s="25">
        <f>IF('Indicator Date hidden'!S151="x","x",$R$2-'Indicator Date hidden'!S151)</f>
        <v>0</v>
      </c>
      <c r="S150" s="25">
        <f>IF('Indicator Date hidden'!T151="x","x",$S$2-'Indicator Date hidden'!T151)</f>
        <v>0</v>
      </c>
      <c r="T150" s="25">
        <f>IF('Indicator Date hidden'!U151="x","x",$T$2-'Indicator Date hidden'!U151)</f>
        <v>0</v>
      </c>
      <c r="U150" s="25">
        <f>IF('Indicator Date hidden'!V151="x","x",$U$2-'Indicator Date hidden'!V151)</f>
        <v>0</v>
      </c>
      <c r="V150" s="25">
        <f>IF('Indicator Date hidden'!W151="x","x",$V$2-'Indicator Date hidden'!W151)</f>
        <v>0</v>
      </c>
      <c r="W150" s="25">
        <f>IF('Indicator Date hidden'!X151="x","x",$W$2-'Indicator Date hidden'!X151)</f>
        <v>0</v>
      </c>
      <c r="X150" s="25">
        <f>IF('Indicator Date hidden'!Y151="x","x",$X$2-'Indicator Date hidden'!Y151)</f>
        <v>4</v>
      </c>
      <c r="Y150" s="25">
        <f>IF('Indicator Date hidden'!Z151="x","x",$Y$2-'Indicator Date hidden'!Z151)</f>
        <v>0</v>
      </c>
      <c r="Z150" s="25">
        <f>IF('Indicator Date hidden'!AA151="x","x",$Z$2-'Indicator Date hidden'!AA151)</f>
        <v>0</v>
      </c>
      <c r="AA150" s="25">
        <f>IF('Indicator Date hidden'!AB151="x","x",$AA$2-'Indicator Date hidden'!AB151)</f>
        <v>0</v>
      </c>
      <c r="AB150" s="25">
        <f>IF('Indicator Date hidden'!AC151="x","x",$AB$2-'Indicator Date hidden'!AC151)</f>
        <v>0</v>
      </c>
      <c r="AC150" s="25">
        <f>IF('Indicator Date hidden'!AD151="x","x",$AC$2-'Indicator Date hidden'!AD151)</f>
        <v>0</v>
      </c>
      <c r="AD150" s="25">
        <f>IF('Indicator Date hidden'!AE151="x","x",$AD$2-'Indicator Date hidden'!AE151)</f>
        <v>0</v>
      </c>
      <c r="AE150" s="25">
        <f>IF('Indicator Date hidden'!AF151="x","x",$AE$2-'Indicator Date hidden'!AF151)</f>
        <v>0</v>
      </c>
      <c r="AF150" s="25">
        <f>IF('Indicator Date hidden'!AG151="x","x",$AF$2-'Indicator Date hidden'!AG151)</f>
        <v>2</v>
      </c>
      <c r="AG150" s="25">
        <f>IF('Indicator Date hidden'!AH151="x","x",$AG$2-'Indicator Date hidden'!AH151)</f>
        <v>0</v>
      </c>
      <c r="AH150" s="25">
        <f>IF('Indicator Date hidden'!AI151="x","x",$AH$2-'Indicator Date hidden'!AI151)</f>
        <v>0</v>
      </c>
      <c r="AI150" s="25">
        <f>IF('Indicator Date hidden'!AJ151="x","x",$AI$2-'Indicator Date hidden'!AJ151)</f>
        <v>0</v>
      </c>
      <c r="AJ150" s="25">
        <f>IF('Indicator Date hidden'!AK151="x","x",$AJ$2-'Indicator Date hidden'!AK151)</f>
        <v>1</v>
      </c>
      <c r="AK150" s="25">
        <f>IF('Indicator Date hidden'!AL151="x","x",$AK$2-'Indicator Date hidden'!AL151)</f>
        <v>1</v>
      </c>
      <c r="AL150" s="25">
        <f>IF('Indicator Date hidden'!AM151="x","x",$AL$2-'Indicator Date hidden'!AM151)</f>
        <v>0</v>
      </c>
      <c r="AM150" s="25">
        <f>IF('Indicator Date hidden'!AN151="x","x",$AM$2-'Indicator Date hidden'!AN151)</f>
        <v>0</v>
      </c>
      <c r="AN150" s="25">
        <f>IF('Indicator Date hidden'!AO151="x","x",$AN$2-'Indicator Date hidden'!AO151)</f>
        <v>0</v>
      </c>
      <c r="AO150" s="25">
        <f>IF('Indicator Date hidden'!AP151="x","x",$AO$2-'Indicator Date hidden'!AP151)</f>
        <v>0</v>
      </c>
      <c r="AP150" s="25">
        <f>IF('Indicator Date hidden'!AQ151="x","x",$AP$2-'Indicator Date hidden'!AQ151)</f>
        <v>0</v>
      </c>
      <c r="AQ150" s="25">
        <f>IF('Indicator Date hidden'!AR151="x","x",$AQ$2-'Indicator Date hidden'!AR151)</f>
        <v>0</v>
      </c>
      <c r="AR150" s="25">
        <f>IF('Indicator Date hidden'!AS151="x","x",$AR$2-'Indicator Date hidden'!AS151)</f>
        <v>0</v>
      </c>
      <c r="AS150" s="25">
        <f>IF('Indicator Date hidden'!AT151="x","x",$AS$2-'Indicator Date hidden'!AT151)</f>
        <v>0</v>
      </c>
      <c r="AT150" s="25">
        <f>IF('Indicator Date hidden'!AU151="x","x",$AT$2-'Indicator Date hidden'!AU151)</f>
        <v>0</v>
      </c>
      <c r="AU150" s="25">
        <f>IF('Indicator Date hidden'!AV151="x","x",$AU$2-'Indicator Date hidden'!AV151)</f>
        <v>1</v>
      </c>
      <c r="AV150" s="25">
        <f>IF('Indicator Date hidden'!AW151="x","x",$AV$2-'Indicator Date hidden'!AW151)</f>
        <v>0</v>
      </c>
      <c r="AW150" s="25">
        <f>IF('Indicator Date hidden'!AX151="x","x",$AW$2-'Indicator Date hidden'!AX151)</f>
        <v>0</v>
      </c>
      <c r="AX150" s="25">
        <f>IF('Indicator Date hidden'!AY151="x","x",$AX$2-'Indicator Date hidden'!AY151)</f>
        <v>0</v>
      </c>
      <c r="AY150" s="25">
        <f>IF('Indicator Date hidden'!AZ151="x","x",$AY$2-'Indicator Date hidden'!AZ151)</f>
        <v>0</v>
      </c>
      <c r="AZ150" s="25">
        <f>IF('Indicator Date hidden'!BA151="x","x",$AZ$2-'Indicator Date hidden'!BA151)</f>
        <v>0</v>
      </c>
      <c r="BA150">
        <f t="shared" si="20"/>
        <v>9</v>
      </c>
      <c r="BB150" s="26">
        <f t="shared" si="21"/>
        <v>0.17647058823529413</v>
      </c>
      <c r="BC150">
        <f t="shared" si="22"/>
        <v>5</v>
      </c>
      <c r="BD150" s="26">
        <f t="shared" si="23"/>
        <v>0.64794947615130605</v>
      </c>
      <c r="BE150" s="28">
        <f t="shared" si="24"/>
        <v>0</v>
      </c>
    </row>
    <row r="151" spans="1:57">
      <c r="A151" t="s">
        <v>7085</v>
      </c>
      <c r="B151" s="25">
        <f>IF('Indicator Date hidden'!C152="x","x",$B$2-'Indicator Date hidden'!C152)</f>
        <v>0</v>
      </c>
      <c r="C151" s="25">
        <f>IF('Indicator Date hidden'!D152="x","x",$C$2-'Indicator Date hidden'!D152)</f>
        <v>0</v>
      </c>
      <c r="D151" s="25">
        <f>IF('Indicator Date hidden'!E152="x","x",$D$2-'Indicator Date hidden'!E152)</f>
        <v>0</v>
      </c>
      <c r="E151" s="25">
        <f>IF('Indicator Date hidden'!F152="x","x",$E$2-'Indicator Date hidden'!F152)</f>
        <v>0</v>
      </c>
      <c r="F151" s="25">
        <f>IF('Indicator Date hidden'!G152="x","x",$F$2-'Indicator Date hidden'!G152)</f>
        <v>0</v>
      </c>
      <c r="G151" s="25">
        <f>IF('Indicator Date hidden'!H152="x","x",$G$2-'Indicator Date hidden'!H152)</f>
        <v>0</v>
      </c>
      <c r="H151" s="25">
        <f>IF('Indicator Date hidden'!I152="x","x",$H$2-'Indicator Date hidden'!I152)</f>
        <v>0</v>
      </c>
      <c r="I151" s="25">
        <f>IF('Indicator Date hidden'!J152="x","x",$I$2-'Indicator Date hidden'!J152)</f>
        <v>0</v>
      </c>
      <c r="J151" s="25">
        <f>IF('Indicator Date hidden'!K152="x","x",$J$2-'Indicator Date hidden'!K152)</f>
        <v>0</v>
      </c>
      <c r="K151" s="25">
        <f>IF('Indicator Date hidden'!L152="x","x",$K$2-'Indicator Date hidden'!L152)</f>
        <v>0</v>
      </c>
      <c r="L151" s="25">
        <f>IF('Indicator Date hidden'!M152="x","x",$L$2-'Indicator Date hidden'!M152)</f>
        <v>0</v>
      </c>
      <c r="M151" s="25">
        <f>IF('Indicator Date hidden'!N152="x","x",$M$2-'Indicator Date hidden'!N152)</f>
        <v>0</v>
      </c>
      <c r="N151" s="25">
        <f>IF('Indicator Date hidden'!O152="x","x",$N$2-'Indicator Date hidden'!O152)</f>
        <v>0</v>
      </c>
      <c r="O151" s="25">
        <f>IF('Indicator Date hidden'!P152="x","x",$O$2-'Indicator Date hidden'!P152)</f>
        <v>0</v>
      </c>
      <c r="P151" s="25">
        <f>IF('Indicator Date hidden'!Q152="x","x",$P$2-'Indicator Date hidden'!Q152)</f>
        <v>0</v>
      </c>
      <c r="Q151" s="25">
        <f>IF('Indicator Date hidden'!R152="x","x",$Q$2-'Indicator Date hidden'!R152)</f>
        <v>0</v>
      </c>
      <c r="R151" s="25">
        <f>IF('Indicator Date hidden'!S152="x","x",$R$2-'Indicator Date hidden'!S152)</f>
        <v>0</v>
      </c>
      <c r="S151" s="25">
        <f>IF('Indicator Date hidden'!T152="x","x",$S$2-'Indicator Date hidden'!T152)</f>
        <v>0</v>
      </c>
      <c r="T151" s="25">
        <f>IF('Indicator Date hidden'!U152="x","x",$T$2-'Indicator Date hidden'!U152)</f>
        <v>0</v>
      </c>
      <c r="U151" s="25">
        <f>IF('Indicator Date hidden'!V152="x","x",$U$2-'Indicator Date hidden'!V152)</f>
        <v>0</v>
      </c>
      <c r="V151" s="25">
        <f>IF('Indicator Date hidden'!W152="x","x",$V$2-'Indicator Date hidden'!W152)</f>
        <v>0</v>
      </c>
      <c r="W151" s="25">
        <f>IF('Indicator Date hidden'!X152="x","x",$W$2-'Indicator Date hidden'!X152)</f>
        <v>0</v>
      </c>
      <c r="X151" s="25">
        <f>IF('Indicator Date hidden'!Y152="x","x",$X$2-'Indicator Date hidden'!Y152)</f>
        <v>4</v>
      </c>
      <c r="Y151" s="25">
        <f>IF('Indicator Date hidden'!Z152="x","x",$Y$2-'Indicator Date hidden'!Z152)</f>
        <v>0</v>
      </c>
      <c r="Z151" s="25">
        <f>IF('Indicator Date hidden'!AA152="x","x",$Z$2-'Indicator Date hidden'!AA152)</f>
        <v>0</v>
      </c>
      <c r="AA151" s="25">
        <f>IF('Indicator Date hidden'!AB152="x","x",$AA$2-'Indicator Date hidden'!AB152)</f>
        <v>1</v>
      </c>
      <c r="AB151" s="25">
        <f>IF('Indicator Date hidden'!AC152="x","x",$AB$2-'Indicator Date hidden'!AC152)</f>
        <v>0</v>
      </c>
      <c r="AC151" s="25">
        <f>IF('Indicator Date hidden'!AD152="x","x",$AC$2-'Indicator Date hidden'!AD152)</f>
        <v>0</v>
      </c>
      <c r="AD151" s="25" t="str">
        <f>IF('Indicator Date hidden'!AE152="x","x",$AD$2-'Indicator Date hidden'!AE152)</f>
        <v>x</v>
      </c>
      <c r="AE151" s="25">
        <f>IF('Indicator Date hidden'!AF152="x","x",$AE$2-'Indicator Date hidden'!AF152)</f>
        <v>0</v>
      </c>
      <c r="AF151" s="25">
        <f>IF('Indicator Date hidden'!AG152="x","x",$AF$2-'Indicator Date hidden'!AG152)</f>
        <v>3</v>
      </c>
      <c r="AG151" s="25">
        <f>IF('Indicator Date hidden'!AH152="x","x",$AG$2-'Indicator Date hidden'!AH152)</f>
        <v>0</v>
      </c>
      <c r="AH151" s="25">
        <f>IF('Indicator Date hidden'!AI152="x","x",$AH$2-'Indicator Date hidden'!AI152)</f>
        <v>0</v>
      </c>
      <c r="AI151" s="25">
        <f>IF('Indicator Date hidden'!AJ152="x","x",$AI$2-'Indicator Date hidden'!AJ152)</f>
        <v>0</v>
      </c>
      <c r="AJ151" s="25" t="str">
        <f>IF('Indicator Date hidden'!AK152="x","x",$AJ$2-'Indicator Date hidden'!AK152)</f>
        <v>x</v>
      </c>
      <c r="AK151" s="25">
        <f>IF('Indicator Date hidden'!AL152="x","x",$AK$2-'Indicator Date hidden'!AL152)</f>
        <v>1</v>
      </c>
      <c r="AL151" s="25">
        <f>IF('Indicator Date hidden'!AM152="x","x",$AL$2-'Indicator Date hidden'!AM152)</f>
        <v>0</v>
      </c>
      <c r="AM151" s="25">
        <f>IF('Indicator Date hidden'!AN152="x","x",$AM$2-'Indicator Date hidden'!AN152)</f>
        <v>0</v>
      </c>
      <c r="AN151" s="25">
        <f>IF('Indicator Date hidden'!AO152="x","x",$AN$2-'Indicator Date hidden'!AO152)</f>
        <v>0</v>
      </c>
      <c r="AO151" s="25" t="str">
        <f>IF('Indicator Date hidden'!AP152="x","x",$AO$2-'Indicator Date hidden'!AP152)</f>
        <v>x</v>
      </c>
      <c r="AP151" s="25">
        <f>IF('Indicator Date hidden'!AQ152="x","x",$AP$2-'Indicator Date hidden'!AQ152)</f>
        <v>2</v>
      </c>
      <c r="AQ151" s="25">
        <f>IF('Indicator Date hidden'!AR152="x","x",$AQ$2-'Indicator Date hidden'!AR152)</f>
        <v>0</v>
      </c>
      <c r="AR151" s="25">
        <f>IF('Indicator Date hidden'!AS152="x","x",$AR$2-'Indicator Date hidden'!AS152)</f>
        <v>0</v>
      </c>
      <c r="AS151" s="25">
        <f>IF('Indicator Date hidden'!AT152="x","x",$AS$2-'Indicator Date hidden'!AT152)</f>
        <v>0</v>
      </c>
      <c r="AT151" s="25">
        <f>IF('Indicator Date hidden'!AU152="x","x",$AT$2-'Indicator Date hidden'!AU152)</f>
        <v>0</v>
      </c>
      <c r="AU151" s="25">
        <f>IF('Indicator Date hidden'!AV152="x","x",$AU$2-'Indicator Date hidden'!AV152)</f>
        <v>3</v>
      </c>
      <c r="AV151" s="25">
        <f>IF('Indicator Date hidden'!AW152="x","x",$AV$2-'Indicator Date hidden'!AW152)</f>
        <v>0</v>
      </c>
      <c r="AW151" s="25">
        <f>IF('Indicator Date hidden'!AX152="x","x",$AW$2-'Indicator Date hidden'!AX152)</f>
        <v>0</v>
      </c>
      <c r="AX151" s="25">
        <f>IF('Indicator Date hidden'!AY152="x","x",$AX$2-'Indicator Date hidden'!AY152)</f>
        <v>0</v>
      </c>
      <c r="AY151" s="25">
        <f>IF('Indicator Date hidden'!AZ152="x","x",$AY$2-'Indicator Date hidden'!AZ152)</f>
        <v>0</v>
      </c>
      <c r="AZ151" s="25">
        <f>IF('Indicator Date hidden'!BA152="x","x",$AZ$2-'Indicator Date hidden'!BA152)</f>
        <v>0</v>
      </c>
      <c r="BA151">
        <f t="shared" si="20"/>
        <v>14</v>
      </c>
      <c r="BB151" s="26">
        <f t="shared" si="21"/>
        <v>0.29166666666666669</v>
      </c>
      <c r="BC151">
        <f t="shared" si="22"/>
        <v>6</v>
      </c>
      <c r="BD151" s="26">
        <f t="shared" si="23"/>
        <v>0.86502247883444561</v>
      </c>
      <c r="BE151" s="28">
        <f t="shared" si="24"/>
        <v>0</v>
      </c>
    </row>
    <row r="152" spans="1:57">
      <c r="A152" t="s">
        <v>7100</v>
      </c>
      <c r="B152" s="25">
        <f>IF('Indicator Date hidden'!C153="x","x",$B$2-'Indicator Date hidden'!C153)</f>
        <v>0</v>
      </c>
      <c r="C152" s="25">
        <f>IF('Indicator Date hidden'!D153="x","x",$C$2-'Indicator Date hidden'!D153)</f>
        <v>0</v>
      </c>
      <c r="D152" s="25">
        <f>IF('Indicator Date hidden'!E153="x","x",$D$2-'Indicator Date hidden'!E153)</f>
        <v>0</v>
      </c>
      <c r="E152" s="25">
        <f>IF('Indicator Date hidden'!F153="x","x",$E$2-'Indicator Date hidden'!F153)</f>
        <v>0</v>
      </c>
      <c r="F152" s="25">
        <f>IF('Indicator Date hidden'!G153="x","x",$F$2-'Indicator Date hidden'!G153)</f>
        <v>0</v>
      </c>
      <c r="G152" s="25">
        <f>IF('Indicator Date hidden'!H153="x","x",$G$2-'Indicator Date hidden'!H153)</f>
        <v>0</v>
      </c>
      <c r="H152" s="25">
        <f>IF('Indicator Date hidden'!I153="x","x",$H$2-'Indicator Date hidden'!I153)</f>
        <v>0</v>
      </c>
      <c r="I152" s="25">
        <f>IF('Indicator Date hidden'!J153="x","x",$I$2-'Indicator Date hidden'!J153)</f>
        <v>0</v>
      </c>
      <c r="J152" s="25">
        <f>IF('Indicator Date hidden'!K153="x","x",$J$2-'Indicator Date hidden'!K153)</f>
        <v>0</v>
      </c>
      <c r="K152" s="25">
        <f>IF('Indicator Date hidden'!L153="x","x",$K$2-'Indicator Date hidden'!L153)</f>
        <v>0</v>
      </c>
      <c r="L152" s="25">
        <f>IF('Indicator Date hidden'!M153="x","x",$L$2-'Indicator Date hidden'!M153)</f>
        <v>0</v>
      </c>
      <c r="M152" s="25">
        <f>IF('Indicator Date hidden'!N153="x","x",$M$2-'Indicator Date hidden'!N153)</f>
        <v>0</v>
      </c>
      <c r="N152" s="25">
        <f>IF('Indicator Date hidden'!O153="x","x",$N$2-'Indicator Date hidden'!O153)</f>
        <v>0</v>
      </c>
      <c r="O152" s="25">
        <f>IF('Indicator Date hidden'!P153="x","x",$O$2-'Indicator Date hidden'!P153)</f>
        <v>0</v>
      </c>
      <c r="P152" s="25">
        <f>IF('Indicator Date hidden'!Q153="x","x",$P$2-'Indicator Date hidden'!Q153)</f>
        <v>0</v>
      </c>
      <c r="Q152" s="25" t="str">
        <f>IF('Indicator Date hidden'!R153="x","x",$Q$2-'Indicator Date hidden'!R153)</f>
        <v>x</v>
      </c>
      <c r="R152" s="25">
        <f>IF('Indicator Date hidden'!S153="x","x",$R$2-'Indicator Date hidden'!S153)</f>
        <v>0</v>
      </c>
      <c r="S152" s="25">
        <f>IF('Indicator Date hidden'!T153="x","x",$S$2-'Indicator Date hidden'!T153)</f>
        <v>0</v>
      </c>
      <c r="T152" s="25">
        <f>IF('Indicator Date hidden'!U153="x","x",$T$2-'Indicator Date hidden'!U153)</f>
        <v>0</v>
      </c>
      <c r="U152" s="25">
        <f>IF('Indicator Date hidden'!V153="x","x",$U$2-'Indicator Date hidden'!V153)</f>
        <v>0</v>
      </c>
      <c r="V152" s="25">
        <f>IF('Indicator Date hidden'!W153="x","x",$V$2-'Indicator Date hidden'!W153)</f>
        <v>0</v>
      </c>
      <c r="W152" s="25">
        <f>IF('Indicator Date hidden'!X153="x","x",$W$2-'Indicator Date hidden'!X153)</f>
        <v>2</v>
      </c>
      <c r="X152" s="25">
        <f>IF('Indicator Date hidden'!Y153="x","x",$X$2-'Indicator Date hidden'!Y153)</f>
        <v>2</v>
      </c>
      <c r="Y152" s="25">
        <f>IF('Indicator Date hidden'!Z153="x","x",$Y$2-'Indicator Date hidden'!Z153)</f>
        <v>0</v>
      </c>
      <c r="Z152" s="25">
        <f>IF('Indicator Date hidden'!AA153="x","x",$Z$2-'Indicator Date hidden'!AA153)</f>
        <v>0</v>
      </c>
      <c r="AA152" s="25" t="str">
        <f>IF('Indicator Date hidden'!AB153="x","x",$AA$2-'Indicator Date hidden'!AB153)</f>
        <v>x</v>
      </c>
      <c r="AB152" s="25">
        <f>IF('Indicator Date hidden'!AC153="x","x",$AB$2-'Indicator Date hidden'!AC153)</f>
        <v>0</v>
      </c>
      <c r="AC152" s="25">
        <f>IF('Indicator Date hidden'!AD153="x","x",$AC$2-'Indicator Date hidden'!AD153)</f>
        <v>0</v>
      </c>
      <c r="AD152" s="25" t="str">
        <f>IF('Indicator Date hidden'!AE153="x","x",$AD$2-'Indicator Date hidden'!AE153)</f>
        <v>x</v>
      </c>
      <c r="AE152" s="25" t="str">
        <f>IF('Indicator Date hidden'!AF153="x","x",$AE$2-'Indicator Date hidden'!AF153)</f>
        <v>x</v>
      </c>
      <c r="AF152" s="25">
        <f>IF('Indicator Date hidden'!AG153="x","x",$AF$2-'Indicator Date hidden'!AG153)</f>
        <v>7</v>
      </c>
      <c r="AG152" s="25">
        <f>IF('Indicator Date hidden'!AH153="x","x",$AG$2-'Indicator Date hidden'!AH153)</f>
        <v>0</v>
      </c>
      <c r="AH152" s="25">
        <f>IF('Indicator Date hidden'!AI153="x","x",$AH$2-'Indicator Date hidden'!AI153)</f>
        <v>0</v>
      </c>
      <c r="AI152" s="25">
        <f>IF('Indicator Date hidden'!AJ153="x","x",$AI$2-'Indicator Date hidden'!AJ153)</f>
        <v>0</v>
      </c>
      <c r="AJ152" s="25" t="str">
        <f>IF('Indicator Date hidden'!AK153="x","x",$AJ$2-'Indicator Date hidden'!AK153)</f>
        <v>x</v>
      </c>
      <c r="AK152" s="25" t="str">
        <f>IF('Indicator Date hidden'!AL153="x","x",$AK$2-'Indicator Date hidden'!AL153)</f>
        <v>x</v>
      </c>
      <c r="AL152" s="25">
        <f>IF('Indicator Date hidden'!AM153="x","x",$AL$2-'Indicator Date hidden'!AM153)</f>
        <v>0</v>
      </c>
      <c r="AM152" s="25">
        <f>IF('Indicator Date hidden'!AN153="x","x",$AM$2-'Indicator Date hidden'!AN153)</f>
        <v>0</v>
      </c>
      <c r="AN152" s="25">
        <f>IF('Indicator Date hidden'!AO153="x","x",$AN$2-'Indicator Date hidden'!AO153)</f>
        <v>0</v>
      </c>
      <c r="AO152" s="25">
        <f>IF('Indicator Date hidden'!AP153="x","x",$AO$2-'Indicator Date hidden'!AP153)</f>
        <v>1</v>
      </c>
      <c r="AP152" s="25">
        <f>IF('Indicator Date hidden'!AQ153="x","x",$AP$2-'Indicator Date hidden'!AQ153)</f>
        <v>1</v>
      </c>
      <c r="AQ152" s="25">
        <f>IF('Indicator Date hidden'!AR153="x","x",$AQ$2-'Indicator Date hidden'!AR153)</f>
        <v>0</v>
      </c>
      <c r="AR152" s="25">
        <f>IF('Indicator Date hidden'!AS153="x","x",$AR$2-'Indicator Date hidden'!AS153)</f>
        <v>0</v>
      </c>
      <c r="AS152" s="25">
        <f>IF('Indicator Date hidden'!AT153="x","x",$AS$2-'Indicator Date hidden'!AT153)</f>
        <v>0</v>
      </c>
      <c r="AT152" s="25">
        <f>IF('Indicator Date hidden'!AU153="x","x",$AT$2-'Indicator Date hidden'!AU153)</f>
        <v>0</v>
      </c>
      <c r="AU152" s="25">
        <f>IF('Indicator Date hidden'!AV153="x","x",$AU$2-'Indicator Date hidden'!AV153)</f>
        <v>4</v>
      </c>
      <c r="AV152" s="25">
        <f>IF('Indicator Date hidden'!AW153="x","x",$AV$2-'Indicator Date hidden'!AW153)</f>
        <v>0</v>
      </c>
      <c r="AW152" s="25">
        <f>IF('Indicator Date hidden'!AX153="x","x",$AW$2-'Indicator Date hidden'!AX153)</f>
        <v>0</v>
      </c>
      <c r="AX152" s="25">
        <f>IF('Indicator Date hidden'!AY153="x","x",$AX$2-'Indicator Date hidden'!AY153)</f>
        <v>0</v>
      </c>
      <c r="AY152" s="25">
        <f>IF('Indicator Date hidden'!AZ153="x","x",$AY$2-'Indicator Date hidden'!AZ153)</f>
        <v>0</v>
      </c>
      <c r="AZ152" s="25">
        <f>IF('Indicator Date hidden'!BA153="x","x",$AZ$2-'Indicator Date hidden'!BA153)</f>
        <v>0</v>
      </c>
      <c r="BA152">
        <f t="shared" si="20"/>
        <v>17</v>
      </c>
      <c r="BB152" s="26">
        <f t="shared" si="21"/>
        <v>0.37777777777777777</v>
      </c>
      <c r="BC152">
        <f t="shared" si="22"/>
        <v>6</v>
      </c>
      <c r="BD152" s="26">
        <f t="shared" si="23"/>
        <v>1.2344839477627689</v>
      </c>
      <c r="BE152" s="28">
        <f t="shared" si="24"/>
        <v>0</v>
      </c>
    </row>
    <row r="153" spans="1:57">
      <c r="A153" t="s">
        <v>7079</v>
      </c>
      <c r="B153" s="25">
        <f>IF('Indicator Date hidden'!C154="x","x",$B$2-'Indicator Date hidden'!C154)</f>
        <v>0</v>
      </c>
      <c r="C153" s="25">
        <f>IF('Indicator Date hidden'!D154="x","x",$C$2-'Indicator Date hidden'!D154)</f>
        <v>0</v>
      </c>
      <c r="D153" s="25">
        <f>IF('Indicator Date hidden'!E154="x","x",$D$2-'Indicator Date hidden'!E154)</f>
        <v>0</v>
      </c>
      <c r="E153" s="25">
        <f>IF('Indicator Date hidden'!F154="x","x",$E$2-'Indicator Date hidden'!F154)</f>
        <v>0</v>
      </c>
      <c r="F153" s="25">
        <f>IF('Indicator Date hidden'!G154="x","x",$F$2-'Indicator Date hidden'!G154)</f>
        <v>0</v>
      </c>
      <c r="G153" s="25">
        <f>IF('Indicator Date hidden'!H154="x","x",$G$2-'Indicator Date hidden'!H154)</f>
        <v>0</v>
      </c>
      <c r="H153" s="25">
        <f>IF('Indicator Date hidden'!I154="x","x",$H$2-'Indicator Date hidden'!I154)</f>
        <v>0</v>
      </c>
      <c r="I153" s="25">
        <f>IF('Indicator Date hidden'!J154="x","x",$I$2-'Indicator Date hidden'!J154)</f>
        <v>0</v>
      </c>
      <c r="J153" s="25">
        <f>IF('Indicator Date hidden'!K154="x","x",$J$2-'Indicator Date hidden'!K154)</f>
        <v>0</v>
      </c>
      <c r="K153" s="25">
        <f>IF('Indicator Date hidden'!L154="x","x",$K$2-'Indicator Date hidden'!L154)</f>
        <v>0</v>
      </c>
      <c r="L153" s="25">
        <f>IF('Indicator Date hidden'!M154="x","x",$L$2-'Indicator Date hidden'!M154)</f>
        <v>0</v>
      </c>
      <c r="M153" s="25">
        <f>IF('Indicator Date hidden'!N154="x","x",$M$2-'Indicator Date hidden'!N154)</f>
        <v>0</v>
      </c>
      <c r="N153" s="25">
        <f>IF('Indicator Date hidden'!O154="x","x",$N$2-'Indicator Date hidden'!O154)</f>
        <v>0</v>
      </c>
      <c r="O153" s="25">
        <f>IF('Indicator Date hidden'!P154="x","x",$O$2-'Indicator Date hidden'!P154)</f>
        <v>0</v>
      </c>
      <c r="P153" s="25">
        <f>IF('Indicator Date hidden'!Q154="x","x",$P$2-'Indicator Date hidden'!Q154)</f>
        <v>0</v>
      </c>
      <c r="Q153" s="25">
        <f>IF('Indicator Date hidden'!R154="x","x",$Q$2-'Indicator Date hidden'!R154)</f>
        <v>1</v>
      </c>
      <c r="R153" s="25">
        <f>IF('Indicator Date hidden'!S154="x","x",$R$2-'Indicator Date hidden'!S154)</f>
        <v>0</v>
      </c>
      <c r="S153" s="25">
        <f>IF('Indicator Date hidden'!T154="x","x",$S$2-'Indicator Date hidden'!T154)</f>
        <v>0</v>
      </c>
      <c r="T153" s="25">
        <f>IF('Indicator Date hidden'!U154="x","x",$T$2-'Indicator Date hidden'!U154)</f>
        <v>0</v>
      </c>
      <c r="U153" s="25">
        <f>IF('Indicator Date hidden'!V154="x","x",$U$2-'Indicator Date hidden'!V154)</f>
        <v>0</v>
      </c>
      <c r="V153" s="25">
        <f>IF('Indicator Date hidden'!W154="x","x",$V$2-'Indicator Date hidden'!W154)</f>
        <v>0</v>
      </c>
      <c r="W153" s="25">
        <f>IF('Indicator Date hidden'!X154="x","x",$W$2-'Indicator Date hidden'!X154)</f>
        <v>1</v>
      </c>
      <c r="X153" s="25">
        <f>IF('Indicator Date hidden'!Y154="x","x",$X$2-'Indicator Date hidden'!Y154)</f>
        <v>4</v>
      </c>
      <c r="Y153" s="25">
        <f>IF('Indicator Date hidden'!Z154="x","x",$Y$2-'Indicator Date hidden'!Z154)</f>
        <v>0</v>
      </c>
      <c r="Z153" s="25">
        <f>IF('Indicator Date hidden'!AA154="x","x",$Z$2-'Indicator Date hidden'!AA154)</f>
        <v>0</v>
      </c>
      <c r="AA153" s="25">
        <f>IF('Indicator Date hidden'!AB154="x","x",$AA$2-'Indicator Date hidden'!AB154)</f>
        <v>0</v>
      </c>
      <c r="AB153" s="25">
        <f>IF('Indicator Date hidden'!AC154="x","x",$AB$2-'Indicator Date hidden'!AC154)</f>
        <v>0</v>
      </c>
      <c r="AC153" s="25">
        <f>IF('Indicator Date hidden'!AD154="x","x",$AC$2-'Indicator Date hidden'!AD154)</f>
        <v>0</v>
      </c>
      <c r="AD153" s="25">
        <f>IF('Indicator Date hidden'!AE154="x","x",$AD$2-'Indicator Date hidden'!AE154)</f>
        <v>0</v>
      </c>
      <c r="AE153" s="25">
        <f>IF('Indicator Date hidden'!AF154="x","x",$AE$2-'Indicator Date hidden'!AF154)</f>
        <v>0</v>
      </c>
      <c r="AF153" s="25">
        <f>IF('Indicator Date hidden'!AG154="x","x",$AF$2-'Indicator Date hidden'!AG154)</f>
        <v>2</v>
      </c>
      <c r="AG153" s="25">
        <f>IF('Indicator Date hidden'!AH154="x","x",$AG$2-'Indicator Date hidden'!AH154)</f>
        <v>0</v>
      </c>
      <c r="AH153" s="25">
        <f>IF('Indicator Date hidden'!AI154="x","x",$AH$2-'Indicator Date hidden'!AI154)</f>
        <v>0</v>
      </c>
      <c r="AI153" s="25">
        <f>IF('Indicator Date hidden'!AJ154="x","x",$AI$2-'Indicator Date hidden'!AJ154)</f>
        <v>0</v>
      </c>
      <c r="AJ153" s="25" t="str">
        <f>IF('Indicator Date hidden'!AK154="x","x",$AJ$2-'Indicator Date hidden'!AK154)</f>
        <v>x</v>
      </c>
      <c r="AK153" s="25">
        <f>IF('Indicator Date hidden'!AL154="x","x",$AK$2-'Indicator Date hidden'!AL154)</f>
        <v>1</v>
      </c>
      <c r="AL153" s="25">
        <f>IF('Indicator Date hidden'!AM154="x","x",$AL$2-'Indicator Date hidden'!AM154)</f>
        <v>0</v>
      </c>
      <c r="AM153" s="25">
        <f>IF('Indicator Date hidden'!AN154="x","x",$AM$2-'Indicator Date hidden'!AN154)</f>
        <v>0</v>
      </c>
      <c r="AN153" s="25">
        <f>IF('Indicator Date hidden'!AO154="x","x",$AN$2-'Indicator Date hidden'!AO154)</f>
        <v>0</v>
      </c>
      <c r="AO153" s="25">
        <f>IF('Indicator Date hidden'!AP154="x","x",$AO$2-'Indicator Date hidden'!AP154)</f>
        <v>0</v>
      </c>
      <c r="AP153" s="25">
        <f>IF('Indicator Date hidden'!AQ154="x","x",$AP$2-'Indicator Date hidden'!AQ154)</f>
        <v>0</v>
      </c>
      <c r="AQ153" s="25">
        <f>IF('Indicator Date hidden'!AR154="x","x",$AQ$2-'Indicator Date hidden'!AR154)</f>
        <v>6</v>
      </c>
      <c r="AR153" s="25">
        <f>IF('Indicator Date hidden'!AS154="x","x",$AR$2-'Indicator Date hidden'!AS154)</f>
        <v>0</v>
      </c>
      <c r="AS153" s="25">
        <f>IF('Indicator Date hidden'!AT154="x","x",$AS$2-'Indicator Date hidden'!AT154)</f>
        <v>0</v>
      </c>
      <c r="AT153" s="25">
        <f>IF('Indicator Date hidden'!AU154="x","x",$AT$2-'Indicator Date hidden'!AU154)</f>
        <v>0</v>
      </c>
      <c r="AU153" s="25">
        <f>IF('Indicator Date hidden'!AV154="x","x",$AU$2-'Indicator Date hidden'!AV154)</f>
        <v>1</v>
      </c>
      <c r="AV153" s="25">
        <f>IF('Indicator Date hidden'!AW154="x","x",$AV$2-'Indicator Date hidden'!AW154)</f>
        <v>0</v>
      </c>
      <c r="AW153" s="25">
        <f>IF('Indicator Date hidden'!AX154="x","x",$AW$2-'Indicator Date hidden'!AX154)</f>
        <v>0</v>
      </c>
      <c r="AX153" s="25">
        <f>IF('Indicator Date hidden'!AY154="x","x",$AX$2-'Indicator Date hidden'!AY154)</f>
        <v>0</v>
      </c>
      <c r="AY153" s="25">
        <f>IF('Indicator Date hidden'!AZ154="x","x",$AY$2-'Indicator Date hidden'!AZ154)</f>
        <v>0</v>
      </c>
      <c r="AZ153" s="25">
        <f>IF('Indicator Date hidden'!BA154="x","x",$AZ$2-'Indicator Date hidden'!BA154)</f>
        <v>0</v>
      </c>
      <c r="BA153">
        <f t="shared" si="20"/>
        <v>16</v>
      </c>
      <c r="BB153" s="26">
        <f t="shared" si="21"/>
        <v>0.32</v>
      </c>
      <c r="BC153">
        <f t="shared" si="22"/>
        <v>7</v>
      </c>
      <c r="BD153" s="26">
        <f t="shared" si="23"/>
        <v>1.0476640682967036</v>
      </c>
      <c r="BE153" s="28">
        <f t="shared" si="24"/>
        <v>0</v>
      </c>
    </row>
    <row r="154" spans="1:57">
      <c r="A154" t="s">
        <v>7075</v>
      </c>
      <c r="B154" s="25">
        <f>IF('Indicator Date hidden'!C155="x","x",$B$2-'Indicator Date hidden'!C155)</f>
        <v>0</v>
      </c>
      <c r="C154" s="25">
        <f>IF('Indicator Date hidden'!D155="x","x",$C$2-'Indicator Date hidden'!D155)</f>
        <v>0</v>
      </c>
      <c r="D154" s="25">
        <f>IF('Indicator Date hidden'!E155="x","x",$D$2-'Indicator Date hidden'!E155)</f>
        <v>0</v>
      </c>
      <c r="E154" s="25">
        <f>IF('Indicator Date hidden'!F155="x","x",$E$2-'Indicator Date hidden'!F155)</f>
        <v>0</v>
      </c>
      <c r="F154" s="25">
        <f>IF('Indicator Date hidden'!G155="x","x",$F$2-'Indicator Date hidden'!G155)</f>
        <v>0</v>
      </c>
      <c r="G154" s="25">
        <f>IF('Indicator Date hidden'!H155="x","x",$G$2-'Indicator Date hidden'!H155)</f>
        <v>0</v>
      </c>
      <c r="H154" s="25">
        <f>IF('Indicator Date hidden'!I155="x","x",$H$2-'Indicator Date hidden'!I155)</f>
        <v>0</v>
      </c>
      <c r="I154" s="25">
        <f>IF('Indicator Date hidden'!J155="x","x",$I$2-'Indicator Date hidden'!J155)</f>
        <v>0</v>
      </c>
      <c r="J154" s="25">
        <f>IF('Indicator Date hidden'!K155="x","x",$J$2-'Indicator Date hidden'!K155)</f>
        <v>0</v>
      </c>
      <c r="K154" s="25">
        <f>IF('Indicator Date hidden'!L155="x","x",$K$2-'Indicator Date hidden'!L155)</f>
        <v>0</v>
      </c>
      <c r="L154" s="25">
        <f>IF('Indicator Date hidden'!M155="x","x",$L$2-'Indicator Date hidden'!M155)</f>
        <v>0</v>
      </c>
      <c r="M154" s="25">
        <f>IF('Indicator Date hidden'!N155="x","x",$M$2-'Indicator Date hidden'!N155)</f>
        <v>0</v>
      </c>
      <c r="N154" s="25">
        <f>IF('Indicator Date hidden'!O155="x","x",$N$2-'Indicator Date hidden'!O155)</f>
        <v>0</v>
      </c>
      <c r="O154" s="25">
        <f>IF('Indicator Date hidden'!P155="x","x",$O$2-'Indicator Date hidden'!P155)</f>
        <v>0</v>
      </c>
      <c r="P154" s="25">
        <f>IF('Indicator Date hidden'!Q155="x","x",$P$2-'Indicator Date hidden'!Q155)</f>
        <v>0</v>
      </c>
      <c r="Q154" s="25" t="str">
        <f>IF('Indicator Date hidden'!R155="x","x",$Q$2-'Indicator Date hidden'!R155)</f>
        <v>x</v>
      </c>
      <c r="R154" s="25">
        <f>IF('Indicator Date hidden'!S155="x","x",$R$2-'Indicator Date hidden'!S155)</f>
        <v>0</v>
      </c>
      <c r="S154" s="25">
        <f>IF('Indicator Date hidden'!T155="x","x",$S$2-'Indicator Date hidden'!T155)</f>
        <v>0</v>
      </c>
      <c r="T154" s="25">
        <f>IF('Indicator Date hidden'!U155="x","x",$T$2-'Indicator Date hidden'!U155)</f>
        <v>0</v>
      </c>
      <c r="U154" s="25" t="str">
        <f>IF('Indicator Date hidden'!V155="x","x",$U$2-'Indicator Date hidden'!V155)</f>
        <v>x</v>
      </c>
      <c r="V154" s="25">
        <f>IF('Indicator Date hidden'!W155="x","x",$V$2-'Indicator Date hidden'!W155)</f>
        <v>0</v>
      </c>
      <c r="W154" s="25" t="str">
        <f>IF('Indicator Date hidden'!X155="x","x",$W$2-'Indicator Date hidden'!X155)</f>
        <v>x</v>
      </c>
      <c r="X154" s="25">
        <f>IF('Indicator Date hidden'!Y155="x","x",$X$2-'Indicator Date hidden'!Y155)</f>
        <v>1</v>
      </c>
      <c r="Y154" s="25">
        <f>IF('Indicator Date hidden'!Z155="x","x",$Y$2-'Indicator Date hidden'!Z155)</f>
        <v>0</v>
      </c>
      <c r="Z154" s="25">
        <f>IF('Indicator Date hidden'!AA155="x","x",$Z$2-'Indicator Date hidden'!AA155)</f>
        <v>0</v>
      </c>
      <c r="AA154" s="25" t="str">
        <f>IF('Indicator Date hidden'!AB155="x","x",$AA$2-'Indicator Date hidden'!AB155)</f>
        <v>x</v>
      </c>
      <c r="AB154" s="25">
        <f>IF('Indicator Date hidden'!AC155="x","x",$AB$2-'Indicator Date hidden'!AC155)</f>
        <v>0</v>
      </c>
      <c r="AC154" s="25">
        <f>IF('Indicator Date hidden'!AD155="x","x",$AC$2-'Indicator Date hidden'!AD155)</f>
        <v>0</v>
      </c>
      <c r="AD154" s="25" t="str">
        <f>IF('Indicator Date hidden'!AE155="x","x",$AD$2-'Indicator Date hidden'!AE155)</f>
        <v>x</v>
      </c>
      <c r="AE154" s="25">
        <f>IF('Indicator Date hidden'!AF155="x","x",$AE$2-'Indicator Date hidden'!AF155)</f>
        <v>0</v>
      </c>
      <c r="AF154" s="25" t="str">
        <f>IF('Indicator Date hidden'!AG155="x","x",$AF$2-'Indicator Date hidden'!AG155)</f>
        <v>x</v>
      </c>
      <c r="AG154" s="25">
        <f>IF('Indicator Date hidden'!AH155="x","x",$AG$2-'Indicator Date hidden'!AH155)</f>
        <v>0</v>
      </c>
      <c r="AH154" s="25">
        <f>IF('Indicator Date hidden'!AI155="x","x",$AH$2-'Indicator Date hidden'!AI155)</f>
        <v>0</v>
      </c>
      <c r="AI154" s="25">
        <f>IF('Indicator Date hidden'!AJ155="x","x",$AI$2-'Indicator Date hidden'!AJ155)</f>
        <v>0</v>
      </c>
      <c r="AJ154" s="25" t="str">
        <f>IF('Indicator Date hidden'!AK155="x","x",$AJ$2-'Indicator Date hidden'!AK155)</f>
        <v>x</v>
      </c>
      <c r="AK154" s="25">
        <f>IF('Indicator Date hidden'!AL155="x","x",$AK$2-'Indicator Date hidden'!AL155)</f>
        <v>1</v>
      </c>
      <c r="AL154" s="25">
        <f>IF('Indicator Date hidden'!AM155="x","x",$AL$2-'Indicator Date hidden'!AM155)</f>
        <v>0</v>
      </c>
      <c r="AM154" s="25">
        <f>IF('Indicator Date hidden'!AN155="x","x",$AM$2-'Indicator Date hidden'!AN155)</f>
        <v>0</v>
      </c>
      <c r="AN154" s="25">
        <f>IF('Indicator Date hidden'!AO155="x","x",$AN$2-'Indicator Date hidden'!AO155)</f>
        <v>0</v>
      </c>
      <c r="AO154" s="25">
        <f>IF('Indicator Date hidden'!AP155="x","x",$AO$2-'Indicator Date hidden'!AP155)</f>
        <v>0</v>
      </c>
      <c r="AP154" s="25">
        <f>IF('Indicator Date hidden'!AQ155="x","x",$AP$2-'Indicator Date hidden'!AQ155)</f>
        <v>0</v>
      </c>
      <c r="AQ154" s="25">
        <f>IF('Indicator Date hidden'!AR155="x","x",$AQ$2-'Indicator Date hidden'!AR155)</f>
        <v>8</v>
      </c>
      <c r="AR154" s="25">
        <f>IF('Indicator Date hidden'!AS155="x","x",$AR$2-'Indicator Date hidden'!AS155)</f>
        <v>0</v>
      </c>
      <c r="AS154" s="25">
        <f>IF('Indicator Date hidden'!AT155="x","x",$AS$2-'Indicator Date hidden'!AT155)</f>
        <v>0</v>
      </c>
      <c r="AT154" s="25">
        <f>IF('Indicator Date hidden'!AU155="x","x",$AT$2-'Indicator Date hidden'!AU155)</f>
        <v>0</v>
      </c>
      <c r="AU154" s="25">
        <f>IF('Indicator Date hidden'!AV155="x","x",$AU$2-'Indicator Date hidden'!AV155)</f>
        <v>1</v>
      </c>
      <c r="AV154" s="25">
        <f>IF('Indicator Date hidden'!AW155="x","x",$AV$2-'Indicator Date hidden'!AW155)</f>
        <v>0</v>
      </c>
      <c r="AW154" s="25">
        <f>IF('Indicator Date hidden'!AX155="x","x",$AW$2-'Indicator Date hidden'!AX155)</f>
        <v>0</v>
      </c>
      <c r="AX154" s="25">
        <f>IF('Indicator Date hidden'!AY155="x","x",$AX$2-'Indicator Date hidden'!AY155)</f>
        <v>0</v>
      </c>
      <c r="AY154" s="25">
        <f>IF('Indicator Date hidden'!AZ155="x","x",$AY$2-'Indicator Date hidden'!AZ155)</f>
        <v>0</v>
      </c>
      <c r="AZ154" s="25">
        <f>IF('Indicator Date hidden'!BA155="x","x",$AZ$2-'Indicator Date hidden'!BA155)</f>
        <v>0</v>
      </c>
      <c r="BA154">
        <f t="shared" si="20"/>
        <v>11</v>
      </c>
      <c r="BB154" s="26">
        <f t="shared" si="21"/>
        <v>0.25</v>
      </c>
      <c r="BC154">
        <f t="shared" si="22"/>
        <v>4</v>
      </c>
      <c r="BD154" s="26">
        <f t="shared" si="23"/>
        <v>1.2083986398234949</v>
      </c>
      <c r="BE154" s="28">
        <f t="shared" si="24"/>
        <v>0</v>
      </c>
    </row>
    <row r="155" spans="1:57">
      <c r="A155" t="s">
        <v>7092</v>
      </c>
      <c r="B155" s="25">
        <f>IF('Indicator Date hidden'!C156="x","x",$B$2-'Indicator Date hidden'!C156)</f>
        <v>0</v>
      </c>
      <c r="C155" s="25">
        <f>IF('Indicator Date hidden'!D156="x","x",$C$2-'Indicator Date hidden'!D156)</f>
        <v>0</v>
      </c>
      <c r="D155" s="25">
        <f>IF('Indicator Date hidden'!E156="x","x",$D$2-'Indicator Date hidden'!E156)</f>
        <v>0</v>
      </c>
      <c r="E155" s="25">
        <f>IF('Indicator Date hidden'!F156="x","x",$E$2-'Indicator Date hidden'!F156)</f>
        <v>0</v>
      </c>
      <c r="F155" s="25">
        <f>IF('Indicator Date hidden'!G156="x","x",$F$2-'Indicator Date hidden'!G156)</f>
        <v>0</v>
      </c>
      <c r="G155" s="25">
        <f>IF('Indicator Date hidden'!H156="x","x",$G$2-'Indicator Date hidden'!H156)</f>
        <v>0</v>
      </c>
      <c r="H155" s="25">
        <f>IF('Indicator Date hidden'!I156="x","x",$H$2-'Indicator Date hidden'!I156)</f>
        <v>0</v>
      </c>
      <c r="I155" s="25">
        <f>IF('Indicator Date hidden'!J156="x","x",$I$2-'Indicator Date hidden'!J156)</f>
        <v>0</v>
      </c>
      <c r="J155" s="25">
        <f>IF('Indicator Date hidden'!K156="x","x",$J$2-'Indicator Date hidden'!K156)</f>
        <v>0</v>
      </c>
      <c r="K155" s="25">
        <f>IF('Indicator Date hidden'!L156="x","x",$K$2-'Indicator Date hidden'!L156)</f>
        <v>0</v>
      </c>
      <c r="L155" s="25">
        <f>IF('Indicator Date hidden'!M156="x","x",$L$2-'Indicator Date hidden'!M156)</f>
        <v>0</v>
      </c>
      <c r="M155" s="25">
        <f>IF('Indicator Date hidden'!N156="x","x",$M$2-'Indicator Date hidden'!N156)</f>
        <v>0</v>
      </c>
      <c r="N155" s="25">
        <f>IF('Indicator Date hidden'!O156="x","x",$N$2-'Indicator Date hidden'!O156)</f>
        <v>0</v>
      </c>
      <c r="O155" s="25">
        <f>IF('Indicator Date hidden'!P156="x","x",$O$2-'Indicator Date hidden'!P156)</f>
        <v>0</v>
      </c>
      <c r="P155" s="25">
        <f>IF('Indicator Date hidden'!Q156="x","x",$P$2-'Indicator Date hidden'!Q156)</f>
        <v>0</v>
      </c>
      <c r="Q155" s="25" t="str">
        <f>IF('Indicator Date hidden'!R156="x","x",$Q$2-'Indicator Date hidden'!R156)</f>
        <v>x</v>
      </c>
      <c r="R155" s="25">
        <f>IF('Indicator Date hidden'!S156="x","x",$R$2-'Indicator Date hidden'!S156)</f>
        <v>0</v>
      </c>
      <c r="S155" s="25">
        <f>IF('Indicator Date hidden'!T156="x","x",$S$2-'Indicator Date hidden'!T156)</f>
        <v>0</v>
      </c>
      <c r="T155" s="25">
        <f>IF('Indicator Date hidden'!U156="x","x",$T$2-'Indicator Date hidden'!U156)</f>
        <v>0</v>
      </c>
      <c r="U155" s="25" t="str">
        <f>IF('Indicator Date hidden'!V156="x","x",$U$2-'Indicator Date hidden'!V156)</f>
        <v>x</v>
      </c>
      <c r="V155" s="25">
        <f>IF('Indicator Date hidden'!W156="x","x",$V$2-'Indicator Date hidden'!W156)</f>
        <v>0</v>
      </c>
      <c r="W155" s="25" t="str">
        <f>IF('Indicator Date hidden'!X156="x","x",$W$2-'Indicator Date hidden'!X156)</f>
        <v>x</v>
      </c>
      <c r="X155" s="25">
        <f>IF('Indicator Date hidden'!Y156="x","x",$X$2-'Indicator Date hidden'!Y156)</f>
        <v>2</v>
      </c>
      <c r="Y155" s="25">
        <f>IF('Indicator Date hidden'!Z156="x","x",$Y$2-'Indicator Date hidden'!Z156)</f>
        <v>0</v>
      </c>
      <c r="Z155" s="25">
        <f>IF('Indicator Date hidden'!AA156="x","x",$Z$2-'Indicator Date hidden'!AA156)</f>
        <v>0</v>
      </c>
      <c r="AA155" s="25">
        <f>IF('Indicator Date hidden'!AB156="x","x",$AA$2-'Indicator Date hidden'!AB156)</f>
        <v>0</v>
      </c>
      <c r="AB155" s="25">
        <f>IF('Indicator Date hidden'!AC156="x","x",$AB$2-'Indicator Date hidden'!AC156)</f>
        <v>0</v>
      </c>
      <c r="AC155" s="25">
        <f>IF('Indicator Date hidden'!AD156="x","x",$AC$2-'Indicator Date hidden'!AD156)</f>
        <v>0</v>
      </c>
      <c r="AD155" s="25" t="str">
        <f>IF('Indicator Date hidden'!AE156="x","x",$AD$2-'Indicator Date hidden'!AE156)</f>
        <v>x</v>
      </c>
      <c r="AE155" s="25">
        <f>IF('Indicator Date hidden'!AF156="x","x",$AE$2-'Indicator Date hidden'!AF156)</f>
        <v>0</v>
      </c>
      <c r="AF155" s="25">
        <f>IF('Indicator Date hidden'!AG156="x","x",$AF$2-'Indicator Date hidden'!AG156)</f>
        <v>1</v>
      </c>
      <c r="AG155" s="25">
        <f>IF('Indicator Date hidden'!AH156="x","x",$AG$2-'Indicator Date hidden'!AH156)</f>
        <v>0</v>
      </c>
      <c r="AH155" s="25">
        <f>IF('Indicator Date hidden'!AI156="x","x",$AH$2-'Indicator Date hidden'!AI156)</f>
        <v>0</v>
      </c>
      <c r="AI155" s="25">
        <f>IF('Indicator Date hidden'!AJ156="x","x",$AI$2-'Indicator Date hidden'!AJ156)</f>
        <v>0</v>
      </c>
      <c r="AJ155" s="25" t="str">
        <f>IF('Indicator Date hidden'!AK156="x","x",$AJ$2-'Indicator Date hidden'!AK156)</f>
        <v>x</v>
      </c>
      <c r="AK155" s="25">
        <f>IF('Indicator Date hidden'!AL156="x","x",$AK$2-'Indicator Date hidden'!AL156)</f>
        <v>1</v>
      </c>
      <c r="AL155" s="25">
        <f>IF('Indicator Date hidden'!AM156="x","x",$AL$2-'Indicator Date hidden'!AM156)</f>
        <v>0</v>
      </c>
      <c r="AM155" s="25">
        <f>IF('Indicator Date hidden'!AN156="x","x",$AM$2-'Indicator Date hidden'!AN156)</f>
        <v>0</v>
      </c>
      <c r="AN155" s="25">
        <f>IF('Indicator Date hidden'!AO156="x","x",$AN$2-'Indicator Date hidden'!AO156)</f>
        <v>0</v>
      </c>
      <c r="AO155" s="25">
        <f>IF('Indicator Date hidden'!AP156="x","x",$AO$2-'Indicator Date hidden'!AP156)</f>
        <v>0</v>
      </c>
      <c r="AP155" s="25">
        <f>IF('Indicator Date hidden'!AQ156="x","x",$AP$2-'Indicator Date hidden'!AQ156)</f>
        <v>0</v>
      </c>
      <c r="AQ155" s="25">
        <f>IF('Indicator Date hidden'!AR156="x","x",$AQ$2-'Indicator Date hidden'!AR156)</f>
        <v>0</v>
      </c>
      <c r="AR155" s="25">
        <f>IF('Indicator Date hidden'!AS156="x","x",$AR$2-'Indicator Date hidden'!AS156)</f>
        <v>0</v>
      </c>
      <c r="AS155" s="25">
        <f>IF('Indicator Date hidden'!AT156="x","x",$AS$2-'Indicator Date hidden'!AT156)</f>
        <v>0</v>
      </c>
      <c r="AT155" s="25">
        <f>IF('Indicator Date hidden'!AU156="x","x",$AT$2-'Indicator Date hidden'!AU156)</f>
        <v>0</v>
      </c>
      <c r="AU155" s="25" t="str">
        <f>IF('Indicator Date hidden'!AV156="x","x",$AU$2-'Indicator Date hidden'!AV156)</f>
        <v>x</v>
      </c>
      <c r="AV155" s="25">
        <f>IF('Indicator Date hidden'!AW156="x","x",$AV$2-'Indicator Date hidden'!AW156)</f>
        <v>0</v>
      </c>
      <c r="AW155" s="25">
        <f>IF('Indicator Date hidden'!AX156="x","x",$AW$2-'Indicator Date hidden'!AX156)</f>
        <v>0</v>
      </c>
      <c r="AX155" s="25">
        <f>IF('Indicator Date hidden'!AY156="x","x",$AX$2-'Indicator Date hidden'!AY156)</f>
        <v>0</v>
      </c>
      <c r="AY155" s="25">
        <f>IF('Indicator Date hidden'!AZ156="x","x",$AY$2-'Indicator Date hidden'!AZ156)</f>
        <v>0</v>
      </c>
      <c r="AZ155" s="25">
        <f>IF('Indicator Date hidden'!BA156="x","x",$AZ$2-'Indicator Date hidden'!BA156)</f>
        <v>0</v>
      </c>
      <c r="BA155">
        <f t="shared" si="20"/>
        <v>4</v>
      </c>
      <c r="BB155" s="26">
        <f t="shared" si="21"/>
        <v>8.8888888888888892E-2</v>
      </c>
      <c r="BC155">
        <f t="shared" si="22"/>
        <v>3</v>
      </c>
      <c r="BD155" s="26">
        <f t="shared" si="23"/>
        <v>0.35416394334464951</v>
      </c>
      <c r="BE155" s="28">
        <f t="shared" si="24"/>
        <v>0</v>
      </c>
    </row>
    <row r="156" spans="1:57">
      <c r="A156" t="s">
        <v>7094</v>
      </c>
      <c r="B156" s="25">
        <f>IF('Indicator Date hidden'!C157="x","x",$B$2-'Indicator Date hidden'!C157)</f>
        <v>0</v>
      </c>
      <c r="C156" s="25">
        <f>IF('Indicator Date hidden'!D157="x","x",$C$2-'Indicator Date hidden'!D157)</f>
        <v>0</v>
      </c>
      <c r="D156" s="25">
        <f>IF('Indicator Date hidden'!E157="x","x",$D$2-'Indicator Date hidden'!E157)</f>
        <v>0</v>
      </c>
      <c r="E156" s="25">
        <f>IF('Indicator Date hidden'!F157="x","x",$E$2-'Indicator Date hidden'!F157)</f>
        <v>0</v>
      </c>
      <c r="F156" s="25">
        <f>IF('Indicator Date hidden'!G157="x","x",$F$2-'Indicator Date hidden'!G157)</f>
        <v>0</v>
      </c>
      <c r="G156" s="25">
        <f>IF('Indicator Date hidden'!H157="x","x",$G$2-'Indicator Date hidden'!H157)</f>
        <v>0</v>
      </c>
      <c r="H156" s="25">
        <f>IF('Indicator Date hidden'!I157="x","x",$H$2-'Indicator Date hidden'!I157)</f>
        <v>0</v>
      </c>
      <c r="I156" s="25">
        <f>IF('Indicator Date hidden'!J157="x","x",$I$2-'Indicator Date hidden'!J157)</f>
        <v>0</v>
      </c>
      <c r="J156" s="25">
        <f>IF('Indicator Date hidden'!K157="x","x",$J$2-'Indicator Date hidden'!K157)</f>
        <v>0</v>
      </c>
      <c r="K156" s="25">
        <f>IF('Indicator Date hidden'!L157="x","x",$K$2-'Indicator Date hidden'!L157)</f>
        <v>0</v>
      </c>
      <c r="L156" s="25">
        <f>IF('Indicator Date hidden'!M157="x","x",$L$2-'Indicator Date hidden'!M157)</f>
        <v>0</v>
      </c>
      <c r="M156" s="25">
        <f>IF('Indicator Date hidden'!N157="x","x",$M$2-'Indicator Date hidden'!N157)</f>
        <v>0</v>
      </c>
      <c r="N156" s="25">
        <f>IF('Indicator Date hidden'!O157="x","x",$N$2-'Indicator Date hidden'!O157)</f>
        <v>0</v>
      </c>
      <c r="O156" s="25">
        <f>IF('Indicator Date hidden'!P157="x","x",$O$2-'Indicator Date hidden'!P157)</f>
        <v>0</v>
      </c>
      <c r="P156" s="25">
        <f>IF('Indicator Date hidden'!Q157="x","x",$P$2-'Indicator Date hidden'!Q157)</f>
        <v>0</v>
      </c>
      <c r="Q156" s="25" t="str">
        <f>IF('Indicator Date hidden'!R157="x","x",$Q$2-'Indicator Date hidden'!R157)</f>
        <v>x</v>
      </c>
      <c r="R156" s="25">
        <f>IF('Indicator Date hidden'!S157="x","x",$R$2-'Indicator Date hidden'!S157)</f>
        <v>0</v>
      </c>
      <c r="S156" s="25">
        <f>IF('Indicator Date hidden'!T157="x","x",$S$2-'Indicator Date hidden'!T157)</f>
        <v>0</v>
      </c>
      <c r="T156" s="25">
        <f>IF('Indicator Date hidden'!U157="x","x",$T$2-'Indicator Date hidden'!U157)</f>
        <v>0</v>
      </c>
      <c r="U156" s="25" t="str">
        <f>IF('Indicator Date hidden'!V157="x","x",$U$2-'Indicator Date hidden'!V157)</f>
        <v>x</v>
      </c>
      <c r="V156" s="25">
        <f>IF('Indicator Date hidden'!W157="x","x",$V$2-'Indicator Date hidden'!W157)</f>
        <v>0</v>
      </c>
      <c r="W156" s="25" t="str">
        <f>IF('Indicator Date hidden'!X157="x","x",$W$2-'Indicator Date hidden'!X157)</f>
        <v>x</v>
      </c>
      <c r="X156" s="25">
        <f>IF('Indicator Date hidden'!Y157="x","x",$X$2-'Indicator Date hidden'!Y157)</f>
        <v>3</v>
      </c>
      <c r="Y156" s="25">
        <f>IF('Indicator Date hidden'!Z157="x","x",$Y$2-'Indicator Date hidden'!Z157)</f>
        <v>0</v>
      </c>
      <c r="Z156" s="25">
        <f>IF('Indicator Date hidden'!AA157="x","x",$Z$2-'Indicator Date hidden'!AA157)</f>
        <v>0</v>
      </c>
      <c r="AA156" s="25">
        <f>IF('Indicator Date hidden'!AB157="x","x",$AA$2-'Indicator Date hidden'!AB157)</f>
        <v>0</v>
      </c>
      <c r="AB156" s="25">
        <f>IF('Indicator Date hidden'!AC157="x","x",$AB$2-'Indicator Date hidden'!AC157)</f>
        <v>0</v>
      </c>
      <c r="AC156" s="25">
        <f>IF('Indicator Date hidden'!AD157="x","x",$AC$2-'Indicator Date hidden'!AD157)</f>
        <v>0</v>
      </c>
      <c r="AD156" s="25" t="str">
        <f>IF('Indicator Date hidden'!AE157="x","x",$AD$2-'Indicator Date hidden'!AE157)</f>
        <v>x</v>
      </c>
      <c r="AE156" s="25">
        <f>IF('Indicator Date hidden'!AF157="x","x",$AE$2-'Indicator Date hidden'!AF157)</f>
        <v>0</v>
      </c>
      <c r="AF156" s="25">
        <f>IF('Indicator Date hidden'!AG157="x","x",$AF$2-'Indicator Date hidden'!AG157)</f>
        <v>1</v>
      </c>
      <c r="AG156" s="25">
        <f>IF('Indicator Date hidden'!AH157="x","x",$AG$2-'Indicator Date hidden'!AH157)</f>
        <v>0</v>
      </c>
      <c r="AH156" s="25">
        <f>IF('Indicator Date hidden'!AI157="x","x",$AH$2-'Indicator Date hidden'!AI157)</f>
        <v>0</v>
      </c>
      <c r="AI156" s="25">
        <f>IF('Indicator Date hidden'!AJ157="x","x",$AI$2-'Indicator Date hidden'!AJ157)</f>
        <v>0</v>
      </c>
      <c r="AJ156" s="25" t="str">
        <f>IF('Indicator Date hidden'!AK157="x","x",$AJ$2-'Indicator Date hidden'!AK157)</f>
        <v>x</v>
      </c>
      <c r="AK156" s="25">
        <f>IF('Indicator Date hidden'!AL157="x","x",$AK$2-'Indicator Date hidden'!AL157)</f>
        <v>1</v>
      </c>
      <c r="AL156" s="25">
        <f>IF('Indicator Date hidden'!AM157="x","x",$AL$2-'Indicator Date hidden'!AM157)</f>
        <v>0</v>
      </c>
      <c r="AM156" s="25">
        <f>IF('Indicator Date hidden'!AN157="x","x",$AM$2-'Indicator Date hidden'!AN157)</f>
        <v>0</v>
      </c>
      <c r="AN156" s="25">
        <f>IF('Indicator Date hidden'!AO157="x","x",$AN$2-'Indicator Date hidden'!AO157)</f>
        <v>0</v>
      </c>
      <c r="AO156" s="25">
        <f>IF('Indicator Date hidden'!AP157="x","x",$AO$2-'Indicator Date hidden'!AP157)</f>
        <v>0</v>
      </c>
      <c r="AP156" s="25">
        <f>IF('Indicator Date hidden'!AQ157="x","x",$AP$2-'Indicator Date hidden'!AQ157)</f>
        <v>0</v>
      </c>
      <c r="AQ156" s="25">
        <f>IF('Indicator Date hidden'!AR157="x","x",$AQ$2-'Indicator Date hidden'!AR157)</f>
        <v>0</v>
      </c>
      <c r="AR156" s="25">
        <f>IF('Indicator Date hidden'!AS157="x","x",$AR$2-'Indicator Date hidden'!AS157)</f>
        <v>0</v>
      </c>
      <c r="AS156" s="25">
        <f>IF('Indicator Date hidden'!AT157="x","x",$AS$2-'Indicator Date hidden'!AT157)</f>
        <v>0</v>
      </c>
      <c r="AT156" s="25">
        <f>IF('Indicator Date hidden'!AU157="x","x",$AT$2-'Indicator Date hidden'!AU157)</f>
        <v>0</v>
      </c>
      <c r="AU156" s="25">
        <f>IF('Indicator Date hidden'!AV157="x","x",$AU$2-'Indicator Date hidden'!AV157)</f>
        <v>1</v>
      </c>
      <c r="AV156" s="25">
        <f>IF('Indicator Date hidden'!AW157="x","x",$AV$2-'Indicator Date hidden'!AW157)</f>
        <v>0</v>
      </c>
      <c r="AW156" s="25">
        <f>IF('Indicator Date hidden'!AX157="x","x",$AW$2-'Indicator Date hidden'!AX157)</f>
        <v>0</v>
      </c>
      <c r="AX156" s="25">
        <f>IF('Indicator Date hidden'!AY157="x","x",$AX$2-'Indicator Date hidden'!AY157)</f>
        <v>0</v>
      </c>
      <c r="AY156" s="25">
        <f>IF('Indicator Date hidden'!AZ157="x","x",$AY$2-'Indicator Date hidden'!AZ157)</f>
        <v>0</v>
      </c>
      <c r="AZ156" s="25">
        <f>IF('Indicator Date hidden'!BA157="x","x",$AZ$2-'Indicator Date hidden'!BA157)</f>
        <v>0</v>
      </c>
      <c r="BA156">
        <f t="shared" si="20"/>
        <v>6</v>
      </c>
      <c r="BB156" s="26">
        <f t="shared" si="21"/>
        <v>0.13043478260869565</v>
      </c>
      <c r="BC156">
        <f t="shared" si="22"/>
        <v>4</v>
      </c>
      <c r="BD156" s="26">
        <f t="shared" si="23"/>
        <v>0.49381811702611073</v>
      </c>
      <c r="BE156" s="28">
        <f t="shared" si="24"/>
        <v>0</v>
      </c>
    </row>
    <row r="157" spans="1:57">
      <c r="A157" t="s">
        <v>7077</v>
      </c>
      <c r="B157" s="25">
        <f>IF('Indicator Date hidden'!C158="x","x",$B$2-'Indicator Date hidden'!C158)</f>
        <v>0</v>
      </c>
      <c r="C157" s="25">
        <f>IF('Indicator Date hidden'!D158="x","x",$C$2-'Indicator Date hidden'!D158)</f>
        <v>0</v>
      </c>
      <c r="D157" s="25">
        <f>IF('Indicator Date hidden'!E158="x","x",$D$2-'Indicator Date hidden'!E158)</f>
        <v>0</v>
      </c>
      <c r="E157" s="25">
        <f>IF('Indicator Date hidden'!F158="x","x",$E$2-'Indicator Date hidden'!F158)</f>
        <v>0</v>
      </c>
      <c r="F157" s="25">
        <f>IF('Indicator Date hidden'!G158="x","x",$F$2-'Indicator Date hidden'!G158)</f>
        <v>0</v>
      </c>
      <c r="G157" s="25">
        <f>IF('Indicator Date hidden'!H158="x","x",$G$2-'Indicator Date hidden'!H158)</f>
        <v>0</v>
      </c>
      <c r="H157" s="25">
        <f>IF('Indicator Date hidden'!I158="x","x",$H$2-'Indicator Date hidden'!I158)</f>
        <v>0</v>
      </c>
      <c r="I157" s="25">
        <f>IF('Indicator Date hidden'!J158="x","x",$I$2-'Indicator Date hidden'!J158)</f>
        <v>0</v>
      </c>
      <c r="J157" s="25">
        <f>IF('Indicator Date hidden'!K158="x","x",$J$2-'Indicator Date hidden'!K158)</f>
        <v>0</v>
      </c>
      <c r="K157" s="25">
        <f>IF('Indicator Date hidden'!L158="x","x",$K$2-'Indicator Date hidden'!L158)</f>
        <v>0</v>
      </c>
      <c r="L157" s="25">
        <f>IF('Indicator Date hidden'!M158="x","x",$L$2-'Indicator Date hidden'!M158)</f>
        <v>0</v>
      </c>
      <c r="M157" s="25">
        <f>IF('Indicator Date hidden'!N158="x","x",$M$2-'Indicator Date hidden'!N158)</f>
        <v>0</v>
      </c>
      <c r="N157" s="25">
        <f>IF('Indicator Date hidden'!O158="x","x",$N$2-'Indicator Date hidden'!O158)</f>
        <v>0</v>
      </c>
      <c r="O157" s="25">
        <f>IF('Indicator Date hidden'!P158="x","x",$O$2-'Indicator Date hidden'!P158)</f>
        <v>0</v>
      </c>
      <c r="P157" s="25">
        <f>IF('Indicator Date hidden'!Q158="x","x",$P$2-'Indicator Date hidden'!Q158)</f>
        <v>0</v>
      </c>
      <c r="Q157" s="25" t="str">
        <f>IF('Indicator Date hidden'!R158="x","x",$Q$2-'Indicator Date hidden'!R158)</f>
        <v>x</v>
      </c>
      <c r="R157" s="25">
        <f>IF('Indicator Date hidden'!S158="x","x",$R$2-'Indicator Date hidden'!S158)</f>
        <v>0</v>
      </c>
      <c r="S157" s="25">
        <f>IF('Indicator Date hidden'!T158="x","x",$S$2-'Indicator Date hidden'!T158)</f>
        <v>0</v>
      </c>
      <c r="T157" s="25">
        <f>IF('Indicator Date hidden'!U158="x","x",$T$2-'Indicator Date hidden'!U158)</f>
        <v>0</v>
      </c>
      <c r="U157" s="25">
        <f>IF('Indicator Date hidden'!V158="x","x",$U$2-'Indicator Date hidden'!V158)</f>
        <v>0</v>
      </c>
      <c r="V157" s="25">
        <f>IF('Indicator Date hidden'!W158="x","x",$V$2-'Indicator Date hidden'!W158)</f>
        <v>0</v>
      </c>
      <c r="W157" s="25">
        <f>IF('Indicator Date hidden'!X158="x","x",$W$2-'Indicator Date hidden'!X158)</f>
        <v>7</v>
      </c>
      <c r="X157" s="25">
        <f>IF('Indicator Date hidden'!Y158="x","x",$X$2-'Indicator Date hidden'!Y158)</f>
        <v>4</v>
      </c>
      <c r="Y157" s="25">
        <f>IF('Indicator Date hidden'!Z158="x","x",$Y$2-'Indicator Date hidden'!Z158)</f>
        <v>0</v>
      </c>
      <c r="Z157" s="25">
        <f>IF('Indicator Date hidden'!AA158="x","x",$Z$2-'Indicator Date hidden'!AA158)</f>
        <v>0</v>
      </c>
      <c r="AA157" s="25" t="str">
        <f>IF('Indicator Date hidden'!AB158="x","x",$AA$2-'Indicator Date hidden'!AB158)</f>
        <v>x</v>
      </c>
      <c r="AB157" s="25">
        <f>IF('Indicator Date hidden'!AC158="x","x",$AB$2-'Indicator Date hidden'!AC158)</f>
        <v>0</v>
      </c>
      <c r="AC157" s="25">
        <f>IF('Indicator Date hidden'!AD158="x","x",$AC$2-'Indicator Date hidden'!AD158)</f>
        <v>0</v>
      </c>
      <c r="AD157" s="25">
        <f>IF('Indicator Date hidden'!AE158="x","x",$AD$2-'Indicator Date hidden'!AE158)</f>
        <v>0</v>
      </c>
      <c r="AE157" s="25" t="str">
        <f>IF('Indicator Date hidden'!AF158="x","x",$AE$2-'Indicator Date hidden'!AF158)</f>
        <v>x</v>
      </c>
      <c r="AF157" s="25">
        <f>IF('Indicator Date hidden'!AG158="x","x",$AF$2-'Indicator Date hidden'!AG158)</f>
        <v>8</v>
      </c>
      <c r="AG157" s="25">
        <f>IF('Indicator Date hidden'!AH158="x","x",$AG$2-'Indicator Date hidden'!AH158)</f>
        <v>0</v>
      </c>
      <c r="AH157" s="25">
        <f>IF('Indicator Date hidden'!AI158="x","x",$AH$2-'Indicator Date hidden'!AI158)</f>
        <v>0</v>
      </c>
      <c r="AI157" s="25">
        <f>IF('Indicator Date hidden'!AJ158="x","x",$AI$2-'Indicator Date hidden'!AJ158)</f>
        <v>0</v>
      </c>
      <c r="AJ157" s="25" t="str">
        <f>IF('Indicator Date hidden'!AK158="x","x",$AJ$2-'Indicator Date hidden'!AK158)</f>
        <v>x</v>
      </c>
      <c r="AK157" s="25">
        <f>IF('Indicator Date hidden'!AL158="x","x",$AK$2-'Indicator Date hidden'!AL158)</f>
        <v>1</v>
      </c>
      <c r="AL157" s="25">
        <f>IF('Indicator Date hidden'!AM158="x","x",$AL$2-'Indicator Date hidden'!AM158)</f>
        <v>0</v>
      </c>
      <c r="AM157" s="25">
        <f>IF('Indicator Date hidden'!AN158="x","x",$AM$2-'Indicator Date hidden'!AN158)</f>
        <v>0</v>
      </c>
      <c r="AN157" s="25">
        <f>IF('Indicator Date hidden'!AO158="x","x",$AN$2-'Indicator Date hidden'!AO158)</f>
        <v>0</v>
      </c>
      <c r="AO157" s="25" t="str">
        <f>IF('Indicator Date hidden'!AP158="x","x",$AO$2-'Indicator Date hidden'!AP158)</f>
        <v>x</v>
      </c>
      <c r="AP157" s="25" t="str">
        <f>IF('Indicator Date hidden'!AQ158="x","x",$AP$2-'Indicator Date hidden'!AQ158)</f>
        <v>x</v>
      </c>
      <c r="AQ157" s="25">
        <f>IF('Indicator Date hidden'!AR158="x","x",$AQ$2-'Indicator Date hidden'!AR158)</f>
        <v>6</v>
      </c>
      <c r="AR157" s="25">
        <f>IF('Indicator Date hidden'!AS158="x","x",$AR$2-'Indicator Date hidden'!AS158)</f>
        <v>0</v>
      </c>
      <c r="AS157" s="25" t="str">
        <f>IF('Indicator Date hidden'!AT158="x","x",$AS$2-'Indicator Date hidden'!AT158)</f>
        <v>x</v>
      </c>
      <c r="AT157" s="25">
        <f>IF('Indicator Date hidden'!AU158="x","x",$AT$2-'Indicator Date hidden'!AU158)</f>
        <v>0</v>
      </c>
      <c r="AU157" s="25" t="str">
        <f>IF('Indicator Date hidden'!AV158="x","x",$AU$2-'Indicator Date hidden'!AV158)</f>
        <v>x</v>
      </c>
      <c r="AV157" s="25">
        <f>IF('Indicator Date hidden'!AW158="x","x",$AV$2-'Indicator Date hidden'!AW158)</f>
        <v>0</v>
      </c>
      <c r="AW157" s="25">
        <f>IF('Indicator Date hidden'!AX158="x","x",$AW$2-'Indicator Date hidden'!AX158)</f>
        <v>0</v>
      </c>
      <c r="AX157" s="25">
        <f>IF('Indicator Date hidden'!AY158="x","x",$AX$2-'Indicator Date hidden'!AY158)</f>
        <v>0</v>
      </c>
      <c r="AY157" s="25">
        <f>IF('Indicator Date hidden'!AZ158="x","x",$AY$2-'Indicator Date hidden'!AZ158)</f>
        <v>0</v>
      </c>
      <c r="AZ157" s="25">
        <f>IF('Indicator Date hidden'!BA158="x","x",$AZ$2-'Indicator Date hidden'!BA158)</f>
        <v>0</v>
      </c>
      <c r="BA157">
        <f t="shared" si="20"/>
        <v>26</v>
      </c>
      <c r="BB157" s="26">
        <f t="shared" si="21"/>
        <v>0.60465116279069764</v>
      </c>
      <c r="BC157">
        <f t="shared" si="22"/>
        <v>5</v>
      </c>
      <c r="BD157" s="26">
        <f t="shared" si="23"/>
        <v>1.8694550242289667</v>
      </c>
      <c r="BE157" s="28">
        <f t="shared" si="24"/>
        <v>0</v>
      </c>
    </row>
    <row r="158" spans="1:57">
      <c r="A158" t="s">
        <v>7083</v>
      </c>
      <c r="B158" s="25">
        <f>IF('Indicator Date hidden'!C159="x","x",$B$2-'Indicator Date hidden'!C159)</f>
        <v>0</v>
      </c>
      <c r="C158" s="25">
        <f>IF('Indicator Date hidden'!D159="x","x",$C$2-'Indicator Date hidden'!D159)</f>
        <v>0</v>
      </c>
      <c r="D158" s="25">
        <f>IF('Indicator Date hidden'!E159="x","x",$D$2-'Indicator Date hidden'!E159)</f>
        <v>0</v>
      </c>
      <c r="E158" s="25">
        <f>IF('Indicator Date hidden'!F159="x","x",$E$2-'Indicator Date hidden'!F159)</f>
        <v>0</v>
      </c>
      <c r="F158" s="25">
        <f>IF('Indicator Date hidden'!G159="x","x",$F$2-'Indicator Date hidden'!G159)</f>
        <v>0</v>
      </c>
      <c r="G158" s="25">
        <f>IF('Indicator Date hidden'!H159="x","x",$G$2-'Indicator Date hidden'!H159)</f>
        <v>0</v>
      </c>
      <c r="H158" s="25">
        <f>IF('Indicator Date hidden'!I159="x","x",$H$2-'Indicator Date hidden'!I159)</f>
        <v>0</v>
      </c>
      <c r="I158" s="25">
        <f>IF('Indicator Date hidden'!J159="x","x",$I$2-'Indicator Date hidden'!J159)</f>
        <v>0</v>
      </c>
      <c r="J158" s="25">
        <f>IF('Indicator Date hidden'!K159="x","x",$J$2-'Indicator Date hidden'!K159)</f>
        <v>0</v>
      </c>
      <c r="K158" s="25">
        <f>IF('Indicator Date hidden'!L159="x","x",$K$2-'Indicator Date hidden'!L159)</f>
        <v>0</v>
      </c>
      <c r="L158" s="25">
        <f>IF('Indicator Date hidden'!M159="x","x",$L$2-'Indicator Date hidden'!M159)</f>
        <v>0</v>
      </c>
      <c r="M158" s="25">
        <f>IF('Indicator Date hidden'!N159="x","x",$M$2-'Indicator Date hidden'!N159)</f>
        <v>0</v>
      </c>
      <c r="N158" s="25">
        <f>IF('Indicator Date hidden'!O159="x","x",$N$2-'Indicator Date hidden'!O159)</f>
        <v>0</v>
      </c>
      <c r="O158" s="25">
        <f>IF('Indicator Date hidden'!P159="x","x",$O$2-'Indicator Date hidden'!P159)</f>
        <v>0</v>
      </c>
      <c r="P158" s="25" t="str">
        <f>IF('Indicator Date hidden'!Q159="x","x",$P$2-'Indicator Date hidden'!Q159)</f>
        <v>x</v>
      </c>
      <c r="Q158" s="25">
        <f>IF('Indicator Date hidden'!R159="x","x",$Q$2-'Indicator Date hidden'!R159)</f>
        <v>8</v>
      </c>
      <c r="R158" s="25">
        <f>IF('Indicator Date hidden'!S159="x","x",$R$2-'Indicator Date hidden'!S159)</f>
        <v>0</v>
      </c>
      <c r="S158" s="25">
        <f>IF('Indicator Date hidden'!T159="x","x",$S$2-'Indicator Date hidden'!T159)</f>
        <v>0</v>
      </c>
      <c r="T158" s="25">
        <f>IF('Indicator Date hidden'!U159="x","x",$T$2-'Indicator Date hidden'!U159)</f>
        <v>0</v>
      </c>
      <c r="U158" s="25">
        <f>IF('Indicator Date hidden'!V159="x","x",$U$2-'Indicator Date hidden'!V159)</f>
        <v>0</v>
      </c>
      <c r="V158" s="25">
        <f>IF('Indicator Date hidden'!W159="x","x",$V$2-'Indicator Date hidden'!W159)</f>
        <v>0</v>
      </c>
      <c r="W158" s="25">
        <f>IF('Indicator Date hidden'!X159="x","x",$W$2-'Indicator Date hidden'!X159)</f>
        <v>5</v>
      </c>
      <c r="X158" s="25">
        <f>IF('Indicator Date hidden'!Y159="x","x",$X$2-'Indicator Date hidden'!Y159)</f>
        <v>4</v>
      </c>
      <c r="Y158" s="25">
        <f>IF('Indicator Date hidden'!Z159="x","x",$Y$2-'Indicator Date hidden'!Z159)</f>
        <v>0</v>
      </c>
      <c r="Z158" s="25">
        <f>IF('Indicator Date hidden'!AA159="x","x",$Z$2-'Indicator Date hidden'!AA159)</f>
        <v>0</v>
      </c>
      <c r="AA158" s="25">
        <f>IF('Indicator Date hidden'!AB159="x","x",$AA$2-'Indicator Date hidden'!AB159)</f>
        <v>0</v>
      </c>
      <c r="AB158" s="25" t="str">
        <f>IF('Indicator Date hidden'!AC159="x","x",$AB$2-'Indicator Date hidden'!AC159)</f>
        <v>x</v>
      </c>
      <c r="AC158" s="25">
        <f>IF('Indicator Date hidden'!AD159="x","x",$AC$2-'Indicator Date hidden'!AD159)</f>
        <v>0</v>
      </c>
      <c r="AD158" s="25">
        <f>IF('Indicator Date hidden'!AE159="x","x",$AD$2-'Indicator Date hidden'!AE159)</f>
        <v>0</v>
      </c>
      <c r="AE158" s="25">
        <f>IF('Indicator Date hidden'!AF159="x","x",$AE$2-'Indicator Date hidden'!AF159)</f>
        <v>2</v>
      </c>
      <c r="AF158" s="25" t="str">
        <f>IF('Indicator Date hidden'!AG159="x","x",$AF$2-'Indicator Date hidden'!AG159)</f>
        <v>x</v>
      </c>
      <c r="AG158" s="25">
        <f>IF('Indicator Date hidden'!AH159="x","x",$AG$2-'Indicator Date hidden'!AH159)</f>
        <v>0</v>
      </c>
      <c r="AH158" s="25">
        <f>IF('Indicator Date hidden'!AI159="x","x",$AH$2-'Indicator Date hidden'!AI159)</f>
        <v>0</v>
      </c>
      <c r="AI158" s="25">
        <f>IF('Indicator Date hidden'!AJ159="x","x",$AI$2-'Indicator Date hidden'!AJ159)</f>
        <v>0</v>
      </c>
      <c r="AJ158" s="25">
        <f>IF('Indicator Date hidden'!AK159="x","x",$AJ$2-'Indicator Date hidden'!AK159)</f>
        <v>1</v>
      </c>
      <c r="AK158" s="25">
        <f>IF('Indicator Date hidden'!AL159="x","x",$AK$2-'Indicator Date hidden'!AL159)</f>
        <v>1</v>
      </c>
      <c r="AL158" s="25">
        <f>IF('Indicator Date hidden'!AM159="x","x",$AL$2-'Indicator Date hidden'!AM159)</f>
        <v>0</v>
      </c>
      <c r="AM158" s="25">
        <f>IF('Indicator Date hidden'!AN159="x","x",$AM$2-'Indicator Date hidden'!AN159)</f>
        <v>0</v>
      </c>
      <c r="AN158" s="25">
        <f>IF('Indicator Date hidden'!AO159="x","x",$AN$2-'Indicator Date hidden'!AO159)</f>
        <v>0</v>
      </c>
      <c r="AO158" s="25" t="str">
        <f>IF('Indicator Date hidden'!AP159="x","x",$AO$2-'Indicator Date hidden'!AP159)</f>
        <v>x</v>
      </c>
      <c r="AP158" s="25" t="str">
        <f>IF('Indicator Date hidden'!AQ159="x","x",$AP$2-'Indicator Date hidden'!AQ159)</f>
        <v>x</v>
      </c>
      <c r="AQ158" s="25" t="str">
        <f>IF('Indicator Date hidden'!AR159="x","x",$AQ$2-'Indicator Date hidden'!AR159)</f>
        <v>x</v>
      </c>
      <c r="AR158" s="25">
        <f>IF('Indicator Date hidden'!AS159="x","x",$AR$2-'Indicator Date hidden'!AS159)</f>
        <v>0</v>
      </c>
      <c r="AS158" s="25">
        <f>IF('Indicator Date hidden'!AT159="x","x",$AS$2-'Indicator Date hidden'!AT159)</f>
        <v>0</v>
      </c>
      <c r="AT158" s="25">
        <f>IF('Indicator Date hidden'!AU159="x","x",$AT$2-'Indicator Date hidden'!AU159)</f>
        <v>0</v>
      </c>
      <c r="AU158" s="25" t="str">
        <f>IF('Indicator Date hidden'!AV159="x","x",$AU$2-'Indicator Date hidden'!AV159)</f>
        <v>x</v>
      </c>
      <c r="AV158" s="25">
        <f>IF('Indicator Date hidden'!AW159="x","x",$AV$2-'Indicator Date hidden'!AW159)</f>
        <v>0</v>
      </c>
      <c r="AW158" s="25">
        <f>IF('Indicator Date hidden'!AX159="x","x",$AW$2-'Indicator Date hidden'!AX159)</f>
        <v>0</v>
      </c>
      <c r="AX158" s="25">
        <f>IF('Indicator Date hidden'!AY159="x","x",$AX$2-'Indicator Date hidden'!AY159)</f>
        <v>0</v>
      </c>
      <c r="AY158" s="25">
        <f>IF('Indicator Date hidden'!AZ159="x","x",$AY$2-'Indicator Date hidden'!AZ159)</f>
        <v>4</v>
      </c>
      <c r="AZ158" s="25">
        <f>IF('Indicator Date hidden'!BA159="x","x",$AZ$2-'Indicator Date hidden'!BA159)</f>
        <v>4</v>
      </c>
      <c r="BA158">
        <f t="shared" si="20"/>
        <v>29</v>
      </c>
      <c r="BB158" s="26">
        <f t="shared" si="21"/>
        <v>0.65909090909090906</v>
      </c>
      <c r="BC158">
        <f t="shared" si="22"/>
        <v>8</v>
      </c>
      <c r="BD158" s="26">
        <f t="shared" si="23"/>
        <v>1.6779747237529292</v>
      </c>
      <c r="BE158" s="28">
        <f t="shared" si="24"/>
        <v>0</v>
      </c>
    </row>
    <row r="159" spans="1:57">
      <c r="A159" t="s">
        <v>7142</v>
      </c>
      <c r="B159" s="25">
        <f>IF('Indicator Date hidden'!C160="x","x",$B$2-'Indicator Date hidden'!C160)</f>
        <v>0</v>
      </c>
      <c r="C159" s="25">
        <f>IF('Indicator Date hidden'!D160="x","x",$C$2-'Indicator Date hidden'!D160)</f>
        <v>0</v>
      </c>
      <c r="D159" s="25">
        <f>IF('Indicator Date hidden'!E160="x","x",$D$2-'Indicator Date hidden'!E160)</f>
        <v>0</v>
      </c>
      <c r="E159" s="25">
        <f>IF('Indicator Date hidden'!F160="x","x",$E$2-'Indicator Date hidden'!F160)</f>
        <v>0</v>
      </c>
      <c r="F159" s="25">
        <f>IF('Indicator Date hidden'!G160="x","x",$F$2-'Indicator Date hidden'!G160)</f>
        <v>0</v>
      </c>
      <c r="G159" s="25">
        <f>IF('Indicator Date hidden'!H160="x","x",$G$2-'Indicator Date hidden'!H160)</f>
        <v>0</v>
      </c>
      <c r="H159" s="25">
        <f>IF('Indicator Date hidden'!I160="x","x",$H$2-'Indicator Date hidden'!I160)</f>
        <v>0</v>
      </c>
      <c r="I159" s="25">
        <f>IF('Indicator Date hidden'!J160="x","x",$I$2-'Indicator Date hidden'!J160)</f>
        <v>0</v>
      </c>
      <c r="J159" s="25">
        <f>IF('Indicator Date hidden'!K160="x","x",$J$2-'Indicator Date hidden'!K160)</f>
        <v>0</v>
      </c>
      <c r="K159" s="25">
        <f>IF('Indicator Date hidden'!L160="x","x",$K$2-'Indicator Date hidden'!L160)</f>
        <v>0</v>
      </c>
      <c r="L159" s="25">
        <f>IF('Indicator Date hidden'!M160="x","x",$L$2-'Indicator Date hidden'!M160)</f>
        <v>0</v>
      </c>
      <c r="M159" s="25">
        <f>IF('Indicator Date hidden'!N160="x","x",$M$2-'Indicator Date hidden'!N160)</f>
        <v>0</v>
      </c>
      <c r="N159" s="25">
        <f>IF('Indicator Date hidden'!O160="x","x",$N$2-'Indicator Date hidden'!O160)</f>
        <v>0</v>
      </c>
      <c r="O159" s="25">
        <f>IF('Indicator Date hidden'!P160="x","x",$O$2-'Indicator Date hidden'!P160)</f>
        <v>0</v>
      </c>
      <c r="P159" s="25">
        <f>IF('Indicator Date hidden'!Q160="x","x",$P$2-'Indicator Date hidden'!Q160)</f>
        <v>0</v>
      </c>
      <c r="Q159" s="25">
        <f>IF('Indicator Date hidden'!R160="x","x",$Q$2-'Indicator Date hidden'!R160)</f>
        <v>2</v>
      </c>
      <c r="R159" s="25">
        <f>IF('Indicator Date hidden'!S160="x","x",$R$2-'Indicator Date hidden'!S160)</f>
        <v>0</v>
      </c>
      <c r="S159" s="25">
        <f>IF('Indicator Date hidden'!T160="x","x",$S$2-'Indicator Date hidden'!T160)</f>
        <v>0</v>
      </c>
      <c r="T159" s="25">
        <f>IF('Indicator Date hidden'!U160="x","x",$T$2-'Indicator Date hidden'!U160)</f>
        <v>0</v>
      </c>
      <c r="U159" s="25">
        <f>IF('Indicator Date hidden'!V160="x","x",$U$2-'Indicator Date hidden'!V160)</f>
        <v>0</v>
      </c>
      <c r="V159" s="25">
        <f>IF('Indicator Date hidden'!W160="x","x",$V$2-'Indicator Date hidden'!W160)</f>
        <v>0</v>
      </c>
      <c r="W159" s="25">
        <f>IF('Indicator Date hidden'!X160="x","x",$W$2-'Indicator Date hidden'!X160)</f>
        <v>6</v>
      </c>
      <c r="X159" s="25">
        <f>IF('Indicator Date hidden'!Y160="x","x",$X$2-'Indicator Date hidden'!Y160)</f>
        <v>1</v>
      </c>
      <c r="Y159" s="25">
        <f>IF('Indicator Date hidden'!Z160="x","x",$Y$2-'Indicator Date hidden'!Z160)</f>
        <v>0</v>
      </c>
      <c r="Z159" s="25">
        <f>IF('Indicator Date hidden'!AA160="x","x",$Z$2-'Indicator Date hidden'!AA160)</f>
        <v>0</v>
      </c>
      <c r="AA159" s="25">
        <f>IF('Indicator Date hidden'!AB160="x","x",$AA$2-'Indicator Date hidden'!AB160)</f>
        <v>0</v>
      </c>
      <c r="AB159" s="25">
        <f>IF('Indicator Date hidden'!AC160="x","x",$AB$2-'Indicator Date hidden'!AC160)</f>
        <v>0</v>
      </c>
      <c r="AC159" s="25">
        <f>IF('Indicator Date hidden'!AD160="x","x",$AC$2-'Indicator Date hidden'!AD160)</f>
        <v>0</v>
      </c>
      <c r="AD159" s="25">
        <f>IF('Indicator Date hidden'!AE160="x","x",$AD$2-'Indicator Date hidden'!AE160)</f>
        <v>0</v>
      </c>
      <c r="AE159" s="25">
        <f>IF('Indicator Date hidden'!AF160="x","x",$AE$2-'Indicator Date hidden'!AF160)</f>
        <v>0</v>
      </c>
      <c r="AF159" s="25">
        <f>IF('Indicator Date hidden'!AG160="x","x",$AF$2-'Indicator Date hidden'!AG160)</f>
        <v>2</v>
      </c>
      <c r="AG159" s="25">
        <f>IF('Indicator Date hidden'!AH160="x","x",$AG$2-'Indicator Date hidden'!AH160)</f>
        <v>0</v>
      </c>
      <c r="AH159" s="25">
        <f>IF('Indicator Date hidden'!AI160="x","x",$AH$2-'Indicator Date hidden'!AI160)</f>
        <v>0</v>
      </c>
      <c r="AI159" s="25">
        <f>IF('Indicator Date hidden'!AJ160="x","x",$AI$2-'Indicator Date hidden'!AJ160)</f>
        <v>0</v>
      </c>
      <c r="AJ159" s="25" t="str">
        <f>IF('Indicator Date hidden'!AK160="x","x",$AJ$2-'Indicator Date hidden'!AK160)</f>
        <v>x</v>
      </c>
      <c r="AK159" s="25">
        <f>IF('Indicator Date hidden'!AL160="x","x",$AK$2-'Indicator Date hidden'!AL160)</f>
        <v>1</v>
      </c>
      <c r="AL159" s="25">
        <f>IF('Indicator Date hidden'!AM160="x","x",$AL$2-'Indicator Date hidden'!AM160)</f>
        <v>0</v>
      </c>
      <c r="AM159" s="25">
        <f>IF('Indicator Date hidden'!AN160="x","x",$AM$2-'Indicator Date hidden'!AN160)</f>
        <v>0</v>
      </c>
      <c r="AN159" s="25">
        <f>IF('Indicator Date hidden'!AO160="x","x",$AN$2-'Indicator Date hidden'!AO160)</f>
        <v>0</v>
      </c>
      <c r="AO159" s="25">
        <f>IF('Indicator Date hidden'!AP160="x","x",$AO$2-'Indicator Date hidden'!AP160)</f>
        <v>0</v>
      </c>
      <c r="AP159" s="25">
        <f>IF('Indicator Date hidden'!AQ160="x","x",$AP$2-'Indicator Date hidden'!AQ160)</f>
        <v>0</v>
      </c>
      <c r="AQ159" s="25">
        <f>IF('Indicator Date hidden'!AR160="x","x",$AQ$2-'Indicator Date hidden'!AR160)</f>
        <v>0</v>
      </c>
      <c r="AR159" s="25">
        <f>IF('Indicator Date hidden'!AS160="x","x",$AR$2-'Indicator Date hidden'!AS160)</f>
        <v>0</v>
      </c>
      <c r="AS159" s="25">
        <f>IF('Indicator Date hidden'!AT160="x","x",$AS$2-'Indicator Date hidden'!AT160)</f>
        <v>0</v>
      </c>
      <c r="AT159" s="25">
        <f>IF('Indicator Date hidden'!AU160="x","x",$AT$2-'Indicator Date hidden'!AU160)</f>
        <v>0</v>
      </c>
      <c r="AU159" s="25">
        <f>IF('Indicator Date hidden'!AV160="x","x",$AU$2-'Indicator Date hidden'!AV160)</f>
        <v>2</v>
      </c>
      <c r="AV159" s="25">
        <f>IF('Indicator Date hidden'!AW160="x","x",$AV$2-'Indicator Date hidden'!AW160)</f>
        <v>0</v>
      </c>
      <c r="AW159" s="25">
        <f>IF('Indicator Date hidden'!AX160="x","x",$AW$2-'Indicator Date hidden'!AX160)</f>
        <v>0</v>
      </c>
      <c r="AX159" s="25">
        <f>IF('Indicator Date hidden'!AY160="x","x",$AX$2-'Indicator Date hidden'!AY160)</f>
        <v>0</v>
      </c>
      <c r="AY159" s="25">
        <f>IF('Indicator Date hidden'!AZ160="x","x",$AY$2-'Indicator Date hidden'!AZ160)</f>
        <v>0</v>
      </c>
      <c r="AZ159" s="25">
        <f>IF('Indicator Date hidden'!BA160="x","x",$AZ$2-'Indicator Date hidden'!BA160)</f>
        <v>0</v>
      </c>
      <c r="BA159">
        <f t="shared" si="20"/>
        <v>14</v>
      </c>
      <c r="BB159" s="26">
        <f t="shared" si="21"/>
        <v>0.28000000000000003</v>
      </c>
      <c r="BC159">
        <f t="shared" si="22"/>
        <v>6</v>
      </c>
      <c r="BD159" s="26">
        <f t="shared" si="23"/>
        <v>0.96</v>
      </c>
      <c r="BE159" s="28">
        <f t="shared" si="24"/>
        <v>0</v>
      </c>
    </row>
    <row r="160" spans="1:57">
      <c r="A160" t="s">
        <v>7086</v>
      </c>
      <c r="B160" s="25">
        <f>IF('Indicator Date hidden'!C161="x","x",$B$2-'Indicator Date hidden'!C161)</f>
        <v>0</v>
      </c>
      <c r="C160" s="25">
        <f>IF('Indicator Date hidden'!D161="x","x",$C$2-'Indicator Date hidden'!D161)</f>
        <v>0</v>
      </c>
      <c r="D160" s="25">
        <f>IF('Indicator Date hidden'!E161="x","x",$D$2-'Indicator Date hidden'!E161)</f>
        <v>0</v>
      </c>
      <c r="E160" s="25">
        <f>IF('Indicator Date hidden'!F161="x","x",$E$2-'Indicator Date hidden'!F161)</f>
        <v>0</v>
      </c>
      <c r="F160" s="25">
        <f>IF('Indicator Date hidden'!G161="x","x",$F$2-'Indicator Date hidden'!G161)</f>
        <v>0</v>
      </c>
      <c r="G160" s="25">
        <f>IF('Indicator Date hidden'!H161="x","x",$G$2-'Indicator Date hidden'!H161)</f>
        <v>0</v>
      </c>
      <c r="H160" s="25">
        <f>IF('Indicator Date hidden'!I161="x","x",$H$2-'Indicator Date hidden'!I161)</f>
        <v>0</v>
      </c>
      <c r="I160" s="25">
        <f>IF('Indicator Date hidden'!J161="x","x",$I$2-'Indicator Date hidden'!J161)</f>
        <v>0</v>
      </c>
      <c r="J160" s="25">
        <f>IF('Indicator Date hidden'!K161="x","x",$J$2-'Indicator Date hidden'!K161)</f>
        <v>0</v>
      </c>
      <c r="K160" s="25">
        <f>IF('Indicator Date hidden'!L161="x","x",$K$2-'Indicator Date hidden'!L161)</f>
        <v>0</v>
      </c>
      <c r="L160" s="25">
        <f>IF('Indicator Date hidden'!M161="x","x",$L$2-'Indicator Date hidden'!M161)</f>
        <v>0</v>
      </c>
      <c r="M160" s="25">
        <f>IF('Indicator Date hidden'!N161="x","x",$M$2-'Indicator Date hidden'!N161)</f>
        <v>0</v>
      </c>
      <c r="N160" s="25">
        <f>IF('Indicator Date hidden'!O161="x","x",$N$2-'Indicator Date hidden'!O161)</f>
        <v>0</v>
      </c>
      <c r="O160" s="25">
        <f>IF('Indicator Date hidden'!P161="x","x",$O$2-'Indicator Date hidden'!P161)</f>
        <v>0</v>
      </c>
      <c r="P160" s="25">
        <f>IF('Indicator Date hidden'!Q161="x","x",$P$2-'Indicator Date hidden'!Q161)</f>
        <v>0</v>
      </c>
      <c r="Q160" s="25">
        <f>IF('Indicator Date hidden'!R161="x","x",$Q$2-'Indicator Date hidden'!R161)</f>
        <v>4</v>
      </c>
      <c r="R160" s="25">
        <f>IF('Indicator Date hidden'!S161="x","x",$R$2-'Indicator Date hidden'!S161)</f>
        <v>0</v>
      </c>
      <c r="S160" s="25">
        <f>IF('Indicator Date hidden'!T161="x","x",$S$2-'Indicator Date hidden'!T161)</f>
        <v>0</v>
      </c>
      <c r="T160" s="25">
        <f>IF('Indicator Date hidden'!U161="x","x",$T$2-'Indicator Date hidden'!U161)</f>
        <v>0</v>
      </c>
      <c r="U160" s="25">
        <f>IF('Indicator Date hidden'!V161="x","x",$U$2-'Indicator Date hidden'!V161)</f>
        <v>0</v>
      </c>
      <c r="V160" s="25">
        <f>IF('Indicator Date hidden'!W161="x","x",$V$2-'Indicator Date hidden'!W161)</f>
        <v>0</v>
      </c>
      <c r="W160" s="25">
        <f>IF('Indicator Date hidden'!X161="x","x",$W$2-'Indicator Date hidden'!X161)</f>
        <v>4</v>
      </c>
      <c r="X160" s="25" t="str">
        <f>IF('Indicator Date hidden'!Y161="x","x",$X$2-'Indicator Date hidden'!Y161)</f>
        <v>x</v>
      </c>
      <c r="Y160" s="25">
        <f>IF('Indicator Date hidden'!Z161="x","x",$Y$2-'Indicator Date hidden'!Z161)</f>
        <v>0</v>
      </c>
      <c r="Z160" s="25">
        <f>IF('Indicator Date hidden'!AA161="x","x",$Z$2-'Indicator Date hidden'!AA161)</f>
        <v>0</v>
      </c>
      <c r="AA160" s="25">
        <f>IF('Indicator Date hidden'!AB161="x","x",$AA$2-'Indicator Date hidden'!AB161)</f>
        <v>0</v>
      </c>
      <c r="AB160" s="25">
        <f>IF('Indicator Date hidden'!AC161="x","x",$AB$2-'Indicator Date hidden'!AC161)</f>
        <v>0</v>
      </c>
      <c r="AC160" s="25">
        <f>IF('Indicator Date hidden'!AD161="x","x",$AC$2-'Indicator Date hidden'!AD161)</f>
        <v>0</v>
      </c>
      <c r="AD160" s="25">
        <f>IF('Indicator Date hidden'!AE161="x","x",$AD$2-'Indicator Date hidden'!AE161)</f>
        <v>0</v>
      </c>
      <c r="AE160" s="25" t="str">
        <f>IF('Indicator Date hidden'!AF161="x","x",$AE$2-'Indicator Date hidden'!AF161)</f>
        <v>x</v>
      </c>
      <c r="AF160" s="25" t="str">
        <f>IF('Indicator Date hidden'!AG161="x","x",$AF$2-'Indicator Date hidden'!AG161)</f>
        <v>x</v>
      </c>
      <c r="AG160" s="25">
        <f>IF('Indicator Date hidden'!AH161="x","x",$AG$2-'Indicator Date hidden'!AH161)</f>
        <v>0</v>
      </c>
      <c r="AH160" s="25">
        <f>IF('Indicator Date hidden'!AI161="x","x",$AH$2-'Indicator Date hidden'!AI161)</f>
        <v>0</v>
      </c>
      <c r="AI160" s="25">
        <f>IF('Indicator Date hidden'!AJ161="x","x",$AI$2-'Indicator Date hidden'!AJ161)</f>
        <v>0</v>
      </c>
      <c r="AJ160" s="25">
        <f>IF('Indicator Date hidden'!AK161="x","x",$AJ$2-'Indicator Date hidden'!AK161)</f>
        <v>1</v>
      </c>
      <c r="AK160" s="25">
        <f>IF('Indicator Date hidden'!AL161="x","x",$AK$2-'Indicator Date hidden'!AL161)</f>
        <v>0</v>
      </c>
      <c r="AL160" s="25">
        <f>IF('Indicator Date hidden'!AM161="x","x",$AL$2-'Indicator Date hidden'!AM161)</f>
        <v>0</v>
      </c>
      <c r="AM160" s="25">
        <f>IF('Indicator Date hidden'!AN161="x","x",$AM$2-'Indicator Date hidden'!AN161)</f>
        <v>0</v>
      </c>
      <c r="AN160" s="25">
        <f>IF('Indicator Date hidden'!AO161="x","x",$AN$2-'Indicator Date hidden'!AO161)</f>
        <v>0</v>
      </c>
      <c r="AO160" s="25" t="str">
        <f>IF('Indicator Date hidden'!AP161="x","x",$AO$2-'Indicator Date hidden'!AP161)</f>
        <v>x</v>
      </c>
      <c r="AP160" s="25" t="str">
        <f>IF('Indicator Date hidden'!AQ161="x","x",$AP$2-'Indicator Date hidden'!AQ161)</f>
        <v>x</v>
      </c>
      <c r="AQ160" s="25" t="str">
        <f>IF('Indicator Date hidden'!AR161="x","x",$AQ$2-'Indicator Date hidden'!AR161)</f>
        <v>x</v>
      </c>
      <c r="AR160" s="25">
        <f>IF('Indicator Date hidden'!AS161="x","x",$AR$2-'Indicator Date hidden'!AS161)</f>
        <v>0</v>
      </c>
      <c r="AS160" s="25">
        <f>IF('Indicator Date hidden'!AT161="x","x",$AS$2-'Indicator Date hidden'!AT161)</f>
        <v>0</v>
      </c>
      <c r="AT160" s="25">
        <f>IF('Indicator Date hidden'!AU161="x","x",$AT$2-'Indicator Date hidden'!AU161)</f>
        <v>0</v>
      </c>
      <c r="AU160" s="25">
        <f>IF('Indicator Date hidden'!AV161="x","x",$AU$2-'Indicator Date hidden'!AV161)</f>
        <v>6</v>
      </c>
      <c r="AV160" s="25">
        <f>IF('Indicator Date hidden'!AW161="x","x",$AV$2-'Indicator Date hidden'!AW161)</f>
        <v>0</v>
      </c>
      <c r="AW160" s="25">
        <f>IF('Indicator Date hidden'!AX161="x","x",$AW$2-'Indicator Date hidden'!AX161)</f>
        <v>0</v>
      </c>
      <c r="AX160" s="25">
        <f>IF('Indicator Date hidden'!AY161="x","x",$AX$2-'Indicator Date hidden'!AY161)</f>
        <v>0</v>
      </c>
      <c r="AY160" s="25">
        <f>IF('Indicator Date hidden'!AZ161="x","x",$AY$2-'Indicator Date hidden'!AZ161)</f>
        <v>0</v>
      </c>
      <c r="AZ160" s="25">
        <f>IF('Indicator Date hidden'!BA161="x","x",$AZ$2-'Indicator Date hidden'!BA161)</f>
        <v>0</v>
      </c>
      <c r="BA160">
        <f t="shared" si="20"/>
        <v>15</v>
      </c>
      <c r="BB160" s="26">
        <f t="shared" si="21"/>
        <v>0.33333333333333331</v>
      </c>
      <c r="BC160">
        <f t="shared" si="22"/>
        <v>4</v>
      </c>
      <c r="BD160" s="26">
        <f t="shared" si="23"/>
        <v>1.1925695879998879</v>
      </c>
      <c r="BE160" s="28">
        <f t="shared" si="24"/>
        <v>0</v>
      </c>
    </row>
    <row r="161" spans="1:57">
      <c r="A161" t="s">
        <v>6882</v>
      </c>
      <c r="B161" s="25">
        <f>IF('Indicator Date hidden'!C162="x","x",$B$2-'Indicator Date hidden'!C162)</f>
        <v>0</v>
      </c>
      <c r="C161" s="25">
        <f>IF('Indicator Date hidden'!D162="x","x",$C$2-'Indicator Date hidden'!D162)</f>
        <v>0</v>
      </c>
      <c r="D161" s="25">
        <f>IF('Indicator Date hidden'!E162="x","x",$D$2-'Indicator Date hidden'!E162)</f>
        <v>0</v>
      </c>
      <c r="E161" s="25">
        <f>IF('Indicator Date hidden'!F162="x","x",$E$2-'Indicator Date hidden'!F162)</f>
        <v>0</v>
      </c>
      <c r="F161" s="25">
        <f>IF('Indicator Date hidden'!G162="x","x",$F$2-'Indicator Date hidden'!G162)</f>
        <v>0</v>
      </c>
      <c r="G161" s="25">
        <f>IF('Indicator Date hidden'!H162="x","x",$G$2-'Indicator Date hidden'!H162)</f>
        <v>0</v>
      </c>
      <c r="H161" s="25">
        <f>IF('Indicator Date hidden'!I162="x","x",$H$2-'Indicator Date hidden'!I162)</f>
        <v>0</v>
      </c>
      <c r="I161" s="25">
        <f>IF('Indicator Date hidden'!J162="x","x",$I$2-'Indicator Date hidden'!J162)</f>
        <v>0</v>
      </c>
      <c r="J161" s="25">
        <f>IF('Indicator Date hidden'!K162="x","x",$J$2-'Indicator Date hidden'!K162)</f>
        <v>0</v>
      </c>
      <c r="K161" s="25">
        <f>IF('Indicator Date hidden'!L162="x","x",$K$2-'Indicator Date hidden'!L162)</f>
        <v>0</v>
      </c>
      <c r="L161" s="25">
        <f>IF('Indicator Date hidden'!M162="x","x",$L$2-'Indicator Date hidden'!M162)</f>
        <v>0</v>
      </c>
      <c r="M161" s="25">
        <f>IF('Indicator Date hidden'!N162="x","x",$M$2-'Indicator Date hidden'!N162)</f>
        <v>0</v>
      </c>
      <c r="N161" s="25">
        <f>IF('Indicator Date hidden'!O162="x","x",$N$2-'Indicator Date hidden'!O162)</f>
        <v>0</v>
      </c>
      <c r="O161" s="25">
        <f>IF('Indicator Date hidden'!P162="x","x",$O$2-'Indicator Date hidden'!P162)</f>
        <v>0</v>
      </c>
      <c r="P161" s="25">
        <f>IF('Indicator Date hidden'!Q162="x","x",$P$2-'Indicator Date hidden'!Q162)</f>
        <v>0</v>
      </c>
      <c r="Q161" s="25" t="str">
        <f>IF('Indicator Date hidden'!R162="x","x",$Q$2-'Indicator Date hidden'!R162)</f>
        <v>x</v>
      </c>
      <c r="R161" s="25">
        <f>IF('Indicator Date hidden'!S162="x","x",$R$2-'Indicator Date hidden'!S162)</f>
        <v>0</v>
      </c>
      <c r="S161" s="25">
        <f>IF('Indicator Date hidden'!T162="x","x",$S$2-'Indicator Date hidden'!T162)</f>
        <v>0</v>
      </c>
      <c r="T161" s="25">
        <f>IF('Indicator Date hidden'!U162="x","x",$T$2-'Indicator Date hidden'!U162)</f>
        <v>0</v>
      </c>
      <c r="U161" s="25" t="str">
        <f>IF('Indicator Date hidden'!V162="x","x",$U$2-'Indicator Date hidden'!V162)</f>
        <v>x</v>
      </c>
      <c r="V161" s="25">
        <f>IF('Indicator Date hidden'!W162="x","x",$V$2-'Indicator Date hidden'!W162)</f>
        <v>0</v>
      </c>
      <c r="W161" s="25" t="str">
        <f>IF('Indicator Date hidden'!X162="x","x",$W$2-'Indicator Date hidden'!X162)</f>
        <v>x</v>
      </c>
      <c r="X161" s="25">
        <f>IF('Indicator Date hidden'!Y162="x","x",$X$2-'Indicator Date hidden'!Y162)</f>
        <v>1</v>
      </c>
      <c r="Y161" s="25">
        <f>IF('Indicator Date hidden'!Z162="x","x",$Y$2-'Indicator Date hidden'!Z162)</f>
        <v>0</v>
      </c>
      <c r="Z161" s="25">
        <f>IF('Indicator Date hidden'!AA162="x","x",$Z$2-'Indicator Date hidden'!AA162)</f>
        <v>0</v>
      </c>
      <c r="AA161" s="25">
        <f>IF('Indicator Date hidden'!AB162="x","x",$AA$2-'Indicator Date hidden'!AB162)</f>
        <v>1</v>
      </c>
      <c r="AB161" s="25">
        <f>IF('Indicator Date hidden'!AC162="x","x",$AB$2-'Indicator Date hidden'!AC162)</f>
        <v>0</v>
      </c>
      <c r="AC161" s="25">
        <f>IF('Indicator Date hidden'!AD162="x","x",$AC$2-'Indicator Date hidden'!AD162)</f>
        <v>0</v>
      </c>
      <c r="AD161" s="25" t="str">
        <f>IF('Indicator Date hidden'!AE162="x","x",$AD$2-'Indicator Date hidden'!AE162)</f>
        <v>x</v>
      </c>
      <c r="AE161" s="25">
        <f>IF('Indicator Date hidden'!AF162="x","x",$AE$2-'Indicator Date hidden'!AF162)</f>
        <v>0</v>
      </c>
      <c r="AF161" s="25">
        <f>IF('Indicator Date hidden'!AG162="x","x",$AF$2-'Indicator Date hidden'!AG162)</f>
        <v>1</v>
      </c>
      <c r="AG161" s="25">
        <f>IF('Indicator Date hidden'!AH162="x","x",$AG$2-'Indicator Date hidden'!AH162)</f>
        <v>0</v>
      </c>
      <c r="AH161" s="25">
        <f>IF('Indicator Date hidden'!AI162="x","x",$AH$2-'Indicator Date hidden'!AI162)</f>
        <v>0</v>
      </c>
      <c r="AI161" s="25">
        <f>IF('Indicator Date hidden'!AJ162="x","x",$AI$2-'Indicator Date hidden'!AJ162)</f>
        <v>0</v>
      </c>
      <c r="AJ161" s="25" t="str">
        <f>IF('Indicator Date hidden'!AK162="x","x",$AJ$2-'Indicator Date hidden'!AK162)</f>
        <v>x</v>
      </c>
      <c r="AK161" s="25">
        <f>IF('Indicator Date hidden'!AL162="x","x",$AK$2-'Indicator Date hidden'!AL162)</f>
        <v>1</v>
      </c>
      <c r="AL161" s="25">
        <f>IF('Indicator Date hidden'!AM162="x","x",$AL$2-'Indicator Date hidden'!AM162)</f>
        <v>0</v>
      </c>
      <c r="AM161" s="25">
        <f>IF('Indicator Date hidden'!AN162="x","x",$AM$2-'Indicator Date hidden'!AN162)</f>
        <v>0</v>
      </c>
      <c r="AN161" s="25">
        <f>IF('Indicator Date hidden'!AO162="x","x",$AN$2-'Indicator Date hidden'!AO162)</f>
        <v>0</v>
      </c>
      <c r="AO161" s="25">
        <f>IF('Indicator Date hidden'!AP162="x","x",$AO$2-'Indicator Date hidden'!AP162)</f>
        <v>0</v>
      </c>
      <c r="AP161" s="25">
        <f>IF('Indicator Date hidden'!AQ162="x","x",$AP$2-'Indicator Date hidden'!AQ162)</f>
        <v>0</v>
      </c>
      <c r="AQ161" s="25">
        <f>IF('Indicator Date hidden'!AR162="x","x",$AQ$2-'Indicator Date hidden'!AR162)</f>
        <v>0</v>
      </c>
      <c r="AR161" s="25">
        <f>IF('Indicator Date hidden'!AS162="x","x",$AR$2-'Indicator Date hidden'!AS162)</f>
        <v>0</v>
      </c>
      <c r="AS161" s="25">
        <f>IF('Indicator Date hidden'!AT162="x","x",$AS$2-'Indicator Date hidden'!AT162)</f>
        <v>0</v>
      </c>
      <c r="AT161" s="25">
        <f>IF('Indicator Date hidden'!AU162="x","x",$AT$2-'Indicator Date hidden'!AU162)</f>
        <v>0</v>
      </c>
      <c r="AU161" s="25">
        <f>IF('Indicator Date hidden'!AV162="x","x",$AU$2-'Indicator Date hidden'!AV162)</f>
        <v>1</v>
      </c>
      <c r="AV161" s="25">
        <f>IF('Indicator Date hidden'!AW162="x","x",$AV$2-'Indicator Date hidden'!AW162)</f>
        <v>0</v>
      </c>
      <c r="AW161" s="25">
        <f>IF('Indicator Date hidden'!AX162="x","x",$AW$2-'Indicator Date hidden'!AX162)</f>
        <v>0</v>
      </c>
      <c r="AX161" s="25">
        <f>IF('Indicator Date hidden'!AY162="x","x",$AX$2-'Indicator Date hidden'!AY162)</f>
        <v>0</v>
      </c>
      <c r="AY161" s="25">
        <f>IF('Indicator Date hidden'!AZ162="x","x",$AY$2-'Indicator Date hidden'!AZ162)</f>
        <v>0</v>
      </c>
      <c r="AZ161" s="25">
        <f>IF('Indicator Date hidden'!BA162="x","x",$AZ$2-'Indicator Date hidden'!BA162)</f>
        <v>0</v>
      </c>
      <c r="BA161">
        <f t="shared" si="20"/>
        <v>5</v>
      </c>
      <c r="BB161" s="26">
        <f t="shared" si="21"/>
        <v>0.10869565217391304</v>
      </c>
      <c r="BC161">
        <f t="shared" si="22"/>
        <v>5</v>
      </c>
      <c r="BD161" s="26">
        <f t="shared" si="23"/>
        <v>0.31125697963644244</v>
      </c>
      <c r="BE161" s="28">
        <f t="shared" si="24"/>
        <v>0</v>
      </c>
    </row>
    <row r="162" spans="1:57">
      <c r="A162" t="s">
        <v>6975</v>
      </c>
      <c r="B162" s="25">
        <f>IF('Indicator Date hidden'!C163="x","x",$B$2-'Indicator Date hidden'!C163)</f>
        <v>0</v>
      </c>
      <c r="C162" s="25">
        <f>IF('Indicator Date hidden'!D163="x","x",$C$2-'Indicator Date hidden'!D163)</f>
        <v>0</v>
      </c>
      <c r="D162" s="25">
        <f>IF('Indicator Date hidden'!E163="x","x",$D$2-'Indicator Date hidden'!E163)</f>
        <v>0</v>
      </c>
      <c r="E162" s="25">
        <f>IF('Indicator Date hidden'!F163="x","x",$E$2-'Indicator Date hidden'!F163)</f>
        <v>0</v>
      </c>
      <c r="F162" s="25">
        <f>IF('Indicator Date hidden'!G163="x","x",$F$2-'Indicator Date hidden'!G163)</f>
        <v>0</v>
      </c>
      <c r="G162" s="25">
        <f>IF('Indicator Date hidden'!H163="x","x",$G$2-'Indicator Date hidden'!H163)</f>
        <v>0</v>
      </c>
      <c r="H162" s="25">
        <f>IF('Indicator Date hidden'!I163="x","x",$H$2-'Indicator Date hidden'!I163)</f>
        <v>0</v>
      </c>
      <c r="I162" s="25">
        <f>IF('Indicator Date hidden'!J163="x","x",$I$2-'Indicator Date hidden'!J163)</f>
        <v>0</v>
      </c>
      <c r="J162" s="25">
        <f>IF('Indicator Date hidden'!K163="x","x",$J$2-'Indicator Date hidden'!K163)</f>
        <v>0</v>
      </c>
      <c r="K162" s="25">
        <f>IF('Indicator Date hidden'!L163="x","x",$K$2-'Indicator Date hidden'!L163)</f>
        <v>0</v>
      </c>
      <c r="L162" s="25">
        <f>IF('Indicator Date hidden'!M163="x","x",$L$2-'Indicator Date hidden'!M163)</f>
        <v>0</v>
      </c>
      <c r="M162" s="25">
        <f>IF('Indicator Date hidden'!N163="x","x",$M$2-'Indicator Date hidden'!N163)</f>
        <v>0</v>
      </c>
      <c r="N162" s="25">
        <f>IF('Indicator Date hidden'!O163="x","x",$N$2-'Indicator Date hidden'!O163)</f>
        <v>0</v>
      </c>
      <c r="O162" s="25">
        <f>IF('Indicator Date hidden'!P163="x","x",$O$2-'Indicator Date hidden'!P163)</f>
        <v>0</v>
      </c>
      <c r="P162" s="25">
        <f>IF('Indicator Date hidden'!Q163="x","x",$P$2-'Indicator Date hidden'!Q163)</f>
        <v>0</v>
      </c>
      <c r="Q162" s="25" t="str">
        <f>IF('Indicator Date hidden'!R163="x","x",$Q$2-'Indicator Date hidden'!R163)</f>
        <v>x</v>
      </c>
      <c r="R162" s="25">
        <f>IF('Indicator Date hidden'!S163="x","x",$R$2-'Indicator Date hidden'!S163)</f>
        <v>0</v>
      </c>
      <c r="S162" s="25">
        <f>IF('Indicator Date hidden'!T163="x","x",$S$2-'Indicator Date hidden'!T163)</f>
        <v>0</v>
      </c>
      <c r="T162" s="25">
        <f>IF('Indicator Date hidden'!U163="x","x",$T$2-'Indicator Date hidden'!U163)</f>
        <v>0</v>
      </c>
      <c r="U162" s="25">
        <f>IF('Indicator Date hidden'!V163="x","x",$U$2-'Indicator Date hidden'!V163)</f>
        <v>0</v>
      </c>
      <c r="V162" s="25">
        <f>IF('Indicator Date hidden'!W163="x","x",$V$2-'Indicator Date hidden'!W163)</f>
        <v>0</v>
      </c>
      <c r="W162" s="25">
        <f>IF('Indicator Date hidden'!X163="x","x",$W$2-'Indicator Date hidden'!X163)</f>
        <v>2</v>
      </c>
      <c r="X162" s="25">
        <f>IF('Indicator Date hidden'!Y163="x","x",$X$2-'Indicator Date hidden'!Y163)</f>
        <v>4</v>
      </c>
      <c r="Y162" s="25">
        <f>IF('Indicator Date hidden'!Z163="x","x",$Y$2-'Indicator Date hidden'!Z163)</f>
        <v>0</v>
      </c>
      <c r="Z162" s="25">
        <f>IF('Indicator Date hidden'!AA163="x","x",$Z$2-'Indicator Date hidden'!AA163)</f>
        <v>0</v>
      </c>
      <c r="AA162" s="25">
        <f>IF('Indicator Date hidden'!AB163="x","x",$AA$2-'Indicator Date hidden'!AB163)</f>
        <v>0</v>
      </c>
      <c r="AB162" s="25">
        <f>IF('Indicator Date hidden'!AC163="x","x",$AB$2-'Indicator Date hidden'!AC163)</f>
        <v>0</v>
      </c>
      <c r="AC162" s="25">
        <f>IF('Indicator Date hidden'!AD163="x","x",$AC$2-'Indicator Date hidden'!AD163)</f>
        <v>0</v>
      </c>
      <c r="AD162" s="25">
        <f>IF('Indicator Date hidden'!AE163="x","x",$AD$2-'Indicator Date hidden'!AE163)</f>
        <v>0</v>
      </c>
      <c r="AE162" s="25">
        <f>IF('Indicator Date hidden'!AF163="x","x",$AE$2-'Indicator Date hidden'!AF163)</f>
        <v>0</v>
      </c>
      <c r="AF162" s="25">
        <f>IF('Indicator Date hidden'!AG163="x","x",$AF$2-'Indicator Date hidden'!AG163)</f>
        <v>1</v>
      </c>
      <c r="AG162" s="25">
        <f>IF('Indicator Date hidden'!AH163="x","x",$AG$2-'Indicator Date hidden'!AH163)</f>
        <v>0</v>
      </c>
      <c r="AH162" s="25">
        <f>IF('Indicator Date hidden'!AI163="x","x",$AH$2-'Indicator Date hidden'!AI163)</f>
        <v>0</v>
      </c>
      <c r="AI162" s="25">
        <f>IF('Indicator Date hidden'!AJ163="x","x",$AI$2-'Indicator Date hidden'!AJ163)</f>
        <v>0</v>
      </c>
      <c r="AJ162" s="25">
        <f>IF('Indicator Date hidden'!AK163="x","x",$AJ$2-'Indicator Date hidden'!AK163)</f>
        <v>1</v>
      </c>
      <c r="AK162" s="25">
        <f>IF('Indicator Date hidden'!AL163="x","x",$AK$2-'Indicator Date hidden'!AL163)</f>
        <v>1</v>
      </c>
      <c r="AL162" s="25">
        <f>IF('Indicator Date hidden'!AM163="x","x",$AL$2-'Indicator Date hidden'!AM163)</f>
        <v>0</v>
      </c>
      <c r="AM162" s="25">
        <f>IF('Indicator Date hidden'!AN163="x","x",$AM$2-'Indicator Date hidden'!AN163)</f>
        <v>0</v>
      </c>
      <c r="AN162" s="25">
        <f>IF('Indicator Date hidden'!AO163="x","x",$AN$2-'Indicator Date hidden'!AO163)</f>
        <v>0</v>
      </c>
      <c r="AO162" s="25">
        <f>IF('Indicator Date hidden'!AP163="x","x",$AO$2-'Indicator Date hidden'!AP163)</f>
        <v>0</v>
      </c>
      <c r="AP162" s="25">
        <f>IF('Indicator Date hidden'!AQ163="x","x",$AP$2-'Indicator Date hidden'!AQ163)</f>
        <v>0</v>
      </c>
      <c r="AQ162" s="25">
        <f>IF('Indicator Date hidden'!AR163="x","x",$AQ$2-'Indicator Date hidden'!AR163)</f>
        <v>0</v>
      </c>
      <c r="AR162" s="25">
        <f>IF('Indicator Date hidden'!AS163="x","x",$AR$2-'Indicator Date hidden'!AS163)</f>
        <v>0</v>
      </c>
      <c r="AS162" s="25">
        <f>IF('Indicator Date hidden'!AT163="x","x",$AS$2-'Indicator Date hidden'!AT163)</f>
        <v>0</v>
      </c>
      <c r="AT162" s="25">
        <f>IF('Indicator Date hidden'!AU163="x","x",$AT$2-'Indicator Date hidden'!AU163)</f>
        <v>0</v>
      </c>
      <c r="AU162" s="25">
        <f>IF('Indicator Date hidden'!AV163="x","x",$AU$2-'Indicator Date hidden'!AV163)</f>
        <v>4</v>
      </c>
      <c r="AV162" s="25">
        <f>IF('Indicator Date hidden'!AW163="x","x",$AV$2-'Indicator Date hidden'!AW163)</f>
        <v>0</v>
      </c>
      <c r="AW162" s="25">
        <f>IF('Indicator Date hidden'!AX163="x","x",$AW$2-'Indicator Date hidden'!AX163)</f>
        <v>0</v>
      </c>
      <c r="AX162" s="25">
        <f>IF('Indicator Date hidden'!AY163="x","x",$AX$2-'Indicator Date hidden'!AY163)</f>
        <v>0</v>
      </c>
      <c r="AY162" s="25">
        <f>IF('Indicator Date hidden'!AZ163="x","x",$AY$2-'Indicator Date hidden'!AZ163)</f>
        <v>0</v>
      </c>
      <c r="AZ162" s="25">
        <f>IF('Indicator Date hidden'!BA163="x","x",$AZ$2-'Indicator Date hidden'!BA163)</f>
        <v>0</v>
      </c>
      <c r="BA162">
        <f t="shared" si="20"/>
        <v>13</v>
      </c>
      <c r="BB162" s="26">
        <f t="shared" si="21"/>
        <v>0.26</v>
      </c>
      <c r="BC162">
        <f t="shared" si="22"/>
        <v>6</v>
      </c>
      <c r="BD162" s="26">
        <f t="shared" si="23"/>
        <v>0.84403791384036775</v>
      </c>
      <c r="BE162" s="28">
        <f t="shared" si="24"/>
        <v>0</v>
      </c>
    </row>
    <row r="163" spans="1:57">
      <c r="A163" t="s">
        <v>7071</v>
      </c>
      <c r="B163" s="25">
        <f>IF('Indicator Date hidden'!C164="x","x",$B$2-'Indicator Date hidden'!C164)</f>
        <v>0</v>
      </c>
      <c r="C163" s="25">
        <f>IF('Indicator Date hidden'!D164="x","x",$C$2-'Indicator Date hidden'!D164)</f>
        <v>0</v>
      </c>
      <c r="D163" s="25">
        <f>IF('Indicator Date hidden'!E164="x","x",$D$2-'Indicator Date hidden'!E164)</f>
        <v>0</v>
      </c>
      <c r="E163" s="25">
        <f>IF('Indicator Date hidden'!F164="x","x",$E$2-'Indicator Date hidden'!F164)</f>
        <v>0</v>
      </c>
      <c r="F163" s="25">
        <f>IF('Indicator Date hidden'!G164="x","x",$F$2-'Indicator Date hidden'!G164)</f>
        <v>0</v>
      </c>
      <c r="G163" s="25">
        <f>IF('Indicator Date hidden'!H164="x","x",$G$2-'Indicator Date hidden'!H164)</f>
        <v>0</v>
      </c>
      <c r="H163" s="25">
        <f>IF('Indicator Date hidden'!I164="x","x",$H$2-'Indicator Date hidden'!I164)</f>
        <v>0</v>
      </c>
      <c r="I163" s="25">
        <f>IF('Indicator Date hidden'!J164="x","x",$I$2-'Indicator Date hidden'!J164)</f>
        <v>0</v>
      </c>
      <c r="J163" s="25">
        <f>IF('Indicator Date hidden'!K164="x","x",$J$2-'Indicator Date hidden'!K164)</f>
        <v>0</v>
      </c>
      <c r="K163" s="25">
        <f>IF('Indicator Date hidden'!L164="x","x",$K$2-'Indicator Date hidden'!L164)</f>
        <v>0</v>
      </c>
      <c r="L163" s="25">
        <f>IF('Indicator Date hidden'!M164="x","x",$L$2-'Indicator Date hidden'!M164)</f>
        <v>0</v>
      </c>
      <c r="M163" s="25">
        <f>IF('Indicator Date hidden'!N164="x","x",$M$2-'Indicator Date hidden'!N164)</f>
        <v>0</v>
      </c>
      <c r="N163" s="25">
        <f>IF('Indicator Date hidden'!O164="x","x",$N$2-'Indicator Date hidden'!O164)</f>
        <v>0</v>
      </c>
      <c r="O163" s="25">
        <f>IF('Indicator Date hidden'!P164="x","x",$O$2-'Indicator Date hidden'!P164)</f>
        <v>0</v>
      </c>
      <c r="P163" s="25">
        <f>IF('Indicator Date hidden'!Q164="x","x",$P$2-'Indicator Date hidden'!Q164)</f>
        <v>0</v>
      </c>
      <c r="Q163" s="25">
        <f>IF('Indicator Date hidden'!R164="x","x",$Q$2-'Indicator Date hidden'!R164)</f>
        <v>4</v>
      </c>
      <c r="R163" s="25">
        <f>IF('Indicator Date hidden'!S164="x","x",$R$2-'Indicator Date hidden'!S164)</f>
        <v>0</v>
      </c>
      <c r="S163" s="25">
        <f>IF('Indicator Date hidden'!T164="x","x",$S$2-'Indicator Date hidden'!T164)</f>
        <v>0</v>
      </c>
      <c r="T163" s="25">
        <f>IF('Indicator Date hidden'!U164="x","x",$T$2-'Indicator Date hidden'!U164)</f>
        <v>0</v>
      </c>
      <c r="U163" s="25">
        <f>IF('Indicator Date hidden'!V164="x","x",$U$2-'Indicator Date hidden'!V164)</f>
        <v>0</v>
      </c>
      <c r="V163" s="25">
        <f>IF('Indicator Date hidden'!W164="x","x",$V$2-'Indicator Date hidden'!W164)</f>
        <v>0</v>
      </c>
      <c r="W163" s="25">
        <f>IF('Indicator Date hidden'!X164="x","x",$W$2-'Indicator Date hidden'!X164)</f>
        <v>0</v>
      </c>
      <c r="X163" s="25">
        <f>IF('Indicator Date hidden'!Y164="x","x",$X$2-'Indicator Date hidden'!Y164)</f>
        <v>4</v>
      </c>
      <c r="Y163" s="25">
        <f>IF('Indicator Date hidden'!Z164="x","x",$Y$2-'Indicator Date hidden'!Z164)</f>
        <v>0</v>
      </c>
      <c r="Z163" s="25">
        <f>IF('Indicator Date hidden'!AA164="x","x",$Z$2-'Indicator Date hidden'!AA164)</f>
        <v>0</v>
      </c>
      <c r="AA163" s="25">
        <f>IF('Indicator Date hidden'!AB164="x","x",$AA$2-'Indicator Date hidden'!AB164)</f>
        <v>0</v>
      </c>
      <c r="AB163" s="25">
        <f>IF('Indicator Date hidden'!AC164="x","x",$AB$2-'Indicator Date hidden'!AC164)</f>
        <v>0</v>
      </c>
      <c r="AC163" s="25">
        <f>IF('Indicator Date hidden'!AD164="x","x",$AC$2-'Indicator Date hidden'!AD164)</f>
        <v>0</v>
      </c>
      <c r="AD163" s="25">
        <f>IF('Indicator Date hidden'!AE164="x","x",$AD$2-'Indicator Date hidden'!AE164)</f>
        <v>0</v>
      </c>
      <c r="AE163" s="25">
        <f>IF('Indicator Date hidden'!AF164="x","x",$AE$2-'Indicator Date hidden'!AF164)</f>
        <v>0</v>
      </c>
      <c r="AF163" s="25">
        <f>IF('Indicator Date hidden'!AG164="x","x",$AF$2-'Indicator Date hidden'!AG164)</f>
        <v>4</v>
      </c>
      <c r="AG163" s="25">
        <f>IF('Indicator Date hidden'!AH164="x","x",$AG$2-'Indicator Date hidden'!AH164)</f>
        <v>0</v>
      </c>
      <c r="AH163" s="25">
        <f>IF('Indicator Date hidden'!AI164="x","x",$AH$2-'Indicator Date hidden'!AI164)</f>
        <v>0</v>
      </c>
      <c r="AI163" s="25">
        <f>IF('Indicator Date hidden'!AJ164="x","x",$AI$2-'Indicator Date hidden'!AJ164)</f>
        <v>0</v>
      </c>
      <c r="AJ163" s="25">
        <f>IF('Indicator Date hidden'!AK164="x","x",$AJ$2-'Indicator Date hidden'!AK164)</f>
        <v>1</v>
      </c>
      <c r="AK163" s="25">
        <f>IF('Indicator Date hidden'!AL164="x","x",$AK$2-'Indicator Date hidden'!AL164)</f>
        <v>0</v>
      </c>
      <c r="AL163" s="25">
        <f>IF('Indicator Date hidden'!AM164="x","x",$AL$2-'Indicator Date hidden'!AM164)</f>
        <v>0</v>
      </c>
      <c r="AM163" s="25">
        <f>IF('Indicator Date hidden'!AN164="x","x",$AM$2-'Indicator Date hidden'!AN164)</f>
        <v>0</v>
      </c>
      <c r="AN163" s="25">
        <f>IF('Indicator Date hidden'!AO164="x","x",$AN$2-'Indicator Date hidden'!AO164)</f>
        <v>0</v>
      </c>
      <c r="AO163" s="25" t="str">
        <f>IF('Indicator Date hidden'!AP164="x","x",$AO$2-'Indicator Date hidden'!AP164)</f>
        <v>x</v>
      </c>
      <c r="AP163" s="25" t="str">
        <f>IF('Indicator Date hidden'!AQ164="x","x",$AP$2-'Indicator Date hidden'!AQ164)</f>
        <v>x</v>
      </c>
      <c r="AQ163" s="25">
        <f>IF('Indicator Date hidden'!AR164="x","x",$AQ$2-'Indicator Date hidden'!AR164)</f>
        <v>4</v>
      </c>
      <c r="AR163" s="25">
        <f>IF('Indicator Date hidden'!AS164="x","x",$AR$2-'Indicator Date hidden'!AS164)</f>
        <v>0</v>
      </c>
      <c r="AS163" s="25">
        <f>IF('Indicator Date hidden'!AT164="x","x",$AS$2-'Indicator Date hidden'!AT164)</f>
        <v>0</v>
      </c>
      <c r="AT163" s="25">
        <f>IF('Indicator Date hidden'!AU164="x","x",$AT$2-'Indicator Date hidden'!AU164)</f>
        <v>0</v>
      </c>
      <c r="AU163" s="25">
        <f>IF('Indicator Date hidden'!AV164="x","x",$AU$2-'Indicator Date hidden'!AV164)</f>
        <v>1</v>
      </c>
      <c r="AV163" s="25">
        <f>IF('Indicator Date hidden'!AW164="x","x",$AV$2-'Indicator Date hidden'!AW164)</f>
        <v>0</v>
      </c>
      <c r="AW163" s="25">
        <f>IF('Indicator Date hidden'!AX164="x","x",$AW$2-'Indicator Date hidden'!AX164)</f>
        <v>0</v>
      </c>
      <c r="AX163" s="25">
        <f>IF('Indicator Date hidden'!AY164="x","x",$AX$2-'Indicator Date hidden'!AY164)</f>
        <v>0</v>
      </c>
      <c r="AY163" s="25">
        <f>IF('Indicator Date hidden'!AZ164="x","x",$AY$2-'Indicator Date hidden'!AZ164)</f>
        <v>1</v>
      </c>
      <c r="AZ163" s="25">
        <f>IF('Indicator Date hidden'!BA164="x","x",$AZ$2-'Indicator Date hidden'!BA164)</f>
        <v>1</v>
      </c>
      <c r="BA163">
        <f t="shared" ref="BA163:BA193" si="25">SUM(B163:AZ163)</f>
        <v>20</v>
      </c>
      <c r="BB163" s="26">
        <f t="shared" ref="BB163:BB193" si="26">BA163/COUNT(B163:AZ163)</f>
        <v>0.40816326530612246</v>
      </c>
      <c r="BC163">
        <f t="shared" ref="BC163:BC193" si="27">COUNTIF(B163:AZ163,"&gt;0")</f>
        <v>8</v>
      </c>
      <c r="BD163" s="26">
        <f t="shared" ref="BD163:BD193" si="28">_xlfn.STDEV.P(B163:AZ163)</f>
        <v>1.1050601118923169</v>
      </c>
      <c r="BE163" s="28">
        <f t="shared" ref="BE163:BE193" si="29">MEDIAN(B163:AZ163)</f>
        <v>0</v>
      </c>
    </row>
    <row r="164" spans="1:57">
      <c r="A164" t="s">
        <v>7090</v>
      </c>
      <c r="B164" s="25">
        <f>IF('Indicator Date hidden'!C165="x","x",$B$2-'Indicator Date hidden'!C165)</f>
        <v>0</v>
      </c>
      <c r="C164" s="25">
        <f>IF('Indicator Date hidden'!D165="x","x",$C$2-'Indicator Date hidden'!D165)</f>
        <v>0</v>
      </c>
      <c r="D164" s="25">
        <f>IF('Indicator Date hidden'!E165="x","x",$D$2-'Indicator Date hidden'!E165)</f>
        <v>0</v>
      </c>
      <c r="E164" s="25">
        <f>IF('Indicator Date hidden'!F165="x","x",$E$2-'Indicator Date hidden'!F165)</f>
        <v>0</v>
      </c>
      <c r="F164" s="25">
        <f>IF('Indicator Date hidden'!G165="x","x",$F$2-'Indicator Date hidden'!G165)</f>
        <v>0</v>
      </c>
      <c r="G164" s="25">
        <f>IF('Indicator Date hidden'!H165="x","x",$G$2-'Indicator Date hidden'!H165)</f>
        <v>0</v>
      </c>
      <c r="H164" s="25">
        <f>IF('Indicator Date hidden'!I165="x","x",$H$2-'Indicator Date hidden'!I165)</f>
        <v>0</v>
      </c>
      <c r="I164" s="25">
        <f>IF('Indicator Date hidden'!J165="x","x",$I$2-'Indicator Date hidden'!J165)</f>
        <v>0</v>
      </c>
      <c r="J164" s="25">
        <f>IF('Indicator Date hidden'!K165="x","x",$J$2-'Indicator Date hidden'!K165)</f>
        <v>0</v>
      </c>
      <c r="K164" s="25">
        <f>IF('Indicator Date hidden'!L165="x","x",$K$2-'Indicator Date hidden'!L165)</f>
        <v>0</v>
      </c>
      <c r="L164" s="25">
        <f>IF('Indicator Date hidden'!M165="x","x",$L$2-'Indicator Date hidden'!M165)</f>
        <v>0</v>
      </c>
      <c r="M164" s="25">
        <f>IF('Indicator Date hidden'!N165="x","x",$M$2-'Indicator Date hidden'!N165)</f>
        <v>0</v>
      </c>
      <c r="N164" s="25">
        <f>IF('Indicator Date hidden'!O165="x","x",$N$2-'Indicator Date hidden'!O165)</f>
        <v>0</v>
      </c>
      <c r="O164" s="25">
        <f>IF('Indicator Date hidden'!P165="x","x",$O$2-'Indicator Date hidden'!P165)</f>
        <v>0</v>
      </c>
      <c r="P164" s="25">
        <f>IF('Indicator Date hidden'!Q165="x","x",$P$2-'Indicator Date hidden'!Q165)</f>
        <v>0</v>
      </c>
      <c r="Q164" s="25">
        <f>IF('Indicator Date hidden'!R165="x","x",$Q$2-'Indicator Date hidden'!R165)</f>
        <v>4</v>
      </c>
      <c r="R164" s="25">
        <f>IF('Indicator Date hidden'!S165="x","x",$R$2-'Indicator Date hidden'!S165)</f>
        <v>0</v>
      </c>
      <c r="S164" s="25">
        <f>IF('Indicator Date hidden'!T165="x","x",$S$2-'Indicator Date hidden'!T165)</f>
        <v>0</v>
      </c>
      <c r="T164" s="25">
        <f>IF('Indicator Date hidden'!U165="x","x",$T$2-'Indicator Date hidden'!U165)</f>
        <v>0</v>
      </c>
      <c r="U164" s="25">
        <f>IF('Indicator Date hidden'!V165="x","x",$U$2-'Indicator Date hidden'!V165)</f>
        <v>0</v>
      </c>
      <c r="V164" s="25">
        <f>IF('Indicator Date hidden'!W165="x","x",$V$2-'Indicator Date hidden'!W165)</f>
        <v>0</v>
      </c>
      <c r="W164" s="25">
        <f>IF('Indicator Date hidden'!X165="x","x",$W$2-'Indicator Date hidden'!X165)</f>
        <v>4</v>
      </c>
      <c r="X164" s="25">
        <f>IF('Indicator Date hidden'!Y165="x","x",$X$2-'Indicator Date hidden'!Y165)</f>
        <v>2</v>
      </c>
      <c r="Y164" s="25">
        <f>IF('Indicator Date hidden'!Z165="x","x",$Y$2-'Indicator Date hidden'!Z165)</f>
        <v>0</v>
      </c>
      <c r="Z164" s="25">
        <f>IF('Indicator Date hidden'!AA165="x","x",$Z$2-'Indicator Date hidden'!AA165)</f>
        <v>0</v>
      </c>
      <c r="AA164" s="25">
        <f>IF('Indicator Date hidden'!AB165="x","x",$AA$2-'Indicator Date hidden'!AB165)</f>
        <v>0</v>
      </c>
      <c r="AB164" s="25">
        <f>IF('Indicator Date hidden'!AC165="x","x",$AB$2-'Indicator Date hidden'!AC165)</f>
        <v>0</v>
      </c>
      <c r="AC164" s="25">
        <f>IF('Indicator Date hidden'!AD165="x","x",$AC$2-'Indicator Date hidden'!AD165)</f>
        <v>0</v>
      </c>
      <c r="AD164" s="25">
        <f>IF('Indicator Date hidden'!AE165="x","x",$AD$2-'Indicator Date hidden'!AE165)</f>
        <v>0</v>
      </c>
      <c r="AE164" s="25">
        <f>IF('Indicator Date hidden'!AF165="x","x",$AE$2-'Indicator Date hidden'!AF165)</f>
        <v>0</v>
      </c>
      <c r="AF164" s="25" t="str">
        <f>IF('Indicator Date hidden'!AG165="x","x",$AF$2-'Indicator Date hidden'!AG165)</f>
        <v>x</v>
      </c>
      <c r="AG164" s="25">
        <f>IF('Indicator Date hidden'!AH165="x","x",$AG$2-'Indicator Date hidden'!AH165)</f>
        <v>0</v>
      </c>
      <c r="AH164" s="25">
        <f>IF('Indicator Date hidden'!AI165="x","x",$AH$2-'Indicator Date hidden'!AI165)</f>
        <v>0</v>
      </c>
      <c r="AI164" s="25">
        <f>IF('Indicator Date hidden'!AJ165="x","x",$AI$2-'Indicator Date hidden'!AJ165)</f>
        <v>0</v>
      </c>
      <c r="AJ164" s="25" t="str">
        <f>IF('Indicator Date hidden'!AK165="x","x",$AJ$2-'Indicator Date hidden'!AK165)</f>
        <v>x</v>
      </c>
      <c r="AK164" s="25">
        <f>IF('Indicator Date hidden'!AL165="x","x",$AK$2-'Indicator Date hidden'!AL165)</f>
        <v>1</v>
      </c>
      <c r="AL164" s="25">
        <f>IF('Indicator Date hidden'!AM165="x","x",$AL$2-'Indicator Date hidden'!AM165)</f>
        <v>0</v>
      </c>
      <c r="AM164" s="25">
        <f>IF('Indicator Date hidden'!AN165="x","x",$AM$2-'Indicator Date hidden'!AN165)</f>
        <v>0</v>
      </c>
      <c r="AN164" s="25">
        <f>IF('Indicator Date hidden'!AO165="x","x",$AN$2-'Indicator Date hidden'!AO165)</f>
        <v>0</v>
      </c>
      <c r="AO164" s="25">
        <f>IF('Indicator Date hidden'!AP165="x","x",$AO$2-'Indicator Date hidden'!AP165)</f>
        <v>1</v>
      </c>
      <c r="AP164" s="25">
        <f>IF('Indicator Date hidden'!AQ165="x","x",$AP$2-'Indicator Date hidden'!AQ165)</f>
        <v>1</v>
      </c>
      <c r="AQ164" s="25" t="str">
        <f>IF('Indicator Date hidden'!AR165="x","x",$AQ$2-'Indicator Date hidden'!AR165)</f>
        <v>x</v>
      </c>
      <c r="AR164" s="25">
        <f>IF('Indicator Date hidden'!AS165="x","x",$AR$2-'Indicator Date hidden'!AS165)</f>
        <v>0</v>
      </c>
      <c r="AS164" s="25">
        <f>IF('Indicator Date hidden'!AT165="x","x",$AS$2-'Indicator Date hidden'!AT165)</f>
        <v>0</v>
      </c>
      <c r="AT164" s="25">
        <f>IF('Indicator Date hidden'!AU165="x","x",$AT$2-'Indicator Date hidden'!AU165)</f>
        <v>0</v>
      </c>
      <c r="AU164" s="25">
        <f>IF('Indicator Date hidden'!AV165="x","x",$AU$2-'Indicator Date hidden'!AV165)</f>
        <v>4</v>
      </c>
      <c r="AV164" s="25">
        <f>IF('Indicator Date hidden'!AW165="x","x",$AV$2-'Indicator Date hidden'!AW165)</f>
        <v>0</v>
      </c>
      <c r="AW164" s="25">
        <f>IF('Indicator Date hidden'!AX165="x","x",$AW$2-'Indicator Date hidden'!AX165)</f>
        <v>0</v>
      </c>
      <c r="AX164" s="25">
        <f>IF('Indicator Date hidden'!AY165="x","x",$AX$2-'Indicator Date hidden'!AY165)</f>
        <v>0</v>
      </c>
      <c r="AY164" s="25">
        <f>IF('Indicator Date hidden'!AZ165="x","x",$AY$2-'Indicator Date hidden'!AZ165)</f>
        <v>0</v>
      </c>
      <c r="AZ164" s="25">
        <f>IF('Indicator Date hidden'!BA165="x","x",$AZ$2-'Indicator Date hidden'!BA165)</f>
        <v>0</v>
      </c>
      <c r="BA164">
        <f t="shared" si="25"/>
        <v>17</v>
      </c>
      <c r="BB164" s="26">
        <f t="shared" si="26"/>
        <v>0.35416666666666669</v>
      </c>
      <c r="BC164">
        <f t="shared" si="27"/>
        <v>7</v>
      </c>
      <c r="BD164" s="26">
        <f t="shared" si="28"/>
        <v>1.0101481602000548</v>
      </c>
      <c r="BE164" s="28">
        <f t="shared" si="29"/>
        <v>0</v>
      </c>
    </row>
    <row r="165" spans="1:57">
      <c r="A165" t="s">
        <v>7098</v>
      </c>
      <c r="B165" s="25">
        <f>IF('Indicator Date hidden'!C166="x","x",$B$2-'Indicator Date hidden'!C166)</f>
        <v>0</v>
      </c>
      <c r="C165" s="25">
        <f>IF('Indicator Date hidden'!D166="x","x",$C$2-'Indicator Date hidden'!D166)</f>
        <v>0</v>
      </c>
      <c r="D165" s="25">
        <f>IF('Indicator Date hidden'!E166="x","x",$D$2-'Indicator Date hidden'!E166)</f>
        <v>0</v>
      </c>
      <c r="E165" s="25">
        <f>IF('Indicator Date hidden'!F166="x","x",$E$2-'Indicator Date hidden'!F166)</f>
        <v>0</v>
      </c>
      <c r="F165" s="25">
        <f>IF('Indicator Date hidden'!G166="x","x",$F$2-'Indicator Date hidden'!G166)</f>
        <v>0</v>
      </c>
      <c r="G165" s="25">
        <f>IF('Indicator Date hidden'!H166="x","x",$G$2-'Indicator Date hidden'!H166)</f>
        <v>0</v>
      </c>
      <c r="H165" s="25">
        <f>IF('Indicator Date hidden'!I166="x","x",$H$2-'Indicator Date hidden'!I166)</f>
        <v>0</v>
      </c>
      <c r="I165" s="25">
        <f>IF('Indicator Date hidden'!J166="x","x",$I$2-'Indicator Date hidden'!J166)</f>
        <v>0</v>
      </c>
      <c r="J165" s="25">
        <f>IF('Indicator Date hidden'!K166="x","x",$J$2-'Indicator Date hidden'!K166)</f>
        <v>0</v>
      </c>
      <c r="K165" s="25">
        <f>IF('Indicator Date hidden'!L166="x","x",$K$2-'Indicator Date hidden'!L166)</f>
        <v>0</v>
      </c>
      <c r="L165" s="25">
        <f>IF('Indicator Date hidden'!M166="x","x",$L$2-'Indicator Date hidden'!M166)</f>
        <v>0</v>
      </c>
      <c r="M165" s="25">
        <f>IF('Indicator Date hidden'!N166="x","x",$M$2-'Indicator Date hidden'!N166)</f>
        <v>0</v>
      </c>
      <c r="N165" s="25">
        <f>IF('Indicator Date hidden'!O166="x","x",$N$2-'Indicator Date hidden'!O166)</f>
        <v>0</v>
      </c>
      <c r="O165" s="25">
        <f>IF('Indicator Date hidden'!P166="x","x",$O$2-'Indicator Date hidden'!P166)</f>
        <v>0</v>
      </c>
      <c r="P165" s="25">
        <f>IF('Indicator Date hidden'!Q166="x","x",$P$2-'Indicator Date hidden'!Q166)</f>
        <v>0</v>
      </c>
      <c r="Q165" s="25">
        <f>IF('Indicator Date hidden'!R166="x","x",$Q$2-'Indicator Date hidden'!R166)</f>
        <v>4</v>
      </c>
      <c r="R165" s="25">
        <f>IF('Indicator Date hidden'!S166="x","x",$R$2-'Indicator Date hidden'!S166)</f>
        <v>0</v>
      </c>
      <c r="S165" s="25">
        <f>IF('Indicator Date hidden'!T166="x","x",$S$2-'Indicator Date hidden'!T166)</f>
        <v>0</v>
      </c>
      <c r="T165" s="25">
        <f>IF('Indicator Date hidden'!U166="x","x",$T$2-'Indicator Date hidden'!U166)</f>
        <v>0</v>
      </c>
      <c r="U165" s="25">
        <f>IF('Indicator Date hidden'!V166="x","x",$U$2-'Indicator Date hidden'!V166)</f>
        <v>0</v>
      </c>
      <c r="V165" s="25">
        <f>IF('Indicator Date hidden'!W166="x","x",$V$2-'Indicator Date hidden'!W166)</f>
        <v>0</v>
      </c>
      <c r="W165" s="25">
        <f>IF('Indicator Date hidden'!X166="x","x",$W$2-'Indicator Date hidden'!X166)</f>
        <v>4</v>
      </c>
      <c r="X165" s="25">
        <f>IF('Indicator Date hidden'!Y166="x","x",$X$2-'Indicator Date hidden'!Y166)</f>
        <v>5</v>
      </c>
      <c r="Y165" s="25">
        <f>IF('Indicator Date hidden'!Z166="x","x",$Y$2-'Indicator Date hidden'!Z166)</f>
        <v>0</v>
      </c>
      <c r="Z165" s="25">
        <f>IF('Indicator Date hidden'!AA166="x","x",$Z$2-'Indicator Date hidden'!AA166)</f>
        <v>0</v>
      </c>
      <c r="AA165" s="25">
        <f>IF('Indicator Date hidden'!AB166="x","x",$AA$2-'Indicator Date hidden'!AB166)</f>
        <v>0</v>
      </c>
      <c r="AB165" s="25">
        <f>IF('Indicator Date hidden'!AC166="x","x",$AB$2-'Indicator Date hidden'!AC166)</f>
        <v>0</v>
      </c>
      <c r="AC165" s="25">
        <f>IF('Indicator Date hidden'!AD166="x","x",$AC$2-'Indicator Date hidden'!AD166)</f>
        <v>0</v>
      </c>
      <c r="AD165" s="25">
        <f>IF('Indicator Date hidden'!AE166="x","x",$AD$2-'Indicator Date hidden'!AE166)</f>
        <v>0</v>
      </c>
      <c r="AE165" s="25">
        <f>IF('Indicator Date hidden'!AF166="x","x",$AE$2-'Indicator Date hidden'!AF166)</f>
        <v>0</v>
      </c>
      <c r="AF165" s="25">
        <f>IF('Indicator Date hidden'!AG166="x","x",$AF$2-'Indicator Date hidden'!AG166)</f>
        <v>4</v>
      </c>
      <c r="AG165" s="25">
        <f>IF('Indicator Date hidden'!AH166="x","x",$AG$2-'Indicator Date hidden'!AH166)</f>
        <v>0</v>
      </c>
      <c r="AH165" s="25">
        <f>IF('Indicator Date hidden'!AI166="x","x",$AH$2-'Indicator Date hidden'!AI166)</f>
        <v>0</v>
      </c>
      <c r="AI165" s="25">
        <f>IF('Indicator Date hidden'!AJ166="x","x",$AI$2-'Indicator Date hidden'!AJ166)</f>
        <v>0</v>
      </c>
      <c r="AJ165" s="25" t="str">
        <f>IF('Indicator Date hidden'!AK166="x","x",$AJ$2-'Indicator Date hidden'!AK166)</f>
        <v>x</v>
      </c>
      <c r="AK165" s="25">
        <f>IF('Indicator Date hidden'!AL166="x","x",$AK$2-'Indicator Date hidden'!AL166)</f>
        <v>1</v>
      </c>
      <c r="AL165" s="25">
        <f>IF('Indicator Date hidden'!AM166="x","x",$AL$2-'Indicator Date hidden'!AM166)</f>
        <v>0</v>
      </c>
      <c r="AM165" s="25">
        <f>IF('Indicator Date hidden'!AN166="x","x",$AM$2-'Indicator Date hidden'!AN166)</f>
        <v>0</v>
      </c>
      <c r="AN165" s="25">
        <f>IF('Indicator Date hidden'!AO166="x","x",$AN$2-'Indicator Date hidden'!AO166)</f>
        <v>0</v>
      </c>
      <c r="AO165" s="25" t="str">
        <f>IF('Indicator Date hidden'!AP166="x","x",$AO$2-'Indicator Date hidden'!AP166)</f>
        <v>x</v>
      </c>
      <c r="AP165" s="25" t="str">
        <f>IF('Indicator Date hidden'!AQ166="x","x",$AP$2-'Indicator Date hidden'!AQ166)</f>
        <v>x</v>
      </c>
      <c r="AQ165" s="25">
        <f>IF('Indicator Date hidden'!AR166="x","x",$AQ$2-'Indicator Date hidden'!AR166)</f>
        <v>0</v>
      </c>
      <c r="AR165" s="25">
        <f>IF('Indicator Date hidden'!AS166="x","x",$AR$2-'Indicator Date hidden'!AS166)</f>
        <v>0</v>
      </c>
      <c r="AS165" s="25">
        <f>IF('Indicator Date hidden'!AT166="x","x",$AS$2-'Indicator Date hidden'!AT166)</f>
        <v>0</v>
      </c>
      <c r="AT165" s="25">
        <f>IF('Indicator Date hidden'!AU166="x","x",$AT$2-'Indicator Date hidden'!AU166)</f>
        <v>0</v>
      </c>
      <c r="AU165" s="25">
        <f>IF('Indicator Date hidden'!AV166="x","x",$AU$2-'Indicator Date hidden'!AV166)</f>
        <v>4</v>
      </c>
      <c r="AV165" s="25">
        <f>IF('Indicator Date hidden'!AW166="x","x",$AV$2-'Indicator Date hidden'!AW166)</f>
        <v>0</v>
      </c>
      <c r="AW165" s="25">
        <f>IF('Indicator Date hidden'!AX166="x","x",$AW$2-'Indicator Date hidden'!AX166)</f>
        <v>0</v>
      </c>
      <c r="AX165" s="25">
        <f>IF('Indicator Date hidden'!AY166="x","x",$AX$2-'Indicator Date hidden'!AY166)</f>
        <v>0</v>
      </c>
      <c r="AY165" s="25">
        <f>IF('Indicator Date hidden'!AZ166="x","x",$AY$2-'Indicator Date hidden'!AZ166)</f>
        <v>0</v>
      </c>
      <c r="AZ165" s="25">
        <f>IF('Indicator Date hidden'!BA166="x","x",$AZ$2-'Indicator Date hidden'!BA166)</f>
        <v>0</v>
      </c>
      <c r="BA165">
        <f t="shared" si="25"/>
        <v>22</v>
      </c>
      <c r="BB165" s="26">
        <f t="shared" si="26"/>
        <v>0.45833333333333331</v>
      </c>
      <c r="BC165">
        <f t="shared" si="27"/>
        <v>6</v>
      </c>
      <c r="BD165" s="26">
        <f t="shared" si="28"/>
        <v>1.2903218806001686</v>
      </c>
      <c r="BE165" s="28">
        <f t="shared" si="29"/>
        <v>0</v>
      </c>
    </row>
    <row r="166" spans="1:57">
      <c r="A166" t="s">
        <v>7096</v>
      </c>
      <c r="B166" s="25">
        <f>IF('Indicator Date hidden'!C167="x","x",$B$2-'Indicator Date hidden'!C167)</f>
        <v>0</v>
      </c>
      <c r="C166" s="25">
        <f>IF('Indicator Date hidden'!D167="x","x",$C$2-'Indicator Date hidden'!D167)</f>
        <v>0</v>
      </c>
      <c r="D166" s="25">
        <f>IF('Indicator Date hidden'!E167="x","x",$D$2-'Indicator Date hidden'!E167)</f>
        <v>0</v>
      </c>
      <c r="E166" s="25">
        <f>IF('Indicator Date hidden'!F167="x","x",$E$2-'Indicator Date hidden'!F167)</f>
        <v>0</v>
      </c>
      <c r="F166" s="25">
        <f>IF('Indicator Date hidden'!G167="x","x",$F$2-'Indicator Date hidden'!G167)</f>
        <v>0</v>
      </c>
      <c r="G166" s="25">
        <f>IF('Indicator Date hidden'!H167="x","x",$G$2-'Indicator Date hidden'!H167)</f>
        <v>0</v>
      </c>
      <c r="H166" s="25">
        <f>IF('Indicator Date hidden'!I167="x","x",$H$2-'Indicator Date hidden'!I167)</f>
        <v>0</v>
      </c>
      <c r="I166" s="25">
        <f>IF('Indicator Date hidden'!J167="x","x",$I$2-'Indicator Date hidden'!J167)</f>
        <v>0</v>
      </c>
      <c r="J166" s="25">
        <f>IF('Indicator Date hidden'!K167="x","x",$J$2-'Indicator Date hidden'!K167)</f>
        <v>0</v>
      </c>
      <c r="K166" s="25">
        <f>IF('Indicator Date hidden'!L167="x","x",$K$2-'Indicator Date hidden'!L167)</f>
        <v>0</v>
      </c>
      <c r="L166" s="25">
        <f>IF('Indicator Date hidden'!M167="x","x",$L$2-'Indicator Date hidden'!M167)</f>
        <v>0</v>
      </c>
      <c r="M166" s="25">
        <f>IF('Indicator Date hidden'!N167="x","x",$M$2-'Indicator Date hidden'!N167)</f>
        <v>0</v>
      </c>
      <c r="N166" s="25">
        <f>IF('Indicator Date hidden'!O167="x","x",$N$2-'Indicator Date hidden'!O167)</f>
        <v>0</v>
      </c>
      <c r="O166" s="25">
        <f>IF('Indicator Date hidden'!P167="x","x",$O$2-'Indicator Date hidden'!P167)</f>
        <v>0</v>
      </c>
      <c r="P166" s="25">
        <f>IF('Indicator Date hidden'!Q167="x","x",$P$2-'Indicator Date hidden'!Q167)</f>
        <v>0</v>
      </c>
      <c r="Q166" s="25" t="str">
        <f>IF('Indicator Date hidden'!R167="x","x",$Q$2-'Indicator Date hidden'!R167)</f>
        <v>x</v>
      </c>
      <c r="R166" s="25">
        <f>IF('Indicator Date hidden'!S167="x","x",$R$2-'Indicator Date hidden'!S167)</f>
        <v>0</v>
      </c>
      <c r="S166" s="25">
        <f>IF('Indicator Date hidden'!T167="x","x",$S$2-'Indicator Date hidden'!T167)</f>
        <v>0</v>
      </c>
      <c r="T166" s="25">
        <f>IF('Indicator Date hidden'!U167="x","x",$T$2-'Indicator Date hidden'!U167)</f>
        <v>0</v>
      </c>
      <c r="U166" s="25" t="str">
        <f>IF('Indicator Date hidden'!V167="x","x",$U$2-'Indicator Date hidden'!V167)</f>
        <v>x</v>
      </c>
      <c r="V166" s="25">
        <f>IF('Indicator Date hidden'!W167="x","x",$V$2-'Indicator Date hidden'!W167)</f>
        <v>0</v>
      </c>
      <c r="W166" s="25" t="str">
        <f>IF('Indicator Date hidden'!X167="x","x",$W$2-'Indicator Date hidden'!X167)</f>
        <v>x</v>
      </c>
      <c r="X166" s="25">
        <f>IF('Indicator Date hidden'!Y167="x","x",$X$2-'Indicator Date hidden'!Y167)</f>
        <v>3</v>
      </c>
      <c r="Y166" s="25">
        <f>IF('Indicator Date hidden'!Z167="x","x",$Y$2-'Indicator Date hidden'!Z167)</f>
        <v>0</v>
      </c>
      <c r="Z166" s="25">
        <f>IF('Indicator Date hidden'!AA167="x","x",$Z$2-'Indicator Date hidden'!AA167)</f>
        <v>0</v>
      </c>
      <c r="AA166" s="25">
        <f>IF('Indicator Date hidden'!AB167="x","x",$AA$2-'Indicator Date hidden'!AB167)</f>
        <v>0</v>
      </c>
      <c r="AB166" s="25">
        <f>IF('Indicator Date hidden'!AC167="x","x",$AB$2-'Indicator Date hidden'!AC167)</f>
        <v>0</v>
      </c>
      <c r="AC166" s="25">
        <f>IF('Indicator Date hidden'!AD167="x","x",$AC$2-'Indicator Date hidden'!AD167)</f>
        <v>0</v>
      </c>
      <c r="AD166" s="25" t="str">
        <f>IF('Indicator Date hidden'!AE167="x","x",$AD$2-'Indicator Date hidden'!AE167)</f>
        <v>x</v>
      </c>
      <c r="AE166" s="25">
        <f>IF('Indicator Date hidden'!AF167="x","x",$AE$2-'Indicator Date hidden'!AF167)</f>
        <v>0</v>
      </c>
      <c r="AF166" s="25">
        <f>IF('Indicator Date hidden'!AG167="x","x",$AF$2-'Indicator Date hidden'!AG167)</f>
        <v>1</v>
      </c>
      <c r="AG166" s="25">
        <f>IF('Indicator Date hidden'!AH167="x","x",$AG$2-'Indicator Date hidden'!AH167)</f>
        <v>0</v>
      </c>
      <c r="AH166" s="25">
        <f>IF('Indicator Date hidden'!AI167="x","x",$AH$2-'Indicator Date hidden'!AI167)</f>
        <v>0</v>
      </c>
      <c r="AI166" s="25">
        <f>IF('Indicator Date hidden'!AJ167="x","x",$AI$2-'Indicator Date hidden'!AJ167)</f>
        <v>0</v>
      </c>
      <c r="AJ166" s="25" t="str">
        <f>IF('Indicator Date hidden'!AK167="x","x",$AJ$2-'Indicator Date hidden'!AK167)</f>
        <v>x</v>
      </c>
      <c r="AK166" s="25">
        <f>IF('Indicator Date hidden'!AL167="x","x",$AK$2-'Indicator Date hidden'!AL167)</f>
        <v>1</v>
      </c>
      <c r="AL166" s="25">
        <f>IF('Indicator Date hidden'!AM167="x","x",$AL$2-'Indicator Date hidden'!AM167)</f>
        <v>0</v>
      </c>
      <c r="AM166" s="25">
        <f>IF('Indicator Date hidden'!AN167="x","x",$AM$2-'Indicator Date hidden'!AN167)</f>
        <v>0</v>
      </c>
      <c r="AN166" s="25">
        <f>IF('Indicator Date hidden'!AO167="x","x",$AN$2-'Indicator Date hidden'!AO167)</f>
        <v>0</v>
      </c>
      <c r="AO166" s="25">
        <f>IF('Indicator Date hidden'!AP167="x","x",$AO$2-'Indicator Date hidden'!AP167)</f>
        <v>0</v>
      </c>
      <c r="AP166" s="25">
        <f>IF('Indicator Date hidden'!AQ167="x","x",$AP$2-'Indicator Date hidden'!AQ167)</f>
        <v>0</v>
      </c>
      <c r="AQ166" s="25">
        <f>IF('Indicator Date hidden'!AR167="x","x",$AQ$2-'Indicator Date hidden'!AR167)</f>
        <v>0</v>
      </c>
      <c r="AR166" s="25">
        <f>IF('Indicator Date hidden'!AS167="x","x",$AR$2-'Indicator Date hidden'!AS167)</f>
        <v>0</v>
      </c>
      <c r="AS166" s="25">
        <f>IF('Indicator Date hidden'!AT167="x","x",$AS$2-'Indicator Date hidden'!AT167)</f>
        <v>0</v>
      </c>
      <c r="AT166" s="25">
        <f>IF('Indicator Date hidden'!AU167="x","x",$AT$2-'Indicator Date hidden'!AU167)</f>
        <v>0</v>
      </c>
      <c r="AU166" s="25" t="str">
        <f>IF('Indicator Date hidden'!AV167="x","x",$AU$2-'Indicator Date hidden'!AV167)</f>
        <v>x</v>
      </c>
      <c r="AV166" s="25">
        <f>IF('Indicator Date hidden'!AW167="x","x",$AV$2-'Indicator Date hidden'!AW167)</f>
        <v>0</v>
      </c>
      <c r="AW166" s="25">
        <f>IF('Indicator Date hidden'!AX167="x","x",$AW$2-'Indicator Date hidden'!AX167)</f>
        <v>0</v>
      </c>
      <c r="AX166" s="25">
        <f>IF('Indicator Date hidden'!AY167="x","x",$AX$2-'Indicator Date hidden'!AY167)</f>
        <v>0</v>
      </c>
      <c r="AY166" s="25">
        <f>IF('Indicator Date hidden'!AZ167="x","x",$AY$2-'Indicator Date hidden'!AZ167)</f>
        <v>0</v>
      </c>
      <c r="AZ166" s="25">
        <f>IF('Indicator Date hidden'!BA167="x","x",$AZ$2-'Indicator Date hidden'!BA167)</f>
        <v>0</v>
      </c>
      <c r="BA166">
        <f t="shared" si="25"/>
        <v>5</v>
      </c>
      <c r="BB166" s="26">
        <f t="shared" si="26"/>
        <v>0.1111111111111111</v>
      </c>
      <c r="BC166">
        <f t="shared" si="27"/>
        <v>3</v>
      </c>
      <c r="BD166" s="26">
        <f t="shared" si="28"/>
        <v>0.48176629752619554</v>
      </c>
      <c r="BE166" s="28">
        <f t="shared" si="29"/>
        <v>0</v>
      </c>
    </row>
    <row r="167" spans="1:57">
      <c r="A167" t="s">
        <v>6844</v>
      </c>
      <c r="B167" s="25">
        <f>IF('Indicator Date hidden'!C168="x","x",$B$2-'Indicator Date hidden'!C168)</f>
        <v>0</v>
      </c>
      <c r="C167" s="25">
        <f>IF('Indicator Date hidden'!D168="x","x",$C$2-'Indicator Date hidden'!D168)</f>
        <v>0</v>
      </c>
      <c r="D167" s="25">
        <f>IF('Indicator Date hidden'!E168="x","x",$D$2-'Indicator Date hidden'!E168)</f>
        <v>0</v>
      </c>
      <c r="E167" s="25">
        <f>IF('Indicator Date hidden'!F168="x","x",$E$2-'Indicator Date hidden'!F168)</f>
        <v>0</v>
      </c>
      <c r="F167" s="25">
        <f>IF('Indicator Date hidden'!G168="x","x",$F$2-'Indicator Date hidden'!G168)</f>
        <v>0</v>
      </c>
      <c r="G167" s="25">
        <f>IF('Indicator Date hidden'!H168="x","x",$G$2-'Indicator Date hidden'!H168)</f>
        <v>0</v>
      </c>
      <c r="H167" s="25">
        <f>IF('Indicator Date hidden'!I168="x","x",$H$2-'Indicator Date hidden'!I168)</f>
        <v>0</v>
      </c>
      <c r="I167" s="25">
        <f>IF('Indicator Date hidden'!J168="x","x",$I$2-'Indicator Date hidden'!J168)</f>
        <v>0</v>
      </c>
      <c r="J167" s="25">
        <f>IF('Indicator Date hidden'!K168="x","x",$J$2-'Indicator Date hidden'!K168)</f>
        <v>0</v>
      </c>
      <c r="K167" s="25">
        <f>IF('Indicator Date hidden'!L168="x","x",$K$2-'Indicator Date hidden'!L168)</f>
        <v>0</v>
      </c>
      <c r="L167" s="25">
        <f>IF('Indicator Date hidden'!M168="x","x",$L$2-'Indicator Date hidden'!M168)</f>
        <v>0</v>
      </c>
      <c r="M167" s="25">
        <f>IF('Indicator Date hidden'!N168="x","x",$M$2-'Indicator Date hidden'!N168)</f>
        <v>0</v>
      </c>
      <c r="N167" s="25">
        <f>IF('Indicator Date hidden'!O168="x","x",$N$2-'Indicator Date hidden'!O168)</f>
        <v>0</v>
      </c>
      <c r="O167" s="25">
        <f>IF('Indicator Date hidden'!P168="x","x",$O$2-'Indicator Date hidden'!P168)</f>
        <v>0</v>
      </c>
      <c r="P167" s="25">
        <f>IF('Indicator Date hidden'!Q168="x","x",$P$2-'Indicator Date hidden'!Q168)</f>
        <v>0</v>
      </c>
      <c r="Q167" s="25" t="str">
        <f>IF('Indicator Date hidden'!R168="x","x",$Q$2-'Indicator Date hidden'!R168)</f>
        <v>x</v>
      </c>
      <c r="R167" s="25">
        <f>IF('Indicator Date hidden'!S168="x","x",$R$2-'Indicator Date hidden'!S168)</f>
        <v>0</v>
      </c>
      <c r="S167" s="25">
        <f>IF('Indicator Date hidden'!T168="x","x",$S$2-'Indicator Date hidden'!T168)</f>
        <v>0</v>
      </c>
      <c r="T167" s="25">
        <f>IF('Indicator Date hidden'!U168="x","x",$T$2-'Indicator Date hidden'!U168)</f>
        <v>0</v>
      </c>
      <c r="U167" s="25" t="str">
        <f>IF('Indicator Date hidden'!V168="x","x",$U$2-'Indicator Date hidden'!V168)</f>
        <v>x</v>
      </c>
      <c r="V167" s="25">
        <f>IF('Indicator Date hidden'!W168="x","x",$V$2-'Indicator Date hidden'!W168)</f>
        <v>0</v>
      </c>
      <c r="W167" s="25" t="str">
        <f>IF('Indicator Date hidden'!X168="x","x",$W$2-'Indicator Date hidden'!X168)</f>
        <v>x</v>
      </c>
      <c r="X167" s="25">
        <f>IF('Indicator Date hidden'!Y168="x","x",$X$2-'Indicator Date hidden'!Y168)</f>
        <v>2</v>
      </c>
      <c r="Y167" s="25">
        <f>IF('Indicator Date hidden'!Z168="x","x",$Y$2-'Indicator Date hidden'!Z168)</f>
        <v>0</v>
      </c>
      <c r="Z167" s="25">
        <f>IF('Indicator Date hidden'!AA168="x","x",$Z$2-'Indicator Date hidden'!AA168)</f>
        <v>0</v>
      </c>
      <c r="AA167" s="25">
        <f>IF('Indicator Date hidden'!AB168="x","x",$AA$2-'Indicator Date hidden'!AB168)</f>
        <v>1</v>
      </c>
      <c r="AB167" s="25">
        <f>IF('Indicator Date hidden'!AC168="x","x",$AB$2-'Indicator Date hidden'!AC168)</f>
        <v>0</v>
      </c>
      <c r="AC167" s="25">
        <f>IF('Indicator Date hidden'!AD168="x","x",$AC$2-'Indicator Date hidden'!AD168)</f>
        <v>0</v>
      </c>
      <c r="AD167" s="25" t="str">
        <f>IF('Indicator Date hidden'!AE168="x","x",$AD$2-'Indicator Date hidden'!AE168)</f>
        <v>x</v>
      </c>
      <c r="AE167" s="25">
        <f>IF('Indicator Date hidden'!AF168="x","x",$AE$2-'Indicator Date hidden'!AF168)</f>
        <v>0</v>
      </c>
      <c r="AF167" s="25">
        <f>IF('Indicator Date hidden'!AG168="x","x",$AF$2-'Indicator Date hidden'!AG168)</f>
        <v>1</v>
      </c>
      <c r="AG167" s="25">
        <f>IF('Indicator Date hidden'!AH168="x","x",$AG$2-'Indicator Date hidden'!AH168)</f>
        <v>0</v>
      </c>
      <c r="AH167" s="25">
        <f>IF('Indicator Date hidden'!AI168="x","x",$AH$2-'Indicator Date hidden'!AI168)</f>
        <v>0</v>
      </c>
      <c r="AI167" s="25">
        <f>IF('Indicator Date hidden'!AJ168="x","x",$AI$2-'Indicator Date hidden'!AJ168)</f>
        <v>0</v>
      </c>
      <c r="AJ167" s="25" t="str">
        <f>IF('Indicator Date hidden'!AK168="x","x",$AJ$2-'Indicator Date hidden'!AK168)</f>
        <v>x</v>
      </c>
      <c r="AK167" s="25">
        <f>IF('Indicator Date hidden'!AL168="x","x",$AK$2-'Indicator Date hidden'!AL168)</f>
        <v>1</v>
      </c>
      <c r="AL167" s="25">
        <f>IF('Indicator Date hidden'!AM168="x","x",$AL$2-'Indicator Date hidden'!AM168)</f>
        <v>0</v>
      </c>
      <c r="AM167" s="25">
        <f>IF('Indicator Date hidden'!AN168="x","x",$AM$2-'Indicator Date hidden'!AN168)</f>
        <v>0</v>
      </c>
      <c r="AN167" s="25">
        <f>IF('Indicator Date hidden'!AO168="x","x",$AN$2-'Indicator Date hidden'!AO168)</f>
        <v>0</v>
      </c>
      <c r="AO167" s="25">
        <f>IF('Indicator Date hidden'!AP168="x","x",$AO$2-'Indicator Date hidden'!AP168)</f>
        <v>0</v>
      </c>
      <c r="AP167" s="25">
        <f>IF('Indicator Date hidden'!AQ168="x","x",$AP$2-'Indicator Date hidden'!AQ168)</f>
        <v>0</v>
      </c>
      <c r="AQ167" s="25">
        <f>IF('Indicator Date hidden'!AR168="x","x",$AQ$2-'Indicator Date hidden'!AR168)</f>
        <v>0</v>
      </c>
      <c r="AR167" s="25">
        <f>IF('Indicator Date hidden'!AS168="x","x",$AR$2-'Indicator Date hidden'!AS168)</f>
        <v>0</v>
      </c>
      <c r="AS167" s="25">
        <f>IF('Indicator Date hidden'!AT168="x","x",$AS$2-'Indicator Date hidden'!AT168)</f>
        <v>0</v>
      </c>
      <c r="AT167" s="25">
        <f>IF('Indicator Date hidden'!AU168="x","x",$AT$2-'Indicator Date hidden'!AU168)</f>
        <v>0</v>
      </c>
      <c r="AU167" s="25" t="str">
        <f>IF('Indicator Date hidden'!AV168="x","x",$AU$2-'Indicator Date hidden'!AV168)</f>
        <v>x</v>
      </c>
      <c r="AV167" s="25">
        <f>IF('Indicator Date hidden'!AW168="x","x",$AV$2-'Indicator Date hidden'!AW168)</f>
        <v>0</v>
      </c>
      <c r="AW167" s="25">
        <f>IF('Indicator Date hidden'!AX168="x","x",$AW$2-'Indicator Date hidden'!AX168)</f>
        <v>0</v>
      </c>
      <c r="AX167" s="25">
        <f>IF('Indicator Date hidden'!AY168="x","x",$AX$2-'Indicator Date hidden'!AY168)</f>
        <v>0</v>
      </c>
      <c r="AY167" s="25">
        <f>IF('Indicator Date hidden'!AZ168="x","x",$AY$2-'Indicator Date hidden'!AZ168)</f>
        <v>0</v>
      </c>
      <c r="AZ167" s="25">
        <f>IF('Indicator Date hidden'!BA168="x","x",$AZ$2-'Indicator Date hidden'!BA168)</f>
        <v>0</v>
      </c>
      <c r="BA167">
        <f t="shared" si="25"/>
        <v>5</v>
      </c>
      <c r="BB167" s="26">
        <f t="shared" si="26"/>
        <v>0.1111111111111111</v>
      </c>
      <c r="BC167">
        <f t="shared" si="27"/>
        <v>4</v>
      </c>
      <c r="BD167" s="26">
        <f t="shared" si="28"/>
        <v>0.37843080813169783</v>
      </c>
      <c r="BE167" s="28">
        <f t="shared" si="29"/>
        <v>0</v>
      </c>
    </row>
    <row r="168" spans="1:57">
      <c r="A168" t="s">
        <v>7101</v>
      </c>
      <c r="B168" s="25">
        <f>IF('Indicator Date hidden'!C169="x","x",$B$2-'Indicator Date hidden'!C169)</f>
        <v>0</v>
      </c>
      <c r="C168" s="25">
        <f>IF('Indicator Date hidden'!D169="x","x",$C$2-'Indicator Date hidden'!D169)</f>
        <v>0</v>
      </c>
      <c r="D168" s="25">
        <f>IF('Indicator Date hidden'!E169="x","x",$D$2-'Indicator Date hidden'!E169)</f>
        <v>0</v>
      </c>
      <c r="E168" s="25">
        <f>IF('Indicator Date hidden'!F169="x","x",$E$2-'Indicator Date hidden'!F169)</f>
        <v>0</v>
      </c>
      <c r="F168" s="25">
        <f>IF('Indicator Date hidden'!G169="x","x",$F$2-'Indicator Date hidden'!G169)</f>
        <v>0</v>
      </c>
      <c r="G168" s="25">
        <f>IF('Indicator Date hidden'!H169="x","x",$G$2-'Indicator Date hidden'!H169)</f>
        <v>0</v>
      </c>
      <c r="H168" s="25">
        <f>IF('Indicator Date hidden'!I169="x","x",$H$2-'Indicator Date hidden'!I169)</f>
        <v>0</v>
      </c>
      <c r="I168" s="25">
        <f>IF('Indicator Date hidden'!J169="x","x",$I$2-'Indicator Date hidden'!J169)</f>
        <v>0</v>
      </c>
      <c r="J168" s="25">
        <f>IF('Indicator Date hidden'!K169="x","x",$J$2-'Indicator Date hidden'!K169)</f>
        <v>0</v>
      </c>
      <c r="K168" s="25">
        <f>IF('Indicator Date hidden'!L169="x","x",$K$2-'Indicator Date hidden'!L169)</f>
        <v>0</v>
      </c>
      <c r="L168" s="25">
        <f>IF('Indicator Date hidden'!M169="x","x",$L$2-'Indicator Date hidden'!M169)</f>
        <v>0</v>
      </c>
      <c r="M168" s="25">
        <f>IF('Indicator Date hidden'!N169="x","x",$M$2-'Indicator Date hidden'!N169)</f>
        <v>0</v>
      </c>
      <c r="N168" s="25">
        <f>IF('Indicator Date hidden'!O169="x","x",$N$2-'Indicator Date hidden'!O169)</f>
        <v>0</v>
      </c>
      <c r="O168" s="25">
        <f>IF('Indicator Date hidden'!P169="x","x",$O$2-'Indicator Date hidden'!P169)</f>
        <v>0</v>
      </c>
      <c r="P168" s="25">
        <f>IF('Indicator Date hidden'!Q169="x","x",$P$2-'Indicator Date hidden'!Q169)</f>
        <v>0</v>
      </c>
      <c r="Q168" s="25">
        <f>IF('Indicator Date hidden'!R169="x","x",$Q$2-'Indicator Date hidden'!R169)</f>
        <v>5</v>
      </c>
      <c r="R168" s="25">
        <f>IF('Indicator Date hidden'!S169="x","x",$R$2-'Indicator Date hidden'!S169)</f>
        <v>0</v>
      </c>
      <c r="S168" s="25">
        <f>IF('Indicator Date hidden'!T169="x","x",$S$2-'Indicator Date hidden'!T169)</f>
        <v>0</v>
      </c>
      <c r="T168" s="25">
        <f>IF('Indicator Date hidden'!U169="x","x",$T$2-'Indicator Date hidden'!U169)</f>
        <v>0</v>
      </c>
      <c r="U168" s="25" t="str">
        <f>IF('Indicator Date hidden'!V169="x","x",$U$2-'Indicator Date hidden'!V169)</f>
        <v>x</v>
      </c>
      <c r="V168" s="25">
        <f>IF('Indicator Date hidden'!W169="x","x",$V$2-'Indicator Date hidden'!W169)</f>
        <v>0</v>
      </c>
      <c r="W168" s="25">
        <f>IF('Indicator Date hidden'!X169="x","x",$W$2-'Indicator Date hidden'!X169)</f>
        <v>5</v>
      </c>
      <c r="X168" s="25">
        <f>IF('Indicator Date hidden'!Y169="x","x",$X$2-'Indicator Date hidden'!Y169)</f>
        <v>4</v>
      </c>
      <c r="Y168" s="25">
        <f>IF('Indicator Date hidden'!Z169="x","x",$Y$2-'Indicator Date hidden'!Z169)</f>
        <v>0</v>
      </c>
      <c r="Z168" s="25">
        <f>IF('Indicator Date hidden'!AA169="x","x",$Z$2-'Indicator Date hidden'!AA169)</f>
        <v>0</v>
      </c>
      <c r="AA168" s="25">
        <f>IF('Indicator Date hidden'!AB169="x","x",$AA$2-'Indicator Date hidden'!AB169)</f>
        <v>0</v>
      </c>
      <c r="AB168" s="25">
        <f>IF('Indicator Date hidden'!AC169="x","x",$AB$2-'Indicator Date hidden'!AC169)</f>
        <v>0</v>
      </c>
      <c r="AC168" s="25">
        <f>IF('Indicator Date hidden'!AD169="x","x",$AC$2-'Indicator Date hidden'!AD169)</f>
        <v>0</v>
      </c>
      <c r="AD168" s="25" t="str">
        <f>IF('Indicator Date hidden'!AE169="x","x",$AD$2-'Indicator Date hidden'!AE169)</f>
        <v>x</v>
      </c>
      <c r="AE168" s="25">
        <f>IF('Indicator Date hidden'!AF169="x","x",$AE$2-'Indicator Date hidden'!AF169)</f>
        <v>0</v>
      </c>
      <c r="AF168" s="25">
        <f>IF('Indicator Date hidden'!AG169="x","x",$AF$2-'Indicator Date hidden'!AG169)</f>
        <v>9</v>
      </c>
      <c r="AG168" s="25">
        <f>IF('Indicator Date hidden'!AH169="x","x",$AG$2-'Indicator Date hidden'!AH169)</f>
        <v>0</v>
      </c>
      <c r="AH168" s="25">
        <f>IF('Indicator Date hidden'!AI169="x","x",$AH$2-'Indicator Date hidden'!AI169)</f>
        <v>0</v>
      </c>
      <c r="AI168" s="25">
        <f>IF('Indicator Date hidden'!AJ169="x","x",$AI$2-'Indicator Date hidden'!AJ169)</f>
        <v>0</v>
      </c>
      <c r="AJ168" s="25">
        <f>IF('Indicator Date hidden'!AK169="x","x",$AJ$2-'Indicator Date hidden'!AK169)</f>
        <v>1</v>
      </c>
      <c r="AK168" s="25">
        <f>IF('Indicator Date hidden'!AL169="x","x",$AK$2-'Indicator Date hidden'!AL169)</f>
        <v>1</v>
      </c>
      <c r="AL168" s="25">
        <f>IF('Indicator Date hidden'!AM169="x","x",$AL$2-'Indicator Date hidden'!AM169)</f>
        <v>0</v>
      </c>
      <c r="AM168" s="25">
        <f>IF('Indicator Date hidden'!AN169="x","x",$AM$2-'Indicator Date hidden'!AN169)</f>
        <v>0</v>
      </c>
      <c r="AN168" s="25">
        <f>IF('Indicator Date hidden'!AO169="x","x",$AN$2-'Indicator Date hidden'!AO169)</f>
        <v>0</v>
      </c>
      <c r="AO168" s="25" t="str">
        <f>IF('Indicator Date hidden'!AP169="x","x",$AO$2-'Indicator Date hidden'!AP169)</f>
        <v>x</v>
      </c>
      <c r="AP168" s="25" t="str">
        <f>IF('Indicator Date hidden'!AQ169="x","x",$AP$2-'Indicator Date hidden'!AQ169)</f>
        <v>x</v>
      </c>
      <c r="AQ168" s="25">
        <f>IF('Indicator Date hidden'!AR169="x","x",$AQ$2-'Indicator Date hidden'!AR169)</f>
        <v>6</v>
      </c>
      <c r="AR168" s="25">
        <f>IF('Indicator Date hidden'!AS169="x","x",$AR$2-'Indicator Date hidden'!AS169)</f>
        <v>0</v>
      </c>
      <c r="AS168" s="25">
        <f>IF('Indicator Date hidden'!AT169="x","x",$AS$2-'Indicator Date hidden'!AT169)</f>
        <v>0</v>
      </c>
      <c r="AT168" s="25">
        <f>IF('Indicator Date hidden'!AU169="x","x",$AT$2-'Indicator Date hidden'!AU169)</f>
        <v>0</v>
      </c>
      <c r="AU168" s="25">
        <f>IF('Indicator Date hidden'!AV169="x","x",$AU$2-'Indicator Date hidden'!AV169)</f>
        <v>1</v>
      </c>
      <c r="AV168" s="25">
        <f>IF('Indicator Date hidden'!AW169="x","x",$AV$2-'Indicator Date hidden'!AW169)</f>
        <v>0</v>
      </c>
      <c r="AW168" s="25">
        <f>IF('Indicator Date hidden'!AX169="x","x",$AW$2-'Indicator Date hidden'!AX169)</f>
        <v>0</v>
      </c>
      <c r="AX168" s="25">
        <f>IF('Indicator Date hidden'!AY169="x","x",$AX$2-'Indicator Date hidden'!AY169)</f>
        <v>0</v>
      </c>
      <c r="AY168" s="25">
        <f>IF('Indicator Date hidden'!AZ169="x","x",$AY$2-'Indicator Date hidden'!AZ169)</f>
        <v>0</v>
      </c>
      <c r="AZ168" s="25">
        <f>IF('Indicator Date hidden'!BA169="x","x",$AZ$2-'Indicator Date hidden'!BA169)</f>
        <v>0</v>
      </c>
      <c r="BA168">
        <f t="shared" si="25"/>
        <v>32</v>
      </c>
      <c r="BB168" s="26">
        <f t="shared" si="26"/>
        <v>0.68085106382978722</v>
      </c>
      <c r="BC168">
        <f t="shared" si="27"/>
        <v>8</v>
      </c>
      <c r="BD168" s="26">
        <f t="shared" si="28"/>
        <v>1.8691946494125444</v>
      </c>
      <c r="BE168" s="28">
        <f t="shared" si="29"/>
        <v>0</v>
      </c>
    </row>
    <row r="169" spans="1:57">
      <c r="A169" t="s">
        <v>7106</v>
      </c>
      <c r="B169" s="25">
        <f>IF('Indicator Date hidden'!C170="x","x",$B$2-'Indicator Date hidden'!C170)</f>
        <v>0</v>
      </c>
      <c r="C169" s="25">
        <f>IF('Indicator Date hidden'!D170="x","x",$C$2-'Indicator Date hidden'!D170)</f>
        <v>0</v>
      </c>
      <c r="D169" s="25">
        <f>IF('Indicator Date hidden'!E170="x","x",$D$2-'Indicator Date hidden'!E170)</f>
        <v>0</v>
      </c>
      <c r="E169" s="25">
        <f>IF('Indicator Date hidden'!F170="x","x",$E$2-'Indicator Date hidden'!F170)</f>
        <v>0</v>
      </c>
      <c r="F169" s="25">
        <f>IF('Indicator Date hidden'!G170="x","x",$F$2-'Indicator Date hidden'!G170)</f>
        <v>0</v>
      </c>
      <c r="G169" s="25">
        <f>IF('Indicator Date hidden'!H170="x","x",$G$2-'Indicator Date hidden'!H170)</f>
        <v>0</v>
      </c>
      <c r="H169" s="25">
        <f>IF('Indicator Date hidden'!I170="x","x",$H$2-'Indicator Date hidden'!I170)</f>
        <v>0</v>
      </c>
      <c r="I169" s="25">
        <f>IF('Indicator Date hidden'!J170="x","x",$I$2-'Indicator Date hidden'!J170)</f>
        <v>0</v>
      </c>
      <c r="J169" s="25">
        <f>IF('Indicator Date hidden'!K170="x","x",$J$2-'Indicator Date hidden'!K170)</f>
        <v>0</v>
      </c>
      <c r="K169" s="25">
        <f>IF('Indicator Date hidden'!L170="x","x",$K$2-'Indicator Date hidden'!L170)</f>
        <v>0</v>
      </c>
      <c r="L169" s="25">
        <f>IF('Indicator Date hidden'!M170="x","x",$L$2-'Indicator Date hidden'!M170)</f>
        <v>0</v>
      </c>
      <c r="M169" s="25">
        <f>IF('Indicator Date hidden'!N170="x","x",$M$2-'Indicator Date hidden'!N170)</f>
        <v>0</v>
      </c>
      <c r="N169" s="25">
        <f>IF('Indicator Date hidden'!O170="x","x",$N$2-'Indicator Date hidden'!O170)</f>
        <v>0</v>
      </c>
      <c r="O169" s="25">
        <f>IF('Indicator Date hidden'!P170="x","x",$O$2-'Indicator Date hidden'!P170)</f>
        <v>0</v>
      </c>
      <c r="P169" s="25">
        <f>IF('Indicator Date hidden'!Q170="x","x",$P$2-'Indicator Date hidden'!Q170)</f>
        <v>0</v>
      </c>
      <c r="Q169" s="25">
        <f>IF('Indicator Date hidden'!R170="x","x",$Q$2-'Indicator Date hidden'!R170)</f>
        <v>2</v>
      </c>
      <c r="R169" s="25">
        <f>IF('Indicator Date hidden'!S170="x","x",$R$2-'Indicator Date hidden'!S170)</f>
        <v>0</v>
      </c>
      <c r="S169" s="25">
        <f>IF('Indicator Date hidden'!T170="x","x",$S$2-'Indicator Date hidden'!T170)</f>
        <v>0</v>
      </c>
      <c r="T169" s="25">
        <f>IF('Indicator Date hidden'!U170="x","x",$T$2-'Indicator Date hidden'!U170)</f>
        <v>0</v>
      </c>
      <c r="U169" s="25">
        <f>IF('Indicator Date hidden'!V170="x","x",$U$2-'Indicator Date hidden'!V170)</f>
        <v>0</v>
      </c>
      <c r="V169" s="25">
        <f>IF('Indicator Date hidden'!W170="x","x",$V$2-'Indicator Date hidden'!W170)</f>
        <v>0</v>
      </c>
      <c r="W169" s="25">
        <f>IF('Indicator Date hidden'!X170="x","x",$W$2-'Indicator Date hidden'!X170)</f>
        <v>2</v>
      </c>
      <c r="X169" s="25">
        <f>IF('Indicator Date hidden'!Y170="x","x",$X$2-'Indicator Date hidden'!Y170)</f>
        <v>1</v>
      </c>
      <c r="Y169" s="25">
        <f>IF('Indicator Date hidden'!Z170="x","x",$Y$2-'Indicator Date hidden'!Z170)</f>
        <v>0</v>
      </c>
      <c r="Z169" s="25">
        <f>IF('Indicator Date hidden'!AA170="x","x",$Z$2-'Indicator Date hidden'!AA170)</f>
        <v>0</v>
      </c>
      <c r="AA169" s="25">
        <f>IF('Indicator Date hidden'!AB170="x","x",$AA$2-'Indicator Date hidden'!AB170)</f>
        <v>0</v>
      </c>
      <c r="AB169" s="25">
        <f>IF('Indicator Date hidden'!AC170="x","x",$AB$2-'Indicator Date hidden'!AC170)</f>
        <v>0</v>
      </c>
      <c r="AC169" s="25">
        <f>IF('Indicator Date hidden'!AD170="x","x",$AC$2-'Indicator Date hidden'!AD170)</f>
        <v>0</v>
      </c>
      <c r="AD169" s="25">
        <f>IF('Indicator Date hidden'!AE170="x","x",$AD$2-'Indicator Date hidden'!AE170)</f>
        <v>0</v>
      </c>
      <c r="AE169" s="25">
        <f>IF('Indicator Date hidden'!AF170="x","x",$AE$2-'Indicator Date hidden'!AF170)</f>
        <v>0</v>
      </c>
      <c r="AF169" s="25">
        <f>IF('Indicator Date hidden'!AG170="x","x",$AF$2-'Indicator Date hidden'!AG170)</f>
        <v>4</v>
      </c>
      <c r="AG169" s="25">
        <f>IF('Indicator Date hidden'!AH170="x","x",$AG$2-'Indicator Date hidden'!AH170)</f>
        <v>0</v>
      </c>
      <c r="AH169" s="25">
        <f>IF('Indicator Date hidden'!AI170="x","x",$AH$2-'Indicator Date hidden'!AI170)</f>
        <v>0</v>
      </c>
      <c r="AI169" s="25">
        <f>IF('Indicator Date hidden'!AJ170="x","x",$AI$2-'Indicator Date hidden'!AJ170)</f>
        <v>0</v>
      </c>
      <c r="AJ169" s="25" t="str">
        <f>IF('Indicator Date hidden'!AK170="x","x",$AJ$2-'Indicator Date hidden'!AK170)</f>
        <v>x</v>
      </c>
      <c r="AK169" s="25">
        <f>IF('Indicator Date hidden'!AL170="x","x",$AK$2-'Indicator Date hidden'!AL170)</f>
        <v>1</v>
      </c>
      <c r="AL169" s="25">
        <f>IF('Indicator Date hidden'!AM170="x","x",$AL$2-'Indicator Date hidden'!AM170)</f>
        <v>0</v>
      </c>
      <c r="AM169" s="25">
        <f>IF('Indicator Date hidden'!AN170="x","x",$AM$2-'Indicator Date hidden'!AN170)</f>
        <v>0</v>
      </c>
      <c r="AN169" s="25">
        <f>IF('Indicator Date hidden'!AO170="x","x",$AN$2-'Indicator Date hidden'!AO170)</f>
        <v>0</v>
      </c>
      <c r="AO169" s="25" t="str">
        <f>IF('Indicator Date hidden'!AP170="x","x",$AO$2-'Indicator Date hidden'!AP170)</f>
        <v>x</v>
      </c>
      <c r="AP169" s="25" t="str">
        <f>IF('Indicator Date hidden'!AQ170="x","x",$AP$2-'Indicator Date hidden'!AQ170)</f>
        <v>x</v>
      </c>
      <c r="AQ169" s="25">
        <f>IF('Indicator Date hidden'!AR170="x","x",$AQ$2-'Indicator Date hidden'!AR170)</f>
        <v>6</v>
      </c>
      <c r="AR169" s="25">
        <f>IF('Indicator Date hidden'!AS170="x","x",$AR$2-'Indicator Date hidden'!AS170)</f>
        <v>0</v>
      </c>
      <c r="AS169" s="25">
        <f>IF('Indicator Date hidden'!AT170="x","x",$AS$2-'Indicator Date hidden'!AT170)</f>
        <v>0</v>
      </c>
      <c r="AT169" s="25">
        <f>IF('Indicator Date hidden'!AU170="x","x",$AT$2-'Indicator Date hidden'!AU170)</f>
        <v>0</v>
      </c>
      <c r="AU169" s="25">
        <f>IF('Indicator Date hidden'!AV170="x","x",$AU$2-'Indicator Date hidden'!AV170)</f>
        <v>1</v>
      </c>
      <c r="AV169" s="25">
        <f>IF('Indicator Date hidden'!AW170="x","x",$AV$2-'Indicator Date hidden'!AW170)</f>
        <v>0</v>
      </c>
      <c r="AW169" s="25">
        <f>IF('Indicator Date hidden'!AX170="x","x",$AW$2-'Indicator Date hidden'!AX170)</f>
        <v>0</v>
      </c>
      <c r="AX169" s="25">
        <f>IF('Indicator Date hidden'!AY170="x","x",$AX$2-'Indicator Date hidden'!AY170)</f>
        <v>0</v>
      </c>
      <c r="AY169" s="25">
        <f>IF('Indicator Date hidden'!AZ170="x","x",$AY$2-'Indicator Date hidden'!AZ170)</f>
        <v>0</v>
      </c>
      <c r="AZ169" s="25">
        <f>IF('Indicator Date hidden'!BA170="x","x",$AZ$2-'Indicator Date hidden'!BA170)</f>
        <v>0</v>
      </c>
      <c r="BA169">
        <f t="shared" si="25"/>
        <v>17</v>
      </c>
      <c r="BB169" s="26">
        <f t="shared" si="26"/>
        <v>0.35416666666666669</v>
      </c>
      <c r="BC169">
        <f t="shared" si="27"/>
        <v>7</v>
      </c>
      <c r="BD169" s="26">
        <f t="shared" si="28"/>
        <v>1.0895255720827401</v>
      </c>
      <c r="BE169" s="28">
        <f t="shared" si="29"/>
        <v>0</v>
      </c>
    </row>
    <row r="170" spans="1:57">
      <c r="A170" t="s">
        <v>7120</v>
      </c>
      <c r="B170" s="25">
        <f>IF('Indicator Date hidden'!C171="x","x",$B$2-'Indicator Date hidden'!C171)</f>
        <v>0</v>
      </c>
      <c r="C170" s="25">
        <f>IF('Indicator Date hidden'!D171="x","x",$C$2-'Indicator Date hidden'!D171)</f>
        <v>0</v>
      </c>
      <c r="D170" s="25">
        <f>IF('Indicator Date hidden'!E171="x","x",$D$2-'Indicator Date hidden'!E171)</f>
        <v>0</v>
      </c>
      <c r="E170" s="25">
        <f>IF('Indicator Date hidden'!F171="x","x",$E$2-'Indicator Date hidden'!F171)</f>
        <v>0</v>
      </c>
      <c r="F170" s="25">
        <f>IF('Indicator Date hidden'!G171="x","x",$F$2-'Indicator Date hidden'!G171)</f>
        <v>0</v>
      </c>
      <c r="G170" s="25">
        <f>IF('Indicator Date hidden'!H171="x","x",$G$2-'Indicator Date hidden'!H171)</f>
        <v>0</v>
      </c>
      <c r="H170" s="25">
        <f>IF('Indicator Date hidden'!I171="x","x",$H$2-'Indicator Date hidden'!I171)</f>
        <v>0</v>
      </c>
      <c r="I170" s="25">
        <f>IF('Indicator Date hidden'!J171="x","x",$I$2-'Indicator Date hidden'!J171)</f>
        <v>0</v>
      </c>
      <c r="J170" s="25">
        <f>IF('Indicator Date hidden'!K171="x","x",$J$2-'Indicator Date hidden'!K171)</f>
        <v>0</v>
      </c>
      <c r="K170" s="25">
        <f>IF('Indicator Date hidden'!L171="x","x",$K$2-'Indicator Date hidden'!L171)</f>
        <v>0</v>
      </c>
      <c r="L170" s="25">
        <f>IF('Indicator Date hidden'!M171="x","x",$L$2-'Indicator Date hidden'!M171)</f>
        <v>0</v>
      </c>
      <c r="M170" s="25">
        <f>IF('Indicator Date hidden'!N171="x","x",$M$2-'Indicator Date hidden'!N171)</f>
        <v>0</v>
      </c>
      <c r="N170" s="25">
        <f>IF('Indicator Date hidden'!O171="x","x",$N$2-'Indicator Date hidden'!O171)</f>
        <v>0</v>
      </c>
      <c r="O170" s="25">
        <f>IF('Indicator Date hidden'!P171="x","x",$O$2-'Indicator Date hidden'!P171)</f>
        <v>0</v>
      </c>
      <c r="P170" s="25">
        <f>IF('Indicator Date hidden'!Q171="x","x",$P$2-'Indicator Date hidden'!Q171)</f>
        <v>0</v>
      </c>
      <c r="Q170" s="25">
        <f>IF('Indicator Date hidden'!R171="x","x",$Q$2-'Indicator Date hidden'!R171)</f>
        <v>4</v>
      </c>
      <c r="R170" s="25">
        <f>IF('Indicator Date hidden'!S171="x","x",$R$2-'Indicator Date hidden'!S171)</f>
        <v>0</v>
      </c>
      <c r="S170" s="25">
        <f>IF('Indicator Date hidden'!T171="x","x",$S$2-'Indicator Date hidden'!T171)</f>
        <v>0</v>
      </c>
      <c r="T170" s="25">
        <f>IF('Indicator Date hidden'!U171="x","x",$T$2-'Indicator Date hidden'!U171)</f>
        <v>0</v>
      </c>
      <c r="U170" s="25">
        <f>IF('Indicator Date hidden'!V171="x","x",$U$2-'Indicator Date hidden'!V171)</f>
        <v>0</v>
      </c>
      <c r="V170" s="25">
        <f>IF('Indicator Date hidden'!W171="x","x",$V$2-'Indicator Date hidden'!W171)</f>
        <v>0</v>
      </c>
      <c r="W170" s="25">
        <f>IF('Indicator Date hidden'!X171="x","x",$W$2-'Indicator Date hidden'!X171)</f>
        <v>3</v>
      </c>
      <c r="X170" s="25">
        <f>IF('Indicator Date hidden'!Y171="x","x",$X$2-'Indicator Date hidden'!Y171)</f>
        <v>2</v>
      </c>
      <c r="Y170" s="25">
        <f>IF('Indicator Date hidden'!Z171="x","x",$Y$2-'Indicator Date hidden'!Z171)</f>
        <v>0</v>
      </c>
      <c r="Z170" s="25">
        <f>IF('Indicator Date hidden'!AA171="x","x",$Z$2-'Indicator Date hidden'!AA171)</f>
        <v>0</v>
      </c>
      <c r="AA170" s="25">
        <f>IF('Indicator Date hidden'!AB171="x","x",$AA$2-'Indicator Date hidden'!AB171)</f>
        <v>0</v>
      </c>
      <c r="AB170" s="25">
        <f>IF('Indicator Date hidden'!AC171="x","x",$AB$2-'Indicator Date hidden'!AC171)</f>
        <v>0</v>
      </c>
      <c r="AC170" s="25">
        <f>IF('Indicator Date hidden'!AD171="x","x",$AC$2-'Indicator Date hidden'!AD171)</f>
        <v>0</v>
      </c>
      <c r="AD170" s="25">
        <f>IF('Indicator Date hidden'!AE171="x","x",$AD$2-'Indicator Date hidden'!AE171)</f>
        <v>0</v>
      </c>
      <c r="AE170" s="25">
        <f>IF('Indicator Date hidden'!AF171="x","x",$AE$2-'Indicator Date hidden'!AF171)</f>
        <v>0</v>
      </c>
      <c r="AF170" s="25">
        <f>IF('Indicator Date hidden'!AG171="x","x",$AF$2-'Indicator Date hidden'!AG171)</f>
        <v>1</v>
      </c>
      <c r="AG170" s="25">
        <f>IF('Indicator Date hidden'!AH171="x","x",$AG$2-'Indicator Date hidden'!AH171)</f>
        <v>0</v>
      </c>
      <c r="AH170" s="25">
        <f>IF('Indicator Date hidden'!AI171="x","x",$AH$2-'Indicator Date hidden'!AI171)</f>
        <v>0</v>
      </c>
      <c r="AI170" s="25">
        <f>IF('Indicator Date hidden'!AJ171="x","x",$AI$2-'Indicator Date hidden'!AJ171)</f>
        <v>0</v>
      </c>
      <c r="AJ170" s="25" t="str">
        <f>IF('Indicator Date hidden'!AK171="x","x",$AJ$2-'Indicator Date hidden'!AK171)</f>
        <v>x</v>
      </c>
      <c r="AK170" s="25">
        <f>IF('Indicator Date hidden'!AL171="x","x",$AK$2-'Indicator Date hidden'!AL171)</f>
        <v>0</v>
      </c>
      <c r="AL170" s="25">
        <f>IF('Indicator Date hidden'!AM171="x","x",$AL$2-'Indicator Date hidden'!AM171)</f>
        <v>0</v>
      </c>
      <c r="AM170" s="25">
        <f>IF('Indicator Date hidden'!AN171="x","x",$AM$2-'Indicator Date hidden'!AN171)</f>
        <v>0</v>
      </c>
      <c r="AN170" s="25">
        <f>IF('Indicator Date hidden'!AO171="x","x",$AN$2-'Indicator Date hidden'!AO171)</f>
        <v>0</v>
      </c>
      <c r="AO170" s="25">
        <f>IF('Indicator Date hidden'!AP171="x","x",$AO$2-'Indicator Date hidden'!AP171)</f>
        <v>1</v>
      </c>
      <c r="AP170" s="25">
        <f>IF('Indicator Date hidden'!AQ171="x","x",$AP$2-'Indicator Date hidden'!AQ171)</f>
        <v>0</v>
      </c>
      <c r="AQ170" s="25">
        <f>IF('Indicator Date hidden'!AR171="x","x",$AQ$2-'Indicator Date hidden'!AR171)</f>
        <v>0</v>
      </c>
      <c r="AR170" s="25">
        <f>IF('Indicator Date hidden'!AS171="x","x",$AR$2-'Indicator Date hidden'!AS171)</f>
        <v>0</v>
      </c>
      <c r="AS170" s="25">
        <f>IF('Indicator Date hidden'!AT171="x","x",$AS$2-'Indicator Date hidden'!AT171)</f>
        <v>0</v>
      </c>
      <c r="AT170" s="25">
        <f>IF('Indicator Date hidden'!AU171="x","x",$AT$2-'Indicator Date hidden'!AU171)</f>
        <v>0</v>
      </c>
      <c r="AU170" s="25">
        <f>IF('Indicator Date hidden'!AV171="x","x",$AU$2-'Indicator Date hidden'!AV171)</f>
        <v>2</v>
      </c>
      <c r="AV170" s="25">
        <f>IF('Indicator Date hidden'!AW171="x","x",$AV$2-'Indicator Date hidden'!AW171)</f>
        <v>0</v>
      </c>
      <c r="AW170" s="25">
        <f>IF('Indicator Date hidden'!AX171="x","x",$AW$2-'Indicator Date hidden'!AX171)</f>
        <v>0</v>
      </c>
      <c r="AX170" s="25">
        <f>IF('Indicator Date hidden'!AY171="x","x",$AX$2-'Indicator Date hidden'!AY171)</f>
        <v>0</v>
      </c>
      <c r="AY170" s="25">
        <f>IF('Indicator Date hidden'!AZ171="x","x",$AY$2-'Indicator Date hidden'!AZ171)</f>
        <v>0</v>
      </c>
      <c r="AZ170" s="25">
        <f>IF('Indicator Date hidden'!BA171="x","x",$AZ$2-'Indicator Date hidden'!BA171)</f>
        <v>0</v>
      </c>
      <c r="BA170">
        <f t="shared" si="25"/>
        <v>13</v>
      </c>
      <c r="BB170" s="26">
        <f t="shared" si="26"/>
        <v>0.26</v>
      </c>
      <c r="BC170">
        <f t="shared" si="27"/>
        <v>6</v>
      </c>
      <c r="BD170" s="26">
        <f t="shared" si="28"/>
        <v>0.79523581408284172</v>
      </c>
      <c r="BE170" s="28">
        <f t="shared" si="29"/>
        <v>0</v>
      </c>
    </row>
    <row r="171" spans="1:57">
      <c r="A171" t="s">
        <v>7104</v>
      </c>
      <c r="B171" s="25">
        <f>IF('Indicator Date hidden'!C172="x","x",$B$2-'Indicator Date hidden'!C172)</f>
        <v>0</v>
      </c>
      <c r="C171" s="25">
        <f>IF('Indicator Date hidden'!D172="x","x",$C$2-'Indicator Date hidden'!D172)</f>
        <v>0</v>
      </c>
      <c r="D171" s="25">
        <f>IF('Indicator Date hidden'!E172="x","x",$D$2-'Indicator Date hidden'!E172)</f>
        <v>0</v>
      </c>
      <c r="E171" s="25">
        <f>IF('Indicator Date hidden'!F172="x","x",$E$2-'Indicator Date hidden'!F172)</f>
        <v>0</v>
      </c>
      <c r="F171" s="25">
        <f>IF('Indicator Date hidden'!G172="x","x",$F$2-'Indicator Date hidden'!G172)</f>
        <v>0</v>
      </c>
      <c r="G171" s="25">
        <f>IF('Indicator Date hidden'!H172="x","x",$G$2-'Indicator Date hidden'!H172)</f>
        <v>0</v>
      </c>
      <c r="H171" s="25">
        <f>IF('Indicator Date hidden'!I172="x","x",$H$2-'Indicator Date hidden'!I172)</f>
        <v>0</v>
      </c>
      <c r="I171" s="25">
        <f>IF('Indicator Date hidden'!J172="x","x",$I$2-'Indicator Date hidden'!J172)</f>
        <v>0</v>
      </c>
      <c r="J171" s="25">
        <f>IF('Indicator Date hidden'!K172="x","x",$J$2-'Indicator Date hidden'!K172)</f>
        <v>0</v>
      </c>
      <c r="K171" s="25">
        <f>IF('Indicator Date hidden'!L172="x","x",$K$2-'Indicator Date hidden'!L172)</f>
        <v>0</v>
      </c>
      <c r="L171" s="25">
        <f>IF('Indicator Date hidden'!M172="x","x",$L$2-'Indicator Date hidden'!M172)</f>
        <v>0</v>
      </c>
      <c r="M171" s="25">
        <f>IF('Indicator Date hidden'!N172="x","x",$M$2-'Indicator Date hidden'!N172)</f>
        <v>0</v>
      </c>
      <c r="N171" s="25">
        <f>IF('Indicator Date hidden'!O172="x","x",$N$2-'Indicator Date hidden'!O172)</f>
        <v>0</v>
      </c>
      <c r="O171" s="25">
        <f>IF('Indicator Date hidden'!P172="x","x",$O$2-'Indicator Date hidden'!P172)</f>
        <v>0</v>
      </c>
      <c r="P171" s="25">
        <f>IF('Indicator Date hidden'!Q172="x","x",$P$2-'Indicator Date hidden'!Q172)</f>
        <v>0</v>
      </c>
      <c r="Q171" s="25">
        <f>IF('Indicator Date hidden'!R172="x","x",$Q$2-'Indicator Date hidden'!R172)</f>
        <v>8</v>
      </c>
      <c r="R171" s="25">
        <f>IF('Indicator Date hidden'!S172="x","x",$R$2-'Indicator Date hidden'!S172)</f>
        <v>0</v>
      </c>
      <c r="S171" s="25">
        <f>IF('Indicator Date hidden'!T172="x","x",$S$2-'Indicator Date hidden'!T172)</f>
        <v>0</v>
      </c>
      <c r="T171" s="25">
        <f>IF('Indicator Date hidden'!U172="x","x",$T$2-'Indicator Date hidden'!U172)</f>
        <v>0</v>
      </c>
      <c r="U171" s="25">
        <f>IF('Indicator Date hidden'!V172="x","x",$U$2-'Indicator Date hidden'!V172)</f>
        <v>0</v>
      </c>
      <c r="V171" s="25">
        <f>IF('Indicator Date hidden'!W172="x","x",$V$2-'Indicator Date hidden'!W172)</f>
        <v>0</v>
      </c>
      <c r="W171" s="25">
        <f>IF('Indicator Date hidden'!X172="x","x",$W$2-'Indicator Date hidden'!X172)</f>
        <v>2</v>
      </c>
      <c r="X171" s="25">
        <f>IF('Indicator Date hidden'!Y172="x","x",$X$2-'Indicator Date hidden'!Y172)</f>
        <v>4</v>
      </c>
      <c r="Y171" s="25">
        <f>IF('Indicator Date hidden'!Z172="x","x",$Y$2-'Indicator Date hidden'!Z172)</f>
        <v>0</v>
      </c>
      <c r="Z171" s="25">
        <f>IF('Indicator Date hidden'!AA172="x","x",$Z$2-'Indicator Date hidden'!AA172)</f>
        <v>0</v>
      </c>
      <c r="AA171" s="25">
        <f>IF('Indicator Date hidden'!AB172="x","x",$AA$2-'Indicator Date hidden'!AB172)</f>
        <v>0</v>
      </c>
      <c r="AB171" s="25">
        <f>IF('Indicator Date hidden'!AC172="x","x",$AB$2-'Indicator Date hidden'!AC172)</f>
        <v>0</v>
      </c>
      <c r="AC171" s="25">
        <f>IF('Indicator Date hidden'!AD172="x","x",$AC$2-'Indicator Date hidden'!AD172)</f>
        <v>0</v>
      </c>
      <c r="AD171" s="25">
        <f>IF('Indicator Date hidden'!AE172="x","x",$AD$2-'Indicator Date hidden'!AE172)</f>
        <v>0</v>
      </c>
      <c r="AE171" s="25">
        <f>IF('Indicator Date hidden'!AF172="x","x",$AE$2-'Indicator Date hidden'!AF172)</f>
        <v>0</v>
      </c>
      <c r="AF171" s="25">
        <f>IF('Indicator Date hidden'!AG172="x","x",$AF$2-'Indicator Date hidden'!AG172)</f>
        <v>1</v>
      </c>
      <c r="AG171" s="25">
        <f>IF('Indicator Date hidden'!AH172="x","x",$AG$2-'Indicator Date hidden'!AH172)</f>
        <v>0</v>
      </c>
      <c r="AH171" s="25">
        <f>IF('Indicator Date hidden'!AI172="x","x",$AH$2-'Indicator Date hidden'!AI172)</f>
        <v>0</v>
      </c>
      <c r="AI171" s="25">
        <f>IF('Indicator Date hidden'!AJ172="x","x",$AI$2-'Indicator Date hidden'!AJ172)</f>
        <v>0</v>
      </c>
      <c r="AJ171" s="25">
        <f>IF('Indicator Date hidden'!AK172="x","x",$AJ$2-'Indicator Date hidden'!AK172)</f>
        <v>1</v>
      </c>
      <c r="AK171" s="25">
        <f>IF('Indicator Date hidden'!AL172="x","x",$AK$2-'Indicator Date hidden'!AL172)</f>
        <v>1</v>
      </c>
      <c r="AL171" s="25">
        <f>IF('Indicator Date hidden'!AM172="x","x",$AL$2-'Indicator Date hidden'!AM172)</f>
        <v>0</v>
      </c>
      <c r="AM171" s="25">
        <f>IF('Indicator Date hidden'!AN172="x","x",$AM$2-'Indicator Date hidden'!AN172)</f>
        <v>0</v>
      </c>
      <c r="AN171" s="25">
        <f>IF('Indicator Date hidden'!AO172="x","x",$AN$2-'Indicator Date hidden'!AO172)</f>
        <v>0</v>
      </c>
      <c r="AO171" s="25">
        <f>IF('Indicator Date hidden'!AP172="x","x",$AO$2-'Indicator Date hidden'!AP172)</f>
        <v>0</v>
      </c>
      <c r="AP171" s="25">
        <f>IF('Indicator Date hidden'!AQ172="x","x",$AP$2-'Indicator Date hidden'!AQ172)</f>
        <v>0</v>
      </c>
      <c r="AQ171" s="25">
        <f>IF('Indicator Date hidden'!AR172="x","x",$AQ$2-'Indicator Date hidden'!AR172)</f>
        <v>0</v>
      </c>
      <c r="AR171" s="25">
        <f>IF('Indicator Date hidden'!AS172="x","x",$AR$2-'Indicator Date hidden'!AS172)</f>
        <v>0</v>
      </c>
      <c r="AS171" s="25">
        <f>IF('Indicator Date hidden'!AT172="x","x",$AS$2-'Indicator Date hidden'!AT172)</f>
        <v>0</v>
      </c>
      <c r="AT171" s="25">
        <f>IF('Indicator Date hidden'!AU172="x","x",$AT$2-'Indicator Date hidden'!AU172)</f>
        <v>0</v>
      </c>
      <c r="AU171" s="25">
        <f>IF('Indicator Date hidden'!AV172="x","x",$AU$2-'Indicator Date hidden'!AV172)</f>
        <v>4</v>
      </c>
      <c r="AV171" s="25">
        <f>IF('Indicator Date hidden'!AW172="x","x",$AV$2-'Indicator Date hidden'!AW172)</f>
        <v>0</v>
      </c>
      <c r="AW171" s="25">
        <f>IF('Indicator Date hidden'!AX172="x","x",$AW$2-'Indicator Date hidden'!AX172)</f>
        <v>0</v>
      </c>
      <c r="AX171" s="25">
        <f>IF('Indicator Date hidden'!AY172="x","x",$AX$2-'Indicator Date hidden'!AY172)</f>
        <v>0</v>
      </c>
      <c r="AY171" s="25">
        <f>IF('Indicator Date hidden'!AZ172="x","x",$AY$2-'Indicator Date hidden'!AZ172)</f>
        <v>0</v>
      </c>
      <c r="AZ171" s="25">
        <f>IF('Indicator Date hidden'!BA172="x","x",$AZ$2-'Indicator Date hidden'!BA172)</f>
        <v>0</v>
      </c>
      <c r="BA171">
        <f t="shared" si="25"/>
        <v>21</v>
      </c>
      <c r="BB171" s="26">
        <f t="shared" si="26"/>
        <v>0.41176470588235292</v>
      </c>
      <c r="BC171">
        <f t="shared" si="27"/>
        <v>7</v>
      </c>
      <c r="BD171" s="26">
        <f t="shared" si="28"/>
        <v>1.3601682506685981</v>
      </c>
      <c r="BE171" s="28">
        <f t="shared" si="29"/>
        <v>0</v>
      </c>
    </row>
    <row r="172" spans="1:57">
      <c r="A172" t="s">
        <v>6998</v>
      </c>
      <c r="B172" s="25">
        <f>IF('Indicator Date hidden'!C173="x","x",$B$2-'Indicator Date hidden'!C173)</f>
        <v>0</v>
      </c>
      <c r="C172" s="25">
        <f>IF('Indicator Date hidden'!D173="x","x",$C$2-'Indicator Date hidden'!D173)</f>
        <v>0</v>
      </c>
      <c r="D172" s="25">
        <f>IF('Indicator Date hidden'!E173="x","x",$D$2-'Indicator Date hidden'!E173)</f>
        <v>0</v>
      </c>
      <c r="E172" s="25">
        <f>IF('Indicator Date hidden'!F173="x","x",$E$2-'Indicator Date hidden'!F173)</f>
        <v>0</v>
      </c>
      <c r="F172" s="25">
        <f>IF('Indicator Date hidden'!G173="x","x",$F$2-'Indicator Date hidden'!G173)</f>
        <v>0</v>
      </c>
      <c r="G172" s="25">
        <f>IF('Indicator Date hidden'!H173="x","x",$G$2-'Indicator Date hidden'!H173)</f>
        <v>0</v>
      </c>
      <c r="H172" s="25">
        <f>IF('Indicator Date hidden'!I173="x","x",$H$2-'Indicator Date hidden'!I173)</f>
        <v>0</v>
      </c>
      <c r="I172" s="25">
        <f>IF('Indicator Date hidden'!J173="x","x",$I$2-'Indicator Date hidden'!J173)</f>
        <v>0</v>
      </c>
      <c r="J172" s="25">
        <f>IF('Indicator Date hidden'!K173="x","x",$J$2-'Indicator Date hidden'!K173)</f>
        <v>0</v>
      </c>
      <c r="K172" s="25">
        <f>IF('Indicator Date hidden'!L173="x","x",$K$2-'Indicator Date hidden'!L173)</f>
        <v>0</v>
      </c>
      <c r="L172" s="25">
        <f>IF('Indicator Date hidden'!M173="x","x",$L$2-'Indicator Date hidden'!M173)</f>
        <v>0</v>
      </c>
      <c r="M172" s="25">
        <f>IF('Indicator Date hidden'!N173="x","x",$M$2-'Indicator Date hidden'!N173)</f>
        <v>0</v>
      </c>
      <c r="N172" s="25">
        <f>IF('Indicator Date hidden'!O173="x","x",$N$2-'Indicator Date hidden'!O173)</f>
        <v>0</v>
      </c>
      <c r="O172" s="25">
        <f>IF('Indicator Date hidden'!P173="x","x",$O$2-'Indicator Date hidden'!P173)</f>
        <v>0</v>
      </c>
      <c r="P172" s="25">
        <f>IF('Indicator Date hidden'!Q173="x","x",$P$2-'Indicator Date hidden'!Q173)</f>
        <v>0</v>
      </c>
      <c r="Q172" s="25">
        <f>IF('Indicator Date hidden'!R173="x","x",$Q$2-'Indicator Date hidden'!R173)</f>
        <v>3</v>
      </c>
      <c r="R172" s="25">
        <f>IF('Indicator Date hidden'!S173="x","x",$R$2-'Indicator Date hidden'!S173)</f>
        <v>0</v>
      </c>
      <c r="S172" s="25">
        <f>IF('Indicator Date hidden'!T173="x","x",$S$2-'Indicator Date hidden'!T173)</f>
        <v>0</v>
      </c>
      <c r="T172" s="25">
        <f>IF('Indicator Date hidden'!U173="x","x",$T$2-'Indicator Date hidden'!U173)</f>
        <v>0</v>
      </c>
      <c r="U172" s="25">
        <f>IF('Indicator Date hidden'!V173="x","x",$U$2-'Indicator Date hidden'!V173)</f>
        <v>0</v>
      </c>
      <c r="V172" s="25">
        <f>IF('Indicator Date hidden'!W173="x","x",$V$2-'Indicator Date hidden'!W173)</f>
        <v>0</v>
      </c>
      <c r="W172" s="25">
        <f>IF('Indicator Date hidden'!X173="x","x",$W$2-'Indicator Date hidden'!X173)</f>
        <v>3</v>
      </c>
      <c r="X172" s="25">
        <f>IF('Indicator Date hidden'!Y173="x","x",$X$2-'Indicator Date hidden'!Y173)</f>
        <v>4</v>
      </c>
      <c r="Y172" s="25">
        <f>IF('Indicator Date hidden'!Z173="x","x",$Y$2-'Indicator Date hidden'!Z173)</f>
        <v>0</v>
      </c>
      <c r="Z172" s="25">
        <f>IF('Indicator Date hidden'!AA173="x","x",$Z$2-'Indicator Date hidden'!AA173)</f>
        <v>0</v>
      </c>
      <c r="AA172" s="25">
        <f>IF('Indicator Date hidden'!AB173="x","x",$AA$2-'Indicator Date hidden'!AB173)</f>
        <v>1</v>
      </c>
      <c r="AB172" s="25">
        <f>IF('Indicator Date hidden'!AC173="x","x",$AB$2-'Indicator Date hidden'!AC173)</f>
        <v>0</v>
      </c>
      <c r="AC172" s="25">
        <f>IF('Indicator Date hidden'!AD173="x","x",$AC$2-'Indicator Date hidden'!AD173)</f>
        <v>0</v>
      </c>
      <c r="AD172" s="25" t="str">
        <f>IF('Indicator Date hidden'!AE173="x","x",$AD$2-'Indicator Date hidden'!AE173)</f>
        <v>x</v>
      </c>
      <c r="AE172" s="25">
        <f>IF('Indicator Date hidden'!AF173="x","x",$AE$2-'Indicator Date hidden'!AF173)</f>
        <v>0</v>
      </c>
      <c r="AF172" s="25">
        <f>IF('Indicator Date hidden'!AG173="x","x",$AF$2-'Indicator Date hidden'!AG173)</f>
        <v>5</v>
      </c>
      <c r="AG172" s="25">
        <f>IF('Indicator Date hidden'!AH173="x","x",$AG$2-'Indicator Date hidden'!AH173)</f>
        <v>0</v>
      </c>
      <c r="AH172" s="25">
        <f>IF('Indicator Date hidden'!AI173="x","x",$AH$2-'Indicator Date hidden'!AI173)</f>
        <v>0</v>
      </c>
      <c r="AI172" s="25">
        <f>IF('Indicator Date hidden'!AJ173="x","x",$AI$2-'Indicator Date hidden'!AJ173)</f>
        <v>0</v>
      </c>
      <c r="AJ172" s="25">
        <f>IF('Indicator Date hidden'!AK173="x","x",$AJ$2-'Indicator Date hidden'!AK173)</f>
        <v>1</v>
      </c>
      <c r="AK172" s="25">
        <f>IF('Indicator Date hidden'!AL173="x","x",$AK$2-'Indicator Date hidden'!AL173)</f>
        <v>1</v>
      </c>
      <c r="AL172" s="25">
        <f>IF('Indicator Date hidden'!AM173="x","x",$AL$2-'Indicator Date hidden'!AM173)</f>
        <v>0</v>
      </c>
      <c r="AM172" s="25">
        <f>IF('Indicator Date hidden'!AN173="x","x",$AM$2-'Indicator Date hidden'!AN173)</f>
        <v>0</v>
      </c>
      <c r="AN172" s="25">
        <f>IF('Indicator Date hidden'!AO173="x","x",$AN$2-'Indicator Date hidden'!AO173)</f>
        <v>0</v>
      </c>
      <c r="AO172" s="25">
        <f>IF('Indicator Date hidden'!AP173="x","x",$AO$2-'Indicator Date hidden'!AP173)</f>
        <v>1</v>
      </c>
      <c r="AP172" s="25">
        <f>IF('Indicator Date hidden'!AQ173="x","x",$AP$2-'Indicator Date hidden'!AQ173)</f>
        <v>1</v>
      </c>
      <c r="AQ172" s="25">
        <f>IF('Indicator Date hidden'!AR173="x","x",$AQ$2-'Indicator Date hidden'!AR173)</f>
        <v>0</v>
      </c>
      <c r="AR172" s="25">
        <f>IF('Indicator Date hidden'!AS173="x","x",$AR$2-'Indicator Date hidden'!AS173)</f>
        <v>0</v>
      </c>
      <c r="AS172" s="25">
        <f>IF('Indicator Date hidden'!AT173="x","x",$AS$2-'Indicator Date hidden'!AT173)</f>
        <v>0</v>
      </c>
      <c r="AT172" s="25">
        <f>IF('Indicator Date hidden'!AU173="x","x",$AT$2-'Indicator Date hidden'!AU173)</f>
        <v>0</v>
      </c>
      <c r="AU172" s="25">
        <f>IF('Indicator Date hidden'!AV173="x","x",$AU$2-'Indicator Date hidden'!AV173)</f>
        <v>1</v>
      </c>
      <c r="AV172" s="25">
        <f>IF('Indicator Date hidden'!AW173="x","x",$AV$2-'Indicator Date hidden'!AW173)</f>
        <v>0</v>
      </c>
      <c r="AW172" s="25">
        <f>IF('Indicator Date hidden'!AX173="x","x",$AW$2-'Indicator Date hidden'!AX173)</f>
        <v>0</v>
      </c>
      <c r="AX172" s="25">
        <f>IF('Indicator Date hidden'!AY173="x","x",$AX$2-'Indicator Date hidden'!AY173)</f>
        <v>0</v>
      </c>
      <c r="AY172" s="25">
        <f>IF('Indicator Date hidden'!AZ173="x","x",$AY$2-'Indicator Date hidden'!AZ173)</f>
        <v>0</v>
      </c>
      <c r="AZ172" s="25">
        <f>IF('Indicator Date hidden'!BA173="x","x",$AZ$2-'Indicator Date hidden'!BA173)</f>
        <v>0</v>
      </c>
      <c r="BA172">
        <f t="shared" si="25"/>
        <v>21</v>
      </c>
      <c r="BB172" s="26">
        <f t="shared" si="26"/>
        <v>0.42</v>
      </c>
      <c r="BC172">
        <f t="shared" si="27"/>
        <v>10</v>
      </c>
      <c r="BD172" s="26">
        <f t="shared" si="28"/>
        <v>1.06</v>
      </c>
      <c r="BE172" s="28">
        <f t="shared" si="29"/>
        <v>0</v>
      </c>
    </row>
    <row r="173" spans="1:57">
      <c r="A173" t="s">
        <v>7110</v>
      </c>
      <c r="B173" s="25">
        <f>IF('Indicator Date hidden'!C174="x","x",$B$2-'Indicator Date hidden'!C174)</f>
        <v>0</v>
      </c>
      <c r="C173" s="25">
        <f>IF('Indicator Date hidden'!D174="x","x",$C$2-'Indicator Date hidden'!D174)</f>
        <v>0</v>
      </c>
      <c r="D173" s="25">
        <f>IF('Indicator Date hidden'!E174="x","x",$D$2-'Indicator Date hidden'!E174)</f>
        <v>0</v>
      </c>
      <c r="E173" s="25">
        <f>IF('Indicator Date hidden'!F174="x","x",$E$2-'Indicator Date hidden'!F174)</f>
        <v>0</v>
      </c>
      <c r="F173" s="25">
        <f>IF('Indicator Date hidden'!G174="x","x",$F$2-'Indicator Date hidden'!G174)</f>
        <v>0</v>
      </c>
      <c r="G173" s="25">
        <f>IF('Indicator Date hidden'!H174="x","x",$G$2-'Indicator Date hidden'!H174)</f>
        <v>0</v>
      </c>
      <c r="H173" s="25">
        <f>IF('Indicator Date hidden'!I174="x","x",$H$2-'Indicator Date hidden'!I174)</f>
        <v>0</v>
      </c>
      <c r="I173" s="25">
        <f>IF('Indicator Date hidden'!J174="x","x",$I$2-'Indicator Date hidden'!J174)</f>
        <v>0</v>
      </c>
      <c r="J173" s="25">
        <f>IF('Indicator Date hidden'!K174="x","x",$J$2-'Indicator Date hidden'!K174)</f>
        <v>0</v>
      </c>
      <c r="K173" s="25">
        <f>IF('Indicator Date hidden'!L174="x","x",$K$2-'Indicator Date hidden'!L174)</f>
        <v>0</v>
      </c>
      <c r="L173" s="25">
        <f>IF('Indicator Date hidden'!M174="x","x",$L$2-'Indicator Date hidden'!M174)</f>
        <v>0</v>
      </c>
      <c r="M173" s="25">
        <f>IF('Indicator Date hidden'!N174="x","x",$M$2-'Indicator Date hidden'!N174)</f>
        <v>0</v>
      </c>
      <c r="N173" s="25">
        <f>IF('Indicator Date hidden'!O174="x","x",$N$2-'Indicator Date hidden'!O174)</f>
        <v>0</v>
      </c>
      <c r="O173" s="25">
        <f>IF('Indicator Date hidden'!P174="x","x",$O$2-'Indicator Date hidden'!P174)</f>
        <v>0</v>
      </c>
      <c r="P173" s="25">
        <f>IF('Indicator Date hidden'!Q174="x","x",$P$2-'Indicator Date hidden'!Q174)</f>
        <v>0</v>
      </c>
      <c r="Q173" s="25">
        <f>IF('Indicator Date hidden'!R174="x","x",$Q$2-'Indicator Date hidden'!R174)</f>
        <v>4</v>
      </c>
      <c r="R173" s="25">
        <f>IF('Indicator Date hidden'!S174="x","x",$R$2-'Indicator Date hidden'!S174)</f>
        <v>0</v>
      </c>
      <c r="S173" s="25">
        <f>IF('Indicator Date hidden'!T174="x","x",$S$2-'Indicator Date hidden'!T174)</f>
        <v>0</v>
      </c>
      <c r="T173" s="25">
        <f>IF('Indicator Date hidden'!U174="x","x",$T$2-'Indicator Date hidden'!U174)</f>
        <v>0</v>
      </c>
      <c r="U173" s="25">
        <f>IF('Indicator Date hidden'!V174="x","x",$U$2-'Indicator Date hidden'!V174)</f>
        <v>0</v>
      </c>
      <c r="V173" s="25">
        <f>IF('Indicator Date hidden'!W174="x","x",$V$2-'Indicator Date hidden'!W174)</f>
        <v>0</v>
      </c>
      <c r="W173" s="25">
        <f>IF('Indicator Date hidden'!X174="x","x",$W$2-'Indicator Date hidden'!X174)</f>
        <v>5</v>
      </c>
      <c r="X173" s="25">
        <f>IF('Indicator Date hidden'!Y174="x","x",$X$2-'Indicator Date hidden'!Y174)</f>
        <v>3</v>
      </c>
      <c r="Y173" s="25">
        <f>IF('Indicator Date hidden'!Z174="x","x",$Y$2-'Indicator Date hidden'!Z174)</f>
        <v>0</v>
      </c>
      <c r="Z173" s="25">
        <f>IF('Indicator Date hidden'!AA174="x","x",$Z$2-'Indicator Date hidden'!AA174)</f>
        <v>0</v>
      </c>
      <c r="AA173" s="25" t="str">
        <f>IF('Indicator Date hidden'!AB174="x","x",$AA$2-'Indicator Date hidden'!AB174)</f>
        <v>x</v>
      </c>
      <c r="AB173" s="25">
        <f>IF('Indicator Date hidden'!AC174="x","x",$AB$2-'Indicator Date hidden'!AC174)</f>
        <v>0</v>
      </c>
      <c r="AC173" s="25">
        <f>IF('Indicator Date hidden'!AD174="x","x",$AC$2-'Indicator Date hidden'!AD174)</f>
        <v>0</v>
      </c>
      <c r="AD173" s="25">
        <f>IF('Indicator Date hidden'!AE174="x","x",$AD$2-'Indicator Date hidden'!AE174)</f>
        <v>0</v>
      </c>
      <c r="AE173" s="25" t="str">
        <f>IF('Indicator Date hidden'!AF174="x","x",$AE$2-'Indicator Date hidden'!AF174)</f>
        <v>x</v>
      </c>
      <c r="AF173" s="25">
        <f>IF('Indicator Date hidden'!AG174="x","x",$AF$2-'Indicator Date hidden'!AG174)</f>
        <v>6</v>
      </c>
      <c r="AG173" s="25">
        <f>IF('Indicator Date hidden'!AH174="x","x",$AG$2-'Indicator Date hidden'!AH174)</f>
        <v>0</v>
      </c>
      <c r="AH173" s="25">
        <f>IF('Indicator Date hidden'!AI174="x","x",$AH$2-'Indicator Date hidden'!AI174)</f>
        <v>0</v>
      </c>
      <c r="AI173" s="25">
        <f>IF('Indicator Date hidden'!AJ174="x","x",$AI$2-'Indicator Date hidden'!AJ174)</f>
        <v>0</v>
      </c>
      <c r="AJ173" s="25">
        <f>IF('Indicator Date hidden'!AK174="x","x",$AJ$2-'Indicator Date hidden'!AK174)</f>
        <v>1</v>
      </c>
      <c r="AK173" s="25">
        <f>IF('Indicator Date hidden'!AL174="x","x",$AK$2-'Indicator Date hidden'!AL174)</f>
        <v>1</v>
      </c>
      <c r="AL173" s="25">
        <f>IF('Indicator Date hidden'!AM174="x","x",$AL$2-'Indicator Date hidden'!AM174)</f>
        <v>0</v>
      </c>
      <c r="AM173" s="25">
        <f>IF('Indicator Date hidden'!AN174="x","x",$AM$2-'Indicator Date hidden'!AN174)</f>
        <v>0</v>
      </c>
      <c r="AN173" s="25">
        <f>IF('Indicator Date hidden'!AO174="x","x",$AN$2-'Indicator Date hidden'!AO174)</f>
        <v>0</v>
      </c>
      <c r="AO173" s="25" t="str">
        <f>IF('Indicator Date hidden'!AP174="x","x",$AO$2-'Indicator Date hidden'!AP174)</f>
        <v>x</v>
      </c>
      <c r="AP173" s="25" t="str">
        <f>IF('Indicator Date hidden'!AQ174="x","x",$AP$2-'Indicator Date hidden'!AQ174)</f>
        <v>x</v>
      </c>
      <c r="AQ173" s="25">
        <f>IF('Indicator Date hidden'!AR174="x","x",$AQ$2-'Indicator Date hidden'!AR174)</f>
        <v>6</v>
      </c>
      <c r="AR173" s="25">
        <f>IF('Indicator Date hidden'!AS174="x","x",$AR$2-'Indicator Date hidden'!AS174)</f>
        <v>0</v>
      </c>
      <c r="AS173" s="25">
        <f>IF('Indicator Date hidden'!AT174="x","x",$AS$2-'Indicator Date hidden'!AT174)</f>
        <v>0</v>
      </c>
      <c r="AT173" s="25">
        <f>IF('Indicator Date hidden'!AU174="x","x",$AT$2-'Indicator Date hidden'!AU174)</f>
        <v>0</v>
      </c>
      <c r="AU173" s="25">
        <f>IF('Indicator Date hidden'!AV174="x","x",$AU$2-'Indicator Date hidden'!AV174)</f>
        <v>4</v>
      </c>
      <c r="AV173" s="25">
        <f>IF('Indicator Date hidden'!AW174="x","x",$AV$2-'Indicator Date hidden'!AW174)</f>
        <v>0</v>
      </c>
      <c r="AW173" s="25">
        <f>IF('Indicator Date hidden'!AX174="x","x",$AW$2-'Indicator Date hidden'!AX174)</f>
        <v>0</v>
      </c>
      <c r="AX173" s="25">
        <f>IF('Indicator Date hidden'!AY174="x","x",$AX$2-'Indicator Date hidden'!AY174)</f>
        <v>0</v>
      </c>
      <c r="AY173" s="25">
        <f>IF('Indicator Date hidden'!AZ174="x","x",$AY$2-'Indicator Date hidden'!AZ174)</f>
        <v>0</v>
      </c>
      <c r="AZ173" s="25">
        <f>IF('Indicator Date hidden'!BA174="x","x",$AZ$2-'Indicator Date hidden'!BA174)</f>
        <v>0</v>
      </c>
      <c r="BA173">
        <f t="shared" si="25"/>
        <v>30</v>
      </c>
      <c r="BB173" s="26">
        <f t="shared" si="26"/>
        <v>0.63829787234042556</v>
      </c>
      <c r="BC173">
        <f t="shared" si="27"/>
        <v>8</v>
      </c>
      <c r="BD173" s="26">
        <f t="shared" si="28"/>
        <v>1.6035271218227041</v>
      </c>
      <c r="BE173" s="28">
        <f t="shared" si="29"/>
        <v>0</v>
      </c>
    </row>
    <row r="174" spans="1:57">
      <c r="A174" t="s">
        <v>7103</v>
      </c>
      <c r="B174" s="25">
        <f>IF('Indicator Date hidden'!C175="x","x",$B$2-'Indicator Date hidden'!C175)</f>
        <v>0</v>
      </c>
      <c r="C174" s="25">
        <f>IF('Indicator Date hidden'!D175="x","x",$C$2-'Indicator Date hidden'!D175)</f>
        <v>0</v>
      </c>
      <c r="D174" s="25">
        <f>IF('Indicator Date hidden'!E175="x","x",$D$2-'Indicator Date hidden'!E175)</f>
        <v>0</v>
      </c>
      <c r="E174" s="25">
        <f>IF('Indicator Date hidden'!F175="x","x",$E$2-'Indicator Date hidden'!F175)</f>
        <v>0</v>
      </c>
      <c r="F174" s="25">
        <f>IF('Indicator Date hidden'!G175="x","x",$F$2-'Indicator Date hidden'!G175)</f>
        <v>0</v>
      </c>
      <c r="G174" s="25">
        <f>IF('Indicator Date hidden'!H175="x","x",$G$2-'Indicator Date hidden'!H175)</f>
        <v>0</v>
      </c>
      <c r="H174" s="25">
        <f>IF('Indicator Date hidden'!I175="x","x",$H$2-'Indicator Date hidden'!I175)</f>
        <v>0</v>
      </c>
      <c r="I174" s="25">
        <f>IF('Indicator Date hidden'!J175="x","x",$I$2-'Indicator Date hidden'!J175)</f>
        <v>0</v>
      </c>
      <c r="J174" s="25">
        <f>IF('Indicator Date hidden'!K175="x","x",$J$2-'Indicator Date hidden'!K175)</f>
        <v>0</v>
      </c>
      <c r="K174" s="25">
        <f>IF('Indicator Date hidden'!L175="x","x",$K$2-'Indicator Date hidden'!L175)</f>
        <v>0</v>
      </c>
      <c r="L174" s="25">
        <f>IF('Indicator Date hidden'!M175="x","x",$L$2-'Indicator Date hidden'!M175)</f>
        <v>0</v>
      </c>
      <c r="M174" s="25">
        <f>IF('Indicator Date hidden'!N175="x","x",$M$2-'Indicator Date hidden'!N175)</f>
        <v>0</v>
      </c>
      <c r="N174" s="25">
        <f>IF('Indicator Date hidden'!O175="x","x",$N$2-'Indicator Date hidden'!O175)</f>
        <v>0</v>
      </c>
      <c r="O174" s="25">
        <f>IF('Indicator Date hidden'!P175="x","x",$O$2-'Indicator Date hidden'!P175)</f>
        <v>0</v>
      </c>
      <c r="P174" s="25">
        <f>IF('Indicator Date hidden'!Q175="x","x",$P$2-'Indicator Date hidden'!Q175)</f>
        <v>0</v>
      </c>
      <c r="Q174" s="25">
        <f>IF('Indicator Date hidden'!R175="x","x",$Q$2-'Indicator Date hidden'!R175)</f>
        <v>0</v>
      </c>
      <c r="R174" s="25">
        <f>IF('Indicator Date hidden'!S175="x","x",$R$2-'Indicator Date hidden'!S175)</f>
        <v>0</v>
      </c>
      <c r="S174" s="25">
        <f>IF('Indicator Date hidden'!T175="x","x",$S$2-'Indicator Date hidden'!T175)</f>
        <v>0</v>
      </c>
      <c r="T174" s="25">
        <f>IF('Indicator Date hidden'!U175="x","x",$T$2-'Indicator Date hidden'!U175)</f>
        <v>0</v>
      </c>
      <c r="U174" s="25">
        <f>IF('Indicator Date hidden'!V175="x","x",$U$2-'Indicator Date hidden'!V175)</f>
        <v>0</v>
      </c>
      <c r="V174" s="25">
        <f>IF('Indicator Date hidden'!W175="x","x",$V$2-'Indicator Date hidden'!W175)</f>
        <v>0</v>
      </c>
      <c r="W174" s="25">
        <f>IF('Indicator Date hidden'!X175="x","x",$W$2-'Indicator Date hidden'!X175)</f>
        <v>0</v>
      </c>
      <c r="X174" s="25">
        <f>IF('Indicator Date hidden'!Y175="x","x",$X$2-'Indicator Date hidden'!Y175)</f>
        <v>4</v>
      </c>
      <c r="Y174" s="25">
        <f>IF('Indicator Date hidden'!Z175="x","x",$Y$2-'Indicator Date hidden'!Z175)</f>
        <v>0</v>
      </c>
      <c r="Z174" s="25">
        <f>IF('Indicator Date hidden'!AA175="x","x",$Z$2-'Indicator Date hidden'!AA175)</f>
        <v>0</v>
      </c>
      <c r="AA174" s="25">
        <f>IF('Indicator Date hidden'!AB175="x","x",$AA$2-'Indicator Date hidden'!AB175)</f>
        <v>0</v>
      </c>
      <c r="AB174" s="25">
        <f>IF('Indicator Date hidden'!AC175="x","x",$AB$2-'Indicator Date hidden'!AC175)</f>
        <v>0</v>
      </c>
      <c r="AC174" s="25">
        <f>IF('Indicator Date hidden'!AD175="x","x",$AC$2-'Indicator Date hidden'!AD175)</f>
        <v>0</v>
      </c>
      <c r="AD174" s="25">
        <f>IF('Indicator Date hidden'!AE175="x","x",$AD$2-'Indicator Date hidden'!AE175)</f>
        <v>0</v>
      </c>
      <c r="AE174" s="25">
        <f>IF('Indicator Date hidden'!AF175="x","x",$AE$2-'Indicator Date hidden'!AF175)</f>
        <v>0</v>
      </c>
      <c r="AF174" s="25">
        <f>IF('Indicator Date hidden'!AG175="x","x",$AF$2-'Indicator Date hidden'!AG175)</f>
        <v>2</v>
      </c>
      <c r="AG174" s="25">
        <f>IF('Indicator Date hidden'!AH175="x","x",$AG$2-'Indicator Date hidden'!AH175)</f>
        <v>0</v>
      </c>
      <c r="AH174" s="25">
        <f>IF('Indicator Date hidden'!AI175="x","x",$AH$2-'Indicator Date hidden'!AI175)</f>
        <v>0</v>
      </c>
      <c r="AI174" s="25">
        <f>IF('Indicator Date hidden'!AJ175="x","x",$AI$2-'Indicator Date hidden'!AJ175)</f>
        <v>0</v>
      </c>
      <c r="AJ174" s="25">
        <f>IF('Indicator Date hidden'!AK175="x","x",$AJ$2-'Indicator Date hidden'!AK175)</f>
        <v>1</v>
      </c>
      <c r="AK174" s="25">
        <f>IF('Indicator Date hidden'!AL175="x","x",$AK$2-'Indicator Date hidden'!AL175)</f>
        <v>1</v>
      </c>
      <c r="AL174" s="25">
        <f>IF('Indicator Date hidden'!AM175="x","x",$AL$2-'Indicator Date hidden'!AM175)</f>
        <v>0</v>
      </c>
      <c r="AM174" s="25">
        <f>IF('Indicator Date hidden'!AN175="x","x",$AM$2-'Indicator Date hidden'!AN175)</f>
        <v>0</v>
      </c>
      <c r="AN174" s="25">
        <f>IF('Indicator Date hidden'!AO175="x","x",$AN$2-'Indicator Date hidden'!AO175)</f>
        <v>0</v>
      </c>
      <c r="AO174" s="25">
        <f>IF('Indicator Date hidden'!AP175="x","x",$AO$2-'Indicator Date hidden'!AP175)</f>
        <v>0</v>
      </c>
      <c r="AP174" s="25">
        <f>IF('Indicator Date hidden'!AQ175="x","x",$AP$2-'Indicator Date hidden'!AQ175)</f>
        <v>0</v>
      </c>
      <c r="AQ174" s="25">
        <f>IF('Indicator Date hidden'!AR175="x","x",$AQ$2-'Indicator Date hidden'!AR175)</f>
        <v>0</v>
      </c>
      <c r="AR174" s="25">
        <f>IF('Indicator Date hidden'!AS175="x","x",$AR$2-'Indicator Date hidden'!AS175)</f>
        <v>0</v>
      </c>
      <c r="AS174" s="25">
        <f>IF('Indicator Date hidden'!AT175="x","x",$AS$2-'Indicator Date hidden'!AT175)</f>
        <v>0</v>
      </c>
      <c r="AT174" s="25">
        <f>IF('Indicator Date hidden'!AU175="x","x",$AT$2-'Indicator Date hidden'!AU175)</f>
        <v>0</v>
      </c>
      <c r="AU174" s="25">
        <f>IF('Indicator Date hidden'!AV175="x","x",$AU$2-'Indicator Date hidden'!AV175)</f>
        <v>3</v>
      </c>
      <c r="AV174" s="25">
        <f>IF('Indicator Date hidden'!AW175="x","x",$AV$2-'Indicator Date hidden'!AW175)</f>
        <v>0</v>
      </c>
      <c r="AW174" s="25">
        <f>IF('Indicator Date hidden'!AX175="x","x",$AW$2-'Indicator Date hidden'!AX175)</f>
        <v>0</v>
      </c>
      <c r="AX174" s="25">
        <f>IF('Indicator Date hidden'!AY175="x","x",$AX$2-'Indicator Date hidden'!AY175)</f>
        <v>0</v>
      </c>
      <c r="AY174" s="25">
        <f>IF('Indicator Date hidden'!AZ175="x","x",$AY$2-'Indicator Date hidden'!AZ175)</f>
        <v>0</v>
      </c>
      <c r="AZ174" s="25">
        <f>IF('Indicator Date hidden'!BA175="x","x",$AZ$2-'Indicator Date hidden'!BA175)</f>
        <v>0</v>
      </c>
      <c r="BA174">
        <f t="shared" si="25"/>
        <v>11</v>
      </c>
      <c r="BB174" s="26">
        <f t="shared" si="26"/>
        <v>0.21568627450980393</v>
      </c>
      <c r="BC174">
        <f t="shared" si="27"/>
        <v>5</v>
      </c>
      <c r="BD174" s="26">
        <f t="shared" si="28"/>
        <v>0.74921463429579604</v>
      </c>
      <c r="BE174" s="28">
        <f t="shared" si="29"/>
        <v>0</v>
      </c>
    </row>
    <row r="175" spans="1:57">
      <c r="A175" t="s">
        <v>7112</v>
      </c>
      <c r="B175" s="25">
        <f>IF('Indicator Date hidden'!C176="x","x",$B$2-'Indicator Date hidden'!C176)</f>
        <v>0</v>
      </c>
      <c r="C175" s="25">
        <f>IF('Indicator Date hidden'!D176="x","x",$C$2-'Indicator Date hidden'!D176)</f>
        <v>0</v>
      </c>
      <c r="D175" s="25">
        <f>IF('Indicator Date hidden'!E176="x","x",$D$2-'Indicator Date hidden'!E176)</f>
        <v>0</v>
      </c>
      <c r="E175" s="25">
        <f>IF('Indicator Date hidden'!F176="x","x",$E$2-'Indicator Date hidden'!F176)</f>
        <v>0</v>
      </c>
      <c r="F175" s="25">
        <f>IF('Indicator Date hidden'!G176="x","x",$F$2-'Indicator Date hidden'!G176)</f>
        <v>0</v>
      </c>
      <c r="G175" s="25">
        <f>IF('Indicator Date hidden'!H176="x","x",$G$2-'Indicator Date hidden'!H176)</f>
        <v>0</v>
      </c>
      <c r="H175" s="25">
        <f>IF('Indicator Date hidden'!I176="x","x",$H$2-'Indicator Date hidden'!I176)</f>
        <v>0</v>
      </c>
      <c r="I175" s="25">
        <f>IF('Indicator Date hidden'!J176="x","x",$I$2-'Indicator Date hidden'!J176)</f>
        <v>0</v>
      </c>
      <c r="J175" s="25">
        <f>IF('Indicator Date hidden'!K176="x","x",$J$2-'Indicator Date hidden'!K176)</f>
        <v>0</v>
      </c>
      <c r="K175" s="25">
        <f>IF('Indicator Date hidden'!L176="x","x",$K$2-'Indicator Date hidden'!L176)</f>
        <v>0</v>
      </c>
      <c r="L175" s="25">
        <f>IF('Indicator Date hidden'!M176="x","x",$L$2-'Indicator Date hidden'!M176)</f>
        <v>0</v>
      </c>
      <c r="M175" s="25">
        <f>IF('Indicator Date hidden'!N176="x","x",$M$2-'Indicator Date hidden'!N176)</f>
        <v>0</v>
      </c>
      <c r="N175" s="25">
        <f>IF('Indicator Date hidden'!O176="x","x",$N$2-'Indicator Date hidden'!O176)</f>
        <v>0</v>
      </c>
      <c r="O175" s="25">
        <f>IF('Indicator Date hidden'!P176="x","x",$O$2-'Indicator Date hidden'!P176)</f>
        <v>0</v>
      </c>
      <c r="P175" s="25">
        <f>IF('Indicator Date hidden'!Q176="x","x",$P$2-'Indicator Date hidden'!Q176)</f>
        <v>0</v>
      </c>
      <c r="Q175" s="25" t="str">
        <f>IF('Indicator Date hidden'!R176="x","x",$Q$2-'Indicator Date hidden'!R176)</f>
        <v>x</v>
      </c>
      <c r="R175" s="25">
        <f>IF('Indicator Date hidden'!S176="x","x",$R$2-'Indicator Date hidden'!S176)</f>
        <v>0</v>
      </c>
      <c r="S175" s="25">
        <f>IF('Indicator Date hidden'!T176="x","x",$S$2-'Indicator Date hidden'!T176)</f>
        <v>0</v>
      </c>
      <c r="T175" s="25">
        <f>IF('Indicator Date hidden'!U176="x","x",$T$2-'Indicator Date hidden'!U176)</f>
        <v>0</v>
      </c>
      <c r="U175" s="25">
        <f>IF('Indicator Date hidden'!V176="x","x",$U$2-'Indicator Date hidden'!V176)</f>
        <v>0</v>
      </c>
      <c r="V175" s="25">
        <f>IF('Indicator Date hidden'!W176="x","x",$V$2-'Indicator Date hidden'!W176)</f>
        <v>0</v>
      </c>
      <c r="W175" s="25">
        <f>IF('Indicator Date hidden'!X176="x","x",$W$2-'Indicator Date hidden'!X176)</f>
        <v>2</v>
      </c>
      <c r="X175" s="25">
        <f>IF('Indicator Date hidden'!Y176="x","x",$X$2-'Indicator Date hidden'!Y176)</f>
        <v>4</v>
      </c>
      <c r="Y175" s="25">
        <f>IF('Indicator Date hidden'!Z176="x","x",$Y$2-'Indicator Date hidden'!Z176)</f>
        <v>0</v>
      </c>
      <c r="Z175" s="25">
        <f>IF('Indicator Date hidden'!AA176="x","x",$Z$2-'Indicator Date hidden'!AA176)</f>
        <v>0</v>
      </c>
      <c r="AA175" s="25" t="str">
        <f>IF('Indicator Date hidden'!AB176="x","x",$AA$2-'Indicator Date hidden'!AB176)</f>
        <v>x</v>
      </c>
      <c r="AB175" s="25">
        <f>IF('Indicator Date hidden'!AC176="x","x",$AB$2-'Indicator Date hidden'!AC176)</f>
        <v>0</v>
      </c>
      <c r="AC175" s="25">
        <f>IF('Indicator Date hidden'!AD176="x","x",$AC$2-'Indicator Date hidden'!AD176)</f>
        <v>0</v>
      </c>
      <c r="AD175" s="25" t="str">
        <f>IF('Indicator Date hidden'!AE176="x","x",$AD$2-'Indicator Date hidden'!AE176)</f>
        <v>x</v>
      </c>
      <c r="AE175" s="25">
        <f>IF('Indicator Date hidden'!AF176="x","x",$AE$2-'Indicator Date hidden'!AF176)</f>
        <v>0</v>
      </c>
      <c r="AF175" s="25">
        <f>IF('Indicator Date hidden'!AG176="x","x",$AF$2-'Indicator Date hidden'!AG176)</f>
        <v>4</v>
      </c>
      <c r="AG175" s="25">
        <f>IF('Indicator Date hidden'!AH176="x","x",$AG$2-'Indicator Date hidden'!AH176)</f>
        <v>0</v>
      </c>
      <c r="AH175" s="25">
        <f>IF('Indicator Date hidden'!AI176="x","x",$AH$2-'Indicator Date hidden'!AI176)</f>
        <v>0</v>
      </c>
      <c r="AI175" s="25">
        <f>IF('Indicator Date hidden'!AJ176="x","x",$AI$2-'Indicator Date hidden'!AJ176)</f>
        <v>0</v>
      </c>
      <c r="AJ175" s="25" t="str">
        <f>IF('Indicator Date hidden'!AK176="x","x",$AJ$2-'Indicator Date hidden'!AK176)</f>
        <v>x</v>
      </c>
      <c r="AK175" s="25">
        <f>IF('Indicator Date hidden'!AL176="x","x",$AK$2-'Indicator Date hidden'!AL176)</f>
        <v>1</v>
      </c>
      <c r="AL175" s="25">
        <f>IF('Indicator Date hidden'!AM176="x","x",$AL$2-'Indicator Date hidden'!AM176)</f>
        <v>0</v>
      </c>
      <c r="AM175" s="25">
        <f>IF('Indicator Date hidden'!AN176="x","x",$AM$2-'Indicator Date hidden'!AN176)</f>
        <v>0</v>
      </c>
      <c r="AN175" s="25">
        <f>IF('Indicator Date hidden'!AO176="x","x",$AN$2-'Indicator Date hidden'!AO176)</f>
        <v>0</v>
      </c>
      <c r="AO175" s="25" t="str">
        <f>IF('Indicator Date hidden'!AP176="x","x",$AO$2-'Indicator Date hidden'!AP176)</f>
        <v>x</v>
      </c>
      <c r="AP175" s="25" t="str">
        <f>IF('Indicator Date hidden'!AQ176="x","x",$AP$2-'Indicator Date hidden'!AQ176)</f>
        <v>x</v>
      </c>
      <c r="AQ175" s="25">
        <f>IF('Indicator Date hidden'!AR176="x","x",$AQ$2-'Indicator Date hidden'!AR176)</f>
        <v>4</v>
      </c>
      <c r="AR175" s="25">
        <f>IF('Indicator Date hidden'!AS176="x","x",$AR$2-'Indicator Date hidden'!AS176)</f>
        <v>0</v>
      </c>
      <c r="AS175" s="25" t="str">
        <f>IF('Indicator Date hidden'!AT176="x","x",$AS$2-'Indicator Date hidden'!AT176)</f>
        <v>x</v>
      </c>
      <c r="AT175" s="25">
        <f>IF('Indicator Date hidden'!AU176="x","x",$AT$2-'Indicator Date hidden'!AU176)</f>
        <v>0</v>
      </c>
      <c r="AU175" s="25">
        <f>IF('Indicator Date hidden'!AV176="x","x",$AU$2-'Indicator Date hidden'!AV176)</f>
        <v>3</v>
      </c>
      <c r="AV175" s="25">
        <f>IF('Indicator Date hidden'!AW176="x","x",$AV$2-'Indicator Date hidden'!AW176)</f>
        <v>0</v>
      </c>
      <c r="AW175" s="25">
        <f>IF('Indicator Date hidden'!AX176="x","x",$AW$2-'Indicator Date hidden'!AX176)</f>
        <v>0</v>
      </c>
      <c r="AX175" s="25">
        <f>IF('Indicator Date hidden'!AY176="x","x",$AX$2-'Indicator Date hidden'!AY176)</f>
        <v>0</v>
      </c>
      <c r="AY175" s="25">
        <f>IF('Indicator Date hidden'!AZ176="x","x",$AY$2-'Indicator Date hidden'!AZ176)</f>
        <v>0</v>
      </c>
      <c r="AZ175" s="25">
        <f>IF('Indicator Date hidden'!BA176="x","x",$AZ$2-'Indicator Date hidden'!BA176)</f>
        <v>0</v>
      </c>
      <c r="BA175">
        <f t="shared" si="25"/>
        <v>18</v>
      </c>
      <c r="BB175" s="26">
        <f t="shared" si="26"/>
        <v>0.40909090909090912</v>
      </c>
      <c r="BC175">
        <f t="shared" si="27"/>
        <v>6</v>
      </c>
      <c r="BD175" s="26">
        <f t="shared" si="28"/>
        <v>1.1143318792846604</v>
      </c>
      <c r="BE175" s="28">
        <f t="shared" si="29"/>
        <v>0</v>
      </c>
    </row>
    <row r="176" spans="1:57">
      <c r="A176" t="s">
        <v>7113</v>
      </c>
      <c r="B176" s="25">
        <f>IF('Indicator Date hidden'!C177="x","x",$B$2-'Indicator Date hidden'!C177)</f>
        <v>0</v>
      </c>
      <c r="C176" s="25">
        <f>IF('Indicator Date hidden'!D177="x","x",$C$2-'Indicator Date hidden'!D177)</f>
        <v>0</v>
      </c>
      <c r="D176" s="25">
        <f>IF('Indicator Date hidden'!E177="x","x",$D$2-'Indicator Date hidden'!E177)</f>
        <v>0</v>
      </c>
      <c r="E176" s="25">
        <f>IF('Indicator Date hidden'!F177="x","x",$E$2-'Indicator Date hidden'!F177)</f>
        <v>0</v>
      </c>
      <c r="F176" s="25">
        <f>IF('Indicator Date hidden'!G177="x","x",$F$2-'Indicator Date hidden'!G177)</f>
        <v>0</v>
      </c>
      <c r="G176" s="25">
        <f>IF('Indicator Date hidden'!H177="x","x",$G$2-'Indicator Date hidden'!H177)</f>
        <v>0</v>
      </c>
      <c r="H176" s="25">
        <f>IF('Indicator Date hidden'!I177="x","x",$H$2-'Indicator Date hidden'!I177)</f>
        <v>0</v>
      </c>
      <c r="I176" s="25">
        <f>IF('Indicator Date hidden'!J177="x","x",$I$2-'Indicator Date hidden'!J177)</f>
        <v>0</v>
      </c>
      <c r="J176" s="25">
        <f>IF('Indicator Date hidden'!K177="x","x",$J$2-'Indicator Date hidden'!K177)</f>
        <v>0</v>
      </c>
      <c r="K176" s="25">
        <f>IF('Indicator Date hidden'!L177="x","x",$K$2-'Indicator Date hidden'!L177)</f>
        <v>0</v>
      </c>
      <c r="L176" s="25">
        <f>IF('Indicator Date hidden'!M177="x","x",$L$2-'Indicator Date hidden'!M177)</f>
        <v>0</v>
      </c>
      <c r="M176" s="25">
        <f>IF('Indicator Date hidden'!N177="x","x",$M$2-'Indicator Date hidden'!N177)</f>
        <v>0</v>
      </c>
      <c r="N176" s="25">
        <f>IF('Indicator Date hidden'!O177="x","x",$N$2-'Indicator Date hidden'!O177)</f>
        <v>0</v>
      </c>
      <c r="O176" s="25">
        <f>IF('Indicator Date hidden'!P177="x","x",$O$2-'Indicator Date hidden'!P177)</f>
        <v>0</v>
      </c>
      <c r="P176" s="25">
        <f>IF('Indicator Date hidden'!Q177="x","x",$P$2-'Indicator Date hidden'!Q177)</f>
        <v>0</v>
      </c>
      <c r="Q176" s="25">
        <f>IF('Indicator Date hidden'!R177="x","x",$Q$2-'Indicator Date hidden'!R177)</f>
        <v>8</v>
      </c>
      <c r="R176" s="25">
        <f>IF('Indicator Date hidden'!S177="x","x",$R$2-'Indicator Date hidden'!S177)</f>
        <v>0</v>
      </c>
      <c r="S176" s="25">
        <f>IF('Indicator Date hidden'!T177="x","x",$S$2-'Indicator Date hidden'!T177)</f>
        <v>0</v>
      </c>
      <c r="T176" s="25">
        <f>IF('Indicator Date hidden'!U177="x","x",$T$2-'Indicator Date hidden'!U177)</f>
        <v>0</v>
      </c>
      <c r="U176" s="25" t="str">
        <f>IF('Indicator Date hidden'!V177="x","x",$U$2-'Indicator Date hidden'!V177)</f>
        <v>x</v>
      </c>
      <c r="V176" s="25">
        <f>IF('Indicator Date hidden'!W177="x","x",$V$2-'Indicator Date hidden'!W177)</f>
        <v>0</v>
      </c>
      <c r="W176" s="25" t="str">
        <f>IF('Indicator Date hidden'!X177="x","x",$W$2-'Indicator Date hidden'!X177)</f>
        <v>x</v>
      </c>
      <c r="X176" s="25">
        <f>IF('Indicator Date hidden'!Y177="x","x",$X$2-'Indicator Date hidden'!Y177)</f>
        <v>4</v>
      </c>
      <c r="Y176" s="25">
        <f>IF('Indicator Date hidden'!Z177="x","x",$Y$2-'Indicator Date hidden'!Z177)</f>
        <v>0</v>
      </c>
      <c r="Z176" s="25">
        <f>IF('Indicator Date hidden'!AA177="x","x",$Z$2-'Indicator Date hidden'!AA177)</f>
        <v>0</v>
      </c>
      <c r="AA176" s="25">
        <f>IF('Indicator Date hidden'!AB177="x","x",$AA$2-'Indicator Date hidden'!AB177)</f>
        <v>1</v>
      </c>
      <c r="AB176" s="25">
        <f>IF('Indicator Date hidden'!AC177="x","x",$AB$2-'Indicator Date hidden'!AC177)</f>
        <v>0</v>
      </c>
      <c r="AC176" s="25">
        <f>IF('Indicator Date hidden'!AD177="x","x",$AC$2-'Indicator Date hidden'!AD177)</f>
        <v>0</v>
      </c>
      <c r="AD176" s="25" t="str">
        <f>IF('Indicator Date hidden'!AE177="x","x",$AD$2-'Indicator Date hidden'!AE177)</f>
        <v>x</v>
      </c>
      <c r="AE176" s="25">
        <f>IF('Indicator Date hidden'!AF177="x","x",$AE$2-'Indicator Date hidden'!AF177)</f>
        <v>0</v>
      </c>
      <c r="AF176" s="25" t="str">
        <f>IF('Indicator Date hidden'!AG177="x","x",$AF$2-'Indicator Date hidden'!AG177)</f>
        <v>x</v>
      </c>
      <c r="AG176" s="25">
        <f>IF('Indicator Date hidden'!AH177="x","x",$AG$2-'Indicator Date hidden'!AH177)</f>
        <v>0</v>
      </c>
      <c r="AH176" s="25">
        <f>IF('Indicator Date hidden'!AI177="x","x",$AH$2-'Indicator Date hidden'!AI177)</f>
        <v>0</v>
      </c>
      <c r="AI176" s="25">
        <f>IF('Indicator Date hidden'!AJ177="x","x",$AI$2-'Indicator Date hidden'!AJ177)</f>
        <v>0</v>
      </c>
      <c r="AJ176" s="25" t="str">
        <f>IF('Indicator Date hidden'!AK177="x","x",$AJ$2-'Indicator Date hidden'!AK177)</f>
        <v>x</v>
      </c>
      <c r="AK176" s="25">
        <f>IF('Indicator Date hidden'!AL177="x","x",$AK$2-'Indicator Date hidden'!AL177)</f>
        <v>1</v>
      </c>
      <c r="AL176" s="25">
        <f>IF('Indicator Date hidden'!AM177="x","x",$AL$2-'Indicator Date hidden'!AM177)</f>
        <v>0</v>
      </c>
      <c r="AM176" s="25">
        <f>IF('Indicator Date hidden'!AN177="x","x",$AM$2-'Indicator Date hidden'!AN177)</f>
        <v>0</v>
      </c>
      <c r="AN176" s="25">
        <f>IF('Indicator Date hidden'!AO177="x","x",$AN$2-'Indicator Date hidden'!AO177)</f>
        <v>0</v>
      </c>
      <c r="AO176" s="25">
        <f>IF('Indicator Date hidden'!AP177="x","x",$AO$2-'Indicator Date hidden'!AP177)</f>
        <v>1</v>
      </c>
      <c r="AP176" s="25">
        <f>IF('Indicator Date hidden'!AQ177="x","x",$AP$2-'Indicator Date hidden'!AQ177)</f>
        <v>1</v>
      </c>
      <c r="AQ176" s="25">
        <f>IF('Indicator Date hidden'!AR177="x","x",$AQ$2-'Indicator Date hidden'!AR177)</f>
        <v>4</v>
      </c>
      <c r="AR176" s="25">
        <f>IF('Indicator Date hidden'!AS177="x","x",$AR$2-'Indicator Date hidden'!AS177)</f>
        <v>0</v>
      </c>
      <c r="AS176" s="25">
        <f>IF('Indicator Date hidden'!AT177="x","x",$AS$2-'Indicator Date hidden'!AT177)</f>
        <v>0</v>
      </c>
      <c r="AT176" s="25">
        <f>IF('Indicator Date hidden'!AU177="x","x",$AT$2-'Indicator Date hidden'!AU177)</f>
        <v>0</v>
      </c>
      <c r="AU176" s="25">
        <f>IF('Indicator Date hidden'!AV177="x","x",$AU$2-'Indicator Date hidden'!AV177)</f>
        <v>1</v>
      </c>
      <c r="AV176" s="25">
        <f>IF('Indicator Date hidden'!AW177="x","x",$AV$2-'Indicator Date hidden'!AW177)</f>
        <v>0</v>
      </c>
      <c r="AW176" s="25">
        <f>IF('Indicator Date hidden'!AX177="x","x",$AW$2-'Indicator Date hidden'!AX177)</f>
        <v>0</v>
      </c>
      <c r="AX176" s="25">
        <f>IF('Indicator Date hidden'!AY177="x","x",$AX$2-'Indicator Date hidden'!AY177)</f>
        <v>0</v>
      </c>
      <c r="AY176" s="25">
        <f>IF('Indicator Date hidden'!AZ177="x","x",$AY$2-'Indicator Date hidden'!AZ177)</f>
        <v>0</v>
      </c>
      <c r="AZ176" s="25">
        <f>IF('Indicator Date hidden'!BA177="x","x",$AZ$2-'Indicator Date hidden'!BA177)</f>
        <v>0</v>
      </c>
      <c r="BA176">
        <f t="shared" si="25"/>
        <v>21</v>
      </c>
      <c r="BB176" s="26">
        <f t="shared" si="26"/>
        <v>0.45652173913043476</v>
      </c>
      <c r="BC176">
        <f t="shared" si="27"/>
        <v>8</v>
      </c>
      <c r="BD176" s="26">
        <f t="shared" si="28"/>
        <v>1.4096950292933457</v>
      </c>
      <c r="BE176" s="28">
        <f t="shared" si="29"/>
        <v>0</v>
      </c>
    </row>
    <row r="177" spans="1:57">
      <c r="A177" t="s">
        <v>7114</v>
      </c>
      <c r="B177" s="25">
        <f>IF('Indicator Date hidden'!C178="x","x",$B$2-'Indicator Date hidden'!C178)</f>
        <v>0</v>
      </c>
      <c r="C177" s="25">
        <f>IF('Indicator Date hidden'!D178="x","x",$C$2-'Indicator Date hidden'!D178)</f>
        <v>0</v>
      </c>
      <c r="D177" s="25">
        <f>IF('Indicator Date hidden'!E178="x","x",$D$2-'Indicator Date hidden'!E178)</f>
        <v>0</v>
      </c>
      <c r="E177" s="25">
        <f>IF('Indicator Date hidden'!F178="x","x",$E$2-'Indicator Date hidden'!F178)</f>
        <v>0</v>
      </c>
      <c r="F177" s="25">
        <f>IF('Indicator Date hidden'!G178="x","x",$F$2-'Indicator Date hidden'!G178)</f>
        <v>0</v>
      </c>
      <c r="G177" s="25">
        <f>IF('Indicator Date hidden'!H178="x","x",$G$2-'Indicator Date hidden'!H178)</f>
        <v>0</v>
      </c>
      <c r="H177" s="25">
        <f>IF('Indicator Date hidden'!I178="x","x",$H$2-'Indicator Date hidden'!I178)</f>
        <v>0</v>
      </c>
      <c r="I177" s="25">
        <f>IF('Indicator Date hidden'!J178="x","x",$I$2-'Indicator Date hidden'!J178)</f>
        <v>0</v>
      </c>
      <c r="J177" s="25">
        <f>IF('Indicator Date hidden'!K178="x","x",$J$2-'Indicator Date hidden'!K178)</f>
        <v>0</v>
      </c>
      <c r="K177" s="25">
        <f>IF('Indicator Date hidden'!L178="x","x",$K$2-'Indicator Date hidden'!L178)</f>
        <v>0</v>
      </c>
      <c r="L177" s="25">
        <f>IF('Indicator Date hidden'!M178="x","x",$L$2-'Indicator Date hidden'!M178)</f>
        <v>0</v>
      </c>
      <c r="M177" s="25">
        <f>IF('Indicator Date hidden'!N178="x","x",$M$2-'Indicator Date hidden'!N178)</f>
        <v>0</v>
      </c>
      <c r="N177" s="25">
        <f>IF('Indicator Date hidden'!O178="x","x",$N$2-'Indicator Date hidden'!O178)</f>
        <v>0</v>
      </c>
      <c r="O177" s="25">
        <f>IF('Indicator Date hidden'!P178="x","x",$O$2-'Indicator Date hidden'!P178)</f>
        <v>0</v>
      </c>
      <c r="P177" s="25">
        <f>IF('Indicator Date hidden'!Q178="x","x",$P$2-'Indicator Date hidden'!Q178)</f>
        <v>0</v>
      </c>
      <c r="Q177" s="25">
        <f>IF('Indicator Date hidden'!R178="x","x",$Q$2-'Indicator Date hidden'!R178)</f>
        <v>2</v>
      </c>
      <c r="R177" s="25">
        <f>IF('Indicator Date hidden'!S178="x","x",$R$2-'Indicator Date hidden'!S178)</f>
        <v>0</v>
      </c>
      <c r="S177" s="25">
        <f>IF('Indicator Date hidden'!T178="x","x",$S$2-'Indicator Date hidden'!T178)</f>
        <v>0</v>
      </c>
      <c r="T177" s="25">
        <f>IF('Indicator Date hidden'!U178="x","x",$T$2-'Indicator Date hidden'!U178)</f>
        <v>0</v>
      </c>
      <c r="U177" s="25">
        <f>IF('Indicator Date hidden'!V178="x","x",$U$2-'Indicator Date hidden'!V178)</f>
        <v>0</v>
      </c>
      <c r="V177" s="25">
        <f>IF('Indicator Date hidden'!W178="x","x",$V$2-'Indicator Date hidden'!W178)</f>
        <v>0</v>
      </c>
      <c r="W177" s="25">
        <f>IF('Indicator Date hidden'!X178="x","x",$W$2-'Indicator Date hidden'!X178)</f>
        <v>2</v>
      </c>
      <c r="X177" s="25">
        <f>IF('Indicator Date hidden'!Y178="x","x",$X$2-'Indicator Date hidden'!Y178)</f>
        <v>4</v>
      </c>
      <c r="Y177" s="25">
        <f>IF('Indicator Date hidden'!Z178="x","x",$Y$2-'Indicator Date hidden'!Z178)</f>
        <v>0</v>
      </c>
      <c r="Z177" s="25">
        <f>IF('Indicator Date hidden'!AA178="x","x",$Z$2-'Indicator Date hidden'!AA178)</f>
        <v>0</v>
      </c>
      <c r="AA177" s="25">
        <f>IF('Indicator Date hidden'!AB178="x","x",$AA$2-'Indicator Date hidden'!AB178)</f>
        <v>0</v>
      </c>
      <c r="AB177" s="25">
        <f>IF('Indicator Date hidden'!AC178="x","x",$AB$2-'Indicator Date hidden'!AC178)</f>
        <v>0</v>
      </c>
      <c r="AC177" s="25">
        <f>IF('Indicator Date hidden'!AD178="x","x",$AC$2-'Indicator Date hidden'!AD178)</f>
        <v>0</v>
      </c>
      <c r="AD177" s="25" t="str">
        <f>IF('Indicator Date hidden'!AE178="x","x",$AD$2-'Indicator Date hidden'!AE178)</f>
        <v>x</v>
      </c>
      <c r="AE177" s="25">
        <f>IF('Indicator Date hidden'!AF178="x","x",$AE$2-'Indicator Date hidden'!AF178)</f>
        <v>0</v>
      </c>
      <c r="AF177" s="25">
        <f>IF('Indicator Date hidden'!AG178="x","x",$AF$2-'Indicator Date hidden'!AG178)</f>
        <v>3</v>
      </c>
      <c r="AG177" s="25">
        <f>IF('Indicator Date hidden'!AH178="x","x",$AG$2-'Indicator Date hidden'!AH178)</f>
        <v>0</v>
      </c>
      <c r="AH177" s="25">
        <f>IF('Indicator Date hidden'!AI178="x","x",$AH$2-'Indicator Date hidden'!AI178)</f>
        <v>0</v>
      </c>
      <c r="AI177" s="25">
        <f>IF('Indicator Date hidden'!AJ178="x","x",$AI$2-'Indicator Date hidden'!AJ178)</f>
        <v>0</v>
      </c>
      <c r="AJ177" s="25" t="str">
        <f>IF('Indicator Date hidden'!AK178="x","x",$AJ$2-'Indicator Date hidden'!AK178)</f>
        <v>x</v>
      </c>
      <c r="AK177" s="25">
        <f>IF('Indicator Date hidden'!AL178="x","x",$AK$2-'Indicator Date hidden'!AL178)</f>
        <v>1</v>
      </c>
      <c r="AL177" s="25">
        <f>IF('Indicator Date hidden'!AM178="x","x",$AL$2-'Indicator Date hidden'!AM178)</f>
        <v>0</v>
      </c>
      <c r="AM177" s="25">
        <f>IF('Indicator Date hidden'!AN178="x","x",$AM$2-'Indicator Date hidden'!AN178)</f>
        <v>0</v>
      </c>
      <c r="AN177" s="25">
        <f>IF('Indicator Date hidden'!AO178="x","x",$AN$2-'Indicator Date hidden'!AO178)</f>
        <v>0</v>
      </c>
      <c r="AO177" s="25">
        <f>IF('Indicator Date hidden'!AP178="x","x",$AO$2-'Indicator Date hidden'!AP178)</f>
        <v>0</v>
      </c>
      <c r="AP177" s="25">
        <f>IF('Indicator Date hidden'!AQ178="x","x",$AP$2-'Indicator Date hidden'!AQ178)</f>
        <v>0</v>
      </c>
      <c r="AQ177" s="25">
        <f>IF('Indicator Date hidden'!AR178="x","x",$AQ$2-'Indicator Date hidden'!AR178)</f>
        <v>4</v>
      </c>
      <c r="AR177" s="25">
        <f>IF('Indicator Date hidden'!AS178="x","x",$AR$2-'Indicator Date hidden'!AS178)</f>
        <v>0</v>
      </c>
      <c r="AS177" s="25">
        <f>IF('Indicator Date hidden'!AT178="x","x",$AS$2-'Indicator Date hidden'!AT178)</f>
        <v>0</v>
      </c>
      <c r="AT177" s="25">
        <f>IF('Indicator Date hidden'!AU178="x","x",$AT$2-'Indicator Date hidden'!AU178)</f>
        <v>0</v>
      </c>
      <c r="AU177" s="25">
        <f>IF('Indicator Date hidden'!AV178="x","x",$AU$2-'Indicator Date hidden'!AV178)</f>
        <v>3</v>
      </c>
      <c r="AV177" s="25">
        <f>IF('Indicator Date hidden'!AW178="x","x",$AV$2-'Indicator Date hidden'!AW178)</f>
        <v>0</v>
      </c>
      <c r="AW177" s="25">
        <f>IF('Indicator Date hidden'!AX178="x","x",$AW$2-'Indicator Date hidden'!AX178)</f>
        <v>0</v>
      </c>
      <c r="AX177" s="25">
        <f>IF('Indicator Date hidden'!AY178="x","x",$AX$2-'Indicator Date hidden'!AY178)</f>
        <v>0</v>
      </c>
      <c r="AY177" s="25">
        <f>IF('Indicator Date hidden'!AZ178="x","x",$AY$2-'Indicator Date hidden'!AZ178)</f>
        <v>0</v>
      </c>
      <c r="AZ177" s="25">
        <f>IF('Indicator Date hidden'!BA178="x","x",$AZ$2-'Indicator Date hidden'!BA178)</f>
        <v>0</v>
      </c>
      <c r="BA177">
        <f t="shared" si="25"/>
        <v>19</v>
      </c>
      <c r="BB177" s="26">
        <f t="shared" si="26"/>
        <v>0.38775510204081631</v>
      </c>
      <c r="BC177">
        <f t="shared" si="27"/>
        <v>7</v>
      </c>
      <c r="BD177" s="26">
        <f t="shared" si="28"/>
        <v>1.0265123542823911</v>
      </c>
      <c r="BE177" s="28">
        <f t="shared" si="29"/>
        <v>0</v>
      </c>
    </row>
    <row r="178" spans="1:57">
      <c r="A178" t="s">
        <v>7115</v>
      </c>
      <c r="B178" s="25">
        <f>IF('Indicator Date hidden'!C179="x","x",$B$2-'Indicator Date hidden'!C179)</f>
        <v>0</v>
      </c>
      <c r="C178" s="25">
        <f>IF('Indicator Date hidden'!D179="x","x",$C$2-'Indicator Date hidden'!D179)</f>
        <v>0</v>
      </c>
      <c r="D178" s="25">
        <f>IF('Indicator Date hidden'!E179="x","x",$D$2-'Indicator Date hidden'!E179)</f>
        <v>0</v>
      </c>
      <c r="E178" s="25">
        <f>IF('Indicator Date hidden'!F179="x","x",$E$2-'Indicator Date hidden'!F179)</f>
        <v>0</v>
      </c>
      <c r="F178" s="25">
        <f>IF('Indicator Date hidden'!G179="x","x",$F$2-'Indicator Date hidden'!G179)</f>
        <v>0</v>
      </c>
      <c r="G178" s="25">
        <f>IF('Indicator Date hidden'!H179="x","x",$G$2-'Indicator Date hidden'!H179)</f>
        <v>0</v>
      </c>
      <c r="H178" s="25">
        <f>IF('Indicator Date hidden'!I179="x","x",$H$2-'Indicator Date hidden'!I179)</f>
        <v>0</v>
      </c>
      <c r="I178" s="25">
        <f>IF('Indicator Date hidden'!J179="x","x",$I$2-'Indicator Date hidden'!J179)</f>
        <v>0</v>
      </c>
      <c r="J178" s="25">
        <f>IF('Indicator Date hidden'!K179="x","x",$J$2-'Indicator Date hidden'!K179)</f>
        <v>0</v>
      </c>
      <c r="K178" s="25">
        <f>IF('Indicator Date hidden'!L179="x","x",$K$2-'Indicator Date hidden'!L179)</f>
        <v>0</v>
      </c>
      <c r="L178" s="25">
        <f>IF('Indicator Date hidden'!M179="x","x",$L$2-'Indicator Date hidden'!M179)</f>
        <v>0</v>
      </c>
      <c r="M178" s="25">
        <f>IF('Indicator Date hidden'!N179="x","x",$M$2-'Indicator Date hidden'!N179)</f>
        <v>0</v>
      </c>
      <c r="N178" s="25">
        <f>IF('Indicator Date hidden'!O179="x","x",$N$2-'Indicator Date hidden'!O179)</f>
        <v>0</v>
      </c>
      <c r="O178" s="25">
        <f>IF('Indicator Date hidden'!P179="x","x",$O$2-'Indicator Date hidden'!P179)</f>
        <v>0</v>
      </c>
      <c r="P178" s="25">
        <f>IF('Indicator Date hidden'!Q179="x","x",$P$2-'Indicator Date hidden'!Q179)</f>
        <v>0</v>
      </c>
      <c r="Q178" s="25" t="str">
        <f>IF('Indicator Date hidden'!R179="x","x",$Q$2-'Indicator Date hidden'!R179)</f>
        <v>x</v>
      </c>
      <c r="R178" s="25">
        <f>IF('Indicator Date hidden'!S179="x","x",$R$2-'Indicator Date hidden'!S179)</f>
        <v>0</v>
      </c>
      <c r="S178" s="25">
        <f>IF('Indicator Date hidden'!T179="x","x",$S$2-'Indicator Date hidden'!T179)</f>
        <v>0</v>
      </c>
      <c r="T178" s="25">
        <f>IF('Indicator Date hidden'!U179="x","x",$T$2-'Indicator Date hidden'!U179)</f>
        <v>0</v>
      </c>
      <c r="U178" s="25">
        <f>IF('Indicator Date hidden'!V179="x","x",$U$2-'Indicator Date hidden'!V179)</f>
        <v>0</v>
      </c>
      <c r="V178" s="25">
        <f>IF('Indicator Date hidden'!W179="x","x",$V$2-'Indicator Date hidden'!W179)</f>
        <v>0</v>
      </c>
      <c r="W178" s="25">
        <f>IF('Indicator Date hidden'!X179="x","x",$W$2-'Indicator Date hidden'!X179)</f>
        <v>1</v>
      </c>
      <c r="X178" s="25">
        <f>IF('Indicator Date hidden'!Y179="x","x",$X$2-'Indicator Date hidden'!Y179)</f>
        <v>3</v>
      </c>
      <c r="Y178" s="25">
        <f>IF('Indicator Date hidden'!Z179="x","x",$Y$2-'Indicator Date hidden'!Z179)</f>
        <v>0</v>
      </c>
      <c r="Z178" s="25">
        <f>IF('Indicator Date hidden'!AA179="x","x",$Z$2-'Indicator Date hidden'!AA179)</f>
        <v>0</v>
      </c>
      <c r="AA178" s="25" t="str">
        <f>IF('Indicator Date hidden'!AB179="x","x",$AA$2-'Indicator Date hidden'!AB179)</f>
        <v>x</v>
      </c>
      <c r="AB178" s="25">
        <f>IF('Indicator Date hidden'!AC179="x","x",$AB$2-'Indicator Date hidden'!AC179)</f>
        <v>0</v>
      </c>
      <c r="AC178" s="25">
        <f>IF('Indicator Date hidden'!AD179="x","x",$AC$2-'Indicator Date hidden'!AD179)</f>
        <v>0</v>
      </c>
      <c r="AD178" s="25">
        <f>IF('Indicator Date hidden'!AE179="x","x",$AD$2-'Indicator Date hidden'!AE179)</f>
        <v>0</v>
      </c>
      <c r="AE178" s="25">
        <f>IF('Indicator Date hidden'!AF179="x","x",$AE$2-'Indicator Date hidden'!AF179)</f>
        <v>0</v>
      </c>
      <c r="AF178" s="25">
        <f>IF('Indicator Date hidden'!AG179="x","x",$AF$2-'Indicator Date hidden'!AG179)</f>
        <v>1</v>
      </c>
      <c r="AG178" s="25">
        <f>IF('Indicator Date hidden'!AH179="x","x",$AG$2-'Indicator Date hidden'!AH179)</f>
        <v>0</v>
      </c>
      <c r="AH178" s="25">
        <f>IF('Indicator Date hidden'!AI179="x","x",$AH$2-'Indicator Date hidden'!AI179)</f>
        <v>0</v>
      </c>
      <c r="AI178" s="25">
        <f>IF('Indicator Date hidden'!AJ179="x","x",$AI$2-'Indicator Date hidden'!AJ179)</f>
        <v>0</v>
      </c>
      <c r="AJ178" s="25">
        <f>IF('Indicator Date hidden'!AK179="x","x",$AJ$2-'Indicator Date hidden'!AK179)</f>
        <v>1</v>
      </c>
      <c r="AK178" s="25">
        <f>IF('Indicator Date hidden'!AL179="x","x",$AK$2-'Indicator Date hidden'!AL179)</f>
        <v>0</v>
      </c>
      <c r="AL178" s="25">
        <f>IF('Indicator Date hidden'!AM179="x","x",$AL$2-'Indicator Date hidden'!AM179)</f>
        <v>0</v>
      </c>
      <c r="AM178" s="25">
        <f>IF('Indicator Date hidden'!AN179="x","x",$AM$2-'Indicator Date hidden'!AN179)</f>
        <v>0</v>
      </c>
      <c r="AN178" s="25">
        <f>IF('Indicator Date hidden'!AO179="x","x",$AN$2-'Indicator Date hidden'!AO179)</f>
        <v>0</v>
      </c>
      <c r="AO178" s="25">
        <f>IF('Indicator Date hidden'!AP179="x","x",$AO$2-'Indicator Date hidden'!AP179)</f>
        <v>0</v>
      </c>
      <c r="AP178" s="25">
        <f>IF('Indicator Date hidden'!AQ179="x","x",$AP$2-'Indicator Date hidden'!AQ179)</f>
        <v>0</v>
      </c>
      <c r="AQ178" s="25">
        <f>IF('Indicator Date hidden'!AR179="x","x",$AQ$2-'Indicator Date hidden'!AR179)</f>
        <v>0</v>
      </c>
      <c r="AR178" s="25">
        <f>IF('Indicator Date hidden'!AS179="x","x",$AR$2-'Indicator Date hidden'!AS179)</f>
        <v>0</v>
      </c>
      <c r="AS178" s="25">
        <f>IF('Indicator Date hidden'!AT179="x","x",$AS$2-'Indicator Date hidden'!AT179)</f>
        <v>0</v>
      </c>
      <c r="AT178" s="25">
        <f>IF('Indicator Date hidden'!AU179="x","x",$AT$2-'Indicator Date hidden'!AU179)</f>
        <v>0</v>
      </c>
      <c r="AU178" s="25">
        <f>IF('Indicator Date hidden'!AV179="x","x",$AU$2-'Indicator Date hidden'!AV179)</f>
        <v>1</v>
      </c>
      <c r="AV178" s="25">
        <f>IF('Indicator Date hidden'!AW179="x","x",$AV$2-'Indicator Date hidden'!AW179)</f>
        <v>0</v>
      </c>
      <c r="AW178" s="25">
        <f>IF('Indicator Date hidden'!AX179="x","x",$AW$2-'Indicator Date hidden'!AX179)</f>
        <v>0</v>
      </c>
      <c r="AX178" s="25">
        <f>IF('Indicator Date hidden'!AY179="x","x",$AX$2-'Indicator Date hidden'!AY179)</f>
        <v>0</v>
      </c>
      <c r="AY178" s="25">
        <f>IF('Indicator Date hidden'!AZ179="x","x",$AY$2-'Indicator Date hidden'!AZ179)</f>
        <v>0</v>
      </c>
      <c r="AZ178" s="25">
        <f>IF('Indicator Date hidden'!BA179="x","x",$AZ$2-'Indicator Date hidden'!BA179)</f>
        <v>0</v>
      </c>
      <c r="BA178">
        <f t="shared" si="25"/>
        <v>7</v>
      </c>
      <c r="BB178" s="26">
        <f t="shared" si="26"/>
        <v>0.14285714285714285</v>
      </c>
      <c r="BC178">
        <f t="shared" si="27"/>
        <v>5</v>
      </c>
      <c r="BD178" s="26">
        <f t="shared" si="28"/>
        <v>0.49487165930539351</v>
      </c>
      <c r="BE178" s="28">
        <f t="shared" si="29"/>
        <v>0</v>
      </c>
    </row>
    <row r="179" spans="1:57">
      <c r="A179" t="s">
        <v>7108</v>
      </c>
      <c r="B179" s="25">
        <f>IF('Indicator Date hidden'!C180="x","x",$B$2-'Indicator Date hidden'!C180)</f>
        <v>0</v>
      </c>
      <c r="C179" s="25">
        <f>IF('Indicator Date hidden'!D180="x","x",$C$2-'Indicator Date hidden'!D180)</f>
        <v>0</v>
      </c>
      <c r="D179" s="25">
        <f>IF('Indicator Date hidden'!E180="x","x",$D$2-'Indicator Date hidden'!E180)</f>
        <v>0</v>
      </c>
      <c r="E179" s="25">
        <f>IF('Indicator Date hidden'!F180="x","x",$E$2-'Indicator Date hidden'!F180)</f>
        <v>0</v>
      </c>
      <c r="F179" s="25">
        <f>IF('Indicator Date hidden'!G180="x","x",$F$2-'Indicator Date hidden'!G180)</f>
        <v>0</v>
      </c>
      <c r="G179" s="25">
        <f>IF('Indicator Date hidden'!H180="x","x",$G$2-'Indicator Date hidden'!H180)</f>
        <v>0</v>
      </c>
      <c r="H179" s="25">
        <f>IF('Indicator Date hidden'!I180="x","x",$H$2-'Indicator Date hidden'!I180)</f>
        <v>0</v>
      </c>
      <c r="I179" s="25">
        <f>IF('Indicator Date hidden'!J180="x","x",$I$2-'Indicator Date hidden'!J180)</f>
        <v>0</v>
      </c>
      <c r="J179" s="25">
        <f>IF('Indicator Date hidden'!K180="x","x",$J$2-'Indicator Date hidden'!K180)</f>
        <v>0</v>
      </c>
      <c r="K179" s="25">
        <f>IF('Indicator Date hidden'!L180="x","x",$K$2-'Indicator Date hidden'!L180)</f>
        <v>0</v>
      </c>
      <c r="L179" s="25">
        <f>IF('Indicator Date hidden'!M180="x","x",$L$2-'Indicator Date hidden'!M180)</f>
        <v>0</v>
      </c>
      <c r="M179" s="25">
        <f>IF('Indicator Date hidden'!N180="x","x",$M$2-'Indicator Date hidden'!N180)</f>
        <v>0</v>
      </c>
      <c r="N179" s="25">
        <f>IF('Indicator Date hidden'!O180="x","x",$N$2-'Indicator Date hidden'!O180)</f>
        <v>0</v>
      </c>
      <c r="O179" s="25">
        <f>IF('Indicator Date hidden'!P180="x","x",$O$2-'Indicator Date hidden'!P180)</f>
        <v>0</v>
      </c>
      <c r="P179" s="25">
        <f>IF('Indicator Date hidden'!Q180="x","x",$P$2-'Indicator Date hidden'!Q180)</f>
        <v>0</v>
      </c>
      <c r="Q179" s="25" t="str">
        <f>IF('Indicator Date hidden'!R180="x","x",$Q$2-'Indicator Date hidden'!R180)</f>
        <v>x</v>
      </c>
      <c r="R179" s="25">
        <f>IF('Indicator Date hidden'!S180="x","x",$R$2-'Indicator Date hidden'!S180)</f>
        <v>0</v>
      </c>
      <c r="S179" s="25">
        <f>IF('Indicator Date hidden'!T180="x","x",$S$2-'Indicator Date hidden'!T180)</f>
        <v>0</v>
      </c>
      <c r="T179" s="25">
        <f>IF('Indicator Date hidden'!U180="x","x",$T$2-'Indicator Date hidden'!U180)</f>
        <v>0</v>
      </c>
      <c r="U179" s="25">
        <f>IF('Indicator Date hidden'!V180="x","x",$U$2-'Indicator Date hidden'!V180)</f>
        <v>0</v>
      </c>
      <c r="V179" s="25">
        <f>IF('Indicator Date hidden'!W180="x","x",$V$2-'Indicator Date hidden'!W180)</f>
        <v>0</v>
      </c>
      <c r="W179" s="25" t="str">
        <f>IF('Indicator Date hidden'!X180="x","x",$W$2-'Indicator Date hidden'!X180)</f>
        <v>x</v>
      </c>
      <c r="X179" s="25">
        <f>IF('Indicator Date hidden'!Y180="x","x",$X$2-'Indicator Date hidden'!Y180)</f>
        <v>4</v>
      </c>
      <c r="Y179" s="25">
        <f>IF('Indicator Date hidden'!Z180="x","x",$Y$2-'Indicator Date hidden'!Z180)</f>
        <v>0</v>
      </c>
      <c r="Z179" s="25">
        <f>IF('Indicator Date hidden'!AA180="x","x",$Z$2-'Indicator Date hidden'!AA180)</f>
        <v>0</v>
      </c>
      <c r="AA179" s="25" t="str">
        <f>IF('Indicator Date hidden'!AB180="x","x",$AA$2-'Indicator Date hidden'!AB180)</f>
        <v>x</v>
      </c>
      <c r="AB179" s="25">
        <f>IF('Indicator Date hidden'!AC180="x","x",$AB$2-'Indicator Date hidden'!AC180)</f>
        <v>0</v>
      </c>
      <c r="AC179" s="25">
        <f>IF('Indicator Date hidden'!AD180="x","x",$AC$2-'Indicator Date hidden'!AD180)</f>
        <v>0</v>
      </c>
      <c r="AD179" s="25" t="str">
        <f>IF('Indicator Date hidden'!AE180="x","x",$AD$2-'Indicator Date hidden'!AE180)</f>
        <v>x</v>
      </c>
      <c r="AE179" s="25" t="str">
        <f>IF('Indicator Date hidden'!AF180="x","x",$AE$2-'Indicator Date hidden'!AF180)</f>
        <v>x</v>
      </c>
      <c r="AF179" s="25" t="str">
        <f>IF('Indicator Date hidden'!AG180="x","x",$AF$2-'Indicator Date hidden'!AG180)</f>
        <v>x</v>
      </c>
      <c r="AG179" s="25">
        <f>IF('Indicator Date hidden'!AH180="x","x",$AG$2-'Indicator Date hidden'!AH180)</f>
        <v>0</v>
      </c>
      <c r="AH179" s="25">
        <f>IF('Indicator Date hidden'!AI180="x","x",$AH$2-'Indicator Date hidden'!AI180)</f>
        <v>0</v>
      </c>
      <c r="AI179" s="25">
        <f>IF('Indicator Date hidden'!AJ180="x","x",$AI$2-'Indicator Date hidden'!AJ180)</f>
        <v>0</v>
      </c>
      <c r="AJ179" s="25" t="str">
        <f>IF('Indicator Date hidden'!AK180="x","x",$AJ$2-'Indicator Date hidden'!AK180)</f>
        <v>x</v>
      </c>
      <c r="AK179" s="25">
        <f>IF('Indicator Date hidden'!AL180="x","x",$AK$2-'Indicator Date hidden'!AL180)</f>
        <v>1</v>
      </c>
      <c r="AL179" s="25">
        <f>IF('Indicator Date hidden'!AM180="x","x",$AL$2-'Indicator Date hidden'!AM180)</f>
        <v>0</v>
      </c>
      <c r="AM179" s="25">
        <f>IF('Indicator Date hidden'!AN180="x","x",$AM$2-'Indicator Date hidden'!AN180)</f>
        <v>0</v>
      </c>
      <c r="AN179" s="25">
        <f>IF('Indicator Date hidden'!AO180="x","x",$AN$2-'Indicator Date hidden'!AO180)</f>
        <v>0</v>
      </c>
      <c r="AO179" s="25" t="str">
        <f>IF('Indicator Date hidden'!AP180="x","x",$AO$2-'Indicator Date hidden'!AP180)</f>
        <v>x</v>
      </c>
      <c r="AP179" s="25" t="str">
        <f>IF('Indicator Date hidden'!AQ180="x","x",$AP$2-'Indicator Date hidden'!AQ180)</f>
        <v>x</v>
      </c>
      <c r="AQ179" s="25" t="str">
        <f>IF('Indicator Date hidden'!AR180="x","x",$AQ$2-'Indicator Date hidden'!AR180)</f>
        <v>x</v>
      </c>
      <c r="AR179" s="25">
        <f>IF('Indicator Date hidden'!AS180="x","x",$AR$2-'Indicator Date hidden'!AS180)</f>
        <v>0</v>
      </c>
      <c r="AS179" s="25">
        <f>IF('Indicator Date hidden'!AT180="x","x",$AS$2-'Indicator Date hidden'!AT180)</f>
        <v>0</v>
      </c>
      <c r="AT179" s="25">
        <f>IF('Indicator Date hidden'!AU180="x","x",$AT$2-'Indicator Date hidden'!AU180)</f>
        <v>0</v>
      </c>
      <c r="AU179" s="25">
        <f>IF('Indicator Date hidden'!AV180="x","x",$AU$2-'Indicator Date hidden'!AV180)</f>
        <v>1</v>
      </c>
      <c r="AV179" s="25">
        <f>IF('Indicator Date hidden'!AW180="x","x",$AV$2-'Indicator Date hidden'!AW180)</f>
        <v>0</v>
      </c>
      <c r="AW179" s="25">
        <f>IF('Indicator Date hidden'!AX180="x","x",$AW$2-'Indicator Date hidden'!AX180)</f>
        <v>0</v>
      </c>
      <c r="AX179" s="25">
        <f>IF('Indicator Date hidden'!AY180="x","x",$AX$2-'Indicator Date hidden'!AY180)</f>
        <v>0</v>
      </c>
      <c r="AY179" s="25">
        <f>IF('Indicator Date hidden'!AZ180="x","x",$AY$2-'Indicator Date hidden'!AZ180)</f>
        <v>9</v>
      </c>
      <c r="AZ179" s="25">
        <f>IF('Indicator Date hidden'!BA180="x","x",$AZ$2-'Indicator Date hidden'!BA180)</f>
        <v>9</v>
      </c>
      <c r="BA179">
        <f t="shared" si="25"/>
        <v>24</v>
      </c>
      <c r="BB179" s="26">
        <f t="shared" si="26"/>
        <v>0.58536585365853655</v>
      </c>
      <c r="BC179">
        <f t="shared" si="27"/>
        <v>5</v>
      </c>
      <c r="BD179" s="26">
        <f t="shared" si="28"/>
        <v>2.011862500224515</v>
      </c>
      <c r="BE179" s="28">
        <f t="shared" si="29"/>
        <v>0</v>
      </c>
    </row>
    <row r="180" spans="1:57">
      <c r="A180" t="s">
        <v>7117</v>
      </c>
      <c r="B180" s="25">
        <f>IF('Indicator Date hidden'!C181="x","x",$B$2-'Indicator Date hidden'!C181)</f>
        <v>0</v>
      </c>
      <c r="C180" s="25">
        <f>IF('Indicator Date hidden'!D181="x","x",$C$2-'Indicator Date hidden'!D181)</f>
        <v>0</v>
      </c>
      <c r="D180" s="25">
        <f>IF('Indicator Date hidden'!E181="x","x",$D$2-'Indicator Date hidden'!E181)</f>
        <v>0</v>
      </c>
      <c r="E180" s="25">
        <f>IF('Indicator Date hidden'!F181="x","x",$E$2-'Indicator Date hidden'!F181)</f>
        <v>0</v>
      </c>
      <c r="F180" s="25">
        <f>IF('Indicator Date hidden'!G181="x","x",$F$2-'Indicator Date hidden'!G181)</f>
        <v>0</v>
      </c>
      <c r="G180" s="25">
        <f>IF('Indicator Date hidden'!H181="x","x",$G$2-'Indicator Date hidden'!H181)</f>
        <v>0</v>
      </c>
      <c r="H180" s="25">
        <f>IF('Indicator Date hidden'!I181="x","x",$H$2-'Indicator Date hidden'!I181)</f>
        <v>0</v>
      </c>
      <c r="I180" s="25">
        <f>IF('Indicator Date hidden'!J181="x","x",$I$2-'Indicator Date hidden'!J181)</f>
        <v>0</v>
      </c>
      <c r="J180" s="25">
        <f>IF('Indicator Date hidden'!K181="x","x",$J$2-'Indicator Date hidden'!K181)</f>
        <v>0</v>
      </c>
      <c r="K180" s="25">
        <f>IF('Indicator Date hidden'!L181="x","x",$K$2-'Indicator Date hidden'!L181)</f>
        <v>0</v>
      </c>
      <c r="L180" s="25">
        <f>IF('Indicator Date hidden'!M181="x","x",$L$2-'Indicator Date hidden'!M181)</f>
        <v>0</v>
      </c>
      <c r="M180" s="25">
        <f>IF('Indicator Date hidden'!N181="x","x",$M$2-'Indicator Date hidden'!N181)</f>
        <v>0</v>
      </c>
      <c r="N180" s="25">
        <f>IF('Indicator Date hidden'!O181="x","x",$N$2-'Indicator Date hidden'!O181)</f>
        <v>0</v>
      </c>
      <c r="O180" s="25">
        <f>IF('Indicator Date hidden'!P181="x","x",$O$2-'Indicator Date hidden'!P181)</f>
        <v>0</v>
      </c>
      <c r="P180" s="25" t="str">
        <f>IF('Indicator Date hidden'!Q181="x","x",$P$2-'Indicator Date hidden'!Q181)</f>
        <v>x</v>
      </c>
      <c r="Q180" s="25" t="str">
        <f>IF('Indicator Date hidden'!R181="x","x",$Q$2-'Indicator Date hidden'!R181)</f>
        <v>x</v>
      </c>
      <c r="R180" s="25">
        <f>IF('Indicator Date hidden'!S181="x","x",$R$2-'Indicator Date hidden'!S181)</f>
        <v>0</v>
      </c>
      <c r="S180" s="25">
        <f>IF('Indicator Date hidden'!T181="x","x",$S$2-'Indicator Date hidden'!T181)</f>
        <v>0</v>
      </c>
      <c r="T180" s="25">
        <f>IF('Indicator Date hidden'!U181="x","x",$T$2-'Indicator Date hidden'!U181)</f>
        <v>0</v>
      </c>
      <c r="U180" s="25">
        <f>IF('Indicator Date hidden'!V181="x","x",$U$2-'Indicator Date hidden'!V181)</f>
        <v>0</v>
      </c>
      <c r="V180" s="25">
        <f>IF('Indicator Date hidden'!W181="x","x",$V$2-'Indicator Date hidden'!W181)</f>
        <v>0</v>
      </c>
      <c r="W180" s="25">
        <f>IF('Indicator Date hidden'!X181="x","x",$W$2-'Indicator Date hidden'!X181)</f>
        <v>7</v>
      </c>
      <c r="X180" s="25">
        <f>IF('Indicator Date hidden'!Y181="x","x",$X$2-'Indicator Date hidden'!Y181)</f>
        <v>4</v>
      </c>
      <c r="Y180" s="25">
        <f>IF('Indicator Date hidden'!Z181="x","x",$Y$2-'Indicator Date hidden'!Z181)</f>
        <v>0</v>
      </c>
      <c r="Z180" s="25">
        <f>IF('Indicator Date hidden'!AA181="x","x",$Z$2-'Indicator Date hidden'!AA181)</f>
        <v>0</v>
      </c>
      <c r="AA180" s="25" t="str">
        <f>IF('Indicator Date hidden'!AB181="x","x",$AA$2-'Indicator Date hidden'!AB181)</f>
        <v>x</v>
      </c>
      <c r="AB180" s="25">
        <f>IF('Indicator Date hidden'!AC181="x","x",$AB$2-'Indicator Date hidden'!AC181)</f>
        <v>0</v>
      </c>
      <c r="AC180" s="25">
        <f>IF('Indicator Date hidden'!AD181="x","x",$AC$2-'Indicator Date hidden'!AD181)</f>
        <v>0</v>
      </c>
      <c r="AD180" s="25" t="str">
        <f>IF('Indicator Date hidden'!AE181="x","x",$AD$2-'Indicator Date hidden'!AE181)</f>
        <v>x</v>
      </c>
      <c r="AE180" s="25" t="str">
        <f>IF('Indicator Date hidden'!AF181="x","x",$AE$2-'Indicator Date hidden'!AF181)</f>
        <v>x</v>
      </c>
      <c r="AF180" s="25" t="str">
        <f>IF('Indicator Date hidden'!AG181="x","x",$AF$2-'Indicator Date hidden'!AG181)</f>
        <v>x</v>
      </c>
      <c r="AG180" s="25">
        <f>IF('Indicator Date hidden'!AH181="x","x",$AG$2-'Indicator Date hidden'!AH181)</f>
        <v>0</v>
      </c>
      <c r="AH180" s="25">
        <f>IF('Indicator Date hidden'!AI181="x","x",$AH$2-'Indicator Date hidden'!AI181)</f>
        <v>0</v>
      </c>
      <c r="AI180" s="25">
        <f>IF('Indicator Date hidden'!AJ181="x","x",$AI$2-'Indicator Date hidden'!AJ181)</f>
        <v>0</v>
      </c>
      <c r="AJ180" s="25" t="str">
        <f>IF('Indicator Date hidden'!AK181="x","x",$AJ$2-'Indicator Date hidden'!AK181)</f>
        <v>x</v>
      </c>
      <c r="AK180" s="25" t="str">
        <f>IF('Indicator Date hidden'!AL181="x","x",$AK$2-'Indicator Date hidden'!AL181)</f>
        <v>x</v>
      </c>
      <c r="AL180" s="25">
        <f>IF('Indicator Date hidden'!AM181="x","x",$AL$2-'Indicator Date hidden'!AM181)</f>
        <v>0</v>
      </c>
      <c r="AM180" s="25">
        <f>IF('Indicator Date hidden'!AN181="x","x",$AM$2-'Indicator Date hidden'!AN181)</f>
        <v>0</v>
      </c>
      <c r="AN180" s="25">
        <f>IF('Indicator Date hidden'!AO181="x","x",$AN$2-'Indicator Date hidden'!AO181)</f>
        <v>0</v>
      </c>
      <c r="AO180" s="25" t="str">
        <f>IF('Indicator Date hidden'!AP181="x","x",$AO$2-'Indicator Date hidden'!AP181)</f>
        <v>x</v>
      </c>
      <c r="AP180" s="25" t="str">
        <f>IF('Indicator Date hidden'!AQ181="x","x",$AP$2-'Indicator Date hidden'!AQ181)</f>
        <v>x</v>
      </c>
      <c r="AQ180" s="25" t="str">
        <f>IF('Indicator Date hidden'!AR181="x","x",$AQ$2-'Indicator Date hidden'!AR181)</f>
        <v>x</v>
      </c>
      <c r="AR180" s="25">
        <f>IF('Indicator Date hidden'!AS181="x","x",$AR$2-'Indicator Date hidden'!AS181)</f>
        <v>0</v>
      </c>
      <c r="AS180" s="25" t="str">
        <f>IF('Indicator Date hidden'!AT181="x","x",$AS$2-'Indicator Date hidden'!AT181)</f>
        <v>x</v>
      </c>
      <c r="AT180" s="25">
        <f>IF('Indicator Date hidden'!AU181="x","x",$AT$2-'Indicator Date hidden'!AU181)</f>
        <v>0</v>
      </c>
      <c r="AU180" s="25" t="str">
        <f>IF('Indicator Date hidden'!AV181="x","x",$AU$2-'Indicator Date hidden'!AV181)</f>
        <v>x</v>
      </c>
      <c r="AV180" s="25">
        <f>IF('Indicator Date hidden'!AW181="x","x",$AV$2-'Indicator Date hidden'!AW181)</f>
        <v>1</v>
      </c>
      <c r="AW180" s="25">
        <f>IF('Indicator Date hidden'!AX181="x","x",$AW$2-'Indicator Date hidden'!AX181)</f>
        <v>0</v>
      </c>
      <c r="AX180" s="25">
        <f>IF('Indicator Date hidden'!AY181="x","x",$AX$2-'Indicator Date hidden'!AY181)</f>
        <v>0</v>
      </c>
      <c r="AY180" s="25">
        <f>IF('Indicator Date hidden'!AZ181="x","x",$AY$2-'Indicator Date hidden'!AZ181)</f>
        <v>2</v>
      </c>
      <c r="AZ180" s="25">
        <f>IF('Indicator Date hidden'!BA181="x","x",$AZ$2-'Indicator Date hidden'!BA181)</f>
        <v>0</v>
      </c>
      <c r="BA180">
        <f t="shared" si="25"/>
        <v>14</v>
      </c>
      <c r="BB180" s="26">
        <f t="shared" si="26"/>
        <v>0.36842105263157893</v>
      </c>
      <c r="BC180">
        <f t="shared" si="27"/>
        <v>4</v>
      </c>
      <c r="BD180" s="26">
        <f t="shared" si="28"/>
        <v>1.3062814364200901</v>
      </c>
      <c r="BE180" s="28">
        <f t="shared" si="29"/>
        <v>0</v>
      </c>
    </row>
    <row r="181" spans="1:57">
      <c r="A181" t="s">
        <v>7121</v>
      </c>
      <c r="B181" s="25">
        <f>IF('Indicator Date hidden'!C182="x","x",$B$2-'Indicator Date hidden'!C182)</f>
        <v>0</v>
      </c>
      <c r="C181" s="25">
        <f>IF('Indicator Date hidden'!D182="x","x",$C$2-'Indicator Date hidden'!D182)</f>
        <v>0</v>
      </c>
      <c r="D181" s="25">
        <f>IF('Indicator Date hidden'!E182="x","x",$D$2-'Indicator Date hidden'!E182)</f>
        <v>0</v>
      </c>
      <c r="E181" s="25">
        <f>IF('Indicator Date hidden'!F182="x","x",$E$2-'Indicator Date hidden'!F182)</f>
        <v>0</v>
      </c>
      <c r="F181" s="25">
        <f>IF('Indicator Date hidden'!G182="x","x",$F$2-'Indicator Date hidden'!G182)</f>
        <v>0</v>
      </c>
      <c r="G181" s="25">
        <f>IF('Indicator Date hidden'!H182="x","x",$G$2-'Indicator Date hidden'!H182)</f>
        <v>0</v>
      </c>
      <c r="H181" s="25">
        <f>IF('Indicator Date hidden'!I182="x","x",$H$2-'Indicator Date hidden'!I182)</f>
        <v>0</v>
      </c>
      <c r="I181" s="25">
        <f>IF('Indicator Date hidden'!J182="x","x",$I$2-'Indicator Date hidden'!J182)</f>
        <v>0</v>
      </c>
      <c r="J181" s="25">
        <f>IF('Indicator Date hidden'!K182="x","x",$J$2-'Indicator Date hidden'!K182)</f>
        <v>0</v>
      </c>
      <c r="K181" s="25">
        <f>IF('Indicator Date hidden'!L182="x","x",$K$2-'Indicator Date hidden'!L182)</f>
        <v>0</v>
      </c>
      <c r="L181" s="25">
        <f>IF('Indicator Date hidden'!M182="x","x",$L$2-'Indicator Date hidden'!M182)</f>
        <v>0</v>
      </c>
      <c r="M181" s="25">
        <f>IF('Indicator Date hidden'!N182="x","x",$M$2-'Indicator Date hidden'!N182)</f>
        <v>0</v>
      </c>
      <c r="N181" s="25">
        <f>IF('Indicator Date hidden'!O182="x","x",$N$2-'Indicator Date hidden'!O182)</f>
        <v>0</v>
      </c>
      <c r="O181" s="25">
        <f>IF('Indicator Date hidden'!P182="x","x",$O$2-'Indicator Date hidden'!P182)</f>
        <v>0</v>
      </c>
      <c r="P181" s="25">
        <f>IF('Indicator Date hidden'!Q182="x","x",$P$2-'Indicator Date hidden'!Q182)</f>
        <v>0</v>
      </c>
      <c r="Q181" s="25">
        <f>IF('Indicator Date hidden'!R182="x","x",$Q$2-'Indicator Date hidden'!R182)</f>
        <v>3</v>
      </c>
      <c r="R181" s="25">
        <f>IF('Indicator Date hidden'!S182="x","x",$R$2-'Indicator Date hidden'!S182)</f>
        <v>0</v>
      </c>
      <c r="S181" s="25">
        <f>IF('Indicator Date hidden'!T182="x","x",$S$2-'Indicator Date hidden'!T182)</f>
        <v>0</v>
      </c>
      <c r="T181" s="25">
        <f>IF('Indicator Date hidden'!U182="x","x",$T$2-'Indicator Date hidden'!U182)</f>
        <v>0</v>
      </c>
      <c r="U181" s="25">
        <f>IF('Indicator Date hidden'!V182="x","x",$U$2-'Indicator Date hidden'!V182)</f>
        <v>0</v>
      </c>
      <c r="V181" s="25">
        <f>IF('Indicator Date hidden'!W182="x","x",$V$2-'Indicator Date hidden'!W182)</f>
        <v>0</v>
      </c>
      <c r="W181" s="25">
        <f>IF('Indicator Date hidden'!X182="x","x",$W$2-'Indicator Date hidden'!X182)</f>
        <v>3</v>
      </c>
      <c r="X181" s="25">
        <f>IF('Indicator Date hidden'!Y182="x","x",$X$2-'Indicator Date hidden'!Y182)</f>
        <v>4</v>
      </c>
      <c r="Y181" s="25">
        <f>IF('Indicator Date hidden'!Z182="x","x",$Y$2-'Indicator Date hidden'!Z182)</f>
        <v>0</v>
      </c>
      <c r="Z181" s="25">
        <f>IF('Indicator Date hidden'!AA182="x","x",$Z$2-'Indicator Date hidden'!AA182)</f>
        <v>0</v>
      </c>
      <c r="AA181" s="25">
        <f>IF('Indicator Date hidden'!AB182="x","x",$AA$2-'Indicator Date hidden'!AB182)</f>
        <v>0</v>
      </c>
      <c r="AB181" s="25">
        <f>IF('Indicator Date hidden'!AC182="x","x",$AB$2-'Indicator Date hidden'!AC182)</f>
        <v>0</v>
      </c>
      <c r="AC181" s="25">
        <f>IF('Indicator Date hidden'!AD182="x","x",$AC$2-'Indicator Date hidden'!AD182)</f>
        <v>0</v>
      </c>
      <c r="AD181" s="25">
        <f>IF('Indicator Date hidden'!AE182="x","x",$AD$2-'Indicator Date hidden'!AE182)</f>
        <v>0</v>
      </c>
      <c r="AE181" s="25">
        <f>IF('Indicator Date hidden'!AF182="x","x",$AE$2-'Indicator Date hidden'!AF182)</f>
        <v>0</v>
      </c>
      <c r="AF181" s="25">
        <f>IF('Indicator Date hidden'!AG182="x","x",$AF$2-'Indicator Date hidden'!AG182)</f>
        <v>1</v>
      </c>
      <c r="AG181" s="25">
        <f>IF('Indicator Date hidden'!AH182="x","x",$AG$2-'Indicator Date hidden'!AH182)</f>
        <v>0</v>
      </c>
      <c r="AH181" s="25">
        <f>IF('Indicator Date hidden'!AI182="x","x",$AH$2-'Indicator Date hidden'!AI182)</f>
        <v>0</v>
      </c>
      <c r="AI181" s="25">
        <f>IF('Indicator Date hidden'!AJ182="x","x",$AI$2-'Indicator Date hidden'!AJ182)</f>
        <v>0</v>
      </c>
      <c r="AJ181" s="25">
        <f>IF('Indicator Date hidden'!AK182="x","x",$AJ$2-'Indicator Date hidden'!AK182)</f>
        <v>1</v>
      </c>
      <c r="AK181" s="25">
        <f>IF('Indicator Date hidden'!AL182="x","x",$AK$2-'Indicator Date hidden'!AL182)</f>
        <v>0</v>
      </c>
      <c r="AL181" s="25">
        <f>IF('Indicator Date hidden'!AM182="x","x",$AL$2-'Indicator Date hidden'!AM182)</f>
        <v>0</v>
      </c>
      <c r="AM181" s="25">
        <f>IF('Indicator Date hidden'!AN182="x","x",$AM$2-'Indicator Date hidden'!AN182)</f>
        <v>0</v>
      </c>
      <c r="AN181" s="25">
        <f>IF('Indicator Date hidden'!AO182="x","x",$AN$2-'Indicator Date hidden'!AO182)</f>
        <v>0</v>
      </c>
      <c r="AO181" s="25">
        <f>IF('Indicator Date hidden'!AP182="x","x",$AO$2-'Indicator Date hidden'!AP182)</f>
        <v>1</v>
      </c>
      <c r="AP181" s="25">
        <f>IF('Indicator Date hidden'!AQ182="x","x",$AP$2-'Indicator Date hidden'!AQ182)</f>
        <v>0</v>
      </c>
      <c r="AQ181" s="25" t="str">
        <f>IF('Indicator Date hidden'!AR182="x","x",$AQ$2-'Indicator Date hidden'!AR182)</f>
        <v>x</v>
      </c>
      <c r="AR181" s="25">
        <f>IF('Indicator Date hidden'!AS182="x","x",$AR$2-'Indicator Date hidden'!AS182)</f>
        <v>0</v>
      </c>
      <c r="AS181" s="25">
        <f>IF('Indicator Date hidden'!AT182="x","x",$AS$2-'Indicator Date hidden'!AT182)</f>
        <v>0</v>
      </c>
      <c r="AT181" s="25">
        <f>IF('Indicator Date hidden'!AU182="x","x",$AT$2-'Indicator Date hidden'!AU182)</f>
        <v>0</v>
      </c>
      <c r="AU181" s="25">
        <f>IF('Indicator Date hidden'!AV182="x","x",$AU$2-'Indicator Date hidden'!AV182)</f>
        <v>2</v>
      </c>
      <c r="AV181" s="25">
        <f>IF('Indicator Date hidden'!AW182="x","x",$AV$2-'Indicator Date hidden'!AW182)</f>
        <v>0</v>
      </c>
      <c r="AW181" s="25">
        <f>IF('Indicator Date hidden'!AX182="x","x",$AW$2-'Indicator Date hidden'!AX182)</f>
        <v>0</v>
      </c>
      <c r="AX181" s="25">
        <f>IF('Indicator Date hidden'!AY182="x","x",$AX$2-'Indicator Date hidden'!AY182)</f>
        <v>0</v>
      </c>
      <c r="AY181" s="25">
        <f>IF('Indicator Date hidden'!AZ182="x","x",$AY$2-'Indicator Date hidden'!AZ182)</f>
        <v>0</v>
      </c>
      <c r="AZ181" s="25">
        <f>IF('Indicator Date hidden'!BA182="x","x",$AZ$2-'Indicator Date hidden'!BA182)</f>
        <v>0</v>
      </c>
      <c r="BA181">
        <f t="shared" si="25"/>
        <v>15</v>
      </c>
      <c r="BB181" s="26">
        <f t="shared" si="26"/>
        <v>0.3</v>
      </c>
      <c r="BC181">
        <f t="shared" si="27"/>
        <v>7</v>
      </c>
      <c r="BD181" s="26">
        <f t="shared" si="28"/>
        <v>0.8544003745317531</v>
      </c>
      <c r="BE181" s="28">
        <f t="shared" si="29"/>
        <v>0</v>
      </c>
    </row>
    <row r="182" spans="1:57">
      <c r="A182" t="s">
        <v>7122</v>
      </c>
      <c r="B182" s="25">
        <f>IF('Indicator Date hidden'!C183="x","x",$B$2-'Indicator Date hidden'!C183)</f>
        <v>0</v>
      </c>
      <c r="C182" s="25">
        <f>IF('Indicator Date hidden'!D183="x","x",$C$2-'Indicator Date hidden'!D183)</f>
        <v>0</v>
      </c>
      <c r="D182" s="25">
        <f>IF('Indicator Date hidden'!E183="x","x",$D$2-'Indicator Date hidden'!E183)</f>
        <v>0</v>
      </c>
      <c r="E182" s="25">
        <f>IF('Indicator Date hidden'!F183="x","x",$E$2-'Indicator Date hidden'!F183)</f>
        <v>0</v>
      </c>
      <c r="F182" s="25">
        <f>IF('Indicator Date hidden'!G183="x","x",$F$2-'Indicator Date hidden'!G183)</f>
        <v>0</v>
      </c>
      <c r="G182" s="25">
        <f>IF('Indicator Date hidden'!H183="x","x",$G$2-'Indicator Date hidden'!H183)</f>
        <v>0</v>
      </c>
      <c r="H182" s="25">
        <f>IF('Indicator Date hidden'!I183="x","x",$H$2-'Indicator Date hidden'!I183)</f>
        <v>0</v>
      </c>
      <c r="I182" s="25">
        <f>IF('Indicator Date hidden'!J183="x","x",$I$2-'Indicator Date hidden'!J183)</f>
        <v>0</v>
      </c>
      <c r="J182" s="25">
        <f>IF('Indicator Date hidden'!K183="x","x",$J$2-'Indicator Date hidden'!K183)</f>
        <v>0</v>
      </c>
      <c r="K182" s="25">
        <f>IF('Indicator Date hidden'!L183="x","x",$K$2-'Indicator Date hidden'!L183)</f>
        <v>0</v>
      </c>
      <c r="L182" s="25">
        <f>IF('Indicator Date hidden'!M183="x","x",$L$2-'Indicator Date hidden'!M183)</f>
        <v>0</v>
      </c>
      <c r="M182" s="25">
        <f>IF('Indicator Date hidden'!N183="x","x",$M$2-'Indicator Date hidden'!N183)</f>
        <v>0</v>
      </c>
      <c r="N182" s="25">
        <f>IF('Indicator Date hidden'!O183="x","x",$N$2-'Indicator Date hidden'!O183)</f>
        <v>0</v>
      </c>
      <c r="O182" s="25">
        <f>IF('Indicator Date hidden'!P183="x","x",$O$2-'Indicator Date hidden'!P183)</f>
        <v>0</v>
      </c>
      <c r="P182" s="25">
        <f>IF('Indicator Date hidden'!Q183="x","x",$P$2-'Indicator Date hidden'!Q183)</f>
        <v>0</v>
      </c>
      <c r="Q182" s="25">
        <f>IF('Indicator Date hidden'!R183="x","x",$Q$2-'Indicator Date hidden'!R183)</f>
        <v>2</v>
      </c>
      <c r="R182" s="25">
        <f>IF('Indicator Date hidden'!S183="x","x",$R$2-'Indicator Date hidden'!S183)</f>
        <v>0</v>
      </c>
      <c r="S182" s="25">
        <f>IF('Indicator Date hidden'!T183="x","x",$S$2-'Indicator Date hidden'!T183)</f>
        <v>0</v>
      </c>
      <c r="T182" s="25">
        <f>IF('Indicator Date hidden'!U183="x","x",$T$2-'Indicator Date hidden'!U183)</f>
        <v>0</v>
      </c>
      <c r="U182" s="25">
        <f>IF('Indicator Date hidden'!V183="x","x",$U$2-'Indicator Date hidden'!V183)</f>
        <v>0</v>
      </c>
      <c r="V182" s="25">
        <f>IF('Indicator Date hidden'!W183="x","x",$V$2-'Indicator Date hidden'!W183)</f>
        <v>0</v>
      </c>
      <c r="W182" s="25" t="str">
        <f>IF('Indicator Date hidden'!X183="x","x",$W$2-'Indicator Date hidden'!X183)</f>
        <v>x</v>
      </c>
      <c r="X182" s="25">
        <f>IF('Indicator Date hidden'!Y183="x","x",$X$2-'Indicator Date hidden'!Y183)</f>
        <v>1</v>
      </c>
      <c r="Y182" s="25">
        <f>IF('Indicator Date hidden'!Z183="x","x",$Y$2-'Indicator Date hidden'!Z183)</f>
        <v>0</v>
      </c>
      <c r="Z182" s="25">
        <f>IF('Indicator Date hidden'!AA183="x","x",$Z$2-'Indicator Date hidden'!AA183)</f>
        <v>0</v>
      </c>
      <c r="AA182" s="25">
        <f>IF('Indicator Date hidden'!AB183="x","x",$AA$2-'Indicator Date hidden'!AB183)</f>
        <v>0</v>
      </c>
      <c r="AB182" s="25">
        <f>IF('Indicator Date hidden'!AC183="x","x",$AB$2-'Indicator Date hidden'!AC183)</f>
        <v>0</v>
      </c>
      <c r="AC182" s="25">
        <f>IF('Indicator Date hidden'!AD183="x","x",$AC$2-'Indicator Date hidden'!AD183)</f>
        <v>0</v>
      </c>
      <c r="AD182" s="25" t="str">
        <f>IF('Indicator Date hidden'!AE183="x","x",$AD$2-'Indicator Date hidden'!AE183)</f>
        <v>x</v>
      </c>
      <c r="AE182" s="25">
        <f>IF('Indicator Date hidden'!AF183="x","x",$AE$2-'Indicator Date hidden'!AF183)</f>
        <v>0</v>
      </c>
      <c r="AF182" s="25">
        <f>IF('Indicator Date hidden'!AG183="x","x",$AF$2-'Indicator Date hidden'!AG183)</f>
        <v>0</v>
      </c>
      <c r="AG182" s="25">
        <f>IF('Indicator Date hidden'!AH183="x","x",$AG$2-'Indicator Date hidden'!AH183)</f>
        <v>0</v>
      </c>
      <c r="AH182" s="25">
        <f>IF('Indicator Date hidden'!AI183="x","x",$AH$2-'Indicator Date hidden'!AI183)</f>
        <v>0</v>
      </c>
      <c r="AI182" s="25">
        <f>IF('Indicator Date hidden'!AJ183="x","x",$AI$2-'Indicator Date hidden'!AJ183)</f>
        <v>0</v>
      </c>
      <c r="AJ182" s="25">
        <f>IF('Indicator Date hidden'!AK183="x","x",$AJ$2-'Indicator Date hidden'!AK183)</f>
        <v>1</v>
      </c>
      <c r="AK182" s="25">
        <f>IF('Indicator Date hidden'!AL183="x","x",$AK$2-'Indicator Date hidden'!AL183)</f>
        <v>1</v>
      </c>
      <c r="AL182" s="25">
        <f>IF('Indicator Date hidden'!AM183="x","x",$AL$2-'Indicator Date hidden'!AM183)</f>
        <v>0</v>
      </c>
      <c r="AM182" s="25">
        <f>IF('Indicator Date hidden'!AN183="x","x",$AM$2-'Indicator Date hidden'!AN183)</f>
        <v>0</v>
      </c>
      <c r="AN182" s="25">
        <f>IF('Indicator Date hidden'!AO183="x","x",$AN$2-'Indicator Date hidden'!AO183)</f>
        <v>0</v>
      </c>
      <c r="AO182" s="25">
        <f>IF('Indicator Date hidden'!AP183="x","x",$AO$2-'Indicator Date hidden'!AP183)</f>
        <v>1</v>
      </c>
      <c r="AP182" s="25">
        <f>IF('Indicator Date hidden'!AQ183="x","x",$AP$2-'Indicator Date hidden'!AQ183)</f>
        <v>0</v>
      </c>
      <c r="AQ182" s="25" t="str">
        <f>IF('Indicator Date hidden'!AR183="x","x",$AQ$2-'Indicator Date hidden'!AR183)</f>
        <v>x</v>
      </c>
      <c r="AR182" s="25">
        <f>IF('Indicator Date hidden'!AS183="x","x",$AR$2-'Indicator Date hidden'!AS183)</f>
        <v>0</v>
      </c>
      <c r="AS182" s="25">
        <f>IF('Indicator Date hidden'!AT183="x","x",$AS$2-'Indicator Date hidden'!AT183)</f>
        <v>0</v>
      </c>
      <c r="AT182" s="25">
        <f>IF('Indicator Date hidden'!AU183="x","x",$AT$2-'Indicator Date hidden'!AU183)</f>
        <v>0</v>
      </c>
      <c r="AU182" s="25">
        <f>IF('Indicator Date hidden'!AV183="x","x",$AU$2-'Indicator Date hidden'!AV183)</f>
        <v>1</v>
      </c>
      <c r="AV182" s="25">
        <f>IF('Indicator Date hidden'!AW183="x","x",$AV$2-'Indicator Date hidden'!AW183)</f>
        <v>0</v>
      </c>
      <c r="AW182" s="25">
        <f>IF('Indicator Date hidden'!AX183="x","x",$AW$2-'Indicator Date hidden'!AX183)</f>
        <v>0</v>
      </c>
      <c r="AX182" s="25">
        <f>IF('Indicator Date hidden'!AY183="x","x",$AX$2-'Indicator Date hidden'!AY183)</f>
        <v>0</v>
      </c>
      <c r="AY182" s="25">
        <f>IF('Indicator Date hidden'!AZ183="x","x",$AY$2-'Indicator Date hidden'!AZ183)</f>
        <v>0</v>
      </c>
      <c r="AZ182" s="25">
        <f>IF('Indicator Date hidden'!BA183="x","x",$AZ$2-'Indicator Date hidden'!BA183)</f>
        <v>0</v>
      </c>
      <c r="BA182">
        <f t="shared" si="25"/>
        <v>7</v>
      </c>
      <c r="BB182" s="26">
        <f t="shared" si="26"/>
        <v>0.14583333333333334</v>
      </c>
      <c r="BC182">
        <f t="shared" si="27"/>
        <v>6</v>
      </c>
      <c r="BD182" s="26">
        <f t="shared" si="28"/>
        <v>0.40771637064126931</v>
      </c>
      <c r="BE182" s="28">
        <f t="shared" si="29"/>
        <v>0</v>
      </c>
    </row>
    <row r="183" spans="1:57">
      <c r="A183" t="s">
        <v>6794</v>
      </c>
      <c r="B183" s="25">
        <f>IF('Indicator Date hidden'!C184="x","x",$B$2-'Indicator Date hidden'!C184)</f>
        <v>0</v>
      </c>
      <c r="C183" s="25">
        <f>IF('Indicator Date hidden'!D184="x","x",$C$2-'Indicator Date hidden'!D184)</f>
        <v>0</v>
      </c>
      <c r="D183" s="25">
        <f>IF('Indicator Date hidden'!E184="x","x",$D$2-'Indicator Date hidden'!E184)</f>
        <v>0</v>
      </c>
      <c r="E183" s="25">
        <f>IF('Indicator Date hidden'!F184="x","x",$E$2-'Indicator Date hidden'!F184)</f>
        <v>0</v>
      </c>
      <c r="F183" s="25">
        <f>IF('Indicator Date hidden'!G184="x","x",$F$2-'Indicator Date hidden'!G184)</f>
        <v>0</v>
      </c>
      <c r="G183" s="25">
        <f>IF('Indicator Date hidden'!H184="x","x",$G$2-'Indicator Date hidden'!H184)</f>
        <v>0</v>
      </c>
      <c r="H183" s="25">
        <f>IF('Indicator Date hidden'!I184="x","x",$H$2-'Indicator Date hidden'!I184)</f>
        <v>0</v>
      </c>
      <c r="I183" s="25">
        <f>IF('Indicator Date hidden'!J184="x","x",$I$2-'Indicator Date hidden'!J184)</f>
        <v>0</v>
      </c>
      <c r="J183" s="25">
        <f>IF('Indicator Date hidden'!K184="x","x",$J$2-'Indicator Date hidden'!K184)</f>
        <v>0</v>
      </c>
      <c r="K183" s="25">
        <f>IF('Indicator Date hidden'!L184="x","x",$K$2-'Indicator Date hidden'!L184)</f>
        <v>0</v>
      </c>
      <c r="L183" s="25">
        <f>IF('Indicator Date hidden'!M184="x","x",$L$2-'Indicator Date hidden'!M184)</f>
        <v>0</v>
      </c>
      <c r="M183" s="25">
        <f>IF('Indicator Date hidden'!N184="x","x",$M$2-'Indicator Date hidden'!N184)</f>
        <v>0</v>
      </c>
      <c r="N183" s="25">
        <f>IF('Indicator Date hidden'!O184="x","x",$N$2-'Indicator Date hidden'!O184)</f>
        <v>0</v>
      </c>
      <c r="O183" s="25">
        <f>IF('Indicator Date hidden'!P184="x","x",$O$2-'Indicator Date hidden'!P184)</f>
        <v>0</v>
      </c>
      <c r="P183" s="25">
        <f>IF('Indicator Date hidden'!Q184="x","x",$P$2-'Indicator Date hidden'!Q184)</f>
        <v>0</v>
      </c>
      <c r="Q183" s="25" t="str">
        <f>IF('Indicator Date hidden'!R184="x","x",$Q$2-'Indicator Date hidden'!R184)</f>
        <v>x</v>
      </c>
      <c r="R183" s="25">
        <f>IF('Indicator Date hidden'!S184="x","x",$R$2-'Indicator Date hidden'!S184)</f>
        <v>0</v>
      </c>
      <c r="S183" s="25">
        <f>IF('Indicator Date hidden'!T184="x","x",$S$2-'Indicator Date hidden'!T184)</f>
        <v>0</v>
      </c>
      <c r="T183" s="25">
        <f>IF('Indicator Date hidden'!U184="x","x",$T$2-'Indicator Date hidden'!U184)</f>
        <v>0</v>
      </c>
      <c r="U183" s="25" t="str">
        <f>IF('Indicator Date hidden'!V184="x","x",$U$2-'Indicator Date hidden'!V184)</f>
        <v>x</v>
      </c>
      <c r="V183" s="25">
        <f>IF('Indicator Date hidden'!W184="x","x",$V$2-'Indicator Date hidden'!W184)</f>
        <v>0</v>
      </c>
      <c r="W183" s="25" t="str">
        <f>IF('Indicator Date hidden'!X184="x","x",$W$2-'Indicator Date hidden'!X184)</f>
        <v>x</v>
      </c>
      <c r="X183" s="25">
        <f>IF('Indicator Date hidden'!Y184="x","x",$X$2-'Indicator Date hidden'!Y184)</f>
        <v>4</v>
      </c>
      <c r="Y183" s="25">
        <f>IF('Indicator Date hidden'!Z184="x","x",$Y$2-'Indicator Date hidden'!Z184)</f>
        <v>0</v>
      </c>
      <c r="Z183" s="25">
        <f>IF('Indicator Date hidden'!AA184="x","x",$Z$2-'Indicator Date hidden'!AA184)</f>
        <v>0</v>
      </c>
      <c r="AA183" s="25" t="str">
        <f>IF('Indicator Date hidden'!AB184="x","x",$AA$2-'Indicator Date hidden'!AB184)</f>
        <v>x</v>
      </c>
      <c r="AB183" s="25">
        <f>IF('Indicator Date hidden'!AC184="x","x",$AB$2-'Indicator Date hidden'!AC184)</f>
        <v>0</v>
      </c>
      <c r="AC183" s="25">
        <f>IF('Indicator Date hidden'!AD184="x","x",$AC$2-'Indicator Date hidden'!AD184)</f>
        <v>0</v>
      </c>
      <c r="AD183" s="25" t="str">
        <f>IF('Indicator Date hidden'!AE184="x","x",$AD$2-'Indicator Date hidden'!AE184)</f>
        <v>x</v>
      </c>
      <c r="AE183" s="25">
        <f>IF('Indicator Date hidden'!AF184="x","x",$AE$2-'Indicator Date hidden'!AF184)</f>
        <v>0</v>
      </c>
      <c r="AF183" s="25" t="str">
        <f>IF('Indicator Date hidden'!AG184="x","x",$AF$2-'Indicator Date hidden'!AG184)</f>
        <v>x</v>
      </c>
      <c r="AG183" s="25">
        <f>IF('Indicator Date hidden'!AH184="x","x",$AG$2-'Indicator Date hidden'!AH184)</f>
        <v>0</v>
      </c>
      <c r="AH183" s="25">
        <f>IF('Indicator Date hidden'!AI184="x","x",$AH$2-'Indicator Date hidden'!AI184)</f>
        <v>0</v>
      </c>
      <c r="AI183" s="25">
        <f>IF('Indicator Date hidden'!AJ184="x","x",$AI$2-'Indicator Date hidden'!AJ184)</f>
        <v>0</v>
      </c>
      <c r="AJ183" s="25" t="str">
        <f>IF('Indicator Date hidden'!AK184="x","x",$AJ$2-'Indicator Date hidden'!AK184)</f>
        <v>x</v>
      </c>
      <c r="AK183" s="25">
        <f>IF('Indicator Date hidden'!AL184="x","x",$AK$2-'Indicator Date hidden'!AL184)</f>
        <v>1</v>
      </c>
      <c r="AL183" s="25">
        <f>IF('Indicator Date hidden'!AM184="x","x",$AL$2-'Indicator Date hidden'!AM184)</f>
        <v>0</v>
      </c>
      <c r="AM183" s="25">
        <f>IF('Indicator Date hidden'!AN184="x","x",$AM$2-'Indicator Date hidden'!AN184)</f>
        <v>0</v>
      </c>
      <c r="AN183" s="25">
        <f>IF('Indicator Date hidden'!AO184="x","x",$AN$2-'Indicator Date hidden'!AO184)</f>
        <v>0</v>
      </c>
      <c r="AO183" s="25" t="str">
        <f>IF('Indicator Date hidden'!AP184="x","x",$AO$2-'Indicator Date hidden'!AP184)</f>
        <v>x</v>
      </c>
      <c r="AP183" s="25" t="str">
        <f>IF('Indicator Date hidden'!AQ184="x","x",$AP$2-'Indicator Date hidden'!AQ184)</f>
        <v>x</v>
      </c>
      <c r="AQ183" s="25">
        <f>IF('Indicator Date hidden'!AR184="x","x",$AQ$2-'Indicator Date hidden'!AR184)</f>
        <v>0</v>
      </c>
      <c r="AR183" s="25">
        <f>IF('Indicator Date hidden'!AS184="x","x",$AR$2-'Indicator Date hidden'!AS184)</f>
        <v>0</v>
      </c>
      <c r="AS183" s="25">
        <f>IF('Indicator Date hidden'!AT184="x","x",$AS$2-'Indicator Date hidden'!AT184)</f>
        <v>0</v>
      </c>
      <c r="AT183" s="25">
        <f>IF('Indicator Date hidden'!AU184="x","x",$AT$2-'Indicator Date hidden'!AU184)</f>
        <v>0</v>
      </c>
      <c r="AU183" s="25" t="str">
        <f>IF('Indicator Date hidden'!AV184="x","x",$AU$2-'Indicator Date hidden'!AV184)</f>
        <v>x</v>
      </c>
      <c r="AV183" s="25">
        <f>IF('Indicator Date hidden'!AW184="x","x",$AV$2-'Indicator Date hidden'!AW184)</f>
        <v>0</v>
      </c>
      <c r="AW183" s="25">
        <f>IF('Indicator Date hidden'!AX184="x","x",$AW$2-'Indicator Date hidden'!AX184)</f>
        <v>0</v>
      </c>
      <c r="AX183" s="25">
        <f>IF('Indicator Date hidden'!AY184="x","x",$AX$2-'Indicator Date hidden'!AY184)</f>
        <v>0</v>
      </c>
      <c r="AY183" s="25">
        <f>IF('Indicator Date hidden'!AZ184="x","x",$AY$2-'Indicator Date hidden'!AZ184)</f>
        <v>0</v>
      </c>
      <c r="AZ183" s="25">
        <f>IF('Indicator Date hidden'!BA184="x","x",$AZ$2-'Indicator Date hidden'!BA184)</f>
        <v>0</v>
      </c>
      <c r="BA183">
        <f t="shared" si="25"/>
        <v>5</v>
      </c>
      <c r="BB183" s="26">
        <f t="shared" si="26"/>
        <v>0.12195121951219512</v>
      </c>
      <c r="BC183">
        <f t="shared" si="27"/>
        <v>2</v>
      </c>
      <c r="BD183" s="26">
        <f t="shared" si="28"/>
        <v>0.63226738521052295</v>
      </c>
      <c r="BE183" s="28">
        <f t="shared" si="29"/>
        <v>0</v>
      </c>
    </row>
    <row r="184" spans="1:57">
      <c r="A184" t="s">
        <v>6897</v>
      </c>
      <c r="B184" s="25">
        <f>IF('Indicator Date hidden'!C185="x","x",$B$2-'Indicator Date hidden'!C185)</f>
        <v>0</v>
      </c>
      <c r="C184" s="25">
        <f>IF('Indicator Date hidden'!D185="x","x",$C$2-'Indicator Date hidden'!D185)</f>
        <v>0</v>
      </c>
      <c r="D184" s="25">
        <f>IF('Indicator Date hidden'!E185="x","x",$D$2-'Indicator Date hidden'!E185)</f>
        <v>0</v>
      </c>
      <c r="E184" s="25">
        <f>IF('Indicator Date hidden'!F185="x","x",$E$2-'Indicator Date hidden'!F185)</f>
        <v>0</v>
      </c>
      <c r="F184" s="25">
        <f>IF('Indicator Date hidden'!G185="x","x",$F$2-'Indicator Date hidden'!G185)</f>
        <v>0</v>
      </c>
      <c r="G184" s="25">
        <f>IF('Indicator Date hidden'!H185="x","x",$G$2-'Indicator Date hidden'!H185)</f>
        <v>0</v>
      </c>
      <c r="H184" s="25">
        <f>IF('Indicator Date hidden'!I185="x","x",$H$2-'Indicator Date hidden'!I185)</f>
        <v>0</v>
      </c>
      <c r="I184" s="25">
        <f>IF('Indicator Date hidden'!J185="x","x",$I$2-'Indicator Date hidden'!J185)</f>
        <v>0</v>
      </c>
      <c r="J184" s="25">
        <f>IF('Indicator Date hidden'!K185="x","x",$J$2-'Indicator Date hidden'!K185)</f>
        <v>0</v>
      </c>
      <c r="K184" s="25">
        <f>IF('Indicator Date hidden'!L185="x","x",$K$2-'Indicator Date hidden'!L185)</f>
        <v>0</v>
      </c>
      <c r="L184" s="25">
        <f>IF('Indicator Date hidden'!M185="x","x",$L$2-'Indicator Date hidden'!M185)</f>
        <v>0</v>
      </c>
      <c r="M184" s="25">
        <f>IF('Indicator Date hidden'!N185="x","x",$M$2-'Indicator Date hidden'!N185)</f>
        <v>0</v>
      </c>
      <c r="N184" s="25">
        <f>IF('Indicator Date hidden'!O185="x","x",$N$2-'Indicator Date hidden'!O185)</f>
        <v>0</v>
      </c>
      <c r="O184" s="25">
        <f>IF('Indicator Date hidden'!P185="x","x",$O$2-'Indicator Date hidden'!P185)</f>
        <v>0</v>
      </c>
      <c r="P184" s="25">
        <f>IF('Indicator Date hidden'!Q185="x","x",$P$2-'Indicator Date hidden'!Q185)</f>
        <v>0</v>
      </c>
      <c r="Q184" s="25" t="str">
        <f>IF('Indicator Date hidden'!R185="x","x",$Q$2-'Indicator Date hidden'!R185)</f>
        <v>x</v>
      </c>
      <c r="R184" s="25">
        <f>IF('Indicator Date hidden'!S185="x","x",$R$2-'Indicator Date hidden'!S185)</f>
        <v>0</v>
      </c>
      <c r="S184" s="25">
        <f>IF('Indicator Date hidden'!T185="x","x",$S$2-'Indicator Date hidden'!T185)</f>
        <v>0</v>
      </c>
      <c r="T184" s="25">
        <f>IF('Indicator Date hidden'!U185="x","x",$T$2-'Indicator Date hidden'!U185)</f>
        <v>0</v>
      </c>
      <c r="U184" s="25" t="str">
        <f>IF('Indicator Date hidden'!V185="x","x",$U$2-'Indicator Date hidden'!V185)</f>
        <v>x</v>
      </c>
      <c r="V184" s="25">
        <f>IF('Indicator Date hidden'!W185="x","x",$V$2-'Indicator Date hidden'!W185)</f>
        <v>0</v>
      </c>
      <c r="W184" s="25" t="str">
        <f>IF('Indicator Date hidden'!X185="x","x",$W$2-'Indicator Date hidden'!X185)</f>
        <v>x</v>
      </c>
      <c r="X184" s="25">
        <f>IF('Indicator Date hidden'!Y185="x","x",$X$2-'Indicator Date hidden'!Y185)</f>
        <v>1</v>
      </c>
      <c r="Y184" s="25">
        <f>IF('Indicator Date hidden'!Z185="x","x",$Y$2-'Indicator Date hidden'!Z185)</f>
        <v>0</v>
      </c>
      <c r="Z184" s="25">
        <f>IF('Indicator Date hidden'!AA185="x","x",$Z$2-'Indicator Date hidden'!AA185)</f>
        <v>0</v>
      </c>
      <c r="AA184" s="25">
        <f>IF('Indicator Date hidden'!AB185="x","x",$AA$2-'Indicator Date hidden'!AB185)</f>
        <v>1</v>
      </c>
      <c r="AB184" s="25">
        <f>IF('Indicator Date hidden'!AC185="x","x",$AB$2-'Indicator Date hidden'!AC185)</f>
        <v>0</v>
      </c>
      <c r="AC184" s="25">
        <f>IF('Indicator Date hidden'!AD185="x","x",$AC$2-'Indicator Date hidden'!AD185)</f>
        <v>0</v>
      </c>
      <c r="AD184" s="25" t="str">
        <f>IF('Indicator Date hidden'!AE185="x","x",$AD$2-'Indicator Date hidden'!AE185)</f>
        <v>x</v>
      </c>
      <c r="AE184" s="25">
        <f>IF('Indicator Date hidden'!AF185="x","x",$AE$2-'Indicator Date hidden'!AF185)</f>
        <v>0</v>
      </c>
      <c r="AF184" s="25">
        <f>IF('Indicator Date hidden'!AG185="x","x",$AF$2-'Indicator Date hidden'!AG185)</f>
        <v>1</v>
      </c>
      <c r="AG184" s="25">
        <f>IF('Indicator Date hidden'!AH185="x","x",$AG$2-'Indicator Date hidden'!AH185)</f>
        <v>0</v>
      </c>
      <c r="AH184" s="25">
        <f>IF('Indicator Date hidden'!AI185="x","x",$AH$2-'Indicator Date hidden'!AI185)</f>
        <v>0</v>
      </c>
      <c r="AI184" s="25">
        <f>IF('Indicator Date hidden'!AJ185="x","x",$AI$2-'Indicator Date hidden'!AJ185)</f>
        <v>0</v>
      </c>
      <c r="AJ184" s="25" t="str">
        <f>IF('Indicator Date hidden'!AK185="x","x",$AJ$2-'Indicator Date hidden'!AK185)</f>
        <v>x</v>
      </c>
      <c r="AK184" s="25">
        <f>IF('Indicator Date hidden'!AL185="x","x",$AK$2-'Indicator Date hidden'!AL185)</f>
        <v>1</v>
      </c>
      <c r="AL184" s="25">
        <f>IF('Indicator Date hidden'!AM185="x","x",$AL$2-'Indicator Date hidden'!AM185)</f>
        <v>0</v>
      </c>
      <c r="AM184" s="25">
        <f>IF('Indicator Date hidden'!AN185="x","x",$AM$2-'Indicator Date hidden'!AN185)</f>
        <v>0</v>
      </c>
      <c r="AN184" s="25">
        <f>IF('Indicator Date hidden'!AO185="x","x",$AN$2-'Indicator Date hidden'!AO185)</f>
        <v>0</v>
      </c>
      <c r="AO184" s="25">
        <f>IF('Indicator Date hidden'!AP185="x","x",$AO$2-'Indicator Date hidden'!AP185)</f>
        <v>0</v>
      </c>
      <c r="AP184" s="25">
        <f>IF('Indicator Date hidden'!AQ185="x","x",$AP$2-'Indicator Date hidden'!AQ185)</f>
        <v>0</v>
      </c>
      <c r="AQ184" s="25">
        <f>IF('Indicator Date hidden'!AR185="x","x",$AQ$2-'Indicator Date hidden'!AR185)</f>
        <v>0</v>
      </c>
      <c r="AR184" s="25">
        <f>IF('Indicator Date hidden'!AS185="x","x",$AR$2-'Indicator Date hidden'!AS185)</f>
        <v>0</v>
      </c>
      <c r="AS184" s="25">
        <f>IF('Indicator Date hidden'!AT185="x","x",$AS$2-'Indicator Date hidden'!AT185)</f>
        <v>0</v>
      </c>
      <c r="AT184" s="25">
        <f>IF('Indicator Date hidden'!AU185="x","x",$AT$2-'Indicator Date hidden'!AU185)</f>
        <v>0</v>
      </c>
      <c r="AU184" s="25" t="str">
        <f>IF('Indicator Date hidden'!AV185="x","x",$AU$2-'Indicator Date hidden'!AV185)</f>
        <v>x</v>
      </c>
      <c r="AV184" s="25">
        <f>IF('Indicator Date hidden'!AW185="x","x",$AV$2-'Indicator Date hidden'!AW185)</f>
        <v>0</v>
      </c>
      <c r="AW184" s="25">
        <f>IF('Indicator Date hidden'!AX185="x","x",$AW$2-'Indicator Date hidden'!AX185)</f>
        <v>0</v>
      </c>
      <c r="AX184" s="25">
        <f>IF('Indicator Date hidden'!AY185="x","x",$AX$2-'Indicator Date hidden'!AY185)</f>
        <v>0</v>
      </c>
      <c r="AY184" s="25">
        <f>IF('Indicator Date hidden'!AZ185="x","x",$AY$2-'Indicator Date hidden'!AZ185)</f>
        <v>0</v>
      </c>
      <c r="AZ184" s="25">
        <f>IF('Indicator Date hidden'!BA185="x","x",$AZ$2-'Indicator Date hidden'!BA185)</f>
        <v>0</v>
      </c>
      <c r="BA184">
        <f t="shared" si="25"/>
        <v>4</v>
      </c>
      <c r="BB184" s="26">
        <f t="shared" si="26"/>
        <v>8.8888888888888892E-2</v>
      </c>
      <c r="BC184">
        <f t="shared" si="27"/>
        <v>4</v>
      </c>
      <c r="BD184" s="26">
        <f t="shared" si="28"/>
        <v>0.28458329944145994</v>
      </c>
      <c r="BE184" s="28">
        <f t="shared" si="29"/>
        <v>0</v>
      </c>
    </row>
    <row r="185" spans="1:57">
      <c r="A185" t="s">
        <v>7126</v>
      </c>
      <c r="B185" s="25">
        <f>IF('Indicator Date hidden'!C186="x","x",$B$2-'Indicator Date hidden'!C186)</f>
        <v>0</v>
      </c>
      <c r="C185" s="25">
        <f>IF('Indicator Date hidden'!D186="x","x",$C$2-'Indicator Date hidden'!D186)</f>
        <v>0</v>
      </c>
      <c r="D185" s="25">
        <f>IF('Indicator Date hidden'!E186="x","x",$D$2-'Indicator Date hidden'!E186)</f>
        <v>0</v>
      </c>
      <c r="E185" s="25">
        <f>IF('Indicator Date hidden'!F186="x","x",$E$2-'Indicator Date hidden'!F186)</f>
        <v>0</v>
      </c>
      <c r="F185" s="25">
        <f>IF('Indicator Date hidden'!G186="x","x",$F$2-'Indicator Date hidden'!G186)</f>
        <v>0</v>
      </c>
      <c r="G185" s="25">
        <f>IF('Indicator Date hidden'!H186="x","x",$G$2-'Indicator Date hidden'!H186)</f>
        <v>0</v>
      </c>
      <c r="H185" s="25">
        <f>IF('Indicator Date hidden'!I186="x","x",$H$2-'Indicator Date hidden'!I186)</f>
        <v>0</v>
      </c>
      <c r="I185" s="25">
        <f>IF('Indicator Date hidden'!J186="x","x",$I$2-'Indicator Date hidden'!J186)</f>
        <v>0</v>
      </c>
      <c r="J185" s="25">
        <f>IF('Indicator Date hidden'!K186="x","x",$J$2-'Indicator Date hidden'!K186)</f>
        <v>0</v>
      </c>
      <c r="K185" s="25">
        <f>IF('Indicator Date hidden'!L186="x","x",$K$2-'Indicator Date hidden'!L186)</f>
        <v>0</v>
      </c>
      <c r="L185" s="25">
        <f>IF('Indicator Date hidden'!M186="x","x",$L$2-'Indicator Date hidden'!M186)</f>
        <v>0</v>
      </c>
      <c r="M185" s="25">
        <f>IF('Indicator Date hidden'!N186="x","x",$M$2-'Indicator Date hidden'!N186)</f>
        <v>0</v>
      </c>
      <c r="N185" s="25">
        <f>IF('Indicator Date hidden'!O186="x","x",$N$2-'Indicator Date hidden'!O186)</f>
        <v>0</v>
      </c>
      <c r="O185" s="25">
        <f>IF('Indicator Date hidden'!P186="x","x",$O$2-'Indicator Date hidden'!P186)</f>
        <v>0</v>
      </c>
      <c r="P185" s="25">
        <f>IF('Indicator Date hidden'!Q186="x","x",$P$2-'Indicator Date hidden'!Q186)</f>
        <v>0</v>
      </c>
      <c r="Q185" s="25" t="str">
        <f>IF('Indicator Date hidden'!R186="x","x",$Q$2-'Indicator Date hidden'!R186)</f>
        <v>x</v>
      </c>
      <c r="R185" s="25">
        <f>IF('Indicator Date hidden'!S186="x","x",$R$2-'Indicator Date hidden'!S186)</f>
        <v>0</v>
      </c>
      <c r="S185" s="25">
        <f>IF('Indicator Date hidden'!T186="x","x",$S$2-'Indicator Date hidden'!T186)</f>
        <v>0</v>
      </c>
      <c r="T185" s="25">
        <f>IF('Indicator Date hidden'!U186="x","x",$T$2-'Indicator Date hidden'!U186)</f>
        <v>0</v>
      </c>
      <c r="U185" s="25" t="str">
        <f>IF('Indicator Date hidden'!V186="x","x",$U$2-'Indicator Date hidden'!V186)</f>
        <v>x</v>
      </c>
      <c r="V185" s="25">
        <f>IF('Indicator Date hidden'!W186="x","x",$V$2-'Indicator Date hidden'!W186)</f>
        <v>0</v>
      </c>
      <c r="W185" s="25">
        <f>IF('Indicator Date hidden'!X186="x","x",$W$2-'Indicator Date hidden'!X186)</f>
        <v>2</v>
      </c>
      <c r="X185" s="25">
        <f>IF('Indicator Date hidden'!Y186="x","x",$X$2-'Indicator Date hidden'!Y186)</f>
        <v>3</v>
      </c>
      <c r="Y185" s="25">
        <f>IF('Indicator Date hidden'!Z186="x","x",$Y$2-'Indicator Date hidden'!Z186)</f>
        <v>0</v>
      </c>
      <c r="Z185" s="25">
        <f>IF('Indicator Date hidden'!AA186="x","x",$Z$2-'Indicator Date hidden'!AA186)</f>
        <v>0</v>
      </c>
      <c r="AA185" s="25" t="str">
        <f>IF('Indicator Date hidden'!AB186="x","x",$AA$2-'Indicator Date hidden'!AB186)</f>
        <v>x</v>
      </c>
      <c r="AB185" s="25">
        <f>IF('Indicator Date hidden'!AC186="x","x",$AB$2-'Indicator Date hidden'!AC186)</f>
        <v>0</v>
      </c>
      <c r="AC185" s="25">
        <f>IF('Indicator Date hidden'!AD186="x","x",$AC$2-'Indicator Date hidden'!AD186)</f>
        <v>0</v>
      </c>
      <c r="AD185" s="25" t="str">
        <f>IF('Indicator Date hidden'!AE186="x","x",$AD$2-'Indicator Date hidden'!AE186)</f>
        <v>x</v>
      </c>
      <c r="AE185" s="25">
        <f>IF('Indicator Date hidden'!AF186="x","x",$AE$2-'Indicator Date hidden'!AF186)</f>
        <v>0</v>
      </c>
      <c r="AF185" s="25">
        <f>IF('Indicator Date hidden'!AG186="x","x",$AF$2-'Indicator Date hidden'!AG186)</f>
        <v>0</v>
      </c>
      <c r="AG185" s="25">
        <f>IF('Indicator Date hidden'!AH186="x","x",$AG$2-'Indicator Date hidden'!AH186)</f>
        <v>0</v>
      </c>
      <c r="AH185" s="25">
        <f>IF('Indicator Date hidden'!AI186="x","x",$AH$2-'Indicator Date hidden'!AI186)</f>
        <v>0</v>
      </c>
      <c r="AI185" s="25">
        <f>IF('Indicator Date hidden'!AJ186="x","x",$AI$2-'Indicator Date hidden'!AJ186)</f>
        <v>0</v>
      </c>
      <c r="AJ185" s="25" t="str">
        <f>IF('Indicator Date hidden'!AK186="x","x",$AJ$2-'Indicator Date hidden'!AK186)</f>
        <v>x</v>
      </c>
      <c r="AK185" s="25">
        <f>IF('Indicator Date hidden'!AL186="x","x",$AK$2-'Indicator Date hidden'!AL186)</f>
        <v>1</v>
      </c>
      <c r="AL185" s="25">
        <f>IF('Indicator Date hidden'!AM186="x","x",$AL$2-'Indicator Date hidden'!AM186)</f>
        <v>0</v>
      </c>
      <c r="AM185" s="25">
        <f>IF('Indicator Date hidden'!AN186="x","x",$AM$2-'Indicator Date hidden'!AN186)</f>
        <v>0</v>
      </c>
      <c r="AN185" s="25">
        <f>IF('Indicator Date hidden'!AO186="x","x",$AN$2-'Indicator Date hidden'!AO186)</f>
        <v>0</v>
      </c>
      <c r="AO185" s="25">
        <f>IF('Indicator Date hidden'!AP186="x","x",$AO$2-'Indicator Date hidden'!AP186)</f>
        <v>0</v>
      </c>
      <c r="AP185" s="25">
        <f>IF('Indicator Date hidden'!AQ186="x","x",$AP$2-'Indicator Date hidden'!AQ186)</f>
        <v>0</v>
      </c>
      <c r="AQ185" s="25">
        <f>IF('Indicator Date hidden'!AR186="x","x",$AQ$2-'Indicator Date hidden'!AR186)</f>
        <v>4</v>
      </c>
      <c r="AR185" s="25">
        <f>IF('Indicator Date hidden'!AS186="x","x",$AR$2-'Indicator Date hidden'!AS186)</f>
        <v>0</v>
      </c>
      <c r="AS185" s="25">
        <f>IF('Indicator Date hidden'!AT186="x","x",$AS$2-'Indicator Date hidden'!AT186)</f>
        <v>0</v>
      </c>
      <c r="AT185" s="25">
        <f>IF('Indicator Date hidden'!AU186="x","x",$AT$2-'Indicator Date hidden'!AU186)</f>
        <v>0</v>
      </c>
      <c r="AU185" s="25" t="str">
        <f>IF('Indicator Date hidden'!AV186="x","x",$AU$2-'Indicator Date hidden'!AV186)</f>
        <v>x</v>
      </c>
      <c r="AV185" s="25">
        <f>IF('Indicator Date hidden'!AW186="x","x",$AV$2-'Indicator Date hidden'!AW186)</f>
        <v>0</v>
      </c>
      <c r="AW185" s="25">
        <f>IF('Indicator Date hidden'!AX186="x","x",$AW$2-'Indicator Date hidden'!AX186)</f>
        <v>0</v>
      </c>
      <c r="AX185" s="25">
        <f>IF('Indicator Date hidden'!AY186="x","x",$AX$2-'Indicator Date hidden'!AY186)</f>
        <v>1</v>
      </c>
      <c r="AY185" s="25">
        <f>IF('Indicator Date hidden'!AZ186="x","x",$AY$2-'Indicator Date hidden'!AZ186)</f>
        <v>0</v>
      </c>
      <c r="AZ185" s="25">
        <f>IF('Indicator Date hidden'!BA186="x","x",$AZ$2-'Indicator Date hidden'!BA186)</f>
        <v>0</v>
      </c>
      <c r="BA185">
        <f t="shared" si="25"/>
        <v>11</v>
      </c>
      <c r="BB185" s="26">
        <f t="shared" si="26"/>
        <v>0.24444444444444444</v>
      </c>
      <c r="BC185">
        <f t="shared" si="27"/>
        <v>5</v>
      </c>
      <c r="BD185" s="26">
        <f t="shared" si="28"/>
        <v>0.79318081322554435</v>
      </c>
      <c r="BE185" s="28">
        <f t="shared" si="29"/>
        <v>0</v>
      </c>
    </row>
    <row r="186" spans="1:57">
      <c r="A186" t="s">
        <v>7124</v>
      </c>
      <c r="B186" s="25">
        <f>IF('Indicator Date hidden'!C187="x","x",$B$2-'Indicator Date hidden'!C187)</f>
        <v>0</v>
      </c>
      <c r="C186" s="25">
        <f>IF('Indicator Date hidden'!D187="x","x",$C$2-'Indicator Date hidden'!D187)</f>
        <v>0</v>
      </c>
      <c r="D186" s="25">
        <f>IF('Indicator Date hidden'!E187="x","x",$D$2-'Indicator Date hidden'!E187)</f>
        <v>0</v>
      </c>
      <c r="E186" s="25">
        <f>IF('Indicator Date hidden'!F187="x","x",$E$2-'Indicator Date hidden'!F187)</f>
        <v>0</v>
      </c>
      <c r="F186" s="25">
        <f>IF('Indicator Date hidden'!G187="x","x",$F$2-'Indicator Date hidden'!G187)</f>
        <v>0</v>
      </c>
      <c r="G186" s="25">
        <f>IF('Indicator Date hidden'!H187="x","x",$G$2-'Indicator Date hidden'!H187)</f>
        <v>0</v>
      </c>
      <c r="H186" s="25">
        <f>IF('Indicator Date hidden'!I187="x","x",$H$2-'Indicator Date hidden'!I187)</f>
        <v>0</v>
      </c>
      <c r="I186" s="25">
        <f>IF('Indicator Date hidden'!J187="x","x",$I$2-'Indicator Date hidden'!J187)</f>
        <v>0</v>
      </c>
      <c r="J186" s="25">
        <f>IF('Indicator Date hidden'!K187="x","x",$J$2-'Indicator Date hidden'!K187)</f>
        <v>0</v>
      </c>
      <c r="K186" s="25">
        <f>IF('Indicator Date hidden'!L187="x","x",$K$2-'Indicator Date hidden'!L187)</f>
        <v>0</v>
      </c>
      <c r="L186" s="25">
        <f>IF('Indicator Date hidden'!M187="x","x",$L$2-'Indicator Date hidden'!M187)</f>
        <v>0</v>
      </c>
      <c r="M186" s="25">
        <f>IF('Indicator Date hidden'!N187="x","x",$M$2-'Indicator Date hidden'!N187)</f>
        <v>0</v>
      </c>
      <c r="N186" s="25">
        <f>IF('Indicator Date hidden'!O187="x","x",$N$2-'Indicator Date hidden'!O187)</f>
        <v>0</v>
      </c>
      <c r="O186" s="25">
        <f>IF('Indicator Date hidden'!P187="x","x",$O$2-'Indicator Date hidden'!P187)</f>
        <v>0</v>
      </c>
      <c r="P186" s="25">
        <f>IF('Indicator Date hidden'!Q187="x","x",$P$2-'Indicator Date hidden'!Q187)</f>
        <v>0</v>
      </c>
      <c r="Q186" s="25" t="str">
        <f>IF('Indicator Date hidden'!R187="x","x",$Q$2-'Indicator Date hidden'!R187)</f>
        <v>x</v>
      </c>
      <c r="R186" s="25">
        <f>IF('Indicator Date hidden'!S187="x","x",$R$2-'Indicator Date hidden'!S187)</f>
        <v>0</v>
      </c>
      <c r="S186" s="25">
        <f>IF('Indicator Date hidden'!T187="x","x",$S$2-'Indicator Date hidden'!T187)</f>
        <v>0</v>
      </c>
      <c r="T186" s="25">
        <f>IF('Indicator Date hidden'!U187="x","x",$T$2-'Indicator Date hidden'!U187)</f>
        <v>0</v>
      </c>
      <c r="U186" s="25">
        <f>IF('Indicator Date hidden'!V187="x","x",$U$2-'Indicator Date hidden'!V187)</f>
        <v>0</v>
      </c>
      <c r="V186" s="25">
        <f>IF('Indicator Date hidden'!W187="x","x",$V$2-'Indicator Date hidden'!W187)</f>
        <v>0</v>
      </c>
      <c r="W186" s="25">
        <f>IF('Indicator Date hidden'!X187="x","x",$W$2-'Indicator Date hidden'!X187)</f>
        <v>3</v>
      </c>
      <c r="X186" s="25">
        <f>IF('Indicator Date hidden'!Y187="x","x",$X$2-'Indicator Date hidden'!Y187)</f>
        <v>4</v>
      </c>
      <c r="Y186" s="25">
        <f>IF('Indicator Date hidden'!Z187="x","x",$Y$2-'Indicator Date hidden'!Z187)</f>
        <v>0</v>
      </c>
      <c r="Z186" s="25">
        <f>IF('Indicator Date hidden'!AA187="x","x",$Z$2-'Indicator Date hidden'!AA187)</f>
        <v>0</v>
      </c>
      <c r="AA186" s="25">
        <f>IF('Indicator Date hidden'!AB187="x","x",$AA$2-'Indicator Date hidden'!AB187)</f>
        <v>0</v>
      </c>
      <c r="AB186" s="25">
        <f>IF('Indicator Date hidden'!AC187="x","x",$AB$2-'Indicator Date hidden'!AC187)</f>
        <v>0</v>
      </c>
      <c r="AC186" s="25">
        <f>IF('Indicator Date hidden'!AD187="x","x",$AC$2-'Indicator Date hidden'!AD187)</f>
        <v>0</v>
      </c>
      <c r="AD186" s="25" t="str">
        <f>IF('Indicator Date hidden'!AE187="x","x",$AD$2-'Indicator Date hidden'!AE187)</f>
        <v>x</v>
      </c>
      <c r="AE186" s="25">
        <f>IF('Indicator Date hidden'!AF187="x","x",$AE$2-'Indicator Date hidden'!AF187)</f>
        <v>0</v>
      </c>
      <c r="AF186" s="25">
        <f>IF('Indicator Date hidden'!AG187="x","x",$AF$2-'Indicator Date hidden'!AG187)</f>
        <v>0</v>
      </c>
      <c r="AG186" s="25">
        <f>IF('Indicator Date hidden'!AH187="x","x",$AG$2-'Indicator Date hidden'!AH187)</f>
        <v>0</v>
      </c>
      <c r="AH186" s="25">
        <f>IF('Indicator Date hidden'!AI187="x","x",$AH$2-'Indicator Date hidden'!AI187)</f>
        <v>0</v>
      </c>
      <c r="AI186" s="25">
        <f>IF('Indicator Date hidden'!AJ187="x","x",$AI$2-'Indicator Date hidden'!AJ187)</f>
        <v>0</v>
      </c>
      <c r="AJ186" s="25" t="str">
        <f>IF('Indicator Date hidden'!AK187="x","x",$AJ$2-'Indicator Date hidden'!AK187)</f>
        <v>x</v>
      </c>
      <c r="AK186" s="25">
        <f>IF('Indicator Date hidden'!AL187="x","x",$AK$2-'Indicator Date hidden'!AL187)</f>
        <v>1</v>
      </c>
      <c r="AL186" s="25">
        <f>IF('Indicator Date hidden'!AM187="x","x",$AL$2-'Indicator Date hidden'!AM187)</f>
        <v>0</v>
      </c>
      <c r="AM186" s="25">
        <f>IF('Indicator Date hidden'!AN187="x","x",$AM$2-'Indicator Date hidden'!AN187)</f>
        <v>0</v>
      </c>
      <c r="AN186" s="25">
        <f>IF('Indicator Date hidden'!AO187="x","x",$AN$2-'Indicator Date hidden'!AO187)</f>
        <v>0</v>
      </c>
      <c r="AO186" s="25">
        <f>IF('Indicator Date hidden'!AP187="x","x",$AO$2-'Indicator Date hidden'!AP187)</f>
        <v>0</v>
      </c>
      <c r="AP186" s="25">
        <f>IF('Indicator Date hidden'!AQ187="x","x",$AP$2-'Indicator Date hidden'!AQ187)</f>
        <v>0</v>
      </c>
      <c r="AQ186" s="25">
        <f>IF('Indicator Date hidden'!AR187="x","x",$AQ$2-'Indicator Date hidden'!AR187)</f>
        <v>4</v>
      </c>
      <c r="AR186" s="25">
        <f>IF('Indicator Date hidden'!AS187="x","x",$AR$2-'Indicator Date hidden'!AS187)</f>
        <v>0</v>
      </c>
      <c r="AS186" s="25">
        <f>IF('Indicator Date hidden'!AT187="x","x",$AS$2-'Indicator Date hidden'!AT187)</f>
        <v>0</v>
      </c>
      <c r="AT186" s="25">
        <f>IF('Indicator Date hidden'!AU187="x","x",$AT$2-'Indicator Date hidden'!AU187)</f>
        <v>0</v>
      </c>
      <c r="AU186" s="25">
        <f>IF('Indicator Date hidden'!AV187="x","x",$AU$2-'Indicator Date hidden'!AV187)</f>
        <v>1</v>
      </c>
      <c r="AV186" s="25">
        <f>IF('Indicator Date hidden'!AW187="x","x",$AV$2-'Indicator Date hidden'!AW187)</f>
        <v>0</v>
      </c>
      <c r="AW186" s="25">
        <f>IF('Indicator Date hidden'!AX187="x","x",$AW$2-'Indicator Date hidden'!AX187)</f>
        <v>0</v>
      </c>
      <c r="AX186" s="25">
        <f>IF('Indicator Date hidden'!AY187="x","x",$AX$2-'Indicator Date hidden'!AY187)</f>
        <v>0</v>
      </c>
      <c r="AY186" s="25">
        <f>IF('Indicator Date hidden'!AZ187="x","x",$AY$2-'Indicator Date hidden'!AZ187)</f>
        <v>0</v>
      </c>
      <c r="AZ186" s="25">
        <f>IF('Indicator Date hidden'!BA187="x","x",$AZ$2-'Indicator Date hidden'!BA187)</f>
        <v>0</v>
      </c>
      <c r="BA186">
        <f t="shared" si="25"/>
        <v>13</v>
      </c>
      <c r="BB186" s="26">
        <f t="shared" si="26"/>
        <v>0.27083333333333331</v>
      </c>
      <c r="BC186">
        <f t="shared" si="27"/>
        <v>5</v>
      </c>
      <c r="BD186" s="26">
        <f t="shared" si="28"/>
        <v>0.90690828581995475</v>
      </c>
      <c r="BE186" s="28">
        <f t="shared" si="29"/>
        <v>0</v>
      </c>
    </row>
    <row r="187" spans="1:57">
      <c r="A187" t="s">
        <v>7128</v>
      </c>
      <c r="B187" s="25">
        <f>IF('Indicator Date hidden'!C188="x","x",$B$2-'Indicator Date hidden'!C188)</f>
        <v>0</v>
      </c>
      <c r="C187" s="25">
        <f>IF('Indicator Date hidden'!D188="x","x",$C$2-'Indicator Date hidden'!D188)</f>
        <v>0</v>
      </c>
      <c r="D187" s="25">
        <f>IF('Indicator Date hidden'!E188="x","x",$D$2-'Indicator Date hidden'!E188)</f>
        <v>0</v>
      </c>
      <c r="E187" s="25">
        <f>IF('Indicator Date hidden'!F188="x","x",$E$2-'Indicator Date hidden'!F188)</f>
        <v>0</v>
      </c>
      <c r="F187" s="25">
        <f>IF('Indicator Date hidden'!G188="x","x",$F$2-'Indicator Date hidden'!G188)</f>
        <v>0</v>
      </c>
      <c r="G187" s="25">
        <f>IF('Indicator Date hidden'!H188="x","x",$G$2-'Indicator Date hidden'!H188)</f>
        <v>0</v>
      </c>
      <c r="H187" s="25">
        <f>IF('Indicator Date hidden'!I188="x","x",$H$2-'Indicator Date hidden'!I188)</f>
        <v>0</v>
      </c>
      <c r="I187" s="25">
        <f>IF('Indicator Date hidden'!J188="x","x",$I$2-'Indicator Date hidden'!J188)</f>
        <v>0</v>
      </c>
      <c r="J187" s="25">
        <f>IF('Indicator Date hidden'!K188="x","x",$J$2-'Indicator Date hidden'!K188)</f>
        <v>0</v>
      </c>
      <c r="K187" s="25">
        <f>IF('Indicator Date hidden'!L188="x","x",$K$2-'Indicator Date hidden'!L188)</f>
        <v>0</v>
      </c>
      <c r="L187" s="25">
        <f>IF('Indicator Date hidden'!M188="x","x",$L$2-'Indicator Date hidden'!M188)</f>
        <v>0</v>
      </c>
      <c r="M187" s="25">
        <f>IF('Indicator Date hidden'!N188="x","x",$M$2-'Indicator Date hidden'!N188)</f>
        <v>0</v>
      </c>
      <c r="N187" s="25">
        <f>IF('Indicator Date hidden'!O188="x","x",$N$2-'Indicator Date hidden'!O188)</f>
        <v>0</v>
      </c>
      <c r="O187" s="25">
        <f>IF('Indicator Date hidden'!P188="x","x",$O$2-'Indicator Date hidden'!P188)</f>
        <v>0</v>
      </c>
      <c r="P187" s="25">
        <f>IF('Indicator Date hidden'!Q188="x","x",$P$2-'Indicator Date hidden'!Q188)</f>
        <v>0</v>
      </c>
      <c r="Q187" s="25">
        <f>IF('Indicator Date hidden'!R188="x","x",$Q$2-'Indicator Date hidden'!R188)</f>
        <v>8</v>
      </c>
      <c r="R187" s="25">
        <f>IF('Indicator Date hidden'!S188="x","x",$R$2-'Indicator Date hidden'!S188)</f>
        <v>0</v>
      </c>
      <c r="S187" s="25">
        <f>IF('Indicator Date hidden'!T188="x","x",$S$2-'Indicator Date hidden'!T188)</f>
        <v>0</v>
      </c>
      <c r="T187" s="25">
        <f>IF('Indicator Date hidden'!U188="x","x",$T$2-'Indicator Date hidden'!U188)</f>
        <v>0</v>
      </c>
      <c r="U187" s="25">
        <f>IF('Indicator Date hidden'!V188="x","x",$U$2-'Indicator Date hidden'!V188)</f>
        <v>0</v>
      </c>
      <c r="V187" s="25">
        <f>IF('Indicator Date hidden'!W188="x","x",$V$2-'Indicator Date hidden'!W188)</f>
        <v>0</v>
      </c>
      <c r="W187" s="25">
        <f>IF('Indicator Date hidden'!X188="x","x",$W$2-'Indicator Date hidden'!X188)</f>
        <v>8</v>
      </c>
      <c r="X187" s="25">
        <f>IF('Indicator Date hidden'!Y188="x","x",$X$2-'Indicator Date hidden'!Y188)</f>
        <v>1</v>
      </c>
      <c r="Y187" s="25">
        <f>IF('Indicator Date hidden'!Z188="x","x",$Y$2-'Indicator Date hidden'!Z188)</f>
        <v>0</v>
      </c>
      <c r="Z187" s="25">
        <f>IF('Indicator Date hidden'!AA188="x","x",$Z$2-'Indicator Date hidden'!AA188)</f>
        <v>0</v>
      </c>
      <c r="AA187" s="25">
        <f>IF('Indicator Date hidden'!AB188="x","x",$AA$2-'Indicator Date hidden'!AB188)</f>
        <v>0</v>
      </c>
      <c r="AB187" s="25">
        <f>IF('Indicator Date hidden'!AC188="x","x",$AB$2-'Indicator Date hidden'!AC188)</f>
        <v>0</v>
      </c>
      <c r="AC187" s="25">
        <f>IF('Indicator Date hidden'!AD188="x","x",$AC$2-'Indicator Date hidden'!AD188)</f>
        <v>0</v>
      </c>
      <c r="AD187" s="25" t="str">
        <f>IF('Indicator Date hidden'!AE188="x","x",$AD$2-'Indicator Date hidden'!AE188)</f>
        <v>x</v>
      </c>
      <c r="AE187" s="25" t="str">
        <f>IF('Indicator Date hidden'!AF188="x","x",$AE$2-'Indicator Date hidden'!AF188)</f>
        <v>x</v>
      </c>
      <c r="AF187" s="25">
        <f>IF('Indicator Date hidden'!AG188="x","x",$AF$2-'Indicator Date hidden'!AG188)</f>
        <v>10</v>
      </c>
      <c r="AG187" s="25">
        <f>IF('Indicator Date hidden'!AH188="x","x",$AG$2-'Indicator Date hidden'!AH188)</f>
        <v>0</v>
      </c>
      <c r="AH187" s="25">
        <f>IF('Indicator Date hidden'!AI188="x","x",$AH$2-'Indicator Date hidden'!AI188)</f>
        <v>0</v>
      </c>
      <c r="AI187" s="25">
        <f>IF('Indicator Date hidden'!AJ188="x","x",$AI$2-'Indicator Date hidden'!AJ188)</f>
        <v>0</v>
      </c>
      <c r="AJ187" s="25" t="str">
        <f>IF('Indicator Date hidden'!AK188="x","x",$AJ$2-'Indicator Date hidden'!AK188)</f>
        <v>x</v>
      </c>
      <c r="AK187" s="25">
        <f>IF('Indicator Date hidden'!AL188="x","x",$AK$2-'Indicator Date hidden'!AL188)</f>
        <v>1</v>
      </c>
      <c r="AL187" s="25">
        <f>IF('Indicator Date hidden'!AM188="x","x",$AL$2-'Indicator Date hidden'!AM188)</f>
        <v>0</v>
      </c>
      <c r="AM187" s="25">
        <f>IF('Indicator Date hidden'!AN188="x","x",$AM$2-'Indicator Date hidden'!AN188)</f>
        <v>0</v>
      </c>
      <c r="AN187" s="25">
        <f>IF('Indicator Date hidden'!AO188="x","x",$AN$2-'Indicator Date hidden'!AO188)</f>
        <v>0</v>
      </c>
      <c r="AO187" s="25" t="str">
        <f>IF('Indicator Date hidden'!AP188="x","x",$AO$2-'Indicator Date hidden'!AP188)</f>
        <v>x</v>
      </c>
      <c r="AP187" s="25" t="str">
        <f>IF('Indicator Date hidden'!AQ188="x","x",$AP$2-'Indicator Date hidden'!AQ188)</f>
        <v>x</v>
      </c>
      <c r="AQ187" s="25">
        <f>IF('Indicator Date hidden'!AR188="x","x",$AQ$2-'Indicator Date hidden'!AR188)</f>
        <v>8</v>
      </c>
      <c r="AR187" s="25">
        <f>IF('Indicator Date hidden'!AS188="x","x",$AR$2-'Indicator Date hidden'!AS188)</f>
        <v>0</v>
      </c>
      <c r="AS187" s="25">
        <f>IF('Indicator Date hidden'!AT188="x","x",$AS$2-'Indicator Date hidden'!AT188)</f>
        <v>0</v>
      </c>
      <c r="AT187" s="25">
        <f>IF('Indicator Date hidden'!AU188="x","x",$AT$2-'Indicator Date hidden'!AU188)</f>
        <v>0</v>
      </c>
      <c r="AU187" s="25">
        <f>IF('Indicator Date hidden'!AV188="x","x",$AU$2-'Indicator Date hidden'!AV188)</f>
        <v>1</v>
      </c>
      <c r="AV187" s="25">
        <f>IF('Indicator Date hidden'!AW188="x","x",$AV$2-'Indicator Date hidden'!AW188)</f>
        <v>0</v>
      </c>
      <c r="AW187" s="25">
        <f>IF('Indicator Date hidden'!AX188="x","x",$AW$2-'Indicator Date hidden'!AX188)</f>
        <v>0</v>
      </c>
      <c r="AX187" s="25">
        <f>IF('Indicator Date hidden'!AY188="x","x",$AX$2-'Indicator Date hidden'!AY188)</f>
        <v>0</v>
      </c>
      <c r="AY187" s="25">
        <f>IF('Indicator Date hidden'!AZ188="x","x",$AY$2-'Indicator Date hidden'!AZ188)</f>
        <v>0</v>
      </c>
      <c r="AZ187" s="25">
        <f>IF('Indicator Date hidden'!BA188="x","x",$AZ$2-'Indicator Date hidden'!BA188)</f>
        <v>3</v>
      </c>
      <c r="BA187">
        <f t="shared" si="25"/>
        <v>40</v>
      </c>
      <c r="BB187" s="26">
        <f t="shared" si="26"/>
        <v>0.86956521739130432</v>
      </c>
      <c r="BC187">
        <f t="shared" si="27"/>
        <v>8</v>
      </c>
      <c r="BD187" s="26">
        <f t="shared" si="28"/>
        <v>2.4192048249119229</v>
      </c>
      <c r="BE187" s="28">
        <f t="shared" si="29"/>
        <v>0</v>
      </c>
    </row>
    <row r="188" spans="1:57">
      <c r="A188" t="s">
        <v>7137</v>
      </c>
      <c r="B188" s="25">
        <f>IF('Indicator Date hidden'!C189="x","x",$B$2-'Indicator Date hidden'!C189)</f>
        <v>0</v>
      </c>
      <c r="C188" s="25">
        <f>IF('Indicator Date hidden'!D189="x","x",$C$2-'Indicator Date hidden'!D189)</f>
        <v>0</v>
      </c>
      <c r="D188" s="25">
        <f>IF('Indicator Date hidden'!E189="x","x",$D$2-'Indicator Date hidden'!E189)</f>
        <v>0</v>
      </c>
      <c r="E188" s="25">
        <f>IF('Indicator Date hidden'!F189="x","x",$E$2-'Indicator Date hidden'!F189)</f>
        <v>0</v>
      </c>
      <c r="F188" s="25">
        <f>IF('Indicator Date hidden'!G189="x","x",$F$2-'Indicator Date hidden'!G189)</f>
        <v>0</v>
      </c>
      <c r="G188" s="25">
        <f>IF('Indicator Date hidden'!H189="x","x",$G$2-'Indicator Date hidden'!H189)</f>
        <v>0</v>
      </c>
      <c r="H188" s="25">
        <f>IF('Indicator Date hidden'!I189="x","x",$H$2-'Indicator Date hidden'!I189)</f>
        <v>0</v>
      </c>
      <c r="I188" s="25">
        <f>IF('Indicator Date hidden'!J189="x","x",$I$2-'Indicator Date hidden'!J189)</f>
        <v>0</v>
      </c>
      <c r="J188" s="25">
        <f>IF('Indicator Date hidden'!K189="x","x",$J$2-'Indicator Date hidden'!K189)</f>
        <v>0</v>
      </c>
      <c r="K188" s="25">
        <f>IF('Indicator Date hidden'!L189="x","x",$K$2-'Indicator Date hidden'!L189)</f>
        <v>0</v>
      </c>
      <c r="L188" s="25">
        <f>IF('Indicator Date hidden'!M189="x","x",$L$2-'Indicator Date hidden'!M189)</f>
        <v>0</v>
      </c>
      <c r="M188" s="25">
        <f>IF('Indicator Date hidden'!N189="x","x",$M$2-'Indicator Date hidden'!N189)</f>
        <v>0</v>
      </c>
      <c r="N188" s="25">
        <f>IF('Indicator Date hidden'!O189="x","x",$N$2-'Indicator Date hidden'!O189)</f>
        <v>0</v>
      </c>
      <c r="O188" s="25">
        <f>IF('Indicator Date hidden'!P189="x","x",$O$2-'Indicator Date hidden'!P189)</f>
        <v>0</v>
      </c>
      <c r="P188" s="25">
        <f>IF('Indicator Date hidden'!Q189="x","x",$P$2-'Indicator Date hidden'!Q189)</f>
        <v>0</v>
      </c>
      <c r="Q188" s="25">
        <f>IF('Indicator Date hidden'!R189="x","x",$Q$2-'Indicator Date hidden'!R189)</f>
        <v>7</v>
      </c>
      <c r="R188" s="25">
        <f>IF('Indicator Date hidden'!S189="x","x",$R$2-'Indicator Date hidden'!S189)</f>
        <v>0</v>
      </c>
      <c r="S188" s="25">
        <f>IF('Indicator Date hidden'!T189="x","x",$S$2-'Indicator Date hidden'!T189)</f>
        <v>0</v>
      </c>
      <c r="T188" s="25">
        <f>IF('Indicator Date hidden'!U189="x","x",$T$2-'Indicator Date hidden'!U189)</f>
        <v>0</v>
      </c>
      <c r="U188" s="25">
        <f>IF('Indicator Date hidden'!V189="x","x",$U$2-'Indicator Date hidden'!V189)</f>
        <v>0</v>
      </c>
      <c r="V188" s="25">
        <f>IF('Indicator Date hidden'!W189="x","x",$V$2-'Indicator Date hidden'!W189)</f>
        <v>0</v>
      </c>
      <c r="W188" s="25">
        <f>IF('Indicator Date hidden'!X189="x","x",$W$2-'Indicator Date hidden'!X189)</f>
        <v>1</v>
      </c>
      <c r="X188" s="25">
        <f>IF('Indicator Date hidden'!Y189="x","x",$X$2-'Indicator Date hidden'!Y189)</f>
        <v>4</v>
      </c>
      <c r="Y188" s="25">
        <f>IF('Indicator Date hidden'!Z189="x","x",$Y$2-'Indicator Date hidden'!Z189)</f>
        <v>0</v>
      </c>
      <c r="Z188" s="25">
        <f>IF('Indicator Date hidden'!AA189="x","x",$Z$2-'Indicator Date hidden'!AA189)</f>
        <v>0</v>
      </c>
      <c r="AA188" s="25" t="str">
        <f>IF('Indicator Date hidden'!AB189="x","x",$AA$2-'Indicator Date hidden'!AB189)</f>
        <v>x</v>
      </c>
      <c r="AB188" s="25">
        <f>IF('Indicator Date hidden'!AC189="x","x",$AB$2-'Indicator Date hidden'!AC189)</f>
        <v>0</v>
      </c>
      <c r="AC188" s="25">
        <f>IF('Indicator Date hidden'!AD189="x","x",$AC$2-'Indicator Date hidden'!AD189)</f>
        <v>0</v>
      </c>
      <c r="AD188" s="25">
        <f>IF('Indicator Date hidden'!AE189="x","x",$AD$2-'Indicator Date hidden'!AE189)</f>
        <v>0</v>
      </c>
      <c r="AE188" s="25" t="str">
        <f>IF('Indicator Date hidden'!AF189="x","x",$AE$2-'Indicator Date hidden'!AF189)</f>
        <v>x</v>
      </c>
      <c r="AF188" s="25">
        <f>IF('Indicator Date hidden'!AG189="x","x",$AF$2-'Indicator Date hidden'!AG189)</f>
        <v>3</v>
      </c>
      <c r="AG188" s="25">
        <f>IF('Indicator Date hidden'!AH189="x","x",$AG$2-'Indicator Date hidden'!AH189)</f>
        <v>0</v>
      </c>
      <c r="AH188" s="25">
        <f>IF('Indicator Date hidden'!AI189="x","x",$AH$2-'Indicator Date hidden'!AI189)</f>
        <v>0</v>
      </c>
      <c r="AI188" s="25">
        <f>IF('Indicator Date hidden'!AJ189="x","x",$AI$2-'Indicator Date hidden'!AJ189)</f>
        <v>0</v>
      </c>
      <c r="AJ188" s="25" t="str">
        <f>IF('Indicator Date hidden'!AK189="x","x",$AJ$2-'Indicator Date hidden'!AK189)</f>
        <v>x</v>
      </c>
      <c r="AK188" s="25">
        <f>IF('Indicator Date hidden'!AL189="x","x",$AK$2-'Indicator Date hidden'!AL189)</f>
        <v>1</v>
      </c>
      <c r="AL188" s="25">
        <f>IF('Indicator Date hidden'!AM189="x","x",$AL$2-'Indicator Date hidden'!AM189)</f>
        <v>0</v>
      </c>
      <c r="AM188" s="25">
        <f>IF('Indicator Date hidden'!AN189="x","x",$AM$2-'Indicator Date hidden'!AN189)</f>
        <v>0</v>
      </c>
      <c r="AN188" s="25">
        <f>IF('Indicator Date hidden'!AO189="x","x",$AN$2-'Indicator Date hidden'!AO189)</f>
        <v>0</v>
      </c>
      <c r="AO188" s="25" t="str">
        <f>IF('Indicator Date hidden'!AP189="x","x",$AO$2-'Indicator Date hidden'!AP189)</f>
        <v>x</v>
      </c>
      <c r="AP188" s="25" t="str">
        <f>IF('Indicator Date hidden'!AQ189="x","x",$AP$2-'Indicator Date hidden'!AQ189)</f>
        <v>x</v>
      </c>
      <c r="AQ188" s="25">
        <f>IF('Indicator Date hidden'!AR189="x","x",$AQ$2-'Indicator Date hidden'!AR189)</f>
        <v>4</v>
      </c>
      <c r="AR188" s="25">
        <f>IF('Indicator Date hidden'!AS189="x","x",$AR$2-'Indicator Date hidden'!AS189)</f>
        <v>0</v>
      </c>
      <c r="AS188" s="25" t="str">
        <f>IF('Indicator Date hidden'!AT189="x","x",$AS$2-'Indicator Date hidden'!AT189)</f>
        <v>x</v>
      </c>
      <c r="AT188" s="25">
        <f>IF('Indicator Date hidden'!AU189="x","x",$AT$2-'Indicator Date hidden'!AU189)</f>
        <v>0</v>
      </c>
      <c r="AU188" s="25">
        <f>IF('Indicator Date hidden'!AV189="x","x",$AU$2-'Indicator Date hidden'!AV189)</f>
        <v>1</v>
      </c>
      <c r="AV188" s="25">
        <f>IF('Indicator Date hidden'!AW189="x","x",$AV$2-'Indicator Date hidden'!AW189)</f>
        <v>0</v>
      </c>
      <c r="AW188" s="25">
        <f>IF('Indicator Date hidden'!AX189="x","x",$AW$2-'Indicator Date hidden'!AX189)</f>
        <v>0</v>
      </c>
      <c r="AX188" s="25">
        <f>IF('Indicator Date hidden'!AY189="x","x",$AX$2-'Indicator Date hidden'!AY189)</f>
        <v>0</v>
      </c>
      <c r="AY188" s="25">
        <f>IF('Indicator Date hidden'!AZ189="x","x",$AY$2-'Indicator Date hidden'!AZ189)</f>
        <v>0</v>
      </c>
      <c r="AZ188" s="25">
        <f>IF('Indicator Date hidden'!BA189="x","x",$AZ$2-'Indicator Date hidden'!BA189)</f>
        <v>0</v>
      </c>
      <c r="BA188">
        <f t="shared" si="25"/>
        <v>21</v>
      </c>
      <c r="BB188" s="26">
        <f t="shared" si="26"/>
        <v>0.46666666666666667</v>
      </c>
      <c r="BC188">
        <f t="shared" si="27"/>
        <v>7</v>
      </c>
      <c r="BD188" s="26">
        <f t="shared" si="28"/>
        <v>1.3597385369580759</v>
      </c>
      <c r="BE188" s="28">
        <f t="shared" si="29"/>
        <v>0</v>
      </c>
    </row>
    <row r="189" spans="1:57">
      <c r="A189" t="s">
        <v>7131</v>
      </c>
      <c r="B189" s="25">
        <f>IF('Indicator Date hidden'!C190="x","x",$B$2-'Indicator Date hidden'!C190)</f>
        <v>0</v>
      </c>
      <c r="C189" s="25">
        <f>IF('Indicator Date hidden'!D190="x","x",$C$2-'Indicator Date hidden'!D190)</f>
        <v>0</v>
      </c>
      <c r="D189" s="25">
        <f>IF('Indicator Date hidden'!E190="x","x",$D$2-'Indicator Date hidden'!E190)</f>
        <v>0</v>
      </c>
      <c r="E189" s="25">
        <f>IF('Indicator Date hidden'!F190="x","x",$E$2-'Indicator Date hidden'!F190)</f>
        <v>0</v>
      </c>
      <c r="F189" s="25">
        <f>IF('Indicator Date hidden'!G190="x","x",$F$2-'Indicator Date hidden'!G190)</f>
        <v>0</v>
      </c>
      <c r="G189" s="25">
        <f>IF('Indicator Date hidden'!H190="x","x",$G$2-'Indicator Date hidden'!H190)</f>
        <v>0</v>
      </c>
      <c r="H189" s="25">
        <f>IF('Indicator Date hidden'!I190="x","x",$H$2-'Indicator Date hidden'!I190)</f>
        <v>0</v>
      </c>
      <c r="I189" s="25">
        <f>IF('Indicator Date hidden'!J190="x","x",$I$2-'Indicator Date hidden'!J190)</f>
        <v>0</v>
      </c>
      <c r="J189" s="25">
        <f>IF('Indicator Date hidden'!K190="x","x",$J$2-'Indicator Date hidden'!K190)</f>
        <v>0</v>
      </c>
      <c r="K189" s="25">
        <f>IF('Indicator Date hidden'!L190="x","x",$K$2-'Indicator Date hidden'!L190)</f>
        <v>0</v>
      </c>
      <c r="L189" s="25">
        <f>IF('Indicator Date hidden'!M190="x","x",$L$2-'Indicator Date hidden'!M190)</f>
        <v>0</v>
      </c>
      <c r="M189" s="25">
        <f>IF('Indicator Date hidden'!N190="x","x",$M$2-'Indicator Date hidden'!N190)</f>
        <v>0</v>
      </c>
      <c r="N189" s="25">
        <f>IF('Indicator Date hidden'!O190="x","x",$N$2-'Indicator Date hidden'!O190)</f>
        <v>0</v>
      </c>
      <c r="O189" s="25">
        <f>IF('Indicator Date hidden'!P190="x","x",$O$2-'Indicator Date hidden'!P190)</f>
        <v>0</v>
      </c>
      <c r="P189" s="25">
        <f>IF('Indicator Date hidden'!Q190="x","x",$P$2-'Indicator Date hidden'!Q190)</f>
        <v>0</v>
      </c>
      <c r="Q189" s="25" t="str">
        <f>IF('Indicator Date hidden'!R190="x","x",$Q$2-'Indicator Date hidden'!R190)</f>
        <v>x</v>
      </c>
      <c r="R189" s="25">
        <f>IF('Indicator Date hidden'!S190="x","x",$R$2-'Indicator Date hidden'!S190)</f>
        <v>0</v>
      </c>
      <c r="S189" s="25">
        <f>IF('Indicator Date hidden'!T190="x","x",$S$2-'Indicator Date hidden'!T190)</f>
        <v>0</v>
      </c>
      <c r="T189" s="25">
        <f>IF('Indicator Date hidden'!U190="x","x",$T$2-'Indicator Date hidden'!U190)</f>
        <v>0</v>
      </c>
      <c r="U189" s="25" t="str">
        <f>IF('Indicator Date hidden'!V190="x","x",$U$2-'Indicator Date hidden'!V190)</f>
        <v>x</v>
      </c>
      <c r="V189" s="25">
        <f>IF('Indicator Date hidden'!W190="x","x",$V$2-'Indicator Date hidden'!W190)</f>
        <v>0</v>
      </c>
      <c r="W189" s="25">
        <f>IF('Indicator Date hidden'!X190="x","x",$W$2-'Indicator Date hidden'!X190)</f>
        <v>5</v>
      </c>
      <c r="X189" s="25" t="str">
        <f>IF('Indicator Date hidden'!Y190="x","x",$X$2-'Indicator Date hidden'!Y190)</f>
        <v>x</v>
      </c>
      <c r="Y189" s="25">
        <f>IF('Indicator Date hidden'!Z190="x","x",$Y$2-'Indicator Date hidden'!Z190)</f>
        <v>0</v>
      </c>
      <c r="Z189" s="25">
        <f>IF('Indicator Date hidden'!AA190="x","x",$Z$2-'Indicator Date hidden'!AA190)</f>
        <v>0</v>
      </c>
      <c r="AA189" s="25">
        <f>IF('Indicator Date hidden'!AB190="x","x",$AA$2-'Indicator Date hidden'!AB190)</f>
        <v>0</v>
      </c>
      <c r="AB189" s="25">
        <f>IF('Indicator Date hidden'!AC190="x","x",$AB$2-'Indicator Date hidden'!AC190)</f>
        <v>0</v>
      </c>
      <c r="AC189" s="25">
        <f>IF('Indicator Date hidden'!AD190="x","x",$AC$2-'Indicator Date hidden'!AD190)</f>
        <v>0</v>
      </c>
      <c r="AD189" s="25">
        <f>IF('Indicator Date hidden'!AE190="x","x",$AD$2-'Indicator Date hidden'!AE190)</f>
        <v>0</v>
      </c>
      <c r="AE189" s="25">
        <f>IF('Indicator Date hidden'!AF190="x","x",$AE$2-'Indicator Date hidden'!AF190)</f>
        <v>0</v>
      </c>
      <c r="AF189" s="25">
        <f>IF('Indicator Date hidden'!AG190="x","x",$AF$2-'Indicator Date hidden'!AG190)</f>
        <v>7</v>
      </c>
      <c r="AG189" s="25">
        <f>IF('Indicator Date hidden'!AH190="x","x",$AG$2-'Indicator Date hidden'!AH190)</f>
        <v>0</v>
      </c>
      <c r="AH189" s="25">
        <f>IF('Indicator Date hidden'!AI190="x","x",$AH$2-'Indicator Date hidden'!AI190)</f>
        <v>0</v>
      </c>
      <c r="AI189" s="25">
        <f>IF('Indicator Date hidden'!AJ190="x","x",$AI$2-'Indicator Date hidden'!AJ190)</f>
        <v>0</v>
      </c>
      <c r="AJ189" s="25" t="str">
        <f>IF('Indicator Date hidden'!AK190="x","x",$AJ$2-'Indicator Date hidden'!AK190)</f>
        <v>x</v>
      </c>
      <c r="AK189" s="25">
        <f>IF('Indicator Date hidden'!AL190="x","x",$AK$2-'Indicator Date hidden'!AL190)</f>
        <v>1</v>
      </c>
      <c r="AL189" s="25">
        <f>IF('Indicator Date hidden'!AM190="x","x",$AL$2-'Indicator Date hidden'!AM190)</f>
        <v>0</v>
      </c>
      <c r="AM189" s="25">
        <f>IF('Indicator Date hidden'!AN190="x","x",$AM$2-'Indicator Date hidden'!AN190)</f>
        <v>0</v>
      </c>
      <c r="AN189" s="25">
        <f>IF('Indicator Date hidden'!AO190="x","x",$AN$2-'Indicator Date hidden'!AO190)</f>
        <v>0</v>
      </c>
      <c r="AO189" s="25">
        <f>IF('Indicator Date hidden'!AP190="x","x",$AO$2-'Indicator Date hidden'!AP190)</f>
        <v>0</v>
      </c>
      <c r="AP189" s="25">
        <f>IF('Indicator Date hidden'!AQ190="x","x",$AP$2-'Indicator Date hidden'!AQ190)</f>
        <v>0</v>
      </c>
      <c r="AQ189" s="25">
        <f>IF('Indicator Date hidden'!AR190="x","x",$AQ$2-'Indicator Date hidden'!AR190)</f>
        <v>0</v>
      </c>
      <c r="AR189" s="25">
        <f>IF('Indicator Date hidden'!AS190="x","x",$AR$2-'Indicator Date hidden'!AS190)</f>
        <v>0</v>
      </c>
      <c r="AS189" s="25">
        <f>IF('Indicator Date hidden'!AT190="x","x",$AS$2-'Indicator Date hidden'!AT190)</f>
        <v>0</v>
      </c>
      <c r="AT189" s="25">
        <f>IF('Indicator Date hidden'!AU190="x","x",$AT$2-'Indicator Date hidden'!AU190)</f>
        <v>0</v>
      </c>
      <c r="AU189" s="25">
        <f>IF('Indicator Date hidden'!AV190="x","x",$AU$2-'Indicator Date hidden'!AV190)</f>
        <v>3</v>
      </c>
      <c r="AV189" s="25">
        <f>IF('Indicator Date hidden'!AW190="x","x",$AV$2-'Indicator Date hidden'!AW190)</f>
        <v>0</v>
      </c>
      <c r="AW189" s="25">
        <f>IF('Indicator Date hidden'!AX190="x","x",$AW$2-'Indicator Date hidden'!AX190)</f>
        <v>0</v>
      </c>
      <c r="AX189" s="25">
        <f>IF('Indicator Date hidden'!AY190="x","x",$AX$2-'Indicator Date hidden'!AY190)</f>
        <v>0</v>
      </c>
      <c r="AY189" s="25">
        <f>IF('Indicator Date hidden'!AZ190="x","x",$AY$2-'Indicator Date hidden'!AZ190)</f>
        <v>0</v>
      </c>
      <c r="AZ189" s="25">
        <f>IF('Indicator Date hidden'!BA190="x","x",$AZ$2-'Indicator Date hidden'!BA190)</f>
        <v>0</v>
      </c>
      <c r="BA189">
        <f t="shared" si="25"/>
        <v>16</v>
      </c>
      <c r="BB189" s="26">
        <f t="shared" si="26"/>
        <v>0.34042553191489361</v>
      </c>
      <c r="BC189">
        <f t="shared" si="27"/>
        <v>4</v>
      </c>
      <c r="BD189" s="26">
        <f t="shared" si="28"/>
        <v>1.2928048962521967</v>
      </c>
      <c r="BE189" s="28">
        <f t="shared" si="29"/>
        <v>0</v>
      </c>
    </row>
    <row r="190" spans="1:57">
      <c r="A190" t="s">
        <v>7135</v>
      </c>
      <c r="B190" s="25">
        <f>IF('Indicator Date hidden'!C191="x","x",$B$2-'Indicator Date hidden'!C191)</f>
        <v>0</v>
      </c>
      <c r="C190" s="25">
        <f>IF('Indicator Date hidden'!D191="x","x",$C$2-'Indicator Date hidden'!D191)</f>
        <v>0</v>
      </c>
      <c r="D190" s="25">
        <f>IF('Indicator Date hidden'!E191="x","x",$D$2-'Indicator Date hidden'!E191)</f>
        <v>0</v>
      </c>
      <c r="E190" s="25">
        <f>IF('Indicator Date hidden'!F191="x","x",$E$2-'Indicator Date hidden'!F191)</f>
        <v>0</v>
      </c>
      <c r="F190" s="25">
        <f>IF('Indicator Date hidden'!G191="x","x",$F$2-'Indicator Date hidden'!G191)</f>
        <v>0</v>
      </c>
      <c r="G190" s="25">
        <f>IF('Indicator Date hidden'!H191="x","x",$G$2-'Indicator Date hidden'!H191)</f>
        <v>0</v>
      </c>
      <c r="H190" s="25">
        <f>IF('Indicator Date hidden'!I191="x","x",$H$2-'Indicator Date hidden'!I191)</f>
        <v>0</v>
      </c>
      <c r="I190" s="25">
        <f>IF('Indicator Date hidden'!J191="x","x",$I$2-'Indicator Date hidden'!J191)</f>
        <v>0</v>
      </c>
      <c r="J190" s="25">
        <f>IF('Indicator Date hidden'!K191="x","x",$J$2-'Indicator Date hidden'!K191)</f>
        <v>0</v>
      </c>
      <c r="K190" s="25">
        <f>IF('Indicator Date hidden'!L191="x","x",$K$2-'Indicator Date hidden'!L191)</f>
        <v>0</v>
      </c>
      <c r="L190" s="25">
        <f>IF('Indicator Date hidden'!M191="x","x",$L$2-'Indicator Date hidden'!M191)</f>
        <v>0</v>
      </c>
      <c r="M190" s="25">
        <f>IF('Indicator Date hidden'!N191="x","x",$M$2-'Indicator Date hidden'!N191)</f>
        <v>0</v>
      </c>
      <c r="N190" s="25">
        <f>IF('Indicator Date hidden'!O191="x","x",$N$2-'Indicator Date hidden'!O191)</f>
        <v>0</v>
      </c>
      <c r="O190" s="25">
        <f>IF('Indicator Date hidden'!P191="x","x",$O$2-'Indicator Date hidden'!P191)</f>
        <v>0</v>
      </c>
      <c r="P190" s="25">
        <f>IF('Indicator Date hidden'!Q191="x","x",$P$2-'Indicator Date hidden'!Q191)</f>
        <v>0</v>
      </c>
      <c r="Q190" s="25">
        <f>IF('Indicator Date hidden'!R191="x","x",$Q$2-'Indicator Date hidden'!R191)</f>
        <v>3</v>
      </c>
      <c r="R190" s="25">
        <f>IF('Indicator Date hidden'!S191="x","x",$R$2-'Indicator Date hidden'!S191)</f>
        <v>0</v>
      </c>
      <c r="S190" s="25">
        <f>IF('Indicator Date hidden'!T191="x","x",$S$2-'Indicator Date hidden'!T191)</f>
        <v>0</v>
      </c>
      <c r="T190" s="25">
        <f>IF('Indicator Date hidden'!U191="x","x",$T$2-'Indicator Date hidden'!U191)</f>
        <v>0</v>
      </c>
      <c r="U190" s="25">
        <f>IF('Indicator Date hidden'!V191="x","x",$U$2-'Indicator Date hidden'!V191)</f>
        <v>0</v>
      </c>
      <c r="V190" s="25">
        <f>IF('Indicator Date hidden'!W191="x","x",$V$2-'Indicator Date hidden'!W191)</f>
        <v>0</v>
      </c>
      <c r="W190" s="25">
        <f>IF('Indicator Date hidden'!X191="x","x",$W$2-'Indicator Date hidden'!X191)</f>
        <v>1</v>
      </c>
      <c r="X190" s="25">
        <f>IF('Indicator Date hidden'!Y191="x","x",$X$2-'Indicator Date hidden'!Y191)</f>
        <v>1</v>
      </c>
      <c r="Y190" s="25">
        <f>IF('Indicator Date hidden'!Z191="x","x",$Y$2-'Indicator Date hidden'!Z191)</f>
        <v>0</v>
      </c>
      <c r="Z190" s="25">
        <f>IF('Indicator Date hidden'!AA191="x","x",$Z$2-'Indicator Date hidden'!AA191)</f>
        <v>0</v>
      </c>
      <c r="AA190" s="25">
        <f>IF('Indicator Date hidden'!AB191="x","x",$AA$2-'Indicator Date hidden'!AB191)</f>
        <v>0</v>
      </c>
      <c r="AB190" s="25">
        <f>IF('Indicator Date hidden'!AC191="x","x",$AB$2-'Indicator Date hidden'!AC191)</f>
        <v>0</v>
      </c>
      <c r="AC190" s="25">
        <f>IF('Indicator Date hidden'!AD191="x","x",$AC$2-'Indicator Date hidden'!AD191)</f>
        <v>0</v>
      </c>
      <c r="AD190" s="25">
        <f>IF('Indicator Date hidden'!AE191="x","x",$AD$2-'Indicator Date hidden'!AE191)</f>
        <v>0</v>
      </c>
      <c r="AE190" s="25">
        <f>IF('Indicator Date hidden'!AF191="x","x",$AE$2-'Indicator Date hidden'!AF191)</f>
        <v>0</v>
      </c>
      <c r="AF190" s="25">
        <f>IF('Indicator Date hidden'!AG191="x","x",$AF$2-'Indicator Date hidden'!AG191)</f>
        <v>1</v>
      </c>
      <c r="AG190" s="25">
        <f>IF('Indicator Date hidden'!AH191="x","x",$AG$2-'Indicator Date hidden'!AH191)</f>
        <v>0</v>
      </c>
      <c r="AH190" s="25">
        <f>IF('Indicator Date hidden'!AI191="x","x",$AH$2-'Indicator Date hidden'!AI191)</f>
        <v>0</v>
      </c>
      <c r="AI190" s="25">
        <f>IF('Indicator Date hidden'!AJ191="x","x",$AI$2-'Indicator Date hidden'!AJ191)</f>
        <v>0</v>
      </c>
      <c r="AJ190" s="25" t="str">
        <f>IF('Indicator Date hidden'!AK191="x","x",$AJ$2-'Indicator Date hidden'!AK191)</f>
        <v>x</v>
      </c>
      <c r="AK190" s="25">
        <f>IF('Indicator Date hidden'!AL191="x","x",$AK$2-'Indicator Date hidden'!AL191)</f>
        <v>1</v>
      </c>
      <c r="AL190" s="25">
        <f>IF('Indicator Date hidden'!AM191="x","x",$AL$2-'Indicator Date hidden'!AM191)</f>
        <v>0</v>
      </c>
      <c r="AM190" s="25">
        <f>IF('Indicator Date hidden'!AN191="x","x",$AM$2-'Indicator Date hidden'!AN191)</f>
        <v>0</v>
      </c>
      <c r="AN190" s="25">
        <f>IF('Indicator Date hidden'!AO191="x","x",$AN$2-'Indicator Date hidden'!AO191)</f>
        <v>0</v>
      </c>
      <c r="AO190" s="25" t="str">
        <f>IF('Indicator Date hidden'!AP191="x","x",$AO$2-'Indicator Date hidden'!AP191)</f>
        <v>x</v>
      </c>
      <c r="AP190" s="25" t="str">
        <f>IF('Indicator Date hidden'!AQ191="x","x",$AP$2-'Indicator Date hidden'!AQ191)</f>
        <v>x</v>
      </c>
      <c r="AQ190" s="25">
        <f>IF('Indicator Date hidden'!AR191="x","x",$AQ$2-'Indicator Date hidden'!AR191)</f>
        <v>0</v>
      </c>
      <c r="AR190" s="25">
        <f>IF('Indicator Date hidden'!AS191="x","x",$AR$2-'Indicator Date hidden'!AS191)</f>
        <v>0</v>
      </c>
      <c r="AS190" s="25">
        <f>IF('Indicator Date hidden'!AT191="x","x",$AS$2-'Indicator Date hidden'!AT191)</f>
        <v>0</v>
      </c>
      <c r="AT190" s="25">
        <f>IF('Indicator Date hidden'!AU191="x","x",$AT$2-'Indicator Date hidden'!AU191)</f>
        <v>0</v>
      </c>
      <c r="AU190" s="25">
        <f>IF('Indicator Date hidden'!AV191="x","x",$AU$2-'Indicator Date hidden'!AV191)</f>
        <v>5</v>
      </c>
      <c r="AV190" s="25">
        <f>IF('Indicator Date hidden'!AW191="x","x",$AV$2-'Indicator Date hidden'!AW191)</f>
        <v>0</v>
      </c>
      <c r="AW190" s="25">
        <f>IF('Indicator Date hidden'!AX191="x","x",$AW$2-'Indicator Date hidden'!AX191)</f>
        <v>0</v>
      </c>
      <c r="AX190" s="25">
        <f>IF('Indicator Date hidden'!AY191="x","x",$AX$2-'Indicator Date hidden'!AY191)</f>
        <v>0</v>
      </c>
      <c r="AY190" s="25">
        <f>IF('Indicator Date hidden'!AZ191="x","x",$AY$2-'Indicator Date hidden'!AZ191)</f>
        <v>0</v>
      </c>
      <c r="AZ190" s="25">
        <f>IF('Indicator Date hidden'!BA191="x","x",$AZ$2-'Indicator Date hidden'!BA191)</f>
        <v>0</v>
      </c>
      <c r="BA190">
        <f t="shared" si="25"/>
        <v>12</v>
      </c>
      <c r="BB190" s="26">
        <f t="shared" si="26"/>
        <v>0.25</v>
      </c>
      <c r="BC190">
        <f t="shared" si="27"/>
        <v>6</v>
      </c>
      <c r="BD190" s="26">
        <f t="shared" si="28"/>
        <v>0.8539125638299665</v>
      </c>
      <c r="BE190" s="28">
        <f t="shared" si="29"/>
        <v>0</v>
      </c>
    </row>
    <row r="191" spans="1:57">
      <c r="A191" t="s">
        <v>7140</v>
      </c>
      <c r="B191" s="25">
        <f>IF('Indicator Date hidden'!C192="x","x",$B$2-'Indicator Date hidden'!C192)</f>
        <v>0</v>
      </c>
      <c r="C191" s="25">
        <f>IF('Indicator Date hidden'!D192="x","x",$C$2-'Indicator Date hidden'!D192)</f>
        <v>0</v>
      </c>
      <c r="D191" s="25">
        <f>IF('Indicator Date hidden'!E192="x","x",$D$2-'Indicator Date hidden'!E192)</f>
        <v>0</v>
      </c>
      <c r="E191" s="25">
        <f>IF('Indicator Date hidden'!F192="x","x",$E$2-'Indicator Date hidden'!F192)</f>
        <v>0</v>
      </c>
      <c r="F191" s="25">
        <f>IF('Indicator Date hidden'!G192="x","x",$F$2-'Indicator Date hidden'!G192)</f>
        <v>0</v>
      </c>
      <c r="G191" s="25">
        <f>IF('Indicator Date hidden'!H192="x","x",$G$2-'Indicator Date hidden'!H192)</f>
        <v>0</v>
      </c>
      <c r="H191" s="25">
        <f>IF('Indicator Date hidden'!I192="x","x",$H$2-'Indicator Date hidden'!I192)</f>
        <v>0</v>
      </c>
      <c r="I191" s="25">
        <f>IF('Indicator Date hidden'!J192="x","x",$I$2-'Indicator Date hidden'!J192)</f>
        <v>0</v>
      </c>
      <c r="J191" s="25">
        <f>IF('Indicator Date hidden'!K192="x","x",$J$2-'Indicator Date hidden'!K192)</f>
        <v>0</v>
      </c>
      <c r="K191" s="25">
        <f>IF('Indicator Date hidden'!L192="x","x",$K$2-'Indicator Date hidden'!L192)</f>
        <v>0</v>
      </c>
      <c r="L191" s="25">
        <f>IF('Indicator Date hidden'!M192="x","x",$L$2-'Indicator Date hidden'!M192)</f>
        <v>0</v>
      </c>
      <c r="M191" s="25">
        <f>IF('Indicator Date hidden'!N192="x","x",$M$2-'Indicator Date hidden'!N192)</f>
        <v>0</v>
      </c>
      <c r="N191" s="25">
        <f>IF('Indicator Date hidden'!O192="x","x",$N$2-'Indicator Date hidden'!O192)</f>
        <v>0</v>
      </c>
      <c r="O191" s="25">
        <f>IF('Indicator Date hidden'!P192="x","x",$O$2-'Indicator Date hidden'!P192)</f>
        <v>0</v>
      </c>
      <c r="P191" s="25">
        <f>IF('Indicator Date hidden'!Q192="x","x",$P$2-'Indicator Date hidden'!Q192)</f>
        <v>0</v>
      </c>
      <c r="Q191" s="25">
        <f>IF('Indicator Date hidden'!R192="x","x",$Q$2-'Indicator Date hidden'!R192)</f>
        <v>1</v>
      </c>
      <c r="R191" s="25">
        <f>IF('Indicator Date hidden'!S192="x","x",$R$2-'Indicator Date hidden'!S192)</f>
        <v>0</v>
      </c>
      <c r="S191" s="25">
        <f>IF('Indicator Date hidden'!T192="x","x",$S$2-'Indicator Date hidden'!T192)</f>
        <v>0</v>
      </c>
      <c r="T191" s="25">
        <f>IF('Indicator Date hidden'!U192="x","x",$T$2-'Indicator Date hidden'!U192)</f>
        <v>0</v>
      </c>
      <c r="U191" s="25" t="str">
        <f>IF('Indicator Date hidden'!V192="x","x",$U$2-'Indicator Date hidden'!V192)</f>
        <v>x</v>
      </c>
      <c r="V191" s="25">
        <f>IF('Indicator Date hidden'!W192="x","x",$V$2-'Indicator Date hidden'!W192)</f>
        <v>0</v>
      </c>
      <c r="W191" s="25">
        <f>IF('Indicator Date hidden'!X192="x","x",$W$2-'Indicator Date hidden'!X192)</f>
        <v>1</v>
      </c>
      <c r="X191" s="25">
        <f>IF('Indicator Date hidden'!Y192="x","x",$X$2-'Indicator Date hidden'!Y192)</f>
        <v>4</v>
      </c>
      <c r="Y191" s="25">
        <f>IF('Indicator Date hidden'!Z192="x","x",$Y$2-'Indicator Date hidden'!Z192)</f>
        <v>0</v>
      </c>
      <c r="Z191" s="25">
        <f>IF('Indicator Date hidden'!AA192="x","x",$Z$2-'Indicator Date hidden'!AA192)</f>
        <v>0</v>
      </c>
      <c r="AA191" s="25">
        <f>IF('Indicator Date hidden'!AB192="x","x",$AA$2-'Indicator Date hidden'!AB192)</f>
        <v>0</v>
      </c>
      <c r="AB191" s="25">
        <f>IF('Indicator Date hidden'!AC192="x","x",$AB$2-'Indicator Date hidden'!AC192)</f>
        <v>0</v>
      </c>
      <c r="AC191" s="25">
        <f>IF('Indicator Date hidden'!AD192="x","x",$AC$2-'Indicator Date hidden'!AD192)</f>
        <v>0</v>
      </c>
      <c r="AD191" s="25">
        <f>IF('Indicator Date hidden'!AE192="x","x",$AD$2-'Indicator Date hidden'!AE192)</f>
        <v>0</v>
      </c>
      <c r="AE191" s="25">
        <f>IF('Indicator Date hidden'!AF192="x","x",$AE$2-'Indicator Date hidden'!AF192)</f>
        <v>0</v>
      </c>
      <c r="AF191" s="25">
        <f>IF('Indicator Date hidden'!AG192="x","x",$AF$2-'Indicator Date hidden'!AG192)</f>
        <v>8</v>
      </c>
      <c r="AG191" s="25">
        <f>IF('Indicator Date hidden'!AH192="x","x",$AG$2-'Indicator Date hidden'!AH192)</f>
        <v>0</v>
      </c>
      <c r="AH191" s="25">
        <f>IF('Indicator Date hidden'!AI192="x","x",$AH$2-'Indicator Date hidden'!AI192)</f>
        <v>0</v>
      </c>
      <c r="AI191" s="25">
        <f>IF('Indicator Date hidden'!AJ192="x","x",$AI$2-'Indicator Date hidden'!AJ192)</f>
        <v>0</v>
      </c>
      <c r="AJ191" s="25">
        <f>IF('Indicator Date hidden'!AK192="x","x",$AJ$2-'Indicator Date hidden'!AK192)</f>
        <v>0</v>
      </c>
      <c r="AK191" s="25">
        <f>IF('Indicator Date hidden'!AL192="x","x",$AK$2-'Indicator Date hidden'!AL192)</f>
        <v>0</v>
      </c>
      <c r="AL191" s="25">
        <f>IF('Indicator Date hidden'!AM192="x","x",$AL$2-'Indicator Date hidden'!AM192)</f>
        <v>0</v>
      </c>
      <c r="AM191" s="25">
        <f>IF('Indicator Date hidden'!AN192="x","x",$AM$2-'Indicator Date hidden'!AN192)</f>
        <v>0</v>
      </c>
      <c r="AN191" s="25">
        <f>IF('Indicator Date hidden'!AO192="x","x",$AN$2-'Indicator Date hidden'!AO192)</f>
        <v>0</v>
      </c>
      <c r="AO191" s="25">
        <f>IF('Indicator Date hidden'!AP192="x","x",$AO$2-'Indicator Date hidden'!AP192)</f>
        <v>1</v>
      </c>
      <c r="AP191" s="25">
        <f>IF('Indicator Date hidden'!AQ192="x","x",$AP$2-'Indicator Date hidden'!AQ192)</f>
        <v>1</v>
      </c>
      <c r="AQ191" s="25">
        <f>IF('Indicator Date hidden'!AR192="x","x",$AQ$2-'Indicator Date hidden'!AR192)</f>
        <v>0</v>
      </c>
      <c r="AR191" s="25">
        <f>IF('Indicator Date hidden'!AS192="x","x",$AR$2-'Indicator Date hidden'!AS192)</f>
        <v>0</v>
      </c>
      <c r="AS191" s="25">
        <f>IF('Indicator Date hidden'!AT192="x","x",$AS$2-'Indicator Date hidden'!AT192)</f>
        <v>0</v>
      </c>
      <c r="AT191" s="25">
        <f>IF('Indicator Date hidden'!AU192="x","x",$AT$2-'Indicator Date hidden'!AU192)</f>
        <v>0</v>
      </c>
      <c r="AU191" s="25">
        <f>IF('Indicator Date hidden'!AV192="x","x",$AU$2-'Indicator Date hidden'!AV192)</f>
        <v>1</v>
      </c>
      <c r="AV191" s="25">
        <f>IF('Indicator Date hidden'!AW192="x","x",$AV$2-'Indicator Date hidden'!AW192)</f>
        <v>0</v>
      </c>
      <c r="AW191" s="25">
        <f>IF('Indicator Date hidden'!AX192="x","x",$AW$2-'Indicator Date hidden'!AX192)</f>
        <v>0</v>
      </c>
      <c r="AX191" s="25">
        <f>IF('Indicator Date hidden'!AY192="x","x",$AX$2-'Indicator Date hidden'!AY192)</f>
        <v>0</v>
      </c>
      <c r="AY191" s="25">
        <f>IF('Indicator Date hidden'!AZ192="x","x",$AY$2-'Indicator Date hidden'!AZ192)</f>
        <v>3</v>
      </c>
      <c r="AZ191" s="25">
        <f>IF('Indicator Date hidden'!BA192="x","x",$AZ$2-'Indicator Date hidden'!BA192)</f>
        <v>3</v>
      </c>
      <c r="BA191">
        <f t="shared" si="25"/>
        <v>23</v>
      </c>
      <c r="BB191" s="26">
        <f t="shared" si="26"/>
        <v>0.46</v>
      </c>
      <c r="BC191">
        <f t="shared" si="27"/>
        <v>9</v>
      </c>
      <c r="BD191" s="26">
        <f t="shared" si="28"/>
        <v>1.3595587519485872</v>
      </c>
      <c r="BE191" s="28">
        <f t="shared" si="29"/>
        <v>0</v>
      </c>
    </row>
    <row r="192" spans="1:57">
      <c r="A192" t="s">
        <v>7144</v>
      </c>
      <c r="B192" s="25">
        <f>IF('Indicator Date hidden'!C193="x","x",$B$2-'Indicator Date hidden'!C193)</f>
        <v>0</v>
      </c>
      <c r="C192" s="25">
        <f>IF('Indicator Date hidden'!D193="x","x",$C$2-'Indicator Date hidden'!D193)</f>
        <v>0</v>
      </c>
      <c r="D192" s="25">
        <f>IF('Indicator Date hidden'!E193="x","x",$D$2-'Indicator Date hidden'!E193)</f>
        <v>0</v>
      </c>
      <c r="E192" s="25">
        <f>IF('Indicator Date hidden'!F193="x","x",$E$2-'Indicator Date hidden'!F193)</f>
        <v>0</v>
      </c>
      <c r="F192" s="25">
        <f>IF('Indicator Date hidden'!G193="x","x",$F$2-'Indicator Date hidden'!G193)</f>
        <v>0</v>
      </c>
      <c r="G192" s="25">
        <f>IF('Indicator Date hidden'!H193="x","x",$G$2-'Indicator Date hidden'!H193)</f>
        <v>0</v>
      </c>
      <c r="H192" s="25">
        <f>IF('Indicator Date hidden'!I193="x","x",$H$2-'Indicator Date hidden'!I193)</f>
        <v>0</v>
      </c>
      <c r="I192" s="25">
        <f>IF('Indicator Date hidden'!J193="x","x",$I$2-'Indicator Date hidden'!J193)</f>
        <v>0</v>
      </c>
      <c r="J192" s="25">
        <f>IF('Indicator Date hidden'!K193="x","x",$J$2-'Indicator Date hidden'!K193)</f>
        <v>0</v>
      </c>
      <c r="K192" s="25">
        <f>IF('Indicator Date hidden'!L193="x","x",$K$2-'Indicator Date hidden'!L193)</f>
        <v>0</v>
      </c>
      <c r="L192" s="25">
        <f>IF('Indicator Date hidden'!M193="x","x",$L$2-'Indicator Date hidden'!M193)</f>
        <v>0</v>
      </c>
      <c r="M192" s="25">
        <f>IF('Indicator Date hidden'!N193="x","x",$M$2-'Indicator Date hidden'!N193)</f>
        <v>0</v>
      </c>
      <c r="N192" s="25">
        <f>IF('Indicator Date hidden'!O193="x","x",$N$2-'Indicator Date hidden'!O193)</f>
        <v>0</v>
      </c>
      <c r="O192" s="25">
        <f>IF('Indicator Date hidden'!P193="x","x",$O$2-'Indicator Date hidden'!P193)</f>
        <v>0</v>
      </c>
      <c r="P192" s="25">
        <f>IF('Indicator Date hidden'!Q193="x","x",$P$2-'Indicator Date hidden'!Q193)</f>
        <v>0</v>
      </c>
      <c r="Q192" s="25">
        <f>IF('Indicator Date hidden'!R193="x","x",$Q$2-'Indicator Date hidden'!R193)</f>
        <v>0</v>
      </c>
      <c r="R192" s="25">
        <f>IF('Indicator Date hidden'!S193="x","x",$R$2-'Indicator Date hidden'!S193)</f>
        <v>0</v>
      </c>
      <c r="S192" s="25">
        <f>IF('Indicator Date hidden'!T193="x","x",$S$2-'Indicator Date hidden'!T193)</f>
        <v>0</v>
      </c>
      <c r="T192" s="25">
        <f>IF('Indicator Date hidden'!U193="x","x",$T$2-'Indicator Date hidden'!U193)</f>
        <v>0</v>
      </c>
      <c r="U192" s="25">
        <f>IF('Indicator Date hidden'!V193="x","x",$U$2-'Indicator Date hidden'!V193)</f>
        <v>0</v>
      </c>
      <c r="V192" s="25">
        <f>IF('Indicator Date hidden'!W193="x","x",$V$2-'Indicator Date hidden'!W193)</f>
        <v>0</v>
      </c>
      <c r="W192" s="25">
        <f>IF('Indicator Date hidden'!X193="x","x",$W$2-'Indicator Date hidden'!X193)</f>
        <v>1</v>
      </c>
      <c r="X192" s="25">
        <f>IF('Indicator Date hidden'!Y193="x","x",$X$2-'Indicator Date hidden'!Y193)</f>
        <v>2</v>
      </c>
      <c r="Y192" s="25">
        <f>IF('Indicator Date hidden'!Z193="x","x",$Y$2-'Indicator Date hidden'!Z193)</f>
        <v>0</v>
      </c>
      <c r="Z192" s="25">
        <f>IF('Indicator Date hidden'!AA193="x","x",$Z$2-'Indicator Date hidden'!AA193)</f>
        <v>0</v>
      </c>
      <c r="AA192" s="25">
        <f>IF('Indicator Date hidden'!AB193="x","x",$AA$2-'Indicator Date hidden'!AB193)</f>
        <v>0</v>
      </c>
      <c r="AB192" s="25">
        <f>IF('Indicator Date hidden'!AC193="x","x",$AB$2-'Indicator Date hidden'!AC193)</f>
        <v>0</v>
      </c>
      <c r="AC192" s="25">
        <f>IF('Indicator Date hidden'!AD193="x","x",$AC$2-'Indicator Date hidden'!AD193)</f>
        <v>0</v>
      </c>
      <c r="AD192" s="25">
        <f>IF('Indicator Date hidden'!AE193="x","x",$AD$2-'Indicator Date hidden'!AE193)</f>
        <v>0</v>
      </c>
      <c r="AE192" s="25">
        <f>IF('Indicator Date hidden'!AF193="x","x",$AE$2-'Indicator Date hidden'!AF193)</f>
        <v>0</v>
      </c>
      <c r="AF192" s="25">
        <f>IF('Indicator Date hidden'!AG193="x","x",$AF$2-'Indicator Date hidden'!AG193)</f>
        <v>3</v>
      </c>
      <c r="AG192" s="25">
        <f>IF('Indicator Date hidden'!AH193="x","x",$AG$2-'Indicator Date hidden'!AH193)</f>
        <v>0</v>
      </c>
      <c r="AH192" s="25">
        <f>IF('Indicator Date hidden'!AI193="x","x",$AH$2-'Indicator Date hidden'!AI193)</f>
        <v>0</v>
      </c>
      <c r="AI192" s="25">
        <f>IF('Indicator Date hidden'!AJ193="x","x",$AI$2-'Indicator Date hidden'!AJ193)</f>
        <v>0</v>
      </c>
      <c r="AJ192" s="25" t="str">
        <f>IF('Indicator Date hidden'!AK193="x","x",$AJ$2-'Indicator Date hidden'!AK193)</f>
        <v>x</v>
      </c>
      <c r="AK192" s="25">
        <f>IF('Indicator Date hidden'!AL193="x","x",$AK$2-'Indicator Date hidden'!AL193)</f>
        <v>1</v>
      </c>
      <c r="AL192" s="25">
        <f>IF('Indicator Date hidden'!AM193="x","x",$AL$2-'Indicator Date hidden'!AM193)</f>
        <v>0</v>
      </c>
      <c r="AM192" s="25">
        <f>IF('Indicator Date hidden'!AN193="x","x",$AM$2-'Indicator Date hidden'!AN193)</f>
        <v>0</v>
      </c>
      <c r="AN192" s="25">
        <f>IF('Indicator Date hidden'!AO193="x","x",$AN$2-'Indicator Date hidden'!AO193)</f>
        <v>0</v>
      </c>
      <c r="AO192" s="25">
        <f>IF('Indicator Date hidden'!AP193="x","x",$AO$2-'Indicator Date hidden'!AP193)</f>
        <v>1</v>
      </c>
      <c r="AP192" s="25">
        <f>IF('Indicator Date hidden'!AQ193="x","x",$AP$2-'Indicator Date hidden'!AQ193)</f>
        <v>1</v>
      </c>
      <c r="AQ192" s="25">
        <f>IF('Indicator Date hidden'!AR193="x","x",$AQ$2-'Indicator Date hidden'!AR193)</f>
        <v>6</v>
      </c>
      <c r="AR192" s="25">
        <f>IF('Indicator Date hidden'!AS193="x","x",$AR$2-'Indicator Date hidden'!AS193)</f>
        <v>0</v>
      </c>
      <c r="AS192" s="25">
        <f>IF('Indicator Date hidden'!AT193="x","x",$AS$2-'Indicator Date hidden'!AT193)</f>
        <v>0</v>
      </c>
      <c r="AT192" s="25">
        <f>IF('Indicator Date hidden'!AU193="x","x",$AT$2-'Indicator Date hidden'!AU193)</f>
        <v>0</v>
      </c>
      <c r="AU192" s="25">
        <f>IF('Indicator Date hidden'!AV193="x","x",$AU$2-'Indicator Date hidden'!AV193)</f>
        <v>7</v>
      </c>
      <c r="AV192" s="25">
        <f>IF('Indicator Date hidden'!AW193="x","x",$AV$2-'Indicator Date hidden'!AW193)</f>
        <v>0</v>
      </c>
      <c r="AW192" s="25">
        <f>IF('Indicator Date hidden'!AX193="x","x",$AW$2-'Indicator Date hidden'!AX193)</f>
        <v>0</v>
      </c>
      <c r="AX192" s="25">
        <f>IF('Indicator Date hidden'!AY193="x","x",$AX$2-'Indicator Date hidden'!AY193)</f>
        <v>0</v>
      </c>
      <c r="AY192" s="25">
        <f>IF('Indicator Date hidden'!AZ193="x","x",$AY$2-'Indicator Date hidden'!AZ193)</f>
        <v>0</v>
      </c>
      <c r="AZ192" s="25">
        <f>IF('Indicator Date hidden'!BA193="x","x",$AZ$2-'Indicator Date hidden'!BA193)</f>
        <v>0</v>
      </c>
      <c r="BA192">
        <f t="shared" si="25"/>
        <v>22</v>
      </c>
      <c r="BB192" s="26">
        <f t="shared" si="26"/>
        <v>0.44</v>
      </c>
      <c r="BC192">
        <f t="shared" si="27"/>
        <v>8</v>
      </c>
      <c r="BD192" s="26">
        <f t="shared" si="28"/>
        <v>1.3588230201170424</v>
      </c>
      <c r="BE192" s="28">
        <f t="shared" si="29"/>
        <v>0</v>
      </c>
    </row>
    <row r="193" spans="1:57">
      <c r="A193" t="s">
        <v>7146</v>
      </c>
      <c r="B193" s="25">
        <f>IF('Indicator Date hidden'!C194="x","x",$B$2-'Indicator Date hidden'!C194)</f>
        <v>0</v>
      </c>
      <c r="C193" s="25">
        <f>IF('Indicator Date hidden'!D194="x","x",$C$2-'Indicator Date hidden'!D194)</f>
        <v>0</v>
      </c>
      <c r="D193" s="25">
        <f>IF('Indicator Date hidden'!E194="x","x",$D$2-'Indicator Date hidden'!E194)</f>
        <v>0</v>
      </c>
      <c r="E193" s="25">
        <f>IF('Indicator Date hidden'!F194="x","x",$E$2-'Indicator Date hidden'!F194)</f>
        <v>0</v>
      </c>
      <c r="F193" s="25">
        <f>IF('Indicator Date hidden'!G194="x","x",$F$2-'Indicator Date hidden'!G194)</f>
        <v>0</v>
      </c>
      <c r="G193" s="25">
        <f>IF('Indicator Date hidden'!H194="x","x",$G$2-'Indicator Date hidden'!H194)</f>
        <v>0</v>
      </c>
      <c r="H193" s="25">
        <f>IF('Indicator Date hidden'!I194="x","x",$H$2-'Indicator Date hidden'!I194)</f>
        <v>0</v>
      </c>
      <c r="I193" s="25">
        <f>IF('Indicator Date hidden'!J194="x","x",$I$2-'Indicator Date hidden'!J194)</f>
        <v>0</v>
      </c>
      <c r="J193" s="25">
        <f>IF('Indicator Date hidden'!K194="x","x",$J$2-'Indicator Date hidden'!K194)</f>
        <v>0</v>
      </c>
      <c r="K193" s="25">
        <f>IF('Indicator Date hidden'!L194="x","x",$K$2-'Indicator Date hidden'!L194)</f>
        <v>0</v>
      </c>
      <c r="L193" s="25">
        <f>IF('Indicator Date hidden'!M194="x","x",$L$2-'Indicator Date hidden'!M194)</f>
        <v>0</v>
      </c>
      <c r="M193" s="25">
        <f>IF('Indicator Date hidden'!N194="x","x",$M$2-'Indicator Date hidden'!N194)</f>
        <v>0</v>
      </c>
      <c r="N193" s="25">
        <f>IF('Indicator Date hidden'!O194="x","x",$N$2-'Indicator Date hidden'!O194)</f>
        <v>0</v>
      </c>
      <c r="O193" s="25">
        <f>IF('Indicator Date hidden'!P194="x","x",$O$2-'Indicator Date hidden'!P194)</f>
        <v>0</v>
      </c>
      <c r="P193" s="25">
        <f>IF('Indicator Date hidden'!Q194="x","x",$P$2-'Indicator Date hidden'!Q194)</f>
        <v>0</v>
      </c>
      <c r="Q193" s="25">
        <f>IF('Indicator Date hidden'!R194="x","x",$Q$2-'Indicator Date hidden'!R194)</f>
        <v>0</v>
      </c>
      <c r="R193" s="25">
        <f>IF('Indicator Date hidden'!S194="x","x",$R$2-'Indicator Date hidden'!S194)</f>
        <v>0</v>
      </c>
      <c r="S193" s="25">
        <f>IF('Indicator Date hidden'!T194="x","x",$S$2-'Indicator Date hidden'!T194)</f>
        <v>0</v>
      </c>
      <c r="T193" s="25">
        <f>IF('Indicator Date hidden'!U194="x","x",$T$2-'Indicator Date hidden'!U194)</f>
        <v>0</v>
      </c>
      <c r="U193" s="25">
        <f>IF('Indicator Date hidden'!V194="x","x",$U$2-'Indicator Date hidden'!V194)</f>
        <v>0</v>
      </c>
      <c r="V193" s="25">
        <f>IF('Indicator Date hidden'!W194="x","x",$V$2-'Indicator Date hidden'!W194)</f>
        <v>0</v>
      </c>
      <c r="W193" s="25">
        <f>IF('Indicator Date hidden'!X194="x","x",$W$2-'Indicator Date hidden'!X194)</f>
        <v>0</v>
      </c>
      <c r="X193" s="25">
        <f>IF('Indicator Date hidden'!Y194="x","x",$X$2-'Indicator Date hidden'!Y194)</f>
        <v>3</v>
      </c>
      <c r="Y193" s="25">
        <f>IF('Indicator Date hidden'!Z194="x","x",$Y$2-'Indicator Date hidden'!Z194)</f>
        <v>0</v>
      </c>
      <c r="Z193" s="25">
        <f>IF('Indicator Date hidden'!AA194="x","x",$Z$2-'Indicator Date hidden'!AA194)</f>
        <v>0</v>
      </c>
      <c r="AA193" s="25">
        <f>IF('Indicator Date hidden'!AB194="x","x",$AA$2-'Indicator Date hidden'!AB194)</f>
        <v>0</v>
      </c>
      <c r="AB193" s="25">
        <f>IF('Indicator Date hidden'!AC194="x","x",$AB$2-'Indicator Date hidden'!AC194)</f>
        <v>0</v>
      </c>
      <c r="AC193" s="25">
        <f>IF('Indicator Date hidden'!AD194="x","x",$AC$2-'Indicator Date hidden'!AD194)</f>
        <v>0</v>
      </c>
      <c r="AD193" s="25">
        <f>IF('Indicator Date hidden'!AE194="x","x",$AD$2-'Indicator Date hidden'!AE194)</f>
        <v>0</v>
      </c>
      <c r="AE193" s="25">
        <f>IF('Indicator Date hidden'!AF194="x","x",$AE$2-'Indicator Date hidden'!AF194)</f>
        <v>0</v>
      </c>
      <c r="AF193" s="25" t="str">
        <f>IF('Indicator Date hidden'!AG194="x","x",$AF$2-'Indicator Date hidden'!AG194)</f>
        <v>x</v>
      </c>
      <c r="AG193" s="25">
        <f>IF('Indicator Date hidden'!AH194="x","x",$AG$2-'Indicator Date hidden'!AH194)</f>
        <v>0</v>
      </c>
      <c r="AH193" s="25">
        <f>IF('Indicator Date hidden'!AI194="x","x",$AH$2-'Indicator Date hidden'!AI194)</f>
        <v>0</v>
      </c>
      <c r="AI193" s="25">
        <f>IF('Indicator Date hidden'!AJ194="x","x",$AI$2-'Indicator Date hidden'!AJ194)</f>
        <v>0</v>
      </c>
      <c r="AJ193" s="25">
        <f>IF('Indicator Date hidden'!AK194="x","x",$AJ$2-'Indicator Date hidden'!AK194)</f>
        <v>1</v>
      </c>
      <c r="AK193" s="25">
        <f>IF('Indicator Date hidden'!AL194="x","x",$AK$2-'Indicator Date hidden'!AL194)</f>
        <v>1</v>
      </c>
      <c r="AL193" s="25">
        <f>IF('Indicator Date hidden'!AM194="x","x",$AL$2-'Indicator Date hidden'!AM194)</f>
        <v>0</v>
      </c>
      <c r="AM193" s="25">
        <f>IF('Indicator Date hidden'!AN194="x","x",$AM$2-'Indicator Date hidden'!AN194)</f>
        <v>0</v>
      </c>
      <c r="AN193" s="25">
        <f>IF('Indicator Date hidden'!AO194="x","x",$AN$2-'Indicator Date hidden'!AO194)</f>
        <v>0</v>
      </c>
      <c r="AO193" s="25" t="str">
        <f>IF('Indicator Date hidden'!AP194="x","x",$AO$2-'Indicator Date hidden'!AP194)</f>
        <v>x</v>
      </c>
      <c r="AP193" s="25" t="str">
        <f>IF('Indicator Date hidden'!AQ194="x","x",$AP$2-'Indicator Date hidden'!AQ194)</f>
        <v>x</v>
      </c>
      <c r="AQ193" s="25">
        <f>IF('Indicator Date hidden'!AR194="x","x",$AQ$2-'Indicator Date hidden'!AR194)</f>
        <v>0</v>
      </c>
      <c r="AR193" s="25">
        <f>IF('Indicator Date hidden'!AS194="x","x",$AR$2-'Indicator Date hidden'!AS194)</f>
        <v>0</v>
      </c>
      <c r="AS193" s="25">
        <f>IF('Indicator Date hidden'!AT194="x","x",$AS$2-'Indicator Date hidden'!AT194)</f>
        <v>0</v>
      </c>
      <c r="AT193" s="25">
        <f>IF('Indicator Date hidden'!AU194="x","x",$AT$2-'Indicator Date hidden'!AU194)</f>
        <v>0</v>
      </c>
      <c r="AU193" s="25">
        <f>IF('Indicator Date hidden'!AV194="x","x",$AU$2-'Indicator Date hidden'!AV194)</f>
        <v>3</v>
      </c>
      <c r="AV193" s="25">
        <f>IF('Indicator Date hidden'!AW194="x","x",$AV$2-'Indicator Date hidden'!AW194)</f>
        <v>0</v>
      </c>
      <c r="AW193" s="25">
        <f>IF('Indicator Date hidden'!AX194="x","x",$AW$2-'Indicator Date hidden'!AX194)</f>
        <v>0</v>
      </c>
      <c r="AX193" s="25">
        <f>IF('Indicator Date hidden'!AY194="x","x",$AX$2-'Indicator Date hidden'!AY194)</f>
        <v>0</v>
      </c>
      <c r="AY193" s="25">
        <f>IF('Indicator Date hidden'!AZ194="x","x",$AY$2-'Indicator Date hidden'!AZ194)</f>
        <v>0</v>
      </c>
      <c r="AZ193" s="25">
        <f>IF('Indicator Date hidden'!BA194="x","x",$AZ$2-'Indicator Date hidden'!BA194)</f>
        <v>0</v>
      </c>
      <c r="BA193">
        <f t="shared" si="25"/>
        <v>8</v>
      </c>
      <c r="BB193" s="26">
        <f t="shared" si="26"/>
        <v>0.16666666666666666</v>
      </c>
      <c r="BC193">
        <f t="shared" si="27"/>
        <v>4</v>
      </c>
      <c r="BD193" s="26">
        <f t="shared" si="28"/>
        <v>0.62360956446232352</v>
      </c>
      <c r="BE193" s="28">
        <f t="shared" si="29"/>
        <v>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dimension ref="A1:BB192"/>
  <sheetViews>
    <sheetView workbookViewId="0"/>
  </sheetViews>
  <sheetFormatPr baseColWidth="10" defaultColWidth="9.5" defaultRowHeight="15"/>
  <cols>
    <col min="2" max="52" width="5" bestFit="1" customWidth="1"/>
  </cols>
  <sheetData>
    <row r="1" spans="1:54" ht="287" customHeight="1">
      <c r="A1" t="s">
        <v>6614</v>
      </c>
      <c r="B1" s="24" t="s">
        <v>7942</v>
      </c>
      <c r="C1" s="24" t="s">
        <v>7943</v>
      </c>
      <c r="D1" s="24" t="s">
        <v>7944</v>
      </c>
      <c r="E1" s="24" t="s">
        <v>7945</v>
      </c>
      <c r="F1" s="24" t="s">
        <v>7946</v>
      </c>
      <c r="G1" s="24" t="s">
        <v>7947</v>
      </c>
      <c r="H1" s="24" t="s">
        <v>7948</v>
      </c>
      <c r="I1" s="24" t="s">
        <v>7949</v>
      </c>
      <c r="J1" s="24" t="s">
        <v>7950</v>
      </c>
      <c r="K1" s="24" t="s">
        <v>7951</v>
      </c>
      <c r="L1" s="24" t="s">
        <v>7952</v>
      </c>
      <c r="M1" s="24" t="s">
        <v>7953</v>
      </c>
      <c r="N1" s="24" t="s">
        <v>7954</v>
      </c>
      <c r="O1" s="24" t="s">
        <v>7955</v>
      </c>
      <c r="P1" s="24" t="s">
        <v>7956</v>
      </c>
      <c r="Q1" s="24" t="s">
        <v>7957</v>
      </c>
      <c r="R1" s="24" t="s">
        <v>7958</v>
      </c>
      <c r="S1" s="24" t="s">
        <v>7959</v>
      </c>
      <c r="T1" s="24" t="s">
        <v>7959</v>
      </c>
      <c r="U1" s="24" t="s">
        <v>7960</v>
      </c>
      <c r="V1" s="24" t="s">
        <v>7961</v>
      </c>
      <c r="W1" s="24" t="s">
        <v>7962</v>
      </c>
      <c r="X1" s="24" t="s">
        <v>7963</v>
      </c>
      <c r="Y1" s="24" t="s">
        <v>7964</v>
      </c>
      <c r="Z1" s="24" t="s">
        <v>7965</v>
      </c>
      <c r="AA1" s="24" t="s">
        <v>7966</v>
      </c>
      <c r="AB1" s="24" t="s">
        <v>7967</v>
      </c>
      <c r="AC1" s="24" t="s">
        <v>7968</v>
      </c>
      <c r="AD1" s="24" t="s">
        <v>7969</v>
      </c>
      <c r="AE1" s="24" t="s">
        <v>6761</v>
      </c>
      <c r="AF1" s="24" t="s">
        <v>6677</v>
      </c>
      <c r="AG1" s="24" t="s">
        <v>7970</v>
      </c>
      <c r="AH1" s="24" t="s">
        <v>7970</v>
      </c>
      <c r="AI1" s="24" t="s">
        <v>7970</v>
      </c>
      <c r="AJ1" s="24" t="s">
        <v>7971</v>
      </c>
      <c r="AK1" s="24" t="s">
        <v>7972</v>
      </c>
      <c r="AL1" s="24" t="s">
        <v>7973</v>
      </c>
      <c r="AM1" s="24" t="s">
        <v>7974</v>
      </c>
      <c r="AN1" s="24" t="s">
        <v>7975</v>
      </c>
      <c r="AO1" s="24" t="s">
        <v>7976</v>
      </c>
      <c r="AP1" s="24" t="s">
        <v>7977</v>
      </c>
      <c r="AQ1" s="24" t="s">
        <v>7978</v>
      </c>
      <c r="AR1" s="24" t="s">
        <v>7979</v>
      </c>
      <c r="AS1" s="24" t="s">
        <v>7980</v>
      </c>
      <c r="AT1" s="24" t="s">
        <v>7981</v>
      </c>
      <c r="AU1" s="24" t="s">
        <v>7982</v>
      </c>
      <c r="AV1" s="24" t="s">
        <v>7983</v>
      </c>
      <c r="AW1" s="24" t="s">
        <v>7984</v>
      </c>
      <c r="AX1" s="24" t="s">
        <v>7985</v>
      </c>
      <c r="AY1" s="24" t="s">
        <v>7986</v>
      </c>
      <c r="AZ1" s="24" t="s">
        <v>7987</v>
      </c>
      <c r="BA1" s="24" t="s">
        <v>8013</v>
      </c>
      <c r="BB1" s="24" t="s">
        <v>8014</v>
      </c>
    </row>
    <row r="2" spans="1:54">
      <c r="A2" t="s">
        <v>6782</v>
      </c>
      <c r="B2" s="25" t="e">
        <f>IF('Crisis Indicator Data'!#REF!="No Data",1,IF(#REF!&lt;&gt;"",1,0))</f>
        <v>#REF!</v>
      </c>
      <c r="C2" s="25" t="e">
        <f>IF('Crisis Indicator Data'!#REF!="No Data",1,IF(#REF!&lt;&gt;"",1,0))</f>
        <v>#REF!</v>
      </c>
      <c r="D2" s="25" t="e">
        <f>IF('Crisis Indicator Data'!#REF!="No Data",1,IF(#REF!&lt;&gt;"",1,0))</f>
        <v>#REF!</v>
      </c>
      <c r="E2" s="25" t="e">
        <f>IF('Crisis Indicator Data'!#REF!="No Data",1,IF(#REF!&lt;&gt;"",1,0))</f>
        <v>#REF!</v>
      </c>
      <c r="F2" s="25" t="e">
        <f>IF('Crisis Indicator Data'!#REF!="No Data",1,IF(#REF!&lt;&gt;"",1,0))</f>
        <v>#REF!</v>
      </c>
      <c r="G2" s="25" t="e">
        <f>IF('Crisis Indicator Data'!#REF!="No Data",1,IF(#REF!&lt;&gt;"",1,0))</f>
        <v>#REF!</v>
      </c>
      <c r="H2" s="25" t="e">
        <f>IF('Crisis Indicator Data'!#REF!="No Data",1,IF(#REF!&lt;&gt;"",1,0))</f>
        <v>#REF!</v>
      </c>
      <c r="I2" s="25" t="e">
        <f>IF('Crisis Indicator Data'!#REF!="No Data",1,IF(#REF!&lt;&gt;"",1,0))</f>
        <v>#REF!</v>
      </c>
      <c r="J2" s="25" t="e">
        <f>IF('Crisis Indicator Data'!#REF!="No Data",1,IF(#REF!&lt;&gt;"",1,0))</f>
        <v>#REF!</v>
      </c>
      <c r="K2" s="25" t="e">
        <f>IF('Crisis Indicator Data'!#REF!="No Data",1,IF(#REF!&lt;&gt;"",1,0))</f>
        <v>#REF!</v>
      </c>
      <c r="L2" s="25" t="e">
        <f>IF('Crisis Indicator Data'!#REF!="No Data",1,IF(#REF!&lt;&gt;"",1,0))</f>
        <v>#REF!</v>
      </c>
      <c r="M2" s="25" t="e">
        <f>IF('Crisis Indicator Data'!#REF!="No Data",1,IF(#REF!&lt;&gt;"",1,0))</f>
        <v>#REF!</v>
      </c>
      <c r="N2" s="25" t="e">
        <f>IF('Crisis Indicator Data'!#REF!="No Data",1,IF(#REF!&lt;&gt;"",1,0))</f>
        <v>#REF!</v>
      </c>
      <c r="O2" s="25" t="e">
        <f>IF('Crisis Indicator Data'!#REF!="No Data",1,IF(#REF!&lt;&gt;"",1,0))</f>
        <v>#REF!</v>
      </c>
      <c r="P2" s="25" t="e">
        <f>IF('Crisis Indicator Data'!#REF!="No Data",1,IF(#REF!&lt;&gt;"",1,0))</f>
        <v>#REF!</v>
      </c>
      <c r="Q2" s="25" t="e">
        <f>IF('Crisis Indicator Data'!#REF!="No Data",1,IF(#REF!&lt;&gt;"",1,0))</f>
        <v>#REF!</v>
      </c>
      <c r="R2" s="25" t="e">
        <f>IF('Crisis Indicator Data'!#REF!="No Data",1,IF(#REF!&lt;&gt;"",1,0))</f>
        <v>#REF!</v>
      </c>
      <c r="S2" s="25" t="e">
        <f>IF('Crisis Indicator Data'!#REF!="No Data",1,IF(#REF!&lt;&gt;"",1,0))</f>
        <v>#REF!</v>
      </c>
      <c r="T2" s="25" t="e">
        <f>IF('Crisis Indicator Data'!#REF!="No Data",1,IF(#REF!&lt;&gt;"",1,0))</f>
        <v>#REF!</v>
      </c>
      <c r="U2" s="25" t="e">
        <f>IF('Crisis Indicator Data'!#REF!="No Data",1,IF(#REF!&lt;&gt;"",1,0))</f>
        <v>#REF!</v>
      </c>
      <c r="V2" s="25" t="e">
        <f>IF('Crisis Indicator Data'!#REF!="No Data",1,IF(#REF!&lt;&gt;"",1,0))</f>
        <v>#REF!</v>
      </c>
      <c r="W2" s="25" t="e">
        <f>IF('Crisis Indicator Data'!#REF!="No Data",1,IF(#REF!&lt;&gt;"",1,0))</f>
        <v>#REF!</v>
      </c>
      <c r="X2" s="25" t="e">
        <f>IF('Crisis Indicator Data'!#REF!="No Data",1,IF(#REF!&lt;&gt;"",1,0))</f>
        <v>#REF!</v>
      </c>
      <c r="Y2" s="25" t="e">
        <f>IF('Crisis Indicator Data'!#REF!="No Data",1,IF(#REF!&lt;&gt;"",1,0))</f>
        <v>#REF!</v>
      </c>
      <c r="Z2" s="25" t="e">
        <f>IF('Crisis Indicator Data'!#REF!="No Data",1,IF(#REF!&lt;&gt;"",1,0))</f>
        <v>#REF!</v>
      </c>
      <c r="AA2" s="25" t="e">
        <f>IF('Crisis Indicator Data'!#REF!="No Data",1,IF(#REF!&lt;&gt;"",1,0))</f>
        <v>#REF!</v>
      </c>
      <c r="AB2" s="25" t="e">
        <f>IF('Crisis Indicator Data'!#REF!="No Data",1,IF(#REF!&lt;&gt;"",1,0))</f>
        <v>#REF!</v>
      </c>
      <c r="AC2" s="25" t="e">
        <f>IF('Crisis Indicator Data'!#REF!="No Data",1,IF(#REF!&lt;&gt;"",1,0))</f>
        <v>#REF!</v>
      </c>
      <c r="AD2" s="25" t="e">
        <f>IF('Crisis Indicator Data'!#REF!="No Data",1,IF(#REF!&lt;&gt;"",1,0))</f>
        <v>#REF!</v>
      </c>
      <c r="AE2" s="25" t="e">
        <f>IF('Crisis Indicator Data'!#REF!="No Data",1,IF(#REF!&lt;&gt;"",1,0))</f>
        <v>#REF!</v>
      </c>
      <c r="AF2" s="25" t="e">
        <f>IF('Crisis Indicator Data'!#REF!="No Data",1,IF(#REF!&lt;&gt;"",1,0))</f>
        <v>#REF!</v>
      </c>
      <c r="AG2" s="25" t="e">
        <f>IF('Crisis Indicator Data'!#REF!="No Data",1,IF(#REF!&lt;&gt;"",1,0))</f>
        <v>#REF!</v>
      </c>
      <c r="AH2" s="25" t="e">
        <f>IF('Crisis Indicator Data'!#REF!="No Data",1,IF(#REF!&lt;&gt;"",1,0))</f>
        <v>#REF!</v>
      </c>
      <c r="AI2" s="25" t="e">
        <f>IF('Crisis Indicator Data'!#REF!="No Data",1,IF(#REF!&lt;&gt;"",1,0))</f>
        <v>#REF!</v>
      </c>
      <c r="AJ2" s="25" t="e">
        <f>IF('Crisis Indicator Data'!#REF!="No Data",1,IF(#REF!&lt;&gt;"",1,0))</f>
        <v>#REF!</v>
      </c>
      <c r="AK2" s="25" t="e">
        <f>IF('Crisis Indicator Data'!#REF!="No Data",1,IF(#REF!&lt;&gt;"",1,0))</f>
        <v>#REF!</v>
      </c>
      <c r="AL2" s="25" t="e">
        <f>IF('Crisis Indicator Data'!#REF!="No Data",1,IF(#REF!&lt;&gt;"",1,0))</f>
        <v>#REF!</v>
      </c>
      <c r="AM2" s="25" t="e">
        <f>IF('Crisis Indicator Data'!#REF!="No Data",1,IF(#REF!&lt;&gt;"",1,0))</f>
        <v>#REF!</v>
      </c>
      <c r="AN2" s="25" t="e">
        <f>IF('Crisis Indicator Data'!#REF!="No Data",1,IF(#REF!&lt;&gt;"",1,0))</f>
        <v>#REF!</v>
      </c>
      <c r="AO2" s="25" t="e">
        <f>IF('Crisis Indicator Data'!#REF!="No Data",1,IF(#REF!&lt;&gt;"",1,0))</f>
        <v>#REF!</v>
      </c>
      <c r="AP2" s="25" t="e">
        <f>IF('Crisis Indicator Data'!#REF!="No Data",1,IF(#REF!&lt;&gt;"",1,0))</f>
        <v>#REF!</v>
      </c>
      <c r="AQ2" s="25" t="e">
        <f>IF('Crisis Indicator Data'!#REF!="No Data",1,IF(#REF!&lt;&gt;"",1,0))</f>
        <v>#REF!</v>
      </c>
      <c r="AR2" s="25" t="e">
        <f>IF('Crisis Indicator Data'!#REF!="No Data",1,IF(#REF!&lt;&gt;"",1,0))</f>
        <v>#REF!</v>
      </c>
      <c r="AS2" s="25" t="e">
        <f>IF('Crisis Indicator Data'!#REF!="No Data",1,IF(#REF!&lt;&gt;"",1,0))</f>
        <v>#REF!</v>
      </c>
      <c r="AT2" s="25" t="e">
        <f>IF('Crisis Indicator Data'!#REF!="No Data",1,IF(#REF!&lt;&gt;"",1,0))</f>
        <v>#REF!</v>
      </c>
      <c r="AU2" s="25" t="e">
        <f>IF('Crisis Indicator Data'!#REF!="No Data",1,IF(#REF!&lt;&gt;"",1,0))</f>
        <v>#REF!</v>
      </c>
      <c r="AV2" s="25" t="e">
        <f>IF('Crisis Indicator Data'!#REF!="No Data",1,IF(#REF!&lt;&gt;"",1,0))</f>
        <v>#REF!</v>
      </c>
      <c r="AW2" s="25" t="e">
        <f>IF('Crisis Indicator Data'!#REF!="No Data",1,IF(#REF!&lt;&gt;"",1,0))</f>
        <v>#REF!</v>
      </c>
      <c r="AX2" s="25" t="e">
        <f>IF('Crisis Indicator Data'!#REF!="No Data",1,IF(#REF!&lt;&gt;"",1,0))</f>
        <v>#REF!</v>
      </c>
      <c r="AY2" s="25" t="e">
        <f>IF('Crisis Indicator Data'!#REF!="No Data",1,IF(#REF!&lt;&gt;"",1,0))</f>
        <v>#REF!</v>
      </c>
      <c r="AZ2" s="25" t="e">
        <f>IF('Crisis Indicator Data'!#REF!="No Data",1,IF(#REF!&lt;&gt;"",1,0))</f>
        <v>#REF!</v>
      </c>
      <c r="BA2" t="e">
        <f t="shared" ref="BA2:BA33" si="0">SUM(B2:AZ2)</f>
        <v>#REF!</v>
      </c>
      <c r="BB2" s="27" t="e">
        <f t="shared" ref="BB2:BB33" si="1">BA2/51</f>
        <v>#REF!</v>
      </c>
    </row>
    <row r="3" spans="1:54">
      <c r="A3" t="s">
        <v>6788</v>
      </c>
      <c r="B3" s="25" t="e">
        <f>IF('Crisis Indicator Data'!#REF!="No Data",1,IF(#REF!&lt;&gt;"",1,0))</f>
        <v>#REF!</v>
      </c>
      <c r="C3" s="25" t="e">
        <f>IF('Crisis Indicator Data'!#REF!="No Data",1,IF(#REF!&lt;&gt;"",1,0))</f>
        <v>#REF!</v>
      </c>
      <c r="D3" s="25" t="e">
        <f>IF('Crisis Indicator Data'!#REF!="No Data",1,IF(#REF!&lt;&gt;"",1,0))</f>
        <v>#REF!</v>
      </c>
      <c r="E3" s="25" t="e">
        <f>IF('Crisis Indicator Data'!#REF!="No Data",1,IF(#REF!&lt;&gt;"",1,0))</f>
        <v>#REF!</v>
      </c>
      <c r="F3" s="25" t="e">
        <f>IF('Crisis Indicator Data'!#REF!="No Data",1,IF(#REF!&lt;&gt;"",1,0))</f>
        <v>#REF!</v>
      </c>
      <c r="G3" s="25" t="e">
        <f>IF('Crisis Indicator Data'!#REF!="No Data",1,IF(#REF!&lt;&gt;"",1,0))</f>
        <v>#REF!</v>
      </c>
      <c r="H3" s="25" t="e">
        <f>IF('Crisis Indicator Data'!#REF!="No Data",1,IF(#REF!&lt;&gt;"",1,0))</f>
        <v>#REF!</v>
      </c>
      <c r="I3" s="25" t="e">
        <f>IF('Crisis Indicator Data'!#REF!="No Data",1,IF(#REF!&lt;&gt;"",1,0))</f>
        <v>#REF!</v>
      </c>
      <c r="J3" s="25" t="e">
        <f>IF('Crisis Indicator Data'!#REF!="No Data",1,IF(#REF!&lt;&gt;"",1,0))</f>
        <v>#REF!</v>
      </c>
      <c r="K3" s="25" t="e">
        <f>IF('Crisis Indicator Data'!#REF!="No Data",1,IF(#REF!&lt;&gt;"",1,0))</f>
        <v>#REF!</v>
      </c>
      <c r="L3" s="25" t="e">
        <f>IF('Crisis Indicator Data'!#REF!="No Data",1,IF(#REF!&lt;&gt;"",1,0))</f>
        <v>#REF!</v>
      </c>
      <c r="M3" s="25" t="e">
        <f>IF('Crisis Indicator Data'!#REF!="No Data",1,IF(#REF!&lt;&gt;"",1,0))</f>
        <v>#REF!</v>
      </c>
      <c r="N3" s="25" t="e">
        <f>IF('Crisis Indicator Data'!#REF!="No Data",1,IF(#REF!&lt;&gt;"",1,0))</f>
        <v>#REF!</v>
      </c>
      <c r="O3" s="25" t="e">
        <f>IF('Crisis Indicator Data'!#REF!="No Data",1,IF(#REF!&lt;&gt;"",1,0))</f>
        <v>#REF!</v>
      </c>
      <c r="P3" s="25" t="e">
        <f>IF('Crisis Indicator Data'!#REF!="No Data",1,IF(#REF!&lt;&gt;"",1,0))</f>
        <v>#REF!</v>
      </c>
      <c r="Q3" s="25" t="e">
        <f>IF('Crisis Indicator Data'!#REF!="No Data",1,IF(#REF!&lt;&gt;"",1,0))</f>
        <v>#REF!</v>
      </c>
      <c r="R3" s="25" t="e">
        <f>IF('Crisis Indicator Data'!#REF!="No Data",1,IF(#REF!&lt;&gt;"",1,0))</f>
        <v>#REF!</v>
      </c>
      <c r="S3" s="25" t="e">
        <f>IF('Crisis Indicator Data'!#REF!="No Data",1,IF(#REF!&lt;&gt;"",1,0))</f>
        <v>#REF!</v>
      </c>
      <c r="T3" s="25" t="e">
        <f>IF('Crisis Indicator Data'!#REF!="No Data",1,IF(#REF!&lt;&gt;"",1,0))</f>
        <v>#REF!</v>
      </c>
      <c r="U3" s="25" t="e">
        <f>IF('Crisis Indicator Data'!#REF!="No Data",1,IF(#REF!&lt;&gt;"",1,0))</f>
        <v>#REF!</v>
      </c>
      <c r="V3" s="25" t="e">
        <f>IF('Crisis Indicator Data'!#REF!="No Data",1,IF(#REF!&lt;&gt;"",1,0))</f>
        <v>#REF!</v>
      </c>
      <c r="W3" s="25" t="e">
        <f>IF('Crisis Indicator Data'!#REF!="No Data",1,IF(#REF!&lt;&gt;"",1,0))</f>
        <v>#REF!</v>
      </c>
      <c r="X3" s="25" t="e">
        <f>IF('Crisis Indicator Data'!#REF!="No Data",1,IF(#REF!&lt;&gt;"",1,0))</f>
        <v>#REF!</v>
      </c>
      <c r="Y3" s="25" t="e">
        <f>IF('Crisis Indicator Data'!#REF!="No Data",1,IF(#REF!&lt;&gt;"",1,0))</f>
        <v>#REF!</v>
      </c>
      <c r="Z3" s="25" t="e">
        <f>IF('Crisis Indicator Data'!#REF!="No Data",1,IF(#REF!&lt;&gt;"",1,0))</f>
        <v>#REF!</v>
      </c>
      <c r="AA3" s="25" t="e">
        <f>IF('Crisis Indicator Data'!#REF!="No Data",1,IF(#REF!&lt;&gt;"",1,0))</f>
        <v>#REF!</v>
      </c>
      <c r="AB3" s="25" t="e">
        <f>IF('Crisis Indicator Data'!#REF!="No Data",1,IF(#REF!&lt;&gt;"",1,0))</f>
        <v>#REF!</v>
      </c>
      <c r="AC3" s="25" t="e">
        <f>IF('Crisis Indicator Data'!#REF!="No Data",1,IF(#REF!&lt;&gt;"",1,0))</f>
        <v>#REF!</v>
      </c>
      <c r="AD3" s="25" t="e">
        <f>IF('Crisis Indicator Data'!#REF!="No Data",1,IF(#REF!&lt;&gt;"",1,0))</f>
        <v>#REF!</v>
      </c>
      <c r="AE3" s="25" t="e">
        <f>IF('Crisis Indicator Data'!#REF!="No Data",1,IF(#REF!&lt;&gt;"",1,0))</f>
        <v>#REF!</v>
      </c>
      <c r="AF3" s="25" t="e">
        <f>IF('Crisis Indicator Data'!#REF!="No Data",1,IF(#REF!&lt;&gt;"",1,0))</f>
        <v>#REF!</v>
      </c>
      <c r="AG3" s="25" t="e">
        <f>IF('Crisis Indicator Data'!#REF!="No Data",1,IF(#REF!&lt;&gt;"",1,0))</f>
        <v>#REF!</v>
      </c>
      <c r="AH3" s="25" t="e">
        <f>IF('Crisis Indicator Data'!#REF!="No Data",1,IF(#REF!&lt;&gt;"",1,0))</f>
        <v>#REF!</v>
      </c>
      <c r="AI3" s="25" t="e">
        <f>IF('Crisis Indicator Data'!#REF!="No Data",1,IF(#REF!&lt;&gt;"",1,0))</f>
        <v>#REF!</v>
      </c>
      <c r="AJ3" s="25" t="e">
        <f>IF('Crisis Indicator Data'!#REF!="No Data",1,IF(#REF!&lt;&gt;"",1,0))</f>
        <v>#REF!</v>
      </c>
      <c r="AK3" s="25" t="e">
        <f>IF('Crisis Indicator Data'!#REF!="No Data",1,IF(#REF!&lt;&gt;"",1,0))</f>
        <v>#REF!</v>
      </c>
      <c r="AL3" s="25" t="e">
        <f>IF('Crisis Indicator Data'!#REF!="No Data",1,IF(#REF!&lt;&gt;"",1,0))</f>
        <v>#REF!</v>
      </c>
      <c r="AM3" s="25" t="e">
        <f>IF('Crisis Indicator Data'!#REF!="No Data",1,IF(#REF!&lt;&gt;"",1,0))</f>
        <v>#REF!</v>
      </c>
      <c r="AN3" s="25" t="e">
        <f>IF('Crisis Indicator Data'!#REF!="No Data",1,IF(#REF!&lt;&gt;"",1,0))</f>
        <v>#REF!</v>
      </c>
      <c r="AO3" s="25" t="e">
        <f>IF('Crisis Indicator Data'!#REF!="No Data",1,IF(#REF!&lt;&gt;"",1,0))</f>
        <v>#REF!</v>
      </c>
      <c r="AP3" s="25" t="e">
        <f>IF('Crisis Indicator Data'!#REF!="No Data",1,IF(#REF!&lt;&gt;"",1,0))</f>
        <v>#REF!</v>
      </c>
      <c r="AQ3" s="25" t="e">
        <f>IF('Crisis Indicator Data'!#REF!="No Data",1,IF(#REF!&lt;&gt;"",1,0))</f>
        <v>#REF!</v>
      </c>
      <c r="AR3" s="25" t="e">
        <f>IF('Crisis Indicator Data'!#REF!="No Data",1,IF(#REF!&lt;&gt;"",1,0))</f>
        <v>#REF!</v>
      </c>
      <c r="AS3" s="25" t="e">
        <f>IF('Crisis Indicator Data'!#REF!="No Data",1,IF(#REF!&lt;&gt;"",1,0))</f>
        <v>#REF!</v>
      </c>
      <c r="AT3" s="25" t="e">
        <f>IF('Crisis Indicator Data'!#REF!="No Data",1,IF(#REF!&lt;&gt;"",1,0))</f>
        <v>#REF!</v>
      </c>
      <c r="AU3" s="25" t="e">
        <f>IF('Crisis Indicator Data'!#REF!="No Data",1,IF(#REF!&lt;&gt;"",1,0))</f>
        <v>#REF!</v>
      </c>
      <c r="AV3" s="25" t="e">
        <f>IF('Crisis Indicator Data'!#REF!="No Data",1,IF(#REF!&lt;&gt;"",1,0))</f>
        <v>#REF!</v>
      </c>
      <c r="AW3" s="25" t="e">
        <f>IF('Crisis Indicator Data'!#REF!="No Data",1,IF(#REF!&lt;&gt;"",1,0))</f>
        <v>#REF!</v>
      </c>
      <c r="AX3" s="25" t="e">
        <f>IF('Crisis Indicator Data'!#REF!="No Data",1,IF(#REF!&lt;&gt;"",1,0))</f>
        <v>#REF!</v>
      </c>
      <c r="AY3" s="25" t="e">
        <f>IF('Crisis Indicator Data'!#REF!="No Data",1,IF(#REF!&lt;&gt;"",1,0))</f>
        <v>#REF!</v>
      </c>
      <c r="AZ3" s="25" t="e">
        <f>IF('Crisis Indicator Data'!#REF!="No Data",1,IF(#REF!&lt;&gt;"",1,0))</f>
        <v>#REF!</v>
      </c>
      <c r="BA3" t="e">
        <f t="shared" si="0"/>
        <v>#REF!</v>
      </c>
      <c r="BB3" s="27" t="e">
        <f t="shared" si="1"/>
        <v>#REF!</v>
      </c>
    </row>
    <row r="4" spans="1:54">
      <c r="A4" t="s">
        <v>6876</v>
      </c>
      <c r="B4" s="25" t="e">
        <f>IF('Crisis Indicator Data'!#REF!="No Data",1,IF(#REF!&lt;&gt;"",1,0))</f>
        <v>#REF!</v>
      </c>
      <c r="C4" s="25" t="e">
        <f>IF('Crisis Indicator Data'!#REF!="No Data",1,IF(#REF!&lt;&gt;"",1,0))</f>
        <v>#REF!</v>
      </c>
      <c r="D4" s="25" t="e">
        <f>IF('Crisis Indicator Data'!#REF!="No Data",1,IF(#REF!&lt;&gt;"",1,0))</f>
        <v>#REF!</v>
      </c>
      <c r="E4" s="25" t="e">
        <f>IF('Crisis Indicator Data'!#REF!="No Data",1,IF(#REF!&lt;&gt;"",1,0))</f>
        <v>#REF!</v>
      </c>
      <c r="F4" s="25" t="e">
        <f>IF('Crisis Indicator Data'!#REF!="No Data",1,IF(#REF!&lt;&gt;"",1,0))</f>
        <v>#REF!</v>
      </c>
      <c r="G4" s="25" t="e">
        <f>IF('Crisis Indicator Data'!#REF!="No Data",1,IF(#REF!&lt;&gt;"",1,0))</f>
        <v>#REF!</v>
      </c>
      <c r="H4" s="25" t="e">
        <f>IF('Crisis Indicator Data'!#REF!="No Data",1,IF(#REF!&lt;&gt;"",1,0))</f>
        <v>#REF!</v>
      </c>
      <c r="I4" s="25" t="e">
        <f>IF('Crisis Indicator Data'!#REF!="No Data",1,IF(#REF!&lt;&gt;"",1,0))</f>
        <v>#REF!</v>
      </c>
      <c r="J4" s="25" t="e">
        <f>IF('Crisis Indicator Data'!#REF!="No Data",1,IF(#REF!&lt;&gt;"",1,0))</f>
        <v>#REF!</v>
      </c>
      <c r="K4" s="25" t="e">
        <f>IF('Crisis Indicator Data'!#REF!="No Data",1,IF(#REF!&lt;&gt;"",1,0))</f>
        <v>#REF!</v>
      </c>
      <c r="L4" s="25" t="e">
        <f>IF('Crisis Indicator Data'!#REF!="No Data",1,IF(#REF!&lt;&gt;"",1,0))</f>
        <v>#REF!</v>
      </c>
      <c r="M4" s="25" t="e">
        <f>IF('Crisis Indicator Data'!#REF!="No Data",1,IF(#REF!&lt;&gt;"",1,0))</f>
        <v>#REF!</v>
      </c>
      <c r="N4" s="25" t="e">
        <f>IF('Crisis Indicator Data'!#REF!="No Data",1,IF(#REF!&lt;&gt;"",1,0))</f>
        <v>#REF!</v>
      </c>
      <c r="O4" s="25" t="e">
        <f>IF('Crisis Indicator Data'!#REF!="No Data",1,IF(#REF!&lt;&gt;"",1,0))</f>
        <v>#REF!</v>
      </c>
      <c r="P4" s="25" t="e">
        <f>IF('Crisis Indicator Data'!#REF!="No Data",1,IF(#REF!&lt;&gt;"",1,0))</f>
        <v>#REF!</v>
      </c>
      <c r="Q4" s="25" t="e">
        <f>IF('Crisis Indicator Data'!#REF!="No Data",1,IF(#REF!&lt;&gt;"",1,0))</f>
        <v>#REF!</v>
      </c>
      <c r="R4" s="25" t="e">
        <f>IF('Crisis Indicator Data'!#REF!="No Data",1,IF(#REF!&lt;&gt;"",1,0))</f>
        <v>#REF!</v>
      </c>
      <c r="S4" s="25" t="e">
        <f>IF('Crisis Indicator Data'!#REF!="No Data",1,IF(#REF!&lt;&gt;"",1,0))</f>
        <v>#REF!</v>
      </c>
      <c r="T4" s="25" t="e">
        <f>IF('Crisis Indicator Data'!#REF!="No Data",1,IF(#REF!&lt;&gt;"",1,0))</f>
        <v>#REF!</v>
      </c>
      <c r="U4" s="25" t="e">
        <f>IF('Crisis Indicator Data'!#REF!="No Data",1,IF(#REF!&lt;&gt;"",1,0))</f>
        <v>#REF!</v>
      </c>
      <c r="V4" s="25" t="e">
        <f>IF('Crisis Indicator Data'!#REF!="No Data",1,IF(#REF!&lt;&gt;"",1,0))</f>
        <v>#REF!</v>
      </c>
      <c r="W4" s="25" t="e">
        <f>IF('Crisis Indicator Data'!#REF!="No Data",1,IF(#REF!&lt;&gt;"",1,0))</f>
        <v>#REF!</v>
      </c>
      <c r="X4" s="25" t="e">
        <f>IF('Crisis Indicator Data'!#REF!="No Data",1,IF(#REF!&lt;&gt;"",1,0))</f>
        <v>#REF!</v>
      </c>
      <c r="Y4" s="25" t="e">
        <f>IF('Crisis Indicator Data'!#REF!="No Data",1,IF(#REF!&lt;&gt;"",1,0))</f>
        <v>#REF!</v>
      </c>
      <c r="Z4" s="25" t="e">
        <f>IF('Crisis Indicator Data'!#REF!="No Data",1,IF(#REF!&lt;&gt;"",1,0))</f>
        <v>#REF!</v>
      </c>
      <c r="AA4" s="25" t="e">
        <f>IF('Crisis Indicator Data'!#REF!="No Data",1,IF(#REF!&lt;&gt;"",1,0))</f>
        <v>#REF!</v>
      </c>
      <c r="AB4" s="25" t="e">
        <f>IF('Crisis Indicator Data'!#REF!="No Data",1,IF(#REF!&lt;&gt;"",1,0))</f>
        <v>#REF!</v>
      </c>
      <c r="AC4" s="25" t="e">
        <f>IF('Crisis Indicator Data'!#REF!="No Data",1,IF(#REF!&lt;&gt;"",1,0))</f>
        <v>#REF!</v>
      </c>
      <c r="AD4" s="25" t="e">
        <f>IF('Crisis Indicator Data'!#REF!="No Data",1,IF(#REF!&lt;&gt;"",1,0))</f>
        <v>#REF!</v>
      </c>
      <c r="AE4" s="25" t="e">
        <f>IF('Crisis Indicator Data'!#REF!="No Data",1,IF(#REF!&lt;&gt;"",1,0))</f>
        <v>#REF!</v>
      </c>
      <c r="AF4" s="25" t="e">
        <f>IF('Crisis Indicator Data'!#REF!="No Data",1,IF(#REF!&lt;&gt;"",1,0))</f>
        <v>#REF!</v>
      </c>
      <c r="AG4" s="25" t="e">
        <f>IF('Crisis Indicator Data'!#REF!="No Data",1,IF(#REF!&lt;&gt;"",1,0))</f>
        <v>#REF!</v>
      </c>
      <c r="AH4" s="25" t="e">
        <f>IF('Crisis Indicator Data'!#REF!="No Data",1,IF(#REF!&lt;&gt;"",1,0))</f>
        <v>#REF!</v>
      </c>
      <c r="AI4" s="25" t="e">
        <f>IF('Crisis Indicator Data'!#REF!="No Data",1,IF(#REF!&lt;&gt;"",1,0))</f>
        <v>#REF!</v>
      </c>
      <c r="AJ4" s="25" t="e">
        <f>IF('Crisis Indicator Data'!#REF!="No Data",1,IF(#REF!&lt;&gt;"",1,0))</f>
        <v>#REF!</v>
      </c>
      <c r="AK4" s="25" t="e">
        <f>IF('Crisis Indicator Data'!#REF!="No Data",1,IF(#REF!&lt;&gt;"",1,0))</f>
        <v>#REF!</v>
      </c>
      <c r="AL4" s="25" t="e">
        <f>IF('Crisis Indicator Data'!#REF!="No Data",1,IF(#REF!&lt;&gt;"",1,0))</f>
        <v>#REF!</v>
      </c>
      <c r="AM4" s="25" t="e">
        <f>IF('Crisis Indicator Data'!#REF!="No Data",1,IF(#REF!&lt;&gt;"",1,0))</f>
        <v>#REF!</v>
      </c>
      <c r="AN4" s="25" t="e">
        <f>IF('Crisis Indicator Data'!#REF!="No Data",1,IF(#REF!&lt;&gt;"",1,0))</f>
        <v>#REF!</v>
      </c>
      <c r="AO4" s="25" t="e">
        <f>IF('Crisis Indicator Data'!#REF!="No Data",1,IF(#REF!&lt;&gt;"",1,0))</f>
        <v>#REF!</v>
      </c>
      <c r="AP4" s="25" t="e">
        <f>IF('Crisis Indicator Data'!#REF!="No Data",1,IF(#REF!&lt;&gt;"",1,0))</f>
        <v>#REF!</v>
      </c>
      <c r="AQ4" s="25" t="e">
        <f>IF('Crisis Indicator Data'!#REF!="No Data",1,IF(#REF!&lt;&gt;"",1,0))</f>
        <v>#REF!</v>
      </c>
      <c r="AR4" s="25" t="e">
        <f>IF('Crisis Indicator Data'!#REF!="No Data",1,IF(#REF!&lt;&gt;"",1,0))</f>
        <v>#REF!</v>
      </c>
      <c r="AS4" s="25" t="e">
        <f>IF('Crisis Indicator Data'!#REF!="No Data",1,IF(#REF!&lt;&gt;"",1,0))</f>
        <v>#REF!</v>
      </c>
      <c r="AT4" s="25" t="e">
        <f>IF('Crisis Indicator Data'!#REF!="No Data",1,IF(#REF!&lt;&gt;"",1,0))</f>
        <v>#REF!</v>
      </c>
      <c r="AU4" s="25" t="e">
        <f>IF('Crisis Indicator Data'!#REF!="No Data",1,IF(#REF!&lt;&gt;"",1,0))</f>
        <v>#REF!</v>
      </c>
      <c r="AV4" s="25" t="e">
        <f>IF('Crisis Indicator Data'!#REF!="No Data",1,IF(#REF!&lt;&gt;"",1,0))</f>
        <v>#REF!</v>
      </c>
      <c r="AW4" s="25" t="e">
        <f>IF('Crisis Indicator Data'!#REF!="No Data",1,IF(#REF!&lt;&gt;"",1,0))</f>
        <v>#REF!</v>
      </c>
      <c r="AX4" s="25" t="e">
        <f>IF('Crisis Indicator Data'!#REF!="No Data",1,IF(#REF!&lt;&gt;"",1,0))</f>
        <v>#REF!</v>
      </c>
      <c r="AY4" s="25" t="e">
        <f>IF('Crisis Indicator Data'!#REF!="No Data",1,IF(#REF!&lt;&gt;"",1,0))</f>
        <v>#REF!</v>
      </c>
      <c r="AZ4" s="25" t="e">
        <f>IF('Crisis Indicator Data'!#REF!="No Data",1,IF(#REF!&lt;&gt;"",1,0))</f>
        <v>#REF!</v>
      </c>
      <c r="BA4" t="e">
        <f t="shared" si="0"/>
        <v>#REF!</v>
      </c>
      <c r="BB4" s="27" t="e">
        <f t="shared" si="1"/>
        <v>#REF!</v>
      </c>
    </row>
    <row r="5" spans="1:54">
      <c r="A5" t="s">
        <v>6784</v>
      </c>
      <c r="B5" s="25" t="e">
        <f>IF('Crisis Indicator Data'!#REF!="No Data",1,IF(#REF!&lt;&gt;"",1,0))</f>
        <v>#REF!</v>
      </c>
      <c r="C5" s="25" t="e">
        <f>IF('Crisis Indicator Data'!#REF!="No Data",1,IF(#REF!&lt;&gt;"",1,0))</f>
        <v>#REF!</v>
      </c>
      <c r="D5" s="25" t="e">
        <f>IF('Crisis Indicator Data'!#REF!="No Data",1,IF(#REF!&lt;&gt;"",1,0))</f>
        <v>#REF!</v>
      </c>
      <c r="E5" s="25" t="e">
        <f>IF('Crisis Indicator Data'!#REF!="No Data",1,IF(#REF!&lt;&gt;"",1,0))</f>
        <v>#REF!</v>
      </c>
      <c r="F5" s="25" t="e">
        <f>IF('Crisis Indicator Data'!#REF!="No Data",1,IF(#REF!&lt;&gt;"",1,0))</f>
        <v>#REF!</v>
      </c>
      <c r="G5" s="25" t="e">
        <f>IF('Crisis Indicator Data'!#REF!="No Data",1,IF(#REF!&lt;&gt;"",1,0))</f>
        <v>#REF!</v>
      </c>
      <c r="H5" s="25" t="e">
        <f>IF('Crisis Indicator Data'!#REF!="No Data",1,IF(#REF!&lt;&gt;"",1,0))</f>
        <v>#REF!</v>
      </c>
      <c r="I5" s="25" t="e">
        <f>IF('Crisis Indicator Data'!#REF!="No Data",1,IF(#REF!&lt;&gt;"",1,0))</f>
        <v>#REF!</v>
      </c>
      <c r="J5" s="25" t="e">
        <f>IF('Crisis Indicator Data'!#REF!="No Data",1,IF(#REF!&lt;&gt;"",1,0))</f>
        <v>#REF!</v>
      </c>
      <c r="K5" s="25" t="e">
        <f>IF('Crisis Indicator Data'!#REF!="No Data",1,IF(#REF!&lt;&gt;"",1,0))</f>
        <v>#REF!</v>
      </c>
      <c r="L5" s="25" t="e">
        <f>IF('Crisis Indicator Data'!#REF!="No Data",1,IF(#REF!&lt;&gt;"",1,0))</f>
        <v>#REF!</v>
      </c>
      <c r="M5" s="25" t="e">
        <f>IF('Crisis Indicator Data'!#REF!="No Data",1,IF(#REF!&lt;&gt;"",1,0))</f>
        <v>#REF!</v>
      </c>
      <c r="N5" s="25" t="e">
        <f>IF('Crisis Indicator Data'!#REF!="No Data",1,IF(#REF!&lt;&gt;"",1,0))</f>
        <v>#REF!</v>
      </c>
      <c r="O5" s="25" t="e">
        <f>IF('Crisis Indicator Data'!#REF!="No Data",1,IF(#REF!&lt;&gt;"",1,0))</f>
        <v>#REF!</v>
      </c>
      <c r="P5" s="25" t="e">
        <f>IF('Crisis Indicator Data'!#REF!="No Data",1,IF(#REF!&lt;&gt;"",1,0))</f>
        <v>#REF!</v>
      </c>
      <c r="Q5" s="25" t="e">
        <f>IF('Crisis Indicator Data'!#REF!="No Data",1,IF(#REF!&lt;&gt;"",1,0))</f>
        <v>#REF!</v>
      </c>
      <c r="R5" s="25" t="e">
        <f>IF('Crisis Indicator Data'!#REF!="No Data",1,IF(#REF!&lt;&gt;"",1,0))</f>
        <v>#REF!</v>
      </c>
      <c r="S5" s="25" t="e">
        <f>IF('Crisis Indicator Data'!#REF!="No Data",1,IF(#REF!&lt;&gt;"",1,0))</f>
        <v>#REF!</v>
      </c>
      <c r="T5" s="25" t="e">
        <f>IF('Crisis Indicator Data'!#REF!="No Data",1,IF(#REF!&lt;&gt;"",1,0))</f>
        <v>#REF!</v>
      </c>
      <c r="U5" s="25" t="e">
        <f>IF('Crisis Indicator Data'!#REF!="No Data",1,IF(#REF!&lt;&gt;"",1,0))</f>
        <v>#REF!</v>
      </c>
      <c r="V5" s="25" t="e">
        <f>IF('Crisis Indicator Data'!#REF!="No Data",1,IF(#REF!&lt;&gt;"",1,0))</f>
        <v>#REF!</v>
      </c>
      <c r="W5" s="25" t="e">
        <f>IF('Crisis Indicator Data'!#REF!="No Data",1,IF(#REF!&lt;&gt;"",1,0))</f>
        <v>#REF!</v>
      </c>
      <c r="X5" s="25" t="e">
        <f>IF('Crisis Indicator Data'!#REF!="No Data",1,IF(#REF!&lt;&gt;"",1,0))</f>
        <v>#REF!</v>
      </c>
      <c r="Y5" s="25" t="e">
        <f>IF('Crisis Indicator Data'!#REF!="No Data",1,IF(#REF!&lt;&gt;"",1,0))</f>
        <v>#REF!</v>
      </c>
      <c r="Z5" s="25" t="e">
        <f>IF('Crisis Indicator Data'!#REF!="No Data",1,IF(#REF!&lt;&gt;"",1,0))</f>
        <v>#REF!</v>
      </c>
      <c r="AA5" s="25" t="e">
        <f>IF('Crisis Indicator Data'!#REF!="No Data",1,IF(#REF!&lt;&gt;"",1,0))</f>
        <v>#REF!</v>
      </c>
      <c r="AB5" s="25" t="e">
        <f>IF('Crisis Indicator Data'!#REF!="No Data",1,IF(#REF!&lt;&gt;"",1,0))</f>
        <v>#REF!</v>
      </c>
      <c r="AC5" s="25" t="e">
        <f>IF('Crisis Indicator Data'!#REF!="No Data",1,IF(#REF!&lt;&gt;"",1,0))</f>
        <v>#REF!</v>
      </c>
      <c r="AD5" s="25" t="e">
        <f>IF('Crisis Indicator Data'!#REF!="No Data",1,IF(#REF!&lt;&gt;"",1,0))</f>
        <v>#REF!</v>
      </c>
      <c r="AE5" s="25" t="e">
        <f>IF('Crisis Indicator Data'!#REF!="No Data",1,IF(#REF!&lt;&gt;"",1,0))</f>
        <v>#REF!</v>
      </c>
      <c r="AF5" s="25" t="e">
        <f>IF('Crisis Indicator Data'!#REF!="No Data",1,IF(#REF!&lt;&gt;"",1,0))</f>
        <v>#REF!</v>
      </c>
      <c r="AG5" s="25" t="e">
        <f>IF('Crisis Indicator Data'!#REF!="No Data",1,IF(#REF!&lt;&gt;"",1,0))</f>
        <v>#REF!</v>
      </c>
      <c r="AH5" s="25" t="e">
        <f>IF('Crisis Indicator Data'!#REF!="No Data",1,IF(#REF!&lt;&gt;"",1,0))</f>
        <v>#REF!</v>
      </c>
      <c r="AI5" s="25" t="e">
        <f>IF('Crisis Indicator Data'!#REF!="No Data",1,IF(#REF!&lt;&gt;"",1,0))</f>
        <v>#REF!</v>
      </c>
      <c r="AJ5" s="25" t="e">
        <f>IF('Crisis Indicator Data'!#REF!="No Data",1,IF(#REF!&lt;&gt;"",1,0))</f>
        <v>#REF!</v>
      </c>
      <c r="AK5" s="25" t="e">
        <f>IF('Crisis Indicator Data'!#REF!="No Data",1,IF(#REF!&lt;&gt;"",1,0))</f>
        <v>#REF!</v>
      </c>
      <c r="AL5" s="25" t="e">
        <f>IF('Crisis Indicator Data'!#REF!="No Data",1,IF(#REF!&lt;&gt;"",1,0))</f>
        <v>#REF!</v>
      </c>
      <c r="AM5" s="25" t="e">
        <f>IF('Crisis Indicator Data'!#REF!="No Data",1,IF(#REF!&lt;&gt;"",1,0))</f>
        <v>#REF!</v>
      </c>
      <c r="AN5" s="25" t="e">
        <f>IF('Crisis Indicator Data'!#REF!="No Data",1,IF(#REF!&lt;&gt;"",1,0))</f>
        <v>#REF!</v>
      </c>
      <c r="AO5" s="25" t="e">
        <f>IF('Crisis Indicator Data'!#REF!="No Data",1,IF(#REF!&lt;&gt;"",1,0))</f>
        <v>#REF!</v>
      </c>
      <c r="AP5" s="25" t="e">
        <f>IF('Crisis Indicator Data'!#REF!="No Data",1,IF(#REF!&lt;&gt;"",1,0))</f>
        <v>#REF!</v>
      </c>
      <c r="AQ5" s="25" t="e">
        <f>IF('Crisis Indicator Data'!#REF!="No Data",1,IF(#REF!&lt;&gt;"",1,0))</f>
        <v>#REF!</v>
      </c>
      <c r="AR5" s="25" t="e">
        <f>IF('Crisis Indicator Data'!#REF!="No Data",1,IF(#REF!&lt;&gt;"",1,0))</f>
        <v>#REF!</v>
      </c>
      <c r="AS5" s="25" t="e">
        <f>IF('Crisis Indicator Data'!#REF!="No Data",1,IF(#REF!&lt;&gt;"",1,0))</f>
        <v>#REF!</v>
      </c>
      <c r="AT5" s="25" t="e">
        <f>IF('Crisis Indicator Data'!#REF!="No Data",1,IF(#REF!&lt;&gt;"",1,0))</f>
        <v>#REF!</v>
      </c>
      <c r="AU5" s="25" t="e">
        <f>IF('Crisis Indicator Data'!#REF!="No Data",1,IF(#REF!&lt;&gt;"",1,0))</f>
        <v>#REF!</v>
      </c>
      <c r="AV5" s="25" t="e">
        <f>IF('Crisis Indicator Data'!#REF!="No Data",1,IF(#REF!&lt;&gt;"",1,0))</f>
        <v>#REF!</v>
      </c>
      <c r="AW5" s="25" t="e">
        <f>IF('Crisis Indicator Data'!#REF!="No Data",1,IF(#REF!&lt;&gt;"",1,0))</f>
        <v>#REF!</v>
      </c>
      <c r="AX5" s="25" t="e">
        <f>IF('Crisis Indicator Data'!#REF!="No Data",1,IF(#REF!&lt;&gt;"",1,0))</f>
        <v>#REF!</v>
      </c>
      <c r="AY5" s="25" t="e">
        <f>IF('Crisis Indicator Data'!#REF!="No Data",1,IF(#REF!&lt;&gt;"",1,0))</f>
        <v>#REF!</v>
      </c>
      <c r="AZ5" s="25" t="e">
        <f>IF('Crisis Indicator Data'!#REF!="No Data",1,IF(#REF!&lt;&gt;"",1,0))</f>
        <v>#REF!</v>
      </c>
      <c r="BA5" t="e">
        <f t="shared" si="0"/>
        <v>#REF!</v>
      </c>
      <c r="BB5" s="27" t="e">
        <f t="shared" si="1"/>
        <v>#REF!</v>
      </c>
    </row>
    <row r="6" spans="1:54">
      <c r="A6" t="s">
        <v>6802</v>
      </c>
      <c r="B6" s="25" t="e">
        <f>IF('Crisis Indicator Data'!#REF!="No Data",1,IF(#REF!&lt;&gt;"",1,0))</f>
        <v>#REF!</v>
      </c>
      <c r="C6" s="25" t="e">
        <f>IF('Crisis Indicator Data'!#REF!="No Data",1,IF(#REF!&lt;&gt;"",1,0))</f>
        <v>#REF!</v>
      </c>
      <c r="D6" s="25" t="e">
        <f>IF('Crisis Indicator Data'!#REF!="No Data",1,IF(#REF!&lt;&gt;"",1,0))</f>
        <v>#REF!</v>
      </c>
      <c r="E6" s="25" t="e">
        <f>IF('Crisis Indicator Data'!#REF!="No Data",1,IF(#REF!&lt;&gt;"",1,0))</f>
        <v>#REF!</v>
      </c>
      <c r="F6" s="25" t="e">
        <f>IF('Crisis Indicator Data'!#REF!="No Data",1,IF(#REF!&lt;&gt;"",1,0))</f>
        <v>#REF!</v>
      </c>
      <c r="G6" s="25" t="e">
        <f>IF('Crisis Indicator Data'!#REF!="No Data",1,IF(#REF!&lt;&gt;"",1,0))</f>
        <v>#REF!</v>
      </c>
      <c r="H6" s="25" t="e">
        <f>IF('Crisis Indicator Data'!#REF!="No Data",1,IF(#REF!&lt;&gt;"",1,0))</f>
        <v>#REF!</v>
      </c>
      <c r="I6" s="25" t="e">
        <f>IF('Crisis Indicator Data'!#REF!="No Data",1,IF(#REF!&lt;&gt;"",1,0))</f>
        <v>#REF!</v>
      </c>
      <c r="J6" s="25" t="e">
        <f>IF('Crisis Indicator Data'!#REF!="No Data",1,IF(#REF!&lt;&gt;"",1,0))</f>
        <v>#REF!</v>
      </c>
      <c r="K6" s="25" t="e">
        <f>IF('Crisis Indicator Data'!#REF!="No Data",1,IF(#REF!&lt;&gt;"",1,0))</f>
        <v>#REF!</v>
      </c>
      <c r="L6" s="25" t="e">
        <f>IF('Crisis Indicator Data'!#REF!="No Data",1,IF(#REF!&lt;&gt;"",1,0))</f>
        <v>#REF!</v>
      </c>
      <c r="M6" s="25" t="e">
        <f>IF('Crisis Indicator Data'!#REF!="No Data",1,IF(#REF!&lt;&gt;"",1,0))</f>
        <v>#REF!</v>
      </c>
      <c r="N6" s="25" t="e">
        <f>IF('Crisis Indicator Data'!#REF!="No Data",1,IF(#REF!&lt;&gt;"",1,0))</f>
        <v>#REF!</v>
      </c>
      <c r="O6" s="25" t="e">
        <f>IF('Crisis Indicator Data'!#REF!="No Data",1,IF(#REF!&lt;&gt;"",1,0))</f>
        <v>#REF!</v>
      </c>
      <c r="P6" s="25" t="e">
        <f>IF('Crisis Indicator Data'!#REF!="No Data",1,IF(#REF!&lt;&gt;"",1,0))</f>
        <v>#REF!</v>
      </c>
      <c r="Q6" s="25" t="e">
        <f>IF('Crisis Indicator Data'!#REF!="No Data",1,IF(#REF!&lt;&gt;"",1,0))</f>
        <v>#REF!</v>
      </c>
      <c r="R6" s="25" t="e">
        <f>IF('Crisis Indicator Data'!#REF!="No Data",1,IF(#REF!&lt;&gt;"",1,0))</f>
        <v>#REF!</v>
      </c>
      <c r="S6" s="25" t="e">
        <f>IF('Crisis Indicator Data'!#REF!="No Data",1,IF(#REF!&lt;&gt;"",1,0))</f>
        <v>#REF!</v>
      </c>
      <c r="T6" s="25" t="e">
        <f>IF('Crisis Indicator Data'!#REF!="No Data",1,IF(#REF!&lt;&gt;"",1,0))</f>
        <v>#REF!</v>
      </c>
      <c r="U6" s="25" t="e">
        <f>IF('Crisis Indicator Data'!#REF!="No Data",1,IF(#REF!&lt;&gt;"",1,0))</f>
        <v>#REF!</v>
      </c>
      <c r="V6" s="25" t="e">
        <f>IF('Crisis Indicator Data'!#REF!="No Data",1,IF(#REF!&lt;&gt;"",1,0))</f>
        <v>#REF!</v>
      </c>
      <c r="W6" s="25" t="e">
        <f>IF('Crisis Indicator Data'!#REF!="No Data",1,IF(#REF!&lt;&gt;"",1,0))</f>
        <v>#REF!</v>
      </c>
      <c r="X6" s="25" t="e">
        <f>IF('Crisis Indicator Data'!#REF!="No Data",1,IF(#REF!&lt;&gt;"",1,0))</f>
        <v>#REF!</v>
      </c>
      <c r="Y6" s="25" t="e">
        <f>IF('Crisis Indicator Data'!#REF!="No Data",1,IF(#REF!&lt;&gt;"",1,0))</f>
        <v>#REF!</v>
      </c>
      <c r="Z6" s="25" t="e">
        <f>IF('Crisis Indicator Data'!#REF!="No Data",1,IF(#REF!&lt;&gt;"",1,0))</f>
        <v>#REF!</v>
      </c>
      <c r="AA6" s="25" t="e">
        <f>IF('Crisis Indicator Data'!#REF!="No Data",1,IF(#REF!&lt;&gt;"",1,0))</f>
        <v>#REF!</v>
      </c>
      <c r="AB6" s="25" t="e">
        <f>IF('Crisis Indicator Data'!#REF!="No Data",1,IF(#REF!&lt;&gt;"",1,0))</f>
        <v>#REF!</v>
      </c>
      <c r="AC6" s="25" t="e">
        <f>IF('Crisis Indicator Data'!#REF!="No Data",1,IF(#REF!&lt;&gt;"",1,0))</f>
        <v>#REF!</v>
      </c>
      <c r="AD6" s="25" t="e">
        <f>IF('Crisis Indicator Data'!#REF!="No Data",1,IF(#REF!&lt;&gt;"",1,0))</f>
        <v>#REF!</v>
      </c>
      <c r="AE6" s="25" t="e">
        <f>IF('Crisis Indicator Data'!#REF!="No Data",1,IF(#REF!&lt;&gt;"",1,0))</f>
        <v>#REF!</v>
      </c>
      <c r="AF6" s="25" t="e">
        <f>IF('Crisis Indicator Data'!#REF!="No Data",1,IF(#REF!&lt;&gt;"",1,0))</f>
        <v>#REF!</v>
      </c>
      <c r="AG6" s="25" t="e">
        <f>IF('Crisis Indicator Data'!#REF!="No Data",1,IF(#REF!&lt;&gt;"",1,0))</f>
        <v>#REF!</v>
      </c>
      <c r="AH6" s="25" t="e">
        <f>IF('Crisis Indicator Data'!#REF!="No Data",1,IF(#REF!&lt;&gt;"",1,0))</f>
        <v>#REF!</v>
      </c>
      <c r="AI6" s="25" t="e">
        <f>IF('Crisis Indicator Data'!#REF!="No Data",1,IF(#REF!&lt;&gt;"",1,0))</f>
        <v>#REF!</v>
      </c>
      <c r="AJ6" s="25" t="e">
        <f>IF('Crisis Indicator Data'!#REF!="No Data",1,IF(#REF!&lt;&gt;"",1,0))</f>
        <v>#REF!</v>
      </c>
      <c r="AK6" s="25" t="e">
        <f>IF('Crisis Indicator Data'!#REF!="No Data",1,IF(#REF!&lt;&gt;"",1,0))</f>
        <v>#REF!</v>
      </c>
      <c r="AL6" s="25" t="e">
        <f>IF('Crisis Indicator Data'!#REF!="No Data",1,IF(#REF!&lt;&gt;"",1,0))</f>
        <v>#REF!</v>
      </c>
      <c r="AM6" s="25" t="e">
        <f>IF('Crisis Indicator Data'!#REF!="No Data",1,IF(#REF!&lt;&gt;"",1,0))</f>
        <v>#REF!</v>
      </c>
      <c r="AN6" s="25" t="e">
        <f>IF('Crisis Indicator Data'!#REF!="No Data",1,IF(#REF!&lt;&gt;"",1,0))</f>
        <v>#REF!</v>
      </c>
      <c r="AO6" s="25" t="e">
        <f>IF('Crisis Indicator Data'!#REF!="No Data",1,IF(#REF!&lt;&gt;"",1,0))</f>
        <v>#REF!</v>
      </c>
      <c r="AP6" s="25" t="e">
        <f>IF('Crisis Indicator Data'!#REF!="No Data",1,IF(#REF!&lt;&gt;"",1,0))</f>
        <v>#REF!</v>
      </c>
      <c r="AQ6" s="25" t="e">
        <f>IF('Crisis Indicator Data'!#REF!="No Data",1,IF(#REF!&lt;&gt;"",1,0))</f>
        <v>#REF!</v>
      </c>
      <c r="AR6" s="25" t="e">
        <f>IF('Crisis Indicator Data'!#REF!="No Data",1,IF(#REF!&lt;&gt;"",1,0))</f>
        <v>#REF!</v>
      </c>
      <c r="AS6" s="25" t="e">
        <f>IF('Crisis Indicator Data'!#REF!="No Data",1,IF(#REF!&lt;&gt;"",1,0))</f>
        <v>#REF!</v>
      </c>
      <c r="AT6" s="25" t="e">
        <f>IF('Crisis Indicator Data'!#REF!="No Data",1,IF(#REF!&lt;&gt;"",1,0))</f>
        <v>#REF!</v>
      </c>
      <c r="AU6" s="25" t="e">
        <f>IF('Crisis Indicator Data'!#REF!="No Data",1,IF(#REF!&lt;&gt;"",1,0))</f>
        <v>#REF!</v>
      </c>
      <c r="AV6" s="25" t="e">
        <f>IF('Crisis Indicator Data'!#REF!="No Data",1,IF(#REF!&lt;&gt;"",1,0))</f>
        <v>#REF!</v>
      </c>
      <c r="AW6" s="25" t="e">
        <f>IF('Crisis Indicator Data'!#REF!="No Data",1,IF(#REF!&lt;&gt;"",1,0))</f>
        <v>#REF!</v>
      </c>
      <c r="AX6" s="25" t="e">
        <f>IF('Crisis Indicator Data'!#REF!="No Data",1,IF(#REF!&lt;&gt;"",1,0))</f>
        <v>#REF!</v>
      </c>
      <c r="AY6" s="25" t="e">
        <f>IF('Crisis Indicator Data'!#REF!="No Data",1,IF(#REF!&lt;&gt;"",1,0))</f>
        <v>#REF!</v>
      </c>
      <c r="AZ6" s="25" t="e">
        <f>IF('Crisis Indicator Data'!#REF!="No Data",1,IF(#REF!&lt;&gt;"",1,0))</f>
        <v>#REF!</v>
      </c>
      <c r="BA6" t="e">
        <f t="shared" si="0"/>
        <v>#REF!</v>
      </c>
      <c r="BB6" s="27" t="e">
        <f t="shared" si="1"/>
        <v>#REF!</v>
      </c>
    </row>
    <row r="7" spans="1:54">
      <c r="A7" t="s">
        <v>6796</v>
      </c>
      <c r="B7" s="25" t="e">
        <f>IF('Crisis Indicator Data'!#REF!="No Data",1,IF(#REF!&lt;&gt;"",1,0))</f>
        <v>#REF!</v>
      </c>
      <c r="C7" s="25" t="e">
        <f>IF('Crisis Indicator Data'!#REF!="No Data",1,IF(#REF!&lt;&gt;"",1,0))</f>
        <v>#REF!</v>
      </c>
      <c r="D7" s="25" t="e">
        <f>IF('Crisis Indicator Data'!#REF!="No Data",1,IF(#REF!&lt;&gt;"",1,0))</f>
        <v>#REF!</v>
      </c>
      <c r="E7" s="25" t="e">
        <f>IF('Crisis Indicator Data'!#REF!="No Data",1,IF(#REF!&lt;&gt;"",1,0))</f>
        <v>#REF!</v>
      </c>
      <c r="F7" s="25" t="e">
        <f>IF('Crisis Indicator Data'!#REF!="No Data",1,IF(#REF!&lt;&gt;"",1,0))</f>
        <v>#REF!</v>
      </c>
      <c r="G7" s="25" t="e">
        <f>IF('Crisis Indicator Data'!#REF!="No Data",1,IF(#REF!&lt;&gt;"",1,0))</f>
        <v>#REF!</v>
      </c>
      <c r="H7" s="25" t="e">
        <f>IF('Crisis Indicator Data'!#REF!="No Data",1,IF(#REF!&lt;&gt;"",1,0))</f>
        <v>#REF!</v>
      </c>
      <c r="I7" s="25" t="e">
        <f>IF('Crisis Indicator Data'!#REF!="No Data",1,IF(#REF!&lt;&gt;"",1,0))</f>
        <v>#REF!</v>
      </c>
      <c r="J7" s="25" t="e">
        <f>IF('Crisis Indicator Data'!#REF!="No Data",1,IF(#REF!&lt;&gt;"",1,0))</f>
        <v>#REF!</v>
      </c>
      <c r="K7" s="25" t="e">
        <f>IF('Crisis Indicator Data'!#REF!="No Data",1,IF(#REF!&lt;&gt;"",1,0))</f>
        <v>#REF!</v>
      </c>
      <c r="L7" s="25" t="e">
        <f>IF('Crisis Indicator Data'!#REF!="No Data",1,IF(#REF!&lt;&gt;"",1,0))</f>
        <v>#REF!</v>
      </c>
      <c r="M7" s="25" t="e">
        <f>IF('Crisis Indicator Data'!#REF!="No Data",1,IF(#REF!&lt;&gt;"",1,0))</f>
        <v>#REF!</v>
      </c>
      <c r="N7" s="25" t="e">
        <f>IF('Crisis Indicator Data'!#REF!="No Data",1,IF(#REF!&lt;&gt;"",1,0))</f>
        <v>#REF!</v>
      </c>
      <c r="O7" s="25" t="e">
        <f>IF('Crisis Indicator Data'!#REF!="No Data",1,IF(#REF!&lt;&gt;"",1,0))</f>
        <v>#REF!</v>
      </c>
      <c r="P7" s="25" t="e">
        <f>IF('Crisis Indicator Data'!#REF!="No Data",1,IF(#REF!&lt;&gt;"",1,0))</f>
        <v>#REF!</v>
      </c>
      <c r="Q7" s="25" t="e">
        <f>IF('Crisis Indicator Data'!#REF!="No Data",1,IF(#REF!&lt;&gt;"",1,0))</f>
        <v>#REF!</v>
      </c>
      <c r="R7" s="25" t="e">
        <f>IF('Crisis Indicator Data'!#REF!="No Data",1,IF(#REF!&lt;&gt;"",1,0))</f>
        <v>#REF!</v>
      </c>
      <c r="S7" s="25" t="e">
        <f>IF('Crisis Indicator Data'!#REF!="No Data",1,IF(#REF!&lt;&gt;"",1,0))</f>
        <v>#REF!</v>
      </c>
      <c r="T7" s="25" t="e">
        <f>IF('Crisis Indicator Data'!#REF!="No Data",1,IF(#REF!&lt;&gt;"",1,0))</f>
        <v>#REF!</v>
      </c>
      <c r="U7" s="25" t="e">
        <f>IF('Crisis Indicator Data'!#REF!="No Data",1,IF(#REF!&lt;&gt;"",1,0))</f>
        <v>#REF!</v>
      </c>
      <c r="V7" s="25" t="e">
        <f>IF('Crisis Indicator Data'!#REF!="No Data",1,IF(#REF!&lt;&gt;"",1,0))</f>
        <v>#REF!</v>
      </c>
      <c r="W7" s="25" t="e">
        <f>IF('Crisis Indicator Data'!#REF!="No Data",1,IF(#REF!&lt;&gt;"",1,0))</f>
        <v>#REF!</v>
      </c>
      <c r="X7" s="25" t="e">
        <f>IF('Crisis Indicator Data'!#REF!="No Data",1,IF(#REF!&lt;&gt;"",1,0))</f>
        <v>#REF!</v>
      </c>
      <c r="Y7" s="25" t="e">
        <f>IF('Crisis Indicator Data'!#REF!="No Data",1,IF(#REF!&lt;&gt;"",1,0))</f>
        <v>#REF!</v>
      </c>
      <c r="Z7" s="25" t="e">
        <f>IF('Crisis Indicator Data'!#REF!="No Data",1,IF(#REF!&lt;&gt;"",1,0))</f>
        <v>#REF!</v>
      </c>
      <c r="AA7" s="25" t="e">
        <f>IF('Crisis Indicator Data'!#REF!="No Data",1,IF(#REF!&lt;&gt;"",1,0))</f>
        <v>#REF!</v>
      </c>
      <c r="AB7" s="25" t="e">
        <f>IF('Crisis Indicator Data'!#REF!="No Data",1,IF(#REF!&lt;&gt;"",1,0))</f>
        <v>#REF!</v>
      </c>
      <c r="AC7" s="25" t="e">
        <f>IF('Crisis Indicator Data'!#REF!="No Data",1,IF(#REF!&lt;&gt;"",1,0))</f>
        <v>#REF!</v>
      </c>
      <c r="AD7" s="25" t="e">
        <f>IF('Crisis Indicator Data'!#REF!="No Data",1,IF(#REF!&lt;&gt;"",1,0))</f>
        <v>#REF!</v>
      </c>
      <c r="AE7" s="25" t="e">
        <f>IF('Crisis Indicator Data'!#REF!="No Data",1,IF(#REF!&lt;&gt;"",1,0))</f>
        <v>#REF!</v>
      </c>
      <c r="AF7" s="25" t="e">
        <f>IF('Crisis Indicator Data'!#REF!="No Data",1,IF(#REF!&lt;&gt;"",1,0))</f>
        <v>#REF!</v>
      </c>
      <c r="AG7" s="25" t="e">
        <f>IF('Crisis Indicator Data'!#REF!="No Data",1,IF(#REF!&lt;&gt;"",1,0))</f>
        <v>#REF!</v>
      </c>
      <c r="AH7" s="25" t="e">
        <f>IF('Crisis Indicator Data'!#REF!="No Data",1,IF(#REF!&lt;&gt;"",1,0))</f>
        <v>#REF!</v>
      </c>
      <c r="AI7" s="25" t="e">
        <f>IF('Crisis Indicator Data'!#REF!="No Data",1,IF(#REF!&lt;&gt;"",1,0))</f>
        <v>#REF!</v>
      </c>
      <c r="AJ7" s="25" t="e">
        <f>IF('Crisis Indicator Data'!#REF!="No Data",1,IF(#REF!&lt;&gt;"",1,0))</f>
        <v>#REF!</v>
      </c>
      <c r="AK7" s="25" t="e">
        <f>IF('Crisis Indicator Data'!#REF!="No Data",1,IF(#REF!&lt;&gt;"",1,0))</f>
        <v>#REF!</v>
      </c>
      <c r="AL7" s="25" t="e">
        <f>IF('Crisis Indicator Data'!#REF!="No Data",1,IF(#REF!&lt;&gt;"",1,0))</f>
        <v>#REF!</v>
      </c>
      <c r="AM7" s="25" t="e">
        <f>IF('Crisis Indicator Data'!#REF!="No Data",1,IF(#REF!&lt;&gt;"",1,0))</f>
        <v>#REF!</v>
      </c>
      <c r="AN7" s="25" t="e">
        <f>IF('Crisis Indicator Data'!#REF!="No Data",1,IF(#REF!&lt;&gt;"",1,0))</f>
        <v>#REF!</v>
      </c>
      <c r="AO7" s="25" t="e">
        <f>IF('Crisis Indicator Data'!#REF!="No Data",1,IF(#REF!&lt;&gt;"",1,0))</f>
        <v>#REF!</v>
      </c>
      <c r="AP7" s="25" t="e">
        <f>IF('Crisis Indicator Data'!#REF!="No Data",1,IF(#REF!&lt;&gt;"",1,0))</f>
        <v>#REF!</v>
      </c>
      <c r="AQ7" s="25" t="e">
        <f>IF('Crisis Indicator Data'!#REF!="No Data",1,IF(#REF!&lt;&gt;"",1,0))</f>
        <v>#REF!</v>
      </c>
      <c r="AR7" s="25" t="e">
        <f>IF('Crisis Indicator Data'!#REF!="No Data",1,IF(#REF!&lt;&gt;"",1,0))</f>
        <v>#REF!</v>
      </c>
      <c r="AS7" s="25" t="e">
        <f>IF('Crisis Indicator Data'!#REF!="No Data",1,IF(#REF!&lt;&gt;"",1,0))</f>
        <v>#REF!</v>
      </c>
      <c r="AT7" s="25" t="e">
        <f>IF('Crisis Indicator Data'!#REF!="No Data",1,IF(#REF!&lt;&gt;"",1,0))</f>
        <v>#REF!</v>
      </c>
      <c r="AU7" s="25" t="e">
        <f>IF('Crisis Indicator Data'!#REF!="No Data",1,IF(#REF!&lt;&gt;"",1,0))</f>
        <v>#REF!</v>
      </c>
      <c r="AV7" s="25" t="e">
        <f>IF('Crisis Indicator Data'!#REF!="No Data",1,IF(#REF!&lt;&gt;"",1,0))</f>
        <v>#REF!</v>
      </c>
      <c r="AW7" s="25" t="e">
        <f>IF('Crisis Indicator Data'!#REF!="No Data",1,IF(#REF!&lt;&gt;"",1,0))</f>
        <v>#REF!</v>
      </c>
      <c r="AX7" s="25" t="e">
        <f>IF('Crisis Indicator Data'!#REF!="No Data",1,IF(#REF!&lt;&gt;"",1,0))</f>
        <v>#REF!</v>
      </c>
      <c r="AY7" s="25" t="e">
        <f>IF('Crisis Indicator Data'!#REF!="No Data",1,IF(#REF!&lt;&gt;"",1,0))</f>
        <v>#REF!</v>
      </c>
      <c r="AZ7" s="25" t="e">
        <f>IF('Crisis Indicator Data'!#REF!="No Data",1,IF(#REF!&lt;&gt;"",1,0))</f>
        <v>#REF!</v>
      </c>
      <c r="BA7" t="e">
        <f t="shared" si="0"/>
        <v>#REF!</v>
      </c>
      <c r="BB7" s="27" t="e">
        <f t="shared" si="1"/>
        <v>#REF!</v>
      </c>
    </row>
    <row r="8" spans="1:54">
      <c r="A8" t="s">
        <v>6798</v>
      </c>
      <c r="B8" s="25" t="e">
        <f>IF('Crisis Indicator Data'!#REF!="No Data",1,IF(#REF!&lt;&gt;"",1,0))</f>
        <v>#REF!</v>
      </c>
      <c r="C8" s="25" t="e">
        <f>IF('Crisis Indicator Data'!#REF!="No Data",1,IF(#REF!&lt;&gt;"",1,0))</f>
        <v>#REF!</v>
      </c>
      <c r="D8" s="25" t="e">
        <f>IF('Crisis Indicator Data'!#REF!="No Data",1,IF(#REF!&lt;&gt;"",1,0))</f>
        <v>#REF!</v>
      </c>
      <c r="E8" s="25" t="e">
        <f>IF('Crisis Indicator Data'!#REF!="No Data",1,IF(#REF!&lt;&gt;"",1,0))</f>
        <v>#REF!</v>
      </c>
      <c r="F8" s="25" t="e">
        <f>IF('Crisis Indicator Data'!#REF!="No Data",1,IF(#REF!&lt;&gt;"",1,0))</f>
        <v>#REF!</v>
      </c>
      <c r="G8" s="25" t="e">
        <f>IF('Crisis Indicator Data'!#REF!="No Data",1,IF(#REF!&lt;&gt;"",1,0))</f>
        <v>#REF!</v>
      </c>
      <c r="H8" s="25" t="e">
        <f>IF('Crisis Indicator Data'!#REF!="No Data",1,IF(#REF!&lt;&gt;"",1,0))</f>
        <v>#REF!</v>
      </c>
      <c r="I8" s="25" t="e">
        <f>IF('Crisis Indicator Data'!#REF!="No Data",1,IF(#REF!&lt;&gt;"",1,0))</f>
        <v>#REF!</v>
      </c>
      <c r="J8" s="25" t="e">
        <f>IF('Crisis Indicator Data'!#REF!="No Data",1,IF(#REF!&lt;&gt;"",1,0))</f>
        <v>#REF!</v>
      </c>
      <c r="K8" s="25" t="e">
        <f>IF('Crisis Indicator Data'!#REF!="No Data",1,IF(#REF!&lt;&gt;"",1,0))</f>
        <v>#REF!</v>
      </c>
      <c r="L8" s="25" t="e">
        <f>IF('Crisis Indicator Data'!#REF!="No Data",1,IF(#REF!&lt;&gt;"",1,0))</f>
        <v>#REF!</v>
      </c>
      <c r="M8" s="25" t="e">
        <f>IF('Crisis Indicator Data'!#REF!="No Data",1,IF(#REF!&lt;&gt;"",1,0))</f>
        <v>#REF!</v>
      </c>
      <c r="N8" s="25" t="e">
        <f>IF('Crisis Indicator Data'!#REF!="No Data",1,IF(#REF!&lt;&gt;"",1,0))</f>
        <v>#REF!</v>
      </c>
      <c r="O8" s="25" t="e">
        <f>IF('Crisis Indicator Data'!#REF!="No Data",1,IF(#REF!&lt;&gt;"",1,0))</f>
        <v>#REF!</v>
      </c>
      <c r="P8" s="25" t="e">
        <f>IF('Crisis Indicator Data'!#REF!="No Data",1,IF(#REF!&lt;&gt;"",1,0))</f>
        <v>#REF!</v>
      </c>
      <c r="Q8" s="25" t="e">
        <f>IF('Crisis Indicator Data'!#REF!="No Data",1,IF(#REF!&lt;&gt;"",1,0))</f>
        <v>#REF!</v>
      </c>
      <c r="R8" s="25" t="e">
        <f>IF('Crisis Indicator Data'!#REF!="No Data",1,IF(#REF!&lt;&gt;"",1,0))</f>
        <v>#REF!</v>
      </c>
      <c r="S8" s="25" t="e">
        <f>IF('Crisis Indicator Data'!#REF!="No Data",1,IF(#REF!&lt;&gt;"",1,0))</f>
        <v>#REF!</v>
      </c>
      <c r="T8" s="25" t="e">
        <f>IF('Crisis Indicator Data'!#REF!="No Data",1,IF(#REF!&lt;&gt;"",1,0))</f>
        <v>#REF!</v>
      </c>
      <c r="U8" s="25" t="e">
        <f>IF('Crisis Indicator Data'!#REF!="No Data",1,IF(#REF!&lt;&gt;"",1,0))</f>
        <v>#REF!</v>
      </c>
      <c r="V8" s="25" t="e">
        <f>IF('Crisis Indicator Data'!#REF!="No Data",1,IF(#REF!&lt;&gt;"",1,0))</f>
        <v>#REF!</v>
      </c>
      <c r="W8" s="25" t="e">
        <f>IF('Crisis Indicator Data'!#REF!="No Data",1,IF(#REF!&lt;&gt;"",1,0))</f>
        <v>#REF!</v>
      </c>
      <c r="X8" s="25" t="e">
        <f>IF('Crisis Indicator Data'!#REF!="No Data",1,IF(#REF!&lt;&gt;"",1,0))</f>
        <v>#REF!</v>
      </c>
      <c r="Y8" s="25" t="e">
        <f>IF('Crisis Indicator Data'!#REF!="No Data",1,IF(#REF!&lt;&gt;"",1,0))</f>
        <v>#REF!</v>
      </c>
      <c r="Z8" s="25" t="e">
        <f>IF('Crisis Indicator Data'!#REF!="No Data",1,IF(#REF!&lt;&gt;"",1,0))</f>
        <v>#REF!</v>
      </c>
      <c r="AA8" s="25" t="e">
        <f>IF('Crisis Indicator Data'!#REF!="No Data",1,IF(#REF!&lt;&gt;"",1,0))</f>
        <v>#REF!</v>
      </c>
      <c r="AB8" s="25" t="e">
        <f>IF('Crisis Indicator Data'!#REF!="No Data",1,IF(#REF!&lt;&gt;"",1,0))</f>
        <v>#REF!</v>
      </c>
      <c r="AC8" s="25" t="e">
        <f>IF('Crisis Indicator Data'!#REF!="No Data",1,IF(#REF!&lt;&gt;"",1,0))</f>
        <v>#REF!</v>
      </c>
      <c r="AD8" s="25" t="e">
        <f>IF('Crisis Indicator Data'!#REF!="No Data",1,IF(#REF!&lt;&gt;"",1,0))</f>
        <v>#REF!</v>
      </c>
      <c r="AE8" s="25" t="e">
        <f>IF('Crisis Indicator Data'!#REF!="No Data",1,IF(#REF!&lt;&gt;"",1,0))</f>
        <v>#REF!</v>
      </c>
      <c r="AF8" s="25" t="e">
        <f>IF('Crisis Indicator Data'!#REF!="No Data",1,IF(#REF!&lt;&gt;"",1,0))</f>
        <v>#REF!</v>
      </c>
      <c r="AG8" s="25" t="e">
        <f>IF('Crisis Indicator Data'!#REF!="No Data",1,IF(#REF!&lt;&gt;"",1,0))</f>
        <v>#REF!</v>
      </c>
      <c r="AH8" s="25" t="e">
        <f>IF('Crisis Indicator Data'!#REF!="No Data",1,IF(#REF!&lt;&gt;"",1,0))</f>
        <v>#REF!</v>
      </c>
      <c r="AI8" s="25" t="e">
        <f>IF('Crisis Indicator Data'!#REF!="No Data",1,IF(#REF!&lt;&gt;"",1,0))</f>
        <v>#REF!</v>
      </c>
      <c r="AJ8" s="25" t="e">
        <f>IF('Crisis Indicator Data'!#REF!="No Data",1,IF(#REF!&lt;&gt;"",1,0))</f>
        <v>#REF!</v>
      </c>
      <c r="AK8" s="25" t="e">
        <f>IF('Crisis Indicator Data'!#REF!="No Data",1,IF(#REF!&lt;&gt;"",1,0))</f>
        <v>#REF!</v>
      </c>
      <c r="AL8" s="25" t="e">
        <f>IF('Crisis Indicator Data'!#REF!="No Data",1,IF(#REF!&lt;&gt;"",1,0))</f>
        <v>#REF!</v>
      </c>
      <c r="AM8" s="25" t="e">
        <f>IF('Crisis Indicator Data'!#REF!="No Data",1,IF(#REF!&lt;&gt;"",1,0))</f>
        <v>#REF!</v>
      </c>
      <c r="AN8" s="25" t="e">
        <f>IF('Crisis Indicator Data'!#REF!="No Data",1,IF(#REF!&lt;&gt;"",1,0))</f>
        <v>#REF!</v>
      </c>
      <c r="AO8" s="25" t="e">
        <f>IF('Crisis Indicator Data'!#REF!="No Data",1,IF(#REF!&lt;&gt;"",1,0))</f>
        <v>#REF!</v>
      </c>
      <c r="AP8" s="25" t="e">
        <f>IF('Crisis Indicator Data'!#REF!="No Data",1,IF(#REF!&lt;&gt;"",1,0))</f>
        <v>#REF!</v>
      </c>
      <c r="AQ8" s="25" t="e">
        <f>IF('Crisis Indicator Data'!#REF!="No Data",1,IF(#REF!&lt;&gt;"",1,0))</f>
        <v>#REF!</v>
      </c>
      <c r="AR8" s="25" t="e">
        <f>IF('Crisis Indicator Data'!#REF!="No Data",1,IF(#REF!&lt;&gt;"",1,0))</f>
        <v>#REF!</v>
      </c>
      <c r="AS8" s="25" t="e">
        <f>IF('Crisis Indicator Data'!#REF!="No Data",1,IF(#REF!&lt;&gt;"",1,0))</f>
        <v>#REF!</v>
      </c>
      <c r="AT8" s="25" t="e">
        <f>IF('Crisis Indicator Data'!#REF!="No Data",1,IF(#REF!&lt;&gt;"",1,0))</f>
        <v>#REF!</v>
      </c>
      <c r="AU8" s="25" t="e">
        <f>IF('Crisis Indicator Data'!#REF!="No Data",1,IF(#REF!&lt;&gt;"",1,0))</f>
        <v>#REF!</v>
      </c>
      <c r="AV8" s="25" t="e">
        <f>IF('Crisis Indicator Data'!#REF!="No Data",1,IF(#REF!&lt;&gt;"",1,0))</f>
        <v>#REF!</v>
      </c>
      <c r="AW8" s="25" t="e">
        <f>IF('Crisis Indicator Data'!#REF!="No Data",1,IF(#REF!&lt;&gt;"",1,0))</f>
        <v>#REF!</v>
      </c>
      <c r="AX8" s="25" t="e">
        <f>IF('Crisis Indicator Data'!#REF!="No Data",1,IF(#REF!&lt;&gt;"",1,0))</f>
        <v>#REF!</v>
      </c>
      <c r="AY8" s="25" t="e">
        <f>IF('Crisis Indicator Data'!#REF!="No Data",1,IF(#REF!&lt;&gt;"",1,0))</f>
        <v>#REF!</v>
      </c>
      <c r="AZ8" s="25" t="e">
        <f>IF('Crisis Indicator Data'!#REF!="No Data",1,IF(#REF!&lt;&gt;"",1,0))</f>
        <v>#REF!</v>
      </c>
      <c r="BA8" t="e">
        <f t="shared" si="0"/>
        <v>#REF!</v>
      </c>
      <c r="BB8" s="27" t="e">
        <f t="shared" si="1"/>
        <v>#REF!</v>
      </c>
    </row>
    <row r="9" spans="1:54">
      <c r="A9" t="s">
        <v>6804</v>
      </c>
      <c r="B9" s="25" t="e">
        <f>IF('Crisis Indicator Data'!#REF!="No Data",1,IF(#REF!&lt;&gt;"",1,0))</f>
        <v>#REF!</v>
      </c>
      <c r="C9" s="25" t="e">
        <f>IF('Crisis Indicator Data'!#REF!="No Data",1,IF(#REF!&lt;&gt;"",1,0))</f>
        <v>#REF!</v>
      </c>
      <c r="D9" s="25" t="e">
        <f>IF('Crisis Indicator Data'!#REF!="No Data",1,IF(#REF!&lt;&gt;"",1,0))</f>
        <v>#REF!</v>
      </c>
      <c r="E9" s="25" t="e">
        <f>IF('Crisis Indicator Data'!#REF!="No Data",1,IF(#REF!&lt;&gt;"",1,0))</f>
        <v>#REF!</v>
      </c>
      <c r="F9" s="25" t="e">
        <f>IF('Crisis Indicator Data'!#REF!="No Data",1,IF(#REF!&lt;&gt;"",1,0))</f>
        <v>#REF!</v>
      </c>
      <c r="G9" s="25" t="e">
        <f>IF('Crisis Indicator Data'!#REF!="No Data",1,IF(#REF!&lt;&gt;"",1,0))</f>
        <v>#REF!</v>
      </c>
      <c r="H9" s="25" t="e">
        <f>IF('Crisis Indicator Data'!#REF!="No Data",1,IF(#REF!&lt;&gt;"",1,0))</f>
        <v>#REF!</v>
      </c>
      <c r="I9" s="25" t="e">
        <f>IF('Crisis Indicator Data'!#REF!="No Data",1,IF(#REF!&lt;&gt;"",1,0))</f>
        <v>#REF!</v>
      </c>
      <c r="J9" s="25" t="e">
        <f>IF('Crisis Indicator Data'!#REF!="No Data",1,IF(#REF!&lt;&gt;"",1,0))</f>
        <v>#REF!</v>
      </c>
      <c r="K9" s="25" t="e">
        <f>IF('Crisis Indicator Data'!#REF!="No Data",1,IF(#REF!&lt;&gt;"",1,0))</f>
        <v>#REF!</v>
      </c>
      <c r="L9" s="25" t="e">
        <f>IF('Crisis Indicator Data'!#REF!="No Data",1,IF(#REF!&lt;&gt;"",1,0))</f>
        <v>#REF!</v>
      </c>
      <c r="M9" s="25" t="e">
        <f>IF('Crisis Indicator Data'!#REF!="No Data",1,IF(#REF!&lt;&gt;"",1,0))</f>
        <v>#REF!</v>
      </c>
      <c r="N9" s="25" t="e">
        <f>IF('Crisis Indicator Data'!#REF!="No Data",1,IF(#REF!&lt;&gt;"",1,0))</f>
        <v>#REF!</v>
      </c>
      <c r="O9" s="25" t="e">
        <f>IF('Crisis Indicator Data'!#REF!="No Data",1,IF(#REF!&lt;&gt;"",1,0))</f>
        <v>#REF!</v>
      </c>
      <c r="P9" s="25" t="e">
        <f>IF('Crisis Indicator Data'!#REF!="No Data",1,IF(#REF!&lt;&gt;"",1,0))</f>
        <v>#REF!</v>
      </c>
      <c r="Q9" s="25" t="e">
        <f>IF('Crisis Indicator Data'!#REF!="No Data",1,IF(#REF!&lt;&gt;"",1,0))</f>
        <v>#REF!</v>
      </c>
      <c r="R9" s="25" t="e">
        <f>IF('Crisis Indicator Data'!#REF!="No Data",1,IF(#REF!&lt;&gt;"",1,0))</f>
        <v>#REF!</v>
      </c>
      <c r="S9" s="25" t="e">
        <f>IF('Crisis Indicator Data'!#REF!="No Data",1,IF(#REF!&lt;&gt;"",1,0))</f>
        <v>#REF!</v>
      </c>
      <c r="T9" s="25" t="e">
        <f>IF('Crisis Indicator Data'!#REF!="No Data",1,IF(#REF!&lt;&gt;"",1,0))</f>
        <v>#REF!</v>
      </c>
      <c r="U9" s="25" t="e">
        <f>IF('Crisis Indicator Data'!#REF!="No Data",1,IF(#REF!&lt;&gt;"",1,0))</f>
        <v>#REF!</v>
      </c>
      <c r="V9" s="25" t="e">
        <f>IF('Crisis Indicator Data'!#REF!="No Data",1,IF(#REF!&lt;&gt;"",1,0))</f>
        <v>#REF!</v>
      </c>
      <c r="W9" s="25" t="e">
        <f>IF('Crisis Indicator Data'!#REF!="No Data",1,IF(#REF!&lt;&gt;"",1,0))</f>
        <v>#REF!</v>
      </c>
      <c r="X9" s="25" t="e">
        <f>IF('Crisis Indicator Data'!#REF!="No Data",1,IF(#REF!&lt;&gt;"",1,0))</f>
        <v>#REF!</v>
      </c>
      <c r="Y9" s="25" t="e">
        <f>IF('Crisis Indicator Data'!#REF!="No Data",1,IF(#REF!&lt;&gt;"",1,0))</f>
        <v>#REF!</v>
      </c>
      <c r="Z9" s="25" t="e">
        <f>IF('Crisis Indicator Data'!#REF!="No Data",1,IF(#REF!&lt;&gt;"",1,0))</f>
        <v>#REF!</v>
      </c>
      <c r="AA9" s="25" t="e">
        <f>IF('Crisis Indicator Data'!#REF!="No Data",1,IF(#REF!&lt;&gt;"",1,0))</f>
        <v>#REF!</v>
      </c>
      <c r="AB9" s="25" t="e">
        <f>IF('Crisis Indicator Data'!#REF!="No Data",1,IF(#REF!&lt;&gt;"",1,0))</f>
        <v>#REF!</v>
      </c>
      <c r="AC9" s="25" t="e">
        <f>IF('Crisis Indicator Data'!#REF!="No Data",1,IF(#REF!&lt;&gt;"",1,0))</f>
        <v>#REF!</v>
      </c>
      <c r="AD9" s="25" t="e">
        <f>IF('Crisis Indicator Data'!#REF!="No Data",1,IF(#REF!&lt;&gt;"",1,0))</f>
        <v>#REF!</v>
      </c>
      <c r="AE9" s="25" t="e">
        <f>IF('Crisis Indicator Data'!#REF!="No Data",1,IF(#REF!&lt;&gt;"",1,0))</f>
        <v>#REF!</v>
      </c>
      <c r="AF9" s="25" t="e">
        <f>IF('Crisis Indicator Data'!#REF!="No Data",1,IF(#REF!&lt;&gt;"",1,0))</f>
        <v>#REF!</v>
      </c>
      <c r="AG9" s="25" t="e">
        <f>IF('Crisis Indicator Data'!#REF!="No Data",1,IF(#REF!&lt;&gt;"",1,0))</f>
        <v>#REF!</v>
      </c>
      <c r="AH9" s="25" t="e">
        <f>IF('Crisis Indicator Data'!#REF!="No Data",1,IF(#REF!&lt;&gt;"",1,0))</f>
        <v>#REF!</v>
      </c>
      <c r="AI9" s="25" t="e">
        <f>IF('Crisis Indicator Data'!#REF!="No Data",1,IF(#REF!&lt;&gt;"",1,0))</f>
        <v>#REF!</v>
      </c>
      <c r="AJ9" s="25" t="e">
        <f>IF('Crisis Indicator Data'!#REF!="No Data",1,IF(#REF!&lt;&gt;"",1,0))</f>
        <v>#REF!</v>
      </c>
      <c r="AK9" s="25" t="e">
        <f>IF('Crisis Indicator Data'!#REF!="No Data",1,IF(#REF!&lt;&gt;"",1,0))</f>
        <v>#REF!</v>
      </c>
      <c r="AL9" s="25" t="e">
        <f>IF('Crisis Indicator Data'!#REF!="No Data",1,IF(#REF!&lt;&gt;"",1,0))</f>
        <v>#REF!</v>
      </c>
      <c r="AM9" s="25" t="e">
        <f>IF('Crisis Indicator Data'!#REF!="No Data",1,IF(#REF!&lt;&gt;"",1,0))</f>
        <v>#REF!</v>
      </c>
      <c r="AN9" s="25" t="e">
        <f>IF('Crisis Indicator Data'!#REF!="No Data",1,IF(#REF!&lt;&gt;"",1,0))</f>
        <v>#REF!</v>
      </c>
      <c r="AO9" s="25" t="e">
        <f>IF('Crisis Indicator Data'!#REF!="No Data",1,IF(#REF!&lt;&gt;"",1,0))</f>
        <v>#REF!</v>
      </c>
      <c r="AP9" s="25" t="e">
        <f>IF('Crisis Indicator Data'!#REF!="No Data",1,IF(#REF!&lt;&gt;"",1,0))</f>
        <v>#REF!</v>
      </c>
      <c r="AQ9" s="25" t="e">
        <f>IF('Crisis Indicator Data'!#REF!="No Data",1,IF(#REF!&lt;&gt;"",1,0))</f>
        <v>#REF!</v>
      </c>
      <c r="AR9" s="25" t="e">
        <f>IF('Crisis Indicator Data'!#REF!="No Data",1,IF(#REF!&lt;&gt;"",1,0))</f>
        <v>#REF!</v>
      </c>
      <c r="AS9" s="25" t="e">
        <f>IF('Crisis Indicator Data'!#REF!="No Data",1,IF(#REF!&lt;&gt;"",1,0))</f>
        <v>#REF!</v>
      </c>
      <c r="AT9" s="25" t="e">
        <f>IF('Crisis Indicator Data'!#REF!="No Data",1,IF(#REF!&lt;&gt;"",1,0))</f>
        <v>#REF!</v>
      </c>
      <c r="AU9" s="25" t="e">
        <f>IF('Crisis Indicator Data'!#REF!="No Data",1,IF(#REF!&lt;&gt;"",1,0))</f>
        <v>#REF!</v>
      </c>
      <c r="AV9" s="25" t="e">
        <f>IF('Crisis Indicator Data'!#REF!="No Data",1,IF(#REF!&lt;&gt;"",1,0))</f>
        <v>#REF!</v>
      </c>
      <c r="AW9" s="25" t="e">
        <f>IF('Crisis Indicator Data'!#REF!="No Data",1,IF(#REF!&lt;&gt;"",1,0))</f>
        <v>#REF!</v>
      </c>
      <c r="AX9" s="25" t="e">
        <f>IF('Crisis Indicator Data'!#REF!="No Data",1,IF(#REF!&lt;&gt;"",1,0))</f>
        <v>#REF!</v>
      </c>
      <c r="AY9" s="25" t="e">
        <f>IF('Crisis Indicator Data'!#REF!="No Data",1,IF(#REF!&lt;&gt;"",1,0))</f>
        <v>#REF!</v>
      </c>
      <c r="AZ9" s="25" t="e">
        <f>IF('Crisis Indicator Data'!#REF!="No Data",1,IF(#REF!&lt;&gt;"",1,0))</f>
        <v>#REF!</v>
      </c>
      <c r="BA9" t="e">
        <f t="shared" si="0"/>
        <v>#REF!</v>
      </c>
      <c r="BB9" s="27" t="e">
        <f t="shared" si="1"/>
        <v>#REF!</v>
      </c>
    </row>
    <row r="10" spans="1:54">
      <c r="A10" t="s">
        <v>6806</v>
      </c>
      <c r="B10" s="25" t="e">
        <f>IF('Crisis Indicator Data'!#REF!="No Data",1,IF(#REF!&lt;&gt;"",1,0))</f>
        <v>#REF!</v>
      </c>
      <c r="C10" s="25" t="e">
        <f>IF('Crisis Indicator Data'!#REF!="No Data",1,IF(#REF!&lt;&gt;"",1,0))</f>
        <v>#REF!</v>
      </c>
      <c r="D10" s="25" t="e">
        <f>IF('Crisis Indicator Data'!#REF!="No Data",1,IF(#REF!&lt;&gt;"",1,0))</f>
        <v>#REF!</v>
      </c>
      <c r="E10" s="25" t="e">
        <f>IF('Crisis Indicator Data'!#REF!="No Data",1,IF(#REF!&lt;&gt;"",1,0))</f>
        <v>#REF!</v>
      </c>
      <c r="F10" s="25" t="e">
        <f>IF('Crisis Indicator Data'!#REF!="No Data",1,IF(#REF!&lt;&gt;"",1,0))</f>
        <v>#REF!</v>
      </c>
      <c r="G10" s="25" t="e">
        <f>IF('Crisis Indicator Data'!#REF!="No Data",1,IF(#REF!&lt;&gt;"",1,0))</f>
        <v>#REF!</v>
      </c>
      <c r="H10" s="25" t="e">
        <f>IF('Crisis Indicator Data'!#REF!="No Data",1,IF(#REF!&lt;&gt;"",1,0))</f>
        <v>#REF!</v>
      </c>
      <c r="I10" s="25" t="e">
        <f>IF('Crisis Indicator Data'!#REF!="No Data",1,IF(#REF!&lt;&gt;"",1,0))</f>
        <v>#REF!</v>
      </c>
      <c r="J10" s="25" t="e">
        <f>IF('Crisis Indicator Data'!#REF!="No Data",1,IF(#REF!&lt;&gt;"",1,0))</f>
        <v>#REF!</v>
      </c>
      <c r="K10" s="25" t="e">
        <f>IF('Crisis Indicator Data'!#REF!="No Data",1,IF(#REF!&lt;&gt;"",1,0))</f>
        <v>#REF!</v>
      </c>
      <c r="L10" s="25" t="e">
        <f>IF('Crisis Indicator Data'!#REF!="No Data",1,IF(#REF!&lt;&gt;"",1,0))</f>
        <v>#REF!</v>
      </c>
      <c r="M10" s="25" t="e">
        <f>IF('Crisis Indicator Data'!#REF!="No Data",1,IF(#REF!&lt;&gt;"",1,0))</f>
        <v>#REF!</v>
      </c>
      <c r="N10" s="25" t="e">
        <f>IF('Crisis Indicator Data'!#REF!="No Data",1,IF(#REF!&lt;&gt;"",1,0))</f>
        <v>#REF!</v>
      </c>
      <c r="O10" s="25" t="e">
        <f>IF('Crisis Indicator Data'!#REF!="No Data",1,IF(#REF!&lt;&gt;"",1,0))</f>
        <v>#REF!</v>
      </c>
      <c r="P10" s="25" t="e">
        <f>IF('Crisis Indicator Data'!#REF!="No Data",1,IF(#REF!&lt;&gt;"",1,0))</f>
        <v>#REF!</v>
      </c>
      <c r="Q10" s="25" t="e">
        <f>IF('Crisis Indicator Data'!#REF!="No Data",1,IF(#REF!&lt;&gt;"",1,0))</f>
        <v>#REF!</v>
      </c>
      <c r="R10" s="25" t="e">
        <f>IF('Crisis Indicator Data'!#REF!="No Data",1,IF(#REF!&lt;&gt;"",1,0))</f>
        <v>#REF!</v>
      </c>
      <c r="S10" s="25" t="e">
        <f>IF('Crisis Indicator Data'!#REF!="No Data",1,IF(#REF!&lt;&gt;"",1,0))</f>
        <v>#REF!</v>
      </c>
      <c r="T10" s="25" t="e">
        <f>IF('Crisis Indicator Data'!#REF!="No Data",1,IF(#REF!&lt;&gt;"",1,0))</f>
        <v>#REF!</v>
      </c>
      <c r="U10" s="25" t="e">
        <f>IF('Crisis Indicator Data'!#REF!="No Data",1,IF(#REF!&lt;&gt;"",1,0))</f>
        <v>#REF!</v>
      </c>
      <c r="V10" s="25" t="e">
        <f>IF('Crisis Indicator Data'!#REF!="No Data",1,IF(#REF!&lt;&gt;"",1,0))</f>
        <v>#REF!</v>
      </c>
      <c r="W10" s="25" t="e">
        <f>IF('Crisis Indicator Data'!#REF!="No Data",1,IF(#REF!&lt;&gt;"",1,0))</f>
        <v>#REF!</v>
      </c>
      <c r="X10" s="25" t="e">
        <f>IF('Crisis Indicator Data'!#REF!="No Data",1,IF(#REF!&lt;&gt;"",1,0))</f>
        <v>#REF!</v>
      </c>
      <c r="Y10" s="25" t="e">
        <f>IF('Crisis Indicator Data'!#REF!="No Data",1,IF(#REF!&lt;&gt;"",1,0))</f>
        <v>#REF!</v>
      </c>
      <c r="Z10" s="25" t="e">
        <f>IF('Crisis Indicator Data'!#REF!="No Data",1,IF(#REF!&lt;&gt;"",1,0))</f>
        <v>#REF!</v>
      </c>
      <c r="AA10" s="25" t="e">
        <f>IF('Crisis Indicator Data'!#REF!="No Data",1,IF(#REF!&lt;&gt;"",1,0))</f>
        <v>#REF!</v>
      </c>
      <c r="AB10" s="25" t="e">
        <f>IF('Crisis Indicator Data'!#REF!="No Data",1,IF(#REF!&lt;&gt;"",1,0))</f>
        <v>#REF!</v>
      </c>
      <c r="AC10" s="25" t="e">
        <f>IF('Crisis Indicator Data'!#REF!="No Data",1,IF(#REF!&lt;&gt;"",1,0))</f>
        <v>#REF!</v>
      </c>
      <c r="AD10" s="25" t="e">
        <f>IF('Crisis Indicator Data'!#REF!="No Data",1,IF(#REF!&lt;&gt;"",1,0))</f>
        <v>#REF!</v>
      </c>
      <c r="AE10" s="25" t="e">
        <f>IF('Crisis Indicator Data'!#REF!="No Data",1,IF(#REF!&lt;&gt;"",1,0))</f>
        <v>#REF!</v>
      </c>
      <c r="AF10" s="25" t="e">
        <f>IF('Crisis Indicator Data'!#REF!="No Data",1,IF(#REF!&lt;&gt;"",1,0))</f>
        <v>#REF!</v>
      </c>
      <c r="AG10" s="25" t="e">
        <f>IF('Crisis Indicator Data'!#REF!="No Data",1,IF(#REF!&lt;&gt;"",1,0))</f>
        <v>#REF!</v>
      </c>
      <c r="AH10" s="25" t="e">
        <f>IF('Crisis Indicator Data'!#REF!="No Data",1,IF(#REF!&lt;&gt;"",1,0))</f>
        <v>#REF!</v>
      </c>
      <c r="AI10" s="25" t="e">
        <f>IF('Crisis Indicator Data'!#REF!="No Data",1,IF(#REF!&lt;&gt;"",1,0))</f>
        <v>#REF!</v>
      </c>
      <c r="AJ10" s="25" t="e">
        <f>IF('Crisis Indicator Data'!#REF!="No Data",1,IF(#REF!&lt;&gt;"",1,0))</f>
        <v>#REF!</v>
      </c>
      <c r="AK10" s="25" t="e">
        <f>IF('Crisis Indicator Data'!#REF!="No Data",1,IF(#REF!&lt;&gt;"",1,0))</f>
        <v>#REF!</v>
      </c>
      <c r="AL10" s="25" t="e">
        <f>IF('Crisis Indicator Data'!#REF!="No Data",1,IF(#REF!&lt;&gt;"",1,0))</f>
        <v>#REF!</v>
      </c>
      <c r="AM10" s="25" t="e">
        <f>IF('Crisis Indicator Data'!#REF!="No Data",1,IF(#REF!&lt;&gt;"",1,0))</f>
        <v>#REF!</v>
      </c>
      <c r="AN10" s="25" t="e">
        <f>IF('Crisis Indicator Data'!#REF!="No Data",1,IF(#REF!&lt;&gt;"",1,0))</f>
        <v>#REF!</v>
      </c>
      <c r="AO10" s="25" t="e">
        <f>IF('Crisis Indicator Data'!#REF!="No Data",1,IF(#REF!&lt;&gt;"",1,0))</f>
        <v>#REF!</v>
      </c>
      <c r="AP10" s="25" t="e">
        <f>IF('Crisis Indicator Data'!#REF!="No Data",1,IF(#REF!&lt;&gt;"",1,0))</f>
        <v>#REF!</v>
      </c>
      <c r="AQ10" s="25" t="e">
        <f>IF('Crisis Indicator Data'!#REF!="No Data",1,IF(#REF!&lt;&gt;"",1,0))</f>
        <v>#REF!</v>
      </c>
      <c r="AR10" s="25" t="e">
        <f>IF('Crisis Indicator Data'!#REF!="No Data",1,IF(#REF!&lt;&gt;"",1,0))</f>
        <v>#REF!</v>
      </c>
      <c r="AS10" s="25" t="e">
        <f>IF('Crisis Indicator Data'!#REF!="No Data",1,IF(#REF!&lt;&gt;"",1,0))</f>
        <v>#REF!</v>
      </c>
      <c r="AT10" s="25" t="e">
        <f>IF('Crisis Indicator Data'!#REF!="No Data",1,IF(#REF!&lt;&gt;"",1,0))</f>
        <v>#REF!</v>
      </c>
      <c r="AU10" s="25" t="e">
        <f>IF('Crisis Indicator Data'!#REF!="No Data",1,IF(#REF!&lt;&gt;"",1,0))</f>
        <v>#REF!</v>
      </c>
      <c r="AV10" s="25" t="e">
        <f>IF('Crisis Indicator Data'!#REF!="No Data",1,IF(#REF!&lt;&gt;"",1,0))</f>
        <v>#REF!</v>
      </c>
      <c r="AW10" s="25" t="e">
        <f>IF('Crisis Indicator Data'!#REF!="No Data",1,IF(#REF!&lt;&gt;"",1,0))</f>
        <v>#REF!</v>
      </c>
      <c r="AX10" s="25" t="e">
        <f>IF('Crisis Indicator Data'!#REF!="No Data",1,IF(#REF!&lt;&gt;"",1,0))</f>
        <v>#REF!</v>
      </c>
      <c r="AY10" s="25" t="e">
        <f>IF('Crisis Indicator Data'!#REF!="No Data",1,IF(#REF!&lt;&gt;"",1,0))</f>
        <v>#REF!</v>
      </c>
      <c r="AZ10" s="25" t="e">
        <f>IF('Crisis Indicator Data'!#REF!="No Data",1,IF(#REF!&lt;&gt;"",1,0))</f>
        <v>#REF!</v>
      </c>
      <c r="BA10" t="e">
        <f t="shared" si="0"/>
        <v>#REF!</v>
      </c>
      <c r="BB10" s="27" t="e">
        <f t="shared" si="1"/>
        <v>#REF!</v>
      </c>
    </row>
    <row r="11" spans="1:54">
      <c r="A11" t="s">
        <v>6808</v>
      </c>
      <c r="B11" s="25" t="e">
        <f>IF('Crisis Indicator Data'!#REF!="No Data",1,IF(#REF!&lt;&gt;"",1,0))</f>
        <v>#REF!</v>
      </c>
      <c r="C11" s="25" t="e">
        <f>IF('Crisis Indicator Data'!#REF!="No Data",1,IF(#REF!&lt;&gt;"",1,0))</f>
        <v>#REF!</v>
      </c>
      <c r="D11" s="25" t="e">
        <f>IF('Crisis Indicator Data'!#REF!="No Data",1,IF(#REF!&lt;&gt;"",1,0))</f>
        <v>#REF!</v>
      </c>
      <c r="E11" s="25" t="e">
        <f>IF('Crisis Indicator Data'!#REF!="No Data",1,IF(#REF!&lt;&gt;"",1,0))</f>
        <v>#REF!</v>
      </c>
      <c r="F11" s="25" t="e">
        <f>IF('Crisis Indicator Data'!#REF!="No Data",1,IF(#REF!&lt;&gt;"",1,0))</f>
        <v>#REF!</v>
      </c>
      <c r="G11" s="25" t="e">
        <f>IF('Crisis Indicator Data'!#REF!="No Data",1,IF(#REF!&lt;&gt;"",1,0))</f>
        <v>#REF!</v>
      </c>
      <c r="H11" s="25" t="e">
        <f>IF('Crisis Indicator Data'!#REF!="No Data",1,IF(#REF!&lt;&gt;"",1,0))</f>
        <v>#REF!</v>
      </c>
      <c r="I11" s="25" t="e">
        <f>IF('Crisis Indicator Data'!#REF!="No Data",1,IF(#REF!&lt;&gt;"",1,0))</f>
        <v>#REF!</v>
      </c>
      <c r="J11" s="25" t="e">
        <f>IF('Crisis Indicator Data'!#REF!="No Data",1,IF(#REF!&lt;&gt;"",1,0))</f>
        <v>#REF!</v>
      </c>
      <c r="K11" s="25" t="e">
        <f>IF('Crisis Indicator Data'!#REF!="No Data",1,IF(#REF!&lt;&gt;"",1,0))</f>
        <v>#REF!</v>
      </c>
      <c r="L11" s="25" t="e">
        <f>IF('Crisis Indicator Data'!#REF!="No Data",1,IF(#REF!&lt;&gt;"",1,0))</f>
        <v>#REF!</v>
      </c>
      <c r="M11" s="25" t="e">
        <f>IF('Crisis Indicator Data'!#REF!="No Data",1,IF(#REF!&lt;&gt;"",1,0))</f>
        <v>#REF!</v>
      </c>
      <c r="N11" s="25" t="e">
        <f>IF('Crisis Indicator Data'!#REF!="No Data",1,IF(#REF!&lt;&gt;"",1,0))</f>
        <v>#REF!</v>
      </c>
      <c r="O11" s="25" t="e">
        <f>IF('Crisis Indicator Data'!#REF!="No Data",1,IF(#REF!&lt;&gt;"",1,0))</f>
        <v>#REF!</v>
      </c>
      <c r="P11" s="25" t="e">
        <f>IF('Crisis Indicator Data'!#REF!="No Data",1,IF(#REF!&lt;&gt;"",1,0))</f>
        <v>#REF!</v>
      </c>
      <c r="Q11" s="25" t="e">
        <f>IF('Crisis Indicator Data'!#REF!="No Data",1,IF(#REF!&lt;&gt;"",1,0))</f>
        <v>#REF!</v>
      </c>
      <c r="R11" s="25" t="e">
        <f>IF('Crisis Indicator Data'!#REF!="No Data",1,IF(#REF!&lt;&gt;"",1,0))</f>
        <v>#REF!</v>
      </c>
      <c r="S11" s="25" t="e">
        <f>IF('Crisis Indicator Data'!#REF!="No Data",1,IF(#REF!&lt;&gt;"",1,0))</f>
        <v>#REF!</v>
      </c>
      <c r="T11" s="25" t="e">
        <f>IF('Crisis Indicator Data'!#REF!="No Data",1,IF(#REF!&lt;&gt;"",1,0))</f>
        <v>#REF!</v>
      </c>
      <c r="U11" s="25" t="e">
        <f>IF('Crisis Indicator Data'!#REF!="No Data",1,IF(#REF!&lt;&gt;"",1,0))</f>
        <v>#REF!</v>
      </c>
      <c r="V11" s="25" t="e">
        <f>IF('Crisis Indicator Data'!#REF!="No Data",1,IF(#REF!&lt;&gt;"",1,0))</f>
        <v>#REF!</v>
      </c>
      <c r="W11" s="25" t="e">
        <f>IF('Crisis Indicator Data'!#REF!="No Data",1,IF(#REF!&lt;&gt;"",1,0))</f>
        <v>#REF!</v>
      </c>
      <c r="X11" s="25" t="e">
        <f>IF('Crisis Indicator Data'!#REF!="No Data",1,IF(#REF!&lt;&gt;"",1,0))</f>
        <v>#REF!</v>
      </c>
      <c r="Y11" s="25" t="e">
        <f>IF('Crisis Indicator Data'!#REF!="No Data",1,IF(#REF!&lt;&gt;"",1,0))</f>
        <v>#REF!</v>
      </c>
      <c r="Z11" s="25" t="e">
        <f>IF('Crisis Indicator Data'!#REF!="No Data",1,IF(#REF!&lt;&gt;"",1,0))</f>
        <v>#REF!</v>
      </c>
      <c r="AA11" s="25" t="e">
        <f>IF('Crisis Indicator Data'!#REF!="No Data",1,IF(#REF!&lt;&gt;"",1,0))</f>
        <v>#REF!</v>
      </c>
      <c r="AB11" s="25" t="e">
        <f>IF('Crisis Indicator Data'!#REF!="No Data",1,IF(#REF!&lt;&gt;"",1,0))</f>
        <v>#REF!</v>
      </c>
      <c r="AC11" s="25" t="e">
        <f>IF('Crisis Indicator Data'!#REF!="No Data",1,IF(#REF!&lt;&gt;"",1,0))</f>
        <v>#REF!</v>
      </c>
      <c r="AD11" s="25" t="e">
        <f>IF('Crisis Indicator Data'!#REF!="No Data",1,IF(#REF!&lt;&gt;"",1,0))</f>
        <v>#REF!</v>
      </c>
      <c r="AE11" s="25" t="e">
        <f>IF('Crisis Indicator Data'!#REF!="No Data",1,IF(#REF!&lt;&gt;"",1,0))</f>
        <v>#REF!</v>
      </c>
      <c r="AF11" s="25" t="e">
        <f>IF('Crisis Indicator Data'!#REF!="No Data",1,IF(#REF!&lt;&gt;"",1,0))</f>
        <v>#REF!</v>
      </c>
      <c r="AG11" s="25" t="e">
        <f>IF('Crisis Indicator Data'!#REF!="No Data",1,IF(#REF!&lt;&gt;"",1,0))</f>
        <v>#REF!</v>
      </c>
      <c r="AH11" s="25" t="e">
        <f>IF('Crisis Indicator Data'!#REF!="No Data",1,IF(#REF!&lt;&gt;"",1,0))</f>
        <v>#REF!</v>
      </c>
      <c r="AI11" s="25" t="e">
        <f>IF('Crisis Indicator Data'!#REF!="No Data",1,IF(#REF!&lt;&gt;"",1,0))</f>
        <v>#REF!</v>
      </c>
      <c r="AJ11" s="25" t="e">
        <f>IF('Crisis Indicator Data'!#REF!="No Data",1,IF(#REF!&lt;&gt;"",1,0))</f>
        <v>#REF!</v>
      </c>
      <c r="AK11" s="25" t="e">
        <f>IF('Crisis Indicator Data'!#REF!="No Data",1,IF(#REF!&lt;&gt;"",1,0))</f>
        <v>#REF!</v>
      </c>
      <c r="AL11" s="25" t="e">
        <f>IF('Crisis Indicator Data'!#REF!="No Data",1,IF(#REF!&lt;&gt;"",1,0))</f>
        <v>#REF!</v>
      </c>
      <c r="AM11" s="25" t="e">
        <f>IF('Crisis Indicator Data'!#REF!="No Data",1,IF(#REF!&lt;&gt;"",1,0))</f>
        <v>#REF!</v>
      </c>
      <c r="AN11" s="25" t="e">
        <f>IF('Crisis Indicator Data'!#REF!="No Data",1,IF(#REF!&lt;&gt;"",1,0))</f>
        <v>#REF!</v>
      </c>
      <c r="AO11" s="25" t="e">
        <f>IF('Crisis Indicator Data'!#REF!="No Data",1,IF(#REF!&lt;&gt;"",1,0))</f>
        <v>#REF!</v>
      </c>
      <c r="AP11" s="25" t="e">
        <f>IF('Crisis Indicator Data'!#REF!="No Data",1,IF(#REF!&lt;&gt;"",1,0))</f>
        <v>#REF!</v>
      </c>
      <c r="AQ11" s="25" t="e">
        <f>IF('Crisis Indicator Data'!#REF!="No Data",1,IF(#REF!&lt;&gt;"",1,0))</f>
        <v>#REF!</v>
      </c>
      <c r="AR11" s="25" t="e">
        <f>IF('Crisis Indicator Data'!#REF!="No Data",1,IF(#REF!&lt;&gt;"",1,0))</f>
        <v>#REF!</v>
      </c>
      <c r="AS11" s="25" t="e">
        <f>IF('Crisis Indicator Data'!#REF!="No Data",1,IF(#REF!&lt;&gt;"",1,0))</f>
        <v>#REF!</v>
      </c>
      <c r="AT11" s="25" t="e">
        <f>IF('Crisis Indicator Data'!#REF!="No Data",1,IF(#REF!&lt;&gt;"",1,0))</f>
        <v>#REF!</v>
      </c>
      <c r="AU11" s="25" t="e">
        <f>IF('Crisis Indicator Data'!#REF!="No Data",1,IF(#REF!&lt;&gt;"",1,0))</f>
        <v>#REF!</v>
      </c>
      <c r="AV11" s="25" t="e">
        <f>IF('Crisis Indicator Data'!#REF!="No Data",1,IF(#REF!&lt;&gt;"",1,0))</f>
        <v>#REF!</v>
      </c>
      <c r="AW11" s="25" t="e">
        <f>IF('Crisis Indicator Data'!#REF!="No Data",1,IF(#REF!&lt;&gt;"",1,0))</f>
        <v>#REF!</v>
      </c>
      <c r="AX11" s="25" t="e">
        <f>IF('Crisis Indicator Data'!#REF!="No Data",1,IF(#REF!&lt;&gt;"",1,0))</f>
        <v>#REF!</v>
      </c>
      <c r="AY11" s="25" t="e">
        <f>IF('Crisis Indicator Data'!#REF!="No Data",1,IF(#REF!&lt;&gt;"",1,0))</f>
        <v>#REF!</v>
      </c>
      <c r="AZ11" s="25" t="e">
        <f>IF('Crisis Indicator Data'!#REF!="No Data",1,IF(#REF!&lt;&gt;"",1,0))</f>
        <v>#REF!</v>
      </c>
      <c r="BA11" t="e">
        <f t="shared" si="0"/>
        <v>#REF!</v>
      </c>
      <c r="BB11" s="27" t="e">
        <f t="shared" si="1"/>
        <v>#REF!</v>
      </c>
    </row>
    <row r="12" spans="1:54">
      <c r="A12" t="s">
        <v>6820</v>
      </c>
      <c r="B12" s="25" t="e">
        <f>IF('Crisis Indicator Data'!#REF!="No Data",1,IF(#REF!&lt;&gt;"",1,0))</f>
        <v>#REF!</v>
      </c>
      <c r="C12" s="25" t="e">
        <f>IF('Crisis Indicator Data'!#REF!="No Data",1,IF(#REF!&lt;&gt;"",1,0))</f>
        <v>#REF!</v>
      </c>
      <c r="D12" s="25" t="e">
        <f>IF('Crisis Indicator Data'!#REF!="No Data",1,IF(#REF!&lt;&gt;"",1,0))</f>
        <v>#REF!</v>
      </c>
      <c r="E12" s="25" t="e">
        <f>IF('Crisis Indicator Data'!#REF!="No Data",1,IF(#REF!&lt;&gt;"",1,0))</f>
        <v>#REF!</v>
      </c>
      <c r="F12" s="25" t="e">
        <f>IF('Crisis Indicator Data'!#REF!="No Data",1,IF(#REF!&lt;&gt;"",1,0))</f>
        <v>#REF!</v>
      </c>
      <c r="G12" s="25" t="e">
        <f>IF('Crisis Indicator Data'!#REF!="No Data",1,IF(#REF!&lt;&gt;"",1,0))</f>
        <v>#REF!</v>
      </c>
      <c r="H12" s="25" t="e">
        <f>IF('Crisis Indicator Data'!#REF!="No Data",1,IF(#REF!&lt;&gt;"",1,0))</f>
        <v>#REF!</v>
      </c>
      <c r="I12" s="25" t="e">
        <f>IF('Crisis Indicator Data'!#REF!="No Data",1,IF(#REF!&lt;&gt;"",1,0))</f>
        <v>#REF!</v>
      </c>
      <c r="J12" s="25" t="e">
        <f>IF('Crisis Indicator Data'!#REF!="No Data",1,IF(#REF!&lt;&gt;"",1,0))</f>
        <v>#REF!</v>
      </c>
      <c r="K12" s="25" t="e">
        <f>IF('Crisis Indicator Data'!#REF!="No Data",1,IF(#REF!&lt;&gt;"",1,0))</f>
        <v>#REF!</v>
      </c>
      <c r="L12" s="25" t="e">
        <f>IF('Crisis Indicator Data'!#REF!="No Data",1,IF(#REF!&lt;&gt;"",1,0))</f>
        <v>#REF!</v>
      </c>
      <c r="M12" s="25" t="e">
        <f>IF('Crisis Indicator Data'!#REF!="No Data",1,IF(#REF!&lt;&gt;"",1,0))</f>
        <v>#REF!</v>
      </c>
      <c r="N12" s="25" t="e">
        <f>IF('Crisis Indicator Data'!#REF!="No Data",1,IF(#REF!&lt;&gt;"",1,0))</f>
        <v>#REF!</v>
      </c>
      <c r="O12" s="25" t="e">
        <f>IF('Crisis Indicator Data'!#REF!="No Data",1,IF(#REF!&lt;&gt;"",1,0))</f>
        <v>#REF!</v>
      </c>
      <c r="P12" s="25" t="e">
        <f>IF('Crisis Indicator Data'!#REF!="No Data",1,IF(#REF!&lt;&gt;"",1,0))</f>
        <v>#REF!</v>
      </c>
      <c r="Q12" s="25" t="e">
        <f>IF('Crisis Indicator Data'!#REF!="No Data",1,IF(#REF!&lt;&gt;"",1,0))</f>
        <v>#REF!</v>
      </c>
      <c r="R12" s="25" t="e">
        <f>IF('Crisis Indicator Data'!#REF!="No Data",1,IF(#REF!&lt;&gt;"",1,0))</f>
        <v>#REF!</v>
      </c>
      <c r="S12" s="25" t="e">
        <f>IF('Crisis Indicator Data'!#REF!="No Data",1,IF(#REF!&lt;&gt;"",1,0))</f>
        <v>#REF!</v>
      </c>
      <c r="T12" s="25" t="e">
        <f>IF('Crisis Indicator Data'!#REF!="No Data",1,IF(#REF!&lt;&gt;"",1,0))</f>
        <v>#REF!</v>
      </c>
      <c r="U12" s="25" t="e">
        <f>IF('Crisis Indicator Data'!#REF!="No Data",1,IF(#REF!&lt;&gt;"",1,0))</f>
        <v>#REF!</v>
      </c>
      <c r="V12" s="25" t="e">
        <f>IF('Crisis Indicator Data'!#REF!="No Data",1,IF(#REF!&lt;&gt;"",1,0))</f>
        <v>#REF!</v>
      </c>
      <c r="W12" s="25" t="e">
        <f>IF('Crisis Indicator Data'!#REF!="No Data",1,IF(#REF!&lt;&gt;"",1,0))</f>
        <v>#REF!</v>
      </c>
      <c r="X12" s="25" t="e">
        <f>IF('Crisis Indicator Data'!#REF!="No Data",1,IF(#REF!&lt;&gt;"",1,0))</f>
        <v>#REF!</v>
      </c>
      <c r="Y12" s="25" t="e">
        <f>IF('Crisis Indicator Data'!#REF!="No Data",1,IF(#REF!&lt;&gt;"",1,0))</f>
        <v>#REF!</v>
      </c>
      <c r="Z12" s="25" t="e">
        <f>IF('Crisis Indicator Data'!#REF!="No Data",1,IF(#REF!&lt;&gt;"",1,0))</f>
        <v>#REF!</v>
      </c>
      <c r="AA12" s="25" t="e">
        <f>IF('Crisis Indicator Data'!#REF!="No Data",1,IF(#REF!&lt;&gt;"",1,0))</f>
        <v>#REF!</v>
      </c>
      <c r="AB12" s="25" t="e">
        <f>IF('Crisis Indicator Data'!#REF!="No Data",1,IF(#REF!&lt;&gt;"",1,0))</f>
        <v>#REF!</v>
      </c>
      <c r="AC12" s="25" t="e">
        <f>IF('Crisis Indicator Data'!#REF!="No Data",1,IF(#REF!&lt;&gt;"",1,0))</f>
        <v>#REF!</v>
      </c>
      <c r="AD12" s="25" t="e">
        <f>IF('Crisis Indicator Data'!#REF!="No Data",1,IF(#REF!&lt;&gt;"",1,0))</f>
        <v>#REF!</v>
      </c>
      <c r="AE12" s="25" t="e">
        <f>IF('Crisis Indicator Data'!#REF!="No Data",1,IF(#REF!&lt;&gt;"",1,0))</f>
        <v>#REF!</v>
      </c>
      <c r="AF12" s="25" t="e">
        <f>IF('Crisis Indicator Data'!#REF!="No Data",1,IF(#REF!&lt;&gt;"",1,0))</f>
        <v>#REF!</v>
      </c>
      <c r="AG12" s="25" t="e">
        <f>IF('Crisis Indicator Data'!#REF!="No Data",1,IF(#REF!&lt;&gt;"",1,0))</f>
        <v>#REF!</v>
      </c>
      <c r="AH12" s="25" t="e">
        <f>IF('Crisis Indicator Data'!#REF!="No Data",1,IF(#REF!&lt;&gt;"",1,0))</f>
        <v>#REF!</v>
      </c>
      <c r="AI12" s="25" t="e">
        <f>IF('Crisis Indicator Data'!#REF!="No Data",1,IF(#REF!&lt;&gt;"",1,0))</f>
        <v>#REF!</v>
      </c>
      <c r="AJ12" s="25" t="e">
        <f>IF('Crisis Indicator Data'!#REF!="No Data",1,IF(#REF!&lt;&gt;"",1,0))</f>
        <v>#REF!</v>
      </c>
      <c r="AK12" s="25" t="e">
        <f>IF('Crisis Indicator Data'!#REF!="No Data",1,IF(#REF!&lt;&gt;"",1,0))</f>
        <v>#REF!</v>
      </c>
      <c r="AL12" s="25" t="e">
        <f>IF('Crisis Indicator Data'!#REF!="No Data",1,IF(#REF!&lt;&gt;"",1,0))</f>
        <v>#REF!</v>
      </c>
      <c r="AM12" s="25" t="e">
        <f>IF('Crisis Indicator Data'!#REF!="No Data",1,IF(#REF!&lt;&gt;"",1,0))</f>
        <v>#REF!</v>
      </c>
      <c r="AN12" s="25" t="e">
        <f>IF('Crisis Indicator Data'!#REF!="No Data",1,IF(#REF!&lt;&gt;"",1,0))</f>
        <v>#REF!</v>
      </c>
      <c r="AO12" s="25" t="e">
        <f>IF('Crisis Indicator Data'!#REF!="No Data",1,IF(#REF!&lt;&gt;"",1,0))</f>
        <v>#REF!</v>
      </c>
      <c r="AP12" s="25" t="e">
        <f>IF('Crisis Indicator Data'!#REF!="No Data",1,IF(#REF!&lt;&gt;"",1,0))</f>
        <v>#REF!</v>
      </c>
      <c r="AQ12" s="25" t="e">
        <f>IF('Crisis Indicator Data'!#REF!="No Data",1,IF(#REF!&lt;&gt;"",1,0))</f>
        <v>#REF!</v>
      </c>
      <c r="AR12" s="25" t="e">
        <f>IF('Crisis Indicator Data'!#REF!="No Data",1,IF(#REF!&lt;&gt;"",1,0))</f>
        <v>#REF!</v>
      </c>
      <c r="AS12" s="25" t="e">
        <f>IF('Crisis Indicator Data'!#REF!="No Data",1,IF(#REF!&lt;&gt;"",1,0))</f>
        <v>#REF!</v>
      </c>
      <c r="AT12" s="25" t="e">
        <f>IF('Crisis Indicator Data'!#REF!="No Data",1,IF(#REF!&lt;&gt;"",1,0))</f>
        <v>#REF!</v>
      </c>
      <c r="AU12" s="25" t="e">
        <f>IF('Crisis Indicator Data'!#REF!="No Data",1,IF(#REF!&lt;&gt;"",1,0))</f>
        <v>#REF!</v>
      </c>
      <c r="AV12" s="25" t="e">
        <f>IF('Crisis Indicator Data'!#REF!="No Data",1,IF(#REF!&lt;&gt;"",1,0))</f>
        <v>#REF!</v>
      </c>
      <c r="AW12" s="25" t="e">
        <f>IF('Crisis Indicator Data'!#REF!="No Data",1,IF(#REF!&lt;&gt;"",1,0))</f>
        <v>#REF!</v>
      </c>
      <c r="AX12" s="25" t="e">
        <f>IF('Crisis Indicator Data'!#REF!="No Data",1,IF(#REF!&lt;&gt;"",1,0))</f>
        <v>#REF!</v>
      </c>
      <c r="AY12" s="25" t="e">
        <f>IF('Crisis Indicator Data'!#REF!="No Data",1,IF(#REF!&lt;&gt;"",1,0))</f>
        <v>#REF!</v>
      </c>
      <c r="AZ12" s="25" t="e">
        <f>IF('Crisis Indicator Data'!#REF!="No Data",1,IF(#REF!&lt;&gt;"",1,0))</f>
        <v>#REF!</v>
      </c>
      <c r="BA12" t="e">
        <f t="shared" si="0"/>
        <v>#REF!</v>
      </c>
      <c r="BB12" s="27" t="e">
        <f t="shared" si="1"/>
        <v>#REF!</v>
      </c>
    </row>
    <row r="13" spans="1:54">
      <c r="A13" t="s">
        <v>6818</v>
      </c>
      <c r="B13" s="25" t="e">
        <f>IF('Crisis Indicator Data'!#REF!="No Data",1,IF(#REF!&lt;&gt;"",1,0))</f>
        <v>#REF!</v>
      </c>
      <c r="C13" s="25" t="e">
        <f>IF('Crisis Indicator Data'!#REF!="No Data",1,IF(#REF!&lt;&gt;"",1,0))</f>
        <v>#REF!</v>
      </c>
      <c r="D13" s="25" t="e">
        <f>IF('Crisis Indicator Data'!#REF!="No Data",1,IF(#REF!&lt;&gt;"",1,0))</f>
        <v>#REF!</v>
      </c>
      <c r="E13" s="25" t="e">
        <f>IF('Crisis Indicator Data'!#REF!="No Data",1,IF(#REF!&lt;&gt;"",1,0))</f>
        <v>#REF!</v>
      </c>
      <c r="F13" s="25" t="e">
        <f>IF('Crisis Indicator Data'!#REF!="No Data",1,IF(#REF!&lt;&gt;"",1,0))</f>
        <v>#REF!</v>
      </c>
      <c r="G13" s="25" t="e">
        <f>IF('Crisis Indicator Data'!#REF!="No Data",1,IF(#REF!&lt;&gt;"",1,0))</f>
        <v>#REF!</v>
      </c>
      <c r="H13" s="25" t="e">
        <f>IF('Crisis Indicator Data'!#REF!="No Data",1,IF(#REF!&lt;&gt;"",1,0))</f>
        <v>#REF!</v>
      </c>
      <c r="I13" s="25" t="e">
        <f>IF('Crisis Indicator Data'!#REF!="No Data",1,IF(#REF!&lt;&gt;"",1,0))</f>
        <v>#REF!</v>
      </c>
      <c r="J13" s="25" t="e">
        <f>IF('Crisis Indicator Data'!#REF!="No Data",1,IF(#REF!&lt;&gt;"",1,0))</f>
        <v>#REF!</v>
      </c>
      <c r="K13" s="25" t="e">
        <f>IF('Crisis Indicator Data'!#REF!="No Data",1,IF(#REF!&lt;&gt;"",1,0))</f>
        <v>#REF!</v>
      </c>
      <c r="L13" s="25" t="e">
        <f>IF('Crisis Indicator Data'!#REF!="No Data",1,IF(#REF!&lt;&gt;"",1,0))</f>
        <v>#REF!</v>
      </c>
      <c r="M13" s="25" t="e">
        <f>IF('Crisis Indicator Data'!#REF!="No Data",1,IF(#REF!&lt;&gt;"",1,0))</f>
        <v>#REF!</v>
      </c>
      <c r="N13" s="25" t="e">
        <f>IF('Crisis Indicator Data'!#REF!="No Data",1,IF(#REF!&lt;&gt;"",1,0))</f>
        <v>#REF!</v>
      </c>
      <c r="O13" s="25" t="e">
        <f>IF('Crisis Indicator Data'!#REF!="No Data",1,IF(#REF!&lt;&gt;"",1,0))</f>
        <v>#REF!</v>
      </c>
      <c r="P13" s="25" t="e">
        <f>IF('Crisis Indicator Data'!#REF!="No Data",1,IF(#REF!&lt;&gt;"",1,0))</f>
        <v>#REF!</v>
      </c>
      <c r="Q13" s="25" t="e">
        <f>IF('Crisis Indicator Data'!#REF!="No Data",1,IF(#REF!&lt;&gt;"",1,0))</f>
        <v>#REF!</v>
      </c>
      <c r="R13" s="25" t="e">
        <f>IF('Crisis Indicator Data'!#REF!="No Data",1,IF(#REF!&lt;&gt;"",1,0))</f>
        <v>#REF!</v>
      </c>
      <c r="S13" s="25" t="e">
        <f>IF('Crisis Indicator Data'!#REF!="No Data",1,IF(#REF!&lt;&gt;"",1,0))</f>
        <v>#REF!</v>
      </c>
      <c r="T13" s="25" t="e">
        <f>IF('Crisis Indicator Data'!#REF!="No Data",1,IF(#REF!&lt;&gt;"",1,0))</f>
        <v>#REF!</v>
      </c>
      <c r="U13" s="25" t="e">
        <f>IF('Crisis Indicator Data'!#REF!="No Data",1,IF(#REF!&lt;&gt;"",1,0))</f>
        <v>#REF!</v>
      </c>
      <c r="V13" s="25" t="e">
        <f>IF('Crisis Indicator Data'!#REF!="No Data",1,IF(#REF!&lt;&gt;"",1,0))</f>
        <v>#REF!</v>
      </c>
      <c r="W13" s="25" t="e">
        <f>IF('Crisis Indicator Data'!#REF!="No Data",1,IF(#REF!&lt;&gt;"",1,0))</f>
        <v>#REF!</v>
      </c>
      <c r="X13" s="25" t="e">
        <f>IF('Crisis Indicator Data'!#REF!="No Data",1,IF(#REF!&lt;&gt;"",1,0))</f>
        <v>#REF!</v>
      </c>
      <c r="Y13" s="25" t="e">
        <f>IF('Crisis Indicator Data'!#REF!="No Data",1,IF(#REF!&lt;&gt;"",1,0))</f>
        <v>#REF!</v>
      </c>
      <c r="Z13" s="25" t="e">
        <f>IF('Crisis Indicator Data'!#REF!="No Data",1,IF(#REF!&lt;&gt;"",1,0))</f>
        <v>#REF!</v>
      </c>
      <c r="AA13" s="25" t="e">
        <f>IF('Crisis Indicator Data'!#REF!="No Data",1,IF(#REF!&lt;&gt;"",1,0))</f>
        <v>#REF!</v>
      </c>
      <c r="AB13" s="25" t="e">
        <f>IF('Crisis Indicator Data'!#REF!="No Data",1,IF(#REF!&lt;&gt;"",1,0))</f>
        <v>#REF!</v>
      </c>
      <c r="AC13" s="25" t="e">
        <f>IF('Crisis Indicator Data'!#REF!="No Data",1,IF(#REF!&lt;&gt;"",1,0))</f>
        <v>#REF!</v>
      </c>
      <c r="AD13" s="25" t="e">
        <f>IF('Crisis Indicator Data'!#REF!="No Data",1,IF(#REF!&lt;&gt;"",1,0))</f>
        <v>#REF!</v>
      </c>
      <c r="AE13" s="25" t="e">
        <f>IF('Crisis Indicator Data'!#REF!="No Data",1,IF(#REF!&lt;&gt;"",1,0))</f>
        <v>#REF!</v>
      </c>
      <c r="AF13" s="25" t="e">
        <f>IF('Crisis Indicator Data'!#REF!="No Data",1,IF(#REF!&lt;&gt;"",1,0))</f>
        <v>#REF!</v>
      </c>
      <c r="AG13" s="25" t="e">
        <f>IF('Crisis Indicator Data'!#REF!="No Data",1,IF(#REF!&lt;&gt;"",1,0))</f>
        <v>#REF!</v>
      </c>
      <c r="AH13" s="25" t="e">
        <f>IF('Crisis Indicator Data'!#REF!="No Data",1,IF(#REF!&lt;&gt;"",1,0))</f>
        <v>#REF!</v>
      </c>
      <c r="AI13" s="25" t="e">
        <f>IF('Crisis Indicator Data'!#REF!="No Data",1,IF(#REF!&lt;&gt;"",1,0))</f>
        <v>#REF!</v>
      </c>
      <c r="AJ13" s="25" t="e">
        <f>IF('Crisis Indicator Data'!#REF!="No Data",1,IF(#REF!&lt;&gt;"",1,0))</f>
        <v>#REF!</v>
      </c>
      <c r="AK13" s="25" t="e">
        <f>IF('Crisis Indicator Data'!#REF!="No Data",1,IF(#REF!&lt;&gt;"",1,0))</f>
        <v>#REF!</v>
      </c>
      <c r="AL13" s="25" t="e">
        <f>IF('Crisis Indicator Data'!#REF!="No Data",1,IF(#REF!&lt;&gt;"",1,0))</f>
        <v>#REF!</v>
      </c>
      <c r="AM13" s="25" t="e">
        <f>IF('Crisis Indicator Data'!#REF!="No Data",1,IF(#REF!&lt;&gt;"",1,0))</f>
        <v>#REF!</v>
      </c>
      <c r="AN13" s="25" t="e">
        <f>IF('Crisis Indicator Data'!#REF!="No Data",1,IF(#REF!&lt;&gt;"",1,0))</f>
        <v>#REF!</v>
      </c>
      <c r="AO13" s="25" t="e">
        <f>IF('Crisis Indicator Data'!#REF!="No Data",1,IF(#REF!&lt;&gt;"",1,0))</f>
        <v>#REF!</v>
      </c>
      <c r="AP13" s="25" t="e">
        <f>IF('Crisis Indicator Data'!#REF!="No Data",1,IF(#REF!&lt;&gt;"",1,0))</f>
        <v>#REF!</v>
      </c>
      <c r="AQ13" s="25" t="e">
        <f>IF('Crisis Indicator Data'!#REF!="No Data",1,IF(#REF!&lt;&gt;"",1,0))</f>
        <v>#REF!</v>
      </c>
      <c r="AR13" s="25" t="e">
        <f>IF('Crisis Indicator Data'!#REF!="No Data",1,IF(#REF!&lt;&gt;"",1,0))</f>
        <v>#REF!</v>
      </c>
      <c r="AS13" s="25" t="e">
        <f>IF('Crisis Indicator Data'!#REF!="No Data",1,IF(#REF!&lt;&gt;"",1,0))</f>
        <v>#REF!</v>
      </c>
      <c r="AT13" s="25" t="e">
        <f>IF('Crisis Indicator Data'!#REF!="No Data",1,IF(#REF!&lt;&gt;"",1,0))</f>
        <v>#REF!</v>
      </c>
      <c r="AU13" s="25" t="e">
        <f>IF('Crisis Indicator Data'!#REF!="No Data",1,IF(#REF!&lt;&gt;"",1,0))</f>
        <v>#REF!</v>
      </c>
      <c r="AV13" s="25" t="e">
        <f>IF('Crisis Indicator Data'!#REF!="No Data",1,IF(#REF!&lt;&gt;"",1,0))</f>
        <v>#REF!</v>
      </c>
      <c r="AW13" s="25" t="e">
        <f>IF('Crisis Indicator Data'!#REF!="No Data",1,IF(#REF!&lt;&gt;"",1,0))</f>
        <v>#REF!</v>
      </c>
      <c r="AX13" s="25" t="e">
        <f>IF('Crisis Indicator Data'!#REF!="No Data",1,IF(#REF!&lt;&gt;"",1,0))</f>
        <v>#REF!</v>
      </c>
      <c r="AY13" s="25" t="e">
        <f>IF('Crisis Indicator Data'!#REF!="No Data",1,IF(#REF!&lt;&gt;"",1,0))</f>
        <v>#REF!</v>
      </c>
      <c r="AZ13" s="25" t="e">
        <f>IF('Crisis Indicator Data'!#REF!="No Data",1,IF(#REF!&lt;&gt;"",1,0))</f>
        <v>#REF!</v>
      </c>
      <c r="BA13" t="e">
        <f t="shared" si="0"/>
        <v>#REF!</v>
      </c>
      <c r="BB13" s="27" t="e">
        <f t="shared" si="1"/>
        <v>#REF!</v>
      </c>
    </row>
    <row r="14" spans="1:54">
      <c r="A14" t="s">
        <v>6814</v>
      </c>
      <c r="B14" s="25" t="e">
        <f>IF('Crisis Indicator Data'!#REF!="No Data",1,IF(#REF!&lt;&gt;"",1,0))</f>
        <v>#REF!</v>
      </c>
      <c r="C14" s="25" t="e">
        <f>IF('Crisis Indicator Data'!#REF!="No Data",1,IF(#REF!&lt;&gt;"",1,0))</f>
        <v>#REF!</v>
      </c>
      <c r="D14" s="25" t="e">
        <f>IF('Crisis Indicator Data'!#REF!="No Data",1,IF(#REF!&lt;&gt;"",1,0))</f>
        <v>#REF!</v>
      </c>
      <c r="E14" s="25" t="e">
        <f>IF('Crisis Indicator Data'!#REF!="No Data",1,IF(#REF!&lt;&gt;"",1,0))</f>
        <v>#REF!</v>
      </c>
      <c r="F14" s="25" t="e">
        <f>IF('Crisis Indicator Data'!#REF!="No Data",1,IF(#REF!&lt;&gt;"",1,0))</f>
        <v>#REF!</v>
      </c>
      <c r="G14" s="25" t="e">
        <f>IF('Crisis Indicator Data'!#REF!="No Data",1,IF(#REF!&lt;&gt;"",1,0))</f>
        <v>#REF!</v>
      </c>
      <c r="H14" s="25" t="e">
        <f>IF('Crisis Indicator Data'!#REF!="No Data",1,IF(#REF!&lt;&gt;"",1,0))</f>
        <v>#REF!</v>
      </c>
      <c r="I14" s="25" t="e">
        <f>IF('Crisis Indicator Data'!#REF!="No Data",1,IF(#REF!&lt;&gt;"",1,0))</f>
        <v>#REF!</v>
      </c>
      <c r="J14" s="25" t="e">
        <f>IF('Crisis Indicator Data'!#REF!="No Data",1,IF(#REF!&lt;&gt;"",1,0))</f>
        <v>#REF!</v>
      </c>
      <c r="K14" s="25" t="e">
        <f>IF('Crisis Indicator Data'!#REF!="No Data",1,IF(#REF!&lt;&gt;"",1,0))</f>
        <v>#REF!</v>
      </c>
      <c r="L14" s="25" t="e">
        <f>IF('Crisis Indicator Data'!#REF!="No Data",1,IF(#REF!&lt;&gt;"",1,0))</f>
        <v>#REF!</v>
      </c>
      <c r="M14" s="25" t="e">
        <f>IF('Crisis Indicator Data'!#REF!="No Data",1,IF(#REF!&lt;&gt;"",1,0))</f>
        <v>#REF!</v>
      </c>
      <c r="N14" s="25" t="e">
        <f>IF('Crisis Indicator Data'!#REF!="No Data",1,IF(#REF!&lt;&gt;"",1,0))</f>
        <v>#REF!</v>
      </c>
      <c r="O14" s="25" t="e">
        <f>IF('Crisis Indicator Data'!#REF!="No Data",1,IF(#REF!&lt;&gt;"",1,0))</f>
        <v>#REF!</v>
      </c>
      <c r="P14" s="25" t="e">
        <f>IF('Crisis Indicator Data'!#REF!="No Data",1,IF(#REF!&lt;&gt;"",1,0))</f>
        <v>#REF!</v>
      </c>
      <c r="Q14" s="25" t="e">
        <f>IF('Crisis Indicator Data'!#REF!="No Data",1,IF(#REF!&lt;&gt;"",1,0))</f>
        <v>#REF!</v>
      </c>
      <c r="R14" s="25" t="e">
        <f>IF('Crisis Indicator Data'!#REF!="No Data",1,IF(#REF!&lt;&gt;"",1,0))</f>
        <v>#REF!</v>
      </c>
      <c r="S14" s="25" t="e">
        <f>IF('Crisis Indicator Data'!#REF!="No Data",1,IF(#REF!&lt;&gt;"",1,0))</f>
        <v>#REF!</v>
      </c>
      <c r="T14" s="25" t="e">
        <f>IF('Crisis Indicator Data'!#REF!="No Data",1,IF(#REF!&lt;&gt;"",1,0))</f>
        <v>#REF!</v>
      </c>
      <c r="U14" s="25" t="e">
        <f>IF('Crisis Indicator Data'!#REF!="No Data",1,IF(#REF!&lt;&gt;"",1,0))</f>
        <v>#REF!</v>
      </c>
      <c r="V14" s="25" t="e">
        <f>IF('Crisis Indicator Data'!#REF!="No Data",1,IF(#REF!&lt;&gt;"",1,0))</f>
        <v>#REF!</v>
      </c>
      <c r="W14" s="25" t="e">
        <f>IF('Crisis Indicator Data'!#REF!="No Data",1,IF(#REF!&lt;&gt;"",1,0))</f>
        <v>#REF!</v>
      </c>
      <c r="X14" s="25" t="e">
        <f>IF('Crisis Indicator Data'!#REF!="No Data",1,IF(#REF!&lt;&gt;"",1,0))</f>
        <v>#REF!</v>
      </c>
      <c r="Y14" s="25" t="e">
        <f>IF('Crisis Indicator Data'!#REF!="No Data",1,IF(#REF!&lt;&gt;"",1,0))</f>
        <v>#REF!</v>
      </c>
      <c r="Z14" s="25" t="e">
        <f>IF('Crisis Indicator Data'!#REF!="No Data",1,IF(#REF!&lt;&gt;"",1,0))</f>
        <v>#REF!</v>
      </c>
      <c r="AA14" s="25" t="e">
        <f>IF('Crisis Indicator Data'!#REF!="No Data",1,IF(#REF!&lt;&gt;"",1,0))</f>
        <v>#REF!</v>
      </c>
      <c r="AB14" s="25" t="e">
        <f>IF('Crisis Indicator Data'!#REF!="No Data",1,IF(#REF!&lt;&gt;"",1,0))</f>
        <v>#REF!</v>
      </c>
      <c r="AC14" s="25" t="e">
        <f>IF('Crisis Indicator Data'!#REF!="No Data",1,IF(#REF!&lt;&gt;"",1,0))</f>
        <v>#REF!</v>
      </c>
      <c r="AD14" s="25" t="e">
        <f>IF('Crisis Indicator Data'!#REF!="No Data",1,IF(#REF!&lt;&gt;"",1,0))</f>
        <v>#REF!</v>
      </c>
      <c r="AE14" s="25" t="e">
        <f>IF('Crisis Indicator Data'!#REF!="No Data",1,IF(#REF!&lt;&gt;"",1,0))</f>
        <v>#REF!</v>
      </c>
      <c r="AF14" s="25" t="e">
        <f>IF('Crisis Indicator Data'!#REF!="No Data",1,IF(#REF!&lt;&gt;"",1,0))</f>
        <v>#REF!</v>
      </c>
      <c r="AG14" s="25" t="e">
        <f>IF('Crisis Indicator Data'!#REF!="No Data",1,IF(#REF!&lt;&gt;"",1,0))</f>
        <v>#REF!</v>
      </c>
      <c r="AH14" s="25" t="e">
        <f>IF('Crisis Indicator Data'!#REF!="No Data",1,IF(#REF!&lt;&gt;"",1,0))</f>
        <v>#REF!</v>
      </c>
      <c r="AI14" s="25" t="e">
        <f>IF('Crisis Indicator Data'!#REF!="No Data",1,IF(#REF!&lt;&gt;"",1,0))</f>
        <v>#REF!</v>
      </c>
      <c r="AJ14" s="25" t="e">
        <f>IF('Crisis Indicator Data'!#REF!="No Data",1,IF(#REF!&lt;&gt;"",1,0))</f>
        <v>#REF!</v>
      </c>
      <c r="AK14" s="25" t="e">
        <f>IF('Crisis Indicator Data'!#REF!="No Data",1,IF(#REF!&lt;&gt;"",1,0))</f>
        <v>#REF!</v>
      </c>
      <c r="AL14" s="25" t="e">
        <f>IF('Crisis Indicator Data'!#REF!="No Data",1,IF(#REF!&lt;&gt;"",1,0))</f>
        <v>#REF!</v>
      </c>
      <c r="AM14" s="25" t="e">
        <f>IF('Crisis Indicator Data'!#REF!="No Data",1,IF(#REF!&lt;&gt;"",1,0))</f>
        <v>#REF!</v>
      </c>
      <c r="AN14" s="25" t="e">
        <f>IF('Crisis Indicator Data'!#REF!="No Data",1,IF(#REF!&lt;&gt;"",1,0))</f>
        <v>#REF!</v>
      </c>
      <c r="AO14" s="25" t="e">
        <f>IF('Crisis Indicator Data'!#REF!="No Data",1,IF(#REF!&lt;&gt;"",1,0))</f>
        <v>#REF!</v>
      </c>
      <c r="AP14" s="25" t="e">
        <f>IF('Crisis Indicator Data'!#REF!="No Data",1,IF(#REF!&lt;&gt;"",1,0))</f>
        <v>#REF!</v>
      </c>
      <c r="AQ14" s="25" t="e">
        <f>IF('Crisis Indicator Data'!#REF!="No Data",1,IF(#REF!&lt;&gt;"",1,0))</f>
        <v>#REF!</v>
      </c>
      <c r="AR14" s="25" t="e">
        <f>IF('Crisis Indicator Data'!#REF!="No Data",1,IF(#REF!&lt;&gt;"",1,0))</f>
        <v>#REF!</v>
      </c>
      <c r="AS14" s="25" t="e">
        <f>IF('Crisis Indicator Data'!#REF!="No Data",1,IF(#REF!&lt;&gt;"",1,0))</f>
        <v>#REF!</v>
      </c>
      <c r="AT14" s="25" t="e">
        <f>IF('Crisis Indicator Data'!#REF!="No Data",1,IF(#REF!&lt;&gt;"",1,0))</f>
        <v>#REF!</v>
      </c>
      <c r="AU14" s="25" t="e">
        <f>IF('Crisis Indicator Data'!#REF!="No Data",1,IF(#REF!&lt;&gt;"",1,0))</f>
        <v>#REF!</v>
      </c>
      <c r="AV14" s="25" t="e">
        <f>IF('Crisis Indicator Data'!#REF!="No Data",1,IF(#REF!&lt;&gt;"",1,0))</f>
        <v>#REF!</v>
      </c>
      <c r="AW14" s="25" t="e">
        <f>IF('Crisis Indicator Data'!#REF!="No Data",1,IF(#REF!&lt;&gt;"",1,0))</f>
        <v>#REF!</v>
      </c>
      <c r="AX14" s="25" t="e">
        <f>IF('Crisis Indicator Data'!#REF!="No Data",1,IF(#REF!&lt;&gt;"",1,0))</f>
        <v>#REF!</v>
      </c>
      <c r="AY14" s="25" t="e">
        <f>IF('Crisis Indicator Data'!#REF!="No Data",1,IF(#REF!&lt;&gt;"",1,0))</f>
        <v>#REF!</v>
      </c>
      <c r="AZ14" s="25" t="e">
        <f>IF('Crisis Indicator Data'!#REF!="No Data",1,IF(#REF!&lt;&gt;"",1,0))</f>
        <v>#REF!</v>
      </c>
      <c r="BA14" t="e">
        <f t="shared" si="0"/>
        <v>#REF!</v>
      </c>
      <c r="BB14" s="27" t="e">
        <f t="shared" si="1"/>
        <v>#REF!</v>
      </c>
    </row>
    <row r="15" spans="1:54">
      <c r="A15" t="s">
        <v>6833</v>
      </c>
      <c r="B15" s="25" t="e">
        <f>IF('Crisis Indicator Data'!#REF!="No Data",1,IF(#REF!&lt;&gt;"",1,0))</f>
        <v>#REF!</v>
      </c>
      <c r="C15" s="25" t="e">
        <f>IF('Crisis Indicator Data'!#REF!="No Data",1,IF(#REF!&lt;&gt;"",1,0))</f>
        <v>#REF!</v>
      </c>
      <c r="D15" s="25" t="e">
        <f>IF('Crisis Indicator Data'!#REF!="No Data",1,IF(#REF!&lt;&gt;"",1,0))</f>
        <v>#REF!</v>
      </c>
      <c r="E15" s="25" t="e">
        <f>IF('Crisis Indicator Data'!#REF!="No Data",1,IF(#REF!&lt;&gt;"",1,0))</f>
        <v>#REF!</v>
      </c>
      <c r="F15" s="25" t="e">
        <f>IF('Crisis Indicator Data'!#REF!="No Data",1,IF(#REF!&lt;&gt;"",1,0))</f>
        <v>#REF!</v>
      </c>
      <c r="G15" s="25" t="e">
        <f>IF('Crisis Indicator Data'!#REF!="No Data",1,IF(#REF!&lt;&gt;"",1,0))</f>
        <v>#REF!</v>
      </c>
      <c r="H15" s="25" t="e">
        <f>IF('Crisis Indicator Data'!#REF!="No Data",1,IF(#REF!&lt;&gt;"",1,0))</f>
        <v>#REF!</v>
      </c>
      <c r="I15" s="25" t="e">
        <f>IF('Crisis Indicator Data'!#REF!="No Data",1,IF(#REF!&lt;&gt;"",1,0))</f>
        <v>#REF!</v>
      </c>
      <c r="J15" s="25" t="e">
        <f>IF('Crisis Indicator Data'!#REF!="No Data",1,IF(#REF!&lt;&gt;"",1,0))</f>
        <v>#REF!</v>
      </c>
      <c r="K15" s="25" t="e">
        <f>IF('Crisis Indicator Data'!#REF!="No Data",1,IF(#REF!&lt;&gt;"",1,0))</f>
        <v>#REF!</v>
      </c>
      <c r="L15" s="25" t="e">
        <f>IF('Crisis Indicator Data'!#REF!="No Data",1,IF(#REF!&lt;&gt;"",1,0))</f>
        <v>#REF!</v>
      </c>
      <c r="M15" s="25" t="e">
        <f>IF('Crisis Indicator Data'!#REF!="No Data",1,IF(#REF!&lt;&gt;"",1,0))</f>
        <v>#REF!</v>
      </c>
      <c r="N15" s="25" t="e">
        <f>IF('Crisis Indicator Data'!#REF!="No Data",1,IF(#REF!&lt;&gt;"",1,0))</f>
        <v>#REF!</v>
      </c>
      <c r="O15" s="25" t="e">
        <f>IF('Crisis Indicator Data'!#REF!="No Data",1,IF(#REF!&lt;&gt;"",1,0))</f>
        <v>#REF!</v>
      </c>
      <c r="P15" s="25" t="e">
        <f>IF('Crisis Indicator Data'!#REF!="No Data",1,IF(#REF!&lt;&gt;"",1,0))</f>
        <v>#REF!</v>
      </c>
      <c r="Q15" s="25" t="e">
        <f>IF('Crisis Indicator Data'!#REF!="No Data",1,IF(#REF!&lt;&gt;"",1,0))</f>
        <v>#REF!</v>
      </c>
      <c r="R15" s="25" t="e">
        <f>IF('Crisis Indicator Data'!#REF!="No Data",1,IF(#REF!&lt;&gt;"",1,0))</f>
        <v>#REF!</v>
      </c>
      <c r="S15" s="25" t="e">
        <f>IF('Crisis Indicator Data'!#REF!="No Data",1,IF(#REF!&lt;&gt;"",1,0))</f>
        <v>#REF!</v>
      </c>
      <c r="T15" s="25" t="e">
        <f>IF('Crisis Indicator Data'!#REF!="No Data",1,IF(#REF!&lt;&gt;"",1,0))</f>
        <v>#REF!</v>
      </c>
      <c r="U15" s="25" t="e">
        <f>IF('Crisis Indicator Data'!#REF!="No Data",1,IF(#REF!&lt;&gt;"",1,0))</f>
        <v>#REF!</v>
      </c>
      <c r="V15" s="25" t="e">
        <f>IF('Crisis Indicator Data'!#REF!="No Data",1,IF(#REF!&lt;&gt;"",1,0))</f>
        <v>#REF!</v>
      </c>
      <c r="W15" s="25" t="e">
        <f>IF('Crisis Indicator Data'!#REF!="No Data",1,IF(#REF!&lt;&gt;"",1,0))</f>
        <v>#REF!</v>
      </c>
      <c r="X15" s="25" t="e">
        <f>IF('Crisis Indicator Data'!#REF!="No Data",1,IF(#REF!&lt;&gt;"",1,0))</f>
        <v>#REF!</v>
      </c>
      <c r="Y15" s="25" t="e">
        <f>IF('Crisis Indicator Data'!#REF!="No Data",1,IF(#REF!&lt;&gt;"",1,0))</f>
        <v>#REF!</v>
      </c>
      <c r="Z15" s="25" t="e">
        <f>IF('Crisis Indicator Data'!#REF!="No Data",1,IF(#REF!&lt;&gt;"",1,0))</f>
        <v>#REF!</v>
      </c>
      <c r="AA15" s="25" t="e">
        <f>IF('Crisis Indicator Data'!#REF!="No Data",1,IF(#REF!&lt;&gt;"",1,0))</f>
        <v>#REF!</v>
      </c>
      <c r="AB15" s="25" t="e">
        <f>IF('Crisis Indicator Data'!#REF!="No Data",1,IF(#REF!&lt;&gt;"",1,0))</f>
        <v>#REF!</v>
      </c>
      <c r="AC15" s="25" t="e">
        <f>IF('Crisis Indicator Data'!#REF!="No Data",1,IF(#REF!&lt;&gt;"",1,0))</f>
        <v>#REF!</v>
      </c>
      <c r="AD15" s="25" t="e">
        <f>IF('Crisis Indicator Data'!#REF!="No Data",1,IF(#REF!&lt;&gt;"",1,0))</f>
        <v>#REF!</v>
      </c>
      <c r="AE15" s="25" t="e">
        <f>IF('Crisis Indicator Data'!#REF!="No Data",1,IF(#REF!&lt;&gt;"",1,0))</f>
        <v>#REF!</v>
      </c>
      <c r="AF15" s="25" t="e">
        <f>IF('Crisis Indicator Data'!#REF!="No Data",1,IF(#REF!&lt;&gt;"",1,0))</f>
        <v>#REF!</v>
      </c>
      <c r="AG15" s="25" t="e">
        <f>IF('Crisis Indicator Data'!#REF!="No Data",1,IF(#REF!&lt;&gt;"",1,0))</f>
        <v>#REF!</v>
      </c>
      <c r="AH15" s="25" t="e">
        <f>IF('Crisis Indicator Data'!#REF!="No Data",1,IF(#REF!&lt;&gt;"",1,0))</f>
        <v>#REF!</v>
      </c>
      <c r="AI15" s="25" t="e">
        <f>IF('Crisis Indicator Data'!#REF!="No Data",1,IF(#REF!&lt;&gt;"",1,0))</f>
        <v>#REF!</v>
      </c>
      <c r="AJ15" s="25" t="e">
        <f>IF('Crisis Indicator Data'!#REF!="No Data",1,IF(#REF!&lt;&gt;"",1,0))</f>
        <v>#REF!</v>
      </c>
      <c r="AK15" s="25" t="e">
        <f>IF('Crisis Indicator Data'!#REF!="No Data",1,IF(#REF!&lt;&gt;"",1,0))</f>
        <v>#REF!</v>
      </c>
      <c r="AL15" s="25" t="e">
        <f>IF('Crisis Indicator Data'!#REF!="No Data",1,IF(#REF!&lt;&gt;"",1,0))</f>
        <v>#REF!</v>
      </c>
      <c r="AM15" s="25" t="e">
        <f>IF('Crisis Indicator Data'!#REF!="No Data",1,IF(#REF!&lt;&gt;"",1,0))</f>
        <v>#REF!</v>
      </c>
      <c r="AN15" s="25" t="e">
        <f>IF('Crisis Indicator Data'!#REF!="No Data",1,IF(#REF!&lt;&gt;"",1,0))</f>
        <v>#REF!</v>
      </c>
      <c r="AO15" s="25" t="e">
        <f>IF('Crisis Indicator Data'!#REF!="No Data",1,IF(#REF!&lt;&gt;"",1,0))</f>
        <v>#REF!</v>
      </c>
      <c r="AP15" s="25" t="e">
        <f>IF('Crisis Indicator Data'!#REF!="No Data",1,IF(#REF!&lt;&gt;"",1,0))</f>
        <v>#REF!</v>
      </c>
      <c r="AQ15" s="25" t="e">
        <f>IF('Crisis Indicator Data'!#REF!="No Data",1,IF(#REF!&lt;&gt;"",1,0))</f>
        <v>#REF!</v>
      </c>
      <c r="AR15" s="25" t="e">
        <f>IF('Crisis Indicator Data'!#REF!="No Data",1,IF(#REF!&lt;&gt;"",1,0))</f>
        <v>#REF!</v>
      </c>
      <c r="AS15" s="25" t="e">
        <f>IF('Crisis Indicator Data'!#REF!="No Data",1,IF(#REF!&lt;&gt;"",1,0))</f>
        <v>#REF!</v>
      </c>
      <c r="AT15" s="25" t="e">
        <f>IF('Crisis Indicator Data'!#REF!="No Data",1,IF(#REF!&lt;&gt;"",1,0))</f>
        <v>#REF!</v>
      </c>
      <c r="AU15" s="25" t="e">
        <f>IF('Crisis Indicator Data'!#REF!="No Data",1,IF(#REF!&lt;&gt;"",1,0))</f>
        <v>#REF!</v>
      </c>
      <c r="AV15" s="25" t="e">
        <f>IF('Crisis Indicator Data'!#REF!="No Data",1,IF(#REF!&lt;&gt;"",1,0))</f>
        <v>#REF!</v>
      </c>
      <c r="AW15" s="25" t="e">
        <f>IF('Crisis Indicator Data'!#REF!="No Data",1,IF(#REF!&lt;&gt;"",1,0))</f>
        <v>#REF!</v>
      </c>
      <c r="AX15" s="25" t="e">
        <f>IF('Crisis Indicator Data'!#REF!="No Data",1,IF(#REF!&lt;&gt;"",1,0))</f>
        <v>#REF!</v>
      </c>
      <c r="AY15" s="25" t="e">
        <f>IF('Crisis Indicator Data'!#REF!="No Data",1,IF(#REF!&lt;&gt;"",1,0))</f>
        <v>#REF!</v>
      </c>
      <c r="AZ15" s="25" t="e">
        <f>IF('Crisis Indicator Data'!#REF!="No Data",1,IF(#REF!&lt;&gt;"",1,0))</f>
        <v>#REF!</v>
      </c>
      <c r="BA15" t="e">
        <f t="shared" si="0"/>
        <v>#REF!</v>
      </c>
      <c r="BB15" s="27" t="e">
        <f t="shared" si="1"/>
        <v>#REF!</v>
      </c>
    </row>
    <row r="16" spans="1:54">
      <c r="A16" t="s">
        <v>6824</v>
      </c>
      <c r="B16" s="25" t="e">
        <f>IF('Crisis Indicator Data'!#REF!="No Data",1,IF(#REF!&lt;&gt;"",1,0))</f>
        <v>#REF!</v>
      </c>
      <c r="C16" s="25" t="e">
        <f>IF('Crisis Indicator Data'!#REF!="No Data",1,IF(#REF!&lt;&gt;"",1,0))</f>
        <v>#REF!</v>
      </c>
      <c r="D16" s="25" t="e">
        <f>IF('Crisis Indicator Data'!#REF!="No Data",1,IF(#REF!&lt;&gt;"",1,0))</f>
        <v>#REF!</v>
      </c>
      <c r="E16" s="25" t="e">
        <f>IF('Crisis Indicator Data'!#REF!="No Data",1,IF(#REF!&lt;&gt;"",1,0))</f>
        <v>#REF!</v>
      </c>
      <c r="F16" s="25" t="e">
        <f>IF('Crisis Indicator Data'!#REF!="No Data",1,IF(#REF!&lt;&gt;"",1,0))</f>
        <v>#REF!</v>
      </c>
      <c r="G16" s="25" t="e">
        <f>IF('Crisis Indicator Data'!#REF!="No Data",1,IF(#REF!&lt;&gt;"",1,0))</f>
        <v>#REF!</v>
      </c>
      <c r="H16" s="25" t="e">
        <f>IF('Crisis Indicator Data'!#REF!="No Data",1,IF(#REF!&lt;&gt;"",1,0))</f>
        <v>#REF!</v>
      </c>
      <c r="I16" s="25" t="e">
        <f>IF('Crisis Indicator Data'!#REF!="No Data",1,IF(#REF!&lt;&gt;"",1,0))</f>
        <v>#REF!</v>
      </c>
      <c r="J16" s="25" t="e">
        <f>IF('Crisis Indicator Data'!#REF!="No Data",1,IF(#REF!&lt;&gt;"",1,0))</f>
        <v>#REF!</v>
      </c>
      <c r="K16" s="25" t="e">
        <f>IF('Crisis Indicator Data'!#REF!="No Data",1,IF(#REF!&lt;&gt;"",1,0))</f>
        <v>#REF!</v>
      </c>
      <c r="L16" s="25" t="e">
        <f>IF('Crisis Indicator Data'!#REF!="No Data",1,IF(#REF!&lt;&gt;"",1,0))</f>
        <v>#REF!</v>
      </c>
      <c r="M16" s="25" t="e">
        <f>IF('Crisis Indicator Data'!#REF!="No Data",1,IF(#REF!&lt;&gt;"",1,0))</f>
        <v>#REF!</v>
      </c>
      <c r="N16" s="25" t="e">
        <f>IF('Crisis Indicator Data'!#REF!="No Data",1,IF(#REF!&lt;&gt;"",1,0))</f>
        <v>#REF!</v>
      </c>
      <c r="O16" s="25" t="e">
        <f>IF('Crisis Indicator Data'!#REF!="No Data",1,IF(#REF!&lt;&gt;"",1,0))</f>
        <v>#REF!</v>
      </c>
      <c r="P16" s="25" t="e">
        <f>IF('Crisis Indicator Data'!#REF!="No Data",1,IF(#REF!&lt;&gt;"",1,0))</f>
        <v>#REF!</v>
      </c>
      <c r="Q16" s="25" t="e">
        <f>IF('Crisis Indicator Data'!#REF!="No Data",1,IF(#REF!&lt;&gt;"",1,0))</f>
        <v>#REF!</v>
      </c>
      <c r="R16" s="25" t="e">
        <f>IF('Crisis Indicator Data'!#REF!="No Data",1,IF(#REF!&lt;&gt;"",1,0))</f>
        <v>#REF!</v>
      </c>
      <c r="S16" s="25" t="e">
        <f>IF('Crisis Indicator Data'!#REF!="No Data",1,IF(#REF!&lt;&gt;"",1,0))</f>
        <v>#REF!</v>
      </c>
      <c r="T16" s="25" t="e">
        <f>IF('Crisis Indicator Data'!#REF!="No Data",1,IF(#REF!&lt;&gt;"",1,0))</f>
        <v>#REF!</v>
      </c>
      <c r="U16" s="25" t="e">
        <f>IF('Crisis Indicator Data'!#REF!="No Data",1,IF(#REF!&lt;&gt;"",1,0))</f>
        <v>#REF!</v>
      </c>
      <c r="V16" s="25" t="e">
        <f>IF('Crisis Indicator Data'!#REF!="No Data",1,IF(#REF!&lt;&gt;"",1,0))</f>
        <v>#REF!</v>
      </c>
      <c r="W16" s="25" t="e">
        <f>IF('Crisis Indicator Data'!#REF!="No Data",1,IF(#REF!&lt;&gt;"",1,0))</f>
        <v>#REF!</v>
      </c>
      <c r="X16" s="25" t="e">
        <f>IF('Crisis Indicator Data'!#REF!="No Data",1,IF(#REF!&lt;&gt;"",1,0))</f>
        <v>#REF!</v>
      </c>
      <c r="Y16" s="25" t="e">
        <f>IF('Crisis Indicator Data'!#REF!="No Data",1,IF(#REF!&lt;&gt;"",1,0))</f>
        <v>#REF!</v>
      </c>
      <c r="Z16" s="25" t="e">
        <f>IF('Crisis Indicator Data'!#REF!="No Data",1,IF(#REF!&lt;&gt;"",1,0))</f>
        <v>#REF!</v>
      </c>
      <c r="AA16" s="25" t="e">
        <f>IF('Crisis Indicator Data'!#REF!="No Data",1,IF(#REF!&lt;&gt;"",1,0))</f>
        <v>#REF!</v>
      </c>
      <c r="AB16" s="25" t="e">
        <f>IF('Crisis Indicator Data'!#REF!="No Data",1,IF(#REF!&lt;&gt;"",1,0))</f>
        <v>#REF!</v>
      </c>
      <c r="AC16" s="25" t="e">
        <f>IF('Crisis Indicator Data'!#REF!="No Data",1,IF(#REF!&lt;&gt;"",1,0))</f>
        <v>#REF!</v>
      </c>
      <c r="AD16" s="25" t="e">
        <f>IF('Crisis Indicator Data'!#REF!="No Data",1,IF(#REF!&lt;&gt;"",1,0))</f>
        <v>#REF!</v>
      </c>
      <c r="AE16" s="25" t="e">
        <f>IF('Crisis Indicator Data'!#REF!="No Data",1,IF(#REF!&lt;&gt;"",1,0))</f>
        <v>#REF!</v>
      </c>
      <c r="AF16" s="25" t="e">
        <f>IF('Crisis Indicator Data'!#REF!="No Data",1,IF(#REF!&lt;&gt;"",1,0))</f>
        <v>#REF!</v>
      </c>
      <c r="AG16" s="25" t="e">
        <f>IF('Crisis Indicator Data'!#REF!="No Data",1,IF(#REF!&lt;&gt;"",1,0))</f>
        <v>#REF!</v>
      </c>
      <c r="AH16" s="25" t="e">
        <f>IF('Crisis Indicator Data'!#REF!="No Data",1,IF(#REF!&lt;&gt;"",1,0))</f>
        <v>#REF!</v>
      </c>
      <c r="AI16" s="25" t="e">
        <f>IF('Crisis Indicator Data'!#REF!="No Data",1,IF(#REF!&lt;&gt;"",1,0))</f>
        <v>#REF!</v>
      </c>
      <c r="AJ16" s="25" t="e">
        <f>IF('Crisis Indicator Data'!#REF!="No Data",1,IF(#REF!&lt;&gt;"",1,0))</f>
        <v>#REF!</v>
      </c>
      <c r="AK16" s="25" t="e">
        <f>IF('Crisis Indicator Data'!#REF!="No Data",1,IF(#REF!&lt;&gt;"",1,0))</f>
        <v>#REF!</v>
      </c>
      <c r="AL16" s="25" t="e">
        <f>IF('Crisis Indicator Data'!#REF!="No Data",1,IF(#REF!&lt;&gt;"",1,0))</f>
        <v>#REF!</v>
      </c>
      <c r="AM16" s="25" t="e">
        <f>IF('Crisis Indicator Data'!#REF!="No Data",1,IF(#REF!&lt;&gt;"",1,0))</f>
        <v>#REF!</v>
      </c>
      <c r="AN16" s="25" t="e">
        <f>IF('Crisis Indicator Data'!#REF!="No Data",1,IF(#REF!&lt;&gt;"",1,0))</f>
        <v>#REF!</v>
      </c>
      <c r="AO16" s="25" t="e">
        <f>IF('Crisis Indicator Data'!#REF!="No Data",1,IF(#REF!&lt;&gt;"",1,0))</f>
        <v>#REF!</v>
      </c>
      <c r="AP16" s="25" t="e">
        <f>IF('Crisis Indicator Data'!#REF!="No Data",1,IF(#REF!&lt;&gt;"",1,0))</f>
        <v>#REF!</v>
      </c>
      <c r="AQ16" s="25" t="e">
        <f>IF('Crisis Indicator Data'!#REF!="No Data",1,IF(#REF!&lt;&gt;"",1,0))</f>
        <v>#REF!</v>
      </c>
      <c r="AR16" s="25" t="e">
        <f>IF('Crisis Indicator Data'!#REF!="No Data",1,IF(#REF!&lt;&gt;"",1,0))</f>
        <v>#REF!</v>
      </c>
      <c r="AS16" s="25" t="e">
        <f>IF('Crisis Indicator Data'!#REF!="No Data",1,IF(#REF!&lt;&gt;"",1,0))</f>
        <v>#REF!</v>
      </c>
      <c r="AT16" s="25" t="e">
        <f>IF('Crisis Indicator Data'!#REF!="No Data",1,IF(#REF!&lt;&gt;"",1,0))</f>
        <v>#REF!</v>
      </c>
      <c r="AU16" s="25" t="e">
        <f>IF('Crisis Indicator Data'!#REF!="No Data",1,IF(#REF!&lt;&gt;"",1,0))</f>
        <v>#REF!</v>
      </c>
      <c r="AV16" s="25" t="e">
        <f>IF('Crisis Indicator Data'!#REF!="No Data",1,IF(#REF!&lt;&gt;"",1,0))</f>
        <v>#REF!</v>
      </c>
      <c r="AW16" s="25" t="e">
        <f>IF('Crisis Indicator Data'!#REF!="No Data",1,IF(#REF!&lt;&gt;"",1,0))</f>
        <v>#REF!</v>
      </c>
      <c r="AX16" s="25" t="e">
        <f>IF('Crisis Indicator Data'!#REF!="No Data",1,IF(#REF!&lt;&gt;"",1,0))</f>
        <v>#REF!</v>
      </c>
      <c r="AY16" s="25" t="e">
        <f>IF('Crisis Indicator Data'!#REF!="No Data",1,IF(#REF!&lt;&gt;"",1,0))</f>
        <v>#REF!</v>
      </c>
      <c r="AZ16" s="25" t="e">
        <f>IF('Crisis Indicator Data'!#REF!="No Data",1,IF(#REF!&lt;&gt;"",1,0))</f>
        <v>#REF!</v>
      </c>
      <c r="BA16" t="e">
        <f t="shared" si="0"/>
        <v>#REF!</v>
      </c>
      <c r="BB16" s="27" t="e">
        <f t="shared" si="1"/>
        <v>#REF!</v>
      </c>
    </row>
    <row r="17" spans="1:54">
      <c r="A17" t="s">
        <v>6811</v>
      </c>
      <c r="B17" s="25" t="e">
        <f>IF('Crisis Indicator Data'!#REF!="No Data",1,IF(#REF!&lt;&gt;"",1,0))</f>
        <v>#REF!</v>
      </c>
      <c r="C17" s="25" t="e">
        <f>IF('Crisis Indicator Data'!#REF!="No Data",1,IF(#REF!&lt;&gt;"",1,0))</f>
        <v>#REF!</v>
      </c>
      <c r="D17" s="25" t="e">
        <f>IF('Crisis Indicator Data'!#REF!="No Data",1,IF(#REF!&lt;&gt;"",1,0))</f>
        <v>#REF!</v>
      </c>
      <c r="E17" s="25" t="e">
        <f>IF('Crisis Indicator Data'!#REF!="No Data",1,IF(#REF!&lt;&gt;"",1,0))</f>
        <v>#REF!</v>
      </c>
      <c r="F17" s="25" t="e">
        <f>IF('Crisis Indicator Data'!#REF!="No Data",1,IF(#REF!&lt;&gt;"",1,0))</f>
        <v>#REF!</v>
      </c>
      <c r="G17" s="25" t="e">
        <f>IF('Crisis Indicator Data'!#REF!="No Data",1,IF(#REF!&lt;&gt;"",1,0))</f>
        <v>#REF!</v>
      </c>
      <c r="H17" s="25" t="e">
        <f>IF('Crisis Indicator Data'!#REF!="No Data",1,IF(#REF!&lt;&gt;"",1,0))</f>
        <v>#REF!</v>
      </c>
      <c r="I17" s="25" t="e">
        <f>IF('Crisis Indicator Data'!#REF!="No Data",1,IF(#REF!&lt;&gt;"",1,0))</f>
        <v>#REF!</v>
      </c>
      <c r="J17" s="25" t="e">
        <f>IF('Crisis Indicator Data'!#REF!="No Data",1,IF(#REF!&lt;&gt;"",1,0))</f>
        <v>#REF!</v>
      </c>
      <c r="K17" s="25" t="e">
        <f>IF('Crisis Indicator Data'!#REF!="No Data",1,IF(#REF!&lt;&gt;"",1,0))</f>
        <v>#REF!</v>
      </c>
      <c r="L17" s="25" t="e">
        <f>IF('Crisis Indicator Data'!#REF!="No Data",1,IF(#REF!&lt;&gt;"",1,0))</f>
        <v>#REF!</v>
      </c>
      <c r="M17" s="25" t="e">
        <f>IF('Crisis Indicator Data'!#REF!="No Data",1,IF(#REF!&lt;&gt;"",1,0))</f>
        <v>#REF!</v>
      </c>
      <c r="N17" s="25" t="e">
        <f>IF('Crisis Indicator Data'!#REF!="No Data",1,IF(#REF!&lt;&gt;"",1,0))</f>
        <v>#REF!</v>
      </c>
      <c r="O17" s="25" t="e">
        <f>IF('Crisis Indicator Data'!#REF!="No Data",1,IF(#REF!&lt;&gt;"",1,0))</f>
        <v>#REF!</v>
      </c>
      <c r="P17" s="25" t="e">
        <f>IF('Crisis Indicator Data'!#REF!="No Data",1,IF(#REF!&lt;&gt;"",1,0))</f>
        <v>#REF!</v>
      </c>
      <c r="Q17" s="25" t="e">
        <f>IF('Crisis Indicator Data'!#REF!="No Data",1,IF(#REF!&lt;&gt;"",1,0))</f>
        <v>#REF!</v>
      </c>
      <c r="R17" s="25" t="e">
        <f>IF('Crisis Indicator Data'!#REF!="No Data",1,IF(#REF!&lt;&gt;"",1,0))</f>
        <v>#REF!</v>
      </c>
      <c r="S17" s="25" t="e">
        <f>IF('Crisis Indicator Data'!#REF!="No Data",1,IF(#REF!&lt;&gt;"",1,0))</f>
        <v>#REF!</v>
      </c>
      <c r="T17" s="25" t="e">
        <f>IF('Crisis Indicator Data'!#REF!="No Data",1,IF(#REF!&lt;&gt;"",1,0))</f>
        <v>#REF!</v>
      </c>
      <c r="U17" s="25" t="e">
        <f>IF('Crisis Indicator Data'!#REF!="No Data",1,IF(#REF!&lt;&gt;"",1,0))</f>
        <v>#REF!</v>
      </c>
      <c r="V17" s="25" t="e">
        <f>IF('Crisis Indicator Data'!#REF!="No Data",1,IF(#REF!&lt;&gt;"",1,0))</f>
        <v>#REF!</v>
      </c>
      <c r="W17" s="25" t="e">
        <f>IF('Crisis Indicator Data'!#REF!="No Data",1,IF(#REF!&lt;&gt;"",1,0))</f>
        <v>#REF!</v>
      </c>
      <c r="X17" s="25" t="e">
        <f>IF('Crisis Indicator Data'!#REF!="No Data",1,IF(#REF!&lt;&gt;"",1,0))</f>
        <v>#REF!</v>
      </c>
      <c r="Y17" s="25" t="e">
        <f>IF('Crisis Indicator Data'!#REF!="No Data",1,IF(#REF!&lt;&gt;"",1,0))</f>
        <v>#REF!</v>
      </c>
      <c r="Z17" s="25" t="e">
        <f>IF('Crisis Indicator Data'!#REF!="No Data",1,IF(#REF!&lt;&gt;"",1,0))</f>
        <v>#REF!</v>
      </c>
      <c r="AA17" s="25" t="e">
        <f>IF('Crisis Indicator Data'!#REF!="No Data",1,IF(#REF!&lt;&gt;"",1,0))</f>
        <v>#REF!</v>
      </c>
      <c r="AB17" s="25" t="e">
        <f>IF('Crisis Indicator Data'!#REF!="No Data",1,IF(#REF!&lt;&gt;"",1,0))</f>
        <v>#REF!</v>
      </c>
      <c r="AC17" s="25" t="e">
        <f>IF('Crisis Indicator Data'!#REF!="No Data",1,IF(#REF!&lt;&gt;"",1,0))</f>
        <v>#REF!</v>
      </c>
      <c r="AD17" s="25" t="e">
        <f>IF('Crisis Indicator Data'!#REF!="No Data",1,IF(#REF!&lt;&gt;"",1,0))</f>
        <v>#REF!</v>
      </c>
      <c r="AE17" s="25" t="e">
        <f>IF('Crisis Indicator Data'!#REF!="No Data",1,IF(#REF!&lt;&gt;"",1,0))</f>
        <v>#REF!</v>
      </c>
      <c r="AF17" s="25" t="e">
        <f>IF('Crisis Indicator Data'!#REF!="No Data",1,IF(#REF!&lt;&gt;"",1,0))</f>
        <v>#REF!</v>
      </c>
      <c r="AG17" s="25" t="e">
        <f>IF('Crisis Indicator Data'!#REF!="No Data",1,IF(#REF!&lt;&gt;"",1,0))</f>
        <v>#REF!</v>
      </c>
      <c r="AH17" s="25" t="e">
        <f>IF('Crisis Indicator Data'!#REF!="No Data",1,IF(#REF!&lt;&gt;"",1,0))</f>
        <v>#REF!</v>
      </c>
      <c r="AI17" s="25" t="e">
        <f>IF('Crisis Indicator Data'!#REF!="No Data",1,IF(#REF!&lt;&gt;"",1,0))</f>
        <v>#REF!</v>
      </c>
      <c r="AJ17" s="25" t="e">
        <f>IF('Crisis Indicator Data'!#REF!="No Data",1,IF(#REF!&lt;&gt;"",1,0))</f>
        <v>#REF!</v>
      </c>
      <c r="AK17" s="25" t="e">
        <f>IF('Crisis Indicator Data'!#REF!="No Data",1,IF(#REF!&lt;&gt;"",1,0))</f>
        <v>#REF!</v>
      </c>
      <c r="AL17" s="25" t="e">
        <f>IF('Crisis Indicator Data'!#REF!="No Data",1,IF(#REF!&lt;&gt;"",1,0))</f>
        <v>#REF!</v>
      </c>
      <c r="AM17" s="25" t="e">
        <f>IF('Crisis Indicator Data'!#REF!="No Data",1,IF(#REF!&lt;&gt;"",1,0))</f>
        <v>#REF!</v>
      </c>
      <c r="AN17" s="25" t="e">
        <f>IF('Crisis Indicator Data'!#REF!="No Data",1,IF(#REF!&lt;&gt;"",1,0))</f>
        <v>#REF!</v>
      </c>
      <c r="AO17" s="25" t="e">
        <f>IF('Crisis Indicator Data'!#REF!="No Data",1,IF(#REF!&lt;&gt;"",1,0))</f>
        <v>#REF!</v>
      </c>
      <c r="AP17" s="25" t="e">
        <f>IF('Crisis Indicator Data'!#REF!="No Data",1,IF(#REF!&lt;&gt;"",1,0))</f>
        <v>#REF!</v>
      </c>
      <c r="AQ17" s="25" t="e">
        <f>IF('Crisis Indicator Data'!#REF!="No Data",1,IF(#REF!&lt;&gt;"",1,0))</f>
        <v>#REF!</v>
      </c>
      <c r="AR17" s="25" t="e">
        <f>IF('Crisis Indicator Data'!#REF!="No Data",1,IF(#REF!&lt;&gt;"",1,0))</f>
        <v>#REF!</v>
      </c>
      <c r="AS17" s="25" t="e">
        <f>IF('Crisis Indicator Data'!#REF!="No Data",1,IF(#REF!&lt;&gt;"",1,0))</f>
        <v>#REF!</v>
      </c>
      <c r="AT17" s="25" t="e">
        <f>IF('Crisis Indicator Data'!#REF!="No Data",1,IF(#REF!&lt;&gt;"",1,0))</f>
        <v>#REF!</v>
      </c>
      <c r="AU17" s="25" t="e">
        <f>IF('Crisis Indicator Data'!#REF!="No Data",1,IF(#REF!&lt;&gt;"",1,0))</f>
        <v>#REF!</v>
      </c>
      <c r="AV17" s="25" t="e">
        <f>IF('Crisis Indicator Data'!#REF!="No Data",1,IF(#REF!&lt;&gt;"",1,0))</f>
        <v>#REF!</v>
      </c>
      <c r="AW17" s="25" t="e">
        <f>IF('Crisis Indicator Data'!#REF!="No Data",1,IF(#REF!&lt;&gt;"",1,0))</f>
        <v>#REF!</v>
      </c>
      <c r="AX17" s="25" t="e">
        <f>IF('Crisis Indicator Data'!#REF!="No Data",1,IF(#REF!&lt;&gt;"",1,0))</f>
        <v>#REF!</v>
      </c>
      <c r="AY17" s="25" t="e">
        <f>IF('Crisis Indicator Data'!#REF!="No Data",1,IF(#REF!&lt;&gt;"",1,0))</f>
        <v>#REF!</v>
      </c>
      <c r="AZ17" s="25" t="e">
        <f>IF('Crisis Indicator Data'!#REF!="No Data",1,IF(#REF!&lt;&gt;"",1,0))</f>
        <v>#REF!</v>
      </c>
      <c r="BA17" t="e">
        <f t="shared" si="0"/>
        <v>#REF!</v>
      </c>
      <c r="BB17" s="27" t="e">
        <f t="shared" si="1"/>
        <v>#REF!</v>
      </c>
    </row>
    <row r="18" spans="1:54">
      <c r="A18" t="s">
        <v>6826</v>
      </c>
      <c r="B18" s="25" t="e">
        <f>IF('Crisis Indicator Data'!#REF!="No Data",1,IF(#REF!&lt;&gt;"",1,0))</f>
        <v>#REF!</v>
      </c>
      <c r="C18" s="25" t="e">
        <f>IF('Crisis Indicator Data'!#REF!="No Data",1,IF(#REF!&lt;&gt;"",1,0))</f>
        <v>#REF!</v>
      </c>
      <c r="D18" s="25" t="e">
        <f>IF('Crisis Indicator Data'!#REF!="No Data",1,IF(#REF!&lt;&gt;"",1,0))</f>
        <v>#REF!</v>
      </c>
      <c r="E18" s="25" t="e">
        <f>IF('Crisis Indicator Data'!#REF!="No Data",1,IF(#REF!&lt;&gt;"",1,0))</f>
        <v>#REF!</v>
      </c>
      <c r="F18" s="25" t="e">
        <f>IF('Crisis Indicator Data'!#REF!="No Data",1,IF(#REF!&lt;&gt;"",1,0))</f>
        <v>#REF!</v>
      </c>
      <c r="G18" s="25" t="e">
        <f>IF('Crisis Indicator Data'!#REF!="No Data",1,IF(#REF!&lt;&gt;"",1,0))</f>
        <v>#REF!</v>
      </c>
      <c r="H18" s="25" t="e">
        <f>IF('Crisis Indicator Data'!#REF!="No Data",1,IF(#REF!&lt;&gt;"",1,0))</f>
        <v>#REF!</v>
      </c>
      <c r="I18" s="25" t="e">
        <f>IF('Crisis Indicator Data'!#REF!="No Data",1,IF(#REF!&lt;&gt;"",1,0))</f>
        <v>#REF!</v>
      </c>
      <c r="J18" s="25" t="e">
        <f>IF('Crisis Indicator Data'!#REF!="No Data",1,IF(#REF!&lt;&gt;"",1,0))</f>
        <v>#REF!</v>
      </c>
      <c r="K18" s="25" t="e">
        <f>IF('Crisis Indicator Data'!#REF!="No Data",1,IF(#REF!&lt;&gt;"",1,0))</f>
        <v>#REF!</v>
      </c>
      <c r="L18" s="25" t="e">
        <f>IF('Crisis Indicator Data'!#REF!="No Data",1,IF(#REF!&lt;&gt;"",1,0))</f>
        <v>#REF!</v>
      </c>
      <c r="M18" s="25" t="e">
        <f>IF('Crisis Indicator Data'!#REF!="No Data",1,IF(#REF!&lt;&gt;"",1,0))</f>
        <v>#REF!</v>
      </c>
      <c r="N18" s="25" t="e">
        <f>IF('Crisis Indicator Data'!#REF!="No Data",1,IF(#REF!&lt;&gt;"",1,0))</f>
        <v>#REF!</v>
      </c>
      <c r="O18" s="25" t="e">
        <f>IF('Crisis Indicator Data'!#REF!="No Data",1,IF(#REF!&lt;&gt;"",1,0))</f>
        <v>#REF!</v>
      </c>
      <c r="P18" s="25" t="e">
        <f>IF('Crisis Indicator Data'!#REF!="No Data",1,IF(#REF!&lt;&gt;"",1,0))</f>
        <v>#REF!</v>
      </c>
      <c r="Q18" s="25" t="e">
        <f>IF('Crisis Indicator Data'!#REF!="No Data",1,IF(#REF!&lt;&gt;"",1,0))</f>
        <v>#REF!</v>
      </c>
      <c r="R18" s="25" t="e">
        <f>IF('Crisis Indicator Data'!#REF!="No Data",1,IF(#REF!&lt;&gt;"",1,0))</f>
        <v>#REF!</v>
      </c>
      <c r="S18" s="25" t="e">
        <f>IF('Crisis Indicator Data'!#REF!="No Data",1,IF(#REF!&lt;&gt;"",1,0))</f>
        <v>#REF!</v>
      </c>
      <c r="T18" s="25" t="e">
        <f>IF('Crisis Indicator Data'!#REF!="No Data",1,IF(#REF!&lt;&gt;"",1,0))</f>
        <v>#REF!</v>
      </c>
      <c r="U18" s="25" t="e">
        <f>IF('Crisis Indicator Data'!#REF!="No Data",1,IF(#REF!&lt;&gt;"",1,0))</f>
        <v>#REF!</v>
      </c>
      <c r="V18" s="25" t="e">
        <f>IF('Crisis Indicator Data'!#REF!="No Data",1,IF(#REF!&lt;&gt;"",1,0))</f>
        <v>#REF!</v>
      </c>
      <c r="W18" s="25" t="e">
        <f>IF('Crisis Indicator Data'!#REF!="No Data",1,IF(#REF!&lt;&gt;"",1,0))</f>
        <v>#REF!</v>
      </c>
      <c r="X18" s="25" t="e">
        <f>IF('Crisis Indicator Data'!#REF!="No Data",1,IF(#REF!&lt;&gt;"",1,0))</f>
        <v>#REF!</v>
      </c>
      <c r="Y18" s="25" t="e">
        <f>IF('Crisis Indicator Data'!#REF!="No Data",1,IF(#REF!&lt;&gt;"",1,0))</f>
        <v>#REF!</v>
      </c>
      <c r="Z18" s="25" t="e">
        <f>IF('Crisis Indicator Data'!#REF!="No Data",1,IF(#REF!&lt;&gt;"",1,0))</f>
        <v>#REF!</v>
      </c>
      <c r="AA18" s="25" t="e">
        <f>IF('Crisis Indicator Data'!#REF!="No Data",1,IF(#REF!&lt;&gt;"",1,0))</f>
        <v>#REF!</v>
      </c>
      <c r="AB18" s="25" t="e">
        <f>IF('Crisis Indicator Data'!#REF!="No Data",1,IF(#REF!&lt;&gt;"",1,0))</f>
        <v>#REF!</v>
      </c>
      <c r="AC18" s="25" t="e">
        <f>IF('Crisis Indicator Data'!#REF!="No Data",1,IF(#REF!&lt;&gt;"",1,0))</f>
        <v>#REF!</v>
      </c>
      <c r="AD18" s="25" t="e">
        <f>IF('Crisis Indicator Data'!#REF!="No Data",1,IF(#REF!&lt;&gt;"",1,0))</f>
        <v>#REF!</v>
      </c>
      <c r="AE18" s="25" t="e">
        <f>IF('Crisis Indicator Data'!#REF!="No Data",1,IF(#REF!&lt;&gt;"",1,0))</f>
        <v>#REF!</v>
      </c>
      <c r="AF18" s="25" t="e">
        <f>IF('Crisis Indicator Data'!#REF!="No Data",1,IF(#REF!&lt;&gt;"",1,0))</f>
        <v>#REF!</v>
      </c>
      <c r="AG18" s="25" t="e">
        <f>IF('Crisis Indicator Data'!#REF!="No Data",1,IF(#REF!&lt;&gt;"",1,0))</f>
        <v>#REF!</v>
      </c>
      <c r="AH18" s="25" t="e">
        <f>IF('Crisis Indicator Data'!#REF!="No Data",1,IF(#REF!&lt;&gt;"",1,0))</f>
        <v>#REF!</v>
      </c>
      <c r="AI18" s="25" t="e">
        <f>IF('Crisis Indicator Data'!#REF!="No Data",1,IF(#REF!&lt;&gt;"",1,0))</f>
        <v>#REF!</v>
      </c>
      <c r="AJ18" s="25" t="e">
        <f>IF('Crisis Indicator Data'!#REF!="No Data",1,IF(#REF!&lt;&gt;"",1,0))</f>
        <v>#REF!</v>
      </c>
      <c r="AK18" s="25" t="e">
        <f>IF('Crisis Indicator Data'!#REF!="No Data",1,IF(#REF!&lt;&gt;"",1,0))</f>
        <v>#REF!</v>
      </c>
      <c r="AL18" s="25" t="e">
        <f>IF('Crisis Indicator Data'!#REF!="No Data",1,IF(#REF!&lt;&gt;"",1,0))</f>
        <v>#REF!</v>
      </c>
      <c r="AM18" s="25" t="e">
        <f>IF('Crisis Indicator Data'!#REF!="No Data",1,IF(#REF!&lt;&gt;"",1,0))</f>
        <v>#REF!</v>
      </c>
      <c r="AN18" s="25" t="e">
        <f>IF('Crisis Indicator Data'!#REF!="No Data",1,IF(#REF!&lt;&gt;"",1,0))</f>
        <v>#REF!</v>
      </c>
      <c r="AO18" s="25" t="e">
        <f>IF('Crisis Indicator Data'!#REF!="No Data",1,IF(#REF!&lt;&gt;"",1,0))</f>
        <v>#REF!</v>
      </c>
      <c r="AP18" s="25" t="e">
        <f>IF('Crisis Indicator Data'!#REF!="No Data",1,IF(#REF!&lt;&gt;"",1,0))</f>
        <v>#REF!</v>
      </c>
      <c r="AQ18" s="25" t="e">
        <f>IF('Crisis Indicator Data'!#REF!="No Data",1,IF(#REF!&lt;&gt;"",1,0))</f>
        <v>#REF!</v>
      </c>
      <c r="AR18" s="25" t="e">
        <f>IF('Crisis Indicator Data'!#REF!="No Data",1,IF(#REF!&lt;&gt;"",1,0))</f>
        <v>#REF!</v>
      </c>
      <c r="AS18" s="25" t="e">
        <f>IF('Crisis Indicator Data'!#REF!="No Data",1,IF(#REF!&lt;&gt;"",1,0))</f>
        <v>#REF!</v>
      </c>
      <c r="AT18" s="25" t="e">
        <f>IF('Crisis Indicator Data'!#REF!="No Data",1,IF(#REF!&lt;&gt;"",1,0))</f>
        <v>#REF!</v>
      </c>
      <c r="AU18" s="25" t="e">
        <f>IF('Crisis Indicator Data'!#REF!="No Data",1,IF(#REF!&lt;&gt;"",1,0))</f>
        <v>#REF!</v>
      </c>
      <c r="AV18" s="25" t="e">
        <f>IF('Crisis Indicator Data'!#REF!="No Data",1,IF(#REF!&lt;&gt;"",1,0))</f>
        <v>#REF!</v>
      </c>
      <c r="AW18" s="25" t="e">
        <f>IF('Crisis Indicator Data'!#REF!="No Data",1,IF(#REF!&lt;&gt;"",1,0))</f>
        <v>#REF!</v>
      </c>
      <c r="AX18" s="25" t="e">
        <f>IF('Crisis Indicator Data'!#REF!="No Data",1,IF(#REF!&lt;&gt;"",1,0))</f>
        <v>#REF!</v>
      </c>
      <c r="AY18" s="25" t="e">
        <f>IF('Crisis Indicator Data'!#REF!="No Data",1,IF(#REF!&lt;&gt;"",1,0))</f>
        <v>#REF!</v>
      </c>
      <c r="AZ18" s="25" t="e">
        <f>IF('Crisis Indicator Data'!#REF!="No Data",1,IF(#REF!&lt;&gt;"",1,0))</f>
        <v>#REF!</v>
      </c>
      <c r="BA18" t="e">
        <f t="shared" si="0"/>
        <v>#REF!</v>
      </c>
      <c r="BB18" s="27" t="e">
        <f t="shared" si="1"/>
        <v>#REF!</v>
      </c>
    </row>
    <row r="19" spans="1:54">
      <c r="A19" t="s">
        <v>6812</v>
      </c>
      <c r="B19" s="25" t="e">
        <f>IF('Crisis Indicator Data'!#REF!="No Data",1,IF(#REF!&lt;&gt;"",1,0))</f>
        <v>#REF!</v>
      </c>
      <c r="C19" s="25" t="e">
        <f>IF('Crisis Indicator Data'!#REF!="No Data",1,IF(#REF!&lt;&gt;"",1,0))</f>
        <v>#REF!</v>
      </c>
      <c r="D19" s="25" t="e">
        <f>IF('Crisis Indicator Data'!#REF!="No Data",1,IF(#REF!&lt;&gt;"",1,0))</f>
        <v>#REF!</v>
      </c>
      <c r="E19" s="25" t="e">
        <f>IF('Crisis Indicator Data'!#REF!="No Data",1,IF(#REF!&lt;&gt;"",1,0))</f>
        <v>#REF!</v>
      </c>
      <c r="F19" s="25" t="e">
        <f>IF('Crisis Indicator Data'!#REF!="No Data",1,IF(#REF!&lt;&gt;"",1,0))</f>
        <v>#REF!</v>
      </c>
      <c r="G19" s="25" t="e">
        <f>IF('Crisis Indicator Data'!#REF!="No Data",1,IF(#REF!&lt;&gt;"",1,0))</f>
        <v>#REF!</v>
      </c>
      <c r="H19" s="25" t="e">
        <f>IF('Crisis Indicator Data'!#REF!="No Data",1,IF(#REF!&lt;&gt;"",1,0))</f>
        <v>#REF!</v>
      </c>
      <c r="I19" s="25" t="e">
        <f>IF('Crisis Indicator Data'!#REF!="No Data",1,IF(#REF!&lt;&gt;"",1,0))</f>
        <v>#REF!</v>
      </c>
      <c r="J19" s="25" t="e">
        <f>IF('Crisis Indicator Data'!#REF!="No Data",1,IF(#REF!&lt;&gt;"",1,0))</f>
        <v>#REF!</v>
      </c>
      <c r="K19" s="25" t="e">
        <f>IF('Crisis Indicator Data'!#REF!="No Data",1,IF(#REF!&lt;&gt;"",1,0))</f>
        <v>#REF!</v>
      </c>
      <c r="L19" s="25" t="e">
        <f>IF('Crisis Indicator Data'!#REF!="No Data",1,IF(#REF!&lt;&gt;"",1,0))</f>
        <v>#REF!</v>
      </c>
      <c r="M19" s="25" t="e">
        <f>IF('Crisis Indicator Data'!#REF!="No Data",1,IF(#REF!&lt;&gt;"",1,0))</f>
        <v>#REF!</v>
      </c>
      <c r="N19" s="25" t="e">
        <f>IF('Crisis Indicator Data'!#REF!="No Data",1,IF(#REF!&lt;&gt;"",1,0))</f>
        <v>#REF!</v>
      </c>
      <c r="O19" s="25" t="e">
        <f>IF('Crisis Indicator Data'!#REF!="No Data",1,IF(#REF!&lt;&gt;"",1,0))</f>
        <v>#REF!</v>
      </c>
      <c r="P19" s="25" t="e">
        <f>IF('Crisis Indicator Data'!#REF!="No Data",1,IF(#REF!&lt;&gt;"",1,0))</f>
        <v>#REF!</v>
      </c>
      <c r="Q19" s="25" t="e">
        <f>IF('Crisis Indicator Data'!#REF!="No Data",1,IF(#REF!&lt;&gt;"",1,0))</f>
        <v>#REF!</v>
      </c>
      <c r="R19" s="25" t="e">
        <f>IF('Crisis Indicator Data'!#REF!="No Data",1,IF(#REF!&lt;&gt;"",1,0))</f>
        <v>#REF!</v>
      </c>
      <c r="S19" s="25" t="e">
        <f>IF('Crisis Indicator Data'!#REF!="No Data",1,IF(#REF!&lt;&gt;"",1,0))</f>
        <v>#REF!</v>
      </c>
      <c r="T19" s="25" t="e">
        <f>IF('Crisis Indicator Data'!#REF!="No Data",1,IF(#REF!&lt;&gt;"",1,0))</f>
        <v>#REF!</v>
      </c>
      <c r="U19" s="25" t="e">
        <f>IF('Crisis Indicator Data'!#REF!="No Data",1,IF(#REF!&lt;&gt;"",1,0))</f>
        <v>#REF!</v>
      </c>
      <c r="V19" s="25" t="e">
        <f>IF('Crisis Indicator Data'!#REF!="No Data",1,IF(#REF!&lt;&gt;"",1,0))</f>
        <v>#REF!</v>
      </c>
      <c r="W19" s="25" t="e">
        <f>IF('Crisis Indicator Data'!#REF!="No Data",1,IF(#REF!&lt;&gt;"",1,0))</f>
        <v>#REF!</v>
      </c>
      <c r="X19" s="25" t="e">
        <f>IF('Crisis Indicator Data'!#REF!="No Data",1,IF(#REF!&lt;&gt;"",1,0))</f>
        <v>#REF!</v>
      </c>
      <c r="Y19" s="25" t="e">
        <f>IF('Crisis Indicator Data'!#REF!="No Data",1,IF(#REF!&lt;&gt;"",1,0))</f>
        <v>#REF!</v>
      </c>
      <c r="Z19" s="25" t="e">
        <f>IF('Crisis Indicator Data'!#REF!="No Data",1,IF(#REF!&lt;&gt;"",1,0))</f>
        <v>#REF!</v>
      </c>
      <c r="AA19" s="25" t="e">
        <f>IF('Crisis Indicator Data'!#REF!="No Data",1,IF(#REF!&lt;&gt;"",1,0))</f>
        <v>#REF!</v>
      </c>
      <c r="AB19" s="25" t="e">
        <f>IF('Crisis Indicator Data'!#REF!="No Data",1,IF(#REF!&lt;&gt;"",1,0))</f>
        <v>#REF!</v>
      </c>
      <c r="AC19" s="25" t="e">
        <f>IF('Crisis Indicator Data'!#REF!="No Data",1,IF(#REF!&lt;&gt;"",1,0))</f>
        <v>#REF!</v>
      </c>
      <c r="AD19" s="25" t="e">
        <f>IF('Crisis Indicator Data'!#REF!="No Data",1,IF(#REF!&lt;&gt;"",1,0))</f>
        <v>#REF!</v>
      </c>
      <c r="AE19" s="25" t="e">
        <f>IF('Crisis Indicator Data'!#REF!="No Data",1,IF(#REF!&lt;&gt;"",1,0))</f>
        <v>#REF!</v>
      </c>
      <c r="AF19" s="25" t="e">
        <f>IF('Crisis Indicator Data'!#REF!="No Data",1,IF(#REF!&lt;&gt;"",1,0))</f>
        <v>#REF!</v>
      </c>
      <c r="AG19" s="25" t="e">
        <f>IF('Crisis Indicator Data'!#REF!="No Data",1,IF(#REF!&lt;&gt;"",1,0))</f>
        <v>#REF!</v>
      </c>
      <c r="AH19" s="25" t="e">
        <f>IF('Crisis Indicator Data'!#REF!="No Data",1,IF(#REF!&lt;&gt;"",1,0))</f>
        <v>#REF!</v>
      </c>
      <c r="AI19" s="25" t="e">
        <f>IF('Crisis Indicator Data'!#REF!="No Data",1,IF(#REF!&lt;&gt;"",1,0))</f>
        <v>#REF!</v>
      </c>
      <c r="AJ19" s="25" t="e">
        <f>IF('Crisis Indicator Data'!#REF!="No Data",1,IF(#REF!&lt;&gt;"",1,0))</f>
        <v>#REF!</v>
      </c>
      <c r="AK19" s="25" t="e">
        <f>IF('Crisis Indicator Data'!#REF!="No Data",1,IF(#REF!&lt;&gt;"",1,0))</f>
        <v>#REF!</v>
      </c>
      <c r="AL19" s="25" t="e">
        <f>IF('Crisis Indicator Data'!#REF!="No Data",1,IF(#REF!&lt;&gt;"",1,0))</f>
        <v>#REF!</v>
      </c>
      <c r="AM19" s="25" t="e">
        <f>IF('Crisis Indicator Data'!#REF!="No Data",1,IF(#REF!&lt;&gt;"",1,0))</f>
        <v>#REF!</v>
      </c>
      <c r="AN19" s="25" t="e">
        <f>IF('Crisis Indicator Data'!#REF!="No Data",1,IF(#REF!&lt;&gt;"",1,0))</f>
        <v>#REF!</v>
      </c>
      <c r="AO19" s="25" t="e">
        <f>IF('Crisis Indicator Data'!#REF!="No Data",1,IF(#REF!&lt;&gt;"",1,0))</f>
        <v>#REF!</v>
      </c>
      <c r="AP19" s="25" t="e">
        <f>IF('Crisis Indicator Data'!#REF!="No Data",1,IF(#REF!&lt;&gt;"",1,0))</f>
        <v>#REF!</v>
      </c>
      <c r="AQ19" s="25" t="e">
        <f>IF('Crisis Indicator Data'!#REF!="No Data",1,IF(#REF!&lt;&gt;"",1,0))</f>
        <v>#REF!</v>
      </c>
      <c r="AR19" s="25" t="e">
        <f>IF('Crisis Indicator Data'!#REF!="No Data",1,IF(#REF!&lt;&gt;"",1,0))</f>
        <v>#REF!</v>
      </c>
      <c r="AS19" s="25" t="e">
        <f>IF('Crisis Indicator Data'!#REF!="No Data",1,IF(#REF!&lt;&gt;"",1,0))</f>
        <v>#REF!</v>
      </c>
      <c r="AT19" s="25" t="e">
        <f>IF('Crisis Indicator Data'!#REF!="No Data",1,IF(#REF!&lt;&gt;"",1,0))</f>
        <v>#REF!</v>
      </c>
      <c r="AU19" s="25" t="e">
        <f>IF('Crisis Indicator Data'!#REF!="No Data",1,IF(#REF!&lt;&gt;"",1,0))</f>
        <v>#REF!</v>
      </c>
      <c r="AV19" s="25" t="e">
        <f>IF('Crisis Indicator Data'!#REF!="No Data",1,IF(#REF!&lt;&gt;"",1,0))</f>
        <v>#REF!</v>
      </c>
      <c r="AW19" s="25" t="e">
        <f>IF('Crisis Indicator Data'!#REF!="No Data",1,IF(#REF!&lt;&gt;"",1,0))</f>
        <v>#REF!</v>
      </c>
      <c r="AX19" s="25" t="e">
        <f>IF('Crisis Indicator Data'!#REF!="No Data",1,IF(#REF!&lt;&gt;"",1,0))</f>
        <v>#REF!</v>
      </c>
      <c r="AY19" s="25" t="e">
        <f>IF('Crisis Indicator Data'!#REF!="No Data",1,IF(#REF!&lt;&gt;"",1,0))</f>
        <v>#REF!</v>
      </c>
      <c r="AZ19" s="25" t="e">
        <f>IF('Crisis Indicator Data'!#REF!="No Data",1,IF(#REF!&lt;&gt;"",1,0))</f>
        <v>#REF!</v>
      </c>
      <c r="BA19" t="e">
        <f t="shared" si="0"/>
        <v>#REF!</v>
      </c>
      <c r="BB19" s="27" t="e">
        <f t="shared" si="1"/>
        <v>#REF!</v>
      </c>
    </row>
    <row r="20" spans="1:54">
      <c r="A20" t="s">
        <v>6837</v>
      </c>
      <c r="B20" s="25" t="e">
        <f>IF('Crisis Indicator Data'!#REF!="No Data",1,IF(#REF!&lt;&gt;"",1,0))</f>
        <v>#REF!</v>
      </c>
      <c r="C20" s="25" t="e">
        <f>IF('Crisis Indicator Data'!#REF!="No Data",1,IF(#REF!&lt;&gt;"",1,0))</f>
        <v>#REF!</v>
      </c>
      <c r="D20" s="25" t="e">
        <f>IF('Crisis Indicator Data'!#REF!="No Data",1,IF(#REF!&lt;&gt;"",1,0))</f>
        <v>#REF!</v>
      </c>
      <c r="E20" s="25" t="e">
        <f>IF('Crisis Indicator Data'!#REF!="No Data",1,IF(#REF!&lt;&gt;"",1,0))</f>
        <v>#REF!</v>
      </c>
      <c r="F20" s="25" t="e">
        <f>IF('Crisis Indicator Data'!#REF!="No Data",1,IF(#REF!&lt;&gt;"",1,0))</f>
        <v>#REF!</v>
      </c>
      <c r="G20" s="25" t="e">
        <f>IF('Crisis Indicator Data'!#REF!="No Data",1,IF(#REF!&lt;&gt;"",1,0))</f>
        <v>#REF!</v>
      </c>
      <c r="H20" s="25" t="e">
        <f>IF('Crisis Indicator Data'!#REF!="No Data",1,IF(#REF!&lt;&gt;"",1,0))</f>
        <v>#REF!</v>
      </c>
      <c r="I20" s="25" t="e">
        <f>IF('Crisis Indicator Data'!#REF!="No Data",1,IF(#REF!&lt;&gt;"",1,0))</f>
        <v>#REF!</v>
      </c>
      <c r="J20" s="25" t="e">
        <f>IF('Crisis Indicator Data'!#REF!="No Data",1,IF(#REF!&lt;&gt;"",1,0))</f>
        <v>#REF!</v>
      </c>
      <c r="K20" s="25" t="e">
        <f>IF('Crisis Indicator Data'!#REF!="No Data",1,IF(#REF!&lt;&gt;"",1,0))</f>
        <v>#REF!</v>
      </c>
      <c r="L20" s="25" t="e">
        <f>IF('Crisis Indicator Data'!#REF!="No Data",1,IF(#REF!&lt;&gt;"",1,0))</f>
        <v>#REF!</v>
      </c>
      <c r="M20" s="25" t="e">
        <f>IF('Crisis Indicator Data'!#REF!="No Data",1,IF(#REF!&lt;&gt;"",1,0))</f>
        <v>#REF!</v>
      </c>
      <c r="N20" s="25" t="e">
        <f>IF('Crisis Indicator Data'!#REF!="No Data",1,IF(#REF!&lt;&gt;"",1,0))</f>
        <v>#REF!</v>
      </c>
      <c r="O20" s="25" t="e">
        <f>IF('Crisis Indicator Data'!#REF!="No Data",1,IF(#REF!&lt;&gt;"",1,0))</f>
        <v>#REF!</v>
      </c>
      <c r="P20" s="25" t="e">
        <f>IF('Crisis Indicator Data'!#REF!="No Data",1,IF(#REF!&lt;&gt;"",1,0))</f>
        <v>#REF!</v>
      </c>
      <c r="Q20" s="25" t="e">
        <f>IF('Crisis Indicator Data'!#REF!="No Data",1,IF(#REF!&lt;&gt;"",1,0))</f>
        <v>#REF!</v>
      </c>
      <c r="R20" s="25" t="e">
        <f>IF('Crisis Indicator Data'!#REF!="No Data",1,IF(#REF!&lt;&gt;"",1,0))</f>
        <v>#REF!</v>
      </c>
      <c r="S20" s="25" t="e">
        <f>IF('Crisis Indicator Data'!#REF!="No Data",1,IF(#REF!&lt;&gt;"",1,0))</f>
        <v>#REF!</v>
      </c>
      <c r="T20" s="25" t="e">
        <f>IF('Crisis Indicator Data'!#REF!="No Data",1,IF(#REF!&lt;&gt;"",1,0))</f>
        <v>#REF!</v>
      </c>
      <c r="U20" s="25" t="e">
        <f>IF('Crisis Indicator Data'!#REF!="No Data",1,IF(#REF!&lt;&gt;"",1,0))</f>
        <v>#REF!</v>
      </c>
      <c r="V20" s="25" t="e">
        <f>IF('Crisis Indicator Data'!#REF!="No Data",1,IF(#REF!&lt;&gt;"",1,0))</f>
        <v>#REF!</v>
      </c>
      <c r="W20" s="25" t="e">
        <f>IF('Crisis Indicator Data'!#REF!="No Data",1,IF(#REF!&lt;&gt;"",1,0))</f>
        <v>#REF!</v>
      </c>
      <c r="X20" s="25" t="e">
        <f>IF('Crisis Indicator Data'!#REF!="No Data",1,IF(#REF!&lt;&gt;"",1,0))</f>
        <v>#REF!</v>
      </c>
      <c r="Y20" s="25" t="e">
        <f>IF('Crisis Indicator Data'!#REF!="No Data",1,IF(#REF!&lt;&gt;"",1,0))</f>
        <v>#REF!</v>
      </c>
      <c r="Z20" s="25" t="e">
        <f>IF('Crisis Indicator Data'!#REF!="No Data",1,IF(#REF!&lt;&gt;"",1,0))</f>
        <v>#REF!</v>
      </c>
      <c r="AA20" s="25" t="e">
        <f>IF('Crisis Indicator Data'!#REF!="No Data",1,IF(#REF!&lt;&gt;"",1,0))</f>
        <v>#REF!</v>
      </c>
      <c r="AB20" s="25" t="e">
        <f>IF('Crisis Indicator Data'!#REF!="No Data",1,IF(#REF!&lt;&gt;"",1,0))</f>
        <v>#REF!</v>
      </c>
      <c r="AC20" s="25" t="e">
        <f>IF('Crisis Indicator Data'!#REF!="No Data",1,IF(#REF!&lt;&gt;"",1,0))</f>
        <v>#REF!</v>
      </c>
      <c r="AD20" s="25" t="e">
        <f>IF('Crisis Indicator Data'!#REF!="No Data",1,IF(#REF!&lt;&gt;"",1,0))</f>
        <v>#REF!</v>
      </c>
      <c r="AE20" s="25" t="e">
        <f>IF('Crisis Indicator Data'!#REF!="No Data",1,IF(#REF!&lt;&gt;"",1,0))</f>
        <v>#REF!</v>
      </c>
      <c r="AF20" s="25" t="e">
        <f>IF('Crisis Indicator Data'!#REF!="No Data",1,IF(#REF!&lt;&gt;"",1,0))</f>
        <v>#REF!</v>
      </c>
      <c r="AG20" s="25" t="e">
        <f>IF('Crisis Indicator Data'!#REF!="No Data",1,IF(#REF!&lt;&gt;"",1,0))</f>
        <v>#REF!</v>
      </c>
      <c r="AH20" s="25" t="e">
        <f>IF('Crisis Indicator Data'!#REF!="No Data",1,IF(#REF!&lt;&gt;"",1,0))</f>
        <v>#REF!</v>
      </c>
      <c r="AI20" s="25" t="e">
        <f>IF('Crisis Indicator Data'!#REF!="No Data",1,IF(#REF!&lt;&gt;"",1,0))</f>
        <v>#REF!</v>
      </c>
      <c r="AJ20" s="25" t="e">
        <f>IF('Crisis Indicator Data'!#REF!="No Data",1,IF(#REF!&lt;&gt;"",1,0))</f>
        <v>#REF!</v>
      </c>
      <c r="AK20" s="25" t="e">
        <f>IF('Crisis Indicator Data'!#REF!="No Data",1,IF(#REF!&lt;&gt;"",1,0))</f>
        <v>#REF!</v>
      </c>
      <c r="AL20" s="25" t="e">
        <f>IF('Crisis Indicator Data'!#REF!="No Data",1,IF(#REF!&lt;&gt;"",1,0))</f>
        <v>#REF!</v>
      </c>
      <c r="AM20" s="25" t="e">
        <f>IF('Crisis Indicator Data'!#REF!="No Data",1,IF(#REF!&lt;&gt;"",1,0))</f>
        <v>#REF!</v>
      </c>
      <c r="AN20" s="25" t="e">
        <f>IF('Crisis Indicator Data'!#REF!="No Data",1,IF(#REF!&lt;&gt;"",1,0))</f>
        <v>#REF!</v>
      </c>
      <c r="AO20" s="25" t="e">
        <f>IF('Crisis Indicator Data'!#REF!="No Data",1,IF(#REF!&lt;&gt;"",1,0))</f>
        <v>#REF!</v>
      </c>
      <c r="AP20" s="25" t="e">
        <f>IF('Crisis Indicator Data'!#REF!="No Data",1,IF(#REF!&lt;&gt;"",1,0))</f>
        <v>#REF!</v>
      </c>
      <c r="AQ20" s="25" t="e">
        <f>IF('Crisis Indicator Data'!#REF!="No Data",1,IF(#REF!&lt;&gt;"",1,0))</f>
        <v>#REF!</v>
      </c>
      <c r="AR20" s="25" t="e">
        <f>IF('Crisis Indicator Data'!#REF!="No Data",1,IF(#REF!&lt;&gt;"",1,0))</f>
        <v>#REF!</v>
      </c>
      <c r="AS20" s="25" t="e">
        <f>IF('Crisis Indicator Data'!#REF!="No Data",1,IF(#REF!&lt;&gt;"",1,0))</f>
        <v>#REF!</v>
      </c>
      <c r="AT20" s="25" t="e">
        <f>IF('Crisis Indicator Data'!#REF!="No Data",1,IF(#REF!&lt;&gt;"",1,0))</f>
        <v>#REF!</v>
      </c>
      <c r="AU20" s="25" t="e">
        <f>IF('Crisis Indicator Data'!#REF!="No Data",1,IF(#REF!&lt;&gt;"",1,0))</f>
        <v>#REF!</v>
      </c>
      <c r="AV20" s="25" t="e">
        <f>IF('Crisis Indicator Data'!#REF!="No Data",1,IF(#REF!&lt;&gt;"",1,0))</f>
        <v>#REF!</v>
      </c>
      <c r="AW20" s="25" t="e">
        <f>IF('Crisis Indicator Data'!#REF!="No Data",1,IF(#REF!&lt;&gt;"",1,0))</f>
        <v>#REF!</v>
      </c>
      <c r="AX20" s="25" t="e">
        <f>IF('Crisis Indicator Data'!#REF!="No Data",1,IF(#REF!&lt;&gt;"",1,0))</f>
        <v>#REF!</v>
      </c>
      <c r="AY20" s="25" t="e">
        <f>IF('Crisis Indicator Data'!#REF!="No Data",1,IF(#REF!&lt;&gt;"",1,0))</f>
        <v>#REF!</v>
      </c>
      <c r="AZ20" s="25" t="e">
        <f>IF('Crisis Indicator Data'!#REF!="No Data",1,IF(#REF!&lt;&gt;"",1,0))</f>
        <v>#REF!</v>
      </c>
      <c r="BA20" t="e">
        <f t="shared" si="0"/>
        <v>#REF!</v>
      </c>
      <c r="BB20" s="27" t="e">
        <f t="shared" si="1"/>
        <v>#REF!</v>
      </c>
    </row>
    <row r="21" spans="1:54">
      <c r="A21" t="s">
        <v>6830</v>
      </c>
      <c r="B21" s="25" t="e">
        <f>IF('Crisis Indicator Data'!#REF!="No Data",1,IF(#REF!&lt;&gt;"",1,0))</f>
        <v>#REF!</v>
      </c>
      <c r="C21" s="25" t="e">
        <f>IF('Crisis Indicator Data'!#REF!="No Data",1,IF(#REF!&lt;&gt;"",1,0))</f>
        <v>#REF!</v>
      </c>
      <c r="D21" s="25" t="e">
        <f>IF('Crisis Indicator Data'!#REF!="No Data",1,IF(#REF!&lt;&gt;"",1,0))</f>
        <v>#REF!</v>
      </c>
      <c r="E21" s="25" t="e">
        <f>IF('Crisis Indicator Data'!#REF!="No Data",1,IF(#REF!&lt;&gt;"",1,0))</f>
        <v>#REF!</v>
      </c>
      <c r="F21" s="25" t="e">
        <f>IF('Crisis Indicator Data'!#REF!="No Data",1,IF(#REF!&lt;&gt;"",1,0))</f>
        <v>#REF!</v>
      </c>
      <c r="G21" s="25" t="e">
        <f>IF('Crisis Indicator Data'!#REF!="No Data",1,IF(#REF!&lt;&gt;"",1,0))</f>
        <v>#REF!</v>
      </c>
      <c r="H21" s="25" t="e">
        <f>IF('Crisis Indicator Data'!#REF!="No Data",1,IF(#REF!&lt;&gt;"",1,0))</f>
        <v>#REF!</v>
      </c>
      <c r="I21" s="25" t="e">
        <f>IF('Crisis Indicator Data'!#REF!="No Data",1,IF(#REF!&lt;&gt;"",1,0))</f>
        <v>#REF!</v>
      </c>
      <c r="J21" s="25" t="e">
        <f>IF('Crisis Indicator Data'!#REF!="No Data",1,IF(#REF!&lt;&gt;"",1,0))</f>
        <v>#REF!</v>
      </c>
      <c r="K21" s="25" t="e">
        <f>IF('Crisis Indicator Data'!#REF!="No Data",1,IF(#REF!&lt;&gt;"",1,0))</f>
        <v>#REF!</v>
      </c>
      <c r="L21" s="25" t="e">
        <f>IF('Crisis Indicator Data'!#REF!="No Data",1,IF(#REF!&lt;&gt;"",1,0))</f>
        <v>#REF!</v>
      </c>
      <c r="M21" s="25" t="e">
        <f>IF('Crisis Indicator Data'!#REF!="No Data",1,IF(#REF!&lt;&gt;"",1,0))</f>
        <v>#REF!</v>
      </c>
      <c r="N21" s="25" t="e">
        <f>IF('Crisis Indicator Data'!#REF!="No Data",1,IF(#REF!&lt;&gt;"",1,0))</f>
        <v>#REF!</v>
      </c>
      <c r="O21" s="25" t="e">
        <f>IF('Crisis Indicator Data'!#REF!="No Data",1,IF(#REF!&lt;&gt;"",1,0))</f>
        <v>#REF!</v>
      </c>
      <c r="P21" s="25" t="e">
        <f>IF('Crisis Indicator Data'!#REF!="No Data",1,IF(#REF!&lt;&gt;"",1,0))</f>
        <v>#REF!</v>
      </c>
      <c r="Q21" s="25" t="e">
        <f>IF('Crisis Indicator Data'!#REF!="No Data",1,IF(#REF!&lt;&gt;"",1,0))</f>
        <v>#REF!</v>
      </c>
      <c r="R21" s="25" t="e">
        <f>IF('Crisis Indicator Data'!#REF!="No Data",1,IF(#REF!&lt;&gt;"",1,0))</f>
        <v>#REF!</v>
      </c>
      <c r="S21" s="25" t="e">
        <f>IF('Crisis Indicator Data'!#REF!="No Data",1,IF(#REF!&lt;&gt;"",1,0))</f>
        <v>#REF!</v>
      </c>
      <c r="T21" s="25" t="e">
        <f>IF('Crisis Indicator Data'!#REF!="No Data",1,IF(#REF!&lt;&gt;"",1,0))</f>
        <v>#REF!</v>
      </c>
      <c r="U21" s="25" t="e">
        <f>IF('Crisis Indicator Data'!#REF!="No Data",1,IF(#REF!&lt;&gt;"",1,0))</f>
        <v>#REF!</v>
      </c>
      <c r="V21" s="25" t="e">
        <f>IF('Crisis Indicator Data'!#REF!="No Data",1,IF(#REF!&lt;&gt;"",1,0))</f>
        <v>#REF!</v>
      </c>
      <c r="W21" s="25" t="e">
        <f>IF('Crisis Indicator Data'!#REF!="No Data",1,IF(#REF!&lt;&gt;"",1,0))</f>
        <v>#REF!</v>
      </c>
      <c r="X21" s="25" t="e">
        <f>IF('Crisis Indicator Data'!#REF!="No Data",1,IF(#REF!&lt;&gt;"",1,0))</f>
        <v>#REF!</v>
      </c>
      <c r="Y21" s="25" t="e">
        <f>IF('Crisis Indicator Data'!#REF!="No Data",1,IF(#REF!&lt;&gt;"",1,0))</f>
        <v>#REF!</v>
      </c>
      <c r="Z21" s="25" t="e">
        <f>IF('Crisis Indicator Data'!#REF!="No Data",1,IF(#REF!&lt;&gt;"",1,0))</f>
        <v>#REF!</v>
      </c>
      <c r="AA21" s="25" t="e">
        <f>IF('Crisis Indicator Data'!#REF!="No Data",1,IF(#REF!&lt;&gt;"",1,0))</f>
        <v>#REF!</v>
      </c>
      <c r="AB21" s="25" t="e">
        <f>IF('Crisis Indicator Data'!#REF!="No Data",1,IF(#REF!&lt;&gt;"",1,0))</f>
        <v>#REF!</v>
      </c>
      <c r="AC21" s="25" t="e">
        <f>IF('Crisis Indicator Data'!#REF!="No Data",1,IF(#REF!&lt;&gt;"",1,0))</f>
        <v>#REF!</v>
      </c>
      <c r="AD21" s="25" t="e">
        <f>IF('Crisis Indicator Data'!#REF!="No Data",1,IF(#REF!&lt;&gt;"",1,0))</f>
        <v>#REF!</v>
      </c>
      <c r="AE21" s="25" t="e">
        <f>IF('Crisis Indicator Data'!#REF!="No Data",1,IF(#REF!&lt;&gt;"",1,0))</f>
        <v>#REF!</v>
      </c>
      <c r="AF21" s="25" t="e">
        <f>IF('Crisis Indicator Data'!#REF!="No Data",1,IF(#REF!&lt;&gt;"",1,0))</f>
        <v>#REF!</v>
      </c>
      <c r="AG21" s="25" t="e">
        <f>IF('Crisis Indicator Data'!#REF!="No Data",1,IF(#REF!&lt;&gt;"",1,0))</f>
        <v>#REF!</v>
      </c>
      <c r="AH21" s="25" t="e">
        <f>IF('Crisis Indicator Data'!#REF!="No Data",1,IF(#REF!&lt;&gt;"",1,0))</f>
        <v>#REF!</v>
      </c>
      <c r="AI21" s="25" t="e">
        <f>IF('Crisis Indicator Data'!#REF!="No Data",1,IF(#REF!&lt;&gt;"",1,0))</f>
        <v>#REF!</v>
      </c>
      <c r="AJ21" s="25" t="e">
        <f>IF('Crisis Indicator Data'!#REF!="No Data",1,IF(#REF!&lt;&gt;"",1,0))</f>
        <v>#REF!</v>
      </c>
      <c r="AK21" s="25" t="e">
        <f>IF('Crisis Indicator Data'!#REF!="No Data",1,IF(#REF!&lt;&gt;"",1,0))</f>
        <v>#REF!</v>
      </c>
      <c r="AL21" s="25" t="e">
        <f>IF('Crisis Indicator Data'!#REF!="No Data",1,IF(#REF!&lt;&gt;"",1,0))</f>
        <v>#REF!</v>
      </c>
      <c r="AM21" s="25" t="e">
        <f>IF('Crisis Indicator Data'!#REF!="No Data",1,IF(#REF!&lt;&gt;"",1,0))</f>
        <v>#REF!</v>
      </c>
      <c r="AN21" s="25" t="e">
        <f>IF('Crisis Indicator Data'!#REF!="No Data",1,IF(#REF!&lt;&gt;"",1,0))</f>
        <v>#REF!</v>
      </c>
      <c r="AO21" s="25" t="e">
        <f>IF('Crisis Indicator Data'!#REF!="No Data",1,IF(#REF!&lt;&gt;"",1,0))</f>
        <v>#REF!</v>
      </c>
      <c r="AP21" s="25" t="e">
        <f>IF('Crisis Indicator Data'!#REF!="No Data",1,IF(#REF!&lt;&gt;"",1,0))</f>
        <v>#REF!</v>
      </c>
      <c r="AQ21" s="25" t="e">
        <f>IF('Crisis Indicator Data'!#REF!="No Data",1,IF(#REF!&lt;&gt;"",1,0))</f>
        <v>#REF!</v>
      </c>
      <c r="AR21" s="25" t="e">
        <f>IF('Crisis Indicator Data'!#REF!="No Data",1,IF(#REF!&lt;&gt;"",1,0))</f>
        <v>#REF!</v>
      </c>
      <c r="AS21" s="25" t="e">
        <f>IF('Crisis Indicator Data'!#REF!="No Data",1,IF(#REF!&lt;&gt;"",1,0))</f>
        <v>#REF!</v>
      </c>
      <c r="AT21" s="25" t="e">
        <f>IF('Crisis Indicator Data'!#REF!="No Data",1,IF(#REF!&lt;&gt;"",1,0))</f>
        <v>#REF!</v>
      </c>
      <c r="AU21" s="25" t="e">
        <f>IF('Crisis Indicator Data'!#REF!="No Data",1,IF(#REF!&lt;&gt;"",1,0))</f>
        <v>#REF!</v>
      </c>
      <c r="AV21" s="25" t="e">
        <f>IF('Crisis Indicator Data'!#REF!="No Data",1,IF(#REF!&lt;&gt;"",1,0))</f>
        <v>#REF!</v>
      </c>
      <c r="AW21" s="25" t="e">
        <f>IF('Crisis Indicator Data'!#REF!="No Data",1,IF(#REF!&lt;&gt;"",1,0))</f>
        <v>#REF!</v>
      </c>
      <c r="AX21" s="25" t="e">
        <f>IF('Crisis Indicator Data'!#REF!="No Data",1,IF(#REF!&lt;&gt;"",1,0))</f>
        <v>#REF!</v>
      </c>
      <c r="AY21" s="25" t="e">
        <f>IF('Crisis Indicator Data'!#REF!="No Data",1,IF(#REF!&lt;&gt;"",1,0))</f>
        <v>#REF!</v>
      </c>
      <c r="AZ21" s="25" t="e">
        <f>IF('Crisis Indicator Data'!#REF!="No Data",1,IF(#REF!&lt;&gt;"",1,0))</f>
        <v>#REF!</v>
      </c>
      <c r="BA21" t="e">
        <f t="shared" si="0"/>
        <v>#REF!</v>
      </c>
      <c r="BB21" s="27" t="e">
        <f t="shared" si="1"/>
        <v>#REF!</v>
      </c>
    </row>
    <row r="22" spans="1:54">
      <c r="A22" t="s">
        <v>6822</v>
      </c>
      <c r="B22" s="25" t="e">
        <f>IF('Crisis Indicator Data'!#REF!="No Data",1,IF(#REF!&lt;&gt;"",1,0))</f>
        <v>#REF!</v>
      </c>
      <c r="C22" s="25" t="e">
        <f>IF('Crisis Indicator Data'!#REF!="No Data",1,IF(#REF!&lt;&gt;"",1,0))</f>
        <v>#REF!</v>
      </c>
      <c r="D22" s="25" t="e">
        <f>IF('Crisis Indicator Data'!#REF!="No Data",1,IF(#REF!&lt;&gt;"",1,0))</f>
        <v>#REF!</v>
      </c>
      <c r="E22" s="25" t="e">
        <f>IF('Crisis Indicator Data'!#REF!="No Data",1,IF(#REF!&lt;&gt;"",1,0))</f>
        <v>#REF!</v>
      </c>
      <c r="F22" s="25" t="e">
        <f>IF('Crisis Indicator Data'!#REF!="No Data",1,IF(#REF!&lt;&gt;"",1,0))</f>
        <v>#REF!</v>
      </c>
      <c r="G22" s="25" t="e">
        <f>IF('Crisis Indicator Data'!#REF!="No Data",1,IF(#REF!&lt;&gt;"",1,0))</f>
        <v>#REF!</v>
      </c>
      <c r="H22" s="25" t="e">
        <f>IF('Crisis Indicator Data'!#REF!="No Data",1,IF(#REF!&lt;&gt;"",1,0))</f>
        <v>#REF!</v>
      </c>
      <c r="I22" s="25" t="e">
        <f>IF('Crisis Indicator Data'!#REF!="No Data",1,IF(#REF!&lt;&gt;"",1,0))</f>
        <v>#REF!</v>
      </c>
      <c r="J22" s="25" t="e">
        <f>IF('Crisis Indicator Data'!#REF!="No Data",1,IF(#REF!&lt;&gt;"",1,0))</f>
        <v>#REF!</v>
      </c>
      <c r="K22" s="25" t="e">
        <f>IF('Crisis Indicator Data'!#REF!="No Data",1,IF(#REF!&lt;&gt;"",1,0))</f>
        <v>#REF!</v>
      </c>
      <c r="L22" s="25" t="e">
        <f>IF('Crisis Indicator Data'!#REF!="No Data",1,IF(#REF!&lt;&gt;"",1,0))</f>
        <v>#REF!</v>
      </c>
      <c r="M22" s="25" t="e">
        <f>IF('Crisis Indicator Data'!#REF!="No Data",1,IF(#REF!&lt;&gt;"",1,0))</f>
        <v>#REF!</v>
      </c>
      <c r="N22" s="25" t="e">
        <f>IF('Crisis Indicator Data'!#REF!="No Data",1,IF(#REF!&lt;&gt;"",1,0))</f>
        <v>#REF!</v>
      </c>
      <c r="O22" s="25" t="e">
        <f>IF('Crisis Indicator Data'!#REF!="No Data",1,IF(#REF!&lt;&gt;"",1,0))</f>
        <v>#REF!</v>
      </c>
      <c r="P22" s="25" t="e">
        <f>IF('Crisis Indicator Data'!#REF!="No Data",1,IF(#REF!&lt;&gt;"",1,0))</f>
        <v>#REF!</v>
      </c>
      <c r="Q22" s="25" t="e">
        <f>IF('Crisis Indicator Data'!#REF!="No Data",1,IF(#REF!&lt;&gt;"",1,0))</f>
        <v>#REF!</v>
      </c>
      <c r="R22" s="25" t="e">
        <f>IF('Crisis Indicator Data'!#REF!="No Data",1,IF(#REF!&lt;&gt;"",1,0))</f>
        <v>#REF!</v>
      </c>
      <c r="S22" s="25" t="e">
        <f>IF('Crisis Indicator Data'!#REF!="No Data",1,IF(#REF!&lt;&gt;"",1,0))</f>
        <v>#REF!</v>
      </c>
      <c r="T22" s="25" t="e">
        <f>IF('Crisis Indicator Data'!#REF!="No Data",1,IF(#REF!&lt;&gt;"",1,0))</f>
        <v>#REF!</v>
      </c>
      <c r="U22" s="25" t="e">
        <f>IF('Crisis Indicator Data'!#REF!="No Data",1,IF(#REF!&lt;&gt;"",1,0))</f>
        <v>#REF!</v>
      </c>
      <c r="V22" s="25" t="e">
        <f>IF('Crisis Indicator Data'!#REF!="No Data",1,IF(#REF!&lt;&gt;"",1,0))</f>
        <v>#REF!</v>
      </c>
      <c r="W22" s="25" t="e">
        <f>IF('Crisis Indicator Data'!#REF!="No Data",1,IF(#REF!&lt;&gt;"",1,0))</f>
        <v>#REF!</v>
      </c>
      <c r="X22" s="25" t="e">
        <f>IF('Crisis Indicator Data'!#REF!="No Data",1,IF(#REF!&lt;&gt;"",1,0))</f>
        <v>#REF!</v>
      </c>
      <c r="Y22" s="25" t="e">
        <f>IF('Crisis Indicator Data'!#REF!="No Data",1,IF(#REF!&lt;&gt;"",1,0))</f>
        <v>#REF!</v>
      </c>
      <c r="Z22" s="25" t="e">
        <f>IF('Crisis Indicator Data'!#REF!="No Data",1,IF(#REF!&lt;&gt;"",1,0))</f>
        <v>#REF!</v>
      </c>
      <c r="AA22" s="25" t="e">
        <f>IF('Crisis Indicator Data'!#REF!="No Data",1,IF(#REF!&lt;&gt;"",1,0))</f>
        <v>#REF!</v>
      </c>
      <c r="AB22" s="25" t="e">
        <f>IF('Crisis Indicator Data'!#REF!="No Data",1,IF(#REF!&lt;&gt;"",1,0))</f>
        <v>#REF!</v>
      </c>
      <c r="AC22" s="25" t="e">
        <f>IF('Crisis Indicator Data'!#REF!="No Data",1,IF(#REF!&lt;&gt;"",1,0))</f>
        <v>#REF!</v>
      </c>
      <c r="AD22" s="25" t="e">
        <f>IF('Crisis Indicator Data'!#REF!="No Data",1,IF(#REF!&lt;&gt;"",1,0))</f>
        <v>#REF!</v>
      </c>
      <c r="AE22" s="25" t="e">
        <f>IF('Crisis Indicator Data'!#REF!="No Data",1,IF(#REF!&lt;&gt;"",1,0))</f>
        <v>#REF!</v>
      </c>
      <c r="AF22" s="25" t="e">
        <f>IF('Crisis Indicator Data'!#REF!="No Data",1,IF(#REF!&lt;&gt;"",1,0))</f>
        <v>#REF!</v>
      </c>
      <c r="AG22" s="25" t="e">
        <f>IF('Crisis Indicator Data'!#REF!="No Data",1,IF(#REF!&lt;&gt;"",1,0))</f>
        <v>#REF!</v>
      </c>
      <c r="AH22" s="25" t="e">
        <f>IF('Crisis Indicator Data'!#REF!="No Data",1,IF(#REF!&lt;&gt;"",1,0))</f>
        <v>#REF!</v>
      </c>
      <c r="AI22" s="25" t="e">
        <f>IF('Crisis Indicator Data'!#REF!="No Data",1,IF(#REF!&lt;&gt;"",1,0))</f>
        <v>#REF!</v>
      </c>
      <c r="AJ22" s="25" t="e">
        <f>IF('Crisis Indicator Data'!#REF!="No Data",1,IF(#REF!&lt;&gt;"",1,0))</f>
        <v>#REF!</v>
      </c>
      <c r="AK22" s="25" t="e">
        <f>IF('Crisis Indicator Data'!#REF!="No Data",1,IF(#REF!&lt;&gt;"",1,0))</f>
        <v>#REF!</v>
      </c>
      <c r="AL22" s="25" t="e">
        <f>IF('Crisis Indicator Data'!#REF!="No Data",1,IF(#REF!&lt;&gt;"",1,0))</f>
        <v>#REF!</v>
      </c>
      <c r="AM22" s="25" t="e">
        <f>IF('Crisis Indicator Data'!#REF!="No Data",1,IF(#REF!&lt;&gt;"",1,0))</f>
        <v>#REF!</v>
      </c>
      <c r="AN22" s="25" t="e">
        <f>IF('Crisis Indicator Data'!#REF!="No Data",1,IF(#REF!&lt;&gt;"",1,0))</f>
        <v>#REF!</v>
      </c>
      <c r="AO22" s="25" t="e">
        <f>IF('Crisis Indicator Data'!#REF!="No Data",1,IF(#REF!&lt;&gt;"",1,0))</f>
        <v>#REF!</v>
      </c>
      <c r="AP22" s="25" t="e">
        <f>IF('Crisis Indicator Data'!#REF!="No Data",1,IF(#REF!&lt;&gt;"",1,0))</f>
        <v>#REF!</v>
      </c>
      <c r="AQ22" s="25" t="e">
        <f>IF('Crisis Indicator Data'!#REF!="No Data",1,IF(#REF!&lt;&gt;"",1,0))</f>
        <v>#REF!</v>
      </c>
      <c r="AR22" s="25" t="e">
        <f>IF('Crisis Indicator Data'!#REF!="No Data",1,IF(#REF!&lt;&gt;"",1,0))</f>
        <v>#REF!</v>
      </c>
      <c r="AS22" s="25" t="e">
        <f>IF('Crisis Indicator Data'!#REF!="No Data",1,IF(#REF!&lt;&gt;"",1,0))</f>
        <v>#REF!</v>
      </c>
      <c r="AT22" s="25" t="e">
        <f>IF('Crisis Indicator Data'!#REF!="No Data",1,IF(#REF!&lt;&gt;"",1,0))</f>
        <v>#REF!</v>
      </c>
      <c r="AU22" s="25" t="e">
        <f>IF('Crisis Indicator Data'!#REF!="No Data",1,IF(#REF!&lt;&gt;"",1,0))</f>
        <v>#REF!</v>
      </c>
      <c r="AV22" s="25" t="e">
        <f>IF('Crisis Indicator Data'!#REF!="No Data",1,IF(#REF!&lt;&gt;"",1,0))</f>
        <v>#REF!</v>
      </c>
      <c r="AW22" s="25" t="e">
        <f>IF('Crisis Indicator Data'!#REF!="No Data",1,IF(#REF!&lt;&gt;"",1,0))</f>
        <v>#REF!</v>
      </c>
      <c r="AX22" s="25" t="e">
        <f>IF('Crisis Indicator Data'!#REF!="No Data",1,IF(#REF!&lt;&gt;"",1,0))</f>
        <v>#REF!</v>
      </c>
      <c r="AY22" s="25" t="e">
        <f>IF('Crisis Indicator Data'!#REF!="No Data",1,IF(#REF!&lt;&gt;"",1,0))</f>
        <v>#REF!</v>
      </c>
      <c r="AZ22" s="25" t="e">
        <f>IF('Crisis Indicator Data'!#REF!="No Data",1,IF(#REF!&lt;&gt;"",1,0))</f>
        <v>#REF!</v>
      </c>
      <c r="BA22" t="e">
        <f t="shared" si="0"/>
        <v>#REF!</v>
      </c>
      <c r="BB22" s="27" t="e">
        <f t="shared" si="1"/>
        <v>#REF!</v>
      </c>
    </row>
    <row r="23" spans="1:54">
      <c r="A23" t="s">
        <v>6839</v>
      </c>
      <c r="B23" s="25" t="e">
        <f>IF('Crisis Indicator Data'!#REF!="No Data",1,IF(#REF!&lt;&gt;"",1,0))</f>
        <v>#REF!</v>
      </c>
      <c r="C23" s="25" t="e">
        <f>IF('Crisis Indicator Data'!#REF!="No Data",1,IF(#REF!&lt;&gt;"",1,0))</f>
        <v>#REF!</v>
      </c>
      <c r="D23" s="25" t="e">
        <f>IF('Crisis Indicator Data'!#REF!="No Data",1,IF(#REF!&lt;&gt;"",1,0))</f>
        <v>#REF!</v>
      </c>
      <c r="E23" s="25" t="e">
        <f>IF('Crisis Indicator Data'!#REF!="No Data",1,IF(#REF!&lt;&gt;"",1,0))</f>
        <v>#REF!</v>
      </c>
      <c r="F23" s="25" t="e">
        <f>IF('Crisis Indicator Data'!#REF!="No Data",1,IF(#REF!&lt;&gt;"",1,0))</f>
        <v>#REF!</v>
      </c>
      <c r="G23" s="25" t="e">
        <f>IF('Crisis Indicator Data'!#REF!="No Data",1,IF(#REF!&lt;&gt;"",1,0))</f>
        <v>#REF!</v>
      </c>
      <c r="H23" s="25" t="e">
        <f>IF('Crisis Indicator Data'!#REF!="No Data",1,IF(#REF!&lt;&gt;"",1,0))</f>
        <v>#REF!</v>
      </c>
      <c r="I23" s="25" t="e">
        <f>IF('Crisis Indicator Data'!#REF!="No Data",1,IF(#REF!&lt;&gt;"",1,0))</f>
        <v>#REF!</v>
      </c>
      <c r="J23" s="25" t="e">
        <f>IF('Crisis Indicator Data'!#REF!="No Data",1,IF(#REF!&lt;&gt;"",1,0))</f>
        <v>#REF!</v>
      </c>
      <c r="K23" s="25" t="e">
        <f>IF('Crisis Indicator Data'!#REF!="No Data",1,IF(#REF!&lt;&gt;"",1,0))</f>
        <v>#REF!</v>
      </c>
      <c r="L23" s="25" t="e">
        <f>IF('Crisis Indicator Data'!#REF!="No Data",1,IF(#REF!&lt;&gt;"",1,0))</f>
        <v>#REF!</v>
      </c>
      <c r="M23" s="25" t="e">
        <f>IF('Crisis Indicator Data'!#REF!="No Data",1,IF(#REF!&lt;&gt;"",1,0))</f>
        <v>#REF!</v>
      </c>
      <c r="N23" s="25" t="e">
        <f>IF('Crisis Indicator Data'!#REF!="No Data",1,IF(#REF!&lt;&gt;"",1,0))</f>
        <v>#REF!</v>
      </c>
      <c r="O23" s="25" t="e">
        <f>IF('Crisis Indicator Data'!#REF!="No Data",1,IF(#REF!&lt;&gt;"",1,0))</f>
        <v>#REF!</v>
      </c>
      <c r="P23" s="25" t="e">
        <f>IF('Crisis Indicator Data'!#REF!="No Data",1,IF(#REF!&lt;&gt;"",1,0))</f>
        <v>#REF!</v>
      </c>
      <c r="Q23" s="25" t="e">
        <f>IF('Crisis Indicator Data'!#REF!="No Data",1,IF(#REF!&lt;&gt;"",1,0))</f>
        <v>#REF!</v>
      </c>
      <c r="R23" s="25" t="e">
        <f>IF('Crisis Indicator Data'!#REF!="No Data",1,IF(#REF!&lt;&gt;"",1,0))</f>
        <v>#REF!</v>
      </c>
      <c r="S23" s="25" t="e">
        <f>IF('Crisis Indicator Data'!#REF!="No Data",1,IF(#REF!&lt;&gt;"",1,0))</f>
        <v>#REF!</v>
      </c>
      <c r="T23" s="25" t="e">
        <f>IF('Crisis Indicator Data'!#REF!="No Data",1,IF(#REF!&lt;&gt;"",1,0))</f>
        <v>#REF!</v>
      </c>
      <c r="U23" s="25" t="e">
        <f>IF('Crisis Indicator Data'!#REF!="No Data",1,IF(#REF!&lt;&gt;"",1,0))</f>
        <v>#REF!</v>
      </c>
      <c r="V23" s="25" t="e">
        <f>IF('Crisis Indicator Data'!#REF!="No Data",1,IF(#REF!&lt;&gt;"",1,0))</f>
        <v>#REF!</v>
      </c>
      <c r="W23" s="25" t="e">
        <f>IF('Crisis Indicator Data'!#REF!="No Data",1,IF(#REF!&lt;&gt;"",1,0))</f>
        <v>#REF!</v>
      </c>
      <c r="X23" s="25" t="e">
        <f>IF('Crisis Indicator Data'!#REF!="No Data",1,IF(#REF!&lt;&gt;"",1,0))</f>
        <v>#REF!</v>
      </c>
      <c r="Y23" s="25" t="e">
        <f>IF('Crisis Indicator Data'!#REF!="No Data",1,IF(#REF!&lt;&gt;"",1,0))</f>
        <v>#REF!</v>
      </c>
      <c r="Z23" s="25" t="e">
        <f>IF('Crisis Indicator Data'!#REF!="No Data",1,IF(#REF!&lt;&gt;"",1,0))</f>
        <v>#REF!</v>
      </c>
      <c r="AA23" s="25" t="e">
        <f>IF('Crisis Indicator Data'!#REF!="No Data",1,IF(#REF!&lt;&gt;"",1,0))</f>
        <v>#REF!</v>
      </c>
      <c r="AB23" s="25" t="e">
        <f>IF('Crisis Indicator Data'!#REF!="No Data",1,IF(#REF!&lt;&gt;"",1,0))</f>
        <v>#REF!</v>
      </c>
      <c r="AC23" s="25" t="e">
        <f>IF('Crisis Indicator Data'!#REF!="No Data",1,IF(#REF!&lt;&gt;"",1,0))</f>
        <v>#REF!</v>
      </c>
      <c r="AD23" s="25" t="e">
        <f>IF('Crisis Indicator Data'!#REF!="No Data",1,IF(#REF!&lt;&gt;"",1,0))</f>
        <v>#REF!</v>
      </c>
      <c r="AE23" s="25" t="e">
        <f>IF('Crisis Indicator Data'!#REF!="No Data",1,IF(#REF!&lt;&gt;"",1,0))</f>
        <v>#REF!</v>
      </c>
      <c r="AF23" s="25" t="e">
        <f>IF('Crisis Indicator Data'!#REF!="No Data",1,IF(#REF!&lt;&gt;"",1,0))</f>
        <v>#REF!</v>
      </c>
      <c r="AG23" s="25" t="e">
        <f>IF('Crisis Indicator Data'!#REF!="No Data",1,IF(#REF!&lt;&gt;"",1,0))</f>
        <v>#REF!</v>
      </c>
      <c r="AH23" s="25" t="e">
        <f>IF('Crisis Indicator Data'!#REF!="No Data",1,IF(#REF!&lt;&gt;"",1,0))</f>
        <v>#REF!</v>
      </c>
      <c r="AI23" s="25" t="e">
        <f>IF('Crisis Indicator Data'!#REF!="No Data",1,IF(#REF!&lt;&gt;"",1,0))</f>
        <v>#REF!</v>
      </c>
      <c r="AJ23" s="25" t="e">
        <f>IF('Crisis Indicator Data'!#REF!="No Data",1,IF(#REF!&lt;&gt;"",1,0))</f>
        <v>#REF!</v>
      </c>
      <c r="AK23" s="25" t="e">
        <f>IF('Crisis Indicator Data'!#REF!="No Data",1,IF(#REF!&lt;&gt;"",1,0))</f>
        <v>#REF!</v>
      </c>
      <c r="AL23" s="25" t="e">
        <f>IF('Crisis Indicator Data'!#REF!="No Data",1,IF(#REF!&lt;&gt;"",1,0))</f>
        <v>#REF!</v>
      </c>
      <c r="AM23" s="25" t="e">
        <f>IF('Crisis Indicator Data'!#REF!="No Data",1,IF(#REF!&lt;&gt;"",1,0))</f>
        <v>#REF!</v>
      </c>
      <c r="AN23" s="25" t="e">
        <f>IF('Crisis Indicator Data'!#REF!="No Data",1,IF(#REF!&lt;&gt;"",1,0))</f>
        <v>#REF!</v>
      </c>
      <c r="AO23" s="25" t="e">
        <f>IF('Crisis Indicator Data'!#REF!="No Data",1,IF(#REF!&lt;&gt;"",1,0))</f>
        <v>#REF!</v>
      </c>
      <c r="AP23" s="25" t="e">
        <f>IF('Crisis Indicator Data'!#REF!="No Data",1,IF(#REF!&lt;&gt;"",1,0))</f>
        <v>#REF!</v>
      </c>
      <c r="AQ23" s="25" t="e">
        <f>IF('Crisis Indicator Data'!#REF!="No Data",1,IF(#REF!&lt;&gt;"",1,0))</f>
        <v>#REF!</v>
      </c>
      <c r="AR23" s="25" t="e">
        <f>IF('Crisis Indicator Data'!#REF!="No Data",1,IF(#REF!&lt;&gt;"",1,0))</f>
        <v>#REF!</v>
      </c>
      <c r="AS23" s="25" t="e">
        <f>IF('Crisis Indicator Data'!#REF!="No Data",1,IF(#REF!&lt;&gt;"",1,0))</f>
        <v>#REF!</v>
      </c>
      <c r="AT23" s="25" t="e">
        <f>IF('Crisis Indicator Data'!#REF!="No Data",1,IF(#REF!&lt;&gt;"",1,0))</f>
        <v>#REF!</v>
      </c>
      <c r="AU23" s="25" t="e">
        <f>IF('Crisis Indicator Data'!#REF!="No Data",1,IF(#REF!&lt;&gt;"",1,0))</f>
        <v>#REF!</v>
      </c>
      <c r="AV23" s="25" t="e">
        <f>IF('Crisis Indicator Data'!#REF!="No Data",1,IF(#REF!&lt;&gt;"",1,0))</f>
        <v>#REF!</v>
      </c>
      <c r="AW23" s="25" t="e">
        <f>IF('Crisis Indicator Data'!#REF!="No Data",1,IF(#REF!&lt;&gt;"",1,0))</f>
        <v>#REF!</v>
      </c>
      <c r="AX23" s="25" t="e">
        <f>IF('Crisis Indicator Data'!#REF!="No Data",1,IF(#REF!&lt;&gt;"",1,0))</f>
        <v>#REF!</v>
      </c>
      <c r="AY23" s="25" t="e">
        <f>IF('Crisis Indicator Data'!#REF!="No Data",1,IF(#REF!&lt;&gt;"",1,0))</f>
        <v>#REF!</v>
      </c>
      <c r="AZ23" s="25" t="e">
        <f>IF('Crisis Indicator Data'!#REF!="No Data",1,IF(#REF!&lt;&gt;"",1,0))</f>
        <v>#REF!</v>
      </c>
      <c r="BA23" t="e">
        <f t="shared" si="0"/>
        <v>#REF!</v>
      </c>
      <c r="BB23" s="27" t="e">
        <f t="shared" si="1"/>
        <v>#REF!</v>
      </c>
    </row>
    <row r="24" spans="1:54">
      <c r="A24" t="s">
        <v>6831</v>
      </c>
      <c r="B24" s="25" t="e">
        <f>IF('Crisis Indicator Data'!#REF!="No Data",1,IF(#REF!&lt;&gt;"",1,0))</f>
        <v>#REF!</v>
      </c>
      <c r="C24" s="25" t="e">
        <f>IF('Crisis Indicator Data'!#REF!="No Data",1,IF(#REF!&lt;&gt;"",1,0))</f>
        <v>#REF!</v>
      </c>
      <c r="D24" s="25" t="e">
        <f>IF('Crisis Indicator Data'!#REF!="No Data",1,IF(#REF!&lt;&gt;"",1,0))</f>
        <v>#REF!</v>
      </c>
      <c r="E24" s="25" t="e">
        <f>IF('Crisis Indicator Data'!#REF!="No Data",1,IF(#REF!&lt;&gt;"",1,0))</f>
        <v>#REF!</v>
      </c>
      <c r="F24" s="25" t="e">
        <f>IF('Crisis Indicator Data'!#REF!="No Data",1,IF(#REF!&lt;&gt;"",1,0))</f>
        <v>#REF!</v>
      </c>
      <c r="G24" s="25" t="e">
        <f>IF('Crisis Indicator Data'!#REF!="No Data",1,IF(#REF!&lt;&gt;"",1,0))</f>
        <v>#REF!</v>
      </c>
      <c r="H24" s="25" t="e">
        <f>IF('Crisis Indicator Data'!#REF!="No Data",1,IF(#REF!&lt;&gt;"",1,0))</f>
        <v>#REF!</v>
      </c>
      <c r="I24" s="25" t="e">
        <f>IF('Crisis Indicator Data'!#REF!="No Data",1,IF(#REF!&lt;&gt;"",1,0))</f>
        <v>#REF!</v>
      </c>
      <c r="J24" s="25" t="e">
        <f>IF('Crisis Indicator Data'!#REF!="No Data",1,IF(#REF!&lt;&gt;"",1,0))</f>
        <v>#REF!</v>
      </c>
      <c r="K24" s="25" t="e">
        <f>IF('Crisis Indicator Data'!#REF!="No Data",1,IF(#REF!&lt;&gt;"",1,0))</f>
        <v>#REF!</v>
      </c>
      <c r="L24" s="25" t="e">
        <f>IF('Crisis Indicator Data'!#REF!="No Data",1,IF(#REF!&lt;&gt;"",1,0))</f>
        <v>#REF!</v>
      </c>
      <c r="M24" s="25" t="e">
        <f>IF('Crisis Indicator Data'!#REF!="No Data",1,IF(#REF!&lt;&gt;"",1,0))</f>
        <v>#REF!</v>
      </c>
      <c r="N24" s="25" t="e">
        <f>IF('Crisis Indicator Data'!#REF!="No Data",1,IF(#REF!&lt;&gt;"",1,0))</f>
        <v>#REF!</v>
      </c>
      <c r="O24" s="25" t="e">
        <f>IF('Crisis Indicator Data'!#REF!="No Data",1,IF(#REF!&lt;&gt;"",1,0))</f>
        <v>#REF!</v>
      </c>
      <c r="P24" s="25" t="e">
        <f>IF('Crisis Indicator Data'!#REF!="No Data",1,IF(#REF!&lt;&gt;"",1,0))</f>
        <v>#REF!</v>
      </c>
      <c r="Q24" s="25" t="e">
        <f>IF('Crisis Indicator Data'!#REF!="No Data",1,IF(#REF!&lt;&gt;"",1,0))</f>
        <v>#REF!</v>
      </c>
      <c r="R24" s="25" t="e">
        <f>IF('Crisis Indicator Data'!#REF!="No Data",1,IF(#REF!&lt;&gt;"",1,0))</f>
        <v>#REF!</v>
      </c>
      <c r="S24" s="25" t="e">
        <f>IF('Crisis Indicator Data'!#REF!="No Data",1,IF(#REF!&lt;&gt;"",1,0))</f>
        <v>#REF!</v>
      </c>
      <c r="T24" s="25" t="e">
        <f>IF('Crisis Indicator Data'!#REF!="No Data",1,IF(#REF!&lt;&gt;"",1,0))</f>
        <v>#REF!</v>
      </c>
      <c r="U24" s="25" t="e">
        <f>IF('Crisis Indicator Data'!#REF!="No Data",1,IF(#REF!&lt;&gt;"",1,0))</f>
        <v>#REF!</v>
      </c>
      <c r="V24" s="25" t="e">
        <f>IF('Crisis Indicator Data'!#REF!="No Data",1,IF(#REF!&lt;&gt;"",1,0))</f>
        <v>#REF!</v>
      </c>
      <c r="W24" s="25" t="e">
        <f>IF('Crisis Indicator Data'!#REF!="No Data",1,IF(#REF!&lt;&gt;"",1,0))</f>
        <v>#REF!</v>
      </c>
      <c r="X24" s="25" t="e">
        <f>IF('Crisis Indicator Data'!#REF!="No Data",1,IF(#REF!&lt;&gt;"",1,0))</f>
        <v>#REF!</v>
      </c>
      <c r="Y24" s="25" t="e">
        <f>IF('Crisis Indicator Data'!#REF!="No Data",1,IF(#REF!&lt;&gt;"",1,0))</f>
        <v>#REF!</v>
      </c>
      <c r="Z24" s="25" t="e">
        <f>IF('Crisis Indicator Data'!#REF!="No Data",1,IF(#REF!&lt;&gt;"",1,0))</f>
        <v>#REF!</v>
      </c>
      <c r="AA24" s="25" t="e">
        <f>IF('Crisis Indicator Data'!#REF!="No Data",1,IF(#REF!&lt;&gt;"",1,0))</f>
        <v>#REF!</v>
      </c>
      <c r="AB24" s="25" t="e">
        <f>IF('Crisis Indicator Data'!#REF!="No Data",1,IF(#REF!&lt;&gt;"",1,0))</f>
        <v>#REF!</v>
      </c>
      <c r="AC24" s="25" t="e">
        <f>IF('Crisis Indicator Data'!#REF!="No Data",1,IF(#REF!&lt;&gt;"",1,0))</f>
        <v>#REF!</v>
      </c>
      <c r="AD24" s="25" t="e">
        <f>IF('Crisis Indicator Data'!#REF!="No Data",1,IF(#REF!&lt;&gt;"",1,0))</f>
        <v>#REF!</v>
      </c>
      <c r="AE24" s="25" t="e">
        <f>IF('Crisis Indicator Data'!#REF!="No Data",1,IF(#REF!&lt;&gt;"",1,0))</f>
        <v>#REF!</v>
      </c>
      <c r="AF24" s="25" t="e">
        <f>IF('Crisis Indicator Data'!#REF!="No Data",1,IF(#REF!&lt;&gt;"",1,0))</f>
        <v>#REF!</v>
      </c>
      <c r="AG24" s="25" t="e">
        <f>IF('Crisis Indicator Data'!#REF!="No Data",1,IF(#REF!&lt;&gt;"",1,0))</f>
        <v>#REF!</v>
      </c>
      <c r="AH24" s="25" t="e">
        <f>IF('Crisis Indicator Data'!#REF!="No Data",1,IF(#REF!&lt;&gt;"",1,0))</f>
        <v>#REF!</v>
      </c>
      <c r="AI24" s="25" t="e">
        <f>IF('Crisis Indicator Data'!#REF!="No Data",1,IF(#REF!&lt;&gt;"",1,0))</f>
        <v>#REF!</v>
      </c>
      <c r="AJ24" s="25" t="e">
        <f>IF('Crisis Indicator Data'!#REF!="No Data",1,IF(#REF!&lt;&gt;"",1,0))</f>
        <v>#REF!</v>
      </c>
      <c r="AK24" s="25" t="e">
        <f>IF('Crisis Indicator Data'!#REF!="No Data",1,IF(#REF!&lt;&gt;"",1,0))</f>
        <v>#REF!</v>
      </c>
      <c r="AL24" s="25" t="e">
        <f>IF('Crisis Indicator Data'!#REF!="No Data",1,IF(#REF!&lt;&gt;"",1,0))</f>
        <v>#REF!</v>
      </c>
      <c r="AM24" s="25" t="e">
        <f>IF('Crisis Indicator Data'!#REF!="No Data",1,IF(#REF!&lt;&gt;"",1,0))</f>
        <v>#REF!</v>
      </c>
      <c r="AN24" s="25" t="e">
        <f>IF('Crisis Indicator Data'!#REF!="No Data",1,IF(#REF!&lt;&gt;"",1,0))</f>
        <v>#REF!</v>
      </c>
      <c r="AO24" s="25" t="e">
        <f>IF('Crisis Indicator Data'!#REF!="No Data",1,IF(#REF!&lt;&gt;"",1,0))</f>
        <v>#REF!</v>
      </c>
      <c r="AP24" s="25" t="e">
        <f>IF('Crisis Indicator Data'!#REF!="No Data",1,IF(#REF!&lt;&gt;"",1,0))</f>
        <v>#REF!</v>
      </c>
      <c r="AQ24" s="25" t="e">
        <f>IF('Crisis Indicator Data'!#REF!="No Data",1,IF(#REF!&lt;&gt;"",1,0))</f>
        <v>#REF!</v>
      </c>
      <c r="AR24" s="25" t="e">
        <f>IF('Crisis Indicator Data'!#REF!="No Data",1,IF(#REF!&lt;&gt;"",1,0))</f>
        <v>#REF!</v>
      </c>
      <c r="AS24" s="25" t="e">
        <f>IF('Crisis Indicator Data'!#REF!="No Data",1,IF(#REF!&lt;&gt;"",1,0))</f>
        <v>#REF!</v>
      </c>
      <c r="AT24" s="25" t="e">
        <f>IF('Crisis Indicator Data'!#REF!="No Data",1,IF(#REF!&lt;&gt;"",1,0))</f>
        <v>#REF!</v>
      </c>
      <c r="AU24" s="25" t="e">
        <f>IF('Crisis Indicator Data'!#REF!="No Data",1,IF(#REF!&lt;&gt;"",1,0))</f>
        <v>#REF!</v>
      </c>
      <c r="AV24" s="25" t="e">
        <f>IF('Crisis Indicator Data'!#REF!="No Data",1,IF(#REF!&lt;&gt;"",1,0))</f>
        <v>#REF!</v>
      </c>
      <c r="AW24" s="25" t="e">
        <f>IF('Crisis Indicator Data'!#REF!="No Data",1,IF(#REF!&lt;&gt;"",1,0))</f>
        <v>#REF!</v>
      </c>
      <c r="AX24" s="25" t="e">
        <f>IF('Crisis Indicator Data'!#REF!="No Data",1,IF(#REF!&lt;&gt;"",1,0))</f>
        <v>#REF!</v>
      </c>
      <c r="AY24" s="25" t="e">
        <f>IF('Crisis Indicator Data'!#REF!="No Data",1,IF(#REF!&lt;&gt;"",1,0))</f>
        <v>#REF!</v>
      </c>
      <c r="AZ24" s="25" t="e">
        <f>IF('Crisis Indicator Data'!#REF!="No Data",1,IF(#REF!&lt;&gt;"",1,0))</f>
        <v>#REF!</v>
      </c>
      <c r="BA24" t="e">
        <f t="shared" si="0"/>
        <v>#REF!</v>
      </c>
      <c r="BB24" s="27" t="e">
        <f t="shared" si="1"/>
        <v>#REF!</v>
      </c>
    </row>
    <row r="25" spans="1:54">
      <c r="A25" t="s">
        <v>6835</v>
      </c>
      <c r="B25" s="25" t="e">
        <f>IF('Crisis Indicator Data'!#REF!="No Data",1,IF(#REF!&lt;&gt;"",1,0))</f>
        <v>#REF!</v>
      </c>
      <c r="C25" s="25" t="e">
        <f>IF('Crisis Indicator Data'!#REF!="No Data",1,IF(#REF!&lt;&gt;"",1,0))</f>
        <v>#REF!</v>
      </c>
      <c r="D25" s="25" t="e">
        <f>IF('Crisis Indicator Data'!#REF!="No Data",1,IF(#REF!&lt;&gt;"",1,0))</f>
        <v>#REF!</v>
      </c>
      <c r="E25" s="25" t="e">
        <f>IF('Crisis Indicator Data'!#REF!="No Data",1,IF(#REF!&lt;&gt;"",1,0))</f>
        <v>#REF!</v>
      </c>
      <c r="F25" s="25" t="e">
        <f>IF('Crisis Indicator Data'!#REF!="No Data",1,IF(#REF!&lt;&gt;"",1,0))</f>
        <v>#REF!</v>
      </c>
      <c r="G25" s="25" t="e">
        <f>IF('Crisis Indicator Data'!#REF!="No Data",1,IF(#REF!&lt;&gt;"",1,0))</f>
        <v>#REF!</v>
      </c>
      <c r="H25" s="25" t="e">
        <f>IF('Crisis Indicator Data'!#REF!="No Data",1,IF(#REF!&lt;&gt;"",1,0))</f>
        <v>#REF!</v>
      </c>
      <c r="I25" s="25" t="e">
        <f>IF('Crisis Indicator Data'!#REF!="No Data",1,IF(#REF!&lt;&gt;"",1,0))</f>
        <v>#REF!</v>
      </c>
      <c r="J25" s="25" t="e">
        <f>IF('Crisis Indicator Data'!#REF!="No Data",1,IF(#REF!&lt;&gt;"",1,0))</f>
        <v>#REF!</v>
      </c>
      <c r="K25" s="25" t="e">
        <f>IF('Crisis Indicator Data'!#REF!="No Data",1,IF(#REF!&lt;&gt;"",1,0))</f>
        <v>#REF!</v>
      </c>
      <c r="L25" s="25" t="e">
        <f>IF('Crisis Indicator Data'!#REF!="No Data",1,IF(#REF!&lt;&gt;"",1,0))</f>
        <v>#REF!</v>
      </c>
      <c r="M25" s="25" t="e">
        <f>IF('Crisis Indicator Data'!#REF!="No Data",1,IF(#REF!&lt;&gt;"",1,0))</f>
        <v>#REF!</v>
      </c>
      <c r="N25" s="25" t="e">
        <f>IF('Crisis Indicator Data'!#REF!="No Data",1,IF(#REF!&lt;&gt;"",1,0))</f>
        <v>#REF!</v>
      </c>
      <c r="O25" s="25" t="e">
        <f>IF('Crisis Indicator Data'!#REF!="No Data",1,IF(#REF!&lt;&gt;"",1,0))</f>
        <v>#REF!</v>
      </c>
      <c r="P25" s="25" t="e">
        <f>IF('Crisis Indicator Data'!#REF!="No Data",1,IF(#REF!&lt;&gt;"",1,0))</f>
        <v>#REF!</v>
      </c>
      <c r="Q25" s="25" t="e">
        <f>IF('Crisis Indicator Data'!#REF!="No Data",1,IF(#REF!&lt;&gt;"",1,0))</f>
        <v>#REF!</v>
      </c>
      <c r="R25" s="25" t="e">
        <f>IF('Crisis Indicator Data'!#REF!="No Data",1,IF(#REF!&lt;&gt;"",1,0))</f>
        <v>#REF!</v>
      </c>
      <c r="S25" s="25" t="e">
        <f>IF('Crisis Indicator Data'!#REF!="No Data",1,IF(#REF!&lt;&gt;"",1,0))</f>
        <v>#REF!</v>
      </c>
      <c r="T25" s="25" t="e">
        <f>IF('Crisis Indicator Data'!#REF!="No Data",1,IF(#REF!&lt;&gt;"",1,0))</f>
        <v>#REF!</v>
      </c>
      <c r="U25" s="25" t="e">
        <f>IF('Crisis Indicator Data'!#REF!="No Data",1,IF(#REF!&lt;&gt;"",1,0))</f>
        <v>#REF!</v>
      </c>
      <c r="V25" s="25" t="e">
        <f>IF('Crisis Indicator Data'!#REF!="No Data",1,IF(#REF!&lt;&gt;"",1,0))</f>
        <v>#REF!</v>
      </c>
      <c r="W25" s="25" t="e">
        <f>IF('Crisis Indicator Data'!#REF!="No Data",1,IF(#REF!&lt;&gt;"",1,0))</f>
        <v>#REF!</v>
      </c>
      <c r="X25" s="25" t="e">
        <f>IF('Crisis Indicator Data'!#REF!="No Data",1,IF(#REF!&lt;&gt;"",1,0))</f>
        <v>#REF!</v>
      </c>
      <c r="Y25" s="25" t="e">
        <f>IF('Crisis Indicator Data'!#REF!="No Data",1,IF(#REF!&lt;&gt;"",1,0))</f>
        <v>#REF!</v>
      </c>
      <c r="Z25" s="25" t="e">
        <f>IF('Crisis Indicator Data'!#REF!="No Data",1,IF(#REF!&lt;&gt;"",1,0))</f>
        <v>#REF!</v>
      </c>
      <c r="AA25" s="25" t="e">
        <f>IF('Crisis Indicator Data'!#REF!="No Data",1,IF(#REF!&lt;&gt;"",1,0))</f>
        <v>#REF!</v>
      </c>
      <c r="AB25" s="25" t="e">
        <f>IF('Crisis Indicator Data'!#REF!="No Data",1,IF(#REF!&lt;&gt;"",1,0))</f>
        <v>#REF!</v>
      </c>
      <c r="AC25" s="25" t="e">
        <f>IF('Crisis Indicator Data'!#REF!="No Data",1,IF(#REF!&lt;&gt;"",1,0))</f>
        <v>#REF!</v>
      </c>
      <c r="AD25" s="25" t="e">
        <f>IF('Crisis Indicator Data'!#REF!="No Data",1,IF(#REF!&lt;&gt;"",1,0))</f>
        <v>#REF!</v>
      </c>
      <c r="AE25" s="25" t="e">
        <f>IF('Crisis Indicator Data'!#REF!="No Data",1,IF(#REF!&lt;&gt;"",1,0))</f>
        <v>#REF!</v>
      </c>
      <c r="AF25" s="25" t="e">
        <f>IF('Crisis Indicator Data'!#REF!="No Data",1,IF(#REF!&lt;&gt;"",1,0))</f>
        <v>#REF!</v>
      </c>
      <c r="AG25" s="25" t="e">
        <f>IF('Crisis Indicator Data'!#REF!="No Data",1,IF(#REF!&lt;&gt;"",1,0))</f>
        <v>#REF!</v>
      </c>
      <c r="AH25" s="25" t="e">
        <f>IF('Crisis Indicator Data'!#REF!="No Data",1,IF(#REF!&lt;&gt;"",1,0))</f>
        <v>#REF!</v>
      </c>
      <c r="AI25" s="25" t="e">
        <f>IF('Crisis Indicator Data'!#REF!="No Data",1,IF(#REF!&lt;&gt;"",1,0))</f>
        <v>#REF!</v>
      </c>
      <c r="AJ25" s="25" t="e">
        <f>IF('Crisis Indicator Data'!#REF!="No Data",1,IF(#REF!&lt;&gt;"",1,0))</f>
        <v>#REF!</v>
      </c>
      <c r="AK25" s="25" t="e">
        <f>IF('Crisis Indicator Data'!#REF!="No Data",1,IF(#REF!&lt;&gt;"",1,0))</f>
        <v>#REF!</v>
      </c>
      <c r="AL25" s="25" t="e">
        <f>IF('Crisis Indicator Data'!#REF!="No Data",1,IF(#REF!&lt;&gt;"",1,0))</f>
        <v>#REF!</v>
      </c>
      <c r="AM25" s="25" t="e">
        <f>IF('Crisis Indicator Data'!#REF!="No Data",1,IF(#REF!&lt;&gt;"",1,0))</f>
        <v>#REF!</v>
      </c>
      <c r="AN25" s="25" t="e">
        <f>IF('Crisis Indicator Data'!#REF!="No Data",1,IF(#REF!&lt;&gt;"",1,0))</f>
        <v>#REF!</v>
      </c>
      <c r="AO25" s="25" t="e">
        <f>IF('Crisis Indicator Data'!#REF!="No Data",1,IF(#REF!&lt;&gt;"",1,0))</f>
        <v>#REF!</v>
      </c>
      <c r="AP25" s="25" t="e">
        <f>IF('Crisis Indicator Data'!#REF!="No Data",1,IF(#REF!&lt;&gt;"",1,0))</f>
        <v>#REF!</v>
      </c>
      <c r="AQ25" s="25" t="e">
        <f>IF('Crisis Indicator Data'!#REF!="No Data",1,IF(#REF!&lt;&gt;"",1,0))</f>
        <v>#REF!</v>
      </c>
      <c r="AR25" s="25" t="e">
        <f>IF('Crisis Indicator Data'!#REF!="No Data",1,IF(#REF!&lt;&gt;"",1,0))</f>
        <v>#REF!</v>
      </c>
      <c r="AS25" s="25" t="e">
        <f>IF('Crisis Indicator Data'!#REF!="No Data",1,IF(#REF!&lt;&gt;"",1,0))</f>
        <v>#REF!</v>
      </c>
      <c r="AT25" s="25" t="e">
        <f>IF('Crisis Indicator Data'!#REF!="No Data",1,IF(#REF!&lt;&gt;"",1,0))</f>
        <v>#REF!</v>
      </c>
      <c r="AU25" s="25" t="e">
        <f>IF('Crisis Indicator Data'!#REF!="No Data",1,IF(#REF!&lt;&gt;"",1,0))</f>
        <v>#REF!</v>
      </c>
      <c r="AV25" s="25" t="e">
        <f>IF('Crisis Indicator Data'!#REF!="No Data",1,IF(#REF!&lt;&gt;"",1,0))</f>
        <v>#REF!</v>
      </c>
      <c r="AW25" s="25" t="e">
        <f>IF('Crisis Indicator Data'!#REF!="No Data",1,IF(#REF!&lt;&gt;"",1,0))</f>
        <v>#REF!</v>
      </c>
      <c r="AX25" s="25" t="e">
        <f>IF('Crisis Indicator Data'!#REF!="No Data",1,IF(#REF!&lt;&gt;"",1,0))</f>
        <v>#REF!</v>
      </c>
      <c r="AY25" s="25" t="e">
        <f>IF('Crisis Indicator Data'!#REF!="No Data",1,IF(#REF!&lt;&gt;"",1,0))</f>
        <v>#REF!</v>
      </c>
      <c r="AZ25" s="25" t="e">
        <f>IF('Crisis Indicator Data'!#REF!="No Data",1,IF(#REF!&lt;&gt;"",1,0))</f>
        <v>#REF!</v>
      </c>
      <c r="BA25" t="e">
        <f t="shared" si="0"/>
        <v>#REF!</v>
      </c>
      <c r="BB25" s="27" t="e">
        <f t="shared" si="1"/>
        <v>#REF!</v>
      </c>
    </row>
    <row r="26" spans="1:54">
      <c r="A26" t="s">
        <v>6816</v>
      </c>
      <c r="B26" s="25" t="e">
        <f>IF('Crisis Indicator Data'!#REF!="No Data",1,IF(#REF!&lt;&gt;"",1,0))</f>
        <v>#REF!</v>
      </c>
      <c r="C26" s="25" t="e">
        <f>IF('Crisis Indicator Data'!#REF!="No Data",1,IF(#REF!&lt;&gt;"",1,0))</f>
        <v>#REF!</v>
      </c>
      <c r="D26" s="25" t="e">
        <f>IF('Crisis Indicator Data'!#REF!="No Data",1,IF(#REF!&lt;&gt;"",1,0))</f>
        <v>#REF!</v>
      </c>
      <c r="E26" s="25" t="e">
        <f>IF('Crisis Indicator Data'!#REF!="No Data",1,IF(#REF!&lt;&gt;"",1,0))</f>
        <v>#REF!</v>
      </c>
      <c r="F26" s="25" t="e">
        <f>IF('Crisis Indicator Data'!#REF!="No Data",1,IF(#REF!&lt;&gt;"",1,0))</f>
        <v>#REF!</v>
      </c>
      <c r="G26" s="25" t="e">
        <f>IF('Crisis Indicator Data'!#REF!="No Data",1,IF(#REF!&lt;&gt;"",1,0))</f>
        <v>#REF!</v>
      </c>
      <c r="H26" s="25" t="e">
        <f>IF('Crisis Indicator Data'!#REF!="No Data",1,IF(#REF!&lt;&gt;"",1,0))</f>
        <v>#REF!</v>
      </c>
      <c r="I26" s="25" t="e">
        <f>IF('Crisis Indicator Data'!#REF!="No Data",1,IF(#REF!&lt;&gt;"",1,0))</f>
        <v>#REF!</v>
      </c>
      <c r="J26" s="25" t="e">
        <f>IF('Crisis Indicator Data'!#REF!="No Data",1,IF(#REF!&lt;&gt;"",1,0))</f>
        <v>#REF!</v>
      </c>
      <c r="K26" s="25" t="e">
        <f>IF('Crisis Indicator Data'!#REF!="No Data",1,IF(#REF!&lt;&gt;"",1,0))</f>
        <v>#REF!</v>
      </c>
      <c r="L26" s="25" t="e">
        <f>IF('Crisis Indicator Data'!#REF!="No Data",1,IF(#REF!&lt;&gt;"",1,0))</f>
        <v>#REF!</v>
      </c>
      <c r="M26" s="25" t="e">
        <f>IF('Crisis Indicator Data'!#REF!="No Data",1,IF(#REF!&lt;&gt;"",1,0))</f>
        <v>#REF!</v>
      </c>
      <c r="N26" s="25" t="e">
        <f>IF('Crisis Indicator Data'!#REF!="No Data",1,IF(#REF!&lt;&gt;"",1,0))</f>
        <v>#REF!</v>
      </c>
      <c r="O26" s="25" t="e">
        <f>IF('Crisis Indicator Data'!#REF!="No Data",1,IF(#REF!&lt;&gt;"",1,0))</f>
        <v>#REF!</v>
      </c>
      <c r="P26" s="25" t="e">
        <f>IF('Crisis Indicator Data'!#REF!="No Data",1,IF(#REF!&lt;&gt;"",1,0))</f>
        <v>#REF!</v>
      </c>
      <c r="Q26" s="25" t="e">
        <f>IF('Crisis Indicator Data'!#REF!="No Data",1,IF(#REF!&lt;&gt;"",1,0))</f>
        <v>#REF!</v>
      </c>
      <c r="R26" s="25" t="e">
        <f>IF('Crisis Indicator Data'!#REF!="No Data",1,IF(#REF!&lt;&gt;"",1,0))</f>
        <v>#REF!</v>
      </c>
      <c r="S26" s="25" t="e">
        <f>IF('Crisis Indicator Data'!#REF!="No Data",1,IF(#REF!&lt;&gt;"",1,0))</f>
        <v>#REF!</v>
      </c>
      <c r="T26" s="25" t="e">
        <f>IF('Crisis Indicator Data'!#REF!="No Data",1,IF(#REF!&lt;&gt;"",1,0))</f>
        <v>#REF!</v>
      </c>
      <c r="U26" s="25" t="e">
        <f>IF('Crisis Indicator Data'!#REF!="No Data",1,IF(#REF!&lt;&gt;"",1,0))</f>
        <v>#REF!</v>
      </c>
      <c r="V26" s="25" t="e">
        <f>IF('Crisis Indicator Data'!#REF!="No Data",1,IF(#REF!&lt;&gt;"",1,0))</f>
        <v>#REF!</v>
      </c>
      <c r="W26" s="25" t="e">
        <f>IF('Crisis Indicator Data'!#REF!="No Data",1,IF(#REF!&lt;&gt;"",1,0))</f>
        <v>#REF!</v>
      </c>
      <c r="X26" s="25" t="e">
        <f>IF('Crisis Indicator Data'!#REF!="No Data",1,IF(#REF!&lt;&gt;"",1,0))</f>
        <v>#REF!</v>
      </c>
      <c r="Y26" s="25" t="e">
        <f>IF('Crisis Indicator Data'!#REF!="No Data",1,IF(#REF!&lt;&gt;"",1,0))</f>
        <v>#REF!</v>
      </c>
      <c r="Z26" s="25" t="e">
        <f>IF('Crisis Indicator Data'!#REF!="No Data",1,IF(#REF!&lt;&gt;"",1,0))</f>
        <v>#REF!</v>
      </c>
      <c r="AA26" s="25" t="e">
        <f>IF('Crisis Indicator Data'!#REF!="No Data",1,IF(#REF!&lt;&gt;"",1,0))</f>
        <v>#REF!</v>
      </c>
      <c r="AB26" s="25" t="e">
        <f>IF('Crisis Indicator Data'!#REF!="No Data",1,IF(#REF!&lt;&gt;"",1,0))</f>
        <v>#REF!</v>
      </c>
      <c r="AC26" s="25" t="e">
        <f>IF('Crisis Indicator Data'!#REF!="No Data",1,IF(#REF!&lt;&gt;"",1,0))</f>
        <v>#REF!</v>
      </c>
      <c r="AD26" s="25" t="e">
        <f>IF('Crisis Indicator Data'!#REF!="No Data",1,IF(#REF!&lt;&gt;"",1,0))</f>
        <v>#REF!</v>
      </c>
      <c r="AE26" s="25" t="e">
        <f>IF('Crisis Indicator Data'!#REF!="No Data",1,IF(#REF!&lt;&gt;"",1,0))</f>
        <v>#REF!</v>
      </c>
      <c r="AF26" s="25" t="e">
        <f>IF('Crisis Indicator Data'!#REF!="No Data",1,IF(#REF!&lt;&gt;"",1,0))</f>
        <v>#REF!</v>
      </c>
      <c r="AG26" s="25" t="e">
        <f>IF('Crisis Indicator Data'!#REF!="No Data",1,IF(#REF!&lt;&gt;"",1,0))</f>
        <v>#REF!</v>
      </c>
      <c r="AH26" s="25" t="e">
        <f>IF('Crisis Indicator Data'!#REF!="No Data",1,IF(#REF!&lt;&gt;"",1,0))</f>
        <v>#REF!</v>
      </c>
      <c r="AI26" s="25" t="e">
        <f>IF('Crisis Indicator Data'!#REF!="No Data",1,IF(#REF!&lt;&gt;"",1,0))</f>
        <v>#REF!</v>
      </c>
      <c r="AJ26" s="25" t="e">
        <f>IF('Crisis Indicator Data'!#REF!="No Data",1,IF(#REF!&lt;&gt;"",1,0))</f>
        <v>#REF!</v>
      </c>
      <c r="AK26" s="25" t="e">
        <f>IF('Crisis Indicator Data'!#REF!="No Data",1,IF(#REF!&lt;&gt;"",1,0))</f>
        <v>#REF!</v>
      </c>
      <c r="AL26" s="25" t="e">
        <f>IF('Crisis Indicator Data'!#REF!="No Data",1,IF(#REF!&lt;&gt;"",1,0))</f>
        <v>#REF!</v>
      </c>
      <c r="AM26" s="25" t="e">
        <f>IF('Crisis Indicator Data'!#REF!="No Data",1,IF(#REF!&lt;&gt;"",1,0))</f>
        <v>#REF!</v>
      </c>
      <c r="AN26" s="25" t="e">
        <f>IF('Crisis Indicator Data'!#REF!="No Data",1,IF(#REF!&lt;&gt;"",1,0))</f>
        <v>#REF!</v>
      </c>
      <c r="AO26" s="25" t="e">
        <f>IF('Crisis Indicator Data'!#REF!="No Data",1,IF(#REF!&lt;&gt;"",1,0))</f>
        <v>#REF!</v>
      </c>
      <c r="AP26" s="25" t="e">
        <f>IF('Crisis Indicator Data'!#REF!="No Data",1,IF(#REF!&lt;&gt;"",1,0))</f>
        <v>#REF!</v>
      </c>
      <c r="AQ26" s="25" t="e">
        <f>IF('Crisis Indicator Data'!#REF!="No Data",1,IF(#REF!&lt;&gt;"",1,0))</f>
        <v>#REF!</v>
      </c>
      <c r="AR26" s="25" t="e">
        <f>IF('Crisis Indicator Data'!#REF!="No Data",1,IF(#REF!&lt;&gt;"",1,0))</f>
        <v>#REF!</v>
      </c>
      <c r="AS26" s="25" t="e">
        <f>IF('Crisis Indicator Data'!#REF!="No Data",1,IF(#REF!&lt;&gt;"",1,0))</f>
        <v>#REF!</v>
      </c>
      <c r="AT26" s="25" t="e">
        <f>IF('Crisis Indicator Data'!#REF!="No Data",1,IF(#REF!&lt;&gt;"",1,0))</f>
        <v>#REF!</v>
      </c>
      <c r="AU26" s="25" t="e">
        <f>IF('Crisis Indicator Data'!#REF!="No Data",1,IF(#REF!&lt;&gt;"",1,0))</f>
        <v>#REF!</v>
      </c>
      <c r="AV26" s="25" t="e">
        <f>IF('Crisis Indicator Data'!#REF!="No Data",1,IF(#REF!&lt;&gt;"",1,0))</f>
        <v>#REF!</v>
      </c>
      <c r="AW26" s="25" t="e">
        <f>IF('Crisis Indicator Data'!#REF!="No Data",1,IF(#REF!&lt;&gt;"",1,0))</f>
        <v>#REF!</v>
      </c>
      <c r="AX26" s="25" t="e">
        <f>IF('Crisis Indicator Data'!#REF!="No Data",1,IF(#REF!&lt;&gt;"",1,0))</f>
        <v>#REF!</v>
      </c>
      <c r="AY26" s="25" t="e">
        <f>IF('Crisis Indicator Data'!#REF!="No Data",1,IF(#REF!&lt;&gt;"",1,0))</f>
        <v>#REF!</v>
      </c>
      <c r="AZ26" s="25" t="e">
        <f>IF('Crisis Indicator Data'!#REF!="No Data",1,IF(#REF!&lt;&gt;"",1,0))</f>
        <v>#REF!</v>
      </c>
      <c r="BA26" t="e">
        <f t="shared" si="0"/>
        <v>#REF!</v>
      </c>
      <c r="BB26" s="27" t="e">
        <f t="shared" si="1"/>
        <v>#REF!</v>
      </c>
    </row>
    <row r="27" spans="1:54">
      <c r="A27" t="s">
        <v>6813</v>
      </c>
      <c r="B27" s="25" t="e">
        <f>IF('Crisis Indicator Data'!#REF!="No Data",1,IF(#REF!&lt;&gt;"",1,0))</f>
        <v>#REF!</v>
      </c>
      <c r="C27" s="25" t="e">
        <f>IF('Crisis Indicator Data'!#REF!="No Data",1,IF(#REF!&lt;&gt;"",1,0))</f>
        <v>#REF!</v>
      </c>
      <c r="D27" s="25" t="e">
        <f>IF('Crisis Indicator Data'!#REF!="No Data",1,IF(#REF!&lt;&gt;"",1,0))</f>
        <v>#REF!</v>
      </c>
      <c r="E27" s="25" t="e">
        <f>IF('Crisis Indicator Data'!#REF!="No Data",1,IF(#REF!&lt;&gt;"",1,0))</f>
        <v>#REF!</v>
      </c>
      <c r="F27" s="25" t="e">
        <f>IF('Crisis Indicator Data'!#REF!="No Data",1,IF(#REF!&lt;&gt;"",1,0))</f>
        <v>#REF!</v>
      </c>
      <c r="G27" s="25" t="e">
        <f>IF('Crisis Indicator Data'!#REF!="No Data",1,IF(#REF!&lt;&gt;"",1,0))</f>
        <v>#REF!</v>
      </c>
      <c r="H27" s="25" t="e">
        <f>IF('Crisis Indicator Data'!#REF!="No Data",1,IF(#REF!&lt;&gt;"",1,0))</f>
        <v>#REF!</v>
      </c>
      <c r="I27" s="25" t="e">
        <f>IF('Crisis Indicator Data'!#REF!="No Data",1,IF(#REF!&lt;&gt;"",1,0))</f>
        <v>#REF!</v>
      </c>
      <c r="J27" s="25" t="e">
        <f>IF('Crisis Indicator Data'!#REF!="No Data",1,IF(#REF!&lt;&gt;"",1,0))</f>
        <v>#REF!</v>
      </c>
      <c r="K27" s="25" t="e">
        <f>IF('Crisis Indicator Data'!#REF!="No Data",1,IF(#REF!&lt;&gt;"",1,0))</f>
        <v>#REF!</v>
      </c>
      <c r="L27" s="25" t="e">
        <f>IF('Crisis Indicator Data'!#REF!="No Data",1,IF(#REF!&lt;&gt;"",1,0))</f>
        <v>#REF!</v>
      </c>
      <c r="M27" s="25" t="e">
        <f>IF('Crisis Indicator Data'!#REF!="No Data",1,IF(#REF!&lt;&gt;"",1,0))</f>
        <v>#REF!</v>
      </c>
      <c r="N27" s="25" t="e">
        <f>IF('Crisis Indicator Data'!#REF!="No Data",1,IF(#REF!&lt;&gt;"",1,0))</f>
        <v>#REF!</v>
      </c>
      <c r="O27" s="25" t="e">
        <f>IF('Crisis Indicator Data'!#REF!="No Data",1,IF(#REF!&lt;&gt;"",1,0))</f>
        <v>#REF!</v>
      </c>
      <c r="P27" s="25" t="e">
        <f>IF('Crisis Indicator Data'!#REF!="No Data",1,IF(#REF!&lt;&gt;"",1,0))</f>
        <v>#REF!</v>
      </c>
      <c r="Q27" s="25" t="e">
        <f>IF('Crisis Indicator Data'!#REF!="No Data",1,IF(#REF!&lt;&gt;"",1,0))</f>
        <v>#REF!</v>
      </c>
      <c r="R27" s="25" t="e">
        <f>IF('Crisis Indicator Data'!#REF!="No Data",1,IF(#REF!&lt;&gt;"",1,0))</f>
        <v>#REF!</v>
      </c>
      <c r="S27" s="25" t="e">
        <f>IF('Crisis Indicator Data'!#REF!="No Data",1,IF(#REF!&lt;&gt;"",1,0))</f>
        <v>#REF!</v>
      </c>
      <c r="T27" s="25" t="e">
        <f>IF('Crisis Indicator Data'!#REF!="No Data",1,IF(#REF!&lt;&gt;"",1,0))</f>
        <v>#REF!</v>
      </c>
      <c r="U27" s="25" t="e">
        <f>IF('Crisis Indicator Data'!#REF!="No Data",1,IF(#REF!&lt;&gt;"",1,0))</f>
        <v>#REF!</v>
      </c>
      <c r="V27" s="25" t="e">
        <f>IF('Crisis Indicator Data'!#REF!="No Data",1,IF(#REF!&lt;&gt;"",1,0))</f>
        <v>#REF!</v>
      </c>
      <c r="W27" s="25" t="e">
        <f>IF('Crisis Indicator Data'!#REF!="No Data",1,IF(#REF!&lt;&gt;"",1,0))</f>
        <v>#REF!</v>
      </c>
      <c r="X27" s="25" t="e">
        <f>IF('Crisis Indicator Data'!#REF!="No Data",1,IF(#REF!&lt;&gt;"",1,0))</f>
        <v>#REF!</v>
      </c>
      <c r="Y27" s="25" t="e">
        <f>IF('Crisis Indicator Data'!#REF!="No Data",1,IF(#REF!&lt;&gt;"",1,0))</f>
        <v>#REF!</v>
      </c>
      <c r="Z27" s="25" t="e">
        <f>IF('Crisis Indicator Data'!#REF!="No Data",1,IF(#REF!&lt;&gt;"",1,0))</f>
        <v>#REF!</v>
      </c>
      <c r="AA27" s="25" t="e">
        <f>IF('Crisis Indicator Data'!#REF!="No Data",1,IF(#REF!&lt;&gt;"",1,0))</f>
        <v>#REF!</v>
      </c>
      <c r="AB27" s="25" t="e">
        <f>IF('Crisis Indicator Data'!#REF!="No Data",1,IF(#REF!&lt;&gt;"",1,0))</f>
        <v>#REF!</v>
      </c>
      <c r="AC27" s="25" t="e">
        <f>IF('Crisis Indicator Data'!#REF!="No Data",1,IF(#REF!&lt;&gt;"",1,0))</f>
        <v>#REF!</v>
      </c>
      <c r="AD27" s="25" t="e">
        <f>IF('Crisis Indicator Data'!#REF!="No Data",1,IF(#REF!&lt;&gt;"",1,0))</f>
        <v>#REF!</v>
      </c>
      <c r="AE27" s="25" t="e">
        <f>IF('Crisis Indicator Data'!#REF!="No Data",1,IF(#REF!&lt;&gt;"",1,0))</f>
        <v>#REF!</v>
      </c>
      <c r="AF27" s="25" t="e">
        <f>IF('Crisis Indicator Data'!#REF!="No Data",1,IF(#REF!&lt;&gt;"",1,0))</f>
        <v>#REF!</v>
      </c>
      <c r="AG27" s="25" t="e">
        <f>IF('Crisis Indicator Data'!#REF!="No Data",1,IF(#REF!&lt;&gt;"",1,0))</f>
        <v>#REF!</v>
      </c>
      <c r="AH27" s="25" t="e">
        <f>IF('Crisis Indicator Data'!#REF!="No Data",1,IF(#REF!&lt;&gt;"",1,0))</f>
        <v>#REF!</v>
      </c>
      <c r="AI27" s="25" t="e">
        <f>IF('Crisis Indicator Data'!#REF!="No Data",1,IF(#REF!&lt;&gt;"",1,0))</f>
        <v>#REF!</v>
      </c>
      <c r="AJ27" s="25" t="e">
        <f>IF('Crisis Indicator Data'!#REF!="No Data",1,IF(#REF!&lt;&gt;"",1,0))</f>
        <v>#REF!</v>
      </c>
      <c r="AK27" s="25" t="e">
        <f>IF('Crisis Indicator Data'!#REF!="No Data",1,IF(#REF!&lt;&gt;"",1,0))</f>
        <v>#REF!</v>
      </c>
      <c r="AL27" s="25" t="e">
        <f>IF('Crisis Indicator Data'!#REF!="No Data",1,IF(#REF!&lt;&gt;"",1,0))</f>
        <v>#REF!</v>
      </c>
      <c r="AM27" s="25" t="e">
        <f>IF('Crisis Indicator Data'!#REF!="No Data",1,IF(#REF!&lt;&gt;"",1,0))</f>
        <v>#REF!</v>
      </c>
      <c r="AN27" s="25" t="e">
        <f>IF('Crisis Indicator Data'!#REF!="No Data",1,IF(#REF!&lt;&gt;"",1,0))</f>
        <v>#REF!</v>
      </c>
      <c r="AO27" s="25" t="e">
        <f>IF('Crisis Indicator Data'!#REF!="No Data",1,IF(#REF!&lt;&gt;"",1,0))</f>
        <v>#REF!</v>
      </c>
      <c r="AP27" s="25" t="e">
        <f>IF('Crisis Indicator Data'!#REF!="No Data",1,IF(#REF!&lt;&gt;"",1,0))</f>
        <v>#REF!</v>
      </c>
      <c r="AQ27" s="25" t="e">
        <f>IF('Crisis Indicator Data'!#REF!="No Data",1,IF(#REF!&lt;&gt;"",1,0))</f>
        <v>#REF!</v>
      </c>
      <c r="AR27" s="25" t="e">
        <f>IF('Crisis Indicator Data'!#REF!="No Data",1,IF(#REF!&lt;&gt;"",1,0))</f>
        <v>#REF!</v>
      </c>
      <c r="AS27" s="25" t="e">
        <f>IF('Crisis Indicator Data'!#REF!="No Data",1,IF(#REF!&lt;&gt;"",1,0))</f>
        <v>#REF!</v>
      </c>
      <c r="AT27" s="25" t="e">
        <f>IF('Crisis Indicator Data'!#REF!="No Data",1,IF(#REF!&lt;&gt;"",1,0))</f>
        <v>#REF!</v>
      </c>
      <c r="AU27" s="25" t="e">
        <f>IF('Crisis Indicator Data'!#REF!="No Data",1,IF(#REF!&lt;&gt;"",1,0))</f>
        <v>#REF!</v>
      </c>
      <c r="AV27" s="25" t="e">
        <f>IF('Crisis Indicator Data'!#REF!="No Data",1,IF(#REF!&lt;&gt;"",1,0))</f>
        <v>#REF!</v>
      </c>
      <c r="AW27" s="25" t="e">
        <f>IF('Crisis Indicator Data'!#REF!="No Data",1,IF(#REF!&lt;&gt;"",1,0))</f>
        <v>#REF!</v>
      </c>
      <c r="AX27" s="25" t="e">
        <f>IF('Crisis Indicator Data'!#REF!="No Data",1,IF(#REF!&lt;&gt;"",1,0))</f>
        <v>#REF!</v>
      </c>
      <c r="AY27" s="25" t="e">
        <f>IF('Crisis Indicator Data'!#REF!="No Data",1,IF(#REF!&lt;&gt;"",1,0))</f>
        <v>#REF!</v>
      </c>
      <c r="AZ27" s="25" t="e">
        <f>IF('Crisis Indicator Data'!#REF!="No Data",1,IF(#REF!&lt;&gt;"",1,0))</f>
        <v>#REF!</v>
      </c>
      <c r="BA27" t="e">
        <f t="shared" si="0"/>
        <v>#REF!</v>
      </c>
      <c r="BB27" s="27" t="e">
        <f t="shared" si="1"/>
        <v>#REF!</v>
      </c>
    </row>
    <row r="28" spans="1:54">
      <c r="A28" t="s">
        <v>6809</v>
      </c>
      <c r="B28" s="25" t="e">
        <f>IF('Crisis Indicator Data'!#REF!="No Data",1,IF(#REF!&lt;&gt;"",1,0))</f>
        <v>#REF!</v>
      </c>
      <c r="C28" s="25" t="e">
        <f>IF('Crisis Indicator Data'!#REF!="No Data",1,IF(#REF!&lt;&gt;"",1,0))</f>
        <v>#REF!</v>
      </c>
      <c r="D28" s="25" t="e">
        <f>IF('Crisis Indicator Data'!#REF!="No Data",1,IF(#REF!&lt;&gt;"",1,0))</f>
        <v>#REF!</v>
      </c>
      <c r="E28" s="25" t="e">
        <f>IF('Crisis Indicator Data'!#REF!="No Data",1,IF(#REF!&lt;&gt;"",1,0))</f>
        <v>#REF!</v>
      </c>
      <c r="F28" s="25" t="e">
        <f>IF('Crisis Indicator Data'!#REF!="No Data",1,IF(#REF!&lt;&gt;"",1,0))</f>
        <v>#REF!</v>
      </c>
      <c r="G28" s="25" t="e">
        <f>IF('Crisis Indicator Data'!#REF!="No Data",1,IF(#REF!&lt;&gt;"",1,0))</f>
        <v>#REF!</v>
      </c>
      <c r="H28" s="25" t="e">
        <f>IF('Crisis Indicator Data'!#REF!="No Data",1,IF(#REF!&lt;&gt;"",1,0))</f>
        <v>#REF!</v>
      </c>
      <c r="I28" s="25" t="e">
        <f>IF('Crisis Indicator Data'!#REF!="No Data",1,IF(#REF!&lt;&gt;"",1,0))</f>
        <v>#REF!</v>
      </c>
      <c r="J28" s="25" t="e">
        <f>IF('Crisis Indicator Data'!#REF!="No Data",1,IF(#REF!&lt;&gt;"",1,0))</f>
        <v>#REF!</v>
      </c>
      <c r="K28" s="25" t="e">
        <f>IF('Crisis Indicator Data'!#REF!="No Data",1,IF(#REF!&lt;&gt;"",1,0))</f>
        <v>#REF!</v>
      </c>
      <c r="L28" s="25" t="e">
        <f>IF('Crisis Indicator Data'!#REF!="No Data",1,IF(#REF!&lt;&gt;"",1,0))</f>
        <v>#REF!</v>
      </c>
      <c r="M28" s="25" t="e">
        <f>IF('Crisis Indicator Data'!#REF!="No Data",1,IF(#REF!&lt;&gt;"",1,0))</f>
        <v>#REF!</v>
      </c>
      <c r="N28" s="25" t="e">
        <f>IF('Crisis Indicator Data'!#REF!="No Data",1,IF(#REF!&lt;&gt;"",1,0))</f>
        <v>#REF!</v>
      </c>
      <c r="O28" s="25" t="e">
        <f>IF('Crisis Indicator Data'!#REF!="No Data",1,IF(#REF!&lt;&gt;"",1,0))</f>
        <v>#REF!</v>
      </c>
      <c r="P28" s="25" t="e">
        <f>IF('Crisis Indicator Data'!#REF!="No Data",1,IF(#REF!&lt;&gt;"",1,0))</f>
        <v>#REF!</v>
      </c>
      <c r="Q28" s="25" t="e">
        <f>IF('Crisis Indicator Data'!#REF!="No Data",1,IF(#REF!&lt;&gt;"",1,0))</f>
        <v>#REF!</v>
      </c>
      <c r="R28" s="25" t="e">
        <f>IF('Crisis Indicator Data'!#REF!="No Data",1,IF(#REF!&lt;&gt;"",1,0))</f>
        <v>#REF!</v>
      </c>
      <c r="S28" s="25" t="e">
        <f>IF('Crisis Indicator Data'!#REF!="No Data",1,IF(#REF!&lt;&gt;"",1,0))</f>
        <v>#REF!</v>
      </c>
      <c r="T28" s="25" t="e">
        <f>IF('Crisis Indicator Data'!#REF!="No Data",1,IF(#REF!&lt;&gt;"",1,0))</f>
        <v>#REF!</v>
      </c>
      <c r="U28" s="25" t="e">
        <f>IF('Crisis Indicator Data'!#REF!="No Data",1,IF(#REF!&lt;&gt;"",1,0))</f>
        <v>#REF!</v>
      </c>
      <c r="V28" s="25" t="e">
        <f>IF('Crisis Indicator Data'!#REF!="No Data",1,IF(#REF!&lt;&gt;"",1,0))</f>
        <v>#REF!</v>
      </c>
      <c r="W28" s="25" t="e">
        <f>IF('Crisis Indicator Data'!#REF!="No Data",1,IF(#REF!&lt;&gt;"",1,0))</f>
        <v>#REF!</v>
      </c>
      <c r="X28" s="25" t="e">
        <f>IF('Crisis Indicator Data'!#REF!="No Data",1,IF(#REF!&lt;&gt;"",1,0))</f>
        <v>#REF!</v>
      </c>
      <c r="Y28" s="25" t="e">
        <f>IF('Crisis Indicator Data'!#REF!="No Data",1,IF(#REF!&lt;&gt;"",1,0))</f>
        <v>#REF!</v>
      </c>
      <c r="Z28" s="25" t="e">
        <f>IF('Crisis Indicator Data'!#REF!="No Data",1,IF(#REF!&lt;&gt;"",1,0))</f>
        <v>#REF!</v>
      </c>
      <c r="AA28" s="25" t="e">
        <f>IF('Crisis Indicator Data'!#REF!="No Data",1,IF(#REF!&lt;&gt;"",1,0))</f>
        <v>#REF!</v>
      </c>
      <c r="AB28" s="25" t="e">
        <f>IF('Crisis Indicator Data'!#REF!="No Data",1,IF(#REF!&lt;&gt;"",1,0))</f>
        <v>#REF!</v>
      </c>
      <c r="AC28" s="25" t="e">
        <f>IF('Crisis Indicator Data'!#REF!="No Data",1,IF(#REF!&lt;&gt;"",1,0))</f>
        <v>#REF!</v>
      </c>
      <c r="AD28" s="25" t="e">
        <f>IF('Crisis Indicator Data'!#REF!="No Data",1,IF(#REF!&lt;&gt;"",1,0))</f>
        <v>#REF!</v>
      </c>
      <c r="AE28" s="25" t="e">
        <f>IF('Crisis Indicator Data'!#REF!="No Data",1,IF(#REF!&lt;&gt;"",1,0))</f>
        <v>#REF!</v>
      </c>
      <c r="AF28" s="25" t="e">
        <f>IF('Crisis Indicator Data'!#REF!="No Data",1,IF(#REF!&lt;&gt;"",1,0))</f>
        <v>#REF!</v>
      </c>
      <c r="AG28" s="25" t="e">
        <f>IF('Crisis Indicator Data'!#REF!="No Data",1,IF(#REF!&lt;&gt;"",1,0))</f>
        <v>#REF!</v>
      </c>
      <c r="AH28" s="25" t="e">
        <f>IF('Crisis Indicator Data'!#REF!="No Data",1,IF(#REF!&lt;&gt;"",1,0))</f>
        <v>#REF!</v>
      </c>
      <c r="AI28" s="25" t="e">
        <f>IF('Crisis Indicator Data'!#REF!="No Data",1,IF(#REF!&lt;&gt;"",1,0))</f>
        <v>#REF!</v>
      </c>
      <c r="AJ28" s="25" t="e">
        <f>IF('Crisis Indicator Data'!#REF!="No Data",1,IF(#REF!&lt;&gt;"",1,0))</f>
        <v>#REF!</v>
      </c>
      <c r="AK28" s="25" t="e">
        <f>IF('Crisis Indicator Data'!#REF!="No Data",1,IF(#REF!&lt;&gt;"",1,0))</f>
        <v>#REF!</v>
      </c>
      <c r="AL28" s="25" t="e">
        <f>IF('Crisis Indicator Data'!#REF!="No Data",1,IF(#REF!&lt;&gt;"",1,0))</f>
        <v>#REF!</v>
      </c>
      <c r="AM28" s="25" t="e">
        <f>IF('Crisis Indicator Data'!#REF!="No Data",1,IF(#REF!&lt;&gt;"",1,0))</f>
        <v>#REF!</v>
      </c>
      <c r="AN28" s="25" t="e">
        <f>IF('Crisis Indicator Data'!#REF!="No Data",1,IF(#REF!&lt;&gt;"",1,0))</f>
        <v>#REF!</v>
      </c>
      <c r="AO28" s="25" t="e">
        <f>IF('Crisis Indicator Data'!#REF!="No Data",1,IF(#REF!&lt;&gt;"",1,0))</f>
        <v>#REF!</v>
      </c>
      <c r="AP28" s="25" t="e">
        <f>IF('Crisis Indicator Data'!#REF!="No Data",1,IF(#REF!&lt;&gt;"",1,0))</f>
        <v>#REF!</v>
      </c>
      <c r="AQ28" s="25" t="e">
        <f>IF('Crisis Indicator Data'!#REF!="No Data",1,IF(#REF!&lt;&gt;"",1,0))</f>
        <v>#REF!</v>
      </c>
      <c r="AR28" s="25" t="e">
        <f>IF('Crisis Indicator Data'!#REF!="No Data",1,IF(#REF!&lt;&gt;"",1,0))</f>
        <v>#REF!</v>
      </c>
      <c r="AS28" s="25" t="e">
        <f>IF('Crisis Indicator Data'!#REF!="No Data",1,IF(#REF!&lt;&gt;"",1,0))</f>
        <v>#REF!</v>
      </c>
      <c r="AT28" s="25" t="e">
        <f>IF('Crisis Indicator Data'!#REF!="No Data",1,IF(#REF!&lt;&gt;"",1,0))</f>
        <v>#REF!</v>
      </c>
      <c r="AU28" s="25" t="e">
        <f>IF('Crisis Indicator Data'!#REF!="No Data",1,IF(#REF!&lt;&gt;"",1,0))</f>
        <v>#REF!</v>
      </c>
      <c r="AV28" s="25" t="e">
        <f>IF('Crisis Indicator Data'!#REF!="No Data",1,IF(#REF!&lt;&gt;"",1,0))</f>
        <v>#REF!</v>
      </c>
      <c r="AW28" s="25" t="e">
        <f>IF('Crisis Indicator Data'!#REF!="No Data",1,IF(#REF!&lt;&gt;"",1,0))</f>
        <v>#REF!</v>
      </c>
      <c r="AX28" s="25" t="e">
        <f>IF('Crisis Indicator Data'!#REF!="No Data",1,IF(#REF!&lt;&gt;"",1,0))</f>
        <v>#REF!</v>
      </c>
      <c r="AY28" s="25" t="e">
        <f>IF('Crisis Indicator Data'!#REF!="No Data",1,IF(#REF!&lt;&gt;"",1,0))</f>
        <v>#REF!</v>
      </c>
      <c r="AZ28" s="25" t="e">
        <f>IF('Crisis Indicator Data'!#REF!="No Data",1,IF(#REF!&lt;&gt;"",1,0))</f>
        <v>#REF!</v>
      </c>
      <c r="BA28" t="e">
        <f t="shared" si="0"/>
        <v>#REF!</v>
      </c>
      <c r="BB28" s="27" t="e">
        <f t="shared" si="1"/>
        <v>#REF!</v>
      </c>
    </row>
    <row r="29" spans="1:54">
      <c r="A29" t="s">
        <v>6859</v>
      </c>
      <c r="B29" s="25" t="e">
        <f>IF('Crisis Indicator Data'!#REF!="No Data",1,IF(#REF!&lt;&gt;"",1,0))</f>
        <v>#REF!</v>
      </c>
      <c r="C29" s="25" t="e">
        <f>IF('Crisis Indicator Data'!#REF!="No Data",1,IF(#REF!&lt;&gt;"",1,0))</f>
        <v>#REF!</v>
      </c>
      <c r="D29" s="25" t="e">
        <f>IF('Crisis Indicator Data'!#REF!="No Data",1,IF(#REF!&lt;&gt;"",1,0))</f>
        <v>#REF!</v>
      </c>
      <c r="E29" s="25" t="e">
        <f>IF('Crisis Indicator Data'!#REF!="No Data",1,IF(#REF!&lt;&gt;"",1,0))</f>
        <v>#REF!</v>
      </c>
      <c r="F29" s="25" t="e">
        <f>IF('Crisis Indicator Data'!#REF!="No Data",1,IF(#REF!&lt;&gt;"",1,0))</f>
        <v>#REF!</v>
      </c>
      <c r="G29" s="25" t="e">
        <f>IF('Crisis Indicator Data'!#REF!="No Data",1,IF(#REF!&lt;&gt;"",1,0))</f>
        <v>#REF!</v>
      </c>
      <c r="H29" s="25" t="e">
        <f>IF('Crisis Indicator Data'!#REF!="No Data",1,IF(#REF!&lt;&gt;"",1,0))</f>
        <v>#REF!</v>
      </c>
      <c r="I29" s="25" t="e">
        <f>IF('Crisis Indicator Data'!#REF!="No Data",1,IF(#REF!&lt;&gt;"",1,0))</f>
        <v>#REF!</v>
      </c>
      <c r="J29" s="25" t="e">
        <f>IF('Crisis Indicator Data'!#REF!="No Data",1,IF(#REF!&lt;&gt;"",1,0))</f>
        <v>#REF!</v>
      </c>
      <c r="K29" s="25" t="e">
        <f>IF('Crisis Indicator Data'!#REF!="No Data",1,IF(#REF!&lt;&gt;"",1,0))</f>
        <v>#REF!</v>
      </c>
      <c r="L29" s="25" t="e">
        <f>IF('Crisis Indicator Data'!#REF!="No Data",1,IF(#REF!&lt;&gt;"",1,0))</f>
        <v>#REF!</v>
      </c>
      <c r="M29" s="25" t="e">
        <f>IF('Crisis Indicator Data'!#REF!="No Data",1,IF(#REF!&lt;&gt;"",1,0))</f>
        <v>#REF!</v>
      </c>
      <c r="N29" s="25" t="e">
        <f>IF('Crisis Indicator Data'!#REF!="No Data",1,IF(#REF!&lt;&gt;"",1,0))</f>
        <v>#REF!</v>
      </c>
      <c r="O29" s="25" t="e">
        <f>IF('Crisis Indicator Data'!#REF!="No Data",1,IF(#REF!&lt;&gt;"",1,0))</f>
        <v>#REF!</v>
      </c>
      <c r="P29" s="25" t="e">
        <f>IF('Crisis Indicator Data'!#REF!="No Data",1,IF(#REF!&lt;&gt;"",1,0))</f>
        <v>#REF!</v>
      </c>
      <c r="Q29" s="25" t="e">
        <f>IF('Crisis Indicator Data'!#REF!="No Data",1,IF(#REF!&lt;&gt;"",1,0))</f>
        <v>#REF!</v>
      </c>
      <c r="R29" s="25" t="e">
        <f>IF('Crisis Indicator Data'!#REF!="No Data",1,IF(#REF!&lt;&gt;"",1,0))</f>
        <v>#REF!</v>
      </c>
      <c r="S29" s="25" t="e">
        <f>IF('Crisis Indicator Data'!#REF!="No Data",1,IF(#REF!&lt;&gt;"",1,0))</f>
        <v>#REF!</v>
      </c>
      <c r="T29" s="25" t="e">
        <f>IF('Crisis Indicator Data'!#REF!="No Data",1,IF(#REF!&lt;&gt;"",1,0))</f>
        <v>#REF!</v>
      </c>
      <c r="U29" s="25" t="e">
        <f>IF('Crisis Indicator Data'!#REF!="No Data",1,IF(#REF!&lt;&gt;"",1,0))</f>
        <v>#REF!</v>
      </c>
      <c r="V29" s="25" t="e">
        <f>IF('Crisis Indicator Data'!#REF!="No Data",1,IF(#REF!&lt;&gt;"",1,0))</f>
        <v>#REF!</v>
      </c>
      <c r="W29" s="25" t="e">
        <f>IF('Crisis Indicator Data'!#REF!="No Data",1,IF(#REF!&lt;&gt;"",1,0))</f>
        <v>#REF!</v>
      </c>
      <c r="X29" s="25" t="e">
        <f>IF('Crisis Indicator Data'!#REF!="No Data",1,IF(#REF!&lt;&gt;"",1,0))</f>
        <v>#REF!</v>
      </c>
      <c r="Y29" s="25" t="e">
        <f>IF('Crisis Indicator Data'!#REF!="No Data",1,IF(#REF!&lt;&gt;"",1,0))</f>
        <v>#REF!</v>
      </c>
      <c r="Z29" s="25" t="e">
        <f>IF('Crisis Indicator Data'!#REF!="No Data",1,IF(#REF!&lt;&gt;"",1,0))</f>
        <v>#REF!</v>
      </c>
      <c r="AA29" s="25" t="e">
        <f>IF('Crisis Indicator Data'!#REF!="No Data",1,IF(#REF!&lt;&gt;"",1,0))</f>
        <v>#REF!</v>
      </c>
      <c r="AB29" s="25" t="e">
        <f>IF('Crisis Indicator Data'!#REF!="No Data",1,IF(#REF!&lt;&gt;"",1,0))</f>
        <v>#REF!</v>
      </c>
      <c r="AC29" s="25" t="e">
        <f>IF('Crisis Indicator Data'!#REF!="No Data",1,IF(#REF!&lt;&gt;"",1,0))</f>
        <v>#REF!</v>
      </c>
      <c r="AD29" s="25" t="e">
        <f>IF('Crisis Indicator Data'!#REF!="No Data",1,IF(#REF!&lt;&gt;"",1,0))</f>
        <v>#REF!</v>
      </c>
      <c r="AE29" s="25" t="e">
        <f>IF('Crisis Indicator Data'!#REF!="No Data",1,IF(#REF!&lt;&gt;"",1,0))</f>
        <v>#REF!</v>
      </c>
      <c r="AF29" s="25" t="e">
        <f>IF('Crisis Indicator Data'!#REF!="No Data",1,IF(#REF!&lt;&gt;"",1,0))</f>
        <v>#REF!</v>
      </c>
      <c r="AG29" s="25" t="e">
        <f>IF('Crisis Indicator Data'!#REF!="No Data",1,IF(#REF!&lt;&gt;"",1,0))</f>
        <v>#REF!</v>
      </c>
      <c r="AH29" s="25" t="e">
        <f>IF('Crisis Indicator Data'!#REF!="No Data",1,IF(#REF!&lt;&gt;"",1,0))</f>
        <v>#REF!</v>
      </c>
      <c r="AI29" s="25" t="e">
        <f>IF('Crisis Indicator Data'!#REF!="No Data",1,IF(#REF!&lt;&gt;"",1,0))</f>
        <v>#REF!</v>
      </c>
      <c r="AJ29" s="25" t="e">
        <f>IF('Crisis Indicator Data'!#REF!="No Data",1,IF(#REF!&lt;&gt;"",1,0))</f>
        <v>#REF!</v>
      </c>
      <c r="AK29" s="25" t="e">
        <f>IF('Crisis Indicator Data'!#REF!="No Data",1,IF(#REF!&lt;&gt;"",1,0))</f>
        <v>#REF!</v>
      </c>
      <c r="AL29" s="25" t="e">
        <f>IF('Crisis Indicator Data'!#REF!="No Data",1,IF(#REF!&lt;&gt;"",1,0))</f>
        <v>#REF!</v>
      </c>
      <c r="AM29" s="25" t="e">
        <f>IF('Crisis Indicator Data'!#REF!="No Data",1,IF(#REF!&lt;&gt;"",1,0))</f>
        <v>#REF!</v>
      </c>
      <c r="AN29" s="25" t="e">
        <f>IF('Crisis Indicator Data'!#REF!="No Data",1,IF(#REF!&lt;&gt;"",1,0))</f>
        <v>#REF!</v>
      </c>
      <c r="AO29" s="25" t="e">
        <f>IF('Crisis Indicator Data'!#REF!="No Data",1,IF(#REF!&lt;&gt;"",1,0))</f>
        <v>#REF!</v>
      </c>
      <c r="AP29" s="25" t="e">
        <f>IF('Crisis Indicator Data'!#REF!="No Data",1,IF(#REF!&lt;&gt;"",1,0))</f>
        <v>#REF!</v>
      </c>
      <c r="AQ29" s="25" t="e">
        <f>IF('Crisis Indicator Data'!#REF!="No Data",1,IF(#REF!&lt;&gt;"",1,0))</f>
        <v>#REF!</v>
      </c>
      <c r="AR29" s="25" t="e">
        <f>IF('Crisis Indicator Data'!#REF!="No Data",1,IF(#REF!&lt;&gt;"",1,0))</f>
        <v>#REF!</v>
      </c>
      <c r="AS29" s="25" t="e">
        <f>IF('Crisis Indicator Data'!#REF!="No Data",1,IF(#REF!&lt;&gt;"",1,0))</f>
        <v>#REF!</v>
      </c>
      <c r="AT29" s="25" t="e">
        <f>IF('Crisis Indicator Data'!#REF!="No Data",1,IF(#REF!&lt;&gt;"",1,0))</f>
        <v>#REF!</v>
      </c>
      <c r="AU29" s="25" t="e">
        <f>IF('Crisis Indicator Data'!#REF!="No Data",1,IF(#REF!&lt;&gt;"",1,0))</f>
        <v>#REF!</v>
      </c>
      <c r="AV29" s="25" t="e">
        <f>IF('Crisis Indicator Data'!#REF!="No Data",1,IF(#REF!&lt;&gt;"",1,0))</f>
        <v>#REF!</v>
      </c>
      <c r="AW29" s="25" t="e">
        <f>IF('Crisis Indicator Data'!#REF!="No Data",1,IF(#REF!&lt;&gt;"",1,0))</f>
        <v>#REF!</v>
      </c>
      <c r="AX29" s="25" t="e">
        <f>IF('Crisis Indicator Data'!#REF!="No Data",1,IF(#REF!&lt;&gt;"",1,0))</f>
        <v>#REF!</v>
      </c>
      <c r="AY29" s="25" t="e">
        <f>IF('Crisis Indicator Data'!#REF!="No Data",1,IF(#REF!&lt;&gt;"",1,0))</f>
        <v>#REF!</v>
      </c>
      <c r="AZ29" s="25" t="e">
        <f>IF('Crisis Indicator Data'!#REF!="No Data",1,IF(#REF!&lt;&gt;"",1,0))</f>
        <v>#REF!</v>
      </c>
      <c r="BA29" t="e">
        <f t="shared" si="0"/>
        <v>#REF!</v>
      </c>
      <c r="BB29" s="27" t="e">
        <f t="shared" si="1"/>
        <v>#REF!</v>
      </c>
    </row>
    <row r="30" spans="1:54">
      <c r="A30" t="s">
        <v>6955</v>
      </c>
      <c r="B30" s="25" t="e">
        <f>IF('Crisis Indicator Data'!#REF!="No Data",1,IF(#REF!&lt;&gt;"",1,0))</f>
        <v>#REF!</v>
      </c>
      <c r="C30" s="25" t="e">
        <f>IF('Crisis Indicator Data'!#REF!="No Data",1,IF(#REF!&lt;&gt;"",1,0))</f>
        <v>#REF!</v>
      </c>
      <c r="D30" s="25" t="e">
        <f>IF('Crisis Indicator Data'!#REF!="No Data",1,IF(#REF!&lt;&gt;"",1,0))</f>
        <v>#REF!</v>
      </c>
      <c r="E30" s="25" t="e">
        <f>IF('Crisis Indicator Data'!#REF!="No Data",1,IF(#REF!&lt;&gt;"",1,0))</f>
        <v>#REF!</v>
      </c>
      <c r="F30" s="25" t="e">
        <f>IF('Crisis Indicator Data'!#REF!="No Data",1,IF(#REF!&lt;&gt;"",1,0))</f>
        <v>#REF!</v>
      </c>
      <c r="G30" s="25" t="e">
        <f>IF('Crisis Indicator Data'!#REF!="No Data",1,IF(#REF!&lt;&gt;"",1,0))</f>
        <v>#REF!</v>
      </c>
      <c r="H30" s="25" t="e">
        <f>IF('Crisis Indicator Data'!#REF!="No Data",1,IF(#REF!&lt;&gt;"",1,0))</f>
        <v>#REF!</v>
      </c>
      <c r="I30" s="25" t="e">
        <f>IF('Crisis Indicator Data'!#REF!="No Data",1,IF(#REF!&lt;&gt;"",1,0))</f>
        <v>#REF!</v>
      </c>
      <c r="J30" s="25" t="e">
        <f>IF('Crisis Indicator Data'!#REF!="No Data",1,IF(#REF!&lt;&gt;"",1,0))</f>
        <v>#REF!</v>
      </c>
      <c r="K30" s="25" t="e">
        <f>IF('Crisis Indicator Data'!#REF!="No Data",1,IF(#REF!&lt;&gt;"",1,0))</f>
        <v>#REF!</v>
      </c>
      <c r="L30" s="25" t="e">
        <f>IF('Crisis Indicator Data'!#REF!="No Data",1,IF(#REF!&lt;&gt;"",1,0))</f>
        <v>#REF!</v>
      </c>
      <c r="M30" s="25" t="e">
        <f>IF('Crisis Indicator Data'!#REF!="No Data",1,IF(#REF!&lt;&gt;"",1,0))</f>
        <v>#REF!</v>
      </c>
      <c r="N30" s="25" t="e">
        <f>IF('Crisis Indicator Data'!#REF!="No Data",1,IF(#REF!&lt;&gt;"",1,0))</f>
        <v>#REF!</v>
      </c>
      <c r="O30" s="25" t="e">
        <f>IF('Crisis Indicator Data'!#REF!="No Data",1,IF(#REF!&lt;&gt;"",1,0))</f>
        <v>#REF!</v>
      </c>
      <c r="P30" s="25" t="e">
        <f>IF('Crisis Indicator Data'!#REF!="No Data",1,IF(#REF!&lt;&gt;"",1,0))</f>
        <v>#REF!</v>
      </c>
      <c r="Q30" s="25" t="e">
        <f>IF('Crisis Indicator Data'!#REF!="No Data",1,IF(#REF!&lt;&gt;"",1,0))</f>
        <v>#REF!</v>
      </c>
      <c r="R30" s="25" t="e">
        <f>IF('Crisis Indicator Data'!#REF!="No Data",1,IF(#REF!&lt;&gt;"",1,0))</f>
        <v>#REF!</v>
      </c>
      <c r="S30" s="25" t="e">
        <f>IF('Crisis Indicator Data'!#REF!="No Data",1,IF(#REF!&lt;&gt;"",1,0))</f>
        <v>#REF!</v>
      </c>
      <c r="T30" s="25" t="e">
        <f>IF('Crisis Indicator Data'!#REF!="No Data",1,IF(#REF!&lt;&gt;"",1,0))</f>
        <v>#REF!</v>
      </c>
      <c r="U30" s="25" t="e">
        <f>IF('Crisis Indicator Data'!#REF!="No Data",1,IF(#REF!&lt;&gt;"",1,0))</f>
        <v>#REF!</v>
      </c>
      <c r="V30" s="25" t="e">
        <f>IF('Crisis Indicator Data'!#REF!="No Data",1,IF(#REF!&lt;&gt;"",1,0))</f>
        <v>#REF!</v>
      </c>
      <c r="W30" s="25" t="e">
        <f>IF('Crisis Indicator Data'!#REF!="No Data",1,IF(#REF!&lt;&gt;"",1,0))</f>
        <v>#REF!</v>
      </c>
      <c r="X30" s="25" t="e">
        <f>IF('Crisis Indicator Data'!#REF!="No Data",1,IF(#REF!&lt;&gt;"",1,0))</f>
        <v>#REF!</v>
      </c>
      <c r="Y30" s="25" t="e">
        <f>IF('Crisis Indicator Data'!#REF!="No Data",1,IF(#REF!&lt;&gt;"",1,0))</f>
        <v>#REF!</v>
      </c>
      <c r="Z30" s="25" t="e">
        <f>IF('Crisis Indicator Data'!#REF!="No Data",1,IF(#REF!&lt;&gt;"",1,0))</f>
        <v>#REF!</v>
      </c>
      <c r="AA30" s="25" t="e">
        <f>IF('Crisis Indicator Data'!#REF!="No Data",1,IF(#REF!&lt;&gt;"",1,0))</f>
        <v>#REF!</v>
      </c>
      <c r="AB30" s="25" t="e">
        <f>IF('Crisis Indicator Data'!#REF!="No Data",1,IF(#REF!&lt;&gt;"",1,0))</f>
        <v>#REF!</v>
      </c>
      <c r="AC30" s="25" t="e">
        <f>IF('Crisis Indicator Data'!#REF!="No Data",1,IF(#REF!&lt;&gt;"",1,0))</f>
        <v>#REF!</v>
      </c>
      <c r="AD30" s="25" t="e">
        <f>IF('Crisis Indicator Data'!#REF!="No Data",1,IF(#REF!&lt;&gt;"",1,0))</f>
        <v>#REF!</v>
      </c>
      <c r="AE30" s="25" t="e">
        <f>IF('Crisis Indicator Data'!#REF!="No Data",1,IF(#REF!&lt;&gt;"",1,0))</f>
        <v>#REF!</v>
      </c>
      <c r="AF30" s="25" t="e">
        <f>IF('Crisis Indicator Data'!#REF!="No Data",1,IF(#REF!&lt;&gt;"",1,0))</f>
        <v>#REF!</v>
      </c>
      <c r="AG30" s="25" t="e">
        <f>IF('Crisis Indicator Data'!#REF!="No Data",1,IF(#REF!&lt;&gt;"",1,0))</f>
        <v>#REF!</v>
      </c>
      <c r="AH30" s="25" t="e">
        <f>IF('Crisis Indicator Data'!#REF!="No Data",1,IF(#REF!&lt;&gt;"",1,0))</f>
        <v>#REF!</v>
      </c>
      <c r="AI30" s="25" t="e">
        <f>IF('Crisis Indicator Data'!#REF!="No Data",1,IF(#REF!&lt;&gt;"",1,0))</f>
        <v>#REF!</v>
      </c>
      <c r="AJ30" s="25" t="e">
        <f>IF('Crisis Indicator Data'!#REF!="No Data",1,IF(#REF!&lt;&gt;"",1,0))</f>
        <v>#REF!</v>
      </c>
      <c r="AK30" s="25" t="e">
        <f>IF('Crisis Indicator Data'!#REF!="No Data",1,IF(#REF!&lt;&gt;"",1,0))</f>
        <v>#REF!</v>
      </c>
      <c r="AL30" s="25" t="e">
        <f>IF('Crisis Indicator Data'!#REF!="No Data",1,IF(#REF!&lt;&gt;"",1,0))</f>
        <v>#REF!</v>
      </c>
      <c r="AM30" s="25" t="e">
        <f>IF('Crisis Indicator Data'!#REF!="No Data",1,IF(#REF!&lt;&gt;"",1,0))</f>
        <v>#REF!</v>
      </c>
      <c r="AN30" s="25" t="e">
        <f>IF('Crisis Indicator Data'!#REF!="No Data",1,IF(#REF!&lt;&gt;"",1,0))</f>
        <v>#REF!</v>
      </c>
      <c r="AO30" s="25" t="e">
        <f>IF('Crisis Indicator Data'!#REF!="No Data",1,IF(#REF!&lt;&gt;"",1,0))</f>
        <v>#REF!</v>
      </c>
      <c r="AP30" s="25" t="e">
        <f>IF('Crisis Indicator Data'!#REF!="No Data",1,IF(#REF!&lt;&gt;"",1,0))</f>
        <v>#REF!</v>
      </c>
      <c r="AQ30" s="25" t="e">
        <f>IF('Crisis Indicator Data'!#REF!="No Data",1,IF(#REF!&lt;&gt;"",1,0))</f>
        <v>#REF!</v>
      </c>
      <c r="AR30" s="25" t="e">
        <f>IF('Crisis Indicator Data'!#REF!="No Data",1,IF(#REF!&lt;&gt;"",1,0))</f>
        <v>#REF!</v>
      </c>
      <c r="AS30" s="25" t="e">
        <f>IF('Crisis Indicator Data'!#REF!="No Data",1,IF(#REF!&lt;&gt;"",1,0))</f>
        <v>#REF!</v>
      </c>
      <c r="AT30" s="25" t="e">
        <f>IF('Crisis Indicator Data'!#REF!="No Data",1,IF(#REF!&lt;&gt;"",1,0))</f>
        <v>#REF!</v>
      </c>
      <c r="AU30" s="25" t="e">
        <f>IF('Crisis Indicator Data'!#REF!="No Data",1,IF(#REF!&lt;&gt;"",1,0))</f>
        <v>#REF!</v>
      </c>
      <c r="AV30" s="25" t="e">
        <f>IF('Crisis Indicator Data'!#REF!="No Data",1,IF(#REF!&lt;&gt;"",1,0))</f>
        <v>#REF!</v>
      </c>
      <c r="AW30" s="25" t="e">
        <f>IF('Crisis Indicator Data'!#REF!="No Data",1,IF(#REF!&lt;&gt;"",1,0))</f>
        <v>#REF!</v>
      </c>
      <c r="AX30" s="25" t="e">
        <f>IF('Crisis Indicator Data'!#REF!="No Data",1,IF(#REF!&lt;&gt;"",1,0))</f>
        <v>#REF!</v>
      </c>
      <c r="AY30" s="25" t="e">
        <f>IF('Crisis Indicator Data'!#REF!="No Data",1,IF(#REF!&lt;&gt;"",1,0))</f>
        <v>#REF!</v>
      </c>
      <c r="AZ30" s="25" t="e">
        <f>IF('Crisis Indicator Data'!#REF!="No Data",1,IF(#REF!&lt;&gt;"",1,0))</f>
        <v>#REF!</v>
      </c>
      <c r="BA30" t="e">
        <f t="shared" si="0"/>
        <v>#REF!</v>
      </c>
      <c r="BB30" s="27" t="e">
        <f t="shared" si="1"/>
        <v>#REF!</v>
      </c>
    </row>
    <row r="31" spans="1:54">
      <c r="A31" t="s">
        <v>6849</v>
      </c>
      <c r="B31" s="25" t="e">
        <f>IF('Crisis Indicator Data'!#REF!="No Data",1,IF(#REF!&lt;&gt;"",1,0))</f>
        <v>#REF!</v>
      </c>
      <c r="C31" s="25" t="e">
        <f>IF('Crisis Indicator Data'!#REF!="No Data",1,IF(#REF!&lt;&gt;"",1,0))</f>
        <v>#REF!</v>
      </c>
      <c r="D31" s="25" t="e">
        <f>IF('Crisis Indicator Data'!#REF!="No Data",1,IF(#REF!&lt;&gt;"",1,0))</f>
        <v>#REF!</v>
      </c>
      <c r="E31" s="25" t="e">
        <f>IF('Crisis Indicator Data'!#REF!="No Data",1,IF(#REF!&lt;&gt;"",1,0))</f>
        <v>#REF!</v>
      </c>
      <c r="F31" s="25" t="e">
        <f>IF('Crisis Indicator Data'!#REF!="No Data",1,IF(#REF!&lt;&gt;"",1,0))</f>
        <v>#REF!</v>
      </c>
      <c r="G31" s="25" t="e">
        <f>IF('Crisis Indicator Data'!#REF!="No Data",1,IF(#REF!&lt;&gt;"",1,0))</f>
        <v>#REF!</v>
      </c>
      <c r="H31" s="25" t="e">
        <f>IF('Crisis Indicator Data'!#REF!="No Data",1,IF(#REF!&lt;&gt;"",1,0))</f>
        <v>#REF!</v>
      </c>
      <c r="I31" s="25" t="e">
        <f>IF('Crisis Indicator Data'!#REF!="No Data",1,IF(#REF!&lt;&gt;"",1,0))</f>
        <v>#REF!</v>
      </c>
      <c r="J31" s="25" t="e">
        <f>IF('Crisis Indicator Data'!#REF!="No Data",1,IF(#REF!&lt;&gt;"",1,0))</f>
        <v>#REF!</v>
      </c>
      <c r="K31" s="25" t="e">
        <f>IF('Crisis Indicator Data'!#REF!="No Data",1,IF(#REF!&lt;&gt;"",1,0))</f>
        <v>#REF!</v>
      </c>
      <c r="L31" s="25" t="e">
        <f>IF('Crisis Indicator Data'!#REF!="No Data",1,IF(#REF!&lt;&gt;"",1,0))</f>
        <v>#REF!</v>
      </c>
      <c r="M31" s="25" t="e">
        <f>IF('Crisis Indicator Data'!#REF!="No Data",1,IF(#REF!&lt;&gt;"",1,0))</f>
        <v>#REF!</v>
      </c>
      <c r="N31" s="25" t="e">
        <f>IF('Crisis Indicator Data'!#REF!="No Data",1,IF(#REF!&lt;&gt;"",1,0))</f>
        <v>#REF!</v>
      </c>
      <c r="O31" s="25" t="e">
        <f>IF('Crisis Indicator Data'!#REF!="No Data",1,IF(#REF!&lt;&gt;"",1,0))</f>
        <v>#REF!</v>
      </c>
      <c r="P31" s="25" t="e">
        <f>IF('Crisis Indicator Data'!#REF!="No Data",1,IF(#REF!&lt;&gt;"",1,0))</f>
        <v>#REF!</v>
      </c>
      <c r="Q31" s="25" t="e">
        <f>IF('Crisis Indicator Data'!#REF!="No Data",1,IF(#REF!&lt;&gt;"",1,0))</f>
        <v>#REF!</v>
      </c>
      <c r="R31" s="25" t="e">
        <f>IF('Crisis Indicator Data'!#REF!="No Data",1,IF(#REF!&lt;&gt;"",1,0))</f>
        <v>#REF!</v>
      </c>
      <c r="S31" s="25" t="e">
        <f>IF('Crisis Indicator Data'!#REF!="No Data",1,IF(#REF!&lt;&gt;"",1,0))</f>
        <v>#REF!</v>
      </c>
      <c r="T31" s="25" t="e">
        <f>IF('Crisis Indicator Data'!#REF!="No Data",1,IF(#REF!&lt;&gt;"",1,0))</f>
        <v>#REF!</v>
      </c>
      <c r="U31" s="25" t="e">
        <f>IF('Crisis Indicator Data'!#REF!="No Data",1,IF(#REF!&lt;&gt;"",1,0))</f>
        <v>#REF!</v>
      </c>
      <c r="V31" s="25" t="e">
        <f>IF('Crisis Indicator Data'!#REF!="No Data",1,IF(#REF!&lt;&gt;"",1,0))</f>
        <v>#REF!</v>
      </c>
      <c r="W31" s="25" t="e">
        <f>IF('Crisis Indicator Data'!#REF!="No Data",1,IF(#REF!&lt;&gt;"",1,0))</f>
        <v>#REF!</v>
      </c>
      <c r="X31" s="25" t="e">
        <f>IF('Crisis Indicator Data'!#REF!="No Data",1,IF(#REF!&lt;&gt;"",1,0))</f>
        <v>#REF!</v>
      </c>
      <c r="Y31" s="25" t="e">
        <f>IF('Crisis Indicator Data'!#REF!="No Data",1,IF(#REF!&lt;&gt;"",1,0))</f>
        <v>#REF!</v>
      </c>
      <c r="Z31" s="25" t="e">
        <f>IF('Crisis Indicator Data'!#REF!="No Data",1,IF(#REF!&lt;&gt;"",1,0))</f>
        <v>#REF!</v>
      </c>
      <c r="AA31" s="25" t="e">
        <f>IF('Crisis Indicator Data'!#REF!="No Data",1,IF(#REF!&lt;&gt;"",1,0))</f>
        <v>#REF!</v>
      </c>
      <c r="AB31" s="25" t="e">
        <f>IF('Crisis Indicator Data'!#REF!="No Data",1,IF(#REF!&lt;&gt;"",1,0))</f>
        <v>#REF!</v>
      </c>
      <c r="AC31" s="25" t="e">
        <f>IF('Crisis Indicator Data'!#REF!="No Data",1,IF(#REF!&lt;&gt;"",1,0))</f>
        <v>#REF!</v>
      </c>
      <c r="AD31" s="25" t="e">
        <f>IF('Crisis Indicator Data'!#REF!="No Data",1,IF(#REF!&lt;&gt;"",1,0))</f>
        <v>#REF!</v>
      </c>
      <c r="AE31" s="25" t="e">
        <f>IF('Crisis Indicator Data'!#REF!="No Data",1,IF(#REF!&lt;&gt;"",1,0))</f>
        <v>#REF!</v>
      </c>
      <c r="AF31" s="25" t="e">
        <f>IF('Crisis Indicator Data'!#REF!="No Data",1,IF(#REF!&lt;&gt;"",1,0))</f>
        <v>#REF!</v>
      </c>
      <c r="AG31" s="25" t="e">
        <f>IF('Crisis Indicator Data'!#REF!="No Data",1,IF(#REF!&lt;&gt;"",1,0))</f>
        <v>#REF!</v>
      </c>
      <c r="AH31" s="25" t="e">
        <f>IF('Crisis Indicator Data'!#REF!="No Data",1,IF(#REF!&lt;&gt;"",1,0))</f>
        <v>#REF!</v>
      </c>
      <c r="AI31" s="25" t="e">
        <f>IF('Crisis Indicator Data'!#REF!="No Data",1,IF(#REF!&lt;&gt;"",1,0))</f>
        <v>#REF!</v>
      </c>
      <c r="AJ31" s="25" t="e">
        <f>IF('Crisis Indicator Data'!#REF!="No Data",1,IF(#REF!&lt;&gt;"",1,0))</f>
        <v>#REF!</v>
      </c>
      <c r="AK31" s="25" t="e">
        <f>IF('Crisis Indicator Data'!#REF!="No Data",1,IF(#REF!&lt;&gt;"",1,0))</f>
        <v>#REF!</v>
      </c>
      <c r="AL31" s="25" t="e">
        <f>IF('Crisis Indicator Data'!#REF!="No Data",1,IF(#REF!&lt;&gt;"",1,0))</f>
        <v>#REF!</v>
      </c>
      <c r="AM31" s="25" t="e">
        <f>IF('Crisis Indicator Data'!#REF!="No Data",1,IF(#REF!&lt;&gt;"",1,0))</f>
        <v>#REF!</v>
      </c>
      <c r="AN31" s="25" t="e">
        <f>IF('Crisis Indicator Data'!#REF!="No Data",1,IF(#REF!&lt;&gt;"",1,0))</f>
        <v>#REF!</v>
      </c>
      <c r="AO31" s="25" t="e">
        <f>IF('Crisis Indicator Data'!#REF!="No Data",1,IF(#REF!&lt;&gt;"",1,0))</f>
        <v>#REF!</v>
      </c>
      <c r="AP31" s="25" t="e">
        <f>IF('Crisis Indicator Data'!#REF!="No Data",1,IF(#REF!&lt;&gt;"",1,0))</f>
        <v>#REF!</v>
      </c>
      <c r="AQ31" s="25" t="e">
        <f>IF('Crisis Indicator Data'!#REF!="No Data",1,IF(#REF!&lt;&gt;"",1,0))</f>
        <v>#REF!</v>
      </c>
      <c r="AR31" s="25" t="e">
        <f>IF('Crisis Indicator Data'!#REF!="No Data",1,IF(#REF!&lt;&gt;"",1,0))</f>
        <v>#REF!</v>
      </c>
      <c r="AS31" s="25" t="e">
        <f>IF('Crisis Indicator Data'!#REF!="No Data",1,IF(#REF!&lt;&gt;"",1,0))</f>
        <v>#REF!</v>
      </c>
      <c r="AT31" s="25" t="e">
        <f>IF('Crisis Indicator Data'!#REF!="No Data",1,IF(#REF!&lt;&gt;"",1,0))</f>
        <v>#REF!</v>
      </c>
      <c r="AU31" s="25" t="e">
        <f>IF('Crisis Indicator Data'!#REF!="No Data",1,IF(#REF!&lt;&gt;"",1,0))</f>
        <v>#REF!</v>
      </c>
      <c r="AV31" s="25" t="e">
        <f>IF('Crisis Indicator Data'!#REF!="No Data",1,IF(#REF!&lt;&gt;"",1,0))</f>
        <v>#REF!</v>
      </c>
      <c r="AW31" s="25" t="e">
        <f>IF('Crisis Indicator Data'!#REF!="No Data",1,IF(#REF!&lt;&gt;"",1,0))</f>
        <v>#REF!</v>
      </c>
      <c r="AX31" s="25" t="e">
        <f>IF('Crisis Indicator Data'!#REF!="No Data",1,IF(#REF!&lt;&gt;"",1,0))</f>
        <v>#REF!</v>
      </c>
      <c r="AY31" s="25" t="e">
        <f>IF('Crisis Indicator Data'!#REF!="No Data",1,IF(#REF!&lt;&gt;"",1,0))</f>
        <v>#REF!</v>
      </c>
      <c r="AZ31" s="25" t="e">
        <f>IF('Crisis Indicator Data'!#REF!="No Data",1,IF(#REF!&lt;&gt;"",1,0))</f>
        <v>#REF!</v>
      </c>
      <c r="BA31" t="e">
        <f t="shared" si="0"/>
        <v>#REF!</v>
      </c>
      <c r="BB31" s="27" t="e">
        <f t="shared" si="1"/>
        <v>#REF!</v>
      </c>
    </row>
    <row r="32" spans="1:54">
      <c r="A32" t="s">
        <v>6842</v>
      </c>
      <c r="B32" s="25" t="e">
        <f>IF('Crisis Indicator Data'!#REF!="No Data",1,IF(#REF!&lt;&gt;"",1,0))</f>
        <v>#REF!</v>
      </c>
      <c r="C32" s="25" t="e">
        <f>IF('Crisis Indicator Data'!#REF!="No Data",1,IF(#REF!&lt;&gt;"",1,0))</f>
        <v>#REF!</v>
      </c>
      <c r="D32" s="25" t="e">
        <f>IF('Crisis Indicator Data'!#REF!="No Data",1,IF(#REF!&lt;&gt;"",1,0))</f>
        <v>#REF!</v>
      </c>
      <c r="E32" s="25" t="e">
        <f>IF('Crisis Indicator Data'!#REF!="No Data",1,IF(#REF!&lt;&gt;"",1,0))</f>
        <v>#REF!</v>
      </c>
      <c r="F32" s="25" t="e">
        <f>IF('Crisis Indicator Data'!#REF!="No Data",1,IF(#REF!&lt;&gt;"",1,0))</f>
        <v>#REF!</v>
      </c>
      <c r="G32" s="25" t="e">
        <f>IF('Crisis Indicator Data'!#REF!="No Data",1,IF(#REF!&lt;&gt;"",1,0))</f>
        <v>#REF!</v>
      </c>
      <c r="H32" s="25" t="e">
        <f>IF('Crisis Indicator Data'!#REF!="No Data",1,IF(#REF!&lt;&gt;"",1,0))</f>
        <v>#REF!</v>
      </c>
      <c r="I32" s="25" t="e">
        <f>IF('Crisis Indicator Data'!#REF!="No Data",1,IF(#REF!&lt;&gt;"",1,0))</f>
        <v>#REF!</v>
      </c>
      <c r="J32" s="25" t="e">
        <f>IF('Crisis Indicator Data'!#REF!="No Data",1,IF(#REF!&lt;&gt;"",1,0))</f>
        <v>#REF!</v>
      </c>
      <c r="K32" s="25" t="e">
        <f>IF('Crisis Indicator Data'!#REF!="No Data",1,IF(#REF!&lt;&gt;"",1,0))</f>
        <v>#REF!</v>
      </c>
      <c r="L32" s="25" t="e">
        <f>IF('Crisis Indicator Data'!#REF!="No Data",1,IF(#REF!&lt;&gt;"",1,0))</f>
        <v>#REF!</v>
      </c>
      <c r="M32" s="25" t="e">
        <f>IF('Crisis Indicator Data'!#REF!="No Data",1,IF(#REF!&lt;&gt;"",1,0))</f>
        <v>#REF!</v>
      </c>
      <c r="N32" s="25" t="e">
        <f>IF('Crisis Indicator Data'!#REF!="No Data",1,IF(#REF!&lt;&gt;"",1,0))</f>
        <v>#REF!</v>
      </c>
      <c r="O32" s="25" t="e">
        <f>IF('Crisis Indicator Data'!#REF!="No Data",1,IF(#REF!&lt;&gt;"",1,0))</f>
        <v>#REF!</v>
      </c>
      <c r="P32" s="25" t="e">
        <f>IF('Crisis Indicator Data'!#REF!="No Data",1,IF(#REF!&lt;&gt;"",1,0))</f>
        <v>#REF!</v>
      </c>
      <c r="Q32" s="25" t="e">
        <f>IF('Crisis Indicator Data'!#REF!="No Data",1,IF(#REF!&lt;&gt;"",1,0))</f>
        <v>#REF!</v>
      </c>
      <c r="R32" s="25" t="e">
        <f>IF('Crisis Indicator Data'!#REF!="No Data",1,IF(#REF!&lt;&gt;"",1,0))</f>
        <v>#REF!</v>
      </c>
      <c r="S32" s="25" t="e">
        <f>IF('Crisis Indicator Data'!#REF!="No Data",1,IF(#REF!&lt;&gt;"",1,0))</f>
        <v>#REF!</v>
      </c>
      <c r="T32" s="25" t="e">
        <f>IF('Crisis Indicator Data'!#REF!="No Data",1,IF(#REF!&lt;&gt;"",1,0))</f>
        <v>#REF!</v>
      </c>
      <c r="U32" s="25" t="e">
        <f>IF('Crisis Indicator Data'!#REF!="No Data",1,IF(#REF!&lt;&gt;"",1,0))</f>
        <v>#REF!</v>
      </c>
      <c r="V32" s="25" t="e">
        <f>IF('Crisis Indicator Data'!#REF!="No Data",1,IF(#REF!&lt;&gt;"",1,0))</f>
        <v>#REF!</v>
      </c>
      <c r="W32" s="25" t="e">
        <f>IF('Crisis Indicator Data'!#REF!="No Data",1,IF(#REF!&lt;&gt;"",1,0))</f>
        <v>#REF!</v>
      </c>
      <c r="X32" s="25" t="e">
        <f>IF('Crisis Indicator Data'!#REF!="No Data",1,IF(#REF!&lt;&gt;"",1,0))</f>
        <v>#REF!</v>
      </c>
      <c r="Y32" s="25" t="e">
        <f>IF('Crisis Indicator Data'!#REF!="No Data",1,IF(#REF!&lt;&gt;"",1,0))</f>
        <v>#REF!</v>
      </c>
      <c r="Z32" s="25" t="e">
        <f>IF('Crisis Indicator Data'!#REF!="No Data",1,IF(#REF!&lt;&gt;"",1,0))</f>
        <v>#REF!</v>
      </c>
      <c r="AA32" s="25" t="e">
        <f>IF('Crisis Indicator Data'!#REF!="No Data",1,IF(#REF!&lt;&gt;"",1,0))</f>
        <v>#REF!</v>
      </c>
      <c r="AB32" s="25" t="e">
        <f>IF('Crisis Indicator Data'!#REF!="No Data",1,IF(#REF!&lt;&gt;"",1,0))</f>
        <v>#REF!</v>
      </c>
      <c r="AC32" s="25" t="e">
        <f>IF('Crisis Indicator Data'!#REF!="No Data",1,IF(#REF!&lt;&gt;"",1,0))</f>
        <v>#REF!</v>
      </c>
      <c r="AD32" s="25" t="e">
        <f>IF('Crisis Indicator Data'!#REF!="No Data",1,IF(#REF!&lt;&gt;"",1,0))</f>
        <v>#REF!</v>
      </c>
      <c r="AE32" s="25" t="e">
        <f>IF('Crisis Indicator Data'!#REF!="No Data",1,IF(#REF!&lt;&gt;"",1,0))</f>
        <v>#REF!</v>
      </c>
      <c r="AF32" s="25" t="e">
        <f>IF('Crisis Indicator Data'!#REF!="No Data",1,IF(#REF!&lt;&gt;"",1,0))</f>
        <v>#REF!</v>
      </c>
      <c r="AG32" s="25" t="e">
        <f>IF('Crisis Indicator Data'!#REF!="No Data",1,IF(#REF!&lt;&gt;"",1,0))</f>
        <v>#REF!</v>
      </c>
      <c r="AH32" s="25" t="e">
        <f>IF('Crisis Indicator Data'!#REF!="No Data",1,IF(#REF!&lt;&gt;"",1,0))</f>
        <v>#REF!</v>
      </c>
      <c r="AI32" s="25" t="e">
        <f>IF('Crisis Indicator Data'!#REF!="No Data",1,IF(#REF!&lt;&gt;"",1,0))</f>
        <v>#REF!</v>
      </c>
      <c r="AJ32" s="25" t="e">
        <f>IF('Crisis Indicator Data'!#REF!="No Data",1,IF(#REF!&lt;&gt;"",1,0))</f>
        <v>#REF!</v>
      </c>
      <c r="AK32" s="25" t="e">
        <f>IF('Crisis Indicator Data'!#REF!="No Data",1,IF(#REF!&lt;&gt;"",1,0))</f>
        <v>#REF!</v>
      </c>
      <c r="AL32" s="25" t="e">
        <f>IF('Crisis Indicator Data'!#REF!="No Data",1,IF(#REF!&lt;&gt;"",1,0))</f>
        <v>#REF!</v>
      </c>
      <c r="AM32" s="25" t="e">
        <f>IF('Crisis Indicator Data'!#REF!="No Data",1,IF(#REF!&lt;&gt;"",1,0))</f>
        <v>#REF!</v>
      </c>
      <c r="AN32" s="25" t="e">
        <f>IF('Crisis Indicator Data'!#REF!="No Data",1,IF(#REF!&lt;&gt;"",1,0))</f>
        <v>#REF!</v>
      </c>
      <c r="AO32" s="25" t="e">
        <f>IF('Crisis Indicator Data'!#REF!="No Data",1,IF(#REF!&lt;&gt;"",1,0))</f>
        <v>#REF!</v>
      </c>
      <c r="AP32" s="25" t="e">
        <f>IF('Crisis Indicator Data'!#REF!="No Data",1,IF(#REF!&lt;&gt;"",1,0))</f>
        <v>#REF!</v>
      </c>
      <c r="AQ32" s="25" t="e">
        <f>IF('Crisis Indicator Data'!#REF!="No Data",1,IF(#REF!&lt;&gt;"",1,0))</f>
        <v>#REF!</v>
      </c>
      <c r="AR32" s="25" t="e">
        <f>IF('Crisis Indicator Data'!#REF!="No Data",1,IF(#REF!&lt;&gt;"",1,0))</f>
        <v>#REF!</v>
      </c>
      <c r="AS32" s="25" t="e">
        <f>IF('Crisis Indicator Data'!#REF!="No Data",1,IF(#REF!&lt;&gt;"",1,0))</f>
        <v>#REF!</v>
      </c>
      <c r="AT32" s="25" t="e">
        <f>IF('Crisis Indicator Data'!#REF!="No Data",1,IF(#REF!&lt;&gt;"",1,0))</f>
        <v>#REF!</v>
      </c>
      <c r="AU32" s="25" t="e">
        <f>IF('Crisis Indicator Data'!#REF!="No Data",1,IF(#REF!&lt;&gt;"",1,0))</f>
        <v>#REF!</v>
      </c>
      <c r="AV32" s="25" t="e">
        <f>IF('Crisis Indicator Data'!#REF!="No Data",1,IF(#REF!&lt;&gt;"",1,0))</f>
        <v>#REF!</v>
      </c>
      <c r="AW32" s="25" t="e">
        <f>IF('Crisis Indicator Data'!#REF!="No Data",1,IF(#REF!&lt;&gt;"",1,0))</f>
        <v>#REF!</v>
      </c>
      <c r="AX32" s="25" t="e">
        <f>IF('Crisis Indicator Data'!#REF!="No Data",1,IF(#REF!&lt;&gt;"",1,0))</f>
        <v>#REF!</v>
      </c>
      <c r="AY32" s="25" t="e">
        <f>IF('Crisis Indicator Data'!#REF!="No Data",1,IF(#REF!&lt;&gt;"",1,0))</f>
        <v>#REF!</v>
      </c>
      <c r="AZ32" s="25" t="e">
        <f>IF('Crisis Indicator Data'!#REF!="No Data",1,IF(#REF!&lt;&gt;"",1,0))</f>
        <v>#REF!</v>
      </c>
      <c r="BA32" t="e">
        <f t="shared" si="0"/>
        <v>#REF!</v>
      </c>
      <c r="BB32" s="27" t="e">
        <f t="shared" si="1"/>
        <v>#REF!</v>
      </c>
    </row>
    <row r="33" spans="1:54">
      <c r="A33" t="s">
        <v>6840</v>
      </c>
      <c r="B33" s="25" t="e">
        <f>IF('Crisis Indicator Data'!#REF!="No Data",1,IF(#REF!&lt;&gt;"",1,0))</f>
        <v>#REF!</v>
      </c>
      <c r="C33" s="25" t="e">
        <f>IF('Crisis Indicator Data'!#REF!="No Data",1,IF(#REF!&lt;&gt;"",1,0))</f>
        <v>#REF!</v>
      </c>
      <c r="D33" s="25" t="e">
        <f>IF('Crisis Indicator Data'!#REF!="No Data",1,IF(#REF!&lt;&gt;"",1,0))</f>
        <v>#REF!</v>
      </c>
      <c r="E33" s="25" t="e">
        <f>IF('Crisis Indicator Data'!#REF!="No Data",1,IF(#REF!&lt;&gt;"",1,0))</f>
        <v>#REF!</v>
      </c>
      <c r="F33" s="25" t="e">
        <f>IF('Crisis Indicator Data'!#REF!="No Data",1,IF(#REF!&lt;&gt;"",1,0))</f>
        <v>#REF!</v>
      </c>
      <c r="G33" s="25" t="e">
        <f>IF('Crisis Indicator Data'!#REF!="No Data",1,IF(#REF!&lt;&gt;"",1,0))</f>
        <v>#REF!</v>
      </c>
      <c r="H33" s="25" t="e">
        <f>IF('Crisis Indicator Data'!#REF!="No Data",1,IF(#REF!&lt;&gt;"",1,0))</f>
        <v>#REF!</v>
      </c>
      <c r="I33" s="25" t="e">
        <f>IF('Crisis Indicator Data'!#REF!="No Data",1,IF(#REF!&lt;&gt;"",1,0))</f>
        <v>#REF!</v>
      </c>
      <c r="J33" s="25" t="e">
        <f>IF('Crisis Indicator Data'!#REF!="No Data",1,IF(#REF!&lt;&gt;"",1,0))</f>
        <v>#REF!</v>
      </c>
      <c r="K33" s="25" t="e">
        <f>IF('Crisis Indicator Data'!#REF!="No Data",1,IF(#REF!&lt;&gt;"",1,0))</f>
        <v>#REF!</v>
      </c>
      <c r="L33" s="25" t="e">
        <f>IF('Crisis Indicator Data'!#REF!="No Data",1,IF(#REF!&lt;&gt;"",1,0))</f>
        <v>#REF!</v>
      </c>
      <c r="M33" s="25" t="e">
        <f>IF('Crisis Indicator Data'!#REF!="No Data",1,IF(#REF!&lt;&gt;"",1,0))</f>
        <v>#REF!</v>
      </c>
      <c r="N33" s="25" t="e">
        <f>IF('Crisis Indicator Data'!#REF!="No Data",1,IF(#REF!&lt;&gt;"",1,0))</f>
        <v>#REF!</v>
      </c>
      <c r="O33" s="25" t="e">
        <f>IF('Crisis Indicator Data'!#REF!="No Data",1,IF(#REF!&lt;&gt;"",1,0))</f>
        <v>#REF!</v>
      </c>
      <c r="P33" s="25" t="e">
        <f>IF('Crisis Indicator Data'!#REF!="No Data",1,IF(#REF!&lt;&gt;"",1,0))</f>
        <v>#REF!</v>
      </c>
      <c r="Q33" s="25" t="e">
        <f>IF('Crisis Indicator Data'!#REF!="No Data",1,IF(#REF!&lt;&gt;"",1,0))</f>
        <v>#REF!</v>
      </c>
      <c r="R33" s="25" t="e">
        <f>IF('Crisis Indicator Data'!#REF!="No Data",1,IF(#REF!&lt;&gt;"",1,0))</f>
        <v>#REF!</v>
      </c>
      <c r="S33" s="25" t="e">
        <f>IF('Crisis Indicator Data'!#REF!="No Data",1,IF(#REF!&lt;&gt;"",1,0))</f>
        <v>#REF!</v>
      </c>
      <c r="T33" s="25" t="e">
        <f>IF('Crisis Indicator Data'!#REF!="No Data",1,IF(#REF!&lt;&gt;"",1,0))</f>
        <v>#REF!</v>
      </c>
      <c r="U33" s="25" t="e">
        <f>IF('Crisis Indicator Data'!#REF!="No Data",1,IF(#REF!&lt;&gt;"",1,0))</f>
        <v>#REF!</v>
      </c>
      <c r="V33" s="25" t="e">
        <f>IF('Crisis Indicator Data'!#REF!="No Data",1,IF(#REF!&lt;&gt;"",1,0))</f>
        <v>#REF!</v>
      </c>
      <c r="W33" s="25" t="e">
        <f>IF('Crisis Indicator Data'!#REF!="No Data",1,IF(#REF!&lt;&gt;"",1,0))</f>
        <v>#REF!</v>
      </c>
      <c r="X33" s="25" t="e">
        <f>IF('Crisis Indicator Data'!#REF!="No Data",1,IF(#REF!&lt;&gt;"",1,0))</f>
        <v>#REF!</v>
      </c>
      <c r="Y33" s="25" t="e">
        <f>IF('Crisis Indicator Data'!#REF!="No Data",1,IF(#REF!&lt;&gt;"",1,0))</f>
        <v>#REF!</v>
      </c>
      <c r="Z33" s="25" t="e">
        <f>IF('Crisis Indicator Data'!#REF!="No Data",1,IF(#REF!&lt;&gt;"",1,0))</f>
        <v>#REF!</v>
      </c>
      <c r="AA33" s="25" t="e">
        <f>IF('Crisis Indicator Data'!#REF!="No Data",1,IF(#REF!&lt;&gt;"",1,0))</f>
        <v>#REF!</v>
      </c>
      <c r="AB33" s="25" t="e">
        <f>IF('Crisis Indicator Data'!#REF!="No Data",1,IF(#REF!&lt;&gt;"",1,0))</f>
        <v>#REF!</v>
      </c>
      <c r="AC33" s="25" t="e">
        <f>IF('Crisis Indicator Data'!#REF!="No Data",1,IF(#REF!&lt;&gt;"",1,0))</f>
        <v>#REF!</v>
      </c>
      <c r="AD33" s="25" t="e">
        <f>IF('Crisis Indicator Data'!#REF!="No Data",1,IF(#REF!&lt;&gt;"",1,0))</f>
        <v>#REF!</v>
      </c>
      <c r="AE33" s="25" t="e">
        <f>IF('Crisis Indicator Data'!#REF!="No Data",1,IF(#REF!&lt;&gt;"",1,0))</f>
        <v>#REF!</v>
      </c>
      <c r="AF33" s="25" t="e">
        <f>IF('Crisis Indicator Data'!#REF!="No Data",1,IF(#REF!&lt;&gt;"",1,0))</f>
        <v>#REF!</v>
      </c>
      <c r="AG33" s="25" t="e">
        <f>IF('Crisis Indicator Data'!#REF!="No Data",1,IF(#REF!&lt;&gt;"",1,0))</f>
        <v>#REF!</v>
      </c>
      <c r="AH33" s="25" t="e">
        <f>IF('Crisis Indicator Data'!#REF!="No Data",1,IF(#REF!&lt;&gt;"",1,0))</f>
        <v>#REF!</v>
      </c>
      <c r="AI33" s="25" t="e">
        <f>IF('Crisis Indicator Data'!#REF!="No Data",1,IF(#REF!&lt;&gt;"",1,0))</f>
        <v>#REF!</v>
      </c>
      <c r="AJ33" s="25" t="e">
        <f>IF('Crisis Indicator Data'!#REF!="No Data",1,IF(#REF!&lt;&gt;"",1,0))</f>
        <v>#REF!</v>
      </c>
      <c r="AK33" s="25" t="e">
        <f>IF('Crisis Indicator Data'!#REF!="No Data",1,IF(#REF!&lt;&gt;"",1,0))</f>
        <v>#REF!</v>
      </c>
      <c r="AL33" s="25" t="e">
        <f>IF('Crisis Indicator Data'!#REF!="No Data",1,IF(#REF!&lt;&gt;"",1,0))</f>
        <v>#REF!</v>
      </c>
      <c r="AM33" s="25" t="e">
        <f>IF('Crisis Indicator Data'!#REF!="No Data",1,IF(#REF!&lt;&gt;"",1,0))</f>
        <v>#REF!</v>
      </c>
      <c r="AN33" s="25" t="e">
        <f>IF('Crisis Indicator Data'!#REF!="No Data",1,IF(#REF!&lt;&gt;"",1,0))</f>
        <v>#REF!</v>
      </c>
      <c r="AO33" s="25" t="e">
        <f>IF('Crisis Indicator Data'!#REF!="No Data",1,IF(#REF!&lt;&gt;"",1,0))</f>
        <v>#REF!</v>
      </c>
      <c r="AP33" s="25" t="e">
        <f>IF('Crisis Indicator Data'!#REF!="No Data",1,IF(#REF!&lt;&gt;"",1,0))</f>
        <v>#REF!</v>
      </c>
      <c r="AQ33" s="25" t="e">
        <f>IF('Crisis Indicator Data'!#REF!="No Data",1,IF(#REF!&lt;&gt;"",1,0))</f>
        <v>#REF!</v>
      </c>
      <c r="AR33" s="25" t="e">
        <f>IF('Crisis Indicator Data'!#REF!="No Data",1,IF(#REF!&lt;&gt;"",1,0))</f>
        <v>#REF!</v>
      </c>
      <c r="AS33" s="25" t="e">
        <f>IF('Crisis Indicator Data'!#REF!="No Data",1,IF(#REF!&lt;&gt;"",1,0))</f>
        <v>#REF!</v>
      </c>
      <c r="AT33" s="25" t="e">
        <f>IF('Crisis Indicator Data'!#REF!="No Data",1,IF(#REF!&lt;&gt;"",1,0))</f>
        <v>#REF!</v>
      </c>
      <c r="AU33" s="25" t="e">
        <f>IF('Crisis Indicator Data'!#REF!="No Data",1,IF(#REF!&lt;&gt;"",1,0))</f>
        <v>#REF!</v>
      </c>
      <c r="AV33" s="25" t="e">
        <f>IF('Crisis Indicator Data'!#REF!="No Data",1,IF(#REF!&lt;&gt;"",1,0))</f>
        <v>#REF!</v>
      </c>
      <c r="AW33" s="25" t="e">
        <f>IF('Crisis Indicator Data'!#REF!="No Data",1,IF(#REF!&lt;&gt;"",1,0))</f>
        <v>#REF!</v>
      </c>
      <c r="AX33" s="25" t="e">
        <f>IF('Crisis Indicator Data'!#REF!="No Data",1,IF(#REF!&lt;&gt;"",1,0))</f>
        <v>#REF!</v>
      </c>
      <c r="AY33" s="25" t="e">
        <f>IF('Crisis Indicator Data'!#REF!="No Data",1,IF(#REF!&lt;&gt;"",1,0))</f>
        <v>#REF!</v>
      </c>
      <c r="AZ33" s="25" t="e">
        <f>IF('Crisis Indicator Data'!#REF!="No Data",1,IF(#REF!&lt;&gt;"",1,0))</f>
        <v>#REF!</v>
      </c>
      <c r="BA33" t="e">
        <f t="shared" si="0"/>
        <v>#REF!</v>
      </c>
      <c r="BB33" s="27" t="e">
        <f t="shared" si="1"/>
        <v>#REF!</v>
      </c>
    </row>
    <row r="34" spans="1:54">
      <c r="A34" t="s">
        <v>7102</v>
      </c>
      <c r="B34" s="25" t="e">
        <f>IF('Crisis Indicator Data'!#REF!="No Data",1,IF(#REF!&lt;&gt;"",1,0))</f>
        <v>#REF!</v>
      </c>
      <c r="C34" s="25" t="e">
        <f>IF('Crisis Indicator Data'!#REF!="No Data",1,IF(#REF!&lt;&gt;"",1,0))</f>
        <v>#REF!</v>
      </c>
      <c r="D34" s="25" t="e">
        <f>IF('Crisis Indicator Data'!#REF!="No Data",1,IF(#REF!&lt;&gt;"",1,0))</f>
        <v>#REF!</v>
      </c>
      <c r="E34" s="25" t="e">
        <f>IF('Crisis Indicator Data'!#REF!="No Data",1,IF(#REF!&lt;&gt;"",1,0))</f>
        <v>#REF!</v>
      </c>
      <c r="F34" s="25" t="e">
        <f>IF('Crisis Indicator Data'!#REF!="No Data",1,IF(#REF!&lt;&gt;"",1,0))</f>
        <v>#REF!</v>
      </c>
      <c r="G34" s="25" t="e">
        <f>IF('Crisis Indicator Data'!#REF!="No Data",1,IF(#REF!&lt;&gt;"",1,0))</f>
        <v>#REF!</v>
      </c>
      <c r="H34" s="25" t="e">
        <f>IF('Crisis Indicator Data'!#REF!="No Data",1,IF(#REF!&lt;&gt;"",1,0))</f>
        <v>#REF!</v>
      </c>
      <c r="I34" s="25" t="e">
        <f>IF('Crisis Indicator Data'!#REF!="No Data",1,IF(#REF!&lt;&gt;"",1,0))</f>
        <v>#REF!</v>
      </c>
      <c r="J34" s="25" t="e">
        <f>IF('Crisis Indicator Data'!#REF!="No Data",1,IF(#REF!&lt;&gt;"",1,0))</f>
        <v>#REF!</v>
      </c>
      <c r="K34" s="25" t="e">
        <f>IF('Crisis Indicator Data'!#REF!="No Data",1,IF(#REF!&lt;&gt;"",1,0))</f>
        <v>#REF!</v>
      </c>
      <c r="L34" s="25" t="e">
        <f>IF('Crisis Indicator Data'!#REF!="No Data",1,IF(#REF!&lt;&gt;"",1,0))</f>
        <v>#REF!</v>
      </c>
      <c r="M34" s="25" t="e">
        <f>IF('Crisis Indicator Data'!#REF!="No Data",1,IF(#REF!&lt;&gt;"",1,0))</f>
        <v>#REF!</v>
      </c>
      <c r="N34" s="25" t="e">
        <f>IF('Crisis Indicator Data'!#REF!="No Data",1,IF(#REF!&lt;&gt;"",1,0))</f>
        <v>#REF!</v>
      </c>
      <c r="O34" s="25" t="e">
        <f>IF('Crisis Indicator Data'!#REF!="No Data",1,IF(#REF!&lt;&gt;"",1,0))</f>
        <v>#REF!</v>
      </c>
      <c r="P34" s="25" t="e">
        <f>IF('Crisis Indicator Data'!#REF!="No Data",1,IF(#REF!&lt;&gt;"",1,0))</f>
        <v>#REF!</v>
      </c>
      <c r="Q34" s="25" t="e">
        <f>IF('Crisis Indicator Data'!#REF!="No Data",1,IF(#REF!&lt;&gt;"",1,0))</f>
        <v>#REF!</v>
      </c>
      <c r="R34" s="25" t="e">
        <f>IF('Crisis Indicator Data'!#REF!="No Data",1,IF(#REF!&lt;&gt;"",1,0))</f>
        <v>#REF!</v>
      </c>
      <c r="S34" s="25" t="e">
        <f>IF('Crisis Indicator Data'!#REF!="No Data",1,IF(#REF!&lt;&gt;"",1,0))</f>
        <v>#REF!</v>
      </c>
      <c r="T34" s="25" t="e">
        <f>IF('Crisis Indicator Data'!#REF!="No Data",1,IF(#REF!&lt;&gt;"",1,0))</f>
        <v>#REF!</v>
      </c>
      <c r="U34" s="25" t="e">
        <f>IF('Crisis Indicator Data'!#REF!="No Data",1,IF(#REF!&lt;&gt;"",1,0))</f>
        <v>#REF!</v>
      </c>
      <c r="V34" s="25" t="e">
        <f>IF('Crisis Indicator Data'!#REF!="No Data",1,IF(#REF!&lt;&gt;"",1,0))</f>
        <v>#REF!</v>
      </c>
      <c r="W34" s="25" t="e">
        <f>IF('Crisis Indicator Data'!#REF!="No Data",1,IF(#REF!&lt;&gt;"",1,0))</f>
        <v>#REF!</v>
      </c>
      <c r="X34" s="25" t="e">
        <f>IF('Crisis Indicator Data'!#REF!="No Data",1,IF(#REF!&lt;&gt;"",1,0))</f>
        <v>#REF!</v>
      </c>
      <c r="Y34" s="25" t="e">
        <f>IF('Crisis Indicator Data'!#REF!="No Data",1,IF(#REF!&lt;&gt;"",1,0))</f>
        <v>#REF!</v>
      </c>
      <c r="Z34" s="25" t="e">
        <f>IF('Crisis Indicator Data'!#REF!="No Data",1,IF(#REF!&lt;&gt;"",1,0))</f>
        <v>#REF!</v>
      </c>
      <c r="AA34" s="25" t="e">
        <f>IF('Crisis Indicator Data'!#REF!="No Data",1,IF(#REF!&lt;&gt;"",1,0))</f>
        <v>#REF!</v>
      </c>
      <c r="AB34" s="25" t="e">
        <f>IF('Crisis Indicator Data'!#REF!="No Data",1,IF(#REF!&lt;&gt;"",1,0))</f>
        <v>#REF!</v>
      </c>
      <c r="AC34" s="25" t="e">
        <f>IF('Crisis Indicator Data'!#REF!="No Data",1,IF(#REF!&lt;&gt;"",1,0))</f>
        <v>#REF!</v>
      </c>
      <c r="AD34" s="25" t="e">
        <f>IF('Crisis Indicator Data'!#REF!="No Data",1,IF(#REF!&lt;&gt;"",1,0))</f>
        <v>#REF!</v>
      </c>
      <c r="AE34" s="25" t="e">
        <f>IF('Crisis Indicator Data'!#REF!="No Data",1,IF(#REF!&lt;&gt;"",1,0))</f>
        <v>#REF!</v>
      </c>
      <c r="AF34" s="25" t="e">
        <f>IF('Crisis Indicator Data'!#REF!="No Data",1,IF(#REF!&lt;&gt;"",1,0))</f>
        <v>#REF!</v>
      </c>
      <c r="AG34" s="25" t="e">
        <f>IF('Crisis Indicator Data'!#REF!="No Data",1,IF(#REF!&lt;&gt;"",1,0))</f>
        <v>#REF!</v>
      </c>
      <c r="AH34" s="25" t="e">
        <f>IF('Crisis Indicator Data'!#REF!="No Data",1,IF(#REF!&lt;&gt;"",1,0))</f>
        <v>#REF!</v>
      </c>
      <c r="AI34" s="25" t="e">
        <f>IF('Crisis Indicator Data'!#REF!="No Data",1,IF(#REF!&lt;&gt;"",1,0))</f>
        <v>#REF!</v>
      </c>
      <c r="AJ34" s="25" t="e">
        <f>IF('Crisis Indicator Data'!#REF!="No Data",1,IF(#REF!&lt;&gt;"",1,0))</f>
        <v>#REF!</v>
      </c>
      <c r="AK34" s="25" t="e">
        <f>IF('Crisis Indicator Data'!#REF!="No Data",1,IF(#REF!&lt;&gt;"",1,0))</f>
        <v>#REF!</v>
      </c>
      <c r="AL34" s="25" t="e">
        <f>IF('Crisis Indicator Data'!#REF!="No Data",1,IF(#REF!&lt;&gt;"",1,0))</f>
        <v>#REF!</v>
      </c>
      <c r="AM34" s="25" t="e">
        <f>IF('Crisis Indicator Data'!#REF!="No Data",1,IF(#REF!&lt;&gt;"",1,0))</f>
        <v>#REF!</v>
      </c>
      <c r="AN34" s="25" t="e">
        <f>IF('Crisis Indicator Data'!#REF!="No Data",1,IF(#REF!&lt;&gt;"",1,0))</f>
        <v>#REF!</v>
      </c>
      <c r="AO34" s="25" t="e">
        <f>IF('Crisis Indicator Data'!#REF!="No Data",1,IF(#REF!&lt;&gt;"",1,0))</f>
        <v>#REF!</v>
      </c>
      <c r="AP34" s="25" t="e">
        <f>IF('Crisis Indicator Data'!#REF!="No Data",1,IF(#REF!&lt;&gt;"",1,0))</f>
        <v>#REF!</v>
      </c>
      <c r="AQ34" s="25" t="e">
        <f>IF('Crisis Indicator Data'!#REF!="No Data",1,IF(#REF!&lt;&gt;"",1,0))</f>
        <v>#REF!</v>
      </c>
      <c r="AR34" s="25" t="e">
        <f>IF('Crisis Indicator Data'!#REF!="No Data",1,IF(#REF!&lt;&gt;"",1,0))</f>
        <v>#REF!</v>
      </c>
      <c r="AS34" s="25" t="e">
        <f>IF('Crisis Indicator Data'!#REF!="No Data",1,IF(#REF!&lt;&gt;"",1,0))</f>
        <v>#REF!</v>
      </c>
      <c r="AT34" s="25" t="e">
        <f>IF('Crisis Indicator Data'!#REF!="No Data",1,IF(#REF!&lt;&gt;"",1,0))</f>
        <v>#REF!</v>
      </c>
      <c r="AU34" s="25" t="e">
        <f>IF('Crisis Indicator Data'!#REF!="No Data",1,IF(#REF!&lt;&gt;"",1,0))</f>
        <v>#REF!</v>
      </c>
      <c r="AV34" s="25" t="e">
        <f>IF('Crisis Indicator Data'!#REF!="No Data",1,IF(#REF!&lt;&gt;"",1,0))</f>
        <v>#REF!</v>
      </c>
      <c r="AW34" s="25" t="e">
        <f>IF('Crisis Indicator Data'!#REF!="No Data",1,IF(#REF!&lt;&gt;"",1,0))</f>
        <v>#REF!</v>
      </c>
      <c r="AX34" s="25" t="e">
        <f>IF('Crisis Indicator Data'!#REF!="No Data",1,IF(#REF!&lt;&gt;"",1,0))</f>
        <v>#REF!</v>
      </c>
      <c r="AY34" s="25" t="e">
        <f>IF('Crisis Indicator Data'!#REF!="No Data",1,IF(#REF!&lt;&gt;"",1,0))</f>
        <v>#REF!</v>
      </c>
      <c r="AZ34" s="25" t="e">
        <f>IF('Crisis Indicator Data'!#REF!="No Data",1,IF(#REF!&lt;&gt;"",1,0))</f>
        <v>#REF!</v>
      </c>
      <c r="BA34" t="e">
        <f t="shared" ref="BA34:BA65" si="2">SUM(B34:AZ34)</f>
        <v>#REF!</v>
      </c>
      <c r="BB34" s="27" t="e">
        <f t="shared" ref="BB34:BB65" si="3">BA34/51</f>
        <v>#REF!</v>
      </c>
    </row>
    <row r="35" spans="1:54">
      <c r="A35" t="s">
        <v>6845</v>
      </c>
      <c r="B35" s="25" t="e">
        <f>IF('Crisis Indicator Data'!#REF!="No Data",1,IF(#REF!&lt;&gt;"",1,0))</f>
        <v>#REF!</v>
      </c>
      <c r="C35" s="25" t="e">
        <f>IF('Crisis Indicator Data'!#REF!="No Data",1,IF(#REF!&lt;&gt;"",1,0))</f>
        <v>#REF!</v>
      </c>
      <c r="D35" s="25" t="e">
        <f>IF('Crisis Indicator Data'!#REF!="No Data",1,IF(#REF!&lt;&gt;"",1,0))</f>
        <v>#REF!</v>
      </c>
      <c r="E35" s="25" t="e">
        <f>IF('Crisis Indicator Data'!#REF!="No Data",1,IF(#REF!&lt;&gt;"",1,0))</f>
        <v>#REF!</v>
      </c>
      <c r="F35" s="25" t="e">
        <f>IF('Crisis Indicator Data'!#REF!="No Data",1,IF(#REF!&lt;&gt;"",1,0))</f>
        <v>#REF!</v>
      </c>
      <c r="G35" s="25" t="e">
        <f>IF('Crisis Indicator Data'!#REF!="No Data",1,IF(#REF!&lt;&gt;"",1,0))</f>
        <v>#REF!</v>
      </c>
      <c r="H35" s="25" t="e">
        <f>IF('Crisis Indicator Data'!#REF!="No Data",1,IF(#REF!&lt;&gt;"",1,0))</f>
        <v>#REF!</v>
      </c>
      <c r="I35" s="25" t="e">
        <f>IF('Crisis Indicator Data'!#REF!="No Data",1,IF(#REF!&lt;&gt;"",1,0))</f>
        <v>#REF!</v>
      </c>
      <c r="J35" s="25" t="e">
        <f>IF('Crisis Indicator Data'!#REF!="No Data",1,IF(#REF!&lt;&gt;"",1,0))</f>
        <v>#REF!</v>
      </c>
      <c r="K35" s="25" t="e">
        <f>IF('Crisis Indicator Data'!#REF!="No Data",1,IF(#REF!&lt;&gt;"",1,0))</f>
        <v>#REF!</v>
      </c>
      <c r="L35" s="25" t="e">
        <f>IF('Crisis Indicator Data'!#REF!="No Data",1,IF(#REF!&lt;&gt;"",1,0))</f>
        <v>#REF!</v>
      </c>
      <c r="M35" s="25" t="e">
        <f>IF('Crisis Indicator Data'!#REF!="No Data",1,IF(#REF!&lt;&gt;"",1,0))</f>
        <v>#REF!</v>
      </c>
      <c r="N35" s="25" t="e">
        <f>IF('Crisis Indicator Data'!#REF!="No Data",1,IF(#REF!&lt;&gt;"",1,0))</f>
        <v>#REF!</v>
      </c>
      <c r="O35" s="25" t="e">
        <f>IF('Crisis Indicator Data'!#REF!="No Data",1,IF(#REF!&lt;&gt;"",1,0))</f>
        <v>#REF!</v>
      </c>
      <c r="P35" s="25" t="e">
        <f>IF('Crisis Indicator Data'!#REF!="No Data",1,IF(#REF!&lt;&gt;"",1,0))</f>
        <v>#REF!</v>
      </c>
      <c r="Q35" s="25" t="e">
        <f>IF('Crisis Indicator Data'!#REF!="No Data",1,IF(#REF!&lt;&gt;"",1,0))</f>
        <v>#REF!</v>
      </c>
      <c r="R35" s="25" t="e">
        <f>IF('Crisis Indicator Data'!#REF!="No Data",1,IF(#REF!&lt;&gt;"",1,0))</f>
        <v>#REF!</v>
      </c>
      <c r="S35" s="25" t="e">
        <f>IF('Crisis Indicator Data'!#REF!="No Data",1,IF(#REF!&lt;&gt;"",1,0))</f>
        <v>#REF!</v>
      </c>
      <c r="T35" s="25" t="e">
        <f>IF('Crisis Indicator Data'!#REF!="No Data",1,IF(#REF!&lt;&gt;"",1,0))</f>
        <v>#REF!</v>
      </c>
      <c r="U35" s="25" t="e">
        <f>IF('Crisis Indicator Data'!#REF!="No Data",1,IF(#REF!&lt;&gt;"",1,0))</f>
        <v>#REF!</v>
      </c>
      <c r="V35" s="25" t="e">
        <f>IF('Crisis Indicator Data'!#REF!="No Data",1,IF(#REF!&lt;&gt;"",1,0))</f>
        <v>#REF!</v>
      </c>
      <c r="W35" s="25" t="e">
        <f>IF('Crisis Indicator Data'!#REF!="No Data",1,IF(#REF!&lt;&gt;"",1,0))</f>
        <v>#REF!</v>
      </c>
      <c r="X35" s="25" t="e">
        <f>IF('Crisis Indicator Data'!#REF!="No Data",1,IF(#REF!&lt;&gt;"",1,0))</f>
        <v>#REF!</v>
      </c>
      <c r="Y35" s="25" t="e">
        <f>IF('Crisis Indicator Data'!#REF!="No Data",1,IF(#REF!&lt;&gt;"",1,0))</f>
        <v>#REF!</v>
      </c>
      <c r="Z35" s="25" t="e">
        <f>IF('Crisis Indicator Data'!#REF!="No Data",1,IF(#REF!&lt;&gt;"",1,0))</f>
        <v>#REF!</v>
      </c>
      <c r="AA35" s="25" t="e">
        <f>IF('Crisis Indicator Data'!#REF!="No Data",1,IF(#REF!&lt;&gt;"",1,0))</f>
        <v>#REF!</v>
      </c>
      <c r="AB35" s="25" t="e">
        <f>IF('Crisis Indicator Data'!#REF!="No Data",1,IF(#REF!&lt;&gt;"",1,0))</f>
        <v>#REF!</v>
      </c>
      <c r="AC35" s="25" t="e">
        <f>IF('Crisis Indicator Data'!#REF!="No Data",1,IF(#REF!&lt;&gt;"",1,0))</f>
        <v>#REF!</v>
      </c>
      <c r="AD35" s="25" t="e">
        <f>IF('Crisis Indicator Data'!#REF!="No Data",1,IF(#REF!&lt;&gt;"",1,0))</f>
        <v>#REF!</v>
      </c>
      <c r="AE35" s="25" t="e">
        <f>IF('Crisis Indicator Data'!#REF!="No Data",1,IF(#REF!&lt;&gt;"",1,0))</f>
        <v>#REF!</v>
      </c>
      <c r="AF35" s="25" t="e">
        <f>IF('Crisis Indicator Data'!#REF!="No Data",1,IF(#REF!&lt;&gt;"",1,0))</f>
        <v>#REF!</v>
      </c>
      <c r="AG35" s="25" t="e">
        <f>IF('Crisis Indicator Data'!#REF!="No Data",1,IF(#REF!&lt;&gt;"",1,0))</f>
        <v>#REF!</v>
      </c>
      <c r="AH35" s="25" t="e">
        <f>IF('Crisis Indicator Data'!#REF!="No Data",1,IF(#REF!&lt;&gt;"",1,0))</f>
        <v>#REF!</v>
      </c>
      <c r="AI35" s="25" t="e">
        <f>IF('Crisis Indicator Data'!#REF!="No Data",1,IF(#REF!&lt;&gt;"",1,0))</f>
        <v>#REF!</v>
      </c>
      <c r="AJ35" s="25" t="e">
        <f>IF('Crisis Indicator Data'!#REF!="No Data",1,IF(#REF!&lt;&gt;"",1,0))</f>
        <v>#REF!</v>
      </c>
      <c r="AK35" s="25" t="e">
        <f>IF('Crisis Indicator Data'!#REF!="No Data",1,IF(#REF!&lt;&gt;"",1,0))</f>
        <v>#REF!</v>
      </c>
      <c r="AL35" s="25" t="e">
        <f>IF('Crisis Indicator Data'!#REF!="No Data",1,IF(#REF!&lt;&gt;"",1,0))</f>
        <v>#REF!</v>
      </c>
      <c r="AM35" s="25" t="e">
        <f>IF('Crisis Indicator Data'!#REF!="No Data",1,IF(#REF!&lt;&gt;"",1,0))</f>
        <v>#REF!</v>
      </c>
      <c r="AN35" s="25" t="e">
        <f>IF('Crisis Indicator Data'!#REF!="No Data",1,IF(#REF!&lt;&gt;"",1,0))</f>
        <v>#REF!</v>
      </c>
      <c r="AO35" s="25" t="e">
        <f>IF('Crisis Indicator Data'!#REF!="No Data",1,IF(#REF!&lt;&gt;"",1,0))</f>
        <v>#REF!</v>
      </c>
      <c r="AP35" s="25" t="e">
        <f>IF('Crisis Indicator Data'!#REF!="No Data",1,IF(#REF!&lt;&gt;"",1,0))</f>
        <v>#REF!</v>
      </c>
      <c r="AQ35" s="25" t="e">
        <f>IF('Crisis Indicator Data'!#REF!="No Data",1,IF(#REF!&lt;&gt;"",1,0))</f>
        <v>#REF!</v>
      </c>
      <c r="AR35" s="25" t="e">
        <f>IF('Crisis Indicator Data'!#REF!="No Data",1,IF(#REF!&lt;&gt;"",1,0))</f>
        <v>#REF!</v>
      </c>
      <c r="AS35" s="25" t="e">
        <f>IF('Crisis Indicator Data'!#REF!="No Data",1,IF(#REF!&lt;&gt;"",1,0))</f>
        <v>#REF!</v>
      </c>
      <c r="AT35" s="25" t="e">
        <f>IF('Crisis Indicator Data'!#REF!="No Data",1,IF(#REF!&lt;&gt;"",1,0))</f>
        <v>#REF!</v>
      </c>
      <c r="AU35" s="25" t="e">
        <f>IF('Crisis Indicator Data'!#REF!="No Data",1,IF(#REF!&lt;&gt;"",1,0))</f>
        <v>#REF!</v>
      </c>
      <c r="AV35" s="25" t="e">
        <f>IF('Crisis Indicator Data'!#REF!="No Data",1,IF(#REF!&lt;&gt;"",1,0))</f>
        <v>#REF!</v>
      </c>
      <c r="AW35" s="25" t="e">
        <f>IF('Crisis Indicator Data'!#REF!="No Data",1,IF(#REF!&lt;&gt;"",1,0))</f>
        <v>#REF!</v>
      </c>
      <c r="AX35" s="25" t="e">
        <f>IF('Crisis Indicator Data'!#REF!="No Data",1,IF(#REF!&lt;&gt;"",1,0))</f>
        <v>#REF!</v>
      </c>
      <c r="AY35" s="25" t="e">
        <f>IF('Crisis Indicator Data'!#REF!="No Data",1,IF(#REF!&lt;&gt;"",1,0))</f>
        <v>#REF!</v>
      </c>
      <c r="AZ35" s="25" t="e">
        <f>IF('Crisis Indicator Data'!#REF!="No Data",1,IF(#REF!&lt;&gt;"",1,0))</f>
        <v>#REF!</v>
      </c>
      <c r="BA35" t="e">
        <f t="shared" si="2"/>
        <v>#REF!</v>
      </c>
      <c r="BB35" s="27" t="e">
        <f t="shared" si="3"/>
        <v>#REF!</v>
      </c>
    </row>
    <row r="36" spans="1:54">
      <c r="A36" t="s">
        <v>6847</v>
      </c>
      <c r="B36" s="25" t="e">
        <f>IF('Crisis Indicator Data'!#REF!="No Data",1,IF(#REF!&lt;&gt;"",1,0))</f>
        <v>#REF!</v>
      </c>
      <c r="C36" s="25" t="e">
        <f>IF('Crisis Indicator Data'!#REF!="No Data",1,IF(#REF!&lt;&gt;"",1,0))</f>
        <v>#REF!</v>
      </c>
      <c r="D36" s="25" t="e">
        <f>IF('Crisis Indicator Data'!#REF!="No Data",1,IF(#REF!&lt;&gt;"",1,0))</f>
        <v>#REF!</v>
      </c>
      <c r="E36" s="25" t="e">
        <f>IF('Crisis Indicator Data'!#REF!="No Data",1,IF(#REF!&lt;&gt;"",1,0))</f>
        <v>#REF!</v>
      </c>
      <c r="F36" s="25" t="e">
        <f>IF('Crisis Indicator Data'!#REF!="No Data",1,IF(#REF!&lt;&gt;"",1,0))</f>
        <v>#REF!</v>
      </c>
      <c r="G36" s="25" t="e">
        <f>IF('Crisis Indicator Data'!#REF!="No Data",1,IF(#REF!&lt;&gt;"",1,0))</f>
        <v>#REF!</v>
      </c>
      <c r="H36" s="25" t="e">
        <f>IF('Crisis Indicator Data'!#REF!="No Data",1,IF(#REF!&lt;&gt;"",1,0))</f>
        <v>#REF!</v>
      </c>
      <c r="I36" s="25" t="e">
        <f>IF('Crisis Indicator Data'!#REF!="No Data",1,IF(#REF!&lt;&gt;"",1,0))</f>
        <v>#REF!</v>
      </c>
      <c r="J36" s="25" t="e">
        <f>IF('Crisis Indicator Data'!#REF!="No Data",1,IF(#REF!&lt;&gt;"",1,0))</f>
        <v>#REF!</v>
      </c>
      <c r="K36" s="25" t="e">
        <f>IF('Crisis Indicator Data'!#REF!="No Data",1,IF(#REF!&lt;&gt;"",1,0))</f>
        <v>#REF!</v>
      </c>
      <c r="L36" s="25" t="e">
        <f>IF('Crisis Indicator Data'!#REF!="No Data",1,IF(#REF!&lt;&gt;"",1,0))</f>
        <v>#REF!</v>
      </c>
      <c r="M36" s="25" t="e">
        <f>IF('Crisis Indicator Data'!#REF!="No Data",1,IF(#REF!&lt;&gt;"",1,0))</f>
        <v>#REF!</v>
      </c>
      <c r="N36" s="25" t="e">
        <f>IF('Crisis Indicator Data'!#REF!="No Data",1,IF(#REF!&lt;&gt;"",1,0))</f>
        <v>#REF!</v>
      </c>
      <c r="O36" s="25" t="e">
        <f>IF('Crisis Indicator Data'!#REF!="No Data",1,IF(#REF!&lt;&gt;"",1,0))</f>
        <v>#REF!</v>
      </c>
      <c r="P36" s="25" t="e">
        <f>IF('Crisis Indicator Data'!#REF!="No Data",1,IF(#REF!&lt;&gt;"",1,0))</f>
        <v>#REF!</v>
      </c>
      <c r="Q36" s="25" t="e">
        <f>IF('Crisis Indicator Data'!#REF!="No Data",1,IF(#REF!&lt;&gt;"",1,0))</f>
        <v>#REF!</v>
      </c>
      <c r="R36" s="25" t="e">
        <f>IF('Crisis Indicator Data'!#REF!="No Data",1,IF(#REF!&lt;&gt;"",1,0))</f>
        <v>#REF!</v>
      </c>
      <c r="S36" s="25" t="e">
        <f>IF('Crisis Indicator Data'!#REF!="No Data",1,IF(#REF!&lt;&gt;"",1,0))</f>
        <v>#REF!</v>
      </c>
      <c r="T36" s="25" t="e">
        <f>IF('Crisis Indicator Data'!#REF!="No Data",1,IF(#REF!&lt;&gt;"",1,0))</f>
        <v>#REF!</v>
      </c>
      <c r="U36" s="25" t="e">
        <f>IF('Crisis Indicator Data'!#REF!="No Data",1,IF(#REF!&lt;&gt;"",1,0))</f>
        <v>#REF!</v>
      </c>
      <c r="V36" s="25" t="e">
        <f>IF('Crisis Indicator Data'!#REF!="No Data",1,IF(#REF!&lt;&gt;"",1,0))</f>
        <v>#REF!</v>
      </c>
      <c r="W36" s="25" t="e">
        <f>IF('Crisis Indicator Data'!#REF!="No Data",1,IF(#REF!&lt;&gt;"",1,0))</f>
        <v>#REF!</v>
      </c>
      <c r="X36" s="25" t="e">
        <f>IF('Crisis Indicator Data'!#REF!="No Data",1,IF(#REF!&lt;&gt;"",1,0))</f>
        <v>#REF!</v>
      </c>
      <c r="Y36" s="25" t="e">
        <f>IF('Crisis Indicator Data'!#REF!="No Data",1,IF(#REF!&lt;&gt;"",1,0))</f>
        <v>#REF!</v>
      </c>
      <c r="Z36" s="25" t="e">
        <f>IF('Crisis Indicator Data'!#REF!="No Data",1,IF(#REF!&lt;&gt;"",1,0))</f>
        <v>#REF!</v>
      </c>
      <c r="AA36" s="25" t="e">
        <f>IF('Crisis Indicator Data'!#REF!="No Data",1,IF(#REF!&lt;&gt;"",1,0))</f>
        <v>#REF!</v>
      </c>
      <c r="AB36" s="25" t="e">
        <f>IF('Crisis Indicator Data'!#REF!="No Data",1,IF(#REF!&lt;&gt;"",1,0))</f>
        <v>#REF!</v>
      </c>
      <c r="AC36" s="25" t="e">
        <f>IF('Crisis Indicator Data'!#REF!="No Data",1,IF(#REF!&lt;&gt;"",1,0))</f>
        <v>#REF!</v>
      </c>
      <c r="AD36" s="25" t="e">
        <f>IF('Crisis Indicator Data'!#REF!="No Data",1,IF(#REF!&lt;&gt;"",1,0))</f>
        <v>#REF!</v>
      </c>
      <c r="AE36" s="25" t="e">
        <f>IF('Crisis Indicator Data'!#REF!="No Data",1,IF(#REF!&lt;&gt;"",1,0))</f>
        <v>#REF!</v>
      </c>
      <c r="AF36" s="25" t="e">
        <f>IF('Crisis Indicator Data'!#REF!="No Data",1,IF(#REF!&lt;&gt;"",1,0))</f>
        <v>#REF!</v>
      </c>
      <c r="AG36" s="25" t="e">
        <f>IF('Crisis Indicator Data'!#REF!="No Data",1,IF(#REF!&lt;&gt;"",1,0))</f>
        <v>#REF!</v>
      </c>
      <c r="AH36" s="25" t="e">
        <f>IF('Crisis Indicator Data'!#REF!="No Data",1,IF(#REF!&lt;&gt;"",1,0))</f>
        <v>#REF!</v>
      </c>
      <c r="AI36" s="25" t="e">
        <f>IF('Crisis Indicator Data'!#REF!="No Data",1,IF(#REF!&lt;&gt;"",1,0))</f>
        <v>#REF!</v>
      </c>
      <c r="AJ36" s="25" t="e">
        <f>IF('Crisis Indicator Data'!#REF!="No Data",1,IF(#REF!&lt;&gt;"",1,0))</f>
        <v>#REF!</v>
      </c>
      <c r="AK36" s="25" t="e">
        <f>IF('Crisis Indicator Data'!#REF!="No Data",1,IF(#REF!&lt;&gt;"",1,0))</f>
        <v>#REF!</v>
      </c>
      <c r="AL36" s="25" t="e">
        <f>IF('Crisis Indicator Data'!#REF!="No Data",1,IF(#REF!&lt;&gt;"",1,0))</f>
        <v>#REF!</v>
      </c>
      <c r="AM36" s="25" t="e">
        <f>IF('Crisis Indicator Data'!#REF!="No Data",1,IF(#REF!&lt;&gt;"",1,0))</f>
        <v>#REF!</v>
      </c>
      <c r="AN36" s="25" t="e">
        <f>IF('Crisis Indicator Data'!#REF!="No Data",1,IF(#REF!&lt;&gt;"",1,0))</f>
        <v>#REF!</v>
      </c>
      <c r="AO36" s="25" t="e">
        <f>IF('Crisis Indicator Data'!#REF!="No Data",1,IF(#REF!&lt;&gt;"",1,0))</f>
        <v>#REF!</v>
      </c>
      <c r="AP36" s="25" t="e">
        <f>IF('Crisis Indicator Data'!#REF!="No Data",1,IF(#REF!&lt;&gt;"",1,0))</f>
        <v>#REF!</v>
      </c>
      <c r="AQ36" s="25" t="e">
        <f>IF('Crisis Indicator Data'!#REF!="No Data",1,IF(#REF!&lt;&gt;"",1,0))</f>
        <v>#REF!</v>
      </c>
      <c r="AR36" s="25" t="e">
        <f>IF('Crisis Indicator Data'!#REF!="No Data",1,IF(#REF!&lt;&gt;"",1,0))</f>
        <v>#REF!</v>
      </c>
      <c r="AS36" s="25" t="e">
        <f>IF('Crisis Indicator Data'!#REF!="No Data",1,IF(#REF!&lt;&gt;"",1,0))</f>
        <v>#REF!</v>
      </c>
      <c r="AT36" s="25" t="e">
        <f>IF('Crisis Indicator Data'!#REF!="No Data",1,IF(#REF!&lt;&gt;"",1,0))</f>
        <v>#REF!</v>
      </c>
      <c r="AU36" s="25" t="e">
        <f>IF('Crisis Indicator Data'!#REF!="No Data",1,IF(#REF!&lt;&gt;"",1,0))</f>
        <v>#REF!</v>
      </c>
      <c r="AV36" s="25" t="e">
        <f>IF('Crisis Indicator Data'!#REF!="No Data",1,IF(#REF!&lt;&gt;"",1,0))</f>
        <v>#REF!</v>
      </c>
      <c r="AW36" s="25" t="e">
        <f>IF('Crisis Indicator Data'!#REF!="No Data",1,IF(#REF!&lt;&gt;"",1,0))</f>
        <v>#REF!</v>
      </c>
      <c r="AX36" s="25" t="e">
        <f>IF('Crisis Indicator Data'!#REF!="No Data",1,IF(#REF!&lt;&gt;"",1,0))</f>
        <v>#REF!</v>
      </c>
      <c r="AY36" s="25" t="e">
        <f>IF('Crisis Indicator Data'!#REF!="No Data",1,IF(#REF!&lt;&gt;"",1,0))</f>
        <v>#REF!</v>
      </c>
      <c r="AZ36" s="25" t="e">
        <f>IF('Crisis Indicator Data'!#REF!="No Data",1,IF(#REF!&lt;&gt;"",1,0))</f>
        <v>#REF!</v>
      </c>
      <c r="BA36" t="e">
        <f t="shared" si="2"/>
        <v>#REF!</v>
      </c>
      <c r="BB36" s="27" t="e">
        <f t="shared" si="3"/>
        <v>#REF!</v>
      </c>
    </row>
    <row r="37" spans="1:54">
      <c r="A37" t="s">
        <v>6855</v>
      </c>
      <c r="B37" s="25" t="e">
        <f>IF('Crisis Indicator Data'!#REF!="No Data",1,IF(#REF!&lt;&gt;"",1,0))</f>
        <v>#REF!</v>
      </c>
      <c r="C37" s="25" t="e">
        <f>IF('Crisis Indicator Data'!#REF!="No Data",1,IF(#REF!&lt;&gt;"",1,0))</f>
        <v>#REF!</v>
      </c>
      <c r="D37" s="25" t="e">
        <f>IF('Crisis Indicator Data'!#REF!="No Data",1,IF(#REF!&lt;&gt;"",1,0))</f>
        <v>#REF!</v>
      </c>
      <c r="E37" s="25" t="e">
        <f>IF('Crisis Indicator Data'!#REF!="No Data",1,IF(#REF!&lt;&gt;"",1,0))</f>
        <v>#REF!</v>
      </c>
      <c r="F37" s="25" t="e">
        <f>IF('Crisis Indicator Data'!#REF!="No Data",1,IF(#REF!&lt;&gt;"",1,0))</f>
        <v>#REF!</v>
      </c>
      <c r="G37" s="25" t="e">
        <f>IF('Crisis Indicator Data'!#REF!="No Data",1,IF(#REF!&lt;&gt;"",1,0))</f>
        <v>#REF!</v>
      </c>
      <c r="H37" s="25" t="e">
        <f>IF('Crisis Indicator Data'!#REF!="No Data",1,IF(#REF!&lt;&gt;"",1,0))</f>
        <v>#REF!</v>
      </c>
      <c r="I37" s="25" t="e">
        <f>IF('Crisis Indicator Data'!#REF!="No Data",1,IF(#REF!&lt;&gt;"",1,0))</f>
        <v>#REF!</v>
      </c>
      <c r="J37" s="25" t="e">
        <f>IF('Crisis Indicator Data'!#REF!="No Data",1,IF(#REF!&lt;&gt;"",1,0))</f>
        <v>#REF!</v>
      </c>
      <c r="K37" s="25" t="e">
        <f>IF('Crisis Indicator Data'!#REF!="No Data",1,IF(#REF!&lt;&gt;"",1,0))</f>
        <v>#REF!</v>
      </c>
      <c r="L37" s="25" t="e">
        <f>IF('Crisis Indicator Data'!#REF!="No Data",1,IF(#REF!&lt;&gt;"",1,0))</f>
        <v>#REF!</v>
      </c>
      <c r="M37" s="25" t="e">
        <f>IF('Crisis Indicator Data'!#REF!="No Data",1,IF(#REF!&lt;&gt;"",1,0))</f>
        <v>#REF!</v>
      </c>
      <c r="N37" s="25" t="e">
        <f>IF('Crisis Indicator Data'!#REF!="No Data",1,IF(#REF!&lt;&gt;"",1,0))</f>
        <v>#REF!</v>
      </c>
      <c r="O37" s="25" t="e">
        <f>IF('Crisis Indicator Data'!#REF!="No Data",1,IF(#REF!&lt;&gt;"",1,0))</f>
        <v>#REF!</v>
      </c>
      <c r="P37" s="25" t="e">
        <f>IF('Crisis Indicator Data'!#REF!="No Data",1,IF(#REF!&lt;&gt;"",1,0))</f>
        <v>#REF!</v>
      </c>
      <c r="Q37" s="25" t="e">
        <f>IF('Crisis Indicator Data'!#REF!="No Data",1,IF(#REF!&lt;&gt;"",1,0))</f>
        <v>#REF!</v>
      </c>
      <c r="R37" s="25" t="e">
        <f>IF('Crisis Indicator Data'!#REF!="No Data",1,IF(#REF!&lt;&gt;"",1,0))</f>
        <v>#REF!</v>
      </c>
      <c r="S37" s="25" t="e">
        <f>IF('Crisis Indicator Data'!#REF!="No Data",1,IF(#REF!&lt;&gt;"",1,0))</f>
        <v>#REF!</v>
      </c>
      <c r="T37" s="25" t="e">
        <f>IF('Crisis Indicator Data'!#REF!="No Data",1,IF(#REF!&lt;&gt;"",1,0))</f>
        <v>#REF!</v>
      </c>
      <c r="U37" s="25" t="e">
        <f>IF('Crisis Indicator Data'!#REF!="No Data",1,IF(#REF!&lt;&gt;"",1,0))</f>
        <v>#REF!</v>
      </c>
      <c r="V37" s="25" t="e">
        <f>IF('Crisis Indicator Data'!#REF!="No Data",1,IF(#REF!&lt;&gt;"",1,0))</f>
        <v>#REF!</v>
      </c>
      <c r="W37" s="25" t="e">
        <f>IF('Crisis Indicator Data'!#REF!="No Data",1,IF(#REF!&lt;&gt;"",1,0))</f>
        <v>#REF!</v>
      </c>
      <c r="X37" s="25" t="e">
        <f>IF('Crisis Indicator Data'!#REF!="No Data",1,IF(#REF!&lt;&gt;"",1,0))</f>
        <v>#REF!</v>
      </c>
      <c r="Y37" s="25" t="e">
        <f>IF('Crisis Indicator Data'!#REF!="No Data",1,IF(#REF!&lt;&gt;"",1,0))</f>
        <v>#REF!</v>
      </c>
      <c r="Z37" s="25" t="e">
        <f>IF('Crisis Indicator Data'!#REF!="No Data",1,IF(#REF!&lt;&gt;"",1,0))</f>
        <v>#REF!</v>
      </c>
      <c r="AA37" s="25" t="e">
        <f>IF('Crisis Indicator Data'!#REF!="No Data",1,IF(#REF!&lt;&gt;"",1,0))</f>
        <v>#REF!</v>
      </c>
      <c r="AB37" s="25" t="e">
        <f>IF('Crisis Indicator Data'!#REF!="No Data",1,IF(#REF!&lt;&gt;"",1,0))</f>
        <v>#REF!</v>
      </c>
      <c r="AC37" s="25" t="e">
        <f>IF('Crisis Indicator Data'!#REF!="No Data",1,IF(#REF!&lt;&gt;"",1,0))</f>
        <v>#REF!</v>
      </c>
      <c r="AD37" s="25" t="e">
        <f>IF('Crisis Indicator Data'!#REF!="No Data",1,IF(#REF!&lt;&gt;"",1,0))</f>
        <v>#REF!</v>
      </c>
      <c r="AE37" s="25" t="e">
        <f>IF('Crisis Indicator Data'!#REF!="No Data",1,IF(#REF!&lt;&gt;"",1,0))</f>
        <v>#REF!</v>
      </c>
      <c r="AF37" s="25" t="e">
        <f>IF('Crisis Indicator Data'!#REF!="No Data",1,IF(#REF!&lt;&gt;"",1,0))</f>
        <v>#REF!</v>
      </c>
      <c r="AG37" s="25" t="e">
        <f>IF('Crisis Indicator Data'!#REF!="No Data",1,IF(#REF!&lt;&gt;"",1,0))</f>
        <v>#REF!</v>
      </c>
      <c r="AH37" s="25" t="e">
        <f>IF('Crisis Indicator Data'!#REF!="No Data",1,IF(#REF!&lt;&gt;"",1,0))</f>
        <v>#REF!</v>
      </c>
      <c r="AI37" s="25" t="e">
        <f>IF('Crisis Indicator Data'!#REF!="No Data",1,IF(#REF!&lt;&gt;"",1,0))</f>
        <v>#REF!</v>
      </c>
      <c r="AJ37" s="25" t="e">
        <f>IF('Crisis Indicator Data'!#REF!="No Data",1,IF(#REF!&lt;&gt;"",1,0))</f>
        <v>#REF!</v>
      </c>
      <c r="AK37" s="25" t="e">
        <f>IF('Crisis Indicator Data'!#REF!="No Data",1,IF(#REF!&lt;&gt;"",1,0))</f>
        <v>#REF!</v>
      </c>
      <c r="AL37" s="25" t="e">
        <f>IF('Crisis Indicator Data'!#REF!="No Data",1,IF(#REF!&lt;&gt;"",1,0))</f>
        <v>#REF!</v>
      </c>
      <c r="AM37" s="25" t="e">
        <f>IF('Crisis Indicator Data'!#REF!="No Data",1,IF(#REF!&lt;&gt;"",1,0))</f>
        <v>#REF!</v>
      </c>
      <c r="AN37" s="25" t="e">
        <f>IF('Crisis Indicator Data'!#REF!="No Data",1,IF(#REF!&lt;&gt;"",1,0))</f>
        <v>#REF!</v>
      </c>
      <c r="AO37" s="25" t="e">
        <f>IF('Crisis Indicator Data'!#REF!="No Data",1,IF(#REF!&lt;&gt;"",1,0))</f>
        <v>#REF!</v>
      </c>
      <c r="AP37" s="25" t="e">
        <f>IF('Crisis Indicator Data'!#REF!="No Data",1,IF(#REF!&lt;&gt;"",1,0))</f>
        <v>#REF!</v>
      </c>
      <c r="AQ37" s="25" t="e">
        <f>IF('Crisis Indicator Data'!#REF!="No Data",1,IF(#REF!&lt;&gt;"",1,0))</f>
        <v>#REF!</v>
      </c>
      <c r="AR37" s="25" t="e">
        <f>IF('Crisis Indicator Data'!#REF!="No Data",1,IF(#REF!&lt;&gt;"",1,0))</f>
        <v>#REF!</v>
      </c>
      <c r="AS37" s="25" t="e">
        <f>IF('Crisis Indicator Data'!#REF!="No Data",1,IF(#REF!&lt;&gt;"",1,0))</f>
        <v>#REF!</v>
      </c>
      <c r="AT37" s="25" t="e">
        <f>IF('Crisis Indicator Data'!#REF!="No Data",1,IF(#REF!&lt;&gt;"",1,0))</f>
        <v>#REF!</v>
      </c>
      <c r="AU37" s="25" t="e">
        <f>IF('Crisis Indicator Data'!#REF!="No Data",1,IF(#REF!&lt;&gt;"",1,0))</f>
        <v>#REF!</v>
      </c>
      <c r="AV37" s="25" t="e">
        <f>IF('Crisis Indicator Data'!#REF!="No Data",1,IF(#REF!&lt;&gt;"",1,0))</f>
        <v>#REF!</v>
      </c>
      <c r="AW37" s="25" t="e">
        <f>IF('Crisis Indicator Data'!#REF!="No Data",1,IF(#REF!&lt;&gt;"",1,0))</f>
        <v>#REF!</v>
      </c>
      <c r="AX37" s="25" t="e">
        <f>IF('Crisis Indicator Data'!#REF!="No Data",1,IF(#REF!&lt;&gt;"",1,0))</f>
        <v>#REF!</v>
      </c>
      <c r="AY37" s="25" t="e">
        <f>IF('Crisis Indicator Data'!#REF!="No Data",1,IF(#REF!&lt;&gt;"",1,0))</f>
        <v>#REF!</v>
      </c>
      <c r="AZ37" s="25" t="e">
        <f>IF('Crisis Indicator Data'!#REF!="No Data",1,IF(#REF!&lt;&gt;"",1,0))</f>
        <v>#REF!</v>
      </c>
      <c r="BA37" t="e">
        <f t="shared" si="2"/>
        <v>#REF!</v>
      </c>
      <c r="BB37" s="27" t="e">
        <f t="shared" si="3"/>
        <v>#REF!</v>
      </c>
    </row>
    <row r="38" spans="1:54">
      <c r="A38" t="s">
        <v>6857</v>
      </c>
      <c r="B38" s="25" t="e">
        <f>IF('Crisis Indicator Data'!#REF!="No Data",1,IF(#REF!&lt;&gt;"",1,0))</f>
        <v>#REF!</v>
      </c>
      <c r="C38" s="25" t="e">
        <f>IF('Crisis Indicator Data'!#REF!="No Data",1,IF(#REF!&lt;&gt;"",1,0))</f>
        <v>#REF!</v>
      </c>
      <c r="D38" s="25" t="e">
        <f>IF('Crisis Indicator Data'!#REF!="No Data",1,IF(#REF!&lt;&gt;"",1,0))</f>
        <v>#REF!</v>
      </c>
      <c r="E38" s="25" t="e">
        <f>IF('Crisis Indicator Data'!#REF!="No Data",1,IF(#REF!&lt;&gt;"",1,0))</f>
        <v>#REF!</v>
      </c>
      <c r="F38" s="25" t="e">
        <f>IF('Crisis Indicator Data'!#REF!="No Data",1,IF(#REF!&lt;&gt;"",1,0))</f>
        <v>#REF!</v>
      </c>
      <c r="G38" s="25" t="e">
        <f>IF('Crisis Indicator Data'!#REF!="No Data",1,IF(#REF!&lt;&gt;"",1,0))</f>
        <v>#REF!</v>
      </c>
      <c r="H38" s="25" t="e">
        <f>IF('Crisis Indicator Data'!#REF!="No Data",1,IF(#REF!&lt;&gt;"",1,0))</f>
        <v>#REF!</v>
      </c>
      <c r="I38" s="25" t="e">
        <f>IF('Crisis Indicator Data'!#REF!="No Data",1,IF(#REF!&lt;&gt;"",1,0))</f>
        <v>#REF!</v>
      </c>
      <c r="J38" s="25" t="e">
        <f>IF('Crisis Indicator Data'!#REF!="No Data",1,IF(#REF!&lt;&gt;"",1,0))</f>
        <v>#REF!</v>
      </c>
      <c r="K38" s="25" t="e">
        <f>IF('Crisis Indicator Data'!#REF!="No Data",1,IF(#REF!&lt;&gt;"",1,0))</f>
        <v>#REF!</v>
      </c>
      <c r="L38" s="25" t="e">
        <f>IF('Crisis Indicator Data'!#REF!="No Data",1,IF(#REF!&lt;&gt;"",1,0))</f>
        <v>#REF!</v>
      </c>
      <c r="M38" s="25" t="e">
        <f>IF('Crisis Indicator Data'!#REF!="No Data",1,IF(#REF!&lt;&gt;"",1,0))</f>
        <v>#REF!</v>
      </c>
      <c r="N38" s="25" t="e">
        <f>IF('Crisis Indicator Data'!#REF!="No Data",1,IF(#REF!&lt;&gt;"",1,0))</f>
        <v>#REF!</v>
      </c>
      <c r="O38" s="25" t="e">
        <f>IF('Crisis Indicator Data'!#REF!="No Data",1,IF(#REF!&lt;&gt;"",1,0))</f>
        <v>#REF!</v>
      </c>
      <c r="P38" s="25" t="e">
        <f>IF('Crisis Indicator Data'!#REF!="No Data",1,IF(#REF!&lt;&gt;"",1,0))</f>
        <v>#REF!</v>
      </c>
      <c r="Q38" s="25" t="e">
        <f>IF('Crisis Indicator Data'!#REF!="No Data",1,IF(#REF!&lt;&gt;"",1,0))</f>
        <v>#REF!</v>
      </c>
      <c r="R38" s="25" t="e">
        <f>IF('Crisis Indicator Data'!#REF!="No Data",1,IF(#REF!&lt;&gt;"",1,0))</f>
        <v>#REF!</v>
      </c>
      <c r="S38" s="25" t="e">
        <f>IF('Crisis Indicator Data'!#REF!="No Data",1,IF(#REF!&lt;&gt;"",1,0))</f>
        <v>#REF!</v>
      </c>
      <c r="T38" s="25" t="e">
        <f>IF('Crisis Indicator Data'!#REF!="No Data",1,IF(#REF!&lt;&gt;"",1,0))</f>
        <v>#REF!</v>
      </c>
      <c r="U38" s="25" t="e">
        <f>IF('Crisis Indicator Data'!#REF!="No Data",1,IF(#REF!&lt;&gt;"",1,0))</f>
        <v>#REF!</v>
      </c>
      <c r="V38" s="25" t="e">
        <f>IF('Crisis Indicator Data'!#REF!="No Data",1,IF(#REF!&lt;&gt;"",1,0))</f>
        <v>#REF!</v>
      </c>
      <c r="W38" s="25" t="e">
        <f>IF('Crisis Indicator Data'!#REF!="No Data",1,IF(#REF!&lt;&gt;"",1,0))</f>
        <v>#REF!</v>
      </c>
      <c r="X38" s="25" t="e">
        <f>IF('Crisis Indicator Data'!#REF!="No Data",1,IF(#REF!&lt;&gt;"",1,0))</f>
        <v>#REF!</v>
      </c>
      <c r="Y38" s="25" t="e">
        <f>IF('Crisis Indicator Data'!#REF!="No Data",1,IF(#REF!&lt;&gt;"",1,0))</f>
        <v>#REF!</v>
      </c>
      <c r="Z38" s="25" t="e">
        <f>IF('Crisis Indicator Data'!#REF!="No Data",1,IF(#REF!&lt;&gt;"",1,0))</f>
        <v>#REF!</v>
      </c>
      <c r="AA38" s="25" t="e">
        <f>IF('Crisis Indicator Data'!#REF!="No Data",1,IF(#REF!&lt;&gt;"",1,0))</f>
        <v>#REF!</v>
      </c>
      <c r="AB38" s="25" t="e">
        <f>IF('Crisis Indicator Data'!#REF!="No Data",1,IF(#REF!&lt;&gt;"",1,0))</f>
        <v>#REF!</v>
      </c>
      <c r="AC38" s="25" t="e">
        <f>IF('Crisis Indicator Data'!#REF!="No Data",1,IF(#REF!&lt;&gt;"",1,0))</f>
        <v>#REF!</v>
      </c>
      <c r="AD38" s="25" t="e">
        <f>IF('Crisis Indicator Data'!#REF!="No Data",1,IF(#REF!&lt;&gt;"",1,0))</f>
        <v>#REF!</v>
      </c>
      <c r="AE38" s="25" t="e">
        <f>IF('Crisis Indicator Data'!#REF!="No Data",1,IF(#REF!&lt;&gt;"",1,0))</f>
        <v>#REF!</v>
      </c>
      <c r="AF38" s="25" t="e">
        <f>IF('Crisis Indicator Data'!#REF!="No Data",1,IF(#REF!&lt;&gt;"",1,0))</f>
        <v>#REF!</v>
      </c>
      <c r="AG38" s="25" t="e">
        <f>IF('Crisis Indicator Data'!#REF!="No Data",1,IF(#REF!&lt;&gt;"",1,0))</f>
        <v>#REF!</v>
      </c>
      <c r="AH38" s="25" t="e">
        <f>IF('Crisis Indicator Data'!#REF!="No Data",1,IF(#REF!&lt;&gt;"",1,0))</f>
        <v>#REF!</v>
      </c>
      <c r="AI38" s="25" t="e">
        <f>IF('Crisis Indicator Data'!#REF!="No Data",1,IF(#REF!&lt;&gt;"",1,0))</f>
        <v>#REF!</v>
      </c>
      <c r="AJ38" s="25" t="e">
        <f>IF('Crisis Indicator Data'!#REF!="No Data",1,IF(#REF!&lt;&gt;"",1,0))</f>
        <v>#REF!</v>
      </c>
      <c r="AK38" s="25" t="e">
        <f>IF('Crisis Indicator Data'!#REF!="No Data",1,IF(#REF!&lt;&gt;"",1,0))</f>
        <v>#REF!</v>
      </c>
      <c r="AL38" s="25" t="e">
        <f>IF('Crisis Indicator Data'!#REF!="No Data",1,IF(#REF!&lt;&gt;"",1,0))</f>
        <v>#REF!</v>
      </c>
      <c r="AM38" s="25" t="e">
        <f>IF('Crisis Indicator Data'!#REF!="No Data",1,IF(#REF!&lt;&gt;"",1,0))</f>
        <v>#REF!</v>
      </c>
      <c r="AN38" s="25" t="e">
        <f>IF('Crisis Indicator Data'!#REF!="No Data",1,IF(#REF!&lt;&gt;"",1,0))</f>
        <v>#REF!</v>
      </c>
      <c r="AO38" s="25" t="e">
        <f>IF('Crisis Indicator Data'!#REF!="No Data",1,IF(#REF!&lt;&gt;"",1,0))</f>
        <v>#REF!</v>
      </c>
      <c r="AP38" s="25" t="e">
        <f>IF('Crisis Indicator Data'!#REF!="No Data",1,IF(#REF!&lt;&gt;"",1,0))</f>
        <v>#REF!</v>
      </c>
      <c r="AQ38" s="25" t="e">
        <f>IF('Crisis Indicator Data'!#REF!="No Data",1,IF(#REF!&lt;&gt;"",1,0))</f>
        <v>#REF!</v>
      </c>
      <c r="AR38" s="25" t="e">
        <f>IF('Crisis Indicator Data'!#REF!="No Data",1,IF(#REF!&lt;&gt;"",1,0))</f>
        <v>#REF!</v>
      </c>
      <c r="AS38" s="25" t="e">
        <f>IF('Crisis Indicator Data'!#REF!="No Data",1,IF(#REF!&lt;&gt;"",1,0))</f>
        <v>#REF!</v>
      </c>
      <c r="AT38" s="25" t="e">
        <f>IF('Crisis Indicator Data'!#REF!="No Data",1,IF(#REF!&lt;&gt;"",1,0))</f>
        <v>#REF!</v>
      </c>
      <c r="AU38" s="25" t="e">
        <f>IF('Crisis Indicator Data'!#REF!="No Data",1,IF(#REF!&lt;&gt;"",1,0))</f>
        <v>#REF!</v>
      </c>
      <c r="AV38" s="25" t="e">
        <f>IF('Crisis Indicator Data'!#REF!="No Data",1,IF(#REF!&lt;&gt;"",1,0))</f>
        <v>#REF!</v>
      </c>
      <c r="AW38" s="25" t="e">
        <f>IF('Crisis Indicator Data'!#REF!="No Data",1,IF(#REF!&lt;&gt;"",1,0))</f>
        <v>#REF!</v>
      </c>
      <c r="AX38" s="25" t="e">
        <f>IF('Crisis Indicator Data'!#REF!="No Data",1,IF(#REF!&lt;&gt;"",1,0))</f>
        <v>#REF!</v>
      </c>
      <c r="AY38" s="25" t="e">
        <f>IF('Crisis Indicator Data'!#REF!="No Data",1,IF(#REF!&lt;&gt;"",1,0))</f>
        <v>#REF!</v>
      </c>
      <c r="AZ38" s="25" t="e">
        <f>IF('Crisis Indicator Data'!#REF!="No Data",1,IF(#REF!&lt;&gt;"",1,0))</f>
        <v>#REF!</v>
      </c>
      <c r="BA38" t="e">
        <f t="shared" si="2"/>
        <v>#REF!</v>
      </c>
      <c r="BB38" s="27" t="e">
        <f t="shared" si="3"/>
        <v>#REF!</v>
      </c>
    </row>
    <row r="39" spans="1:54">
      <c r="A39" t="s">
        <v>6852</v>
      </c>
      <c r="B39" s="25" t="e">
        <f>IF('Crisis Indicator Data'!#REF!="No Data",1,IF(#REF!&lt;&gt;"",1,0))</f>
        <v>#REF!</v>
      </c>
      <c r="C39" s="25" t="e">
        <f>IF('Crisis Indicator Data'!#REF!="No Data",1,IF(#REF!&lt;&gt;"",1,0))</f>
        <v>#REF!</v>
      </c>
      <c r="D39" s="25" t="e">
        <f>IF('Crisis Indicator Data'!#REF!="No Data",1,IF(#REF!&lt;&gt;"",1,0))</f>
        <v>#REF!</v>
      </c>
      <c r="E39" s="25" t="e">
        <f>IF('Crisis Indicator Data'!#REF!="No Data",1,IF(#REF!&lt;&gt;"",1,0))</f>
        <v>#REF!</v>
      </c>
      <c r="F39" s="25" t="e">
        <f>IF('Crisis Indicator Data'!#REF!="No Data",1,IF(#REF!&lt;&gt;"",1,0))</f>
        <v>#REF!</v>
      </c>
      <c r="G39" s="25" t="e">
        <f>IF('Crisis Indicator Data'!#REF!="No Data",1,IF(#REF!&lt;&gt;"",1,0))</f>
        <v>#REF!</v>
      </c>
      <c r="H39" s="25" t="e">
        <f>IF('Crisis Indicator Data'!#REF!="No Data",1,IF(#REF!&lt;&gt;"",1,0))</f>
        <v>#REF!</v>
      </c>
      <c r="I39" s="25" t="e">
        <f>IF('Crisis Indicator Data'!#REF!="No Data",1,IF(#REF!&lt;&gt;"",1,0))</f>
        <v>#REF!</v>
      </c>
      <c r="J39" s="25" t="e">
        <f>IF('Crisis Indicator Data'!#REF!="No Data",1,IF(#REF!&lt;&gt;"",1,0))</f>
        <v>#REF!</v>
      </c>
      <c r="K39" s="25" t="e">
        <f>IF('Crisis Indicator Data'!#REF!="No Data",1,IF(#REF!&lt;&gt;"",1,0))</f>
        <v>#REF!</v>
      </c>
      <c r="L39" s="25" t="e">
        <f>IF('Crisis Indicator Data'!#REF!="No Data",1,IF(#REF!&lt;&gt;"",1,0))</f>
        <v>#REF!</v>
      </c>
      <c r="M39" s="25" t="e">
        <f>IF('Crisis Indicator Data'!#REF!="No Data",1,IF(#REF!&lt;&gt;"",1,0))</f>
        <v>#REF!</v>
      </c>
      <c r="N39" s="25" t="e">
        <f>IF('Crisis Indicator Data'!#REF!="No Data",1,IF(#REF!&lt;&gt;"",1,0))</f>
        <v>#REF!</v>
      </c>
      <c r="O39" s="25" t="e">
        <f>IF('Crisis Indicator Data'!#REF!="No Data",1,IF(#REF!&lt;&gt;"",1,0))</f>
        <v>#REF!</v>
      </c>
      <c r="P39" s="25" t="e">
        <f>IF('Crisis Indicator Data'!#REF!="No Data",1,IF(#REF!&lt;&gt;"",1,0))</f>
        <v>#REF!</v>
      </c>
      <c r="Q39" s="25" t="e">
        <f>IF('Crisis Indicator Data'!#REF!="No Data",1,IF(#REF!&lt;&gt;"",1,0))</f>
        <v>#REF!</v>
      </c>
      <c r="R39" s="25" t="e">
        <f>IF('Crisis Indicator Data'!#REF!="No Data",1,IF(#REF!&lt;&gt;"",1,0))</f>
        <v>#REF!</v>
      </c>
      <c r="S39" s="25" t="e">
        <f>IF('Crisis Indicator Data'!#REF!="No Data",1,IF(#REF!&lt;&gt;"",1,0))</f>
        <v>#REF!</v>
      </c>
      <c r="T39" s="25" t="e">
        <f>IF('Crisis Indicator Data'!#REF!="No Data",1,IF(#REF!&lt;&gt;"",1,0))</f>
        <v>#REF!</v>
      </c>
      <c r="U39" s="25" t="e">
        <f>IF('Crisis Indicator Data'!#REF!="No Data",1,IF(#REF!&lt;&gt;"",1,0))</f>
        <v>#REF!</v>
      </c>
      <c r="V39" s="25" t="e">
        <f>IF('Crisis Indicator Data'!#REF!="No Data",1,IF(#REF!&lt;&gt;"",1,0))</f>
        <v>#REF!</v>
      </c>
      <c r="W39" s="25" t="e">
        <f>IF('Crisis Indicator Data'!#REF!="No Data",1,IF(#REF!&lt;&gt;"",1,0))</f>
        <v>#REF!</v>
      </c>
      <c r="X39" s="25" t="e">
        <f>IF('Crisis Indicator Data'!#REF!="No Data",1,IF(#REF!&lt;&gt;"",1,0))</f>
        <v>#REF!</v>
      </c>
      <c r="Y39" s="25" t="e">
        <f>IF('Crisis Indicator Data'!#REF!="No Data",1,IF(#REF!&lt;&gt;"",1,0))</f>
        <v>#REF!</v>
      </c>
      <c r="Z39" s="25" t="e">
        <f>IF('Crisis Indicator Data'!#REF!="No Data",1,IF(#REF!&lt;&gt;"",1,0))</f>
        <v>#REF!</v>
      </c>
      <c r="AA39" s="25" t="e">
        <f>IF('Crisis Indicator Data'!#REF!="No Data",1,IF(#REF!&lt;&gt;"",1,0))</f>
        <v>#REF!</v>
      </c>
      <c r="AB39" s="25" t="e">
        <f>IF('Crisis Indicator Data'!#REF!="No Data",1,IF(#REF!&lt;&gt;"",1,0))</f>
        <v>#REF!</v>
      </c>
      <c r="AC39" s="25" t="e">
        <f>IF('Crisis Indicator Data'!#REF!="No Data",1,IF(#REF!&lt;&gt;"",1,0))</f>
        <v>#REF!</v>
      </c>
      <c r="AD39" s="25" t="e">
        <f>IF('Crisis Indicator Data'!#REF!="No Data",1,IF(#REF!&lt;&gt;"",1,0))</f>
        <v>#REF!</v>
      </c>
      <c r="AE39" s="25" t="e">
        <f>IF('Crisis Indicator Data'!#REF!="No Data",1,IF(#REF!&lt;&gt;"",1,0))</f>
        <v>#REF!</v>
      </c>
      <c r="AF39" s="25" t="e">
        <f>IF('Crisis Indicator Data'!#REF!="No Data",1,IF(#REF!&lt;&gt;"",1,0))</f>
        <v>#REF!</v>
      </c>
      <c r="AG39" s="25" t="e">
        <f>IF('Crisis Indicator Data'!#REF!="No Data",1,IF(#REF!&lt;&gt;"",1,0))</f>
        <v>#REF!</v>
      </c>
      <c r="AH39" s="25" t="e">
        <f>IF('Crisis Indicator Data'!#REF!="No Data",1,IF(#REF!&lt;&gt;"",1,0))</f>
        <v>#REF!</v>
      </c>
      <c r="AI39" s="25" t="e">
        <f>IF('Crisis Indicator Data'!#REF!="No Data",1,IF(#REF!&lt;&gt;"",1,0))</f>
        <v>#REF!</v>
      </c>
      <c r="AJ39" s="25" t="e">
        <f>IF('Crisis Indicator Data'!#REF!="No Data",1,IF(#REF!&lt;&gt;"",1,0))</f>
        <v>#REF!</v>
      </c>
      <c r="AK39" s="25" t="e">
        <f>IF('Crisis Indicator Data'!#REF!="No Data",1,IF(#REF!&lt;&gt;"",1,0))</f>
        <v>#REF!</v>
      </c>
      <c r="AL39" s="25" t="e">
        <f>IF('Crisis Indicator Data'!#REF!="No Data",1,IF(#REF!&lt;&gt;"",1,0))</f>
        <v>#REF!</v>
      </c>
      <c r="AM39" s="25" t="e">
        <f>IF('Crisis Indicator Data'!#REF!="No Data",1,IF(#REF!&lt;&gt;"",1,0))</f>
        <v>#REF!</v>
      </c>
      <c r="AN39" s="25" t="e">
        <f>IF('Crisis Indicator Data'!#REF!="No Data",1,IF(#REF!&lt;&gt;"",1,0))</f>
        <v>#REF!</v>
      </c>
      <c r="AO39" s="25" t="e">
        <f>IF('Crisis Indicator Data'!#REF!="No Data",1,IF(#REF!&lt;&gt;"",1,0))</f>
        <v>#REF!</v>
      </c>
      <c r="AP39" s="25" t="e">
        <f>IF('Crisis Indicator Data'!#REF!="No Data",1,IF(#REF!&lt;&gt;"",1,0))</f>
        <v>#REF!</v>
      </c>
      <c r="AQ39" s="25" t="e">
        <f>IF('Crisis Indicator Data'!#REF!="No Data",1,IF(#REF!&lt;&gt;"",1,0))</f>
        <v>#REF!</v>
      </c>
      <c r="AR39" s="25" t="e">
        <f>IF('Crisis Indicator Data'!#REF!="No Data",1,IF(#REF!&lt;&gt;"",1,0))</f>
        <v>#REF!</v>
      </c>
      <c r="AS39" s="25" t="e">
        <f>IF('Crisis Indicator Data'!#REF!="No Data",1,IF(#REF!&lt;&gt;"",1,0))</f>
        <v>#REF!</v>
      </c>
      <c r="AT39" s="25" t="e">
        <f>IF('Crisis Indicator Data'!#REF!="No Data",1,IF(#REF!&lt;&gt;"",1,0))</f>
        <v>#REF!</v>
      </c>
      <c r="AU39" s="25" t="e">
        <f>IF('Crisis Indicator Data'!#REF!="No Data",1,IF(#REF!&lt;&gt;"",1,0))</f>
        <v>#REF!</v>
      </c>
      <c r="AV39" s="25" t="e">
        <f>IF('Crisis Indicator Data'!#REF!="No Data",1,IF(#REF!&lt;&gt;"",1,0))</f>
        <v>#REF!</v>
      </c>
      <c r="AW39" s="25" t="e">
        <f>IF('Crisis Indicator Data'!#REF!="No Data",1,IF(#REF!&lt;&gt;"",1,0))</f>
        <v>#REF!</v>
      </c>
      <c r="AX39" s="25" t="e">
        <f>IF('Crisis Indicator Data'!#REF!="No Data",1,IF(#REF!&lt;&gt;"",1,0))</f>
        <v>#REF!</v>
      </c>
      <c r="AY39" s="25" t="e">
        <f>IF('Crisis Indicator Data'!#REF!="No Data",1,IF(#REF!&lt;&gt;"",1,0))</f>
        <v>#REF!</v>
      </c>
      <c r="AZ39" s="25" t="e">
        <f>IF('Crisis Indicator Data'!#REF!="No Data",1,IF(#REF!&lt;&gt;"",1,0))</f>
        <v>#REF!</v>
      </c>
      <c r="BA39" t="e">
        <f t="shared" si="2"/>
        <v>#REF!</v>
      </c>
      <c r="BB39" s="27" t="e">
        <f t="shared" si="3"/>
        <v>#REF!</v>
      </c>
    </row>
    <row r="40" spans="1:54">
      <c r="A40" t="s">
        <v>6850</v>
      </c>
      <c r="B40" s="25" t="e">
        <f>IF('Crisis Indicator Data'!#REF!="No Data",1,IF(#REF!&lt;&gt;"",1,0))</f>
        <v>#REF!</v>
      </c>
      <c r="C40" s="25" t="e">
        <f>IF('Crisis Indicator Data'!#REF!="No Data",1,IF(#REF!&lt;&gt;"",1,0))</f>
        <v>#REF!</v>
      </c>
      <c r="D40" s="25" t="e">
        <f>IF('Crisis Indicator Data'!#REF!="No Data",1,IF(#REF!&lt;&gt;"",1,0))</f>
        <v>#REF!</v>
      </c>
      <c r="E40" s="25" t="e">
        <f>IF('Crisis Indicator Data'!#REF!="No Data",1,IF(#REF!&lt;&gt;"",1,0))</f>
        <v>#REF!</v>
      </c>
      <c r="F40" s="25" t="e">
        <f>IF('Crisis Indicator Data'!#REF!="No Data",1,IF(#REF!&lt;&gt;"",1,0))</f>
        <v>#REF!</v>
      </c>
      <c r="G40" s="25" t="e">
        <f>IF('Crisis Indicator Data'!#REF!="No Data",1,IF(#REF!&lt;&gt;"",1,0))</f>
        <v>#REF!</v>
      </c>
      <c r="H40" s="25" t="e">
        <f>IF('Crisis Indicator Data'!#REF!="No Data",1,IF(#REF!&lt;&gt;"",1,0))</f>
        <v>#REF!</v>
      </c>
      <c r="I40" s="25" t="e">
        <f>IF('Crisis Indicator Data'!#REF!="No Data",1,IF(#REF!&lt;&gt;"",1,0))</f>
        <v>#REF!</v>
      </c>
      <c r="J40" s="25" t="e">
        <f>IF('Crisis Indicator Data'!#REF!="No Data",1,IF(#REF!&lt;&gt;"",1,0))</f>
        <v>#REF!</v>
      </c>
      <c r="K40" s="25" t="e">
        <f>IF('Crisis Indicator Data'!#REF!="No Data",1,IF(#REF!&lt;&gt;"",1,0))</f>
        <v>#REF!</v>
      </c>
      <c r="L40" s="25" t="e">
        <f>IF('Crisis Indicator Data'!#REF!="No Data",1,IF(#REF!&lt;&gt;"",1,0))</f>
        <v>#REF!</v>
      </c>
      <c r="M40" s="25" t="e">
        <f>IF('Crisis Indicator Data'!#REF!="No Data",1,IF(#REF!&lt;&gt;"",1,0))</f>
        <v>#REF!</v>
      </c>
      <c r="N40" s="25" t="e">
        <f>IF('Crisis Indicator Data'!#REF!="No Data",1,IF(#REF!&lt;&gt;"",1,0))</f>
        <v>#REF!</v>
      </c>
      <c r="O40" s="25" t="e">
        <f>IF('Crisis Indicator Data'!#REF!="No Data",1,IF(#REF!&lt;&gt;"",1,0))</f>
        <v>#REF!</v>
      </c>
      <c r="P40" s="25" t="e">
        <f>IF('Crisis Indicator Data'!#REF!="No Data",1,IF(#REF!&lt;&gt;"",1,0))</f>
        <v>#REF!</v>
      </c>
      <c r="Q40" s="25" t="e">
        <f>IF('Crisis Indicator Data'!#REF!="No Data",1,IF(#REF!&lt;&gt;"",1,0))</f>
        <v>#REF!</v>
      </c>
      <c r="R40" s="25" t="e">
        <f>IF('Crisis Indicator Data'!#REF!="No Data",1,IF(#REF!&lt;&gt;"",1,0))</f>
        <v>#REF!</v>
      </c>
      <c r="S40" s="25" t="e">
        <f>IF('Crisis Indicator Data'!#REF!="No Data",1,IF(#REF!&lt;&gt;"",1,0))</f>
        <v>#REF!</v>
      </c>
      <c r="T40" s="25" t="e">
        <f>IF('Crisis Indicator Data'!#REF!="No Data",1,IF(#REF!&lt;&gt;"",1,0))</f>
        <v>#REF!</v>
      </c>
      <c r="U40" s="25" t="e">
        <f>IF('Crisis Indicator Data'!#REF!="No Data",1,IF(#REF!&lt;&gt;"",1,0))</f>
        <v>#REF!</v>
      </c>
      <c r="V40" s="25" t="e">
        <f>IF('Crisis Indicator Data'!#REF!="No Data",1,IF(#REF!&lt;&gt;"",1,0))</f>
        <v>#REF!</v>
      </c>
      <c r="W40" s="25" t="e">
        <f>IF('Crisis Indicator Data'!#REF!="No Data",1,IF(#REF!&lt;&gt;"",1,0))</f>
        <v>#REF!</v>
      </c>
      <c r="X40" s="25" t="e">
        <f>IF('Crisis Indicator Data'!#REF!="No Data",1,IF(#REF!&lt;&gt;"",1,0))</f>
        <v>#REF!</v>
      </c>
      <c r="Y40" s="25" t="e">
        <f>IF('Crisis Indicator Data'!#REF!="No Data",1,IF(#REF!&lt;&gt;"",1,0))</f>
        <v>#REF!</v>
      </c>
      <c r="Z40" s="25" t="e">
        <f>IF('Crisis Indicator Data'!#REF!="No Data",1,IF(#REF!&lt;&gt;"",1,0))</f>
        <v>#REF!</v>
      </c>
      <c r="AA40" s="25" t="e">
        <f>IF('Crisis Indicator Data'!#REF!="No Data",1,IF(#REF!&lt;&gt;"",1,0))</f>
        <v>#REF!</v>
      </c>
      <c r="AB40" s="25" t="e">
        <f>IF('Crisis Indicator Data'!#REF!="No Data",1,IF(#REF!&lt;&gt;"",1,0))</f>
        <v>#REF!</v>
      </c>
      <c r="AC40" s="25" t="e">
        <f>IF('Crisis Indicator Data'!#REF!="No Data",1,IF(#REF!&lt;&gt;"",1,0))</f>
        <v>#REF!</v>
      </c>
      <c r="AD40" s="25" t="e">
        <f>IF('Crisis Indicator Data'!#REF!="No Data",1,IF(#REF!&lt;&gt;"",1,0))</f>
        <v>#REF!</v>
      </c>
      <c r="AE40" s="25" t="e">
        <f>IF('Crisis Indicator Data'!#REF!="No Data",1,IF(#REF!&lt;&gt;"",1,0))</f>
        <v>#REF!</v>
      </c>
      <c r="AF40" s="25" t="e">
        <f>IF('Crisis Indicator Data'!#REF!="No Data",1,IF(#REF!&lt;&gt;"",1,0))</f>
        <v>#REF!</v>
      </c>
      <c r="AG40" s="25" t="e">
        <f>IF('Crisis Indicator Data'!#REF!="No Data",1,IF(#REF!&lt;&gt;"",1,0))</f>
        <v>#REF!</v>
      </c>
      <c r="AH40" s="25" t="e">
        <f>IF('Crisis Indicator Data'!#REF!="No Data",1,IF(#REF!&lt;&gt;"",1,0))</f>
        <v>#REF!</v>
      </c>
      <c r="AI40" s="25" t="e">
        <f>IF('Crisis Indicator Data'!#REF!="No Data",1,IF(#REF!&lt;&gt;"",1,0))</f>
        <v>#REF!</v>
      </c>
      <c r="AJ40" s="25" t="e">
        <f>IF('Crisis Indicator Data'!#REF!="No Data",1,IF(#REF!&lt;&gt;"",1,0))</f>
        <v>#REF!</v>
      </c>
      <c r="AK40" s="25" t="e">
        <f>IF('Crisis Indicator Data'!#REF!="No Data",1,IF(#REF!&lt;&gt;"",1,0))</f>
        <v>#REF!</v>
      </c>
      <c r="AL40" s="25" t="e">
        <f>IF('Crisis Indicator Data'!#REF!="No Data",1,IF(#REF!&lt;&gt;"",1,0))</f>
        <v>#REF!</v>
      </c>
      <c r="AM40" s="25" t="e">
        <f>IF('Crisis Indicator Data'!#REF!="No Data",1,IF(#REF!&lt;&gt;"",1,0))</f>
        <v>#REF!</v>
      </c>
      <c r="AN40" s="25" t="e">
        <f>IF('Crisis Indicator Data'!#REF!="No Data",1,IF(#REF!&lt;&gt;"",1,0))</f>
        <v>#REF!</v>
      </c>
      <c r="AO40" s="25" t="e">
        <f>IF('Crisis Indicator Data'!#REF!="No Data",1,IF(#REF!&lt;&gt;"",1,0))</f>
        <v>#REF!</v>
      </c>
      <c r="AP40" s="25" t="e">
        <f>IF('Crisis Indicator Data'!#REF!="No Data",1,IF(#REF!&lt;&gt;"",1,0))</f>
        <v>#REF!</v>
      </c>
      <c r="AQ40" s="25" t="e">
        <f>IF('Crisis Indicator Data'!#REF!="No Data",1,IF(#REF!&lt;&gt;"",1,0))</f>
        <v>#REF!</v>
      </c>
      <c r="AR40" s="25" t="e">
        <f>IF('Crisis Indicator Data'!#REF!="No Data",1,IF(#REF!&lt;&gt;"",1,0))</f>
        <v>#REF!</v>
      </c>
      <c r="AS40" s="25" t="e">
        <f>IF('Crisis Indicator Data'!#REF!="No Data",1,IF(#REF!&lt;&gt;"",1,0))</f>
        <v>#REF!</v>
      </c>
      <c r="AT40" s="25" t="e">
        <f>IF('Crisis Indicator Data'!#REF!="No Data",1,IF(#REF!&lt;&gt;"",1,0))</f>
        <v>#REF!</v>
      </c>
      <c r="AU40" s="25" t="e">
        <f>IF('Crisis Indicator Data'!#REF!="No Data",1,IF(#REF!&lt;&gt;"",1,0))</f>
        <v>#REF!</v>
      </c>
      <c r="AV40" s="25" t="e">
        <f>IF('Crisis Indicator Data'!#REF!="No Data",1,IF(#REF!&lt;&gt;"",1,0))</f>
        <v>#REF!</v>
      </c>
      <c r="AW40" s="25" t="e">
        <f>IF('Crisis Indicator Data'!#REF!="No Data",1,IF(#REF!&lt;&gt;"",1,0))</f>
        <v>#REF!</v>
      </c>
      <c r="AX40" s="25" t="e">
        <f>IF('Crisis Indicator Data'!#REF!="No Data",1,IF(#REF!&lt;&gt;"",1,0))</f>
        <v>#REF!</v>
      </c>
      <c r="AY40" s="25" t="e">
        <f>IF('Crisis Indicator Data'!#REF!="No Data",1,IF(#REF!&lt;&gt;"",1,0))</f>
        <v>#REF!</v>
      </c>
      <c r="AZ40" s="25" t="e">
        <f>IF('Crisis Indicator Data'!#REF!="No Data",1,IF(#REF!&lt;&gt;"",1,0))</f>
        <v>#REF!</v>
      </c>
      <c r="BA40" t="e">
        <f t="shared" si="2"/>
        <v>#REF!</v>
      </c>
      <c r="BB40" s="27" t="e">
        <f t="shared" si="3"/>
        <v>#REF!</v>
      </c>
    </row>
    <row r="41" spans="1:54">
      <c r="A41" t="s">
        <v>6860</v>
      </c>
      <c r="B41" s="25" t="e">
        <f>IF('Crisis Indicator Data'!#REF!="No Data",1,IF(#REF!&lt;&gt;"",1,0))</f>
        <v>#REF!</v>
      </c>
      <c r="C41" s="25" t="e">
        <f>IF('Crisis Indicator Data'!#REF!="No Data",1,IF(#REF!&lt;&gt;"",1,0))</f>
        <v>#REF!</v>
      </c>
      <c r="D41" s="25" t="e">
        <f>IF('Crisis Indicator Data'!#REF!="No Data",1,IF(#REF!&lt;&gt;"",1,0))</f>
        <v>#REF!</v>
      </c>
      <c r="E41" s="25" t="e">
        <f>IF('Crisis Indicator Data'!#REF!="No Data",1,IF(#REF!&lt;&gt;"",1,0))</f>
        <v>#REF!</v>
      </c>
      <c r="F41" s="25" t="e">
        <f>IF('Crisis Indicator Data'!#REF!="No Data",1,IF(#REF!&lt;&gt;"",1,0))</f>
        <v>#REF!</v>
      </c>
      <c r="G41" s="25" t="e">
        <f>IF('Crisis Indicator Data'!#REF!="No Data",1,IF(#REF!&lt;&gt;"",1,0))</f>
        <v>#REF!</v>
      </c>
      <c r="H41" s="25" t="e">
        <f>IF('Crisis Indicator Data'!#REF!="No Data",1,IF(#REF!&lt;&gt;"",1,0))</f>
        <v>#REF!</v>
      </c>
      <c r="I41" s="25" t="e">
        <f>IF('Crisis Indicator Data'!#REF!="No Data",1,IF(#REF!&lt;&gt;"",1,0))</f>
        <v>#REF!</v>
      </c>
      <c r="J41" s="25" t="e">
        <f>IF('Crisis Indicator Data'!#REF!="No Data",1,IF(#REF!&lt;&gt;"",1,0))</f>
        <v>#REF!</v>
      </c>
      <c r="K41" s="25" t="e">
        <f>IF('Crisis Indicator Data'!#REF!="No Data",1,IF(#REF!&lt;&gt;"",1,0))</f>
        <v>#REF!</v>
      </c>
      <c r="L41" s="25" t="e">
        <f>IF('Crisis Indicator Data'!#REF!="No Data",1,IF(#REF!&lt;&gt;"",1,0))</f>
        <v>#REF!</v>
      </c>
      <c r="M41" s="25" t="e">
        <f>IF('Crisis Indicator Data'!#REF!="No Data",1,IF(#REF!&lt;&gt;"",1,0))</f>
        <v>#REF!</v>
      </c>
      <c r="N41" s="25" t="e">
        <f>IF('Crisis Indicator Data'!#REF!="No Data",1,IF(#REF!&lt;&gt;"",1,0))</f>
        <v>#REF!</v>
      </c>
      <c r="O41" s="25" t="e">
        <f>IF('Crisis Indicator Data'!#REF!="No Data",1,IF(#REF!&lt;&gt;"",1,0))</f>
        <v>#REF!</v>
      </c>
      <c r="P41" s="25" t="e">
        <f>IF('Crisis Indicator Data'!#REF!="No Data",1,IF(#REF!&lt;&gt;"",1,0))</f>
        <v>#REF!</v>
      </c>
      <c r="Q41" s="25" t="e">
        <f>IF('Crisis Indicator Data'!#REF!="No Data",1,IF(#REF!&lt;&gt;"",1,0))</f>
        <v>#REF!</v>
      </c>
      <c r="R41" s="25" t="e">
        <f>IF('Crisis Indicator Data'!#REF!="No Data",1,IF(#REF!&lt;&gt;"",1,0))</f>
        <v>#REF!</v>
      </c>
      <c r="S41" s="25" t="e">
        <f>IF('Crisis Indicator Data'!#REF!="No Data",1,IF(#REF!&lt;&gt;"",1,0))</f>
        <v>#REF!</v>
      </c>
      <c r="T41" s="25" t="e">
        <f>IF('Crisis Indicator Data'!#REF!="No Data",1,IF(#REF!&lt;&gt;"",1,0))</f>
        <v>#REF!</v>
      </c>
      <c r="U41" s="25" t="e">
        <f>IF('Crisis Indicator Data'!#REF!="No Data",1,IF(#REF!&lt;&gt;"",1,0))</f>
        <v>#REF!</v>
      </c>
      <c r="V41" s="25" t="e">
        <f>IF('Crisis Indicator Data'!#REF!="No Data",1,IF(#REF!&lt;&gt;"",1,0))</f>
        <v>#REF!</v>
      </c>
      <c r="W41" s="25" t="e">
        <f>IF('Crisis Indicator Data'!#REF!="No Data",1,IF(#REF!&lt;&gt;"",1,0))</f>
        <v>#REF!</v>
      </c>
      <c r="X41" s="25" t="e">
        <f>IF('Crisis Indicator Data'!#REF!="No Data",1,IF(#REF!&lt;&gt;"",1,0))</f>
        <v>#REF!</v>
      </c>
      <c r="Y41" s="25" t="e">
        <f>IF('Crisis Indicator Data'!#REF!="No Data",1,IF(#REF!&lt;&gt;"",1,0))</f>
        <v>#REF!</v>
      </c>
      <c r="Z41" s="25" t="e">
        <f>IF('Crisis Indicator Data'!#REF!="No Data",1,IF(#REF!&lt;&gt;"",1,0))</f>
        <v>#REF!</v>
      </c>
      <c r="AA41" s="25" t="e">
        <f>IF('Crisis Indicator Data'!#REF!="No Data",1,IF(#REF!&lt;&gt;"",1,0))</f>
        <v>#REF!</v>
      </c>
      <c r="AB41" s="25" t="e">
        <f>IF('Crisis Indicator Data'!#REF!="No Data",1,IF(#REF!&lt;&gt;"",1,0))</f>
        <v>#REF!</v>
      </c>
      <c r="AC41" s="25" t="e">
        <f>IF('Crisis Indicator Data'!#REF!="No Data",1,IF(#REF!&lt;&gt;"",1,0))</f>
        <v>#REF!</v>
      </c>
      <c r="AD41" s="25" t="e">
        <f>IF('Crisis Indicator Data'!#REF!="No Data",1,IF(#REF!&lt;&gt;"",1,0))</f>
        <v>#REF!</v>
      </c>
      <c r="AE41" s="25" t="e">
        <f>IF('Crisis Indicator Data'!#REF!="No Data",1,IF(#REF!&lt;&gt;"",1,0))</f>
        <v>#REF!</v>
      </c>
      <c r="AF41" s="25" t="e">
        <f>IF('Crisis Indicator Data'!#REF!="No Data",1,IF(#REF!&lt;&gt;"",1,0))</f>
        <v>#REF!</v>
      </c>
      <c r="AG41" s="25" t="e">
        <f>IF('Crisis Indicator Data'!#REF!="No Data",1,IF(#REF!&lt;&gt;"",1,0))</f>
        <v>#REF!</v>
      </c>
      <c r="AH41" s="25" t="e">
        <f>IF('Crisis Indicator Data'!#REF!="No Data",1,IF(#REF!&lt;&gt;"",1,0))</f>
        <v>#REF!</v>
      </c>
      <c r="AI41" s="25" t="e">
        <f>IF('Crisis Indicator Data'!#REF!="No Data",1,IF(#REF!&lt;&gt;"",1,0))</f>
        <v>#REF!</v>
      </c>
      <c r="AJ41" s="25" t="e">
        <f>IF('Crisis Indicator Data'!#REF!="No Data",1,IF(#REF!&lt;&gt;"",1,0))</f>
        <v>#REF!</v>
      </c>
      <c r="AK41" s="25" t="e">
        <f>IF('Crisis Indicator Data'!#REF!="No Data",1,IF(#REF!&lt;&gt;"",1,0))</f>
        <v>#REF!</v>
      </c>
      <c r="AL41" s="25" t="e">
        <f>IF('Crisis Indicator Data'!#REF!="No Data",1,IF(#REF!&lt;&gt;"",1,0))</f>
        <v>#REF!</v>
      </c>
      <c r="AM41" s="25" t="e">
        <f>IF('Crisis Indicator Data'!#REF!="No Data",1,IF(#REF!&lt;&gt;"",1,0))</f>
        <v>#REF!</v>
      </c>
      <c r="AN41" s="25" t="e">
        <f>IF('Crisis Indicator Data'!#REF!="No Data",1,IF(#REF!&lt;&gt;"",1,0))</f>
        <v>#REF!</v>
      </c>
      <c r="AO41" s="25" t="e">
        <f>IF('Crisis Indicator Data'!#REF!="No Data",1,IF(#REF!&lt;&gt;"",1,0))</f>
        <v>#REF!</v>
      </c>
      <c r="AP41" s="25" t="e">
        <f>IF('Crisis Indicator Data'!#REF!="No Data",1,IF(#REF!&lt;&gt;"",1,0))</f>
        <v>#REF!</v>
      </c>
      <c r="AQ41" s="25" t="e">
        <f>IF('Crisis Indicator Data'!#REF!="No Data",1,IF(#REF!&lt;&gt;"",1,0))</f>
        <v>#REF!</v>
      </c>
      <c r="AR41" s="25" t="e">
        <f>IF('Crisis Indicator Data'!#REF!="No Data",1,IF(#REF!&lt;&gt;"",1,0))</f>
        <v>#REF!</v>
      </c>
      <c r="AS41" s="25" t="e">
        <f>IF('Crisis Indicator Data'!#REF!="No Data",1,IF(#REF!&lt;&gt;"",1,0))</f>
        <v>#REF!</v>
      </c>
      <c r="AT41" s="25" t="e">
        <f>IF('Crisis Indicator Data'!#REF!="No Data",1,IF(#REF!&lt;&gt;"",1,0))</f>
        <v>#REF!</v>
      </c>
      <c r="AU41" s="25" t="e">
        <f>IF('Crisis Indicator Data'!#REF!="No Data",1,IF(#REF!&lt;&gt;"",1,0))</f>
        <v>#REF!</v>
      </c>
      <c r="AV41" s="25" t="e">
        <f>IF('Crisis Indicator Data'!#REF!="No Data",1,IF(#REF!&lt;&gt;"",1,0))</f>
        <v>#REF!</v>
      </c>
      <c r="AW41" s="25" t="e">
        <f>IF('Crisis Indicator Data'!#REF!="No Data",1,IF(#REF!&lt;&gt;"",1,0))</f>
        <v>#REF!</v>
      </c>
      <c r="AX41" s="25" t="e">
        <f>IF('Crisis Indicator Data'!#REF!="No Data",1,IF(#REF!&lt;&gt;"",1,0))</f>
        <v>#REF!</v>
      </c>
      <c r="AY41" s="25" t="e">
        <f>IF('Crisis Indicator Data'!#REF!="No Data",1,IF(#REF!&lt;&gt;"",1,0))</f>
        <v>#REF!</v>
      </c>
      <c r="AZ41" s="25" t="e">
        <f>IF('Crisis Indicator Data'!#REF!="No Data",1,IF(#REF!&lt;&gt;"",1,0))</f>
        <v>#REF!</v>
      </c>
      <c r="BA41" t="e">
        <f t="shared" si="2"/>
        <v>#REF!</v>
      </c>
      <c r="BB41" s="27" t="e">
        <f t="shared" si="3"/>
        <v>#REF!</v>
      </c>
    </row>
    <row r="42" spans="1:54">
      <c r="A42" t="s">
        <v>6848</v>
      </c>
      <c r="B42" s="25" t="e">
        <f>IF('Crisis Indicator Data'!#REF!="No Data",1,IF(#REF!&lt;&gt;"",1,0))</f>
        <v>#REF!</v>
      </c>
      <c r="C42" s="25" t="e">
        <f>IF('Crisis Indicator Data'!#REF!="No Data",1,IF(#REF!&lt;&gt;"",1,0))</f>
        <v>#REF!</v>
      </c>
      <c r="D42" s="25" t="e">
        <f>IF('Crisis Indicator Data'!#REF!="No Data",1,IF(#REF!&lt;&gt;"",1,0))</f>
        <v>#REF!</v>
      </c>
      <c r="E42" s="25" t="e">
        <f>IF('Crisis Indicator Data'!#REF!="No Data",1,IF(#REF!&lt;&gt;"",1,0))</f>
        <v>#REF!</v>
      </c>
      <c r="F42" s="25" t="e">
        <f>IF('Crisis Indicator Data'!#REF!="No Data",1,IF(#REF!&lt;&gt;"",1,0))</f>
        <v>#REF!</v>
      </c>
      <c r="G42" s="25" t="e">
        <f>IF('Crisis Indicator Data'!#REF!="No Data",1,IF(#REF!&lt;&gt;"",1,0))</f>
        <v>#REF!</v>
      </c>
      <c r="H42" s="25" t="e">
        <f>IF('Crisis Indicator Data'!#REF!="No Data",1,IF(#REF!&lt;&gt;"",1,0))</f>
        <v>#REF!</v>
      </c>
      <c r="I42" s="25" t="e">
        <f>IF('Crisis Indicator Data'!#REF!="No Data",1,IF(#REF!&lt;&gt;"",1,0))</f>
        <v>#REF!</v>
      </c>
      <c r="J42" s="25" t="e">
        <f>IF('Crisis Indicator Data'!#REF!="No Data",1,IF(#REF!&lt;&gt;"",1,0))</f>
        <v>#REF!</v>
      </c>
      <c r="K42" s="25" t="e">
        <f>IF('Crisis Indicator Data'!#REF!="No Data",1,IF(#REF!&lt;&gt;"",1,0))</f>
        <v>#REF!</v>
      </c>
      <c r="L42" s="25" t="e">
        <f>IF('Crisis Indicator Data'!#REF!="No Data",1,IF(#REF!&lt;&gt;"",1,0))</f>
        <v>#REF!</v>
      </c>
      <c r="M42" s="25" t="e">
        <f>IF('Crisis Indicator Data'!#REF!="No Data",1,IF(#REF!&lt;&gt;"",1,0))</f>
        <v>#REF!</v>
      </c>
      <c r="N42" s="25" t="e">
        <f>IF('Crisis Indicator Data'!#REF!="No Data",1,IF(#REF!&lt;&gt;"",1,0))</f>
        <v>#REF!</v>
      </c>
      <c r="O42" s="25" t="e">
        <f>IF('Crisis Indicator Data'!#REF!="No Data",1,IF(#REF!&lt;&gt;"",1,0))</f>
        <v>#REF!</v>
      </c>
      <c r="P42" s="25" t="e">
        <f>IF('Crisis Indicator Data'!#REF!="No Data",1,IF(#REF!&lt;&gt;"",1,0))</f>
        <v>#REF!</v>
      </c>
      <c r="Q42" s="25" t="e">
        <f>IF('Crisis Indicator Data'!#REF!="No Data",1,IF(#REF!&lt;&gt;"",1,0))</f>
        <v>#REF!</v>
      </c>
      <c r="R42" s="25" t="e">
        <f>IF('Crisis Indicator Data'!#REF!="No Data",1,IF(#REF!&lt;&gt;"",1,0))</f>
        <v>#REF!</v>
      </c>
      <c r="S42" s="25" t="e">
        <f>IF('Crisis Indicator Data'!#REF!="No Data",1,IF(#REF!&lt;&gt;"",1,0))</f>
        <v>#REF!</v>
      </c>
      <c r="T42" s="25" t="e">
        <f>IF('Crisis Indicator Data'!#REF!="No Data",1,IF(#REF!&lt;&gt;"",1,0))</f>
        <v>#REF!</v>
      </c>
      <c r="U42" s="25" t="e">
        <f>IF('Crisis Indicator Data'!#REF!="No Data",1,IF(#REF!&lt;&gt;"",1,0))</f>
        <v>#REF!</v>
      </c>
      <c r="V42" s="25" t="e">
        <f>IF('Crisis Indicator Data'!#REF!="No Data",1,IF(#REF!&lt;&gt;"",1,0))</f>
        <v>#REF!</v>
      </c>
      <c r="W42" s="25" t="e">
        <f>IF('Crisis Indicator Data'!#REF!="No Data",1,IF(#REF!&lt;&gt;"",1,0))</f>
        <v>#REF!</v>
      </c>
      <c r="X42" s="25" t="e">
        <f>IF('Crisis Indicator Data'!#REF!="No Data",1,IF(#REF!&lt;&gt;"",1,0))</f>
        <v>#REF!</v>
      </c>
      <c r="Y42" s="25" t="e">
        <f>IF('Crisis Indicator Data'!#REF!="No Data",1,IF(#REF!&lt;&gt;"",1,0))</f>
        <v>#REF!</v>
      </c>
      <c r="Z42" s="25" t="e">
        <f>IF('Crisis Indicator Data'!#REF!="No Data",1,IF(#REF!&lt;&gt;"",1,0))</f>
        <v>#REF!</v>
      </c>
      <c r="AA42" s="25" t="e">
        <f>IF('Crisis Indicator Data'!#REF!="No Data",1,IF(#REF!&lt;&gt;"",1,0))</f>
        <v>#REF!</v>
      </c>
      <c r="AB42" s="25" t="e">
        <f>IF('Crisis Indicator Data'!#REF!="No Data",1,IF(#REF!&lt;&gt;"",1,0))</f>
        <v>#REF!</v>
      </c>
      <c r="AC42" s="25" t="e">
        <f>IF('Crisis Indicator Data'!#REF!="No Data",1,IF(#REF!&lt;&gt;"",1,0))</f>
        <v>#REF!</v>
      </c>
      <c r="AD42" s="25" t="e">
        <f>IF('Crisis Indicator Data'!#REF!="No Data",1,IF(#REF!&lt;&gt;"",1,0))</f>
        <v>#REF!</v>
      </c>
      <c r="AE42" s="25" t="e">
        <f>IF('Crisis Indicator Data'!#REF!="No Data",1,IF(#REF!&lt;&gt;"",1,0))</f>
        <v>#REF!</v>
      </c>
      <c r="AF42" s="25" t="e">
        <f>IF('Crisis Indicator Data'!#REF!="No Data",1,IF(#REF!&lt;&gt;"",1,0))</f>
        <v>#REF!</v>
      </c>
      <c r="AG42" s="25" t="e">
        <f>IF('Crisis Indicator Data'!#REF!="No Data",1,IF(#REF!&lt;&gt;"",1,0))</f>
        <v>#REF!</v>
      </c>
      <c r="AH42" s="25" t="e">
        <f>IF('Crisis Indicator Data'!#REF!="No Data",1,IF(#REF!&lt;&gt;"",1,0))</f>
        <v>#REF!</v>
      </c>
      <c r="AI42" s="25" t="e">
        <f>IF('Crisis Indicator Data'!#REF!="No Data",1,IF(#REF!&lt;&gt;"",1,0))</f>
        <v>#REF!</v>
      </c>
      <c r="AJ42" s="25" t="e">
        <f>IF('Crisis Indicator Data'!#REF!="No Data",1,IF(#REF!&lt;&gt;"",1,0))</f>
        <v>#REF!</v>
      </c>
      <c r="AK42" s="25" t="e">
        <f>IF('Crisis Indicator Data'!#REF!="No Data",1,IF(#REF!&lt;&gt;"",1,0))</f>
        <v>#REF!</v>
      </c>
      <c r="AL42" s="25" t="e">
        <f>IF('Crisis Indicator Data'!#REF!="No Data",1,IF(#REF!&lt;&gt;"",1,0))</f>
        <v>#REF!</v>
      </c>
      <c r="AM42" s="25" t="e">
        <f>IF('Crisis Indicator Data'!#REF!="No Data",1,IF(#REF!&lt;&gt;"",1,0))</f>
        <v>#REF!</v>
      </c>
      <c r="AN42" s="25" t="e">
        <f>IF('Crisis Indicator Data'!#REF!="No Data",1,IF(#REF!&lt;&gt;"",1,0))</f>
        <v>#REF!</v>
      </c>
      <c r="AO42" s="25" t="e">
        <f>IF('Crisis Indicator Data'!#REF!="No Data",1,IF(#REF!&lt;&gt;"",1,0))</f>
        <v>#REF!</v>
      </c>
      <c r="AP42" s="25" t="e">
        <f>IF('Crisis Indicator Data'!#REF!="No Data",1,IF(#REF!&lt;&gt;"",1,0))</f>
        <v>#REF!</v>
      </c>
      <c r="AQ42" s="25" t="e">
        <f>IF('Crisis Indicator Data'!#REF!="No Data",1,IF(#REF!&lt;&gt;"",1,0))</f>
        <v>#REF!</v>
      </c>
      <c r="AR42" s="25" t="e">
        <f>IF('Crisis Indicator Data'!#REF!="No Data",1,IF(#REF!&lt;&gt;"",1,0))</f>
        <v>#REF!</v>
      </c>
      <c r="AS42" s="25" t="e">
        <f>IF('Crisis Indicator Data'!#REF!="No Data",1,IF(#REF!&lt;&gt;"",1,0))</f>
        <v>#REF!</v>
      </c>
      <c r="AT42" s="25" t="e">
        <f>IF('Crisis Indicator Data'!#REF!="No Data",1,IF(#REF!&lt;&gt;"",1,0))</f>
        <v>#REF!</v>
      </c>
      <c r="AU42" s="25" t="e">
        <f>IF('Crisis Indicator Data'!#REF!="No Data",1,IF(#REF!&lt;&gt;"",1,0))</f>
        <v>#REF!</v>
      </c>
      <c r="AV42" s="25" t="e">
        <f>IF('Crisis Indicator Data'!#REF!="No Data",1,IF(#REF!&lt;&gt;"",1,0))</f>
        <v>#REF!</v>
      </c>
      <c r="AW42" s="25" t="e">
        <f>IF('Crisis Indicator Data'!#REF!="No Data",1,IF(#REF!&lt;&gt;"",1,0))</f>
        <v>#REF!</v>
      </c>
      <c r="AX42" s="25" t="e">
        <f>IF('Crisis Indicator Data'!#REF!="No Data",1,IF(#REF!&lt;&gt;"",1,0))</f>
        <v>#REF!</v>
      </c>
      <c r="AY42" s="25" t="e">
        <f>IF('Crisis Indicator Data'!#REF!="No Data",1,IF(#REF!&lt;&gt;"",1,0))</f>
        <v>#REF!</v>
      </c>
      <c r="AZ42" s="25" t="e">
        <f>IF('Crisis Indicator Data'!#REF!="No Data",1,IF(#REF!&lt;&gt;"",1,0))</f>
        <v>#REF!</v>
      </c>
      <c r="BA42" t="e">
        <f t="shared" si="2"/>
        <v>#REF!</v>
      </c>
      <c r="BB42" s="27" t="e">
        <f t="shared" si="3"/>
        <v>#REF!</v>
      </c>
    </row>
    <row r="43" spans="1:54">
      <c r="A43" t="s">
        <v>6926</v>
      </c>
      <c r="B43" s="25" t="e">
        <f>IF('Crisis Indicator Data'!#REF!="No Data",1,IF(#REF!&lt;&gt;"",1,0))</f>
        <v>#REF!</v>
      </c>
      <c r="C43" s="25" t="e">
        <f>IF('Crisis Indicator Data'!#REF!="No Data",1,IF(#REF!&lt;&gt;"",1,0))</f>
        <v>#REF!</v>
      </c>
      <c r="D43" s="25" t="e">
        <f>IF('Crisis Indicator Data'!#REF!="No Data",1,IF(#REF!&lt;&gt;"",1,0))</f>
        <v>#REF!</v>
      </c>
      <c r="E43" s="25" t="e">
        <f>IF('Crisis Indicator Data'!#REF!="No Data",1,IF(#REF!&lt;&gt;"",1,0))</f>
        <v>#REF!</v>
      </c>
      <c r="F43" s="25" t="e">
        <f>IF('Crisis Indicator Data'!#REF!="No Data",1,IF(#REF!&lt;&gt;"",1,0))</f>
        <v>#REF!</v>
      </c>
      <c r="G43" s="25" t="e">
        <f>IF('Crisis Indicator Data'!#REF!="No Data",1,IF(#REF!&lt;&gt;"",1,0))</f>
        <v>#REF!</v>
      </c>
      <c r="H43" s="25" t="e">
        <f>IF('Crisis Indicator Data'!#REF!="No Data",1,IF(#REF!&lt;&gt;"",1,0))</f>
        <v>#REF!</v>
      </c>
      <c r="I43" s="25" t="e">
        <f>IF('Crisis Indicator Data'!#REF!="No Data",1,IF(#REF!&lt;&gt;"",1,0))</f>
        <v>#REF!</v>
      </c>
      <c r="J43" s="25" t="e">
        <f>IF('Crisis Indicator Data'!#REF!="No Data",1,IF(#REF!&lt;&gt;"",1,0))</f>
        <v>#REF!</v>
      </c>
      <c r="K43" s="25" t="e">
        <f>IF('Crisis Indicator Data'!#REF!="No Data",1,IF(#REF!&lt;&gt;"",1,0))</f>
        <v>#REF!</v>
      </c>
      <c r="L43" s="25" t="e">
        <f>IF('Crisis Indicator Data'!#REF!="No Data",1,IF(#REF!&lt;&gt;"",1,0))</f>
        <v>#REF!</v>
      </c>
      <c r="M43" s="25" t="e">
        <f>IF('Crisis Indicator Data'!#REF!="No Data",1,IF(#REF!&lt;&gt;"",1,0))</f>
        <v>#REF!</v>
      </c>
      <c r="N43" s="25" t="e">
        <f>IF('Crisis Indicator Data'!#REF!="No Data",1,IF(#REF!&lt;&gt;"",1,0))</f>
        <v>#REF!</v>
      </c>
      <c r="O43" s="25" t="e">
        <f>IF('Crisis Indicator Data'!#REF!="No Data",1,IF(#REF!&lt;&gt;"",1,0))</f>
        <v>#REF!</v>
      </c>
      <c r="P43" s="25" t="e">
        <f>IF('Crisis Indicator Data'!#REF!="No Data",1,IF(#REF!&lt;&gt;"",1,0))</f>
        <v>#REF!</v>
      </c>
      <c r="Q43" s="25" t="e">
        <f>IF('Crisis Indicator Data'!#REF!="No Data",1,IF(#REF!&lt;&gt;"",1,0))</f>
        <v>#REF!</v>
      </c>
      <c r="R43" s="25" t="e">
        <f>IF('Crisis Indicator Data'!#REF!="No Data",1,IF(#REF!&lt;&gt;"",1,0))</f>
        <v>#REF!</v>
      </c>
      <c r="S43" s="25" t="e">
        <f>IF('Crisis Indicator Data'!#REF!="No Data",1,IF(#REF!&lt;&gt;"",1,0))</f>
        <v>#REF!</v>
      </c>
      <c r="T43" s="25" t="e">
        <f>IF('Crisis Indicator Data'!#REF!="No Data",1,IF(#REF!&lt;&gt;"",1,0))</f>
        <v>#REF!</v>
      </c>
      <c r="U43" s="25" t="e">
        <f>IF('Crisis Indicator Data'!#REF!="No Data",1,IF(#REF!&lt;&gt;"",1,0))</f>
        <v>#REF!</v>
      </c>
      <c r="V43" s="25" t="e">
        <f>IF('Crisis Indicator Data'!#REF!="No Data",1,IF(#REF!&lt;&gt;"",1,0))</f>
        <v>#REF!</v>
      </c>
      <c r="W43" s="25" t="e">
        <f>IF('Crisis Indicator Data'!#REF!="No Data",1,IF(#REF!&lt;&gt;"",1,0))</f>
        <v>#REF!</v>
      </c>
      <c r="X43" s="25" t="e">
        <f>IF('Crisis Indicator Data'!#REF!="No Data",1,IF(#REF!&lt;&gt;"",1,0))</f>
        <v>#REF!</v>
      </c>
      <c r="Y43" s="25" t="e">
        <f>IF('Crisis Indicator Data'!#REF!="No Data",1,IF(#REF!&lt;&gt;"",1,0))</f>
        <v>#REF!</v>
      </c>
      <c r="Z43" s="25" t="e">
        <f>IF('Crisis Indicator Data'!#REF!="No Data",1,IF(#REF!&lt;&gt;"",1,0))</f>
        <v>#REF!</v>
      </c>
      <c r="AA43" s="25" t="e">
        <f>IF('Crisis Indicator Data'!#REF!="No Data",1,IF(#REF!&lt;&gt;"",1,0))</f>
        <v>#REF!</v>
      </c>
      <c r="AB43" s="25" t="e">
        <f>IF('Crisis Indicator Data'!#REF!="No Data",1,IF(#REF!&lt;&gt;"",1,0))</f>
        <v>#REF!</v>
      </c>
      <c r="AC43" s="25" t="e">
        <f>IF('Crisis Indicator Data'!#REF!="No Data",1,IF(#REF!&lt;&gt;"",1,0))</f>
        <v>#REF!</v>
      </c>
      <c r="AD43" s="25" t="e">
        <f>IF('Crisis Indicator Data'!#REF!="No Data",1,IF(#REF!&lt;&gt;"",1,0))</f>
        <v>#REF!</v>
      </c>
      <c r="AE43" s="25" t="e">
        <f>IF('Crisis Indicator Data'!#REF!="No Data",1,IF(#REF!&lt;&gt;"",1,0))</f>
        <v>#REF!</v>
      </c>
      <c r="AF43" s="25" t="e">
        <f>IF('Crisis Indicator Data'!#REF!="No Data",1,IF(#REF!&lt;&gt;"",1,0))</f>
        <v>#REF!</v>
      </c>
      <c r="AG43" s="25" t="e">
        <f>IF('Crisis Indicator Data'!#REF!="No Data",1,IF(#REF!&lt;&gt;"",1,0))</f>
        <v>#REF!</v>
      </c>
      <c r="AH43" s="25" t="e">
        <f>IF('Crisis Indicator Data'!#REF!="No Data",1,IF(#REF!&lt;&gt;"",1,0))</f>
        <v>#REF!</v>
      </c>
      <c r="AI43" s="25" t="e">
        <f>IF('Crisis Indicator Data'!#REF!="No Data",1,IF(#REF!&lt;&gt;"",1,0))</f>
        <v>#REF!</v>
      </c>
      <c r="AJ43" s="25" t="e">
        <f>IF('Crisis Indicator Data'!#REF!="No Data",1,IF(#REF!&lt;&gt;"",1,0))</f>
        <v>#REF!</v>
      </c>
      <c r="AK43" s="25" t="e">
        <f>IF('Crisis Indicator Data'!#REF!="No Data",1,IF(#REF!&lt;&gt;"",1,0))</f>
        <v>#REF!</v>
      </c>
      <c r="AL43" s="25" t="e">
        <f>IF('Crisis Indicator Data'!#REF!="No Data",1,IF(#REF!&lt;&gt;"",1,0))</f>
        <v>#REF!</v>
      </c>
      <c r="AM43" s="25" t="e">
        <f>IF('Crisis Indicator Data'!#REF!="No Data",1,IF(#REF!&lt;&gt;"",1,0))</f>
        <v>#REF!</v>
      </c>
      <c r="AN43" s="25" t="e">
        <f>IF('Crisis Indicator Data'!#REF!="No Data",1,IF(#REF!&lt;&gt;"",1,0))</f>
        <v>#REF!</v>
      </c>
      <c r="AO43" s="25" t="e">
        <f>IF('Crisis Indicator Data'!#REF!="No Data",1,IF(#REF!&lt;&gt;"",1,0))</f>
        <v>#REF!</v>
      </c>
      <c r="AP43" s="25" t="e">
        <f>IF('Crisis Indicator Data'!#REF!="No Data",1,IF(#REF!&lt;&gt;"",1,0))</f>
        <v>#REF!</v>
      </c>
      <c r="AQ43" s="25" t="e">
        <f>IF('Crisis Indicator Data'!#REF!="No Data",1,IF(#REF!&lt;&gt;"",1,0))</f>
        <v>#REF!</v>
      </c>
      <c r="AR43" s="25" t="e">
        <f>IF('Crisis Indicator Data'!#REF!="No Data",1,IF(#REF!&lt;&gt;"",1,0))</f>
        <v>#REF!</v>
      </c>
      <c r="AS43" s="25" t="e">
        <f>IF('Crisis Indicator Data'!#REF!="No Data",1,IF(#REF!&lt;&gt;"",1,0))</f>
        <v>#REF!</v>
      </c>
      <c r="AT43" s="25" t="e">
        <f>IF('Crisis Indicator Data'!#REF!="No Data",1,IF(#REF!&lt;&gt;"",1,0))</f>
        <v>#REF!</v>
      </c>
      <c r="AU43" s="25" t="e">
        <f>IF('Crisis Indicator Data'!#REF!="No Data",1,IF(#REF!&lt;&gt;"",1,0))</f>
        <v>#REF!</v>
      </c>
      <c r="AV43" s="25" t="e">
        <f>IF('Crisis Indicator Data'!#REF!="No Data",1,IF(#REF!&lt;&gt;"",1,0))</f>
        <v>#REF!</v>
      </c>
      <c r="AW43" s="25" t="e">
        <f>IF('Crisis Indicator Data'!#REF!="No Data",1,IF(#REF!&lt;&gt;"",1,0))</f>
        <v>#REF!</v>
      </c>
      <c r="AX43" s="25" t="e">
        <f>IF('Crisis Indicator Data'!#REF!="No Data",1,IF(#REF!&lt;&gt;"",1,0))</f>
        <v>#REF!</v>
      </c>
      <c r="AY43" s="25" t="e">
        <f>IF('Crisis Indicator Data'!#REF!="No Data",1,IF(#REF!&lt;&gt;"",1,0))</f>
        <v>#REF!</v>
      </c>
      <c r="AZ43" s="25" t="e">
        <f>IF('Crisis Indicator Data'!#REF!="No Data",1,IF(#REF!&lt;&gt;"",1,0))</f>
        <v>#REF!</v>
      </c>
      <c r="BA43" t="e">
        <f t="shared" si="2"/>
        <v>#REF!</v>
      </c>
      <c r="BB43" s="27" t="e">
        <f t="shared" si="3"/>
        <v>#REF!</v>
      </c>
    </row>
    <row r="44" spans="1:54">
      <c r="A44" t="s">
        <v>6861</v>
      </c>
      <c r="B44" s="25" t="e">
        <f>IF('Crisis Indicator Data'!#REF!="No Data",1,IF(#REF!&lt;&gt;"",1,0))</f>
        <v>#REF!</v>
      </c>
      <c r="C44" s="25" t="e">
        <f>IF('Crisis Indicator Data'!#REF!="No Data",1,IF(#REF!&lt;&gt;"",1,0))</f>
        <v>#REF!</v>
      </c>
      <c r="D44" s="25" t="e">
        <f>IF('Crisis Indicator Data'!#REF!="No Data",1,IF(#REF!&lt;&gt;"",1,0))</f>
        <v>#REF!</v>
      </c>
      <c r="E44" s="25" t="e">
        <f>IF('Crisis Indicator Data'!#REF!="No Data",1,IF(#REF!&lt;&gt;"",1,0))</f>
        <v>#REF!</v>
      </c>
      <c r="F44" s="25" t="e">
        <f>IF('Crisis Indicator Data'!#REF!="No Data",1,IF(#REF!&lt;&gt;"",1,0))</f>
        <v>#REF!</v>
      </c>
      <c r="G44" s="25" t="e">
        <f>IF('Crisis Indicator Data'!#REF!="No Data",1,IF(#REF!&lt;&gt;"",1,0))</f>
        <v>#REF!</v>
      </c>
      <c r="H44" s="25" t="e">
        <f>IF('Crisis Indicator Data'!#REF!="No Data",1,IF(#REF!&lt;&gt;"",1,0))</f>
        <v>#REF!</v>
      </c>
      <c r="I44" s="25" t="e">
        <f>IF('Crisis Indicator Data'!#REF!="No Data",1,IF(#REF!&lt;&gt;"",1,0))</f>
        <v>#REF!</v>
      </c>
      <c r="J44" s="25" t="e">
        <f>IF('Crisis Indicator Data'!#REF!="No Data",1,IF(#REF!&lt;&gt;"",1,0))</f>
        <v>#REF!</v>
      </c>
      <c r="K44" s="25" t="e">
        <f>IF('Crisis Indicator Data'!#REF!="No Data",1,IF(#REF!&lt;&gt;"",1,0))</f>
        <v>#REF!</v>
      </c>
      <c r="L44" s="25" t="e">
        <f>IF('Crisis Indicator Data'!#REF!="No Data",1,IF(#REF!&lt;&gt;"",1,0))</f>
        <v>#REF!</v>
      </c>
      <c r="M44" s="25" t="e">
        <f>IF('Crisis Indicator Data'!#REF!="No Data",1,IF(#REF!&lt;&gt;"",1,0))</f>
        <v>#REF!</v>
      </c>
      <c r="N44" s="25" t="e">
        <f>IF('Crisis Indicator Data'!#REF!="No Data",1,IF(#REF!&lt;&gt;"",1,0))</f>
        <v>#REF!</v>
      </c>
      <c r="O44" s="25" t="e">
        <f>IF('Crisis Indicator Data'!#REF!="No Data",1,IF(#REF!&lt;&gt;"",1,0))</f>
        <v>#REF!</v>
      </c>
      <c r="P44" s="25" t="e">
        <f>IF('Crisis Indicator Data'!#REF!="No Data",1,IF(#REF!&lt;&gt;"",1,0))</f>
        <v>#REF!</v>
      </c>
      <c r="Q44" s="25" t="e">
        <f>IF('Crisis Indicator Data'!#REF!="No Data",1,IF(#REF!&lt;&gt;"",1,0))</f>
        <v>#REF!</v>
      </c>
      <c r="R44" s="25" t="e">
        <f>IF('Crisis Indicator Data'!#REF!="No Data",1,IF(#REF!&lt;&gt;"",1,0))</f>
        <v>#REF!</v>
      </c>
      <c r="S44" s="25" t="e">
        <f>IF('Crisis Indicator Data'!#REF!="No Data",1,IF(#REF!&lt;&gt;"",1,0))</f>
        <v>#REF!</v>
      </c>
      <c r="T44" s="25" t="e">
        <f>IF('Crisis Indicator Data'!#REF!="No Data",1,IF(#REF!&lt;&gt;"",1,0))</f>
        <v>#REF!</v>
      </c>
      <c r="U44" s="25" t="e">
        <f>IF('Crisis Indicator Data'!#REF!="No Data",1,IF(#REF!&lt;&gt;"",1,0))</f>
        <v>#REF!</v>
      </c>
      <c r="V44" s="25" t="e">
        <f>IF('Crisis Indicator Data'!#REF!="No Data",1,IF(#REF!&lt;&gt;"",1,0))</f>
        <v>#REF!</v>
      </c>
      <c r="W44" s="25" t="e">
        <f>IF('Crisis Indicator Data'!#REF!="No Data",1,IF(#REF!&lt;&gt;"",1,0))</f>
        <v>#REF!</v>
      </c>
      <c r="X44" s="25" t="e">
        <f>IF('Crisis Indicator Data'!#REF!="No Data",1,IF(#REF!&lt;&gt;"",1,0))</f>
        <v>#REF!</v>
      </c>
      <c r="Y44" s="25" t="e">
        <f>IF('Crisis Indicator Data'!#REF!="No Data",1,IF(#REF!&lt;&gt;"",1,0))</f>
        <v>#REF!</v>
      </c>
      <c r="Z44" s="25" t="e">
        <f>IF('Crisis Indicator Data'!#REF!="No Data",1,IF(#REF!&lt;&gt;"",1,0))</f>
        <v>#REF!</v>
      </c>
      <c r="AA44" s="25" t="e">
        <f>IF('Crisis Indicator Data'!#REF!="No Data",1,IF(#REF!&lt;&gt;"",1,0))</f>
        <v>#REF!</v>
      </c>
      <c r="AB44" s="25" t="e">
        <f>IF('Crisis Indicator Data'!#REF!="No Data",1,IF(#REF!&lt;&gt;"",1,0))</f>
        <v>#REF!</v>
      </c>
      <c r="AC44" s="25" t="e">
        <f>IF('Crisis Indicator Data'!#REF!="No Data",1,IF(#REF!&lt;&gt;"",1,0))</f>
        <v>#REF!</v>
      </c>
      <c r="AD44" s="25" t="e">
        <f>IF('Crisis Indicator Data'!#REF!="No Data",1,IF(#REF!&lt;&gt;"",1,0))</f>
        <v>#REF!</v>
      </c>
      <c r="AE44" s="25" t="e">
        <f>IF('Crisis Indicator Data'!#REF!="No Data",1,IF(#REF!&lt;&gt;"",1,0))</f>
        <v>#REF!</v>
      </c>
      <c r="AF44" s="25" t="e">
        <f>IF('Crisis Indicator Data'!#REF!="No Data",1,IF(#REF!&lt;&gt;"",1,0))</f>
        <v>#REF!</v>
      </c>
      <c r="AG44" s="25" t="e">
        <f>IF('Crisis Indicator Data'!#REF!="No Data",1,IF(#REF!&lt;&gt;"",1,0))</f>
        <v>#REF!</v>
      </c>
      <c r="AH44" s="25" t="e">
        <f>IF('Crisis Indicator Data'!#REF!="No Data",1,IF(#REF!&lt;&gt;"",1,0))</f>
        <v>#REF!</v>
      </c>
      <c r="AI44" s="25" t="e">
        <f>IF('Crisis Indicator Data'!#REF!="No Data",1,IF(#REF!&lt;&gt;"",1,0))</f>
        <v>#REF!</v>
      </c>
      <c r="AJ44" s="25" t="e">
        <f>IF('Crisis Indicator Data'!#REF!="No Data",1,IF(#REF!&lt;&gt;"",1,0))</f>
        <v>#REF!</v>
      </c>
      <c r="AK44" s="25" t="e">
        <f>IF('Crisis Indicator Data'!#REF!="No Data",1,IF(#REF!&lt;&gt;"",1,0))</f>
        <v>#REF!</v>
      </c>
      <c r="AL44" s="25" t="e">
        <f>IF('Crisis Indicator Data'!#REF!="No Data",1,IF(#REF!&lt;&gt;"",1,0))</f>
        <v>#REF!</v>
      </c>
      <c r="AM44" s="25" t="e">
        <f>IF('Crisis Indicator Data'!#REF!="No Data",1,IF(#REF!&lt;&gt;"",1,0))</f>
        <v>#REF!</v>
      </c>
      <c r="AN44" s="25" t="e">
        <f>IF('Crisis Indicator Data'!#REF!="No Data",1,IF(#REF!&lt;&gt;"",1,0))</f>
        <v>#REF!</v>
      </c>
      <c r="AO44" s="25" t="e">
        <f>IF('Crisis Indicator Data'!#REF!="No Data",1,IF(#REF!&lt;&gt;"",1,0))</f>
        <v>#REF!</v>
      </c>
      <c r="AP44" s="25" t="e">
        <f>IF('Crisis Indicator Data'!#REF!="No Data",1,IF(#REF!&lt;&gt;"",1,0))</f>
        <v>#REF!</v>
      </c>
      <c r="AQ44" s="25" t="e">
        <f>IF('Crisis Indicator Data'!#REF!="No Data",1,IF(#REF!&lt;&gt;"",1,0))</f>
        <v>#REF!</v>
      </c>
      <c r="AR44" s="25" t="e">
        <f>IF('Crisis Indicator Data'!#REF!="No Data",1,IF(#REF!&lt;&gt;"",1,0))</f>
        <v>#REF!</v>
      </c>
      <c r="AS44" s="25" t="e">
        <f>IF('Crisis Indicator Data'!#REF!="No Data",1,IF(#REF!&lt;&gt;"",1,0))</f>
        <v>#REF!</v>
      </c>
      <c r="AT44" s="25" t="e">
        <f>IF('Crisis Indicator Data'!#REF!="No Data",1,IF(#REF!&lt;&gt;"",1,0))</f>
        <v>#REF!</v>
      </c>
      <c r="AU44" s="25" t="e">
        <f>IF('Crisis Indicator Data'!#REF!="No Data",1,IF(#REF!&lt;&gt;"",1,0))</f>
        <v>#REF!</v>
      </c>
      <c r="AV44" s="25" t="e">
        <f>IF('Crisis Indicator Data'!#REF!="No Data",1,IF(#REF!&lt;&gt;"",1,0))</f>
        <v>#REF!</v>
      </c>
      <c r="AW44" s="25" t="e">
        <f>IF('Crisis Indicator Data'!#REF!="No Data",1,IF(#REF!&lt;&gt;"",1,0))</f>
        <v>#REF!</v>
      </c>
      <c r="AX44" s="25" t="e">
        <f>IF('Crisis Indicator Data'!#REF!="No Data",1,IF(#REF!&lt;&gt;"",1,0))</f>
        <v>#REF!</v>
      </c>
      <c r="AY44" s="25" t="e">
        <f>IF('Crisis Indicator Data'!#REF!="No Data",1,IF(#REF!&lt;&gt;"",1,0))</f>
        <v>#REF!</v>
      </c>
      <c r="AZ44" s="25" t="e">
        <f>IF('Crisis Indicator Data'!#REF!="No Data",1,IF(#REF!&lt;&gt;"",1,0))</f>
        <v>#REF!</v>
      </c>
      <c r="BA44" t="e">
        <f t="shared" si="2"/>
        <v>#REF!</v>
      </c>
      <c r="BB44" s="27" t="e">
        <f t="shared" si="3"/>
        <v>#REF!</v>
      </c>
    </row>
    <row r="45" spans="1:54">
      <c r="A45" t="s">
        <v>6865</v>
      </c>
      <c r="B45" s="25" t="e">
        <f>IF('Crisis Indicator Data'!#REF!="No Data",1,IF(#REF!&lt;&gt;"",1,0))</f>
        <v>#REF!</v>
      </c>
      <c r="C45" s="25" t="e">
        <f>IF('Crisis Indicator Data'!#REF!="No Data",1,IF(#REF!&lt;&gt;"",1,0))</f>
        <v>#REF!</v>
      </c>
      <c r="D45" s="25" t="e">
        <f>IF('Crisis Indicator Data'!#REF!="No Data",1,IF(#REF!&lt;&gt;"",1,0))</f>
        <v>#REF!</v>
      </c>
      <c r="E45" s="25" t="e">
        <f>IF('Crisis Indicator Data'!#REF!="No Data",1,IF(#REF!&lt;&gt;"",1,0))</f>
        <v>#REF!</v>
      </c>
      <c r="F45" s="25" t="e">
        <f>IF('Crisis Indicator Data'!#REF!="No Data",1,IF(#REF!&lt;&gt;"",1,0))</f>
        <v>#REF!</v>
      </c>
      <c r="G45" s="25" t="e">
        <f>IF('Crisis Indicator Data'!#REF!="No Data",1,IF(#REF!&lt;&gt;"",1,0))</f>
        <v>#REF!</v>
      </c>
      <c r="H45" s="25" t="e">
        <f>IF('Crisis Indicator Data'!#REF!="No Data",1,IF(#REF!&lt;&gt;"",1,0))</f>
        <v>#REF!</v>
      </c>
      <c r="I45" s="25" t="e">
        <f>IF('Crisis Indicator Data'!#REF!="No Data",1,IF(#REF!&lt;&gt;"",1,0))</f>
        <v>#REF!</v>
      </c>
      <c r="J45" s="25" t="e">
        <f>IF('Crisis Indicator Data'!#REF!="No Data",1,IF(#REF!&lt;&gt;"",1,0))</f>
        <v>#REF!</v>
      </c>
      <c r="K45" s="25" t="e">
        <f>IF('Crisis Indicator Data'!#REF!="No Data",1,IF(#REF!&lt;&gt;"",1,0))</f>
        <v>#REF!</v>
      </c>
      <c r="L45" s="25" t="e">
        <f>IF('Crisis Indicator Data'!#REF!="No Data",1,IF(#REF!&lt;&gt;"",1,0))</f>
        <v>#REF!</v>
      </c>
      <c r="M45" s="25" t="e">
        <f>IF('Crisis Indicator Data'!#REF!="No Data",1,IF(#REF!&lt;&gt;"",1,0))</f>
        <v>#REF!</v>
      </c>
      <c r="N45" s="25" t="e">
        <f>IF('Crisis Indicator Data'!#REF!="No Data",1,IF(#REF!&lt;&gt;"",1,0))</f>
        <v>#REF!</v>
      </c>
      <c r="O45" s="25" t="e">
        <f>IF('Crisis Indicator Data'!#REF!="No Data",1,IF(#REF!&lt;&gt;"",1,0))</f>
        <v>#REF!</v>
      </c>
      <c r="P45" s="25" t="e">
        <f>IF('Crisis Indicator Data'!#REF!="No Data",1,IF(#REF!&lt;&gt;"",1,0))</f>
        <v>#REF!</v>
      </c>
      <c r="Q45" s="25" t="e">
        <f>IF('Crisis Indicator Data'!#REF!="No Data",1,IF(#REF!&lt;&gt;"",1,0))</f>
        <v>#REF!</v>
      </c>
      <c r="R45" s="25" t="e">
        <f>IF('Crisis Indicator Data'!#REF!="No Data",1,IF(#REF!&lt;&gt;"",1,0))</f>
        <v>#REF!</v>
      </c>
      <c r="S45" s="25" t="e">
        <f>IF('Crisis Indicator Data'!#REF!="No Data",1,IF(#REF!&lt;&gt;"",1,0))</f>
        <v>#REF!</v>
      </c>
      <c r="T45" s="25" t="e">
        <f>IF('Crisis Indicator Data'!#REF!="No Data",1,IF(#REF!&lt;&gt;"",1,0))</f>
        <v>#REF!</v>
      </c>
      <c r="U45" s="25" t="e">
        <f>IF('Crisis Indicator Data'!#REF!="No Data",1,IF(#REF!&lt;&gt;"",1,0))</f>
        <v>#REF!</v>
      </c>
      <c r="V45" s="25" t="e">
        <f>IF('Crisis Indicator Data'!#REF!="No Data",1,IF(#REF!&lt;&gt;"",1,0))</f>
        <v>#REF!</v>
      </c>
      <c r="W45" s="25" t="e">
        <f>IF('Crisis Indicator Data'!#REF!="No Data",1,IF(#REF!&lt;&gt;"",1,0))</f>
        <v>#REF!</v>
      </c>
      <c r="X45" s="25" t="e">
        <f>IF('Crisis Indicator Data'!#REF!="No Data",1,IF(#REF!&lt;&gt;"",1,0))</f>
        <v>#REF!</v>
      </c>
      <c r="Y45" s="25" t="e">
        <f>IF('Crisis Indicator Data'!#REF!="No Data",1,IF(#REF!&lt;&gt;"",1,0))</f>
        <v>#REF!</v>
      </c>
      <c r="Z45" s="25" t="e">
        <f>IF('Crisis Indicator Data'!#REF!="No Data",1,IF(#REF!&lt;&gt;"",1,0))</f>
        <v>#REF!</v>
      </c>
      <c r="AA45" s="25" t="e">
        <f>IF('Crisis Indicator Data'!#REF!="No Data",1,IF(#REF!&lt;&gt;"",1,0))</f>
        <v>#REF!</v>
      </c>
      <c r="AB45" s="25" t="e">
        <f>IF('Crisis Indicator Data'!#REF!="No Data",1,IF(#REF!&lt;&gt;"",1,0))</f>
        <v>#REF!</v>
      </c>
      <c r="AC45" s="25" t="e">
        <f>IF('Crisis Indicator Data'!#REF!="No Data",1,IF(#REF!&lt;&gt;"",1,0))</f>
        <v>#REF!</v>
      </c>
      <c r="AD45" s="25" t="e">
        <f>IF('Crisis Indicator Data'!#REF!="No Data",1,IF(#REF!&lt;&gt;"",1,0))</f>
        <v>#REF!</v>
      </c>
      <c r="AE45" s="25" t="e">
        <f>IF('Crisis Indicator Data'!#REF!="No Data",1,IF(#REF!&lt;&gt;"",1,0))</f>
        <v>#REF!</v>
      </c>
      <c r="AF45" s="25" t="e">
        <f>IF('Crisis Indicator Data'!#REF!="No Data",1,IF(#REF!&lt;&gt;"",1,0))</f>
        <v>#REF!</v>
      </c>
      <c r="AG45" s="25" t="e">
        <f>IF('Crisis Indicator Data'!#REF!="No Data",1,IF(#REF!&lt;&gt;"",1,0))</f>
        <v>#REF!</v>
      </c>
      <c r="AH45" s="25" t="e">
        <f>IF('Crisis Indicator Data'!#REF!="No Data",1,IF(#REF!&lt;&gt;"",1,0))</f>
        <v>#REF!</v>
      </c>
      <c r="AI45" s="25" t="e">
        <f>IF('Crisis Indicator Data'!#REF!="No Data",1,IF(#REF!&lt;&gt;"",1,0))</f>
        <v>#REF!</v>
      </c>
      <c r="AJ45" s="25" t="e">
        <f>IF('Crisis Indicator Data'!#REF!="No Data",1,IF(#REF!&lt;&gt;"",1,0))</f>
        <v>#REF!</v>
      </c>
      <c r="AK45" s="25" t="e">
        <f>IF('Crisis Indicator Data'!#REF!="No Data",1,IF(#REF!&lt;&gt;"",1,0))</f>
        <v>#REF!</v>
      </c>
      <c r="AL45" s="25" t="e">
        <f>IF('Crisis Indicator Data'!#REF!="No Data",1,IF(#REF!&lt;&gt;"",1,0))</f>
        <v>#REF!</v>
      </c>
      <c r="AM45" s="25" t="e">
        <f>IF('Crisis Indicator Data'!#REF!="No Data",1,IF(#REF!&lt;&gt;"",1,0))</f>
        <v>#REF!</v>
      </c>
      <c r="AN45" s="25" t="e">
        <f>IF('Crisis Indicator Data'!#REF!="No Data",1,IF(#REF!&lt;&gt;"",1,0))</f>
        <v>#REF!</v>
      </c>
      <c r="AO45" s="25" t="e">
        <f>IF('Crisis Indicator Data'!#REF!="No Data",1,IF(#REF!&lt;&gt;"",1,0))</f>
        <v>#REF!</v>
      </c>
      <c r="AP45" s="25" t="e">
        <f>IF('Crisis Indicator Data'!#REF!="No Data",1,IF(#REF!&lt;&gt;"",1,0))</f>
        <v>#REF!</v>
      </c>
      <c r="AQ45" s="25" t="e">
        <f>IF('Crisis Indicator Data'!#REF!="No Data",1,IF(#REF!&lt;&gt;"",1,0))</f>
        <v>#REF!</v>
      </c>
      <c r="AR45" s="25" t="e">
        <f>IF('Crisis Indicator Data'!#REF!="No Data",1,IF(#REF!&lt;&gt;"",1,0))</f>
        <v>#REF!</v>
      </c>
      <c r="AS45" s="25" t="e">
        <f>IF('Crisis Indicator Data'!#REF!="No Data",1,IF(#REF!&lt;&gt;"",1,0))</f>
        <v>#REF!</v>
      </c>
      <c r="AT45" s="25" t="e">
        <f>IF('Crisis Indicator Data'!#REF!="No Data",1,IF(#REF!&lt;&gt;"",1,0))</f>
        <v>#REF!</v>
      </c>
      <c r="AU45" s="25" t="e">
        <f>IF('Crisis Indicator Data'!#REF!="No Data",1,IF(#REF!&lt;&gt;"",1,0))</f>
        <v>#REF!</v>
      </c>
      <c r="AV45" s="25" t="e">
        <f>IF('Crisis Indicator Data'!#REF!="No Data",1,IF(#REF!&lt;&gt;"",1,0))</f>
        <v>#REF!</v>
      </c>
      <c r="AW45" s="25" t="e">
        <f>IF('Crisis Indicator Data'!#REF!="No Data",1,IF(#REF!&lt;&gt;"",1,0))</f>
        <v>#REF!</v>
      </c>
      <c r="AX45" s="25" t="e">
        <f>IF('Crisis Indicator Data'!#REF!="No Data",1,IF(#REF!&lt;&gt;"",1,0))</f>
        <v>#REF!</v>
      </c>
      <c r="AY45" s="25" t="e">
        <f>IF('Crisis Indicator Data'!#REF!="No Data",1,IF(#REF!&lt;&gt;"",1,0))</f>
        <v>#REF!</v>
      </c>
      <c r="AZ45" s="25" t="e">
        <f>IF('Crisis Indicator Data'!#REF!="No Data",1,IF(#REF!&lt;&gt;"",1,0))</f>
        <v>#REF!</v>
      </c>
      <c r="BA45" t="e">
        <f t="shared" si="2"/>
        <v>#REF!</v>
      </c>
      <c r="BB45" s="27" t="e">
        <f t="shared" si="3"/>
        <v>#REF!</v>
      </c>
    </row>
    <row r="46" spans="1:54">
      <c r="A46" t="s">
        <v>6867</v>
      </c>
      <c r="B46" s="25" t="e">
        <f>IF('Crisis Indicator Data'!#REF!="No Data",1,IF(#REF!&lt;&gt;"",1,0))</f>
        <v>#REF!</v>
      </c>
      <c r="C46" s="25" t="e">
        <f>IF('Crisis Indicator Data'!#REF!="No Data",1,IF(#REF!&lt;&gt;"",1,0))</f>
        <v>#REF!</v>
      </c>
      <c r="D46" s="25" t="e">
        <f>IF('Crisis Indicator Data'!#REF!="No Data",1,IF(#REF!&lt;&gt;"",1,0))</f>
        <v>#REF!</v>
      </c>
      <c r="E46" s="25" t="e">
        <f>IF('Crisis Indicator Data'!#REF!="No Data",1,IF(#REF!&lt;&gt;"",1,0))</f>
        <v>#REF!</v>
      </c>
      <c r="F46" s="25" t="e">
        <f>IF('Crisis Indicator Data'!#REF!="No Data",1,IF(#REF!&lt;&gt;"",1,0))</f>
        <v>#REF!</v>
      </c>
      <c r="G46" s="25" t="e">
        <f>IF('Crisis Indicator Data'!#REF!="No Data",1,IF(#REF!&lt;&gt;"",1,0))</f>
        <v>#REF!</v>
      </c>
      <c r="H46" s="25" t="e">
        <f>IF('Crisis Indicator Data'!#REF!="No Data",1,IF(#REF!&lt;&gt;"",1,0))</f>
        <v>#REF!</v>
      </c>
      <c r="I46" s="25" t="e">
        <f>IF('Crisis Indicator Data'!#REF!="No Data",1,IF(#REF!&lt;&gt;"",1,0))</f>
        <v>#REF!</v>
      </c>
      <c r="J46" s="25" t="e">
        <f>IF('Crisis Indicator Data'!#REF!="No Data",1,IF(#REF!&lt;&gt;"",1,0))</f>
        <v>#REF!</v>
      </c>
      <c r="K46" s="25" t="e">
        <f>IF('Crisis Indicator Data'!#REF!="No Data",1,IF(#REF!&lt;&gt;"",1,0))</f>
        <v>#REF!</v>
      </c>
      <c r="L46" s="25" t="e">
        <f>IF('Crisis Indicator Data'!#REF!="No Data",1,IF(#REF!&lt;&gt;"",1,0))</f>
        <v>#REF!</v>
      </c>
      <c r="M46" s="25" t="e">
        <f>IF('Crisis Indicator Data'!#REF!="No Data",1,IF(#REF!&lt;&gt;"",1,0))</f>
        <v>#REF!</v>
      </c>
      <c r="N46" s="25" t="e">
        <f>IF('Crisis Indicator Data'!#REF!="No Data",1,IF(#REF!&lt;&gt;"",1,0))</f>
        <v>#REF!</v>
      </c>
      <c r="O46" s="25" t="e">
        <f>IF('Crisis Indicator Data'!#REF!="No Data",1,IF(#REF!&lt;&gt;"",1,0))</f>
        <v>#REF!</v>
      </c>
      <c r="P46" s="25" t="e">
        <f>IF('Crisis Indicator Data'!#REF!="No Data",1,IF(#REF!&lt;&gt;"",1,0))</f>
        <v>#REF!</v>
      </c>
      <c r="Q46" s="25" t="e">
        <f>IF('Crisis Indicator Data'!#REF!="No Data",1,IF(#REF!&lt;&gt;"",1,0))</f>
        <v>#REF!</v>
      </c>
      <c r="R46" s="25" t="e">
        <f>IF('Crisis Indicator Data'!#REF!="No Data",1,IF(#REF!&lt;&gt;"",1,0))</f>
        <v>#REF!</v>
      </c>
      <c r="S46" s="25" t="e">
        <f>IF('Crisis Indicator Data'!#REF!="No Data",1,IF(#REF!&lt;&gt;"",1,0))</f>
        <v>#REF!</v>
      </c>
      <c r="T46" s="25" t="e">
        <f>IF('Crisis Indicator Data'!#REF!="No Data",1,IF(#REF!&lt;&gt;"",1,0))</f>
        <v>#REF!</v>
      </c>
      <c r="U46" s="25" t="e">
        <f>IF('Crisis Indicator Data'!#REF!="No Data",1,IF(#REF!&lt;&gt;"",1,0))</f>
        <v>#REF!</v>
      </c>
      <c r="V46" s="25" t="e">
        <f>IF('Crisis Indicator Data'!#REF!="No Data",1,IF(#REF!&lt;&gt;"",1,0))</f>
        <v>#REF!</v>
      </c>
      <c r="W46" s="25" t="e">
        <f>IF('Crisis Indicator Data'!#REF!="No Data",1,IF(#REF!&lt;&gt;"",1,0))</f>
        <v>#REF!</v>
      </c>
      <c r="X46" s="25" t="e">
        <f>IF('Crisis Indicator Data'!#REF!="No Data",1,IF(#REF!&lt;&gt;"",1,0))</f>
        <v>#REF!</v>
      </c>
      <c r="Y46" s="25" t="e">
        <f>IF('Crisis Indicator Data'!#REF!="No Data",1,IF(#REF!&lt;&gt;"",1,0))</f>
        <v>#REF!</v>
      </c>
      <c r="Z46" s="25" t="e">
        <f>IF('Crisis Indicator Data'!#REF!="No Data",1,IF(#REF!&lt;&gt;"",1,0))</f>
        <v>#REF!</v>
      </c>
      <c r="AA46" s="25" t="e">
        <f>IF('Crisis Indicator Data'!#REF!="No Data",1,IF(#REF!&lt;&gt;"",1,0))</f>
        <v>#REF!</v>
      </c>
      <c r="AB46" s="25" t="e">
        <f>IF('Crisis Indicator Data'!#REF!="No Data",1,IF(#REF!&lt;&gt;"",1,0))</f>
        <v>#REF!</v>
      </c>
      <c r="AC46" s="25" t="e">
        <f>IF('Crisis Indicator Data'!#REF!="No Data",1,IF(#REF!&lt;&gt;"",1,0))</f>
        <v>#REF!</v>
      </c>
      <c r="AD46" s="25" t="e">
        <f>IF('Crisis Indicator Data'!#REF!="No Data",1,IF(#REF!&lt;&gt;"",1,0))</f>
        <v>#REF!</v>
      </c>
      <c r="AE46" s="25" t="e">
        <f>IF('Crisis Indicator Data'!#REF!="No Data",1,IF(#REF!&lt;&gt;"",1,0))</f>
        <v>#REF!</v>
      </c>
      <c r="AF46" s="25" t="e">
        <f>IF('Crisis Indicator Data'!#REF!="No Data",1,IF(#REF!&lt;&gt;"",1,0))</f>
        <v>#REF!</v>
      </c>
      <c r="AG46" s="25" t="e">
        <f>IF('Crisis Indicator Data'!#REF!="No Data",1,IF(#REF!&lt;&gt;"",1,0))</f>
        <v>#REF!</v>
      </c>
      <c r="AH46" s="25" t="e">
        <f>IF('Crisis Indicator Data'!#REF!="No Data",1,IF(#REF!&lt;&gt;"",1,0))</f>
        <v>#REF!</v>
      </c>
      <c r="AI46" s="25" t="e">
        <f>IF('Crisis Indicator Data'!#REF!="No Data",1,IF(#REF!&lt;&gt;"",1,0))</f>
        <v>#REF!</v>
      </c>
      <c r="AJ46" s="25" t="e">
        <f>IF('Crisis Indicator Data'!#REF!="No Data",1,IF(#REF!&lt;&gt;"",1,0))</f>
        <v>#REF!</v>
      </c>
      <c r="AK46" s="25" t="e">
        <f>IF('Crisis Indicator Data'!#REF!="No Data",1,IF(#REF!&lt;&gt;"",1,0))</f>
        <v>#REF!</v>
      </c>
      <c r="AL46" s="25" t="e">
        <f>IF('Crisis Indicator Data'!#REF!="No Data",1,IF(#REF!&lt;&gt;"",1,0))</f>
        <v>#REF!</v>
      </c>
      <c r="AM46" s="25" t="e">
        <f>IF('Crisis Indicator Data'!#REF!="No Data",1,IF(#REF!&lt;&gt;"",1,0))</f>
        <v>#REF!</v>
      </c>
      <c r="AN46" s="25" t="e">
        <f>IF('Crisis Indicator Data'!#REF!="No Data",1,IF(#REF!&lt;&gt;"",1,0))</f>
        <v>#REF!</v>
      </c>
      <c r="AO46" s="25" t="e">
        <f>IF('Crisis Indicator Data'!#REF!="No Data",1,IF(#REF!&lt;&gt;"",1,0))</f>
        <v>#REF!</v>
      </c>
      <c r="AP46" s="25" t="e">
        <f>IF('Crisis Indicator Data'!#REF!="No Data",1,IF(#REF!&lt;&gt;"",1,0))</f>
        <v>#REF!</v>
      </c>
      <c r="AQ46" s="25" t="e">
        <f>IF('Crisis Indicator Data'!#REF!="No Data",1,IF(#REF!&lt;&gt;"",1,0))</f>
        <v>#REF!</v>
      </c>
      <c r="AR46" s="25" t="e">
        <f>IF('Crisis Indicator Data'!#REF!="No Data",1,IF(#REF!&lt;&gt;"",1,0))</f>
        <v>#REF!</v>
      </c>
      <c r="AS46" s="25" t="e">
        <f>IF('Crisis Indicator Data'!#REF!="No Data",1,IF(#REF!&lt;&gt;"",1,0))</f>
        <v>#REF!</v>
      </c>
      <c r="AT46" s="25" t="e">
        <f>IF('Crisis Indicator Data'!#REF!="No Data",1,IF(#REF!&lt;&gt;"",1,0))</f>
        <v>#REF!</v>
      </c>
      <c r="AU46" s="25" t="e">
        <f>IF('Crisis Indicator Data'!#REF!="No Data",1,IF(#REF!&lt;&gt;"",1,0))</f>
        <v>#REF!</v>
      </c>
      <c r="AV46" s="25" t="e">
        <f>IF('Crisis Indicator Data'!#REF!="No Data",1,IF(#REF!&lt;&gt;"",1,0))</f>
        <v>#REF!</v>
      </c>
      <c r="AW46" s="25" t="e">
        <f>IF('Crisis Indicator Data'!#REF!="No Data",1,IF(#REF!&lt;&gt;"",1,0))</f>
        <v>#REF!</v>
      </c>
      <c r="AX46" s="25" t="e">
        <f>IF('Crisis Indicator Data'!#REF!="No Data",1,IF(#REF!&lt;&gt;"",1,0))</f>
        <v>#REF!</v>
      </c>
      <c r="AY46" s="25" t="e">
        <f>IF('Crisis Indicator Data'!#REF!="No Data",1,IF(#REF!&lt;&gt;"",1,0))</f>
        <v>#REF!</v>
      </c>
      <c r="AZ46" s="25" t="e">
        <f>IF('Crisis Indicator Data'!#REF!="No Data",1,IF(#REF!&lt;&gt;"",1,0))</f>
        <v>#REF!</v>
      </c>
      <c r="BA46" t="e">
        <f t="shared" si="2"/>
        <v>#REF!</v>
      </c>
      <c r="BB46" s="27" t="e">
        <f t="shared" si="3"/>
        <v>#REF!</v>
      </c>
    </row>
    <row r="47" spans="1:54">
      <c r="A47" t="s">
        <v>6874</v>
      </c>
      <c r="B47" s="25" t="e">
        <f>IF('Crisis Indicator Data'!#REF!="No Data",1,IF(#REF!&lt;&gt;"",1,0))</f>
        <v>#REF!</v>
      </c>
      <c r="C47" s="25" t="e">
        <f>IF('Crisis Indicator Data'!#REF!="No Data",1,IF(#REF!&lt;&gt;"",1,0))</f>
        <v>#REF!</v>
      </c>
      <c r="D47" s="25" t="e">
        <f>IF('Crisis Indicator Data'!#REF!="No Data",1,IF(#REF!&lt;&gt;"",1,0))</f>
        <v>#REF!</v>
      </c>
      <c r="E47" s="25" t="e">
        <f>IF('Crisis Indicator Data'!#REF!="No Data",1,IF(#REF!&lt;&gt;"",1,0))</f>
        <v>#REF!</v>
      </c>
      <c r="F47" s="25" t="e">
        <f>IF('Crisis Indicator Data'!#REF!="No Data",1,IF(#REF!&lt;&gt;"",1,0))</f>
        <v>#REF!</v>
      </c>
      <c r="G47" s="25" t="e">
        <f>IF('Crisis Indicator Data'!#REF!="No Data",1,IF(#REF!&lt;&gt;"",1,0))</f>
        <v>#REF!</v>
      </c>
      <c r="H47" s="25" t="e">
        <f>IF('Crisis Indicator Data'!#REF!="No Data",1,IF(#REF!&lt;&gt;"",1,0))</f>
        <v>#REF!</v>
      </c>
      <c r="I47" s="25" t="e">
        <f>IF('Crisis Indicator Data'!#REF!="No Data",1,IF(#REF!&lt;&gt;"",1,0))</f>
        <v>#REF!</v>
      </c>
      <c r="J47" s="25" t="e">
        <f>IF('Crisis Indicator Data'!#REF!="No Data",1,IF(#REF!&lt;&gt;"",1,0))</f>
        <v>#REF!</v>
      </c>
      <c r="K47" s="25" t="e">
        <f>IF('Crisis Indicator Data'!#REF!="No Data",1,IF(#REF!&lt;&gt;"",1,0))</f>
        <v>#REF!</v>
      </c>
      <c r="L47" s="25" t="e">
        <f>IF('Crisis Indicator Data'!#REF!="No Data",1,IF(#REF!&lt;&gt;"",1,0))</f>
        <v>#REF!</v>
      </c>
      <c r="M47" s="25" t="e">
        <f>IF('Crisis Indicator Data'!#REF!="No Data",1,IF(#REF!&lt;&gt;"",1,0))</f>
        <v>#REF!</v>
      </c>
      <c r="N47" s="25" t="e">
        <f>IF('Crisis Indicator Data'!#REF!="No Data",1,IF(#REF!&lt;&gt;"",1,0))</f>
        <v>#REF!</v>
      </c>
      <c r="O47" s="25" t="e">
        <f>IF('Crisis Indicator Data'!#REF!="No Data",1,IF(#REF!&lt;&gt;"",1,0))</f>
        <v>#REF!</v>
      </c>
      <c r="P47" s="25" t="e">
        <f>IF('Crisis Indicator Data'!#REF!="No Data",1,IF(#REF!&lt;&gt;"",1,0))</f>
        <v>#REF!</v>
      </c>
      <c r="Q47" s="25" t="e">
        <f>IF('Crisis Indicator Data'!#REF!="No Data",1,IF(#REF!&lt;&gt;"",1,0))</f>
        <v>#REF!</v>
      </c>
      <c r="R47" s="25" t="e">
        <f>IF('Crisis Indicator Data'!#REF!="No Data",1,IF(#REF!&lt;&gt;"",1,0))</f>
        <v>#REF!</v>
      </c>
      <c r="S47" s="25" t="e">
        <f>IF('Crisis Indicator Data'!#REF!="No Data",1,IF(#REF!&lt;&gt;"",1,0))</f>
        <v>#REF!</v>
      </c>
      <c r="T47" s="25" t="e">
        <f>IF('Crisis Indicator Data'!#REF!="No Data",1,IF(#REF!&lt;&gt;"",1,0))</f>
        <v>#REF!</v>
      </c>
      <c r="U47" s="25" t="e">
        <f>IF('Crisis Indicator Data'!#REF!="No Data",1,IF(#REF!&lt;&gt;"",1,0))</f>
        <v>#REF!</v>
      </c>
      <c r="V47" s="25" t="e">
        <f>IF('Crisis Indicator Data'!#REF!="No Data",1,IF(#REF!&lt;&gt;"",1,0))</f>
        <v>#REF!</v>
      </c>
      <c r="W47" s="25" t="e">
        <f>IF('Crisis Indicator Data'!#REF!="No Data",1,IF(#REF!&lt;&gt;"",1,0))</f>
        <v>#REF!</v>
      </c>
      <c r="X47" s="25" t="e">
        <f>IF('Crisis Indicator Data'!#REF!="No Data",1,IF(#REF!&lt;&gt;"",1,0))</f>
        <v>#REF!</v>
      </c>
      <c r="Y47" s="25" t="e">
        <f>IF('Crisis Indicator Data'!#REF!="No Data",1,IF(#REF!&lt;&gt;"",1,0))</f>
        <v>#REF!</v>
      </c>
      <c r="Z47" s="25" t="e">
        <f>IF('Crisis Indicator Data'!#REF!="No Data",1,IF(#REF!&lt;&gt;"",1,0))</f>
        <v>#REF!</v>
      </c>
      <c r="AA47" s="25" t="e">
        <f>IF('Crisis Indicator Data'!#REF!="No Data",1,IF(#REF!&lt;&gt;"",1,0))</f>
        <v>#REF!</v>
      </c>
      <c r="AB47" s="25" t="e">
        <f>IF('Crisis Indicator Data'!#REF!="No Data",1,IF(#REF!&lt;&gt;"",1,0))</f>
        <v>#REF!</v>
      </c>
      <c r="AC47" s="25" t="e">
        <f>IF('Crisis Indicator Data'!#REF!="No Data",1,IF(#REF!&lt;&gt;"",1,0))</f>
        <v>#REF!</v>
      </c>
      <c r="AD47" s="25" t="e">
        <f>IF('Crisis Indicator Data'!#REF!="No Data",1,IF(#REF!&lt;&gt;"",1,0))</f>
        <v>#REF!</v>
      </c>
      <c r="AE47" s="25" t="e">
        <f>IF('Crisis Indicator Data'!#REF!="No Data",1,IF(#REF!&lt;&gt;"",1,0))</f>
        <v>#REF!</v>
      </c>
      <c r="AF47" s="25" t="e">
        <f>IF('Crisis Indicator Data'!#REF!="No Data",1,IF(#REF!&lt;&gt;"",1,0))</f>
        <v>#REF!</v>
      </c>
      <c r="AG47" s="25" t="e">
        <f>IF('Crisis Indicator Data'!#REF!="No Data",1,IF(#REF!&lt;&gt;"",1,0))</f>
        <v>#REF!</v>
      </c>
      <c r="AH47" s="25" t="e">
        <f>IF('Crisis Indicator Data'!#REF!="No Data",1,IF(#REF!&lt;&gt;"",1,0))</f>
        <v>#REF!</v>
      </c>
      <c r="AI47" s="25" t="e">
        <f>IF('Crisis Indicator Data'!#REF!="No Data",1,IF(#REF!&lt;&gt;"",1,0))</f>
        <v>#REF!</v>
      </c>
      <c r="AJ47" s="25" t="e">
        <f>IF('Crisis Indicator Data'!#REF!="No Data",1,IF(#REF!&lt;&gt;"",1,0))</f>
        <v>#REF!</v>
      </c>
      <c r="AK47" s="25" t="e">
        <f>IF('Crisis Indicator Data'!#REF!="No Data",1,IF(#REF!&lt;&gt;"",1,0))</f>
        <v>#REF!</v>
      </c>
      <c r="AL47" s="25" t="e">
        <f>IF('Crisis Indicator Data'!#REF!="No Data",1,IF(#REF!&lt;&gt;"",1,0))</f>
        <v>#REF!</v>
      </c>
      <c r="AM47" s="25" t="e">
        <f>IF('Crisis Indicator Data'!#REF!="No Data",1,IF(#REF!&lt;&gt;"",1,0))</f>
        <v>#REF!</v>
      </c>
      <c r="AN47" s="25" t="e">
        <f>IF('Crisis Indicator Data'!#REF!="No Data",1,IF(#REF!&lt;&gt;"",1,0))</f>
        <v>#REF!</v>
      </c>
      <c r="AO47" s="25" t="e">
        <f>IF('Crisis Indicator Data'!#REF!="No Data",1,IF(#REF!&lt;&gt;"",1,0))</f>
        <v>#REF!</v>
      </c>
      <c r="AP47" s="25" t="e">
        <f>IF('Crisis Indicator Data'!#REF!="No Data",1,IF(#REF!&lt;&gt;"",1,0))</f>
        <v>#REF!</v>
      </c>
      <c r="AQ47" s="25" t="e">
        <f>IF('Crisis Indicator Data'!#REF!="No Data",1,IF(#REF!&lt;&gt;"",1,0))</f>
        <v>#REF!</v>
      </c>
      <c r="AR47" s="25" t="e">
        <f>IF('Crisis Indicator Data'!#REF!="No Data",1,IF(#REF!&lt;&gt;"",1,0))</f>
        <v>#REF!</v>
      </c>
      <c r="AS47" s="25" t="e">
        <f>IF('Crisis Indicator Data'!#REF!="No Data",1,IF(#REF!&lt;&gt;"",1,0))</f>
        <v>#REF!</v>
      </c>
      <c r="AT47" s="25" t="e">
        <f>IF('Crisis Indicator Data'!#REF!="No Data",1,IF(#REF!&lt;&gt;"",1,0))</f>
        <v>#REF!</v>
      </c>
      <c r="AU47" s="25" t="e">
        <f>IF('Crisis Indicator Data'!#REF!="No Data",1,IF(#REF!&lt;&gt;"",1,0))</f>
        <v>#REF!</v>
      </c>
      <c r="AV47" s="25" t="e">
        <f>IF('Crisis Indicator Data'!#REF!="No Data",1,IF(#REF!&lt;&gt;"",1,0))</f>
        <v>#REF!</v>
      </c>
      <c r="AW47" s="25" t="e">
        <f>IF('Crisis Indicator Data'!#REF!="No Data",1,IF(#REF!&lt;&gt;"",1,0))</f>
        <v>#REF!</v>
      </c>
      <c r="AX47" s="25" t="e">
        <f>IF('Crisis Indicator Data'!#REF!="No Data",1,IF(#REF!&lt;&gt;"",1,0))</f>
        <v>#REF!</v>
      </c>
      <c r="AY47" s="25" t="e">
        <f>IF('Crisis Indicator Data'!#REF!="No Data",1,IF(#REF!&lt;&gt;"",1,0))</f>
        <v>#REF!</v>
      </c>
      <c r="AZ47" s="25" t="e">
        <f>IF('Crisis Indicator Data'!#REF!="No Data",1,IF(#REF!&lt;&gt;"",1,0))</f>
        <v>#REF!</v>
      </c>
      <c r="BA47" t="e">
        <f t="shared" si="2"/>
        <v>#REF!</v>
      </c>
      <c r="BB47" s="27" t="e">
        <f t="shared" si="3"/>
        <v>#REF!</v>
      </c>
    </row>
    <row r="48" spans="1:54">
      <c r="A48" t="s">
        <v>6870</v>
      </c>
      <c r="B48" s="25" t="e">
        <f>IF('Crisis Indicator Data'!#REF!="No Data",1,IF(#REF!&lt;&gt;"",1,0))</f>
        <v>#REF!</v>
      </c>
      <c r="C48" s="25" t="e">
        <f>IF('Crisis Indicator Data'!#REF!="No Data",1,IF(#REF!&lt;&gt;"",1,0))</f>
        <v>#REF!</v>
      </c>
      <c r="D48" s="25" t="e">
        <f>IF('Crisis Indicator Data'!#REF!="No Data",1,IF(#REF!&lt;&gt;"",1,0))</f>
        <v>#REF!</v>
      </c>
      <c r="E48" s="25" t="e">
        <f>IF('Crisis Indicator Data'!#REF!="No Data",1,IF(#REF!&lt;&gt;"",1,0))</f>
        <v>#REF!</v>
      </c>
      <c r="F48" s="25" t="e">
        <f>IF('Crisis Indicator Data'!#REF!="No Data",1,IF(#REF!&lt;&gt;"",1,0))</f>
        <v>#REF!</v>
      </c>
      <c r="G48" s="25" t="e">
        <f>IF('Crisis Indicator Data'!#REF!="No Data",1,IF(#REF!&lt;&gt;"",1,0))</f>
        <v>#REF!</v>
      </c>
      <c r="H48" s="25" t="e">
        <f>IF('Crisis Indicator Data'!#REF!="No Data",1,IF(#REF!&lt;&gt;"",1,0))</f>
        <v>#REF!</v>
      </c>
      <c r="I48" s="25" t="e">
        <f>IF('Crisis Indicator Data'!#REF!="No Data",1,IF(#REF!&lt;&gt;"",1,0))</f>
        <v>#REF!</v>
      </c>
      <c r="J48" s="25" t="e">
        <f>IF('Crisis Indicator Data'!#REF!="No Data",1,IF(#REF!&lt;&gt;"",1,0))</f>
        <v>#REF!</v>
      </c>
      <c r="K48" s="25" t="e">
        <f>IF('Crisis Indicator Data'!#REF!="No Data",1,IF(#REF!&lt;&gt;"",1,0))</f>
        <v>#REF!</v>
      </c>
      <c r="L48" s="25" t="e">
        <f>IF('Crisis Indicator Data'!#REF!="No Data",1,IF(#REF!&lt;&gt;"",1,0))</f>
        <v>#REF!</v>
      </c>
      <c r="M48" s="25" t="e">
        <f>IF('Crisis Indicator Data'!#REF!="No Data",1,IF(#REF!&lt;&gt;"",1,0))</f>
        <v>#REF!</v>
      </c>
      <c r="N48" s="25" t="e">
        <f>IF('Crisis Indicator Data'!#REF!="No Data",1,IF(#REF!&lt;&gt;"",1,0))</f>
        <v>#REF!</v>
      </c>
      <c r="O48" s="25" t="e">
        <f>IF('Crisis Indicator Data'!#REF!="No Data",1,IF(#REF!&lt;&gt;"",1,0))</f>
        <v>#REF!</v>
      </c>
      <c r="P48" s="25" t="e">
        <f>IF('Crisis Indicator Data'!#REF!="No Data",1,IF(#REF!&lt;&gt;"",1,0))</f>
        <v>#REF!</v>
      </c>
      <c r="Q48" s="25" t="e">
        <f>IF('Crisis Indicator Data'!#REF!="No Data",1,IF(#REF!&lt;&gt;"",1,0))</f>
        <v>#REF!</v>
      </c>
      <c r="R48" s="25" t="e">
        <f>IF('Crisis Indicator Data'!#REF!="No Data",1,IF(#REF!&lt;&gt;"",1,0))</f>
        <v>#REF!</v>
      </c>
      <c r="S48" s="25" t="e">
        <f>IF('Crisis Indicator Data'!#REF!="No Data",1,IF(#REF!&lt;&gt;"",1,0))</f>
        <v>#REF!</v>
      </c>
      <c r="T48" s="25" t="e">
        <f>IF('Crisis Indicator Data'!#REF!="No Data",1,IF(#REF!&lt;&gt;"",1,0))</f>
        <v>#REF!</v>
      </c>
      <c r="U48" s="25" t="e">
        <f>IF('Crisis Indicator Data'!#REF!="No Data",1,IF(#REF!&lt;&gt;"",1,0))</f>
        <v>#REF!</v>
      </c>
      <c r="V48" s="25" t="e">
        <f>IF('Crisis Indicator Data'!#REF!="No Data",1,IF(#REF!&lt;&gt;"",1,0))</f>
        <v>#REF!</v>
      </c>
      <c r="W48" s="25" t="e">
        <f>IF('Crisis Indicator Data'!#REF!="No Data",1,IF(#REF!&lt;&gt;"",1,0))</f>
        <v>#REF!</v>
      </c>
      <c r="X48" s="25" t="e">
        <f>IF('Crisis Indicator Data'!#REF!="No Data",1,IF(#REF!&lt;&gt;"",1,0))</f>
        <v>#REF!</v>
      </c>
      <c r="Y48" s="25" t="e">
        <f>IF('Crisis Indicator Data'!#REF!="No Data",1,IF(#REF!&lt;&gt;"",1,0))</f>
        <v>#REF!</v>
      </c>
      <c r="Z48" s="25" t="e">
        <f>IF('Crisis Indicator Data'!#REF!="No Data",1,IF(#REF!&lt;&gt;"",1,0))</f>
        <v>#REF!</v>
      </c>
      <c r="AA48" s="25" t="e">
        <f>IF('Crisis Indicator Data'!#REF!="No Data",1,IF(#REF!&lt;&gt;"",1,0))</f>
        <v>#REF!</v>
      </c>
      <c r="AB48" s="25" t="e">
        <f>IF('Crisis Indicator Data'!#REF!="No Data",1,IF(#REF!&lt;&gt;"",1,0))</f>
        <v>#REF!</v>
      </c>
      <c r="AC48" s="25" t="e">
        <f>IF('Crisis Indicator Data'!#REF!="No Data",1,IF(#REF!&lt;&gt;"",1,0))</f>
        <v>#REF!</v>
      </c>
      <c r="AD48" s="25" t="e">
        <f>IF('Crisis Indicator Data'!#REF!="No Data",1,IF(#REF!&lt;&gt;"",1,0))</f>
        <v>#REF!</v>
      </c>
      <c r="AE48" s="25" t="e">
        <f>IF('Crisis Indicator Data'!#REF!="No Data",1,IF(#REF!&lt;&gt;"",1,0))</f>
        <v>#REF!</v>
      </c>
      <c r="AF48" s="25" t="e">
        <f>IF('Crisis Indicator Data'!#REF!="No Data",1,IF(#REF!&lt;&gt;"",1,0))</f>
        <v>#REF!</v>
      </c>
      <c r="AG48" s="25" t="e">
        <f>IF('Crisis Indicator Data'!#REF!="No Data",1,IF(#REF!&lt;&gt;"",1,0))</f>
        <v>#REF!</v>
      </c>
      <c r="AH48" s="25" t="e">
        <f>IF('Crisis Indicator Data'!#REF!="No Data",1,IF(#REF!&lt;&gt;"",1,0))</f>
        <v>#REF!</v>
      </c>
      <c r="AI48" s="25" t="e">
        <f>IF('Crisis Indicator Data'!#REF!="No Data",1,IF(#REF!&lt;&gt;"",1,0))</f>
        <v>#REF!</v>
      </c>
      <c r="AJ48" s="25" t="e">
        <f>IF('Crisis Indicator Data'!#REF!="No Data",1,IF(#REF!&lt;&gt;"",1,0))</f>
        <v>#REF!</v>
      </c>
      <c r="AK48" s="25" t="e">
        <f>IF('Crisis Indicator Data'!#REF!="No Data",1,IF(#REF!&lt;&gt;"",1,0))</f>
        <v>#REF!</v>
      </c>
      <c r="AL48" s="25" t="e">
        <f>IF('Crisis Indicator Data'!#REF!="No Data",1,IF(#REF!&lt;&gt;"",1,0))</f>
        <v>#REF!</v>
      </c>
      <c r="AM48" s="25" t="e">
        <f>IF('Crisis Indicator Data'!#REF!="No Data",1,IF(#REF!&lt;&gt;"",1,0))</f>
        <v>#REF!</v>
      </c>
      <c r="AN48" s="25" t="e">
        <f>IF('Crisis Indicator Data'!#REF!="No Data",1,IF(#REF!&lt;&gt;"",1,0))</f>
        <v>#REF!</v>
      </c>
      <c r="AO48" s="25" t="e">
        <f>IF('Crisis Indicator Data'!#REF!="No Data",1,IF(#REF!&lt;&gt;"",1,0))</f>
        <v>#REF!</v>
      </c>
      <c r="AP48" s="25" t="e">
        <f>IF('Crisis Indicator Data'!#REF!="No Data",1,IF(#REF!&lt;&gt;"",1,0))</f>
        <v>#REF!</v>
      </c>
      <c r="AQ48" s="25" t="e">
        <f>IF('Crisis Indicator Data'!#REF!="No Data",1,IF(#REF!&lt;&gt;"",1,0))</f>
        <v>#REF!</v>
      </c>
      <c r="AR48" s="25" t="e">
        <f>IF('Crisis Indicator Data'!#REF!="No Data",1,IF(#REF!&lt;&gt;"",1,0))</f>
        <v>#REF!</v>
      </c>
      <c r="AS48" s="25" t="e">
        <f>IF('Crisis Indicator Data'!#REF!="No Data",1,IF(#REF!&lt;&gt;"",1,0))</f>
        <v>#REF!</v>
      </c>
      <c r="AT48" s="25" t="e">
        <f>IF('Crisis Indicator Data'!#REF!="No Data",1,IF(#REF!&lt;&gt;"",1,0))</f>
        <v>#REF!</v>
      </c>
      <c r="AU48" s="25" t="e">
        <f>IF('Crisis Indicator Data'!#REF!="No Data",1,IF(#REF!&lt;&gt;"",1,0))</f>
        <v>#REF!</v>
      </c>
      <c r="AV48" s="25" t="e">
        <f>IF('Crisis Indicator Data'!#REF!="No Data",1,IF(#REF!&lt;&gt;"",1,0))</f>
        <v>#REF!</v>
      </c>
      <c r="AW48" s="25" t="e">
        <f>IF('Crisis Indicator Data'!#REF!="No Data",1,IF(#REF!&lt;&gt;"",1,0))</f>
        <v>#REF!</v>
      </c>
      <c r="AX48" s="25" t="e">
        <f>IF('Crisis Indicator Data'!#REF!="No Data",1,IF(#REF!&lt;&gt;"",1,0))</f>
        <v>#REF!</v>
      </c>
      <c r="AY48" s="25" t="e">
        <f>IF('Crisis Indicator Data'!#REF!="No Data",1,IF(#REF!&lt;&gt;"",1,0))</f>
        <v>#REF!</v>
      </c>
      <c r="AZ48" s="25" t="e">
        <f>IF('Crisis Indicator Data'!#REF!="No Data",1,IF(#REF!&lt;&gt;"",1,0))</f>
        <v>#REF!</v>
      </c>
      <c r="BA48" t="e">
        <f t="shared" si="2"/>
        <v>#REF!</v>
      </c>
      <c r="BB48" s="27" t="e">
        <f t="shared" si="3"/>
        <v>#REF!</v>
      </c>
    </row>
    <row r="49" spans="1:54">
      <c r="A49" t="s">
        <v>6872</v>
      </c>
      <c r="B49" s="25" t="e">
        <f>IF('Crisis Indicator Data'!#REF!="No Data",1,IF(#REF!&lt;&gt;"",1,0))</f>
        <v>#REF!</v>
      </c>
      <c r="C49" s="25" t="e">
        <f>IF('Crisis Indicator Data'!#REF!="No Data",1,IF(#REF!&lt;&gt;"",1,0))</f>
        <v>#REF!</v>
      </c>
      <c r="D49" s="25" t="e">
        <f>IF('Crisis Indicator Data'!#REF!="No Data",1,IF(#REF!&lt;&gt;"",1,0))</f>
        <v>#REF!</v>
      </c>
      <c r="E49" s="25" t="e">
        <f>IF('Crisis Indicator Data'!#REF!="No Data",1,IF(#REF!&lt;&gt;"",1,0))</f>
        <v>#REF!</v>
      </c>
      <c r="F49" s="25" t="e">
        <f>IF('Crisis Indicator Data'!#REF!="No Data",1,IF(#REF!&lt;&gt;"",1,0))</f>
        <v>#REF!</v>
      </c>
      <c r="G49" s="25" t="e">
        <f>IF('Crisis Indicator Data'!#REF!="No Data",1,IF(#REF!&lt;&gt;"",1,0))</f>
        <v>#REF!</v>
      </c>
      <c r="H49" s="25" t="e">
        <f>IF('Crisis Indicator Data'!#REF!="No Data",1,IF(#REF!&lt;&gt;"",1,0))</f>
        <v>#REF!</v>
      </c>
      <c r="I49" s="25" t="e">
        <f>IF('Crisis Indicator Data'!#REF!="No Data",1,IF(#REF!&lt;&gt;"",1,0))</f>
        <v>#REF!</v>
      </c>
      <c r="J49" s="25" t="e">
        <f>IF('Crisis Indicator Data'!#REF!="No Data",1,IF(#REF!&lt;&gt;"",1,0))</f>
        <v>#REF!</v>
      </c>
      <c r="K49" s="25" t="e">
        <f>IF('Crisis Indicator Data'!#REF!="No Data",1,IF(#REF!&lt;&gt;"",1,0))</f>
        <v>#REF!</v>
      </c>
      <c r="L49" s="25" t="e">
        <f>IF('Crisis Indicator Data'!#REF!="No Data",1,IF(#REF!&lt;&gt;"",1,0))</f>
        <v>#REF!</v>
      </c>
      <c r="M49" s="25" t="e">
        <f>IF('Crisis Indicator Data'!#REF!="No Data",1,IF(#REF!&lt;&gt;"",1,0))</f>
        <v>#REF!</v>
      </c>
      <c r="N49" s="25" t="e">
        <f>IF('Crisis Indicator Data'!#REF!="No Data",1,IF(#REF!&lt;&gt;"",1,0))</f>
        <v>#REF!</v>
      </c>
      <c r="O49" s="25" t="e">
        <f>IF('Crisis Indicator Data'!#REF!="No Data",1,IF(#REF!&lt;&gt;"",1,0))</f>
        <v>#REF!</v>
      </c>
      <c r="P49" s="25" t="e">
        <f>IF('Crisis Indicator Data'!#REF!="No Data",1,IF(#REF!&lt;&gt;"",1,0))</f>
        <v>#REF!</v>
      </c>
      <c r="Q49" s="25" t="e">
        <f>IF('Crisis Indicator Data'!#REF!="No Data",1,IF(#REF!&lt;&gt;"",1,0))</f>
        <v>#REF!</v>
      </c>
      <c r="R49" s="25" t="e">
        <f>IF('Crisis Indicator Data'!#REF!="No Data",1,IF(#REF!&lt;&gt;"",1,0))</f>
        <v>#REF!</v>
      </c>
      <c r="S49" s="25" t="e">
        <f>IF('Crisis Indicator Data'!#REF!="No Data",1,IF(#REF!&lt;&gt;"",1,0))</f>
        <v>#REF!</v>
      </c>
      <c r="T49" s="25" t="e">
        <f>IF('Crisis Indicator Data'!#REF!="No Data",1,IF(#REF!&lt;&gt;"",1,0))</f>
        <v>#REF!</v>
      </c>
      <c r="U49" s="25" t="e">
        <f>IF('Crisis Indicator Data'!#REF!="No Data",1,IF(#REF!&lt;&gt;"",1,0))</f>
        <v>#REF!</v>
      </c>
      <c r="V49" s="25" t="e">
        <f>IF('Crisis Indicator Data'!#REF!="No Data",1,IF(#REF!&lt;&gt;"",1,0))</f>
        <v>#REF!</v>
      </c>
      <c r="W49" s="25" t="e">
        <f>IF('Crisis Indicator Data'!#REF!="No Data",1,IF(#REF!&lt;&gt;"",1,0))</f>
        <v>#REF!</v>
      </c>
      <c r="X49" s="25" t="e">
        <f>IF('Crisis Indicator Data'!#REF!="No Data",1,IF(#REF!&lt;&gt;"",1,0))</f>
        <v>#REF!</v>
      </c>
      <c r="Y49" s="25" t="e">
        <f>IF('Crisis Indicator Data'!#REF!="No Data",1,IF(#REF!&lt;&gt;"",1,0))</f>
        <v>#REF!</v>
      </c>
      <c r="Z49" s="25" t="e">
        <f>IF('Crisis Indicator Data'!#REF!="No Data",1,IF(#REF!&lt;&gt;"",1,0))</f>
        <v>#REF!</v>
      </c>
      <c r="AA49" s="25" t="e">
        <f>IF('Crisis Indicator Data'!#REF!="No Data",1,IF(#REF!&lt;&gt;"",1,0))</f>
        <v>#REF!</v>
      </c>
      <c r="AB49" s="25" t="e">
        <f>IF('Crisis Indicator Data'!#REF!="No Data",1,IF(#REF!&lt;&gt;"",1,0))</f>
        <v>#REF!</v>
      </c>
      <c r="AC49" s="25" t="e">
        <f>IF('Crisis Indicator Data'!#REF!="No Data",1,IF(#REF!&lt;&gt;"",1,0))</f>
        <v>#REF!</v>
      </c>
      <c r="AD49" s="25" t="e">
        <f>IF('Crisis Indicator Data'!#REF!="No Data",1,IF(#REF!&lt;&gt;"",1,0))</f>
        <v>#REF!</v>
      </c>
      <c r="AE49" s="25" t="e">
        <f>IF('Crisis Indicator Data'!#REF!="No Data",1,IF(#REF!&lt;&gt;"",1,0))</f>
        <v>#REF!</v>
      </c>
      <c r="AF49" s="25" t="e">
        <f>IF('Crisis Indicator Data'!#REF!="No Data",1,IF(#REF!&lt;&gt;"",1,0))</f>
        <v>#REF!</v>
      </c>
      <c r="AG49" s="25" t="e">
        <f>IF('Crisis Indicator Data'!#REF!="No Data",1,IF(#REF!&lt;&gt;"",1,0))</f>
        <v>#REF!</v>
      </c>
      <c r="AH49" s="25" t="e">
        <f>IF('Crisis Indicator Data'!#REF!="No Data",1,IF(#REF!&lt;&gt;"",1,0))</f>
        <v>#REF!</v>
      </c>
      <c r="AI49" s="25" t="e">
        <f>IF('Crisis Indicator Data'!#REF!="No Data",1,IF(#REF!&lt;&gt;"",1,0))</f>
        <v>#REF!</v>
      </c>
      <c r="AJ49" s="25" t="e">
        <f>IF('Crisis Indicator Data'!#REF!="No Data",1,IF(#REF!&lt;&gt;"",1,0))</f>
        <v>#REF!</v>
      </c>
      <c r="AK49" s="25" t="e">
        <f>IF('Crisis Indicator Data'!#REF!="No Data",1,IF(#REF!&lt;&gt;"",1,0))</f>
        <v>#REF!</v>
      </c>
      <c r="AL49" s="25" t="e">
        <f>IF('Crisis Indicator Data'!#REF!="No Data",1,IF(#REF!&lt;&gt;"",1,0))</f>
        <v>#REF!</v>
      </c>
      <c r="AM49" s="25" t="e">
        <f>IF('Crisis Indicator Data'!#REF!="No Data",1,IF(#REF!&lt;&gt;"",1,0))</f>
        <v>#REF!</v>
      </c>
      <c r="AN49" s="25" t="e">
        <f>IF('Crisis Indicator Data'!#REF!="No Data",1,IF(#REF!&lt;&gt;"",1,0))</f>
        <v>#REF!</v>
      </c>
      <c r="AO49" s="25" t="e">
        <f>IF('Crisis Indicator Data'!#REF!="No Data",1,IF(#REF!&lt;&gt;"",1,0))</f>
        <v>#REF!</v>
      </c>
      <c r="AP49" s="25" t="e">
        <f>IF('Crisis Indicator Data'!#REF!="No Data",1,IF(#REF!&lt;&gt;"",1,0))</f>
        <v>#REF!</v>
      </c>
      <c r="AQ49" s="25" t="e">
        <f>IF('Crisis Indicator Data'!#REF!="No Data",1,IF(#REF!&lt;&gt;"",1,0))</f>
        <v>#REF!</v>
      </c>
      <c r="AR49" s="25" t="e">
        <f>IF('Crisis Indicator Data'!#REF!="No Data",1,IF(#REF!&lt;&gt;"",1,0))</f>
        <v>#REF!</v>
      </c>
      <c r="AS49" s="25" t="e">
        <f>IF('Crisis Indicator Data'!#REF!="No Data",1,IF(#REF!&lt;&gt;"",1,0))</f>
        <v>#REF!</v>
      </c>
      <c r="AT49" s="25" t="e">
        <f>IF('Crisis Indicator Data'!#REF!="No Data",1,IF(#REF!&lt;&gt;"",1,0))</f>
        <v>#REF!</v>
      </c>
      <c r="AU49" s="25" t="e">
        <f>IF('Crisis Indicator Data'!#REF!="No Data",1,IF(#REF!&lt;&gt;"",1,0))</f>
        <v>#REF!</v>
      </c>
      <c r="AV49" s="25" t="e">
        <f>IF('Crisis Indicator Data'!#REF!="No Data",1,IF(#REF!&lt;&gt;"",1,0))</f>
        <v>#REF!</v>
      </c>
      <c r="AW49" s="25" t="e">
        <f>IF('Crisis Indicator Data'!#REF!="No Data",1,IF(#REF!&lt;&gt;"",1,0))</f>
        <v>#REF!</v>
      </c>
      <c r="AX49" s="25" t="e">
        <f>IF('Crisis Indicator Data'!#REF!="No Data",1,IF(#REF!&lt;&gt;"",1,0))</f>
        <v>#REF!</v>
      </c>
      <c r="AY49" s="25" t="e">
        <f>IF('Crisis Indicator Data'!#REF!="No Data",1,IF(#REF!&lt;&gt;"",1,0))</f>
        <v>#REF!</v>
      </c>
      <c r="AZ49" s="25" t="e">
        <f>IF('Crisis Indicator Data'!#REF!="No Data",1,IF(#REF!&lt;&gt;"",1,0))</f>
        <v>#REF!</v>
      </c>
      <c r="BA49" t="e">
        <f t="shared" si="2"/>
        <v>#REF!</v>
      </c>
      <c r="BB49" s="27" t="e">
        <f t="shared" si="3"/>
        <v>#REF!</v>
      </c>
    </row>
    <row r="50" spans="1:54">
      <c r="A50" t="s">
        <v>6875</v>
      </c>
      <c r="B50" s="25" t="e">
        <f>IF('Crisis Indicator Data'!#REF!="No Data",1,IF(#REF!&lt;&gt;"",1,0))</f>
        <v>#REF!</v>
      </c>
      <c r="C50" s="25" t="e">
        <f>IF('Crisis Indicator Data'!#REF!="No Data",1,IF(#REF!&lt;&gt;"",1,0))</f>
        <v>#REF!</v>
      </c>
      <c r="D50" s="25" t="e">
        <f>IF('Crisis Indicator Data'!#REF!="No Data",1,IF(#REF!&lt;&gt;"",1,0))</f>
        <v>#REF!</v>
      </c>
      <c r="E50" s="25" t="e">
        <f>IF('Crisis Indicator Data'!#REF!="No Data",1,IF(#REF!&lt;&gt;"",1,0))</f>
        <v>#REF!</v>
      </c>
      <c r="F50" s="25" t="e">
        <f>IF('Crisis Indicator Data'!#REF!="No Data",1,IF(#REF!&lt;&gt;"",1,0))</f>
        <v>#REF!</v>
      </c>
      <c r="G50" s="25" t="e">
        <f>IF('Crisis Indicator Data'!#REF!="No Data",1,IF(#REF!&lt;&gt;"",1,0))</f>
        <v>#REF!</v>
      </c>
      <c r="H50" s="25" t="e">
        <f>IF('Crisis Indicator Data'!#REF!="No Data",1,IF(#REF!&lt;&gt;"",1,0))</f>
        <v>#REF!</v>
      </c>
      <c r="I50" s="25" t="e">
        <f>IF('Crisis Indicator Data'!#REF!="No Data",1,IF(#REF!&lt;&gt;"",1,0))</f>
        <v>#REF!</v>
      </c>
      <c r="J50" s="25" t="e">
        <f>IF('Crisis Indicator Data'!#REF!="No Data",1,IF(#REF!&lt;&gt;"",1,0))</f>
        <v>#REF!</v>
      </c>
      <c r="K50" s="25" t="e">
        <f>IF('Crisis Indicator Data'!#REF!="No Data",1,IF(#REF!&lt;&gt;"",1,0))</f>
        <v>#REF!</v>
      </c>
      <c r="L50" s="25" t="e">
        <f>IF('Crisis Indicator Data'!#REF!="No Data",1,IF(#REF!&lt;&gt;"",1,0))</f>
        <v>#REF!</v>
      </c>
      <c r="M50" s="25" t="e">
        <f>IF('Crisis Indicator Data'!#REF!="No Data",1,IF(#REF!&lt;&gt;"",1,0))</f>
        <v>#REF!</v>
      </c>
      <c r="N50" s="25" t="e">
        <f>IF('Crisis Indicator Data'!#REF!="No Data",1,IF(#REF!&lt;&gt;"",1,0))</f>
        <v>#REF!</v>
      </c>
      <c r="O50" s="25" t="e">
        <f>IF('Crisis Indicator Data'!#REF!="No Data",1,IF(#REF!&lt;&gt;"",1,0))</f>
        <v>#REF!</v>
      </c>
      <c r="P50" s="25" t="e">
        <f>IF('Crisis Indicator Data'!#REF!="No Data",1,IF(#REF!&lt;&gt;"",1,0))</f>
        <v>#REF!</v>
      </c>
      <c r="Q50" s="25" t="e">
        <f>IF('Crisis Indicator Data'!#REF!="No Data",1,IF(#REF!&lt;&gt;"",1,0))</f>
        <v>#REF!</v>
      </c>
      <c r="R50" s="25" t="e">
        <f>IF('Crisis Indicator Data'!#REF!="No Data",1,IF(#REF!&lt;&gt;"",1,0))</f>
        <v>#REF!</v>
      </c>
      <c r="S50" s="25" t="e">
        <f>IF('Crisis Indicator Data'!#REF!="No Data",1,IF(#REF!&lt;&gt;"",1,0))</f>
        <v>#REF!</v>
      </c>
      <c r="T50" s="25" t="e">
        <f>IF('Crisis Indicator Data'!#REF!="No Data",1,IF(#REF!&lt;&gt;"",1,0))</f>
        <v>#REF!</v>
      </c>
      <c r="U50" s="25" t="e">
        <f>IF('Crisis Indicator Data'!#REF!="No Data",1,IF(#REF!&lt;&gt;"",1,0))</f>
        <v>#REF!</v>
      </c>
      <c r="V50" s="25" t="e">
        <f>IF('Crisis Indicator Data'!#REF!="No Data",1,IF(#REF!&lt;&gt;"",1,0))</f>
        <v>#REF!</v>
      </c>
      <c r="W50" s="25" t="e">
        <f>IF('Crisis Indicator Data'!#REF!="No Data",1,IF(#REF!&lt;&gt;"",1,0))</f>
        <v>#REF!</v>
      </c>
      <c r="X50" s="25" t="e">
        <f>IF('Crisis Indicator Data'!#REF!="No Data",1,IF(#REF!&lt;&gt;"",1,0))</f>
        <v>#REF!</v>
      </c>
      <c r="Y50" s="25" t="e">
        <f>IF('Crisis Indicator Data'!#REF!="No Data",1,IF(#REF!&lt;&gt;"",1,0))</f>
        <v>#REF!</v>
      </c>
      <c r="Z50" s="25" t="e">
        <f>IF('Crisis Indicator Data'!#REF!="No Data",1,IF(#REF!&lt;&gt;"",1,0))</f>
        <v>#REF!</v>
      </c>
      <c r="AA50" s="25" t="e">
        <f>IF('Crisis Indicator Data'!#REF!="No Data",1,IF(#REF!&lt;&gt;"",1,0))</f>
        <v>#REF!</v>
      </c>
      <c r="AB50" s="25" t="e">
        <f>IF('Crisis Indicator Data'!#REF!="No Data",1,IF(#REF!&lt;&gt;"",1,0))</f>
        <v>#REF!</v>
      </c>
      <c r="AC50" s="25" t="e">
        <f>IF('Crisis Indicator Data'!#REF!="No Data",1,IF(#REF!&lt;&gt;"",1,0))</f>
        <v>#REF!</v>
      </c>
      <c r="AD50" s="25" t="e">
        <f>IF('Crisis Indicator Data'!#REF!="No Data",1,IF(#REF!&lt;&gt;"",1,0))</f>
        <v>#REF!</v>
      </c>
      <c r="AE50" s="25" t="e">
        <f>IF('Crisis Indicator Data'!#REF!="No Data",1,IF(#REF!&lt;&gt;"",1,0))</f>
        <v>#REF!</v>
      </c>
      <c r="AF50" s="25" t="e">
        <f>IF('Crisis Indicator Data'!#REF!="No Data",1,IF(#REF!&lt;&gt;"",1,0))</f>
        <v>#REF!</v>
      </c>
      <c r="AG50" s="25" t="e">
        <f>IF('Crisis Indicator Data'!#REF!="No Data",1,IF(#REF!&lt;&gt;"",1,0))</f>
        <v>#REF!</v>
      </c>
      <c r="AH50" s="25" t="e">
        <f>IF('Crisis Indicator Data'!#REF!="No Data",1,IF(#REF!&lt;&gt;"",1,0))</f>
        <v>#REF!</v>
      </c>
      <c r="AI50" s="25" t="e">
        <f>IF('Crisis Indicator Data'!#REF!="No Data",1,IF(#REF!&lt;&gt;"",1,0))</f>
        <v>#REF!</v>
      </c>
      <c r="AJ50" s="25" t="e">
        <f>IF('Crisis Indicator Data'!#REF!="No Data",1,IF(#REF!&lt;&gt;"",1,0))</f>
        <v>#REF!</v>
      </c>
      <c r="AK50" s="25" t="e">
        <f>IF('Crisis Indicator Data'!#REF!="No Data",1,IF(#REF!&lt;&gt;"",1,0))</f>
        <v>#REF!</v>
      </c>
      <c r="AL50" s="25" t="e">
        <f>IF('Crisis Indicator Data'!#REF!="No Data",1,IF(#REF!&lt;&gt;"",1,0))</f>
        <v>#REF!</v>
      </c>
      <c r="AM50" s="25" t="e">
        <f>IF('Crisis Indicator Data'!#REF!="No Data",1,IF(#REF!&lt;&gt;"",1,0))</f>
        <v>#REF!</v>
      </c>
      <c r="AN50" s="25" t="e">
        <f>IF('Crisis Indicator Data'!#REF!="No Data",1,IF(#REF!&lt;&gt;"",1,0))</f>
        <v>#REF!</v>
      </c>
      <c r="AO50" s="25" t="e">
        <f>IF('Crisis Indicator Data'!#REF!="No Data",1,IF(#REF!&lt;&gt;"",1,0))</f>
        <v>#REF!</v>
      </c>
      <c r="AP50" s="25" t="e">
        <f>IF('Crisis Indicator Data'!#REF!="No Data",1,IF(#REF!&lt;&gt;"",1,0))</f>
        <v>#REF!</v>
      </c>
      <c r="AQ50" s="25" t="e">
        <f>IF('Crisis Indicator Data'!#REF!="No Data",1,IF(#REF!&lt;&gt;"",1,0))</f>
        <v>#REF!</v>
      </c>
      <c r="AR50" s="25" t="e">
        <f>IF('Crisis Indicator Data'!#REF!="No Data",1,IF(#REF!&lt;&gt;"",1,0))</f>
        <v>#REF!</v>
      </c>
      <c r="AS50" s="25" t="e">
        <f>IF('Crisis Indicator Data'!#REF!="No Data",1,IF(#REF!&lt;&gt;"",1,0))</f>
        <v>#REF!</v>
      </c>
      <c r="AT50" s="25" t="e">
        <f>IF('Crisis Indicator Data'!#REF!="No Data",1,IF(#REF!&lt;&gt;"",1,0))</f>
        <v>#REF!</v>
      </c>
      <c r="AU50" s="25" t="e">
        <f>IF('Crisis Indicator Data'!#REF!="No Data",1,IF(#REF!&lt;&gt;"",1,0))</f>
        <v>#REF!</v>
      </c>
      <c r="AV50" s="25" t="e">
        <f>IF('Crisis Indicator Data'!#REF!="No Data",1,IF(#REF!&lt;&gt;"",1,0))</f>
        <v>#REF!</v>
      </c>
      <c r="AW50" s="25" t="e">
        <f>IF('Crisis Indicator Data'!#REF!="No Data",1,IF(#REF!&lt;&gt;"",1,0))</f>
        <v>#REF!</v>
      </c>
      <c r="AX50" s="25" t="e">
        <f>IF('Crisis Indicator Data'!#REF!="No Data",1,IF(#REF!&lt;&gt;"",1,0))</f>
        <v>#REF!</v>
      </c>
      <c r="AY50" s="25" t="e">
        <f>IF('Crisis Indicator Data'!#REF!="No Data",1,IF(#REF!&lt;&gt;"",1,0))</f>
        <v>#REF!</v>
      </c>
      <c r="AZ50" s="25" t="e">
        <f>IF('Crisis Indicator Data'!#REF!="No Data",1,IF(#REF!&lt;&gt;"",1,0))</f>
        <v>#REF!</v>
      </c>
      <c r="BA50" t="e">
        <f t="shared" si="2"/>
        <v>#REF!</v>
      </c>
      <c r="BB50" s="27" t="e">
        <f t="shared" si="3"/>
        <v>#REF!</v>
      </c>
    </row>
    <row r="51" spans="1:54">
      <c r="A51" t="s">
        <v>6877</v>
      </c>
      <c r="B51" s="25" t="e">
        <f>IF('Crisis Indicator Data'!#REF!="No Data",1,IF(#REF!&lt;&gt;"",1,0))</f>
        <v>#REF!</v>
      </c>
      <c r="C51" s="25" t="e">
        <f>IF('Crisis Indicator Data'!#REF!="No Data",1,IF(#REF!&lt;&gt;"",1,0))</f>
        <v>#REF!</v>
      </c>
      <c r="D51" s="25" t="e">
        <f>IF('Crisis Indicator Data'!#REF!="No Data",1,IF(#REF!&lt;&gt;"",1,0))</f>
        <v>#REF!</v>
      </c>
      <c r="E51" s="25" t="e">
        <f>IF('Crisis Indicator Data'!#REF!="No Data",1,IF(#REF!&lt;&gt;"",1,0))</f>
        <v>#REF!</v>
      </c>
      <c r="F51" s="25" t="e">
        <f>IF('Crisis Indicator Data'!#REF!="No Data",1,IF(#REF!&lt;&gt;"",1,0))</f>
        <v>#REF!</v>
      </c>
      <c r="G51" s="25" t="e">
        <f>IF('Crisis Indicator Data'!#REF!="No Data",1,IF(#REF!&lt;&gt;"",1,0))</f>
        <v>#REF!</v>
      </c>
      <c r="H51" s="25" t="e">
        <f>IF('Crisis Indicator Data'!#REF!="No Data",1,IF(#REF!&lt;&gt;"",1,0))</f>
        <v>#REF!</v>
      </c>
      <c r="I51" s="25" t="e">
        <f>IF('Crisis Indicator Data'!#REF!="No Data",1,IF(#REF!&lt;&gt;"",1,0))</f>
        <v>#REF!</v>
      </c>
      <c r="J51" s="25" t="e">
        <f>IF('Crisis Indicator Data'!#REF!="No Data",1,IF(#REF!&lt;&gt;"",1,0))</f>
        <v>#REF!</v>
      </c>
      <c r="K51" s="25" t="e">
        <f>IF('Crisis Indicator Data'!#REF!="No Data",1,IF(#REF!&lt;&gt;"",1,0))</f>
        <v>#REF!</v>
      </c>
      <c r="L51" s="25" t="e">
        <f>IF('Crisis Indicator Data'!#REF!="No Data",1,IF(#REF!&lt;&gt;"",1,0))</f>
        <v>#REF!</v>
      </c>
      <c r="M51" s="25" t="e">
        <f>IF('Crisis Indicator Data'!#REF!="No Data",1,IF(#REF!&lt;&gt;"",1,0))</f>
        <v>#REF!</v>
      </c>
      <c r="N51" s="25" t="e">
        <f>IF('Crisis Indicator Data'!#REF!="No Data",1,IF(#REF!&lt;&gt;"",1,0))</f>
        <v>#REF!</v>
      </c>
      <c r="O51" s="25" t="e">
        <f>IF('Crisis Indicator Data'!#REF!="No Data",1,IF(#REF!&lt;&gt;"",1,0))</f>
        <v>#REF!</v>
      </c>
      <c r="P51" s="25" t="e">
        <f>IF('Crisis Indicator Data'!#REF!="No Data",1,IF(#REF!&lt;&gt;"",1,0))</f>
        <v>#REF!</v>
      </c>
      <c r="Q51" s="25" t="e">
        <f>IF('Crisis Indicator Data'!#REF!="No Data",1,IF(#REF!&lt;&gt;"",1,0))</f>
        <v>#REF!</v>
      </c>
      <c r="R51" s="25" t="e">
        <f>IF('Crisis Indicator Data'!#REF!="No Data",1,IF(#REF!&lt;&gt;"",1,0))</f>
        <v>#REF!</v>
      </c>
      <c r="S51" s="25" t="e">
        <f>IF('Crisis Indicator Data'!#REF!="No Data",1,IF(#REF!&lt;&gt;"",1,0))</f>
        <v>#REF!</v>
      </c>
      <c r="T51" s="25" t="e">
        <f>IF('Crisis Indicator Data'!#REF!="No Data",1,IF(#REF!&lt;&gt;"",1,0))</f>
        <v>#REF!</v>
      </c>
      <c r="U51" s="25" t="e">
        <f>IF('Crisis Indicator Data'!#REF!="No Data",1,IF(#REF!&lt;&gt;"",1,0))</f>
        <v>#REF!</v>
      </c>
      <c r="V51" s="25" t="e">
        <f>IF('Crisis Indicator Data'!#REF!="No Data",1,IF(#REF!&lt;&gt;"",1,0))</f>
        <v>#REF!</v>
      </c>
      <c r="W51" s="25" t="e">
        <f>IF('Crisis Indicator Data'!#REF!="No Data",1,IF(#REF!&lt;&gt;"",1,0))</f>
        <v>#REF!</v>
      </c>
      <c r="X51" s="25" t="e">
        <f>IF('Crisis Indicator Data'!#REF!="No Data",1,IF(#REF!&lt;&gt;"",1,0))</f>
        <v>#REF!</v>
      </c>
      <c r="Y51" s="25" t="e">
        <f>IF('Crisis Indicator Data'!#REF!="No Data",1,IF(#REF!&lt;&gt;"",1,0))</f>
        <v>#REF!</v>
      </c>
      <c r="Z51" s="25" t="e">
        <f>IF('Crisis Indicator Data'!#REF!="No Data",1,IF(#REF!&lt;&gt;"",1,0))</f>
        <v>#REF!</v>
      </c>
      <c r="AA51" s="25" t="e">
        <f>IF('Crisis Indicator Data'!#REF!="No Data",1,IF(#REF!&lt;&gt;"",1,0))</f>
        <v>#REF!</v>
      </c>
      <c r="AB51" s="25" t="e">
        <f>IF('Crisis Indicator Data'!#REF!="No Data",1,IF(#REF!&lt;&gt;"",1,0))</f>
        <v>#REF!</v>
      </c>
      <c r="AC51" s="25" t="e">
        <f>IF('Crisis Indicator Data'!#REF!="No Data",1,IF(#REF!&lt;&gt;"",1,0))</f>
        <v>#REF!</v>
      </c>
      <c r="AD51" s="25" t="e">
        <f>IF('Crisis Indicator Data'!#REF!="No Data",1,IF(#REF!&lt;&gt;"",1,0))</f>
        <v>#REF!</v>
      </c>
      <c r="AE51" s="25" t="e">
        <f>IF('Crisis Indicator Data'!#REF!="No Data",1,IF(#REF!&lt;&gt;"",1,0))</f>
        <v>#REF!</v>
      </c>
      <c r="AF51" s="25" t="e">
        <f>IF('Crisis Indicator Data'!#REF!="No Data",1,IF(#REF!&lt;&gt;"",1,0))</f>
        <v>#REF!</v>
      </c>
      <c r="AG51" s="25" t="e">
        <f>IF('Crisis Indicator Data'!#REF!="No Data",1,IF(#REF!&lt;&gt;"",1,0))</f>
        <v>#REF!</v>
      </c>
      <c r="AH51" s="25" t="e">
        <f>IF('Crisis Indicator Data'!#REF!="No Data",1,IF(#REF!&lt;&gt;"",1,0))</f>
        <v>#REF!</v>
      </c>
      <c r="AI51" s="25" t="e">
        <f>IF('Crisis Indicator Data'!#REF!="No Data",1,IF(#REF!&lt;&gt;"",1,0))</f>
        <v>#REF!</v>
      </c>
      <c r="AJ51" s="25" t="e">
        <f>IF('Crisis Indicator Data'!#REF!="No Data",1,IF(#REF!&lt;&gt;"",1,0))</f>
        <v>#REF!</v>
      </c>
      <c r="AK51" s="25" t="e">
        <f>IF('Crisis Indicator Data'!#REF!="No Data",1,IF(#REF!&lt;&gt;"",1,0))</f>
        <v>#REF!</v>
      </c>
      <c r="AL51" s="25" t="e">
        <f>IF('Crisis Indicator Data'!#REF!="No Data",1,IF(#REF!&lt;&gt;"",1,0))</f>
        <v>#REF!</v>
      </c>
      <c r="AM51" s="25" t="e">
        <f>IF('Crisis Indicator Data'!#REF!="No Data",1,IF(#REF!&lt;&gt;"",1,0))</f>
        <v>#REF!</v>
      </c>
      <c r="AN51" s="25" t="e">
        <f>IF('Crisis Indicator Data'!#REF!="No Data",1,IF(#REF!&lt;&gt;"",1,0))</f>
        <v>#REF!</v>
      </c>
      <c r="AO51" s="25" t="e">
        <f>IF('Crisis Indicator Data'!#REF!="No Data",1,IF(#REF!&lt;&gt;"",1,0))</f>
        <v>#REF!</v>
      </c>
      <c r="AP51" s="25" t="e">
        <f>IF('Crisis Indicator Data'!#REF!="No Data",1,IF(#REF!&lt;&gt;"",1,0))</f>
        <v>#REF!</v>
      </c>
      <c r="AQ51" s="25" t="e">
        <f>IF('Crisis Indicator Data'!#REF!="No Data",1,IF(#REF!&lt;&gt;"",1,0))</f>
        <v>#REF!</v>
      </c>
      <c r="AR51" s="25" t="e">
        <f>IF('Crisis Indicator Data'!#REF!="No Data",1,IF(#REF!&lt;&gt;"",1,0))</f>
        <v>#REF!</v>
      </c>
      <c r="AS51" s="25" t="e">
        <f>IF('Crisis Indicator Data'!#REF!="No Data",1,IF(#REF!&lt;&gt;"",1,0))</f>
        <v>#REF!</v>
      </c>
      <c r="AT51" s="25" t="e">
        <f>IF('Crisis Indicator Data'!#REF!="No Data",1,IF(#REF!&lt;&gt;"",1,0))</f>
        <v>#REF!</v>
      </c>
      <c r="AU51" s="25" t="e">
        <f>IF('Crisis Indicator Data'!#REF!="No Data",1,IF(#REF!&lt;&gt;"",1,0))</f>
        <v>#REF!</v>
      </c>
      <c r="AV51" s="25" t="e">
        <f>IF('Crisis Indicator Data'!#REF!="No Data",1,IF(#REF!&lt;&gt;"",1,0))</f>
        <v>#REF!</v>
      </c>
      <c r="AW51" s="25" t="e">
        <f>IF('Crisis Indicator Data'!#REF!="No Data",1,IF(#REF!&lt;&gt;"",1,0))</f>
        <v>#REF!</v>
      </c>
      <c r="AX51" s="25" t="e">
        <f>IF('Crisis Indicator Data'!#REF!="No Data",1,IF(#REF!&lt;&gt;"",1,0))</f>
        <v>#REF!</v>
      </c>
      <c r="AY51" s="25" t="e">
        <f>IF('Crisis Indicator Data'!#REF!="No Data",1,IF(#REF!&lt;&gt;"",1,0))</f>
        <v>#REF!</v>
      </c>
      <c r="AZ51" s="25" t="e">
        <f>IF('Crisis Indicator Data'!#REF!="No Data",1,IF(#REF!&lt;&gt;"",1,0))</f>
        <v>#REF!</v>
      </c>
      <c r="BA51" t="e">
        <f t="shared" si="2"/>
        <v>#REF!</v>
      </c>
      <c r="BB51" s="27" t="e">
        <f t="shared" si="3"/>
        <v>#REF!</v>
      </c>
    </row>
    <row r="52" spans="1:54">
      <c r="A52" t="s">
        <v>6878</v>
      </c>
      <c r="B52" s="25" t="e">
        <f>IF('Crisis Indicator Data'!#REF!="No Data",1,IF(#REF!&lt;&gt;"",1,0))</f>
        <v>#REF!</v>
      </c>
      <c r="C52" s="25" t="e">
        <f>IF('Crisis Indicator Data'!#REF!="No Data",1,IF(#REF!&lt;&gt;"",1,0))</f>
        <v>#REF!</v>
      </c>
      <c r="D52" s="25" t="e">
        <f>IF('Crisis Indicator Data'!#REF!="No Data",1,IF(#REF!&lt;&gt;"",1,0))</f>
        <v>#REF!</v>
      </c>
      <c r="E52" s="25" t="e">
        <f>IF('Crisis Indicator Data'!#REF!="No Data",1,IF(#REF!&lt;&gt;"",1,0))</f>
        <v>#REF!</v>
      </c>
      <c r="F52" s="25" t="e">
        <f>IF('Crisis Indicator Data'!#REF!="No Data",1,IF(#REF!&lt;&gt;"",1,0))</f>
        <v>#REF!</v>
      </c>
      <c r="G52" s="25" t="e">
        <f>IF('Crisis Indicator Data'!#REF!="No Data",1,IF(#REF!&lt;&gt;"",1,0))</f>
        <v>#REF!</v>
      </c>
      <c r="H52" s="25" t="e">
        <f>IF('Crisis Indicator Data'!#REF!="No Data",1,IF(#REF!&lt;&gt;"",1,0))</f>
        <v>#REF!</v>
      </c>
      <c r="I52" s="25" t="e">
        <f>IF('Crisis Indicator Data'!#REF!="No Data",1,IF(#REF!&lt;&gt;"",1,0))</f>
        <v>#REF!</v>
      </c>
      <c r="J52" s="25" t="e">
        <f>IF('Crisis Indicator Data'!#REF!="No Data",1,IF(#REF!&lt;&gt;"",1,0))</f>
        <v>#REF!</v>
      </c>
      <c r="K52" s="25" t="e">
        <f>IF('Crisis Indicator Data'!#REF!="No Data",1,IF(#REF!&lt;&gt;"",1,0))</f>
        <v>#REF!</v>
      </c>
      <c r="L52" s="25" t="e">
        <f>IF('Crisis Indicator Data'!#REF!="No Data",1,IF(#REF!&lt;&gt;"",1,0))</f>
        <v>#REF!</v>
      </c>
      <c r="M52" s="25" t="e">
        <f>IF('Crisis Indicator Data'!#REF!="No Data",1,IF(#REF!&lt;&gt;"",1,0))</f>
        <v>#REF!</v>
      </c>
      <c r="N52" s="25" t="e">
        <f>IF('Crisis Indicator Data'!#REF!="No Data",1,IF(#REF!&lt;&gt;"",1,0))</f>
        <v>#REF!</v>
      </c>
      <c r="O52" s="25" t="e">
        <f>IF('Crisis Indicator Data'!#REF!="No Data",1,IF(#REF!&lt;&gt;"",1,0))</f>
        <v>#REF!</v>
      </c>
      <c r="P52" s="25" t="e">
        <f>IF('Crisis Indicator Data'!#REF!="No Data",1,IF(#REF!&lt;&gt;"",1,0))</f>
        <v>#REF!</v>
      </c>
      <c r="Q52" s="25" t="e">
        <f>IF('Crisis Indicator Data'!#REF!="No Data",1,IF(#REF!&lt;&gt;"",1,0))</f>
        <v>#REF!</v>
      </c>
      <c r="R52" s="25" t="e">
        <f>IF('Crisis Indicator Data'!#REF!="No Data",1,IF(#REF!&lt;&gt;"",1,0))</f>
        <v>#REF!</v>
      </c>
      <c r="S52" s="25" t="e">
        <f>IF('Crisis Indicator Data'!#REF!="No Data",1,IF(#REF!&lt;&gt;"",1,0))</f>
        <v>#REF!</v>
      </c>
      <c r="T52" s="25" t="e">
        <f>IF('Crisis Indicator Data'!#REF!="No Data",1,IF(#REF!&lt;&gt;"",1,0))</f>
        <v>#REF!</v>
      </c>
      <c r="U52" s="25" t="e">
        <f>IF('Crisis Indicator Data'!#REF!="No Data",1,IF(#REF!&lt;&gt;"",1,0))</f>
        <v>#REF!</v>
      </c>
      <c r="V52" s="25" t="e">
        <f>IF('Crisis Indicator Data'!#REF!="No Data",1,IF(#REF!&lt;&gt;"",1,0))</f>
        <v>#REF!</v>
      </c>
      <c r="W52" s="25" t="e">
        <f>IF('Crisis Indicator Data'!#REF!="No Data",1,IF(#REF!&lt;&gt;"",1,0))</f>
        <v>#REF!</v>
      </c>
      <c r="X52" s="25" t="e">
        <f>IF('Crisis Indicator Data'!#REF!="No Data",1,IF(#REF!&lt;&gt;"",1,0))</f>
        <v>#REF!</v>
      </c>
      <c r="Y52" s="25" t="e">
        <f>IF('Crisis Indicator Data'!#REF!="No Data",1,IF(#REF!&lt;&gt;"",1,0))</f>
        <v>#REF!</v>
      </c>
      <c r="Z52" s="25" t="e">
        <f>IF('Crisis Indicator Data'!#REF!="No Data",1,IF(#REF!&lt;&gt;"",1,0))</f>
        <v>#REF!</v>
      </c>
      <c r="AA52" s="25" t="e">
        <f>IF('Crisis Indicator Data'!#REF!="No Data",1,IF(#REF!&lt;&gt;"",1,0))</f>
        <v>#REF!</v>
      </c>
      <c r="AB52" s="25" t="e">
        <f>IF('Crisis Indicator Data'!#REF!="No Data",1,IF(#REF!&lt;&gt;"",1,0))</f>
        <v>#REF!</v>
      </c>
      <c r="AC52" s="25" t="e">
        <f>IF('Crisis Indicator Data'!#REF!="No Data",1,IF(#REF!&lt;&gt;"",1,0))</f>
        <v>#REF!</v>
      </c>
      <c r="AD52" s="25" t="e">
        <f>IF('Crisis Indicator Data'!#REF!="No Data",1,IF(#REF!&lt;&gt;"",1,0))</f>
        <v>#REF!</v>
      </c>
      <c r="AE52" s="25" t="e">
        <f>IF('Crisis Indicator Data'!#REF!="No Data",1,IF(#REF!&lt;&gt;"",1,0))</f>
        <v>#REF!</v>
      </c>
      <c r="AF52" s="25" t="e">
        <f>IF('Crisis Indicator Data'!#REF!="No Data",1,IF(#REF!&lt;&gt;"",1,0))</f>
        <v>#REF!</v>
      </c>
      <c r="AG52" s="25" t="e">
        <f>IF('Crisis Indicator Data'!#REF!="No Data",1,IF(#REF!&lt;&gt;"",1,0))</f>
        <v>#REF!</v>
      </c>
      <c r="AH52" s="25" t="e">
        <f>IF('Crisis Indicator Data'!#REF!="No Data",1,IF(#REF!&lt;&gt;"",1,0))</f>
        <v>#REF!</v>
      </c>
      <c r="AI52" s="25" t="e">
        <f>IF('Crisis Indicator Data'!#REF!="No Data",1,IF(#REF!&lt;&gt;"",1,0))</f>
        <v>#REF!</v>
      </c>
      <c r="AJ52" s="25" t="e">
        <f>IF('Crisis Indicator Data'!#REF!="No Data",1,IF(#REF!&lt;&gt;"",1,0))</f>
        <v>#REF!</v>
      </c>
      <c r="AK52" s="25" t="e">
        <f>IF('Crisis Indicator Data'!#REF!="No Data",1,IF(#REF!&lt;&gt;"",1,0))</f>
        <v>#REF!</v>
      </c>
      <c r="AL52" s="25" t="e">
        <f>IF('Crisis Indicator Data'!#REF!="No Data",1,IF(#REF!&lt;&gt;"",1,0))</f>
        <v>#REF!</v>
      </c>
      <c r="AM52" s="25" t="e">
        <f>IF('Crisis Indicator Data'!#REF!="No Data",1,IF(#REF!&lt;&gt;"",1,0))</f>
        <v>#REF!</v>
      </c>
      <c r="AN52" s="25" t="e">
        <f>IF('Crisis Indicator Data'!#REF!="No Data",1,IF(#REF!&lt;&gt;"",1,0))</f>
        <v>#REF!</v>
      </c>
      <c r="AO52" s="25" t="e">
        <f>IF('Crisis Indicator Data'!#REF!="No Data",1,IF(#REF!&lt;&gt;"",1,0))</f>
        <v>#REF!</v>
      </c>
      <c r="AP52" s="25" t="e">
        <f>IF('Crisis Indicator Data'!#REF!="No Data",1,IF(#REF!&lt;&gt;"",1,0))</f>
        <v>#REF!</v>
      </c>
      <c r="AQ52" s="25" t="e">
        <f>IF('Crisis Indicator Data'!#REF!="No Data",1,IF(#REF!&lt;&gt;"",1,0))</f>
        <v>#REF!</v>
      </c>
      <c r="AR52" s="25" t="e">
        <f>IF('Crisis Indicator Data'!#REF!="No Data",1,IF(#REF!&lt;&gt;"",1,0))</f>
        <v>#REF!</v>
      </c>
      <c r="AS52" s="25" t="e">
        <f>IF('Crisis Indicator Data'!#REF!="No Data",1,IF(#REF!&lt;&gt;"",1,0))</f>
        <v>#REF!</v>
      </c>
      <c r="AT52" s="25" t="e">
        <f>IF('Crisis Indicator Data'!#REF!="No Data",1,IF(#REF!&lt;&gt;"",1,0))</f>
        <v>#REF!</v>
      </c>
      <c r="AU52" s="25" t="e">
        <f>IF('Crisis Indicator Data'!#REF!="No Data",1,IF(#REF!&lt;&gt;"",1,0))</f>
        <v>#REF!</v>
      </c>
      <c r="AV52" s="25" t="e">
        <f>IF('Crisis Indicator Data'!#REF!="No Data",1,IF(#REF!&lt;&gt;"",1,0))</f>
        <v>#REF!</v>
      </c>
      <c r="AW52" s="25" t="e">
        <f>IF('Crisis Indicator Data'!#REF!="No Data",1,IF(#REF!&lt;&gt;"",1,0))</f>
        <v>#REF!</v>
      </c>
      <c r="AX52" s="25" t="e">
        <f>IF('Crisis Indicator Data'!#REF!="No Data",1,IF(#REF!&lt;&gt;"",1,0))</f>
        <v>#REF!</v>
      </c>
      <c r="AY52" s="25" t="e">
        <f>IF('Crisis Indicator Data'!#REF!="No Data",1,IF(#REF!&lt;&gt;"",1,0))</f>
        <v>#REF!</v>
      </c>
      <c r="AZ52" s="25" t="e">
        <f>IF('Crisis Indicator Data'!#REF!="No Data",1,IF(#REF!&lt;&gt;"",1,0))</f>
        <v>#REF!</v>
      </c>
      <c r="BA52" t="e">
        <f t="shared" si="2"/>
        <v>#REF!</v>
      </c>
      <c r="BB52" s="27" t="e">
        <f t="shared" si="3"/>
        <v>#REF!</v>
      </c>
    </row>
    <row r="53" spans="1:54">
      <c r="A53" t="s">
        <v>7080</v>
      </c>
      <c r="B53" s="25" t="e">
        <f>IF('Crisis Indicator Data'!#REF!="No Data",1,IF(#REF!&lt;&gt;"",1,0))</f>
        <v>#REF!</v>
      </c>
      <c r="C53" s="25" t="e">
        <f>IF('Crisis Indicator Data'!#REF!="No Data",1,IF(#REF!&lt;&gt;"",1,0))</f>
        <v>#REF!</v>
      </c>
      <c r="D53" s="25" t="e">
        <f>IF('Crisis Indicator Data'!#REF!="No Data",1,IF(#REF!&lt;&gt;"",1,0))</f>
        <v>#REF!</v>
      </c>
      <c r="E53" s="25" t="e">
        <f>IF('Crisis Indicator Data'!#REF!="No Data",1,IF(#REF!&lt;&gt;"",1,0))</f>
        <v>#REF!</v>
      </c>
      <c r="F53" s="25" t="e">
        <f>IF('Crisis Indicator Data'!#REF!="No Data",1,IF(#REF!&lt;&gt;"",1,0))</f>
        <v>#REF!</v>
      </c>
      <c r="G53" s="25" t="e">
        <f>IF('Crisis Indicator Data'!#REF!="No Data",1,IF(#REF!&lt;&gt;"",1,0))</f>
        <v>#REF!</v>
      </c>
      <c r="H53" s="25" t="e">
        <f>IF('Crisis Indicator Data'!#REF!="No Data",1,IF(#REF!&lt;&gt;"",1,0))</f>
        <v>#REF!</v>
      </c>
      <c r="I53" s="25" t="e">
        <f>IF('Crisis Indicator Data'!#REF!="No Data",1,IF(#REF!&lt;&gt;"",1,0))</f>
        <v>#REF!</v>
      </c>
      <c r="J53" s="25" t="e">
        <f>IF('Crisis Indicator Data'!#REF!="No Data",1,IF(#REF!&lt;&gt;"",1,0))</f>
        <v>#REF!</v>
      </c>
      <c r="K53" s="25" t="e">
        <f>IF('Crisis Indicator Data'!#REF!="No Data",1,IF(#REF!&lt;&gt;"",1,0))</f>
        <v>#REF!</v>
      </c>
      <c r="L53" s="25" t="e">
        <f>IF('Crisis Indicator Data'!#REF!="No Data",1,IF(#REF!&lt;&gt;"",1,0))</f>
        <v>#REF!</v>
      </c>
      <c r="M53" s="25" t="e">
        <f>IF('Crisis Indicator Data'!#REF!="No Data",1,IF(#REF!&lt;&gt;"",1,0))</f>
        <v>#REF!</v>
      </c>
      <c r="N53" s="25" t="e">
        <f>IF('Crisis Indicator Data'!#REF!="No Data",1,IF(#REF!&lt;&gt;"",1,0))</f>
        <v>#REF!</v>
      </c>
      <c r="O53" s="25" t="e">
        <f>IF('Crisis Indicator Data'!#REF!="No Data",1,IF(#REF!&lt;&gt;"",1,0))</f>
        <v>#REF!</v>
      </c>
      <c r="P53" s="25" t="e">
        <f>IF('Crisis Indicator Data'!#REF!="No Data",1,IF(#REF!&lt;&gt;"",1,0))</f>
        <v>#REF!</v>
      </c>
      <c r="Q53" s="25" t="e">
        <f>IF('Crisis Indicator Data'!#REF!="No Data",1,IF(#REF!&lt;&gt;"",1,0))</f>
        <v>#REF!</v>
      </c>
      <c r="R53" s="25" t="e">
        <f>IF('Crisis Indicator Data'!#REF!="No Data",1,IF(#REF!&lt;&gt;"",1,0))</f>
        <v>#REF!</v>
      </c>
      <c r="S53" s="25" t="e">
        <f>IF('Crisis Indicator Data'!#REF!="No Data",1,IF(#REF!&lt;&gt;"",1,0))</f>
        <v>#REF!</v>
      </c>
      <c r="T53" s="25" t="e">
        <f>IF('Crisis Indicator Data'!#REF!="No Data",1,IF(#REF!&lt;&gt;"",1,0))</f>
        <v>#REF!</v>
      </c>
      <c r="U53" s="25" t="e">
        <f>IF('Crisis Indicator Data'!#REF!="No Data",1,IF(#REF!&lt;&gt;"",1,0))</f>
        <v>#REF!</v>
      </c>
      <c r="V53" s="25" t="e">
        <f>IF('Crisis Indicator Data'!#REF!="No Data",1,IF(#REF!&lt;&gt;"",1,0))</f>
        <v>#REF!</v>
      </c>
      <c r="W53" s="25" t="e">
        <f>IF('Crisis Indicator Data'!#REF!="No Data",1,IF(#REF!&lt;&gt;"",1,0))</f>
        <v>#REF!</v>
      </c>
      <c r="X53" s="25" t="e">
        <f>IF('Crisis Indicator Data'!#REF!="No Data",1,IF(#REF!&lt;&gt;"",1,0))</f>
        <v>#REF!</v>
      </c>
      <c r="Y53" s="25" t="e">
        <f>IF('Crisis Indicator Data'!#REF!="No Data",1,IF(#REF!&lt;&gt;"",1,0))</f>
        <v>#REF!</v>
      </c>
      <c r="Z53" s="25" t="e">
        <f>IF('Crisis Indicator Data'!#REF!="No Data",1,IF(#REF!&lt;&gt;"",1,0))</f>
        <v>#REF!</v>
      </c>
      <c r="AA53" s="25" t="e">
        <f>IF('Crisis Indicator Data'!#REF!="No Data",1,IF(#REF!&lt;&gt;"",1,0))</f>
        <v>#REF!</v>
      </c>
      <c r="AB53" s="25" t="e">
        <f>IF('Crisis Indicator Data'!#REF!="No Data",1,IF(#REF!&lt;&gt;"",1,0))</f>
        <v>#REF!</v>
      </c>
      <c r="AC53" s="25" t="e">
        <f>IF('Crisis Indicator Data'!#REF!="No Data",1,IF(#REF!&lt;&gt;"",1,0))</f>
        <v>#REF!</v>
      </c>
      <c r="AD53" s="25" t="e">
        <f>IF('Crisis Indicator Data'!#REF!="No Data",1,IF(#REF!&lt;&gt;"",1,0))</f>
        <v>#REF!</v>
      </c>
      <c r="AE53" s="25" t="e">
        <f>IF('Crisis Indicator Data'!#REF!="No Data",1,IF(#REF!&lt;&gt;"",1,0))</f>
        <v>#REF!</v>
      </c>
      <c r="AF53" s="25" t="e">
        <f>IF('Crisis Indicator Data'!#REF!="No Data",1,IF(#REF!&lt;&gt;"",1,0))</f>
        <v>#REF!</v>
      </c>
      <c r="AG53" s="25" t="e">
        <f>IF('Crisis Indicator Data'!#REF!="No Data",1,IF(#REF!&lt;&gt;"",1,0))</f>
        <v>#REF!</v>
      </c>
      <c r="AH53" s="25" t="e">
        <f>IF('Crisis Indicator Data'!#REF!="No Data",1,IF(#REF!&lt;&gt;"",1,0))</f>
        <v>#REF!</v>
      </c>
      <c r="AI53" s="25" t="e">
        <f>IF('Crisis Indicator Data'!#REF!="No Data",1,IF(#REF!&lt;&gt;"",1,0))</f>
        <v>#REF!</v>
      </c>
      <c r="AJ53" s="25" t="e">
        <f>IF('Crisis Indicator Data'!#REF!="No Data",1,IF(#REF!&lt;&gt;"",1,0))</f>
        <v>#REF!</v>
      </c>
      <c r="AK53" s="25" t="e">
        <f>IF('Crisis Indicator Data'!#REF!="No Data",1,IF(#REF!&lt;&gt;"",1,0))</f>
        <v>#REF!</v>
      </c>
      <c r="AL53" s="25" t="e">
        <f>IF('Crisis Indicator Data'!#REF!="No Data",1,IF(#REF!&lt;&gt;"",1,0))</f>
        <v>#REF!</v>
      </c>
      <c r="AM53" s="25" t="e">
        <f>IF('Crisis Indicator Data'!#REF!="No Data",1,IF(#REF!&lt;&gt;"",1,0))</f>
        <v>#REF!</v>
      </c>
      <c r="AN53" s="25" t="e">
        <f>IF('Crisis Indicator Data'!#REF!="No Data",1,IF(#REF!&lt;&gt;"",1,0))</f>
        <v>#REF!</v>
      </c>
      <c r="AO53" s="25" t="e">
        <f>IF('Crisis Indicator Data'!#REF!="No Data",1,IF(#REF!&lt;&gt;"",1,0))</f>
        <v>#REF!</v>
      </c>
      <c r="AP53" s="25" t="e">
        <f>IF('Crisis Indicator Data'!#REF!="No Data",1,IF(#REF!&lt;&gt;"",1,0))</f>
        <v>#REF!</v>
      </c>
      <c r="AQ53" s="25" t="e">
        <f>IF('Crisis Indicator Data'!#REF!="No Data",1,IF(#REF!&lt;&gt;"",1,0))</f>
        <v>#REF!</v>
      </c>
      <c r="AR53" s="25" t="e">
        <f>IF('Crisis Indicator Data'!#REF!="No Data",1,IF(#REF!&lt;&gt;"",1,0))</f>
        <v>#REF!</v>
      </c>
      <c r="AS53" s="25" t="e">
        <f>IF('Crisis Indicator Data'!#REF!="No Data",1,IF(#REF!&lt;&gt;"",1,0))</f>
        <v>#REF!</v>
      </c>
      <c r="AT53" s="25" t="e">
        <f>IF('Crisis Indicator Data'!#REF!="No Data",1,IF(#REF!&lt;&gt;"",1,0))</f>
        <v>#REF!</v>
      </c>
      <c r="AU53" s="25" t="e">
        <f>IF('Crisis Indicator Data'!#REF!="No Data",1,IF(#REF!&lt;&gt;"",1,0))</f>
        <v>#REF!</v>
      </c>
      <c r="AV53" s="25" t="e">
        <f>IF('Crisis Indicator Data'!#REF!="No Data",1,IF(#REF!&lt;&gt;"",1,0))</f>
        <v>#REF!</v>
      </c>
      <c r="AW53" s="25" t="e">
        <f>IF('Crisis Indicator Data'!#REF!="No Data",1,IF(#REF!&lt;&gt;"",1,0))</f>
        <v>#REF!</v>
      </c>
      <c r="AX53" s="25" t="e">
        <f>IF('Crisis Indicator Data'!#REF!="No Data",1,IF(#REF!&lt;&gt;"",1,0))</f>
        <v>#REF!</v>
      </c>
      <c r="AY53" s="25" t="e">
        <f>IF('Crisis Indicator Data'!#REF!="No Data",1,IF(#REF!&lt;&gt;"",1,0))</f>
        <v>#REF!</v>
      </c>
      <c r="AZ53" s="25" t="e">
        <f>IF('Crisis Indicator Data'!#REF!="No Data",1,IF(#REF!&lt;&gt;"",1,0))</f>
        <v>#REF!</v>
      </c>
      <c r="BA53" t="e">
        <f t="shared" si="2"/>
        <v>#REF!</v>
      </c>
      <c r="BB53" s="27" t="e">
        <f t="shared" si="3"/>
        <v>#REF!</v>
      </c>
    </row>
    <row r="54" spans="1:54">
      <c r="A54" t="s">
        <v>6909</v>
      </c>
      <c r="B54" s="25" t="e">
        <f>IF('Crisis Indicator Data'!#REF!="No Data",1,IF(#REF!&lt;&gt;"",1,0))</f>
        <v>#REF!</v>
      </c>
      <c r="C54" s="25" t="e">
        <f>IF('Crisis Indicator Data'!#REF!="No Data",1,IF(#REF!&lt;&gt;"",1,0))</f>
        <v>#REF!</v>
      </c>
      <c r="D54" s="25" t="e">
        <f>IF('Crisis Indicator Data'!#REF!="No Data",1,IF(#REF!&lt;&gt;"",1,0))</f>
        <v>#REF!</v>
      </c>
      <c r="E54" s="25" t="e">
        <f>IF('Crisis Indicator Data'!#REF!="No Data",1,IF(#REF!&lt;&gt;"",1,0))</f>
        <v>#REF!</v>
      </c>
      <c r="F54" s="25" t="e">
        <f>IF('Crisis Indicator Data'!#REF!="No Data",1,IF(#REF!&lt;&gt;"",1,0))</f>
        <v>#REF!</v>
      </c>
      <c r="G54" s="25" t="e">
        <f>IF('Crisis Indicator Data'!#REF!="No Data",1,IF(#REF!&lt;&gt;"",1,0))</f>
        <v>#REF!</v>
      </c>
      <c r="H54" s="25" t="e">
        <f>IF('Crisis Indicator Data'!#REF!="No Data",1,IF(#REF!&lt;&gt;"",1,0))</f>
        <v>#REF!</v>
      </c>
      <c r="I54" s="25" t="e">
        <f>IF('Crisis Indicator Data'!#REF!="No Data",1,IF(#REF!&lt;&gt;"",1,0))</f>
        <v>#REF!</v>
      </c>
      <c r="J54" s="25" t="e">
        <f>IF('Crisis Indicator Data'!#REF!="No Data",1,IF(#REF!&lt;&gt;"",1,0))</f>
        <v>#REF!</v>
      </c>
      <c r="K54" s="25" t="e">
        <f>IF('Crisis Indicator Data'!#REF!="No Data",1,IF(#REF!&lt;&gt;"",1,0))</f>
        <v>#REF!</v>
      </c>
      <c r="L54" s="25" t="e">
        <f>IF('Crisis Indicator Data'!#REF!="No Data",1,IF(#REF!&lt;&gt;"",1,0))</f>
        <v>#REF!</v>
      </c>
      <c r="M54" s="25" t="e">
        <f>IF('Crisis Indicator Data'!#REF!="No Data",1,IF(#REF!&lt;&gt;"",1,0))</f>
        <v>#REF!</v>
      </c>
      <c r="N54" s="25" t="e">
        <f>IF('Crisis Indicator Data'!#REF!="No Data",1,IF(#REF!&lt;&gt;"",1,0))</f>
        <v>#REF!</v>
      </c>
      <c r="O54" s="25" t="e">
        <f>IF('Crisis Indicator Data'!#REF!="No Data",1,IF(#REF!&lt;&gt;"",1,0))</f>
        <v>#REF!</v>
      </c>
      <c r="P54" s="25" t="e">
        <f>IF('Crisis Indicator Data'!#REF!="No Data",1,IF(#REF!&lt;&gt;"",1,0))</f>
        <v>#REF!</v>
      </c>
      <c r="Q54" s="25" t="e">
        <f>IF('Crisis Indicator Data'!#REF!="No Data",1,IF(#REF!&lt;&gt;"",1,0))</f>
        <v>#REF!</v>
      </c>
      <c r="R54" s="25" t="e">
        <f>IF('Crisis Indicator Data'!#REF!="No Data",1,IF(#REF!&lt;&gt;"",1,0))</f>
        <v>#REF!</v>
      </c>
      <c r="S54" s="25" t="e">
        <f>IF('Crisis Indicator Data'!#REF!="No Data",1,IF(#REF!&lt;&gt;"",1,0))</f>
        <v>#REF!</v>
      </c>
      <c r="T54" s="25" t="e">
        <f>IF('Crisis Indicator Data'!#REF!="No Data",1,IF(#REF!&lt;&gt;"",1,0))</f>
        <v>#REF!</v>
      </c>
      <c r="U54" s="25" t="e">
        <f>IF('Crisis Indicator Data'!#REF!="No Data",1,IF(#REF!&lt;&gt;"",1,0))</f>
        <v>#REF!</v>
      </c>
      <c r="V54" s="25" t="e">
        <f>IF('Crisis Indicator Data'!#REF!="No Data",1,IF(#REF!&lt;&gt;"",1,0))</f>
        <v>#REF!</v>
      </c>
      <c r="W54" s="25" t="e">
        <f>IF('Crisis Indicator Data'!#REF!="No Data",1,IF(#REF!&lt;&gt;"",1,0))</f>
        <v>#REF!</v>
      </c>
      <c r="X54" s="25" t="e">
        <f>IF('Crisis Indicator Data'!#REF!="No Data",1,IF(#REF!&lt;&gt;"",1,0))</f>
        <v>#REF!</v>
      </c>
      <c r="Y54" s="25" t="e">
        <f>IF('Crisis Indicator Data'!#REF!="No Data",1,IF(#REF!&lt;&gt;"",1,0))</f>
        <v>#REF!</v>
      </c>
      <c r="Z54" s="25" t="e">
        <f>IF('Crisis Indicator Data'!#REF!="No Data",1,IF(#REF!&lt;&gt;"",1,0))</f>
        <v>#REF!</v>
      </c>
      <c r="AA54" s="25" t="e">
        <f>IF('Crisis Indicator Data'!#REF!="No Data",1,IF(#REF!&lt;&gt;"",1,0))</f>
        <v>#REF!</v>
      </c>
      <c r="AB54" s="25" t="e">
        <f>IF('Crisis Indicator Data'!#REF!="No Data",1,IF(#REF!&lt;&gt;"",1,0))</f>
        <v>#REF!</v>
      </c>
      <c r="AC54" s="25" t="e">
        <f>IF('Crisis Indicator Data'!#REF!="No Data",1,IF(#REF!&lt;&gt;"",1,0))</f>
        <v>#REF!</v>
      </c>
      <c r="AD54" s="25" t="e">
        <f>IF('Crisis Indicator Data'!#REF!="No Data",1,IF(#REF!&lt;&gt;"",1,0))</f>
        <v>#REF!</v>
      </c>
      <c r="AE54" s="25" t="e">
        <f>IF('Crisis Indicator Data'!#REF!="No Data",1,IF(#REF!&lt;&gt;"",1,0))</f>
        <v>#REF!</v>
      </c>
      <c r="AF54" s="25" t="e">
        <f>IF('Crisis Indicator Data'!#REF!="No Data",1,IF(#REF!&lt;&gt;"",1,0))</f>
        <v>#REF!</v>
      </c>
      <c r="AG54" s="25" t="e">
        <f>IF('Crisis Indicator Data'!#REF!="No Data",1,IF(#REF!&lt;&gt;"",1,0))</f>
        <v>#REF!</v>
      </c>
      <c r="AH54" s="25" t="e">
        <f>IF('Crisis Indicator Data'!#REF!="No Data",1,IF(#REF!&lt;&gt;"",1,0))</f>
        <v>#REF!</v>
      </c>
      <c r="AI54" s="25" t="e">
        <f>IF('Crisis Indicator Data'!#REF!="No Data",1,IF(#REF!&lt;&gt;"",1,0))</f>
        <v>#REF!</v>
      </c>
      <c r="AJ54" s="25" t="e">
        <f>IF('Crisis Indicator Data'!#REF!="No Data",1,IF(#REF!&lt;&gt;"",1,0))</f>
        <v>#REF!</v>
      </c>
      <c r="AK54" s="25" t="e">
        <f>IF('Crisis Indicator Data'!#REF!="No Data",1,IF(#REF!&lt;&gt;"",1,0))</f>
        <v>#REF!</v>
      </c>
      <c r="AL54" s="25" t="e">
        <f>IF('Crisis Indicator Data'!#REF!="No Data",1,IF(#REF!&lt;&gt;"",1,0))</f>
        <v>#REF!</v>
      </c>
      <c r="AM54" s="25" t="e">
        <f>IF('Crisis Indicator Data'!#REF!="No Data",1,IF(#REF!&lt;&gt;"",1,0))</f>
        <v>#REF!</v>
      </c>
      <c r="AN54" s="25" t="e">
        <f>IF('Crisis Indicator Data'!#REF!="No Data",1,IF(#REF!&lt;&gt;"",1,0))</f>
        <v>#REF!</v>
      </c>
      <c r="AO54" s="25" t="e">
        <f>IF('Crisis Indicator Data'!#REF!="No Data",1,IF(#REF!&lt;&gt;"",1,0))</f>
        <v>#REF!</v>
      </c>
      <c r="AP54" s="25" t="e">
        <f>IF('Crisis Indicator Data'!#REF!="No Data",1,IF(#REF!&lt;&gt;"",1,0))</f>
        <v>#REF!</v>
      </c>
      <c r="AQ54" s="25" t="e">
        <f>IF('Crisis Indicator Data'!#REF!="No Data",1,IF(#REF!&lt;&gt;"",1,0))</f>
        <v>#REF!</v>
      </c>
      <c r="AR54" s="25" t="e">
        <f>IF('Crisis Indicator Data'!#REF!="No Data",1,IF(#REF!&lt;&gt;"",1,0))</f>
        <v>#REF!</v>
      </c>
      <c r="AS54" s="25" t="e">
        <f>IF('Crisis Indicator Data'!#REF!="No Data",1,IF(#REF!&lt;&gt;"",1,0))</f>
        <v>#REF!</v>
      </c>
      <c r="AT54" s="25" t="e">
        <f>IF('Crisis Indicator Data'!#REF!="No Data",1,IF(#REF!&lt;&gt;"",1,0))</f>
        <v>#REF!</v>
      </c>
      <c r="AU54" s="25" t="e">
        <f>IF('Crisis Indicator Data'!#REF!="No Data",1,IF(#REF!&lt;&gt;"",1,0))</f>
        <v>#REF!</v>
      </c>
      <c r="AV54" s="25" t="e">
        <f>IF('Crisis Indicator Data'!#REF!="No Data",1,IF(#REF!&lt;&gt;"",1,0))</f>
        <v>#REF!</v>
      </c>
      <c r="AW54" s="25" t="e">
        <f>IF('Crisis Indicator Data'!#REF!="No Data",1,IF(#REF!&lt;&gt;"",1,0))</f>
        <v>#REF!</v>
      </c>
      <c r="AX54" s="25" t="e">
        <f>IF('Crisis Indicator Data'!#REF!="No Data",1,IF(#REF!&lt;&gt;"",1,0))</f>
        <v>#REF!</v>
      </c>
      <c r="AY54" s="25" t="e">
        <f>IF('Crisis Indicator Data'!#REF!="No Data",1,IF(#REF!&lt;&gt;"",1,0))</f>
        <v>#REF!</v>
      </c>
      <c r="AZ54" s="25" t="e">
        <f>IF('Crisis Indicator Data'!#REF!="No Data",1,IF(#REF!&lt;&gt;"",1,0))</f>
        <v>#REF!</v>
      </c>
      <c r="BA54" t="e">
        <f t="shared" si="2"/>
        <v>#REF!</v>
      </c>
      <c r="BB54" s="27" t="e">
        <f t="shared" si="3"/>
        <v>#REF!</v>
      </c>
    </row>
    <row r="55" spans="1:54">
      <c r="A55" t="s">
        <v>6879</v>
      </c>
      <c r="B55" s="25" t="e">
        <f>IF('Crisis Indicator Data'!#REF!="No Data",1,IF(#REF!&lt;&gt;"",1,0))</f>
        <v>#REF!</v>
      </c>
      <c r="C55" s="25" t="e">
        <f>IF('Crisis Indicator Data'!#REF!="No Data",1,IF(#REF!&lt;&gt;"",1,0))</f>
        <v>#REF!</v>
      </c>
      <c r="D55" s="25" t="e">
        <f>IF('Crisis Indicator Data'!#REF!="No Data",1,IF(#REF!&lt;&gt;"",1,0))</f>
        <v>#REF!</v>
      </c>
      <c r="E55" s="25" t="e">
        <f>IF('Crisis Indicator Data'!#REF!="No Data",1,IF(#REF!&lt;&gt;"",1,0))</f>
        <v>#REF!</v>
      </c>
      <c r="F55" s="25" t="e">
        <f>IF('Crisis Indicator Data'!#REF!="No Data",1,IF(#REF!&lt;&gt;"",1,0))</f>
        <v>#REF!</v>
      </c>
      <c r="G55" s="25" t="e">
        <f>IF('Crisis Indicator Data'!#REF!="No Data",1,IF(#REF!&lt;&gt;"",1,0))</f>
        <v>#REF!</v>
      </c>
      <c r="H55" s="25" t="e">
        <f>IF('Crisis Indicator Data'!#REF!="No Data",1,IF(#REF!&lt;&gt;"",1,0))</f>
        <v>#REF!</v>
      </c>
      <c r="I55" s="25" t="e">
        <f>IF('Crisis Indicator Data'!#REF!="No Data",1,IF(#REF!&lt;&gt;"",1,0))</f>
        <v>#REF!</v>
      </c>
      <c r="J55" s="25" t="e">
        <f>IF('Crisis Indicator Data'!#REF!="No Data",1,IF(#REF!&lt;&gt;"",1,0))</f>
        <v>#REF!</v>
      </c>
      <c r="K55" s="25" t="e">
        <f>IF('Crisis Indicator Data'!#REF!="No Data",1,IF(#REF!&lt;&gt;"",1,0))</f>
        <v>#REF!</v>
      </c>
      <c r="L55" s="25" t="e">
        <f>IF('Crisis Indicator Data'!#REF!="No Data",1,IF(#REF!&lt;&gt;"",1,0))</f>
        <v>#REF!</v>
      </c>
      <c r="M55" s="25" t="e">
        <f>IF('Crisis Indicator Data'!#REF!="No Data",1,IF(#REF!&lt;&gt;"",1,0))</f>
        <v>#REF!</v>
      </c>
      <c r="N55" s="25" t="e">
        <f>IF('Crisis Indicator Data'!#REF!="No Data",1,IF(#REF!&lt;&gt;"",1,0))</f>
        <v>#REF!</v>
      </c>
      <c r="O55" s="25" t="e">
        <f>IF('Crisis Indicator Data'!#REF!="No Data",1,IF(#REF!&lt;&gt;"",1,0))</f>
        <v>#REF!</v>
      </c>
      <c r="P55" s="25" t="e">
        <f>IF('Crisis Indicator Data'!#REF!="No Data",1,IF(#REF!&lt;&gt;"",1,0))</f>
        <v>#REF!</v>
      </c>
      <c r="Q55" s="25" t="e">
        <f>IF('Crisis Indicator Data'!#REF!="No Data",1,IF(#REF!&lt;&gt;"",1,0))</f>
        <v>#REF!</v>
      </c>
      <c r="R55" s="25" t="e">
        <f>IF('Crisis Indicator Data'!#REF!="No Data",1,IF(#REF!&lt;&gt;"",1,0))</f>
        <v>#REF!</v>
      </c>
      <c r="S55" s="25" t="e">
        <f>IF('Crisis Indicator Data'!#REF!="No Data",1,IF(#REF!&lt;&gt;"",1,0))</f>
        <v>#REF!</v>
      </c>
      <c r="T55" s="25" t="e">
        <f>IF('Crisis Indicator Data'!#REF!="No Data",1,IF(#REF!&lt;&gt;"",1,0))</f>
        <v>#REF!</v>
      </c>
      <c r="U55" s="25" t="e">
        <f>IF('Crisis Indicator Data'!#REF!="No Data",1,IF(#REF!&lt;&gt;"",1,0))</f>
        <v>#REF!</v>
      </c>
      <c r="V55" s="25" t="e">
        <f>IF('Crisis Indicator Data'!#REF!="No Data",1,IF(#REF!&lt;&gt;"",1,0))</f>
        <v>#REF!</v>
      </c>
      <c r="W55" s="25" t="e">
        <f>IF('Crisis Indicator Data'!#REF!="No Data",1,IF(#REF!&lt;&gt;"",1,0))</f>
        <v>#REF!</v>
      </c>
      <c r="X55" s="25" t="e">
        <f>IF('Crisis Indicator Data'!#REF!="No Data",1,IF(#REF!&lt;&gt;"",1,0))</f>
        <v>#REF!</v>
      </c>
      <c r="Y55" s="25" t="e">
        <f>IF('Crisis Indicator Data'!#REF!="No Data",1,IF(#REF!&lt;&gt;"",1,0))</f>
        <v>#REF!</v>
      </c>
      <c r="Z55" s="25" t="e">
        <f>IF('Crisis Indicator Data'!#REF!="No Data",1,IF(#REF!&lt;&gt;"",1,0))</f>
        <v>#REF!</v>
      </c>
      <c r="AA55" s="25" t="e">
        <f>IF('Crisis Indicator Data'!#REF!="No Data",1,IF(#REF!&lt;&gt;"",1,0))</f>
        <v>#REF!</v>
      </c>
      <c r="AB55" s="25" t="e">
        <f>IF('Crisis Indicator Data'!#REF!="No Data",1,IF(#REF!&lt;&gt;"",1,0))</f>
        <v>#REF!</v>
      </c>
      <c r="AC55" s="25" t="e">
        <f>IF('Crisis Indicator Data'!#REF!="No Data",1,IF(#REF!&lt;&gt;"",1,0))</f>
        <v>#REF!</v>
      </c>
      <c r="AD55" s="25" t="e">
        <f>IF('Crisis Indicator Data'!#REF!="No Data",1,IF(#REF!&lt;&gt;"",1,0))</f>
        <v>#REF!</v>
      </c>
      <c r="AE55" s="25" t="e">
        <f>IF('Crisis Indicator Data'!#REF!="No Data",1,IF(#REF!&lt;&gt;"",1,0))</f>
        <v>#REF!</v>
      </c>
      <c r="AF55" s="25" t="e">
        <f>IF('Crisis Indicator Data'!#REF!="No Data",1,IF(#REF!&lt;&gt;"",1,0))</f>
        <v>#REF!</v>
      </c>
      <c r="AG55" s="25" t="e">
        <f>IF('Crisis Indicator Data'!#REF!="No Data",1,IF(#REF!&lt;&gt;"",1,0))</f>
        <v>#REF!</v>
      </c>
      <c r="AH55" s="25" t="e">
        <f>IF('Crisis Indicator Data'!#REF!="No Data",1,IF(#REF!&lt;&gt;"",1,0))</f>
        <v>#REF!</v>
      </c>
      <c r="AI55" s="25" t="e">
        <f>IF('Crisis Indicator Data'!#REF!="No Data",1,IF(#REF!&lt;&gt;"",1,0))</f>
        <v>#REF!</v>
      </c>
      <c r="AJ55" s="25" t="e">
        <f>IF('Crisis Indicator Data'!#REF!="No Data",1,IF(#REF!&lt;&gt;"",1,0))</f>
        <v>#REF!</v>
      </c>
      <c r="AK55" s="25" t="e">
        <f>IF('Crisis Indicator Data'!#REF!="No Data",1,IF(#REF!&lt;&gt;"",1,0))</f>
        <v>#REF!</v>
      </c>
      <c r="AL55" s="25" t="e">
        <f>IF('Crisis Indicator Data'!#REF!="No Data",1,IF(#REF!&lt;&gt;"",1,0))</f>
        <v>#REF!</v>
      </c>
      <c r="AM55" s="25" t="e">
        <f>IF('Crisis Indicator Data'!#REF!="No Data",1,IF(#REF!&lt;&gt;"",1,0))</f>
        <v>#REF!</v>
      </c>
      <c r="AN55" s="25" t="e">
        <f>IF('Crisis Indicator Data'!#REF!="No Data",1,IF(#REF!&lt;&gt;"",1,0))</f>
        <v>#REF!</v>
      </c>
      <c r="AO55" s="25" t="e">
        <f>IF('Crisis Indicator Data'!#REF!="No Data",1,IF(#REF!&lt;&gt;"",1,0))</f>
        <v>#REF!</v>
      </c>
      <c r="AP55" s="25" t="e">
        <f>IF('Crisis Indicator Data'!#REF!="No Data",1,IF(#REF!&lt;&gt;"",1,0))</f>
        <v>#REF!</v>
      </c>
      <c r="AQ55" s="25" t="e">
        <f>IF('Crisis Indicator Data'!#REF!="No Data",1,IF(#REF!&lt;&gt;"",1,0))</f>
        <v>#REF!</v>
      </c>
      <c r="AR55" s="25" t="e">
        <f>IF('Crisis Indicator Data'!#REF!="No Data",1,IF(#REF!&lt;&gt;"",1,0))</f>
        <v>#REF!</v>
      </c>
      <c r="AS55" s="25" t="e">
        <f>IF('Crisis Indicator Data'!#REF!="No Data",1,IF(#REF!&lt;&gt;"",1,0))</f>
        <v>#REF!</v>
      </c>
      <c r="AT55" s="25" t="e">
        <f>IF('Crisis Indicator Data'!#REF!="No Data",1,IF(#REF!&lt;&gt;"",1,0))</f>
        <v>#REF!</v>
      </c>
      <c r="AU55" s="25" t="e">
        <f>IF('Crisis Indicator Data'!#REF!="No Data",1,IF(#REF!&lt;&gt;"",1,0))</f>
        <v>#REF!</v>
      </c>
      <c r="AV55" s="25" t="e">
        <f>IF('Crisis Indicator Data'!#REF!="No Data",1,IF(#REF!&lt;&gt;"",1,0))</f>
        <v>#REF!</v>
      </c>
      <c r="AW55" s="25" t="e">
        <f>IF('Crisis Indicator Data'!#REF!="No Data",1,IF(#REF!&lt;&gt;"",1,0))</f>
        <v>#REF!</v>
      </c>
      <c r="AX55" s="25" t="e">
        <f>IF('Crisis Indicator Data'!#REF!="No Data",1,IF(#REF!&lt;&gt;"",1,0))</f>
        <v>#REF!</v>
      </c>
      <c r="AY55" s="25" t="e">
        <f>IF('Crisis Indicator Data'!#REF!="No Data",1,IF(#REF!&lt;&gt;"",1,0))</f>
        <v>#REF!</v>
      </c>
      <c r="AZ55" s="25" t="e">
        <f>IF('Crisis Indicator Data'!#REF!="No Data",1,IF(#REF!&lt;&gt;"",1,0))</f>
        <v>#REF!</v>
      </c>
      <c r="BA55" t="e">
        <f t="shared" si="2"/>
        <v>#REF!</v>
      </c>
      <c r="BB55" s="27" t="e">
        <f t="shared" si="3"/>
        <v>#REF!</v>
      </c>
    </row>
    <row r="56" spans="1:54">
      <c r="A56" t="s">
        <v>6884</v>
      </c>
      <c r="B56" s="25" t="e">
        <f>IF('Crisis Indicator Data'!#REF!="No Data",1,IF(#REF!&lt;&gt;"",1,0))</f>
        <v>#REF!</v>
      </c>
      <c r="C56" s="25" t="e">
        <f>IF('Crisis Indicator Data'!#REF!="No Data",1,IF(#REF!&lt;&gt;"",1,0))</f>
        <v>#REF!</v>
      </c>
      <c r="D56" s="25" t="e">
        <f>IF('Crisis Indicator Data'!#REF!="No Data",1,IF(#REF!&lt;&gt;"",1,0))</f>
        <v>#REF!</v>
      </c>
      <c r="E56" s="25" t="e">
        <f>IF('Crisis Indicator Data'!#REF!="No Data",1,IF(#REF!&lt;&gt;"",1,0))</f>
        <v>#REF!</v>
      </c>
      <c r="F56" s="25" t="e">
        <f>IF('Crisis Indicator Data'!#REF!="No Data",1,IF(#REF!&lt;&gt;"",1,0))</f>
        <v>#REF!</v>
      </c>
      <c r="G56" s="25" t="e">
        <f>IF('Crisis Indicator Data'!#REF!="No Data",1,IF(#REF!&lt;&gt;"",1,0))</f>
        <v>#REF!</v>
      </c>
      <c r="H56" s="25" t="e">
        <f>IF('Crisis Indicator Data'!#REF!="No Data",1,IF(#REF!&lt;&gt;"",1,0))</f>
        <v>#REF!</v>
      </c>
      <c r="I56" s="25" t="e">
        <f>IF('Crisis Indicator Data'!#REF!="No Data",1,IF(#REF!&lt;&gt;"",1,0))</f>
        <v>#REF!</v>
      </c>
      <c r="J56" s="25" t="e">
        <f>IF('Crisis Indicator Data'!#REF!="No Data",1,IF(#REF!&lt;&gt;"",1,0))</f>
        <v>#REF!</v>
      </c>
      <c r="K56" s="25" t="e">
        <f>IF('Crisis Indicator Data'!#REF!="No Data",1,IF(#REF!&lt;&gt;"",1,0))</f>
        <v>#REF!</v>
      </c>
      <c r="L56" s="25" t="e">
        <f>IF('Crisis Indicator Data'!#REF!="No Data",1,IF(#REF!&lt;&gt;"",1,0))</f>
        <v>#REF!</v>
      </c>
      <c r="M56" s="25" t="e">
        <f>IF('Crisis Indicator Data'!#REF!="No Data",1,IF(#REF!&lt;&gt;"",1,0))</f>
        <v>#REF!</v>
      </c>
      <c r="N56" s="25" t="e">
        <f>IF('Crisis Indicator Data'!#REF!="No Data",1,IF(#REF!&lt;&gt;"",1,0))</f>
        <v>#REF!</v>
      </c>
      <c r="O56" s="25" t="e">
        <f>IF('Crisis Indicator Data'!#REF!="No Data",1,IF(#REF!&lt;&gt;"",1,0))</f>
        <v>#REF!</v>
      </c>
      <c r="P56" s="25" t="e">
        <f>IF('Crisis Indicator Data'!#REF!="No Data",1,IF(#REF!&lt;&gt;"",1,0))</f>
        <v>#REF!</v>
      </c>
      <c r="Q56" s="25" t="e">
        <f>IF('Crisis Indicator Data'!#REF!="No Data",1,IF(#REF!&lt;&gt;"",1,0))</f>
        <v>#REF!</v>
      </c>
      <c r="R56" s="25" t="e">
        <f>IF('Crisis Indicator Data'!#REF!="No Data",1,IF(#REF!&lt;&gt;"",1,0))</f>
        <v>#REF!</v>
      </c>
      <c r="S56" s="25" t="e">
        <f>IF('Crisis Indicator Data'!#REF!="No Data",1,IF(#REF!&lt;&gt;"",1,0))</f>
        <v>#REF!</v>
      </c>
      <c r="T56" s="25" t="e">
        <f>IF('Crisis Indicator Data'!#REF!="No Data",1,IF(#REF!&lt;&gt;"",1,0))</f>
        <v>#REF!</v>
      </c>
      <c r="U56" s="25" t="e">
        <f>IF('Crisis Indicator Data'!#REF!="No Data",1,IF(#REF!&lt;&gt;"",1,0))</f>
        <v>#REF!</v>
      </c>
      <c r="V56" s="25" t="e">
        <f>IF('Crisis Indicator Data'!#REF!="No Data",1,IF(#REF!&lt;&gt;"",1,0))</f>
        <v>#REF!</v>
      </c>
      <c r="W56" s="25" t="e">
        <f>IF('Crisis Indicator Data'!#REF!="No Data",1,IF(#REF!&lt;&gt;"",1,0))</f>
        <v>#REF!</v>
      </c>
      <c r="X56" s="25" t="e">
        <f>IF('Crisis Indicator Data'!#REF!="No Data",1,IF(#REF!&lt;&gt;"",1,0))</f>
        <v>#REF!</v>
      </c>
      <c r="Y56" s="25" t="e">
        <f>IF('Crisis Indicator Data'!#REF!="No Data",1,IF(#REF!&lt;&gt;"",1,0))</f>
        <v>#REF!</v>
      </c>
      <c r="Z56" s="25" t="e">
        <f>IF('Crisis Indicator Data'!#REF!="No Data",1,IF(#REF!&lt;&gt;"",1,0))</f>
        <v>#REF!</v>
      </c>
      <c r="AA56" s="25" t="e">
        <f>IF('Crisis Indicator Data'!#REF!="No Data",1,IF(#REF!&lt;&gt;"",1,0))</f>
        <v>#REF!</v>
      </c>
      <c r="AB56" s="25" t="e">
        <f>IF('Crisis Indicator Data'!#REF!="No Data",1,IF(#REF!&lt;&gt;"",1,0))</f>
        <v>#REF!</v>
      </c>
      <c r="AC56" s="25" t="e">
        <f>IF('Crisis Indicator Data'!#REF!="No Data",1,IF(#REF!&lt;&gt;"",1,0))</f>
        <v>#REF!</v>
      </c>
      <c r="AD56" s="25" t="e">
        <f>IF('Crisis Indicator Data'!#REF!="No Data",1,IF(#REF!&lt;&gt;"",1,0))</f>
        <v>#REF!</v>
      </c>
      <c r="AE56" s="25" t="e">
        <f>IF('Crisis Indicator Data'!#REF!="No Data",1,IF(#REF!&lt;&gt;"",1,0))</f>
        <v>#REF!</v>
      </c>
      <c r="AF56" s="25" t="e">
        <f>IF('Crisis Indicator Data'!#REF!="No Data",1,IF(#REF!&lt;&gt;"",1,0))</f>
        <v>#REF!</v>
      </c>
      <c r="AG56" s="25" t="e">
        <f>IF('Crisis Indicator Data'!#REF!="No Data",1,IF(#REF!&lt;&gt;"",1,0))</f>
        <v>#REF!</v>
      </c>
      <c r="AH56" s="25" t="e">
        <f>IF('Crisis Indicator Data'!#REF!="No Data",1,IF(#REF!&lt;&gt;"",1,0))</f>
        <v>#REF!</v>
      </c>
      <c r="AI56" s="25" t="e">
        <f>IF('Crisis Indicator Data'!#REF!="No Data",1,IF(#REF!&lt;&gt;"",1,0))</f>
        <v>#REF!</v>
      </c>
      <c r="AJ56" s="25" t="e">
        <f>IF('Crisis Indicator Data'!#REF!="No Data",1,IF(#REF!&lt;&gt;"",1,0))</f>
        <v>#REF!</v>
      </c>
      <c r="AK56" s="25" t="e">
        <f>IF('Crisis Indicator Data'!#REF!="No Data",1,IF(#REF!&lt;&gt;"",1,0))</f>
        <v>#REF!</v>
      </c>
      <c r="AL56" s="25" t="e">
        <f>IF('Crisis Indicator Data'!#REF!="No Data",1,IF(#REF!&lt;&gt;"",1,0))</f>
        <v>#REF!</v>
      </c>
      <c r="AM56" s="25" t="e">
        <f>IF('Crisis Indicator Data'!#REF!="No Data",1,IF(#REF!&lt;&gt;"",1,0))</f>
        <v>#REF!</v>
      </c>
      <c r="AN56" s="25" t="e">
        <f>IF('Crisis Indicator Data'!#REF!="No Data",1,IF(#REF!&lt;&gt;"",1,0))</f>
        <v>#REF!</v>
      </c>
      <c r="AO56" s="25" t="e">
        <f>IF('Crisis Indicator Data'!#REF!="No Data",1,IF(#REF!&lt;&gt;"",1,0))</f>
        <v>#REF!</v>
      </c>
      <c r="AP56" s="25" t="e">
        <f>IF('Crisis Indicator Data'!#REF!="No Data",1,IF(#REF!&lt;&gt;"",1,0))</f>
        <v>#REF!</v>
      </c>
      <c r="AQ56" s="25" t="e">
        <f>IF('Crisis Indicator Data'!#REF!="No Data",1,IF(#REF!&lt;&gt;"",1,0))</f>
        <v>#REF!</v>
      </c>
      <c r="AR56" s="25" t="e">
        <f>IF('Crisis Indicator Data'!#REF!="No Data",1,IF(#REF!&lt;&gt;"",1,0))</f>
        <v>#REF!</v>
      </c>
      <c r="AS56" s="25" t="e">
        <f>IF('Crisis Indicator Data'!#REF!="No Data",1,IF(#REF!&lt;&gt;"",1,0))</f>
        <v>#REF!</v>
      </c>
      <c r="AT56" s="25" t="e">
        <f>IF('Crisis Indicator Data'!#REF!="No Data",1,IF(#REF!&lt;&gt;"",1,0))</f>
        <v>#REF!</v>
      </c>
      <c r="AU56" s="25" t="e">
        <f>IF('Crisis Indicator Data'!#REF!="No Data",1,IF(#REF!&lt;&gt;"",1,0))</f>
        <v>#REF!</v>
      </c>
      <c r="AV56" s="25" t="e">
        <f>IF('Crisis Indicator Data'!#REF!="No Data",1,IF(#REF!&lt;&gt;"",1,0))</f>
        <v>#REF!</v>
      </c>
      <c r="AW56" s="25" t="e">
        <f>IF('Crisis Indicator Data'!#REF!="No Data",1,IF(#REF!&lt;&gt;"",1,0))</f>
        <v>#REF!</v>
      </c>
      <c r="AX56" s="25" t="e">
        <f>IF('Crisis Indicator Data'!#REF!="No Data",1,IF(#REF!&lt;&gt;"",1,0))</f>
        <v>#REF!</v>
      </c>
      <c r="AY56" s="25" t="e">
        <f>IF('Crisis Indicator Data'!#REF!="No Data",1,IF(#REF!&lt;&gt;"",1,0))</f>
        <v>#REF!</v>
      </c>
      <c r="AZ56" s="25" t="e">
        <f>IF('Crisis Indicator Data'!#REF!="No Data",1,IF(#REF!&lt;&gt;"",1,0))</f>
        <v>#REF!</v>
      </c>
      <c r="BA56" t="e">
        <f t="shared" si="2"/>
        <v>#REF!</v>
      </c>
      <c r="BB56" s="27" t="e">
        <f t="shared" si="3"/>
        <v>#REF!</v>
      </c>
    </row>
    <row r="57" spans="1:54">
      <c r="A57" t="s">
        <v>6885</v>
      </c>
      <c r="B57" s="25" t="e">
        <f>IF('Crisis Indicator Data'!#REF!="No Data",1,IF(#REF!&lt;&gt;"",1,0))</f>
        <v>#REF!</v>
      </c>
      <c r="C57" s="25" t="e">
        <f>IF('Crisis Indicator Data'!#REF!="No Data",1,IF(#REF!&lt;&gt;"",1,0))</f>
        <v>#REF!</v>
      </c>
      <c r="D57" s="25" t="e">
        <f>IF('Crisis Indicator Data'!#REF!="No Data",1,IF(#REF!&lt;&gt;"",1,0))</f>
        <v>#REF!</v>
      </c>
      <c r="E57" s="25" t="e">
        <f>IF('Crisis Indicator Data'!#REF!="No Data",1,IF(#REF!&lt;&gt;"",1,0))</f>
        <v>#REF!</v>
      </c>
      <c r="F57" s="25" t="e">
        <f>IF('Crisis Indicator Data'!#REF!="No Data",1,IF(#REF!&lt;&gt;"",1,0))</f>
        <v>#REF!</v>
      </c>
      <c r="G57" s="25" t="e">
        <f>IF('Crisis Indicator Data'!#REF!="No Data",1,IF(#REF!&lt;&gt;"",1,0))</f>
        <v>#REF!</v>
      </c>
      <c r="H57" s="25" t="e">
        <f>IF('Crisis Indicator Data'!#REF!="No Data",1,IF(#REF!&lt;&gt;"",1,0))</f>
        <v>#REF!</v>
      </c>
      <c r="I57" s="25" t="e">
        <f>IF('Crisis Indicator Data'!#REF!="No Data",1,IF(#REF!&lt;&gt;"",1,0))</f>
        <v>#REF!</v>
      </c>
      <c r="J57" s="25" t="e">
        <f>IF('Crisis Indicator Data'!#REF!="No Data",1,IF(#REF!&lt;&gt;"",1,0))</f>
        <v>#REF!</v>
      </c>
      <c r="K57" s="25" t="e">
        <f>IF('Crisis Indicator Data'!#REF!="No Data",1,IF(#REF!&lt;&gt;"",1,0))</f>
        <v>#REF!</v>
      </c>
      <c r="L57" s="25" t="e">
        <f>IF('Crisis Indicator Data'!#REF!="No Data",1,IF(#REF!&lt;&gt;"",1,0))</f>
        <v>#REF!</v>
      </c>
      <c r="M57" s="25" t="e">
        <f>IF('Crisis Indicator Data'!#REF!="No Data",1,IF(#REF!&lt;&gt;"",1,0))</f>
        <v>#REF!</v>
      </c>
      <c r="N57" s="25" t="e">
        <f>IF('Crisis Indicator Data'!#REF!="No Data",1,IF(#REF!&lt;&gt;"",1,0))</f>
        <v>#REF!</v>
      </c>
      <c r="O57" s="25" t="e">
        <f>IF('Crisis Indicator Data'!#REF!="No Data",1,IF(#REF!&lt;&gt;"",1,0))</f>
        <v>#REF!</v>
      </c>
      <c r="P57" s="25" t="e">
        <f>IF('Crisis Indicator Data'!#REF!="No Data",1,IF(#REF!&lt;&gt;"",1,0))</f>
        <v>#REF!</v>
      </c>
      <c r="Q57" s="25" t="e">
        <f>IF('Crisis Indicator Data'!#REF!="No Data",1,IF(#REF!&lt;&gt;"",1,0))</f>
        <v>#REF!</v>
      </c>
      <c r="R57" s="25" t="e">
        <f>IF('Crisis Indicator Data'!#REF!="No Data",1,IF(#REF!&lt;&gt;"",1,0))</f>
        <v>#REF!</v>
      </c>
      <c r="S57" s="25" t="e">
        <f>IF('Crisis Indicator Data'!#REF!="No Data",1,IF(#REF!&lt;&gt;"",1,0))</f>
        <v>#REF!</v>
      </c>
      <c r="T57" s="25" t="e">
        <f>IF('Crisis Indicator Data'!#REF!="No Data",1,IF(#REF!&lt;&gt;"",1,0))</f>
        <v>#REF!</v>
      </c>
      <c r="U57" s="25" t="e">
        <f>IF('Crisis Indicator Data'!#REF!="No Data",1,IF(#REF!&lt;&gt;"",1,0))</f>
        <v>#REF!</v>
      </c>
      <c r="V57" s="25" t="e">
        <f>IF('Crisis Indicator Data'!#REF!="No Data",1,IF(#REF!&lt;&gt;"",1,0))</f>
        <v>#REF!</v>
      </c>
      <c r="W57" s="25" t="e">
        <f>IF('Crisis Indicator Data'!#REF!="No Data",1,IF(#REF!&lt;&gt;"",1,0))</f>
        <v>#REF!</v>
      </c>
      <c r="X57" s="25" t="e">
        <f>IF('Crisis Indicator Data'!#REF!="No Data",1,IF(#REF!&lt;&gt;"",1,0))</f>
        <v>#REF!</v>
      </c>
      <c r="Y57" s="25" t="e">
        <f>IF('Crisis Indicator Data'!#REF!="No Data",1,IF(#REF!&lt;&gt;"",1,0))</f>
        <v>#REF!</v>
      </c>
      <c r="Z57" s="25" t="e">
        <f>IF('Crisis Indicator Data'!#REF!="No Data",1,IF(#REF!&lt;&gt;"",1,0))</f>
        <v>#REF!</v>
      </c>
      <c r="AA57" s="25" t="e">
        <f>IF('Crisis Indicator Data'!#REF!="No Data",1,IF(#REF!&lt;&gt;"",1,0))</f>
        <v>#REF!</v>
      </c>
      <c r="AB57" s="25" t="e">
        <f>IF('Crisis Indicator Data'!#REF!="No Data",1,IF(#REF!&lt;&gt;"",1,0))</f>
        <v>#REF!</v>
      </c>
      <c r="AC57" s="25" t="e">
        <f>IF('Crisis Indicator Data'!#REF!="No Data",1,IF(#REF!&lt;&gt;"",1,0))</f>
        <v>#REF!</v>
      </c>
      <c r="AD57" s="25" t="e">
        <f>IF('Crisis Indicator Data'!#REF!="No Data",1,IF(#REF!&lt;&gt;"",1,0))</f>
        <v>#REF!</v>
      </c>
      <c r="AE57" s="25" t="e">
        <f>IF('Crisis Indicator Data'!#REF!="No Data",1,IF(#REF!&lt;&gt;"",1,0))</f>
        <v>#REF!</v>
      </c>
      <c r="AF57" s="25" t="e">
        <f>IF('Crisis Indicator Data'!#REF!="No Data",1,IF(#REF!&lt;&gt;"",1,0))</f>
        <v>#REF!</v>
      </c>
      <c r="AG57" s="25" t="e">
        <f>IF('Crisis Indicator Data'!#REF!="No Data",1,IF(#REF!&lt;&gt;"",1,0))</f>
        <v>#REF!</v>
      </c>
      <c r="AH57" s="25" t="e">
        <f>IF('Crisis Indicator Data'!#REF!="No Data",1,IF(#REF!&lt;&gt;"",1,0))</f>
        <v>#REF!</v>
      </c>
      <c r="AI57" s="25" t="e">
        <f>IF('Crisis Indicator Data'!#REF!="No Data",1,IF(#REF!&lt;&gt;"",1,0))</f>
        <v>#REF!</v>
      </c>
      <c r="AJ57" s="25" t="e">
        <f>IF('Crisis Indicator Data'!#REF!="No Data",1,IF(#REF!&lt;&gt;"",1,0))</f>
        <v>#REF!</v>
      </c>
      <c r="AK57" s="25" t="e">
        <f>IF('Crisis Indicator Data'!#REF!="No Data",1,IF(#REF!&lt;&gt;"",1,0))</f>
        <v>#REF!</v>
      </c>
      <c r="AL57" s="25" t="e">
        <f>IF('Crisis Indicator Data'!#REF!="No Data",1,IF(#REF!&lt;&gt;"",1,0))</f>
        <v>#REF!</v>
      </c>
      <c r="AM57" s="25" t="e">
        <f>IF('Crisis Indicator Data'!#REF!="No Data",1,IF(#REF!&lt;&gt;"",1,0))</f>
        <v>#REF!</v>
      </c>
      <c r="AN57" s="25" t="e">
        <f>IF('Crisis Indicator Data'!#REF!="No Data",1,IF(#REF!&lt;&gt;"",1,0))</f>
        <v>#REF!</v>
      </c>
      <c r="AO57" s="25" t="e">
        <f>IF('Crisis Indicator Data'!#REF!="No Data",1,IF(#REF!&lt;&gt;"",1,0))</f>
        <v>#REF!</v>
      </c>
      <c r="AP57" s="25" t="e">
        <f>IF('Crisis Indicator Data'!#REF!="No Data",1,IF(#REF!&lt;&gt;"",1,0))</f>
        <v>#REF!</v>
      </c>
      <c r="AQ57" s="25" t="e">
        <f>IF('Crisis Indicator Data'!#REF!="No Data",1,IF(#REF!&lt;&gt;"",1,0))</f>
        <v>#REF!</v>
      </c>
      <c r="AR57" s="25" t="e">
        <f>IF('Crisis Indicator Data'!#REF!="No Data",1,IF(#REF!&lt;&gt;"",1,0))</f>
        <v>#REF!</v>
      </c>
      <c r="AS57" s="25" t="e">
        <f>IF('Crisis Indicator Data'!#REF!="No Data",1,IF(#REF!&lt;&gt;"",1,0))</f>
        <v>#REF!</v>
      </c>
      <c r="AT57" s="25" t="e">
        <f>IF('Crisis Indicator Data'!#REF!="No Data",1,IF(#REF!&lt;&gt;"",1,0))</f>
        <v>#REF!</v>
      </c>
      <c r="AU57" s="25" t="e">
        <f>IF('Crisis Indicator Data'!#REF!="No Data",1,IF(#REF!&lt;&gt;"",1,0))</f>
        <v>#REF!</v>
      </c>
      <c r="AV57" s="25" t="e">
        <f>IF('Crisis Indicator Data'!#REF!="No Data",1,IF(#REF!&lt;&gt;"",1,0))</f>
        <v>#REF!</v>
      </c>
      <c r="AW57" s="25" t="e">
        <f>IF('Crisis Indicator Data'!#REF!="No Data",1,IF(#REF!&lt;&gt;"",1,0))</f>
        <v>#REF!</v>
      </c>
      <c r="AX57" s="25" t="e">
        <f>IF('Crisis Indicator Data'!#REF!="No Data",1,IF(#REF!&lt;&gt;"",1,0))</f>
        <v>#REF!</v>
      </c>
      <c r="AY57" s="25" t="e">
        <f>IF('Crisis Indicator Data'!#REF!="No Data",1,IF(#REF!&lt;&gt;"",1,0))</f>
        <v>#REF!</v>
      </c>
      <c r="AZ57" s="25" t="e">
        <f>IF('Crisis Indicator Data'!#REF!="No Data",1,IF(#REF!&lt;&gt;"",1,0))</f>
        <v>#REF!</v>
      </c>
      <c r="BA57" t="e">
        <f t="shared" si="2"/>
        <v>#REF!</v>
      </c>
      <c r="BB57" s="27" t="e">
        <f t="shared" si="3"/>
        <v>#REF!</v>
      </c>
    </row>
    <row r="58" spans="1:54">
      <c r="A58" t="s">
        <v>6889</v>
      </c>
      <c r="B58" s="25" t="e">
        <f>IF('Crisis Indicator Data'!#REF!="No Data",1,IF(#REF!&lt;&gt;"",1,0))</f>
        <v>#REF!</v>
      </c>
      <c r="C58" s="25" t="e">
        <f>IF('Crisis Indicator Data'!#REF!="No Data",1,IF(#REF!&lt;&gt;"",1,0))</f>
        <v>#REF!</v>
      </c>
      <c r="D58" s="25" t="e">
        <f>IF('Crisis Indicator Data'!#REF!="No Data",1,IF(#REF!&lt;&gt;"",1,0))</f>
        <v>#REF!</v>
      </c>
      <c r="E58" s="25" t="e">
        <f>IF('Crisis Indicator Data'!#REF!="No Data",1,IF(#REF!&lt;&gt;"",1,0))</f>
        <v>#REF!</v>
      </c>
      <c r="F58" s="25" t="e">
        <f>IF('Crisis Indicator Data'!#REF!="No Data",1,IF(#REF!&lt;&gt;"",1,0))</f>
        <v>#REF!</v>
      </c>
      <c r="G58" s="25" t="e">
        <f>IF('Crisis Indicator Data'!#REF!="No Data",1,IF(#REF!&lt;&gt;"",1,0))</f>
        <v>#REF!</v>
      </c>
      <c r="H58" s="25" t="e">
        <f>IF('Crisis Indicator Data'!#REF!="No Data",1,IF(#REF!&lt;&gt;"",1,0))</f>
        <v>#REF!</v>
      </c>
      <c r="I58" s="25" t="e">
        <f>IF('Crisis Indicator Data'!#REF!="No Data",1,IF(#REF!&lt;&gt;"",1,0))</f>
        <v>#REF!</v>
      </c>
      <c r="J58" s="25" t="e">
        <f>IF('Crisis Indicator Data'!#REF!="No Data",1,IF(#REF!&lt;&gt;"",1,0))</f>
        <v>#REF!</v>
      </c>
      <c r="K58" s="25" t="e">
        <f>IF('Crisis Indicator Data'!#REF!="No Data",1,IF(#REF!&lt;&gt;"",1,0))</f>
        <v>#REF!</v>
      </c>
      <c r="L58" s="25" t="e">
        <f>IF('Crisis Indicator Data'!#REF!="No Data",1,IF(#REF!&lt;&gt;"",1,0))</f>
        <v>#REF!</v>
      </c>
      <c r="M58" s="25" t="e">
        <f>IF('Crisis Indicator Data'!#REF!="No Data",1,IF(#REF!&lt;&gt;"",1,0))</f>
        <v>#REF!</v>
      </c>
      <c r="N58" s="25" t="e">
        <f>IF('Crisis Indicator Data'!#REF!="No Data",1,IF(#REF!&lt;&gt;"",1,0))</f>
        <v>#REF!</v>
      </c>
      <c r="O58" s="25" t="e">
        <f>IF('Crisis Indicator Data'!#REF!="No Data",1,IF(#REF!&lt;&gt;"",1,0))</f>
        <v>#REF!</v>
      </c>
      <c r="P58" s="25" t="e">
        <f>IF('Crisis Indicator Data'!#REF!="No Data",1,IF(#REF!&lt;&gt;"",1,0))</f>
        <v>#REF!</v>
      </c>
      <c r="Q58" s="25" t="e">
        <f>IF('Crisis Indicator Data'!#REF!="No Data",1,IF(#REF!&lt;&gt;"",1,0))</f>
        <v>#REF!</v>
      </c>
      <c r="R58" s="25" t="e">
        <f>IF('Crisis Indicator Data'!#REF!="No Data",1,IF(#REF!&lt;&gt;"",1,0))</f>
        <v>#REF!</v>
      </c>
      <c r="S58" s="25" t="e">
        <f>IF('Crisis Indicator Data'!#REF!="No Data",1,IF(#REF!&lt;&gt;"",1,0))</f>
        <v>#REF!</v>
      </c>
      <c r="T58" s="25" t="e">
        <f>IF('Crisis Indicator Data'!#REF!="No Data",1,IF(#REF!&lt;&gt;"",1,0))</f>
        <v>#REF!</v>
      </c>
      <c r="U58" s="25" t="e">
        <f>IF('Crisis Indicator Data'!#REF!="No Data",1,IF(#REF!&lt;&gt;"",1,0))</f>
        <v>#REF!</v>
      </c>
      <c r="V58" s="25" t="e">
        <f>IF('Crisis Indicator Data'!#REF!="No Data",1,IF(#REF!&lt;&gt;"",1,0))</f>
        <v>#REF!</v>
      </c>
      <c r="W58" s="25" t="e">
        <f>IF('Crisis Indicator Data'!#REF!="No Data",1,IF(#REF!&lt;&gt;"",1,0))</f>
        <v>#REF!</v>
      </c>
      <c r="X58" s="25" t="e">
        <f>IF('Crisis Indicator Data'!#REF!="No Data",1,IF(#REF!&lt;&gt;"",1,0))</f>
        <v>#REF!</v>
      </c>
      <c r="Y58" s="25" t="e">
        <f>IF('Crisis Indicator Data'!#REF!="No Data",1,IF(#REF!&lt;&gt;"",1,0))</f>
        <v>#REF!</v>
      </c>
      <c r="Z58" s="25" t="e">
        <f>IF('Crisis Indicator Data'!#REF!="No Data",1,IF(#REF!&lt;&gt;"",1,0))</f>
        <v>#REF!</v>
      </c>
      <c r="AA58" s="25" t="e">
        <f>IF('Crisis Indicator Data'!#REF!="No Data",1,IF(#REF!&lt;&gt;"",1,0))</f>
        <v>#REF!</v>
      </c>
      <c r="AB58" s="25" t="e">
        <f>IF('Crisis Indicator Data'!#REF!="No Data",1,IF(#REF!&lt;&gt;"",1,0))</f>
        <v>#REF!</v>
      </c>
      <c r="AC58" s="25" t="e">
        <f>IF('Crisis Indicator Data'!#REF!="No Data",1,IF(#REF!&lt;&gt;"",1,0))</f>
        <v>#REF!</v>
      </c>
      <c r="AD58" s="25" t="e">
        <f>IF('Crisis Indicator Data'!#REF!="No Data",1,IF(#REF!&lt;&gt;"",1,0))</f>
        <v>#REF!</v>
      </c>
      <c r="AE58" s="25" t="e">
        <f>IF('Crisis Indicator Data'!#REF!="No Data",1,IF(#REF!&lt;&gt;"",1,0))</f>
        <v>#REF!</v>
      </c>
      <c r="AF58" s="25" t="e">
        <f>IF('Crisis Indicator Data'!#REF!="No Data",1,IF(#REF!&lt;&gt;"",1,0))</f>
        <v>#REF!</v>
      </c>
      <c r="AG58" s="25" t="e">
        <f>IF('Crisis Indicator Data'!#REF!="No Data",1,IF(#REF!&lt;&gt;"",1,0))</f>
        <v>#REF!</v>
      </c>
      <c r="AH58" s="25" t="e">
        <f>IF('Crisis Indicator Data'!#REF!="No Data",1,IF(#REF!&lt;&gt;"",1,0))</f>
        <v>#REF!</v>
      </c>
      <c r="AI58" s="25" t="e">
        <f>IF('Crisis Indicator Data'!#REF!="No Data",1,IF(#REF!&lt;&gt;"",1,0))</f>
        <v>#REF!</v>
      </c>
      <c r="AJ58" s="25" t="e">
        <f>IF('Crisis Indicator Data'!#REF!="No Data",1,IF(#REF!&lt;&gt;"",1,0))</f>
        <v>#REF!</v>
      </c>
      <c r="AK58" s="25" t="e">
        <f>IF('Crisis Indicator Data'!#REF!="No Data",1,IF(#REF!&lt;&gt;"",1,0))</f>
        <v>#REF!</v>
      </c>
      <c r="AL58" s="25" t="e">
        <f>IF('Crisis Indicator Data'!#REF!="No Data",1,IF(#REF!&lt;&gt;"",1,0))</f>
        <v>#REF!</v>
      </c>
      <c r="AM58" s="25" t="e">
        <f>IF('Crisis Indicator Data'!#REF!="No Data",1,IF(#REF!&lt;&gt;"",1,0))</f>
        <v>#REF!</v>
      </c>
      <c r="AN58" s="25" t="e">
        <f>IF('Crisis Indicator Data'!#REF!="No Data",1,IF(#REF!&lt;&gt;"",1,0))</f>
        <v>#REF!</v>
      </c>
      <c r="AO58" s="25" t="e">
        <f>IF('Crisis Indicator Data'!#REF!="No Data",1,IF(#REF!&lt;&gt;"",1,0))</f>
        <v>#REF!</v>
      </c>
      <c r="AP58" s="25" t="e">
        <f>IF('Crisis Indicator Data'!#REF!="No Data",1,IF(#REF!&lt;&gt;"",1,0))</f>
        <v>#REF!</v>
      </c>
      <c r="AQ58" s="25" t="e">
        <f>IF('Crisis Indicator Data'!#REF!="No Data",1,IF(#REF!&lt;&gt;"",1,0))</f>
        <v>#REF!</v>
      </c>
      <c r="AR58" s="25" t="e">
        <f>IF('Crisis Indicator Data'!#REF!="No Data",1,IF(#REF!&lt;&gt;"",1,0))</f>
        <v>#REF!</v>
      </c>
      <c r="AS58" s="25" t="e">
        <f>IF('Crisis Indicator Data'!#REF!="No Data",1,IF(#REF!&lt;&gt;"",1,0))</f>
        <v>#REF!</v>
      </c>
      <c r="AT58" s="25" t="e">
        <f>IF('Crisis Indicator Data'!#REF!="No Data",1,IF(#REF!&lt;&gt;"",1,0))</f>
        <v>#REF!</v>
      </c>
      <c r="AU58" s="25" t="e">
        <f>IF('Crisis Indicator Data'!#REF!="No Data",1,IF(#REF!&lt;&gt;"",1,0))</f>
        <v>#REF!</v>
      </c>
      <c r="AV58" s="25" t="e">
        <f>IF('Crisis Indicator Data'!#REF!="No Data",1,IF(#REF!&lt;&gt;"",1,0))</f>
        <v>#REF!</v>
      </c>
      <c r="AW58" s="25" t="e">
        <f>IF('Crisis Indicator Data'!#REF!="No Data",1,IF(#REF!&lt;&gt;"",1,0))</f>
        <v>#REF!</v>
      </c>
      <c r="AX58" s="25" t="e">
        <f>IF('Crisis Indicator Data'!#REF!="No Data",1,IF(#REF!&lt;&gt;"",1,0))</f>
        <v>#REF!</v>
      </c>
      <c r="AY58" s="25" t="e">
        <f>IF('Crisis Indicator Data'!#REF!="No Data",1,IF(#REF!&lt;&gt;"",1,0))</f>
        <v>#REF!</v>
      </c>
      <c r="AZ58" s="25" t="e">
        <f>IF('Crisis Indicator Data'!#REF!="No Data",1,IF(#REF!&lt;&gt;"",1,0))</f>
        <v>#REF!</v>
      </c>
      <c r="BA58" t="e">
        <f t="shared" si="2"/>
        <v>#REF!</v>
      </c>
      <c r="BB58" s="27" t="e">
        <f t="shared" si="3"/>
        <v>#REF!</v>
      </c>
    </row>
    <row r="59" spans="1:54">
      <c r="A59" t="s">
        <v>6887</v>
      </c>
      <c r="B59" s="25" t="e">
        <f>IF('Crisis Indicator Data'!#REF!="No Data",1,IF(#REF!&lt;&gt;"",1,0))</f>
        <v>#REF!</v>
      </c>
      <c r="C59" s="25" t="e">
        <f>IF('Crisis Indicator Data'!#REF!="No Data",1,IF(#REF!&lt;&gt;"",1,0))</f>
        <v>#REF!</v>
      </c>
      <c r="D59" s="25" t="e">
        <f>IF('Crisis Indicator Data'!#REF!="No Data",1,IF(#REF!&lt;&gt;"",1,0))</f>
        <v>#REF!</v>
      </c>
      <c r="E59" s="25" t="e">
        <f>IF('Crisis Indicator Data'!#REF!="No Data",1,IF(#REF!&lt;&gt;"",1,0))</f>
        <v>#REF!</v>
      </c>
      <c r="F59" s="25" t="e">
        <f>IF('Crisis Indicator Data'!#REF!="No Data",1,IF(#REF!&lt;&gt;"",1,0))</f>
        <v>#REF!</v>
      </c>
      <c r="G59" s="25" t="e">
        <f>IF('Crisis Indicator Data'!#REF!="No Data",1,IF(#REF!&lt;&gt;"",1,0))</f>
        <v>#REF!</v>
      </c>
      <c r="H59" s="25" t="e">
        <f>IF('Crisis Indicator Data'!#REF!="No Data",1,IF(#REF!&lt;&gt;"",1,0))</f>
        <v>#REF!</v>
      </c>
      <c r="I59" s="25" t="e">
        <f>IF('Crisis Indicator Data'!#REF!="No Data",1,IF(#REF!&lt;&gt;"",1,0))</f>
        <v>#REF!</v>
      </c>
      <c r="J59" s="25" t="e">
        <f>IF('Crisis Indicator Data'!#REF!="No Data",1,IF(#REF!&lt;&gt;"",1,0))</f>
        <v>#REF!</v>
      </c>
      <c r="K59" s="25" t="e">
        <f>IF('Crisis Indicator Data'!#REF!="No Data",1,IF(#REF!&lt;&gt;"",1,0))</f>
        <v>#REF!</v>
      </c>
      <c r="L59" s="25" t="e">
        <f>IF('Crisis Indicator Data'!#REF!="No Data",1,IF(#REF!&lt;&gt;"",1,0))</f>
        <v>#REF!</v>
      </c>
      <c r="M59" s="25" t="e">
        <f>IF('Crisis Indicator Data'!#REF!="No Data",1,IF(#REF!&lt;&gt;"",1,0))</f>
        <v>#REF!</v>
      </c>
      <c r="N59" s="25" t="e">
        <f>IF('Crisis Indicator Data'!#REF!="No Data",1,IF(#REF!&lt;&gt;"",1,0))</f>
        <v>#REF!</v>
      </c>
      <c r="O59" s="25" t="e">
        <f>IF('Crisis Indicator Data'!#REF!="No Data",1,IF(#REF!&lt;&gt;"",1,0))</f>
        <v>#REF!</v>
      </c>
      <c r="P59" s="25" t="e">
        <f>IF('Crisis Indicator Data'!#REF!="No Data",1,IF(#REF!&lt;&gt;"",1,0))</f>
        <v>#REF!</v>
      </c>
      <c r="Q59" s="25" t="e">
        <f>IF('Crisis Indicator Data'!#REF!="No Data",1,IF(#REF!&lt;&gt;"",1,0))</f>
        <v>#REF!</v>
      </c>
      <c r="R59" s="25" t="e">
        <f>IF('Crisis Indicator Data'!#REF!="No Data",1,IF(#REF!&lt;&gt;"",1,0))</f>
        <v>#REF!</v>
      </c>
      <c r="S59" s="25" t="e">
        <f>IF('Crisis Indicator Data'!#REF!="No Data",1,IF(#REF!&lt;&gt;"",1,0))</f>
        <v>#REF!</v>
      </c>
      <c r="T59" s="25" t="e">
        <f>IF('Crisis Indicator Data'!#REF!="No Data",1,IF(#REF!&lt;&gt;"",1,0))</f>
        <v>#REF!</v>
      </c>
      <c r="U59" s="25" t="e">
        <f>IF('Crisis Indicator Data'!#REF!="No Data",1,IF(#REF!&lt;&gt;"",1,0))</f>
        <v>#REF!</v>
      </c>
      <c r="V59" s="25" t="e">
        <f>IF('Crisis Indicator Data'!#REF!="No Data",1,IF(#REF!&lt;&gt;"",1,0))</f>
        <v>#REF!</v>
      </c>
      <c r="W59" s="25" t="e">
        <f>IF('Crisis Indicator Data'!#REF!="No Data",1,IF(#REF!&lt;&gt;"",1,0))</f>
        <v>#REF!</v>
      </c>
      <c r="X59" s="25" t="e">
        <f>IF('Crisis Indicator Data'!#REF!="No Data",1,IF(#REF!&lt;&gt;"",1,0))</f>
        <v>#REF!</v>
      </c>
      <c r="Y59" s="25" t="e">
        <f>IF('Crisis Indicator Data'!#REF!="No Data",1,IF(#REF!&lt;&gt;"",1,0))</f>
        <v>#REF!</v>
      </c>
      <c r="Z59" s="25" t="e">
        <f>IF('Crisis Indicator Data'!#REF!="No Data",1,IF(#REF!&lt;&gt;"",1,0))</f>
        <v>#REF!</v>
      </c>
      <c r="AA59" s="25" t="e">
        <f>IF('Crisis Indicator Data'!#REF!="No Data",1,IF(#REF!&lt;&gt;"",1,0))</f>
        <v>#REF!</v>
      </c>
      <c r="AB59" s="25" t="e">
        <f>IF('Crisis Indicator Data'!#REF!="No Data",1,IF(#REF!&lt;&gt;"",1,0))</f>
        <v>#REF!</v>
      </c>
      <c r="AC59" s="25" t="e">
        <f>IF('Crisis Indicator Data'!#REF!="No Data",1,IF(#REF!&lt;&gt;"",1,0))</f>
        <v>#REF!</v>
      </c>
      <c r="AD59" s="25" t="e">
        <f>IF('Crisis Indicator Data'!#REF!="No Data",1,IF(#REF!&lt;&gt;"",1,0))</f>
        <v>#REF!</v>
      </c>
      <c r="AE59" s="25" t="e">
        <f>IF('Crisis Indicator Data'!#REF!="No Data",1,IF(#REF!&lt;&gt;"",1,0))</f>
        <v>#REF!</v>
      </c>
      <c r="AF59" s="25" t="e">
        <f>IF('Crisis Indicator Data'!#REF!="No Data",1,IF(#REF!&lt;&gt;"",1,0))</f>
        <v>#REF!</v>
      </c>
      <c r="AG59" s="25" t="e">
        <f>IF('Crisis Indicator Data'!#REF!="No Data",1,IF(#REF!&lt;&gt;"",1,0))</f>
        <v>#REF!</v>
      </c>
      <c r="AH59" s="25" t="e">
        <f>IF('Crisis Indicator Data'!#REF!="No Data",1,IF(#REF!&lt;&gt;"",1,0))</f>
        <v>#REF!</v>
      </c>
      <c r="AI59" s="25" t="e">
        <f>IF('Crisis Indicator Data'!#REF!="No Data",1,IF(#REF!&lt;&gt;"",1,0))</f>
        <v>#REF!</v>
      </c>
      <c r="AJ59" s="25" t="e">
        <f>IF('Crisis Indicator Data'!#REF!="No Data",1,IF(#REF!&lt;&gt;"",1,0))</f>
        <v>#REF!</v>
      </c>
      <c r="AK59" s="25" t="e">
        <f>IF('Crisis Indicator Data'!#REF!="No Data",1,IF(#REF!&lt;&gt;"",1,0))</f>
        <v>#REF!</v>
      </c>
      <c r="AL59" s="25" t="e">
        <f>IF('Crisis Indicator Data'!#REF!="No Data",1,IF(#REF!&lt;&gt;"",1,0))</f>
        <v>#REF!</v>
      </c>
      <c r="AM59" s="25" t="e">
        <f>IF('Crisis Indicator Data'!#REF!="No Data",1,IF(#REF!&lt;&gt;"",1,0))</f>
        <v>#REF!</v>
      </c>
      <c r="AN59" s="25" t="e">
        <f>IF('Crisis Indicator Data'!#REF!="No Data",1,IF(#REF!&lt;&gt;"",1,0))</f>
        <v>#REF!</v>
      </c>
      <c r="AO59" s="25" t="e">
        <f>IF('Crisis Indicator Data'!#REF!="No Data",1,IF(#REF!&lt;&gt;"",1,0))</f>
        <v>#REF!</v>
      </c>
      <c r="AP59" s="25" t="e">
        <f>IF('Crisis Indicator Data'!#REF!="No Data",1,IF(#REF!&lt;&gt;"",1,0))</f>
        <v>#REF!</v>
      </c>
      <c r="AQ59" s="25" t="e">
        <f>IF('Crisis Indicator Data'!#REF!="No Data",1,IF(#REF!&lt;&gt;"",1,0))</f>
        <v>#REF!</v>
      </c>
      <c r="AR59" s="25" t="e">
        <f>IF('Crisis Indicator Data'!#REF!="No Data",1,IF(#REF!&lt;&gt;"",1,0))</f>
        <v>#REF!</v>
      </c>
      <c r="AS59" s="25" t="e">
        <f>IF('Crisis Indicator Data'!#REF!="No Data",1,IF(#REF!&lt;&gt;"",1,0))</f>
        <v>#REF!</v>
      </c>
      <c r="AT59" s="25" t="e">
        <f>IF('Crisis Indicator Data'!#REF!="No Data",1,IF(#REF!&lt;&gt;"",1,0))</f>
        <v>#REF!</v>
      </c>
      <c r="AU59" s="25" t="e">
        <f>IF('Crisis Indicator Data'!#REF!="No Data",1,IF(#REF!&lt;&gt;"",1,0))</f>
        <v>#REF!</v>
      </c>
      <c r="AV59" s="25" t="e">
        <f>IF('Crisis Indicator Data'!#REF!="No Data",1,IF(#REF!&lt;&gt;"",1,0))</f>
        <v>#REF!</v>
      </c>
      <c r="AW59" s="25" t="e">
        <f>IF('Crisis Indicator Data'!#REF!="No Data",1,IF(#REF!&lt;&gt;"",1,0))</f>
        <v>#REF!</v>
      </c>
      <c r="AX59" s="25" t="e">
        <f>IF('Crisis Indicator Data'!#REF!="No Data",1,IF(#REF!&lt;&gt;"",1,0))</f>
        <v>#REF!</v>
      </c>
      <c r="AY59" s="25" t="e">
        <f>IF('Crisis Indicator Data'!#REF!="No Data",1,IF(#REF!&lt;&gt;"",1,0))</f>
        <v>#REF!</v>
      </c>
      <c r="AZ59" s="25" t="e">
        <f>IF('Crisis Indicator Data'!#REF!="No Data",1,IF(#REF!&lt;&gt;"",1,0))</f>
        <v>#REF!</v>
      </c>
      <c r="BA59" t="e">
        <f t="shared" si="2"/>
        <v>#REF!</v>
      </c>
      <c r="BB59" s="27" t="e">
        <f t="shared" si="3"/>
        <v>#REF!</v>
      </c>
    </row>
    <row r="60" spans="1:54">
      <c r="A60" t="s">
        <v>6891</v>
      </c>
      <c r="B60" s="25" t="e">
        <f>IF('Crisis Indicator Data'!#REF!="No Data",1,IF(#REF!&lt;&gt;"",1,0))</f>
        <v>#REF!</v>
      </c>
      <c r="C60" s="25" t="e">
        <f>IF('Crisis Indicator Data'!#REF!="No Data",1,IF(#REF!&lt;&gt;"",1,0))</f>
        <v>#REF!</v>
      </c>
      <c r="D60" s="25" t="e">
        <f>IF('Crisis Indicator Data'!#REF!="No Data",1,IF(#REF!&lt;&gt;"",1,0))</f>
        <v>#REF!</v>
      </c>
      <c r="E60" s="25" t="e">
        <f>IF('Crisis Indicator Data'!#REF!="No Data",1,IF(#REF!&lt;&gt;"",1,0))</f>
        <v>#REF!</v>
      </c>
      <c r="F60" s="25" t="e">
        <f>IF('Crisis Indicator Data'!#REF!="No Data",1,IF(#REF!&lt;&gt;"",1,0))</f>
        <v>#REF!</v>
      </c>
      <c r="G60" s="25" t="e">
        <f>IF('Crisis Indicator Data'!#REF!="No Data",1,IF(#REF!&lt;&gt;"",1,0))</f>
        <v>#REF!</v>
      </c>
      <c r="H60" s="25" t="e">
        <f>IF('Crisis Indicator Data'!#REF!="No Data",1,IF(#REF!&lt;&gt;"",1,0))</f>
        <v>#REF!</v>
      </c>
      <c r="I60" s="25" t="e">
        <f>IF('Crisis Indicator Data'!#REF!="No Data",1,IF(#REF!&lt;&gt;"",1,0))</f>
        <v>#REF!</v>
      </c>
      <c r="J60" s="25" t="e">
        <f>IF('Crisis Indicator Data'!#REF!="No Data",1,IF(#REF!&lt;&gt;"",1,0))</f>
        <v>#REF!</v>
      </c>
      <c r="K60" s="25" t="e">
        <f>IF('Crisis Indicator Data'!#REF!="No Data",1,IF(#REF!&lt;&gt;"",1,0))</f>
        <v>#REF!</v>
      </c>
      <c r="L60" s="25" t="e">
        <f>IF('Crisis Indicator Data'!#REF!="No Data",1,IF(#REF!&lt;&gt;"",1,0))</f>
        <v>#REF!</v>
      </c>
      <c r="M60" s="25" t="e">
        <f>IF('Crisis Indicator Data'!#REF!="No Data",1,IF(#REF!&lt;&gt;"",1,0))</f>
        <v>#REF!</v>
      </c>
      <c r="N60" s="25" t="e">
        <f>IF('Crisis Indicator Data'!#REF!="No Data",1,IF(#REF!&lt;&gt;"",1,0))</f>
        <v>#REF!</v>
      </c>
      <c r="O60" s="25" t="e">
        <f>IF('Crisis Indicator Data'!#REF!="No Data",1,IF(#REF!&lt;&gt;"",1,0))</f>
        <v>#REF!</v>
      </c>
      <c r="P60" s="25" t="e">
        <f>IF('Crisis Indicator Data'!#REF!="No Data",1,IF(#REF!&lt;&gt;"",1,0))</f>
        <v>#REF!</v>
      </c>
      <c r="Q60" s="25" t="e">
        <f>IF('Crisis Indicator Data'!#REF!="No Data",1,IF(#REF!&lt;&gt;"",1,0))</f>
        <v>#REF!</v>
      </c>
      <c r="R60" s="25" t="e">
        <f>IF('Crisis Indicator Data'!#REF!="No Data",1,IF(#REF!&lt;&gt;"",1,0))</f>
        <v>#REF!</v>
      </c>
      <c r="S60" s="25" t="e">
        <f>IF('Crisis Indicator Data'!#REF!="No Data",1,IF(#REF!&lt;&gt;"",1,0))</f>
        <v>#REF!</v>
      </c>
      <c r="T60" s="25" t="e">
        <f>IF('Crisis Indicator Data'!#REF!="No Data",1,IF(#REF!&lt;&gt;"",1,0))</f>
        <v>#REF!</v>
      </c>
      <c r="U60" s="25" t="e">
        <f>IF('Crisis Indicator Data'!#REF!="No Data",1,IF(#REF!&lt;&gt;"",1,0))</f>
        <v>#REF!</v>
      </c>
      <c r="V60" s="25" t="e">
        <f>IF('Crisis Indicator Data'!#REF!="No Data",1,IF(#REF!&lt;&gt;"",1,0))</f>
        <v>#REF!</v>
      </c>
      <c r="W60" s="25" t="e">
        <f>IF('Crisis Indicator Data'!#REF!="No Data",1,IF(#REF!&lt;&gt;"",1,0))</f>
        <v>#REF!</v>
      </c>
      <c r="X60" s="25" t="e">
        <f>IF('Crisis Indicator Data'!#REF!="No Data",1,IF(#REF!&lt;&gt;"",1,0))</f>
        <v>#REF!</v>
      </c>
      <c r="Y60" s="25" t="e">
        <f>IF('Crisis Indicator Data'!#REF!="No Data",1,IF(#REF!&lt;&gt;"",1,0))</f>
        <v>#REF!</v>
      </c>
      <c r="Z60" s="25" t="e">
        <f>IF('Crisis Indicator Data'!#REF!="No Data",1,IF(#REF!&lt;&gt;"",1,0))</f>
        <v>#REF!</v>
      </c>
      <c r="AA60" s="25" t="e">
        <f>IF('Crisis Indicator Data'!#REF!="No Data",1,IF(#REF!&lt;&gt;"",1,0))</f>
        <v>#REF!</v>
      </c>
      <c r="AB60" s="25" t="e">
        <f>IF('Crisis Indicator Data'!#REF!="No Data",1,IF(#REF!&lt;&gt;"",1,0))</f>
        <v>#REF!</v>
      </c>
      <c r="AC60" s="25" t="e">
        <f>IF('Crisis Indicator Data'!#REF!="No Data",1,IF(#REF!&lt;&gt;"",1,0))</f>
        <v>#REF!</v>
      </c>
      <c r="AD60" s="25" t="e">
        <f>IF('Crisis Indicator Data'!#REF!="No Data",1,IF(#REF!&lt;&gt;"",1,0))</f>
        <v>#REF!</v>
      </c>
      <c r="AE60" s="25" t="e">
        <f>IF('Crisis Indicator Data'!#REF!="No Data",1,IF(#REF!&lt;&gt;"",1,0))</f>
        <v>#REF!</v>
      </c>
      <c r="AF60" s="25" t="e">
        <f>IF('Crisis Indicator Data'!#REF!="No Data",1,IF(#REF!&lt;&gt;"",1,0))</f>
        <v>#REF!</v>
      </c>
      <c r="AG60" s="25" t="e">
        <f>IF('Crisis Indicator Data'!#REF!="No Data",1,IF(#REF!&lt;&gt;"",1,0))</f>
        <v>#REF!</v>
      </c>
      <c r="AH60" s="25" t="e">
        <f>IF('Crisis Indicator Data'!#REF!="No Data",1,IF(#REF!&lt;&gt;"",1,0))</f>
        <v>#REF!</v>
      </c>
      <c r="AI60" s="25" t="e">
        <f>IF('Crisis Indicator Data'!#REF!="No Data",1,IF(#REF!&lt;&gt;"",1,0))</f>
        <v>#REF!</v>
      </c>
      <c r="AJ60" s="25" t="e">
        <f>IF('Crisis Indicator Data'!#REF!="No Data",1,IF(#REF!&lt;&gt;"",1,0))</f>
        <v>#REF!</v>
      </c>
      <c r="AK60" s="25" t="e">
        <f>IF('Crisis Indicator Data'!#REF!="No Data",1,IF(#REF!&lt;&gt;"",1,0))</f>
        <v>#REF!</v>
      </c>
      <c r="AL60" s="25" t="e">
        <f>IF('Crisis Indicator Data'!#REF!="No Data",1,IF(#REF!&lt;&gt;"",1,0))</f>
        <v>#REF!</v>
      </c>
      <c r="AM60" s="25" t="e">
        <f>IF('Crisis Indicator Data'!#REF!="No Data",1,IF(#REF!&lt;&gt;"",1,0))</f>
        <v>#REF!</v>
      </c>
      <c r="AN60" s="25" t="e">
        <f>IF('Crisis Indicator Data'!#REF!="No Data",1,IF(#REF!&lt;&gt;"",1,0))</f>
        <v>#REF!</v>
      </c>
      <c r="AO60" s="25" t="e">
        <f>IF('Crisis Indicator Data'!#REF!="No Data",1,IF(#REF!&lt;&gt;"",1,0))</f>
        <v>#REF!</v>
      </c>
      <c r="AP60" s="25" t="e">
        <f>IF('Crisis Indicator Data'!#REF!="No Data",1,IF(#REF!&lt;&gt;"",1,0))</f>
        <v>#REF!</v>
      </c>
      <c r="AQ60" s="25" t="e">
        <f>IF('Crisis Indicator Data'!#REF!="No Data",1,IF(#REF!&lt;&gt;"",1,0))</f>
        <v>#REF!</v>
      </c>
      <c r="AR60" s="25" t="e">
        <f>IF('Crisis Indicator Data'!#REF!="No Data",1,IF(#REF!&lt;&gt;"",1,0))</f>
        <v>#REF!</v>
      </c>
      <c r="AS60" s="25" t="e">
        <f>IF('Crisis Indicator Data'!#REF!="No Data",1,IF(#REF!&lt;&gt;"",1,0))</f>
        <v>#REF!</v>
      </c>
      <c r="AT60" s="25" t="e">
        <f>IF('Crisis Indicator Data'!#REF!="No Data",1,IF(#REF!&lt;&gt;"",1,0))</f>
        <v>#REF!</v>
      </c>
      <c r="AU60" s="25" t="e">
        <f>IF('Crisis Indicator Data'!#REF!="No Data",1,IF(#REF!&lt;&gt;"",1,0))</f>
        <v>#REF!</v>
      </c>
      <c r="AV60" s="25" t="e">
        <f>IF('Crisis Indicator Data'!#REF!="No Data",1,IF(#REF!&lt;&gt;"",1,0))</f>
        <v>#REF!</v>
      </c>
      <c r="AW60" s="25" t="e">
        <f>IF('Crisis Indicator Data'!#REF!="No Data",1,IF(#REF!&lt;&gt;"",1,0))</f>
        <v>#REF!</v>
      </c>
      <c r="AX60" s="25" t="e">
        <f>IF('Crisis Indicator Data'!#REF!="No Data",1,IF(#REF!&lt;&gt;"",1,0))</f>
        <v>#REF!</v>
      </c>
      <c r="AY60" s="25" t="e">
        <f>IF('Crisis Indicator Data'!#REF!="No Data",1,IF(#REF!&lt;&gt;"",1,0))</f>
        <v>#REF!</v>
      </c>
      <c r="AZ60" s="25" t="e">
        <f>IF('Crisis Indicator Data'!#REF!="No Data",1,IF(#REF!&lt;&gt;"",1,0))</f>
        <v>#REF!</v>
      </c>
      <c r="BA60" t="e">
        <f t="shared" si="2"/>
        <v>#REF!</v>
      </c>
      <c r="BB60" s="27" t="e">
        <f t="shared" si="3"/>
        <v>#REF!</v>
      </c>
    </row>
    <row r="61" spans="1:54">
      <c r="A61" t="s">
        <v>6895</v>
      </c>
      <c r="B61" s="25" t="e">
        <f>IF('Crisis Indicator Data'!#REF!="No Data",1,IF(#REF!&lt;&gt;"",1,0))</f>
        <v>#REF!</v>
      </c>
      <c r="C61" s="25" t="e">
        <f>IF('Crisis Indicator Data'!#REF!="No Data",1,IF(#REF!&lt;&gt;"",1,0))</f>
        <v>#REF!</v>
      </c>
      <c r="D61" s="25" t="e">
        <f>IF('Crisis Indicator Data'!#REF!="No Data",1,IF(#REF!&lt;&gt;"",1,0))</f>
        <v>#REF!</v>
      </c>
      <c r="E61" s="25" t="e">
        <f>IF('Crisis Indicator Data'!#REF!="No Data",1,IF(#REF!&lt;&gt;"",1,0))</f>
        <v>#REF!</v>
      </c>
      <c r="F61" s="25" t="e">
        <f>IF('Crisis Indicator Data'!#REF!="No Data",1,IF(#REF!&lt;&gt;"",1,0))</f>
        <v>#REF!</v>
      </c>
      <c r="G61" s="25" t="e">
        <f>IF('Crisis Indicator Data'!#REF!="No Data",1,IF(#REF!&lt;&gt;"",1,0))</f>
        <v>#REF!</v>
      </c>
      <c r="H61" s="25" t="e">
        <f>IF('Crisis Indicator Data'!#REF!="No Data",1,IF(#REF!&lt;&gt;"",1,0))</f>
        <v>#REF!</v>
      </c>
      <c r="I61" s="25" t="e">
        <f>IF('Crisis Indicator Data'!#REF!="No Data",1,IF(#REF!&lt;&gt;"",1,0))</f>
        <v>#REF!</v>
      </c>
      <c r="J61" s="25" t="e">
        <f>IF('Crisis Indicator Data'!#REF!="No Data",1,IF(#REF!&lt;&gt;"",1,0))</f>
        <v>#REF!</v>
      </c>
      <c r="K61" s="25" t="e">
        <f>IF('Crisis Indicator Data'!#REF!="No Data",1,IF(#REF!&lt;&gt;"",1,0))</f>
        <v>#REF!</v>
      </c>
      <c r="L61" s="25" t="e">
        <f>IF('Crisis Indicator Data'!#REF!="No Data",1,IF(#REF!&lt;&gt;"",1,0))</f>
        <v>#REF!</v>
      </c>
      <c r="M61" s="25" t="e">
        <f>IF('Crisis Indicator Data'!#REF!="No Data",1,IF(#REF!&lt;&gt;"",1,0))</f>
        <v>#REF!</v>
      </c>
      <c r="N61" s="25" t="e">
        <f>IF('Crisis Indicator Data'!#REF!="No Data",1,IF(#REF!&lt;&gt;"",1,0))</f>
        <v>#REF!</v>
      </c>
      <c r="O61" s="25" t="e">
        <f>IF('Crisis Indicator Data'!#REF!="No Data",1,IF(#REF!&lt;&gt;"",1,0))</f>
        <v>#REF!</v>
      </c>
      <c r="P61" s="25" t="e">
        <f>IF('Crisis Indicator Data'!#REF!="No Data",1,IF(#REF!&lt;&gt;"",1,0))</f>
        <v>#REF!</v>
      </c>
      <c r="Q61" s="25" t="e">
        <f>IF('Crisis Indicator Data'!#REF!="No Data",1,IF(#REF!&lt;&gt;"",1,0))</f>
        <v>#REF!</v>
      </c>
      <c r="R61" s="25" t="e">
        <f>IF('Crisis Indicator Data'!#REF!="No Data",1,IF(#REF!&lt;&gt;"",1,0))</f>
        <v>#REF!</v>
      </c>
      <c r="S61" s="25" t="e">
        <f>IF('Crisis Indicator Data'!#REF!="No Data",1,IF(#REF!&lt;&gt;"",1,0))</f>
        <v>#REF!</v>
      </c>
      <c r="T61" s="25" t="e">
        <f>IF('Crisis Indicator Data'!#REF!="No Data",1,IF(#REF!&lt;&gt;"",1,0))</f>
        <v>#REF!</v>
      </c>
      <c r="U61" s="25" t="e">
        <f>IF('Crisis Indicator Data'!#REF!="No Data",1,IF(#REF!&lt;&gt;"",1,0))</f>
        <v>#REF!</v>
      </c>
      <c r="V61" s="25" t="e">
        <f>IF('Crisis Indicator Data'!#REF!="No Data",1,IF(#REF!&lt;&gt;"",1,0))</f>
        <v>#REF!</v>
      </c>
      <c r="W61" s="25" t="e">
        <f>IF('Crisis Indicator Data'!#REF!="No Data",1,IF(#REF!&lt;&gt;"",1,0))</f>
        <v>#REF!</v>
      </c>
      <c r="X61" s="25" t="e">
        <f>IF('Crisis Indicator Data'!#REF!="No Data",1,IF(#REF!&lt;&gt;"",1,0))</f>
        <v>#REF!</v>
      </c>
      <c r="Y61" s="25" t="e">
        <f>IF('Crisis Indicator Data'!#REF!="No Data",1,IF(#REF!&lt;&gt;"",1,0))</f>
        <v>#REF!</v>
      </c>
      <c r="Z61" s="25" t="e">
        <f>IF('Crisis Indicator Data'!#REF!="No Data",1,IF(#REF!&lt;&gt;"",1,0))</f>
        <v>#REF!</v>
      </c>
      <c r="AA61" s="25" t="e">
        <f>IF('Crisis Indicator Data'!#REF!="No Data",1,IF(#REF!&lt;&gt;"",1,0))</f>
        <v>#REF!</v>
      </c>
      <c r="AB61" s="25" t="e">
        <f>IF('Crisis Indicator Data'!#REF!="No Data",1,IF(#REF!&lt;&gt;"",1,0))</f>
        <v>#REF!</v>
      </c>
      <c r="AC61" s="25" t="e">
        <f>IF('Crisis Indicator Data'!#REF!="No Data",1,IF(#REF!&lt;&gt;"",1,0))</f>
        <v>#REF!</v>
      </c>
      <c r="AD61" s="25" t="e">
        <f>IF('Crisis Indicator Data'!#REF!="No Data",1,IF(#REF!&lt;&gt;"",1,0))</f>
        <v>#REF!</v>
      </c>
      <c r="AE61" s="25" t="e">
        <f>IF('Crisis Indicator Data'!#REF!="No Data",1,IF(#REF!&lt;&gt;"",1,0))</f>
        <v>#REF!</v>
      </c>
      <c r="AF61" s="25" t="e">
        <f>IF('Crisis Indicator Data'!#REF!="No Data",1,IF(#REF!&lt;&gt;"",1,0))</f>
        <v>#REF!</v>
      </c>
      <c r="AG61" s="25" t="e">
        <f>IF('Crisis Indicator Data'!#REF!="No Data",1,IF(#REF!&lt;&gt;"",1,0))</f>
        <v>#REF!</v>
      </c>
      <c r="AH61" s="25" t="e">
        <f>IF('Crisis Indicator Data'!#REF!="No Data",1,IF(#REF!&lt;&gt;"",1,0))</f>
        <v>#REF!</v>
      </c>
      <c r="AI61" s="25" t="e">
        <f>IF('Crisis Indicator Data'!#REF!="No Data",1,IF(#REF!&lt;&gt;"",1,0))</f>
        <v>#REF!</v>
      </c>
      <c r="AJ61" s="25" t="e">
        <f>IF('Crisis Indicator Data'!#REF!="No Data",1,IF(#REF!&lt;&gt;"",1,0))</f>
        <v>#REF!</v>
      </c>
      <c r="AK61" s="25" t="e">
        <f>IF('Crisis Indicator Data'!#REF!="No Data",1,IF(#REF!&lt;&gt;"",1,0))</f>
        <v>#REF!</v>
      </c>
      <c r="AL61" s="25" t="e">
        <f>IF('Crisis Indicator Data'!#REF!="No Data",1,IF(#REF!&lt;&gt;"",1,0))</f>
        <v>#REF!</v>
      </c>
      <c r="AM61" s="25" t="e">
        <f>IF('Crisis Indicator Data'!#REF!="No Data",1,IF(#REF!&lt;&gt;"",1,0))</f>
        <v>#REF!</v>
      </c>
      <c r="AN61" s="25" t="e">
        <f>IF('Crisis Indicator Data'!#REF!="No Data",1,IF(#REF!&lt;&gt;"",1,0))</f>
        <v>#REF!</v>
      </c>
      <c r="AO61" s="25" t="e">
        <f>IF('Crisis Indicator Data'!#REF!="No Data",1,IF(#REF!&lt;&gt;"",1,0))</f>
        <v>#REF!</v>
      </c>
      <c r="AP61" s="25" t="e">
        <f>IF('Crisis Indicator Data'!#REF!="No Data",1,IF(#REF!&lt;&gt;"",1,0))</f>
        <v>#REF!</v>
      </c>
      <c r="AQ61" s="25" t="e">
        <f>IF('Crisis Indicator Data'!#REF!="No Data",1,IF(#REF!&lt;&gt;"",1,0))</f>
        <v>#REF!</v>
      </c>
      <c r="AR61" s="25" t="e">
        <f>IF('Crisis Indicator Data'!#REF!="No Data",1,IF(#REF!&lt;&gt;"",1,0))</f>
        <v>#REF!</v>
      </c>
      <c r="AS61" s="25" t="e">
        <f>IF('Crisis Indicator Data'!#REF!="No Data",1,IF(#REF!&lt;&gt;"",1,0))</f>
        <v>#REF!</v>
      </c>
      <c r="AT61" s="25" t="e">
        <f>IF('Crisis Indicator Data'!#REF!="No Data",1,IF(#REF!&lt;&gt;"",1,0))</f>
        <v>#REF!</v>
      </c>
      <c r="AU61" s="25" t="e">
        <f>IF('Crisis Indicator Data'!#REF!="No Data",1,IF(#REF!&lt;&gt;"",1,0))</f>
        <v>#REF!</v>
      </c>
      <c r="AV61" s="25" t="e">
        <f>IF('Crisis Indicator Data'!#REF!="No Data",1,IF(#REF!&lt;&gt;"",1,0))</f>
        <v>#REF!</v>
      </c>
      <c r="AW61" s="25" t="e">
        <f>IF('Crisis Indicator Data'!#REF!="No Data",1,IF(#REF!&lt;&gt;"",1,0))</f>
        <v>#REF!</v>
      </c>
      <c r="AX61" s="25" t="e">
        <f>IF('Crisis Indicator Data'!#REF!="No Data",1,IF(#REF!&lt;&gt;"",1,0))</f>
        <v>#REF!</v>
      </c>
      <c r="AY61" s="25" t="e">
        <f>IF('Crisis Indicator Data'!#REF!="No Data",1,IF(#REF!&lt;&gt;"",1,0))</f>
        <v>#REF!</v>
      </c>
      <c r="AZ61" s="25" t="e">
        <f>IF('Crisis Indicator Data'!#REF!="No Data",1,IF(#REF!&lt;&gt;"",1,0))</f>
        <v>#REF!</v>
      </c>
      <c r="BA61" t="e">
        <f t="shared" si="2"/>
        <v>#REF!</v>
      </c>
      <c r="BB61" s="27" t="e">
        <f t="shared" si="3"/>
        <v>#REF!</v>
      </c>
    </row>
    <row r="62" spans="1:54">
      <c r="A62" t="s">
        <v>6905</v>
      </c>
      <c r="B62" s="25" t="e">
        <f>IF('Crisis Indicator Data'!#REF!="No Data",1,IF(#REF!&lt;&gt;"",1,0))</f>
        <v>#REF!</v>
      </c>
      <c r="C62" s="25" t="e">
        <f>IF('Crisis Indicator Data'!#REF!="No Data",1,IF(#REF!&lt;&gt;"",1,0))</f>
        <v>#REF!</v>
      </c>
      <c r="D62" s="25" t="e">
        <f>IF('Crisis Indicator Data'!#REF!="No Data",1,IF(#REF!&lt;&gt;"",1,0))</f>
        <v>#REF!</v>
      </c>
      <c r="E62" s="25" t="e">
        <f>IF('Crisis Indicator Data'!#REF!="No Data",1,IF(#REF!&lt;&gt;"",1,0))</f>
        <v>#REF!</v>
      </c>
      <c r="F62" s="25" t="e">
        <f>IF('Crisis Indicator Data'!#REF!="No Data",1,IF(#REF!&lt;&gt;"",1,0))</f>
        <v>#REF!</v>
      </c>
      <c r="G62" s="25" t="e">
        <f>IF('Crisis Indicator Data'!#REF!="No Data",1,IF(#REF!&lt;&gt;"",1,0))</f>
        <v>#REF!</v>
      </c>
      <c r="H62" s="25" t="e">
        <f>IF('Crisis Indicator Data'!#REF!="No Data",1,IF(#REF!&lt;&gt;"",1,0))</f>
        <v>#REF!</v>
      </c>
      <c r="I62" s="25" t="e">
        <f>IF('Crisis Indicator Data'!#REF!="No Data",1,IF(#REF!&lt;&gt;"",1,0))</f>
        <v>#REF!</v>
      </c>
      <c r="J62" s="25" t="e">
        <f>IF('Crisis Indicator Data'!#REF!="No Data",1,IF(#REF!&lt;&gt;"",1,0))</f>
        <v>#REF!</v>
      </c>
      <c r="K62" s="25" t="e">
        <f>IF('Crisis Indicator Data'!#REF!="No Data",1,IF(#REF!&lt;&gt;"",1,0))</f>
        <v>#REF!</v>
      </c>
      <c r="L62" s="25" t="e">
        <f>IF('Crisis Indicator Data'!#REF!="No Data",1,IF(#REF!&lt;&gt;"",1,0))</f>
        <v>#REF!</v>
      </c>
      <c r="M62" s="25" t="e">
        <f>IF('Crisis Indicator Data'!#REF!="No Data",1,IF(#REF!&lt;&gt;"",1,0))</f>
        <v>#REF!</v>
      </c>
      <c r="N62" s="25" t="e">
        <f>IF('Crisis Indicator Data'!#REF!="No Data",1,IF(#REF!&lt;&gt;"",1,0))</f>
        <v>#REF!</v>
      </c>
      <c r="O62" s="25" t="e">
        <f>IF('Crisis Indicator Data'!#REF!="No Data",1,IF(#REF!&lt;&gt;"",1,0))</f>
        <v>#REF!</v>
      </c>
      <c r="P62" s="25" t="e">
        <f>IF('Crisis Indicator Data'!#REF!="No Data",1,IF(#REF!&lt;&gt;"",1,0))</f>
        <v>#REF!</v>
      </c>
      <c r="Q62" s="25" t="e">
        <f>IF('Crisis Indicator Data'!#REF!="No Data",1,IF(#REF!&lt;&gt;"",1,0))</f>
        <v>#REF!</v>
      </c>
      <c r="R62" s="25" t="e">
        <f>IF('Crisis Indicator Data'!#REF!="No Data",1,IF(#REF!&lt;&gt;"",1,0))</f>
        <v>#REF!</v>
      </c>
      <c r="S62" s="25" t="e">
        <f>IF('Crisis Indicator Data'!#REF!="No Data",1,IF(#REF!&lt;&gt;"",1,0))</f>
        <v>#REF!</v>
      </c>
      <c r="T62" s="25" t="e">
        <f>IF('Crisis Indicator Data'!#REF!="No Data",1,IF(#REF!&lt;&gt;"",1,0))</f>
        <v>#REF!</v>
      </c>
      <c r="U62" s="25" t="e">
        <f>IF('Crisis Indicator Data'!#REF!="No Data",1,IF(#REF!&lt;&gt;"",1,0))</f>
        <v>#REF!</v>
      </c>
      <c r="V62" s="25" t="e">
        <f>IF('Crisis Indicator Data'!#REF!="No Data",1,IF(#REF!&lt;&gt;"",1,0))</f>
        <v>#REF!</v>
      </c>
      <c r="W62" s="25" t="e">
        <f>IF('Crisis Indicator Data'!#REF!="No Data",1,IF(#REF!&lt;&gt;"",1,0))</f>
        <v>#REF!</v>
      </c>
      <c r="X62" s="25" t="e">
        <f>IF('Crisis Indicator Data'!#REF!="No Data",1,IF(#REF!&lt;&gt;"",1,0))</f>
        <v>#REF!</v>
      </c>
      <c r="Y62" s="25" t="e">
        <f>IF('Crisis Indicator Data'!#REF!="No Data",1,IF(#REF!&lt;&gt;"",1,0))</f>
        <v>#REF!</v>
      </c>
      <c r="Z62" s="25" t="e">
        <f>IF('Crisis Indicator Data'!#REF!="No Data",1,IF(#REF!&lt;&gt;"",1,0))</f>
        <v>#REF!</v>
      </c>
      <c r="AA62" s="25" t="e">
        <f>IF('Crisis Indicator Data'!#REF!="No Data",1,IF(#REF!&lt;&gt;"",1,0))</f>
        <v>#REF!</v>
      </c>
      <c r="AB62" s="25" t="e">
        <f>IF('Crisis Indicator Data'!#REF!="No Data",1,IF(#REF!&lt;&gt;"",1,0))</f>
        <v>#REF!</v>
      </c>
      <c r="AC62" s="25" t="e">
        <f>IF('Crisis Indicator Data'!#REF!="No Data",1,IF(#REF!&lt;&gt;"",1,0))</f>
        <v>#REF!</v>
      </c>
      <c r="AD62" s="25" t="e">
        <f>IF('Crisis Indicator Data'!#REF!="No Data",1,IF(#REF!&lt;&gt;"",1,0))</f>
        <v>#REF!</v>
      </c>
      <c r="AE62" s="25" t="e">
        <f>IF('Crisis Indicator Data'!#REF!="No Data",1,IF(#REF!&lt;&gt;"",1,0))</f>
        <v>#REF!</v>
      </c>
      <c r="AF62" s="25" t="e">
        <f>IF('Crisis Indicator Data'!#REF!="No Data",1,IF(#REF!&lt;&gt;"",1,0))</f>
        <v>#REF!</v>
      </c>
      <c r="AG62" s="25" t="e">
        <f>IF('Crisis Indicator Data'!#REF!="No Data",1,IF(#REF!&lt;&gt;"",1,0))</f>
        <v>#REF!</v>
      </c>
      <c r="AH62" s="25" t="e">
        <f>IF('Crisis Indicator Data'!#REF!="No Data",1,IF(#REF!&lt;&gt;"",1,0))</f>
        <v>#REF!</v>
      </c>
      <c r="AI62" s="25" t="e">
        <f>IF('Crisis Indicator Data'!#REF!="No Data",1,IF(#REF!&lt;&gt;"",1,0))</f>
        <v>#REF!</v>
      </c>
      <c r="AJ62" s="25" t="e">
        <f>IF('Crisis Indicator Data'!#REF!="No Data",1,IF(#REF!&lt;&gt;"",1,0))</f>
        <v>#REF!</v>
      </c>
      <c r="AK62" s="25" t="e">
        <f>IF('Crisis Indicator Data'!#REF!="No Data",1,IF(#REF!&lt;&gt;"",1,0))</f>
        <v>#REF!</v>
      </c>
      <c r="AL62" s="25" t="e">
        <f>IF('Crisis Indicator Data'!#REF!="No Data",1,IF(#REF!&lt;&gt;"",1,0))</f>
        <v>#REF!</v>
      </c>
      <c r="AM62" s="25" t="e">
        <f>IF('Crisis Indicator Data'!#REF!="No Data",1,IF(#REF!&lt;&gt;"",1,0))</f>
        <v>#REF!</v>
      </c>
      <c r="AN62" s="25" t="e">
        <f>IF('Crisis Indicator Data'!#REF!="No Data",1,IF(#REF!&lt;&gt;"",1,0))</f>
        <v>#REF!</v>
      </c>
      <c r="AO62" s="25" t="e">
        <f>IF('Crisis Indicator Data'!#REF!="No Data",1,IF(#REF!&lt;&gt;"",1,0))</f>
        <v>#REF!</v>
      </c>
      <c r="AP62" s="25" t="e">
        <f>IF('Crisis Indicator Data'!#REF!="No Data",1,IF(#REF!&lt;&gt;"",1,0))</f>
        <v>#REF!</v>
      </c>
      <c r="AQ62" s="25" t="e">
        <f>IF('Crisis Indicator Data'!#REF!="No Data",1,IF(#REF!&lt;&gt;"",1,0))</f>
        <v>#REF!</v>
      </c>
      <c r="AR62" s="25" t="e">
        <f>IF('Crisis Indicator Data'!#REF!="No Data",1,IF(#REF!&lt;&gt;"",1,0))</f>
        <v>#REF!</v>
      </c>
      <c r="AS62" s="25" t="e">
        <f>IF('Crisis Indicator Data'!#REF!="No Data",1,IF(#REF!&lt;&gt;"",1,0))</f>
        <v>#REF!</v>
      </c>
      <c r="AT62" s="25" t="e">
        <f>IF('Crisis Indicator Data'!#REF!="No Data",1,IF(#REF!&lt;&gt;"",1,0))</f>
        <v>#REF!</v>
      </c>
      <c r="AU62" s="25" t="e">
        <f>IF('Crisis Indicator Data'!#REF!="No Data",1,IF(#REF!&lt;&gt;"",1,0))</f>
        <v>#REF!</v>
      </c>
      <c r="AV62" s="25" t="e">
        <f>IF('Crisis Indicator Data'!#REF!="No Data",1,IF(#REF!&lt;&gt;"",1,0))</f>
        <v>#REF!</v>
      </c>
      <c r="AW62" s="25" t="e">
        <f>IF('Crisis Indicator Data'!#REF!="No Data",1,IF(#REF!&lt;&gt;"",1,0))</f>
        <v>#REF!</v>
      </c>
      <c r="AX62" s="25" t="e">
        <f>IF('Crisis Indicator Data'!#REF!="No Data",1,IF(#REF!&lt;&gt;"",1,0))</f>
        <v>#REF!</v>
      </c>
      <c r="AY62" s="25" t="e">
        <f>IF('Crisis Indicator Data'!#REF!="No Data",1,IF(#REF!&lt;&gt;"",1,0))</f>
        <v>#REF!</v>
      </c>
      <c r="AZ62" s="25" t="e">
        <f>IF('Crisis Indicator Data'!#REF!="No Data",1,IF(#REF!&lt;&gt;"",1,0))</f>
        <v>#REF!</v>
      </c>
      <c r="BA62" t="e">
        <f t="shared" si="2"/>
        <v>#REF!</v>
      </c>
      <c r="BB62" s="27" t="e">
        <f t="shared" si="3"/>
        <v>#REF!</v>
      </c>
    </row>
    <row r="63" spans="1:54">
      <c r="A63" t="s">
        <v>6899</v>
      </c>
      <c r="B63" s="25" t="e">
        <f>IF('Crisis Indicator Data'!#REF!="No Data",1,IF(#REF!&lt;&gt;"",1,0))</f>
        <v>#REF!</v>
      </c>
      <c r="C63" s="25" t="e">
        <f>IF('Crisis Indicator Data'!#REF!="No Data",1,IF(#REF!&lt;&gt;"",1,0))</f>
        <v>#REF!</v>
      </c>
      <c r="D63" s="25" t="e">
        <f>IF('Crisis Indicator Data'!#REF!="No Data",1,IF(#REF!&lt;&gt;"",1,0))</f>
        <v>#REF!</v>
      </c>
      <c r="E63" s="25" t="e">
        <f>IF('Crisis Indicator Data'!#REF!="No Data",1,IF(#REF!&lt;&gt;"",1,0))</f>
        <v>#REF!</v>
      </c>
      <c r="F63" s="25" t="e">
        <f>IF('Crisis Indicator Data'!#REF!="No Data",1,IF(#REF!&lt;&gt;"",1,0))</f>
        <v>#REF!</v>
      </c>
      <c r="G63" s="25" t="e">
        <f>IF('Crisis Indicator Data'!#REF!="No Data",1,IF(#REF!&lt;&gt;"",1,0))</f>
        <v>#REF!</v>
      </c>
      <c r="H63" s="25" t="e">
        <f>IF('Crisis Indicator Data'!#REF!="No Data",1,IF(#REF!&lt;&gt;"",1,0))</f>
        <v>#REF!</v>
      </c>
      <c r="I63" s="25" t="e">
        <f>IF('Crisis Indicator Data'!#REF!="No Data",1,IF(#REF!&lt;&gt;"",1,0))</f>
        <v>#REF!</v>
      </c>
      <c r="J63" s="25" t="e">
        <f>IF('Crisis Indicator Data'!#REF!="No Data",1,IF(#REF!&lt;&gt;"",1,0))</f>
        <v>#REF!</v>
      </c>
      <c r="K63" s="25" t="e">
        <f>IF('Crisis Indicator Data'!#REF!="No Data",1,IF(#REF!&lt;&gt;"",1,0))</f>
        <v>#REF!</v>
      </c>
      <c r="L63" s="25" t="e">
        <f>IF('Crisis Indicator Data'!#REF!="No Data",1,IF(#REF!&lt;&gt;"",1,0))</f>
        <v>#REF!</v>
      </c>
      <c r="M63" s="25" t="e">
        <f>IF('Crisis Indicator Data'!#REF!="No Data",1,IF(#REF!&lt;&gt;"",1,0))</f>
        <v>#REF!</v>
      </c>
      <c r="N63" s="25" t="e">
        <f>IF('Crisis Indicator Data'!#REF!="No Data",1,IF(#REF!&lt;&gt;"",1,0))</f>
        <v>#REF!</v>
      </c>
      <c r="O63" s="25" t="e">
        <f>IF('Crisis Indicator Data'!#REF!="No Data",1,IF(#REF!&lt;&gt;"",1,0))</f>
        <v>#REF!</v>
      </c>
      <c r="P63" s="25" t="e">
        <f>IF('Crisis Indicator Data'!#REF!="No Data",1,IF(#REF!&lt;&gt;"",1,0))</f>
        <v>#REF!</v>
      </c>
      <c r="Q63" s="25" t="e">
        <f>IF('Crisis Indicator Data'!#REF!="No Data",1,IF(#REF!&lt;&gt;"",1,0))</f>
        <v>#REF!</v>
      </c>
      <c r="R63" s="25" t="e">
        <f>IF('Crisis Indicator Data'!#REF!="No Data",1,IF(#REF!&lt;&gt;"",1,0))</f>
        <v>#REF!</v>
      </c>
      <c r="S63" s="25" t="e">
        <f>IF('Crisis Indicator Data'!#REF!="No Data",1,IF(#REF!&lt;&gt;"",1,0))</f>
        <v>#REF!</v>
      </c>
      <c r="T63" s="25" t="e">
        <f>IF('Crisis Indicator Data'!#REF!="No Data",1,IF(#REF!&lt;&gt;"",1,0))</f>
        <v>#REF!</v>
      </c>
      <c r="U63" s="25" t="e">
        <f>IF('Crisis Indicator Data'!#REF!="No Data",1,IF(#REF!&lt;&gt;"",1,0))</f>
        <v>#REF!</v>
      </c>
      <c r="V63" s="25" t="e">
        <f>IF('Crisis Indicator Data'!#REF!="No Data",1,IF(#REF!&lt;&gt;"",1,0))</f>
        <v>#REF!</v>
      </c>
      <c r="W63" s="25" t="e">
        <f>IF('Crisis Indicator Data'!#REF!="No Data",1,IF(#REF!&lt;&gt;"",1,0))</f>
        <v>#REF!</v>
      </c>
      <c r="X63" s="25" t="e">
        <f>IF('Crisis Indicator Data'!#REF!="No Data",1,IF(#REF!&lt;&gt;"",1,0))</f>
        <v>#REF!</v>
      </c>
      <c r="Y63" s="25" t="e">
        <f>IF('Crisis Indicator Data'!#REF!="No Data",1,IF(#REF!&lt;&gt;"",1,0))</f>
        <v>#REF!</v>
      </c>
      <c r="Z63" s="25" t="e">
        <f>IF('Crisis Indicator Data'!#REF!="No Data",1,IF(#REF!&lt;&gt;"",1,0))</f>
        <v>#REF!</v>
      </c>
      <c r="AA63" s="25" t="e">
        <f>IF('Crisis Indicator Data'!#REF!="No Data",1,IF(#REF!&lt;&gt;"",1,0))</f>
        <v>#REF!</v>
      </c>
      <c r="AB63" s="25" t="e">
        <f>IF('Crisis Indicator Data'!#REF!="No Data",1,IF(#REF!&lt;&gt;"",1,0))</f>
        <v>#REF!</v>
      </c>
      <c r="AC63" s="25" t="e">
        <f>IF('Crisis Indicator Data'!#REF!="No Data",1,IF(#REF!&lt;&gt;"",1,0))</f>
        <v>#REF!</v>
      </c>
      <c r="AD63" s="25" t="e">
        <f>IF('Crisis Indicator Data'!#REF!="No Data",1,IF(#REF!&lt;&gt;"",1,0))</f>
        <v>#REF!</v>
      </c>
      <c r="AE63" s="25" t="e">
        <f>IF('Crisis Indicator Data'!#REF!="No Data",1,IF(#REF!&lt;&gt;"",1,0))</f>
        <v>#REF!</v>
      </c>
      <c r="AF63" s="25" t="e">
        <f>IF('Crisis Indicator Data'!#REF!="No Data",1,IF(#REF!&lt;&gt;"",1,0))</f>
        <v>#REF!</v>
      </c>
      <c r="AG63" s="25" t="e">
        <f>IF('Crisis Indicator Data'!#REF!="No Data",1,IF(#REF!&lt;&gt;"",1,0))</f>
        <v>#REF!</v>
      </c>
      <c r="AH63" s="25" t="e">
        <f>IF('Crisis Indicator Data'!#REF!="No Data",1,IF(#REF!&lt;&gt;"",1,0))</f>
        <v>#REF!</v>
      </c>
      <c r="AI63" s="25" t="e">
        <f>IF('Crisis Indicator Data'!#REF!="No Data",1,IF(#REF!&lt;&gt;"",1,0))</f>
        <v>#REF!</v>
      </c>
      <c r="AJ63" s="25" t="e">
        <f>IF('Crisis Indicator Data'!#REF!="No Data",1,IF(#REF!&lt;&gt;"",1,0))</f>
        <v>#REF!</v>
      </c>
      <c r="AK63" s="25" t="e">
        <f>IF('Crisis Indicator Data'!#REF!="No Data",1,IF(#REF!&lt;&gt;"",1,0))</f>
        <v>#REF!</v>
      </c>
      <c r="AL63" s="25" t="e">
        <f>IF('Crisis Indicator Data'!#REF!="No Data",1,IF(#REF!&lt;&gt;"",1,0))</f>
        <v>#REF!</v>
      </c>
      <c r="AM63" s="25" t="e">
        <f>IF('Crisis Indicator Data'!#REF!="No Data",1,IF(#REF!&lt;&gt;"",1,0))</f>
        <v>#REF!</v>
      </c>
      <c r="AN63" s="25" t="e">
        <f>IF('Crisis Indicator Data'!#REF!="No Data",1,IF(#REF!&lt;&gt;"",1,0))</f>
        <v>#REF!</v>
      </c>
      <c r="AO63" s="25" t="e">
        <f>IF('Crisis Indicator Data'!#REF!="No Data",1,IF(#REF!&lt;&gt;"",1,0))</f>
        <v>#REF!</v>
      </c>
      <c r="AP63" s="25" t="e">
        <f>IF('Crisis Indicator Data'!#REF!="No Data",1,IF(#REF!&lt;&gt;"",1,0))</f>
        <v>#REF!</v>
      </c>
      <c r="AQ63" s="25" t="e">
        <f>IF('Crisis Indicator Data'!#REF!="No Data",1,IF(#REF!&lt;&gt;"",1,0))</f>
        <v>#REF!</v>
      </c>
      <c r="AR63" s="25" t="e">
        <f>IF('Crisis Indicator Data'!#REF!="No Data",1,IF(#REF!&lt;&gt;"",1,0))</f>
        <v>#REF!</v>
      </c>
      <c r="AS63" s="25" t="e">
        <f>IF('Crisis Indicator Data'!#REF!="No Data",1,IF(#REF!&lt;&gt;"",1,0))</f>
        <v>#REF!</v>
      </c>
      <c r="AT63" s="25" t="e">
        <f>IF('Crisis Indicator Data'!#REF!="No Data",1,IF(#REF!&lt;&gt;"",1,0))</f>
        <v>#REF!</v>
      </c>
      <c r="AU63" s="25" t="e">
        <f>IF('Crisis Indicator Data'!#REF!="No Data",1,IF(#REF!&lt;&gt;"",1,0))</f>
        <v>#REF!</v>
      </c>
      <c r="AV63" s="25" t="e">
        <f>IF('Crisis Indicator Data'!#REF!="No Data",1,IF(#REF!&lt;&gt;"",1,0))</f>
        <v>#REF!</v>
      </c>
      <c r="AW63" s="25" t="e">
        <f>IF('Crisis Indicator Data'!#REF!="No Data",1,IF(#REF!&lt;&gt;"",1,0))</f>
        <v>#REF!</v>
      </c>
      <c r="AX63" s="25" t="e">
        <f>IF('Crisis Indicator Data'!#REF!="No Data",1,IF(#REF!&lt;&gt;"",1,0))</f>
        <v>#REF!</v>
      </c>
      <c r="AY63" s="25" t="e">
        <f>IF('Crisis Indicator Data'!#REF!="No Data",1,IF(#REF!&lt;&gt;"",1,0))</f>
        <v>#REF!</v>
      </c>
      <c r="AZ63" s="25" t="e">
        <f>IF('Crisis Indicator Data'!#REF!="No Data",1,IF(#REF!&lt;&gt;"",1,0))</f>
        <v>#REF!</v>
      </c>
      <c r="BA63" t="e">
        <f t="shared" si="2"/>
        <v>#REF!</v>
      </c>
      <c r="BB63" s="27" t="e">
        <f t="shared" si="3"/>
        <v>#REF!</v>
      </c>
    </row>
    <row r="64" spans="1:54">
      <c r="A64" t="s">
        <v>6869</v>
      </c>
      <c r="B64" s="25" t="e">
        <f>IF('Crisis Indicator Data'!#REF!="No Data",1,IF(#REF!&lt;&gt;"",1,0))</f>
        <v>#REF!</v>
      </c>
      <c r="C64" s="25" t="e">
        <f>IF('Crisis Indicator Data'!#REF!="No Data",1,IF(#REF!&lt;&gt;"",1,0))</f>
        <v>#REF!</v>
      </c>
      <c r="D64" s="25" t="e">
        <f>IF('Crisis Indicator Data'!#REF!="No Data",1,IF(#REF!&lt;&gt;"",1,0))</f>
        <v>#REF!</v>
      </c>
      <c r="E64" s="25" t="e">
        <f>IF('Crisis Indicator Data'!#REF!="No Data",1,IF(#REF!&lt;&gt;"",1,0))</f>
        <v>#REF!</v>
      </c>
      <c r="F64" s="25" t="e">
        <f>IF('Crisis Indicator Data'!#REF!="No Data",1,IF(#REF!&lt;&gt;"",1,0))</f>
        <v>#REF!</v>
      </c>
      <c r="G64" s="25" t="e">
        <f>IF('Crisis Indicator Data'!#REF!="No Data",1,IF(#REF!&lt;&gt;"",1,0))</f>
        <v>#REF!</v>
      </c>
      <c r="H64" s="25" t="e">
        <f>IF('Crisis Indicator Data'!#REF!="No Data",1,IF(#REF!&lt;&gt;"",1,0))</f>
        <v>#REF!</v>
      </c>
      <c r="I64" s="25" t="e">
        <f>IF('Crisis Indicator Data'!#REF!="No Data",1,IF(#REF!&lt;&gt;"",1,0))</f>
        <v>#REF!</v>
      </c>
      <c r="J64" s="25" t="e">
        <f>IF('Crisis Indicator Data'!#REF!="No Data",1,IF(#REF!&lt;&gt;"",1,0))</f>
        <v>#REF!</v>
      </c>
      <c r="K64" s="25" t="e">
        <f>IF('Crisis Indicator Data'!#REF!="No Data",1,IF(#REF!&lt;&gt;"",1,0))</f>
        <v>#REF!</v>
      </c>
      <c r="L64" s="25" t="e">
        <f>IF('Crisis Indicator Data'!#REF!="No Data",1,IF(#REF!&lt;&gt;"",1,0))</f>
        <v>#REF!</v>
      </c>
      <c r="M64" s="25" t="e">
        <f>IF('Crisis Indicator Data'!#REF!="No Data",1,IF(#REF!&lt;&gt;"",1,0))</f>
        <v>#REF!</v>
      </c>
      <c r="N64" s="25" t="e">
        <f>IF('Crisis Indicator Data'!#REF!="No Data",1,IF(#REF!&lt;&gt;"",1,0))</f>
        <v>#REF!</v>
      </c>
      <c r="O64" s="25" t="e">
        <f>IF('Crisis Indicator Data'!#REF!="No Data",1,IF(#REF!&lt;&gt;"",1,0))</f>
        <v>#REF!</v>
      </c>
      <c r="P64" s="25" t="e">
        <f>IF('Crisis Indicator Data'!#REF!="No Data",1,IF(#REF!&lt;&gt;"",1,0))</f>
        <v>#REF!</v>
      </c>
      <c r="Q64" s="25" t="e">
        <f>IF('Crisis Indicator Data'!#REF!="No Data",1,IF(#REF!&lt;&gt;"",1,0))</f>
        <v>#REF!</v>
      </c>
      <c r="R64" s="25" t="e">
        <f>IF('Crisis Indicator Data'!#REF!="No Data",1,IF(#REF!&lt;&gt;"",1,0))</f>
        <v>#REF!</v>
      </c>
      <c r="S64" s="25" t="e">
        <f>IF('Crisis Indicator Data'!#REF!="No Data",1,IF(#REF!&lt;&gt;"",1,0))</f>
        <v>#REF!</v>
      </c>
      <c r="T64" s="25" t="e">
        <f>IF('Crisis Indicator Data'!#REF!="No Data",1,IF(#REF!&lt;&gt;"",1,0))</f>
        <v>#REF!</v>
      </c>
      <c r="U64" s="25" t="e">
        <f>IF('Crisis Indicator Data'!#REF!="No Data",1,IF(#REF!&lt;&gt;"",1,0))</f>
        <v>#REF!</v>
      </c>
      <c r="V64" s="25" t="e">
        <f>IF('Crisis Indicator Data'!#REF!="No Data",1,IF(#REF!&lt;&gt;"",1,0))</f>
        <v>#REF!</v>
      </c>
      <c r="W64" s="25" t="e">
        <f>IF('Crisis Indicator Data'!#REF!="No Data",1,IF(#REF!&lt;&gt;"",1,0))</f>
        <v>#REF!</v>
      </c>
      <c r="X64" s="25" t="e">
        <f>IF('Crisis Indicator Data'!#REF!="No Data",1,IF(#REF!&lt;&gt;"",1,0))</f>
        <v>#REF!</v>
      </c>
      <c r="Y64" s="25" t="e">
        <f>IF('Crisis Indicator Data'!#REF!="No Data",1,IF(#REF!&lt;&gt;"",1,0))</f>
        <v>#REF!</v>
      </c>
      <c r="Z64" s="25" t="e">
        <f>IF('Crisis Indicator Data'!#REF!="No Data",1,IF(#REF!&lt;&gt;"",1,0))</f>
        <v>#REF!</v>
      </c>
      <c r="AA64" s="25" t="e">
        <f>IF('Crisis Indicator Data'!#REF!="No Data",1,IF(#REF!&lt;&gt;"",1,0))</f>
        <v>#REF!</v>
      </c>
      <c r="AB64" s="25" t="e">
        <f>IF('Crisis Indicator Data'!#REF!="No Data",1,IF(#REF!&lt;&gt;"",1,0))</f>
        <v>#REF!</v>
      </c>
      <c r="AC64" s="25" t="e">
        <f>IF('Crisis Indicator Data'!#REF!="No Data",1,IF(#REF!&lt;&gt;"",1,0))</f>
        <v>#REF!</v>
      </c>
      <c r="AD64" s="25" t="e">
        <f>IF('Crisis Indicator Data'!#REF!="No Data",1,IF(#REF!&lt;&gt;"",1,0))</f>
        <v>#REF!</v>
      </c>
      <c r="AE64" s="25" t="e">
        <f>IF('Crisis Indicator Data'!#REF!="No Data",1,IF(#REF!&lt;&gt;"",1,0))</f>
        <v>#REF!</v>
      </c>
      <c r="AF64" s="25" t="e">
        <f>IF('Crisis Indicator Data'!#REF!="No Data",1,IF(#REF!&lt;&gt;"",1,0))</f>
        <v>#REF!</v>
      </c>
      <c r="AG64" s="25" t="e">
        <f>IF('Crisis Indicator Data'!#REF!="No Data",1,IF(#REF!&lt;&gt;"",1,0))</f>
        <v>#REF!</v>
      </c>
      <c r="AH64" s="25" t="e">
        <f>IF('Crisis Indicator Data'!#REF!="No Data",1,IF(#REF!&lt;&gt;"",1,0))</f>
        <v>#REF!</v>
      </c>
      <c r="AI64" s="25" t="e">
        <f>IF('Crisis Indicator Data'!#REF!="No Data",1,IF(#REF!&lt;&gt;"",1,0))</f>
        <v>#REF!</v>
      </c>
      <c r="AJ64" s="25" t="e">
        <f>IF('Crisis Indicator Data'!#REF!="No Data",1,IF(#REF!&lt;&gt;"",1,0))</f>
        <v>#REF!</v>
      </c>
      <c r="AK64" s="25" t="e">
        <f>IF('Crisis Indicator Data'!#REF!="No Data",1,IF(#REF!&lt;&gt;"",1,0))</f>
        <v>#REF!</v>
      </c>
      <c r="AL64" s="25" t="e">
        <f>IF('Crisis Indicator Data'!#REF!="No Data",1,IF(#REF!&lt;&gt;"",1,0))</f>
        <v>#REF!</v>
      </c>
      <c r="AM64" s="25" t="e">
        <f>IF('Crisis Indicator Data'!#REF!="No Data",1,IF(#REF!&lt;&gt;"",1,0))</f>
        <v>#REF!</v>
      </c>
      <c r="AN64" s="25" t="e">
        <f>IF('Crisis Indicator Data'!#REF!="No Data",1,IF(#REF!&lt;&gt;"",1,0))</f>
        <v>#REF!</v>
      </c>
      <c r="AO64" s="25" t="e">
        <f>IF('Crisis Indicator Data'!#REF!="No Data",1,IF(#REF!&lt;&gt;"",1,0))</f>
        <v>#REF!</v>
      </c>
      <c r="AP64" s="25" t="e">
        <f>IF('Crisis Indicator Data'!#REF!="No Data",1,IF(#REF!&lt;&gt;"",1,0))</f>
        <v>#REF!</v>
      </c>
      <c r="AQ64" s="25" t="e">
        <f>IF('Crisis Indicator Data'!#REF!="No Data",1,IF(#REF!&lt;&gt;"",1,0))</f>
        <v>#REF!</v>
      </c>
      <c r="AR64" s="25" t="e">
        <f>IF('Crisis Indicator Data'!#REF!="No Data",1,IF(#REF!&lt;&gt;"",1,0))</f>
        <v>#REF!</v>
      </c>
      <c r="AS64" s="25" t="e">
        <f>IF('Crisis Indicator Data'!#REF!="No Data",1,IF(#REF!&lt;&gt;"",1,0))</f>
        <v>#REF!</v>
      </c>
      <c r="AT64" s="25" t="e">
        <f>IF('Crisis Indicator Data'!#REF!="No Data",1,IF(#REF!&lt;&gt;"",1,0))</f>
        <v>#REF!</v>
      </c>
      <c r="AU64" s="25" t="e">
        <f>IF('Crisis Indicator Data'!#REF!="No Data",1,IF(#REF!&lt;&gt;"",1,0))</f>
        <v>#REF!</v>
      </c>
      <c r="AV64" s="25" t="e">
        <f>IF('Crisis Indicator Data'!#REF!="No Data",1,IF(#REF!&lt;&gt;"",1,0))</f>
        <v>#REF!</v>
      </c>
      <c r="AW64" s="25" t="e">
        <f>IF('Crisis Indicator Data'!#REF!="No Data",1,IF(#REF!&lt;&gt;"",1,0))</f>
        <v>#REF!</v>
      </c>
      <c r="AX64" s="25" t="e">
        <f>IF('Crisis Indicator Data'!#REF!="No Data",1,IF(#REF!&lt;&gt;"",1,0))</f>
        <v>#REF!</v>
      </c>
      <c r="AY64" s="25" t="e">
        <f>IF('Crisis Indicator Data'!#REF!="No Data",1,IF(#REF!&lt;&gt;"",1,0))</f>
        <v>#REF!</v>
      </c>
      <c r="AZ64" s="25" t="e">
        <f>IF('Crisis Indicator Data'!#REF!="No Data",1,IF(#REF!&lt;&gt;"",1,0))</f>
        <v>#REF!</v>
      </c>
      <c r="BA64" t="e">
        <f t="shared" si="2"/>
        <v>#REF!</v>
      </c>
      <c r="BB64" s="27" t="e">
        <f t="shared" si="3"/>
        <v>#REF!</v>
      </c>
    </row>
    <row r="65" spans="1:54">
      <c r="A65" t="s">
        <v>6901</v>
      </c>
      <c r="B65" s="25" t="e">
        <f>IF('Crisis Indicator Data'!#REF!="No Data",1,IF(#REF!&lt;&gt;"",1,0))</f>
        <v>#REF!</v>
      </c>
      <c r="C65" s="25" t="e">
        <f>IF('Crisis Indicator Data'!#REF!="No Data",1,IF(#REF!&lt;&gt;"",1,0))</f>
        <v>#REF!</v>
      </c>
      <c r="D65" s="25" t="e">
        <f>IF('Crisis Indicator Data'!#REF!="No Data",1,IF(#REF!&lt;&gt;"",1,0))</f>
        <v>#REF!</v>
      </c>
      <c r="E65" s="25" t="e">
        <f>IF('Crisis Indicator Data'!#REF!="No Data",1,IF(#REF!&lt;&gt;"",1,0))</f>
        <v>#REF!</v>
      </c>
      <c r="F65" s="25" t="e">
        <f>IF('Crisis Indicator Data'!#REF!="No Data",1,IF(#REF!&lt;&gt;"",1,0))</f>
        <v>#REF!</v>
      </c>
      <c r="G65" s="25" t="e">
        <f>IF('Crisis Indicator Data'!#REF!="No Data",1,IF(#REF!&lt;&gt;"",1,0))</f>
        <v>#REF!</v>
      </c>
      <c r="H65" s="25" t="e">
        <f>IF('Crisis Indicator Data'!#REF!="No Data",1,IF(#REF!&lt;&gt;"",1,0))</f>
        <v>#REF!</v>
      </c>
      <c r="I65" s="25" t="e">
        <f>IF('Crisis Indicator Data'!#REF!="No Data",1,IF(#REF!&lt;&gt;"",1,0))</f>
        <v>#REF!</v>
      </c>
      <c r="J65" s="25" t="e">
        <f>IF('Crisis Indicator Data'!#REF!="No Data",1,IF(#REF!&lt;&gt;"",1,0))</f>
        <v>#REF!</v>
      </c>
      <c r="K65" s="25" t="e">
        <f>IF('Crisis Indicator Data'!#REF!="No Data",1,IF(#REF!&lt;&gt;"",1,0))</f>
        <v>#REF!</v>
      </c>
      <c r="L65" s="25" t="e">
        <f>IF('Crisis Indicator Data'!#REF!="No Data",1,IF(#REF!&lt;&gt;"",1,0))</f>
        <v>#REF!</v>
      </c>
      <c r="M65" s="25" t="e">
        <f>IF('Crisis Indicator Data'!#REF!="No Data",1,IF(#REF!&lt;&gt;"",1,0))</f>
        <v>#REF!</v>
      </c>
      <c r="N65" s="25" t="e">
        <f>IF('Crisis Indicator Data'!#REF!="No Data",1,IF(#REF!&lt;&gt;"",1,0))</f>
        <v>#REF!</v>
      </c>
      <c r="O65" s="25" t="e">
        <f>IF('Crisis Indicator Data'!#REF!="No Data",1,IF(#REF!&lt;&gt;"",1,0))</f>
        <v>#REF!</v>
      </c>
      <c r="P65" s="25" t="e">
        <f>IF('Crisis Indicator Data'!#REF!="No Data",1,IF(#REF!&lt;&gt;"",1,0))</f>
        <v>#REF!</v>
      </c>
      <c r="Q65" s="25" t="e">
        <f>IF('Crisis Indicator Data'!#REF!="No Data",1,IF(#REF!&lt;&gt;"",1,0))</f>
        <v>#REF!</v>
      </c>
      <c r="R65" s="25" t="e">
        <f>IF('Crisis Indicator Data'!#REF!="No Data",1,IF(#REF!&lt;&gt;"",1,0))</f>
        <v>#REF!</v>
      </c>
      <c r="S65" s="25" t="e">
        <f>IF('Crisis Indicator Data'!#REF!="No Data",1,IF(#REF!&lt;&gt;"",1,0))</f>
        <v>#REF!</v>
      </c>
      <c r="T65" s="25" t="e">
        <f>IF('Crisis Indicator Data'!#REF!="No Data",1,IF(#REF!&lt;&gt;"",1,0))</f>
        <v>#REF!</v>
      </c>
      <c r="U65" s="25" t="e">
        <f>IF('Crisis Indicator Data'!#REF!="No Data",1,IF(#REF!&lt;&gt;"",1,0))</f>
        <v>#REF!</v>
      </c>
      <c r="V65" s="25" t="e">
        <f>IF('Crisis Indicator Data'!#REF!="No Data",1,IF(#REF!&lt;&gt;"",1,0))</f>
        <v>#REF!</v>
      </c>
      <c r="W65" s="25" t="e">
        <f>IF('Crisis Indicator Data'!#REF!="No Data",1,IF(#REF!&lt;&gt;"",1,0))</f>
        <v>#REF!</v>
      </c>
      <c r="X65" s="25" t="e">
        <f>IF('Crisis Indicator Data'!#REF!="No Data",1,IF(#REF!&lt;&gt;"",1,0))</f>
        <v>#REF!</v>
      </c>
      <c r="Y65" s="25" t="e">
        <f>IF('Crisis Indicator Data'!#REF!="No Data",1,IF(#REF!&lt;&gt;"",1,0))</f>
        <v>#REF!</v>
      </c>
      <c r="Z65" s="25" t="e">
        <f>IF('Crisis Indicator Data'!#REF!="No Data",1,IF(#REF!&lt;&gt;"",1,0))</f>
        <v>#REF!</v>
      </c>
      <c r="AA65" s="25" t="e">
        <f>IF('Crisis Indicator Data'!#REF!="No Data",1,IF(#REF!&lt;&gt;"",1,0))</f>
        <v>#REF!</v>
      </c>
      <c r="AB65" s="25" t="e">
        <f>IF('Crisis Indicator Data'!#REF!="No Data",1,IF(#REF!&lt;&gt;"",1,0))</f>
        <v>#REF!</v>
      </c>
      <c r="AC65" s="25" t="e">
        <f>IF('Crisis Indicator Data'!#REF!="No Data",1,IF(#REF!&lt;&gt;"",1,0))</f>
        <v>#REF!</v>
      </c>
      <c r="AD65" s="25" t="e">
        <f>IF('Crisis Indicator Data'!#REF!="No Data",1,IF(#REF!&lt;&gt;"",1,0))</f>
        <v>#REF!</v>
      </c>
      <c r="AE65" s="25" t="e">
        <f>IF('Crisis Indicator Data'!#REF!="No Data",1,IF(#REF!&lt;&gt;"",1,0))</f>
        <v>#REF!</v>
      </c>
      <c r="AF65" s="25" t="e">
        <f>IF('Crisis Indicator Data'!#REF!="No Data",1,IF(#REF!&lt;&gt;"",1,0))</f>
        <v>#REF!</v>
      </c>
      <c r="AG65" s="25" t="e">
        <f>IF('Crisis Indicator Data'!#REF!="No Data",1,IF(#REF!&lt;&gt;"",1,0))</f>
        <v>#REF!</v>
      </c>
      <c r="AH65" s="25" t="e">
        <f>IF('Crisis Indicator Data'!#REF!="No Data",1,IF(#REF!&lt;&gt;"",1,0))</f>
        <v>#REF!</v>
      </c>
      <c r="AI65" s="25" t="e">
        <f>IF('Crisis Indicator Data'!#REF!="No Data",1,IF(#REF!&lt;&gt;"",1,0))</f>
        <v>#REF!</v>
      </c>
      <c r="AJ65" s="25" t="e">
        <f>IF('Crisis Indicator Data'!#REF!="No Data",1,IF(#REF!&lt;&gt;"",1,0))</f>
        <v>#REF!</v>
      </c>
      <c r="AK65" s="25" t="e">
        <f>IF('Crisis Indicator Data'!#REF!="No Data",1,IF(#REF!&lt;&gt;"",1,0))</f>
        <v>#REF!</v>
      </c>
      <c r="AL65" s="25" t="e">
        <f>IF('Crisis Indicator Data'!#REF!="No Data",1,IF(#REF!&lt;&gt;"",1,0))</f>
        <v>#REF!</v>
      </c>
      <c r="AM65" s="25" t="e">
        <f>IF('Crisis Indicator Data'!#REF!="No Data",1,IF(#REF!&lt;&gt;"",1,0))</f>
        <v>#REF!</v>
      </c>
      <c r="AN65" s="25" t="e">
        <f>IF('Crisis Indicator Data'!#REF!="No Data",1,IF(#REF!&lt;&gt;"",1,0))</f>
        <v>#REF!</v>
      </c>
      <c r="AO65" s="25" t="e">
        <f>IF('Crisis Indicator Data'!#REF!="No Data",1,IF(#REF!&lt;&gt;"",1,0))</f>
        <v>#REF!</v>
      </c>
      <c r="AP65" s="25" t="e">
        <f>IF('Crisis Indicator Data'!#REF!="No Data",1,IF(#REF!&lt;&gt;"",1,0))</f>
        <v>#REF!</v>
      </c>
      <c r="AQ65" s="25" t="e">
        <f>IF('Crisis Indicator Data'!#REF!="No Data",1,IF(#REF!&lt;&gt;"",1,0))</f>
        <v>#REF!</v>
      </c>
      <c r="AR65" s="25" t="e">
        <f>IF('Crisis Indicator Data'!#REF!="No Data",1,IF(#REF!&lt;&gt;"",1,0))</f>
        <v>#REF!</v>
      </c>
      <c r="AS65" s="25" t="e">
        <f>IF('Crisis Indicator Data'!#REF!="No Data",1,IF(#REF!&lt;&gt;"",1,0))</f>
        <v>#REF!</v>
      </c>
      <c r="AT65" s="25" t="e">
        <f>IF('Crisis Indicator Data'!#REF!="No Data",1,IF(#REF!&lt;&gt;"",1,0))</f>
        <v>#REF!</v>
      </c>
      <c r="AU65" s="25" t="e">
        <f>IF('Crisis Indicator Data'!#REF!="No Data",1,IF(#REF!&lt;&gt;"",1,0))</f>
        <v>#REF!</v>
      </c>
      <c r="AV65" s="25" t="e">
        <f>IF('Crisis Indicator Data'!#REF!="No Data",1,IF(#REF!&lt;&gt;"",1,0))</f>
        <v>#REF!</v>
      </c>
      <c r="AW65" s="25" t="e">
        <f>IF('Crisis Indicator Data'!#REF!="No Data",1,IF(#REF!&lt;&gt;"",1,0))</f>
        <v>#REF!</v>
      </c>
      <c r="AX65" s="25" t="e">
        <f>IF('Crisis Indicator Data'!#REF!="No Data",1,IF(#REF!&lt;&gt;"",1,0))</f>
        <v>#REF!</v>
      </c>
      <c r="AY65" s="25" t="e">
        <f>IF('Crisis Indicator Data'!#REF!="No Data",1,IF(#REF!&lt;&gt;"",1,0))</f>
        <v>#REF!</v>
      </c>
      <c r="AZ65" s="25" t="e">
        <f>IF('Crisis Indicator Data'!#REF!="No Data",1,IF(#REF!&lt;&gt;"",1,0))</f>
        <v>#REF!</v>
      </c>
      <c r="BA65" t="e">
        <f t="shared" si="2"/>
        <v>#REF!</v>
      </c>
      <c r="BB65" s="27" t="e">
        <f t="shared" si="3"/>
        <v>#REF!</v>
      </c>
    </row>
    <row r="66" spans="1:54">
      <c r="A66" t="s">
        <v>6910</v>
      </c>
      <c r="B66" s="25" t="e">
        <f>IF('Crisis Indicator Data'!#REF!="No Data",1,IF(#REF!&lt;&gt;"",1,0))</f>
        <v>#REF!</v>
      </c>
      <c r="C66" s="25" t="e">
        <f>IF('Crisis Indicator Data'!#REF!="No Data",1,IF(#REF!&lt;&gt;"",1,0))</f>
        <v>#REF!</v>
      </c>
      <c r="D66" s="25" t="e">
        <f>IF('Crisis Indicator Data'!#REF!="No Data",1,IF(#REF!&lt;&gt;"",1,0))</f>
        <v>#REF!</v>
      </c>
      <c r="E66" s="25" t="e">
        <f>IF('Crisis Indicator Data'!#REF!="No Data",1,IF(#REF!&lt;&gt;"",1,0))</f>
        <v>#REF!</v>
      </c>
      <c r="F66" s="25" t="e">
        <f>IF('Crisis Indicator Data'!#REF!="No Data",1,IF(#REF!&lt;&gt;"",1,0))</f>
        <v>#REF!</v>
      </c>
      <c r="G66" s="25" t="e">
        <f>IF('Crisis Indicator Data'!#REF!="No Data",1,IF(#REF!&lt;&gt;"",1,0))</f>
        <v>#REF!</v>
      </c>
      <c r="H66" s="25" t="e">
        <f>IF('Crisis Indicator Data'!#REF!="No Data",1,IF(#REF!&lt;&gt;"",1,0))</f>
        <v>#REF!</v>
      </c>
      <c r="I66" s="25" t="e">
        <f>IF('Crisis Indicator Data'!#REF!="No Data",1,IF(#REF!&lt;&gt;"",1,0))</f>
        <v>#REF!</v>
      </c>
      <c r="J66" s="25" t="e">
        <f>IF('Crisis Indicator Data'!#REF!="No Data",1,IF(#REF!&lt;&gt;"",1,0))</f>
        <v>#REF!</v>
      </c>
      <c r="K66" s="25" t="e">
        <f>IF('Crisis Indicator Data'!#REF!="No Data",1,IF(#REF!&lt;&gt;"",1,0))</f>
        <v>#REF!</v>
      </c>
      <c r="L66" s="25" t="e">
        <f>IF('Crisis Indicator Data'!#REF!="No Data",1,IF(#REF!&lt;&gt;"",1,0))</f>
        <v>#REF!</v>
      </c>
      <c r="M66" s="25" t="e">
        <f>IF('Crisis Indicator Data'!#REF!="No Data",1,IF(#REF!&lt;&gt;"",1,0))</f>
        <v>#REF!</v>
      </c>
      <c r="N66" s="25" t="e">
        <f>IF('Crisis Indicator Data'!#REF!="No Data",1,IF(#REF!&lt;&gt;"",1,0))</f>
        <v>#REF!</v>
      </c>
      <c r="O66" s="25" t="e">
        <f>IF('Crisis Indicator Data'!#REF!="No Data",1,IF(#REF!&lt;&gt;"",1,0))</f>
        <v>#REF!</v>
      </c>
      <c r="P66" s="25" t="e">
        <f>IF('Crisis Indicator Data'!#REF!="No Data",1,IF(#REF!&lt;&gt;"",1,0))</f>
        <v>#REF!</v>
      </c>
      <c r="Q66" s="25" t="e">
        <f>IF('Crisis Indicator Data'!#REF!="No Data",1,IF(#REF!&lt;&gt;"",1,0))</f>
        <v>#REF!</v>
      </c>
      <c r="R66" s="25" t="e">
        <f>IF('Crisis Indicator Data'!#REF!="No Data",1,IF(#REF!&lt;&gt;"",1,0))</f>
        <v>#REF!</v>
      </c>
      <c r="S66" s="25" t="e">
        <f>IF('Crisis Indicator Data'!#REF!="No Data",1,IF(#REF!&lt;&gt;"",1,0))</f>
        <v>#REF!</v>
      </c>
      <c r="T66" s="25" t="e">
        <f>IF('Crisis Indicator Data'!#REF!="No Data",1,IF(#REF!&lt;&gt;"",1,0))</f>
        <v>#REF!</v>
      </c>
      <c r="U66" s="25" t="e">
        <f>IF('Crisis Indicator Data'!#REF!="No Data",1,IF(#REF!&lt;&gt;"",1,0))</f>
        <v>#REF!</v>
      </c>
      <c r="V66" s="25" t="e">
        <f>IF('Crisis Indicator Data'!#REF!="No Data",1,IF(#REF!&lt;&gt;"",1,0))</f>
        <v>#REF!</v>
      </c>
      <c r="W66" s="25" t="e">
        <f>IF('Crisis Indicator Data'!#REF!="No Data",1,IF(#REF!&lt;&gt;"",1,0))</f>
        <v>#REF!</v>
      </c>
      <c r="X66" s="25" t="e">
        <f>IF('Crisis Indicator Data'!#REF!="No Data",1,IF(#REF!&lt;&gt;"",1,0))</f>
        <v>#REF!</v>
      </c>
      <c r="Y66" s="25" t="e">
        <f>IF('Crisis Indicator Data'!#REF!="No Data",1,IF(#REF!&lt;&gt;"",1,0))</f>
        <v>#REF!</v>
      </c>
      <c r="Z66" s="25" t="e">
        <f>IF('Crisis Indicator Data'!#REF!="No Data",1,IF(#REF!&lt;&gt;"",1,0))</f>
        <v>#REF!</v>
      </c>
      <c r="AA66" s="25" t="e">
        <f>IF('Crisis Indicator Data'!#REF!="No Data",1,IF(#REF!&lt;&gt;"",1,0))</f>
        <v>#REF!</v>
      </c>
      <c r="AB66" s="25" t="e">
        <f>IF('Crisis Indicator Data'!#REF!="No Data",1,IF(#REF!&lt;&gt;"",1,0))</f>
        <v>#REF!</v>
      </c>
      <c r="AC66" s="25" t="e">
        <f>IF('Crisis Indicator Data'!#REF!="No Data",1,IF(#REF!&lt;&gt;"",1,0))</f>
        <v>#REF!</v>
      </c>
      <c r="AD66" s="25" t="e">
        <f>IF('Crisis Indicator Data'!#REF!="No Data",1,IF(#REF!&lt;&gt;"",1,0))</f>
        <v>#REF!</v>
      </c>
      <c r="AE66" s="25" t="e">
        <f>IF('Crisis Indicator Data'!#REF!="No Data",1,IF(#REF!&lt;&gt;"",1,0))</f>
        <v>#REF!</v>
      </c>
      <c r="AF66" s="25" t="e">
        <f>IF('Crisis Indicator Data'!#REF!="No Data",1,IF(#REF!&lt;&gt;"",1,0))</f>
        <v>#REF!</v>
      </c>
      <c r="AG66" s="25" t="e">
        <f>IF('Crisis Indicator Data'!#REF!="No Data",1,IF(#REF!&lt;&gt;"",1,0))</f>
        <v>#REF!</v>
      </c>
      <c r="AH66" s="25" t="e">
        <f>IF('Crisis Indicator Data'!#REF!="No Data",1,IF(#REF!&lt;&gt;"",1,0))</f>
        <v>#REF!</v>
      </c>
      <c r="AI66" s="25" t="e">
        <f>IF('Crisis Indicator Data'!#REF!="No Data",1,IF(#REF!&lt;&gt;"",1,0))</f>
        <v>#REF!</v>
      </c>
      <c r="AJ66" s="25" t="e">
        <f>IF('Crisis Indicator Data'!#REF!="No Data",1,IF(#REF!&lt;&gt;"",1,0))</f>
        <v>#REF!</v>
      </c>
      <c r="AK66" s="25" t="e">
        <f>IF('Crisis Indicator Data'!#REF!="No Data",1,IF(#REF!&lt;&gt;"",1,0))</f>
        <v>#REF!</v>
      </c>
      <c r="AL66" s="25" t="e">
        <f>IF('Crisis Indicator Data'!#REF!="No Data",1,IF(#REF!&lt;&gt;"",1,0))</f>
        <v>#REF!</v>
      </c>
      <c r="AM66" s="25" t="e">
        <f>IF('Crisis Indicator Data'!#REF!="No Data",1,IF(#REF!&lt;&gt;"",1,0))</f>
        <v>#REF!</v>
      </c>
      <c r="AN66" s="25" t="e">
        <f>IF('Crisis Indicator Data'!#REF!="No Data",1,IF(#REF!&lt;&gt;"",1,0))</f>
        <v>#REF!</v>
      </c>
      <c r="AO66" s="25" t="e">
        <f>IF('Crisis Indicator Data'!#REF!="No Data",1,IF(#REF!&lt;&gt;"",1,0))</f>
        <v>#REF!</v>
      </c>
      <c r="AP66" s="25" t="e">
        <f>IF('Crisis Indicator Data'!#REF!="No Data",1,IF(#REF!&lt;&gt;"",1,0))</f>
        <v>#REF!</v>
      </c>
      <c r="AQ66" s="25" t="e">
        <f>IF('Crisis Indicator Data'!#REF!="No Data",1,IF(#REF!&lt;&gt;"",1,0))</f>
        <v>#REF!</v>
      </c>
      <c r="AR66" s="25" t="e">
        <f>IF('Crisis Indicator Data'!#REF!="No Data",1,IF(#REF!&lt;&gt;"",1,0))</f>
        <v>#REF!</v>
      </c>
      <c r="AS66" s="25" t="e">
        <f>IF('Crisis Indicator Data'!#REF!="No Data",1,IF(#REF!&lt;&gt;"",1,0))</f>
        <v>#REF!</v>
      </c>
      <c r="AT66" s="25" t="e">
        <f>IF('Crisis Indicator Data'!#REF!="No Data",1,IF(#REF!&lt;&gt;"",1,0))</f>
        <v>#REF!</v>
      </c>
      <c r="AU66" s="25" t="e">
        <f>IF('Crisis Indicator Data'!#REF!="No Data",1,IF(#REF!&lt;&gt;"",1,0))</f>
        <v>#REF!</v>
      </c>
      <c r="AV66" s="25" t="e">
        <f>IF('Crisis Indicator Data'!#REF!="No Data",1,IF(#REF!&lt;&gt;"",1,0))</f>
        <v>#REF!</v>
      </c>
      <c r="AW66" s="25" t="e">
        <f>IF('Crisis Indicator Data'!#REF!="No Data",1,IF(#REF!&lt;&gt;"",1,0))</f>
        <v>#REF!</v>
      </c>
      <c r="AX66" s="25" t="e">
        <f>IF('Crisis Indicator Data'!#REF!="No Data",1,IF(#REF!&lt;&gt;"",1,0))</f>
        <v>#REF!</v>
      </c>
      <c r="AY66" s="25" t="e">
        <f>IF('Crisis Indicator Data'!#REF!="No Data",1,IF(#REF!&lt;&gt;"",1,0))</f>
        <v>#REF!</v>
      </c>
      <c r="AZ66" s="25" t="e">
        <f>IF('Crisis Indicator Data'!#REF!="No Data",1,IF(#REF!&lt;&gt;"",1,0))</f>
        <v>#REF!</v>
      </c>
      <c r="BA66" t="e">
        <f t="shared" ref="BA66:BA97" si="4">SUM(B66:AZ66)</f>
        <v>#REF!</v>
      </c>
      <c r="BB66" s="27" t="e">
        <f t="shared" ref="BB66:BB97" si="5">BA66/51</f>
        <v>#REF!</v>
      </c>
    </row>
    <row r="67" spans="1:54">
      <c r="A67" t="s">
        <v>6912</v>
      </c>
      <c r="B67" s="25" t="e">
        <f>IF('Crisis Indicator Data'!#REF!="No Data",1,IF(#REF!&lt;&gt;"",1,0))</f>
        <v>#REF!</v>
      </c>
      <c r="C67" s="25" t="e">
        <f>IF('Crisis Indicator Data'!#REF!="No Data",1,IF(#REF!&lt;&gt;"",1,0))</f>
        <v>#REF!</v>
      </c>
      <c r="D67" s="25" t="e">
        <f>IF('Crisis Indicator Data'!#REF!="No Data",1,IF(#REF!&lt;&gt;"",1,0))</f>
        <v>#REF!</v>
      </c>
      <c r="E67" s="25" t="e">
        <f>IF('Crisis Indicator Data'!#REF!="No Data",1,IF(#REF!&lt;&gt;"",1,0))</f>
        <v>#REF!</v>
      </c>
      <c r="F67" s="25" t="e">
        <f>IF('Crisis Indicator Data'!#REF!="No Data",1,IF(#REF!&lt;&gt;"",1,0))</f>
        <v>#REF!</v>
      </c>
      <c r="G67" s="25" t="e">
        <f>IF('Crisis Indicator Data'!#REF!="No Data",1,IF(#REF!&lt;&gt;"",1,0))</f>
        <v>#REF!</v>
      </c>
      <c r="H67" s="25" t="e">
        <f>IF('Crisis Indicator Data'!#REF!="No Data",1,IF(#REF!&lt;&gt;"",1,0))</f>
        <v>#REF!</v>
      </c>
      <c r="I67" s="25" t="e">
        <f>IF('Crisis Indicator Data'!#REF!="No Data",1,IF(#REF!&lt;&gt;"",1,0))</f>
        <v>#REF!</v>
      </c>
      <c r="J67" s="25" t="e">
        <f>IF('Crisis Indicator Data'!#REF!="No Data",1,IF(#REF!&lt;&gt;"",1,0))</f>
        <v>#REF!</v>
      </c>
      <c r="K67" s="25" t="e">
        <f>IF('Crisis Indicator Data'!#REF!="No Data",1,IF(#REF!&lt;&gt;"",1,0))</f>
        <v>#REF!</v>
      </c>
      <c r="L67" s="25" t="e">
        <f>IF('Crisis Indicator Data'!#REF!="No Data",1,IF(#REF!&lt;&gt;"",1,0))</f>
        <v>#REF!</v>
      </c>
      <c r="M67" s="25" t="e">
        <f>IF('Crisis Indicator Data'!#REF!="No Data",1,IF(#REF!&lt;&gt;"",1,0))</f>
        <v>#REF!</v>
      </c>
      <c r="N67" s="25" t="e">
        <f>IF('Crisis Indicator Data'!#REF!="No Data",1,IF(#REF!&lt;&gt;"",1,0))</f>
        <v>#REF!</v>
      </c>
      <c r="O67" s="25" t="e">
        <f>IF('Crisis Indicator Data'!#REF!="No Data",1,IF(#REF!&lt;&gt;"",1,0))</f>
        <v>#REF!</v>
      </c>
      <c r="P67" s="25" t="e">
        <f>IF('Crisis Indicator Data'!#REF!="No Data",1,IF(#REF!&lt;&gt;"",1,0))</f>
        <v>#REF!</v>
      </c>
      <c r="Q67" s="25" t="e">
        <f>IF('Crisis Indicator Data'!#REF!="No Data",1,IF(#REF!&lt;&gt;"",1,0))</f>
        <v>#REF!</v>
      </c>
      <c r="R67" s="25" t="e">
        <f>IF('Crisis Indicator Data'!#REF!="No Data",1,IF(#REF!&lt;&gt;"",1,0))</f>
        <v>#REF!</v>
      </c>
      <c r="S67" s="25" t="e">
        <f>IF('Crisis Indicator Data'!#REF!="No Data",1,IF(#REF!&lt;&gt;"",1,0))</f>
        <v>#REF!</v>
      </c>
      <c r="T67" s="25" t="e">
        <f>IF('Crisis Indicator Data'!#REF!="No Data",1,IF(#REF!&lt;&gt;"",1,0))</f>
        <v>#REF!</v>
      </c>
      <c r="U67" s="25" t="e">
        <f>IF('Crisis Indicator Data'!#REF!="No Data",1,IF(#REF!&lt;&gt;"",1,0))</f>
        <v>#REF!</v>
      </c>
      <c r="V67" s="25" t="e">
        <f>IF('Crisis Indicator Data'!#REF!="No Data",1,IF(#REF!&lt;&gt;"",1,0))</f>
        <v>#REF!</v>
      </c>
      <c r="W67" s="25" t="e">
        <f>IF('Crisis Indicator Data'!#REF!="No Data",1,IF(#REF!&lt;&gt;"",1,0))</f>
        <v>#REF!</v>
      </c>
      <c r="X67" s="25" t="e">
        <f>IF('Crisis Indicator Data'!#REF!="No Data",1,IF(#REF!&lt;&gt;"",1,0))</f>
        <v>#REF!</v>
      </c>
      <c r="Y67" s="25" t="e">
        <f>IF('Crisis Indicator Data'!#REF!="No Data",1,IF(#REF!&lt;&gt;"",1,0))</f>
        <v>#REF!</v>
      </c>
      <c r="Z67" s="25" t="e">
        <f>IF('Crisis Indicator Data'!#REF!="No Data",1,IF(#REF!&lt;&gt;"",1,0))</f>
        <v>#REF!</v>
      </c>
      <c r="AA67" s="25" t="e">
        <f>IF('Crisis Indicator Data'!#REF!="No Data",1,IF(#REF!&lt;&gt;"",1,0))</f>
        <v>#REF!</v>
      </c>
      <c r="AB67" s="25" t="e">
        <f>IF('Crisis Indicator Data'!#REF!="No Data",1,IF(#REF!&lt;&gt;"",1,0))</f>
        <v>#REF!</v>
      </c>
      <c r="AC67" s="25" t="e">
        <f>IF('Crisis Indicator Data'!#REF!="No Data",1,IF(#REF!&lt;&gt;"",1,0))</f>
        <v>#REF!</v>
      </c>
      <c r="AD67" s="25" t="e">
        <f>IF('Crisis Indicator Data'!#REF!="No Data",1,IF(#REF!&lt;&gt;"",1,0))</f>
        <v>#REF!</v>
      </c>
      <c r="AE67" s="25" t="e">
        <f>IF('Crisis Indicator Data'!#REF!="No Data",1,IF(#REF!&lt;&gt;"",1,0))</f>
        <v>#REF!</v>
      </c>
      <c r="AF67" s="25" t="e">
        <f>IF('Crisis Indicator Data'!#REF!="No Data",1,IF(#REF!&lt;&gt;"",1,0))</f>
        <v>#REF!</v>
      </c>
      <c r="AG67" s="25" t="e">
        <f>IF('Crisis Indicator Data'!#REF!="No Data",1,IF(#REF!&lt;&gt;"",1,0))</f>
        <v>#REF!</v>
      </c>
      <c r="AH67" s="25" t="e">
        <f>IF('Crisis Indicator Data'!#REF!="No Data",1,IF(#REF!&lt;&gt;"",1,0))</f>
        <v>#REF!</v>
      </c>
      <c r="AI67" s="25" t="e">
        <f>IF('Crisis Indicator Data'!#REF!="No Data",1,IF(#REF!&lt;&gt;"",1,0))</f>
        <v>#REF!</v>
      </c>
      <c r="AJ67" s="25" t="e">
        <f>IF('Crisis Indicator Data'!#REF!="No Data",1,IF(#REF!&lt;&gt;"",1,0))</f>
        <v>#REF!</v>
      </c>
      <c r="AK67" s="25" t="e">
        <f>IF('Crisis Indicator Data'!#REF!="No Data",1,IF(#REF!&lt;&gt;"",1,0))</f>
        <v>#REF!</v>
      </c>
      <c r="AL67" s="25" t="e">
        <f>IF('Crisis Indicator Data'!#REF!="No Data",1,IF(#REF!&lt;&gt;"",1,0))</f>
        <v>#REF!</v>
      </c>
      <c r="AM67" s="25" t="e">
        <f>IF('Crisis Indicator Data'!#REF!="No Data",1,IF(#REF!&lt;&gt;"",1,0))</f>
        <v>#REF!</v>
      </c>
      <c r="AN67" s="25" t="e">
        <f>IF('Crisis Indicator Data'!#REF!="No Data",1,IF(#REF!&lt;&gt;"",1,0))</f>
        <v>#REF!</v>
      </c>
      <c r="AO67" s="25" t="e">
        <f>IF('Crisis Indicator Data'!#REF!="No Data",1,IF(#REF!&lt;&gt;"",1,0))</f>
        <v>#REF!</v>
      </c>
      <c r="AP67" s="25" t="e">
        <f>IF('Crisis Indicator Data'!#REF!="No Data",1,IF(#REF!&lt;&gt;"",1,0))</f>
        <v>#REF!</v>
      </c>
      <c r="AQ67" s="25" t="e">
        <f>IF('Crisis Indicator Data'!#REF!="No Data",1,IF(#REF!&lt;&gt;"",1,0))</f>
        <v>#REF!</v>
      </c>
      <c r="AR67" s="25" t="e">
        <f>IF('Crisis Indicator Data'!#REF!="No Data",1,IF(#REF!&lt;&gt;"",1,0))</f>
        <v>#REF!</v>
      </c>
      <c r="AS67" s="25" t="e">
        <f>IF('Crisis Indicator Data'!#REF!="No Data",1,IF(#REF!&lt;&gt;"",1,0))</f>
        <v>#REF!</v>
      </c>
      <c r="AT67" s="25" t="e">
        <f>IF('Crisis Indicator Data'!#REF!="No Data",1,IF(#REF!&lt;&gt;"",1,0))</f>
        <v>#REF!</v>
      </c>
      <c r="AU67" s="25" t="e">
        <f>IF('Crisis Indicator Data'!#REF!="No Data",1,IF(#REF!&lt;&gt;"",1,0))</f>
        <v>#REF!</v>
      </c>
      <c r="AV67" s="25" t="e">
        <f>IF('Crisis Indicator Data'!#REF!="No Data",1,IF(#REF!&lt;&gt;"",1,0))</f>
        <v>#REF!</v>
      </c>
      <c r="AW67" s="25" t="e">
        <f>IF('Crisis Indicator Data'!#REF!="No Data",1,IF(#REF!&lt;&gt;"",1,0))</f>
        <v>#REF!</v>
      </c>
      <c r="AX67" s="25" t="e">
        <f>IF('Crisis Indicator Data'!#REF!="No Data",1,IF(#REF!&lt;&gt;"",1,0))</f>
        <v>#REF!</v>
      </c>
      <c r="AY67" s="25" t="e">
        <f>IF('Crisis Indicator Data'!#REF!="No Data",1,IF(#REF!&lt;&gt;"",1,0))</f>
        <v>#REF!</v>
      </c>
      <c r="AZ67" s="25" t="e">
        <f>IF('Crisis Indicator Data'!#REF!="No Data",1,IF(#REF!&lt;&gt;"",1,0))</f>
        <v>#REF!</v>
      </c>
      <c r="BA67" t="e">
        <f t="shared" si="4"/>
        <v>#REF!</v>
      </c>
      <c r="BB67" s="27" t="e">
        <f t="shared" si="5"/>
        <v>#REF!</v>
      </c>
    </row>
    <row r="68" spans="1:54">
      <c r="A68" t="s">
        <v>6915</v>
      </c>
      <c r="B68" s="25" t="e">
        <f>IF('Crisis Indicator Data'!#REF!="No Data",1,IF(#REF!&lt;&gt;"",1,0))</f>
        <v>#REF!</v>
      </c>
      <c r="C68" s="25" t="e">
        <f>IF('Crisis Indicator Data'!#REF!="No Data",1,IF(#REF!&lt;&gt;"",1,0))</f>
        <v>#REF!</v>
      </c>
      <c r="D68" s="25" t="e">
        <f>IF('Crisis Indicator Data'!#REF!="No Data",1,IF(#REF!&lt;&gt;"",1,0))</f>
        <v>#REF!</v>
      </c>
      <c r="E68" s="25" t="e">
        <f>IF('Crisis Indicator Data'!#REF!="No Data",1,IF(#REF!&lt;&gt;"",1,0))</f>
        <v>#REF!</v>
      </c>
      <c r="F68" s="25" t="e">
        <f>IF('Crisis Indicator Data'!#REF!="No Data",1,IF(#REF!&lt;&gt;"",1,0))</f>
        <v>#REF!</v>
      </c>
      <c r="G68" s="25" t="e">
        <f>IF('Crisis Indicator Data'!#REF!="No Data",1,IF(#REF!&lt;&gt;"",1,0))</f>
        <v>#REF!</v>
      </c>
      <c r="H68" s="25" t="e">
        <f>IF('Crisis Indicator Data'!#REF!="No Data",1,IF(#REF!&lt;&gt;"",1,0))</f>
        <v>#REF!</v>
      </c>
      <c r="I68" s="25" t="e">
        <f>IF('Crisis Indicator Data'!#REF!="No Data",1,IF(#REF!&lt;&gt;"",1,0))</f>
        <v>#REF!</v>
      </c>
      <c r="J68" s="25" t="e">
        <f>IF('Crisis Indicator Data'!#REF!="No Data",1,IF(#REF!&lt;&gt;"",1,0))</f>
        <v>#REF!</v>
      </c>
      <c r="K68" s="25" t="e">
        <f>IF('Crisis Indicator Data'!#REF!="No Data",1,IF(#REF!&lt;&gt;"",1,0))</f>
        <v>#REF!</v>
      </c>
      <c r="L68" s="25" t="e">
        <f>IF('Crisis Indicator Data'!#REF!="No Data",1,IF(#REF!&lt;&gt;"",1,0))</f>
        <v>#REF!</v>
      </c>
      <c r="M68" s="25" t="e">
        <f>IF('Crisis Indicator Data'!#REF!="No Data",1,IF(#REF!&lt;&gt;"",1,0))</f>
        <v>#REF!</v>
      </c>
      <c r="N68" s="25" t="e">
        <f>IF('Crisis Indicator Data'!#REF!="No Data",1,IF(#REF!&lt;&gt;"",1,0))</f>
        <v>#REF!</v>
      </c>
      <c r="O68" s="25" t="e">
        <f>IF('Crisis Indicator Data'!#REF!="No Data",1,IF(#REF!&lt;&gt;"",1,0))</f>
        <v>#REF!</v>
      </c>
      <c r="P68" s="25" t="e">
        <f>IF('Crisis Indicator Data'!#REF!="No Data",1,IF(#REF!&lt;&gt;"",1,0))</f>
        <v>#REF!</v>
      </c>
      <c r="Q68" s="25" t="e">
        <f>IF('Crisis Indicator Data'!#REF!="No Data",1,IF(#REF!&lt;&gt;"",1,0))</f>
        <v>#REF!</v>
      </c>
      <c r="R68" s="25" t="e">
        <f>IF('Crisis Indicator Data'!#REF!="No Data",1,IF(#REF!&lt;&gt;"",1,0))</f>
        <v>#REF!</v>
      </c>
      <c r="S68" s="25" t="e">
        <f>IF('Crisis Indicator Data'!#REF!="No Data",1,IF(#REF!&lt;&gt;"",1,0))</f>
        <v>#REF!</v>
      </c>
      <c r="T68" s="25" t="e">
        <f>IF('Crisis Indicator Data'!#REF!="No Data",1,IF(#REF!&lt;&gt;"",1,0))</f>
        <v>#REF!</v>
      </c>
      <c r="U68" s="25" t="e">
        <f>IF('Crisis Indicator Data'!#REF!="No Data",1,IF(#REF!&lt;&gt;"",1,0))</f>
        <v>#REF!</v>
      </c>
      <c r="V68" s="25" t="e">
        <f>IF('Crisis Indicator Data'!#REF!="No Data",1,IF(#REF!&lt;&gt;"",1,0))</f>
        <v>#REF!</v>
      </c>
      <c r="W68" s="25" t="e">
        <f>IF('Crisis Indicator Data'!#REF!="No Data",1,IF(#REF!&lt;&gt;"",1,0))</f>
        <v>#REF!</v>
      </c>
      <c r="X68" s="25" t="e">
        <f>IF('Crisis Indicator Data'!#REF!="No Data",1,IF(#REF!&lt;&gt;"",1,0))</f>
        <v>#REF!</v>
      </c>
      <c r="Y68" s="25" t="e">
        <f>IF('Crisis Indicator Data'!#REF!="No Data",1,IF(#REF!&lt;&gt;"",1,0))</f>
        <v>#REF!</v>
      </c>
      <c r="Z68" s="25" t="e">
        <f>IF('Crisis Indicator Data'!#REF!="No Data",1,IF(#REF!&lt;&gt;"",1,0))</f>
        <v>#REF!</v>
      </c>
      <c r="AA68" s="25" t="e">
        <f>IF('Crisis Indicator Data'!#REF!="No Data",1,IF(#REF!&lt;&gt;"",1,0))</f>
        <v>#REF!</v>
      </c>
      <c r="AB68" s="25" t="e">
        <f>IF('Crisis Indicator Data'!#REF!="No Data",1,IF(#REF!&lt;&gt;"",1,0))</f>
        <v>#REF!</v>
      </c>
      <c r="AC68" s="25" t="e">
        <f>IF('Crisis Indicator Data'!#REF!="No Data",1,IF(#REF!&lt;&gt;"",1,0))</f>
        <v>#REF!</v>
      </c>
      <c r="AD68" s="25" t="e">
        <f>IF('Crisis Indicator Data'!#REF!="No Data",1,IF(#REF!&lt;&gt;"",1,0))</f>
        <v>#REF!</v>
      </c>
      <c r="AE68" s="25" t="e">
        <f>IF('Crisis Indicator Data'!#REF!="No Data",1,IF(#REF!&lt;&gt;"",1,0))</f>
        <v>#REF!</v>
      </c>
      <c r="AF68" s="25" t="e">
        <f>IF('Crisis Indicator Data'!#REF!="No Data",1,IF(#REF!&lt;&gt;"",1,0))</f>
        <v>#REF!</v>
      </c>
      <c r="AG68" s="25" t="e">
        <f>IF('Crisis Indicator Data'!#REF!="No Data",1,IF(#REF!&lt;&gt;"",1,0))</f>
        <v>#REF!</v>
      </c>
      <c r="AH68" s="25" t="e">
        <f>IF('Crisis Indicator Data'!#REF!="No Data",1,IF(#REF!&lt;&gt;"",1,0))</f>
        <v>#REF!</v>
      </c>
      <c r="AI68" s="25" t="e">
        <f>IF('Crisis Indicator Data'!#REF!="No Data",1,IF(#REF!&lt;&gt;"",1,0))</f>
        <v>#REF!</v>
      </c>
      <c r="AJ68" s="25" t="e">
        <f>IF('Crisis Indicator Data'!#REF!="No Data",1,IF(#REF!&lt;&gt;"",1,0))</f>
        <v>#REF!</v>
      </c>
      <c r="AK68" s="25" t="e">
        <f>IF('Crisis Indicator Data'!#REF!="No Data",1,IF(#REF!&lt;&gt;"",1,0))</f>
        <v>#REF!</v>
      </c>
      <c r="AL68" s="25" t="e">
        <f>IF('Crisis Indicator Data'!#REF!="No Data",1,IF(#REF!&lt;&gt;"",1,0))</f>
        <v>#REF!</v>
      </c>
      <c r="AM68" s="25" t="e">
        <f>IF('Crisis Indicator Data'!#REF!="No Data",1,IF(#REF!&lt;&gt;"",1,0))</f>
        <v>#REF!</v>
      </c>
      <c r="AN68" s="25" t="e">
        <f>IF('Crisis Indicator Data'!#REF!="No Data",1,IF(#REF!&lt;&gt;"",1,0))</f>
        <v>#REF!</v>
      </c>
      <c r="AO68" s="25" t="e">
        <f>IF('Crisis Indicator Data'!#REF!="No Data",1,IF(#REF!&lt;&gt;"",1,0))</f>
        <v>#REF!</v>
      </c>
      <c r="AP68" s="25" t="e">
        <f>IF('Crisis Indicator Data'!#REF!="No Data",1,IF(#REF!&lt;&gt;"",1,0))</f>
        <v>#REF!</v>
      </c>
      <c r="AQ68" s="25" t="e">
        <f>IF('Crisis Indicator Data'!#REF!="No Data",1,IF(#REF!&lt;&gt;"",1,0))</f>
        <v>#REF!</v>
      </c>
      <c r="AR68" s="25" t="e">
        <f>IF('Crisis Indicator Data'!#REF!="No Data",1,IF(#REF!&lt;&gt;"",1,0))</f>
        <v>#REF!</v>
      </c>
      <c r="AS68" s="25" t="e">
        <f>IF('Crisis Indicator Data'!#REF!="No Data",1,IF(#REF!&lt;&gt;"",1,0))</f>
        <v>#REF!</v>
      </c>
      <c r="AT68" s="25" t="e">
        <f>IF('Crisis Indicator Data'!#REF!="No Data",1,IF(#REF!&lt;&gt;"",1,0))</f>
        <v>#REF!</v>
      </c>
      <c r="AU68" s="25" t="e">
        <f>IF('Crisis Indicator Data'!#REF!="No Data",1,IF(#REF!&lt;&gt;"",1,0))</f>
        <v>#REF!</v>
      </c>
      <c r="AV68" s="25" t="e">
        <f>IF('Crisis Indicator Data'!#REF!="No Data",1,IF(#REF!&lt;&gt;"",1,0))</f>
        <v>#REF!</v>
      </c>
      <c r="AW68" s="25" t="e">
        <f>IF('Crisis Indicator Data'!#REF!="No Data",1,IF(#REF!&lt;&gt;"",1,0))</f>
        <v>#REF!</v>
      </c>
      <c r="AX68" s="25" t="e">
        <f>IF('Crisis Indicator Data'!#REF!="No Data",1,IF(#REF!&lt;&gt;"",1,0))</f>
        <v>#REF!</v>
      </c>
      <c r="AY68" s="25" t="e">
        <f>IF('Crisis Indicator Data'!#REF!="No Data",1,IF(#REF!&lt;&gt;"",1,0))</f>
        <v>#REF!</v>
      </c>
      <c r="AZ68" s="25" t="e">
        <f>IF('Crisis Indicator Data'!#REF!="No Data",1,IF(#REF!&lt;&gt;"",1,0))</f>
        <v>#REF!</v>
      </c>
      <c r="BA68" t="e">
        <f t="shared" si="4"/>
        <v>#REF!</v>
      </c>
      <c r="BB68" s="27" t="e">
        <f t="shared" si="5"/>
        <v>#REF!</v>
      </c>
    </row>
    <row r="69" spans="1:54">
      <c r="A69" t="s">
        <v>6903</v>
      </c>
      <c r="B69" s="25" t="e">
        <f>IF('Crisis Indicator Data'!#REF!="No Data",1,IF(#REF!&lt;&gt;"",1,0))</f>
        <v>#REF!</v>
      </c>
      <c r="C69" s="25" t="e">
        <f>IF('Crisis Indicator Data'!#REF!="No Data",1,IF(#REF!&lt;&gt;"",1,0))</f>
        <v>#REF!</v>
      </c>
      <c r="D69" s="25" t="e">
        <f>IF('Crisis Indicator Data'!#REF!="No Data",1,IF(#REF!&lt;&gt;"",1,0))</f>
        <v>#REF!</v>
      </c>
      <c r="E69" s="25" t="e">
        <f>IF('Crisis Indicator Data'!#REF!="No Data",1,IF(#REF!&lt;&gt;"",1,0))</f>
        <v>#REF!</v>
      </c>
      <c r="F69" s="25" t="e">
        <f>IF('Crisis Indicator Data'!#REF!="No Data",1,IF(#REF!&lt;&gt;"",1,0))</f>
        <v>#REF!</v>
      </c>
      <c r="G69" s="25" t="e">
        <f>IF('Crisis Indicator Data'!#REF!="No Data",1,IF(#REF!&lt;&gt;"",1,0))</f>
        <v>#REF!</v>
      </c>
      <c r="H69" s="25" t="e">
        <f>IF('Crisis Indicator Data'!#REF!="No Data",1,IF(#REF!&lt;&gt;"",1,0))</f>
        <v>#REF!</v>
      </c>
      <c r="I69" s="25" t="e">
        <f>IF('Crisis Indicator Data'!#REF!="No Data",1,IF(#REF!&lt;&gt;"",1,0))</f>
        <v>#REF!</v>
      </c>
      <c r="J69" s="25" t="e">
        <f>IF('Crisis Indicator Data'!#REF!="No Data",1,IF(#REF!&lt;&gt;"",1,0))</f>
        <v>#REF!</v>
      </c>
      <c r="K69" s="25" t="e">
        <f>IF('Crisis Indicator Data'!#REF!="No Data",1,IF(#REF!&lt;&gt;"",1,0))</f>
        <v>#REF!</v>
      </c>
      <c r="L69" s="25" t="e">
        <f>IF('Crisis Indicator Data'!#REF!="No Data",1,IF(#REF!&lt;&gt;"",1,0))</f>
        <v>#REF!</v>
      </c>
      <c r="M69" s="25" t="e">
        <f>IF('Crisis Indicator Data'!#REF!="No Data",1,IF(#REF!&lt;&gt;"",1,0))</f>
        <v>#REF!</v>
      </c>
      <c r="N69" s="25" t="e">
        <f>IF('Crisis Indicator Data'!#REF!="No Data",1,IF(#REF!&lt;&gt;"",1,0))</f>
        <v>#REF!</v>
      </c>
      <c r="O69" s="25" t="e">
        <f>IF('Crisis Indicator Data'!#REF!="No Data",1,IF(#REF!&lt;&gt;"",1,0))</f>
        <v>#REF!</v>
      </c>
      <c r="P69" s="25" t="e">
        <f>IF('Crisis Indicator Data'!#REF!="No Data",1,IF(#REF!&lt;&gt;"",1,0))</f>
        <v>#REF!</v>
      </c>
      <c r="Q69" s="25" t="e">
        <f>IF('Crisis Indicator Data'!#REF!="No Data",1,IF(#REF!&lt;&gt;"",1,0))</f>
        <v>#REF!</v>
      </c>
      <c r="R69" s="25" t="e">
        <f>IF('Crisis Indicator Data'!#REF!="No Data",1,IF(#REF!&lt;&gt;"",1,0))</f>
        <v>#REF!</v>
      </c>
      <c r="S69" s="25" t="e">
        <f>IF('Crisis Indicator Data'!#REF!="No Data",1,IF(#REF!&lt;&gt;"",1,0))</f>
        <v>#REF!</v>
      </c>
      <c r="T69" s="25" t="e">
        <f>IF('Crisis Indicator Data'!#REF!="No Data",1,IF(#REF!&lt;&gt;"",1,0))</f>
        <v>#REF!</v>
      </c>
      <c r="U69" s="25" t="e">
        <f>IF('Crisis Indicator Data'!#REF!="No Data",1,IF(#REF!&lt;&gt;"",1,0))</f>
        <v>#REF!</v>
      </c>
      <c r="V69" s="25" t="e">
        <f>IF('Crisis Indicator Data'!#REF!="No Data",1,IF(#REF!&lt;&gt;"",1,0))</f>
        <v>#REF!</v>
      </c>
      <c r="W69" s="25" t="e">
        <f>IF('Crisis Indicator Data'!#REF!="No Data",1,IF(#REF!&lt;&gt;"",1,0))</f>
        <v>#REF!</v>
      </c>
      <c r="X69" s="25" t="e">
        <f>IF('Crisis Indicator Data'!#REF!="No Data",1,IF(#REF!&lt;&gt;"",1,0))</f>
        <v>#REF!</v>
      </c>
      <c r="Y69" s="25" t="e">
        <f>IF('Crisis Indicator Data'!#REF!="No Data",1,IF(#REF!&lt;&gt;"",1,0))</f>
        <v>#REF!</v>
      </c>
      <c r="Z69" s="25" t="e">
        <f>IF('Crisis Indicator Data'!#REF!="No Data",1,IF(#REF!&lt;&gt;"",1,0))</f>
        <v>#REF!</v>
      </c>
      <c r="AA69" s="25" t="e">
        <f>IF('Crisis Indicator Data'!#REF!="No Data",1,IF(#REF!&lt;&gt;"",1,0))</f>
        <v>#REF!</v>
      </c>
      <c r="AB69" s="25" t="e">
        <f>IF('Crisis Indicator Data'!#REF!="No Data",1,IF(#REF!&lt;&gt;"",1,0))</f>
        <v>#REF!</v>
      </c>
      <c r="AC69" s="25" t="e">
        <f>IF('Crisis Indicator Data'!#REF!="No Data",1,IF(#REF!&lt;&gt;"",1,0))</f>
        <v>#REF!</v>
      </c>
      <c r="AD69" s="25" t="e">
        <f>IF('Crisis Indicator Data'!#REF!="No Data",1,IF(#REF!&lt;&gt;"",1,0))</f>
        <v>#REF!</v>
      </c>
      <c r="AE69" s="25" t="e">
        <f>IF('Crisis Indicator Data'!#REF!="No Data",1,IF(#REF!&lt;&gt;"",1,0))</f>
        <v>#REF!</v>
      </c>
      <c r="AF69" s="25" t="e">
        <f>IF('Crisis Indicator Data'!#REF!="No Data",1,IF(#REF!&lt;&gt;"",1,0))</f>
        <v>#REF!</v>
      </c>
      <c r="AG69" s="25" t="e">
        <f>IF('Crisis Indicator Data'!#REF!="No Data",1,IF(#REF!&lt;&gt;"",1,0))</f>
        <v>#REF!</v>
      </c>
      <c r="AH69" s="25" t="e">
        <f>IF('Crisis Indicator Data'!#REF!="No Data",1,IF(#REF!&lt;&gt;"",1,0))</f>
        <v>#REF!</v>
      </c>
      <c r="AI69" s="25" t="e">
        <f>IF('Crisis Indicator Data'!#REF!="No Data",1,IF(#REF!&lt;&gt;"",1,0))</f>
        <v>#REF!</v>
      </c>
      <c r="AJ69" s="25" t="e">
        <f>IF('Crisis Indicator Data'!#REF!="No Data",1,IF(#REF!&lt;&gt;"",1,0))</f>
        <v>#REF!</v>
      </c>
      <c r="AK69" s="25" t="e">
        <f>IF('Crisis Indicator Data'!#REF!="No Data",1,IF(#REF!&lt;&gt;"",1,0))</f>
        <v>#REF!</v>
      </c>
      <c r="AL69" s="25" t="e">
        <f>IF('Crisis Indicator Data'!#REF!="No Data",1,IF(#REF!&lt;&gt;"",1,0))</f>
        <v>#REF!</v>
      </c>
      <c r="AM69" s="25" t="e">
        <f>IF('Crisis Indicator Data'!#REF!="No Data",1,IF(#REF!&lt;&gt;"",1,0))</f>
        <v>#REF!</v>
      </c>
      <c r="AN69" s="25" t="e">
        <f>IF('Crisis Indicator Data'!#REF!="No Data",1,IF(#REF!&lt;&gt;"",1,0))</f>
        <v>#REF!</v>
      </c>
      <c r="AO69" s="25" t="e">
        <f>IF('Crisis Indicator Data'!#REF!="No Data",1,IF(#REF!&lt;&gt;"",1,0))</f>
        <v>#REF!</v>
      </c>
      <c r="AP69" s="25" t="e">
        <f>IF('Crisis Indicator Data'!#REF!="No Data",1,IF(#REF!&lt;&gt;"",1,0))</f>
        <v>#REF!</v>
      </c>
      <c r="AQ69" s="25" t="e">
        <f>IF('Crisis Indicator Data'!#REF!="No Data",1,IF(#REF!&lt;&gt;"",1,0))</f>
        <v>#REF!</v>
      </c>
      <c r="AR69" s="25" t="e">
        <f>IF('Crisis Indicator Data'!#REF!="No Data",1,IF(#REF!&lt;&gt;"",1,0))</f>
        <v>#REF!</v>
      </c>
      <c r="AS69" s="25" t="e">
        <f>IF('Crisis Indicator Data'!#REF!="No Data",1,IF(#REF!&lt;&gt;"",1,0))</f>
        <v>#REF!</v>
      </c>
      <c r="AT69" s="25" t="e">
        <f>IF('Crisis Indicator Data'!#REF!="No Data",1,IF(#REF!&lt;&gt;"",1,0))</f>
        <v>#REF!</v>
      </c>
      <c r="AU69" s="25" t="e">
        <f>IF('Crisis Indicator Data'!#REF!="No Data",1,IF(#REF!&lt;&gt;"",1,0))</f>
        <v>#REF!</v>
      </c>
      <c r="AV69" s="25" t="e">
        <f>IF('Crisis Indicator Data'!#REF!="No Data",1,IF(#REF!&lt;&gt;"",1,0))</f>
        <v>#REF!</v>
      </c>
      <c r="AW69" s="25" t="e">
        <f>IF('Crisis Indicator Data'!#REF!="No Data",1,IF(#REF!&lt;&gt;"",1,0))</f>
        <v>#REF!</v>
      </c>
      <c r="AX69" s="25" t="e">
        <f>IF('Crisis Indicator Data'!#REF!="No Data",1,IF(#REF!&lt;&gt;"",1,0))</f>
        <v>#REF!</v>
      </c>
      <c r="AY69" s="25" t="e">
        <f>IF('Crisis Indicator Data'!#REF!="No Data",1,IF(#REF!&lt;&gt;"",1,0))</f>
        <v>#REF!</v>
      </c>
      <c r="AZ69" s="25" t="e">
        <f>IF('Crisis Indicator Data'!#REF!="No Data",1,IF(#REF!&lt;&gt;"",1,0))</f>
        <v>#REF!</v>
      </c>
      <c r="BA69" t="e">
        <f t="shared" si="4"/>
        <v>#REF!</v>
      </c>
      <c r="BB69" s="27" t="e">
        <f t="shared" si="5"/>
        <v>#REF!</v>
      </c>
    </row>
    <row r="70" spans="1:54">
      <c r="A70" t="s">
        <v>6907</v>
      </c>
      <c r="B70" s="25" t="e">
        <f>IF('Crisis Indicator Data'!#REF!="No Data",1,IF(#REF!&lt;&gt;"",1,0))</f>
        <v>#REF!</v>
      </c>
      <c r="C70" s="25" t="e">
        <f>IF('Crisis Indicator Data'!#REF!="No Data",1,IF(#REF!&lt;&gt;"",1,0))</f>
        <v>#REF!</v>
      </c>
      <c r="D70" s="25" t="e">
        <f>IF('Crisis Indicator Data'!#REF!="No Data",1,IF(#REF!&lt;&gt;"",1,0))</f>
        <v>#REF!</v>
      </c>
      <c r="E70" s="25" t="e">
        <f>IF('Crisis Indicator Data'!#REF!="No Data",1,IF(#REF!&lt;&gt;"",1,0))</f>
        <v>#REF!</v>
      </c>
      <c r="F70" s="25" t="e">
        <f>IF('Crisis Indicator Data'!#REF!="No Data",1,IF(#REF!&lt;&gt;"",1,0))</f>
        <v>#REF!</v>
      </c>
      <c r="G70" s="25" t="e">
        <f>IF('Crisis Indicator Data'!#REF!="No Data",1,IF(#REF!&lt;&gt;"",1,0))</f>
        <v>#REF!</v>
      </c>
      <c r="H70" s="25" t="e">
        <f>IF('Crisis Indicator Data'!#REF!="No Data",1,IF(#REF!&lt;&gt;"",1,0))</f>
        <v>#REF!</v>
      </c>
      <c r="I70" s="25" t="e">
        <f>IF('Crisis Indicator Data'!#REF!="No Data",1,IF(#REF!&lt;&gt;"",1,0))</f>
        <v>#REF!</v>
      </c>
      <c r="J70" s="25" t="e">
        <f>IF('Crisis Indicator Data'!#REF!="No Data",1,IF(#REF!&lt;&gt;"",1,0))</f>
        <v>#REF!</v>
      </c>
      <c r="K70" s="25" t="e">
        <f>IF('Crisis Indicator Data'!#REF!="No Data",1,IF(#REF!&lt;&gt;"",1,0))</f>
        <v>#REF!</v>
      </c>
      <c r="L70" s="25" t="e">
        <f>IF('Crisis Indicator Data'!#REF!="No Data",1,IF(#REF!&lt;&gt;"",1,0))</f>
        <v>#REF!</v>
      </c>
      <c r="M70" s="25" t="e">
        <f>IF('Crisis Indicator Data'!#REF!="No Data",1,IF(#REF!&lt;&gt;"",1,0))</f>
        <v>#REF!</v>
      </c>
      <c r="N70" s="25" t="e">
        <f>IF('Crisis Indicator Data'!#REF!="No Data",1,IF(#REF!&lt;&gt;"",1,0))</f>
        <v>#REF!</v>
      </c>
      <c r="O70" s="25" t="e">
        <f>IF('Crisis Indicator Data'!#REF!="No Data",1,IF(#REF!&lt;&gt;"",1,0))</f>
        <v>#REF!</v>
      </c>
      <c r="P70" s="25" t="e">
        <f>IF('Crisis Indicator Data'!#REF!="No Data",1,IF(#REF!&lt;&gt;"",1,0))</f>
        <v>#REF!</v>
      </c>
      <c r="Q70" s="25" t="e">
        <f>IF('Crisis Indicator Data'!#REF!="No Data",1,IF(#REF!&lt;&gt;"",1,0))</f>
        <v>#REF!</v>
      </c>
      <c r="R70" s="25" t="e">
        <f>IF('Crisis Indicator Data'!#REF!="No Data",1,IF(#REF!&lt;&gt;"",1,0))</f>
        <v>#REF!</v>
      </c>
      <c r="S70" s="25" t="e">
        <f>IF('Crisis Indicator Data'!#REF!="No Data",1,IF(#REF!&lt;&gt;"",1,0))</f>
        <v>#REF!</v>
      </c>
      <c r="T70" s="25" t="e">
        <f>IF('Crisis Indicator Data'!#REF!="No Data",1,IF(#REF!&lt;&gt;"",1,0))</f>
        <v>#REF!</v>
      </c>
      <c r="U70" s="25" t="e">
        <f>IF('Crisis Indicator Data'!#REF!="No Data",1,IF(#REF!&lt;&gt;"",1,0))</f>
        <v>#REF!</v>
      </c>
      <c r="V70" s="25" t="e">
        <f>IF('Crisis Indicator Data'!#REF!="No Data",1,IF(#REF!&lt;&gt;"",1,0))</f>
        <v>#REF!</v>
      </c>
      <c r="W70" s="25" t="e">
        <f>IF('Crisis Indicator Data'!#REF!="No Data",1,IF(#REF!&lt;&gt;"",1,0))</f>
        <v>#REF!</v>
      </c>
      <c r="X70" s="25" t="e">
        <f>IF('Crisis Indicator Data'!#REF!="No Data",1,IF(#REF!&lt;&gt;"",1,0))</f>
        <v>#REF!</v>
      </c>
      <c r="Y70" s="25" t="e">
        <f>IF('Crisis Indicator Data'!#REF!="No Data",1,IF(#REF!&lt;&gt;"",1,0))</f>
        <v>#REF!</v>
      </c>
      <c r="Z70" s="25" t="e">
        <f>IF('Crisis Indicator Data'!#REF!="No Data",1,IF(#REF!&lt;&gt;"",1,0))</f>
        <v>#REF!</v>
      </c>
      <c r="AA70" s="25" t="e">
        <f>IF('Crisis Indicator Data'!#REF!="No Data",1,IF(#REF!&lt;&gt;"",1,0))</f>
        <v>#REF!</v>
      </c>
      <c r="AB70" s="25" t="e">
        <f>IF('Crisis Indicator Data'!#REF!="No Data",1,IF(#REF!&lt;&gt;"",1,0))</f>
        <v>#REF!</v>
      </c>
      <c r="AC70" s="25" t="e">
        <f>IF('Crisis Indicator Data'!#REF!="No Data",1,IF(#REF!&lt;&gt;"",1,0))</f>
        <v>#REF!</v>
      </c>
      <c r="AD70" s="25" t="e">
        <f>IF('Crisis Indicator Data'!#REF!="No Data",1,IF(#REF!&lt;&gt;"",1,0))</f>
        <v>#REF!</v>
      </c>
      <c r="AE70" s="25" t="e">
        <f>IF('Crisis Indicator Data'!#REF!="No Data",1,IF(#REF!&lt;&gt;"",1,0))</f>
        <v>#REF!</v>
      </c>
      <c r="AF70" s="25" t="e">
        <f>IF('Crisis Indicator Data'!#REF!="No Data",1,IF(#REF!&lt;&gt;"",1,0))</f>
        <v>#REF!</v>
      </c>
      <c r="AG70" s="25" t="e">
        <f>IF('Crisis Indicator Data'!#REF!="No Data",1,IF(#REF!&lt;&gt;"",1,0))</f>
        <v>#REF!</v>
      </c>
      <c r="AH70" s="25" t="e">
        <f>IF('Crisis Indicator Data'!#REF!="No Data",1,IF(#REF!&lt;&gt;"",1,0))</f>
        <v>#REF!</v>
      </c>
      <c r="AI70" s="25" t="e">
        <f>IF('Crisis Indicator Data'!#REF!="No Data",1,IF(#REF!&lt;&gt;"",1,0))</f>
        <v>#REF!</v>
      </c>
      <c r="AJ70" s="25" t="e">
        <f>IF('Crisis Indicator Data'!#REF!="No Data",1,IF(#REF!&lt;&gt;"",1,0))</f>
        <v>#REF!</v>
      </c>
      <c r="AK70" s="25" t="e">
        <f>IF('Crisis Indicator Data'!#REF!="No Data",1,IF(#REF!&lt;&gt;"",1,0))</f>
        <v>#REF!</v>
      </c>
      <c r="AL70" s="25" t="e">
        <f>IF('Crisis Indicator Data'!#REF!="No Data",1,IF(#REF!&lt;&gt;"",1,0))</f>
        <v>#REF!</v>
      </c>
      <c r="AM70" s="25" t="e">
        <f>IF('Crisis Indicator Data'!#REF!="No Data",1,IF(#REF!&lt;&gt;"",1,0))</f>
        <v>#REF!</v>
      </c>
      <c r="AN70" s="25" t="e">
        <f>IF('Crisis Indicator Data'!#REF!="No Data",1,IF(#REF!&lt;&gt;"",1,0))</f>
        <v>#REF!</v>
      </c>
      <c r="AO70" s="25" t="e">
        <f>IF('Crisis Indicator Data'!#REF!="No Data",1,IF(#REF!&lt;&gt;"",1,0))</f>
        <v>#REF!</v>
      </c>
      <c r="AP70" s="25" t="e">
        <f>IF('Crisis Indicator Data'!#REF!="No Data",1,IF(#REF!&lt;&gt;"",1,0))</f>
        <v>#REF!</v>
      </c>
      <c r="AQ70" s="25" t="e">
        <f>IF('Crisis Indicator Data'!#REF!="No Data",1,IF(#REF!&lt;&gt;"",1,0))</f>
        <v>#REF!</v>
      </c>
      <c r="AR70" s="25" t="e">
        <f>IF('Crisis Indicator Data'!#REF!="No Data",1,IF(#REF!&lt;&gt;"",1,0))</f>
        <v>#REF!</v>
      </c>
      <c r="AS70" s="25" t="e">
        <f>IF('Crisis Indicator Data'!#REF!="No Data",1,IF(#REF!&lt;&gt;"",1,0))</f>
        <v>#REF!</v>
      </c>
      <c r="AT70" s="25" t="e">
        <f>IF('Crisis Indicator Data'!#REF!="No Data",1,IF(#REF!&lt;&gt;"",1,0))</f>
        <v>#REF!</v>
      </c>
      <c r="AU70" s="25" t="e">
        <f>IF('Crisis Indicator Data'!#REF!="No Data",1,IF(#REF!&lt;&gt;"",1,0))</f>
        <v>#REF!</v>
      </c>
      <c r="AV70" s="25" t="e">
        <f>IF('Crisis Indicator Data'!#REF!="No Data",1,IF(#REF!&lt;&gt;"",1,0))</f>
        <v>#REF!</v>
      </c>
      <c r="AW70" s="25" t="e">
        <f>IF('Crisis Indicator Data'!#REF!="No Data",1,IF(#REF!&lt;&gt;"",1,0))</f>
        <v>#REF!</v>
      </c>
      <c r="AX70" s="25" t="e">
        <f>IF('Crisis Indicator Data'!#REF!="No Data",1,IF(#REF!&lt;&gt;"",1,0))</f>
        <v>#REF!</v>
      </c>
      <c r="AY70" s="25" t="e">
        <f>IF('Crisis Indicator Data'!#REF!="No Data",1,IF(#REF!&lt;&gt;"",1,0))</f>
        <v>#REF!</v>
      </c>
      <c r="AZ70" s="25" t="e">
        <f>IF('Crisis Indicator Data'!#REF!="No Data",1,IF(#REF!&lt;&gt;"",1,0))</f>
        <v>#REF!</v>
      </c>
      <c r="BA70" t="e">
        <f t="shared" si="4"/>
        <v>#REF!</v>
      </c>
      <c r="BB70" s="27" t="e">
        <f t="shared" si="5"/>
        <v>#REF!</v>
      </c>
    </row>
    <row r="71" spans="1:54">
      <c r="A71" t="s">
        <v>6921</v>
      </c>
      <c r="B71" s="25" t="e">
        <f>IF('Crisis Indicator Data'!#REF!="No Data",1,IF(#REF!&lt;&gt;"",1,0))</f>
        <v>#REF!</v>
      </c>
      <c r="C71" s="25" t="e">
        <f>IF('Crisis Indicator Data'!#REF!="No Data",1,IF(#REF!&lt;&gt;"",1,0))</f>
        <v>#REF!</v>
      </c>
      <c r="D71" s="25" t="e">
        <f>IF('Crisis Indicator Data'!#REF!="No Data",1,IF(#REF!&lt;&gt;"",1,0))</f>
        <v>#REF!</v>
      </c>
      <c r="E71" s="25" t="e">
        <f>IF('Crisis Indicator Data'!#REF!="No Data",1,IF(#REF!&lt;&gt;"",1,0))</f>
        <v>#REF!</v>
      </c>
      <c r="F71" s="25" t="e">
        <f>IF('Crisis Indicator Data'!#REF!="No Data",1,IF(#REF!&lt;&gt;"",1,0))</f>
        <v>#REF!</v>
      </c>
      <c r="G71" s="25" t="e">
        <f>IF('Crisis Indicator Data'!#REF!="No Data",1,IF(#REF!&lt;&gt;"",1,0))</f>
        <v>#REF!</v>
      </c>
      <c r="H71" s="25" t="e">
        <f>IF('Crisis Indicator Data'!#REF!="No Data",1,IF(#REF!&lt;&gt;"",1,0))</f>
        <v>#REF!</v>
      </c>
      <c r="I71" s="25" t="e">
        <f>IF('Crisis Indicator Data'!#REF!="No Data",1,IF(#REF!&lt;&gt;"",1,0))</f>
        <v>#REF!</v>
      </c>
      <c r="J71" s="25" t="e">
        <f>IF('Crisis Indicator Data'!#REF!="No Data",1,IF(#REF!&lt;&gt;"",1,0))</f>
        <v>#REF!</v>
      </c>
      <c r="K71" s="25" t="e">
        <f>IF('Crisis Indicator Data'!#REF!="No Data",1,IF(#REF!&lt;&gt;"",1,0))</f>
        <v>#REF!</v>
      </c>
      <c r="L71" s="25" t="e">
        <f>IF('Crisis Indicator Data'!#REF!="No Data",1,IF(#REF!&lt;&gt;"",1,0))</f>
        <v>#REF!</v>
      </c>
      <c r="M71" s="25" t="e">
        <f>IF('Crisis Indicator Data'!#REF!="No Data",1,IF(#REF!&lt;&gt;"",1,0))</f>
        <v>#REF!</v>
      </c>
      <c r="N71" s="25" t="e">
        <f>IF('Crisis Indicator Data'!#REF!="No Data",1,IF(#REF!&lt;&gt;"",1,0))</f>
        <v>#REF!</v>
      </c>
      <c r="O71" s="25" t="e">
        <f>IF('Crisis Indicator Data'!#REF!="No Data",1,IF(#REF!&lt;&gt;"",1,0))</f>
        <v>#REF!</v>
      </c>
      <c r="P71" s="25" t="e">
        <f>IF('Crisis Indicator Data'!#REF!="No Data",1,IF(#REF!&lt;&gt;"",1,0))</f>
        <v>#REF!</v>
      </c>
      <c r="Q71" s="25" t="e">
        <f>IF('Crisis Indicator Data'!#REF!="No Data",1,IF(#REF!&lt;&gt;"",1,0))</f>
        <v>#REF!</v>
      </c>
      <c r="R71" s="25" t="e">
        <f>IF('Crisis Indicator Data'!#REF!="No Data",1,IF(#REF!&lt;&gt;"",1,0))</f>
        <v>#REF!</v>
      </c>
      <c r="S71" s="25" t="e">
        <f>IF('Crisis Indicator Data'!#REF!="No Data",1,IF(#REF!&lt;&gt;"",1,0))</f>
        <v>#REF!</v>
      </c>
      <c r="T71" s="25" t="e">
        <f>IF('Crisis Indicator Data'!#REF!="No Data",1,IF(#REF!&lt;&gt;"",1,0))</f>
        <v>#REF!</v>
      </c>
      <c r="U71" s="25" t="e">
        <f>IF('Crisis Indicator Data'!#REF!="No Data",1,IF(#REF!&lt;&gt;"",1,0))</f>
        <v>#REF!</v>
      </c>
      <c r="V71" s="25" t="e">
        <f>IF('Crisis Indicator Data'!#REF!="No Data",1,IF(#REF!&lt;&gt;"",1,0))</f>
        <v>#REF!</v>
      </c>
      <c r="W71" s="25" t="e">
        <f>IF('Crisis Indicator Data'!#REF!="No Data",1,IF(#REF!&lt;&gt;"",1,0))</f>
        <v>#REF!</v>
      </c>
      <c r="X71" s="25" t="e">
        <f>IF('Crisis Indicator Data'!#REF!="No Data",1,IF(#REF!&lt;&gt;"",1,0))</f>
        <v>#REF!</v>
      </c>
      <c r="Y71" s="25" t="e">
        <f>IF('Crisis Indicator Data'!#REF!="No Data",1,IF(#REF!&lt;&gt;"",1,0))</f>
        <v>#REF!</v>
      </c>
      <c r="Z71" s="25" t="e">
        <f>IF('Crisis Indicator Data'!#REF!="No Data",1,IF(#REF!&lt;&gt;"",1,0))</f>
        <v>#REF!</v>
      </c>
      <c r="AA71" s="25" t="e">
        <f>IF('Crisis Indicator Data'!#REF!="No Data",1,IF(#REF!&lt;&gt;"",1,0))</f>
        <v>#REF!</v>
      </c>
      <c r="AB71" s="25" t="e">
        <f>IF('Crisis Indicator Data'!#REF!="No Data",1,IF(#REF!&lt;&gt;"",1,0))</f>
        <v>#REF!</v>
      </c>
      <c r="AC71" s="25" t="e">
        <f>IF('Crisis Indicator Data'!#REF!="No Data",1,IF(#REF!&lt;&gt;"",1,0))</f>
        <v>#REF!</v>
      </c>
      <c r="AD71" s="25" t="e">
        <f>IF('Crisis Indicator Data'!#REF!="No Data",1,IF(#REF!&lt;&gt;"",1,0))</f>
        <v>#REF!</v>
      </c>
      <c r="AE71" s="25" t="e">
        <f>IF('Crisis Indicator Data'!#REF!="No Data",1,IF(#REF!&lt;&gt;"",1,0))</f>
        <v>#REF!</v>
      </c>
      <c r="AF71" s="25" t="e">
        <f>IF('Crisis Indicator Data'!#REF!="No Data",1,IF(#REF!&lt;&gt;"",1,0))</f>
        <v>#REF!</v>
      </c>
      <c r="AG71" s="25" t="e">
        <f>IF('Crisis Indicator Data'!#REF!="No Data",1,IF(#REF!&lt;&gt;"",1,0))</f>
        <v>#REF!</v>
      </c>
      <c r="AH71" s="25" t="e">
        <f>IF('Crisis Indicator Data'!#REF!="No Data",1,IF(#REF!&lt;&gt;"",1,0))</f>
        <v>#REF!</v>
      </c>
      <c r="AI71" s="25" t="e">
        <f>IF('Crisis Indicator Data'!#REF!="No Data",1,IF(#REF!&lt;&gt;"",1,0))</f>
        <v>#REF!</v>
      </c>
      <c r="AJ71" s="25" t="e">
        <f>IF('Crisis Indicator Data'!#REF!="No Data",1,IF(#REF!&lt;&gt;"",1,0))</f>
        <v>#REF!</v>
      </c>
      <c r="AK71" s="25" t="e">
        <f>IF('Crisis Indicator Data'!#REF!="No Data",1,IF(#REF!&lt;&gt;"",1,0))</f>
        <v>#REF!</v>
      </c>
      <c r="AL71" s="25" t="e">
        <f>IF('Crisis Indicator Data'!#REF!="No Data",1,IF(#REF!&lt;&gt;"",1,0))</f>
        <v>#REF!</v>
      </c>
      <c r="AM71" s="25" t="e">
        <f>IF('Crisis Indicator Data'!#REF!="No Data",1,IF(#REF!&lt;&gt;"",1,0))</f>
        <v>#REF!</v>
      </c>
      <c r="AN71" s="25" t="e">
        <f>IF('Crisis Indicator Data'!#REF!="No Data",1,IF(#REF!&lt;&gt;"",1,0))</f>
        <v>#REF!</v>
      </c>
      <c r="AO71" s="25" t="e">
        <f>IF('Crisis Indicator Data'!#REF!="No Data",1,IF(#REF!&lt;&gt;"",1,0))</f>
        <v>#REF!</v>
      </c>
      <c r="AP71" s="25" t="e">
        <f>IF('Crisis Indicator Data'!#REF!="No Data",1,IF(#REF!&lt;&gt;"",1,0))</f>
        <v>#REF!</v>
      </c>
      <c r="AQ71" s="25" t="e">
        <f>IF('Crisis Indicator Data'!#REF!="No Data",1,IF(#REF!&lt;&gt;"",1,0))</f>
        <v>#REF!</v>
      </c>
      <c r="AR71" s="25" t="e">
        <f>IF('Crisis Indicator Data'!#REF!="No Data",1,IF(#REF!&lt;&gt;"",1,0))</f>
        <v>#REF!</v>
      </c>
      <c r="AS71" s="25" t="e">
        <f>IF('Crisis Indicator Data'!#REF!="No Data",1,IF(#REF!&lt;&gt;"",1,0))</f>
        <v>#REF!</v>
      </c>
      <c r="AT71" s="25" t="e">
        <f>IF('Crisis Indicator Data'!#REF!="No Data",1,IF(#REF!&lt;&gt;"",1,0))</f>
        <v>#REF!</v>
      </c>
      <c r="AU71" s="25" t="e">
        <f>IF('Crisis Indicator Data'!#REF!="No Data",1,IF(#REF!&lt;&gt;"",1,0))</f>
        <v>#REF!</v>
      </c>
      <c r="AV71" s="25" t="e">
        <f>IF('Crisis Indicator Data'!#REF!="No Data",1,IF(#REF!&lt;&gt;"",1,0))</f>
        <v>#REF!</v>
      </c>
      <c r="AW71" s="25" t="e">
        <f>IF('Crisis Indicator Data'!#REF!="No Data",1,IF(#REF!&lt;&gt;"",1,0))</f>
        <v>#REF!</v>
      </c>
      <c r="AX71" s="25" t="e">
        <f>IF('Crisis Indicator Data'!#REF!="No Data",1,IF(#REF!&lt;&gt;"",1,0))</f>
        <v>#REF!</v>
      </c>
      <c r="AY71" s="25" t="e">
        <f>IF('Crisis Indicator Data'!#REF!="No Data",1,IF(#REF!&lt;&gt;"",1,0))</f>
        <v>#REF!</v>
      </c>
      <c r="AZ71" s="25" t="e">
        <f>IF('Crisis Indicator Data'!#REF!="No Data",1,IF(#REF!&lt;&gt;"",1,0))</f>
        <v>#REF!</v>
      </c>
      <c r="BA71" t="e">
        <f t="shared" si="4"/>
        <v>#REF!</v>
      </c>
      <c r="BB71" s="27" t="e">
        <f t="shared" si="5"/>
        <v>#REF!</v>
      </c>
    </row>
    <row r="72" spans="1:54">
      <c r="A72" t="s">
        <v>6927</v>
      </c>
      <c r="B72" s="25" t="e">
        <f>IF('Crisis Indicator Data'!#REF!="No Data",1,IF(#REF!&lt;&gt;"",1,0))</f>
        <v>#REF!</v>
      </c>
      <c r="C72" s="25" t="e">
        <f>IF('Crisis Indicator Data'!#REF!="No Data",1,IF(#REF!&lt;&gt;"",1,0))</f>
        <v>#REF!</v>
      </c>
      <c r="D72" s="25" t="e">
        <f>IF('Crisis Indicator Data'!#REF!="No Data",1,IF(#REF!&lt;&gt;"",1,0))</f>
        <v>#REF!</v>
      </c>
      <c r="E72" s="25" t="e">
        <f>IF('Crisis Indicator Data'!#REF!="No Data",1,IF(#REF!&lt;&gt;"",1,0))</f>
        <v>#REF!</v>
      </c>
      <c r="F72" s="25" t="e">
        <f>IF('Crisis Indicator Data'!#REF!="No Data",1,IF(#REF!&lt;&gt;"",1,0))</f>
        <v>#REF!</v>
      </c>
      <c r="G72" s="25" t="e">
        <f>IF('Crisis Indicator Data'!#REF!="No Data",1,IF(#REF!&lt;&gt;"",1,0))</f>
        <v>#REF!</v>
      </c>
      <c r="H72" s="25" t="e">
        <f>IF('Crisis Indicator Data'!#REF!="No Data",1,IF(#REF!&lt;&gt;"",1,0))</f>
        <v>#REF!</v>
      </c>
      <c r="I72" s="25" t="e">
        <f>IF('Crisis Indicator Data'!#REF!="No Data",1,IF(#REF!&lt;&gt;"",1,0))</f>
        <v>#REF!</v>
      </c>
      <c r="J72" s="25" t="e">
        <f>IF('Crisis Indicator Data'!#REF!="No Data",1,IF(#REF!&lt;&gt;"",1,0))</f>
        <v>#REF!</v>
      </c>
      <c r="K72" s="25" t="e">
        <f>IF('Crisis Indicator Data'!#REF!="No Data",1,IF(#REF!&lt;&gt;"",1,0))</f>
        <v>#REF!</v>
      </c>
      <c r="L72" s="25" t="e">
        <f>IF('Crisis Indicator Data'!#REF!="No Data",1,IF(#REF!&lt;&gt;"",1,0))</f>
        <v>#REF!</v>
      </c>
      <c r="M72" s="25" t="e">
        <f>IF('Crisis Indicator Data'!#REF!="No Data",1,IF(#REF!&lt;&gt;"",1,0))</f>
        <v>#REF!</v>
      </c>
      <c r="N72" s="25" t="e">
        <f>IF('Crisis Indicator Data'!#REF!="No Data",1,IF(#REF!&lt;&gt;"",1,0))</f>
        <v>#REF!</v>
      </c>
      <c r="O72" s="25" t="e">
        <f>IF('Crisis Indicator Data'!#REF!="No Data",1,IF(#REF!&lt;&gt;"",1,0))</f>
        <v>#REF!</v>
      </c>
      <c r="P72" s="25" t="e">
        <f>IF('Crisis Indicator Data'!#REF!="No Data",1,IF(#REF!&lt;&gt;"",1,0))</f>
        <v>#REF!</v>
      </c>
      <c r="Q72" s="25" t="e">
        <f>IF('Crisis Indicator Data'!#REF!="No Data",1,IF(#REF!&lt;&gt;"",1,0))</f>
        <v>#REF!</v>
      </c>
      <c r="R72" s="25" t="e">
        <f>IF('Crisis Indicator Data'!#REF!="No Data",1,IF(#REF!&lt;&gt;"",1,0))</f>
        <v>#REF!</v>
      </c>
      <c r="S72" s="25" t="e">
        <f>IF('Crisis Indicator Data'!#REF!="No Data",1,IF(#REF!&lt;&gt;"",1,0))</f>
        <v>#REF!</v>
      </c>
      <c r="T72" s="25" t="e">
        <f>IF('Crisis Indicator Data'!#REF!="No Data",1,IF(#REF!&lt;&gt;"",1,0))</f>
        <v>#REF!</v>
      </c>
      <c r="U72" s="25" t="e">
        <f>IF('Crisis Indicator Data'!#REF!="No Data",1,IF(#REF!&lt;&gt;"",1,0))</f>
        <v>#REF!</v>
      </c>
      <c r="V72" s="25" t="e">
        <f>IF('Crisis Indicator Data'!#REF!="No Data",1,IF(#REF!&lt;&gt;"",1,0))</f>
        <v>#REF!</v>
      </c>
      <c r="W72" s="25" t="e">
        <f>IF('Crisis Indicator Data'!#REF!="No Data",1,IF(#REF!&lt;&gt;"",1,0))</f>
        <v>#REF!</v>
      </c>
      <c r="X72" s="25" t="e">
        <f>IF('Crisis Indicator Data'!#REF!="No Data",1,IF(#REF!&lt;&gt;"",1,0))</f>
        <v>#REF!</v>
      </c>
      <c r="Y72" s="25" t="e">
        <f>IF('Crisis Indicator Data'!#REF!="No Data",1,IF(#REF!&lt;&gt;"",1,0))</f>
        <v>#REF!</v>
      </c>
      <c r="Z72" s="25" t="e">
        <f>IF('Crisis Indicator Data'!#REF!="No Data",1,IF(#REF!&lt;&gt;"",1,0))</f>
        <v>#REF!</v>
      </c>
      <c r="AA72" s="25" t="e">
        <f>IF('Crisis Indicator Data'!#REF!="No Data",1,IF(#REF!&lt;&gt;"",1,0))</f>
        <v>#REF!</v>
      </c>
      <c r="AB72" s="25" t="e">
        <f>IF('Crisis Indicator Data'!#REF!="No Data",1,IF(#REF!&lt;&gt;"",1,0))</f>
        <v>#REF!</v>
      </c>
      <c r="AC72" s="25" t="e">
        <f>IF('Crisis Indicator Data'!#REF!="No Data",1,IF(#REF!&lt;&gt;"",1,0))</f>
        <v>#REF!</v>
      </c>
      <c r="AD72" s="25" t="e">
        <f>IF('Crisis Indicator Data'!#REF!="No Data",1,IF(#REF!&lt;&gt;"",1,0))</f>
        <v>#REF!</v>
      </c>
      <c r="AE72" s="25" t="e">
        <f>IF('Crisis Indicator Data'!#REF!="No Data",1,IF(#REF!&lt;&gt;"",1,0))</f>
        <v>#REF!</v>
      </c>
      <c r="AF72" s="25" t="e">
        <f>IF('Crisis Indicator Data'!#REF!="No Data",1,IF(#REF!&lt;&gt;"",1,0))</f>
        <v>#REF!</v>
      </c>
      <c r="AG72" s="25" t="e">
        <f>IF('Crisis Indicator Data'!#REF!="No Data",1,IF(#REF!&lt;&gt;"",1,0))</f>
        <v>#REF!</v>
      </c>
      <c r="AH72" s="25" t="e">
        <f>IF('Crisis Indicator Data'!#REF!="No Data",1,IF(#REF!&lt;&gt;"",1,0))</f>
        <v>#REF!</v>
      </c>
      <c r="AI72" s="25" t="e">
        <f>IF('Crisis Indicator Data'!#REF!="No Data",1,IF(#REF!&lt;&gt;"",1,0))</f>
        <v>#REF!</v>
      </c>
      <c r="AJ72" s="25" t="e">
        <f>IF('Crisis Indicator Data'!#REF!="No Data",1,IF(#REF!&lt;&gt;"",1,0))</f>
        <v>#REF!</v>
      </c>
      <c r="AK72" s="25" t="e">
        <f>IF('Crisis Indicator Data'!#REF!="No Data",1,IF(#REF!&lt;&gt;"",1,0))</f>
        <v>#REF!</v>
      </c>
      <c r="AL72" s="25" t="e">
        <f>IF('Crisis Indicator Data'!#REF!="No Data",1,IF(#REF!&lt;&gt;"",1,0))</f>
        <v>#REF!</v>
      </c>
      <c r="AM72" s="25" t="e">
        <f>IF('Crisis Indicator Data'!#REF!="No Data",1,IF(#REF!&lt;&gt;"",1,0))</f>
        <v>#REF!</v>
      </c>
      <c r="AN72" s="25" t="e">
        <f>IF('Crisis Indicator Data'!#REF!="No Data",1,IF(#REF!&lt;&gt;"",1,0))</f>
        <v>#REF!</v>
      </c>
      <c r="AO72" s="25" t="e">
        <f>IF('Crisis Indicator Data'!#REF!="No Data",1,IF(#REF!&lt;&gt;"",1,0))</f>
        <v>#REF!</v>
      </c>
      <c r="AP72" s="25" t="e">
        <f>IF('Crisis Indicator Data'!#REF!="No Data",1,IF(#REF!&lt;&gt;"",1,0))</f>
        <v>#REF!</v>
      </c>
      <c r="AQ72" s="25" t="e">
        <f>IF('Crisis Indicator Data'!#REF!="No Data",1,IF(#REF!&lt;&gt;"",1,0))</f>
        <v>#REF!</v>
      </c>
      <c r="AR72" s="25" t="e">
        <f>IF('Crisis Indicator Data'!#REF!="No Data",1,IF(#REF!&lt;&gt;"",1,0))</f>
        <v>#REF!</v>
      </c>
      <c r="AS72" s="25" t="e">
        <f>IF('Crisis Indicator Data'!#REF!="No Data",1,IF(#REF!&lt;&gt;"",1,0))</f>
        <v>#REF!</v>
      </c>
      <c r="AT72" s="25" t="e">
        <f>IF('Crisis Indicator Data'!#REF!="No Data",1,IF(#REF!&lt;&gt;"",1,0))</f>
        <v>#REF!</v>
      </c>
      <c r="AU72" s="25" t="e">
        <f>IF('Crisis Indicator Data'!#REF!="No Data",1,IF(#REF!&lt;&gt;"",1,0))</f>
        <v>#REF!</v>
      </c>
      <c r="AV72" s="25" t="e">
        <f>IF('Crisis Indicator Data'!#REF!="No Data",1,IF(#REF!&lt;&gt;"",1,0))</f>
        <v>#REF!</v>
      </c>
      <c r="AW72" s="25" t="e">
        <f>IF('Crisis Indicator Data'!#REF!="No Data",1,IF(#REF!&lt;&gt;"",1,0))</f>
        <v>#REF!</v>
      </c>
      <c r="AX72" s="25" t="e">
        <f>IF('Crisis Indicator Data'!#REF!="No Data",1,IF(#REF!&lt;&gt;"",1,0))</f>
        <v>#REF!</v>
      </c>
      <c r="AY72" s="25" t="e">
        <f>IF('Crisis Indicator Data'!#REF!="No Data",1,IF(#REF!&lt;&gt;"",1,0))</f>
        <v>#REF!</v>
      </c>
      <c r="AZ72" s="25" t="e">
        <f>IF('Crisis Indicator Data'!#REF!="No Data",1,IF(#REF!&lt;&gt;"",1,0))</f>
        <v>#REF!</v>
      </c>
      <c r="BA72" t="e">
        <f t="shared" si="4"/>
        <v>#REF!</v>
      </c>
      <c r="BB72" s="27" t="e">
        <f t="shared" si="5"/>
        <v>#REF!</v>
      </c>
    </row>
    <row r="73" spans="1:54">
      <c r="A73" t="s">
        <v>6924</v>
      </c>
      <c r="B73" s="25" t="e">
        <f>IF('Crisis Indicator Data'!#REF!="No Data",1,IF(#REF!&lt;&gt;"",1,0))</f>
        <v>#REF!</v>
      </c>
      <c r="C73" s="25" t="e">
        <f>IF('Crisis Indicator Data'!#REF!="No Data",1,IF(#REF!&lt;&gt;"",1,0))</f>
        <v>#REF!</v>
      </c>
      <c r="D73" s="25" t="e">
        <f>IF('Crisis Indicator Data'!#REF!="No Data",1,IF(#REF!&lt;&gt;"",1,0))</f>
        <v>#REF!</v>
      </c>
      <c r="E73" s="25" t="e">
        <f>IF('Crisis Indicator Data'!#REF!="No Data",1,IF(#REF!&lt;&gt;"",1,0))</f>
        <v>#REF!</v>
      </c>
      <c r="F73" s="25" t="e">
        <f>IF('Crisis Indicator Data'!#REF!="No Data",1,IF(#REF!&lt;&gt;"",1,0))</f>
        <v>#REF!</v>
      </c>
      <c r="G73" s="25" t="e">
        <f>IF('Crisis Indicator Data'!#REF!="No Data",1,IF(#REF!&lt;&gt;"",1,0))</f>
        <v>#REF!</v>
      </c>
      <c r="H73" s="25" t="e">
        <f>IF('Crisis Indicator Data'!#REF!="No Data",1,IF(#REF!&lt;&gt;"",1,0))</f>
        <v>#REF!</v>
      </c>
      <c r="I73" s="25" t="e">
        <f>IF('Crisis Indicator Data'!#REF!="No Data",1,IF(#REF!&lt;&gt;"",1,0))</f>
        <v>#REF!</v>
      </c>
      <c r="J73" s="25" t="e">
        <f>IF('Crisis Indicator Data'!#REF!="No Data",1,IF(#REF!&lt;&gt;"",1,0))</f>
        <v>#REF!</v>
      </c>
      <c r="K73" s="25" t="e">
        <f>IF('Crisis Indicator Data'!#REF!="No Data",1,IF(#REF!&lt;&gt;"",1,0))</f>
        <v>#REF!</v>
      </c>
      <c r="L73" s="25" t="e">
        <f>IF('Crisis Indicator Data'!#REF!="No Data",1,IF(#REF!&lt;&gt;"",1,0))</f>
        <v>#REF!</v>
      </c>
      <c r="M73" s="25" t="e">
        <f>IF('Crisis Indicator Data'!#REF!="No Data",1,IF(#REF!&lt;&gt;"",1,0))</f>
        <v>#REF!</v>
      </c>
      <c r="N73" s="25" t="e">
        <f>IF('Crisis Indicator Data'!#REF!="No Data",1,IF(#REF!&lt;&gt;"",1,0))</f>
        <v>#REF!</v>
      </c>
      <c r="O73" s="25" t="e">
        <f>IF('Crisis Indicator Data'!#REF!="No Data",1,IF(#REF!&lt;&gt;"",1,0))</f>
        <v>#REF!</v>
      </c>
      <c r="P73" s="25" t="e">
        <f>IF('Crisis Indicator Data'!#REF!="No Data",1,IF(#REF!&lt;&gt;"",1,0))</f>
        <v>#REF!</v>
      </c>
      <c r="Q73" s="25" t="e">
        <f>IF('Crisis Indicator Data'!#REF!="No Data",1,IF(#REF!&lt;&gt;"",1,0))</f>
        <v>#REF!</v>
      </c>
      <c r="R73" s="25" t="e">
        <f>IF('Crisis Indicator Data'!#REF!="No Data",1,IF(#REF!&lt;&gt;"",1,0))</f>
        <v>#REF!</v>
      </c>
      <c r="S73" s="25" t="e">
        <f>IF('Crisis Indicator Data'!#REF!="No Data",1,IF(#REF!&lt;&gt;"",1,0))</f>
        <v>#REF!</v>
      </c>
      <c r="T73" s="25" t="e">
        <f>IF('Crisis Indicator Data'!#REF!="No Data",1,IF(#REF!&lt;&gt;"",1,0))</f>
        <v>#REF!</v>
      </c>
      <c r="U73" s="25" t="e">
        <f>IF('Crisis Indicator Data'!#REF!="No Data",1,IF(#REF!&lt;&gt;"",1,0))</f>
        <v>#REF!</v>
      </c>
      <c r="V73" s="25" t="e">
        <f>IF('Crisis Indicator Data'!#REF!="No Data",1,IF(#REF!&lt;&gt;"",1,0))</f>
        <v>#REF!</v>
      </c>
      <c r="W73" s="25" t="e">
        <f>IF('Crisis Indicator Data'!#REF!="No Data",1,IF(#REF!&lt;&gt;"",1,0))</f>
        <v>#REF!</v>
      </c>
      <c r="X73" s="25" t="e">
        <f>IF('Crisis Indicator Data'!#REF!="No Data",1,IF(#REF!&lt;&gt;"",1,0))</f>
        <v>#REF!</v>
      </c>
      <c r="Y73" s="25" t="e">
        <f>IF('Crisis Indicator Data'!#REF!="No Data",1,IF(#REF!&lt;&gt;"",1,0))</f>
        <v>#REF!</v>
      </c>
      <c r="Z73" s="25" t="e">
        <f>IF('Crisis Indicator Data'!#REF!="No Data",1,IF(#REF!&lt;&gt;"",1,0))</f>
        <v>#REF!</v>
      </c>
      <c r="AA73" s="25" t="e">
        <f>IF('Crisis Indicator Data'!#REF!="No Data",1,IF(#REF!&lt;&gt;"",1,0))</f>
        <v>#REF!</v>
      </c>
      <c r="AB73" s="25" t="e">
        <f>IF('Crisis Indicator Data'!#REF!="No Data",1,IF(#REF!&lt;&gt;"",1,0))</f>
        <v>#REF!</v>
      </c>
      <c r="AC73" s="25" t="e">
        <f>IF('Crisis Indicator Data'!#REF!="No Data",1,IF(#REF!&lt;&gt;"",1,0))</f>
        <v>#REF!</v>
      </c>
      <c r="AD73" s="25" t="e">
        <f>IF('Crisis Indicator Data'!#REF!="No Data",1,IF(#REF!&lt;&gt;"",1,0))</f>
        <v>#REF!</v>
      </c>
      <c r="AE73" s="25" t="e">
        <f>IF('Crisis Indicator Data'!#REF!="No Data",1,IF(#REF!&lt;&gt;"",1,0))</f>
        <v>#REF!</v>
      </c>
      <c r="AF73" s="25" t="e">
        <f>IF('Crisis Indicator Data'!#REF!="No Data",1,IF(#REF!&lt;&gt;"",1,0))</f>
        <v>#REF!</v>
      </c>
      <c r="AG73" s="25" t="e">
        <f>IF('Crisis Indicator Data'!#REF!="No Data",1,IF(#REF!&lt;&gt;"",1,0))</f>
        <v>#REF!</v>
      </c>
      <c r="AH73" s="25" t="e">
        <f>IF('Crisis Indicator Data'!#REF!="No Data",1,IF(#REF!&lt;&gt;"",1,0))</f>
        <v>#REF!</v>
      </c>
      <c r="AI73" s="25" t="e">
        <f>IF('Crisis Indicator Data'!#REF!="No Data",1,IF(#REF!&lt;&gt;"",1,0))</f>
        <v>#REF!</v>
      </c>
      <c r="AJ73" s="25" t="e">
        <f>IF('Crisis Indicator Data'!#REF!="No Data",1,IF(#REF!&lt;&gt;"",1,0))</f>
        <v>#REF!</v>
      </c>
      <c r="AK73" s="25" t="e">
        <f>IF('Crisis Indicator Data'!#REF!="No Data",1,IF(#REF!&lt;&gt;"",1,0))</f>
        <v>#REF!</v>
      </c>
      <c r="AL73" s="25" t="e">
        <f>IF('Crisis Indicator Data'!#REF!="No Data",1,IF(#REF!&lt;&gt;"",1,0))</f>
        <v>#REF!</v>
      </c>
      <c r="AM73" s="25" t="e">
        <f>IF('Crisis Indicator Data'!#REF!="No Data",1,IF(#REF!&lt;&gt;"",1,0))</f>
        <v>#REF!</v>
      </c>
      <c r="AN73" s="25" t="e">
        <f>IF('Crisis Indicator Data'!#REF!="No Data",1,IF(#REF!&lt;&gt;"",1,0))</f>
        <v>#REF!</v>
      </c>
      <c r="AO73" s="25" t="e">
        <f>IF('Crisis Indicator Data'!#REF!="No Data",1,IF(#REF!&lt;&gt;"",1,0))</f>
        <v>#REF!</v>
      </c>
      <c r="AP73" s="25" t="e">
        <f>IF('Crisis Indicator Data'!#REF!="No Data",1,IF(#REF!&lt;&gt;"",1,0))</f>
        <v>#REF!</v>
      </c>
      <c r="AQ73" s="25" t="e">
        <f>IF('Crisis Indicator Data'!#REF!="No Data",1,IF(#REF!&lt;&gt;"",1,0))</f>
        <v>#REF!</v>
      </c>
      <c r="AR73" s="25" t="e">
        <f>IF('Crisis Indicator Data'!#REF!="No Data",1,IF(#REF!&lt;&gt;"",1,0))</f>
        <v>#REF!</v>
      </c>
      <c r="AS73" s="25" t="e">
        <f>IF('Crisis Indicator Data'!#REF!="No Data",1,IF(#REF!&lt;&gt;"",1,0))</f>
        <v>#REF!</v>
      </c>
      <c r="AT73" s="25" t="e">
        <f>IF('Crisis Indicator Data'!#REF!="No Data",1,IF(#REF!&lt;&gt;"",1,0))</f>
        <v>#REF!</v>
      </c>
      <c r="AU73" s="25" t="e">
        <f>IF('Crisis Indicator Data'!#REF!="No Data",1,IF(#REF!&lt;&gt;"",1,0))</f>
        <v>#REF!</v>
      </c>
      <c r="AV73" s="25" t="e">
        <f>IF('Crisis Indicator Data'!#REF!="No Data",1,IF(#REF!&lt;&gt;"",1,0))</f>
        <v>#REF!</v>
      </c>
      <c r="AW73" s="25" t="e">
        <f>IF('Crisis Indicator Data'!#REF!="No Data",1,IF(#REF!&lt;&gt;"",1,0))</f>
        <v>#REF!</v>
      </c>
      <c r="AX73" s="25" t="e">
        <f>IF('Crisis Indicator Data'!#REF!="No Data",1,IF(#REF!&lt;&gt;"",1,0))</f>
        <v>#REF!</v>
      </c>
      <c r="AY73" s="25" t="e">
        <f>IF('Crisis Indicator Data'!#REF!="No Data",1,IF(#REF!&lt;&gt;"",1,0))</f>
        <v>#REF!</v>
      </c>
      <c r="AZ73" s="25" t="e">
        <f>IF('Crisis Indicator Data'!#REF!="No Data",1,IF(#REF!&lt;&gt;"",1,0))</f>
        <v>#REF!</v>
      </c>
      <c r="BA73" t="e">
        <f t="shared" si="4"/>
        <v>#REF!</v>
      </c>
      <c r="BB73" s="27" t="e">
        <f t="shared" si="5"/>
        <v>#REF!</v>
      </c>
    </row>
    <row r="74" spans="1:54">
      <c r="A74" t="s">
        <v>6929</v>
      </c>
      <c r="B74" s="25" t="e">
        <f>IF('Crisis Indicator Data'!#REF!="No Data",1,IF(#REF!&lt;&gt;"",1,0))</f>
        <v>#REF!</v>
      </c>
      <c r="C74" s="25" t="e">
        <f>IF('Crisis Indicator Data'!#REF!="No Data",1,IF(#REF!&lt;&gt;"",1,0))</f>
        <v>#REF!</v>
      </c>
      <c r="D74" s="25" t="e">
        <f>IF('Crisis Indicator Data'!#REF!="No Data",1,IF(#REF!&lt;&gt;"",1,0))</f>
        <v>#REF!</v>
      </c>
      <c r="E74" s="25" t="e">
        <f>IF('Crisis Indicator Data'!#REF!="No Data",1,IF(#REF!&lt;&gt;"",1,0))</f>
        <v>#REF!</v>
      </c>
      <c r="F74" s="25" t="e">
        <f>IF('Crisis Indicator Data'!#REF!="No Data",1,IF(#REF!&lt;&gt;"",1,0))</f>
        <v>#REF!</v>
      </c>
      <c r="G74" s="25" t="e">
        <f>IF('Crisis Indicator Data'!#REF!="No Data",1,IF(#REF!&lt;&gt;"",1,0))</f>
        <v>#REF!</v>
      </c>
      <c r="H74" s="25" t="e">
        <f>IF('Crisis Indicator Data'!#REF!="No Data",1,IF(#REF!&lt;&gt;"",1,0))</f>
        <v>#REF!</v>
      </c>
      <c r="I74" s="25" t="e">
        <f>IF('Crisis Indicator Data'!#REF!="No Data",1,IF(#REF!&lt;&gt;"",1,0))</f>
        <v>#REF!</v>
      </c>
      <c r="J74" s="25" t="e">
        <f>IF('Crisis Indicator Data'!#REF!="No Data",1,IF(#REF!&lt;&gt;"",1,0))</f>
        <v>#REF!</v>
      </c>
      <c r="K74" s="25" t="e">
        <f>IF('Crisis Indicator Data'!#REF!="No Data",1,IF(#REF!&lt;&gt;"",1,0))</f>
        <v>#REF!</v>
      </c>
      <c r="L74" s="25" t="e">
        <f>IF('Crisis Indicator Data'!#REF!="No Data",1,IF(#REF!&lt;&gt;"",1,0))</f>
        <v>#REF!</v>
      </c>
      <c r="M74" s="25" t="e">
        <f>IF('Crisis Indicator Data'!#REF!="No Data",1,IF(#REF!&lt;&gt;"",1,0))</f>
        <v>#REF!</v>
      </c>
      <c r="N74" s="25" t="e">
        <f>IF('Crisis Indicator Data'!#REF!="No Data",1,IF(#REF!&lt;&gt;"",1,0))</f>
        <v>#REF!</v>
      </c>
      <c r="O74" s="25" t="e">
        <f>IF('Crisis Indicator Data'!#REF!="No Data",1,IF(#REF!&lt;&gt;"",1,0))</f>
        <v>#REF!</v>
      </c>
      <c r="P74" s="25" t="e">
        <f>IF('Crisis Indicator Data'!#REF!="No Data",1,IF(#REF!&lt;&gt;"",1,0))</f>
        <v>#REF!</v>
      </c>
      <c r="Q74" s="25" t="e">
        <f>IF('Crisis Indicator Data'!#REF!="No Data",1,IF(#REF!&lt;&gt;"",1,0))</f>
        <v>#REF!</v>
      </c>
      <c r="R74" s="25" t="e">
        <f>IF('Crisis Indicator Data'!#REF!="No Data",1,IF(#REF!&lt;&gt;"",1,0))</f>
        <v>#REF!</v>
      </c>
      <c r="S74" s="25" t="e">
        <f>IF('Crisis Indicator Data'!#REF!="No Data",1,IF(#REF!&lt;&gt;"",1,0))</f>
        <v>#REF!</v>
      </c>
      <c r="T74" s="25" t="e">
        <f>IF('Crisis Indicator Data'!#REF!="No Data",1,IF(#REF!&lt;&gt;"",1,0))</f>
        <v>#REF!</v>
      </c>
      <c r="U74" s="25" t="e">
        <f>IF('Crisis Indicator Data'!#REF!="No Data",1,IF(#REF!&lt;&gt;"",1,0))</f>
        <v>#REF!</v>
      </c>
      <c r="V74" s="25" t="e">
        <f>IF('Crisis Indicator Data'!#REF!="No Data",1,IF(#REF!&lt;&gt;"",1,0))</f>
        <v>#REF!</v>
      </c>
      <c r="W74" s="25" t="e">
        <f>IF('Crisis Indicator Data'!#REF!="No Data",1,IF(#REF!&lt;&gt;"",1,0))</f>
        <v>#REF!</v>
      </c>
      <c r="X74" s="25" t="e">
        <f>IF('Crisis Indicator Data'!#REF!="No Data",1,IF(#REF!&lt;&gt;"",1,0))</f>
        <v>#REF!</v>
      </c>
      <c r="Y74" s="25" t="e">
        <f>IF('Crisis Indicator Data'!#REF!="No Data",1,IF(#REF!&lt;&gt;"",1,0))</f>
        <v>#REF!</v>
      </c>
      <c r="Z74" s="25" t="e">
        <f>IF('Crisis Indicator Data'!#REF!="No Data",1,IF(#REF!&lt;&gt;"",1,0))</f>
        <v>#REF!</v>
      </c>
      <c r="AA74" s="25" t="e">
        <f>IF('Crisis Indicator Data'!#REF!="No Data",1,IF(#REF!&lt;&gt;"",1,0))</f>
        <v>#REF!</v>
      </c>
      <c r="AB74" s="25" t="e">
        <f>IF('Crisis Indicator Data'!#REF!="No Data",1,IF(#REF!&lt;&gt;"",1,0))</f>
        <v>#REF!</v>
      </c>
      <c r="AC74" s="25" t="e">
        <f>IF('Crisis Indicator Data'!#REF!="No Data",1,IF(#REF!&lt;&gt;"",1,0))</f>
        <v>#REF!</v>
      </c>
      <c r="AD74" s="25" t="e">
        <f>IF('Crisis Indicator Data'!#REF!="No Data",1,IF(#REF!&lt;&gt;"",1,0))</f>
        <v>#REF!</v>
      </c>
      <c r="AE74" s="25" t="e">
        <f>IF('Crisis Indicator Data'!#REF!="No Data",1,IF(#REF!&lt;&gt;"",1,0))</f>
        <v>#REF!</v>
      </c>
      <c r="AF74" s="25" t="e">
        <f>IF('Crisis Indicator Data'!#REF!="No Data",1,IF(#REF!&lt;&gt;"",1,0))</f>
        <v>#REF!</v>
      </c>
      <c r="AG74" s="25" t="e">
        <f>IF('Crisis Indicator Data'!#REF!="No Data",1,IF(#REF!&lt;&gt;"",1,0))</f>
        <v>#REF!</v>
      </c>
      <c r="AH74" s="25" t="e">
        <f>IF('Crisis Indicator Data'!#REF!="No Data",1,IF(#REF!&lt;&gt;"",1,0))</f>
        <v>#REF!</v>
      </c>
      <c r="AI74" s="25" t="e">
        <f>IF('Crisis Indicator Data'!#REF!="No Data",1,IF(#REF!&lt;&gt;"",1,0))</f>
        <v>#REF!</v>
      </c>
      <c r="AJ74" s="25" t="e">
        <f>IF('Crisis Indicator Data'!#REF!="No Data",1,IF(#REF!&lt;&gt;"",1,0))</f>
        <v>#REF!</v>
      </c>
      <c r="AK74" s="25" t="e">
        <f>IF('Crisis Indicator Data'!#REF!="No Data",1,IF(#REF!&lt;&gt;"",1,0))</f>
        <v>#REF!</v>
      </c>
      <c r="AL74" s="25" t="e">
        <f>IF('Crisis Indicator Data'!#REF!="No Data",1,IF(#REF!&lt;&gt;"",1,0))</f>
        <v>#REF!</v>
      </c>
      <c r="AM74" s="25" t="e">
        <f>IF('Crisis Indicator Data'!#REF!="No Data",1,IF(#REF!&lt;&gt;"",1,0))</f>
        <v>#REF!</v>
      </c>
      <c r="AN74" s="25" t="e">
        <f>IF('Crisis Indicator Data'!#REF!="No Data",1,IF(#REF!&lt;&gt;"",1,0))</f>
        <v>#REF!</v>
      </c>
      <c r="AO74" s="25" t="e">
        <f>IF('Crisis Indicator Data'!#REF!="No Data",1,IF(#REF!&lt;&gt;"",1,0))</f>
        <v>#REF!</v>
      </c>
      <c r="AP74" s="25" t="e">
        <f>IF('Crisis Indicator Data'!#REF!="No Data",1,IF(#REF!&lt;&gt;"",1,0))</f>
        <v>#REF!</v>
      </c>
      <c r="AQ74" s="25" t="e">
        <f>IF('Crisis Indicator Data'!#REF!="No Data",1,IF(#REF!&lt;&gt;"",1,0))</f>
        <v>#REF!</v>
      </c>
      <c r="AR74" s="25" t="e">
        <f>IF('Crisis Indicator Data'!#REF!="No Data",1,IF(#REF!&lt;&gt;"",1,0))</f>
        <v>#REF!</v>
      </c>
      <c r="AS74" s="25" t="e">
        <f>IF('Crisis Indicator Data'!#REF!="No Data",1,IF(#REF!&lt;&gt;"",1,0))</f>
        <v>#REF!</v>
      </c>
      <c r="AT74" s="25" t="e">
        <f>IF('Crisis Indicator Data'!#REF!="No Data",1,IF(#REF!&lt;&gt;"",1,0))</f>
        <v>#REF!</v>
      </c>
      <c r="AU74" s="25" t="e">
        <f>IF('Crisis Indicator Data'!#REF!="No Data",1,IF(#REF!&lt;&gt;"",1,0))</f>
        <v>#REF!</v>
      </c>
      <c r="AV74" s="25" t="e">
        <f>IF('Crisis Indicator Data'!#REF!="No Data",1,IF(#REF!&lt;&gt;"",1,0))</f>
        <v>#REF!</v>
      </c>
      <c r="AW74" s="25" t="e">
        <f>IF('Crisis Indicator Data'!#REF!="No Data",1,IF(#REF!&lt;&gt;"",1,0))</f>
        <v>#REF!</v>
      </c>
      <c r="AX74" s="25" t="e">
        <f>IF('Crisis Indicator Data'!#REF!="No Data",1,IF(#REF!&lt;&gt;"",1,0))</f>
        <v>#REF!</v>
      </c>
      <c r="AY74" s="25" t="e">
        <f>IF('Crisis Indicator Data'!#REF!="No Data",1,IF(#REF!&lt;&gt;"",1,0))</f>
        <v>#REF!</v>
      </c>
      <c r="AZ74" s="25" t="e">
        <f>IF('Crisis Indicator Data'!#REF!="No Data",1,IF(#REF!&lt;&gt;"",1,0))</f>
        <v>#REF!</v>
      </c>
      <c r="BA74" t="e">
        <f t="shared" si="4"/>
        <v>#REF!</v>
      </c>
      <c r="BB74" s="27" t="e">
        <f t="shared" si="5"/>
        <v>#REF!</v>
      </c>
    </row>
    <row r="75" spans="1:54">
      <c r="A75" t="s">
        <v>6938</v>
      </c>
      <c r="B75" s="25" t="e">
        <f>IF('Crisis Indicator Data'!#REF!="No Data",1,IF(#REF!&lt;&gt;"",1,0))</f>
        <v>#REF!</v>
      </c>
      <c r="C75" s="25" t="e">
        <f>IF('Crisis Indicator Data'!#REF!="No Data",1,IF(#REF!&lt;&gt;"",1,0))</f>
        <v>#REF!</v>
      </c>
      <c r="D75" s="25" t="e">
        <f>IF('Crisis Indicator Data'!#REF!="No Data",1,IF(#REF!&lt;&gt;"",1,0))</f>
        <v>#REF!</v>
      </c>
      <c r="E75" s="25" t="e">
        <f>IF('Crisis Indicator Data'!#REF!="No Data",1,IF(#REF!&lt;&gt;"",1,0))</f>
        <v>#REF!</v>
      </c>
      <c r="F75" s="25" t="e">
        <f>IF('Crisis Indicator Data'!#REF!="No Data",1,IF(#REF!&lt;&gt;"",1,0))</f>
        <v>#REF!</v>
      </c>
      <c r="G75" s="25" t="e">
        <f>IF('Crisis Indicator Data'!#REF!="No Data",1,IF(#REF!&lt;&gt;"",1,0))</f>
        <v>#REF!</v>
      </c>
      <c r="H75" s="25" t="e">
        <f>IF('Crisis Indicator Data'!#REF!="No Data",1,IF(#REF!&lt;&gt;"",1,0))</f>
        <v>#REF!</v>
      </c>
      <c r="I75" s="25" t="e">
        <f>IF('Crisis Indicator Data'!#REF!="No Data",1,IF(#REF!&lt;&gt;"",1,0))</f>
        <v>#REF!</v>
      </c>
      <c r="J75" s="25" t="e">
        <f>IF('Crisis Indicator Data'!#REF!="No Data",1,IF(#REF!&lt;&gt;"",1,0))</f>
        <v>#REF!</v>
      </c>
      <c r="K75" s="25" t="e">
        <f>IF('Crisis Indicator Data'!#REF!="No Data",1,IF(#REF!&lt;&gt;"",1,0))</f>
        <v>#REF!</v>
      </c>
      <c r="L75" s="25" t="e">
        <f>IF('Crisis Indicator Data'!#REF!="No Data",1,IF(#REF!&lt;&gt;"",1,0))</f>
        <v>#REF!</v>
      </c>
      <c r="M75" s="25" t="e">
        <f>IF('Crisis Indicator Data'!#REF!="No Data",1,IF(#REF!&lt;&gt;"",1,0))</f>
        <v>#REF!</v>
      </c>
      <c r="N75" s="25" t="e">
        <f>IF('Crisis Indicator Data'!#REF!="No Data",1,IF(#REF!&lt;&gt;"",1,0))</f>
        <v>#REF!</v>
      </c>
      <c r="O75" s="25" t="e">
        <f>IF('Crisis Indicator Data'!#REF!="No Data",1,IF(#REF!&lt;&gt;"",1,0))</f>
        <v>#REF!</v>
      </c>
      <c r="P75" s="25" t="e">
        <f>IF('Crisis Indicator Data'!#REF!="No Data",1,IF(#REF!&lt;&gt;"",1,0))</f>
        <v>#REF!</v>
      </c>
      <c r="Q75" s="25" t="e">
        <f>IF('Crisis Indicator Data'!#REF!="No Data",1,IF(#REF!&lt;&gt;"",1,0))</f>
        <v>#REF!</v>
      </c>
      <c r="R75" s="25" t="e">
        <f>IF('Crisis Indicator Data'!#REF!="No Data",1,IF(#REF!&lt;&gt;"",1,0))</f>
        <v>#REF!</v>
      </c>
      <c r="S75" s="25" t="e">
        <f>IF('Crisis Indicator Data'!#REF!="No Data",1,IF(#REF!&lt;&gt;"",1,0))</f>
        <v>#REF!</v>
      </c>
      <c r="T75" s="25" t="e">
        <f>IF('Crisis Indicator Data'!#REF!="No Data",1,IF(#REF!&lt;&gt;"",1,0))</f>
        <v>#REF!</v>
      </c>
      <c r="U75" s="25" t="e">
        <f>IF('Crisis Indicator Data'!#REF!="No Data",1,IF(#REF!&lt;&gt;"",1,0))</f>
        <v>#REF!</v>
      </c>
      <c r="V75" s="25" t="e">
        <f>IF('Crisis Indicator Data'!#REF!="No Data",1,IF(#REF!&lt;&gt;"",1,0))</f>
        <v>#REF!</v>
      </c>
      <c r="W75" s="25" t="e">
        <f>IF('Crisis Indicator Data'!#REF!="No Data",1,IF(#REF!&lt;&gt;"",1,0))</f>
        <v>#REF!</v>
      </c>
      <c r="X75" s="25" t="e">
        <f>IF('Crisis Indicator Data'!#REF!="No Data",1,IF(#REF!&lt;&gt;"",1,0))</f>
        <v>#REF!</v>
      </c>
      <c r="Y75" s="25" t="e">
        <f>IF('Crisis Indicator Data'!#REF!="No Data",1,IF(#REF!&lt;&gt;"",1,0))</f>
        <v>#REF!</v>
      </c>
      <c r="Z75" s="25" t="e">
        <f>IF('Crisis Indicator Data'!#REF!="No Data",1,IF(#REF!&lt;&gt;"",1,0))</f>
        <v>#REF!</v>
      </c>
      <c r="AA75" s="25" t="e">
        <f>IF('Crisis Indicator Data'!#REF!="No Data",1,IF(#REF!&lt;&gt;"",1,0))</f>
        <v>#REF!</v>
      </c>
      <c r="AB75" s="25" t="e">
        <f>IF('Crisis Indicator Data'!#REF!="No Data",1,IF(#REF!&lt;&gt;"",1,0))</f>
        <v>#REF!</v>
      </c>
      <c r="AC75" s="25" t="e">
        <f>IF('Crisis Indicator Data'!#REF!="No Data",1,IF(#REF!&lt;&gt;"",1,0))</f>
        <v>#REF!</v>
      </c>
      <c r="AD75" s="25" t="e">
        <f>IF('Crisis Indicator Data'!#REF!="No Data",1,IF(#REF!&lt;&gt;"",1,0))</f>
        <v>#REF!</v>
      </c>
      <c r="AE75" s="25" t="e">
        <f>IF('Crisis Indicator Data'!#REF!="No Data",1,IF(#REF!&lt;&gt;"",1,0))</f>
        <v>#REF!</v>
      </c>
      <c r="AF75" s="25" t="e">
        <f>IF('Crisis Indicator Data'!#REF!="No Data",1,IF(#REF!&lt;&gt;"",1,0))</f>
        <v>#REF!</v>
      </c>
      <c r="AG75" s="25" t="e">
        <f>IF('Crisis Indicator Data'!#REF!="No Data",1,IF(#REF!&lt;&gt;"",1,0))</f>
        <v>#REF!</v>
      </c>
      <c r="AH75" s="25" t="e">
        <f>IF('Crisis Indicator Data'!#REF!="No Data",1,IF(#REF!&lt;&gt;"",1,0))</f>
        <v>#REF!</v>
      </c>
      <c r="AI75" s="25" t="e">
        <f>IF('Crisis Indicator Data'!#REF!="No Data",1,IF(#REF!&lt;&gt;"",1,0))</f>
        <v>#REF!</v>
      </c>
      <c r="AJ75" s="25" t="e">
        <f>IF('Crisis Indicator Data'!#REF!="No Data",1,IF(#REF!&lt;&gt;"",1,0))</f>
        <v>#REF!</v>
      </c>
      <c r="AK75" s="25" t="e">
        <f>IF('Crisis Indicator Data'!#REF!="No Data",1,IF(#REF!&lt;&gt;"",1,0))</f>
        <v>#REF!</v>
      </c>
      <c r="AL75" s="25" t="e">
        <f>IF('Crisis Indicator Data'!#REF!="No Data",1,IF(#REF!&lt;&gt;"",1,0))</f>
        <v>#REF!</v>
      </c>
      <c r="AM75" s="25" t="e">
        <f>IF('Crisis Indicator Data'!#REF!="No Data",1,IF(#REF!&lt;&gt;"",1,0))</f>
        <v>#REF!</v>
      </c>
      <c r="AN75" s="25" t="e">
        <f>IF('Crisis Indicator Data'!#REF!="No Data",1,IF(#REF!&lt;&gt;"",1,0))</f>
        <v>#REF!</v>
      </c>
      <c r="AO75" s="25" t="e">
        <f>IF('Crisis Indicator Data'!#REF!="No Data",1,IF(#REF!&lt;&gt;"",1,0))</f>
        <v>#REF!</v>
      </c>
      <c r="AP75" s="25" t="e">
        <f>IF('Crisis Indicator Data'!#REF!="No Data",1,IF(#REF!&lt;&gt;"",1,0))</f>
        <v>#REF!</v>
      </c>
      <c r="AQ75" s="25" t="e">
        <f>IF('Crisis Indicator Data'!#REF!="No Data",1,IF(#REF!&lt;&gt;"",1,0))</f>
        <v>#REF!</v>
      </c>
      <c r="AR75" s="25" t="e">
        <f>IF('Crisis Indicator Data'!#REF!="No Data",1,IF(#REF!&lt;&gt;"",1,0))</f>
        <v>#REF!</v>
      </c>
      <c r="AS75" s="25" t="e">
        <f>IF('Crisis Indicator Data'!#REF!="No Data",1,IF(#REF!&lt;&gt;"",1,0))</f>
        <v>#REF!</v>
      </c>
      <c r="AT75" s="25" t="e">
        <f>IF('Crisis Indicator Data'!#REF!="No Data",1,IF(#REF!&lt;&gt;"",1,0))</f>
        <v>#REF!</v>
      </c>
      <c r="AU75" s="25" t="e">
        <f>IF('Crisis Indicator Data'!#REF!="No Data",1,IF(#REF!&lt;&gt;"",1,0))</f>
        <v>#REF!</v>
      </c>
      <c r="AV75" s="25" t="e">
        <f>IF('Crisis Indicator Data'!#REF!="No Data",1,IF(#REF!&lt;&gt;"",1,0))</f>
        <v>#REF!</v>
      </c>
      <c r="AW75" s="25" t="e">
        <f>IF('Crisis Indicator Data'!#REF!="No Data",1,IF(#REF!&lt;&gt;"",1,0))</f>
        <v>#REF!</v>
      </c>
      <c r="AX75" s="25" t="e">
        <f>IF('Crisis Indicator Data'!#REF!="No Data",1,IF(#REF!&lt;&gt;"",1,0))</f>
        <v>#REF!</v>
      </c>
      <c r="AY75" s="25" t="e">
        <f>IF('Crisis Indicator Data'!#REF!="No Data",1,IF(#REF!&lt;&gt;"",1,0))</f>
        <v>#REF!</v>
      </c>
      <c r="AZ75" s="25" t="e">
        <f>IF('Crisis Indicator Data'!#REF!="No Data",1,IF(#REF!&lt;&gt;"",1,0))</f>
        <v>#REF!</v>
      </c>
      <c r="BA75" t="e">
        <f t="shared" si="4"/>
        <v>#REF!</v>
      </c>
      <c r="BB75" s="27" t="e">
        <f t="shared" si="5"/>
        <v>#REF!</v>
      </c>
    </row>
    <row r="76" spans="1:54">
      <c r="A76" t="s">
        <v>6932</v>
      </c>
      <c r="B76" s="25" t="e">
        <f>IF('Crisis Indicator Data'!#REF!="No Data",1,IF(#REF!&lt;&gt;"",1,0))</f>
        <v>#REF!</v>
      </c>
      <c r="C76" s="25" t="e">
        <f>IF('Crisis Indicator Data'!#REF!="No Data",1,IF(#REF!&lt;&gt;"",1,0))</f>
        <v>#REF!</v>
      </c>
      <c r="D76" s="25" t="e">
        <f>IF('Crisis Indicator Data'!#REF!="No Data",1,IF(#REF!&lt;&gt;"",1,0))</f>
        <v>#REF!</v>
      </c>
      <c r="E76" s="25" t="e">
        <f>IF('Crisis Indicator Data'!#REF!="No Data",1,IF(#REF!&lt;&gt;"",1,0))</f>
        <v>#REF!</v>
      </c>
      <c r="F76" s="25" t="e">
        <f>IF('Crisis Indicator Data'!#REF!="No Data",1,IF(#REF!&lt;&gt;"",1,0))</f>
        <v>#REF!</v>
      </c>
      <c r="G76" s="25" t="e">
        <f>IF('Crisis Indicator Data'!#REF!="No Data",1,IF(#REF!&lt;&gt;"",1,0))</f>
        <v>#REF!</v>
      </c>
      <c r="H76" s="25" t="e">
        <f>IF('Crisis Indicator Data'!#REF!="No Data",1,IF(#REF!&lt;&gt;"",1,0))</f>
        <v>#REF!</v>
      </c>
      <c r="I76" s="25" t="e">
        <f>IF('Crisis Indicator Data'!#REF!="No Data",1,IF(#REF!&lt;&gt;"",1,0))</f>
        <v>#REF!</v>
      </c>
      <c r="J76" s="25" t="e">
        <f>IF('Crisis Indicator Data'!#REF!="No Data",1,IF(#REF!&lt;&gt;"",1,0))</f>
        <v>#REF!</v>
      </c>
      <c r="K76" s="25" t="e">
        <f>IF('Crisis Indicator Data'!#REF!="No Data",1,IF(#REF!&lt;&gt;"",1,0))</f>
        <v>#REF!</v>
      </c>
      <c r="L76" s="25" t="e">
        <f>IF('Crisis Indicator Data'!#REF!="No Data",1,IF(#REF!&lt;&gt;"",1,0))</f>
        <v>#REF!</v>
      </c>
      <c r="M76" s="25" t="e">
        <f>IF('Crisis Indicator Data'!#REF!="No Data",1,IF(#REF!&lt;&gt;"",1,0))</f>
        <v>#REF!</v>
      </c>
      <c r="N76" s="25" t="e">
        <f>IF('Crisis Indicator Data'!#REF!="No Data",1,IF(#REF!&lt;&gt;"",1,0))</f>
        <v>#REF!</v>
      </c>
      <c r="O76" s="25" t="e">
        <f>IF('Crisis Indicator Data'!#REF!="No Data",1,IF(#REF!&lt;&gt;"",1,0))</f>
        <v>#REF!</v>
      </c>
      <c r="P76" s="25" t="e">
        <f>IF('Crisis Indicator Data'!#REF!="No Data",1,IF(#REF!&lt;&gt;"",1,0))</f>
        <v>#REF!</v>
      </c>
      <c r="Q76" s="25" t="e">
        <f>IF('Crisis Indicator Data'!#REF!="No Data",1,IF(#REF!&lt;&gt;"",1,0))</f>
        <v>#REF!</v>
      </c>
      <c r="R76" s="25" t="e">
        <f>IF('Crisis Indicator Data'!#REF!="No Data",1,IF(#REF!&lt;&gt;"",1,0))</f>
        <v>#REF!</v>
      </c>
      <c r="S76" s="25" t="e">
        <f>IF('Crisis Indicator Data'!#REF!="No Data",1,IF(#REF!&lt;&gt;"",1,0))</f>
        <v>#REF!</v>
      </c>
      <c r="T76" s="25" t="e">
        <f>IF('Crisis Indicator Data'!#REF!="No Data",1,IF(#REF!&lt;&gt;"",1,0))</f>
        <v>#REF!</v>
      </c>
      <c r="U76" s="25" t="e">
        <f>IF('Crisis Indicator Data'!#REF!="No Data",1,IF(#REF!&lt;&gt;"",1,0))</f>
        <v>#REF!</v>
      </c>
      <c r="V76" s="25" t="e">
        <f>IF('Crisis Indicator Data'!#REF!="No Data",1,IF(#REF!&lt;&gt;"",1,0))</f>
        <v>#REF!</v>
      </c>
      <c r="W76" s="25" t="e">
        <f>IF('Crisis Indicator Data'!#REF!="No Data",1,IF(#REF!&lt;&gt;"",1,0))</f>
        <v>#REF!</v>
      </c>
      <c r="X76" s="25" t="e">
        <f>IF('Crisis Indicator Data'!#REF!="No Data",1,IF(#REF!&lt;&gt;"",1,0))</f>
        <v>#REF!</v>
      </c>
      <c r="Y76" s="25" t="e">
        <f>IF('Crisis Indicator Data'!#REF!="No Data",1,IF(#REF!&lt;&gt;"",1,0))</f>
        <v>#REF!</v>
      </c>
      <c r="Z76" s="25" t="e">
        <f>IF('Crisis Indicator Data'!#REF!="No Data",1,IF(#REF!&lt;&gt;"",1,0))</f>
        <v>#REF!</v>
      </c>
      <c r="AA76" s="25" t="e">
        <f>IF('Crisis Indicator Data'!#REF!="No Data",1,IF(#REF!&lt;&gt;"",1,0))</f>
        <v>#REF!</v>
      </c>
      <c r="AB76" s="25" t="e">
        <f>IF('Crisis Indicator Data'!#REF!="No Data",1,IF(#REF!&lt;&gt;"",1,0))</f>
        <v>#REF!</v>
      </c>
      <c r="AC76" s="25" t="e">
        <f>IF('Crisis Indicator Data'!#REF!="No Data",1,IF(#REF!&lt;&gt;"",1,0))</f>
        <v>#REF!</v>
      </c>
      <c r="AD76" s="25" t="e">
        <f>IF('Crisis Indicator Data'!#REF!="No Data",1,IF(#REF!&lt;&gt;"",1,0))</f>
        <v>#REF!</v>
      </c>
      <c r="AE76" s="25" t="e">
        <f>IF('Crisis Indicator Data'!#REF!="No Data",1,IF(#REF!&lt;&gt;"",1,0))</f>
        <v>#REF!</v>
      </c>
      <c r="AF76" s="25" t="e">
        <f>IF('Crisis Indicator Data'!#REF!="No Data",1,IF(#REF!&lt;&gt;"",1,0))</f>
        <v>#REF!</v>
      </c>
      <c r="AG76" s="25" t="e">
        <f>IF('Crisis Indicator Data'!#REF!="No Data",1,IF(#REF!&lt;&gt;"",1,0))</f>
        <v>#REF!</v>
      </c>
      <c r="AH76" s="25" t="e">
        <f>IF('Crisis Indicator Data'!#REF!="No Data",1,IF(#REF!&lt;&gt;"",1,0))</f>
        <v>#REF!</v>
      </c>
      <c r="AI76" s="25" t="e">
        <f>IF('Crisis Indicator Data'!#REF!="No Data",1,IF(#REF!&lt;&gt;"",1,0))</f>
        <v>#REF!</v>
      </c>
      <c r="AJ76" s="25" t="e">
        <f>IF('Crisis Indicator Data'!#REF!="No Data",1,IF(#REF!&lt;&gt;"",1,0))</f>
        <v>#REF!</v>
      </c>
      <c r="AK76" s="25" t="e">
        <f>IF('Crisis Indicator Data'!#REF!="No Data",1,IF(#REF!&lt;&gt;"",1,0))</f>
        <v>#REF!</v>
      </c>
      <c r="AL76" s="25" t="e">
        <f>IF('Crisis Indicator Data'!#REF!="No Data",1,IF(#REF!&lt;&gt;"",1,0))</f>
        <v>#REF!</v>
      </c>
      <c r="AM76" s="25" t="e">
        <f>IF('Crisis Indicator Data'!#REF!="No Data",1,IF(#REF!&lt;&gt;"",1,0))</f>
        <v>#REF!</v>
      </c>
      <c r="AN76" s="25" t="e">
        <f>IF('Crisis Indicator Data'!#REF!="No Data",1,IF(#REF!&lt;&gt;"",1,0))</f>
        <v>#REF!</v>
      </c>
      <c r="AO76" s="25" t="e">
        <f>IF('Crisis Indicator Data'!#REF!="No Data",1,IF(#REF!&lt;&gt;"",1,0))</f>
        <v>#REF!</v>
      </c>
      <c r="AP76" s="25" t="e">
        <f>IF('Crisis Indicator Data'!#REF!="No Data",1,IF(#REF!&lt;&gt;"",1,0))</f>
        <v>#REF!</v>
      </c>
      <c r="AQ76" s="25" t="e">
        <f>IF('Crisis Indicator Data'!#REF!="No Data",1,IF(#REF!&lt;&gt;"",1,0))</f>
        <v>#REF!</v>
      </c>
      <c r="AR76" s="25" t="e">
        <f>IF('Crisis Indicator Data'!#REF!="No Data",1,IF(#REF!&lt;&gt;"",1,0))</f>
        <v>#REF!</v>
      </c>
      <c r="AS76" s="25" t="e">
        <f>IF('Crisis Indicator Data'!#REF!="No Data",1,IF(#REF!&lt;&gt;"",1,0))</f>
        <v>#REF!</v>
      </c>
      <c r="AT76" s="25" t="e">
        <f>IF('Crisis Indicator Data'!#REF!="No Data",1,IF(#REF!&lt;&gt;"",1,0))</f>
        <v>#REF!</v>
      </c>
      <c r="AU76" s="25" t="e">
        <f>IF('Crisis Indicator Data'!#REF!="No Data",1,IF(#REF!&lt;&gt;"",1,0))</f>
        <v>#REF!</v>
      </c>
      <c r="AV76" s="25" t="e">
        <f>IF('Crisis Indicator Data'!#REF!="No Data",1,IF(#REF!&lt;&gt;"",1,0))</f>
        <v>#REF!</v>
      </c>
      <c r="AW76" s="25" t="e">
        <f>IF('Crisis Indicator Data'!#REF!="No Data",1,IF(#REF!&lt;&gt;"",1,0))</f>
        <v>#REF!</v>
      </c>
      <c r="AX76" s="25" t="e">
        <f>IF('Crisis Indicator Data'!#REF!="No Data",1,IF(#REF!&lt;&gt;"",1,0))</f>
        <v>#REF!</v>
      </c>
      <c r="AY76" s="25" t="e">
        <f>IF('Crisis Indicator Data'!#REF!="No Data",1,IF(#REF!&lt;&gt;"",1,0))</f>
        <v>#REF!</v>
      </c>
      <c r="AZ76" s="25" t="e">
        <f>IF('Crisis Indicator Data'!#REF!="No Data",1,IF(#REF!&lt;&gt;"",1,0))</f>
        <v>#REF!</v>
      </c>
      <c r="BA76" t="e">
        <f t="shared" si="4"/>
        <v>#REF!</v>
      </c>
      <c r="BB76" s="27" t="e">
        <f t="shared" si="5"/>
        <v>#REF!</v>
      </c>
    </row>
    <row r="77" spans="1:54">
      <c r="A77" t="s">
        <v>6930</v>
      </c>
      <c r="B77" s="25" t="e">
        <f>IF('Crisis Indicator Data'!#REF!="No Data",1,IF(#REF!&lt;&gt;"",1,0))</f>
        <v>#REF!</v>
      </c>
      <c r="C77" s="25" t="e">
        <f>IF('Crisis Indicator Data'!#REF!="No Data",1,IF(#REF!&lt;&gt;"",1,0))</f>
        <v>#REF!</v>
      </c>
      <c r="D77" s="25" t="e">
        <f>IF('Crisis Indicator Data'!#REF!="No Data",1,IF(#REF!&lt;&gt;"",1,0))</f>
        <v>#REF!</v>
      </c>
      <c r="E77" s="25" t="e">
        <f>IF('Crisis Indicator Data'!#REF!="No Data",1,IF(#REF!&lt;&gt;"",1,0))</f>
        <v>#REF!</v>
      </c>
      <c r="F77" s="25" t="e">
        <f>IF('Crisis Indicator Data'!#REF!="No Data",1,IF(#REF!&lt;&gt;"",1,0))</f>
        <v>#REF!</v>
      </c>
      <c r="G77" s="25" t="e">
        <f>IF('Crisis Indicator Data'!#REF!="No Data",1,IF(#REF!&lt;&gt;"",1,0))</f>
        <v>#REF!</v>
      </c>
      <c r="H77" s="25" t="e">
        <f>IF('Crisis Indicator Data'!#REF!="No Data",1,IF(#REF!&lt;&gt;"",1,0))</f>
        <v>#REF!</v>
      </c>
      <c r="I77" s="25" t="e">
        <f>IF('Crisis Indicator Data'!#REF!="No Data",1,IF(#REF!&lt;&gt;"",1,0))</f>
        <v>#REF!</v>
      </c>
      <c r="J77" s="25" t="e">
        <f>IF('Crisis Indicator Data'!#REF!="No Data",1,IF(#REF!&lt;&gt;"",1,0))</f>
        <v>#REF!</v>
      </c>
      <c r="K77" s="25" t="e">
        <f>IF('Crisis Indicator Data'!#REF!="No Data",1,IF(#REF!&lt;&gt;"",1,0))</f>
        <v>#REF!</v>
      </c>
      <c r="L77" s="25" t="e">
        <f>IF('Crisis Indicator Data'!#REF!="No Data",1,IF(#REF!&lt;&gt;"",1,0))</f>
        <v>#REF!</v>
      </c>
      <c r="M77" s="25" t="e">
        <f>IF('Crisis Indicator Data'!#REF!="No Data",1,IF(#REF!&lt;&gt;"",1,0))</f>
        <v>#REF!</v>
      </c>
      <c r="N77" s="25" t="e">
        <f>IF('Crisis Indicator Data'!#REF!="No Data",1,IF(#REF!&lt;&gt;"",1,0))</f>
        <v>#REF!</v>
      </c>
      <c r="O77" s="25" t="e">
        <f>IF('Crisis Indicator Data'!#REF!="No Data",1,IF(#REF!&lt;&gt;"",1,0))</f>
        <v>#REF!</v>
      </c>
      <c r="P77" s="25" t="e">
        <f>IF('Crisis Indicator Data'!#REF!="No Data",1,IF(#REF!&lt;&gt;"",1,0))</f>
        <v>#REF!</v>
      </c>
      <c r="Q77" s="25" t="e">
        <f>IF('Crisis Indicator Data'!#REF!="No Data",1,IF(#REF!&lt;&gt;"",1,0))</f>
        <v>#REF!</v>
      </c>
      <c r="R77" s="25" t="e">
        <f>IF('Crisis Indicator Data'!#REF!="No Data",1,IF(#REF!&lt;&gt;"",1,0))</f>
        <v>#REF!</v>
      </c>
      <c r="S77" s="25" t="e">
        <f>IF('Crisis Indicator Data'!#REF!="No Data",1,IF(#REF!&lt;&gt;"",1,0))</f>
        <v>#REF!</v>
      </c>
      <c r="T77" s="25" t="e">
        <f>IF('Crisis Indicator Data'!#REF!="No Data",1,IF(#REF!&lt;&gt;"",1,0))</f>
        <v>#REF!</v>
      </c>
      <c r="U77" s="25" t="e">
        <f>IF('Crisis Indicator Data'!#REF!="No Data",1,IF(#REF!&lt;&gt;"",1,0))</f>
        <v>#REF!</v>
      </c>
      <c r="V77" s="25" t="e">
        <f>IF('Crisis Indicator Data'!#REF!="No Data",1,IF(#REF!&lt;&gt;"",1,0))</f>
        <v>#REF!</v>
      </c>
      <c r="W77" s="25" t="e">
        <f>IF('Crisis Indicator Data'!#REF!="No Data",1,IF(#REF!&lt;&gt;"",1,0))</f>
        <v>#REF!</v>
      </c>
      <c r="X77" s="25" t="e">
        <f>IF('Crisis Indicator Data'!#REF!="No Data",1,IF(#REF!&lt;&gt;"",1,0))</f>
        <v>#REF!</v>
      </c>
      <c r="Y77" s="25" t="e">
        <f>IF('Crisis Indicator Data'!#REF!="No Data",1,IF(#REF!&lt;&gt;"",1,0))</f>
        <v>#REF!</v>
      </c>
      <c r="Z77" s="25" t="e">
        <f>IF('Crisis Indicator Data'!#REF!="No Data",1,IF(#REF!&lt;&gt;"",1,0))</f>
        <v>#REF!</v>
      </c>
      <c r="AA77" s="25" t="e">
        <f>IF('Crisis Indicator Data'!#REF!="No Data",1,IF(#REF!&lt;&gt;"",1,0))</f>
        <v>#REF!</v>
      </c>
      <c r="AB77" s="25" t="e">
        <f>IF('Crisis Indicator Data'!#REF!="No Data",1,IF(#REF!&lt;&gt;"",1,0))</f>
        <v>#REF!</v>
      </c>
      <c r="AC77" s="25" t="e">
        <f>IF('Crisis Indicator Data'!#REF!="No Data",1,IF(#REF!&lt;&gt;"",1,0))</f>
        <v>#REF!</v>
      </c>
      <c r="AD77" s="25" t="e">
        <f>IF('Crisis Indicator Data'!#REF!="No Data",1,IF(#REF!&lt;&gt;"",1,0))</f>
        <v>#REF!</v>
      </c>
      <c r="AE77" s="25" t="e">
        <f>IF('Crisis Indicator Data'!#REF!="No Data",1,IF(#REF!&lt;&gt;"",1,0))</f>
        <v>#REF!</v>
      </c>
      <c r="AF77" s="25" t="e">
        <f>IF('Crisis Indicator Data'!#REF!="No Data",1,IF(#REF!&lt;&gt;"",1,0))</f>
        <v>#REF!</v>
      </c>
      <c r="AG77" s="25" t="e">
        <f>IF('Crisis Indicator Data'!#REF!="No Data",1,IF(#REF!&lt;&gt;"",1,0))</f>
        <v>#REF!</v>
      </c>
      <c r="AH77" s="25" t="e">
        <f>IF('Crisis Indicator Data'!#REF!="No Data",1,IF(#REF!&lt;&gt;"",1,0))</f>
        <v>#REF!</v>
      </c>
      <c r="AI77" s="25" t="e">
        <f>IF('Crisis Indicator Data'!#REF!="No Data",1,IF(#REF!&lt;&gt;"",1,0))</f>
        <v>#REF!</v>
      </c>
      <c r="AJ77" s="25" t="e">
        <f>IF('Crisis Indicator Data'!#REF!="No Data",1,IF(#REF!&lt;&gt;"",1,0))</f>
        <v>#REF!</v>
      </c>
      <c r="AK77" s="25" t="e">
        <f>IF('Crisis Indicator Data'!#REF!="No Data",1,IF(#REF!&lt;&gt;"",1,0))</f>
        <v>#REF!</v>
      </c>
      <c r="AL77" s="25" t="e">
        <f>IF('Crisis Indicator Data'!#REF!="No Data",1,IF(#REF!&lt;&gt;"",1,0))</f>
        <v>#REF!</v>
      </c>
      <c r="AM77" s="25" t="e">
        <f>IF('Crisis Indicator Data'!#REF!="No Data",1,IF(#REF!&lt;&gt;"",1,0))</f>
        <v>#REF!</v>
      </c>
      <c r="AN77" s="25" t="e">
        <f>IF('Crisis Indicator Data'!#REF!="No Data",1,IF(#REF!&lt;&gt;"",1,0))</f>
        <v>#REF!</v>
      </c>
      <c r="AO77" s="25" t="e">
        <f>IF('Crisis Indicator Data'!#REF!="No Data",1,IF(#REF!&lt;&gt;"",1,0))</f>
        <v>#REF!</v>
      </c>
      <c r="AP77" s="25" t="e">
        <f>IF('Crisis Indicator Data'!#REF!="No Data",1,IF(#REF!&lt;&gt;"",1,0))</f>
        <v>#REF!</v>
      </c>
      <c r="AQ77" s="25" t="e">
        <f>IF('Crisis Indicator Data'!#REF!="No Data",1,IF(#REF!&lt;&gt;"",1,0))</f>
        <v>#REF!</v>
      </c>
      <c r="AR77" s="25" t="e">
        <f>IF('Crisis Indicator Data'!#REF!="No Data",1,IF(#REF!&lt;&gt;"",1,0))</f>
        <v>#REF!</v>
      </c>
      <c r="AS77" s="25" t="e">
        <f>IF('Crisis Indicator Data'!#REF!="No Data",1,IF(#REF!&lt;&gt;"",1,0))</f>
        <v>#REF!</v>
      </c>
      <c r="AT77" s="25" t="e">
        <f>IF('Crisis Indicator Data'!#REF!="No Data",1,IF(#REF!&lt;&gt;"",1,0))</f>
        <v>#REF!</v>
      </c>
      <c r="AU77" s="25" t="e">
        <f>IF('Crisis Indicator Data'!#REF!="No Data",1,IF(#REF!&lt;&gt;"",1,0))</f>
        <v>#REF!</v>
      </c>
      <c r="AV77" s="25" t="e">
        <f>IF('Crisis Indicator Data'!#REF!="No Data",1,IF(#REF!&lt;&gt;"",1,0))</f>
        <v>#REF!</v>
      </c>
      <c r="AW77" s="25" t="e">
        <f>IF('Crisis Indicator Data'!#REF!="No Data",1,IF(#REF!&lt;&gt;"",1,0))</f>
        <v>#REF!</v>
      </c>
      <c r="AX77" s="25" t="e">
        <f>IF('Crisis Indicator Data'!#REF!="No Data",1,IF(#REF!&lt;&gt;"",1,0))</f>
        <v>#REF!</v>
      </c>
      <c r="AY77" s="25" t="e">
        <f>IF('Crisis Indicator Data'!#REF!="No Data",1,IF(#REF!&lt;&gt;"",1,0))</f>
        <v>#REF!</v>
      </c>
      <c r="AZ77" s="25" t="e">
        <f>IF('Crisis Indicator Data'!#REF!="No Data",1,IF(#REF!&lt;&gt;"",1,0))</f>
        <v>#REF!</v>
      </c>
      <c r="BA77" t="e">
        <f t="shared" si="4"/>
        <v>#REF!</v>
      </c>
      <c r="BB77" s="27" t="e">
        <f t="shared" si="5"/>
        <v>#REF!</v>
      </c>
    </row>
    <row r="78" spans="1:54">
      <c r="A78" t="s">
        <v>6935</v>
      </c>
      <c r="B78" s="25" t="e">
        <f>IF('Crisis Indicator Data'!#REF!="No Data",1,IF(#REF!&lt;&gt;"",1,0))</f>
        <v>#REF!</v>
      </c>
      <c r="C78" s="25" t="e">
        <f>IF('Crisis Indicator Data'!#REF!="No Data",1,IF(#REF!&lt;&gt;"",1,0))</f>
        <v>#REF!</v>
      </c>
      <c r="D78" s="25" t="e">
        <f>IF('Crisis Indicator Data'!#REF!="No Data",1,IF(#REF!&lt;&gt;"",1,0))</f>
        <v>#REF!</v>
      </c>
      <c r="E78" s="25" t="e">
        <f>IF('Crisis Indicator Data'!#REF!="No Data",1,IF(#REF!&lt;&gt;"",1,0))</f>
        <v>#REF!</v>
      </c>
      <c r="F78" s="25" t="e">
        <f>IF('Crisis Indicator Data'!#REF!="No Data",1,IF(#REF!&lt;&gt;"",1,0))</f>
        <v>#REF!</v>
      </c>
      <c r="G78" s="25" t="e">
        <f>IF('Crisis Indicator Data'!#REF!="No Data",1,IF(#REF!&lt;&gt;"",1,0))</f>
        <v>#REF!</v>
      </c>
      <c r="H78" s="25" t="e">
        <f>IF('Crisis Indicator Data'!#REF!="No Data",1,IF(#REF!&lt;&gt;"",1,0))</f>
        <v>#REF!</v>
      </c>
      <c r="I78" s="25" t="e">
        <f>IF('Crisis Indicator Data'!#REF!="No Data",1,IF(#REF!&lt;&gt;"",1,0))</f>
        <v>#REF!</v>
      </c>
      <c r="J78" s="25" t="e">
        <f>IF('Crisis Indicator Data'!#REF!="No Data",1,IF(#REF!&lt;&gt;"",1,0))</f>
        <v>#REF!</v>
      </c>
      <c r="K78" s="25" t="e">
        <f>IF('Crisis Indicator Data'!#REF!="No Data",1,IF(#REF!&lt;&gt;"",1,0))</f>
        <v>#REF!</v>
      </c>
      <c r="L78" s="25" t="e">
        <f>IF('Crisis Indicator Data'!#REF!="No Data",1,IF(#REF!&lt;&gt;"",1,0))</f>
        <v>#REF!</v>
      </c>
      <c r="M78" s="25" t="e">
        <f>IF('Crisis Indicator Data'!#REF!="No Data",1,IF(#REF!&lt;&gt;"",1,0))</f>
        <v>#REF!</v>
      </c>
      <c r="N78" s="25" t="e">
        <f>IF('Crisis Indicator Data'!#REF!="No Data",1,IF(#REF!&lt;&gt;"",1,0))</f>
        <v>#REF!</v>
      </c>
      <c r="O78" s="25" t="e">
        <f>IF('Crisis Indicator Data'!#REF!="No Data",1,IF(#REF!&lt;&gt;"",1,0))</f>
        <v>#REF!</v>
      </c>
      <c r="P78" s="25" t="e">
        <f>IF('Crisis Indicator Data'!#REF!="No Data",1,IF(#REF!&lt;&gt;"",1,0))</f>
        <v>#REF!</v>
      </c>
      <c r="Q78" s="25" t="e">
        <f>IF('Crisis Indicator Data'!#REF!="No Data",1,IF(#REF!&lt;&gt;"",1,0))</f>
        <v>#REF!</v>
      </c>
      <c r="R78" s="25" t="e">
        <f>IF('Crisis Indicator Data'!#REF!="No Data",1,IF(#REF!&lt;&gt;"",1,0))</f>
        <v>#REF!</v>
      </c>
      <c r="S78" s="25" t="e">
        <f>IF('Crisis Indicator Data'!#REF!="No Data",1,IF(#REF!&lt;&gt;"",1,0))</f>
        <v>#REF!</v>
      </c>
      <c r="T78" s="25" t="e">
        <f>IF('Crisis Indicator Data'!#REF!="No Data",1,IF(#REF!&lt;&gt;"",1,0))</f>
        <v>#REF!</v>
      </c>
      <c r="U78" s="25" t="e">
        <f>IF('Crisis Indicator Data'!#REF!="No Data",1,IF(#REF!&lt;&gt;"",1,0))</f>
        <v>#REF!</v>
      </c>
      <c r="V78" s="25" t="e">
        <f>IF('Crisis Indicator Data'!#REF!="No Data",1,IF(#REF!&lt;&gt;"",1,0))</f>
        <v>#REF!</v>
      </c>
      <c r="W78" s="25" t="e">
        <f>IF('Crisis Indicator Data'!#REF!="No Data",1,IF(#REF!&lt;&gt;"",1,0))</f>
        <v>#REF!</v>
      </c>
      <c r="X78" s="25" t="e">
        <f>IF('Crisis Indicator Data'!#REF!="No Data",1,IF(#REF!&lt;&gt;"",1,0))</f>
        <v>#REF!</v>
      </c>
      <c r="Y78" s="25" t="e">
        <f>IF('Crisis Indicator Data'!#REF!="No Data",1,IF(#REF!&lt;&gt;"",1,0))</f>
        <v>#REF!</v>
      </c>
      <c r="Z78" s="25" t="e">
        <f>IF('Crisis Indicator Data'!#REF!="No Data",1,IF(#REF!&lt;&gt;"",1,0))</f>
        <v>#REF!</v>
      </c>
      <c r="AA78" s="25" t="e">
        <f>IF('Crisis Indicator Data'!#REF!="No Data",1,IF(#REF!&lt;&gt;"",1,0))</f>
        <v>#REF!</v>
      </c>
      <c r="AB78" s="25" t="e">
        <f>IF('Crisis Indicator Data'!#REF!="No Data",1,IF(#REF!&lt;&gt;"",1,0))</f>
        <v>#REF!</v>
      </c>
      <c r="AC78" s="25" t="e">
        <f>IF('Crisis Indicator Data'!#REF!="No Data",1,IF(#REF!&lt;&gt;"",1,0))</f>
        <v>#REF!</v>
      </c>
      <c r="AD78" s="25" t="e">
        <f>IF('Crisis Indicator Data'!#REF!="No Data",1,IF(#REF!&lt;&gt;"",1,0))</f>
        <v>#REF!</v>
      </c>
      <c r="AE78" s="25" t="e">
        <f>IF('Crisis Indicator Data'!#REF!="No Data",1,IF(#REF!&lt;&gt;"",1,0))</f>
        <v>#REF!</v>
      </c>
      <c r="AF78" s="25" t="e">
        <f>IF('Crisis Indicator Data'!#REF!="No Data",1,IF(#REF!&lt;&gt;"",1,0))</f>
        <v>#REF!</v>
      </c>
      <c r="AG78" s="25" t="e">
        <f>IF('Crisis Indicator Data'!#REF!="No Data",1,IF(#REF!&lt;&gt;"",1,0))</f>
        <v>#REF!</v>
      </c>
      <c r="AH78" s="25" t="e">
        <f>IF('Crisis Indicator Data'!#REF!="No Data",1,IF(#REF!&lt;&gt;"",1,0))</f>
        <v>#REF!</v>
      </c>
      <c r="AI78" s="25" t="e">
        <f>IF('Crisis Indicator Data'!#REF!="No Data",1,IF(#REF!&lt;&gt;"",1,0))</f>
        <v>#REF!</v>
      </c>
      <c r="AJ78" s="25" t="e">
        <f>IF('Crisis Indicator Data'!#REF!="No Data",1,IF(#REF!&lt;&gt;"",1,0))</f>
        <v>#REF!</v>
      </c>
      <c r="AK78" s="25" t="e">
        <f>IF('Crisis Indicator Data'!#REF!="No Data",1,IF(#REF!&lt;&gt;"",1,0))</f>
        <v>#REF!</v>
      </c>
      <c r="AL78" s="25" t="e">
        <f>IF('Crisis Indicator Data'!#REF!="No Data",1,IF(#REF!&lt;&gt;"",1,0))</f>
        <v>#REF!</v>
      </c>
      <c r="AM78" s="25" t="e">
        <f>IF('Crisis Indicator Data'!#REF!="No Data",1,IF(#REF!&lt;&gt;"",1,0))</f>
        <v>#REF!</v>
      </c>
      <c r="AN78" s="25" t="e">
        <f>IF('Crisis Indicator Data'!#REF!="No Data",1,IF(#REF!&lt;&gt;"",1,0))</f>
        <v>#REF!</v>
      </c>
      <c r="AO78" s="25" t="e">
        <f>IF('Crisis Indicator Data'!#REF!="No Data",1,IF(#REF!&lt;&gt;"",1,0))</f>
        <v>#REF!</v>
      </c>
      <c r="AP78" s="25" t="e">
        <f>IF('Crisis Indicator Data'!#REF!="No Data",1,IF(#REF!&lt;&gt;"",1,0))</f>
        <v>#REF!</v>
      </c>
      <c r="AQ78" s="25" t="e">
        <f>IF('Crisis Indicator Data'!#REF!="No Data",1,IF(#REF!&lt;&gt;"",1,0))</f>
        <v>#REF!</v>
      </c>
      <c r="AR78" s="25" t="e">
        <f>IF('Crisis Indicator Data'!#REF!="No Data",1,IF(#REF!&lt;&gt;"",1,0))</f>
        <v>#REF!</v>
      </c>
      <c r="AS78" s="25" t="e">
        <f>IF('Crisis Indicator Data'!#REF!="No Data",1,IF(#REF!&lt;&gt;"",1,0))</f>
        <v>#REF!</v>
      </c>
      <c r="AT78" s="25" t="e">
        <f>IF('Crisis Indicator Data'!#REF!="No Data",1,IF(#REF!&lt;&gt;"",1,0))</f>
        <v>#REF!</v>
      </c>
      <c r="AU78" s="25" t="e">
        <f>IF('Crisis Indicator Data'!#REF!="No Data",1,IF(#REF!&lt;&gt;"",1,0))</f>
        <v>#REF!</v>
      </c>
      <c r="AV78" s="25" t="e">
        <f>IF('Crisis Indicator Data'!#REF!="No Data",1,IF(#REF!&lt;&gt;"",1,0))</f>
        <v>#REF!</v>
      </c>
      <c r="AW78" s="25" t="e">
        <f>IF('Crisis Indicator Data'!#REF!="No Data",1,IF(#REF!&lt;&gt;"",1,0))</f>
        <v>#REF!</v>
      </c>
      <c r="AX78" s="25" t="e">
        <f>IF('Crisis Indicator Data'!#REF!="No Data",1,IF(#REF!&lt;&gt;"",1,0))</f>
        <v>#REF!</v>
      </c>
      <c r="AY78" s="25" t="e">
        <f>IF('Crisis Indicator Data'!#REF!="No Data",1,IF(#REF!&lt;&gt;"",1,0))</f>
        <v>#REF!</v>
      </c>
      <c r="AZ78" s="25" t="e">
        <f>IF('Crisis Indicator Data'!#REF!="No Data",1,IF(#REF!&lt;&gt;"",1,0))</f>
        <v>#REF!</v>
      </c>
      <c r="BA78" t="e">
        <f t="shared" si="4"/>
        <v>#REF!</v>
      </c>
      <c r="BB78" s="27" t="e">
        <f t="shared" si="5"/>
        <v>#REF!</v>
      </c>
    </row>
    <row r="79" spans="1:54">
      <c r="A79" t="s">
        <v>6936</v>
      </c>
      <c r="B79" s="25" t="e">
        <f>IF('Crisis Indicator Data'!#REF!="No Data",1,IF(#REF!&lt;&gt;"",1,0))</f>
        <v>#REF!</v>
      </c>
      <c r="C79" s="25" t="e">
        <f>IF('Crisis Indicator Data'!#REF!="No Data",1,IF(#REF!&lt;&gt;"",1,0))</f>
        <v>#REF!</v>
      </c>
      <c r="D79" s="25" t="e">
        <f>IF('Crisis Indicator Data'!#REF!="No Data",1,IF(#REF!&lt;&gt;"",1,0))</f>
        <v>#REF!</v>
      </c>
      <c r="E79" s="25" t="e">
        <f>IF('Crisis Indicator Data'!#REF!="No Data",1,IF(#REF!&lt;&gt;"",1,0))</f>
        <v>#REF!</v>
      </c>
      <c r="F79" s="25" t="e">
        <f>IF('Crisis Indicator Data'!#REF!="No Data",1,IF(#REF!&lt;&gt;"",1,0))</f>
        <v>#REF!</v>
      </c>
      <c r="G79" s="25" t="e">
        <f>IF('Crisis Indicator Data'!#REF!="No Data",1,IF(#REF!&lt;&gt;"",1,0))</f>
        <v>#REF!</v>
      </c>
      <c r="H79" s="25" t="e">
        <f>IF('Crisis Indicator Data'!#REF!="No Data",1,IF(#REF!&lt;&gt;"",1,0))</f>
        <v>#REF!</v>
      </c>
      <c r="I79" s="25" t="e">
        <f>IF('Crisis Indicator Data'!#REF!="No Data",1,IF(#REF!&lt;&gt;"",1,0))</f>
        <v>#REF!</v>
      </c>
      <c r="J79" s="25" t="e">
        <f>IF('Crisis Indicator Data'!#REF!="No Data",1,IF(#REF!&lt;&gt;"",1,0))</f>
        <v>#REF!</v>
      </c>
      <c r="K79" s="25" t="e">
        <f>IF('Crisis Indicator Data'!#REF!="No Data",1,IF(#REF!&lt;&gt;"",1,0))</f>
        <v>#REF!</v>
      </c>
      <c r="L79" s="25" t="e">
        <f>IF('Crisis Indicator Data'!#REF!="No Data",1,IF(#REF!&lt;&gt;"",1,0))</f>
        <v>#REF!</v>
      </c>
      <c r="M79" s="25" t="e">
        <f>IF('Crisis Indicator Data'!#REF!="No Data",1,IF(#REF!&lt;&gt;"",1,0))</f>
        <v>#REF!</v>
      </c>
      <c r="N79" s="25" t="e">
        <f>IF('Crisis Indicator Data'!#REF!="No Data",1,IF(#REF!&lt;&gt;"",1,0))</f>
        <v>#REF!</v>
      </c>
      <c r="O79" s="25" t="e">
        <f>IF('Crisis Indicator Data'!#REF!="No Data",1,IF(#REF!&lt;&gt;"",1,0))</f>
        <v>#REF!</v>
      </c>
      <c r="P79" s="25" t="e">
        <f>IF('Crisis Indicator Data'!#REF!="No Data",1,IF(#REF!&lt;&gt;"",1,0))</f>
        <v>#REF!</v>
      </c>
      <c r="Q79" s="25" t="e">
        <f>IF('Crisis Indicator Data'!#REF!="No Data",1,IF(#REF!&lt;&gt;"",1,0))</f>
        <v>#REF!</v>
      </c>
      <c r="R79" s="25" t="e">
        <f>IF('Crisis Indicator Data'!#REF!="No Data",1,IF(#REF!&lt;&gt;"",1,0))</f>
        <v>#REF!</v>
      </c>
      <c r="S79" s="25" t="e">
        <f>IF('Crisis Indicator Data'!#REF!="No Data",1,IF(#REF!&lt;&gt;"",1,0))</f>
        <v>#REF!</v>
      </c>
      <c r="T79" s="25" t="e">
        <f>IF('Crisis Indicator Data'!#REF!="No Data",1,IF(#REF!&lt;&gt;"",1,0))</f>
        <v>#REF!</v>
      </c>
      <c r="U79" s="25" t="e">
        <f>IF('Crisis Indicator Data'!#REF!="No Data",1,IF(#REF!&lt;&gt;"",1,0))</f>
        <v>#REF!</v>
      </c>
      <c r="V79" s="25" t="e">
        <f>IF('Crisis Indicator Data'!#REF!="No Data",1,IF(#REF!&lt;&gt;"",1,0))</f>
        <v>#REF!</v>
      </c>
      <c r="W79" s="25" t="e">
        <f>IF('Crisis Indicator Data'!#REF!="No Data",1,IF(#REF!&lt;&gt;"",1,0))</f>
        <v>#REF!</v>
      </c>
      <c r="X79" s="25" t="e">
        <f>IF('Crisis Indicator Data'!#REF!="No Data",1,IF(#REF!&lt;&gt;"",1,0))</f>
        <v>#REF!</v>
      </c>
      <c r="Y79" s="25" t="e">
        <f>IF('Crisis Indicator Data'!#REF!="No Data",1,IF(#REF!&lt;&gt;"",1,0))</f>
        <v>#REF!</v>
      </c>
      <c r="Z79" s="25" t="e">
        <f>IF('Crisis Indicator Data'!#REF!="No Data",1,IF(#REF!&lt;&gt;"",1,0))</f>
        <v>#REF!</v>
      </c>
      <c r="AA79" s="25" t="e">
        <f>IF('Crisis Indicator Data'!#REF!="No Data",1,IF(#REF!&lt;&gt;"",1,0))</f>
        <v>#REF!</v>
      </c>
      <c r="AB79" s="25" t="e">
        <f>IF('Crisis Indicator Data'!#REF!="No Data",1,IF(#REF!&lt;&gt;"",1,0))</f>
        <v>#REF!</v>
      </c>
      <c r="AC79" s="25" t="e">
        <f>IF('Crisis Indicator Data'!#REF!="No Data",1,IF(#REF!&lt;&gt;"",1,0))</f>
        <v>#REF!</v>
      </c>
      <c r="AD79" s="25" t="e">
        <f>IF('Crisis Indicator Data'!#REF!="No Data",1,IF(#REF!&lt;&gt;"",1,0))</f>
        <v>#REF!</v>
      </c>
      <c r="AE79" s="25" t="e">
        <f>IF('Crisis Indicator Data'!#REF!="No Data",1,IF(#REF!&lt;&gt;"",1,0))</f>
        <v>#REF!</v>
      </c>
      <c r="AF79" s="25" t="e">
        <f>IF('Crisis Indicator Data'!#REF!="No Data",1,IF(#REF!&lt;&gt;"",1,0))</f>
        <v>#REF!</v>
      </c>
      <c r="AG79" s="25" t="e">
        <f>IF('Crisis Indicator Data'!#REF!="No Data",1,IF(#REF!&lt;&gt;"",1,0))</f>
        <v>#REF!</v>
      </c>
      <c r="AH79" s="25" t="e">
        <f>IF('Crisis Indicator Data'!#REF!="No Data",1,IF(#REF!&lt;&gt;"",1,0))</f>
        <v>#REF!</v>
      </c>
      <c r="AI79" s="25" t="e">
        <f>IF('Crisis Indicator Data'!#REF!="No Data",1,IF(#REF!&lt;&gt;"",1,0))</f>
        <v>#REF!</v>
      </c>
      <c r="AJ79" s="25" t="e">
        <f>IF('Crisis Indicator Data'!#REF!="No Data",1,IF(#REF!&lt;&gt;"",1,0))</f>
        <v>#REF!</v>
      </c>
      <c r="AK79" s="25" t="e">
        <f>IF('Crisis Indicator Data'!#REF!="No Data",1,IF(#REF!&lt;&gt;"",1,0))</f>
        <v>#REF!</v>
      </c>
      <c r="AL79" s="25" t="e">
        <f>IF('Crisis Indicator Data'!#REF!="No Data",1,IF(#REF!&lt;&gt;"",1,0))</f>
        <v>#REF!</v>
      </c>
      <c r="AM79" s="25" t="e">
        <f>IF('Crisis Indicator Data'!#REF!="No Data",1,IF(#REF!&lt;&gt;"",1,0))</f>
        <v>#REF!</v>
      </c>
      <c r="AN79" s="25" t="e">
        <f>IF('Crisis Indicator Data'!#REF!="No Data",1,IF(#REF!&lt;&gt;"",1,0))</f>
        <v>#REF!</v>
      </c>
      <c r="AO79" s="25" t="e">
        <f>IF('Crisis Indicator Data'!#REF!="No Data",1,IF(#REF!&lt;&gt;"",1,0))</f>
        <v>#REF!</v>
      </c>
      <c r="AP79" s="25" t="e">
        <f>IF('Crisis Indicator Data'!#REF!="No Data",1,IF(#REF!&lt;&gt;"",1,0))</f>
        <v>#REF!</v>
      </c>
      <c r="AQ79" s="25" t="e">
        <f>IF('Crisis Indicator Data'!#REF!="No Data",1,IF(#REF!&lt;&gt;"",1,0))</f>
        <v>#REF!</v>
      </c>
      <c r="AR79" s="25" t="e">
        <f>IF('Crisis Indicator Data'!#REF!="No Data",1,IF(#REF!&lt;&gt;"",1,0))</f>
        <v>#REF!</v>
      </c>
      <c r="AS79" s="25" t="e">
        <f>IF('Crisis Indicator Data'!#REF!="No Data",1,IF(#REF!&lt;&gt;"",1,0))</f>
        <v>#REF!</v>
      </c>
      <c r="AT79" s="25" t="e">
        <f>IF('Crisis Indicator Data'!#REF!="No Data",1,IF(#REF!&lt;&gt;"",1,0))</f>
        <v>#REF!</v>
      </c>
      <c r="AU79" s="25" t="e">
        <f>IF('Crisis Indicator Data'!#REF!="No Data",1,IF(#REF!&lt;&gt;"",1,0))</f>
        <v>#REF!</v>
      </c>
      <c r="AV79" s="25" t="e">
        <f>IF('Crisis Indicator Data'!#REF!="No Data",1,IF(#REF!&lt;&gt;"",1,0))</f>
        <v>#REF!</v>
      </c>
      <c r="AW79" s="25" t="e">
        <f>IF('Crisis Indicator Data'!#REF!="No Data",1,IF(#REF!&lt;&gt;"",1,0))</f>
        <v>#REF!</v>
      </c>
      <c r="AX79" s="25" t="e">
        <f>IF('Crisis Indicator Data'!#REF!="No Data",1,IF(#REF!&lt;&gt;"",1,0))</f>
        <v>#REF!</v>
      </c>
      <c r="AY79" s="25" t="e">
        <f>IF('Crisis Indicator Data'!#REF!="No Data",1,IF(#REF!&lt;&gt;"",1,0))</f>
        <v>#REF!</v>
      </c>
      <c r="AZ79" s="25" t="e">
        <f>IF('Crisis Indicator Data'!#REF!="No Data",1,IF(#REF!&lt;&gt;"",1,0))</f>
        <v>#REF!</v>
      </c>
      <c r="BA79" t="e">
        <f t="shared" si="4"/>
        <v>#REF!</v>
      </c>
      <c r="BB79" s="27" t="e">
        <f t="shared" si="5"/>
        <v>#REF!</v>
      </c>
    </row>
    <row r="80" spans="1:54">
      <c r="A80" t="s">
        <v>6934</v>
      </c>
      <c r="B80" s="25" t="e">
        <f>IF('Crisis Indicator Data'!#REF!="No Data",1,IF(#REF!&lt;&gt;"",1,0))</f>
        <v>#REF!</v>
      </c>
      <c r="C80" s="25" t="e">
        <f>IF('Crisis Indicator Data'!#REF!="No Data",1,IF(#REF!&lt;&gt;"",1,0))</f>
        <v>#REF!</v>
      </c>
      <c r="D80" s="25" t="e">
        <f>IF('Crisis Indicator Data'!#REF!="No Data",1,IF(#REF!&lt;&gt;"",1,0))</f>
        <v>#REF!</v>
      </c>
      <c r="E80" s="25" t="e">
        <f>IF('Crisis Indicator Data'!#REF!="No Data",1,IF(#REF!&lt;&gt;"",1,0))</f>
        <v>#REF!</v>
      </c>
      <c r="F80" s="25" t="e">
        <f>IF('Crisis Indicator Data'!#REF!="No Data",1,IF(#REF!&lt;&gt;"",1,0))</f>
        <v>#REF!</v>
      </c>
      <c r="G80" s="25" t="e">
        <f>IF('Crisis Indicator Data'!#REF!="No Data",1,IF(#REF!&lt;&gt;"",1,0))</f>
        <v>#REF!</v>
      </c>
      <c r="H80" s="25" t="e">
        <f>IF('Crisis Indicator Data'!#REF!="No Data",1,IF(#REF!&lt;&gt;"",1,0))</f>
        <v>#REF!</v>
      </c>
      <c r="I80" s="25" t="e">
        <f>IF('Crisis Indicator Data'!#REF!="No Data",1,IF(#REF!&lt;&gt;"",1,0))</f>
        <v>#REF!</v>
      </c>
      <c r="J80" s="25" t="e">
        <f>IF('Crisis Indicator Data'!#REF!="No Data",1,IF(#REF!&lt;&gt;"",1,0))</f>
        <v>#REF!</v>
      </c>
      <c r="K80" s="25" t="e">
        <f>IF('Crisis Indicator Data'!#REF!="No Data",1,IF(#REF!&lt;&gt;"",1,0))</f>
        <v>#REF!</v>
      </c>
      <c r="L80" s="25" t="e">
        <f>IF('Crisis Indicator Data'!#REF!="No Data",1,IF(#REF!&lt;&gt;"",1,0))</f>
        <v>#REF!</v>
      </c>
      <c r="M80" s="25" t="e">
        <f>IF('Crisis Indicator Data'!#REF!="No Data",1,IF(#REF!&lt;&gt;"",1,0))</f>
        <v>#REF!</v>
      </c>
      <c r="N80" s="25" t="e">
        <f>IF('Crisis Indicator Data'!#REF!="No Data",1,IF(#REF!&lt;&gt;"",1,0))</f>
        <v>#REF!</v>
      </c>
      <c r="O80" s="25" t="e">
        <f>IF('Crisis Indicator Data'!#REF!="No Data",1,IF(#REF!&lt;&gt;"",1,0))</f>
        <v>#REF!</v>
      </c>
      <c r="P80" s="25" t="e">
        <f>IF('Crisis Indicator Data'!#REF!="No Data",1,IF(#REF!&lt;&gt;"",1,0))</f>
        <v>#REF!</v>
      </c>
      <c r="Q80" s="25" t="e">
        <f>IF('Crisis Indicator Data'!#REF!="No Data",1,IF(#REF!&lt;&gt;"",1,0))</f>
        <v>#REF!</v>
      </c>
      <c r="R80" s="25" t="e">
        <f>IF('Crisis Indicator Data'!#REF!="No Data",1,IF(#REF!&lt;&gt;"",1,0))</f>
        <v>#REF!</v>
      </c>
      <c r="S80" s="25" t="e">
        <f>IF('Crisis Indicator Data'!#REF!="No Data",1,IF(#REF!&lt;&gt;"",1,0))</f>
        <v>#REF!</v>
      </c>
      <c r="T80" s="25" t="e">
        <f>IF('Crisis Indicator Data'!#REF!="No Data",1,IF(#REF!&lt;&gt;"",1,0))</f>
        <v>#REF!</v>
      </c>
      <c r="U80" s="25" t="e">
        <f>IF('Crisis Indicator Data'!#REF!="No Data",1,IF(#REF!&lt;&gt;"",1,0))</f>
        <v>#REF!</v>
      </c>
      <c r="V80" s="25" t="e">
        <f>IF('Crisis Indicator Data'!#REF!="No Data",1,IF(#REF!&lt;&gt;"",1,0))</f>
        <v>#REF!</v>
      </c>
      <c r="W80" s="25" t="e">
        <f>IF('Crisis Indicator Data'!#REF!="No Data",1,IF(#REF!&lt;&gt;"",1,0))</f>
        <v>#REF!</v>
      </c>
      <c r="X80" s="25" t="e">
        <f>IF('Crisis Indicator Data'!#REF!="No Data",1,IF(#REF!&lt;&gt;"",1,0))</f>
        <v>#REF!</v>
      </c>
      <c r="Y80" s="25" t="e">
        <f>IF('Crisis Indicator Data'!#REF!="No Data",1,IF(#REF!&lt;&gt;"",1,0))</f>
        <v>#REF!</v>
      </c>
      <c r="Z80" s="25" t="e">
        <f>IF('Crisis Indicator Data'!#REF!="No Data",1,IF(#REF!&lt;&gt;"",1,0))</f>
        <v>#REF!</v>
      </c>
      <c r="AA80" s="25" t="e">
        <f>IF('Crisis Indicator Data'!#REF!="No Data",1,IF(#REF!&lt;&gt;"",1,0))</f>
        <v>#REF!</v>
      </c>
      <c r="AB80" s="25" t="e">
        <f>IF('Crisis Indicator Data'!#REF!="No Data",1,IF(#REF!&lt;&gt;"",1,0))</f>
        <v>#REF!</v>
      </c>
      <c r="AC80" s="25" t="e">
        <f>IF('Crisis Indicator Data'!#REF!="No Data",1,IF(#REF!&lt;&gt;"",1,0))</f>
        <v>#REF!</v>
      </c>
      <c r="AD80" s="25" t="e">
        <f>IF('Crisis Indicator Data'!#REF!="No Data",1,IF(#REF!&lt;&gt;"",1,0))</f>
        <v>#REF!</v>
      </c>
      <c r="AE80" s="25" t="e">
        <f>IF('Crisis Indicator Data'!#REF!="No Data",1,IF(#REF!&lt;&gt;"",1,0))</f>
        <v>#REF!</v>
      </c>
      <c r="AF80" s="25" t="e">
        <f>IF('Crisis Indicator Data'!#REF!="No Data",1,IF(#REF!&lt;&gt;"",1,0))</f>
        <v>#REF!</v>
      </c>
      <c r="AG80" s="25" t="e">
        <f>IF('Crisis Indicator Data'!#REF!="No Data",1,IF(#REF!&lt;&gt;"",1,0))</f>
        <v>#REF!</v>
      </c>
      <c r="AH80" s="25" t="e">
        <f>IF('Crisis Indicator Data'!#REF!="No Data",1,IF(#REF!&lt;&gt;"",1,0))</f>
        <v>#REF!</v>
      </c>
      <c r="AI80" s="25" t="e">
        <f>IF('Crisis Indicator Data'!#REF!="No Data",1,IF(#REF!&lt;&gt;"",1,0))</f>
        <v>#REF!</v>
      </c>
      <c r="AJ80" s="25" t="e">
        <f>IF('Crisis Indicator Data'!#REF!="No Data",1,IF(#REF!&lt;&gt;"",1,0))</f>
        <v>#REF!</v>
      </c>
      <c r="AK80" s="25" t="e">
        <f>IF('Crisis Indicator Data'!#REF!="No Data",1,IF(#REF!&lt;&gt;"",1,0))</f>
        <v>#REF!</v>
      </c>
      <c r="AL80" s="25" t="e">
        <f>IF('Crisis Indicator Data'!#REF!="No Data",1,IF(#REF!&lt;&gt;"",1,0))</f>
        <v>#REF!</v>
      </c>
      <c r="AM80" s="25" t="e">
        <f>IF('Crisis Indicator Data'!#REF!="No Data",1,IF(#REF!&lt;&gt;"",1,0))</f>
        <v>#REF!</v>
      </c>
      <c r="AN80" s="25" t="e">
        <f>IF('Crisis Indicator Data'!#REF!="No Data",1,IF(#REF!&lt;&gt;"",1,0))</f>
        <v>#REF!</v>
      </c>
      <c r="AO80" s="25" t="e">
        <f>IF('Crisis Indicator Data'!#REF!="No Data",1,IF(#REF!&lt;&gt;"",1,0))</f>
        <v>#REF!</v>
      </c>
      <c r="AP80" s="25" t="e">
        <f>IF('Crisis Indicator Data'!#REF!="No Data",1,IF(#REF!&lt;&gt;"",1,0))</f>
        <v>#REF!</v>
      </c>
      <c r="AQ80" s="25" t="e">
        <f>IF('Crisis Indicator Data'!#REF!="No Data",1,IF(#REF!&lt;&gt;"",1,0))</f>
        <v>#REF!</v>
      </c>
      <c r="AR80" s="25" t="e">
        <f>IF('Crisis Indicator Data'!#REF!="No Data",1,IF(#REF!&lt;&gt;"",1,0))</f>
        <v>#REF!</v>
      </c>
      <c r="AS80" s="25" t="e">
        <f>IF('Crisis Indicator Data'!#REF!="No Data",1,IF(#REF!&lt;&gt;"",1,0))</f>
        <v>#REF!</v>
      </c>
      <c r="AT80" s="25" t="e">
        <f>IF('Crisis Indicator Data'!#REF!="No Data",1,IF(#REF!&lt;&gt;"",1,0))</f>
        <v>#REF!</v>
      </c>
      <c r="AU80" s="25" t="e">
        <f>IF('Crisis Indicator Data'!#REF!="No Data",1,IF(#REF!&lt;&gt;"",1,0))</f>
        <v>#REF!</v>
      </c>
      <c r="AV80" s="25" t="e">
        <f>IF('Crisis Indicator Data'!#REF!="No Data",1,IF(#REF!&lt;&gt;"",1,0))</f>
        <v>#REF!</v>
      </c>
      <c r="AW80" s="25" t="e">
        <f>IF('Crisis Indicator Data'!#REF!="No Data",1,IF(#REF!&lt;&gt;"",1,0))</f>
        <v>#REF!</v>
      </c>
      <c r="AX80" s="25" t="e">
        <f>IF('Crisis Indicator Data'!#REF!="No Data",1,IF(#REF!&lt;&gt;"",1,0))</f>
        <v>#REF!</v>
      </c>
      <c r="AY80" s="25" t="e">
        <f>IF('Crisis Indicator Data'!#REF!="No Data",1,IF(#REF!&lt;&gt;"",1,0))</f>
        <v>#REF!</v>
      </c>
      <c r="AZ80" s="25" t="e">
        <f>IF('Crisis Indicator Data'!#REF!="No Data",1,IF(#REF!&lt;&gt;"",1,0))</f>
        <v>#REF!</v>
      </c>
      <c r="BA80" t="e">
        <f t="shared" si="4"/>
        <v>#REF!</v>
      </c>
      <c r="BB80" s="27" t="e">
        <f t="shared" si="5"/>
        <v>#REF!</v>
      </c>
    </row>
    <row r="81" spans="1:54">
      <c r="A81" t="s">
        <v>6940</v>
      </c>
      <c r="B81" s="25" t="e">
        <f>IF('Crisis Indicator Data'!#REF!="No Data",1,IF(#REF!&lt;&gt;"",1,0))</f>
        <v>#REF!</v>
      </c>
      <c r="C81" s="25" t="e">
        <f>IF('Crisis Indicator Data'!#REF!="No Data",1,IF(#REF!&lt;&gt;"",1,0))</f>
        <v>#REF!</v>
      </c>
      <c r="D81" s="25" t="e">
        <f>IF('Crisis Indicator Data'!#REF!="No Data",1,IF(#REF!&lt;&gt;"",1,0))</f>
        <v>#REF!</v>
      </c>
      <c r="E81" s="25" t="e">
        <f>IF('Crisis Indicator Data'!#REF!="No Data",1,IF(#REF!&lt;&gt;"",1,0))</f>
        <v>#REF!</v>
      </c>
      <c r="F81" s="25" t="e">
        <f>IF('Crisis Indicator Data'!#REF!="No Data",1,IF(#REF!&lt;&gt;"",1,0))</f>
        <v>#REF!</v>
      </c>
      <c r="G81" s="25" t="e">
        <f>IF('Crisis Indicator Data'!#REF!="No Data",1,IF(#REF!&lt;&gt;"",1,0))</f>
        <v>#REF!</v>
      </c>
      <c r="H81" s="25" t="e">
        <f>IF('Crisis Indicator Data'!#REF!="No Data",1,IF(#REF!&lt;&gt;"",1,0))</f>
        <v>#REF!</v>
      </c>
      <c r="I81" s="25" t="e">
        <f>IF('Crisis Indicator Data'!#REF!="No Data",1,IF(#REF!&lt;&gt;"",1,0))</f>
        <v>#REF!</v>
      </c>
      <c r="J81" s="25" t="e">
        <f>IF('Crisis Indicator Data'!#REF!="No Data",1,IF(#REF!&lt;&gt;"",1,0))</f>
        <v>#REF!</v>
      </c>
      <c r="K81" s="25" t="e">
        <f>IF('Crisis Indicator Data'!#REF!="No Data",1,IF(#REF!&lt;&gt;"",1,0))</f>
        <v>#REF!</v>
      </c>
      <c r="L81" s="25" t="e">
        <f>IF('Crisis Indicator Data'!#REF!="No Data",1,IF(#REF!&lt;&gt;"",1,0))</f>
        <v>#REF!</v>
      </c>
      <c r="M81" s="25" t="e">
        <f>IF('Crisis Indicator Data'!#REF!="No Data",1,IF(#REF!&lt;&gt;"",1,0))</f>
        <v>#REF!</v>
      </c>
      <c r="N81" s="25" t="e">
        <f>IF('Crisis Indicator Data'!#REF!="No Data",1,IF(#REF!&lt;&gt;"",1,0))</f>
        <v>#REF!</v>
      </c>
      <c r="O81" s="25" t="e">
        <f>IF('Crisis Indicator Data'!#REF!="No Data",1,IF(#REF!&lt;&gt;"",1,0))</f>
        <v>#REF!</v>
      </c>
      <c r="P81" s="25" t="e">
        <f>IF('Crisis Indicator Data'!#REF!="No Data",1,IF(#REF!&lt;&gt;"",1,0))</f>
        <v>#REF!</v>
      </c>
      <c r="Q81" s="25" t="e">
        <f>IF('Crisis Indicator Data'!#REF!="No Data",1,IF(#REF!&lt;&gt;"",1,0))</f>
        <v>#REF!</v>
      </c>
      <c r="R81" s="25" t="e">
        <f>IF('Crisis Indicator Data'!#REF!="No Data",1,IF(#REF!&lt;&gt;"",1,0))</f>
        <v>#REF!</v>
      </c>
      <c r="S81" s="25" t="e">
        <f>IF('Crisis Indicator Data'!#REF!="No Data",1,IF(#REF!&lt;&gt;"",1,0))</f>
        <v>#REF!</v>
      </c>
      <c r="T81" s="25" t="e">
        <f>IF('Crisis Indicator Data'!#REF!="No Data",1,IF(#REF!&lt;&gt;"",1,0))</f>
        <v>#REF!</v>
      </c>
      <c r="U81" s="25" t="e">
        <f>IF('Crisis Indicator Data'!#REF!="No Data",1,IF(#REF!&lt;&gt;"",1,0))</f>
        <v>#REF!</v>
      </c>
      <c r="V81" s="25" t="e">
        <f>IF('Crisis Indicator Data'!#REF!="No Data",1,IF(#REF!&lt;&gt;"",1,0))</f>
        <v>#REF!</v>
      </c>
      <c r="W81" s="25" t="e">
        <f>IF('Crisis Indicator Data'!#REF!="No Data",1,IF(#REF!&lt;&gt;"",1,0))</f>
        <v>#REF!</v>
      </c>
      <c r="X81" s="25" t="e">
        <f>IF('Crisis Indicator Data'!#REF!="No Data",1,IF(#REF!&lt;&gt;"",1,0))</f>
        <v>#REF!</v>
      </c>
      <c r="Y81" s="25" t="e">
        <f>IF('Crisis Indicator Data'!#REF!="No Data",1,IF(#REF!&lt;&gt;"",1,0))</f>
        <v>#REF!</v>
      </c>
      <c r="Z81" s="25" t="e">
        <f>IF('Crisis Indicator Data'!#REF!="No Data",1,IF(#REF!&lt;&gt;"",1,0))</f>
        <v>#REF!</v>
      </c>
      <c r="AA81" s="25" t="e">
        <f>IF('Crisis Indicator Data'!#REF!="No Data",1,IF(#REF!&lt;&gt;"",1,0))</f>
        <v>#REF!</v>
      </c>
      <c r="AB81" s="25" t="e">
        <f>IF('Crisis Indicator Data'!#REF!="No Data",1,IF(#REF!&lt;&gt;"",1,0))</f>
        <v>#REF!</v>
      </c>
      <c r="AC81" s="25" t="e">
        <f>IF('Crisis Indicator Data'!#REF!="No Data",1,IF(#REF!&lt;&gt;"",1,0))</f>
        <v>#REF!</v>
      </c>
      <c r="AD81" s="25" t="e">
        <f>IF('Crisis Indicator Data'!#REF!="No Data",1,IF(#REF!&lt;&gt;"",1,0))</f>
        <v>#REF!</v>
      </c>
      <c r="AE81" s="25" t="e">
        <f>IF('Crisis Indicator Data'!#REF!="No Data",1,IF(#REF!&lt;&gt;"",1,0))</f>
        <v>#REF!</v>
      </c>
      <c r="AF81" s="25" t="e">
        <f>IF('Crisis Indicator Data'!#REF!="No Data",1,IF(#REF!&lt;&gt;"",1,0))</f>
        <v>#REF!</v>
      </c>
      <c r="AG81" s="25" t="e">
        <f>IF('Crisis Indicator Data'!#REF!="No Data",1,IF(#REF!&lt;&gt;"",1,0))</f>
        <v>#REF!</v>
      </c>
      <c r="AH81" s="25" t="e">
        <f>IF('Crisis Indicator Data'!#REF!="No Data",1,IF(#REF!&lt;&gt;"",1,0))</f>
        <v>#REF!</v>
      </c>
      <c r="AI81" s="25" t="e">
        <f>IF('Crisis Indicator Data'!#REF!="No Data",1,IF(#REF!&lt;&gt;"",1,0))</f>
        <v>#REF!</v>
      </c>
      <c r="AJ81" s="25" t="e">
        <f>IF('Crisis Indicator Data'!#REF!="No Data",1,IF(#REF!&lt;&gt;"",1,0))</f>
        <v>#REF!</v>
      </c>
      <c r="AK81" s="25" t="e">
        <f>IF('Crisis Indicator Data'!#REF!="No Data",1,IF(#REF!&lt;&gt;"",1,0))</f>
        <v>#REF!</v>
      </c>
      <c r="AL81" s="25" t="e">
        <f>IF('Crisis Indicator Data'!#REF!="No Data",1,IF(#REF!&lt;&gt;"",1,0))</f>
        <v>#REF!</v>
      </c>
      <c r="AM81" s="25" t="e">
        <f>IF('Crisis Indicator Data'!#REF!="No Data",1,IF(#REF!&lt;&gt;"",1,0))</f>
        <v>#REF!</v>
      </c>
      <c r="AN81" s="25" t="e">
        <f>IF('Crisis Indicator Data'!#REF!="No Data",1,IF(#REF!&lt;&gt;"",1,0))</f>
        <v>#REF!</v>
      </c>
      <c r="AO81" s="25" t="e">
        <f>IF('Crisis Indicator Data'!#REF!="No Data",1,IF(#REF!&lt;&gt;"",1,0))</f>
        <v>#REF!</v>
      </c>
      <c r="AP81" s="25" t="e">
        <f>IF('Crisis Indicator Data'!#REF!="No Data",1,IF(#REF!&lt;&gt;"",1,0))</f>
        <v>#REF!</v>
      </c>
      <c r="AQ81" s="25" t="e">
        <f>IF('Crisis Indicator Data'!#REF!="No Data",1,IF(#REF!&lt;&gt;"",1,0))</f>
        <v>#REF!</v>
      </c>
      <c r="AR81" s="25" t="e">
        <f>IF('Crisis Indicator Data'!#REF!="No Data",1,IF(#REF!&lt;&gt;"",1,0))</f>
        <v>#REF!</v>
      </c>
      <c r="AS81" s="25" t="e">
        <f>IF('Crisis Indicator Data'!#REF!="No Data",1,IF(#REF!&lt;&gt;"",1,0))</f>
        <v>#REF!</v>
      </c>
      <c r="AT81" s="25" t="e">
        <f>IF('Crisis Indicator Data'!#REF!="No Data",1,IF(#REF!&lt;&gt;"",1,0))</f>
        <v>#REF!</v>
      </c>
      <c r="AU81" s="25" t="e">
        <f>IF('Crisis Indicator Data'!#REF!="No Data",1,IF(#REF!&lt;&gt;"",1,0))</f>
        <v>#REF!</v>
      </c>
      <c r="AV81" s="25" t="e">
        <f>IF('Crisis Indicator Data'!#REF!="No Data",1,IF(#REF!&lt;&gt;"",1,0))</f>
        <v>#REF!</v>
      </c>
      <c r="AW81" s="25" t="e">
        <f>IF('Crisis Indicator Data'!#REF!="No Data",1,IF(#REF!&lt;&gt;"",1,0))</f>
        <v>#REF!</v>
      </c>
      <c r="AX81" s="25" t="e">
        <f>IF('Crisis Indicator Data'!#REF!="No Data",1,IF(#REF!&lt;&gt;"",1,0))</f>
        <v>#REF!</v>
      </c>
      <c r="AY81" s="25" t="e">
        <f>IF('Crisis Indicator Data'!#REF!="No Data",1,IF(#REF!&lt;&gt;"",1,0))</f>
        <v>#REF!</v>
      </c>
      <c r="AZ81" s="25" t="e">
        <f>IF('Crisis Indicator Data'!#REF!="No Data",1,IF(#REF!&lt;&gt;"",1,0))</f>
        <v>#REF!</v>
      </c>
      <c r="BA81" t="e">
        <f t="shared" si="4"/>
        <v>#REF!</v>
      </c>
      <c r="BB81" s="27" t="e">
        <f t="shared" si="5"/>
        <v>#REF!</v>
      </c>
    </row>
    <row r="82" spans="1:54">
      <c r="A82" t="s">
        <v>6941</v>
      </c>
      <c r="B82" s="25" t="e">
        <f>IF('Crisis Indicator Data'!#REF!="No Data",1,IF(#REF!&lt;&gt;"",1,0))</f>
        <v>#REF!</v>
      </c>
      <c r="C82" s="25" t="e">
        <f>IF('Crisis Indicator Data'!#REF!="No Data",1,IF(#REF!&lt;&gt;"",1,0))</f>
        <v>#REF!</v>
      </c>
      <c r="D82" s="25" t="e">
        <f>IF('Crisis Indicator Data'!#REF!="No Data",1,IF(#REF!&lt;&gt;"",1,0))</f>
        <v>#REF!</v>
      </c>
      <c r="E82" s="25" t="e">
        <f>IF('Crisis Indicator Data'!#REF!="No Data",1,IF(#REF!&lt;&gt;"",1,0))</f>
        <v>#REF!</v>
      </c>
      <c r="F82" s="25" t="e">
        <f>IF('Crisis Indicator Data'!#REF!="No Data",1,IF(#REF!&lt;&gt;"",1,0))</f>
        <v>#REF!</v>
      </c>
      <c r="G82" s="25" t="e">
        <f>IF('Crisis Indicator Data'!#REF!="No Data",1,IF(#REF!&lt;&gt;"",1,0))</f>
        <v>#REF!</v>
      </c>
      <c r="H82" s="25" t="e">
        <f>IF('Crisis Indicator Data'!#REF!="No Data",1,IF(#REF!&lt;&gt;"",1,0))</f>
        <v>#REF!</v>
      </c>
      <c r="I82" s="25" t="e">
        <f>IF('Crisis Indicator Data'!#REF!="No Data",1,IF(#REF!&lt;&gt;"",1,0))</f>
        <v>#REF!</v>
      </c>
      <c r="J82" s="25" t="e">
        <f>IF('Crisis Indicator Data'!#REF!="No Data",1,IF(#REF!&lt;&gt;"",1,0))</f>
        <v>#REF!</v>
      </c>
      <c r="K82" s="25" t="e">
        <f>IF('Crisis Indicator Data'!#REF!="No Data",1,IF(#REF!&lt;&gt;"",1,0))</f>
        <v>#REF!</v>
      </c>
      <c r="L82" s="25" t="e">
        <f>IF('Crisis Indicator Data'!#REF!="No Data",1,IF(#REF!&lt;&gt;"",1,0))</f>
        <v>#REF!</v>
      </c>
      <c r="M82" s="25" t="e">
        <f>IF('Crisis Indicator Data'!#REF!="No Data",1,IF(#REF!&lt;&gt;"",1,0))</f>
        <v>#REF!</v>
      </c>
      <c r="N82" s="25" t="e">
        <f>IF('Crisis Indicator Data'!#REF!="No Data",1,IF(#REF!&lt;&gt;"",1,0))</f>
        <v>#REF!</v>
      </c>
      <c r="O82" s="25" t="e">
        <f>IF('Crisis Indicator Data'!#REF!="No Data",1,IF(#REF!&lt;&gt;"",1,0))</f>
        <v>#REF!</v>
      </c>
      <c r="P82" s="25" t="e">
        <f>IF('Crisis Indicator Data'!#REF!="No Data",1,IF(#REF!&lt;&gt;"",1,0))</f>
        <v>#REF!</v>
      </c>
      <c r="Q82" s="25" t="e">
        <f>IF('Crisis Indicator Data'!#REF!="No Data",1,IF(#REF!&lt;&gt;"",1,0))</f>
        <v>#REF!</v>
      </c>
      <c r="R82" s="25" t="e">
        <f>IF('Crisis Indicator Data'!#REF!="No Data",1,IF(#REF!&lt;&gt;"",1,0))</f>
        <v>#REF!</v>
      </c>
      <c r="S82" s="25" t="e">
        <f>IF('Crisis Indicator Data'!#REF!="No Data",1,IF(#REF!&lt;&gt;"",1,0))</f>
        <v>#REF!</v>
      </c>
      <c r="T82" s="25" t="e">
        <f>IF('Crisis Indicator Data'!#REF!="No Data",1,IF(#REF!&lt;&gt;"",1,0))</f>
        <v>#REF!</v>
      </c>
      <c r="U82" s="25" t="e">
        <f>IF('Crisis Indicator Data'!#REF!="No Data",1,IF(#REF!&lt;&gt;"",1,0))</f>
        <v>#REF!</v>
      </c>
      <c r="V82" s="25" t="e">
        <f>IF('Crisis Indicator Data'!#REF!="No Data",1,IF(#REF!&lt;&gt;"",1,0))</f>
        <v>#REF!</v>
      </c>
      <c r="W82" s="25" t="e">
        <f>IF('Crisis Indicator Data'!#REF!="No Data",1,IF(#REF!&lt;&gt;"",1,0))</f>
        <v>#REF!</v>
      </c>
      <c r="X82" s="25" t="e">
        <f>IF('Crisis Indicator Data'!#REF!="No Data",1,IF(#REF!&lt;&gt;"",1,0))</f>
        <v>#REF!</v>
      </c>
      <c r="Y82" s="25" t="e">
        <f>IF('Crisis Indicator Data'!#REF!="No Data",1,IF(#REF!&lt;&gt;"",1,0))</f>
        <v>#REF!</v>
      </c>
      <c r="Z82" s="25" t="e">
        <f>IF('Crisis Indicator Data'!#REF!="No Data",1,IF(#REF!&lt;&gt;"",1,0))</f>
        <v>#REF!</v>
      </c>
      <c r="AA82" s="25" t="e">
        <f>IF('Crisis Indicator Data'!#REF!="No Data",1,IF(#REF!&lt;&gt;"",1,0))</f>
        <v>#REF!</v>
      </c>
      <c r="AB82" s="25" t="e">
        <f>IF('Crisis Indicator Data'!#REF!="No Data",1,IF(#REF!&lt;&gt;"",1,0))</f>
        <v>#REF!</v>
      </c>
      <c r="AC82" s="25" t="e">
        <f>IF('Crisis Indicator Data'!#REF!="No Data",1,IF(#REF!&lt;&gt;"",1,0))</f>
        <v>#REF!</v>
      </c>
      <c r="AD82" s="25" t="e">
        <f>IF('Crisis Indicator Data'!#REF!="No Data",1,IF(#REF!&lt;&gt;"",1,0))</f>
        <v>#REF!</v>
      </c>
      <c r="AE82" s="25" t="e">
        <f>IF('Crisis Indicator Data'!#REF!="No Data",1,IF(#REF!&lt;&gt;"",1,0))</f>
        <v>#REF!</v>
      </c>
      <c r="AF82" s="25" t="e">
        <f>IF('Crisis Indicator Data'!#REF!="No Data",1,IF(#REF!&lt;&gt;"",1,0))</f>
        <v>#REF!</v>
      </c>
      <c r="AG82" s="25" t="e">
        <f>IF('Crisis Indicator Data'!#REF!="No Data",1,IF(#REF!&lt;&gt;"",1,0))</f>
        <v>#REF!</v>
      </c>
      <c r="AH82" s="25" t="e">
        <f>IF('Crisis Indicator Data'!#REF!="No Data",1,IF(#REF!&lt;&gt;"",1,0))</f>
        <v>#REF!</v>
      </c>
      <c r="AI82" s="25" t="e">
        <f>IF('Crisis Indicator Data'!#REF!="No Data",1,IF(#REF!&lt;&gt;"",1,0))</f>
        <v>#REF!</v>
      </c>
      <c r="AJ82" s="25" t="e">
        <f>IF('Crisis Indicator Data'!#REF!="No Data",1,IF(#REF!&lt;&gt;"",1,0))</f>
        <v>#REF!</v>
      </c>
      <c r="AK82" s="25" t="e">
        <f>IF('Crisis Indicator Data'!#REF!="No Data",1,IF(#REF!&lt;&gt;"",1,0))</f>
        <v>#REF!</v>
      </c>
      <c r="AL82" s="25" t="e">
        <f>IF('Crisis Indicator Data'!#REF!="No Data",1,IF(#REF!&lt;&gt;"",1,0))</f>
        <v>#REF!</v>
      </c>
      <c r="AM82" s="25" t="e">
        <f>IF('Crisis Indicator Data'!#REF!="No Data",1,IF(#REF!&lt;&gt;"",1,0))</f>
        <v>#REF!</v>
      </c>
      <c r="AN82" s="25" t="e">
        <f>IF('Crisis Indicator Data'!#REF!="No Data",1,IF(#REF!&lt;&gt;"",1,0))</f>
        <v>#REF!</v>
      </c>
      <c r="AO82" s="25" t="e">
        <f>IF('Crisis Indicator Data'!#REF!="No Data",1,IF(#REF!&lt;&gt;"",1,0))</f>
        <v>#REF!</v>
      </c>
      <c r="AP82" s="25" t="e">
        <f>IF('Crisis Indicator Data'!#REF!="No Data",1,IF(#REF!&lt;&gt;"",1,0))</f>
        <v>#REF!</v>
      </c>
      <c r="AQ82" s="25" t="e">
        <f>IF('Crisis Indicator Data'!#REF!="No Data",1,IF(#REF!&lt;&gt;"",1,0))</f>
        <v>#REF!</v>
      </c>
      <c r="AR82" s="25" t="e">
        <f>IF('Crisis Indicator Data'!#REF!="No Data",1,IF(#REF!&lt;&gt;"",1,0))</f>
        <v>#REF!</v>
      </c>
      <c r="AS82" s="25" t="e">
        <f>IF('Crisis Indicator Data'!#REF!="No Data",1,IF(#REF!&lt;&gt;"",1,0))</f>
        <v>#REF!</v>
      </c>
      <c r="AT82" s="25" t="e">
        <f>IF('Crisis Indicator Data'!#REF!="No Data",1,IF(#REF!&lt;&gt;"",1,0))</f>
        <v>#REF!</v>
      </c>
      <c r="AU82" s="25" t="e">
        <f>IF('Crisis Indicator Data'!#REF!="No Data",1,IF(#REF!&lt;&gt;"",1,0))</f>
        <v>#REF!</v>
      </c>
      <c r="AV82" s="25" t="e">
        <f>IF('Crisis Indicator Data'!#REF!="No Data",1,IF(#REF!&lt;&gt;"",1,0))</f>
        <v>#REF!</v>
      </c>
      <c r="AW82" s="25" t="e">
        <f>IF('Crisis Indicator Data'!#REF!="No Data",1,IF(#REF!&lt;&gt;"",1,0))</f>
        <v>#REF!</v>
      </c>
      <c r="AX82" s="25" t="e">
        <f>IF('Crisis Indicator Data'!#REF!="No Data",1,IF(#REF!&lt;&gt;"",1,0))</f>
        <v>#REF!</v>
      </c>
      <c r="AY82" s="25" t="e">
        <f>IF('Crisis Indicator Data'!#REF!="No Data",1,IF(#REF!&lt;&gt;"",1,0))</f>
        <v>#REF!</v>
      </c>
      <c r="AZ82" s="25" t="e">
        <f>IF('Crisis Indicator Data'!#REF!="No Data",1,IF(#REF!&lt;&gt;"",1,0))</f>
        <v>#REF!</v>
      </c>
      <c r="BA82" t="e">
        <f t="shared" si="4"/>
        <v>#REF!</v>
      </c>
      <c r="BB82" s="27" t="e">
        <f t="shared" si="5"/>
        <v>#REF!</v>
      </c>
    </row>
    <row r="83" spans="1:54">
      <c r="A83" t="s">
        <v>6943</v>
      </c>
      <c r="B83" s="25" t="e">
        <f>IF('Crisis Indicator Data'!#REF!="No Data",1,IF(#REF!&lt;&gt;"",1,0))</f>
        <v>#REF!</v>
      </c>
      <c r="C83" s="25" t="e">
        <f>IF('Crisis Indicator Data'!#REF!="No Data",1,IF(#REF!&lt;&gt;"",1,0))</f>
        <v>#REF!</v>
      </c>
      <c r="D83" s="25" t="e">
        <f>IF('Crisis Indicator Data'!#REF!="No Data",1,IF(#REF!&lt;&gt;"",1,0))</f>
        <v>#REF!</v>
      </c>
      <c r="E83" s="25" t="e">
        <f>IF('Crisis Indicator Data'!#REF!="No Data",1,IF(#REF!&lt;&gt;"",1,0))</f>
        <v>#REF!</v>
      </c>
      <c r="F83" s="25" t="e">
        <f>IF('Crisis Indicator Data'!#REF!="No Data",1,IF(#REF!&lt;&gt;"",1,0))</f>
        <v>#REF!</v>
      </c>
      <c r="G83" s="25" t="e">
        <f>IF('Crisis Indicator Data'!#REF!="No Data",1,IF(#REF!&lt;&gt;"",1,0))</f>
        <v>#REF!</v>
      </c>
      <c r="H83" s="25" t="e">
        <f>IF('Crisis Indicator Data'!#REF!="No Data",1,IF(#REF!&lt;&gt;"",1,0))</f>
        <v>#REF!</v>
      </c>
      <c r="I83" s="25" t="e">
        <f>IF('Crisis Indicator Data'!#REF!="No Data",1,IF(#REF!&lt;&gt;"",1,0))</f>
        <v>#REF!</v>
      </c>
      <c r="J83" s="25" t="e">
        <f>IF('Crisis Indicator Data'!#REF!="No Data",1,IF(#REF!&lt;&gt;"",1,0))</f>
        <v>#REF!</v>
      </c>
      <c r="K83" s="25" t="e">
        <f>IF('Crisis Indicator Data'!#REF!="No Data",1,IF(#REF!&lt;&gt;"",1,0))</f>
        <v>#REF!</v>
      </c>
      <c r="L83" s="25" t="e">
        <f>IF('Crisis Indicator Data'!#REF!="No Data",1,IF(#REF!&lt;&gt;"",1,0))</f>
        <v>#REF!</v>
      </c>
      <c r="M83" s="25" t="e">
        <f>IF('Crisis Indicator Data'!#REF!="No Data",1,IF(#REF!&lt;&gt;"",1,0))</f>
        <v>#REF!</v>
      </c>
      <c r="N83" s="25" t="e">
        <f>IF('Crisis Indicator Data'!#REF!="No Data",1,IF(#REF!&lt;&gt;"",1,0))</f>
        <v>#REF!</v>
      </c>
      <c r="O83" s="25" t="e">
        <f>IF('Crisis Indicator Data'!#REF!="No Data",1,IF(#REF!&lt;&gt;"",1,0))</f>
        <v>#REF!</v>
      </c>
      <c r="P83" s="25" t="e">
        <f>IF('Crisis Indicator Data'!#REF!="No Data",1,IF(#REF!&lt;&gt;"",1,0))</f>
        <v>#REF!</v>
      </c>
      <c r="Q83" s="25" t="e">
        <f>IF('Crisis Indicator Data'!#REF!="No Data",1,IF(#REF!&lt;&gt;"",1,0))</f>
        <v>#REF!</v>
      </c>
      <c r="R83" s="25" t="e">
        <f>IF('Crisis Indicator Data'!#REF!="No Data",1,IF(#REF!&lt;&gt;"",1,0))</f>
        <v>#REF!</v>
      </c>
      <c r="S83" s="25" t="e">
        <f>IF('Crisis Indicator Data'!#REF!="No Data",1,IF(#REF!&lt;&gt;"",1,0))</f>
        <v>#REF!</v>
      </c>
      <c r="T83" s="25" t="e">
        <f>IF('Crisis Indicator Data'!#REF!="No Data",1,IF(#REF!&lt;&gt;"",1,0))</f>
        <v>#REF!</v>
      </c>
      <c r="U83" s="25" t="e">
        <f>IF('Crisis Indicator Data'!#REF!="No Data",1,IF(#REF!&lt;&gt;"",1,0))</f>
        <v>#REF!</v>
      </c>
      <c r="V83" s="25" t="e">
        <f>IF('Crisis Indicator Data'!#REF!="No Data",1,IF(#REF!&lt;&gt;"",1,0))</f>
        <v>#REF!</v>
      </c>
      <c r="W83" s="25" t="e">
        <f>IF('Crisis Indicator Data'!#REF!="No Data",1,IF(#REF!&lt;&gt;"",1,0))</f>
        <v>#REF!</v>
      </c>
      <c r="X83" s="25" t="e">
        <f>IF('Crisis Indicator Data'!#REF!="No Data",1,IF(#REF!&lt;&gt;"",1,0))</f>
        <v>#REF!</v>
      </c>
      <c r="Y83" s="25" t="e">
        <f>IF('Crisis Indicator Data'!#REF!="No Data",1,IF(#REF!&lt;&gt;"",1,0))</f>
        <v>#REF!</v>
      </c>
      <c r="Z83" s="25" t="e">
        <f>IF('Crisis Indicator Data'!#REF!="No Data",1,IF(#REF!&lt;&gt;"",1,0))</f>
        <v>#REF!</v>
      </c>
      <c r="AA83" s="25" t="e">
        <f>IF('Crisis Indicator Data'!#REF!="No Data",1,IF(#REF!&lt;&gt;"",1,0))</f>
        <v>#REF!</v>
      </c>
      <c r="AB83" s="25" t="e">
        <f>IF('Crisis Indicator Data'!#REF!="No Data",1,IF(#REF!&lt;&gt;"",1,0))</f>
        <v>#REF!</v>
      </c>
      <c r="AC83" s="25" t="e">
        <f>IF('Crisis Indicator Data'!#REF!="No Data",1,IF(#REF!&lt;&gt;"",1,0))</f>
        <v>#REF!</v>
      </c>
      <c r="AD83" s="25" t="e">
        <f>IF('Crisis Indicator Data'!#REF!="No Data",1,IF(#REF!&lt;&gt;"",1,0))</f>
        <v>#REF!</v>
      </c>
      <c r="AE83" s="25" t="e">
        <f>IF('Crisis Indicator Data'!#REF!="No Data",1,IF(#REF!&lt;&gt;"",1,0))</f>
        <v>#REF!</v>
      </c>
      <c r="AF83" s="25" t="e">
        <f>IF('Crisis Indicator Data'!#REF!="No Data",1,IF(#REF!&lt;&gt;"",1,0))</f>
        <v>#REF!</v>
      </c>
      <c r="AG83" s="25" t="e">
        <f>IF('Crisis Indicator Data'!#REF!="No Data",1,IF(#REF!&lt;&gt;"",1,0))</f>
        <v>#REF!</v>
      </c>
      <c r="AH83" s="25" t="e">
        <f>IF('Crisis Indicator Data'!#REF!="No Data",1,IF(#REF!&lt;&gt;"",1,0))</f>
        <v>#REF!</v>
      </c>
      <c r="AI83" s="25" t="e">
        <f>IF('Crisis Indicator Data'!#REF!="No Data",1,IF(#REF!&lt;&gt;"",1,0))</f>
        <v>#REF!</v>
      </c>
      <c r="AJ83" s="25" t="e">
        <f>IF('Crisis Indicator Data'!#REF!="No Data",1,IF(#REF!&lt;&gt;"",1,0))</f>
        <v>#REF!</v>
      </c>
      <c r="AK83" s="25" t="e">
        <f>IF('Crisis Indicator Data'!#REF!="No Data",1,IF(#REF!&lt;&gt;"",1,0))</f>
        <v>#REF!</v>
      </c>
      <c r="AL83" s="25" t="e">
        <f>IF('Crisis Indicator Data'!#REF!="No Data",1,IF(#REF!&lt;&gt;"",1,0))</f>
        <v>#REF!</v>
      </c>
      <c r="AM83" s="25" t="e">
        <f>IF('Crisis Indicator Data'!#REF!="No Data",1,IF(#REF!&lt;&gt;"",1,0))</f>
        <v>#REF!</v>
      </c>
      <c r="AN83" s="25" t="e">
        <f>IF('Crisis Indicator Data'!#REF!="No Data",1,IF(#REF!&lt;&gt;"",1,0))</f>
        <v>#REF!</v>
      </c>
      <c r="AO83" s="25" t="e">
        <f>IF('Crisis Indicator Data'!#REF!="No Data",1,IF(#REF!&lt;&gt;"",1,0))</f>
        <v>#REF!</v>
      </c>
      <c r="AP83" s="25" t="e">
        <f>IF('Crisis Indicator Data'!#REF!="No Data",1,IF(#REF!&lt;&gt;"",1,0))</f>
        <v>#REF!</v>
      </c>
      <c r="AQ83" s="25" t="e">
        <f>IF('Crisis Indicator Data'!#REF!="No Data",1,IF(#REF!&lt;&gt;"",1,0))</f>
        <v>#REF!</v>
      </c>
      <c r="AR83" s="25" t="e">
        <f>IF('Crisis Indicator Data'!#REF!="No Data",1,IF(#REF!&lt;&gt;"",1,0))</f>
        <v>#REF!</v>
      </c>
      <c r="AS83" s="25" t="e">
        <f>IF('Crisis Indicator Data'!#REF!="No Data",1,IF(#REF!&lt;&gt;"",1,0))</f>
        <v>#REF!</v>
      </c>
      <c r="AT83" s="25" t="e">
        <f>IF('Crisis Indicator Data'!#REF!="No Data",1,IF(#REF!&lt;&gt;"",1,0))</f>
        <v>#REF!</v>
      </c>
      <c r="AU83" s="25" t="e">
        <f>IF('Crisis Indicator Data'!#REF!="No Data",1,IF(#REF!&lt;&gt;"",1,0))</f>
        <v>#REF!</v>
      </c>
      <c r="AV83" s="25" t="e">
        <f>IF('Crisis Indicator Data'!#REF!="No Data",1,IF(#REF!&lt;&gt;"",1,0))</f>
        <v>#REF!</v>
      </c>
      <c r="AW83" s="25" t="e">
        <f>IF('Crisis Indicator Data'!#REF!="No Data",1,IF(#REF!&lt;&gt;"",1,0))</f>
        <v>#REF!</v>
      </c>
      <c r="AX83" s="25" t="e">
        <f>IF('Crisis Indicator Data'!#REF!="No Data",1,IF(#REF!&lt;&gt;"",1,0))</f>
        <v>#REF!</v>
      </c>
      <c r="AY83" s="25" t="e">
        <f>IF('Crisis Indicator Data'!#REF!="No Data",1,IF(#REF!&lt;&gt;"",1,0))</f>
        <v>#REF!</v>
      </c>
      <c r="AZ83" s="25" t="e">
        <f>IF('Crisis Indicator Data'!#REF!="No Data",1,IF(#REF!&lt;&gt;"",1,0))</f>
        <v>#REF!</v>
      </c>
      <c r="BA83" t="e">
        <f t="shared" si="4"/>
        <v>#REF!</v>
      </c>
      <c r="BB83" s="27" t="e">
        <f t="shared" si="5"/>
        <v>#REF!</v>
      </c>
    </row>
    <row r="84" spans="1:54">
      <c r="A84" t="s">
        <v>6948</v>
      </c>
      <c r="B84" s="25" t="e">
        <f>IF('Crisis Indicator Data'!#REF!="No Data",1,IF(#REF!&lt;&gt;"",1,0))</f>
        <v>#REF!</v>
      </c>
      <c r="C84" s="25" t="e">
        <f>IF('Crisis Indicator Data'!#REF!="No Data",1,IF(#REF!&lt;&gt;"",1,0))</f>
        <v>#REF!</v>
      </c>
      <c r="D84" s="25" t="e">
        <f>IF('Crisis Indicator Data'!#REF!="No Data",1,IF(#REF!&lt;&gt;"",1,0))</f>
        <v>#REF!</v>
      </c>
      <c r="E84" s="25" t="e">
        <f>IF('Crisis Indicator Data'!#REF!="No Data",1,IF(#REF!&lt;&gt;"",1,0))</f>
        <v>#REF!</v>
      </c>
      <c r="F84" s="25" t="e">
        <f>IF('Crisis Indicator Data'!#REF!="No Data",1,IF(#REF!&lt;&gt;"",1,0))</f>
        <v>#REF!</v>
      </c>
      <c r="G84" s="25" t="e">
        <f>IF('Crisis Indicator Data'!#REF!="No Data",1,IF(#REF!&lt;&gt;"",1,0))</f>
        <v>#REF!</v>
      </c>
      <c r="H84" s="25" t="e">
        <f>IF('Crisis Indicator Data'!#REF!="No Data",1,IF(#REF!&lt;&gt;"",1,0))</f>
        <v>#REF!</v>
      </c>
      <c r="I84" s="25" t="e">
        <f>IF('Crisis Indicator Data'!#REF!="No Data",1,IF(#REF!&lt;&gt;"",1,0))</f>
        <v>#REF!</v>
      </c>
      <c r="J84" s="25" t="e">
        <f>IF('Crisis Indicator Data'!#REF!="No Data",1,IF(#REF!&lt;&gt;"",1,0))</f>
        <v>#REF!</v>
      </c>
      <c r="K84" s="25" t="e">
        <f>IF('Crisis Indicator Data'!#REF!="No Data",1,IF(#REF!&lt;&gt;"",1,0))</f>
        <v>#REF!</v>
      </c>
      <c r="L84" s="25" t="e">
        <f>IF('Crisis Indicator Data'!#REF!="No Data",1,IF(#REF!&lt;&gt;"",1,0))</f>
        <v>#REF!</v>
      </c>
      <c r="M84" s="25" t="e">
        <f>IF('Crisis Indicator Data'!#REF!="No Data",1,IF(#REF!&lt;&gt;"",1,0))</f>
        <v>#REF!</v>
      </c>
      <c r="N84" s="25" t="e">
        <f>IF('Crisis Indicator Data'!#REF!="No Data",1,IF(#REF!&lt;&gt;"",1,0))</f>
        <v>#REF!</v>
      </c>
      <c r="O84" s="25" t="e">
        <f>IF('Crisis Indicator Data'!#REF!="No Data",1,IF(#REF!&lt;&gt;"",1,0))</f>
        <v>#REF!</v>
      </c>
      <c r="P84" s="25" t="e">
        <f>IF('Crisis Indicator Data'!#REF!="No Data",1,IF(#REF!&lt;&gt;"",1,0))</f>
        <v>#REF!</v>
      </c>
      <c r="Q84" s="25" t="e">
        <f>IF('Crisis Indicator Data'!#REF!="No Data",1,IF(#REF!&lt;&gt;"",1,0))</f>
        <v>#REF!</v>
      </c>
      <c r="R84" s="25" t="e">
        <f>IF('Crisis Indicator Data'!#REF!="No Data",1,IF(#REF!&lt;&gt;"",1,0))</f>
        <v>#REF!</v>
      </c>
      <c r="S84" s="25" t="e">
        <f>IF('Crisis Indicator Data'!#REF!="No Data",1,IF(#REF!&lt;&gt;"",1,0))</f>
        <v>#REF!</v>
      </c>
      <c r="T84" s="25" t="e">
        <f>IF('Crisis Indicator Data'!#REF!="No Data",1,IF(#REF!&lt;&gt;"",1,0))</f>
        <v>#REF!</v>
      </c>
      <c r="U84" s="25" t="e">
        <f>IF('Crisis Indicator Data'!#REF!="No Data",1,IF(#REF!&lt;&gt;"",1,0))</f>
        <v>#REF!</v>
      </c>
      <c r="V84" s="25" t="e">
        <f>IF('Crisis Indicator Data'!#REF!="No Data",1,IF(#REF!&lt;&gt;"",1,0))</f>
        <v>#REF!</v>
      </c>
      <c r="W84" s="25" t="e">
        <f>IF('Crisis Indicator Data'!#REF!="No Data",1,IF(#REF!&lt;&gt;"",1,0))</f>
        <v>#REF!</v>
      </c>
      <c r="X84" s="25" t="e">
        <f>IF('Crisis Indicator Data'!#REF!="No Data",1,IF(#REF!&lt;&gt;"",1,0))</f>
        <v>#REF!</v>
      </c>
      <c r="Y84" s="25" t="e">
        <f>IF('Crisis Indicator Data'!#REF!="No Data",1,IF(#REF!&lt;&gt;"",1,0))</f>
        <v>#REF!</v>
      </c>
      <c r="Z84" s="25" t="e">
        <f>IF('Crisis Indicator Data'!#REF!="No Data",1,IF(#REF!&lt;&gt;"",1,0))</f>
        <v>#REF!</v>
      </c>
      <c r="AA84" s="25" t="e">
        <f>IF('Crisis Indicator Data'!#REF!="No Data",1,IF(#REF!&lt;&gt;"",1,0))</f>
        <v>#REF!</v>
      </c>
      <c r="AB84" s="25" t="e">
        <f>IF('Crisis Indicator Data'!#REF!="No Data",1,IF(#REF!&lt;&gt;"",1,0))</f>
        <v>#REF!</v>
      </c>
      <c r="AC84" s="25" t="e">
        <f>IF('Crisis Indicator Data'!#REF!="No Data",1,IF(#REF!&lt;&gt;"",1,0))</f>
        <v>#REF!</v>
      </c>
      <c r="AD84" s="25" t="e">
        <f>IF('Crisis Indicator Data'!#REF!="No Data",1,IF(#REF!&lt;&gt;"",1,0))</f>
        <v>#REF!</v>
      </c>
      <c r="AE84" s="25" t="e">
        <f>IF('Crisis Indicator Data'!#REF!="No Data",1,IF(#REF!&lt;&gt;"",1,0))</f>
        <v>#REF!</v>
      </c>
      <c r="AF84" s="25" t="e">
        <f>IF('Crisis Indicator Data'!#REF!="No Data",1,IF(#REF!&lt;&gt;"",1,0))</f>
        <v>#REF!</v>
      </c>
      <c r="AG84" s="25" t="e">
        <f>IF('Crisis Indicator Data'!#REF!="No Data",1,IF(#REF!&lt;&gt;"",1,0))</f>
        <v>#REF!</v>
      </c>
      <c r="AH84" s="25" t="e">
        <f>IF('Crisis Indicator Data'!#REF!="No Data",1,IF(#REF!&lt;&gt;"",1,0))</f>
        <v>#REF!</v>
      </c>
      <c r="AI84" s="25" t="e">
        <f>IF('Crisis Indicator Data'!#REF!="No Data",1,IF(#REF!&lt;&gt;"",1,0))</f>
        <v>#REF!</v>
      </c>
      <c r="AJ84" s="25" t="e">
        <f>IF('Crisis Indicator Data'!#REF!="No Data",1,IF(#REF!&lt;&gt;"",1,0))</f>
        <v>#REF!</v>
      </c>
      <c r="AK84" s="25" t="e">
        <f>IF('Crisis Indicator Data'!#REF!="No Data",1,IF(#REF!&lt;&gt;"",1,0))</f>
        <v>#REF!</v>
      </c>
      <c r="AL84" s="25" t="e">
        <f>IF('Crisis Indicator Data'!#REF!="No Data",1,IF(#REF!&lt;&gt;"",1,0))</f>
        <v>#REF!</v>
      </c>
      <c r="AM84" s="25" t="e">
        <f>IF('Crisis Indicator Data'!#REF!="No Data",1,IF(#REF!&lt;&gt;"",1,0))</f>
        <v>#REF!</v>
      </c>
      <c r="AN84" s="25" t="e">
        <f>IF('Crisis Indicator Data'!#REF!="No Data",1,IF(#REF!&lt;&gt;"",1,0))</f>
        <v>#REF!</v>
      </c>
      <c r="AO84" s="25" t="e">
        <f>IF('Crisis Indicator Data'!#REF!="No Data",1,IF(#REF!&lt;&gt;"",1,0))</f>
        <v>#REF!</v>
      </c>
      <c r="AP84" s="25" t="e">
        <f>IF('Crisis Indicator Data'!#REF!="No Data",1,IF(#REF!&lt;&gt;"",1,0))</f>
        <v>#REF!</v>
      </c>
      <c r="AQ84" s="25" t="e">
        <f>IF('Crisis Indicator Data'!#REF!="No Data",1,IF(#REF!&lt;&gt;"",1,0))</f>
        <v>#REF!</v>
      </c>
      <c r="AR84" s="25" t="e">
        <f>IF('Crisis Indicator Data'!#REF!="No Data",1,IF(#REF!&lt;&gt;"",1,0))</f>
        <v>#REF!</v>
      </c>
      <c r="AS84" s="25" t="e">
        <f>IF('Crisis Indicator Data'!#REF!="No Data",1,IF(#REF!&lt;&gt;"",1,0))</f>
        <v>#REF!</v>
      </c>
      <c r="AT84" s="25" t="e">
        <f>IF('Crisis Indicator Data'!#REF!="No Data",1,IF(#REF!&lt;&gt;"",1,0))</f>
        <v>#REF!</v>
      </c>
      <c r="AU84" s="25" t="e">
        <f>IF('Crisis Indicator Data'!#REF!="No Data",1,IF(#REF!&lt;&gt;"",1,0))</f>
        <v>#REF!</v>
      </c>
      <c r="AV84" s="25" t="e">
        <f>IF('Crisis Indicator Data'!#REF!="No Data",1,IF(#REF!&lt;&gt;"",1,0))</f>
        <v>#REF!</v>
      </c>
      <c r="AW84" s="25" t="e">
        <f>IF('Crisis Indicator Data'!#REF!="No Data",1,IF(#REF!&lt;&gt;"",1,0))</f>
        <v>#REF!</v>
      </c>
      <c r="AX84" s="25" t="e">
        <f>IF('Crisis Indicator Data'!#REF!="No Data",1,IF(#REF!&lt;&gt;"",1,0))</f>
        <v>#REF!</v>
      </c>
      <c r="AY84" s="25" t="e">
        <f>IF('Crisis Indicator Data'!#REF!="No Data",1,IF(#REF!&lt;&gt;"",1,0))</f>
        <v>#REF!</v>
      </c>
      <c r="AZ84" s="25" t="e">
        <f>IF('Crisis Indicator Data'!#REF!="No Data",1,IF(#REF!&lt;&gt;"",1,0))</f>
        <v>#REF!</v>
      </c>
      <c r="BA84" t="e">
        <f t="shared" si="4"/>
        <v>#REF!</v>
      </c>
      <c r="BB84" s="27" t="e">
        <f t="shared" si="5"/>
        <v>#REF!</v>
      </c>
    </row>
    <row r="85" spans="1:54">
      <c r="A85" t="s">
        <v>6946</v>
      </c>
      <c r="B85" s="25" t="e">
        <f>IF('Crisis Indicator Data'!#REF!="No Data",1,IF(#REF!&lt;&gt;"",1,0))</f>
        <v>#REF!</v>
      </c>
      <c r="C85" s="25" t="e">
        <f>IF('Crisis Indicator Data'!#REF!="No Data",1,IF(#REF!&lt;&gt;"",1,0))</f>
        <v>#REF!</v>
      </c>
      <c r="D85" s="25" t="e">
        <f>IF('Crisis Indicator Data'!#REF!="No Data",1,IF(#REF!&lt;&gt;"",1,0))</f>
        <v>#REF!</v>
      </c>
      <c r="E85" s="25" t="e">
        <f>IF('Crisis Indicator Data'!#REF!="No Data",1,IF(#REF!&lt;&gt;"",1,0))</f>
        <v>#REF!</v>
      </c>
      <c r="F85" s="25" t="e">
        <f>IF('Crisis Indicator Data'!#REF!="No Data",1,IF(#REF!&lt;&gt;"",1,0))</f>
        <v>#REF!</v>
      </c>
      <c r="G85" s="25" t="e">
        <f>IF('Crisis Indicator Data'!#REF!="No Data",1,IF(#REF!&lt;&gt;"",1,0))</f>
        <v>#REF!</v>
      </c>
      <c r="H85" s="25" t="e">
        <f>IF('Crisis Indicator Data'!#REF!="No Data",1,IF(#REF!&lt;&gt;"",1,0))</f>
        <v>#REF!</v>
      </c>
      <c r="I85" s="25" t="e">
        <f>IF('Crisis Indicator Data'!#REF!="No Data",1,IF(#REF!&lt;&gt;"",1,0))</f>
        <v>#REF!</v>
      </c>
      <c r="J85" s="25" t="e">
        <f>IF('Crisis Indicator Data'!#REF!="No Data",1,IF(#REF!&lt;&gt;"",1,0))</f>
        <v>#REF!</v>
      </c>
      <c r="K85" s="25" t="e">
        <f>IF('Crisis Indicator Data'!#REF!="No Data",1,IF(#REF!&lt;&gt;"",1,0))</f>
        <v>#REF!</v>
      </c>
      <c r="L85" s="25" t="e">
        <f>IF('Crisis Indicator Data'!#REF!="No Data",1,IF(#REF!&lt;&gt;"",1,0))</f>
        <v>#REF!</v>
      </c>
      <c r="M85" s="25" t="e">
        <f>IF('Crisis Indicator Data'!#REF!="No Data",1,IF(#REF!&lt;&gt;"",1,0))</f>
        <v>#REF!</v>
      </c>
      <c r="N85" s="25" t="e">
        <f>IF('Crisis Indicator Data'!#REF!="No Data",1,IF(#REF!&lt;&gt;"",1,0))</f>
        <v>#REF!</v>
      </c>
      <c r="O85" s="25" t="e">
        <f>IF('Crisis Indicator Data'!#REF!="No Data",1,IF(#REF!&lt;&gt;"",1,0))</f>
        <v>#REF!</v>
      </c>
      <c r="P85" s="25" t="e">
        <f>IF('Crisis Indicator Data'!#REF!="No Data",1,IF(#REF!&lt;&gt;"",1,0))</f>
        <v>#REF!</v>
      </c>
      <c r="Q85" s="25" t="e">
        <f>IF('Crisis Indicator Data'!#REF!="No Data",1,IF(#REF!&lt;&gt;"",1,0))</f>
        <v>#REF!</v>
      </c>
      <c r="R85" s="25" t="e">
        <f>IF('Crisis Indicator Data'!#REF!="No Data",1,IF(#REF!&lt;&gt;"",1,0))</f>
        <v>#REF!</v>
      </c>
      <c r="S85" s="25" t="e">
        <f>IF('Crisis Indicator Data'!#REF!="No Data",1,IF(#REF!&lt;&gt;"",1,0))</f>
        <v>#REF!</v>
      </c>
      <c r="T85" s="25" t="e">
        <f>IF('Crisis Indicator Data'!#REF!="No Data",1,IF(#REF!&lt;&gt;"",1,0))</f>
        <v>#REF!</v>
      </c>
      <c r="U85" s="25" t="e">
        <f>IF('Crisis Indicator Data'!#REF!="No Data",1,IF(#REF!&lt;&gt;"",1,0))</f>
        <v>#REF!</v>
      </c>
      <c r="V85" s="25" t="e">
        <f>IF('Crisis Indicator Data'!#REF!="No Data",1,IF(#REF!&lt;&gt;"",1,0))</f>
        <v>#REF!</v>
      </c>
      <c r="W85" s="25" t="e">
        <f>IF('Crisis Indicator Data'!#REF!="No Data",1,IF(#REF!&lt;&gt;"",1,0))</f>
        <v>#REF!</v>
      </c>
      <c r="X85" s="25" t="e">
        <f>IF('Crisis Indicator Data'!#REF!="No Data",1,IF(#REF!&lt;&gt;"",1,0))</f>
        <v>#REF!</v>
      </c>
      <c r="Y85" s="25" t="e">
        <f>IF('Crisis Indicator Data'!#REF!="No Data",1,IF(#REF!&lt;&gt;"",1,0))</f>
        <v>#REF!</v>
      </c>
      <c r="Z85" s="25" t="e">
        <f>IF('Crisis Indicator Data'!#REF!="No Data",1,IF(#REF!&lt;&gt;"",1,0))</f>
        <v>#REF!</v>
      </c>
      <c r="AA85" s="25" t="e">
        <f>IF('Crisis Indicator Data'!#REF!="No Data",1,IF(#REF!&lt;&gt;"",1,0))</f>
        <v>#REF!</v>
      </c>
      <c r="AB85" s="25" t="e">
        <f>IF('Crisis Indicator Data'!#REF!="No Data",1,IF(#REF!&lt;&gt;"",1,0))</f>
        <v>#REF!</v>
      </c>
      <c r="AC85" s="25" t="e">
        <f>IF('Crisis Indicator Data'!#REF!="No Data",1,IF(#REF!&lt;&gt;"",1,0))</f>
        <v>#REF!</v>
      </c>
      <c r="AD85" s="25" t="e">
        <f>IF('Crisis Indicator Data'!#REF!="No Data",1,IF(#REF!&lt;&gt;"",1,0))</f>
        <v>#REF!</v>
      </c>
      <c r="AE85" s="25" t="e">
        <f>IF('Crisis Indicator Data'!#REF!="No Data",1,IF(#REF!&lt;&gt;"",1,0))</f>
        <v>#REF!</v>
      </c>
      <c r="AF85" s="25" t="e">
        <f>IF('Crisis Indicator Data'!#REF!="No Data",1,IF(#REF!&lt;&gt;"",1,0))</f>
        <v>#REF!</v>
      </c>
      <c r="AG85" s="25" t="e">
        <f>IF('Crisis Indicator Data'!#REF!="No Data",1,IF(#REF!&lt;&gt;"",1,0))</f>
        <v>#REF!</v>
      </c>
      <c r="AH85" s="25" t="e">
        <f>IF('Crisis Indicator Data'!#REF!="No Data",1,IF(#REF!&lt;&gt;"",1,0))</f>
        <v>#REF!</v>
      </c>
      <c r="AI85" s="25" t="e">
        <f>IF('Crisis Indicator Data'!#REF!="No Data",1,IF(#REF!&lt;&gt;"",1,0))</f>
        <v>#REF!</v>
      </c>
      <c r="AJ85" s="25" t="e">
        <f>IF('Crisis Indicator Data'!#REF!="No Data",1,IF(#REF!&lt;&gt;"",1,0))</f>
        <v>#REF!</v>
      </c>
      <c r="AK85" s="25" t="e">
        <f>IF('Crisis Indicator Data'!#REF!="No Data",1,IF(#REF!&lt;&gt;"",1,0))</f>
        <v>#REF!</v>
      </c>
      <c r="AL85" s="25" t="e">
        <f>IF('Crisis Indicator Data'!#REF!="No Data",1,IF(#REF!&lt;&gt;"",1,0))</f>
        <v>#REF!</v>
      </c>
      <c r="AM85" s="25" t="e">
        <f>IF('Crisis Indicator Data'!#REF!="No Data",1,IF(#REF!&lt;&gt;"",1,0))</f>
        <v>#REF!</v>
      </c>
      <c r="AN85" s="25" t="e">
        <f>IF('Crisis Indicator Data'!#REF!="No Data",1,IF(#REF!&lt;&gt;"",1,0))</f>
        <v>#REF!</v>
      </c>
      <c r="AO85" s="25" t="e">
        <f>IF('Crisis Indicator Data'!#REF!="No Data",1,IF(#REF!&lt;&gt;"",1,0))</f>
        <v>#REF!</v>
      </c>
      <c r="AP85" s="25" t="e">
        <f>IF('Crisis Indicator Data'!#REF!="No Data",1,IF(#REF!&lt;&gt;"",1,0))</f>
        <v>#REF!</v>
      </c>
      <c r="AQ85" s="25" t="e">
        <f>IF('Crisis Indicator Data'!#REF!="No Data",1,IF(#REF!&lt;&gt;"",1,0))</f>
        <v>#REF!</v>
      </c>
      <c r="AR85" s="25" t="e">
        <f>IF('Crisis Indicator Data'!#REF!="No Data",1,IF(#REF!&lt;&gt;"",1,0))</f>
        <v>#REF!</v>
      </c>
      <c r="AS85" s="25" t="e">
        <f>IF('Crisis Indicator Data'!#REF!="No Data",1,IF(#REF!&lt;&gt;"",1,0))</f>
        <v>#REF!</v>
      </c>
      <c r="AT85" s="25" t="e">
        <f>IF('Crisis Indicator Data'!#REF!="No Data",1,IF(#REF!&lt;&gt;"",1,0))</f>
        <v>#REF!</v>
      </c>
      <c r="AU85" s="25" t="e">
        <f>IF('Crisis Indicator Data'!#REF!="No Data",1,IF(#REF!&lt;&gt;"",1,0))</f>
        <v>#REF!</v>
      </c>
      <c r="AV85" s="25" t="e">
        <f>IF('Crisis Indicator Data'!#REF!="No Data",1,IF(#REF!&lt;&gt;"",1,0))</f>
        <v>#REF!</v>
      </c>
      <c r="AW85" s="25" t="e">
        <f>IF('Crisis Indicator Data'!#REF!="No Data",1,IF(#REF!&lt;&gt;"",1,0))</f>
        <v>#REF!</v>
      </c>
      <c r="AX85" s="25" t="e">
        <f>IF('Crisis Indicator Data'!#REF!="No Data",1,IF(#REF!&lt;&gt;"",1,0))</f>
        <v>#REF!</v>
      </c>
      <c r="AY85" s="25" t="e">
        <f>IF('Crisis Indicator Data'!#REF!="No Data",1,IF(#REF!&lt;&gt;"",1,0))</f>
        <v>#REF!</v>
      </c>
      <c r="AZ85" s="25" t="e">
        <f>IF('Crisis Indicator Data'!#REF!="No Data",1,IF(#REF!&lt;&gt;"",1,0))</f>
        <v>#REF!</v>
      </c>
      <c r="BA85" t="e">
        <f t="shared" si="4"/>
        <v>#REF!</v>
      </c>
      <c r="BB85" s="27" t="e">
        <f t="shared" si="5"/>
        <v>#REF!</v>
      </c>
    </row>
    <row r="86" spans="1:54">
      <c r="A86" t="s">
        <v>6950</v>
      </c>
      <c r="B86" s="25" t="e">
        <f>IF('Crisis Indicator Data'!#REF!="No Data",1,IF(#REF!&lt;&gt;"",1,0))</f>
        <v>#REF!</v>
      </c>
      <c r="C86" s="25" t="e">
        <f>IF('Crisis Indicator Data'!#REF!="No Data",1,IF(#REF!&lt;&gt;"",1,0))</f>
        <v>#REF!</v>
      </c>
      <c r="D86" s="25" t="e">
        <f>IF('Crisis Indicator Data'!#REF!="No Data",1,IF(#REF!&lt;&gt;"",1,0))</f>
        <v>#REF!</v>
      </c>
      <c r="E86" s="25" t="e">
        <f>IF('Crisis Indicator Data'!#REF!="No Data",1,IF(#REF!&lt;&gt;"",1,0))</f>
        <v>#REF!</v>
      </c>
      <c r="F86" s="25" t="e">
        <f>IF('Crisis Indicator Data'!#REF!="No Data",1,IF(#REF!&lt;&gt;"",1,0))</f>
        <v>#REF!</v>
      </c>
      <c r="G86" s="25" t="e">
        <f>IF('Crisis Indicator Data'!#REF!="No Data",1,IF(#REF!&lt;&gt;"",1,0))</f>
        <v>#REF!</v>
      </c>
      <c r="H86" s="25" t="e">
        <f>IF('Crisis Indicator Data'!#REF!="No Data",1,IF(#REF!&lt;&gt;"",1,0))</f>
        <v>#REF!</v>
      </c>
      <c r="I86" s="25" t="e">
        <f>IF('Crisis Indicator Data'!#REF!="No Data",1,IF(#REF!&lt;&gt;"",1,0))</f>
        <v>#REF!</v>
      </c>
      <c r="J86" s="25" t="e">
        <f>IF('Crisis Indicator Data'!#REF!="No Data",1,IF(#REF!&lt;&gt;"",1,0))</f>
        <v>#REF!</v>
      </c>
      <c r="K86" s="25" t="e">
        <f>IF('Crisis Indicator Data'!#REF!="No Data",1,IF(#REF!&lt;&gt;"",1,0))</f>
        <v>#REF!</v>
      </c>
      <c r="L86" s="25" t="e">
        <f>IF('Crisis Indicator Data'!#REF!="No Data",1,IF(#REF!&lt;&gt;"",1,0))</f>
        <v>#REF!</v>
      </c>
      <c r="M86" s="25" t="e">
        <f>IF('Crisis Indicator Data'!#REF!="No Data",1,IF(#REF!&lt;&gt;"",1,0))</f>
        <v>#REF!</v>
      </c>
      <c r="N86" s="25" t="e">
        <f>IF('Crisis Indicator Data'!#REF!="No Data",1,IF(#REF!&lt;&gt;"",1,0))</f>
        <v>#REF!</v>
      </c>
      <c r="O86" s="25" t="e">
        <f>IF('Crisis Indicator Data'!#REF!="No Data",1,IF(#REF!&lt;&gt;"",1,0))</f>
        <v>#REF!</v>
      </c>
      <c r="P86" s="25" t="e">
        <f>IF('Crisis Indicator Data'!#REF!="No Data",1,IF(#REF!&lt;&gt;"",1,0))</f>
        <v>#REF!</v>
      </c>
      <c r="Q86" s="25" t="e">
        <f>IF('Crisis Indicator Data'!#REF!="No Data",1,IF(#REF!&lt;&gt;"",1,0))</f>
        <v>#REF!</v>
      </c>
      <c r="R86" s="25" t="e">
        <f>IF('Crisis Indicator Data'!#REF!="No Data",1,IF(#REF!&lt;&gt;"",1,0))</f>
        <v>#REF!</v>
      </c>
      <c r="S86" s="25" t="e">
        <f>IF('Crisis Indicator Data'!#REF!="No Data",1,IF(#REF!&lt;&gt;"",1,0))</f>
        <v>#REF!</v>
      </c>
      <c r="T86" s="25" t="e">
        <f>IF('Crisis Indicator Data'!#REF!="No Data",1,IF(#REF!&lt;&gt;"",1,0))</f>
        <v>#REF!</v>
      </c>
      <c r="U86" s="25" t="e">
        <f>IF('Crisis Indicator Data'!#REF!="No Data",1,IF(#REF!&lt;&gt;"",1,0))</f>
        <v>#REF!</v>
      </c>
      <c r="V86" s="25" t="e">
        <f>IF('Crisis Indicator Data'!#REF!="No Data",1,IF(#REF!&lt;&gt;"",1,0))</f>
        <v>#REF!</v>
      </c>
      <c r="W86" s="25" t="e">
        <f>IF('Crisis Indicator Data'!#REF!="No Data",1,IF(#REF!&lt;&gt;"",1,0))</f>
        <v>#REF!</v>
      </c>
      <c r="X86" s="25" t="e">
        <f>IF('Crisis Indicator Data'!#REF!="No Data",1,IF(#REF!&lt;&gt;"",1,0))</f>
        <v>#REF!</v>
      </c>
      <c r="Y86" s="25" t="e">
        <f>IF('Crisis Indicator Data'!#REF!="No Data",1,IF(#REF!&lt;&gt;"",1,0))</f>
        <v>#REF!</v>
      </c>
      <c r="Z86" s="25" t="e">
        <f>IF('Crisis Indicator Data'!#REF!="No Data",1,IF(#REF!&lt;&gt;"",1,0))</f>
        <v>#REF!</v>
      </c>
      <c r="AA86" s="25" t="e">
        <f>IF('Crisis Indicator Data'!#REF!="No Data",1,IF(#REF!&lt;&gt;"",1,0))</f>
        <v>#REF!</v>
      </c>
      <c r="AB86" s="25" t="e">
        <f>IF('Crisis Indicator Data'!#REF!="No Data",1,IF(#REF!&lt;&gt;"",1,0))</f>
        <v>#REF!</v>
      </c>
      <c r="AC86" s="25" t="e">
        <f>IF('Crisis Indicator Data'!#REF!="No Data",1,IF(#REF!&lt;&gt;"",1,0))</f>
        <v>#REF!</v>
      </c>
      <c r="AD86" s="25" t="e">
        <f>IF('Crisis Indicator Data'!#REF!="No Data",1,IF(#REF!&lt;&gt;"",1,0))</f>
        <v>#REF!</v>
      </c>
      <c r="AE86" s="25" t="e">
        <f>IF('Crisis Indicator Data'!#REF!="No Data",1,IF(#REF!&lt;&gt;"",1,0))</f>
        <v>#REF!</v>
      </c>
      <c r="AF86" s="25" t="e">
        <f>IF('Crisis Indicator Data'!#REF!="No Data",1,IF(#REF!&lt;&gt;"",1,0))</f>
        <v>#REF!</v>
      </c>
      <c r="AG86" s="25" t="e">
        <f>IF('Crisis Indicator Data'!#REF!="No Data",1,IF(#REF!&lt;&gt;"",1,0))</f>
        <v>#REF!</v>
      </c>
      <c r="AH86" s="25" t="e">
        <f>IF('Crisis Indicator Data'!#REF!="No Data",1,IF(#REF!&lt;&gt;"",1,0))</f>
        <v>#REF!</v>
      </c>
      <c r="AI86" s="25" t="e">
        <f>IF('Crisis Indicator Data'!#REF!="No Data",1,IF(#REF!&lt;&gt;"",1,0))</f>
        <v>#REF!</v>
      </c>
      <c r="AJ86" s="25" t="e">
        <f>IF('Crisis Indicator Data'!#REF!="No Data",1,IF(#REF!&lt;&gt;"",1,0))</f>
        <v>#REF!</v>
      </c>
      <c r="AK86" s="25" t="e">
        <f>IF('Crisis Indicator Data'!#REF!="No Data",1,IF(#REF!&lt;&gt;"",1,0))</f>
        <v>#REF!</v>
      </c>
      <c r="AL86" s="25" t="e">
        <f>IF('Crisis Indicator Data'!#REF!="No Data",1,IF(#REF!&lt;&gt;"",1,0))</f>
        <v>#REF!</v>
      </c>
      <c r="AM86" s="25" t="e">
        <f>IF('Crisis Indicator Data'!#REF!="No Data",1,IF(#REF!&lt;&gt;"",1,0))</f>
        <v>#REF!</v>
      </c>
      <c r="AN86" s="25" t="e">
        <f>IF('Crisis Indicator Data'!#REF!="No Data",1,IF(#REF!&lt;&gt;"",1,0))</f>
        <v>#REF!</v>
      </c>
      <c r="AO86" s="25" t="e">
        <f>IF('Crisis Indicator Data'!#REF!="No Data",1,IF(#REF!&lt;&gt;"",1,0))</f>
        <v>#REF!</v>
      </c>
      <c r="AP86" s="25" t="e">
        <f>IF('Crisis Indicator Data'!#REF!="No Data",1,IF(#REF!&lt;&gt;"",1,0))</f>
        <v>#REF!</v>
      </c>
      <c r="AQ86" s="25" t="e">
        <f>IF('Crisis Indicator Data'!#REF!="No Data",1,IF(#REF!&lt;&gt;"",1,0))</f>
        <v>#REF!</v>
      </c>
      <c r="AR86" s="25" t="e">
        <f>IF('Crisis Indicator Data'!#REF!="No Data",1,IF(#REF!&lt;&gt;"",1,0))</f>
        <v>#REF!</v>
      </c>
      <c r="AS86" s="25" t="e">
        <f>IF('Crisis Indicator Data'!#REF!="No Data",1,IF(#REF!&lt;&gt;"",1,0))</f>
        <v>#REF!</v>
      </c>
      <c r="AT86" s="25" t="e">
        <f>IF('Crisis Indicator Data'!#REF!="No Data",1,IF(#REF!&lt;&gt;"",1,0))</f>
        <v>#REF!</v>
      </c>
      <c r="AU86" s="25" t="e">
        <f>IF('Crisis Indicator Data'!#REF!="No Data",1,IF(#REF!&lt;&gt;"",1,0))</f>
        <v>#REF!</v>
      </c>
      <c r="AV86" s="25" t="e">
        <f>IF('Crisis Indicator Data'!#REF!="No Data",1,IF(#REF!&lt;&gt;"",1,0))</f>
        <v>#REF!</v>
      </c>
      <c r="AW86" s="25" t="e">
        <f>IF('Crisis Indicator Data'!#REF!="No Data",1,IF(#REF!&lt;&gt;"",1,0))</f>
        <v>#REF!</v>
      </c>
      <c r="AX86" s="25" t="e">
        <f>IF('Crisis Indicator Data'!#REF!="No Data",1,IF(#REF!&lt;&gt;"",1,0))</f>
        <v>#REF!</v>
      </c>
      <c r="AY86" s="25" t="e">
        <f>IF('Crisis Indicator Data'!#REF!="No Data",1,IF(#REF!&lt;&gt;"",1,0))</f>
        <v>#REF!</v>
      </c>
      <c r="AZ86" s="25" t="e">
        <f>IF('Crisis Indicator Data'!#REF!="No Data",1,IF(#REF!&lt;&gt;"",1,0))</f>
        <v>#REF!</v>
      </c>
      <c r="BA86" t="e">
        <f t="shared" si="4"/>
        <v>#REF!</v>
      </c>
      <c r="BB86" s="27" t="e">
        <f t="shared" si="5"/>
        <v>#REF!</v>
      </c>
    </row>
    <row r="87" spans="1:54">
      <c r="A87" t="s">
        <v>6951</v>
      </c>
      <c r="B87" s="25" t="e">
        <f>IF('Crisis Indicator Data'!#REF!="No Data",1,IF(#REF!&lt;&gt;"",1,0))</f>
        <v>#REF!</v>
      </c>
      <c r="C87" s="25" t="e">
        <f>IF('Crisis Indicator Data'!#REF!="No Data",1,IF(#REF!&lt;&gt;"",1,0))</f>
        <v>#REF!</v>
      </c>
      <c r="D87" s="25" t="e">
        <f>IF('Crisis Indicator Data'!#REF!="No Data",1,IF(#REF!&lt;&gt;"",1,0))</f>
        <v>#REF!</v>
      </c>
      <c r="E87" s="25" t="e">
        <f>IF('Crisis Indicator Data'!#REF!="No Data",1,IF(#REF!&lt;&gt;"",1,0))</f>
        <v>#REF!</v>
      </c>
      <c r="F87" s="25" t="e">
        <f>IF('Crisis Indicator Data'!#REF!="No Data",1,IF(#REF!&lt;&gt;"",1,0))</f>
        <v>#REF!</v>
      </c>
      <c r="G87" s="25" t="e">
        <f>IF('Crisis Indicator Data'!#REF!="No Data",1,IF(#REF!&lt;&gt;"",1,0))</f>
        <v>#REF!</v>
      </c>
      <c r="H87" s="25" t="e">
        <f>IF('Crisis Indicator Data'!#REF!="No Data",1,IF(#REF!&lt;&gt;"",1,0))</f>
        <v>#REF!</v>
      </c>
      <c r="I87" s="25" t="e">
        <f>IF('Crisis Indicator Data'!#REF!="No Data",1,IF(#REF!&lt;&gt;"",1,0))</f>
        <v>#REF!</v>
      </c>
      <c r="J87" s="25" t="e">
        <f>IF('Crisis Indicator Data'!#REF!="No Data",1,IF(#REF!&lt;&gt;"",1,0))</f>
        <v>#REF!</v>
      </c>
      <c r="K87" s="25" t="e">
        <f>IF('Crisis Indicator Data'!#REF!="No Data",1,IF(#REF!&lt;&gt;"",1,0))</f>
        <v>#REF!</v>
      </c>
      <c r="L87" s="25" t="e">
        <f>IF('Crisis Indicator Data'!#REF!="No Data",1,IF(#REF!&lt;&gt;"",1,0))</f>
        <v>#REF!</v>
      </c>
      <c r="M87" s="25" t="e">
        <f>IF('Crisis Indicator Data'!#REF!="No Data",1,IF(#REF!&lt;&gt;"",1,0))</f>
        <v>#REF!</v>
      </c>
      <c r="N87" s="25" t="e">
        <f>IF('Crisis Indicator Data'!#REF!="No Data",1,IF(#REF!&lt;&gt;"",1,0))</f>
        <v>#REF!</v>
      </c>
      <c r="O87" s="25" t="e">
        <f>IF('Crisis Indicator Data'!#REF!="No Data",1,IF(#REF!&lt;&gt;"",1,0))</f>
        <v>#REF!</v>
      </c>
      <c r="P87" s="25" t="e">
        <f>IF('Crisis Indicator Data'!#REF!="No Data",1,IF(#REF!&lt;&gt;"",1,0))</f>
        <v>#REF!</v>
      </c>
      <c r="Q87" s="25" t="e">
        <f>IF('Crisis Indicator Data'!#REF!="No Data",1,IF(#REF!&lt;&gt;"",1,0))</f>
        <v>#REF!</v>
      </c>
      <c r="R87" s="25" t="e">
        <f>IF('Crisis Indicator Data'!#REF!="No Data",1,IF(#REF!&lt;&gt;"",1,0))</f>
        <v>#REF!</v>
      </c>
      <c r="S87" s="25" t="e">
        <f>IF('Crisis Indicator Data'!#REF!="No Data",1,IF(#REF!&lt;&gt;"",1,0))</f>
        <v>#REF!</v>
      </c>
      <c r="T87" s="25" t="e">
        <f>IF('Crisis Indicator Data'!#REF!="No Data",1,IF(#REF!&lt;&gt;"",1,0))</f>
        <v>#REF!</v>
      </c>
      <c r="U87" s="25" t="e">
        <f>IF('Crisis Indicator Data'!#REF!="No Data",1,IF(#REF!&lt;&gt;"",1,0))</f>
        <v>#REF!</v>
      </c>
      <c r="V87" s="25" t="e">
        <f>IF('Crisis Indicator Data'!#REF!="No Data",1,IF(#REF!&lt;&gt;"",1,0))</f>
        <v>#REF!</v>
      </c>
      <c r="W87" s="25" t="e">
        <f>IF('Crisis Indicator Data'!#REF!="No Data",1,IF(#REF!&lt;&gt;"",1,0))</f>
        <v>#REF!</v>
      </c>
      <c r="X87" s="25" t="e">
        <f>IF('Crisis Indicator Data'!#REF!="No Data",1,IF(#REF!&lt;&gt;"",1,0))</f>
        <v>#REF!</v>
      </c>
      <c r="Y87" s="25" t="e">
        <f>IF('Crisis Indicator Data'!#REF!="No Data",1,IF(#REF!&lt;&gt;"",1,0))</f>
        <v>#REF!</v>
      </c>
      <c r="Z87" s="25" t="e">
        <f>IF('Crisis Indicator Data'!#REF!="No Data",1,IF(#REF!&lt;&gt;"",1,0))</f>
        <v>#REF!</v>
      </c>
      <c r="AA87" s="25" t="e">
        <f>IF('Crisis Indicator Data'!#REF!="No Data",1,IF(#REF!&lt;&gt;"",1,0))</f>
        <v>#REF!</v>
      </c>
      <c r="AB87" s="25" t="e">
        <f>IF('Crisis Indicator Data'!#REF!="No Data",1,IF(#REF!&lt;&gt;"",1,0))</f>
        <v>#REF!</v>
      </c>
      <c r="AC87" s="25" t="e">
        <f>IF('Crisis Indicator Data'!#REF!="No Data",1,IF(#REF!&lt;&gt;"",1,0))</f>
        <v>#REF!</v>
      </c>
      <c r="AD87" s="25" t="e">
        <f>IF('Crisis Indicator Data'!#REF!="No Data",1,IF(#REF!&lt;&gt;"",1,0))</f>
        <v>#REF!</v>
      </c>
      <c r="AE87" s="25" t="e">
        <f>IF('Crisis Indicator Data'!#REF!="No Data",1,IF(#REF!&lt;&gt;"",1,0))</f>
        <v>#REF!</v>
      </c>
      <c r="AF87" s="25" t="e">
        <f>IF('Crisis Indicator Data'!#REF!="No Data",1,IF(#REF!&lt;&gt;"",1,0))</f>
        <v>#REF!</v>
      </c>
      <c r="AG87" s="25" t="e">
        <f>IF('Crisis Indicator Data'!#REF!="No Data",1,IF(#REF!&lt;&gt;"",1,0))</f>
        <v>#REF!</v>
      </c>
      <c r="AH87" s="25" t="e">
        <f>IF('Crisis Indicator Data'!#REF!="No Data",1,IF(#REF!&lt;&gt;"",1,0))</f>
        <v>#REF!</v>
      </c>
      <c r="AI87" s="25" t="e">
        <f>IF('Crisis Indicator Data'!#REF!="No Data",1,IF(#REF!&lt;&gt;"",1,0))</f>
        <v>#REF!</v>
      </c>
      <c r="AJ87" s="25" t="e">
        <f>IF('Crisis Indicator Data'!#REF!="No Data",1,IF(#REF!&lt;&gt;"",1,0))</f>
        <v>#REF!</v>
      </c>
      <c r="AK87" s="25" t="e">
        <f>IF('Crisis Indicator Data'!#REF!="No Data",1,IF(#REF!&lt;&gt;"",1,0))</f>
        <v>#REF!</v>
      </c>
      <c r="AL87" s="25" t="e">
        <f>IF('Crisis Indicator Data'!#REF!="No Data",1,IF(#REF!&lt;&gt;"",1,0))</f>
        <v>#REF!</v>
      </c>
      <c r="AM87" s="25" t="e">
        <f>IF('Crisis Indicator Data'!#REF!="No Data",1,IF(#REF!&lt;&gt;"",1,0))</f>
        <v>#REF!</v>
      </c>
      <c r="AN87" s="25" t="e">
        <f>IF('Crisis Indicator Data'!#REF!="No Data",1,IF(#REF!&lt;&gt;"",1,0))</f>
        <v>#REF!</v>
      </c>
      <c r="AO87" s="25" t="e">
        <f>IF('Crisis Indicator Data'!#REF!="No Data",1,IF(#REF!&lt;&gt;"",1,0))</f>
        <v>#REF!</v>
      </c>
      <c r="AP87" s="25" t="e">
        <f>IF('Crisis Indicator Data'!#REF!="No Data",1,IF(#REF!&lt;&gt;"",1,0))</f>
        <v>#REF!</v>
      </c>
      <c r="AQ87" s="25" t="e">
        <f>IF('Crisis Indicator Data'!#REF!="No Data",1,IF(#REF!&lt;&gt;"",1,0))</f>
        <v>#REF!</v>
      </c>
      <c r="AR87" s="25" t="e">
        <f>IF('Crisis Indicator Data'!#REF!="No Data",1,IF(#REF!&lt;&gt;"",1,0))</f>
        <v>#REF!</v>
      </c>
      <c r="AS87" s="25" t="e">
        <f>IF('Crisis Indicator Data'!#REF!="No Data",1,IF(#REF!&lt;&gt;"",1,0))</f>
        <v>#REF!</v>
      </c>
      <c r="AT87" s="25" t="e">
        <f>IF('Crisis Indicator Data'!#REF!="No Data",1,IF(#REF!&lt;&gt;"",1,0))</f>
        <v>#REF!</v>
      </c>
      <c r="AU87" s="25" t="e">
        <f>IF('Crisis Indicator Data'!#REF!="No Data",1,IF(#REF!&lt;&gt;"",1,0))</f>
        <v>#REF!</v>
      </c>
      <c r="AV87" s="25" t="e">
        <f>IF('Crisis Indicator Data'!#REF!="No Data",1,IF(#REF!&lt;&gt;"",1,0))</f>
        <v>#REF!</v>
      </c>
      <c r="AW87" s="25" t="e">
        <f>IF('Crisis Indicator Data'!#REF!="No Data",1,IF(#REF!&lt;&gt;"",1,0))</f>
        <v>#REF!</v>
      </c>
      <c r="AX87" s="25" t="e">
        <f>IF('Crisis Indicator Data'!#REF!="No Data",1,IF(#REF!&lt;&gt;"",1,0))</f>
        <v>#REF!</v>
      </c>
      <c r="AY87" s="25" t="e">
        <f>IF('Crisis Indicator Data'!#REF!="No Data",1,IF(#REF!&lt;&gt;"",1,0))</f>
        <v>#REF!</v>
      </c>
      <c r="AZ87" s="25" t="e">
        <f>IF('Crisis Indicator Data'!#REF!="No Data",1,IF(#REF!&lt;&gt;"",1,0))</f>
        <v>#REF!</v>
      </c>
      <c r="BA87" t="e">
        <f t="shared" si="4"/>
        <v>#REF!</v>
      </c>
      <c r="BB87" s="27" t="e">
        <f t="shared" si="5"/>
        <v>#REF!</v>
      </c>
    </row>
    <row r="88" spans="1:54">
      <c r="A88" t="s">
        <v>6957</v>
      </c>
      <c r="B88" s="25" t="e">
        <f>IF('Crisis Indicator Data'!#REF!="No Data",1,IF(#REF!&lt;&gt;"",1,0))</f>
        <v>#REF!</v>
      </c>
      <c r="C88" s="25" t="e">
        <f>IF('Crisis Indicator Data'!#REF!="No Data",1,IF(#REF!&lt;&gt;"",1,0))</f>
        <v>#REF!</v>
      </c>
      <c r="D88" s="25" t="e">
        <f>IF('Crisis Indicator Data'!#REF!="No Data",1,IF(#REF!&lt;&gt;"",1,0))</f>
        <v>#REF!</v>
      </c>
      <c r="E88" s="25" t="e">
        <f>IF('Crisis Indicator Data'!#REF!="No Data",1,IF(#REF!&lt;&gt;"",1,0))</f>
        <v>#REF!</v>
      </c>
      <c r="F88" s="25" t="e">
        <f>IF('Crisis Indicator Data'!#REF!="No Data",1,IF(#REF!&lt;&gt;"",1,0))</f>
        <v>#REF!</v>
      </c>
      <c r="G88" s="25" t="e">
        <f>IF('Crisis Indicator Data'!#REF!="No Data",1,IF(#REF!&lt;&gt;"",1,0))</f>
        <v>#REF!</v>
      </c>
      <c r="H88" s="25" t="e">
        <f>IF('Crisis Indicator Data'!#REF!="No Data",1,IF(#REF!&lt;&gt;"",1,0))</f>
        <v>#REF!</v>
      </c>
      <c r="I88" s="25" t="e">
        <f>IF('Crisis Indicator Data'!#REF!="No Data",1,IF(#REF!&lt;&gt;"",1,0))</f>
        <v>#REF!</v>
      </c>
      <c r="J88" s="25" t="e">
        <f>IF('Crisis Indicator Data'!#REF!="No Data",1,IF(#REF!&lt;&gt;"",1,0))</f>
        <v>#REF!</v>
      </c>
      <c r="K88" s="25" t="e">
        <f>IF('Crisis Indicator Data'!#REF!="No Data",1,IF(#REF!&lt;&gt;"",1,0))</f>
        <v>#REF!</v>
      </c>
      <c r="L88" s="25" t="e">
        <f>IF('Crisis Indicator Data'!#REF!="No Data",1,IF(#REF!&lt;&gt;"",1,0))</f>
        <v>#REF!</v>
      </c>
      <c r="M88" s="25" t="e">
        <f>IF('Crisis Indicator Data'!#REF!="No Data",1,IF(#REF!&lt;&gt;"",1,0))</f>
        <v>#REF!</v>
      </c>
      <c r="N88" s="25" t="e">
        <f>IF('Crisis Indicator Data'!#REF!="No Data",1,IF(#REF!&lt;&gt;"",1,0))</f>
        <v>#REF!</v>
      </c>
      <c r="O88" s="25" t="e">
        <f>IF('Crisis Indicator Data'!#REF!="No Data",1,IF(#REF!&lt;&gt;"",1,0))</f>
        <v>#REF!</v>
      </c>
      <c r="P88" s="25" t="e">
        <f>IF('Crisis Indicator Data'!#REF!="No Data",1,IF(#REF!&lt;&gt;"",1,0))</f>
        <v>#REF!</v>
      </c>
      <c r="Q88" s="25" t="e">
        <f>IF('Crisis Indicator Data'!#REF!="No Data",1,IF(#REF!&lt;&gt;"",1,0))</f>
        <v>#REF!</v>
      </c>
      <c r="R88" s="25" t="e">
        <f>IF('Crisis Indicator Data'!#REF!="No Data",1,IF(#REF!&lt;&gt;"",1,0))</f>
        <v>#REF!</v>
      </c>
      <c r="S88" s="25" t="e">
        <f>IF('Crisis Indicator Data'!#REF!="No Data",1,IF(#REF!&lt;&gt;"",1,0))</f>
        <v>#REF!</v>
      </c>
      <c r="T88" s="25" t="e">
        <f>IF('Crisis Indicator Data'!#REF!="No Data",1,IF(#REF!&lt;&gt;"",1,0))</f>
        <v>#REF!</v>
      </c>
      <c r="U88" s="25" t="e">
        <f>IF('Crisis Indicator Data'!#REF!="No Data",1,IF(#REF!&lt;&gt;"",1,0))</f>
        <v>#REF!</v>
      </c>
      <c r="V88" s="25" t="e">
        <f>IF('Crisis Indicator Data'!#REF!="No Data",1,IF(#REF!&lt;&gt;"",1,0))</f>
        <v>#REF!</v>
      </c>
      <c r="W88" s="25" t="e">
        <f>IF('Crisis Indicator Data'!#REF!="No Data",1,IF(#REF!&lt;&gt;"",1,0))</f>
        <v>#REF!</v>
      </c>
      <c r="X88" s="25" t="e">
        <f>IF('Crisis Indicator Data'!#REF!="No Data",1,IF(#REF!&lt;&gt;"",1,0))</f>
        <v>#REF!</v>
      </c>
      <c r="Y88" s="25" t="e">
        <f>IF('Crisis Indicator Data'!#REF!="No Data",1,IF(#REF!&lt;&gt;"",1,0))</f>
        <v>#REF!</v>
      </c>
      <c r="Z88" s="25" t="e">
        <f>IF('Crisis Indicator Data'!#REF!="No Data",1,IF(#REF!&lt;&gt;"",1,0))</f>
        <v>#REF!</v>
      </c>
      <c r="AA88" s="25" t="e">
        <f>IF('Crisis Indicator Data'!#REF!="No Data",1,IF(#REF!&lt;&gt;"",1,0))</f>
        <v>#REF!</v>
      </c>
      <c r="AB88" s="25" t="e">
        <f>IF('Crisis Indicator Data'!#REF!="No Data",1,IF(#REF!&lt;&gt;"",1,0))</f>
        <v>#REF!</v>
      </c>
      <c r="AC88" s="25" t="e">
        <f>IF('Crisis Indicator Data'!#REF!="No Data",1,IF(#REF!&lt;&gt;"",1,0))</f>
        <v>#REF!</v>
      </c>
      <c r="AD88" s="25" t="e">
        <f>IF('Crisis Indicator Data'!#REF!="No Data",1,IF(#REF!&lt;&gt;"",1,0))</f>
        <v>#REF!</v>
      </c>
      <c r="AE88" s="25" t="e">
        <f>IF('Crisis Indicator Data'!#REF!="No Data",1,IF(#REF!&lt;&gt;"",1,0))</f>
        <v>#REF!</v>
      </c>
      <c r="AF88" s="25" t="e">
        <f>IF('Crisis Indicator Data'!#REF!="No Data",1,IF(#REF!&lt;&gt;"",1,0))</f>
        <v>#REF!</v>
      </c>
      <c r="AG88" s="25" t="e">
        <f>IF('Crisis Indicator Data'!#REF!="No Data",1,IF(#REF!&lt;&gt;"",1,0))</f>
        <v>#REF!</v>
      </c>
      <c r="AH88" s="25" t="e">
        <f>IF('Crisis Indicator Data'!#REF!="No Data",1,IF(#REF!&lt;&gt;"",1,0))</f>
        <v>#REF!</v>
      </c>
      <c r="AI88" s="25" t="e">
        <f>IF('Crisis Indicator Data'!#REF!="No Data",1,IF(#REF!&lt;&gt;"",1,0))</f>
        <v>#REF!</v>
      </c>
      <c r="AJ88" s="25" t="e">
        <f>IF('Crisis Indicator Data'!#REF!="No Data",1,IF(#REF!&lt;&gt;"",1,0))</f>
        <v>#REF!</v>
      </c>
      <c r="AK88" s="25" t="e">
        <f>IF('Crisis Indicator Data'!#REF!="No Data",1,IF(#REF!&lt;&gt;"",1,0))</f>
        <v>#REF!</v>
      </c>
      <c r="AL88" s="25" t="e">
        <f>IF('Crisis Indicator Data'!#REF!="No Data",1,IF(#REF!&lt;&gt;"",1,0))</f>
        <v>#REF!</v>
      </c>
      <c r="AM88" s="25" t="e">
        <f>IF('Crisis Indicator Data'!#REF!="No Data",1,IF(#REF!&lt;&gt;"",1,0))</f>
        <v>#REF!</v>
      </c>
      <c r="AN88" s="25" t="e">
        <f>IF('Crisis Indicator Data'!#REF!="No Data",1,IF(#REF!&lt;&gt;"",1,0))</f>
        <v>#REF!</v>
      </c>
      <c r="AO88" s="25" t="e">
        <f>IF('Crisis Indicator Data'!#REF!="No Data",1,IF(#REF!&lt;&gt;"",1,0))</f>
        <v>#REF!</v>
      </c>
      <c r="AP88" s="25" t="e">
        <f>IF('Crisis Indicator Data'!#REF!="No Data",1,IF(#REF!&lt;&gt;"",1,0))</f>
        <v>#REF!</v>
      </c>
      <c r="AQ88" s="25" t="e">
        <f>IF('Crisis Indicator Data'!#REF!="No Data",1,IF(#REF!&lt;&gt;"",1,0))</f>
        <v>#REF!</v>
      </c>
      <c r="AR88" s="25" t="e">
        <f>IF('Crisis Indicator Data'!#REF!="No Data",1,IF(#REF!&lt;&gt;"",1,0))</f>
        <v>#REF!</v>
      </c>
      <c r="AS88" s="25" t="e">
        <f>IF('Crisis Indicator Data'!#REF!="No Data",1,IF(#REF!&lt;&gt;"",1,0))</f>
        <v>#REF!</v>
      </c>
      <c r="AT88" s="25" t="e">
        <f>IF('Crisis Indicator Data'!#REF!="No Data",1,IF(#REF!&lt;&gt;"",1,0))</f>
        <v>#REF!</v>
      </c>
      <c r="AU88" s="25" t="e">
        <f>IF('Crisis Indicator Data'!#REF!="No Data",1,IF(#REF!&lt;&gt;"",1,0))</f>
        <v>#REF!</v>
      </c>
      <c r="AV88" s="25" t="e">
        <f>IF('Crisis Indicator Data'!#REF!="No Data",1,IF(#REF!&lt;&gt;"",1,0))</f>
        <v>#REF!</v>
      </c>
      <c r="AW88" s="25" t="e">
        <f>IF('Crisis Indicator Data'!#REF!="No Data",1,IF(#REF!&lt;&gt;"",1,0))</f>
        <v>#REF!</v>
      </c>
      <c r="AX88" s="25" t="e">
        <f>IF('Crisis Indicator Data'!#REF!="No Data",1,IF(#REF!&lt;&gt;"",1,0))</f>
        <v>#REF!</v>
      </c>
      <c r="AY88" s="25" t="e">
        <f>IF('Crisis Indicator Data'!#REF!="No Data",1,IF(#REF!&lt;&gt;"",1,0))</f>
        <v>#REF!</v>
      </c>
      <c r="AZ88" s="25" t="e">
        <f>IF('Crisis Indicator Data'!#REF!="No Data",1,IF(#REF!&lt;&gt;"",1,0))</f>
        <v>#REF!</v>
      </c>
      <c r="BA88" t="e">
        <f t="shared" si="4"/>
        <v>#REF!</v>
      </c>
      <c r="BB88" s="27" t="e">
        <f t="shared" si="5"/>
        <v>#REF!</v>
      </c>
    </row>
    <row r="89" spans="1:54">
      <c r="A89" t="s">
        <v>7049</v>
      </c>
      <c r="B89" s="25" t="e">
        <f>IF('Crisis Indicator Data'!#REF!="No Data",1,IF(#REF!&lt;&gt;"",1,0))</f>
        <v>#REF!</v>
      </c>
      <c r="C89" s="25" t="e">
        <f>IF('Crisis Indicator Data'!#REF!="No Data",1,IF(#REF!&lt;&gt;"",1,0))</f>
        <v>#REF!</v>
      </c>
      <c r="D89" s="25" t="e">
        <f>IF('Crisis Indicator Data'!#REF!="No Data",1,IF(#REF!&lt;&gt;"",1,0))</f>
        <v>#REF!</v>
      </c>
      <c r="E89" s="25" t="e">
        <f>IF('Crisis Indicator Data'!#REF!="No Data",1,IF(#REF!&lt;&gt;"",1,0))</f>
        <v>#REF!</v>
      </c>
      <c r="F89" s="25" t="e">
        <f>IF('Crisis Indicator Data'!#REF!="No Data",1,IF(#REF!&lt;&gt;"",1,0))</f>
        <v>#REF!</v>
      </c>
      <c r="G89" s="25" t="e">
        <f>IF('Crisis Indicator Data'!#REF!="No Data",1,IF(#REF!&lt;&gt;"",1,0))</f>
        <v>#REF!</v>
      </c>
      <c r="H89" s="25" t="e">
        <f>IF('Crisis Indicator Data'!#REF!="No Data",1,IF(#REF!&lt;&gt;"",1,0))</f>
        <v>#REF!</v>
      </c>
      <c r="I89" s="25" t="e">
        <f>IF('Crisis Indicator Data'!#REF!="No Data",1,IF(#REF!&lt;&gt;"",1,0))</f>
        <v>#REF!</v>
      </c>
      <c r="J89" s="25" t="e">
        <f>IF('Crisis Indicator Data'!#REF!="No Data",1,IF(#REF!&lt;&gt;"",1,0))</f>
        <v>#REF!</v>
      </c>
      <c r="K89" s="25" t="e">
        <f>IF('Crisis Indicator Data'!#REF!="No Data",1,IF(#REF!&lt;&gt;"",1,0))</f>
        <v>#REF!</v>
      </c>
      <c r="L89" s="25" t="e">
        <f>IF('Crisis Indicator Data'!#REF!="No Data",1,IF(#REF!&lt;&gt;"",1,0))</f>
        <v>#REF!</v>
      </c>
      <c r="M89" s="25" t="e">
        <f>IF('Crisis Indicator Data'!#REF!="No Data",1,IF(#REF!&lt;&gt;"",1,0))</f>
        <v>#REF!</v>
      </c>
      <c r="N89" s="25" t="e">
        <f>IF('Crisis Indicator Data'!#REF!="No Data",1,IF(#REF!&lt;&gt;"",1,0))</f>
        <v>#REF!</v>
      </c>
      <c r="O89" s="25" t="e">
        <f>IF('Crisis Indicator Data'!#REF!="No Data",1,IF(#REF!&lt;&gt;"",1,0))</f>
        <v>#REF!</v>
      </c>
      <c r="P89" s="25" t="e">
        <f>IF('Crisis Indicator Data'!#REF!="No Data",1,IF(#REF!&lt;&gt;"",1,0))</f>
        <v>#REF!</v>
      </c>
      <c r="Q89" s="25" t="e">
        <f>IF('Crisis Indicator Data'!#REF!="No Data",1,IF(#REF!&lt;&gt;"",1,0))</f>
        <v>#REF!</v>
      </c>
      <c r="R89" s="25" t="e">
        <f>IF('Crisis Indicator Data'!#REF!="No Data",1,IF(#REF!&lt;&gt;"",1,0))</f>
        <v>#REF!</v>
      </c>
      <c r="S89" s="25" t="e">
        <f>IF('Crisis Indicator Data'!#REF!="No Data",1,IF(#REF!&lt;&gt;"",1,0))</f>
        <v>#REF!</v>
      </c>
      <c r="T89" s="25" t="e">
        <f>IF('Crisis Indicator Data'!#REF!="No Data",1,IF(#REF!&lt;&gt;"",1,0))</f>
        <v>#REF!</v>
      </c>
      <c r="U89" s="25" t="e">
        <f>IF('Crisis Indicator Data'!#REF!="No Data",1,IF(#REF!&lt;&gt;"",1,0))</f>
        <v>#REF!</v>
      </c>
      <c r="V89" s="25" t="e">
        <f>IF('Crisis Indicator Data'!#REF!="No Data",1,IF(#REF!&lt;&gt;"",1,0))</f>
        <v>#REF!</v>
      </c>
      <c r="W89" s="25" t="e">
        <f>IF('Crisis Indicator Data'!#REF!="No Data",1,IF(#REF!&lt;&gt;"",1,0))</f>
        <v>#REF!</v>
      </c>
      <c r="X89" s="25" t="e">
        <f>IF('Crisis Indicator Data'!#REF!="No Data",1,IF(#REF!&lt;&gt;"",1,0))</f>
        <v>#REF!</v>
      </c>
      <c r="Y89" s="25" t="e">
        <f>IF('Crisis Indicator Data'!#REF!="No Data",1,IF(#REF!&lt;&gt;"",1,0))</f>
        <v>#REF!</v>
      </c>
      <c r="Z89" s="25" t="e">
        <f>IF('Crisis Indicator Data'!#REF!="No Data",1,IF(#REF!&lt;&gt;"",1,0))</f>
        <v>#REF!</v>
      </c>
      <c r="AA89" s="25" t="e">
        <f>IF('Crisis Indicator Data'!#REF!="No Data",1,IF(#REF!&lt;&gt;"",1,0))</f>
        <v>#REF!</v>
      </c>
      <c r="AB89" s="25" t="e">
        <f>IF('Crisis Indicator Data'!#REF!="No Data",1,IF(#REF!&lt;&gt;"",1,0))</f>
        <v>#REF!</v>
      </c>
      <c r="AC89" s="25" t="e">
        <f>IF('Crisis Indicator Data'!#REF!="No Data",1,IF(#REF!&lt;&gt;"",1,0))</f>
        <v>#REF!</v>
      </c>
      <c r="AD89" s="25" t="e">
        <f>IF('Crisis Indicator Data'!#REF!="No Data",1,IF(#REF!&lt;&gt;"",1,0))</f>
        <v>#REF!</v>
      </c>
      <c r="AE89" s="25" t="e">
        <f>IF('Crisis Indicator Data'!#REF!="No Data",1,IF(#REF!&lt;&gt;"",1,0))</f>
        <v>#REF!</v>
      </c>
      <c r="AF89" s="25" t="e">
        <f>IF('Crisis Indicator Data'!#REF!="No Data",1,IF(#REF!&lt;&gt;"",1,0))</f>
        <v>#REF!</v>
      </c>
      <c r="AG89" s="25" t="e">
        <f>IF('Crisis Indicator Data'!#REF!="No Data",1,IF(#REF!&lt;&gt;"",1,0))</f>
        <v>#REF!</v>
      </c>
      <c r="AH89" s="25" t="e">
        <f>IF('Crisis Indicator Data'!#REF!="No Data",1,IF(#REF!&lt;&gt;"",1,0))</f>
        <v>#REF!</v>
      </c>
      <c r="AI89" s="25" t="e">
        <f>IF('Crisis Indicator Data'!#REF!="No Data",1,IF(#REF!&lt;&gt;"",1,0))</f>
        <v>#REF!</v>
      </c>
      <c r="AJ89" s="25" t="e">
        <f>IF('Crisis Indicator Data'!#REF!="No Data",1,IF(#REF!&lt;&gt;"",1,0))</f>
        <v>#REF!</v>
      </c>
      <c r="AK89" s="25" t="e">
        <f>IF('Crisis Indicator Data'!#REF!="No Data",1,IF(#REF!&lt;&gt;"",1,0))</f>
        <v>#REF!</v>
      </c>
      <c r="AL89" s="25" t="e">
        <f>IF('Crisis Indicator Data'!#REF!="No Data",1,IF(#REF!&lt;&gt;"",1,0))</f>
        <v>#REF!</v>
      </c>
      <c r="AM89" s="25" t="e">
        <f>IF('Crisis Indicator Data'!#REF!="No Data",1,IF(#REF!&lt;&gt;"",1,0))</f>
        <v>#REF!</v>
      </c>
      <c r="AN89" s="25" t="e">
        <f>IF('Crisis Indicator Data'!#REF!="No Data",1,IF(#REF!&lt;&gt;"",1,0))</f>
        <v>#REF!</v>
      </c>
      <c r="AO89" s="25" t="e">
        <f>IF('Crisis Indicator Data'!#REF!="No Data",1,IF(#REF!&lt;&gt;"",1,0))</f>
        <v>#REF!</v>
      </c>
      <c r="AP89" s="25" t="e">
        <f>IF('Crisis Indicator Data'!#REF!="No Data",1,IF(#REF!&lt;&gt;"",1,0))</f>
        <v>#REF!</v>
      </c>
      <c r="AQ89" s="25" t="e">
        <f>IF('Crisis Indicator Data'!#REF!="No Data",1,IF(#REF!&lt;&gt;"",1,0))</f>
        <v>#REF!</v>
      </c>
      <c r="AR89" s="25" t="e">
        <f>IF('Crisis Indicator Data'!#REF!="No Data",1,IF(#REF!&lt;&gt;"",1,0))</f>
        <v>#REF!</v>
      </c>
      <c r="AS89" s="25" t="e">
        <f>IF('Crisis Indicator Data'!#REF!="No Data",1,IF(#REF!&lt;&gt;"",1,0))</f>
        <v>#REF!</v>
      </c>
      <c r="AT89" s="25" t="e">
        <f>IF('Crisis Indicator Data'!#REF!="No Data",1,IF(#REF!&lt;&gt;"",1,0))</f>
        <v>#REF!</v>
      </c>
      <c r="AU89" s="25" t="e">
        <f>IF('Crisis Indicator Data'!#REF!="No Data",1,IF(#REF!&lt;&gt;"",1,0))</f>
        <v>#REF!</v>
      </c>
      <c r="AV89" s="25" t="e">
        <f>IF('Crisis Indicator Data'!#REF!="No Data",1,IF(#REF!&lt;&gt;"",1,0))</f>
        <v>#REF!</v>
      </c>
      <c r="AW89" s="25" t="e">
        <f>IF('Crisis Indicator Data'!#REF!="No Data",1,IF(#REF!&lt;&gt;"",1,0))</f>
        <v>#REF!</v>
      </c>
      <c r="AX89" s="25" t="e">
        <f>IF('Crisis Indicator Data'!#REF!="No Data",1,IF(#REF!&lt;&gt;"",1,0))</f>
        <v>#REF!</v>
      </c>
      <c r="AY89" s="25" t="e">
        <f>IF('Crisis Indicator Data'!#REF!="No Data",1,IF(#REF!&lt;&gt;"",1,0))</f>
        <v>#REF!</v>
      </c>
      <c r="AZ89" s="25" t="e">
        <f>IF('Crisis Indicator Data'!#REF!="No Data",1,IF(#REF!&lt;&gt;"",1,0))</f>
        <v>#REF!</v>
      </c>
      <c r="BA89" t="e">
        <f t="shared" si="4"/>
        <v>#REF!</v>
      </c>
      <c r="BB89" s="27" t="e">
        <f t="shared" si="5"/>
        <v>#REF!</v>
      </c>
    </row>
    <row r="90" spans="1:54">
      <c r="A90" t="s">
        <v>6961</v>
      </c>
      <c r="B90" s="25" t="e">
        <f>IF('Crisis Indicator Data'!#REF!="No Data",1,IF(#REF!&lt;&gt;"",1,0))</f>
        <v>#REF!</v>
      </c>
      <c r="C90" s="25" t="e">
        <f>IF('Crisis Indicator Data'!#REF!="No Data",1,IF(#REF!&lt;&gt;"",1,0))</f>
        <v>#REF!</v>
      </c>
      <c r="D90" s="25" t="e">
        <f>IF('Crisis Indicator Data'!#REF!="No Data",1,IF(#REF!&lt;&gt;"",1,0))</f>
        <v>#REF!</v>
      </c>
      <c r="E90" s="25" t="e">
        <f>IF('Crisis Indicator Data'!#REF!="No Data",1,IF(#REF!&lt;&gt;"",1,0))</f>
        <v>#REF!</v>
      </c>
      <c r="F90" s="25" t="e">
        <f>IF('Crisis Indicator Data'!#REF!="No Data",1,IF(#REF!&lt;&gt;"",1,0))</f>
        <v>#REF!</v>
      </c>
      <c r="G90" s="25" t="e">
        <f>IF('Crisis Indicator Data'!#REF!="No Data",1,IF(#REF!&lt;&gt;"",1,0))</f>
        <v>#REF!</v>
      </c>
      <c r="H90" s="25" t="e">
        <f>IF('Crisis Indicator Data'!#REF!="No Data",1,IF(#REF!&lt;&gt;"",1,0))</f>
        <v>#REF!</v>
      </c>
      <c r="I90" s="25" t="e">
        <f>IF('Crisis Indicator Data'!#REF!="No Data",1,IF(#REF!&lt;&gt;"",1,0))</f>
        <v>#REF!</v>
      </c>
      <c r="J90" s="25" t="e">
        <f>IF('Crisis Indicator Data'!#REF!="No Data",1,IF(#REF!&lt;&gt;"",1,0))</f>
        <v>#REF!</v>
      </c>
      <c r="K90" s="25" t="e">
        <f>IF('Crisis Indicator Data'!#REF!="No Data",1,IF(#REF!&lt;&gt;"",1,0))</f>
        <v>#REF!</v>
      </c>
      <c r="L90" s="25" t="e">
        <f>IF('Crisis Indicator Data'!#REF!="No Data",1,IF(#REF!&lt;&gt;"",1,0))</f>
        <v>#REF!</v>
      </c>
      <c r="M90" s="25" t="e">
        <f>IF('Crisis Indicator Data'!#REF!="No Data",1,IF(#REF!&lt;&gt;"",1,0))</f>
        <v>#REF!</v>
      </c>
      <c r="N90" s="25" t="e">
        <f>IF('Crisis Indicator Data'!#REF!="No Data",1,IF(#REF!&lt;&gt;"",1,0))</f>
        <v>#REF!</v>
      </c>
      <c r="O90" s="25" t="e">
        <f>IF('Crisis Indicator Data'!#REF!="No Data",1,IF(#REF!&lt;&gt;"",1,0))</f>
        <v>#REF!</v>
      </c>
      <c r="P90" s="25" t="e">
        <f>IF('Crisis Indicator Data'!#REF!="No Data",1,IF(#REF!&lt;&gt;"",1,0))</f>
        <v>#REF!</v>
      </c>
      <c r="Q90" s="25" t="e">
        <f>IF('Crisis Indicator Data'!#REF!="No Data",1,IF(#REF!&lt;&gt;"",1,0))</f>
        <v>#REF!</v>
      </c>
      <c r="R90" s="25" t="e">
        <f>IF('Crisis Indicator Data'!#REF!="No Data",1,IF(#REF!&lt;&gt;"",1,0))</f>
        <v>#REF!</v>
      </c>
      <c r="S90" s="25" t="e">
        <f>IF('Crisis Indicator Data'!#REF!="No Data",1,IF(#REF!&lt;&gt;"",1,0))</f>
        <v>#REF!</v>
      </c>
      <c r="T90" s="25" t="e">
        <f>IF('Crisis Indicator Data'!#REF!="No Data",1,IF(#REF!&lt;&gt;"",1,0))</f>
        <v>#REF!</v>
      </c>
      <c r="U90" s="25" t="e">
        <f>IF('Crisis Indicator Data'!#REF!="No Data",1,IF(#REF!&lt;&gt;"",1,0))</f>
        <v>#REF!</v>
      </c>
      <c r="V90" s="25" t="e">
        <f>IF('Crisis Indicator Data'!#REF!="No Data",1,IF(#REF!&lt;&gt;"",1,0))</f>
        <v>#REF!</v>
      </c>
      <c r="W90" s="25" t="e">
        <f>IF('Crisis Indicator Data'!#REF!="No Data",1,IF(#REF!&lt;&gt;"",1,0))</f>
        <v>#REF!</v>
      </c>
      <c r="X90" s="25" t="e">
        <f>IF('Crisis Indicator Data'!#REF!="No Data",1,IF(#REF!&lt;&gt;"",1,0))</f>
        <v>#REF!</v>
      </c>
      <c r="Y90" s="25" t="e">
        <f>IF('Crisis Indicator Data'!#REF!="No Data",1,IF(#REF!&lt;&gt;"",1,0))</f>
        <v>#REF!</v>
      </c>
      <c r="Z90" s="25" t="e">
        <f>IF('Crisis Indicator Data'!#REF!="No Data",1,IF(#REF!&lt;&gt;"",1,0))</f>
        <v>#REF!</v>
      </c>
      <c r="AA90" s="25" t="e">
        <f>IF('Crisis Indicator Data'!#REF!="No Data",1,IF(#REF!&lt;&gt;"",1,0))</f>
        <v>#REF!</v>
      </c>
      <c r="AB90" s="25" t="e">
        <f>IF('Crisis Indicator Data'!#REF!="No Data",1,IF(#REF!&lt;&gt;"",1,0))</f>
        <v>#REF!</v>
      </c>
      <c r="AC90" s="25" t="e">
        <f>IF('Crisis Indicator Data'!#REF!="No Data",1,IF(#REF!&lt;&gt;"",1,0))</f>
        <v>#REF!</v>
      </c>
      <c r="AD90" s="25" t="e">
        <f>IF('Crisis Indicator Data'!#REF!="No Data",1,IF(#REF!&lt;&gt;"",1,0))</f>
        <v>#REF!</v>
      </c>
      <c r="AE90" s="25" t="e">
        <f>IF('Crisis Indicator Data'!#REF!="No Data",1,IF(#REF!&lt;&gt;"",1,0))</f>
        <v>#REF!</v>
      </c>
      <c r="AF90" s="25" t="e">
        <f>IF('Crisis Indicator Data'!#REF!="No Data",1,IF(#REF!&lt;&gt;"",1,0))</f>
        <v>#REF!</v>
      </c>
      <c r="AG90" s="25" t="e">
        <f>IF('Crisis Indicator Data'!#REF!="No Data",1,IF(#REF!&lt;&gt;"",1,0))</f>
        <v>#REF!</v>
      </c>
      <c r="AH90" s="25" t="e">
        <f>IF('Crisis Indicator Data'!#REF!="No Data",1,IF(#REF!&lt;&gt;"",1,0))</f>
        <v>#REF!</v>
      </c>
      <c r="AI90" s="25" t="e">
        <f>IF('Crisis Indicator Data'!#REF!="No Data",1,IF(#REF!&lt;&gt;"",1,0))</f>
        <v>#REF!</v>
      </c>
      <c r="AJ90" s="25" t="e">
        <f>IF('Crisis Indicator Data'!#REF!="No Data",1,IF(#REF!&lt;&gt;"",1,0))</f>
        <v>#REF!</v>
      </c>
      <c r="AK90" s="25" t="e">
        <f>IF('Crisis Indicator Data'!#REF!="No Data",1,IF(#REF!&lt;&gt;"",1,0))</f>
        <v>#REF!</v>
      </c>
      <c r="AL90" s="25" t="e">
        <f>IF('Crisis Indicator Data'!#REF!="No Data",1,IF(#REF!&lt;&gt;"",1,0))</f>
        <v>#REF!</v>
      </c>
      <c r="AM90" s="25" t="e">
        <f>IF('Crisis Indicator Data'!#REF!="No Data",1,IF(#REF!&lt;&gt;"",1,0))</f>
        <v>#REF!</v>
      </c>
      <c r="AN90" s="25" t="e">
        <f>IF('Crisis Indicator Data'!#REF!="No Data",1,IF(#REF!&lt;&gt;"",1,0))</f>
        <v>#REF!</v>
      </c>
      <c r="AO90" s="25" t="e">
        <f>IF('Crisis Indicator Data'!#REF!="No Data",1,IF(#REF!&lt;&gt;"",1,0))</f>
        <v>#REF!</v>
      </c>
      <c r="AP90" s="25" t="e">
        <f>IF('Crisis Indicator Data'!#REF!="No Data",1,IF(#REF!&lt;&gt;"",1,0))</f>
        <v>#REF!</v>
      </c>
      <c r="AQ90" s="25" t="e">
        <f>IF('Crisis Indicator Data'!#REF!="No Data",1,IF(#REF!&lt;&gt;"",1,0))</f>
        <v>#REF!</v>
      </c>
      <c r="AR90" s="25" t="e">
        <f>IF('Crisis Indicator Data'!#REF!="No Data",1,IF(#REF!&lt;&gt;"",1,0))</f>
        <v>#REF!</v>
      </c>
      <c r="AS90" s="25" t="e">
        <f>IF('Crisis Indicator Data'!#REF!="No Data",1,IF(#REF!&lt;&gt;"",1,0))</f>
        <v>#REF!</v>
      </c>
      <c r="AT90" s="25" t="e">
        <f>IF('Crisis Indicator Data'!#REF!="No Data",1,IF(#REF!&lt;&gt;"",1,0))</f>
        <v>#REF!</v>
      </c>
      <c r="AU90" s="25" t="e">
        <f>IF('Crisis Indicator Data'!#REF!="No Data",1,IF(#REF!&lt;&gt;"",1,0))</f>
        <v>#REF!</v>
      </c>
      <c r="AV90" s="25" t="e">
        <f>IF('Crisis Indicator Data'!#REF!="No Data",1,IF(#REF!&lt;&gt;"",1,0))</f>
        <v>#REF!</v>
      </c>
      <c r="AW90" s="25" t="e">
        <f>IF('Crisis Indicator Data'!#REF!="No Data",1,IF(#REF!&lt;&gt;"",1,0))</f>
        <v>#REF!</v>
      </c>
      <c r="AX90" s="25" t="e">
        <f>IF('Crisis Indicator Data'!#REF!="No Data",1,IF(#REF!&lt;&gt;"",1,0))</f>
        <v>#REF!</v>
      </c>
      <c r="AY90" s="25" t="e">
        <f>IF('Crisis Indicator Data'!#REF!="No Data",1,IF(#REF!&lt;&gt;"",1,0))</f>
        <v>#REF!</v>
      </c>
      <c r="AZ90" s="25" t="e">
        <f>IF('Crisis Indicator Data'!#REF!="No Data",1,IF(#REF!&lt;&gt;"",1,0))</f>
        <v>#REF!</v>
      </c>
      <c r="BA90" t="e">
        <f t="shared" si="4"/>
        <v>#REF!</v>
      </c>
      <c r="BB90" s="27" t="e">
        <f t="shared" si="5"/>
        <v>#REF!</v>
      </c>
    </row>
    <row r="91" spans="1:54">
      <c r="A91" t="s">
        <v>6963</v>
      </c>
      <c r="B91" s="25" t="e">
        <f>IF('Crisis Indicator Data'!#REF!="No Data",1,IF(#REF!&lt;&gt;"",1,0))</f>
        <v>#REF!</v>
      </c>
      <c r="C91" s="25" t="e">
        <f>IF('Crisis Indicator Data'!#REF!="No Data",1,IF(#REF!&lt;&gt;"",1,0))</f>
        <v>#REF!</v>
      </c>
      <c r="D91" s="25" t="e">
        <f>IF('Crisis Indicator Data'!#REF!="No Data",1,IF(#REF!&lt;&gt;"",1,0))</f>
        <v>#REF!</v>
      </c>
      <c r="E91" s="25" t="e">
        <f>IF('Crisis Indicator Data'!#REF!="No Data",1,IF(#REF!&lt;&gt;"",1,0))</f>
        <v>#REF!</v>
      </c>
      <c r="F91" s="25" t="e">
        <f>IF('Crisis Indicator Data'!#REF!="No Data",1,IF(#REF!&lt;&gt;"",1,0))</f>
        <v>#REF!</v>
      </c>
      <c r="G91" s="25" t="e">
        <f>IF('Crisis Indicator Data'!#REF!="No Data",1,IF(#REF!&lt;&gt;"",1,0))</f>
        <v>#REF!</v>
      </c>
      <c r="H91" s="25" t="e">
        <f>IF('Crisis Indicator Data'!#REF!="No Data",1,IF(#REF!&lt;&gt;"",1,0))</f>
        <v>#REF!</v>
      </c>
      <c r="I91" s="25" t="e">
        <f>IF('Crisis Indicator Data'!#REF!="No Data",1,IF(#REF!&lt;&gt;"",1,0))</f>
        <v>#REF!</v>
      </c>
      <c r="J91" s="25" t="e">
        <f>IF('Crisis Indicator Data'!#REF!="No Data",1,IF(#REF!&lt;&gt;"",1,0))</f>
        <v>#REF!</v>
      </c>
      <c r="K91" s="25" t="e">
        <f>IF('Crisis Indicator Data'!#REF!="No Data",1,IF(#REF!&lt;&gt;"",1,0))</f>
        <v>#REF!</v>
      </c>
      <c r="L91" s="25" t="e">
        <f>IF('Crisis Indicator Data'!#REF!="No Data",1,IF(#REF!&lt;&gt;"",1,0))</f>
        <v>#REF!</v>
      </c>
      <c r="M91" s="25" t="e">
        <f>IF('Crisis Indicator Data'!#REF!="No Data",1,IF(#REF!&lt;&gt;"",1,0))</f>
        <v>#REF!</v>
      </c>
      <c r="N91" s="25" t="e">
        <f>IF('Crisis Indicator Data'!#REF!="No Data",1,IF(#REF!&lt;&gt;"",1,0))</f>
        <v>#REF!</v>
      </c>
      <c r="O91" s="25" t="e">
        <f>IF('Crisis Indicator Data'!#REF!="No Data",1,IF(#REF!&lt;&gt;"",1,0))</f>
        <v>#REF!</v>
      </c>
      <c r="P91" s="25" t="e">
        <f>IF('Crisis Indicator Data'!#REF!="No Data",1,IF(#REF!&lt;&gt;"",1,0))</f>
        <v>#REF!</v>
      </c>
      <c r="Q91" s="25" t="e">
        <f>IF('Crisis Indicator Data'!#REF!="No Data",1,IF(#REF!&lt;&gt;"",1,0))</f>
        <v>#REF!</v>
      </c>
      <c r="R91" s="25" t="e">
        <f>IF('Crisis Indicator Data'!#REF!="No Data",1,IF(#REF!&lt;&gt;"",1,0))</f>
        <v>#REF!</v>
      </c>
      <c r="S91" s="25" t="e">
        <f>IF('Crisis Indicator Data'!#REF!="No Data",1,IF(#REF!&lt;&gt;"",1,0))</f>
        <v>#REF!</v>
      </c>
      <c r="T91" s="25" t="e">
        <f>IF('Crisis Indicator Data'!#REF!="No Data",1,IF(#REF!&lt;&gt;"",1,0))</f>
        <v>#REF!</v>
      </c>
      <c r="U91" s="25" t="e">
        <f>IF('Crisis Indicator Data'!#REF!="No Data",1,IF(#REF!&lt;&gt;"",1,0))</f>
        <v>#REF!</v>
      </c>
      <c r="V91" s="25" t="e">
        <f>IF('Crisis Indicator Data'!#REF!="No Data",1,IF(#REF!&lt;&gt;"",1,0))</f>
        <v>#REF!</v>
      </c>
      <c r="W91" s="25" t="e">
        <f>IF('Crisis Indicator Data'!#REF!="No Data",1,IF(#REF!&lt;&gt;"",1,0))</f>
        <v>#REF!</v>
      </c>
      <c r="X91" s="25" t="e">
        <f>IF('Crisis Indicator Data'!#REF!="No Data",1,IF(#REF!&lt;&gt;"",1,0))</f>
        <v>#REF!</v>
      </c>
      <c r="Y91" s="25" t="e">
        <f>IF('Crisis Indicator Data'!#REF!="No Data",1,IF(#REF!&lt;&gt;"",1,0))</f>
        <v>#REF!</v>
      </c>
      <c r="Z91" s="25" t="e">
        <f>IF('Crisis Indicator Data'!#REF!="No Data",1,IF(#REF!&lt;&gt;"",1,0))</f>
        <v>#REF!</v>
      </c>
      <c r="AA91" s="25" t="e">
        <f>IF('Crisis Indicator Data'!#REF!="No Data",1,IF(#REF!&lt;&gt;"",1,0))</f>
        <v>#REF!</v>
      </c>
      <c r="AB91" s="25" t="e">
        <f>IF('Crisis Indicator Data'!#REF!="No Data",1,IF(#REF!&lt;&gt;"",1,0))</f>
        <v>#REF!</v>
      </c>
      <c r="AC91" s="25" t="e">
        <f>IF('Crisis Indicator Data'!#REF!="No Data",1,IF(#REF!&lt;&gt;"",1,0))</f>
        <v>#REF!</v>
      </c>
      <c r="AD91" s="25" t="e">
        <f>IF('Crisis Indicator Data'!#REF!="No Data",1,IF(#REF!&lt;&gt;"",1,0))</f>
        <v>#REF!</v>
      </c>
      <c r="AE91" s="25" t="e">
        <f>IF('Crisis Indicator Data'!#REF!="No Data",1,IF(#REF!&lt;&gt;"",1,0))</f>
        <v>#REF!</v>
      </c>
      <c r="AF91" s="25" t="e">
        <f>IF('Crisis Indicator Data'!#REF!="No Data",1,IF(#REF!&lt;&gt;"",1,0))</f>
        <v>#REF!</v>
      </c>
      <c r="AG91" s="25" t="e">
        <f>IF('Crisis Indicator Data'!#REF!="No Data",1,IF(#REF!&lt;&gt;"",1,0))</f>
        <v>#REF!</v>
      </c>
      <c r="AH91" s="25" t="e">
        <f>IF('Crisis Indicator Data'!#REF!="No Data",1,IF(#REF!&lt;&gt;"",1,0))</f>
        <v>#REF!</v>
      </c>
      <c r="AI91" s="25" t="e">
        <f>IF('Crisis Indicator Data'!#REF!="No Data",1,IF(#REF!&lt;&gt;"",1,0))</f>
        <v>#REF!</v>
      </c>
      <c r="AJ91" s="25" t="e">
        <f>IF('Crisis Indicator Data'!#REF!="No Data",1,IF(#REF!&lt;&gt;"",1,0))</f>
        <v>#REF!</v>
      </c>
      <c r="AK91" s="25" t="e">
        <f>IF('Crisis Indicator Data'!#REF!="No Data",1,IF(#REF!&lt;&gt;"",1,0))</f>
        <v>#REF!</v>
      </c>
      <c r="AL91" s="25" t="e">
        <f>IF('Crisis Indicator Data'!#REF!="No Data",1,IF(#REF!&lt;&gt;"",1,0))</f>
        <v>#REF!</v>
      </c>
      <c r="AM91" s="25" t="e">
        <f>IF('Crisis Indicator Data'!#REF!="No Data",1,IF(#REF!&lt;&gt;"",1,0))</f>
        <v>#REF!</v>
      </c>
      <c r="AN91" s="25" t="e">
        <f>IF('Crisis Indicator Data'!#REF!="No Data",1,IF(#REF!&lt;&gt;"",1,0))</f>
        <v>#REF!</v>
      </c>
      <c r="AO91" s="25" t="e">
        <f>IF('Crisis Indicator Data'!#REF!="No Data",1,IF(#REF!&lt;&gt;"",1,0))</f>
        <v>#REF!</v>
      </c>
      <c r="AP91" s="25" t="e">
        <f>IF('Crisis Indicator Data'!#REF!="No Data",1,IF(#REF!&lt;&gt;"",1,0))</f>
        <v>#REF!</v>
      </c>
      <c r="AQ91" s="25" t="e">
        <f>IF('Crisis Indicator Data'!#REF!="No Data",1,IF(#REF!&lt;&gt;"",1,0))</f>
        <v>#REF!</v>
      </c>
      <c r="AR91" s="25" t="e">
        <f>IF('Crisis Indicator Data'!#REF!="No Data",1,IF(#REF!&lt;&gt;"",1,0))</f>
        <v>#REF!</v>
      </c>
      <c r="AS91" s="25" t="e">
        <f>IF('Crisis Indicator Data'!#REF!="No Data",1,IF(#REF!&lt;&gt;"",1,0))</f>
        <v>#REF!</v>
      </c>
      <c r="AT91" s="25" t="e">
        <f>IF('Crisis Indicator Data'!#REF!="No Data",1,IF(#REF!&lt;&gt;"",1,0))</f>
        <v>#REF!</v>
      </c>
      <c r="AU91" s="25" t="e">
        <f>IF('Crisis Indicator Data'!#REF!="No Data",1,IF(#REF!&lt;&gt;"",1,0))</f>
        <v>#REF!</v>
      </c>
      <c r="AV91" s="25" t="e">
        <f>IF('Crisis Indicator Data'!#REF!="No Data",1,IF(#REF!&lt;&gt;"",1,0))</f>
        <v>#REF!</v>
      </c>
      <c r="AW91" s="25" t="e">
        <f>IF('Crisis Indicator Data'!#REF!="No Data",1,IF(#REF!&lt;&gt;"",1,0))</f>
        <v>#REF!</v>
      </c>
      <c r="AX91" s="25" t="e">
        <f>IF('Crisis Indicator Data'!#REF!="No Data",1,IF(#REF!&lt;&gt;"",1,0))</f>
        <v>#REF!</v>
      </c>
      <c r="AY91" s="25" t="e">
        <f>IF('Crisis Indicator Data'!#REF!="No Data",1,IF(#REF!&lt;&gt;"",1,0))</f>
        <v>#REF!</v>
      </c>
      <c r="AZ91" s="25" t="e">
        <f>IF('Crisis Indicator Data'!#REF!="No Data",1,IF(#REF!&lt;&gt;"",1,0))</f>
        <v>#REF!</v>
      </c>
      <c r="BA91" t="e">
        <f t="shared" si="4"/>
        <v>#REF!</v>
      </c>
      <c r="BB91" s="27" t="e">
        <f t="shared" si="5"/>
        <v>#REF!</v>
      </c>
    </row>
    <row r="92" spans="1:54">
      <c r="A92" t="s">
        <v>6953</v>
      </c>
      <c r="B92" s="25" t="e">
        <f>IF('Crisis Indicator Data'!#REF!="No Data",1,IF(#REF!&lt;&gt;"",1,0))</f>
        <v>#REF!</v>
      </c>
      <c r="C92" s="25" t="e">
        <f>IF('Crisis Indicator Data'!#REF!="No Data",1,IF(#REF!&lt;&gt;"",1,0))</f>
        <v>#REF!</v>
      </c>
      <c r="D92" s="25" t="e">
        <f>IF('Crisis Indicator Data'!#REF!="No Data",1,IF(#REF!&lt;&gt;"",1,0))</f>
        <v>#REF!</v>
      </c>
      <c r="E92" s="25" t="e">
        <f>IF('Crisis Indicator Data'!#REF!="No Data",1,IF(#REF!&lt;&gt;"",1,0))</f>
        <v>#REF!</v>
      </c>
      <c r="F92" s="25" t="e">
        <f>IF('Crisis Indicator Data'!#REF!="No Data",1,IF(#REF!&lt;&gt;"",1,0))</f>
        <v>#REF!</v>
      </c>
      <c r="G92" s="25" t="e">
        <f>IF('Crisis Indicator Data'!#REF!="No Data",1,IF(#REF!&lt;&gt;"",1,0))</f>
        <v>#REF!</v>
      </c>
      <c r="H92" s="25" t="e">
        <f>IF('Crisis Indicator Data'!#REF!="No Data",1,IF(#REF!&lt;&gt;"",1,0))</f>
        <v>#REF!</v>
      </c>
      <c r="I92" s="25" t="e">
        <f>IF('Crisis Indicator Data'!#REF!="No Data",1,IF(#REF!&lt;&gt;"",1,0))</f>
        <v>#REF!</v>
      </c>
      <c r="J92" s="25" t="e">
        <f>IF('Crisis Indicator Data'!#REF!="No Data",1,IF(#REF!&lt;&gt;"",1,0))</f>
        <v>#REF!</v>
      </c>
      <c r="K92" s="25" t="e">
        <f>IF('Crisis Indicator Data'!#REF!="No Data",1,IF(#REF!&lt;&gt;"",1,0))</f>
        <v>#REF!</v>
      </c>
      <c r="L92" s="25" t="e">
        <f>IF('Crisis Indicator Data'!#REF!="No Data",1,IF(#REF!&lt;&gt;"",1,0))</f>
        <v>#REF!</v>
      </c>
      <c r="M92" s="25" t="e">
        <f>IF('Crisis Indicator Data'!#REF!="No Data",1,IF(#REF!&lt;&gt;"",1,0))</f>
        <v>#REF!</v>
      </c>
      <c r="N92" s="25" t="e">
        <f>IF('Crisis Indicator Data'!#REF!="No Data",1,IF(#REF!&lt;&gt;"",1,0))</f>
        <v>#REF!</v>
      </c>
      <c r="O92" s="25" t="e">
        <f>IF('Crisis Indicator Data'!#REF!="No Data",1,IF(#REF!&lt;&gt;"",1,0))</f>
        <v>#REF!</v>
      </c>
      <c r="P92" s="25" t="e">
        <f>IF('Crisis Indicator Data'!#REF!="No Data",1,IF(#REF!&lt;&gt;"",1,0))</f>
        <v>#REF!</v>
      </c>
      <c r="Q92" s="25" t="e">
        <f>IF('Crisis Indicator Data'!#REF!="No Data",1,IF(#REF!&lt;&gt;"",1,0))</f>
        <v>#REF!</v>
      </c>
      <c r="R92" s="25" t="e">
        <f>IF('Crisis Indicator Data'!#REF!="No Data",1,IF(#REF!&lt;&gt;"",1,0))</f>
        <v>#REF!</v>
      </c>
      <c r="S92" s="25" t="e">
        <f>IF('Crisis Indicator Data'!#REF!="No Data",1,IF(#REF!&lt;&gt;"",1,0))</f>
        <v>#REF!</v>
      </c>
      <c r="T92" s="25" t="e">
        <f>IF('Crisis Indicator Data'!#REF!="No Data",1,IF(#REF!&lt;&gt;"",1,0))</f>
        <v>#REF!</v>
      </c>
      <c r="U92" s="25" t="e">
        <f>IF('Crisis Indicator Data'!#REF!="No Data",1,IF(#REF!&lt;&gt;"",1,0))</f>
        <v>#REF!</v>
      </c>
      <c r="V92" s="25" t="e">
        <f>IF('Crisis Indicator Data'!#REF!="No Data",1,IF(#REF!&lt;&gt;"",1,0))</f>
        <v>#REF!</v>
      </c>
      <c r="W92" s="25" t="e">
        <f>IF('Crisis Indicator Data'!#REF!="No Data",1,IF(#REF!&lt;&gt;"",1,0))</f>
        <v>#REF!</v>
      </c>
      <c r="X92" s="25" t="e">
        <f>IF('Crisis Indicator Data'!#REF!="No Data",1,IF(#REF!&lt;&gt;"",1,0))</f>
        <v>#REF!</v>
      </c>
      <c r="Y92" s="25" t="e">
        <f>IF('Crisis Indicator Data'!#REF!="No Data",1,IF(#REF!&lt;&gt;"",1,0))</f>
        <v>#REF!</v>
      </c>
      <c r="Z92" s="25" t="e">
        <f>IF('Crisis Indicator Data'!#REF!="No Data",1,IF(#REF!&lt;&gt;"",1,0))</f>
        <v>#REF!</v>
      </c>
      <c r="AA92" s="25" t="e">
        <f>IF('Crisis Indicator Data'!#REF!="No Data",1,IF(#REF!&lt;&gt;"",1,0))</f>
        <v>#REF!</v>
      </c>
      <c r="AB92" s="25" t="e">
        <f>IF('Crisis Indicator Data'!#REF!="No Data",1,IF(#REF!&lt;&gt;"",1,0))</f>
        <v>#REF!</v>
      </c>
      <c r="AC92" s="25" t="e">
        <f>IF('Crisis Indicator Data'!#REF!="No Data",1,IF(#REF!&lt;&gt;"",1,0))</f>
        <v>#REF!</v>
      </c>
      <c r="AD92" s="25" t="e">
        <f>IF('Crisis Indicator Data'!#REF!="No Data",1,IF(#REF!&lt;&gt;"",1,0))</f>
        <v>#REF!</v>
      </c>
      <c r="AE92" s="25" t="e">
        <f>IF('Crisis Indicator Data'!#REF!="No Data",1,IF(#REF!&lt;&gt;"",1,0))</f>
        <v>#REF!</v>
      </c>
      <c r="AF92" s="25" t="e">
        <f>IF('Crisis Indicator Data'!#REF!="No Data",1,IF(#REF!&lt;&gt;"",1,0))</f>
        <v>#REF!</v>
      </c>
      <c r="AG92" s="25" t="e">
        <f>IF('Crisis Indicator Data'!#REF!="No Data",1,IF(#REF!&lt;&gt;"",1,0))</f>
        <v>#REF!</v>
      </c>
      <c r="AH92" s="25" t="e">
        <f>IF('Crisis Indicator Data'!#REF!="No Data",1,IF(#REF!&lt;&gt;"",1,0))</f>
        <v>#REF!</v>
      </c>
      <c r="AI92" s="25" t="e">
        <f>IF('Crisis Indicator Data'!#REF!="No Data",1,IF(#REF!&lt;&gt;"",1,0))</f>
        <v>#REF!</v>
      </c>
      <c r="AJ92" s="25" t="e">
        <f>IF('Crisis Indicator Data'!#REF!="No Data",1,IF(#REF!&lt;&gt;"",1,0))</f>
        <v>#REF!</v>
      </c>
      <c r="AK92" s="25" t="e">
        <f>IF('Crisis Indicator Data'!#REF!="No Data",1,IF(#REF!&lt;&gt;"",1,0))</f>
        <v>#REF!</v>
      </c>
      <c r="AL92" s="25" t="e">
        <f>IF('Crisis Indicator Data'!#REF!="No Data",1,IF(#REF!&lt;&gt;"",1,0))</f>
        <v>#REF!</v>
      </c>
      <c r="AM92" s="25" t="e">
        <f>IF('Crisis Indicator Data'!#REF!="No Data",1,IF(#REF!&lt;&gt;"",1,0))</f>
        <v>#REF!</v>
      </c>
      <c r="AN92" s="25" t="e">
        <f>IF('Crisis Indicator Data'!#REF!="No Data",1,IF(#REF!&lt;&gt;"",1,0))</f>
        <v>#REF!</v>
      </c>
      <c r="AO92" s="25" t="e">
        <f>IF('Crisis Indicator Data'!#REF!="No Data",1,IF(#REF!&lt;&gt;"",1,0))</f>
        <v>#REF!</v>
      </c>
      <c r="AP92" s="25" t="e">
        <f>IF('Crisis Indicator Data'!#REF!="No Data",1,IF(#REF!&lt;&gt;"",1,0))</f>
        <v>#REF!</v>
      </c>
      <c r="AQ92" s="25" t="e">
        <f>IF('Crisis Indicator Data'!#REF!="No Data",1,IF(#REF!&lt;&gt;"",1,0))</f>
        <v>#REF!</v>
      </c>
      <c r="AR92" s="25" t="e">
        <f>IF('Crisis Indicator Data'!#REF!="No Data",1,IF(#REF!&lt;&gt;"",1,0))</f>
        <v>#REF!</v>
      </c>
      <c r="AS92" s="25" t="e">
        <f>IF('Crisis Indicator Data'!#REF!="No Data",1,IF(#REF!&lt;&gt;"",1,0))</f>
        <v>#REF!</v>
      </c>
      <c r="AT92" s="25" t="e">
        <f>IF('Crisis Indicator Data'!#REF!="No Data",1,IF(#REF!&lt;&gt;"",1,0))</f>
        <v>#REF!</v>
      </c>
      <c r="AU92" s="25" t="e">
        <f>IF('Crisis Indicator Data'!#REF!="No Data",1,IF(#REF!&lt;&gt;"",1,0))</f>
        <v>#REF!</v>
      </c>
      <c r="AV92" s="25" t="e">
        <f>IF('Crisis Indicator Data'!#REF!="No Data",1,IF(#REF!&lt;&gt;"",1,0))</f>
        <v>#REF!</v>
      </c>
      <c r="AW92" s="25" t="e">
        <f>IF('Crisis Indicator Data'!#REF!="No Data",1,IF(#REF!&lt;&gt;"",1,0))</f>
        <v>#REF!</v>
      </c>
      <c r="AX92" s="25" t="e">
        <f>IF('Crisis Indicator Data'!#REF!="No Data",1,IF(#REF!&lt;&gt;"",1,0))</f>
        <v>#REF!</v>
      </c>
      <c r="AY92" s="25" t="e">
        <f>IF('Crisis Indicator Data'!#REF!="No Data",1,IF(#REF!&lt;&gt;"",1,0))</f>
        <v>#REF!</v>
      </c>
      <c r="AZ92" s="25" t="e">
        <f>IF('Crisis Indicator Data'!#REF!="No Data",1,IF(#REF!&lt;&gt;"",1,0))</f>
        <v>#REF!</v>
      </c>
      <c r="BA92" t="e">
        <f t="shared" si="4"/>
        <v>#REF!</v>
      </c>
      <c r="BB92" s="27" t="e">
        <f t="shared" si="5"/>
        <v>#REF!</v>
      </c>
    </row>
    <row r="93" spans="1:54">
      <c r="A93" t="s">
        <v>6965</v>
      </c>
      <c r="B93" s="25" t="e">
        <f>IF('Crisis Indicator Data'!#REF!="No Data",1,IF(#REF!&lt;&gt;"",1,0))</f>
        <v>#REF!</v>
      </c>
      <c r="C93" s="25" t="e">
        <f>IF('Crisis Indicator Data'!#REF!="No Data",1,IF(#REF!&lt;&gt;"",1,0))</f>
        <v>#REF!</v>
      </c>
      <c r="D93" s="25" t="e">
        <f>IF('Crisis Indicator Data'!#REF!="No Data",1,IF(#REF!&lt;&gt;"",1,0))</f>
        <v>#REF!</v>
      </c>
      <c r="E93" s="25" t="e">
        <f>IF('Crisis Indicator Data'!#REF!="No Data",1,IF(#REF!&lt;&gt;"",1,0))</f>
        <v>#REF!</v>
      </c>
      <c r="F93" s="25" t="e">
        <f>IF('Crisis Indicator Data'!#REF!="No Data",1,IF(#REF!&lt;&gt;"",1,0))</f>
        <v>#REF!</v>
      </c>
      <c r="G93" s="25" t="e">
        <f>IF('Crisis Indicator Data'!#REF!="No Data",1,IF(#REF!&lt;&gt;"",1,0))</f>
        <v>#REF!</v>
      </c>
      <c r="H93" s="25" t="e">
        <f>IF('Crisis Indicator Data'!#REF!="No Data",1,IF(#REF!&lt;&gt;"",1,0))</f>
        <v>#REF!</v>
      </c>
      <c r="I93" s="25" t="e">
        <f>IF('Crisis Indicator Data'!#REF!="No Data",1,IF(#REF!&lt;&gt;"",1,0))</f>
        <v>#REF!</v>
      </c>
      <c r="J93" s="25" t="e">
        <f>IF('Crisis Indicator Data'!#REF!="No Data",1,IF(#REF!&lt;&gt;"",1,0))</f>
        <v>#REF!</v>
      </c>
      <c r="K93" s="25" t="e">
        <f>IF('Crisis Indicator Data'!#REF!="No Data",1,IF(#REF!&lt;&gt;"",1,0))</f>
        <v>#REF!</v>
      </c>
      <c r="L93" s="25" t="e">
        <f>IF('Crisis Indicator Data'!#REF!="No Data",1,IF(#REF!&lt;&gt;"",1,0))</f>
        <v>#REF!</v>
      </c>
      <c r="M93" s="25" t="e">
        <f>IF('Crisis Indicator Data'!#REF!="No Data",1,IF(#REF!&lt;&gt;"",1,0))</f>
        <v>#REF!</v>
      </c>
      <c r="N93" s="25" t="e">
        <f>IF('Crisis Indicator Data'!#REF!="No Data",1,IF(#REF!&lt;&gt;"",1,0))</f>
        <v>#REF!</v>
      </c>
      <c r="O93" s="25" t="e">
        <f>IF('Crisis Indicator Data'!#REF!="No Data",1,IF(#REF!&lt;&gt;"",1,0))</f>
        <v>#REF!</v>
      </c>
      <c r="P93" s="25" t="e">
        <f>IF('Crisis Indicator Data'!#REF!="No Data",1,IF(#REF!&lt;&gt;"",1,0))</f>
        <v>#REF!</v>
      </c>
      <c r="Q93" s="25" t="e">
        <f>IF('Crisis Indicator Data'!#REF!="No Data",1,IF(#REF!&lt;&gt;"",1,0))</f>
        <v>#REF!</v>
      </c>
      <c r="R93" s="25" t="e">
        <f>IF('Crisis Indicator Data'!#REF!="No Data",1,IF(#REF!&lt;&gt;"",1,0))</f>
        <v>#REF!</v>
      </c>
      <c r="S93" s="25" t="e">
        <f>IF('Crisis Indicator Data'!#REF!="No Data",1,IF(#REF!&lt;&gt;"",1,0))</f>
        <v>#REF!</v>
      </c>
      <c r="T93" s="25" t="e">
        <f>IF('Crisis Indicator Data'!#REF!="No Data",1,IF(#REF!&lt;&gt;"",1,0))</f>
        <v>#REF!</v>
      </c>
      <c r="U93" s="25" t="e">
        <f>IF('Crisis Indicator Data'!#REF!="No Data",1,IF(#REF!&lt;&gt;"",1,0))</f>
        <v>#REF!</v>
      </c>
      <c r="V93" s="25" t="e">
        <f>IF('Crisis Indicator Data'!#REF!="No Data",1,IF(#REF!&lt;&gt;"",1,0))</f>
        <v>#REF!</v>
      </c>
      <c r="W93" s="25" t="e">
        <f>IF('Crisis Indicator Data'!#REF!="No Data",1,IF(#REF!&lt;&gt;"",1,0))</f>
        <v>#REF!</v>
      </c>
      <c r="X93" s="25" t="e">
        <f>IF('Crisis Indicator Data'!#REF!="No Data",1,IF(#REF!&lt;&gt;"",1,0))</f>
        <v>#REF!</v>
      </c>
      <c r="Y93" s="25" t="e">
        <f>IF('Crisis Indicator Data'!#REF!="No Data",1,IF(#REF!&lt;&gt;"",1,0))</f>
        <v>#REF!</v>
      </c>
      <c r="Z93" s="25" t="e">
        <f>IF('Crisis Indicator Data'!#REF!="No Data",1,IF(#REF!&lt;&gt;"",1,0))</f>
        <v>#REF!</v>
      </c>
      <c r="AA93" s="25" t="e">
        <f>IF('Crisis Indicator Data'!#REF!="No Data",1,IF(#REF!&lt;&gt;"",1,0))</f>
        <v>#REF!</v>
      </c>
      <c r="AB93" s="25" t="e">
        <f>IF('Crisis Indicator Data'!#REF!="No Data",1,IF(#REF!&lt;&gt;"",1,0))</f>
        <v>#REF!</v>
      </c>
      <c r="AC93" s="25" t="e">
        <f>IF('Crisis Indicator Data'!#REF!="No Data",1,IF(#REF!&lt;&gt;"",1,0))</f>
        <v>#REF!</v>
      </c>
      <c r="AD93" s="25" t="e">
        <f>IF('Crisis Indicator Data'!#REF!="No Data",1,IF(#REF!&lt;&gt;"",1,0))</f>
        <v>#REF!</v>
      </c>
      <c r="AE93" s="25" t="e">
        <f>IF('Crisis Indicator Data'!#REF!="No Data",1,IF(#REF!&lt;&gt;"",1,0))</f>
        <v>#REF!</v>
      </c>
      <c r="AF93" s="25" t="e">
        <f>IF('Crisis Indicator Data'!#REF!="No Data",1,IF(#REF!&lt;&gt;"",1,0))</f>
        <v>#REF!</v>
      </c>
      <c r="AG93" s="25" t="e">
        <f>IF('Crisis Indicator Data'!#REF!="No Data",1,IF(#REF!&lt;&gt;"",1,0))</f>
        <v>#REF!</v>
      </c>
      <c r="AH93" s="25" t="e">
        <f>IF('Crisis Indicator Data'!#REF!="No Data",1,IF(#REF!&lt;&gt;"",1,0))</f>
        <v>#REF!</v>
      </c>
      <c r="AI93" s="25" t="e">
        <f>IF('Crisis Indicator Data'!#REF!="No Data",1,IF(#REF!&lt;&gt;"",1,0))</f>
        <v>#REF!</v>
      </c>
      <c r="AJ93" s="25" t="e">
        <f>IF('Crisis Indicator Data'!#REF!="No Data",1,IF(#REF!&lt;&gt;"",1,0))</f>
        <v>#REF!</v>
      </c>
      <c r="AK93" s="25" t="e">
        <f>IF('Crisis Indicator Data'!#REF!="No Data",1,IF(#REF!&lt;&gt;"",1,0))</f>
        <v>#REF!</v>
      </c>
      <c r="AL93" s="25" t="e">
        <f>IF('Crisis Indicator Data'!#REF!="No Data",1,IF(#REF!&lt;&gt;"",1,0))</f>
        <v>#REF!</v>
      </c>
      <c r="AM93" s="25" t="e">
        <f>IF('Crisis Indicator Data'!#REF!="No Data",1,IF(#REF!&lt;&gt;"",1,0))</f>
        <v>#REF!</v>
      </c>
      <c r="AN93" s="25" t="e">
        <f>IF('Crisis Indicator Data'!#REF!="No Data",1,IF(#REF!&lt;&gt;"",1,0))</f>
        <v>#REF!</v>
      </c>
      <c r="AO93" s="25" t="e">
        <f>IF('Crisis Indicator Data'!#REF!="No Data",1,IF(#REF!&lt;&gt;"",1,0))</f>
        <v>#REF!</v>
      </c>
      <c r="AP93" s="25" t="e">
        <f>IF('Crisis Indicator Data'!#REF!="No Data",1,IF(#REF!&lt;&gt;"",1,0))</f>
        <v>#REF!</v>
      </c>
      <c r="AQ93" s="25" t="e">
        <f>IF('Crisis Indicator Data'!#REF!="No Data",1,IF(#REF!&lt;&gt;"",1,0))</f>
        <v>#REF!</v>
      </c>
      <c r="AR93" s="25" t="e">
        <f>IF('Crisis Indicator Data'!#REF!="No Data",1,IF(#REF!&lt;&gt;"",1,0))</f>
        <v>#REF!</v>
      </c>
      <c r="AS93" s="25" t="e">
        <f>IF('Crisis Indicator Data'!#REF!="No Data",1,IF(#REF!&lt;&gt;"",1,0))</f>
        <v>#REF!</v>
      </c>
      <c r="AT93" s="25" t="e">
        <f>IF('Crisis Indicator Data'!#REF!="No Data",1,IF(#REF!&lt;&gt;"",1,0))</f>
        <v>#REF!</v>
      </c>
      <c r="AU93" s="25" t="e">
        <f>IF('Crisis Indicator Data'!#REF!="No Data",1,IF(#REF!&lt;&gt;"",1,0))</f>
        <v>#REF!</v>
      </c>
      <c r="AV93" s="25" t="e">
        <f>IF('Crisis Indicator Data'!#REF!="No Data",1,IF(#REF!&lt;&gt;"",1,0))</f>
        <v>#REF!</v>
      </c>
      <c r="AW93" s="25" t="e">
        <f>IF('Crisis Indicator Data'!#REF!="No Data",1,IF(#REF!&lt;&gt;"",1,0))</f>
        <v>#REF!</v>
      </c>
      <c r="AX93" s="25" t="e">
        <f>IF('Crisis Indicator Data'!#REF!="No Data",1,IF(#REF!&lt;&gt;"",1,0))</f>
        <v>#REF!</v>
      </c>
      <c r="AY93" s="25" t="e">
        <f>IF('Crisis Indicator Data'!#REF!="No Data",1,IF(#REF!&lt;&gt;"",1,0))</f>
        <v>#REF!</v>
      </c>
      <c r="AZ93" s="25" t="e">
        <f>IF('Crisis Indicator Data'!#REF!="No Data",1,IF(#REF!&lt;&gt;"",1,0))</f>
        <v>#REF!</v>
      </c>
      <c r="BA93" t="e">
        <f t="shared" si="4"/>
        <v>#REF!</v>
      </c>
      <c r="BB93" s="27" t="e">
        <f t="shared" si="5"/>
        <v>#REF!</v>
      </c>
    </row>
    <row r="94" spans="1:54">
      <c r="A94" t="s">
        <v>6983</v>
      </c>
      <c r="B94" s="25" t="e">
        <f>IF('Crisis Indicator Data'!#REF!="No Data",1,IF(#REF!&lt;&gt;"",1,0))</f>
        <v>#REF!</v>
      </c>
      <c r="C94" s="25" t="e">
        <f>IF('Crisis Indicator Data'!#REF!="No Data",1,IF(#REF!&lt;&gt;"",1,0))</f>
        <v>#REF!</v>
      </c>
      <c r="D94" s="25" t="e">
        <f>IF('Crisis Indicator Data'!#REF!="No Data",1,IF(#REF!&lt;&gt;"",1,0))</f>
        <v>#REF!</v>
      </c>
      <c r="E94" s="25" t="e">
        <f>IF('Crisis Indicator Data'!#REF!="No Data",1,IF(#REF!&lt;&gt;"",1,0))</f>
        <v>#REF!</v>
      </c>
      <c r="F94" s="25" t="e">
        <f>IF('Crisis Indicator Data'!#REF!="No Data",1,IF(#REF!&lt;&gt;"",1,0))</f>
        <v>#REF!</v>
      </c>
      <c r="G94" s="25" t="e">
        <f>IF('Crisis Indicator Data'!#REF!="No Data",1,IF(#REF!&lt;&gt;"",1,0))</f>
        <v>#REF!</v>
      </c>
      <c r="H94" s="25" t="e">
        <f>IF('Crisis Indicator Data'!#REF!="No Data",1,IF(#REF!&lt;&gt;"",1,0))</f>
        <v>#REF!</v>
      </c>
      <c r="I94" s="25" t="e">
        <f>IF('Crisis Indicator Data'!#REF!="No Data",1,IF(#REF!&lt;&gt;"",1,0))</f>
        <v>#REF!</v>
      </c>
      <c r="J94" s="25" t="e">
        <f>IF('Crisis Indicator Data'!#REF!="No Data",1,IF(#REF!&lt;&gt;"",1,0))</f>
        <v>#REF!</v>
      </c>
      <c r="K94" s="25" t="e">
        <f>IF('Crisis Indicator Data'!#REF!="No Data",1,IF(#REF!&lt;&gt;"",1,0))</f>
        <v>#REF!</v>
      </c>
      <c r="L94" s="25" t="e">
        <f>IF('Crisis Indicator Data'!#REF!="No Data",1,IF(#REF!&lt;&gt;"",1,0))</f>
        <v>#REF!</v>
      </c>
      <c r="M94" s="25" t="e">
        <f>IF('Crisis Indicator Data'!#REF!="No Data",1,IF(#REF!&lt;&gt;"",1,0))</f>
        <v>#REF!</v>
      </c>
      <c r="N94" s="25" t="e">
        <f>IF('Crisis Indicator Data'!#REF!="No Data",1,IF(#REF!&lt;&gt;"",1,0))</f>
        <v>#REF!</v>
      </c>
      <c r="O94" s="25" t="e">
        <f>IF('Crisis Indicator Data'!#REF!="No Data",1,IF(#REF!&lt;&gt;"",1,0))</f>
        <v>#REF!</v>
      </c>
      <c r="P94" s="25" t="e">
        <f>IF('Crisis Indicator Data'!#REF!="No Data",1,IF(#REF!&lt;&gt;"",1,0))</f>
        <v>#REF!</v>
      </c>
      <c r="Q94" s="25" t="e">
        <f>IF('Crisis Indicator Data'!#REF!="No Data",1,IF(#REF!&lt;&gt;"",1,0))</f>
        <v>#REF!</v>
      </c>
      <c r="R94" s="25" t="e">
        <f>IF('Crisis Indicator Data'!#REF!="No Data",1,IF(#REF!&lt;&gt;"",1,0))</f>
        <v>#REF!</v>
      </c>
      <c r="S94" s="25" t="e">
        <f>IF('Crisis Indicator Data'!#REF!="No Data",1,IF(#REF!&lt;&gt;"",1,0))</f>
        <v>#REF!</v>
      </c>
      <c r="T94" s="25" t="e">
        <f>IF('Crisis Indicator Data'!#REF!="No Data",1,IF(#REF!&lt;&gt;"",1,0))</f>
        <v>#REF!</v>
      </c>
      <c r="U94" s="25" t="e">
        <f>IF('Crisis Indicator Data'!#REF!="No Data",1,IF(#REF!&lt;&gt;"",1,0))</f>
        <v>#REF!</v>
      </c>
      <c r="V94" s="25" t="e">
        <f>IF('Crisis Indicator Data'!#REF!="No Data",1,IF(#REF!&lt;&gt;"",1,0))</f>
        <v>#REF!</v>
      </c>
      <c r="W94" s="25" t="e">
        <f>IF('Crisis Indicator Data'!#REF!="No Data",1,IF(#REF!&lt;&gt;"",1,0))</f>
        <v>#REF!</v>
      </c>
      <c r="X94" s="25" t="e">
        <f>IF('Crisis Indicator Data'!#REF!="No Data",1,IF(#REF!&lt;&gt;"",1,0))</f>
        <v>#REF!</v>
      </c>
      <c r="Y94" s="25" t="e">
        <f>IF('Crisis Indicator Data'!#REF!="No Data",1,IF(#REF!&lt;&gt;"",1,0))</f>
        <v>#REF!</v>
      </c>
      <c r="Z94" s="25" t="e">
        <f>IF('Crisis Indicator Data'!#REF!="No Data",1,IF(#REF!&lt;&gt;"",1,0))</f>
        <v>#REF!</v>
      </c>
      <c r="AA94" s="25" t="e">
        <f>IF('Crisis Indicator Data'!#REF!="No Data",1,IF(#REF!&lt;&gt;"",1,0))</f>
        <v>#REF!</v>
      </c>
      <c r="AB94" s="25" t="e">
        <f>IF('Crisis Indicator Data'!#REF!="No Data",1,IF(#REF!&lt;&gt;"",1,0))</f>
        <v>#REF!</v>
      </c>
      <c r="AC94" s="25" t="e">
        <f>IF('Crisis Indicator Data'!#REF!="No Data",1,IF(#REF!&lt;&gt;"",1,0))</f>
        <v>#REF!</v>
      </c>
      <c r="AD94" s="25" t="e">
        <f>IF('Crisis Indicator Data'!#REF!="No Data",1,IF(#REF!&lt;&gt;"",1,0))</f>
        <v>#REF!</v>
      </c>
      <c r="AE94" s="25" t="e">
        <f>IF('Crisis Indicator Data'!#REF!="No Data",1,IF(#REF!&lt;&gt;"",1,0))</f>
        <v>#REF!</v>
      </c>
      <c r="AF94" s="25" t="e">
        <f>IF('Crisis Indicator Data'!#REF!="No Data",1,IF(#REF!&lt;&gt;"",1,0))</f>
        <v>#REF!</v>
      </c>
      <c r="AG94" s="25" t="e">
        <f>IF('Crisis Indicator Data'!#REF!="No Data",1,IF(#REF!&lt;&gt;"",1,0))</f>
        <v>#REF!</v>
      </c>
      <c r="AH94" s="25" t="e">
        <f>IF('Crisis Indicator Data'!#REF!="No Data",1,IF(#REF!&lt;&gt;"",1,0))</f>
        <v>#REF!</v>
      </c>
      <c r="AI94" s="25" t="e">
        <f>IF('Crisis Indicator Data'!#REF!="No Data",1,IF(#REF!&lt;&gt;"",1,0))</f>
        <v>#REF!</v>
      </c>
      <c r="AJ94" s="25" t="e">
        <f>IF('Crisis Indicator Data'!#REF!="No Data",1,IF(#REF!&lt;&gt;"",1,0))</f>
        <v>#REF!</v>
      </c>
      <c r="AK94" s="25" t="e">
        <f>IF('Crisis Indicator Data'!#REF!="No Data",1,IF(#REF!&lt;&gt;"",1,0))</f>
        <v>#REF!</v>
      </c>
      <c r="AL94" s="25" t="e">
        <f>IF('Crisis Indicator Data'!#REF!="No Data",1,IF(#REF!&lt;&gt;"",1,0))</f>
        <v>#REF!</v>
      </c>
      <c r="AM94" s="25" t="e">
        <f>IF('Crisis Indicator Data'!#REF!="No Data",1,IF(#REF!&lt;&gt;"",1,0))</f>
        <v>#REF!</v>
      </c>
      <c r="AN94" s="25" t="e">
        <f>IF('Crisis Indicator Data'!#REF!="No Data",1,IF(#REF!&lt;&gt;"",1,0))</f>
        <v>#REF!</v>
      </c>
      <c r="AO94" s="25" t="e">
        <f>IF('Crisis Indicator Data'!#REF!="No Data",1,IF(#REF!&lt;&gt;"",1,0))</f>
        <v>#REF!</v>
      </c>
      <c r="AP94" s="25" t="e">
        <f>IF('Crisis Indicator Data'!#REF!="No Data",1,IF(#REF!&lt;&gt;"",1,0))</f>
        <v>#REF!</v>
      </c>
      <c r="AQ94" s="25" t="e">
        <f>IF('Crisis Indicator Data'!#REF!="No Data",1,IF(#REF!&lt;&gt;"",1,0))</f>
        <v>#REF!</v>
      </c>
      <c r="AR94" s="25" t="e">
        <f>IF('Crisis Indicator Data'!#REF!="No Data",1,IF(#REF!&lt;&gt;"",1,0))</f>
        <v>#REF!</v>
      </c>
      <c r="AS94" s="25" t="e">
        <f>IF('Crisis Indicator Data'!#REF!="No Data",1,IF(#REF!&lt;&gt;"",1,0))</f>
        <v>#REF!</v>
      </c>
      <c r="AT94" s="25" t="e">
        <f>IF('Crisis Indicator Data'!#REF!="No Data",1,IF(#REF!&lt;&gt;"",1,0))</f>
        <v>#REF!</v>
      </c>
      <c r="AU94" s="25" t="e">
        <f>IF('Crisis Indicator Data'!#REF!="No Data",1,IF(#REF!&lt;&gt;"",1,0))</f>
        <v>#REF!</v>
      </c>
      <c r="AV94" s="25" t="e">
        <f>IF('Crisis Indicator Data'!#REF!="No Data",1,IF(#REF!&lt;&gt;"",1,0))</f>
        <v>#REF!</v>
      </c>
      <c r="AW94" s="25" t="e">
        <f>IF('Crisis Indicator Data'!#REF!="No Data",1,IF(#REF!&lt;&gt;"",1,0))</f>
        <v>#REF!</v>
      </c>
      <c r="AX94" s="25" t="e">
        <f>IF('Crisis Indicator Data'!#REF!="No Data",1,IF(#REF!&lt;&gt;"",1,0))</f>
        <v>#REF!</v>
      </c>
      <c r="AY94" s="25" t="e">
        <f>IF('Crisis Indicator Data'!#REF!="No Data",1,IF(#REF!&lt;&gt;"",1,0))</f>
        <v>#REF!</v>
      </c>
      <c r="AZ94" s="25" t="e">
        <f>IF('Crisis Indicator Data'!#REF!="No Data",1,IF(#REF!&lt;&gt;"",1,0))</f>
        <v>#REF!</v>
      </c>
      <c r="BA94" t="e">
        <f t="shared" si="4"/>
        <v>#REF!</v>
      </c>
      <c r="BB94" s="27" t="e">
        <f t="shared" si="5"/>
        <v>#REF!</v>
      </c>
    </row>
    <row r="95" spans="1:54">
      <c r="A95" t="s">
        <v>6966</v>
      </c>
      <c r="B95" s="25" t="e">
        <f>IF('Crisis Indicator Data'!#REF!="No Data",1,IF(#REF!&lt;&gt;"",1,0))</f>
        <v>#REF!</v>
      </c>
      <c r="C95" s="25" t="e">
        <f>IF('Crisis Indicator Data'!#REF!="No Data",1,IF(#REF!&lt;&gt;"",1,0))</f>
        <v>#REF!</v>
      </c>
      <c r="D95" s="25" t="e">
        <f>IF('Crisis Indicator Data'!#REF!="No Data",1,IF(#REF!&lt;&gt;"",1,0))</f>
        <v>#REF!</v>
      </c>
      <c r="E95" s="25" t="e">
        <f>IF('Crisis Indicator Data'!#REF!="No Data",1,IF(#REF!&lt;&gt;"",1,0))</f>
        <v>#REF!</v>
      </c>
      <c r="F95" s="25" t="e">
        <f>IF('Crisis Indicator Data'!#REF!="No Data",1,IF(#REF!&lt;&gt;"",1,0))</f>
        <v>#REF!</v>
      </c>
      <c r="G95" s="25" t="e">
        <f>IF('Crisis Indicator Data'!#REF!="No Data",1,IF(#REF!&lt;&gt;"",1,0))</f>
        <v>#REF!</v>
      </c>
      <c r="H95" s="25" t="e">
        <f>IF('Crisis Indicator Data'!#REF!="No Data",1,IF(#REF!&lt;&gt;"",1,0))</f>
        <v>#REF!</v>
      </c>
      <c r="I95" s="25" t="e">
        <f>IF('Crisis Indicator Data'!#REF!="No Data",1,IF(#REF!&lt;&gt;"",1,0))</f>
        <v>#REF!</v>
      </c>
      <c r="J95" s="25" t="e">
        <f>IF('Crisis Indicator Data'!#REF!="No Data",1,IF(#REF!&lt;&gt;"",1,0))</f>
        <v>#REF!</v>
      </c>
      <c r="K95" s="25" t="e">
        <f>IF('Crisis Indicator Data'!#REF!="No Data",1,IF(#REF!&lt;&gt;"",1,0))</f>
        <v>#REF!</v>
      </c>
      <c r="L95" s="25" t="e">
        <f>IF('Crisis Indicator Data'!#REF!="No Data",1,IF(#REF!&lt;&gt;"",1,0))</f>
        <v>#REF!</v>
      </c>
      <c r="M95" s="25" t="e">
        <f>IF('Crisis Indicator Data'!#REF!="No Data",1,IF(#REF!&lt;&gt;"",1,0))</f>
        <v>#REF!</v>
      </c>
      <c r="N95" s="25" t="e">
        <f>IF('Crisis Indicator Data'!#REF!="No Data",1,IF(#REF!&lt;&gt;"",1,0))</f>
        <v>#REF!</v>
      </c>
      <c r="O95" s="25" t="e">
        <f>IF('Crisis Indicator Data'!#REF!="No Data",1,IF(#REF!&lt;&gt;"",1,0))</f>
        <v>#REF!</v>
      </c>
      <c r="P95" s="25" t="e">
        <f>IF('Crisis Indicator Data'!#REF!="No Data",1,IF(#REF!&lt;&gt;"",1,0))</f>
        <v>#REF!</v>
      </c>
      <c r="Q95" s="25" t="e">
        <f>IF('Crisis Indicator Data'!#REF!="No Data",1,IF(#REF!&lt;&gt;"",1,0))</f>
        <v>#REF!</v>
      </c>
      <c r="R95" s="25" t="e">
        <f>IF('Crisis Indicator Data'!#REF!="No Data",1,IF(#REF!&lt;&gt;"",1,0))</f>
        <v>#REF!</v>
      </c>
      <c r="S95" s="25" t="e">
        <f>IF('Crisis Indicator Data'!#REF!="No Data",1,IF(#REF!&lt;&gt;"",1,0))</f>
        <v>#REF!</v>
      </c>
      <c r="T95" s="25" t="e">
        <f>IF('Crisis Indicator Data'!#REF!="No Data",1,IF(#REF!&lt;&gt;"",1,0))</f>
        <v>#REF!</v>
      </c>
      <c r="U95" s="25" t="e">
        <f>IF('Crisis Indicator Data'!#REF!="No Data",1,IF(#REF!&lt;&gt;"",1,0))</f>
        <v>#REF!</v>
      </c>
      <c r="V95" s="25" t="e">
        <f>IF('Crisis Indicator Data'!#REF!="No Data",1,IF(#REF!&lt;&gt;"",1,0))</f>
        <v>#REF!</v>
      </c>
      <c r="W95" s="25" t="e">
        <f>IF('Crisis Indicator Data'!#REF!="No Data",1,IF(#REF!&lt;&gt;"",1,0))</f>
        <v>#REF!</v>
      </c>
      <c r="X95" s="25" t="e">
        <f>IF('Crisis Indicator Data'!#REF!="No Data",1,IF(#REF!&lt;&gt;"",1,0))</f>
        <v>#REF!</v>
      </c>
      <c r="Y95" s="25" t="e">
        <f>IF('Crisis Indicator Data'!#REF!="No Data",1,IF(#REF!&lt;&gt;"",1,0))</f>
        <v>#REF!</v>
      </c>
      <c r="Z95" s="25" t="e">
        <f>IF('Crisis Indicator Data'!#REF!="No Data",1,IF(#REF!&lt;&gt;"",1,0))</f>
        <v>#REF!</v>
      </c>
      <c r="AA95" s="25" t="e">
        <f>IF('Crisis Indicator Data'!#REF!="No Data",1,IF(#REF!&lt;&gt;"",1,0))</f>
        <v>#REF!</v>
      </c>
      <c r="AB95" s="25" t="e">
        <f>IF('Crisis Indicator Data'!#REF!="No Data",1,IF(#REF!&lt;&gt;"",1,0))</f>
        <v>#REF!</v>
      </c>
      <c r="AC95" s="25" t="e">
        <f>IF('Crisis Indicator Data'!#REF!="No Data",1,IF(#REF!&lt;&gt;"",1,0))</f>
        <v>#REF!</v>
      </c>
      <c r="AD95" s="25" t="e">
        <f>IF('Crisis Indicator Data'!#REF!="No Data",1,IF(#REF!&lt;&gt;"",1,0))</f>
        <v>#REF!</v>
      </c>
      <c r="AE95" s="25" t="e">
        <f>IF('Crisis Indicator Data'!#REF!="No Data",1,IF(#REF!&lt;&gt;"",1,0))</f>
        <v>#REF!</v>
      </c>
      <c r="AF95" s="25" t="e">
        <f>IF('Crisis Indicator Data'!#REF!="No Data",1,IF(#REF!&lt;&gt;"",1,0))</f>
        <v>#REF!</v>
      </c>
      <c r="AG95" s="25" t="e">
        <f>IF('Crisis Indicator Data'!#REF!="No Data",1,IF(#REF!&lt;&gt;"",1,0))</f>
        <v>#REF!</v>
      </c>
      <c r="AH95" s="25" t="e">
        <f>IF('Crisis Indicator Data'!#REF!="No Data",1,IF(#REF!&lt;&gt;"",1,0))</f>
        <v>#REF!</v>
      </c>
      <c r="AI95" s="25" t="e">
        <f>IF('Crisis Indicator Data'!#REF!="No Data",1,IF(#REF!&lt;&gt;"",1,0))</f>
        <v>#REF!</v>
      </c>
      <c r="AJ95" s="25" t="e">
        <f>IF('Crisis Indicator Data'!#REF!="No Data",1,IF(#REF!&lt;&gt;"",1,0))</f>
        <v>#REF!</v>
      </c>
      <c r="AK95" s="25" t="e">
        <f>IF('Crisis Indicator Data'!#REF!="No Data",1,IF(#REF!&lt;&gt;"",1,0))</f>
        <v>#REF!</v>
      </c>
      <c r="AL95" s="25" t="e">
        <f>IF('Crisis Indicator Data'!#REF!="No Data",1,IF(#REF!&lt;&gt;"",1,0))</f>
        <v>#REF!</v>
      </c>
      <c r="AM95" s="25" t="e">
        <f>IF('Crisis Indicator Data'!#REF!="No Data",1,IF(#REF!&lt;&gt;"",1,0))</f>
        <v>#REF!</v>
      </c>
      <c r="AN95" s="25" t="e">
        <f>IF('Crisis Indicator Data'!#REF!="No Data",1,IF(#REF!&lt;&gt;"",1,0))</f>
        <v>#REF!</v>
      </c>
      <c r="AO95" s="25" t="e">
        <f>IF('Crisis Indicator Data'!#REF!="No Data",1,IF(#REF!&lt;&gt;"",1,0))</f>
        <v>#REF!</v>
      </c>
      <c r="AP95" s="25" t="e">
        <f>IF('Crisis Indicator Data'!#REF!="No Data",1,IF(#REF!&lt;&gt;"",1,0))</f>
        <v>#REF!</v>
      </c>
      <c r="AQ95" s="25" t="e">
        <f>IF('Crisis Indicator Data'!#REF!="No Data",1,IF(#REF!&lt;&gt;"",1,0))</f>
        <v>#REF!</v>
      </c>
      <c r="AR95" s="25" t="e">
        <f>IF('Crisis Indicator Data'!#REF!="No Data",1,IF(#REF!&lt;&gt;"",1,0))</f>
        <v>#REF!</v>
      </c>
      <c r="AS95" s="25" t="e">
        <f>IF('Crisis Indicator Data'!#REF!="No Data",1,IF(#REF!&lt;&gt;"",1,0))</f>
        <v>#REF!</v>
      </c>
      <c r="AT95" s="25" t="e">
        <f>IF('Crisis Indicator Data'!#REF!="No Data",1,IF(#REF!&lt;&gt;"",1,0))</f>
        <v>#REF!</v>
      </c>
      <c r="AU95" s="25" t="e">
        <f>IF('Crisis Indicator Data'!#REF!="No Data",1,IF(#REF!&lt;&gt;"",1,0))</f>
        <v>#REF!</v>
      </c>
      <c r="AV95" s="25" t="e">
        <f>IF('Crisis Indicator Data'!#REF!="No Data",1,IF(#REF!&lt;&gt;"",1,0))</f>
        <v>#REF!</v>
      </c>
      <c r="AW95" s="25" t="e">
        <f>IF('Crisis Indicator Data'!#REF!="No Data",1,IF(#REF!&lt;&gt;"",1,0))</f>
        <v>#REF!</v>
      </c>
      <c r="AX95" s="25" t="e">
        <f>IF('Crisis Indicator Data'!#REF!="No Data",1,IF(#REF!&lt;&gt;"",1,0))</f>
        <v>#REF!</v>
      </c>
      <c r="AY95" s="25" t="e">
        <f>IF('Crisis Indicator Data'!#REF!="No Data",1,IF(#REF!&lt;&gt;"",1,0))</f>
        <v>#REF!</v>
      </c>
      <c r="AZ95" s="25" t="e">
        <f>IF('Crisis Indicator Data'!#REF!="No Data",1,IF(#REF!&lt;&gt;"",1,0))</f>
        <v>#REF!</v>
      </c>
      <c r="BA95" t="e">
        <f t="shared" si="4"/>
        <v>#REF!</v>
      </c>
      <c r="BB95" s="27" t="e">
        <f t="shared" si="5"/>
        <v>#REF!</v>
      </c>
    </row>
    <row r="96" spans="1:54">
      <c r="A96" t="s">
        <v>6977</v>
      </c>
      <c r="B96" s="25" t="e">
        <f>IF('Crisis Indicator Data'!#REF!="No Data",1,IF(#REF!&lt;&gt;"",1,0))</f>
        <v>#REF!</v>
      </c>
      <c r="C96" s="25" t="e">
        <f>IF('Crisis Indicator Data'!#REF!="No Data",1,IF(#REF!&lt;&gt;"",1,0))</f>
        <v>#REF!</v>
      </c>
      <c r="D96" s="25" t="e">
        <f>IF('Crisis Indicator Data'!#REF!="No Data",1,IF(#REF!&lt;&gt;"",1,0))</f>
        <v>#REF!</v>
      </c>
      <c r="E96" s="25" t="e">
        <f>IF('Crisis Indicator Data'!#REF!="No Data",1,IF(#REF!&lt;&gt;"",1,0))</f>
        <v>#REF!</v>
      </c>
      <c r="F96" s="25" t="e">
        <f>IF('Crisis Indicator Data'!#REF!="No Data",1,IF(#REF!&lt;&gt;"",1,0))</f>
        <v>#REF!</v>
      </c>
      <c r="G96" s="25" t="e">
        <f>IF('Crisis Indicator Data'!#REF!="No Data",1,IF(#REF!&lt;&gt;"",1,0))</f>
        <v>#REF!</v>
      </c>
      <c r="H96" s="25" t="e">
        <f>IF('Crisis Indicator Data'!#REF!="No Data",1,IF(#REF!&lt;&gt;"",1,0))</f>
        <v>#REF!</v>
      </c>
      <c r="I96" s="25" t="e">
        <f>IF('Crisis Indicator Data'!#REF!="No Data",1,IF(#REF!&lt;&gt;"",1,0))</f>
        <v>#REF!</v>
      </c>
      <c r="J96" s="25" t="e">
        <f>IF('Crisis Indicator Data'!#REF!="No Data",1,IF(#REF!&lt;&gt;"",1,0))</f>
        <v>#REF!</v>
      </c>
      <c r="K96" s="25" t="e">
        <f>IF('Crisis Indicator Data'!#REF!="No Data",1,IF(#REF!&lt;&gt;"",1,0))</f>
        <v>#REF!</v>
      </c>
      <c r="L96" s="25" t="e">
        <f>IF('Crisis Indicator Data'!#REF!="No Data",1,IF(#REF!&lt;&gt;"",1,0))</f>
        <v>#REF!</v>
      </c>
      <c r="M96" s="25" t="e">
        <f>IF('Crisis Indicator Data'!#REF!="No Data",1,IF(#REF!&lt;&gt;"",1,0))</f>
        <v>#REF!</v>
      </c>
      <c r="N96" s="25" t="e">
        <f>IF('Crisis Indicator Data'!#REF!="No Data",1,IF(#REF!&lt;&gt;"",1,0))</f>
        <v>#REF!</v>
      </c>
      <c r="O96" s="25" t="e">
        <f>IF('Crisis Indicator Data'!#REF!="No Data",1,IF(#REF!&lt;&gt;"",1,0))</f>
        <v>#REF!</v>
      </c>
      <c r="P96" s="25" t="e">
        <f>IF('Crisis Indicator Data'!#REF!="No Data",1,IF(#REF!&lt;&gt;"",1,0))</f>
        <v>#REF!</v>
      </c>
      <c r="Q96" s="25" t="e">
        <f>IF('Crisis Indicator Data'!#REF!="No Data",1,IF(#REF!&lt;&gt;"",1,0))</f>
        <v>#REF!</v>
      </c>
      <c r="R96" s="25" t="e">
        <f>IF('Crisis Indicator Data'!#REF!="No Data",1,IF(#REF!&lt;&gt;"",1,0))</f>
        <v>#REF!</v>
      </c>
      <c r="S96" s="25" t="e">
        <f>IF('Crisis Indicator Data'!#REF!="No Data",1,IF(#REF!&lt;&gt;"",1,0))</f>
        <v>#REF!</v>
      </c>
      <c r="T96" s="25" t="e">
        <f>IF('Crisis Indicator Data'!#REF!="No Data",1,IF(#REF!&lt;&gt;"",1,0))</f>
        <v>#REF!</v>
      </c>
      <c r="U96" s="25" t="e">
        <f>IF('Crisis Indicator Data'!#REF!="No Data",1,IF(#REF!&lt;&gt;"",1,0))</f>
        <v>#REF!</v>
      </c>
      <c r="V96" s="25" t="e">
        <f>IF('Crisis Indicator Data'!#REF!="No Data",1,IF(#REF!&lt;&gt;"",1,0))</f>
        <v>#REF!</v>
      </c>
      <c r="W96" s="25" t="e">
        <f>IF('Crisis Indicator Data'!#REF!="No Data",1,IF(#REF!&lt;&gt;"",1,0))</f>
        <v>#REF!</v>
      </c>
      <c r="X96" s="25" t="e">
        <f>IF('Crisis Indicator Data'!#REF!="No Data",1,IF(#REF!&lt;&gt;"",1,0))</f>
        <v>#REF!</v>
      </c>
      <c r="Y96" s="25" t="e">
        <f>IF('Crisis Indicator Data'!#REF!="No Data",1,IF(#REF!&lt;&gt;"",1,0))</f>
        <v>#REF!</v>
      </c>
      <c r="Z96" s="25" t="e">
        <f>IF('Crisis Indicator Data'!#REF!="No Data",1,IF(#REF!&lt;&gt;"",1,0))</f>
        <v>#REF!</v>
      </c>
      <c r="AA96" s="25" t="e">
        <f>IF('Crisis Indicator Data'!#REF!="No Data",1,IF(#REF!&lt;&gt;"",1,0))</f>
        <v>#REF!</v>
      </c>
      <c r="AB96" s="25" t="e">
        <f>IF('Crisis Indicator Data'!#REF!="No Data",1,IF(#REF!&lt;&gt;"",1,0))</f>
        <v>#REF!</v>
      </c>
      <c r="AC96" s="25" t="e">
        <f>IF('Crisis Indicator Data'!#REF!="No Data",1,IF(#REF!&lt;&gt;"",1,0))</f>
        <v>#REF!</v>
      </c>
      <c r="AD96" s="25" t="e">
        <f>IF('Crisis Indicator Data'!#REF!="No Data",1,IF(#REF!&lt;&gt;"",1,0))</f>
        <v>#REF!</v>
      </c>
      <c r="AE96" s="25" t="e">
        <f>IF('Crisis Indicator Data'!#REF!="No Data",1,IF(#REF!&lt;&gt;"",1,0))</f>
        <v>#REF!</v>
      </c>
      <c r="AF96" s="25" t="e">
        <f>IF('Crisis Indicator Data'!#REF!="No Data",1,IF(#REF!&lt;&gt;"",1,0))</f>
        <v>#REF!</v>
      </c>
      <c r="AG96" s="25" t="e">
        <f>IF('Crisis Indicator Data'!#REF!="No Data",1,IF(#REF!&lt;&gt;"",1,0))</f>
        <v>#REF!</v>
      </c>
      <c r="AH96" s="25" t="e">
        <f>IF('Crisis Indicator Data'!#REF!="No Data",1,IF(#REF!&lt;&gt;"",1,0))</f>
        <v>#REF!</v>
      </c>
      <c r="AI96" s="25" t="e">
        <f>IF('Crisis Indicator Data'!#REF!="No Data",1,IF(#REF!&lt;&gt;"",1,0))</f>
        <v>#REF!</v>
      </c>
      <c r="AJ96" s="25" t="e">
        <f>IF('Crisis Indicator Data'!#REF!="No Data",1,IF(#REF!&lt;&gt;"",1,0))</f>
        <v>#REF!</v>
      </c>
      <c r="AK96" s="25" t="e">
        <f>IF('Crisis Indicator Data'!#REF!="No Data",1,IF(#REF!&lt;&gt;"",1,0))</f>
        <v>#REF!</v>
      </c>
      <c r="AL96" s="25" t="e">
        <f>IF('Crisis Indicator Data'!#REF!="No Data",1,IF(#REF!&lt;&gt;"",1,0))</f>
        <v>#REF!</v>
      </c>
      <c r="AM96" s="25" t="e">
        <f>IF('Crisis Indicator Data'!#REF!="No Data",1,IF(#REF!&lt;&gt;"",1,0))</f>
        <v>#REF!</v>
      </c>
      <c r="AN96" s="25" t="e">
        <f>IF('Crisis Indicator Data'!#REF!="No Data",1,IF(#REF!&lt;&gt;"",1,0))</f>
        <v>#REF!</v>
      </c>
      <c r="AO96" s="25" t="e">
        <f>IF('Crisis Indicator Data'!#REF!="No Data",1,IF(#REF!&lt;&gt;"",1,0))</f>
        <v>#REF!</v>
      </c>
      <c r="AP96" s="25" t="e">
        <f>IF('Crisis Indicator Data'!#REF!="No Data",1,IF(#REF!&lt;&gt;"",1,0))</f>
        <v>#REF!</v>
      </c>
      <c r="AQ96" s="25" t="e">
        <f>IF('Crisis Indicator Data'!#REF!="No Data",1,IF(#REF!&lt;&gt;"",1,0))</f>
        <v>#REF!</v>
      </c>
      <c r="AR96" s="25" t="e">
        <f>IF('Crisis Indicator Data'!#REF!="No Data",1,IF(#REF!&lt;&gt;"",1,0))</f>
        <v>#REF!</v>
      </c>
      <c r="AS96" s="25" t="e">
        <f>IF('Crisis Indicator Data'!#REF!="No Data",1,IF(#REF!&lt;&gt;"",1,0))</f>
        <v>#REF!</v>
      </c>
      <c r="AT96" s="25" t="e">
        <f>IF('Crisis Indicator Data'!#REF!="No Data",1,IF(#REF!&lt;&gt;"",1,0))</f>
        <v>#REF!</v>
      </c>
      <c r="AU96" s="25" t="e">
        <f>IF('Crisis Indicator Data'!#REF!="No Data",1,IF(#REF!&lt;&gt;"",1,0))</f>
        <v>#REF!</v>
      </c>
      <c r="AV96" s="25" t="e">
        <f>IF('Crisis Indicator Data'!#REF!="No Data",1,IF(#REF!&lt;&gt;"",1,0))</f>
        <v>#REF!</v>
      </c>
      <c r="AW96" s="25" t="e">
        <f>IF('Crisis Indicator Data'!#REF!="No Data",1,IF(#REF!&lt;&gt;"",1,0))</f>
        <v>#REF!</v>
      </c>
      <c r="AX96" s="25" t="e">
        <f>IF('Crisis Indicator Data'!#REF!="No Data",1,IF(#REF!&lt;&gt;"",1,0))</f>
        <v>#REF!</v>
      </c>
      <c r="AY96" s="25" t="e">
        <f>IF('Crisis Indicator Data'!#REF!="No Data",1,IF(#REF!&lt;&gt;"",1,0))</f>
        <v>#REF!</v>
      </c>
      <c r="AZ96" s="25" t="e">
        <f>IF('Crisis Indicator Data'!#REF!="No Data",1,IF(#REF!&lt;&gt;"",1,0))</f>
        <v>#REF!</v>
      </c>
      <c r="BA96" t="e">
        <f t="shared" si="4"/>
        <v>#REF!</v>
      </c>
      <c r="BB96" s="27" t="e">
        <f t="shared" si="5"/>
        <v>#REF!</v>
      </c>
    </row>
    <row r="97" spans="1:54">
      <c r="A97" t="s">
        <v>6968</v>
      </c>
      <c r="B97" s="25" t="e">
        <f>IF('Crisis Indicator Data'!#REF!="No Data",1,IF(#REF!&lt;&gt;"",1,0))</f>
        <v>#REF!</v>
      </c>
      <c r="C97" s="25" t="e">
        <f>IF('Crisis Indicator Data'!#REF!="No Data",1,IF(#REF!&lt;&gt;"",1,0))</f>
        <v>#REF!</v>
      </c>
      <c r="D97" s="25" t="e">
        <f>IF('Crisis Indicator Data'!#REF!="No Data",1,IF(#REF!&lt;&gt;"",1,0))</f>
        <v>#REF!</v>
      </c>
      <c r="E97" s="25" t="e">
        <f>IF('Crisis Indicator Data'!#REF!="No Data",1,IF(#REF!&lt;&gt;"",1,0))</f>
        <v>#REF!</v>
      </c>
      <c r="F97" s="25" t="e">
        <f>IF('Crisis Indicator Data'!#REF!="No Data",1,IF(#REF!&lt;&gt;"",1,0))</f>
        <v>#REF!</v>
      </c>
      <c r="G97" s="25" t="e">
        <f>IF('Crisis Indicator Data'!#REF!="No Data",1,IF(#REF!&lt;&gt;"",1,0))</f>
        <v>#REF!</v>
      </c>
      <c r="H97" s="25" t="e">
        <f>IF('Crisis Indicator Data'!#REF!="No Data",1,IF(#REF!&lt;&gt;"",1,0))</f>
        <v>#REF!</v>
      </c>
      <c r="I97" s="25" t="e">
        <f>IF('Crisis Indicator Data'!#REF!="No Data",1,IF(#REF!&lt;&gt;"",1,0))</f>
        <v>#REF!</v>
      </c>
      <c r="J97" s="25" t="e">
        <f>IF('Crisis Indicator Data'!#REF!="No Data",1,IF(#REF!&lt;&gt;"",1,0))</f>
        <v>#REF!</v>
      </c>
      <c r="K97" s="25" t="e">
        <f>IF('Crisis Indicator Data'!#REF!="No Data",1,IF(#REF!&lt;&gt;"",1,0))</f>
        <v>#REF!</v>
      </c>
      <c r="L97" s="25" t="e">
        <f>IF('Crisis Indicator Data'!#REF!="No Data",1,IF(#REF!&lt;&gt;"",1,0))</f>
        <v>#REF!</v>
      </c>
      <c r="M97" s="25" t="e">
        <f>IF('Crisis Indicator Data'!#REF!="No Data",1,IF(#REF!&lt;&gt;"",1,0))</f>
        <v>#REF!</v>
      </c>
      <c r="N97" s="25" t="e">
        <f>IF('Crisis Indicator Data'!#REF!="No Data",1,IF(#REF!&lt;&gt;"",1,0))</f>
        <v>#REF!</v>
      </c>
      <c r="O97" s="25" t="e">
        <f>IF('Crisis Indicator Data'!#REF!="No Data",1,IF(#REF!&lt;&gt;"",1,0))</f>
        <v>#REF!</v>
      </c>
      <c r="P97" s="25" t="e">
        <f>IF('Crisis Indicator Data'!#REF!="No Data",1,IF(#REF!&lt;&gt;"",1,0))</f>
        <v>#REF!</v>
      </c>
      <c r="Q97" s="25" t="e">
        <f>IF('Crisis Indicator Data'!#REF!="No Data",1,IF(#REF!&lt;&gt;"",1,0))</f>
        <v>#REF!</v>
      </c>
      <c r="R97" s="25" t="e">
        <f>IF('Crisis Indicator Data'!#REF!="No Data",1,IF(#REF!&lt;&gt;"",1,0))</f>
        <v>#REF!</v>
      </c>
      <c r="S97" s="25" t="e">
        <f>IF('Crisis Indicator Data'!#REF!="No Data",1,IF(#REF!&lt;&gt;"",1,0))</f>
        <v>#REF!</v>
      </c>
      <c r="T97" s="25" t="e">
        <f>IF('Crisis Indicator Data'!#REF!="No Data",1,IF(#REF!&lt;&gt;"",1,0))</f>
        <v>#REF!</v>
      </c>
      <c r="U97" s="25" t="e">
        <f>IF('Crisis Indicator Data'!#REF!="No Data",1,IF(#REF!&lt;&gt;"",1,0))</f>
        <v>#REF!</v>
      </c>
      <c r="V97" s="25" t="e">
        <f>IF('Crisis Indicator Data'!#REF!="No Data",1,IF(#REF!&lt;&gt;"",1,0))</f>
        <v>#REF!</v>
      </c>
      <c r="W97" s="25" t="e">
        <f>IF('Crisis Indicator Data'!#REF!="No Data",1,IF(#REF!&lt;&gt;"",1,0))</f>
        <v>#REF!</v>
      </c>
      <c r="X97" s="25" t="e">
        <f>IF('Crisis Indicator Data'!#REF!="No Data",1,IF(#REF!&lt;&gt;"",1,0))</f>
        <v>#REF!</v>
      </c>
      <c r="Y97" s="25" t="e">
        <f>IF('Crisis Indicator Data'!#REF!="No Data",1,IF(#REF!&lt;&gt;"",1,0))</f>
        <v>#REF!</v>
      </c>
      <c r="Z97" s="25" t="e">
        <f>IF('Crisis Indicator Data'!#REF!="No Data",1,IF(#REF!&lt;&gt;"",1,0))</f>
        <v>#REF!</v>
      </c>
      <c r="AA97" s="25" t="e">
        <f>IF('Crisis Indicator Data'!#REF!="No Data",1,IF(#REF!&lt;&gt;"",1,0))</f>
        <v>#REF!</v>
      </c>
      <c r="AB97" s="25" t="e">
        <f>IF('Crisis Indicator Data'!#REF!="No Data",1,IF(#REF!&lt;&gt;"",1,0))</f>
        <v>#REF!</v>
      </c>
      <c r="AC97" s="25" t="e">
        <f>IF('Crisis Indicator Data'!#REF!="No Data",1,IF(#REF!&lt;&gt;"",1,0))</f>
        <v>#REF!</v>
      </c>
      <c r="AD97" s="25" t="e">
        <f>IF('Crisis Indicator Data'!#REF!="No Data",1,IF(#REF!&lt;&gt;"",1,0))</f>
        <v>#REF!</v>
      </c>
      <c r="AE97" s="25" t="e">
        <f>IF('Crisis Indicator Data'!#REF!="No Data",1,IF(#REF!&lt;&gt;"",1,0))</f>
        <v>#REF!</v>
      </c>
      <c r="AF97" s="25" t="e">
        <f>IF('Crisis Indicator Data'!#REF!="No Data",1,IF(#REF!&lt;&gt;"",1,0))</f>
        <v>#REF!</v>
      </c>
      <c r="AG97" s="25" t="e">
        <f>IF('Crisis Indicator Data'!#REF!="No Data",1,IF(#REF!&lt;&gt;"",1,0))</f>
        <v>#REF!</v>
      </c>
      <c r="AH97" s="25" t="e">
        <f>IF('Crisis Indicator Data'!#REF!="No Data",1,IF(#REF!&lt;&gt;"",1,0))</f>
        <v>#REF!</v>
      </c>
      <c r="AI97" s="25" t="e">
        <f>IF('Crisis Indicator Data'!#REF!="No Data",1,IF(#REF!&lt;&gt;"",1,0))</f>
        <v>#REF!</v>
      </c>
      <c r="AJ97" s="25" t="e">
        <f>IF('Crisis Indicator Data'!#REF!="No Data",1,IF(#REF!&lt;&gt;"",1,0))</f>
        <v>#REF!</v>
      </c>
      <c r="AK97" s="25" t="e">
        <f>IF('Crisis Indicator Data'!#REF!="No Data",1,IF(#REF!&lt;&gt;"",1,0))</f>
        <v>#REF!</v>
      </c>
      <c r="AL97" s="25" t="e">
        <f>IF('Crisis Indicator Data'!#REF!="No Data",1,IF(#REF!&lt;&gt;"",1,0))</f>
        <v>#REF!</v>
      </c>
      <c r="AM97" s="25" t="e">
        <f>IF('Crisis Indicator Data'!#REF!="No Data",1,IF(#REF!&lt;&gt;"",1,0))</f>
        <v>#REF!</v>
      </c>
      <c r="AN97" s="25" t="e">
        <f>IF('Crisis Indicator Data'!#REF!="No Data",1,IF(#REF!&lt;&gt;"",1,0))</f>
        <v>#REF!</v>
      </c>
      <c r="AO97" s="25" t="e">
        <f>IF('Crisis Indicator Data'!#REF!="No Data",1,IF(#REF!&lt;&gt;"",1,0))</f>
        <v>#REF!</v>
      </c>
      <c r="AP97" s="25" t="e">
        <f>IF('Crisis Indicator Data'!#REF!="No Data",1,IF(#REF!&lt;&gt;"",1,0))</f>
        <v>#REF!</v>
      </c>
      <c r="AQ97" s="25" t="e">
        <f>IF('Crisis Indicator Data'!#REF!="No Data",1,IF(#REF!&lt;&gt;"",1,0))</f>
        <v>#REF!</v>
      </c>
      <c r="AR97" s="25" t="e">
        <f>IF('Crisis Indicator Data'!#REF!="No Data",1,IF(#REF!&lt;&gt;"",1,0))</f>
        <v>#REF!</v>
      </c>
      <c r="AS97" s="25" t="e">
        <f>IF('Crisis Indicator Data'!#REF!="No Data",1,IF(#REF!&lt;&gt;"",1,0))</f>
        <v>#REF!</v>
      </c>
      <c r="AT97" s="25" t="e">
        <f>IF('Crisis Indicator Data'!#REF!="No Data",1,IF(#REF!&lt;&gt;"",1,0))</f>
        <v>#REF!</v>
      </c>
      <c r="AU97" s="25" t="e">
        <f>IF('Crisis Indicator Data'!#REF!="No Data",1,IF(#REF!&lt;&gt;"",1,0))</f>
        <v>#REF!</v>
      </c>
      <c r="AV97" s="25" t="e">
        <f>IF('Crisis Indicator Data'!#REF!="No Data",1,IF(#REF!&lt;&gt;"",1,0))</f>
        <v>#REF!</v>
      </c>
      <c r="AW97" s="25" t="e">
        <f>IF('Crisis Indicator Data'!#REF!="No Data",1,IF(#REF!&lt;&gt;"",1,0))</f>
        <v>#REF!</v>
      </c>
      <c r="AX97" s="25" t="e">
        <f>IF('Crisis Indicator Data'!#REF!="No Data",1,IF(#REF!&lt;&gt;"",1,0))</f>
        <v>#REF!</v>
      </c>
      <c r="AY97" s="25" t="e">
        <f>IF('Crisis Indicator Data'!#REF!="No Data",1,IF(#REF!&lt;&gt;"",1,0))</f>
        <v>#REF!</v>
      </c>
      <c r="AZ97" s="25" t="e">
        <f>IF('Crisis Indicator Data'!#REF!="No Data",1,IF(#REF!&lt;&gt;"",1,0))</f>
        <v>#REF!</v>
      </c>
      <c r="BA97" t="e">
        <f t="shared" si="4"/>
        <v>#REF!</v>
      </c>
      <c r="BB97" s="27" t="e">
        <f t="shared" si="5"/>
        <v>#REF!</v>
      </c>
    </row>
    <row r="98" spans="1:54">
      <c r="A98" t="s">
        <v>6969</v>
      </c>
      <c r="B98" s="25" t="e">
        <f>IF('Crisis Indicator Data'!#REF!="No Data",1,IF(#REF!&lt;&gt;"",1,0))</f>
        <v>#REF!</v>
      </c>
      <c r="C98" s="25" t="e">
        <f>IF('Crisis Indicator Data'!#REF!="No Data",1,IF(#REF!&lt;&gt;"",1,0))</f>
        <v>#REF!</v>
      </c>
      <c r="D98" s="25" t="e">
        <f>IF('Crisis Indicator Data'!#REF!="No Data",1,IF(#REF!&lt;&gt;"",1,0))</f>
        <v>#REF!</v>
      </c>
      <c r="E98" s="25" t="e">
        <f>IF('Crisis Indicator Data'!#REF!="No Data",1,IF(#REF!&lt;&gt;"",1,0))</f>
        <v>#REF!</v>
      </c>
      <c r="F98" s="25" t="e">
        <f>IF('Crisis Indicator Data'!#REF!="No Data",1,IF(#REF!&lt;&gt;"",1,0))</f>
        <v>#REF!</v>
      </c>
      <c r="G98" s="25" t="e">
        <f>IF('Crisis Indicator Data'!#REF!="No Data",1,IF(#REF!&lt;&gt;"",1,0))</f>
        <v>#REF!</v>
      </c>
      <c r="H98" s="25" t="e">
        <f>IF('Crisis Indicator Data'!#REF!="No Data",1,IF(#REF!&lt;&gt;"",1,0))</f>
        <v>#REF!</v>
      </c>
      <c r="I98" s="25" t="e">
        <f>IF('Crisis Indicator Data'!#REF!="No Data",1,IF(#REF!&lt;&gt;"",1,0))</f>
        <v>#REF!</v>
      </c>
      <c r="J98" s="25" t="e">
        <f>IF('Crisis Indicator Data'!#REF!="No Data",1,IF(#REF!&lt;&gt;"",1,0))</f>
        <v>#REF!</v>
      </c>
      <c r="K98" s="25" t="e">
        <f>IF('Crisis Indicator Data'!#REF!="No Data",1,IF(#REF!&lt;&gt;"",1,0))</f>
        <v>#REF!</v>
      </c>
      <c r="L98" s="25" t="e">
        <f>IF('Crisis Indicator Data'!#REF!="No Data",1,IF(#REF!&lt;&gt;"",1,0))</f>
        <v>#REF!</v>
      </c>
      <c r="M98" s="25" t="e">
        <f>IF('Crisis Indicator Data'!#REF!="No Data",1,IF(#REF!&lt;&gt;"",1,0))</f>
        <v>#REF!</v>
      </c>
      <c r="N98" s="25" t="e">
        <f>IF('Crisis Indicator Data'!#REF!="No Data",1,IF(#REF!&lt;&gt;"",1,0))</f>
        <v>#REF!</v>
      </c>
      <c r="O98" s="25" t="e">
        <f>IF('Crisis Indicator Data'!#REF!="No Data",1,IF(#REF!&lt;&gt;"",1,0))</f>
        <v>#REF!</v>
      </c>
      <c r="P98" s="25" t="e">
        <f>IF('Crisis Indicator Data'!#REF!="No Data",1,IF(#REF!&lt;&gt;"",1,0))</f>
        <v>#REF!</v>
      </c>
      <c r="Q98" s="25" t="e">
        <f>IF('Crisis Indicator Data'!#REF!="No Data",1,IF(#REF!&lt;&gt;"",1,0))</f>
        <v>#REF!</v>
      </c>
      <c r="R98" s="25" t="e">
        <f>IF('Crisis Indicator Data'!#REF!="No Data",1,IF(#REF!&lt;&gt;"",1,0))</f>
        <v>#REF!</v>
      </c>
      <c r="S98" s="25" t="e">
        <f>IF('Crisis Indicator Data'!#REF!="No Data",1,IF(#REF!&lt;&gt;"",1,0))</f>
        <v>#REF!</v>
      </c>
      <c r="T98" s="25" t="e">
        <f>IF('Crisis Indicator Data'!#REF!="No Data",1,IF(#REF!&lt;&gt;"",1,0))</f>
        <v>#REF!</v>
      </c>
      <c r="U98" s="25" t="e">
        <f>IF('Crisis Indicator Data'!#REF!="No Data",1,IF(#REF!&lt;&gt;"",1,0))</f>
        <v>#REF!</v>
      </c>
      <c r="V98" s="25" t="e">
        <f>IF('Crisis Indicator Data'!#REF!="No Data",1,IF(#REF!&lt;&gt;"",1,0))</f>
        <v>#REF!</v>
      </c>
      <c r="W98" s="25" t="e">
        <f>IF('Crisis Indicator Data'!#REF!="No Data",1,IF(#REF!&lt;&gt;"",1,0))</f>
        <v>#REF!</v>
      </c>
      <c r="X98" s="25" t="e">
        <f>IF('Crisis Indicator Data'!#REF!="No Data",1,IF(#REF!&lt;&gt;"",1,0))</f>
        <v>#REF!</v>
      </c>
      <c r="Y98" s="25" t="e">
        <f>IF('Crisis Indicator Data'!#REF!="No Data",1,IF(#REF!&lt;&gt;"",1,0))</f>
        <v>#REF!</v>
      </c>
      <c r="Z98" s="25" t="e">
        <f>IF('Crisis Indicator Data'!#REF!="No Data",1,IF(#REF!&lt;&gt;"",1,0))</f>
        <v>#REF!</v>
      </c>
      <c r="AA98" s="25" t="e">
        <f>IF('Crisis Indicator Data'!#REF!="No Data",1,IF(#REF!&lt;&gt;"",1,0))</f>
        <v>#REF!</v>
      </c>
      <c r="AB98" s="25" t="e">
        <f>IF('Crisis Indicator Data'!#REF!="No Data",1,IF(#REF!&lt;&gt;"",1,0))</f>
        <v>#REF!</v>
      </c>
      <c r="AC98" s="25" t="e">
        <f>IF('Crisis Indicator Data'!#REF!="No Data",1,IF(#REF!&lt;&gt;"",1,0))</f>
        <v>#REF!</v>
      </c>
      <c r="AD98" s="25" t="e">
        <f>IF('Crisis Indicator Data'!#REF!="No Data",1,IF(#REF!&lt;&gt;"",1,0))</f>
        <v>#REF!</v>
      </c>
      <c r="AE98" s="25" t="e">
        <f>IF('Crisis Indicator Data'!#REF!="No Data",1,IF(#REF!&lt;&gt;"",1,0))</f>
        <v>#REF!</v>
      </c>
      <c r="AF98" s="25" t="e">
        <f>IF('Crisis Indicator Data'!#REF!="No Data",1,IF(#REF!&lt;&gt;"",1,0))</f>
        <v>#REF!</v>
      </c>
      <c r="AG98" s="25" t="e">
        <f>IF('Crisis Indicator Data'!#REF!="No Data",1,IF(#REF!&lt;&gt;"",1,0))</f>
        <v>#REF!</v>
      </c>
      <c r="AH98" s="25" t="e">
        <f>IF('Crisis Indicator Data'!#REF!="No Data",1,IF(#REF!&lt;&gt;"",1,0))</f>
        <v>#REF!</v>
      </c>
      <c r="AI98" s="25" t="e">
        <f>IF('Crisis Indicator Data'!#REF!="No Data",1,IF(#REF!&lt;&gt;"",1,0))</f>
        <v>#REF!</v>
      </c>
      <c r="AJ98" s="25" t="e">
        <f>IF('Crisis Indicator Data'!#REF!="No Data",1,IF(#REF!&lt;&gt;"",1,0))</f>
        <v>#REF!</v>
      </c>
      <c r="AK98" s="25" t="e">
        <f>IF('Crisis Indicator Data'!#REF!="No Data",1,IF(#REF!&lt;&gt;"",1,0))</f>
        <v>#REF!</v>
      </c>
      <c r="AL98" s="25" t="e">
        <f>IF('Crisis Indicator Data'!#REF!="No Data",1,IF(#REF!&lt;&gt;"",1,0))</f>
        <v>#REF!</v>
      </c>
      <c r="AM98" s="25" t="e">
        <f>IF('Crisis Indicator Data'!#REF!="No Data",1,IF(#REF!&lt;&gt;"",1,0))</f>
        <v>#REF!</v>
      </c>
      <c r="AN98" s="25" t="e">
        <f>IF('Crisis Indicator Data'!#REF!="No Data",1,IF(#REF!&lt;&gt;"",1,0))</f>
        <v>#REF!</v>
      </c>
      <c r="AO98" s="25" t="e">
        <f>IF('Crisis Indicator Data'!#REF!="No Data",1,IF(#REF!&lt;&gt;"",1,0))</f>
        <v>#REF!</v>
      </c>
      <c r="AP98" s="25" t="e">
        <f>IF('Crisis Indicator Data'!#REF!="No Data",1,IF(#REF!&lt;&gt;"",1,0))</f>
        <v>#REF!</v>
      </c>
      <c r="AQ98" s="25" t="e">
        <f>IF('Crisis Indicator Data'!#REF!="No Data",1,IF(#REF!&lt;&gt;"",1,0))</f>
        <v>#REF!</v>
      </c>
      <c r="AR98" s="25" t="e">
        <f>IF('Crisis Indicator Data'!#REF!="No Data",1,IF(#REF!&lt;&gt;"",1,0))</f>
        <v>#REF!</v>
      </c>
      <c r="AS98" s="25" t="e">
        <f>IF('Crisis Indicator Data'!#REF!="No Data",1,IF(#REF!&lt;&gt;"",1,0))</f>
        <v>#REF!</v>
      </c>
      <c r="AT98" s="25" t="e">
        <f>IF('Crisis Indicator Data'!#REF!="No Data",1,IF(#REF!&lt;&gt;"",1,0))</f>
        <v>#REF!</v>
      </c>
      <c r="AU98" s="25" t="e">
        <f>IF('Crisis Indicator Data'!#REF!="No Data",1,IF(#REF!&lt;&gt;"",1,0))</f>
        <v>#REF!</v>
      </c>
      <c r="AV98" s="25" t="e">
        <f>IF('Crisis Indicator Data'!#REF!="No Data",1,IF(#REF!&lt;&gt;"",1,0))</f>
        <v>#REF!</v>
      </c>
      <c r="AW98" s="25" t="e">
        <f>IF('Crisis Indicator Data'!#REF!="No Data",1,IF(#REF!&lt;&gt;"",1,0))</f>
        <v>#REF!</v>
      </c>
      <c r="AX98" s="25" t="e">
        <f>IF('Crisis Indicator Data'!#REF!="No Data",1,IF(#REF!&lt;&gt;"",1,0))</f>
        <v>#REF!</v>
      </c>
      <c r="AY98" s="25" t="e">
        <f>IF('Crisis Indicator Data'!#REF!="No Data",1,IF(#REF!&lt;&gt;"",1,0))</f>
        <v>#REF!</v>
      </c>
      <c r="AZ98" s="25" t="e">
        <f>IF('Crisis Indicator Data'!#REF!="No Data",1,IF(#REF!&lt;&gt;"",1,0))</f>
        <v>#REF!</v>
      </c>
      <c r="BA98" t="e">
        <f t="shared" ref="BA98:BA129" si="6">SUM(B98:AZ98)</f>
        <v>#REF!</v>
      </c>
      <c r="BB98" s="27" t="e">
        <f t="shared" ref="BB98:BB129" si="7">BA98/51</f>
        <v>#REF!</v>
      </c>
    </row>
    <row r="99" spans="1:54">
      <c r="A99" t="s">
        <v>6973</v>
      </c>
      <c r="B99" s="25" t="e">
        <f>IF('Crisis Indicator Data'!#REF!="No Data",1,IF(#REF!&lt;&gt;"",1,0))</f>
        <v>#REF!</v>
      </c>
      <c r="C99" s="25" t="e">
        <f>IF('Crisis Indicator Data'!#REF!="No Data",1,IF(#REF!&lt;&gt;"",1,0))</f>
        <v>#REF!</v>
      </c>
      <c r="D99" s="25" t="e">
        <f>IF('Crisis Indicator Data'!#REF!="No Data",1,IF(#REF!&lt;&gt;"",1,0))</f>
        <v>#REF!</v>
      </c>
      <c r="E99" s="25" t="e">
        <f>IF('Crisis Indicator Data'!#REF!="No Data",1,IF(#REF!&lt;&gt;"",1,0))</f>
        <v>#REF!</v>
      </c>
      <c r="F99" s="25" t="e">
        <f>IF('Crisis Indicator Data'!#REF!="No Data",1,IF(#REF!&lt;&gt;"",1,0))</f>
        <v>#REF!</v>
      </c>
      <c r="G99" s="25" t="e">
        <f>IF('Crisis Indicator Data'!#REF!="No Data",1,IF(#REF!&lt;&gt;"",1,0))</f>
        <v>#REF!</v>
      </c>
      <c r="H99" s="25" t="e">
        <f>IF('Crisis Indicator Data'!#REF!="No Data",1,IF(#REF!&lt;&gt;"",1,0))</f>
        <v>#REF!</v>
      </c>
      <c r="I99" s="25" t="e">
        <f>IF('Crisis Indicator Data'!#REF!="No Data",1,IF(#REF!&lt;&gt;"",1,0))</f>
        <v>#REF!</v>
      </c>
      <c r="J99" s="25" t="e">
        <f>IF('Crisis Indicator Data'!#REF!="No Data",1,IF(#REF!&lt;&gt;"",1,0))</f>
        <v>#REF!</v>
      </c>
      <c r="K99" s="25" t="e">
        <f>IF('Crisis Indicator Data'!#REF!="No Data",1,IF(#REF!&lt;&gt;"",1,0))</f>
        <v>#REF!</v>
      </c>
      <c r="L99" s="25" t="e">
        <f>IF('Crisis Indicator Data'!#REF!="No Data",1,IF(#REF!&lt;&gt;"",1,0))</f>
        <v>#REF!</v>
      </c>
      <c r="M99" s="25" t="e">
        <f>IF('Crisis Indicator Data'!#REF!="No Data",1,IF(#REF!&lt;&gt;"",1,0))</f>
        <v>#REF!</v>
      </c>
      <c r="N99" s="25" t="e">
        <f>IF('Crisis Indicator Data'!#REF!="No Data",1,IF(#REF!&lt;&gt;"",1,0))</f>
        <v>#REF!</v>
      </c>
      <c r="O99" s="25" t="e">
        <f>IF('Crisis Indicator Data'!#REF!="No Data",1,IF(#REF!&lt;&gt;"",1,0))</f>
        <v>#REF!</v>
      </c>
      <c r="P99" s="25" t="e">
        <f>IF('Crisis Indicator Data'!#REF!="No Data",1,IF(#REF!&lt;&gt;"",1,0))</f>
        <v>#REF!</v>
      </c>
      <c r="Q99" s="25" t="e">
        <f>IF('Crisis Indicator Data'!#REF!="No Data",1,IF(#REF!&lt;&gt;"",1,0))</f>
        <v>#REF!</v>
      </c>
      <c r="R99" s="25" t="e">
        <f>IF('Crisis Indicator Data'!#REF!="No Data",1,IF(#REF!&lt;&gt;"",1,0))</f>
        <v>#REF!</v>
      </c>
      <c r="S99" s="25" t="e">
        <f>IF('Crisis Indicator Data'!#REF!="No Data",1,IF(#REF!&lt;&gt;"",1,0))</f>
        <v>#REF!</v>
      </c>
      <c r="T99" s="25" t="e">
        <f>IF('Crisis Indicator Data'!#REF!="No Data",1,IF(#REF!&lt;&gt;"",1,0))</f>
        <v>#REF!</v>
      </c>
      <c r="U99" s="25" t="e">
        <f>IF('Crisis Indicator Data'!#REF!="No Data",1,IF(#REF!&lt;&gt;"",1,0))</f>
        <v>#REF!</v>
      </c>
      <c r="V99" s="25" t="e">
        <f>IF('Crisis Indicator Data'!#REF!="No Data",1,IF(#REF!&lt;&gt;"",1,0))</f>
        <v>#REF!</v>
      </c>
      <c r="W99" s="25" t="e">
        <f>IF('Crisis Indicator Data'!#REF!="No Data",1,IF(#REF!&lt;&gt;"",1,0))</f>
        <v>#REF!</v>
      </c>
      <c r="X99" s="25" t="e">
        <f>IF('Crisis Indicator Data'!#REF!="No Data",1,IF(#REF!&lt;&gt;"",1,0))</f>
        <v>#REF!</v>
      </c>
      <c r="Y99" s="25" t="e">
        <f>IF('Crisis Indicator Data'!#REF!="No Data",1,IF(#REF!&lt;&gt;"",1,0))</f>
        <v>#REF!</v>
      </c>
      <c r="Z99" s="25" t="e">
        <f>IF('Crisis Indicator Data'!#REF!="No Data",1,IF(#REF!&lt;&gt;"",1,0))</f>
        <v>#REF!</v>
      </c>
      <c r="AA99" s="25" t="e">
        <f>IF('Crisis Indicator Data'!#REF!="No Data",1,IF(#REF!&lt;&gt;"",1,0))</f>
        <v>#REF!</v>
      </c>
      <c r="AB99" s="25" t="e">
        <f>IF('Crisis Indicator Data'!#REF!="No Data",1,IF(#REF!&lt;&gt;"",1,0))</f>
        <v>#REF!</v>
      </c>
      <c r="AC99" s="25" t="e">
        <f>IF('Crisis Indicator Data'!#REF!="No Data",1,IF(#REF!&lt;&gt;"",1,0))</f>
        <v>#REF!</v>
      </c>
      <c r="AD99" s="25" t="e">
        <f>IF('Crisis Indicator Data'!#REF!="No Data",1,IF(#REF!&lt;&gt;"",1,0))</f>
        <v>#REF!</v>
      </c>
      <c r="AE99" s="25" t="e">
        <f>IF('Crisis Indicator Data'!#REF!="No Data",1,IF(#REF!&lt;&gt;"",1,0))</f>
        <v>#REF!</v>
      </c>
      <c r="AF99" s="25" t="e">
        <f>IF('Crisis Indicator Data'!#REF!="No Data",1,IF(#REF!&lt;&gt;"",1,0))</f>
        <v>#REF!</v>
      </c>
      <c r="AG99" s="25" t="e">
        <f>IF('Crisis Indicator Data'!#REF!="No Data",1,IF(#REF!&lt;&gt;"",1,0))</f>
        <v>#REF!</v>
      </c>
      <c r="AH99" s="25" t="e">
        <f>IF('Crisis Indicator Data'!#REF!="No Data",1,IF(#REF!&lt;&gt;"",1,0))</f>
        <v>#REF!</v>
      </c>
      <c r="AI99" s="25" t="e">
        <f>IF('Crisis Indicator Data'!#REF!="No Data",1,IF(#REF!&lt;&gt;"",1,0))</f>
        <v>#REF!</v>
      </c>
      <c r="AJ99" s="25" t="e">
        <f>IF('Crisis Indicator Data'!#REF!="No Data",1,IF(#REF!&lt;&gt;"",1,0))</f>
        <v>#REF!</v>
      </c>
      <c r="AK99" s="25" t="e">
        <f>IF('Crisis Indicator Data'!#REF!="No Data",1,IF(#REF!&lt;&gt;"",1,0))</f>
        <v>#REF!</v>
      </c>
      <c r="AL99" s="25" t="e">
        <f>IF('Crisis Indicator Data'!#REF!="No Data",1,IF(#REF!&lt;&gt;"",1,0))</f>
        <v>#REF!</v>
      </c>
      <c r="AM99" s="25" t="e">
        <f>IF('Crisis Indicator Data'!#REF!="No Data",1,IF(#REF!&lt;&gt;"",1,0))</f>
        <v>#REF!</v>
      </c>
      <c r="AN99" s="25" t="e">
        <f>IF('Crisis Indicator Data'!#REF!="No Data",1,IF(#REF!&lt;&gt;"",1,0))</f>
        <v>#REF!</v>
      </c>
      <c r="AO99" s="25" t="e">
        <f>IF('Crisis Indicator Data'!#REF!="No Data",1,IF(#REF!&lt;&gt;"",1,0))</f>
        <v>#REF!</v>
      </c>
      <c r="AP99" s="25" t="e">
        <f>IF('Crisis Indicator Data'!#REF!="No Data",1,IF(#REF!&lt;&gt;"",1,0))</f>
        <v>#REF!</v>
      </c>
      <c r="AQ99" s="25" t="e">
        <f>IF('Crisis Indicator Data'!#REF!="No Data",1,IF(#REF!&lt;&gt;"",1,0))</f>
        <v>#REF!</v>
      </c>
      <c r="AR99" s="25" t="e">
        <f>IF('Crisis Indicator Data'!#REF!="No Data",1,IF(#REF!&lt;&gt;"",1,0))</f>
        <v>#REF!</v>
      </c>
      <c r="AS99" s="25" t="e">
        <f>IF('Crisis Indicator Data'!#REF!="No Data",1,IF(#REF!&lt;&gt;"",1,0))</f>
        <v>#REF!</v>
      </c>
      <c r="AT99" s="25" t="e">
        <f>IF('Crisis Indicator Data'!#REF!="No Data",1,IF(#REF!&lt;&gt;"",1,0))</f>
        <v>#REF!</v>
      </c>
      <c r="AU99" s="25" t="e">
        <f>IF('Crisis Indicator Data'!#REF!="No Data",1,IF(#REF!&lt;&gt;"",1,0))</f>
        <v>#REF!</v>
      </c>
      <c r="AV99" s="25" t="e">
        <f>IF('Crisis Indicator Data'!#REF!="No Data",1,IF(#REF!&lt;&gt;"",1,0))</f>
        <v>#REF!</v>
      </c>
      <c r="AW99" s="25" t="e">
        <f>IF('Crisis Indicator Data'!#REF!="No Data",1,IF(#REF!&lt;&gt;"",1,0))</f>
        <v>#REF!</v>
      </c>
      <c r="AX99" s="25" t="e">
        <f>IF('Crisis Indicator Data'!#REF!="No Data",1,IF(#REF!&lt;&gt;"",1,0))</f>
        <v>#REF!</v>
      </c>
      <c r="AY99" s="25" t="e">
        <f>IF('Crisis Indicator Data'!#REF!="No Data",1,IF(#REF!&lt;&gt;"",1,0))</f>
        <v>#REF!</v>
      </c>
      <c r="AZ99" s="25" t="e">
        <f>IF('Crisis Indicator Data'!#REF!="No Data",1,IF(#REF!&lt;&gt;"",1,0))</f>
        <v>#REF!</v>
      </c>
      <c r="BA99" t="e">
        <f t="shared" si="6"/>
        <v>#REF!</v>
      </c>
      <c r="BB99" s="27" t="e">
        <f t="shared" si="7"/>
        <v>#REF!</v>
      </c>
    </row>
    <row r="100" spans="1:54">
      <c r="A100" t="s">
        <v>6979</v>
      </c>
      <c r="B100" s="25" t="e">
        <f>IF('Crisis Indicator Data'!#REF!="No Data",1,IF(#REF!&lt;&gt;"",1,0))</f>
        <v>#REF!</v>
      </c>
      <c r="C100" s="25" t="e">
        <f>IF('Crisis Indicator Data'!#REF!="No Data",1,IF(#REF!&lt;&gt;"",1,0))</f>
        <v>#REF!</v>
      </c>
      <c r="D100" s="25" t="e">
        <f>IF('Crisis Indicator Data'!#REF!="No Data",1,IF(#REF!&lt;&gt;"",1,0))</f>
        <v>#REF!</v>
      </c>
      <c r="E100" s="25" t="e">
        <f>IF('Crisis Indicator Data'!#REF!="No Data",1,IF(#REF!&lt;&gt;"",1,0))</f>
        <v>#REF!</v>
      </c>
      <c r="F100" s="25" t="e">
        <f>IF('Crisis Indicator Data'!#REF!="No Data",1,IF(#REF!&lt;&gt;"",1,0))</f>
        <v>#REF!</v>
      </c>
      <c r="G100" s="25" t="e">
        <f>IF('Crisis Indicator Data'!#REF!="No Data",1,IF(#REF!&lt;&gt;"",1,0))</f>
        <v>#REF!</v>
      </c>
      <c r="H100" s="25" t="e">
        <f>IF('Crisis Indicator Data'!#REF!="No Data",1,IF(#REF!&lt;&gt;"",1,0))</f>
        <v>#REF!</v>
      </c>
      <c r="I100" s="25" t="e">
        <f>IF('Crisis Indicator Data'!#REF!="No Data",1,IF(#REF!&lt;&gt;"",1,0))</f>
        <v>#REF!</v>
      </c>
      <c r="J100" s="25" t="e">
        <f>IF('Crisis Indicator Data'!#REF!="No Data",1,IF(#REF!&lt;&gt;"",1,0))</f>
        <v>#REF!</v>
      </c>
      <c r="K100" s="25" t="e">
        <f>IF('Crisis Indicator Data'!#REF!="No Data",1,IF(#REF!&lt;&gt;"",1,0))</f>
        <v>#REF!</v>
      </c>
      <c r="L100" s="25" t="e">
        <f>IF('Crisis Indicator Data'!#REF!="No Data",1,IF(#REF!&lt;&gt;"",1,0))</f>
        <v>#REF!</v>
      </c>
      <c r="M100" s="25" t="e">
        <f>IF('Crisis Indicator Data'!#REF!="No Data",1,IF(#REF!&lt;&gt;"",1,0))</f>
        <v>#REF!</v>
      </c>
      <c r="N100" s="25" t="e">
        <f>IF('Crisis Indicator Data'!#REF!="No Data",1,IF(#REF!&lt;&gt;"",1,0))</f>
        <v>#REF!</v>
      </c>
      <c r="O100" s="25" t="e">
        <f>IF('Crisis Indicator Data'!#REF!="No Data",1,IF(#REF!&lt;&gt;"",1,0))</f>
        <v>#REF!</v>
      </c>
      <c r="P100" s="25" t="e">
        <f>IF('Crisis Indicator Data'!#REF!="No Data",1,IF(#REF!&lt;&gt;"",1,0))</f>
        <v>#REF!</v>
      </c>
      <c r="Q100" s="25" t="e">
        <f>IF('Crisis Indicator Data'!#REF!="No Data",1,IF(#REF!&lt;&gt;"",1,0))</f>
        <v>#REF!</v>
      </c>
      <c r="R100" s="25" t="e">
        <f>IF('Crisis Indicator Data'!#REF!="No Data",1,IF(#REF!&lt;&gt;"",1,0))</f>
        <v>#REF!</v>
      </c>
      <c r="S100" s="25" t="e">
        <f>IF('Crisis Indicator Data'!#REF!="No Data",1,IF(#REF!&lt;&gt;"",1,0))</f>
        <v>#REF!</v>
      </c>
      <c r="T100" s="25" t="e">
        <f>IF('Crisis Indicator Data'!#REF!="No Data",1,IF(#REF!&lt;&gt;"",1,0))</f>
        <v>#REF!</v>
      </c>
      <c r="U100" s="25" t="e">
        <f>IF('Crisis Indicator Data'!#REF!="No Data",1,IF(#REF!&lt;&gt;"",1,0))</f>
        <v>#REF!</v>
      </c>
      <c r="V100" s="25" t="e">
        <f>IF('Crisis Indicator Data'!#REF!="No Data",1,IF(#REF!&lt;&gt;"",1,0))</f>
        <v>#REF!</v>
      </c>
      <c r="W100" s="25" t="e">
        <f>IF('Crisis Indicator Data'!#REF!="No Data",1,IF(#REF!&lt;&gt;"",1,0))</f>
        <v>#REF!</v>
      </c>
      <c r="X100" s="25" t="e">
        <f>IF('Crisis Indicator Data'!#REF!="No Data",1,IF(#REF!&lt;&gt;"",1,0))</f>
        <v>#REF!</v>
      </c>
      <c r="Y100" s="25" t="e">
        <f>IF('Crisis Indicator Data'!#REF!="No Data",1,IF(#REF!&lt;&gt;"",1,0))</f>
        <v>#REF!</v>
      </c>
      <c r="Z100" s="25" t="e">
        <f>IF('Crisis Indicator Data'!#REF!="No Data",1,IF(#REF!&lt;&gt;"",1,0))</f>
        <v>#REF!</v>
      </c>
      <c r="AA100" s="25" t="e">
        <f>IF('Crisis Indicator Data'!#REF!="No Data",1,IF(#REF!&lt;&gt;"",1,0))</f>
        <v>#REF!</v>
      </c>
      <c r="AB100" s="25" t="e">
        <f>IF('Crisis Indicator Data'!#REF!="No Data",1,IF(#REF!&lt;&gt;"",1,0))</f>
        <v>#REF!</v>
      </c>
      <c r="AC100" s="25" t="e">
        <f>IF('Crisis Indicator Data'!#REF!="No Data",1,IF(#REF!&lt;&gt;"",1,0))</f>
        <v>#REF!</v>
      </c>
      <c r="AD100" s="25" t="e">
        <f>IF('Crisis Indicator Data'!#REF!="No Data",1,IF(#REF!&lt;&gt;"",1,0))</f>
        <v>#REF!</v>
      </c>
      <c r="AE100" s="25" t="e">
        <f>IF('Crisis Indicator Data'!#REF!="No Data",1,IF(#REF!&lt;&gt;"",1,0))</f>
        <v>#REF!</v>
      </c>
      <c r="AF100" s="25" t="e">
        <f>IF('Crisis Indicator Data'!#REF!="No Data",1,IF(#REF!&lt;&gt;"",1,0))</f>
        <v>#REF!</v>
      </c>
      <c r="AG100" s="25" t="e">
        <f>IF('Crisis Indicator Data'!#REF!="No Data",1,IF(#REF!&lt;&gt;"",1,0))</f>
        <v>#REF!</v>
      </c>
      <c r="AH100" s="25" t="e">
        <f>IF('Crisis Indicator Data'!#REF!="No Data",1,IF(#REF!&lt;&gt;"",1,0))</f>
        <v>#REF!</v>
      </c>
      <c r="AI100" s="25" t="e">
        <f>IF('Crisis Indicator Data'!#REF!="No Data",1,IF(#REF!&lt;&gt;"",1,0))</f>
        <v>#REF!</v>
      </c>
      <c r="AJ100" s="25" t="e">
        <f>IF('Crisis Indicator Data'!#REF!="No Data",1,IF(#REF!&lt;&gt;"",1,0))</f>
        <v>#REF!</v>
      </c>
      <c r="AK100" s="25" t="e">
        <f>IF('Crisis Indicator Data'!#REF!="No Data",1,IF(#REF!&lt;&gt;"",1,0))</f>
        <v>#REF!</v>
      </c>
      <c r="AL100" s="25" t="e">
        <f>IF('Crisis Indicator Data'!#REF!="No Data",1,IF(#REF!&lt;&gt;"",1,0))</f>
        <v>#REF!</v>
      </c>
      <c r="AM100" s="25" t="e">
        <f>IF('Crisis Indicator Data'!#REF!="No Data",1,IF(#REF!&lt;&gt;"",1,0))</f>
        <v>#REF!</v>
      </c>
      <c r="AN100" s="25" t="e">
        <f>IF('Crisis Indicator Data'!#REF!="No Data",1,IF(#REF!&lt;&gt;"",1,0))</f>
        <v>#REF!</v>
      </c>
      <c r="AO100" s="25" t="e">
        <f>IF('Crisis Indicator Data'!#REF!="No Data",1,IF(#REF!&lt;&gt;"",1,0))</f>
        <v>#REF!</v>
      </c>
      <c r="AP100" s="25" t="e">
        <f>IF('Crisis Indicator Data'!#REF!="No Data",1,IF(#REF!&lt;&gt;"",1,0))</f>
        <v>#REF!</v>
      </c>
      <c r="AQ100" s="25" t="e">
        <f>IF('Crisis Indicator Data'!#REF!="No Data",1,IF(#REF!&lt;&gt;"",1,0))</f>
        <v>#REF!</v>
      </c>
      <c r="AR100" s="25" t="e">
        <f>IF('Crisis Indicator Data'!#REF!="No Data",1,IF(#REF!&lt;&gt;"",1,0))</f>
        <v>#REF!</v>
      </c>
      <c r="AS100" s="25" t="e">
        <f>IF('Crisis Indicator Data'!#REF!="No Data",1,IF(#REF!&lt;&gt;"",1,0))</f>
        <v>#REF!</v>
      </c>
      <c r="AT100" s="25" t="e">
        <f>IF('Crisis Indicator Data'!#REF!="No Data",1,IF(#REF!&lt;&gt;"",1,0))</f>
        <v>#REF!</v>
      </c>
      <c r="AU100" s="25" t="e">
        <f>IF('Crisis Indicator Data'!#REF!="No Data",1,IF(#REF!&lt;&gt;"",1,0))</f>
        <v>#REF!</v>
      </c>
      <c r="AV100" s="25" t="e">
        <f>IF('Crisis Indicator Data'!#REF!="No Data",1,IF(#REF!&lt;&gt;"",1,0))</f>
        <v>#REF!</v>
      </c>
      <c r="AW100" s="25" t="e">
        <f>IF('Crisis Indicator Data'!#REF!="No Data",1,IF(#REF!&lt;&gt;"",1,0))</f>
        <v>#REF!</v>
      </c>
      <c r="AX100" s="25" t="e">
        <f>IF('Crisis Indicator Data'!#REF!="No Data",1,IF(#REF!&lt;&gt;"",1,0))</f>
        <v>#REF!</v>
      </c>
      <c r="AY100" s="25" t="e">
        <f>IF('Crisis Indicator Data'!#REF!="No Data",1,IF(#REF!&lt;&gt;"",1,0))</f>
        <v>#REF!</v>
      </c>
      <c r="AZ100" s="25" t="e">
        <f>IF('Crisis Indicator Data'!#REF!="No Data",1,IF(#REF!&lt;&gt;"",1,0))</f>
        <v>#REF!</v>
      </c>
      <c r="BA100" t="e">
        <f t="shared" si="6"/>
        <v>#REF!</v>
      </c>
      <c r="BB100" s="27" t="e">
        <f t="shared" si="7"/>
        <v>#REF!</v>
      </c>
    </row>
    <row r="101" spans="1:54">
      <c r="A101" t="s">
        <v>6981</v>
      </c>
      <c r="B101" s="25" t="e">
        <f>IF('Crisis Indicator Data'!#REF!="No Data",1,IF(#REF!&lt;&gt;"",1,0))</f>
        <v>#REF!</v>
      </c>
      <c r="C101" s="25" t="e">
        <f>IF('Crisis Indicator Data'!#REF!="No Data",1,IF(#REF!&lt;&gt;"",1,0))</f>
        <v>#REF!</v>
      </c>
      <c r="D101" s="25" t="e">
        <f>IF('Crisis Indicator Data'!#REF!="No Data",1,IF(#REF!&lt;&gt;"",1,0))</f>
        <v>#REF!</v>
      </c>
      <c r="E101" s="25" t="e">
        <f>IF('Crisis Indicator Data'!#REF!="No Data",1,IF(#REF!&lt;&gt;"",1,0))</f>
        <v>#REF!</v>
      </c>
      <c r="F101" s="25" t="e">
        <f>IF('Crisis Indicator Data'!#REF!="No Data",1,IF(#REF!&lt;&gt;"",1,0))</f>
        <v>#REF!</v>
      </c>
      <c r="G101" s="25" t="e">
        <f>IF('Crisis Indicator Data'!#REF!="No Data",1,IF(#REF!&lt;&gt;"",1,0))</f>
        <v>#REF!</v>
      </c>
      <c r="H101" s="25" t="e">
        <f>IF('Crisis Indicator Data'!#REF!="No Data",1,IF(#REF!&lt;&gt;"",1,0))</f>
        <v>#REF!</v>
      </c>
      <c r="I101" s="25" t="e">
        <f>IF('Crisis Indicator Data'!#REF!="No Data",1,IF(#REF!&lt;&gt;"",1,0))</f>
        <v>#REF!</v>
      </c>
      <c r="J101" s="25" t="e">
        <f>IF('Crisis Indicator Data'!#REF!="No Data",1,IF(#REF!&lt;&gt;"",1,0))</f>
        <v>#REF!</v>
      </c>
      <c r="K101" s="25" t="e">
        <f>IF('Crisis Indicator Data'!#REF!="No Data",1,IF(#REF!&lt;&gt;"",1,0))</f>
        <v>#REF!</v>
      </c>
      <c r="L101" s="25" t="e">
        <f>IF('Crisis Indicator Data'!#REF!="No Data",1,IF(#REF!&lt;&gt;"",1,0))</f>
        <v>#REF!</v>
      </c>
      <c r="M101" s="25" t="e">
        <f>IF('Crisis Indicator Data'!#REF!="No Data",1,IF(#REF!&lt;&gt;"",1,0))</f>
        <v>#REF!</v>
      </c>
      <c r="N101" s="25" t="e">
        <f>IF('Crisis Indicator Data'!#REF!="No Data",1,IF(#REF!&lt;&gt;"",1,0))</f>
        <v>#REF!</v>
      </c>
      <c r="O101" s="25" t="e">
        <f>IF('Crisis Indicator Data'!#REF!="No Data",1,IF(#REF!&lt;&gt;"",1,0))</f>
        <v>#REF!</v>
      </c>
      <c r="P101" s="25" t="e">
        <f>IF('Crisis Indicator Data'!#REF!="No Data",1,IF(#REF!&lt;&gt;"",1,0))</f>
        <v>#REF!</v>
      </c>
      <c r="Q101" s="25" t="e">
        <f>IF('Crisis Indicator Data'!#REF!="No Data",1,IF(#REF!&lt;&gt;"",1,0))</f>
        <v>#REF!</v>
      </c>
      <c r="R101" s="25" t="e">
        <f>IF('Crisis Indicator Data'!#REF!="No Data",1,IF(#REF!&lt;&gt;"",1,0))</f>
        <v>#REF!</v>
      </c>
      <c r="S101" s="25" t="e">
        <f>IF('Crisis Indicator Data'!#REF!="No Data",1,IF(#REF!&lt;&gt;"",1,0))</f>
        <v>#REF!</v>
      </c>
      <c r="T101" s="25" t="e">
        <f>IF('Crisis Indicator Data'!#REF!="No Data",1,IF(#REF!&lt;&gt;"",1,0))</f>
        <v>#REF!</v>
      </c>
      <c r="U101" s="25" t="e">
        <f>IF('Crisis Indicator Data'!#REF!="No Data",1,IF(#REF!&lt;&gt;"",1,0))</f>
        <v>#REF!</v>
      </c>
      <c r="V101" s="25" t="e">
        <f>IF('Crisis Indicator Data'!#REF!="No Data",1,IF(#REF!&lt;&gt;"",1,0))</f>
        <v>#REF!</v>
      </c>
      <c r="W101" s="25" t="e">
        <f>IF('Crisis Indicator Data'!#REF!="No Data",1,IF(#REF!&lt;&gt;"",1,0))</f>
        <v>#REF!</v>
      </c>
      <c r="X101" s="25" t="e">
        <f>IF('Crisis Indicator Data'!#REF!="No Data",1,IF(#REF!&lt;&gt;"",1,0))</f>
        <v>#REF!</v>
      </c>
      <c r="Y101" s="25" t="e">
        <f>IF('Crisis Indicator Data'!#REF!="No Data",1,IF(#REF!&lt;&gt;"",1,0))</f>
        <v>#REF!</v>
      </c>
      <c r="Z101" s="25" t="e">
        <f>IF('Crisis Indicator Data'!#REF!="No Data",1,IF(#REF!&lt;&gt;"",1,0))</f>
        <v>#REF!</v>
      </c>
      <c r="AA101" s="25" t="e">
        <f>IF('Crisis Indicator Data'!#REF!="No Data",1,IF(#REF!&lt;&gt;"",1,0))</f>
        <v>#REF!</v>
      </c>
      <c r="AB101" s="25" t="e">
        <f>IF('Crisis Indicator Data'!#REF!="No Data",1,IF(#REF!&lt;&gt;"",1,0))</f>
        <v>#REF!</v>
      </c>
      <c r="AC101" s="25" t="e">
        <f>IF('Crisis Indicator Data'!#REF!="No Data",1,IF(#REF!&lt;&gt;"",1,0))</f>
        <v>#REF!</v>
      </c>
      <c r="AD101" s="25" t="e">
        <f>IF('Crisis Indicator Data'!#REF!="No Data",1,IF(#REF!&lt;&gt;"",1,0))</f>
        <v>#REF!</v>
      </c>
      <c r="AE101" s="25" t="e">
        <f>IF('Crisis Indicator Data'!#REF!="No Data",1,IF(#REF!&lt;&gt;"",1,0))</f>
        <v>#REF!</v>
      </c>
      <c r="AF101" s="25" t="e">
        <f>IF('Crisis Indicator Data'!#REF!="No Data",1,IF(#REF!&lt;&gt;"",1,0))</f>
        <v>#REF!</v>
      </c>
      <c r="AG101" s="25" t="e">
        <f>IF('Crisis Indicator Data'!#REF!="No Data",1,IF(#REF!&lt;&gt;"",1,0))</f>
        <v>#REF!</v>
      </c>
      <c r="AH101" s="25" t="e">
        <f>IF('Crisis Indicator Data'!#REF!="No Data",1,IF(#REF!&lt;&gt;"",1,0))</f>
        <v>#REF!</v>
      </c>
      <c r="AI101" s="25" t="e">
        <f>IF('Crisis Indicator Data'!#REF!="No Data",1,IF(#REF!&lt;&gt;"",1,0))</f>
        <v>#REF!</v>
      </c>
      <c r="AJ101" s="25" t="e">
        <f>IF('Crisis Indicator Data'!#REF!="No Data",1,IF(#REF!&lt;&gt;"",1,0))</f>
        <v>#REF!</v>
      </c>
      <c r="AK101" s="25" t="e">
        <f>IF('Crisis Indicator Data'!#REF!="No Data",1,IF(#REF!&lt;&gt;"",1,0))</f>
        <v>#REF!</v>
      </c>
      <c r="AL101" s="25" t="e">
        <f>IF('Crisis Indicator Data'!#REF!="No Data",1,IF(#REF!&lt;&gt;"",1,0))</f>
        <v>#REF!</v>
      </c>
      <c r="AM101" s="25" t="e">
        <f>IF('Crisis Indicator Data'!#REF!="No Data",1,IF(#REF!&lt;&gt;"",1,0))</f>
        <v>#REF!</v>
      </c>
      <c r="AN101" s="25" t="e">
        <f>IF('Crisis Indicator Data'!#REF!="No Data",1,IF(#REF!&lt;&gt;"",1,0))</f>
        <v>#REF!</v>
      </c>
      <c r="AO101" s="25" t="e">
        <f>IF('Crisis Indicator Data'!#REF!="No Data",1,IF(#REF!&lt;&gt;"",1,0))</f>
        <v>#REF!</v>
      </c>
      <c r="AP101" s="25" t="e">
        <f>IF('Crisis Indicator Data'!#REF!="No Data",1,IF(#REF!&lt;&gt;"",1,0))</f>
        <v>#REF!</v>
      </c>
      <c r="AQ101" s="25" t="e">
        <f>IF('Crisis Indicator Data'!#REF!="No Data",1,IF(#REF!&lt;&gt;"",1,0))</f>
        <v>#REF!</v>
      </c>
      <c r="AR101" s="25" t="e">
        <f>IF('Crisis Indicator Data'!#REF!="No Data",1,IF(#REF!&lt;&gt;"",1,0))</f>
        <v>#REF!</v>
      </c>
      <c r="AS101" s="25" t="e">
        <f>IF('Crisis Indicator Data'!#REF!="No Data",1,IF(#REF!&lt;&gt;"",1,0))</f>
        <v>#REF!</v>
      </c>
      <c r="AT101" s="25" t="e">
        <f>IF('Crisis Indicator Data'!#REF!="No Data",1,IF(#REF!&lt;&gt;"",1,0))</f>
        <v>#REF!</v>
      </c>
      <c r="AU101" s="25" t="e">
        <f>IF('Crisis Indicator Data'!#REF!="No Data",1,IF(#REF!&lt;&gt;"",1,0))</f>
        <v>#REF!</v>
      </c>
      <c r="AV101" s="25" t="e">
        <f>IF('Crisis Indicator Data'!#REF!="No Data",1,IF(#REF!&lt;&gt;"",1,0))</f>
        <v>#REF!</v>
      </c>
      <c r="AW101" s="25" t="e">
        <f>IF('Crisis Indicator Data'!#REF!="No Data",1,IF(#REF!&lt;&gt;"",1,0))</f>
        <v>#REF!</v>
      </c>
      <c r="AX101" s="25" t="e">
        <f>IF('Crisis Indicator Data'!#REF!="No Data",1,IF(#REF!&lt;&gt;"",1,0))</f>
        <v>#REF!</v>
      </c>
      <c r="AY101" s="25" t="e">
        <f>IF('Crisis Indicator Data'!#REF!="No Data",1,IF(#REF!&lt;&gt;"",1,0))</f>
        <v>#REF!</v>
      </c>
      <c r="AZ101" s="25" t="e">
        <f>IF('Crisis Indicator Data'!#REF!="No Data",1,IF(#REF!&lt;&gt;"",1,0))</f>
        <v>#REF!</v>
      </c>
      <c r="BA101" t="e">
        <f t="shared" si="6"/>
        <v>#REF!</v>
      </c>
      <c r="BB101" s="27" t="e">
        <f t="shared" si="7"/>
        <v>#REF!</v>
      </c>
    </row>
    <row r="102" spans="1:54">
      <c r="A102" t="s">
        <v>6991</v>
      </c>
      <c r="B102" s="25" t="e">
        <f>IF('Crisis Indicator Data'!#REF!="No Data",1,IF(#REF!&lt;&gt;"",1,0))</f>
        <v>#REF!</v>
      </c>
      <c r="C102" s="25" t="e">
        <f>IF('Crisis Indicator Data'!#REF!="No Data",1,IF(#REF!&lt;&gt;"",1,0))</f>
        <v>#REF!</v>
      </c>
      <c r="D102" s="25" t="e">
        <f>IF('Crisis Indicator Data'!#REF!="No Data",1,IF(#REF!&lt;&gt;"",1,0))</f>
        <v>#REF!</v>
      </c>
      <c r="E102" s="25" t="e">
        <f>IF('Crisis Indicator Data'!#REF!="No Data",1,IF(#REF!&lt;&gt;"",1,0))</f>
        <v>#REF!</v>
      </c>
      <c r="F102" s="25" t="e">
        <f>IF('Crisis Indicator Data'!#REF!="No Data",1,IF(#REF!&lt;&gt;"",1,0))</f>
        <v>#REF!</v>
      </c>
      <c r="G102" s="25" t="e">
        <f>IF('Crisis Indicator Data'!#REF!="No Data",1,IF(#REF!&lt;&gt;"",1,0))</f>
        <v>#REF!</v>
      </c>
      <c r="H102" s="25" t="e">
        <f>IF('Crisis Indicator Data'!#REF!="No Data",1,IF(#REF!&lt;&gt;"",1,0))</f>
        <v>#REF!</v>
      </c>
      <c r="I102" s="25" t="e">
        <f>IF('Crisis Indicator Data'!#REF!="No Data",1,IF(#REF!&lt;&gt;"",1,0))</f>
        <v>#REF!</v>
      </c>
      <c r="J102" s="25" t="e">
        <f>IF('Crisis Indicator Data'!#REF!="No Data",1,IF(#REF!&lt;&gt;"",1,0))</f>
        <v>#REF!</v>
      </c>
      <c r="K102" s="25" t="e">
        <f>IF('Crisis Indicator Data'!#REF!="No Data",1,IF(#REF!&lt;&gt;"",1,0))</f>
        <v>#REF!</v>
      </c>
      <c r="L102" s="25" t="e">
        <f>IF('Crisis Indicator Data'!#REF!="No Data",1,IF(#REF!&lt;&gt;"",1,0))</f>
        <v>#REF!</v>
      </c>
      <c r="M102" s="25" t="e">
        <f>IF('Crisis Indicator Data'!#REF!="No Data",1,IF(#REF!&lt;&gt;"",1,0))</f>
        <v>#REF!</v>
      </c>
      <c r="N102" s="25" t="e">
        <f>IF('Crisis Indicator Data'!#REF!="No Data",1,IF(#REF!&lt;&gt;"",1,0))</f>
        <v>#REF!</v>
      </c>
      <c r="O102" s="25" t="e">
        <f>IF('Crisis Indicator Data'!#REF!="No Data",1,IF(#REF!&lt;&gt;"",1,0))</f>
        <v>#REF!</v>
      </c>
      <c r="P102" s="25" t="e">
        <f>IF('Crisis Indicator Data'!#REF!="No Data",1,IF(#REF!&lt;&gt;"",1,0))</f>
        <v>#REF!</v>
      </c>
      <c r="Q102" s="25" t="e">
        <f>IF('Crisis Indicator Data'!#REF!="No Data",1,IF(#REF!&lt;&gt;"",1,0))</f>
        <v>#REF!</v>
      </c>
      <c r="R102" s="25" t="e">
        <f>IF('Crisis Indicator Data'!#REF!="No Data",1,IF(#REF!&lt;&gt;"",1,0))</f>
        <v>#REF!</v>
      </c>
      <c r="S102" s="25" t="e">
        <f>IF('Crisis Indicator Data'!#REF!="No Data",1,IF(#REF!&lt;&gt;"",1,0))</f>
        <v>#REF!</v>
      </c>
      <c r="T102" s="25" t="e">
        <f>IF('Crisis Indicator Data'!#REF!="No Data",1,IF(#REF!&lt;&gt;"",1,0))</f>
        <v>#REF!</v>
      </c>
      <c r="U102" s="25" t="e">
        <f>IF('Crisis Indicator Data'!#REF!="No Data",1,IF(#REF!&lt;&gt;"",1,0))</f>
        <v>#REF!</v>
      </c>
      <c r="V102" s="25" t="e">
        <f>IF('Crisis Indicator Data'!#REF!="No Data",1,IF(#REF!&lt;&gt;"",1,0))</f>
        <v>#REF!</v>
      </c>
      <c r="W102" s="25" t="e">
        <f>IF('Crisis Indicator Data'!#REF!="No Data",1,IF(#REF!&lt;&gt;"",1,0))</f>
        <v>#REF!</v>
      </c>
      <c r="X102" s="25" t="e">
        <f>IF('Crisis Indicator Data'!#REF!="No Data",1,IF(#REF!&lt;&gt;"",1,0))</f>
        <v>#REF!</v>
      </c>
      <c r="Y102" s="25" t="e">
        <f>IF('Crisis Indicator Data'!#REF!="No Data",1,IF(#REF!&lt;&gt;"",1,0))</f>
        <v>#REF!</v>
      </c>
      <c r="Z102" s="25" t="e">
        <f>IF('Crisis Indicator Data'!#REF!="No Data",1,IF(#REF!&lt;&gt;"",1,0))</f>
        <v>#REF!</v>
      </c>
      <c r="AA102" s="25" t="e">
        <f>IF('Crisis Indicator Data'!#REF!="No Data",1,IF(#REF!&lt;&gt;"",1,0))</f>
        <v>#REF!</v>
      </c>
      <c r="AB102" s="25" t="e">
        <f>IF('Crisis Indicator Data'!#REF!="No Data",1,IF(#REF!&lt;&gt;"",1,0))</f>
        <v>#REF!</v>
      </c>
      <c r="AC102" s="25" t="e">
        <f>IF('Crisis Indicator Data'!#REF!="No Data",1,IF(#REF!&lt;&gt;"",1,0))</f>
        <v>#REF!</v>
      </c>
      <c r="AD102" s="25" t="e">
        <f>IF('Crisis Indicator Data'!#REF!="No Data",1,IF(#REF!&lt;&gt;"",1,0))</f>
        <v>#REF!</v>
      </c>
      <c r="AE102" s="25" t="e">
        <f>IF('Crisis Indicator Data'!#REF!="No Data",1,IF(#REF!&lt;&gt;"",1,0))</f>
        <v>#REF!</v>
      </c>
      <c r="AF102" s="25" t="e">
        <f>IF('Crisis Indicator Data'!#REF!="No Data",1,IF(#REF!&lt;&gt;"",1,0))</f>
        <v>#REF!</v>
      </c>
      <c r="AG102" s="25" t="e">
        <f>IF('Crisis Indicator Data'!#REF!="No Data",1,IF(#REF!&lt;&gt;"",1,0))</f>
        <v>#REF!</v>
      </c>
      <c r="AH102" s="25" t="e">
        <f>IF('Crisis Indicator Data'!#REF!="No Data",1,IF(#REF!&lt;&gt;"",1,0))</f>
        <v>#REF!</v>
      </c>
      <c r="AI102" s="25" t="e">
        <f>IF('Crisis Indicator Data'!#REF!="No Data",1,IF(#REF!&lt;&gt;"",1,0))</f>
        <v>#REF!</v>
      </c>
      <c r="AJ102" s="25" t="e">
        <f>IF('Crisis Indicator Data'!#REF!="No Data",1,IF(#REF!&lt;&gt;"",1,0))</f>
        <v>#REF!</v>
      </c>
      <c r="AK102" s="25" t="e">
        <f>IF('Crisis Indicator Data'!#REF!="No Data",1,IF(#REF!&lt;&gt;"",1,0))</f>
        <v>#REF!</v>
      </c>
      <c r="AL102" s="25" t="e">
        <f>IF('Crisis Indicator Data'!#REF!="No Data",1,IF(#REF!&lt;&gt;"",1,0))</f>
        <v>#REF!</v>
      </c>
      <c r="AM102" s="25" t="e">
        <f>IF('Crisis Indicator Data'!#REF!="No Data",1,IF(#REF!&lt;&gt;"",1,0))</f>
        <v>#REF!</v>
      </c>
      <c r="AN102" s="25" t="e">
        <f>IF('Crisis Indicator Data'!#REF!="No Data",1,IF(#REF!&lt;&gt;"",1,0))</f>
        <v>#REF!</v>
      </c>
      <c r="AO102" s="25" t="e">
        <f>IF('Crisis Indicator Data'!#REF!="No Data",1,IF(#REF!&lt;&gt;"",1,0))</f>
        <v>#REF!</v>
      </c>
      <c r="AP102" s="25" t="e">
        <f>IF('Crisis Indicator Data'!#REF!="No Data",1,IF(#REF!&lt;&gt;"",1,0))</f>
        <v>#REF!</v>
      </c>
      <c r="AQ102" s="25" t="e">
        <f>IF('Crisis Indicator Data'!#REF!="No Data",1,IF(#REF!&lt;&gt;"",1,0))</f>
        <v>#REF!</v>
      </c>
      <c r="AR102" s="25" t="e">
        <f>IF('Crisis Indicator Data'!#REF!="No Data",1,IF(#REF!&lt;&gt;"",1,0))</f>
        <v>#REF!</v>
      </c>
      <c r="AS102" s="25" t="e">
        <f>IF('Crisis Indicator Data'!#REF!="No Data",1,IF(#REF!&lt;&gt;"",1,0))</f>
        <v>#REF!</v>
      </c>
      <c r="AT102" s="25" t="e">
        <f>IF('Crisis Indicator Data'!#REF!="No Data",1,IF(#REF!&lt;&gt;"",1,0))</f>
        <v>#REF!</v>
      </c>
      <c r="AU102" s="25" t="e">
        <f>IF('Crisis Indicator Data'!#REF!="No Data",1,IF(#REF!&lt;&gt;"",1,0))</f>
        <v>#REF!</v>
      </c>
      <c r="AV102" s="25" t="e">
        <f>IF('Crisis Indicator Data'!#REF!="No Data",1,IF(#REF!&lt;&gt;"",1,0))</f>
        <v>#REF!</v>
      </c>
      <c r="AW102" s="25" t="e">
        <f>IF('Crisis Indicator Data'!#REF!="No Data",1,IF(#REF!&lt;&gt;"",1,0))</f>
        <v>#REF!</v>
      </c>
      <c r="AX102" s="25" t="e">
        <f>IF('Crisis Indicator Data'!#REF!="No Data",1,IF(#REF!&lt;&gt;"",1,0))</f>
        <v>#REF!</v>
      </c>
      <c r="AY102" s="25" t="e">
        <f>IF('Crisis Indicator Data'!#REF!="No Data",1,IF(#REF!&lt;&gt;"",1,0))</f>
        <v>#REF!</v>
      </c>
      <c r="AZ102" s="25" t="e">
        <f>IF('Crisis Indicator Data'!#REF!="No Data",1,IF(#REF!&lt;&gt;"",1,0))</f>
        <v>#REF!</v>
      </c>
      <c r="BA102" t="e">
        <f t="shared" si="6"/>
        <v>#REF!</v>
      </c>
      <c r="BB102" s="27" t="e">
        <f t="shared" si="7"/>
        <v>#REF!</v>
      </c>
    </row>
    <row r="103" spans="1:54">
      <c r="A103" t="s">
        <v>7013</v>
      </c>
      <c r="B103" s="25" t="e">
        <f>IF('Crisis Indicator Data'!#REF!="No Data",1,IF(#REF!&lt;&gt;"",1,0))</f>
        <v>#REF!</v>
      </c>
      <c r="C103" s="25" t="e">
        <f>IF('Crisis Indicator Data'!#REF!="No Data",1,IF(#REF!&lt;&gt;"",1,0))</f>
        <v>#REF!</v>
      </c>
      <c r="D103" s="25" t="e">
        <f>IF('Crisis Indicator Data'!#REF!="No Data",1,IF(#REF!&lt;&gt;"",1,0))</f>
        <v>#REF!</v>
      </c>
      <c r="E103" s="25" t="e">
        <f>IF('Crisis Indicator Data'!#REF!="No Data",1,IF(#REF!&lt;&gt;"",1,0))</f>
        <v>#REF!</v>
      </c>
      <c r="F103" s="25" t="e">
        <f>IF('Crisis Indicator Data'!#REF!="No Data",1,IF(#REF!&lt;&gt;"",1,0))</f>
        <v>#REF!</v>
      </c>
      <c r="G103" s="25" t="e">
        <f>IF('Crisis Indicator Data'!#REF!="No Data",1,IF(#REF!&lt;&gt;"",1,0))</f>
        <v>#REF!</v>
      </c>
      <c r="H103" s="25" t="e">
        <f>IF('Crisis Indicator Data'!#REF!="No Data",1,IF(#REF!&lt;&gt;"",1,0))</f>
        <v>#REF!</v>
      </c>
      <c r="I103" s="25" t="e">
        <f>IF('Crisis Indicator Data'!#REF!="No Data",1,IF(#REF!&lt;&gt;"",1,0))</f>
        <v>#REF!</v>
      </c>
      <c r="J103" s="25" t="e">
        <f>IF('Crisis Indicator Data'!#REF!="No Data",1,IF(#REF!&lt;&gt;"",1,0))</f>
        <v>#REF!</v>
      </c>
      <c r="K103" s="25" t="e">
        <f>IF('Crisis Indicator Data'!#REF!="No Data",1,IF(#REF!&lt;&gt;"",1,0))</f>
        <v>#REF!</v>
      </c>
      <c r="L103" s="25" t="e">
        <f>IF('Crisis Indicator Data'!#REF!="No Data",1,IF(#REF!&lt;&gt;"",1,0))</f>
        <v>#REF!</v>
      </c>
      <c r="M103" s="25" t="e">
        <f>IF('Crisis Indicator Data'!#REF!="No Data",1,IF(#REF!&lt;&gt;"",1,0))</f>
        <v>#REF!</v>
      </c>
      <c r="N103" s="25" t="e">
        <f>IF('Crisis Indicator Data'!#REF!="No Data",1,IF(#REF!&lt;&gt;"",1,0))</f>
        <v>#REF!</v>
      </c>
      <c r="O103" s="25" t="e">
        <f>IF('Crisis Indicator Data'!#REF!="No Data",1,IF(#REF!&lt;&gt;"",1,0))</f>
        <v>#REF!</v>
      </c>
      <c r="P103" s="25" t="e">
        <f>IF('Crisis Indicator Data'!#REF!="No Data",1,IF(#REF!&lt;&gt;"",1,0))</f>
        <v>#REF!</v>
      </c>
      <c r="Q103" s="25" t="e">
        <f>IF('Crisis Indicator Data'!#REF!="No Data",1,IF(#REF!&lt;&gt;"",1,0))</f>
        <v>#REF!</v>
      </c>
      <c r="R103" s="25" t="e">
        <f>IF('Crisis Indicator Data'!#REF!="No Data",1,IF(#REF!&lt;&gt;"",1,0))</f>
        <v>#REF!</v>
      </c>
      <c r="S103" s="25" t="e">
        <f>IF('Crisis Indicator Data'!#REF!="No Data",1,IF(#REF!&lt;&gt;"",1,0))</f>
        <v>#REF!</v>
      </c>
      <c r="T103" s="25" t="e">
        <f>IF('Crisis Indicator Data'!#REF!="No Data",1,IF(#REF!&lt;&gt;"",1,0))</f>
        <v>#REF!</v>
      </c>
      <c r="U103" s="25" t="e">
        <f>IF('Crisis Indicator Data'!#REF!="No Data",1,IF(#REF!&lt;&gt;"",1,0))</f>
        <v>#REF!</v>
      </c>
      <c r="V103" s="25" t="e">
        <f>IF('Crisis Indicator Data'!#REF!="No Data",1,IF(#REF!&lt;&gt;"",1,0))</f>
        <v>#REF!</v>
      </c>
      <c r="W103" s="25" t="e">
        <f>IF('Crisis Indicator Data'!#REF!="No Data",1,IF(#REF!&lt;&gt;"",1,0))</f>
        <v>#REF!</v>
      </c>
      <c r="X103" s="25" t="e">
        <f>IF('Crisis Indicator Data'!#REF!="No Data",1,IF(#REF!&lt;&gt;"",1,0))</f>
        <v>#REF!</v>
      </c>
      <c r="Y103" s="25" t="e">
        <f>IF('Crisis Indicator Data'!#REF!="No Data",1,IF(#REF!&lt;&gt;"",1,0))</f>
        <v>#REF!</v>
      </c>
      <c r="Z103" s="25" t="e">
        <f>IF('Crisis Indicator Data'!#REF!="No Data",1,IF(#REF!&lt;&gt;"",1,0))</f>
        <v>#REF!</v>
      </c>
      <c r="AA103" s="25" t="e">
        <f>IF('Crisis Indicator Data'!#REF!="No Data",1,IF(#REF!&lt;&gt;"",1,0))</f>
        <v>#REF!</v>
      </c>
      <c r="AB103" s="25" t="e">
        <f>IF('Crisis Indicator Data'!#REF!="No Data",1,IF(#REF!&lt;&gt;"",1,0))</f>
        <v>#REF!</v>
      </c>
      <c r="AC103" s="25" t="e">
        <f>IF('Crisis Indicator Data'!#REF!="No Data",1,IF(#REF!&lt;&gt;"",1,0))</f>
        <v>#REF!</v>
      </c>
      <c r="AD103" s="25" t="e">
        <f>IF('Crisis Indicator Data'!#REF!="No Data",1,IF(#REF!&lt;&gt;"",1,0))</f>
        <v>#REF!</v>
      </c>
      <c r="AE103" s="25" t="e">
        <f>IF('Crisis Indicator Data'!#REF!="No Data",1,IF(#REF!&lt;&gt;"",1,0))</f>
        <v>#REF!</v>
      </c>
      <c r="AF103" s="25" t="e">
        <f>IF('Crisis Indicator Data'!#REF!="No Data",1,IF(#REF!&lt;&gt;"",1,0))</f>
        <v>#REF!</v>
      </c>
      <c r="AG103" s="25" t="e">
        <f>IF('Crisis Indicator Data'!#REF!="No Data",1,IF(#REF!&lt;&gt;"",1,0))</f>
        <v>#REF!</v>
      </c>
      <c r="AH103" s="25" t="e">
        <f>IF('Crisis Indicator Data'!#REF!="No Data",1,IF(#REF!&lt;&gt;"",1,0))</f>
        <v>#REF!</v>
      </c>
      <c r="AI103" s="25" t="e">
        <f>IF('Crisis Indicator Data'!#REF!="No Data",1,IF(#REF!&lt;&gt;"",1,0))</f>
        <v>#REF!</v>
      </c>
      <c r="AJ103" s="25" t="e">
        <f>IF('Crisis Indicator Data'!#REF!="No Data",1,IF(#REF!&lt;&gt;"",1,0))</f>
        <v>#REF!</v>
      </c>
      <c r="AK103" s="25" t="e">
        <f>IF('Crisis Indicator Data'!#REF!="No Data",1,IF(#REF!&lt;&gt;"",1,0))</f>
        <v>#REF!</v>
      </c>
      <c r="AL103" s="25" t="e">
        <f>IF('Crisis Indicator Data'!#REF!="No Data",1,IF(#REF!&lt;&gt;"",1,0))</f>
        <v>#REF!</v>
      </c>
      <c r="AM103" s="25" t="e">
        <f>IF('Crisis Indicator Data'!#REF!="No Data",1,IF(#REF!&lt;&gt;"",1,0))</f>
        <v>#REF!</v>
      </c>
      <c r="AN103" s="25" t="e">
        <f>IF('Crisis Indicator Data'!#REF!="No Data",1,IF(#REF!&lt;&gt;"",1,0))</f>
        <v>#REF!</v>
      </c>
      <c r="AO103" s="25" t="e">
        <f>IF('Crisis Indicator Data'!#REF!="No Data",1,IF(#REF!&lt;&gt;"",1,0))</f>
        <v>#REF!</v>
      </c>
      <c r="AP103" s="25" t="e">
        <f>IF('Crisis Indicator Data'!#REF!="No Data",1,IF(#REF!&lt;&gt;"",1,0))</f>
        <v>#REF!</v>
      </c>
      <c r="AQ103" s="25" t="e">
        <f>IF('Crisis Indicator Data'!#REF!="No Data",1,IF(#REF!&lt;&gt;"",1,0))</f>
        <v>#REF!</v>
      </c>
      <c r="AR103" s="25" t="e">
        <f>IF('Crisis Indicator Data'!#REF!="No Data",1,IF(#REF!&lt;&gt;"",1,0))</f>
        <v>#REF!</v>
      </c>
      <c r="AS103" s="25" t="e">
        <f>IF('Crisis Indicator Data'!#REF!="No Data",1,IF(#REF!&lt;&gt;"",1,0))</f>
        <v>#REF!</v>
      </c>
      <c r="AT103" s="25" t="e">
        <f>IF('Crisis Indicator Data'!#REF!="No Data",1,IF(#REF!&lt;&gt;"",1,0))</f>
        <v>#REF!</v>
      </c>
      <c r="AU103" s="25" t="e">
        <f>IF('Crisis Indicator Data'!#REF!="No Data",1,IF(#REF!&lt;&gt;"",1,0))</f>
        <v>#REF!</v>
      </c>
      <c r="AV103" s="25" t="e">
        <f>IF('Crisis Indicator Data'!#REF!="No Data",1,IF(#REF!&lt;&gt;"",1,0))</f>
        <v>#REF!</v>
      </c>
      <c r="AW103" s="25" t="e">
        <f>IF('Crisis Indicator Data'!#REF!="No Data",1,IF(#REF!&lt;&gt;"",1,0))</f>
        <v>#REF!</v>
      </c>
      <c r="AX103" s="25" t="e">
        <f>IF('Crisis Indicator Data'!#REF!="No Data",1,IF(#REF!&lt;&gt;"",1,0))</f>
        <v>#REF!</v>
      </c>
      <c r="AY103" s="25" t="e">
        <f>IF('Crisis Indicator Data'!#REF!="No Data",1,IF(#REF!&lt;&gt;"",1,0))</f>
        <v>#REF!</v>
      </c>
      <c r="AZ103" s="25" t="e">
        <f>IF('Crisis Indicator Data'!#REF!="No Data",1,IF(#REF!&lt;&gt;"",1,0))</f>
        <v>#REF!</v>
      </c>
      <c r="BA103" t="e">
        <f t="shared" si="6"/>
        <v>#REF!</v>
      </c>
      <c r="BB103" s="27" t="e">
        <f t="shared" si="7"/>
        <v>#REF!</v>
      </c>
    </row>
    <row r="104" spans="1:54">
      <c r="A104" t="s">
        <v>7014</v>
      </c>
      <c r="B104" s="25" t="e">
        <f>IF('Crisis Indicator Data'!#REF!="No Data",1,IF(#REF!&lt;&gt;"",1,0))</f>
        <v>#REF!</v>
      </c>
      <c r="C104" s="25" t="e">
        <f>IF('Crisis Indicator Data'!#REF!="No Data",1,IF(#REF!&lt;&gt;"",1,0))</f>
        <v>#REF!</v>
      </c>
      <c r="D104" s="25" t="e">
        <f>IF('Crisis Indicator Data'!#REF!="No Data",1,IF(#REF!&lt;&gt;"",1,0))</f>
        <v>#REF!</v>
      </c>
      <c r="E104" s="25" t="e">
        <f>IF('Crisis Indicator Data'!#REF!="No Data",1,IF(#REF!&lt;&gt;"",1,0))</f>
        <v>#REF!</v>
      </c>
      <c r="F104" s="25" t="e">
        <f>IF('Crisis Indicator Data'!#REF!="No Data",1,IF(#REF!&lt;&gt;"",1,0))</f>
        <v>#REF!</v>
      </c>
      <c r="G104" s="25" t="e">
        <f>IF('Crisis Indicator Data'!#REF!="No Data",1,IF(#REF!&lt;&gt;"",1,0))</f>
        <v>#REF!</v>
      </c>
      <c r="H104" s="25" t="e">
        <f>IF('Crisis Indicator Data'!#REF!="No Data",1,IF(#REF!&lt;&gt;"",1,0))</f>
        <v>#REF!</v>
      </c>
      <c r="I104" s="25" t="e">
        <f>IF('Crisis Indicator Data'!#REF!="No Data",1,IF(#REF!&lt;&gt;"",1,0))</f>
        <v>#REF!</v>
      </c>
      <c r="J104" s="25" t="e">
        <f>IF('Crisis Indicator Data'!#REF!="No Data",1,IF(#REF!&lt;&gt;"",1,0))</f>
        <v>#REF!</v>
      </c>
      <c r="K104" s="25" t="e">
        <f>IF('Crisis Indicator Data'!#REF!="No Data",1,IF(#REF!&lt;&gt;"",1,0))</f>
        <v>#REF!</v>
      </c>
      <c r="L104" s="25" t="e">
        <f>IF('Crisis Indicator Data'!#REF!="No Data",1,IF(#REF!&lt;&gt;"",1,0))</f>
        <v>#REF!</v>
      </c>
      <c r="M104" s="25" t="e">
        <f>IF('Crisis Indicator Data'!#REF!="No Data",1,IF(#REF!&lt;&gt;"",1,0))</f>
        <v>#REF!</v>
      </c>
      <c r="N104" s="25" t="e">
        <f>IF('Crisis Indicator Data'!#REF!="No Data",1,IF(#REF!&lt;&gt;"",1,0))</f>
        <v>#REF!</v>
      </c>
      <c r="O104" s="25" t="e">
        <f>IF('Crisis Indicator Data'!#REF!="No Data",1,IF(#REF!&lt;&gt;"",1,0))</f>
        <v>#REF!</v>
      </c>
      <c r="P104" s="25" t="e">
        <f>IF('Crisis Indicator Data'!#REF!="No Data",1,IF(#REF!&lt;&gt;"",1,0))</f>
        <v>#REF!</v>
      </c>
      <c r="Q104" s="25" t="e">
        <f>IF('Crisis Indicator Data'!#REF!="No Data",1,IF(#REF!&lt;&gt;"",1,0))</f>
        <v>#REF!</v>
      </c>
      <c r="R104" s="25" t="e">
        <f>IF('Crisis Indicator Data'!#REF!="No Data",1,IF(#REF!&lt;&gt;"",1,0))</f>
        <v>#REF!</v>
      </c>
      <c r="S104" s="25" t="e">
        <f>IF('Crisis Indicator Data'!#REF!="No Data",1,IF(#REF!&lt;&gt;"",1,0))</f>
        <v>#REF!</v>
      </c>
      <c r="T104" s="25" t="e">
        <f>IF('Crisis Indicator Data'!#REF!="No Data",1,IF(#REF!&lt;&gt;"",1,0))</f>
        <v>#REF!</v>
      </c>
      <c r="U104" s="25" t="e">
        <f>IF('Crisis Indicator Data'!#REF!="No Data",1,IF(#REF!&lt;&gt;"",1,0))</f>
        <v>#REF!</v>
      </c>
      <c r="V104" s="25" t="e">
        <f>IF('Crisis Indicator Data'!#REF!="No Data",1,IF(#REF!&lt;&gt;"",1,0))</f>
        <v>#REF!</v>
      </c>
      <c r="W104" s="25" t="e">
        <f>IF('Crisis Indicator Data'!#REF!="No Data",1,IF(#REF!&lt;&gt;"",1,0))</f>
        <v>#REF!</v>
      </c>
      <c r="X104" s="25" t="e">
        <f>IF('Crisis Indicator Data'!#REF!="No Data",1,IF(#REF!&lt;&gt;"",1,0))</f>
        <v>#REF!</v>
      </c>
      <c r="Y104" s="25" t="e">
        <f>IF('Crisis Indicator Data'!#REF!="No Data",1,IF(#REF!&lt;&gt;"",1,0))</f>
        <v>#REF!</v>
      </c>
      <c r="Z104" s="25" t="e">
        <f>IF('Crisis Indicator Data'!#REF!="No Data",1,IF(#REF!&lt;&gt;"",1,0))</f>
        <v>#REF!</v>
      </c>
      <c r="AA104" s="25" t="e">
        <f>IF('Crisis Indicator Data'!#REF!="No Data",1,IF(#REF!&lt;&gt;"",1,0))</f>
        <v>#REF!</v>
      </c>
      <c r="AB104" s="25" t="e">
        <f>IF('Crisis Indicator Data'!#REF!="No Data",1,IF(#REF!&lt;&gt;"",1,0))</f>
        <v>#REF!</v>
      </c>
      <c r="AC104" s="25" t="e">
        <f>IF('Crisis Indicator Data'!#REF!="No Data",1,IF(#REF!&lt;&gt;"",1,0))</f>
        <v>#REF!</v>
      </c>
      <c r="AD104" s="25" t="e">
        <f>IF('Crisis Indicator Data'!#REF!="No Data",1,IF(#REF!&lt;&gt;"",1,0))</f>
        <v>#REF!</v>
      </c>
      <c r="AE104" s="25" t="e">
        <f>IF('Crisis Indicator Data'!#REF!="No Data",1,IF(#REF!&lt;&gt;"",1,0))</f>
        <v>#REF!</v>
      </c>
      <c r="AF104" s="25" t="e">
        <f>IF('Crisis Indicator Data'!#REF!="No Data",1,IF(#REF!&lt;&gt;"",1,0))</f>
        <v>#REF!</v>
      </c>
      <c r="AG104" s="25" t="e">
        <f>IF('Crisis Indicator Data'!#REF!="No Data",1,IF(#REF!&lt;&gt;"",1,0))</f>
        <v>#REF!</v>
      </c>
      <c r="AH104" s="25" t="e">
        <f>IF('Crisis Indicator Data'!#REF!="No Data",1,IF(#REF!&lt;&gt;"",1,0))</f>
        <v>#REF!</v>
      </c>
      <c r="AI104" s="25" t="e">
        <f>IF('Crisis Indicator Data'!#REF!="No Data",1,IF(#REF!&lt;&gt;"",1,0))</f>
        <v>#REF!</v>
      </c>
      <c r="AJ104" s="25" t="e">
        <f>IF('Crisis Indicator Data'!#REF!="No Data",1,IF(#REF!&lt;&gt;"",1,0))</f>
        <v>#REF!</v>
      </c>
      <c r="AK104" s="25" t="e">
        <f>IF('Crisis Indicator Data'!#REF!="No Data",1,IF(#REF!&lt;&gt;"",1,0))</f>
        <v>#REF!</v>
      </c>
      <c r="AL104" s="25" t="e">
        <f>IF('Crisis Indicator Data'!#REF!="No Data",1,IF(#REF!&lt;&gt;"",1,0))</f>
        <v>#REF!</v>
      </c>
      <c r="AM104" s="25" t="e">
        <f>IF('Crisis Indicator Data'!#REF!="No Data",1,IF(#REF!&lt;&gt;"",1,0))</f>
        <v>#REF!</v>
      </c>
      <c r="AN104" s="25" t="e">
        <f>IF('Crisis Indicator Data'!#REF!="No Data",1,IF(#REF!&lt;&gt;"",1,0))</f>
        <v>#REF!</v>
      </c>
      <c r="AO104" s="25" t="e">
        <f>IF('Crisis Indicator Data'!#REF!="No Data",1,IF(#REF!&lt;&gt;"",1,0))</f>
        <v>#REF!</v>
      </c>
      <c r="AP104" s="25" t="e">
        <f>IF('Crisis Indicator Data'!#REF!="No Data",1,IF(#REF!&lt;&gt;"",1,0))</f>
        <v>#REF!</v>
      </c>
      <c r="AQ104" s="25" t="e">
        <f>IF('Crisis Indicator Data'!#REF!="No Data",1,IF(#REF!&lt;&gt;"",1,0))</f>
        <v>#REF!</v>
      </c>
      <c r="AR104" s="25" t="e">
        <f>IF('Crisis Indicator Data'!#REF!="No Data",1,IF(#REF!&lt;&gt;"",1,0))</f>
        <v>#REF!</v>
      </c>
      <c r="AS104" s="25" t="e">
        <f>IF('Crisis Indicator Data'!#REF!="No Data",1,IF(#REF!&lt;&gt;"",1,0))</f>
        <v>#REF!</v>
      </c>
      <c r="AT104" s="25" t="e">
        <f>IF('Crisis Indicator Data'!#REF!="No Data",1,IF(#REF!&lt;&gt;"",1,0))</f>
        <v>#REF!</v>
      </c>
      <c r="AU104" s="25" t="e">
        <f>IF('Crisis Indicator Data'!#REF!="No Data",1,IF(#REF!&lt;&gt;"",1,0))</f>
        <v>#REF!</v>
      </c>
      <c r="AV104" s="25" t="e">
        <f>IF('Crisis Indicator Data'!#REF!="No Data",1,IF(#REF!&lt;&gt;"",1,0))</f>
        <v>#REF!</v>
      </c>
      <c r="AW104" s="25" t="e">
        <f>IF('Crisis Indicator Data'!#REF!="No Data",1,IF(#REF!&lt;&gt;"",1,0))</f>
        <v>#REF!</v>
      </c>
      <c r="AX104" s="25" t="e">
        <f>IF('Crisis Indicator Data'!#REF!="No Data",1,IF(#REF!&lt;&gt;"",1,0))</f>
        <v>#REF!</v>
      </c>
      <c r="AY104" s="25" t="e">
        <f>IF('Crisis Indicator Data'!#REF!="No Data",1,IF(#REF!&lt;&gt;"",1,0))</f>
        <v>#REF!</v>
      </c>
      <c r="AZ104" s="25" t="e">
        <f>IF('Crisis Indicator Data'!#REF!="No Data",1,IF(#REF!&lt;&gt;"",1,0))</f>
        <v>#REF!</v>
      </c>
      <c r="BA104" t="e">
        <f t="shared" si="6"/>
        <v>#REF!</v>
      </c>
      <c r="BB104" s="27" t="e">
        <f t="shared" si="7"/>
        <v>#REF!</v>
      </c>
    </row>
    <row r="105" spans="1:54">
      <c r="A105" t="s">
        <v>6993</v>
      </c>
      <c r="B105" s="25" t="e">
        <f>IF('Crisis Indicator Data'!#REF!="No Data",1,IF(#REF!&lt;&gt;"",1,0))</f>
        <v>#REF!</v>
      </c>
      <c r="C105" s="25" t="e">
        <f>IF('Crisis Indicator Data'!#REF!="No Data",1,IF(#REF!&lt;&gt;"",1,0))</f>
        <v>#REF!</v>
      </c>
      <c r="D105" s="25" t="e">
        <f>IF('Crisis Indicator Data'!#REF!="No Data",1,IF(#REF!&lt;&gt;"",1,0))</f>
        <v>#REF!</v>
      </c>
      <c r="E105" s="25" t="e">
        <f>IF('Crisis Indicator Data'!#REF!="No Data",1,IF(#REF!&lt;&gt;"",1,0))</f>
        <v>#REF!</v>
      </c>
      <c r="F105" s="25" t="e">
        <f>IF('Crisis Indicator Data'!#REF!="No Data",1,IF(#REF!&lt;&gt;"",1,0))</f>
        <v>#REF!</v>
      </c>
      <c r="G105" s="25" t="e">
        <f>IF('Crisis Indicator Data'!#REF!="No Data",1,IF(#REF!&lt;&gt;"",1,0))</f>
        <v>#REF!</v>
      </c>
      <c r="H105" s="25" t="e">
        <f>IF('Crisis Indicator Data'!#REF!="No Data",1,IF(#REF!&lt;&gt;"",1,0))</f>
        <v>#REF!</v>
      </c>
      <c r="I105" s="25" t="e">
        <f>IF('Crisis Indicator Data'!#REF!="No Data",1,IF(#REF!&lt;&gt;"",1,0))</f>
        <v>#REF!</v>
      </c>
      <c r="J105" s="25" t="e">
        <f>IF('Crisis Indicator Data'!#REF!="No Data",1,IF(#REF!&lt;&gt;"",1,0))</f>
        <v>#REF!</v>
      </c>
      <c r="K105" s="25" t="e">
        <f>IF('Crisis Indicator Data'!#REF!="No Data",1,IF(#REF!&lt;&gt;"",1,0))</f>
        <v>#REF!</v>
      </c>
      <c r="L105" s="25" t="e">
        <f>IF('Crisis Indicator Data'!#REF!="No Data",1,IF(#REF!&lt;&gt;"",1,0))</f>
        <v>#REF!</v>
      </c>
      <c r="M105" s="25" t="e">
        <f>IF('Crisis Indicator Data'!#REF!="No Data",1,IF(#REF!&lt;&gt;"",1,0))</f>
        <v>#REF!</v>
      </c>
      <c r="N105" s="25" t="e">
        <f>IF('Crisis Indicator Data'!#REF!="No Data",1,IF(#REF!&lt;&gt;"",1,0))</f>
        <v>#REF!</v>
      </c>
      <c r="O105" s="25" t="e">
        <f>IF('Crisis Indicator Data'!#REF!="No Data",1,IF(#REF!&lt;&gt;"",1,0))</f>
        <v>#REF!</v>
      </c>
      <c r="P105" s="25" t="e">
        <f>IF('Crisis Indicator Data'!#REF!="No Data",1,IF(#REF!&lt;&gt;"",1,0))</f>
        <v>#REF!</v>
      </c>
      <c r="Q105" s="25" t="e">
        <f>IF('Crisis Indicator Data'!#REF!="No Data",1,IF(#REF!&lt;&gt;"",1,0))</f>
        <v>#REF!</v>
      </c>
      <c r="R105" s="25" t="e">
        <f>IF('Crisis Indicator Data'!#REF!="No Data",1,IF(#REF!&lt;&gt;"",1,0))</f>
        <v>#REF!</v>
      </c>
      <c r="S105" s="25" t="e">
        <f>IF('Crisis Indicator Data'!#REF!="No Data",1,IF(#REF!&lt;&gt;"",1,0))</f>
        <v>#REF!</v>
      </c>
      <c r="T105" s="25" t="e">
        <f>IF('Crisis Indicator Data'!#REF!="No Data",1,IF(#REF!&lt;&gt;"",1,0))</f>
        <v>#REF!</v>
      </c>
      <c r="U105" s="25" t="e">
        <f>IF('Crisis Indicator Data'!#REF!="No Data",1,IF(#REF!&lt;&gt;"",1,0))</f>
        <v>#REF!</v>
      </c>
      <c r="V105" s="25" t="e">
        <f>IF('Crisis Indicator Data'!#REF!="No Data",1,IF(#REF!&lt;&gt;"",1,0))</f>
        <v>#REF!</v>
      </c>
      <c r="W105" s="25" t="e">
        <f>IF('Crisis Indicator Data'!#REF!="No Data",1,IF(#REF!&lt;&gt;"",1,0))</f>
        <v>#REF!</v>
      </c>
      <c r="X105" s="25" t="e">
        <f>IF('Crisis Indicator Data'!#REF!="No Data",1,IF(#REF!&lt;&gt;"",1,0))</f>
        <v>#REF!</v>
      </c>
      <c r="Y105" s="25" t="e">
        <f>IF('Crisis Indicator Data'!#REF!="No Data",1,IF(#REF!&lt;&gt;"",1,0))</f>
        <v>#REF!</v>
      </c>
      <c r="Z105" s="25" t="e">
        <f>IF('Crisis Indicator Data'!#REF!="No Data",1,IF(#REF!&lt;&gt;"",1,0))</f>
        <v>#REF!</v>
      </c>
      <c r="AA105" s="25" t="e">
        <f>IF('Crisis Indicator Data'!#REF!="No Data",1,IF(#REF!&lt;&gt;"",1,0))</f>
        <v>#REF!</v>
      </c>
      <c r="AB105" s="25" t="e">
        <f>IF('Crisis Indicator Data'!#REF!="No Data",1,IF(#REF!&lt;&gt;"",1,0))</f>
        <v>#REF!</v>
      </c>
      <c r="AC105" s="25" t="e">
        <f>IF('Crisis Indicator Data'!#REF!="No Data",1,IF(#REF!&lt;&gt;"",1,0))</f>
        <v>#REF!</v>
      </c>
      <c r="AD105" s="25" t="e">
        <f>IF('Crisis Indicator Data'!#REF!="No Data",1,IF(#REF!&lt;&gt;"",1,0))</f>
        <v>#REF!</v>
      </c>
      <c r="AE105" s="25" t="e">
        <f>IF('Crisis Indicator Data'!#REF!="No Data",1,IF(#REF!&lt;&gt;"",1,0))</f>
        <v>#REF!</v>
      </c>
      <c r="AF105" s="25" t="e">
        <f>IF('Crisis Indicator Data'!#REF!="No Data",1,IF(#REF!&lt;&gt;"",1,0))</f>
        <v>#REF!</v>
      </c>
      <c r="AG105" s="25" t="e">
        <f>IF('Crisis Indicator Data'!#REF!="No Data",1,IF(#REF!&lt;&gt;"",1,0))</f>
        <v>#REF!</v>
      </c>
      <c r="AH105" s="25" t="e">
        <f>IF('Crisis Indicator Data'!#REF!="No Data",1,IF(#REF!&lt;&gt;"",1,0))</f>
        <v>#REF!</v>
      </c>
      <c r="AI105" s="25" t="e">
        <f>IF('Crisis Indicator Data'!#REF!="No Data",1,IF(#REF!&lt;&gt;"",1,0))</f>
        <v>#REF!</v>
      </c>
      <c r="AJ105" s="25" t="e">
        <f>IF('Crisis Indicator Data'!#REF!="No Data",1,IF(#REF!&lt;&gt;"",1,0))</f>
        <v>#REF!</v>
      </c>
      <c r="AK105" s="25" t="e">
        <f>IF('Crisis Indicator Data'!#REF!="No Data",1,IF(#REF!&lt;&gt;"",1,0))</f>
        <v>#REF!</v>
      </c>
      <c r="AL105" s="25" t="e">
        <f>IF('Crisis Indicator Data'!#REF!="No Data",1,IF(#REF!&lt;&gt;"",1,0))</f>
        <v>#REF!</v>
      </c>
      <c r="AM105" s="25" t="e">
        <f>IF('Crisis Indicator Data'!#REF!="No Data",1,IF(#REF!&lt;&gt;"",1,0))</f>
        <v>#REF!</v>
      </c>
      <c r="AN105" s="25" t="e">
        <f>IF('Crisis Indicator Data'!#REF!="No Data",1,IF(#REF!&lt;&gt;"",1,0))</f>
        <v>#REF!</v>
      </c>
      <c r="AO105" s="25" t="e">
        <f>IF('Crisis Indicator Data'!#REF!="No Data",1,IF(#REF!&lt;&gt;"",1,0))</f>
        <v>#REF!</v>
      </c>
      <c r="AP105" s="25" t="e">
        <f>IF('Crisis Indicator Data'!#REF!="No Data",1,IF(#REF!&lt;&gt;"",1,0))</f>
        <v>#REF!</v>
      </c>
      <c r="AQ105" s="25" t="e">
        <f>IF('Crisis Indicator Data'!#REF!="No Data",1,IF(#REF!&lt;&gt;"",1,0))</f>
        <v>#REF!</v>
      </c>
      <c r="AR105" s="25" t="e">
        <f>IF('Crisis Indicator Data'!#REF!="No Data",1,IF(#REF!&lt;&gt;"",1,0))</f>
        <v>#REF!</v>
      </c>
      <c r="AS105" s="25" t="e">
        <f>IF('Crisis Indicator Data'!#REF!="No Data",1,IF(#REF!&lt;&gt;"",1,0))</f>
        <v>#REF!</v>
      </c>
      <c r="AT105" s="25" t="e">
        <f>IF('Crisis Indicator Data'!#REF!="No Data",1,IF(#REF!&lt;&gt;"",1,0))</f>
        <v>#REF!</v>
      </c>
      <c r="AU105" s="25" t="e">
        <f>IF('Crisis Indicator Data'!#REF!="No Data",1,IF(#REF!&lt;&gt;"",1,0))</f>
        <v>#REF!</v>
      </c>
      <c r="AV105" s="25" t="e">
        <f>IF('Crisis Indicator Data'!#REF!="No Data",1,IF(#REF!&lt;&gt;"",1,0))</f>
        <v>#REF!</v>
      </c>
      <c r="AW105" s="25" t="e">
        <f>IF('Crisis Indicator Data'!#REF!="No Data",1,IF(#REF!&lt;&gt;"",1,0))</f>
        <v>#REF!</v>
      </c>
      <c r="AX105" s="25" t="e">
        <f>IF('Crisis Indicator Data'!#REF!="No Data",1,IF(#REF!&lt;&gt;"",1,0))</f>
        <v>#REF!</v>
      </c>
      <c r="AY105" s="25" t="e">
        <f>IF('Crisis Indicator Data'!#REF!="No Data",1,IF(#REF!&lt;&gt;"",1,0))</f>
        <v>#REF!</v>
      </c>
      <c r="AZ105" s="25" t="e">
        <f>IF('Crisis Indicator Data'!#REF!="No Data",1,IF(#REF!&lt;&gt;"",1,0))</f>
        <v>#REF!</v>
      </c>
      <c r="BA105" t="e">
        <f t="shared" si="6"/>
        <v>#REF!</v>
      </c>
      <c r="BB105" s="27" t="e">
        <f t="shared" si="7"/>
        <v>#REF!</v>
      </c>
    </row>
    <row r="106" spans="1:54">
      <c r="A106" t="s">
        <v>6999</v>
      </c>
      <c r="B106" s="25" t="e">
        <f>IF('Crisis Indicator Data'!#REF!="No Data",1,IF(#REF!&lt;&gt;"",1,0))</f>
        <v>#REF!</v>
      </c>
      <c r="C106" s="25" t="e">
        <f>IF('Crisis Indicator Data'!#REF!="No Data",1,IF(#REF!&lt;&gt;"",1,0))</f>
        <v>#REF!</v>
      </c>
      <c r="D106" s="25" t="e">
        <f>IF('Crisis Indicator Data'!#REF!="No Data",1,IF(#REF!&lt;&gt;"",1,0))</f>
        <v>#REF!</v>
      </c>
      <c r="E106" s="25" t="e">
        <f>IF('Crisis Indicator Data'!#REF!="No Data",1,IF(#REF!&lt;&gt;"",1,0))</f>
        <v>#REF!</v>
      </c>
      <c r="F106" s="25" t="e">
        <f>IF('Crisis Indicator Data'!#REF!="No Data",1,IF(#REF!&lt;&gt;"",1,0))</f>
        <v>#REF!</v>
      </c>
      <c r="G106" s="25" t="e">
        <f>IF('Crisis Indicator Data'!#REF!="No Data",1,IF(#REF!&lt;&gt;"",1,0))</f>
        <v>#REF!</v>
      </c>
      <c r="H106" s="25" t="e">
        <f>IF('Crisis Indicator Data'!#REF!="No Data",1,IF(#REF!&lt;&gt;"",1,0))</f>
        <v>#REF!</v>
      </c>
      <c r="I106" s="25" t="e">
        <f>IF('Crisis Indicator Data'!#REF!="No Data",1,IF(#REF!&lt;&gt;"",1,0))</f>
        <v>#REF!</v>
      </c>
      <c r="J106" s="25" t="e">
        <f>IF('Crisis Indicator Data'!#REF!="No Data",1,IF(#REF!&lt;&gt;"",1,0))</f>
        <v>#REF!</v>
      </c>
      <c r="K106" s="25" t="e">
        <f>IF('Crisis Indicator Data'!#REF!="No Data",1,IF(#REF!&lt;&gt;"",1,0))</f>
        <v>#REF!</v>
      </c>
      <c r="L106" s="25" t="e">
        <f>IF('Crisis Indicator Data'!#REF!="No Data",1,IF(#REF!&lt;&gt;"",1,0))</f>
        <v>#REF!</v>
      </c>
      <c r="M106" s="25" t="e">
        <f>IF('Crisis Indicator Data'!#REF!="No Data",1,IF(#REF!&lt;&gt;"",1,0))</f>
        <v>#REF!</v>
      </c>
      <c r="N106" s="25" t="e">
        <f>IF('Crisis Indicator Data'!#REF!="No Data",1,IF(#REF!&lt;&gt;"",1,0))</f>
        <v>#REF!</v>
      </c>
      <c r="O106" s="25" t="e">
        <f>IF('Crisis Indicator Data'!#REF!="No Data",1,IF(#REF!&lt;&gt;"",1,0))</f>
        <v>#REF!</v>
      </c>
      <c r="P106" s="25" t="e">
        <f>IF('Crisis Indicator Data'!#REF!="No Data",1,IF(#REF!&lt;&gt;"",1,0))</f>
        <v>#REF!</v>
      </c>
      <c r="Q106" s="25" t="e">
        <f>IF('Crisis Indicator Data'!#REF!="No Data",1,IF(#REF!&lt;&gt;"",1,0))</f>
        <v>#REF!</v>
      </c>
      <c r="R106" s="25" t="e">
        <f>IF('Crisis Indicator Data'!#REF!="No Data",1,IF(#REF!&lt;&gt;"",1,0))</f>
        <v>#REF!</v>
      </c>
      <c r="S106" s="25" t="e">
        <f>IF('Crisis Indicator Data'!#REF!="No Data",1,IF(#REF!&lt;&gt;"",1,0))</f>
        <v>#REF!</v>
      </c>
      <c r="T106" s="25" t="e">
        <f>IF('Crisis Indicator Data'!#REF!="No Data",1,IF(#REF!&lt;&gt;"",1,0))</f>
        <v>#REF!</v>
      </c>
      <c r="U106" s="25" t="e">
        <f>IF('Crisis Indicator Data'!#REF!="No Data",1,IF(#REF!&lt;&gt;"",1,0))</f>
        <v>#REF!</v>
      </c>
      <c r="V106" s="25" t="e">
        <f>IF('Crisis Indicator Data'!#REF!="No Data",1,IF(#REF!&lt;&gt;"",1,0))</f>
        <v>#REF!</v>
      </c>
      <c r="W106" s="25" t="e">
        <f>IF('Crisis Indicator Data'!#REF!="No Data",1,IF(#REF!&lt;&gt;"",1,0))</f>
        <v>#REF!</v>
      </c>
      <c r="X106" s="25" t="e">
        <f>IF('Crisis Indicator Data'!#REF!="No Data",1,IF(#REF!&lt;&gt;"",1,0))</f>
        <v>#REF!</v>
      </c>
      <c r="Y106" s="25" t="e">
        <f>IF('Crisis Indicator Data'!#REF!="No Data",1,IF(#REF!&lt;&gt;"",1,0))</f>
        <v>#REF!</v>
      </c>
      <c r="Z106" s="25" t="e">
        <f>IF('Crisis Indicator Data'!#REF!="No Data",1,IF(#REF!&lt;&gt;"",1,0))</f>
        <v>#REF!</v>
      </c>
      <c r="AA106" s="25" t="e">
        <f>IF('Crisis Indicator Data'!#REF!="No Data",1,IF(#REF!&lt;&gt;"",1,0))</f>
        <v>#REF!</v>
      </c>
      <c r="AB106" s="25" t="e">
        <f>IF('Crisis Indicator Data'!#REF!="No Data",1,IF(#REF!&lt;&gt;"",1,0))</f>
        <v>#REF!</v>
      </c>
      <c r="AC106" s="25" t="e">
        <f>IF('Crisis Indicator Data'!#REF!="No Data",1,IF(#REF!&lt;&gt;"",1,0))</f>
        <v>#REF!</v>
      </c>
      <c r="AD106" s="25" t="e">
        <f>IF('Crisis Indicator Data'!#REF!="No Data",1,IF(#REF!&lt;&gt;"",1,0))</f>
        <v>#REF!</v>
      </c>
      <c r="AE106" s="25" t="e">
        <f>IF('Crisis Indicator Data'!#REF!="No Data",1,IF(#REF!&lt;&gt;"",1,0))</f>
        <v>#REF!</v>
      </c>
      <c r="AF106" s="25" t="e">
        <f>IF('Crisis Indicator Data'!#REF!="No Data",1,IF(#REF!&lt;&gt;"",1,0))</f>
        <v>#REF!</v>
      </c>
      <c r="AG106" s="25" t="e">
        <f>IF('Crisis Indicator Data'!#REF!="No Data",1,IF(#REF!&lt;&gt;"",1,0))</f>
        <v>#REF!</v>
      </c>
      <c r="AH106" s="25" t="e">
        <f>IF('Crisis Indicator Data'!#REF!="No Data",1,IF(#REF!&lt;&gt;"",1,0))</f>
        <v>#REF!</v>
      </c>
      <c r="AI106" s="25" t="e">
        <f>IF('Crisis Indicator Data'!#REF!="No Data",1,IF(#REF!&lt;&gt;"",1,0))</f>
        <v>#REF!</v>
      </c>
      <c r="AJ106" s="25" t="e">
        <f>IF('Crisis Indicator Data'!#REF!="No Data",1,IF(#REF!&lt;&gt;"",1,0))</f>
        <v>#REF!</v>
      </c>
      <c r="AK106" s="25" t="e">
        <f>IF('Crisis Indicator Data'!#REF!="No Data",1,IF(#REF!&lt;&gt;"",1,0))</f>
        <v>#REF!</v>
      </c>
      <c r="AL106" s="25" t="e">
        <f>IF('Crisis Indicator Data'!#REF!="No Data",1,IF(#REF!&lt;&gt;"",1,0))</f>
        <v>#REF!</v>
      </c>
      <c r="AM106" s="25" t="e">
        <f>IF('Crisis Indicator Data'!#REF!="No Data",1,IF(#REF!&lt;&gt;"",1,0))</f>
        <v>#REF!</v>
      </c>
      <c r="AN106" s="25" t="e">
        <f>IF('Crisis Indicator Data'!#REF!="No Data",1,IF(#REF!&lt;&gt;"",1,0))</f>
        <v>#REF!</v>
      </c>
      <c r="AO106" s="25" t="e">
        <f>IF('Crisis Indicator Data'!#REF!="No Data",1,IF(#REF!&lt;&gt;"",1,0))</f>
        <v>#REF!</v>
      </c>
      <c r="AP106" s="25" t="e">
        <f>IF('Crisis Indicator Data'!#REF!="No Data",1,IF(#REF!&lt;&gt;"",1,0))</f>
        <v>#REF!</v>
      </c>
      <c r="AQ106" s="25" t="e">
        <f>IF('Crisis Indicator Data'!#REF!="No Data",1,IF(#REF!&lt;&gt;"",1,0))</f>
        <v>#REF!</v>
      </c>
      <c r="AR106" s="25" t="e">
        <f>IF('Crisis Indicator Data'!#REF!="No Data",1,IF(#REF!&lt;&gt;"",1,0))</f>
        <v>#REF!</v>
      </c>
      <c r="AS106" s="25" t="e">
        <f>IF('Crisis Indicator Data'!#REF!="No Data",1,IF(#REF!&lt;&gt;"",1,0))</f>
        <v>#REF!</v>
      </c>
      <c r="AT106" s="25" t="e">
        <f>IF('Crisis Indicator Data'!#REF!="No Data",1,IF(#REF!&lt;&gt;"",1,0))</f>
        <v>#REF!</v>
      </c>
      <c r="AU106" s="25" t="e">
        <f>IF('Crisis Indicator Data'!#REF!="No Data",1,IF(#REF!&lt;&gt;"",1,0))</f>
        <v>#REF!</v>
      </c>
      <c r="AV106" s="25" t="e">
        <f>IF('Crisis Indicator Data'!#REF!="No Data",1,IF(#REF!&lt;&gt;"",1,0))</f>
        <v>#REF!</v>
      </c>
      <c r="AW106" s="25" t="e">
        <f>IF('Crisis Indicator Data'!#REF!="No Data",1,IF(#REF!&lt;&gt;"",1,0))</f>
        <v>#REF!</v>
      </c>
      <c r="AX106" s="25" t="e">
        <f>IF('Crisis Indicator Data'!#REF!="No Data",1,IF(#REF!&lt;&gt;"",1,0))</f>
        <v>#REF!</v>
      </c>
      <c r="AY106" s="25" t="e">
        <f>IF('Crisis Indicator Data'!#REF!="No Data",1,IF(#REF!&lt;&gt;"",1,0))</f>
        <v>#REF!</v>
      </c>
      <c r="AZ106" s="25" t="e">
        <f>IF('Crisis Indicator Data'!#REF!="No Data",1,IF(#REF!&lt;&gt;"",1,0))</f>
        <v>#REF!</v>
      </c>
      <c r="BA106" t="e">
        <f t="shared" si="6"/>
        <v>#REF!</v>
      </c>
      <c r="BB106" s="27" t="e">
        <f t="shared" si="7"/>
        <v>#REF!</v>
      </c>
    </row>
    <row r="107" spans="1:54">
      <c r="A107" t="s">
        <v>7001</v>
      </c>
      <c r="B107" s="25" t="e">
        <f>IF('Crisis Indicator Data'!#REF!="No Data",1,IF(#REF!&lt;&gt;"",1,0))</f>
        <v>#REF!</v>
      </c>
      <c r="C107" s="25" t="e">
        <f>IF('Crisis Indicator Data'!#REF!="No Data",1,IF(#REF!&lt;&gt;"",1,0))</f>
        <v>#REF!</v>
      </c>
      <c r="D107" s="25" t="e">
        <f>IF('Crisis Indicator Data'!#REF!="No Data",1,IF(#REF!&lt;&gt;"",1,0))</f>
        <v>#REF!</v>
      </c>
      <c r="E107" s="25" t="e">
        <f>IF('Crisis Indicator Data'!#REF!="No Data",1,IF(#REF!&lt;&gt;"",1,0))</f>
        <v>#REF!</v>
      </c>
      <c r="F107" s="25" t="e">
        <f>IF('Crisis Indicator Data'!#REF!="No Data",1,IF(#REF!&lt;&gt;"",1,0))</f>
        <v>#REF!</v>
      </c>
      <c r="G107" s="25" t="e">
        <f>IF('Crisis Indicator Data'!#REF!="No Data",1,IF(#REF!&lt;&gt;"",1,0))</f>
        <v>#REF!</v>
      </c>
      <c r="H107" s="25" t="e">
        <f>IF('Crisis Indicator Data'!#REF!="No Data",1,IF(#REF!&lt;&gt;"",1,0))</f>
        <v>#REF!</v>
      </c>
      <c r="I107" s="25" t="e">
        <f>IF('Crisis Indicator Data'!#REF!="No Data",1,IF(#REF!&lt;&gt;"",1,0))</f>
        <v>#REF!</v>
      </c>
      <c r="J107" s="25" t="e">
        <f>IF('Crisis Indicator Data'!#REF!="No Data",1,IF(#REF!&lt;&gt;"",1,0))</f>
        <v>#REF!</v>
      </c>
      <c r="K107" s="25" t="e">
        <f>IF('Crisis Indicator Data'!#REF!="No Data",1,IF(#REF!&lt;&gt;"",1,0))</f>
        <v>#REF!</v>
      </c>
      <c r="L107" s="25" t="e">
        <f>IF('Crisis Indicator Data'!#REF!="No Data",1,IF(#REF!&lt;&gt;"",1,0))</f>
        <v>#REF!</v>
      </c>
      <c r="M107" s="25" t="e">
        <f>IF('Crisis Indicator Data'!#REF!="No Data",1,IF(#REF!&lt;&gt;"",1,0))</f>
        <v>#REF!</v>
      </c>
      <c r="N107" s="25" t="e">
        <f>IF('Crisis Indicator Data'!#REF!="No Data",1,IF(#REF!&lt;&gt;"",1,0))</f>
        <v>#REF!</v>
      </c>
      <c r="O107" s="25" t="e">
        <f>IF('Crisis Indicator Data'!#REF!="No Data",1,IF(#REF!&lt;&gt;"",1,0))</f>
        <v>#REF!</v>
      </c>
      <c r="P107" s="25" t="e">
        <f>IF('Crisis Indicator Data'!#REF!="No Data",1,IF(#REF!&lt;&gt;"",1,0))</f>
        <v>#REF!</v>
      </c>
      <c r="Q107" s="25" t="e">
        <f>IF('Crisis Indicator Data'!#REF!="No Data",1,IF(#REF!&lt;&gt;"",1,0))</f>
        <v>#REF!</v>
      </c>
      <c r="R107" s="25" t="e">
        <f>IF('Crisis Indicator Data'!#REF!="No Data",1,IF(#REF!&lt;&gt;"",1,0))</f>
        <v>#REF!</v>
      </c>
      <c r="S107" s="25" t="e">
        <f>IF('Crisis Indicator Data'!#REF!="No Data",1,IF(#REF!&lt;&gt;"",1,0))</f>
        <v>#REF!</v>
      </c>
      <c r="T107" s="25" t="e">
        <f>IF('Crisis Indicator Data'!#REF!="No Data",1,IF(#REF!&lt;&gt;"",1,0))</f>
        <v>#REF!</v>
      </c>
      <c r="U107" s="25" t="e">
        <f>IF('Crisis Indicator Data'!#REF!="No Data",1,IF(#REF!&lt;&gt;"",1,0))</f>
        <v>#REF!</v>
      </c>
      <c r="V107" s="25" t="e">
        <f>IF('Crisis Indicator Data'!#REF!="No Data",1,IF(#REF!&lt;&gt;"",1,0))</f>
        <v>#REF!</v>
      </c>
      <c r="W107" s="25" t="e">
        <f>IF('Crisis Indicator Data'!#REF!="No Data",1,IF(#REF!&lt;&gt;"",1,0))</f>
        <v>#REF!</v>
      </c>
      <c r="X107" s="25" t="e">
        <f>IF('Crisis Indicator Data'!#REF!="No Data",1,IF(#REF!&lt;&gt;"",1,0))</f>
        <v>#REF!</v>
      </c>
      <c r="Y107" s="25" t="e">
        <f>IF('Crisis Indicator Data'!#REF!="No Data",1,IF(#REF!&lt;&gt;"",1,0))</f>
        <v>#REF!</v>
      </c>
      <c r="Z107" s="25" t="e">
        <f>IF('Crisis Indicator Data'!#REF!="No Data",1,IF(#REF!&lt;&gt;"",1,0))</f>
        <v>#REF!</v>
      </c>
      <c r="AA107" s="25" t="e">
        <f>IF('Crisis Indicator Data'!#REF!="No Data",1,IF(#REF!&lt;&gt;"",1,0))</f>
        <v>#REF!</v>
      </c>
      <c r="AB107" s="25" t="e">
        <f>IF('Crisis Indicator Data'!#REF!="No Data",1,IF(#REF!&lt;&gt;"",1,0))</f>
        <v>#REF!</v>
      </c>
      <c r="AC107" s="25" t="e">
        <f>IF('Crisis Indicator Data'!#REF!="No Data",1,IF(#REF!&lt;&gt;"",1,0))</f>
        <v>#REF!</v>
      </c>
      <c r="AD107" s="25" t="e">
        <f>IF('Crisis Indicator Data'!#REF!="No Data",1,IF(#REF!&lt;&gt;"",1,0))</f>
        <v>#REF!</v>
      </c>
      <c r="AE107" s="25" t="e">
        <f>IF('Crisis Indicator Data'!#REF!="No Data",1,IF(#REF!&lt;&gt;"",1,0))</f>
        <v>#REF!</v>
      </c>
      <c r="AF107" s="25" t="e">
        <f>IF('Crisis Indicator Data'!#REF!="No Data",1,IF(#REF!&lt;&gt;"",1,0))</f>
        <v>#REF!</v>
      </c>
      <c r="AG107" s="25" t="e">
        <f>IF('Crisis Indicator Data'!#REF!="No Data",1,IF(#REF!&lt;&gt;"",1,0))</f>
        <v>#REF!</v>
      </c>
      <c r="AH107" s="25" t="e">
        <f>IF('Crisis Indicator Data'!#REF!="No Data",1,IF(#REF!&lt;&gt;"",1,0))</f>
        <v>#REF!</v>
      </c>
      <c r="AI107" s="25" t="e">
        <f>IF('Crisis Indicator Data'!#REF!="No Data",1,IF(#REF!&lt;&gt;"",1,0))</f>
        <v>#REF!</v>
      </c>
      <c r="AJ107" s="25" t="e">
        <f>IF('Crisis Indicator Data'!#REF!="No Data",1,IF(#REF!&lt;&gt;"",1,0))</f>
        <v>#REF!</v>
      </c>
      <c r="AK107" s="25" t="e">
        <f>IF('Crisis Indicator Data'!#REF!="No Data",1,IF(#REF!&lt;&gt;"",1,0))</f>
        <v>#REF!</v>
      </c>
      <c r="AL107" s="25" t="e">
        <f>IF('Crisis Indicator Data'!#REF!="No Data",1,IF(#REF!&lt;&gt;"",1,0))</f>
        <v>#REF!</v>
      </c>
      <c r="AM107" s="25" t="e">
        <f>IF('Crisis Indicator Data'!#REF!="No Data",1,IF(#REF!&lt;&gt;"",1,0))</f>
        <v>#REF!</v>
      </c>
      <c r="AN107" s="25" t="e">
        <f>IF('Crisis Indicator Data'!#REF!="No Data",1,IF(#REF!&lt;&gt;"",1,0))</f>
        <v>#REF!</v>
      </c>
      <c r="AO107" s="25" t="e">
        <f>IF('Crisis Indicator Data'!#REF!="No Data",1,IF(#REF!&lt;&gt;"",1,0))</f>
        <v>#REF!</v>
      </c>
      <c r="AP107" s="25" t="e">
        <f>IF('Crisis Indicator Data'!#REF!="No Data",1,IF(#REF!&lt;&gt;"",1,0))</f>
        <v>#REF!</v>
      </c>
      <c r="AQ107" s="25" t="e">
        <f>IF('Crisis Indicator Data'!#REF!="No Data",1,IF(#REF!&lt;&gt;"",1,0))</f>
        <v>#REF!</v>
      </c>
      <c r="AR107" s="25" t="e">
        <f>IF('Crisis Indicator Data'!#REF!="No Data",1,IF(#REF!&lt;&gt;"",1,0))</f>
        <v>#REF!</v>
      </c>
      <c r="AS107" s="25" t="e">
        <f>IF('Crisis Indicator Data'!#REF!="No Data",1,IF(#REF!&lt;&gt;"",1,0))</f>
        <v>#REF!</v>
      </c>
      <c r="AT107" s="25" t="e">
        <f>IF('Crisis Indicator Data'!#REF!="No Data",1,IF(#REF!&lt;&gt;"",1,0))</f>
        <v>#REF!</v>
      </c>
      <c r="AU107" s="25" t="e">
        <f>IF('Crisis Indicator Data'!#REF!="No Data",1,IF(#REF!&lt;&gt;"",1,0))</f>
        <v>#REF!</v>
      </c>
      <c r="AV107" s="25" t="e">
        <f>IF('Crisis Indicator Data'!#REF!="No Data",1,IF(#REF!&lt;&gt;"",1,0))</f>
        <v>#REF!</v>
      </c>
      <c r="AW107" s="25" t="e">
        <f>IF('Crisis Indicator Data'!#REF!="No Data",1,IF(#REF!&lt;&gt;"",1,0))</f>
        <v>#REF!</v>
      </c>
      <c r="AX107" s="25" t="e">
        <f>IF('Crisis Indicator Data'!#REF!="No Data",1,IF(#REF!&lt;&gt;"",1,0))</f>
        <v>#REF!</v>
      </c>
      <c r="AY107" s="25" t="e">
        <f>IF('Crisis Indicator Data'!#REF!="No Data",1,IF(#REF!&lt;&gt;"",1,0))</f>
        <v>#REF!</v>
      </c>
      <c r="AZ107" s="25" t="e">
        <f>IF('Crisis Indicator Data'!#REF!="No Data",1,IF(#REF!&lt;&gt;"",1,0))</f>
        <v>#REF!</v>
      </c>
      <c r="BA107" t="e">
        <f t="shared" si="6"/>
        <v>#REF!</v>
      </c>
      <c r="BB107" s="27" t="e">
        <f t="shared" si="7"/>
        <v>#REF!</v>
      </c>
    </row>
    <row r="108" spans="1:54">
      <c r="A108" t="s">
        <v>6996</v>
      </c>
      <c r="B108" s="25" t="e">
        <f>IF('Crisis Indicator Data'!#REF!="No Data",1,IF(#REF!&lt;&gt;"",1,0))</f>
        <v>#REF!</v>
      </c>
      <c r="C108" s="25" t="e">
        <f>IF('Crisis Indicator Data'!#REF!="No Data",1,IF(#REF!&lt;&gt;"",1,0))</f>
        <v>#REF!</v>
      </c>
      <c r="D108" s="25" t="e">
        <f>IF('Crisis Indicator Data'!#REF!="No Data",1,IF(#REF!&lt;&gt;"",1,0))</f>
        <v>#REF!</v>
      </c>
      <c r="E108" s="25" t="e">
        <f>IF('Crisis Indicator Data'!#REF!="No Data",1,IF(#REF!&lt;&gt;"",1,0))</f>
        <v>#REF!</v>
      </c>
      <c r="F108" s="25" t="e">
        <f>IF('Crisis Indicator Data'!#REF!="No Data",1,IF(#REF!&lt;&gt;"",1,0))</f>
        <v>#REF!</v>
      </c>
      <c r="G108" s="25" t="e">
        <f>IF('Crisis Indicator Data'!#REF!="No Data",1,IF(#REF!&lt;&gt;"",1,0))</f>
        <v>#REF!</v>
      </c>
      <c r="H108" s="25" t="e">
        <f>IF('Crisis Indicator Data'!#REF!="No Data",1,IF(#REF!&lt;&gt;"",1,0))</f>
        <v>#REF!</v>
      </c>
      <c r="I108" s="25" t="e">
        <f>IF('Crisis Indicator Data'!#REF!="No Data",1,IF(#REF!&lt;&gt;"",1,0))</f>
        <v>#REF!</v>
      </c>
      <c r="J108" s="25" t="e">
        <f>IF('Crisis Indicator Data'!#REF!="No Data",1,IF(#REF!&lt;&gt;"",1,0))</f>
        <v>#REF!</v>
      </c>
      <c r="K108" s="25" t="e">
        <f>IF('Crisis Indicator Data'!#REF!="No Data",1,IF(#REF!&lt;&gt;"",1,0))</f>
        <v>#REF!</v>
      </c>
      <c r="L108" s="25" t="e">
        <f>IF('Crisis Indicator Data'!#REF!="No Data",1,IF(#REF!&lt;&gt;"",1,0))</f>
        <v>#REF!</v>
      </c>
      <c r="M108" s="25" t="e">
        <f>IF('Crisis Indicator Data'!#REF!="No Data",1,IF(#REF!&lt;&gt;"",1,0))</f>
        <v>#REF!</v>
      </c>
      <c r="N108" s="25" t="e">
        <f>IF('Crisis Indicator Data'!#REF!="No Data",1,IF(#REF!&lt;&gt;"",1,0))</f>
        <v>#REF!</v>
      </c>
      <c r="O108" s="25" t="e">
        <f>IF('Crisis Indicator Data'!#REF!="No Data",1,IF(#REF!&lt;&gt;"",1,0))</f>
        <v>#REF!</v>
      </c>
      <c r="P108" s="25" t="e">
        <f>IF('Crisis Indicator Data'!#REF!="No Data",1,IF(#REF!&lt;&gt;"",1,0))</f>
        <v>#REF!</v>
      </c>
      <c r="Q108" s="25" t="e">
        <f>IF('Crisis Indicator Data'!#REF!="No Data",1,IF(#REF!&lt;&gt;"",1,0))</f>
        <v>#REF!</v>
      </c>
      <c r="R108" s="25" t="e">
        <f>IF('Crisis Indicator Data'!#REF!="No Data",1,IF(#REF!&lt;&gt;"",1,0))</f>
        <v>#REF!</v>
      </c>
      <c r="S108" s="25" t="e">
        <f>IF('Crisis Indicator Data'!#REF!="No Data",1,IF(#REF!&lt;&gt;"",1,0))</f>
        <v>#REF!</v>
      </c>
      <c r="T108" s="25" t="e">
        <f>IF('Crisis Indicator Data'!#REF!="No Data",1,IF(#REF!&lt;&gt;"",1,0))</f>
        <v>#REF!</v>
      </c>
      <c r="U108" s="25" t="e">
        <f>IF('Crisis Indicator Data'!#REF!="No Data",1,IF(#REF!&lt;&gt;"",1,0))</f>
        <v>#REF!</v>
      </c>
      <c r="V108" s="25" t="e">
        <f>IF('Crisis Indicator Data'!#REF!="No Data",1,IF(#REF!&lt;&gt;"",1,0))</f>
        <v>#REF!</v>
      </c>
      <c r="W108" s="25" t="e">
        <f>IF('Crisis Indicator Data'!#REF!="No Data",1,IF(#REF!&lt;&gt;"",1,0))</f>
        <v>#REF!</v>
      </c>
      <c r="X108" s="25" t="e">
        <f>IF('Crisis Indicator Data'!#REF!="No Data",1,IF(#REF!&lt;&gt;"",1,0))</f>
        <v>#REF!</v>
      </c>
      <c r="Y108" s="25" t="e">
        <f>IF('Crisis Indicator Data'!#REF!="No Data",1,IF(#REF!&lt;&gt;"",1,0))</f>
        <v>#REF!</v>
      </c>
      <c r="Z108" s="25" t="e">
        <f>IF('Crisis Indicator Data'!#REF!="No Data",1,IF(#REF!&lt;&gt;"",1,0))</f>
        <v>#REF!</v>
      </c>
      <c r="AA108" s="25" t="e">
        <f>IF('Crisis Indicator Data'!#REF!="No Data",1,IF(#REF!&lt;&gt;"",1,0))</f>
        <v>#REF!</v>
      </c>
      <c r="AB108" s="25" t="e">
        <f>IF('Crisis Indicator Data'!#REF!="No Data",1,IF(#REF!&lt;&gt;"",1,0))</f>
        <v>#REF!</v>
      </c>
      <c r="AC108" s="25" t="e">
        <f>IF('Crisis Indicator Data'!#REF!="No Data",1,IF(#REF!&lt;&gt;"",1,0))</f>
        <v>#REF!</v>
      </c>
      <c r="AD108" s="25" t="e">
        <f>IF('Crisis Indicator Data'!#REF!="No Data",1,IF(#REF!&lt;&gt;"",1,0))</f>
        <v>#REF!</v>
      </c>
      <c r="AE108" s="25" t="e">
        <f>IF('Crisis Indicator Data'!#REF!="No Data",1,IF(#REF!&lt;&gt;"",1,0))</f>
        <v>#REF!</v>
      </c>
      <c r="AF108" s="25" t="e">
        <f>IF('Crisis Indicator Data'!#REF!="No Data",1,IF(#REF!&lt;&gt;"",1,0))</f>
        <v>#REF!</v>
      </c>
      <c r="AG108" s="25" t="e">
        <f>IF('Crisis Indicator Data'!#REF!="No Data",1,IF(#REF!&lt;&gt;"",1,0))</f>
        <v>#REF!</v>
      </c>
      <c r="AH108" s="25" t="e">
        <f>IF('Crisis Indicator Data'!#REF!="No Data",1,IF(#REF!&lt;&gt;"",1,0))</f>
        <v>#REF!</v>
      </c>
      <c r="AI108" s="25" t="e">
        <f>IF('Crisis Indicator Data'!#REF!="No Data",1,IF(#REF!&lt;&gt;"",1,0))</f>
        <v>#REF!</v>
      </c>
      <c r="AJ108" s="25" t="e">
        <f>IF('Crisis Indicator Data'!#REF!="No Data",1,IF(#REF!&lt;&gt;"",1,0))</f>
        <v>#REF!</v>
      </c>
      <c r="AK108" s="25" t="e">
        <f>IF('Crisis Indicator Data'!#REF!="No Data",1,IF(#REF!&lt;&gt;"",1,0))</f>
        <v>#REF!</v>
      </c>
      <c r="AL108" s="25" t="e">
        <f>IF('Crisis Indicator Data'!#REF!="No Data",1,IF(#REF!&lt;&gt;"",1,0))</f>
        <v>#REF!</v>
      </c>
      <c r="AM108" s="25" t="e">
        <f>IF('Crisis Indicator Data'!#REF!="No Data",1,IF(#REF!&lt;&gt;"",1,0))</f>
        <v>#REF!</v>
      </c>
      <c r="AN108" s="25" t="e">
        <f>IF('Crisis Indicator Data'!#REF!="No Data",1,IF(#REF!&lt;&gt;"",1,0))</f>
        <v>#REF!</v>
      </c>
      <c r="AO108" s="25" t="e">
        <f>IF('Crisis Indicator Data'!#REF!="No Data",1,IF(#REF!&lt;&gt;"",1,0))</f>
        <v>#REF!</v>
      </c>
      <c r="AP108" s="25" t="e">
        <f>IF('Crisis Indicator Data'!#REF!="No Data",1,IF(#REF!&lt;&gt;"",1,0))</f>
        <v>#REF!</v>
      </c>
      <c r="AQ108" s="25" t="e">
        <f>IF('Crisis Indicator Data'!#REF!="No Data",1,IF(#REF!&lt;&gt;"",1,0))</f>
        <v>#REF!</v>
      </c>
      <c r="AR108" s="25" t="e">
        <f>IF('Crisis Indicator Data'!#REF!="No Data",1,IF(#REF!&lt;&gt;"",1,0))</f>
        <v>#REF!</v>
      </c>
      <c r="AS108" s="25" t="e">
        <f>IF('Crisis Indicator Data'!#REF!="No Data",1,IF(#REF!&lt;&gt;"",1,0))</f>
        <v>#REF!</v>
      </c>
      <c r="AT108" s="25" t="e">
        <f>IF('Crisis Indicator Data'!#REF!="No Data",1,IF(#REF!&lt;&gt;"",1,0))</f>
        <v>#REF!</v>
      </c>
      <c r="AU108" s="25" t="e">
        <f>IF('Crisis Indicator Data'!#REF!="No Data",1,IF(#REF!&lt;&gt;"",1,0))</f>
        <v>#REF!</v>
      </c>
      <c r="AV108" s="25" t="e">
        <f>IF('Crisis Indicator Data'!#REF!="No Data",1,IF(#REF!&lt;&gt;"",1,0))</f>
        <v>#REF!</v>
      </c>
      <c r="AW108" s="25" t="e">
        <f>IF('Crisis Indicator Data'!#REF!="No Data",1,IF(#REF!&lt;&gt;"",1,0))</f>
        <v>#REF!</v>
      </c>
      <c r="AX108" s="25" t="e">
        <f>IF('Crisis Indicator Data'!#REF!="No Data",1,IF(#REF!&lt;&gt;"",1,0))</f>
        <v>#REF!</v>
      </c>
      <c r="AY108" s="25" t="e">
        <f>IF('Crisis Indicator Data'!#REF!="No Data",1,IF(#REF!&lt;&gt;"",1,0))</f>
        <v>#REF!</v>
      </c>
      <c r="AZ108" s="25" t="e">
        <f>IF('Crisis Indicator Data'!#REF!="No Data",1,IF(#REF!&lt;&gt;"",1,0))</f>
        <v>#REF!</v>
      </c>
      <c r="BA108" t="e">
        <f t="shared" si="6"/>
        <v>#REF!</v>
      </c>
      <c r="BB108" s="27" t="e">
        <f t="shared" si="7"/>
        <v>#REF!</v>
      </c>
    </row>
    <row r="109" spans="1:54">
      <c r="A109" t="s">
        <v>7008</v>
      </c>
      <c r="B109" s="25" t="e">
        <f>IF('Crisis Indicator Data'!#REF!="No Data",1,IF(#REF!&lt;&gt;"",1,0))</f>
        <v>#REF!</v>
      </c>
      <c r="C109" s="25" t="e">
        <f>IF('Crisis Indicator Data'!#REF!="No Data",1,IF(#REF!&lt;&gt;"",1,0))</f>
        <v>#REF!</v>
      </c>
      <c r="D109" s="25" t="e">
        <f>IF('Crisis Indicator Data'!#REF!="No Data",1,IF(#REF!&lt;&gt;"",1,0))</f>
        <v>#REF!</v>
      </c>
      <c r="E109" s="25" t="e">
        <f>IF('Crisis Indicator Data'!#REF!="No Data",1,IF(#REF!&lt;&gt;"",1,0))</f>
        <v>#REF!</v>
      </c>
      <c r="F109" s="25" t="e">
        <f>IF('Crisis Indicator Data'!#REF!="No Data",1,IF(#REF!&lt;&gt;"",1,0))</f>
        <v>#REF!</v>
      </c>
      <c r="G109" s="25" t="e">
        <f>IF('Crisis Indicator Data'!#REF!="No Data",1,IF(#REF!&lt;&gt;"",1,0))</f>
        <v>#REF!</v>
      </c>
      <c r="H109" s="25" t="e">
        <f>IF('Crisis Indicator Data'!#REF!="No Data",1,IF(#REF!&lt;&gt;"",1,0))</f>
        <v>#REF!</v>
      </c>
      <c r="I109" s="25" t="e">
        <f>IF('Crisis Indicator Data'!#REF!="No Data",1,IF(#REF!&lt;&gt;"",1,0))</f>
        <v>#REF!</v>
      </c>
      <c r="J109" s="25" t="e">
        <f>IF('Crisis Indicator Data'!#REF!="No Data",1,IF(#REF!&lt;&gt;"",1,0))</f>
        <v>#REF!</v>
      </c>
      <c r="K109" s="25" t="e">
        <f>IF('Crisis Indicator Data'!#REF!="No Data",1,IF(#REF!&lt;&gt;"",1,0))</f>
        <v>#REF!</v>
      </c>
      <c r="L109" s="25" t="e">
        <f>IF('Crisis Indicator Data'!#REF!="No Data",1,IF(#REF!&lt;&gt;"",1,0))</f>
        <v>#REF!</v>
      </c>
      <c r="M109" s="25" t="e">
        <f>IF('Crisis Indicator Data'!#REF!="No Data",1,IF(#REF!&lt;&gt;"",1,0))</f>
        <v>#REF!</v>
      </c>
      <c r="N109" s="25" t="e">
        <f>IF('Crisis Indicator Data'!#REF!="No Data",1,IF(#REF!&lt;&gt;"",1,0))</f>
        <v>#REF!</v>
      </c>
      <c r="O109" s="25" t="e">
        <f>IF('Crisis Indicator Data'!#REF!="No Data",1,IF(#REF!&lt;&gt;"",1,0))</f>
        <v>#REF!</v>
      </c>
      <c r="P109" s="25" t="e">
        <f>IF('Crisis Indicator Data'!#REF!="No Data",1,IF(#REF!&lt;&gt;"",1,0))</f>
        <v>#REF!</v>
      </c>
      <c r="Q109" s="25" t="e">
        <f>IF('Crisis Indicator Data'!#REF!="No Data",1,IF(#REF!&lt;&gt;"",1,0))</f>
        <v>#REF!</v>
      </c>
      <c r="R109" s="25" t="e">
        <f>IF('Crisis Indicator Data'!#REF!="No Data",1,IF(#REF!&lt;&gt;"",1,0))</f>
        <v>#REF!</v>
      </c>
      <c r="S109" s="25" t="e">
        <f>IF('Crisis Indicator Data'!#REF!="No Data",1,IF(#REF!&lt;&gt;"",1,0))</f>
        <v>#REF!</v>
      </c>
      <c r="T109" s="25" t="e">
        <f>IF('Crisis Indicator Data'!#REF!="No Data",1,IF(#REF!&lt;&gt;"",1,0))</f>
        <v>#REF!</v>
      </c>
      <c r="U109" s="25" t="e">
        <f>IF('Crisis Indicator Data'!#REF!="No Data",1,IF(#REF!&lt;&gt;"",1,0))</f>
        <v>#REF!</v>
      </c>
      <c r="V109" s="25" t="e">
        <f>IF('Crisis Indicator Data'!#REF!="No Data",1,IF(#REF!&lt;&gt;"",1,0))</f>
        <v>#REF!</v>
      </c>
      <c r="W109" s="25" t="e">
        <f>IF('Crisis Indicator Data'!#REF!="No Data",1,IF(#REF!&lt;&gt;"",1,0))</f>
        <v>#REF!</v>
      </c>
      <c r="X109" s="25" t="e">
        <f>IF('Crisis Indicator Data'!#REF!="No Data",1,IF(#REF!&lt;&gt;"",1,0))</f>
        <v>#REF!</v>
      </c>
      <c r="Y109" s="25" t="e">
        <f>IF('Crisis Indicator Data'!#REF!="No Data",1,IF(#REF!&lt;&gt;"",1,0))</f>
        <v>#REF!</v>
      </c>
      <c r="Z109" s="25" t="e">
        <f>IF('Crisis Indicator Data'!#REF!="No Data",1,IF(#REF!&lt;&gt;"",1,0))</f>
        <v>#REF!</v>
      </c>
      <c r="AA109" s="25" t="e">
        <f>IF('Crisis Indicator Data'!#REF!="No Data",1,IF(#REF!&lt;&gt;"",1,0))</f>
        <v>#REF!</v>
      </c>
      <c r="AB109" s="25" t="e">
        <f>IF('Crisis Indicator Data'!#REF!="No Data",1,IF(#REF!&lt;&gt;"",1,0))</f>
        <v>#REF!</v>
      </c>
      <c r="AC109" s="25" t="e">
        <f>IF('Crisis Indicator Data'!#REF!="No Data",1,IF(#REF!&lt;&gt;"",1,0))</f>
        <v>#REF!</v>
      </c>
      <c r="AD109" s="25" t="e">
        <f>IF('Crisis Indicator Data'!#REF!="No Data",1,IF(#REF!&lt;&gt;"",1,0))</f>
        <v>#REF!</v>
      </c>
      <c r="AE109" s="25" t="e">
        <f>IF('Crisis Indicator Data'!#REF!="No Data",1,IF(#REF!&lt;&gt;"",1,0))</f>
        <v>#REF!</v>
      </c>
      <c r="AF109" s="25" t="e">
        <f>IF('Crisis Indicator Data'!#REF!="No Data",1,IF(#REF!&lt;&gt;"",1,0))</f>
        <v>#REF!</v>
      </c>
      <c r="AG109" s="25" t="e">
        <f>IF('Crisis Indicator Data'!#REF!="No Data",1,IF(#REF!&lt;&gt;"",1,0))</f>
        <v>#REF!</v>
      </c>
      <c r="AH109" s="25" t="e">
        <f>IF('Crisis Indicator Data'!#REF!="No Data",1,IF(#REF!&lt;&gt;"",1,0))</f>
        <v>#REF!</v>
      </c>
      <c r="AI109" s="25" t="e">
        <f>IF('Crisis Indicator Data'!#REF!="No Data",1,IF(#REF!&lt;&gt;"",1,0))</f>
        <v>#REF!</v>
      </c>
      <c r="AJ109" s="25" t="e">
        <f>IF('Crisis Indicator Data'!#REF!="No Data",1,IF(#REF!&lt;&gt;"",1,0))</f>
        <v>#REF!</v>
      </c>
      <c r="AK109" s="25" t="e">
        <f>IF('Crisis Indicator Data'!#REF!="No Data",1,IF(#REF!&lt;&gt;"",1,0))</f>
        <v>#REF!</v>
      </c>
      <c r="AL109" s="25" t="e">
        <f>IF('Crisis Indicator Data'!#REF!="No Data",1,IF(#REF!&lt;&gt;"",1,0))</f>
        <v>#REF!</v>
      </c>
      <c r="AM109" s="25" t="e">
        <f>IF('Crisis Indicator Data'!#REF!="No Data",1,IF(#REF!&lt;&gt;"",1,0))</f>
        <v>#REF!</v>
      </c>
      <c r="AN109" s="25" t="e">
        <f>IF('Crisis Indicator Data'!#REF!="No Data",1,IF(#REF!&lt;&gt;"",1,0))</f>
        <v>#REF!</v>
      </c>
      <c r="AO109" s="25" t="e">
        <f>IF('Crisis Indicator Data'!#REF!="No Data",1,IF(#REF!&lt;&gt;"",1,0))</f>
        <v>#REF!</v>
      </c>
      <c r="AP109" s="25" t="e">
        <f>IF('Crisis Indicator Data'!#REF!="No Data",1,IF(#REF!&lt;&gt;"",1,0))</f>
        <v>#REF!</v>
      </c>
      <c r="AQ109" s="25" t="e">
        <f>IF('Crisis Indicator Data'!#REF!="No Data",1,IF(#REF!&lt;&gt;"",1,0))</f>
        <v>#REF!</v>
      </c>
      <c r="AR109" s="25" t="e">
        <f>IF('Crisis Indicator Data'!#REF!="No Data",1,IF(#REF!&lt;&gt;"",1,0))</f>
        <v>#REF!</v>
      </c>
      <c r="AS109" s="25" t="e">
        <f>IF('Crisis Indicator Data'!#REF!="No Data",1,IF(#REF!&lt;&gt;"",1,0))</f>
        <v>#REF!</v>
      </c>
      <c r="AT109" s="25" t="e">
        <f>IF('Crisis Indicator Data'!#REF!="No Data",1,IF(#REF!&lt;&gt;"",1,0))</f>
        <v>#REF!</v>
      </c>
      <c r="AU109" s="25" t="e">
        <f>IF('Crisis Indicator Data'!#REF!="No Data",1,IF(#REF!&lt;&gt;"",1,0))</f>
        <v>#REF!</v>
      </c>
      <c r="AV109" s="25" t="e">
        <f>IF('Crisis Indicator Data'!#REF!="No Data",1,IF(#REF!&lt;&gt;"",1,0))</f>
        <v>#REF!</v>
      </c>
      <c r="AW109" s="25" t="e">
        <f>IF('Crisis Indicator Data'!#REF!="No Data",1,IF(#REF!&lt;&gt;"",1,0))</f>
        <v>#REF!</v>
      </c>
      <c r="AX109" s="25" t="e">
        <f>IF('Crisis Indicator Data'!#REF!="No Data",1,IF(#REF!&lt;&gt;"",1,0))</f>
        <v>#REF!</v>
      </c>
      <c r="AY109" s="25" t="e">
        <f>IF('Crisis Indicator Data'!#REF!="No Data",1,IF(#REF!&lt;&gt;"",1,0))</f>
        <v>#REF!</v>
      </c>
      <c r="AZ109" s="25" t="e">
        <f>IF('Crisis Indicator Data'!#REF!="No Data",1,IF(#REF!&lt;&gt;"",1,0))</f>
        <v>#REF!</v>
      </c>
      <c r="BA109" t="e">
        <f t="shared" si="6"/>
        <v>#REF!</v>
      </c>
      <c r="BB109" s="27" t="e">
        <f t="shared" si="7"/>
        <v>#REF!</v>
      </c>
    </row>
    <row r="110" spans="1:54">
      <c r="A110" t="s">
        <v>7012</v>
      </c>
      <c r="B110" s="25" t="e">
        <f>IF('Crisis Indicator Data'!#REF!="No Data",1,IF(#REF!&lt;&gt;"",1,0))</f>
        <v>#REF!</v>
      </c>
      <c r="C110" s="25" t="e">
        <f>IF('Crisis Indicator Data'!#REF!="No Data",1,IF(#REF!&lt;&gt;"",1,0))</f>
        <v>#REF!</v>
      </c>
      <c r="D110" s="25" t="e">
        <f>IF('Crisis Indicator Data'!#REF!="No Data",1,IF(#REF!&lt;&gt;"",1,0))</f>
        <v>#REF!</v>
      </c>
      <c r="E110" s="25" t="e">
        <f>IF('Crisis Indicator Data'!#REF!="No Data",1,IF(#REF!&lt;&gt;"",1,0))</f>
        <v>#REF!</v>
      </c>
      <c r="F110" s="25" t="e">
        <f>IF('Crisis Indicator Data'!#REF!="No Data",1,IF(#REF!&lt;&gt;"",1,0))</f>
        <v>#REF!</v>
      </c>
      <c r="G110" s="25" t="e">
        <f>IF('Crisis Indicator Data'!#REF!="No Data",1,IF(#REF!&lt;&gt;"",1,0))</f>
        <v>#REF!</v>
      </c>
      <c r="H110" s="25" t="e">
        <f>IF('Crisis Indicator Data'!#REF!="No Data",1,IF(#REF!&lt;&gt;"",1,0))</f>
        <v>#REF!</v>
      </c>
      <c r="I110" s="25" t="e">
        <f>IF('Crisis Indicator Data'!#REF!="No Data",1,IF(#REF!&lt;&gt;"",1,0))</f>
        <v>#REF!</v>
      </c>
      <c r="J110" s="25" t="e">
        <f>IF('Crisis Indicator Data'!#REF!="No Data",1,IF(#REF!&lt;&gt;"",1,0))</f>
        <v>#REF!</v>
      </c>
      <c r="K110" s="25" t="e">
        <f>IF('Crisis Indicator Data'!#REF!="No Data",1,IF(#REF!&lt;&gt;"",1,0))</f>
        <v>#REF!</v>
      </c>
      <c r="L110" s="25" t="e">
        <f>IF('Crisis Indicator Data'!#REF!="No Data",1,IF(#REF!&lt;&gt;"",1,0))</f>
        <v>#REF!</v>
      </c>
      <c r="M110" s="25" t="e">
        <f>IF('Crisis Indicator Data'!#REF!="No Data",1,IF(#REF!&lt;&gt;"",1,0))</f>
        <v>#REF!</v>
      </c>
      <c r="N110" s="25" t="e">
        <f>IF('Crisis Indicator Data'!#REF!="No Data",1,IF(#REF!&lt;&gt;"",1,0))</f>
        <v>#REF!</v>
      </c>
      <c r="O110" s="25" t="e">
        <f>IF('Crisis Indicator Data'!#REF!="No Data",1,IF(#REF!&lt;&gt;"",1,0))</f>
        <v>#REF!</v>
      </c>
      <c r="P110" s="25" t="e">
        <f>IF('Crisis Indicator Data'!#REF!="No Data",1,IF(#REF!&lt;&gt;"",1,0))</f>
        <v>#REF!</v>
      </c>
      <c r="Q110" s="25" t="e">
        <f>IF('Crisis Indicator Data'!#REF!="No Data",1,IF(#REF!&lt;&gt;"",1,0))</f>
        <v>#REF!</v>
      </c>
      <c r="R110" s="25" t="e">
        <f>IF('Crisis Indicator Data'!#REF!="No Data",1,IF(#REF!&lt;&gt;"",1,0))</f>
        <v>#REF!</v>
      </c>
      <c r="S110" s="25" t="e">
        <f>IF('Crisis Indicator Data'!#REF!="No Data",1,IF(#REF!&lt;&gt;"",1,0))</f>
        <v>#REF!</v>
      </c>
      <c r="T110" s="25" t="e">
        <f>IF('Crisis Indicator Data'!#REF!="No Data",1,IF(#REF!&lt;&gt;"",1,0))</f>
        <v>#REF!</v>
      </c>
      <c r="U110" s="25" t="e">
        <f>IF('Crisis Indicator Data'!#REF!="No Data",1,IF(#REF!&lt;&gt;"",1,0))</f>
        <v>#REF!</v>
      </c>
      <c r="V110" s="25" t="e">
        <f>IF('Crisis Indicator Data'!#REF!="No Data",1,IF(#REF!&lt;&gt;"",1,0))</f>
        <v>#REF!</v>
      </c>
      <c r="W110" s="25" t="e">
        <f>IF('Crisis Indicator Data'!#REF!="No Data",1,IF(#REF!&lt;&gt;"",1,0))</f>
        <v>#REF!</v>
      </c>
      <c r="X110" s="25" t="e">
        <f>IF('Crisis Indicator Data'!#REF!="No Data",1,IF(#REF!&lt;&gt;"",1,0))</f>
        <v>#REF!</v>
      </c>
      <c r="Y110" s="25" t="e">
        <f>IF('Crisis Indicator Data'!#REF!="No Data",1,IF(#REF!&lt;&gt;"",1,0))</f>
        <v>#REF!</v>
      </c>
      <c r="Z110" s="25" t="e">
        <f>IF('Crisis Indicator Data'!#REF!="No Data",1,IF(#REF!&lt;&gt;"",1,0))</f>
        <v>#REF!</v>
      </c>
      <c r="AA110" s="25" t="e">
        <f>IF('Crisis Indicator Data'!#REF!="No Data",1,IF(#REF!&lt;&gt;"",1,0))</f>
        <v>#REF!</v>
      </c>
      <c r="AB110" s="25" t="e">
        <f>IF('Crisis Indicator Data'!#REF!="No Data",1,IF(#REF!&lt;&gt;"",1,0))</f>
        <v>#REF!</v>
      </c>
      <c r="AC110" s="25" t="e">
        <f>IF('Crisis Indicator Data'!#REF!="No Data",1,IF(#REF!&lt;&gt;"",1,0))</f>
        <v>#REF!</v>
      </c>
      <c r="AD110" s="25" t="e">
        <f>IF('Crisis Indicator Data'!#REF!="No Data",1,IF(#REF!&lt;&gt;"",1,0))</f>
        <v>#REF!</v>
      </c>
      <c r="AE110" s="25" t="e">
        <f>IF('Crisis Indicator Data'!#REF!="No Data",1,IF(#REF!&lt;&gt;"",1,0))</f>
        <v>#REF!</v>
      </c>
      <c r="AF110" s="25" t="e">
        <f>IF('Crisis Indicator Data'!#REF!="No Data",1,IF(#REF!&lt;&gt;"",1,0))</f>
        <v>#REF!</v>
      </c>
      <c r="AG110" s="25" t="e">
        <f>IF('Crisis Indicator Data'!#REF!="No Data",1,IF(#REF!&lt;&gt;"",1,0))</f>
        <v>#REF!</v>
      </c>
      <c r="AH110" s="25" t="e">
        <f>IF('Crisis Indicator Data'!#REF!="No Data",1,IF(#REF!&lt;&gt;"",1,0))</f>
        <v>#REF!</v>
      </c>
      <c r="AI110" s="25" t="e">
        <f>IF('Crisis Indicator Data'!#REF!="No Data",1,IF(#REF!&lt;&gt;"",1,0))</f>
        <v>#REF!</v>
      </c>
      <c r="AJ110" s="25" t="e">
        <f>IF('Crisis Indicator Data'!#REF!="No Data",1,IF(#REF!&lt;&gt;"",1,0))</f>
        <v>#REF!</v>
      </c>
      <c r="AK110" s="25" t="e">
        <f>IF('Crisis Indicator Data'!#REF!="No Data",1,IF(#REF!&lt;&gt;"",1,0))</f>
        <v>#REF!</v>
      </c>
      <c r="AL110" s="25" t="e">
        <f>IF('Crisis Indicator Data'!#REF!="No Data",1,IF(#REF!&lt;&gt;"",1,0))</f>
        <v>#REF!</v>
      </c>
      <c r="AM110" s="25" t="e">
        <f>IF('Crisis Indicator Data'!#REF!="No Data",1,IF(#REF!&lt;&gt;"",1,0))</f>
        <v>#REF!</v>
      </c>
      <c r="AN110" s="25" t="e">
        <f>IF('Crisis Indicator Data'!#REF!="No Data",1,IF(#REF!&lt;&gt;"",1,0))</f>
        <v>#REF!</v>
      </c>
      <c r="AO110" s="25" t="e">
        <f>IF('Crisis Indicator Data'!#REF!="No Data",1,IF(#REF!&lt;&gt;"",1,0))</f>
        <v>#REF!</v>
      </c>
      <c r="AP110" s="25" t="e">
        <f>IF('Crisis Indicator Data'!#REF!="No Data",1,IF(#REF!&lt;&gt;"",1,0))</f>
        <v>#REF!</v>
      </c>
      <c r="AQ110" s="25" t="e">
        <f>IF('Crisis Indicator Data'!#REF!="No Data",1,IF(#REF!&lt;&gt;"",1,0))</f>
        <v>#REF!</v>
      </c>
      <c r="AR110" s="25" t="e">
        <f>IF('Crisis Indicator Data'!#REF!="No Data",1,IF(#REF!&lt;&gt;"",1,0))</f>
        <v>#REF!</v>
      </c>
      <c r="AS110" s="25" t="e">
        <f>IF('Crisis Indicator Data'!#REF!="No Data",1,IF(#REF!&lt;&gt;"",1,0))</f>
        <v>#REF!</v>
      </c>
      <c r="AT110" s="25" t="e">
        <f>IF('Crisis Indicator Data'!#REF!="No Data",1,IF(#REF!&lt;&gt;"",1,0))</f>
        <v>#REF!</v>
      </c>
      <c r="AU110" s="25" t="e">
        <f>IF('Crisis Indicator Data'!#REF!="No Data",1,IF(#REF!&lt;&gt;"",1,0))</f>
        <v>#REF!</v>
      </c>
      <c r="AV110" s="25" t="e">
        <f>IF('Crisis Indicator Data'!#REF!="No Data",1,IF(#REF!&lt;&gt;"",1,0))</f>
        <v>#REF!</v>
      </c>
      <c r="AW110" s="25" t="e">
        <f>IF('Crisis Indicator Data'!#REF!="No Data",1,IF(#REF!&lt;&gt;"",1,0))</f>
        <v>#REF!</v>
      </c>
      <c r="AX110" s="25" t="e">
        <f>IF('Crisis Indicator Data'!#REF!="No Data",1,IF(#REF!&lt;&gt;"",1,0))</f>
        <v>#REF!</v>
      </c>
      <c r="AY110" s="25" t="e">
        <f>IF('Crisis Indicator Data'!#REF!="No Data",1,IF(#REF!&lt;&gt;"",1,0))</f>
        <v>#REF!</v>
      </c>
      <c r="AZ110" s="25" t="e">
        <f>IF('Crisis Indicator Data'!#REF!="No Data",1,IF(#REF!&lt;&gt;"",1,0))</f>
        <v>#REF!</v>
      </c>
      <c r="BA110" t="e">
        <f t="shared" si="6"/>
        <v>#REF!</v>
      </c>
      <c r="BB110" s="27" t="e">
        <f t="shared" si="7"/>
        <v>#REF!</v>
      </c>
    </row>
    <row r="111" spans="1:54">
      <c r="A111" t="s">
        <v>6994</v>
      </c>
      <c r="B111" s="25" t="e">
        <f>IF('Crisis Indicator Data'!#REF!="No Data",1,IF(#REF!&lt;&gt;"",1,0))</f>
        <v>#REF!</v>
      </c>
      <c r="C111" s="25" t="e">
        <f>IF('Crisis Indicator Data'!#REF!="No Data",1,IF(#REF!&lt;&gt;"",1,0))</f>
        <v>#REF!</v>
      </c>
      <c r="D111" s="25" t="e">
        <f>IF('Crisis Indicator Data'!#REF!="No Data",1,IF(#REF!&lt;&gt;"",1,0))</f>
        <v>#REF!</v>
      </c>
      <c r="E111" s="25" t="e">
        <f>IF('Crisis Indicator Data'!#REF!="No Data",1,IF(#REF!&lt;&gt;"",1,0))</f>
        <v>#REF!</v>
      </c>
      <c r="F111" s="25" t="e">
        <f>IF('Crisis Indicator Data'!#REF!="No Data",1,IF(#REF!&lt;&gt;"",1,0))</f>
        <v>#REF!</v>
      </c>
      <c r="G111" s="25" t="e">
        <f>IF('Crisis Indicator Data'!#REF!="No Data",1,IF(#REF!&lt;&gt;"",1,0))</f>
        <v>#REF!</v>
      </c>
      <c r="H111" s="25" t="e">
        <f>IF('Crisis Indicator Data'!#REF!="No Data",1,IF(#REF!&lt;&gt;"",1,0))</f>
        <v>#REF!</v>
      </c>
      <c r="I111" s="25" t="e">
        <f>IF('Crisis Indicator Data'!#REF!="No Data",1,IF(#REF!&lt;&gt;"",1,0))</f>
        <v>#REF!</v>
      </c>
      <c r="J111" s="25" t="e">
        <f>IF('Crisis Indicator Data'!#REF!="No Data",1,IF(#REF!&lt;&gt;"",1,0))</f>
        <v>#REF!</v>
      </c>
      <c r="K111" s="25" t="e">
        <f>IF('Crisis Indicator Data'!#REF!="No Data",1,IF(#REF!&lt;&gt;"",1,0))</f>
        <v>#REF!</v>
      </c>
      <c r="L111" s="25" t="e">
        <f>IF('Crisis Indicator Data'!#REF!="No Data",1,IF(#REF!&lt;&gt;"",1,0))</f>
        <v>#REF!</v>
      </c>
      <c r="M111" s="25" t="e">
        <f>IF('Crisis Indicator Data'!#REF!="No Data",1,IF(#REF!&lt;&gt;"",1,0))</f>
        <v>#REF!</v>
      </c>
      <c r="N111" s="25" t="e">
        <f>IF('Crisis Indicator Data'!#REF!="No Data",1,IF(#REF!&lt;&gt;"",1,0))</f>
        <v>#REF!</v>
      </c>
      <c r="O111" s="25" t="e">
        <f>IF('Crisis Indicator Data'!#REF!="No Data",1,IF(#REF!&lt;&gt;"",1,0))</f>
        <v>#REF!</v>
      </c>
      <c r="P111" s="25" t="e">
        <f>IF('Crisis Indicator Data'!#REF!="No Data",1,IF(#REF!&lt;&gt;"",1,0))</f>
        <v>#REF!</v>
      </c>
      <c r="Q111" s="25" t="e">
        <f>IF('Crisis Indicator Data'!#REF!="No Data",1,IF(#REF!&lt;&gt;"",1,0))</f>
        <v>#REF!</v>
      </c>
      <c r="R111" s="25" t="e">
        <f>IF('Crisis Indicator Data'!#REF!="No Data",1,IF(#REF!&lt;&gt;"",1,0))</f>
        <v>#REF!</v>
      </c>
      <c r="S111" s="25" t="e">
        <f>IF('Crisis Indicator Data'!#REF!="No Data",1,IF(#REF!&lt;&gt;"",1,0))</f>
        <v>#REF!</v>
      </c>
      <c r="T111" s="25" t="e">
        <f>IF('Crisis Indicator Data'!#REF!="No Data",1,IF(#REF!&lt;&gt;"",1,0))</f>
        <v>#REF!</v>
      </c>
      <c r="U111" s="25" t="e">
        <f>IF('Crisis Indicator Data'!#REF!="No Data",1,IF(#REF!&lt;&gt;"",1,0))</f>
        <v>#REF!</v>
      </c>
      <c r="V111" s="25" t="e">
        <f>IF('Crisis Indicator Data'!#REF!="No Data",1,IF(#REF!&lt;&gt;"",1,0))</f>
        <v>#REF!</v>
      </c>
      <c r="W111" s="25" t="e">
        <f>IF('Crisis Indicator Data'!#REF!="No Data",1,IF(#REF!&lt;&gt;"",1,0))</f>
        <v>#REF!</v>
      </c>
      <c r="X111" s="25" t="e">
        <f>IF('Crisis Indicator Data'!#REF!="No Data",1,IF(#REF!&lt;&gt;"",1,0))</f>
        <v>#REF!</v>
      </c>
      <c r="Y111" s="25" t="e">
        <f>IF('Crisis Indicator Data'!#REF!="No Data",1,IF(#REF!&lt;&gt;"",1,0))</f>
        <v>#REF!</v>
      </c>
      <c r="Z111" s="25" t="e">
        <f>IF('Crisis Indicator Data'!#REF!="No Data",1,IF(#REF!&lt;&gt;"",1,0))</f>
        <v>#REF!</v>
      </c>
      <c r="AA111" s="25" t="e">
        <f>IF('Crisis Indicator Data'!#REF!="No Data",1,IF(#REF!&lt;&gt;"",1,0))</f>
        <v>#REF!</v>
      </c>
      <c r="AB111" s="25" t="e">
        <f>IF('Crisis Indicator Data'!#REF!="No Data",1,IF(#REF!&lt;&gt;"",1,0))</f>
        <v>#REF!</v>
      </c>
      <c r="AC111" s="25" t="e">
        <f>IF('Crisis Indicator Data'!#REF!="No Data",1,IF(#REF!&lt;&gt;"",1,0))</f>
        <v>#REF!</v>
      </c>
      <c r="AD111" s="25" t="e">
        <f>IF('Crisis Indicator Data'!#REF!="No Data",1,IF(#REF!&lt;&gt;"",1,0))</f>
        <v>#REF!</v>
      </c>
      <c r="AE111" s="25" t="e">
        <f>IF('Crisis Indicator Data'!#REF!="No Data",1,IF(#REF!&lt;&gt;"",1,0))</f>
        <v>#REF!</v>
      </c>
      <c r="AF111" s="25" t="e">
        <f>IF('Crisis Indicator Data'!#REF!="No Data",1,IF(#REF!&lt;&gt;"",1,0))</f>
        <v>#REF!</v>
      </c>
      <c r="AG111" s="25" t="e">
        <f>IF('Crisis Indicator Data'!#REF!="No Data",1,IF(#REF!&lt;&gt;"",1,0))</f>
        <v>#REF!</v>
      </c>
      <c r="AH111" s="25" t="e">
        <f>IF('Crisis Indicator Data'!#REF!="No Data",1,IF(#REF!&lt;&gt;"",1,0))</f>
        <v>#REF!</v>
      </c>
      <c r="AI111" s="25" t="e">
        <f>IF('Crisis Indicator Data'!#REF!="No Data",1,IF(#REF!&lt;&gt;"",1,0))</f>
        <v>#REF!</v>
      </c>
      <c r="AJ111" s="25" t="e">
        <f>IF('Crisis Indicator Data'!#REF!="No Data",1,IF(#REF!&lt;&gt;"",1,0))</f>
        <v>#REF!</v>
      </c>
      <c r="AK111" s="25" t="e">
        <f>IF('Crisis Indicator Data'!#REF!="No Data",1,IF(#REF!&lt;&gt;"",1,0))</f>
        <v>#REF!</v>
      </c>
      <c r="AL111" s="25" t="e">
        <f>IF('Crisis Indicator Data'!#REF!="No Data",1,IF(#REF!&lt;&gt;"",1,0))</f>
        <v>#REF!</v>
      </c>
      <c r="AM111" s="25" t="e">
        <f>IF('Crisis Indicator Data'!#REF!="No Data",1,IF(#REF!&lt;&gt;"",1,0))</f>
        <v>#REF!</v>
      </c>
      <c r="AN111" s="25" t="e">
        <f>IF('Crisis Indicator Data'!#REF!="No Data",1,IF(#REF!&lt;&gt;"",1,0))</f>
        <v>#REF!</v>
      </c>
      <c r="AO111" s="25" t="e">
        <f>IF('Crisis Indicator Data'!#REF!="No Data",1,IF(#REF!&lt;&gt;"",1,0))</f>
        <v>#REF!</v>
      </c>
      <c r="AP111" s="25" t="e">
        <f>IF('Crisis Indicator Data'!#REF!="No Data",1,IF(#REF!&lt;&gt;"",1,0))</f>
        <v>#REF!</v>
      </c>
      <c r="AQ111" s="25" t="e">
        <f>IF('Crisis Indicator Data'!#REF!="No Data",1,IF(#REF!&lt;&gt;"",1,0))</f>
        <v>#REF!</v>
      </c>
      <c r="AR111" s="25" t="e">
        <f>IF('Crisis Indicator Data'!#REF!="No Data",1,IF(#REF!&lt;&gt;"",1,0))</f>
        <v>#REF!</v>
      </c>
      <c r="AS111" s="25" t="e">
        <f>IF('Crisis Indicator Data'!#REF!="No Data",1,IF(#REF!&lt;&gt;"",1,0))</f>
        <v>#REF!</v>
      </c>
      <c r="AT111" s="25" t="e">
        <f>IF('Crisis Indicator Data'!#REF!="No Data",1,IF(#REF!&lt;&gt;"",1,0))</f>
        <v>#REF!</v>
      </c>
      <c r="AU111" s="25" t="e">
        <f>IF('Crisis Indicator Data'!#REF!="No Data",1,IF(#REF!&lt;&gt;"",1,0))</f>
        <v>#REF!</v>
      </c>
      <c r="AV111" s="25" t="e">
        <f>IF('Crisis Indicator Data'!#REF!="No Data",1,IF(#REF!&lt;&gt;"",1,0))</f>
        <v>#REF!</v>
      </c>
      <c r="AW111" s="25" t="e">
        <f>IF('Crisis Indicator Data'!#REF!="No Data",1,IF(#REF!&lt;&gt;"",1,0))</f>
        <v>#REF!</v>
      </c>
      <c r="AX111" s="25" t="e">
        <f>IF('Crisis Indicator Data'!#REF!="No Data",1,IF(#REF!&lt;&gt;"",1,0))</f>
        <v>#REF!</v>
      </c>
      <c r="AY111" s="25" t="e">
        <f>IF('Crisis Indicator Data'!#REF!="No Data",1,IF(#REF!&lt;&gt;"",1,0))</f>
        <v>#REF!</v>
      </c>
      <c r="AZ111" s="25" t="e">
        <f>IF('Crisis Indicator Data'!#REF!="No Data",1,IF(#REF!&lt;&gt;"",1,0))</f>
        <v>#REF!</v>
      </c>
      <c r="BA111" t="e">
        <f t="shared" si="6"/>
        <v>#REF!</v>
      </c>
      <c r="BB111" s="27" t="e">
        <f t="shared" si="7"/>
        <v>#REF!</v>
      </c>
    </row>
    <row r="112" spans="1:54">
      <c r="A112" t="s">
        <v>6893</v>
      </c>
      <c r="B112" s="25" t="e">
        <f>IF('Crisis Indicator Data'!#REF!="No Data",1,IF(#REF!&lt;&gt;"",1,0))</f>
        <v>#REF!</v>
      </c>
      <c r="C112" s="25" t="e">
        <f>IF('Crisis Indicator Data'!#REF!="No Data",1,IF(#REF!&lt;&gt;"",1,0))</f>
        <v>#REF!</v>
      </c>
      <c r="D112" s="25" t="e">
        <f>IF('Crisis Indicator Data'!#REF!="No Data",1,IF(#REF!&lt;&gt;"",1,0))</f>
        <v>#REF!</v>
      </c>
      <c r="E112" s="25" t="e">
        <f>IF('Crisis Indicator Data'!#REF!="No Data",1,IF(#REF!&lt;&gt;"",1,0))</f>
        <v>#REF!</v>
      </c>
      <c r="F112" s="25" t="e">
        <f>IF('Crisis Indicator Data'!#REF!="No Data",1,IF(#REF!&lt;&gt;"",1,0))</f>
        <v>#REF!</v>
      </c>
      <c r="G112" s="25" t="e">
        <f>IF('Crisis Indicator Data'!#REF!="No Data",1,IF(#REF!&lt;&gt;"",1,0))</f>
        <v>#REF!</v>
      </c>
      <c r="H112" s="25" t="e">
        <f>IF('Crisis Indicator Data'!#REF!="No Data",1,IF(#REF!&lt;&gt;"",1,0))</f>
        <v>#REF!</v>
      </c>
      <c r="I112" s="25" t="e">
        <f>IF('Crisis Indicator Data'!#REF!="No Data",1,IF(#REF!&lt;&gt;"",1,0))</f>
        <v>#REF!</v>
      </c>
      <c r="J112" s="25" t="e">
        <f>IF('Crisis Indicator Data'!#REF!="No Data",1,IF(#REF!&lt;&gt;"",1,0))</f>
        <v>#REF!</v>
      </c>
      <c r="K112" s="25" t="e">
        <f>IF('Crisis Indicator Data'!#REF!="No Data",1,IF(#REF!&lt;&gt;"",1,0))</f>
        <v>#REF!</v>
      </c>
      <c r="L112" s="25" t="e">
        <f>IF('Crisis Indicator Data'!#REF!="No Data",1,IF(#REF!&lt;&gt;"",1,0))</f>
        <v>#REF!</v>
      </c>
      <c r="M112" s="25" t="e">
        <f>IF('Crisis Indicator Data'!#REF!="No Data",1,IF(#REF!&lt;&gt;"",1,0))</f>
        <v>#REF!</v>
      </c>
      <c r="N112" s="25" t="e">
        <f>IF('Crisis Indicator Data'!#REF!="No Data",1,IF(#REF!&lt;&gt;"",1,0))</f>
        <v>#REF!</v>
      </c>
      <c r="O112" s="25" t="e">
        <f>IF('Crisis Indicator Data'!#REF!="No Data",1,IF(#REF!&lt;&gt;"",1,0))</f>
        <v>#REF!</v>
      </c>
      <c r="P112" s="25" t="e">
        <f>IF('Crisis Indicator Data'!#REF!="No Data",1,IF(#REF!&lt;&gt;"",1,0))</f>
        <v>#REF!</v>
      </c>
      <c r="Q112" s="25" t="e">
        <f>IF('Crisis Indicator Data'!#REF!="No Data",1,IF(#REF!&lt;&gt;"",1,0))</f>
        <v>#REF!</v>
      </c>
      <c r="R112" s="25" t="e">
        <f>IF('Crisis Indicator Data'!#REF!="No Data",1,IF(#REF!&lt;&gt;"",1,0))</f>
        <v>#REF!</v>
      </c>
      <c r="S112" s="25" t="e">
        <f>IF('Crisis Indicator Data'!#REF!="No Data",1,IF(#REF!&lt;&gt;"",1,0))</f>
        <v>#REF!</v>
      </c>
      <c r="T112" s="25" t="e">
        <f>IF('Crisis Indicator Data'!#REF!="No Data",1,IF(#REF!&lt;&gt;"",1,0))</f>
        <v>#REF!</v>
      </c>
      <c r="U112" s="25" t="e">
        <f>IF('Crisis Indicator Data'!#REF!="No Data",1,IF(#REF!&lt;&gt;"",1,0))</f>
        <v>#REF!</v>
      </c>
      <c r="V112" s="25" t="e">
        <f>IF('Crisis Indicator Data'!#REF!="No Data",1,IF(#REF!&lt;&gt;"",1,0))</f>
        <v>#REF!</v>
      </c>
      <c r="W112" s="25" t="e">
        <f>IF('Crisis Indicator Data'!#REF!="No Data",1,IF(#REF!&lt;&gt;"",1,0))</f>
        <v>#REF!</v>
      </c>
      <c r="X112" s="25" t="e">
        <f>IF('Crisis Indicator Data'!#REF!="No Data",1,IF(#REF!&lt;&gt;"",1,0))</f>
        <v>#REF!</v>
      </c>
      <c r="Y112" s="25" t="e">
        <f>IF('Crisis Indicator Data'!#REF!="No Data",1,IF(#REF!&lt;&gt;"",1,0))</f>
        <v>#REF!</v>
      </c>
      <c r="Z112" s="25" t="e">
        <f>IF('Crisis Indicator Data'!#REF!="No Data",1,IF(#REF!&lt;&gt;"",1,0))</f>
        <v>#REF!</v>
      </c>
      <c r="AA112" s="25" t="e">
        <f>IF('Crisis Indicator Data'!#REF!="No Data",1,IF(#REF!&lt;&gt;"",1,0))</f>
        <v>#REF!</v>
      </c>
      <c r="AB112" s="25" t="e">
        <f>IF('Crisis Indicator Data'!#REF!="No Data",1,IF(#REF!&lt;&gt;"",1,0))</f>
        <v>#REF!</v>
      </c>
      <c r="AC112" s="25" t="e">
        <f>IF('Crisis Indicator Data'!#REF!="No Data",1,IF(#REF!&lt;&gt;"",1,0))</f>
        <v>#REF!</v>
      </c>
      <c r="AD112" s="25" t="e">
        <f>IF('Crisis Indicator Data'!#REF!="No Data",1,IF(#REF!&lt;&gt;"",1,0))</f>
        <v>#REF!</v>
      </c>
      <c r="AE112" s="25" t="e">
        <f>IF('Crisis Indicator Data'!#REF!="No Data",1,IF(#REF!&lt;&gt;"",1,0))</f>
        <v>#REF!</v>
      </c>
      <c r="AF112" s="25" t="e">
        <f>IF('Crisis Indicator Data'!#REF!="No Data",1,IF(#REF!&lt;&gt;"",1,0))</f>
        <v>#REF!</v>
      </c>
      <c r="AG112" s="25" t="e">
        <f>IF('Crisis Indicator Data'!#REF!="No Data",1,IF(#REF!&lt;&gt;"",1,0))</f>
        <v>#REF!</v>
      </c>
      <c r="AH112" s="25" t="e">
        <f>IF('Crisis Indicator Data'!#REF!="No Data",1,IF(#REF!&lt;&gt;"",1,0))</f>
        <v>#REF!</v>
      </c>
      <c r="AI112" s="25" t="e">
        <f>IF('Crisis Indicator Data'!#REF!="No Data",1,IF(#REF!&lt;&gt;"",1,0))</f>
        <v>#REF!</v>
      </c>
      <c r="AJ112" s="25" t="e">
        <f>IF('Crisis Indicator Data'!#REF!="No Data",1,IF(#REF!&lt;&gt;"",1,0))</f>
        <v>#REF!</v>
      </c>
      <c r="AK112" s="25" t="e">
        <f>IF('Crisis Indicator Data'!#REF!="No Data",1,IF(#REF!&lt;&gt;"",1,0))</f>
        <v>#REF!</v>
      </c>
      <c r="AL112" s="25" t="e">
        <f>IF('Crisis Indicator Data'!#REF!="No Data",1,IF(#REF!&lt;&gt;"",1,0))</f>
        <v>#REF!</v>
      </c>
      <c r="AM112" s="25" t="e">
        <f>IF('Crisis Indicator Data'!#REF!="No Data",1,IF(#REF!&lt;&gt;"",1,0))</f>
        <v>#REF!</v>
      </c>
      <c r="AN112" s="25" t="e">
        <f>IF('Crisis Indicator Data'!#REF!="No Data",1,IF(#REF!&lt;&gt;"",1,0))</f>
        <v>#REF!</v>
      </c>
      <c r="AO112" s="25" t="e">
        <f>IF('Crisis Indicator Data'!#REF!="No Data",1,IF(#REF!&lt;&gt;"",1,0))</f>
        <v>#REF!</v>
      </c>
      <c r="AP112" s="25" t="e">
        <f>IF('Crisis Indicator Data'!#REF!="No Data",1,IF(#REF!&lt;&gt;"",1,0))</f>
        <v>#REF!</v>
      </c>
      <c r="AQ112" s="25" t="e">
        <f>IF('Crisis Indicator Data'!#REF!="No Data",1,IF(#REF!&lt;&gt;"",1,0))</f>
        <v>#REF!</v>
      </c>
      <c r="AR112" s="25" t="e">
        <f>IF('Crisis Indicator Data'!#REF!="No Data",1,IF(#REF!&lt;&gt;"",1,0))</f>
        <v>#REF!</v>
      </c>
      <c r="AS112" s="25" t="e">
        <f>IF('Crisis Indicator Data'!#REF!="No Data",1,IF(#REF!&lt;&gt;"",1,0))</f>
        <v>#REF!</v>
      </c>
      <c r="AT112" s="25" t="e">
        <f>IF('Crisis Indicator Data'!#REF!="No Data",1,IF(#REF!&lt;&gt;"",1,0))</f>
        <v>#REF!</v>
      </c>
      <c r="AU112" s="25" t="e">
        <f>IF('Crisis Indicator Data'!#REF!="No Data",1,IF(#REF!&lt;&gt;"",1,0))</f>
        <v>#REF!</v>
      </c>
      <c r="AV112" s="25" t="e">
        <f>IF('Crisis Indicator Data'!#REF!="No Data",1,IF(#REF!&lt;&gt;"",1,0))</f>
        <v>#REF!</v>
      </c>
      <c r="AW112" s="25" t="e">
        <f>IF('Crisis Indicator Data'!#REF!="No Data",1,IF(#REF!&lt;&gt;"",1,0))</f>
        <v>#REF!</v>
      </c>
      <c r="AX112" s="25" t="e">
        <f>IF('Crisis Indicator Data'!#REF!="No Data",1,IF(#REF!&lt;&gt;"",1,0))</f>
        <v>#REF!</v>
      </c>
      <c r="AY112" s="25" t="e">
        <f>IF('Crisis Indicator Data'!#REF!="No Data",1,IF(#REF!&lt;&gt;"",1,0))</f>
        <v>#REF!</v>
      </c>
      <c r="AZ112" s="25" t="e">
        <f>IF('Crisis Indicator Data'!#REF!="No Data",1,IF(#REF!&lt;&gt;"",1,0))</f>
        <v>#REF!</v>
      </c>
      <c r="BA112" t="e">
        <f t="shared" si="6"/>
        <v>#REF!</v>
      </c>
      <c r="BB112" s="27" t="e">
        <f t="shared" si="7"/>
        <v>#REF!</v>
      </c>
    </row>
    <row r="113" spans="1:54">
      <c r="A113" t="s">
        <v>6990</v>
      </c>
      <c r="B113" s="25" t="e">
        <f>IF('Crisis Indicator Data'!#REF!="No Data",1,IF(#REF!&lt;&gt;"",1,0))</f>
        <v>#REF!</v>
      </c>
      <c r="C113" s="25" t="e">
        <f>IF('Crisis Indicator Data'!#REF!="No Data",1,IF(#REF!&lt;&gt;"",1,0))</f>
        <v>#REF!</v>
      </c>
      <c r="D113" s="25" t="e">
        <f>IF('Crisis Indicator Data'!#REF!="No Data",1,IF(#REF!&lt;&gt;"",1,0))</f>
        <v>#REF!</v>
      </c>
      <c r="E113" s="25" t="e">
        <f>IF('Crisis Indicator Data'!#REF!="No Data",1,IF(#REF!&lt;&gt;"",1,0))</f>
        <v>#REF!</v>
      </c>
      <c r="F113" s="25" t="e">
        <f>IF('Crisis Indicator Data'!#REF!="No Data",1,IF(#REF!&lt;&gt;"",1,0))</f>
        <v>#REF!</v>
      </c>
      <c r="G113" s="25" t="e">
        <f>IF('Crisis Indicator Data'!#REF!="No Data",1,IF(#REF!&lt;&gt;"",1,0))</f>
        <v>#REF!</v>
      </c>
      <c r="H113" s="25" t="e">
        <f>IF('Crisis Indicator Data'!#REF!="No Data",1,IF(#REF!&lt;&gt;"",1,0))</f>
        <v>#REF!</v>
      </c>
      <c r="I113" s="25" t="e">
        <f>IF('Crisis Indicator Data'!#REF!="No Data",1,IF(#REF!&lt;&gt;"",1,0))</f>
        <v>#REF!</v>
      </c>
      <c r="J113" s="25" t="e">
        <f>IF('Crisis Indicator Data'!#REF!="No Data",1,IF(#REF!&lt;&gt;"",1,0))</f>
        <v>#REF!</v>
      </c>
      <c r="K113" s="25" t="e">
        <f>IF('Crisis Indicator Data'!#REF!="No Data",1,IF(#REF!&lt;&gt;"",1,0))</f>
        <v>#REF!</v>
      </c>
      <c r="L113" s="25" t="e">
        <f>IF('Crisis Indicator Data'!#REF!="No Data",1,IF(#REF!&lt;&gt;"",1,0))</f>
        <v>#REF!</v>
      </c>
      <c r="M113" s="25" t="e">
        <f>IF('Crisis Indicator Data'!#REF!="No Data",1,IF(#REF!&lt;&gt;"",1,0))</f>
        <v>#REF!</v>
      </c>
      <c r="N113" s="25" t="e">
        <f>IF('Crisis Indicator Data'!#REF!="No Data",1,IF(#REF!&lt;&gt;"",1,0))</f>
        <v>#REF!</v>
      </c>
      <c r="O113" s="25" t="e">
        <f>IF('Crisis Indicator Data'!#REF!="No Data",1,IF(#REF!&lt;&gt;"",1,0))</f>
        <v>#REF!</v>
      </c>
      <c r="P113" s="25" t="e">
        <f>IF('Crisis Indicator Data'!#REF!="No Data",1,IF(#REF!&lt;&gt;"",1,0))</f>
        <v>#REF!</v>
      </c>
      <c r="Q113" s="25" t="e">
        <f>IF('Crisis Indicator Data'!#REF!="No Data",1,IF(#REF!&lt;&gt;"",1,0))</f>
        <v>#REF!</v>
      </c>
      <c r="R113" s="25" t="e">
        <f>IF('Crisis Indicator Data'!#REF!="No Data",1,IF(#REF!&lt;&gt;"",1,0))</f>
        <v>#REF!</v>
      </c>
      <c r="S113" s="25" t="e">
        <f>IF('Crisis Indicator Data'!#REF!="No Data",1,IF(#REF!&lt;&gt;"",1,0))</f>
        <v>#REF!</v>
      </c>
      <c r="T113" s="25" t="e">
        <f>IF('Crisis Indicator Data'!#REF!="No Data",1,IF(#REF!&lt;&gt;"",1,0))</f>
        <v>#REF!</v>
      </c>
      <c r="U113" s="25" t="e">
        <f>IF('Crisis Indicator Data'!#REF!="No Data",1,IF(#REF!&lt;&gt;"",1,0))</f>
        <v>#REF!</v>
      </c>
      <c r="V113" s="25" t="e">
        <f>IF('Crisis Indicator Data'!#REF!="No Data",1,IF(#REF!&lt;&gt;"",1,0))</f>
        <v>#REF!</v>
      </c>
      <c r="W113" s="25" t="e">
        <f>IF('Crisis Indicator Data'!#REF!="No Data",1,IF(#REF!&lt;&gt;"",1,0))</f>
        <v>#REF!</v>
      </c>
      <c r="X113" s="25" t="e">
        <f>IF('Crisis Indicator Data'!#REF!="No Data",1,IF(#REF!&lt;&gt;"",1,0))</f>
        <v>#REF!</v>
      </c>
      <c r="Y113" s="25" t="e">
        <f>IF('Crisis Indicator Data'!#REF!="No Data",1,IF(#REF!&lt;&gt;"",1,0))</f>
        <v>#REF!</v>
      </c>
      <c r="Z113" s="25" t="e">
        <f>IF('Crisis Indicator Data'!#REF!="No Data",1,IF(#REF!&lt;&gt;"",1,0))</f>
        <v>#REF!</v>
      </c>
      <c r="AA113" s="25" t="e">
        <f>IF('Crisis Indicator Data'!#REF!="No Data",1,IF(#REF!&lt;&gt;"",1,0))</f>
        <v>#REF!</v>
      </c>
      <c r="AB113" s="25" t="e">
        <f>IF('Crisis Indicator Data'!#REF!="No Data",1,IF(#REF!&lt;&gt;"",1,0))</f>
        <v>#REF!</v>
      </c>
      <c r="AC113" s="25" t="e">
        <f>IF('Crisis Indicator Data'!#REF!="No Data",1,IF(#REF!&lt;&gt;"",1,0))</f>
        <v>#REF!</v>
      </c>
      <c r="AD113" s="25" t="e">
        <f>IF('Crisis Indicator Data'!#REF!="No Data",1,IF(#REF!&lt;&gt;"",1,0))</f>
        <v>#REF!</v>
      </c>
      <c r="AE113" s="25" t="e">
        <f>IF('Crisis Indicator Data'!#REF!="No Data",1,IF(#REF!&lt;&gt;"",1,0))</f>
        <v>#REF!</v>
      </c>
      <c r="AF113" s="25" t="e">
        <f>IF('Crisis Indicator Data'!#REF!="No Data",1,IF(#REF!&lt;&gt;"",1,0))</f>
        <v>#REF!</v>
      </c>
      <c r="AG113" s="25" t="e">
        <f>IF('Crisis Indicator Data'!#REF!="No Data",1,IF(#REF!&lt;&gt;"",1,0))</f>
        <v>#REF!</v>
      </c>
      <c r="AH113" s="25" t="e">
        <f>IF('Crisis Indicator Data'!#REF!="No Data",1,IF(#REF!&lt;&gt;"",1,0))</f>
        <v>#REF!</v>
      </c>
      <c r="AI113" s="25" t="e">
        <f>IF('Crisis Indicator Data'!#REF!="No Data",1,IF(#REF!&lt;&gt;"",1,0))</f>
        <v>#REF!</v>
      </c>
      <c r="AJ113" s="25" t="e">
        <f>IF('Crisis Indicator Data'!#REF!="No Data",1,IF(#REF!&lt;&gt;"",1,0))</f>
        <v>#REF!</v>
      </c>
      <c r="AK113" s="25" t="e">
        <f>IF('Crisis Indicator Data'!#REF!="No Data",1,IF(#REF!&lt;&gt;"",1,0))</f>
        <v>#REF!</v>
      </c>
      <c r="AL113" s="25" t="e">
        <f>IF('Crisis Indicator Data'!#REF!="No Data",1,IF(#REF!&lt;&gt;"",1,0))</f>
        <v>#REF!</v>
      </c>
      <c r="AM113" s="25" t="e">
        <f>IF('Crisis Indicator Data'!#REF!="No Data",1,IF(#REF!&lt;&gt;"",1,0))</f>
        <v>#REF!</v>
      </c>
      <c r="AN113" s="25" t="e">
        <f>IF('Crisis Indicator Data'!#REF!="No Data",1,IF(#REF!&lt;&gt;"",1,0))</f>
        <v>#REF!</v>
      </c>
      <c r="AO113" s="25" t="e">
        <f>IF('Crisis Indicator Data'!#REF!="No Data",1,IF(#REF!&lt;&gt;"",1,0))</f>
        <v>#REF!</v>
      </c>
      <c r="AP113" s="25" t="e">
        <f>IF('Crisis Indicator Data'!#REF!="No Data",1,IF(#REF!&lt;&gt;"",1,0))</f>
        <v>#REF!</v>
      </c>
      <c r="AQ113" s="25" t="e">
        <f>IF('Crisis Indicator Data'!#REF!="No Data",1,IF(#REF!&lt;&gt;"",1,0))</f>
        <v>#REF!</v>
      </c>
      <c r="AR113" s="25" t="e">
        <f>IF('Crisis Indicator Data'!#REF!="No Data",1,IF(#REF!&lt;&gt;"",1,0))</f>
        <v>#REF!</v>
      </c>
      <c r="AS113" s="25" t="e">
        <f>IF('Crisis Indicator Data'!#REF!="No Data",1,IF(#REF!&lt;&gt;"",1,0))</f>
        <v>#REF!</v>
      </c>
      <c r="AT113" s="25" t="e">
        <f>IF('Crisis Indicator Data'!#REF!="No Data",1,IF(#REF!&lt;&gt;"",1,0))</f>
        <v>#REF!</v>
      </c>
      <c r="AU113" s="25" t="e">
        <f>IF('Crisis Indicator Data'!#REF!="No Data",1,IF(#REF!&lt;&gt;"",1,0))</f>
        <v>#REF!</v>
      </c>
      <c r="AV113" s="25" t="e">
        <f>IF('Crisis Indicator Data'!#REF!="No Data",1,IF(#REF!&lt;&gt;"",1,0))</f>
        <v>#REF!</v>
      </c>
      <c r="AW113" s="25" t="e">
        <f>IF('Crisis Indicator Data'!#REF!="No Data",1,IF(#REF!&lt;&gt;"",1,0))</f>
        <v>#REF!</v>
      </c>
      <c r="AX113" s="25" t="e">
        <f>IF('Crisis Indicator Data'!#REF!="No Data",1,IF(#REF!&lt;&gt;"",1,0))</f>
        <v>#REF!</v>
      </c>
      <c r="AY113" s="25" t="e">
        <f>IF('Crisis Indicator Data'!#REF!="No Data",1,IF(#REF!&lt;&gt;"",1,0))</f>
        <v>#REF!</v>
      </c>
      <c r="AZ113" s="25" t="e">
        <f>IF('Crisis Indicator Data'!#REF!="No Data",1,IF(#REF!&lt;&gt;"",1,0))</f>
        <v>#REF!</v>
      </c>
      <c r="BA113" t="e">
        <f t="shared" si="6"/>
        <v>#REF!</v>
      </c>
      <c r="BB113" s="27" t="e">
        <f t="shared" si="7"/>
        <v>#REF!</v>
      </c>
    </row>
    <row r="114" spans="1:54">
      <c r="A114" t="s">
        <v>7006</v>
      </c>
      <c r="B114" s="25" t="e">
        <f>IF('Crisis Indicator Data'!#REF!="No Data",1,IF(#REF!&lt;&gt;"",1,0))</f>
        <v>#REF!</v>
      </c>
      <c r="C114" s="25" t="e">
        <f>IF('Crisis Indicator Data'!#REF!="No Data",1,IF(#REF!&lt;&gt;"",1,0))</f>
        <v>#REF!</v>
      </c>
      <c r="D114" s="25" t="e">
        <f>IF('Crisis Indicator Data'!#REF!="No Data",1,IF(#REF!&lt;&gt;"",1,0))</f>
        <v>#REF!</v>
      </c>
      <c r="E114" s="25" t="e">
        <f>IF('Crisis Indicator Data'!#REF!="No Data",1,IF(#REF!&lt;&gt;"",1,0))</f>
        <v>#REF!</v>
      </c>
      <c r="F114" s="25" t="e">
        <f>IF('Crisis Indicator Data'!#REF!="No Data",1,IF(#REF!&lt;&gt;"",1,0))</f>
        <v>#REF!</v>
      </c>
      <c r="G114" s="25" t="e">
        <f>IF('Crisis Indicator Data'!#REF!="No Data",1,IF(#REF!&lt;&gt;"",1,0))</f>
        <v>#REF!</v>
      </c>
      <c r="H114" s="25" t="e">
        <f>IF('Crisis Indicator Data'!#REF!="No Data",1,IF(#REF!&lt;&gt;"",1,0))</f>
        <v>#REF!</v>
      </c>
      <c r="I114" s="25" t="e">
        <f>IF('Crisis Indicator Data'!#REF!="No Data",1,IF(#REF!&lt;&gt;"",1,0))</f>
        <v>#REF!</v>
      </c>
      <c r="J114" s="25" t="e">
        <f>IF('Crisis Indicator Data'!#REF!="No Data",1,IF(#REF!&lt;&gt;"",1,0))</f>
        <v>#REF!</v>
      </c>
      <c r="K114" s="25" t="e">
        <f>IF('Crisis Indicator Data'!#REF!="No Data",1,IF(#REF!&lt;&gt;"",1,0))</f>
        <v>#REF!</v>
      </c>
      <c r="L114" s="25" t="e">
        <f>IF('Crisis Indicator Data'!#REF!="No Data",1,IF(#REF!&lt;&gt;"",1,0))</f>
        <v>#REF!</v>
      </c>
      <c r="M114" s="25" t="e">
        <f>IF('Crisis Indicator Data'!#REF!="No Data",1,IF(#REF!&lt;&gt;"",1,0))</f>
        <v>#REF!</v>
      </c>
      <c r="N114" s="25" t="e">
        <f>IF('Crisis Indicator Data'!#REF!="No Data",1,IF(#REF!&lt;&gt;"",1,0))</f>
        <v>#REF!</v>
      </c>
      <c r="O114" s="25" t="e">
        <f>IF('Crisis Indicator Data'!#REF!="No Data",1,IF(#REF!&lt;&gt;"",1,0))</f>
        <v>#REF!</v>
      </c>
      <c r="P114" s="25" t="e">
        <f>IF('Crisis Indicator Data'!#REF!="No Data",1,IF(#REF!&lt;&gt;"",1,0))</f>
        <v>#REF!</v>
      </c>
      <c r="Q114" s="25" t="e">
        <f>IF('Crisis Indicator Data'!#REF!="No Data",1,IF(#REF!&lt;&gt;"",1,0))</f>
        <v>#REF!</v>
      </c>
      <c r="R114" s="25" t="e">
        <f>IF('Crisis Indicator Data'!#REF!="No Data",1,IF(#REF!&lt;&gt;"",1,0))</f>
        <v>#REF!</v>
      </c>
      <c r="S114" s="25" t="e">
        <f>IF('Crisis Indicator Data'!#REF!="No Data",1,IF(#REF!&lt;&gt;"",1,0))</f>
        <v>#REF!</v>
      </c>
      <c r="T114" s="25" t="e">
        <f>IF('Crisis Indicator Data'!#REF!="No Data",1,IF(#REF!&lt;&gt;"",1,0))</f>
        <v>#REF!</v>
      </c>
      <c r="U114" s="25" t="e">
        <f>IF('Crisis Indicator Data'!#REF!="No Data",1,IF(#REF!&lt;&gt;"",1,0))</f>
        <v>#REF!</v>
      </c>
      <c r="V114" s="25" t="e">
        <f>IF('Crisis Indicator Data'!#REF!="No Data",1,IF(#REF!&lt;&gt;"",1,0))</f>
        <v>#REF!</v>
      </c>
      <c r="W114" s="25" t="e">
        <f>IF('Crisis Indicator Data'!#REF!="No Data",1,IF(#REF!&lt;&gt;"",1,0))</f>
        <v>#REF!</v>
      </c>
      <c r="X114" s="25" t="e">
        <f>IF('Crisis Indicator Data'!#REF!="No Data",1,IF(#REF!&lt;&gt;"",1,0))</f>
        <v>#REF!</v>
      </c>
      <c r="Y114" s="25" t="e">
        <f>IF('Crisis Indicator Data'!#REF!="No Data",1,IF(#REF!&lt;&gt;"",1,0))</f>
        <v>#REF!</v>
      </c>
      <c r="Z114" s="25" t="e">
        <f>IF('Crisis Indicator Data'!#REF!="No Data",1,IF(#REF!&lt;&gt;"",1,0))</f>
        <v>#REF!</v>
      </c>
      <c r="AA114" s="25" t="e">
        <f>IF('Crisis Indicator Data'!#REF!="No Data",1,IF(#REF!&lt;&gt;"",1,0))</f>
        <v>#REF!</v>
      </c>
      <c r="AB114" s="25" t="e">
        <f>IF('Crisis Indicator Data'!#REF!="No Data",1,IF(#REF!&lt;&gt;"",1,0))</f>
        <v>#REF!</v>
      </c>
      <c r="AC114" s="25" t="e">
        <f>IF('Crisis Indicator Data'!#REF!="No Data",1,IF(#REF!&lt;&gt;"",1,0))</f>
        <v>#REF!</v>
      </c>
      <c r="AD114" s="25" t="e">
        <f>IF('Crisis Indicator Data'!#REF!="No Data",1,IF(#REF!&lt;&gt;"",1,0))</f>
        <v>#REF!</v>
      </c>
      <c r="AE114" s="25" t="e">
        <f>IF('Crisis Indicator Data'!#REF!="No Data",1,IF(#REF!&lt;&gt;"",1,0))</f>
        <v>#REF!</v>
      </c>
      <c r="AF114" s="25" t="e">
        <f>IF('Crisis Indicator Data'!#REF!="No Data",1,IF(#REF!&lt;&gt;"",1,0))</f>
        <v>#REF!</v>
      </c>
      <c r="AG114" s="25" t="e">
        <f>IF('Crisis Indicator Data'!#REF!="No Data",1,IF(#REF!&lt;&gt;"",1,0))</f>
        <v>#REF!</v>
      </c>
      <c r="AH114" s="25" t="e">
        <f>IF('Crisis Indicator Data'!#REF!="No Data",1,IF(#REF!&lt;&gt;"",1,0))</f>
        <v>#REF!</v>
      </c>
      <c r="AI114" s="25" t="e">
        <f>IF('Crisis Indicator Data'!#REF!="No Data",1,IF(#REF!&lt;&gt;"",1,0))</f>
        <v>#REF!</v>
      </c>
      <c r="AJ114" s="25" t="e">
        <f>IF('Crisis Indicator Data'!#REF!="No Data",1,IF(#REF!&lt;&gt;"",1,0))</f>
        <v>#REF!</v>
      </c>
      <c r="AK114" s="25" t="e">
        <f>IF('Crisis Indicator Data'!#REF!="No Data",1,IF(#REF!&lt;&gt;"",1,0))</f>
        <v>#REF!</v>
      </c>
      <c r="AL114" s="25" t="e">
        <f>IF('Crisis Indicator Data'!#REF!="No Data",1,IF(#REF!&lt;&gt;"",1,0))</f>
        <v>#REF!</v>
      </c>
      <c r="AM114" s="25" t="e">
        <f>IF('Crisis Indicator Data'!#REF!="No Data",1,IF(#REF!&lt;&gt;"",1,0))</f>
        <v>#REF!</v>
      </c>
      <c r="AN114" s="25" t="e">
        <f>IF('Crisis Indicator Data'!#REF!="No Data",1,IF(#REF!&lt;&gt;"",1,0))</f>
        <v>#REF!</v>
      </c>
      <c r="AO114" s="25" t="e">
        <f>IF('Crisis Indicator Data'!#REF!="No Data",1,IF(#REF!&lt;&gt;"",1,0))</f>
        <v>#REF!</v>
      </c>
      <c r="AP114" s="25" t="e">
        <f>IF('Crisis Indicator Data'!#REF!="No Data",1,IF(#REF!&lt;&gt;"",1,0))</f>
        <v>#REF!</v>
      </c>
      <c r="AQ114" s="25" t="e">
        <f>IF('Crisis Indicator Data'!#REF!="No Data",1,IF(#REF!&lt;&gt;"",1,0))</f>
        <v>#REF!</v>
      </c>
      <c r="AR114" s="25" t="e">
        <f>IF('Crisis Indicator Data'!#REF!="No Data",1,IF(#REF!&lt;&gt;"",1,0))</f>
        <v>#REF!</v>
      </c>
      <c r="AS114" s="25" t="e">
        <f>IF('Crisis Indicator Data'!#REF!="No Data",1,IF(#REF!&lt;&gt;"",1,0))</f>
        <v>#REF!</v>
      </c>
      <c r="AT114" s="25" t="e">
        <f>IF('Crisis Indicator Data'!#REF!="No Data",1,IF(#REF!&lt;&gt;"",1,0))</f>
        <v>#REF!</v>
      </c>
      <c r="AU114" s="25" t="e">
        <f>IF('Crisis Indicator Data'!#REF!="No Data",1,IF(#REF!&lt;&gt;"",1,0))</f>
        <v>#REF!</v>
      </c>
      <c r="AV114" s="25" t="e">
        <f>IF('Crisis Indicator Data'!#REF!="No Data",1,IF(#REF!&lt;&gt;"",1,0))</f>
        <v>#REF!</v>
      </c>
      <c r="AW114" s="25" t="e">
        <f>IF('Crisis Indicator Data'!#REF!="No Data",1,IF(#REF!&lt;&gt;"",1,0))</f>
        <v>#REF!</v>
      </c>
      <c r="AX114" s="25" t="e">
        <f>IF('Crisis Indicator Data'!#REF!="No Data",1,IF(#REF!&lt;&gt;"",1,0))</f>
        <v>#REF!</v>
      </c>
      <c r="AY114" s="25" t="e">
        <f>IF('Crisis Indicator Data'!#REF!="No Data",1,IF(#REF!&lt;&gt;"",1,0))</f>
        <v>#REF!</v>
      </c>
      <c r="AZ114" s="25" t="e">
        <f>IF('Crisis Indicator Data'!#REF!="No Data",1,IF(#REF!&lt;&gt;"",1,0))</f>
        <v>#REF!</v>
      </c>
      <c r="BA114" t="e">
        <f t="shared" si="6"/>
        <v>#REF!</v>
      </c>
      <c r="BB114" s="27" t="e">
        <f t="shared" si="7"/>
        <v>#REF!</v>
      </c>
    </row>
    <row r="115" spans="1:54">
      <c r="A115" t="s">
        <v>7004</v>
      </c>
      <c r="B115" s="25" t="e">
        <f>IF('Crisis Indicator Data'!#REF!="No Data",1,IF(#REF!&lt;&gt;"",1,0))</f>
        <v>#REF!</v>
      </c>
      <c r="C115" s="25" t="e">
        <f>IF('Crisis Indicator Data'!#REF!="No Data",1,IF(#REF!&lt;&gt;"",1,0))</f>
        <v>#REF!</v>
      </c>
      <c r="D115" s="25" t="e">
        <f>IF('Crisis Indicator Data'!#REF!="No Data",1,IF(#REF!&lt;&gt;"",1,0))</f>
        <v>#REF!</v>
      </c>
      <c r="E115" s="25" t="e">
        <f>IF('Crisis Indicator Data'!#REF!="No Data",1,IF(#REF!&lt;&gt;"",1,0))</f>
        <v>#REF!</v>
      </c>
      <c r="F115" s="25" t="e">
        <f>IF('Crisis Indicator Data'!#REF!="No Data",1,IF(#REF!&lt;&gt;"",1,0))</f>
        <v>#REF!</v>
      </c>
      <c r="G115" s="25" t="e">
        <f>IF('Crisis Indicator Data'!#REF!="No Data",1,IF(#REF!&lt;&gt;"",1,0))</f>
        <v>#REF!</v>
      </c>
      <c r="H115" s="25" t="e">
        <f>IF('Crisis Indicator Data'!#REF!="No Data",1,IF(#REF!&lt;&gt;"",1,0))</f>
        <v>#REF!</v>
      </c>
      <c r="I115" s="25" t="e">
        <f>IF('Crisis Indicator Data'!#REF!="No Data",1,IF(#REF!&lt;&gt;"",1,0))</f>
        <v>#REF!</v>
      </c>
      <c r="J115" s="25" t="e">
        <f>IF('Crisis Indicator Data'!#REF!="No Data",1,IF(#REF!&lt;&gt;"",1,0))</f>
        <v>#REF!</v>
      </c>
      <c r="K115" s="25" t="e">
        <f>IF('Crisis Indicator Data'!#REF!="No Data",1,IF(#REF!&lt;&gt;"",1,0))</f>
        <v>#REF!</v>
      </c>
      <c r="L115" s="25" t="e">
        <f>IF('Crisis Indicator Data'!#REF!="No Data",1,IF(#REF!&lt;&gt;"",1,0))</f>
        <v>#REF!</v>
      </c>
      <c r="M115" s="25" t="e">
        <f>IF('Crisis Indicator Data'!#REF!="No Data",1,IF(#REF!&lt;&gt;"",1,0))</f>
        <v>#REF!</v>
      </c>
      <c r="N115" s="25" t="e">
        <f>IF('Crisis Indicator Data'!#REF!="No Data",1,IF(#REF!&lt;&gt;"",1,0))</f>
        <v>#REF!</v>
      </c>
      <c r="O115" s="25" t="e">
        <f>IF('Crisis Indicator Data'!#REF!="No Data",1,IF(#REF!&lt;&gt;"",1,0))</f>
        <v>#REF!</v>
      </c>
      <c r="P115" s="25" t="e">
        <f>IF('Crisis Indicator Data'!#REF!="No Data",1,IF(#REF!&lt;&gt;"",1,0))</f>
        <v>#REF!</v>
      </c>
      <c r="Q115" s="25" t="e">
        <f>IF('Crisis Indicator Data'!#REF!="No Data",1,IF(#REF!&lt;&gt;"",1,0))</f>
        <v>#REF!</v>
      </c>
      <c r="R115" s="25" t="e">
        <f>IF('Crisis Indicator Data'!#REF!="No Data",1,IF(#REF!&lt;&gt;"",1,0))</f>
        <v>#REF!</v>
      </c>
      <c r="S115" s="25" t="e">
        <f>IF('Crisis Indicator Data'!#REF!="No Data",1,IF(#REF!&lt;&gt;"",1,0))</f>
        <v>#REF!</v>
      </c>
      <c r="T115" s="25" t="e">
        <f>IF('Crisis Indicator Data'!#REF!="No Data",1,IF(#REF!&lt;&gt;"",1,0))</f>
        <v>#REF!</v>
      </c>
      <c r="U115" s="25" t="e">
        <f>IF('Crisis Indicator Data'!#REF!="No Data",1,IF(#REF!&lt;&gt;"",1,0))</f>
        <v>#REF!</v>
      </c>
      <c r="V115" s="25" t="e">
        <f>IF('Crisis Indicator Data'!#REF!="No Data",1,IF(#REF!&lt;&gt;"",1,0))</f>
        <v>#REF!</v>
      </c>
      <c r="W115" s="25" t="e">
        <f>IF('Crisis Indicator Data'!#REF!="No Data",1,IF(#REF!&lt;&gt;"",1,0))</f>
        <v>#REF!</v>
      </c>
      <c r="X115" s="25" t="e">
        <f>IF('Crisis Indicator Data'!#REF!="No Data",1,IF(#REF!&lt;&gt;"",1,0))</f>
        <v>#REF!</v>
      </c>
      <c r="Y115" s="25" t="e">
        <f>IF('Crisis Indicator Data'!#REF!="No Data",1,IF(#REF!&lt;&gt;"",1,0))</f>
        <v>#REF!</v>
      </c>
      <c r="Z115" s="25" t="e">
        <f>IF('Crisis Indicator Data'!#REF!="No Data",1,IF(#REF!&lt;&gt;"",1,0))</f>
        <v>#REF!</v>
      </c>
      <c r="AA115" s="25" t="e">
        <f>IF('Crisis Indicator Data'!#REF!="No Data",1,IF(#REF!&lt;&gt;"",1,0))</f>
        <v>#REF!</v>
      </c>
      <c r="AB115" s="25" t="e">
        <f>IF('Crisis Indicator Data'!#REF!="No Data",1,IF(#REF!&lt;&gt;"",1,0))</f>
        <v>#REF!</v>
      </c>
      <c r="AC115" s="25" t="e">
        <f>IF('Crisis Indicator Data'!#REF!="No Data",1,IF(#REF!&lt;&gt;"",1,0))</f>
        <v>#REF!</v>
      </c>
      <c r="AD115" s="25" t="e">
        <f>IF('Crisis Indicator Data'!#REF!="No Data",1,IF(#REF!&lt;&gt;"",1,0))</f>
        <v>#REF!</v>
      </c>
      <c r="AE115" s="25" t="e">
        <f>IF('Crisis Indicator Data'!#REF!="No Data",1,IF(#REF!&lt;&gt;"",1,0))</f>
        <v>#REF!</v>
      </c>
      <c r="AF115" s="25" t="e">
        <f>IF('Crisis Indicator Data'!#REF!="No Data",1,IF(#REF!&lt;&gt;"",1,0))</f>
        <v>#REF!</v>
      </c>
      <c r="AG115" s="25" t="e">
        <f>IF('Crisis Indicator Data'!#REF!="No Data",1,IF(#REF!&lt;&gt;"",1,0))</f>
        <v>#REF!</v>
      </c>
      <c r="AH115" s="25" t="e">
        <f>IF('Crisis Indicator Data'!#REF!="No Data",1,IF(#REF!&lt;&gt;"",1,0))</f>
        <v>#REF!</v>
      </c>
      <c r="AI115" s="25" t="e">
        <f>IF('Crisis Indicator Data'!#REF!="No Data",1,IF(#REF!&lt;&gt;"",1,0))</f>
        <v>#REF!</v>
      </c>
      <c r="AJ115" s="25" t="e">
        <f>IF('Crisis Indicator Data'!#REF!="No Data",1,IF(#REF!&lt;&gt;"",1,0))</f>
        <v>#REF!</v>
      </c>
      <c r="AK115" s="25" t="e">
        <f>IF('Crisis Indicator Data'!#REF!="No Data",1,IF(#REF!&lt;&gt;"",1,0))</f>
        <v>#REF!</v>
      </c>
      <c r="AL115" s="25" t="e">
        <f>IF('Crisis Indicator Data'!#REF!="No Data",1,IF(#REF!&lt;&gt;"",1,0))</f>
        <v>#REF!</v>
      </c>
      <c r="AM115" s="25" t="e">
        <f>IF('Crisis Indicator Data'!#REF!="No Data",1,IF(#REF!&lt;&gt;"",1,0))</f>
        <v>#REF!</v>
      </c>
      <c r="AN115" s="25" t="e">
        <f>IF('Crisis Indicator Data'!#REF!="No Data",1,IF(#REF!&lt;&gt;"",1,0))</f>
        <v>#REF!</v>
      </c>
      <c r="AO115" s="25" t="e">
        <f>IF('Crisis Indicator Data'!#REF!="No Data",1,IF(#REF!&lt;&gt;"",1,0))</f>
        <v>#REF!</v>
      </c>
      <c r="AP115" s="25" t="e">
        <f>IF('Crisis Indicator Data'!#REF!="No Data",1,IF(#REF!&lt;&gt;"",1,0))</f>
        <v>#REF!</v>
      </c>
      <c r="AQ115" s="25" t="e">
        <f>IF('Crisis Indicator Data'!#REF!="No Data",1,IF(#REF!&lt;&gt;"",1,0))</f>
        <v>#REF!</v>
      </c>
      <c r="AR115" s="25" t="e">
        <f>IF('Crisis Indicator Data'!#REF!="No Data",1,IF(#REF!&lt;&gt;"",1,0))</f>
        <v>#REF!</v>
      </c>
      <c r="AS115" s="25" t="e">
        <f>IF('Crisis Indicator Data'!#REF!="No Data",1,IF(#REF!&lt;&gt;"",1,0))</f>
        <v>#REF!</v>
      </c>
      <c r="AT115" s="25" t="e">
        <f>IF('Crisis Indicator Data'!#REF!="No Data",1,IF(#REF!&lt;&gt;"",1,0))</f>
        <v>#REF!</v>
      </c>
      <c r="AU115" s="25" t="e">
        <f>IF('Crisis Indicator Data'!#REF!="No Data",1,IF(#REF!&lt;&gt;"",1,0))</f>
        <v>#REF!</v>
      </c>
      <c r="AV115" s="25" t="e">
        <f>IF('Crisis Indicator Data'!#REF!="No Data",1,IF(#REF!&lt;&gt;"",1,0))</f>
        <v>#REF!</v>
      </c>
      <c r="AW115" s="25" t="e">
        <f>IF('Crisis Indicator Data'!#REF!="No Data",1,IF(#REF!&lt;&gt;"",1,0))</f>
        <v>#REF!</v>
      </c>
      <c r="AX115" s="25" t="e">
        <f>IF('Crisis Indicator Data'!#REF!="No Data",1,IF(#REF!&lt;&gt;"",1,0))</f>
        <v>#REF!</v>
      </c>
      <c r="AY115" s="25" t="e">
        <f>IF('Crisis Indicator Data'!#REF!="No Data",1,IF(#REF!&lt;&gt;"",1,0))</f>
        <v>#REF!</v>
      </c>
      <c r="AZ115" s="25" t="e">
        <f>IF('Crisis Indicator Data'!#REF!="No Data",1,IF(#REF!&lt;&gt;"",1,0))</f>
        <v>#REF!</v>
      </c>
      <c r="BA115" t="e">
        <f t="shared" si="6"/>
        <v>#REF!</v>
      </c>
      <c r="BB115" s="27" t="e">
        <f t="shared" si="7"/>
        <v>#REF!</v>
      </c>
    </row>
    <row r="116" spans="1:54">
      <c r="A116" t="s">
        <v>6986</v>
      </c>
      <c r="B116" s="25" t="e">
        <f>IF('Crisis Indicator Data'!#REF!="No Data",1,IF(#REF!&lt;&gt;"",1,0))</f>
        <v>#REF!</v>
      </c>
      <c r="C116" s="25" t="e">
        <f>IF('Crisis Indicator Data'!#REF!="No Data",1,IF(#REF!&lt;&gt;"",1,0))</f>
        <v>#REF!</v>
      </c>
      <c r="D116" s="25" t="e">
        <f>IF('Crisis Indicator Data'!#REF!="No Data",1,IF(#REF!&lt;&gt;"",1,0))</f>
        <v>#REF!</v>
      </c>
      <c r="E116" s="25" t="e">
        <f>IF('Crisis Indicator Data'!#REF!="No Data",1,IF(#REF!&lt;&gt;"",1,0))</f>
        <v>#REF!</v>
      </c>
      <c r="F116" s="25" t="e">
        <f>IF('Crisis Indicator Data'!#REF!="No Data",1,IF(#REF!&lt;&gt;"",1,0))</f>
        <v>#REF!</v>
      </c>
      <c r="G116" s="25" t="e">
        <f>IF('Crisis Indicator Data'!#REF!="No Data",1,IF(#REF!&lt;&gt;"",1,0))</f>
        <v>#REF!</v>
      </c>
      <c r="H116" s="25" t="e">
        <f>IF('Crisis Indicator Data'!#REF!="No Data",1,IF(#REF!&lt;&gt;"",1,0))</f>
        <v>#REF!</v>
      </c>
      <c r="I116" s="25" t="e">
        <f>IF('Crisis Indicator Data'!#REF!="No Data",1,IF(#REF!&lt;&gt;"",1,0))</f>
        <v>#REF!</v>
      </c>
      <c r="J116" s="25" t="e">
        <f>IF('Crisis Indicator Data'!#REF!="No Data",1,IF(#REF!&lt;&gt;"",1,0))</f>
        <v>#REF!</v>
      </c>
      <c r="K116" s="25" t="e">
        <f>IF('Crisis Indicator Data'!#REF!="No Data",1,IF(#REF!&lt;&gt;"",1,0))</f>
        <v>#REF!</v>
      </c>
      <c r="L116" s="25" t="e">
        <f>IF('Crisis Indicator Data'!#REF!="No Data",1,IF(#REF!&lt;&gt;"",1,0))</f>
        <v>#REF!</v>
      </c>
      <c r="M116" s="25" t="e">
        <f>IF('Crisis Indicator Data'!#REF!="No Data",1,IF(#REF!&lt;&gt;"",1,0))</f>
        <v>#REF!</v>
      </c>
      <c r="N116" s="25" t="e">
        <f>IF('Crisis Indicator Data'!#REF!="No Data",1,IF(#REF!&lt;&gt;"",1,0))</f>
        <v>#REF!</v>
      </c>
      <c r="O116" s="25" t="e">
        <f>IF('Crisis Indicator Data'!#REF!="No Data",1,IF(#REF!&lt;&gt;"",1,0))</f>
        <v>#REF!</v>
      </c>
      <c r="P116" s="25" t="e">
        <f>IF('Crisis Indicator Data'!#REF!="No Data",1,IF(#REF!&lt;&gt;"",1,0))</f>
        <v>#REF!</v>
      </c>
      <c r="Q116" s="25" t="e">
        <f>IF('Crisis Indicator Data'!#REF!="No Data",1,IF(#REF!&lt;&gt;"",1,0))</f>
        <v>#REF!</v>
      </c>
      <c r="R116" s="25" t="e">
        <f>IF('Crisis Indicator Data'!#REF!="No Data",1,IF(#REF!&lt;&gt;"",1,0))</f>
        <v>#REF!</v>
      </c>
      <c r="S116" s="25" t="e">
        <f>IF('Crisis Indicator Data'!#REF!="No Data",1,IF(#REF!&lt;&gt;"",1,0))</f>
        <v>#REF!</v>
      </c>
      <c r="T116" s="25" t="e">
        <f>IF('Crisis Indicator Data'!#REF!="No Data",1,IF(#REF!&lt;&gt;"",1,0))</f>
        <v>#REF!</v>
      </c>
      <c r="U116" s="25" t="e">
        <f>IF('Crisis Indicator Data'!#REF!="No Data",1,IF(#REF!&lt;&gt;"",1,0))</f>
        <v>#REF!</v>
      </c>
      <c r="V116" s="25" t="e">
        <f>IF('Crisis Indicator Data'!#REF!="No Data",1,IF(#REF!&lt;&gt;"",1,0))</f>
        <v>#REF!</v>
      </c>
      <c r="W116" s="25" t="e">
        <f>IF('Crisis Indicator Data'!#REF!="No Data",1,IF(#REF!&lt;&gt;"",1,0))</f>
        <v>#REF!</v>
      </c>
      <c r="X116" s="25" t="e">
        <f>IF('Crisis Indicator Data'!#REF!="No Data",1,IF(#REF!&lt;&gt;"",1,0))</f>
        <v>#REF!</v>
      </c>
      <c r="Y116" s="25" t="e">
        <f>IF('Crisis Indicator Data'!#REF!="No Data",1,IF(#REF!&lt;&gt;"",1,0))</f>
        <v>#REF!</v>
      </c>
      <c r="Z116" s="25" t="e">
        <f>IF('Crisis Indicator Data'!#REF!="No Data",1,IF(#REF!&lt;&gt;"",1,0))</f>
        <v>#REF!</v>
      </c>
      <c r="AA116" s="25" t="e">
        <f>IF('Crisis Indicator Data'!#REF!="No Data",1,IF(#REF!&lt;&gt;"",1,0))</f>
        <v>#REF!</v>
      </c>
      <c r="AB116" s="25" t="e">
        <f>IF('Crisis Indicator Data'!#REF!="No Data",1,IF(#REF!&lt;&gt;"",1,0))</f>
        <v>#REF!</v>
      </c>
      <c r="AC116" s="25" t="e">
        <f>IF('Crisis Indicator Data'!#REF!="No Data",1,IF(#REF!&lt;&gt;"",1,0))</f>
        <v>#REF!</v>
      </c>
      <c r="AD116" s="25" t="e">
        <f>IF('Crisis Indicator Data'!#REF!="No Data",1,IF(#REF!&lt;&gt;"",1,0))</f>
        <v>#REF!</v>
      </c>
      <c r="AE116" s="25" t="e">
        <f>IF('Crisis Indicator Data'!#REF!="No Data",1,IF(#REF!&lt;&gt;"",1,0))</f>
        <v>#REF!</v>
      </c>
      <c r="AF116" s="25" t="e">
        <f>IF('Crisis Indicator Data'!#REF!="No Data",1,IF(#REF!&lt;&gt;"",1,0))</f>
        <v>#REF!</v>
      </c>
      <c r="AG116" s="25" t="e">
        <f>IF('Crisis Indicator Data'!#REF!="No Data",1,IF(#REF!&lt;&gt;"",1,0))</f>
        <v>#REF!</v>
      </c>
      <c r="AH116" s="25" t="e">
        <f>IF('Crisis Indicator Data'!#REF!="No Data",1,IF(#REF!&lt;&gt;"",1,0))</f>
        <v>#REF!</v>
      </c>
      <c r="AI116" s="25" t="e">
        <f>IF('Crisis Indicator Data'!#REF!="No Data",1,IF(#REF!&lt;&gt;"",1,0))</f>
        <v>#REF!</v>
      </c>
      <c r="AJ116" s="25" t="e">
        <f>IF('Crisis Indicator Data'!#REF!="No Data",1,IF(#REF!&lt;&gt;"",1,0))</f>
        <v>#REF!</v>
      </c>
      <c r="AK116" s="25" t="e">
        <f>IF('Crisis Indicator Data'!#REF!="No Data",1,IF(#REF!&lt;&gt;"",1,0))</f>
        <v>#REF!</v>
      </c>
      <c r="AL116" s="25" t="e">
        <f>IF('Crisis Indicator Data'!#REF!="No Data",1,IF(#REF!&lt;&gt;"",1,0))</f>
        <v>#REF!</v>
      </c>
      <c r="AM116" s="25" t="e">
        <f>IF('Crisis Indicator Data'!#REF!="No Data",1,IF(#REF!&lt;&gt;"",1,0))</f>
        <v>#REF!</v>
      </c>
      <c r="AN116" s="25" t="e">
        <f>IF('Crisis Indicator Data'!#REF!="No Data",1,IF(#REF!&lt;&gt;"",1,0))</f>
        <v>#REF!</v>
      </c>
      <c r="AO116" s="25" t="e">
        <f>IF('Crisis Indicator Data'!#REF!="No Data",1,IF(#REF!&lt;&gt;"",1,0))</f>
        <v>#REF!</v>
      </c>
      <c r="AP116" s="25" t="e">
        <f>IF('Crisis Indicator Data'!#REF!="No Data",1,IF(#REF!&lt;&gt;"",1,0))</f>
        <v>#REF!</v>
      </c>
      <c r="AQ116" s="25" t="e">
        <f>IF('Crisis Indicator Data'!#REF!="No Data",1,IF(#REF!&lt;&gt;"",1,0))</f>
        <v>#REF!</v>
      </c>
      <c r="AR116" s="25" t="e">
        <f>IF('Crisis Indicator Data'!#REF!="No Data",1,IF(#REF!&lt;&gt;"",1,0))</f>
        <v>#REF!</v>
      </c>
      <c r="AS116" s="25" t="e">
        <f>IF('Crisis Indicator Data'!#REF!="No Data",1,IF(#REF!&lt;&gt;"",1,0))</f>
        <v>#REF!</v>
      </c>
      <c r="AT116" s="25" t="e">
        <f>IF('Crisis Indicator Data'!#REF!="No Data",1,IF(#REF!&lt;&gt;"",1,0))</f>
        <v>#REF!</v>
      </c>
      <c r="AU116" s="25" t="e">
        <f>IF('Crisis Indicator Data'!#REF!="No Data",1,IF(#REF!&lt;&gt;"",1,0))</f>
        <v>#REF!</v>
      </c>
      <c r="AV116" s="25" t="e">
        <f>IF('Crisis Indicator Data'!#REF!="No Data",1,IF(#REF!&lt;&gt;"",1,0))</f>
        <v>#REF!</v>
      </c>
      <c r="AW116" s="25" t="e">
        <f>IF('Crisis Indicator Data'!#REF!="No Data",1,IF(#REF!&lt;&gt;"",1,0))</f>
        <v>#REF!</v>
      </c>
      <c r="AX116" s="25" t="e">
        <f>IF('Crisis Indicator Data'!#REF!="No Data",1,IF(#REF!&lt;&gt;"",1,0))</f>
        <v>#REF!</v>
      </c>
      <c r="AY116" s="25" t="e">
        <f>IF('Crisis Indicator Data'!#REF!="No Data",1,IF(#REF!&lt;&gt;"",1,0))</f>
        <v>#REF!</v>
      </c>
      <c r="AZ116" s="25" t="e">
        <f>IF('Crisis Indicator Data'!#REF!="No Data",1,IF(#REF!&lt;&gt;"",1,0))</f>
        <v>#REF!</v>
      </c>
      <c r="BA116" t="e">
        <f t="shared" si="6"/>
        <v>#REF!</v>
      </c>
      <c r="BB116" s="27" t="e">
        <f t="shared" si="7"/>
        <v>#REF!</v>
      </c>
    </row>
    <row r="117" spans="1:54">
      <c r="A117" t="s">
        <v>7007</v>
      </c>
      <c r="B117" s="25" t="e">
        <f>IF('Crisis Indicator Data'!#REF!="No Data",1,IF(#REF!&lt;&gt;"",1,0))</f>
        <v>#REF!</v>
      </c>
      <c r="C117" s="25" t="e">
        <f>IF('Crisis Indicator Data'!#REF!="No Data",1,IF(#REF!&lt;&gt;"",1,0))</f>
        <v>#REF!</v>
      </c>
      <c r="D117" s="25" t="e">
        <f>IF('Crisis Indicator Data'!#REF!="No Data",1,IF(#REF!&lt;&gt;"",1,0))</f>
        <v>#REF!</v>
      </c>
      <c r="E117" s="25" t="e">
        <f>IF('Crisis Indicator Data'!#REF!="No Data",1,IF(#REF!&lt;&gt;"",1,0))</f>
        <v>#REF!</v>
      </c>
      <c r="F117" s="25" t="e">
        <f>IF('Crisis Indicator Data'!#REF!="No Data",1,IF(#REF!&lt;&gt;"",1,0))</f>
        <v>#REF!</v>
      </c>
      <c r="G117" s="25" t="e">
        <f>IF('Crisis Indicator Data'!#REF!="No Data",1,IF(#REF!&lt;&gt;"",1,0))</f>
        <v>#REF!</v>
      </c>
      <c r="H117" s="25" t="e">
        <f>IF('Crisis Indicator Data'!#REF!="No Data",1,IF(#REF!&lt;&gt;"",1,0))</f>
        <v>#REF!</v>
      </c>
      <c r="I117" s="25" t="e">
        <f>IF('Crisis Indicator Data'!#REF!="No Data",1,IF(#REF!&lt;&gt;"",1,0))</f>
        <v>#REF!</v>
      </c>
      <c r="J117" s="25" t="e">
        <f>IF('Crisis Indicator Data'!#REF!="No Data",1,IF(#REF!&lt;&gt;"",1,0))</f>
        <v>#REF!</v>
      </c>
      <c r="K117" s="25" t="e">
        <f>IF('Crisis Indicator Data'!#REF!="No Data",1,IF(#REF!&lt;&gt;"",1,0))</f>
        <v>#REF!</v>
      </c>
      <c r="L117" s="25" t="e">
        <f>IF('Crisis Indicator Data'!#REF!="No Data",1,IF(#REF!&lt;&gt;"",1,0))</f>
        <v>#REF!</v>
      </c>
      <c r="M117" s="25" t="e">
        <f>IF('Crisis Indicator Data'!#REF!="No Data",1,IF(#REF!&lt;&gt;"",1,0))</f>
        <v>#REF!</v>
      </c>
      <c r="N117" s="25" t="e">
        <f>IF('Crisis Indicator Data'!#REF!="No Data",1,IF(#REF!&lt;&gt;"",1,0))</f>
        <v>#REF!</v>
      </c>
      <c r="O117" s="25" t="e">
        <f>IF('Crisis Indicator Data'!#REF!="No Data",1,IF(#REF!&lt;&gt;"",1,0))</f>
        <v>#REF!</v>
      </c>
      <c r="P117" s="25" t="e">
        <f>IF('Crisis Indicator Data'!#REF!="No Data",1,IF(#REF!&lt;&gt;"",1,0))</f>
        <v>#REF!</v>
      </c>
      <c r="Q117" s="25" t="e">
        <f>IF('Crisis Indicator Data'!#REF!="No Data",1,IF(#REF!&lt;&gt;"",1,0))</f>
        <v>#REF!</v>
      </c>
      <c r="R117" s="25" t="e">
        <f>IF('Crisis Indicator Data'!#REF!="No Data",1,IF(#REF!&lt;&gt;"",1,0))</f>
        <v>#REF!</v>
      </c>
      <c r="S117" s="25" t="e">
        <f>IF('Crisis Indicator Data'!#REF!="No Data",1,IF(#REF!&lt;&gt;"",1,0))</f>
        <v>#REF!</v>
      </c>
      <c r="T117" s="25" t="e">
        <f>IF('Crisis Indicator Data'!#REF!="No Data",1,IF(#REF!&lt;&gt;"",1,0))</f>
        <v>#REF!</v>
      </c>
      <c r="U117" s="25" t="e">
        <f>IF('Crisis Indicator Data'!#REF!="No Data",1,IF(#REF!&lt;&gt;"",1,0))</f>
        <v>#REF!</v>
      </c>
      <c r="V117" s="25" t="e">
        <f>IF('Crisis Indicator Data'!#REF!="No Data",1,IF(#REF!&lt;&gt;"",1,0))</f>
        <v>#REF!</v>
      </c>
      <c r="W117" s="25" t="e">
        <f>IF('Crisis Indicator Data'!#REF!="No Data",1,IF(#REF!&lt;&gt;"",1,0))</f>
        <v>#REF!</v>
      </c>
      <c r="X117" s="25" t="e">
        <f>IF('Crisis Indicator Data'!#REF!="No Data",1,IF(#REF!&lt;&gt;"",1,0))</f>
        <v>#REF!</v>
      </c>
      <c r="Y117" s="25" t="e">
        <f>IF('Crisis Indicator Data'!#REF!="No Data",1,IF(#REF!&lt;&gt;"",1,0))</f>
        <v>#REF!</v>
      </c>
      <c r="Z117" s="25" t="e">
        <f>IF('Crisis Indicator Data'!#REF!="No Data",1,IF(#REF!&lt;&gt;"",1,0))</f>
        <v>#REF!</v>
      </c>
      <c r="AA117" s="25" t="e">
        <f>IF('Crisis Indicator Data'!#REF!="No Data",1,IF(#REF!&lt;&gt;"",1,0))</f>
        <v>#REF!</v>
      </c>
      <c r="AB117" s="25" t="e">
        <f>IF('Crisis Indicator Data'!#REF!="No Data",1,IF(#REF!&lt;&gt;"",1,0))</f>
        <v>#REF!</v>
      </c>
      <c r="AC117" s="25" t="e">
        <f>IF('Crisis Indicator Data'!#REF!="No Data",1,IF(#REF!&lt;&gt;"",1,0))</f>
        <v>#REF!</v>
      </c>
      <c r="AD117" s="25" t="e">
        <f>IF('Crisis Indicator Data'!#REF!="No Data",1,IF(#REF!&lt;&gt;"",1,0))</f>
        <v>#REF!</v>
      </c>
      <c r="AE117" s="25" t="e">
        <f>IF('Crisis Indicator Data'!#REF!="No Data",1,IF(#REF!&lt;&gt;"",1,0))</f>
        <v>#REF!</v>
      </c>
      <c r="AF117" s="25" t="e">
        <f>IF('Crisis Indicator Data'!#REF!="No Data",1,IF(#REF!&lt;&gt;"",1,0))</f>
        <v>#REF!</v>
      </c>
      <c r="AG117" s="25" t="e">
        <f>IF('Crisis Indicator Data'!#REF!="No Data",1,IF(#REF!&lt;&gt;"",1,0))</f>
        <v>#REF!</v>
      </c>
      <c r="AH117" s="25" t="e">
        <f>IF('Crisis Indicator Data'!#REF!="No Data",1,IF(#REF!&lt;&gt;"",1,0))</f>
        <v>#REF!</v>
      </c>
      <c r="AI117" s="25" t="e">
        <f>IF('Crisis Indicator Data'!#REF!="No Data",1,IF(#REF!&lt;&gt;"",1,0))</f>
        <v>#REF!</v>
      </c>
      <c r="AJ117" s="25" t="e">
        <f>IF('Crisis Indicator Data'!#REF!="No Data",1,IF(#REF!&lt;&gt;"",1,0))</f>
        <v>#REF!</v>
      </c>
      <c r="AK117" s="25" t="e">
        <f>IF('Crisis Indicator Data'!#REF!="No Data",1,IF(#REF!&lt;&gt;"",1,0))</f>
        <v>#REF!</v>
      </c>
      <c r="AL117" s="25" t="e">
        <f>IF('Crisis Indicator Data'!#REF!="No Data",1,IF(#REF!&lt;&gt;"",1,0))</f>
        <v>#REF!</v>
      </c>
      <c r="AM117" s="25" t="e">
        <f>IF('Crisis Indicator Data'!#REF!="No Data",1,IF(#REF!&lt;&gt;"",1,0))</f>
        <v>#REF!</v>
      </c>
      <c r="AN117" s="25" t="e">
        <f>IF('Crisis Indicator Data'!#REF!="No Data",1,IF(#REF!&lt;&gt;"",1,0))</f>
        <v>#REF!</v>
      </c>
      <c r="AO117" s="25" t="e">
        <f>IF('Crisis Indicator Data'!#REF!="No Data",1,IF(#REF!&lt;&gt;"",1,0))</f>
        <v>#REF!</v>
      </c>
      <c r="AP117" s="25" t="e">
        <f>IF('Crisis Indicator Data'!#REF!="No Data",1,IF(#REF!&lt;&gt;"",1,0))</f>
        <v>#REF!</v>
      </c>
      <c r="AQ117" s="25" t="e">
        <f>IF('Crisis Indicator Data'!#REF!="No Data",1,IF(#REF!&lt;&gt;"",1,0))</f>
        <v>#REF!</v>
      </c>
      <c r="AR117" s="25" t="e">
        <f>IF('Crisis Indicator Data'!#REF!="No Data",1,IF(#REF!&lt;&gt;"",1,0))</f>
        <v>#REF!</v>
      </c>
      <c r="AS117" s="25" t="e">
        <f>IF('Crisis Indicator Data'!#REF!="No Data",1,IF(#REF!&lt;&gt;"",1,0))</f>
        <v>#REF!</v>
      </c>
      <c r="AT117" s="25" t="e">
        <f>IF('Crisis Indicator Data'!#REF!="No Data",1,IF(#REF!&lt;&gt;"",1,0))</f>
        <v>#REF!</v>
      </c>
      <c r="AU117" s="25" t="e">
        <f>IF('Crisis Indicator Data'!#REF!="No Data",1,IF(#REF!&lt;&gt;"",1,0))</f>
        <v>#REF!</v>
      </c>
      <c r="AV117" s="25" t="e">
        <f>IF('Crisis Indicator Data'!#REF!="No Data",1,IF(#REF!&lt;&gt;"",1,0))</f>
        <v>#REF!</v>
      </c>
      <c r="AW117" s="25" t="e">
        <f>IF('Crisis Indicator Data'!#REF!="No Data",1,IF(#REF!&lt;&gt;"",1,0))</f>
        <v>#REF!</v>
      </c>
      <c r="AX117" s="25" t="e">
        <f>IF('Crisis Indicator Data'!#REF!="No Data",1,IF(#REF!&lt;&gt;"",1,0))</f>
        <v>#REF!</v>
      </c>
      <c r="AY117" s="25" t="e">
        <f>IF('Crisis Indicator Data'!#REF!="No Data",1,IF(#REF!&lt;&gt;"",1,0))</f>
        <v>#REF!</v>
      </c>
      <c r="AZ117" s="25" t="e">
        <f>IF('Crisis Indicator Data'!#REF!="No Data",1,IF(#REF!&lt;&gt;"",1,0))</f>
        <v>#REF!</v>
      </c>
      <c r="BA117" t="e">
        <f t="shared" si="6"/>
        <v>#REF!</v>
      </c>
      <c r="BB117" s="27" t="e">
        <f t="shared" si="7"/>
        <v>#REF!</v>
      </c>
    </row>
    <row r="118" spans="1:54">
      <c r="A118" t="s">
        <v>7002</v>
      </c>
      <c r="B118" s="25" t="e">
        <f>IF('Crisis Indicator Data'!#REF!="No Data",1,IF(#REF!&lt;&gt;"",1,0))</f>
        <v>#REF!</v>
      </c>
      <c r="C118" s="25" t="e">
        <f>IF('Crisis Indicator Data'!#REF!="No Data",1,IF(#REF!&lt;&gt;"",1,0))</f>
        <v>#REF!</v>
      </c>
      <c r="D118" s="25" t="e">
        <f>IF('Crisis Indicator Data'!#REF!="No Data",1,IF(#REF!&lt;&gt;"",1,0))</f>
        <v>#REF!</v>
      </c>
      <c r="E118" s="25" t="e">
        <f>IF('Crisis Indicator Data'!#REF!="No Data",1,IF(#REF!&lt;&gt;"",1,0))</f>
        <v>#REF!</v>
      </c>
      <c r="F118" s="25" t="e">
        <f>IF('Crisis Indicator Data'!#REF!="No Data",1,IF(#REF!&lt;&gt;"",1,0))</f>
        <v>#REF!</v>
      </c>
      <c r="G118" s="25" t="e">
        <f>IF('Crisis Indicator Data'!#REF!="No Data",1,IF(#REF!&lt;&gt;"",1,0))</f>
        <v>#REF!</v>
      </c>
      <c r="H118" s="25" t="e">
        <f>IF('Crisis Indicator Data'!#REF!="No Data",1,IF(#REF!&lt;&gt;"",1,0))</f>
        <v>#REF!</v>
      </c>
      <c r="I118" s="25" t="e">
        <f>IF('Crisis Indicator Data'!#REF!="No Data",1,IF(#REF!&lt;&gt;"",1,0))</f>
        <v>#REF!</v>
      </c>
      <c r="J118" s="25" t="e">
        <f>IF('Crisis Indicator Data'!#REF!="No Data",1,IF(#REF!&lt;&gt;"",1,0))</f>
        <v>#REF!</v>
      </c>
      <c r="K118" s="25" t="e">
        <f>IF('Crisis Indicator Data'!#REF!="No Data",1,IF(#REF!&lt;&gt;"",1,0))</f>
        <v>#REF!</v>
      </c>
      <c r="L118" s="25" t="e">
        <f>IF('Crisis Indicator Data'!#REF!="No Data",1,IF(#REF!&lt;&gt;"",1,0))</f>
        <v>#REF!</v>
      </c>
      <c r="M118" s="25" t="e">
        <f>IF('Crisis Indicator Data'!#REF!="No Data",1,IF(#REF!&lt;&gt;"",1,0))</f>
        <v>#REF!</v>
      </c>
      <c r="N118" s="25" t="e">
        <f>IF('Crisis Indicator Data'!#REF!="No Data",1,IF(#REF!&lt;&gt;"",1,0))</f>
        <v>#REF!</v>
      </c>
      <c r="O118" s="25" t="e">
        <f>IF('Crisis Indicator Data'!#REF!="No Data",1,IF(#REF!&lt;&gt;"",1,0))</f>
        <v>#REF!</v>
      </c>
      <c r="P118" s="25" t="e">
        <f>IF('Crisis Indicator Data'!#REF!="No Data",1,IF(#REF!&lt;&gt;"",1,0))</f>
        <v>#REF!</v>
      </c>
      <c r="Q118" s="25" t="e">
        <f>IF('Crisis Indicator Data'!#REF!="No Data",1,IF(#REF!&lt;&gt;"",1,0))</f>
        <v>#REF!</v>
      </c>
      <c r="R118" s="25" t="e">
        <f>IF('Crisis Indicator Data'!#REF!="No Data",1,IF(#REF!&lt;&gt;"",1,0))</f>
        <v>#REF!</v>
      </c>
      <c r="S118" s="25" t="e">
        <f>IF('Crisis Indicator Data'!#REF!="No Data",1,IF(#REF!&lt;&gt;"",1,0))</f>
        <v>#REF!</v>
      </c>
      <c r="T118" s="25" t="e">
        <f>IF('Crisis Indicator Data'!#REF!="No Data",1,IF(#REF!&lt;&gt;"",1,0))</f>
        <v>#REF!</v>
      </c>
      <c r="U118" s="25" t="e">
        <f>IF('Crisis Indicator Data'!#REF!="No Data",1,IF(#REF!&lt;&gt;"",1,0))</f>
        <v>#REF!</v>
      </c>
      <c r="V118" s="25" t="e">
        <f>IF('Crisis Indicator Data'!#REF!="No Data",1,IF(#REF!&lt;&gt;"",1,0))</f>
        <v>#REF!</v>
      </c>
      <c r="W118" s="25" t="e">
        <f>IF('Crisis Indicator Data'!#REF!="No Data",1,IF(#REF!&lt;&gt;"",1,0))</f>
        <v>#REF!</v>
      </c>
      <c r="X118" s="25" t="e">
        <f>IF('Crisis Indicator Data'!#REF!="No Data",1,IF(#REF!&lt;&gt;"",1,0))</f>
        <v>#REF!</v>
      </c>
      <c r="Y118" s="25" t="e">
        <f>IF('Crisis Indicator Data'!#REF!="No Data",1,IF(#REF!&lt;&gt;"",1,0))</f>
        <v>#REF!</v>
      </c>
      <c r="Z118" s="25" t="e">
        <f>IF('Crisis Indicator Data'!#REF!="No Data",1,IF(#REF!&lt;&gt;"",1,0))</f>
        <v>#REF!</v>
      </c>
      <c r="AA118" s="25" t="e">
        <f>IF('Crisis Indicator Data'!#REF!="No Data",1,IF(#REF!&lt;&gt;"",1,0))</f>
        <v>#REF!</v>
      </c>
      <c r="AB118" s="25" t="e">
        <f>IF('Crisis Indicator Data'!#REF!="No Data",1,IF(#REF!&lt;&gt;"",1,0))</f>
        <v>#REF!</v>
      </c>
      <c r="AC118" s="25" t="e">
        <f>IF('Crisis Indicator Data'!#REF!="No Data",1,IF(#REF!&lt;&gt;"",1,0))</f>
        <v>#REF!</v>
      </c>
      <c r="AD118" s="25" t="e">
        <f>IF('Crisis Indicator Data'!#REF!="No Data",1,IF(#REF!&lt;&gt;"",1,0))</f>
        <v>#REF!</v>
      </c>
      <c r="AE118" s="25" t="e">
        <f>IF('Crisis Indicator Data'!#REF!="No Data",1,IF(#REF!&lt;&gt;"",1,0))</f>
        <v>#REF!</v>
      </c>
      <c r="AF118" s="25" t="e">
        <f>IF('Crisis Indicator Data'!#REF!="No Data",1,IF(#REF!&lt;&gt;"",1,0))</f>
        <v>#REF!</v>
      </c>
      <c r="AG118" s="25" t="e">
        <f>IF('Crisis Indicator Data'!#REF!="No Data",1,IF(#REF!&lt;&gt;"",1,0))</f>
        <v>#REF!</v>
      </c>
      <c r="AH118" s="25" t="e">
        <f>IF('Crisis Indicator Data'!#REF!="No Data",1,IF(#REF!&lt;&gt;"",1,0))</f>
        <v>#REF!</v>
      </c>
      <c r="AI118" s="25" t="e">
        <f>IF('Crisis Indicator Data'!#REF!="No Data",1,IF(#REF!&lt;&gt;"",1,0))</f>
        <v>#REF!</v>
      </c>
      <c r="AJ118" s="25" t="e">
        <f>IF('Crisis Indicator Data'!#REF!="No Data",1,IF(#REF!&lt;&gt;"",1,0))</f>
        <v>#REF!</v>
      </c>
      <c r="AK118" s="25" t="e">
        <f>IF('Crisis Indicator Data'!#REF!="No Data",1,IF(#REF!&lt;&gt;"",1,0))</f>
        <v>#REF!</v>
      </c>
      <c r="AL118" s="25" t="e">
        <f>IF('Crisis Indicator Data'!#REF!="No Data",1,IF(#REF!&lt;&gt;"",1,0))</f>
        <v>#REF!</v>
      </c>
      <c r="AM118" s="25" t="e">
        <f>IF('Crisis Indicator Data'!#REF!="No Data",1,IF(#REF!&lt;&gt;"",1,0))</f>
        <v>#REF!</v>
      </c>
      <c r="AN118" s="25" t="e">
        <f>IF('Crisis Indicator Data'!#REF!="No Data",1,IF(#REF!&lt;&gt;"",1,0))</f>
        <v>#REF!</v>
      </c>
      <c r="AO118" s="25" t="e">
        <f>IF('Crisis Indicator Data'!#REF!="No Data",1,IF(#REF!&lt;&gt;"",1,0))</f>
        <v>#REF!</v>
      </c>
      <c r="AP118" s="25" t="e">
        <f>IF('Crisis Indicator Data'!#REF!="No Data",1,IF(#REF!&lt;&gt;"",1,0))</f>
        <v>#REF!</v>
      </c>
      <c r="AQ118" s="25" t="e">
        <f>IF('Crisis Indicator Data'!#REF!="No Data",1,IF(#REF!&lt;&gt;"",1,0))</f>
        <v>#REF!</v>
      </c>
      <c r="AR118" s="25" t="e">
        <f>IF('Crisis Indicator Data'!#REF!="No Data",1,IF(#REF!&lt;&gt;"",1,0))</f>
        <v>#REF!</v>
      </c>
      <c r="AS118" s="25" t="e">
        <f>IF('Crisis Indicator Data'!#REF!="No Data",1,IF(#REF!&lt;&gt;"",1,0))</f>
        <v>#REF!</v>
      </c>
      <c r="AT118" s="25" t="e">
        <f>IF('Crisis Indicator Data'!#REF!="No Data",1,IF(#REF!&lt;&gt;"",1,0))</f>
        <v>#REF!</v>
      </c>
      <c r="AU118" s="25" t="e">
        <f>IF('Crisis Indicator Data'!#REF!="No Data",1,IF(#REF!&lt;&gt;"",1,0))</f>
        <v>#REF!</v>
      </c>
      <c r="AV118" s="25" t="e">
        <f>IF('Crisis Indicator Data'!#REF!="No Data",1,IF(#REF!&lt;&gt;"",1,0))</f>
        <v>#REF!</v>
      </c>
      <c r="AW118" s="25" t="e">
        <f>IF('Crisis Indicator Data'!#REF!="No Data",1,IF(#REF!&lt;&gt;"",1,0))</f>
        <v>#REF!</v>
      </c>
      <c r="AX118" s="25" t="e">
        <f>IF('Crisis Indicator Data'!#REF!="No Data",1,IF(#REF!&lt;&gt;"",1,0))</f>
        <v>#REF!</v>
      </c>
      <c r="AY118" s="25" t="e">
        <f>IF('Crisis Indicator Data'!#REF!="No Data",1,IF(#REF!&lt;&gt;"",1,0))</f>
        <v>#REF!</v>
      </c>
      <c r="AZ118" s="25" t="e">
        <f>IF('Crisis Indicator Data'!#REF!="No Data",1,IF(#REF!&lt;&gt;"",1,0))</f>
        <v>#REF!</v>
      </c>
      <c r="BA118" t="e">
        <f t="shared" si="6"/>
        <v>#REF!</v>
      </c>
      <c r="BB118" s="27" t="e">
        <f t="shared" si="7"/>
        <v>#REF!</v>
      </c>
    </row>
    <row r="119" spans="1:54">
      <c r="A119" t="s">
        <v>7015</v>
      </c>
      <c r="B119" s="25" t="e">
        <f>IF('Crisis Indicator Data'!#REF!="No Data",1,IF(#REF!&lt;&gt;"",1,0))</f>
        <v>#REF!</v>
      </c>
      <c r="C119" s="25" t="e">
        <f>IF('Crisis Indicator Data'!#REF!="No Data",1,IF(#REF!&lt;&gt;"",1,0))</f>
        <v>#REF!</v>
      </c>
      <c r="D119" s="25" t="e">
        <f>IF('Crisis Indicator Data'!#REF!="No Data",1,IF(#REF!&lt;&gt;"",1,0))</f>
        <v>#REF!</v>
      </c>
      <c r="E119" s="25" t="e">
        <f>IF('Crisis Indicator Data'!#REF!="No Data",1,IF(#REF!&lt;&gt;"",1,0))</f>
        <v>#REF!</v>
      </c>
      <c r="F119" s="25" t="e">
        <f>IF('Crisis Indicator Data'!#REF!="No Data",1,IF(#REF!&lt;&gt;"",1,0))</f>
        <v>#REF!</v>
      </c>
      <c r="G119" s="25" t="e">
        <f>IF('Crisis Indicator Data'!#REF!="No Data",1,IF(#REF!&lt;&gt;"",1,0))</f>
        <v>#REF!</v>
      </c>
      <c r="H119" s="25" t="e">
        <f>IF('Crisis Indicator Data'!#REF!="No Data",1,IF(#REF!&lt;&gt;"",1,0))</f>
        <v>#REF!</v>
      </c>
      <c r="I119" s="25" t="e">
        <f>IF('Crisis Indicator Data'!#REF!="No Data",1,IF(#REF!&lt;&gt;"",1,0))</f>
        <v>#REF!</v>
      </c>
      <c r="J119" s="25" t="e">
        <f>IF('Crisis Indicator Data'!#REF!="No Data",1,IF(#REF!&lt;&gt;"",1,0))</f>
        <v>#REF!</v>
      </c>
      <c r="K119" s="25" t="e">
        <f>IF('Crisis Indicator Data'!#REF!="No Data",1,IF(#REF!&lt;&gt;"",1,0))</f>
        <v>#REF!</v>
      </c>
      <c r="L119" s="25" t="e">
        <f>IF('Crisis Indicator Data'!#REF!="No Data",1,IF(#REF!&lt;&gt;"",1,0))</f>
        <v>#REF!</v>
      </c>
      <c r="M119" s="25" t="e">
        <f>IF('Crisis Indicator Data'!#REF!="No Data",1,IF(#REF!&lt;&gt;"",1,0))</f>
        <v>#REF!</v>
      </c>
      <c r="N119" s="25" t="e">
        <f>IF('Crisis Indicator Data'!#REF!="No Data",1,IF(#REF!&lt;&gt;"",1,0))</f>
        <v>#REF!</v>
      </c>
      <c r="O119" s="25" t="e">
        <f>IF('Crisis Indicator Data'!#REF!="No Data",1,IF(#REF!&lt;&gt;"",1,0))</f>
        <v>#REF!</v>
      </c>
      <c r="P119" s="25" t="e">
        <f>IF('Crisis Indicator Data'!#REF!="No Data",1,IF(#REF!&lt;&gt;"",1,0))</f>
        <v>#REF!</v>
      </c>
      <c r="Q119" s="25" t="e">
        <f>IF('Crisis Indicator Data'!#REF!="No Data",1,IF(#REF!&lt;&gt;"",1,0))</f>
        <v>#REF!</v>
      </c>
      <c r="R119" s="25" t="e">
        <f>IF('Crisis Indicator Data'!#REF!="No Data",1,IF(#REF!&lt;&gt;"",1,0))</f>
        <v>#REF!</v>
      </c>
      <c r="S119" s="25" t="e">
        <f>IF('Crisis Indicator Data'!#REF!="No Data",1,IF(#REF!&lt;&gt;"",1,0))</f>
        <v>#REF!</v>
      </c>
      <c r="T119" s="25" t="e">
        <f>IF('Crisis Indicator Data'!#REF!="No Data",1,IF(#REF!&lt;&gt;"",1,0))</f>
        <v>#REF!</v>
      </c>
      <c r="U119" s="25" t="e">
        <f>IF('Crisis Indicator Data'!#REF!="No Data",1,IF(#REF!&lt;&gt;"",1,0))</f>
        <v>#REF!</v>
      </c>
      <c r="V119" s="25" t="e">
        <f>IF('Crisis Indicator Data'!#REF!="No Data",1,IF(#REF!&lt;&gt;"",1,0))</f>
        <v>#REF!</v>
      </c>
      <c r="W119" s="25" t="e">
        <f>IF('Crisis Indicator Data'!#REF!="No Data",1,IF(#REF!&lt;&gt;"",1,0))</f>
        <v>#REF!</v>
      </c>
      <c r="X119" s="25" t="e">
        <f>IF('Crisis Indicator Data'!#REF!="No Data",1,IF(#REF!&lt;&gt;"",1,0))</f>
        <v>#REF!</v>
      </c>
      <c r="Y119" s="25" t="e">
        <f>IF('Crisis Indicator Data'!#REF!="No Data",1,IF(#REF!&lt;&gt;"",1,0))</f>
        <v>#REF!</v>
      </c>
      <c r="Z119" s="25" t="e">
        <f>IF('Crisis Indicator Data'!#REF!="No Data",1,IF(#REF!&lt;&gt;"",1,0))</f>
        <v>#REF!</v>
      </c>
      <c r="AA119" s="25" t="e">
        <f>IF('Crisis Indicator Data'!#REF!="No Data",1,IF(#REF!&lt;&gt;"",1,0))</f>
        <v>#REF!</v>
      </c>
      <c r="AB119" s="25" t="e">
        <f>IF('Crisis Indicator Data'!#REF!="No Data",1,IF(#REF!&lt;&gt;"",1,0))</f>
        <v>#REF!</v>
      </c>
      <c r="AC119" s="25" t="e">
        <f>IF('Crisis Indicator Data'!#REF!="No Data",1,IF(#REF!&lt;&gt;"",1,0))</f>
        <v>#REF!</v>
      </c>
      <c r="AD119" s="25" t="e">
        <f>IF('Crisis Indicator Data'!#REF!="No Data",1,IF(#REF!&lt;&gt;"",1,0))</f>
        <v>#REF!</v>
      </c>
      <c r="AE119" s="25" t="e">
        <f>IF('Crisis Indicator Data'!#REF!="No Data",1,IF(#REF!&lt;&gt;"",1,0))</f>
        <v>#REF!</v>
      </c>
      <c r="AF119" s="25" t="e">
        <f>IF('Crisis Indicator Data'!#REF!="No Data",1,IF(#REF!&lt;&gt;"",1,0))</f>
        <v>#REF!</v>
      </c>
      <c r="AG119" s="25" t="e">
        <f>IF('Crisis Indicator Data'!#REF!="No Data",1,IF(#REF!&lt;&gt;"",1,0))</f>
        <v>#REF!</v>
      </c>
      <c r="AH119" s="25" t="e">
        <f>IF('Crisis Indicator Data'!#REF!="No Data",1,IF(#REF!&lt;&gt;"",1,0))</f>
        <v>#REF!</v>
      </c>
      <c r="AI119" s="25" t="e">
        <f>IF('Crisis Indicator Data'!#REF!="No Data",1,IF(#REF!&lt;&gt;"",1,0))</f>
        <v>#REF!</v>
      </c>
      <c r="AJ119" s="25" t="e">
        <f>IF('Crisis Indicator Data'!#REF!="No Data",1,IF(#REF!&lt;&gt;"",1,0))</f>
        <v>#REF!</v>
      </c>
      <c r="AK119" s="25" t="e">
        <f>IF('Crisis Indicator Data'!#REF!="No Data",1,IF(#REF!&lt;&gt;"",1,0))</f>
        <v>#REF!</v>
      </c>
      <c r="AL119" s="25" t="e">
        <f>IF('Crisis Indicator Data'!#REF!="No Data",1,IF(#REF!&lt;&gt;"",1,0))</f>
        <v>#REF!</v>
      </c>
      <c r="AM119" s="25" t="e">
        <f>IF('Crisis Indicator Data'!#REF!="No Data",1,IF(#REF!&lt;&gt;"",1,0))</f>
        <v>#REF!</v>
      </c>
      <c r="AN119" s="25" t="e">
        <f>IF('Crisis Indicator Data'!#REF!="No Data",1,IF(#REF!&lt;&gt;"",1,0))</f>
        <v>#REF!</v>
      </c>
      <c r="AO119" s="25" t="e">
        <f>IF('Crisis Indicator Data'!#REF!="No Data",1,IF(#REF!&lt;&gt;"",1,0))</f>
        <v>#REF!</v>
      </c>
      <c r="AP119" s="25" t="e">
        <f>IF('Crisis Indicator Data'!#REF!="No Data",1,IF(#REF!&lt;&gt;"",1,0))</f>
        <v>#REF!</v>
      </c>
      <c r="AQ119" s="25" t="e">
        <f>IF('Crisis Indicator Data'!#REF!="No Data",1,IF(#REF!&lt;&gt;"",1,0))</f>
        <v>#REF!</v>
      </c>
      <c r="AR119" s="25" t="e">
        <f>IF('Crisis Indicator Data'!#REF!="No Data",1,IF(#REF!&lt;&gt;"",1,0))</f>
        <v>#REF!</v>
      </c>
      <c r="AS119" s="25" t="e">
        <f>IF('Crisis Indicator Data'!#REF!="No Data",1,IF(#REF!&lt;&gt;"",1,0))</f>
        <v>#REF!</v>
      </c>
      <c r="AT119" s="25" t="e">
        <f>IF('Crisis Indicator Data'!#REF!="No Data",1,IF(#REF!&lt;&gt;"",1,0))</f>
        <v>#REF!</v>
      </c>
      <c r="AU119" s="25" t="e">
        <f>IF('Crisis Indicator Data'!#REF!="No Data",1,IF(#REF!&lt;&gt;"",1,0))</f>
        <v>#REF!</v>
      </c>
      <c r="AV119" s="25" t="e">
        <f>IF('Crisis Indicator Data'!#REF!="No Data",1,IF(#REF!&lt;&gt;"",1,0))</f>
        <v>#REF!</v>
      </c>
      <c r="AW119" s="25" t="e">
        <f>IF('Crisis Indicator Data'!#REF!="No Data",1,IF(#REF!&lt;&gt;"",1,0))</f>
        <v>#REF!</v>
      </c>
      <c r="AX119" s="25" t="e">
        <f>IF('Crisis Indicator Data'!#REF!="No Data",1,IF(#REF!&lt;&gt;"",1,0))</f>
        <v>#REF!</v>
      </c>
      <c r="AY119" s="25" t="e">
        <f>IF('Crisis Indicator Data'!#REF!="No Data",1,IF(#REF!&lt;&gt;"",1,0))</f>
        <v>#REF!</v>
      </c>
      <c r="AZ119" s="25" t="e">
        <f>IF('Crisis Indicator Data'!#REF!="No Data",1,IF(#REF!&lt;&gt;"",1,0))</f>
        <v>#REF!</v>
      </c>
      <c r="BA119" t="e">
        <f t="shared" si="6"/>
        <v>#REF!</v>
      </c>
      <c r="BB119" s="27" t="e">
        <f t="shared" si="7"/>
        <v>#REF!</v>
      </c>
    </row>
    <row r="120" spans="1:54">
      <c r="A120" t="s">
        <v>7031</v>
      </c>
      <c r="B120" s="25" t="e">
        <f>IF('Crisis Indicator Data'!#REF!="No Data",1,IF(#REF!&lt;&gt;"",1,0))</f>
        <v>#REF!</v>
      </c>
      <c r="C120" s="25" t="e">
        <f>IF('Crisis Indicator Data'!#REF!="No Data",1,IF(#REF!&lt;&gt;"",1,0))</f>
        <v>#REF!</v>
      </c>
      <c r="D120" s="25" t="e">
        <f>IF('Crisis Indicator Data'!#REF!="No Data",1,IF(#REF!&lt;&gt;"",1,0))</f>
        <v>#REF!</v>
      </c>
      <c r="E120" s="25" t="e">
        <f>IF('Crisis Indicator Data'!#REF!="No Data",1,IF(#REF!&lt;&gt;"",1,0))</f>
        <v>#REF!</v>
      </c>
      <c r="F120" s="25" t="e">
        <f>IF('Crisis Indicator Data'!#REF!="No Data",1,IF(#REF!&lt;&gt;"",1,0))</f>
        <v>#REF!</v>
      </c>
      <c r="G120" s="25" t="e">
        <f>IF('Crisis Indicator Data'!#REF!="No Data",1,IF(#REF!&lt;&gt;"",1,0))</f>
        <v>#REF!</v>
      </c>
      <c r="H120" s="25" t="e">
        <f>IF('Crisis Indicator Data'!#REF!="No Data",1,IF(#REF!&lt;&gt;"",1,0))</f>
        <v>#REF!</v>
      </c>
      <c r="I120" s="25" t="e">
        <f>IF('Crisis Indicator Data'!#REF!="No Data",1,IF(#REF!&lt;&gt;"",1,0))</f>
        <v>#REF!</v>
      </c>
      <c r="J120" s="25" t="e">
        <f>IF('Crisis Indicator Data'!#REF!="No Data",1,IF(#REF!&lt;&gt;"",1,0))</f>
        <v>#REF!</v>
      </c>
      <c r="K120" s="25" t="e">
        <f>IF('Crisis Indicator Data'!#REF!="No Data",1,IF(#REF!&lt;&gt;"",1,0))</f>
        <v>#REF!</v>
      </c>
      <c r="L120" s="25" t="e">
        <f>IF('Crisis Indicator Data'!#REF!="No Data",1,IF(#REF!&lt;&gt;"",1,0))</f>
        <v>#REF!</v>
      </c>
      <c r="M120" s="25" t="e">
        <f>IF('Crisis Indicator Data'!#REF!="No Data",1,IF(#REF!&lt;&gt;"",1,0))</f>
        <v>#REF!</v>
      </c>
      <c r="N120" s="25" t="e">
        <f>IF('Crisis Indicator Data'!#REF!="No Data",1,IF(#REF!&lt;&gt;"",1,0))</f>
        <v>#REF!</v>
      </c>
      <c r="O120" s="25" t="e">
        <f>IF('Crisis Indicator Data'!#REF!="No Data",1,IF(#REF!&lt;&gt;"",1,0))</f>
        <v>#REF!</v>
      </c>
      <c r="P120" s="25" t="e">
        <f>IF('Crisis Indicator Data'!#REF!="No Data",1,IF(#REF!&lt;&gt;"",1,0))</f>
        <v>#REF!</v>
      </c>
      <c r="Q120" s="25" t="e">
        <f>IF('Crisis Indicator Data'!#REF!="No Data",1,IF(#REF!&lt;&gt;"",1,0))</f>
        <v>#REF!</v>
      </c>
      <c r="R120" s="25" t="e">
        <f>IF('Crisis Indicator Data'!#REF!="No Data",1,IF(#REF!&lt;&gt;"",1,0))</f>
        <v>#REF!</v>
      </c>
      <c r="S120" s="25" t="e">
        <f>IF('Crisis Indicator Data'!#REF!="No Data",1,IF(#REF!&lt;&gt;"",1,0))</f>
        <v>#REF!</v>
      </c>
      <c r="T120" s="25" t="e">
        <f>IF('Crisis Indicator Data'!#REF!="No Data",1,IF(#REF!&lt;&gt;"",1,0))</f>
        <v>#REF!</v>
      </c>
      <c r="U120" s="25" t="e">
        <f>IF('Crisis Indicator Data'!#REF!="No Data",1,IF(#REF!&lt;&gt;"",1,0))</f>
        <v>#REF!</v>
      </c>
      <c r="V120" s="25" t="e">
        <f>IF('Crisis Indicator Data'!#REF!="No Data",1,IF(#REF!&lt;&gt;"",1,0))</f>
        <v>#REF!</v>
      </c>
      <c r="W120" s="25" t="e">
        <f>IF('Crisis Indicator Data'!#REF!="No Data",1,IF(#REF!&lt;&gt;"",1,0))</f>
        <v>#REF!</v>
      </c>
      <c r="X120" s="25" t="e">
        <f>IF('Crisis Indicator Data'!#REF!="No Data",1,IF(#REF!&lt;&gt;"",1,0))</f>
        <v>#REF!</v>
      </c>
      <c r="Y120" s="25" t="e">
        <f>IF('Crisis Indicator Data'!#REF!="No Data",1,IF(#REF!&lt;&gt;"",1,0))</f>
        <v>#REF!</v>
      </c>
      <c r="Z120" s="25" t="e">
        <f>IF('Crisis Indicator Data'!#REF!="No Data",1,IF(#REF!&lt;&gt;"",1,0))</f>
        <v>#REF!</v>
      </c>
      <c r="AA120" s="25" t="e">
        <f>IF('Crisis Indicator Data'!#REF!="No Data",1,IF(#REF!&lt;&gt;"",1,0))</f>
        <v>#REF!</v>
      </c>
      <c r="AB120" s="25" t="e">
        <f>IF('Crisis Indicator Data'!#REF!="No Data",1,IF(#REF!&lt;&gt;"",1,0))</f>
        <v>#REF!</v>
      </c>
      <c r="AC120" s="25" t="e">
        <f>IF('Crisis Indicator Data'!#REF!="No Data",1,IF(#REF!&lt;&gt;"",1,0))</f>
        <v>#REF!</v>
      </c>
      <c r="AD120" s="25" t="e">
        <f>IF('Crisis Indicator Data'!#REF!="No Data",1,IF(#REF!&lt;&gt;"",1,0))</f>
        <v>#REF!</v>
      </c>
      <c r="AE120" s="25" t="e">
        <f>IF('Crisis Indicator Data'!#REF!="No Data",1,IF(#REF!&lt;&gt;"",1,0))</f>
        <v>#REF!</v>
      </c>
      <c r="AF120" s="25" t="e">
        <f>IF('Crisis Indicator Data'!#REF!="No Data",1,IF(#REF!&lt;&gt;"",1,0))</f>
        <v>#REF!</v>
      </c>
      <c r="AG120" s="25" t="e">
        <f>IF('Crisis Indicator Data'!#REF!="No Data",1,IF(#REF!&lt;&gt;"",1,0))</f>
        <v>#REF!</v>
      </c>
      <c r="AH120" s="25" t="e">
        <f>IF('Crisis Indicator Data'!#REF!="No Data",1,IF(#REF!&lt;&gt;"",1,0))</f>
        <v>#REF!</v>
      </c>
      <c r="AI120" s="25" t="e">
        <f>IF('Crisis Indicator Data'!#REF!="No Data",1,IF(#REF!&lt;&gt;"",1,0))</f>
        <v>#REF!</v>
      </c>
      <c r="AJ120" s="25" t="e">
        <f>IF('Crisis Indicator Data'!#REF!="No Data",1,IF(#REF!&lt;&gt;"",1,0))</f>
        <v>#REF!</v>
      </c>
      <c r="AK120" s="25" t="e">
        <f>IF('Crisis Indicator Data'!#REF!="No Data",1,IF(#REF!&lt;&gt;"",1,0))</f>
        <v>#REF!</v>
      </c>
      <c r="AL120" s="25" t="e">
        <f>IF('Crisis Indicator Data'!#REF!="No Data",1,IF(#REF!&lt;&gt;"",1,0))</f>
        <v>#REF!</v>
      </c>
      <c r="AM120" s="25" t="e">
        <f>IF('Crisis Indicator Data'!#REF!="No Data",1,IF(#REF!&lt;&gt;"",1,0))</f>
        <v>#REF!</v>
      </c>
      <c r="AN120" s="25" t="e">
        <f>IF('Crisis Indicator Data'!#REF!="No Data",1,IF(#REF!&lt;&gt;"",1,0))</f>
        <v>#REF!</v>
      </c>
      <c r="AO120" s="25" t="e">
        <f>IF('Crisis Indicator Data'!#REF!="No Data",1,IF(#REF!&lt;&gt;"",1,0))</f>
        <v>#REF!</v>
      </c>
      <c r="AP120" s="25" t="e">
        <f>IF('Crisis Indicator Data'!#REF!="No Data",1,IF(#REF!&lt;&gt;"",1,0))</f>
        <v>#REF!</v>
      </c>
      <c r="AQ120" s="25" t="e">
        <f>IF('Crisis Indicator Data'!#REF!="No Data",1,IF(#REF!&lt;&gt;"",1,0))</f>
        <v>#REF!</v>
      </c>
      <c r="AR120" s="25" t="e">
        <f>IF('Crisis Indicator Data'!#REF!="No Data",1,IF(#REF!&lt;&gt;"",1,0))</f>
        <v>#REF!</v>
      </c>
      <c r="AS120" s="25" t="e">
        <f>IF('Crisis Indicator Data'!#REF!="No Data",1,IF(#REF!&lt;&gt;"",1,0))</f>
        <v>#REF!</v>
      </c>
      <c r="AT120" s="25" t="e">
        <f>IF('Crisis Indicator Data'!#REF!="No Data",1,IF(#REF!&lt;&gt;"",1,0))</f>
        <v>#REF!</v>
      </c>
      <c r="AU120" s="25" t="e">
        <f>IF('Crisis Indicator Data'!#REF!="No Data",1,IF(#REF!&lt;&gt;"",1,0))</f>
        <v>#REF!</v>
      </c>
      <c r="AV120" s="25" t="e">
        <f>IF('Crisis Indicator Data'!#REF!="No Data",1,IF(#REF!&lt;&gt;"",1,0))</f>
        <v>#REF!</v>
      </c>
      <c r="AW120" s="25" t="e">
        <f>IF('Crisis Indicator Data'!#REF!="No Data",1,IF(#REF!&lt;&gt;"",1,0))</f>
        <v>#REF!</v>
      </c>
      <c r="AX120" s="25" t="e">
        <f>IF('Crisis Indicator Data'!#REF!="No Data",1,IF(#REF!&lt;&gt;"",1,0))</f>
        <v>#REF!</v>
      </c>
      <c r="AY120" s="25" t="e">
        <f>IF('Crisis Indicator Data'!#REF!="No Data",1,IF(#REF!&lt;&gt;"",1,0))</f>
        <v>#REF!</v>
      </c>
      <c r="AZ120" s="25" t="e">
        <f>IF('Crisis Indicator Data'!#REF!="No Data",1,IF(#REF!&lt;&gt;"",1,0))</f>
        <v>#REF!</v>
      </c>
      <c r="BA120" t="e">
        <f t="shared" si="6"/>
        <v>#REF!</v>
      </c>
      <c r="BB120" s="27" t="e">
        <f t="shared" si="7"/>
        <v>#REF!</v>
      </c>
    </row>
    <row r="121" spans="1:54">
      <c r="A121" t="s">
        <v>7029</v>
      </c>
      <c r="B121" s="25" t="e">
        <f>IF('Crisis Indicator Data'!#REF!="No Data",1,IF(#REF!&lt;&gt;"",1,0))</f>
        <v>#REF!</v>
      </c>
      <c r="C121" s="25" t="e">
        <f>IF('Crisis Indicator Data'!#REF!="No Data",1,IF(#REF!&lt;&gt;"",1,0))</f>
        <v>#REF!</v>
      </c>
      <c r="D121" s="25" t="e">
        <f>IF('Crisis Indicator Data'!#REF!="No Data",1,IF(#REF!&lt;&gt;"",1,0))</f>
        <v>#REF!</v>
      </c>
      <c r="E121" s="25" t="e">
        <f>IF('Crisis Indicator Data'!#REF!="No Data",1,IF(#REF!&lt;&gt;"",1,0))</f>
        <v>#REF!</v>
      </c>
      <c r="F121" s="25" t="e">
        <f>IF('Crisis Indicator Data'!#REF!="No Data",1,IF(#REF!&lt;&gt;"",1,0))</f>
        <v>#REF!</v>
      </c>
      <c r="G121" s="25" t="e">
        <f>IF('Crisis Indicator Data'!#REF!="No Data",1,IF(#REF!&lt;&gt;"",1,0))</f>
        <v>#REF!</v>
      </c>
      <c r="H121" s="25" t="e">
        <f>IF('Crisis Indicator Data'!#REF!="No Data",1,IF(#REF!&lt;&gt;"",1,0))</f>
        <v>#REF!</v>
      </c>
      <c r="I121" s="25" t="e">
        <f>IF('Crisis Indicator Data'!#REF!="No Data",1,IF(#REF!&lt;&gt;"",1,0))</f>
        <v>#REF!</v>
      </c>
      <c r="J121" s="25" t="e">
        <f>IF('Crisis Indicator Data'!#REF!="No Data",1,IF(#REF!&lt;&gt;"",1,0))</f>
        <v>#REF!</v>
      </c>
      <c r="K121" s="25" t="e">
        <f>IF('Crisis Indicator Data'!#REF!="No Data",1,IF(#REF!&lt;&gt;"",1,0))</f>
        <v>#REF!</v>
      </c>
      <c r="L121" s="25" t="e">
        <f>IF('Crisis Indicator Data'!#REF!="No Data",1,IF(#REF!&lt;&gt;"",1,0))</f>
        <v>#REF!</v>
      </c>
      <c r="M121" s="25" t="e">
        <f>IF('Crisis Indicator Data'!#REF!="No Data",1,IF(#REF!&lt;&gt;"",1,0))</f>
        <v>#REF!</v>
      </c>
      <c r="N121" s="25" t="e">
        <f>IF('Crisis Indicator Data'!#REF!="No Data",1,IF(#REF!&lt;&gt;"",1,0))</f>
        <v>#REF!</v>
      </c>
      <c r="O121" s="25" t="e">
        <f>IF('Crisis Indicator Data'!#REF!="No Data",1,IF(#REF!&lt;&gt;"",1,0))</f>
        <v>#REF!</v>
      </c>
      <c r="P121" s="25" t="e">
        <f>IF('Crisis Indicator Data'!#REF!="No Data",1,IF(#REF!&lt;&gt;"",1,0))</f>
        <v>#REF!</v>
      </c>
      <c r="Q121" s="25" t="e">
        <f>IF('Crisis Indicator Data'!#REF!="No Data",1,IF(#REF!&lt;&gt;"",1,0))</f>
        <v>#REF!</v>
      </c>
      <c r="R121" s="25" t="e">
        <f>IF('Crisis Indicator Data'!#REF!="No Data",1,IF(#REF!&lt;&gt;"",1,0))</f>
        <v>#REF!</v>
      </c>
      <c r="S121" s="25" t="e">
        <f>IF('Crisis Indicator Data'!#REF!="No Data",1,IF(#REF!&lt;&gt;"",1,0))</f>
        <v>#REF!</v>
      </c>
      <c r="T121" s="25" t="e">
        <f>IF('Crisis Indicator Data'!#REF!="No Data",1,IF(#REF!&lt;&gt;"",1,0))</f>
        <v>#REF!</v>
      </c>
      <c r="U121" s="25" t="e">
        <f>IF('Crisis Indicator Data'!#REF!="No Data",1,IF(#REF!&lt;&gt;"",1,0))</f>
        <v>#REF!</v>
      </c>
      <c r="V121" s="25" t="e">
        <f>IF('Crisis Indicator Data'!#REF!="No Data",1,IF(#REF!&lt;&gt;"",1,0))</f>
        <v>#REF!</v>
      </c>
      <c r="W121" s="25" t="e">
        <f>IF('Crisis Indicator Data'!#REF!="No Data",1,IF(#REF!&lt;&gt;"",1,0))</f>
        <v>#REF!</v>
      </c>
      <c r="X121" s="25" t="e">
        <f>IF('Crisis Indicator Data'!#REF!="No Data",1,IF(#REF!&lt;&gt;"",1,0))</f>
        <v>#REF!</v>
      </c>
      <c r="Y121" s="25" t="e">
        <f>IF('Crisis Indicator Data'!#REF!="No Data",1,IF(#REF!&lt;&gt;"",1,0))</f>
        <v>#REF!</v>
      </c>
      <c r="Z121" s="25" t="e">
        <f>IF('Crisis Indicator Data'!#REF!="No Data",1,IF(#REF!&lt;&gt;"",1,0))</f>
        <v>#REF!</v>
      </c>
      <c r="AA121" s="25" t="e">
        <f>IF('Crisis Indicator Data'!#REF!="No Data",1,IF(#REF!&lt;&gt;"",1,0))</f>
        <v>#REF!</v>
      </c>
      <c r="AB121" s="25" t="e">
        <f>IF('Crisis Indicator Data'!#REF!="No Data",1,IF(#REF!&lt;&gt;"",1,0))</f>
        <v>#REF!</v>
      </c>
      <c r="AC121" s="25" t="e">
        <f>IF('Crisis Indicator Data'!#REF!="No Data",1,IF(#REF!&lt;&gt;"",1,0))</f>
        <v>#REF!</v>
      </c>
      <c r="AD121" s="25" t="e">
        <f>IF('Crisis Indicator Data'!#REF!="No Data",1,IF(#REF!&lt;&gt;"",1,0))</f>
        <v>#REF!</v>
      </c>
      <c r="AE121" s="25" t="e">
        <f>IF('Crisis Indicator Data'!#REF!="No Data",1,IF(#REF!&lt;&gt;"",1,0))</f>
        <v>#REF!</v>
      </c>
      <c r="AF121" s="25" t="e">
        <f>IF('Crisis Indicator Data'!#REF!="No Data",1,IF(#REF!&lt;&gt;"",1,0))</f>
        <v>#REF!</v>
      </c>
      <c r="AG121" s="25" t="e">
        <f>IF('Crisis Indicator Data'!#REF!="No Data",1,IF(#REF!&lt;&gt;"",1,0))</f>
        <v>#REF!</v>
      </c>
      <c r="AH121" s="25" t="e">
        <f>IF('Crisis Indicator Data'!#REF!="No Data",1,IF(#REF!&lt;&gt;"",1,0))</f>
        <v>#REF!</v>
      </c>
      <c r="AI121" s="25" t="e">
        <f>IF('Crisis Indicator Data'!#REF!="No Data",1,IF(#REF!&lt;&gt;"",1,0))</f>
        <v>#REF!</v>
      </c>
      <c r="AJ121" s="25" t="e">
        <f>IF('Crisis Indicator Data'!#REF!="No Data",1,IF(#REF!&lt;&gt;"",1,0))</f>
        <v>#REF!</v>
      </c>
      <c r="AK121" s="25" t="e">
        <f>IF('Crisis Indicator Data'!#REF!="No Data",1,IF(#REF!&lt;&gt;"",1,0))</f>
        <v>#REF!</v>
      </c>
      <c r="AL121" s="25" t="e">
        <f>IF('Crisis Indicator Data'!#REF!="No Data",1,IF(#REF!&lt;&gt;"",1,0))</f>
        <v>#REF!</v>
      </c>
      <c r="AM121" s="25" t="e">
        <f>IF('Crisis Indicator Data'!#REF!="No Data",1,IF(#REF!&lt;&gt;"",1,0))</f>
        <v>#REF!</v>
      </c>
      <c r="AN121" s="25" t="e">
        <f>IF('Crisis Indicator Data'!#REF!="No Data",1,IF(#REF!&lt;&gt;"",1,0))</f>
        <v>#REF!</v>
      </c>
      <c r="AO121" s="25" t="e">
        <f>IF('Crisis Indicator Data'!#REF!="No Data",1,IF(#REF!&lt;&gt;"",1,0))</f>
        <v>#REF!</v>
      </c>
      <c r="AP121" s="25" t="e">
        <f>IF('Crisis Indicator Data'!#REF!="No Data",1,IF(#REF!&lt;&gt;"",1,0))</f>
        <v>#REF!</v>
      </c>
      <c r="AQ121" s="25" t="e">
        <f>IF('Crisis Indicator Data'!#REF!="No Data",1,IF(#REF!&lt;&gt;"",1,0))</f>
        <v>#REF!</v>
      </c>
      <c r="AR121" s="25" t="e">
        <f>IF('Crisis Indicator Data'!#REF!="No Data",1,IF(#REF!&lt;&gt;"",1,0))</f>
        <v>#REF!</v>
      </c>
      <c r="AS121" s="25" t="e">
        <f>IF('Crisis Indicator Data'!#REF!="No Data",1,IF(#REF!&lt;&gt;"",1,0))</f>
        <v>#REF!</v>
      </c>
      <c r="AT121" s="25" t="e">
        <f>IF('Crisis Indicator Data'!#REF!="No Data",1,IF(#REF!&lt;&gt;"",1,0))</f>
        <v>#REF!</v>
      </c>
      <c r="AU121" s="25" t="e">
        <f>IF('Crisis Indicator Data'!#REF!="No Data",1,IF(#REF!&lt;&gt;"",1,0))</f>
        <v>#REF!</v>
      </c>
      <c r="AV121" s="25" t="e">
        <f>IF('Crisis Indicator Data'!#REF!="No Data",1,IF(#REF!&lt;&gt;"",1,0))</f>
        <v>#REF!</v>
      </c>
      <c r="AW121" s="25" t="e">
        <f>IF('Crisis Indicator Data'!#REF!="No Data",1,IF(#REF!&lt;&gt;"",1,0))</f>
        <v>#REF!</v>
      </c>
      <c r="AX121" s="25" t="e">
        <f>IF('Crisis Indicator Data'!#REF!="No Data",1,IF(#REF!&lt;&gt;"",1,0))</f>
        <v>#REF!</v>
      </c>
      <c r="AY121" s="25" t="e">
        <f>IF('Crisis Indicator Data'!#REF!="No Data",1,IF(#REF!&lt;&gt;"",1,0))</f>
        <v>#REF!</v>
      </c>
      <c r="AZ121" s="25" t="e">
        <f>IF('Crisis Indicator Data'!#REF!="No Data",1,IF(#REF!&lt;&gt;"",1,0))</f>
        <v>#REF!</v>
      </c>
      <c r="BA121" t="e">
        <f t="shared" si="6"/>
        <v>#REF!</v>
      </c>
      <c r="BB121" s="27" t="e">
        <f t="shared" si="7"/>
        <v>#REF!</v>
      </c>
    </row>
    <row r="122" spans="1:54">
      <c r="A122" t="s">
        <v>7025</v>
      </c>
      <c r="B122" s="25" t="e">
        <f>IF('Crisis Indicator Data'!#REF!="No Data",1,IF(#REF!&lt;&gt;"",1,0))</f>
        <v>#REF!</v>
      </c>
      <c r="C122" s="25" t="e">
        <f>IF('Crisis Indicator Data'!#REF!="No Data",1,IF(#REF!&lt;&gt;"",1,0))</f>
        <v>#REF!</v>
      </c>
      <c r="D122" s="25" t="e">
        <f>IF('Crisis Indicator Data'!#REF!="No Data",1,IF(#REF!&lt;&gt;"",1,0))</f>
        <v>#REF!</v>
      </c>
      <c r="E122" s="25" t="e">
        <f>IF('Crisis Indicator Data'!#REF!="No Data",1,IF(#REF!&lt;&gt;"",1,0))</f>
        <v>#REF!</v>
      </c>
      <c r="F122" s="25" t="e">
        <f>IF('Crisis Indicator Data'!#REF!="No Data",1,IF(#REF!&lt;&gt;"",1,0))</f>
        <v>#REF!</v>
      </c>
      <c r="G122" s="25" t="e">
        <f>IF('Crisis Indicator Data'!#REF!="No Data",1,IF(#REF!&lt;&gt;"",1,0))</f>
        <v>#REF!</v>
      </c>
      <c r="H122" s="25" t="e">
        <f>IF('Crisis Indicator Data'!#REF!="No Data",1,IF(#REF!&lt;&gt;"",1,0))</f>
        <v>#REF!</v>
      </c>
      <c r="I122" s="25" t="e">
        <f>IF('Crisis Indicator Data'!#REF!="No Data",1,IF(#REF!&lt;&gt;"",1,0))</f>
        <v>#REF!</v>
      </c>
      <c r="J122" s="25" t="e">
        <f>IF('Crisis Indicator Data'!#REF!="No Data",1,IF(#REF!&lt;&gt;"",1,0))</f>
        <v>#REF!</v>
      </c>
      <c r="K122" s="25" t="e">
        <f>IF('Crisis Indicator Data'!#REF!="No Data",1,IF(#REF!&lt;&gt;"",1,0))</f>
        <v>#REF!</v>
      </c>
      <c r="L122" s="25" t="e">
        <f>IF('Crisis Indicator Data'!#REF!="No Data",1,IF(#REF!&lt;&gt;"",1,0))</f>
        <v>#REF!</v>
      </c>
      <c r="M122" s="25" t="e">
        <f>IF('Crisis Indicator Data'!#REF!="No Data",1,IF(#REF!&lt;&gt;"",1,0))</f>
        <v>#REF!</v>
      </c>
      <c r="N122" s="25" t="e">
        <f>IF('Crisis Indicator Data'!#REF!="No Data",1,IF(#REF!&lt;&gt;"",1,0))</f>
        <v>#REF!</v>
      </c>
      <c r="O122" s="25" t="e">
        <f>IF('Crisis Indicator Data'!#REF!="No Data",1,IF(#REF!&lt;&gt;"",1,0))</f>
        <v>#REF!</v>
      </c>
      <c r="P122" s="25" t="e">
        <f>IF('Crisis Indicator Data'!#REF!="No Data",1,IF(#REF!&lt;&gt;"",1,0))</f>
        <v>#REF!</v>
      </c>
      <c r="Q122" s="25" t="e">
        <f>IF('Crisis Indicator Data'!#REF!="No Data",1,IF(#REF!&lt;&gt;"",1,0))</f>
        <v>#REF!</v>
      </c>
      <c r="R122" s="25" t="e">
        <f>IF('Crisis Indicator Data'!#REF!="No Data",1,IF(#REF!&lt;&gt;"",1,0))</f>
        <v>#REF!</v>
      </c>
      <c r="S122" s="25" t="e">
        <f>IF('Crisis Indicator Data'!#REF!="No Data",1,IF(#REF!&lt;&gt;"",1,0))</f>
        <v>#REF!</v>
      </c>
      <c r="T122" s="25" t="e">
        <f>IF('Crisis Indicator Data'!#REF!="No Data",1,IF(#REF!&lt;&gt;"",1,0))</f>
        <v>#REF!</v>
      </c>
      <c r="U122" s="25" t="e">
        <f>IF('Crisis Indicator Data'!#REF!="No Data",1,IF(#REF!&lt;&gt;"",1,0))</f>
        <v>#REF!</v>
      </c>
      <c r="V122" s="25" t="e">
        <f>IF('Crisis Indicator Data'!#REF!="No Data",1,IF(#REF!&lt;&gt;"",1,0))</f>
        <v>#REF!</v>
      </c>
      <c r="W122" s="25" t="e">
        <f>IF('Crisis Indicator Data'!#REF!="No Data",1,IF(#REF!&lt;&gt;"",1,0))</f>
        <v>#REF!</v>
      </c>
      <c r="X122" s="25" t="e">
        <f>IF('Crisis Indicator Data'!#REF!="No Data",1,IF(#REF!&lt;&gt;"",1,0))</f>
        <v>#REF!</v>
      </c>
      <c r="Y122" s="25" t="e">
        <f>IF('Crisis Indicator Data'!#REF!="No Data",1,IF(#REF!&lt;&gt;"",1,0))</f>
        <v>#REF!</v>
      </c>
      <c r="Z122" s="25" t="e">
        <f>IF('Crisis Indicator Data'!#REF!="No Data",1,IF(#REF!&lt;&gt;"",1,0))</f>
        <v>#REF!</v>
      </c>
      <c r="AA122" s="25" t="e">
        <f>IF('Crisis Indicator Data'!#REF!="No Data",1,IF(#REF!&lt;&gt;"",1,0))</f>
        <v>#REF!</v>
      </c>
      <c r="AB122" s="25" t="e">
        <f>IF('Crisis Indicator Data'!#REF!="No Data",1,IF(#REF!&lt;&gt;"",1,0))</f>
        <v>#REF!</v>
      </c>
      <c r="AC122" s="25" t="e">
        <f>IF('Crisis Indicator Data'!#REF!="No Data",1,IF(#REF!&lt;&gt;"",1,0))</f>
        <v>#REF!</v>
      </c>
      <c r="AD122" s="25" t="e">
        <f>IF('Crisis Indicator Data'!#REF!="No Data",1,IF(#REF!&lt;&gt;"",1,0))</f>
        <v>#REF!</v>
      </c>
      <c r="AE122" s="25" t="e">
        <f>IF('Crisis Indicator Data'!#REF!="No Data",1,IF(#REF!&lt;&gt;"",1,0))</f>
        <v>#REF!</v>
      </c>
      <c r="AF122" s="25" t="e">
        <f>IF('Crisis Indicator Data'!#REF!="No Data",1,IF(#REF!&lt;&gt;"",1,0))</f>
        <v>#REF!</v>
      </c>
      <c r="AG122" s="25" t="e">
        <f>IF('Crisis Indicator Data'!#REF!="No Data",1,IF(#REF!&lt;&gt;"",1,0))</f>
        <v>#REF!</v>
      </c>
      <c r="AH122" s="25" t="e">
        <f>IF('Crisis Indicator Data'!#REF!="No Data",1,IF(#REF!&lt;&gt;"",1,0))</f>
        <v>#REF!</v>
      </c>
      <c r="AI122" s="25" t="e">
        <f>IF('Crisis Indicator Data'!#REF!="No Data",1,IF(#REF!&lt;&gt;"",1,0))</f>
        <v>#REF!</v>
      </c>
      <c r="AJ122" s="25" t="e">
        <f>IF('Crisis Indicator Data'!#REF!="No Data",1,IF(#REF!&lt;&gt;"",1,0))</f>
        <v>#REF!</v>
      </c>
      <c r="AK122" s="25" t="e">
        <f>IF('Crisis Indicator Data'!#REF!="No Data",1,IF(#REF!&lt;&gt;"",1,0))</f>
        <v>#REF!</v>
      </c>
      <c r="AL122" s="25" t="e">
        <f>IF('Crisis Indicator Data'!#REF!="No Data",1,IF(#REF!&lt;&gt;"",1,0))</f>
        <v>#REF!</v>
      </c>
      <c r="AM122" s="25" t="e">
        <f>IF('Crisis Indicator Data'!#REF!="No Data",1,IF(#REF!&lt;&gt;"",1,0))</f>
        <v>#REF!</v>
      </c>
      <c r="AN122" s="25" t="e">
        <f>IF('Crisis Indicator Data'!#REF!="No Data",1,IF(#REF!&lt;&gt;"",1,0))</f>
        <v>#REF!</v>
      </c>
      <c r="AO122" s="25" t="e">
        <f>IF('Crisis Indicator Data'!#REF!="No Data",1,IF(#REF!&lt;&gt;"",1,0))</f>
        <v>#REF!</v>
      </c>
      <c r="AP122" s="25" t="e">
        <f>IF('Crisis Indicator Data'!#REF!="No Data",1,IF(#REF!&lt;&gt;"",1,0))</f>
        <v>#REF!</v>
      </c>
      <c r="AQ122" s="25" t="e">
        <f>IF('Crisis Indicator Data'!#REF!="No Data",1,IF(#REF!&lt;&gt;"",1,0))</f>
        <v>#REF!</v>
      </c>
      <c r="AR122" s="25" t="e">
        <f>IF('Crisis Indicator Data'!#REF!="No Data",1,IF(#REF!&lt;&gt;"",1,0))</f>
        <v>#REF!</v>
      </c>
      <c r="AS122" s="25" t="e">
        <f>IF('Crisis Indicator Data'!#REF!="No Data",1,IF(#REF!&lt;&gt;"",1,0))</f>
        <v>#REF!</v>
      </c>
      <c r="AT122" s="25" t="e">
        <f>IF('Crisis Indicator Data'!#REF!="No Data",1,IF(#REF!&lt;&gt;"",1,0))</f>
        <v>#REF!</v>
      </c>
      <c r="AU122" s="25" t="e">
        <f>IF('Crisis Indicator Data'!#REF!="No Data",1,IF(#REF!&lt;&gt;"",1,0))</f>
        <v>#REF!</v>
      </c>
      <c r="AV122" s="25" t="e">
        <f>IF('Crisis Indicator Data'!#REF!="No Data",1,IF(#REF!&lt;&gt;"",1,0))</f>
        <v>#REF!</v>
      </c>
      <c r="AW122" s="25" t="e">
        <f>IF('Crisis Indicator Data'!#REF!="No Data",1,IF(#REF!&lt;&gt;"",1,0))</f>
        <v>#REF!</v>
      </c>
      <c r="AX122" s="25" t="e">
        <f>IF('Crisis Indicator Data'!#REF!="No Data",1,IF(#REF!&lt;&gt;"",1,0))</f>
        <v>#REF!</v>
      </c>
      <c r="AY122" s="25" t="e">
        <f>IF('Crisis Indicator Data'!#REF!="No Data",1,IF(#REF!&lt;&gt;"",1,0))</f>
        <v>#REF!</v>
      </c>
      <c r="AZ122" s="25" t="e">
        <f>IF('Crisis Indicator Data'!#REF!="No Data",1,IF(#REF!&lt;&gt;"",1,0))</f>
        <v>#REF!</v>
      </c>
      <c r="BA122" t="e">
        <f t="shared" si="6"/>
        <v>#REF!</v>
      </c>
      <c r="BB122" s="27" t="e">
        <f t="shared" si="7"/>
        <v>#REF!</v>
      </c>
    </row>
    <row r="123" spans="1:54">
      <c r="A123" t="s">
        <v>7033</v>
      </c>
      <c r="B123" s="25" t="e">
        <f>IF('Crisis Indicator Data'!#REF!="No Data",1,IF(#REF!&lt;&gt;"",1,0))</f>
        <v>#REF!</v>
      </c>
      <c r="C123" s="25" t="e">
        <f>IF('Crisis Indicator Data'!#REF!="No Data",1,IF(#REF!&lt;&gt;"",1,0))</f>
        <v>#REF!</v>
      </c>
      <c r="D123" s="25" t="e">
        <f>IF('Crisis Indicator Data'!#REF!="No Data",1,IF(#REF!&lt;&gt;"",1,0))</f>
        <v>#REF!</v>
      </c>
      <c r="E123" s="25" t="e">
        <f>IF('Crisis Indicator Data'!#REF!="No Data",1,IF(#REF!&lt;&gt;"",1,0))</f>
        <v>#REF!</v>
      </c>
      <c r="F123" s="25" t="e">
        <f>IF('Crisis Indicator Data'!#REF!="No Data",1,IF(#REF!&lt;&gt;"",1,0))</f>
        <v>#REF!</v>
      </c>
      <c r="G123" s="25" t="e">
        <f>IF('Crisis Indicator Data'!#REF!="No Data",1,IF(#REF!&lt;&gt;"",1,0))</f>
        <v>#REF!</v>
      </c>
      <c r="H123" s="25" t="e">
        <f>IF('Crisis Indicator Data'!#REF!="No Data",1,IF(#REF!&lt;&gt;"",1,0))</f>
        <v>#REF!</v>
      </c>
      <c r="I123" s="25" t="e">
        <f>IF('Crisis Indicator Data'!#REF!="No Data",1,IF(#REF!&lt;&gt;"",1,0))</f>
        <v>#REF!</v>
      </c>
      <c r="J123" s="25" t="e">
        <f>IF('Crisis Indicator Data'!#REF!="No Data",1,IF(#REF!&lt;&gt;"",1,0))</f>
        <v>#REF!</v>
      </c>
      <c r="K123" s="25" t="e">
        <f>IF('Crisis Indicator Data'!#REF!="No Data",1,IF(#REF!&lt;&gt;"",1,0))</f>
        <v>#REF!</v>
      </c>
      <c r="L123" s="25" t="e">
        <f>IF('Crisis Indicator Data'!#REF!="No Data",1,IF(#REF!&lt;&gt;"",1,0))</f>
        <v>#REF!</v>
      </c>
      <c r="M123" s="25" t="e">
        <f>IF('Crisis Indicator Data'!#REF!="No Data",1,IF(#REF!&lt;&gt;"",1,0))</f>
        <v>#REF!</v>
      </c>
      <c r="N123" s="25" t="e">
        <f>IF('Crisis Indicator Data'!#REF!="No Data",1,IF(#REF!&lt;&gt;"",1,0))</f>
        <v>#REF!</v>
      </c>
      <c r="O123" s="25" t="e">
        <f>IF('Crisis Indicator Data'!#REF!="No Data",1,IF(#REF!&lt;&gt;"",1,0))</f>
        <v>#REF!</v>
      </c>
      <c r="P123" s="25" t="e">
        <f>IF('Crisis Indicator Data'!#REF!="No Data",1,IF(#REF!&lt;&gt;"",1,0))</f>
        <v>#REF!</v>
      </c>
      <c r="Q123" s="25" t="e">
        <f>IF('Crisis Indicator Data'!#REF!="No Data",1,IF(#REF!&lt;&gt;"",1,0))</f>
        <v>#REF!</v>
      </c>
      <c r="R123" s="25" t="e">
        <f>IF('Crisis Indicator Data'!#REF!="No Data",1,IF(#REF!&lt;&gt;"",1,0))</f>
        <v>#REF!</v>
      </c>
      <c r="S123" s="25" t="e">
        <f>IF('Crisis Indicator Data'!#REF!="No Data",1,IF(#REF!&lt;&gt;"",1,0))</f>
        <v>#REF!</v>
      </c>
      <c r="T123" s="25" t="e">
        <f>IF('Crisis Indicator Data'!#REF!="No Data",1,IF(#REF!&lt;&gt;"",1,0))</f>
        <v>#REF!</v>
      </c>
      <c r="U123" s="25" t="e">
        <f>IF('Crisis Indicator Data'!#REF!="No Data",1,IF(#REF!&lt;&gt;"",1,0))</f>
        <v>#REF!</v>
      </c>
      <c r="V123" s="25" t="e">
        <f>IF('Crisis Indicator Data'!#REF!="No Data",1,IF(#REF!&lt;&gt;"",1,0))</f>
        <v>#REF!</v>
      </c>
      <c r="W123" s="25" t="e">
        <f>IF('Crisis Indicator Data'!#REF!="No Data",1,IF(#REF!&lt;&gt;"",1,0))</f>
        <v>#REF!</v>
      </c>
      <c r="X123" s="25" t="e">
        <f>IF('Crisis Indicator Data'!#REF!="No Data",1,IF(#REF!&lt;&gt;"",1,0))</f>
        <v>#REF!</v>
      </c>
      <c r="Y123" s="25" t="e">
        <f>IF('Crisis Indicator Data'!#REF!="No Data",1,IF(#REF!&lt;&gt;"",1,0))</f>
        <v>#REF!</v>
      </c>
      <c r="Z123" s="25" t="e">
        <f>IF('Crisis Indicator Data'!#REF!="No Data",1,IF(#REF!&lt;&gt;"",1,0))</f>
        <v>#REF!</v>
      </c>
      <c r="AA123" s="25" t="e">
        <f>IF('Crisis Indicator Data'!#REF!="No Data",1,IF(#REF!&lt;&gt;"",1,0))</f>
        <v>#REF!</v>
      </c>
      <c r="AB123" s="25" t="e">
        <f>IF('Crisis Indicator Data'!#REF!="No Data",1,IF(#REF!&lt;&gt;"",1,0))</f>
        <v>#REF!</v>
      </c>
      <c r="AC123" s="25" t="e">
        <f>IF('Crisis Indicator Data'!#REF!="No Data",1,IF(#REF!&lt;&gt;"",1,0))</f>
        <v>#REF!</v>
      </c>
      <c r="AD123" s="25" t="e">
        <f>IF('Crisis Indicator Data'!#REF!="No Data",1,IF(#REF!&lt;&gt;"",1,0))</f>
        <v>#REF!</v>
      </c>
      <c r="AE123" s="25" t="e">
        <f>IF('Crisis Indicator Data'!#REF!="No Data",1,IF(#REF!&lt;&gt;"",1,0))</f>
        <v>#REF!</v>
      </c>
      <c r="AF123" s="25" t="e">
        <f>IF('Crisis Indicator Data'!#REF!="No Data",1,IF(#REF!&lt;&gt;"",1,0))</f>
        <v>#REF!</v>
      </c>
      <c r="AG123" s="25" t="e">
        <f>IF('Crisis Indicator Data'!#REF!="No Data",1,IF(#REF!&lt;&gt;"",1,0))</f>
        <v>#REF!</v>
      </c>
      <c r="AH123" s="25" t="e">
        <f>IF('Crisis Indicator Data'!#REF!="No Data",1,IF(#REF!&lt;&gt;"",1,0))</f>
        <v>#REF!</v>
      </c>
      <c r="AI123" s="25" t="e">
        <f>IF('Crisis Indicator Data'!#REF!="No Data",1,IF(#REF!&lt;&gt;"",1,0))</f>
        <v>#REF!</v>
      </c>
      <c r="AJ123" s="25" t="e">
        <f>IF('Crisis Indicator Data'!#REF!="No Data",1,IF(#REF!&lt;&gt;"",1,0))</f>
        <v>#REF!</v>
      </c>
      <c r="AK123" s="25" t="e">
        <f>IF('Crisis Indicator Data'!#REF!="No Data",1,IF(#REF!&lt;&gt;"",1,0))</f>
        <v>#REF!</v>
      </c>
      <c r="AL123" s="25" t="e">
        <f>IF('Crisis Indicator Data'!#REF!="No Data",1,IF(#REF!&lt;&gt;"",1,0))</f>
        <v>#REF!</v>
      </c>
      <c r="AM123" s="25" t="e">
        <f>IF('Crisis Indicator Data'!#REF!="No Data",1,IF(#REF!&lt;&gt;"",1,0))</f>
        <v>#REF!</v>
      </c>
      <c r="AN123" s="25" t="e">
        <f>IF('Crisis Indicator Data'!#REF!="No Data",1,IF(#REF!&lt;&gt;"",1,0))</f>
        <v>#REF!</v>
      </c>
      <c r="AO123" s="25" t="e">
        <f>IF('Crisis Indicator Data'!#REF!="No Data",1,IF(#REF!&lt;&gt;"",1,0))</f>
        <v>#REF!</v>
      </c>
      <c r="AP123" s="25" t="e">
        <f>IF('Crisis Indicator Data'!#REF!="No Data",1,IF(#REF!&lt;&gt;"",1,0))</f>
        <v>#REF!</v>
      </c>
      <c r="AQ123" s="25" t="e">
        <f>IF('Crisis Indicator Data'!#REF!="No Data",1,IF(#REF!&lt;&gt;"",1,0))</f>
        <v>#REF!</v>
      </c>
      <c r="AR123" s="25" t="e">
        <f>IF('Crisis Indicator Data'!#REF!="No Data",1,IF(#REF!&lt;&gt;"",1,0))</f>
        <v>#REF!</v>
      </c>
      <c r="AS123" s="25" t="e">
        <f>IF('Crisis Indicator Data'!#REF!="No Data",1,IF(#REF!&lt;&gt;"",1,0))</f>
        <v>#REF!</v>
      </c>
      <c r="AT123" s="25" t="e">
        <f>IF('Crisis Indicator Data'!#REF!="No Data",1,IF(#REF!&lt;&gt;"",1,0))</f>
        <v>#REF!</v>
      </c>
      <c r="AU123" s="25" t="e">
        <f>IF('Crisis Indicator Data'!#REF!="No Data",1,IF(#REF!&lt;&gt;"",1,0))</f>
        <v>#REF!</v>
      </c>
      <c r="AV123" s="25" t="e">
        <f>IF('Crisis Indicator Data'!#REF!="No Data",1,IF(#REF!&lt;&gt;"",1,0))</f>
        <v>#REF!</v>
      </c>
      <c r="AW123" s="25" t="e">
        <f>IF('Crisis Indicator Data'!#REF!="No Data",1,IF(#REF!&lt;&gt;"",1,0))</f>
        <v>#REF!</v>
      </c>
      <c r="AX123" s="25" t="e">
        <f>IF('Crisis Indicator Data'!#REF!="No Data",1,IF(#REF!&lt;&gt;"",1,0))</f>
        <v>#REF!</v>
      </c>
      <c r="AY123" s="25" t="e">
        <f>IF('Crisis Indicator Data'!#REF!="No Data",1,IF(#REF!&lt;&gt;"",1,0))</f>
        <v>#REF!</v>
      </c>
      <c r="AZ123" s="25" t="e">
        <f>IF('Crisis Indicator Data'!#REF!="No Data",1,IF(#REF!&lt;&gt;"",1,0))</f>
        <v>#REF!</v>
      </c>
      <c r="BA123" t="e">
        <f t="shared" si="6"/>
        <v>#REF!</v>
      </c>
      <c r="BB123" s="27" t="e">
        <f t="shared" si="7"/>
        <v>#REF!</v>
      </c>
    </row>
    <row r="124" spans="1:54">
      <c r="A124" t="s">
        <v>7021</v>
      </c>
      <c r="B124" s="25" t="e">
        <f>IF('Crisis Indicator Data'!#REF!="No Data",1,IF(#REF!&lt;&gt;"",1,0))</f>
        <v>#REF!</v>
      </c>
      <c r="C124" s="25" t="e">
        <f>IF('Crisis Indicator Data'!#REF!="No Data",1,IF(#REF!&lt;&gt;"",1,0))</f>
        <v>#REF!</v>
      </c>
      <c r="D124" s="25" t="e">
        <f>IF('Crisis Indicator Data'!#REF!="No Data",1,IF(#REF!&lt;&gt;"",1,0))</f>
        <v>#REF!</v>
      </c>
      <c r="E124" s="25" t="e">
        <f>IF('Crisis Indicator Data'!#REF!="No Data",1,IF(#REF!&lt;&gt;"",1,0))</f>
        <v>#REF!</v>
      </c>
      <c r="F124" s="25" t="e">
        <f>IF('Crisis Indicator Data'!#REF!="No Data",1,IF(#REF!&lt;&gt;"",1,0))</f>
        <v>#REF!</v>
      </c>
      <c r="G124" s="25" t="e">
        <f>IF('Crisis Indicator Data'!#REF!="No Data",1,IF(#REF!&lt;&gt;"",1,0))</f>
        <v>#REF!</v>
      </c>
      <c r="H124" s="25" t="e">
        <f>IF('Crisis Indicator Data'!#REF!="No Data",1,IF(#REF!&lt;&gt;"",1,0))</f>
        <v>#REF!</v>
      </c>
      <c r="I124" s="25" t="e">
        <f>IF('Crisis Indicator Data'!#REF!="No Data",1,IF(#REF!&lt;&gt;"",1,0))</f>
        <v>#REF!</v>
      </c>
      <c r="J124" s="25" t="e">
        <f>IF('Crisis Indicator Data'!#REF!="No Data",1,IF(#REF!&lt;&gt;"",1,0))</f>
        <v>#REF!</v>
      </c>
      <c r="K124" s="25" t="e">
        <f>IF('Crisis Indicator Data'!#REF!="No Data",1,IF(#REF!&lt;&gt;"",1,0))</f>
        <v>#REF!</v>
      </c>
      <c r="L124" s="25" t="e">
        <f>IF('Crisis Indicator Data'!#REF!="No Data",1,IF(#REF!&lt;&gt;"",1,0))</f>
        <v>#REF!</v>
      </c>
      <c r="M124" s="25" t="e">
        <f>IF('Crisis Indicator Data'!#REF!="No Data",1,IF(#REF!&lt;&gt;"",1,0))</f>
        <v>#REF!</v>
      </c>
      <c r="N124" s="25" t="e">
        <f>IF('Crisis Indicator Data'!#REF!="No Data",1,IF(#REF!&lt;&gt;"",1,0))</f>
        <v>#REF!</v>
      </c>
      <c r="O124" s="25" t="e">
        <f>IF('Crisis Indicator Data'!#REF!="No Data",1,IF(#REF!&lt;&gt;"",1,0))</f>
        <v>#REF!</v>
      </c>
      <c r="P124" s="25" t="e">
        <f>IF('Crisis Indicator Data'!#REF!="No Data",1,IF(#REF!&lt;&gt;"",1,0))</f>
        <v>#REF!</v>
      </c>
      <c r="Q124" s="25" t="e">
        <f>IF('Crisis Indicator Data'!#REF!="No Data",1,IF(#REF!&lt;&gt;"",1,0))</f>
        <v>#REF!</v>
      </c>
      <c r="R124" s="25" t="e">
        <f>IF('Crisis Indicator Data'!#REF!="No Data",1,IF(#REF!&lt;&gt;"",1,0))</f>
        <v>#REF!</v>
      </c>
      <c r="S124" s="25" t="e">
        <f>IF('Crisis Indicator Data'!#REF!="No Data",1,IF(#REF!&lt;&gt;"",1,0))</f>
        <v>#REF!</v>
      </c>
      <c r="T124" s="25" t="e">
        <f>IF('Crisis Indicator Data'!#REF!="No Data",1,IF(#REF!&lt;&gt;"",1,0))</f>
        <v>#REF!</v>
      </c>
      <c r="U124" s="25" t="e">
        <f>IF('Crisis Indicator Data'!#REF!="No Data",1,IF(#REF!&lt;&gt;"",1,0))</f>
        <v>#REF!</v>
      </c>
      <c r="V124" s="25" t="e">
        <f>IF('Crisis Indicator Data'!#REF!="No Data",1,IF(#REF!&lt;&gt;"",1,0))</f>
        <v>#REF!</v>
      </c>
      <c r="W124" s="25" t="e">
        <f>IF('Crisis Indicator Data'!#REF!="No Data",1,IF(#REF!&lt;&gt;"",1,0))</f>
        <v>#REF!</v>
      </c>
      <c r="X124" s="25" t="e">
        <f>IF('Crisis Indicator Data'!#REF!="No Data",1,IF(#REF!&lt;&gt;"",1,0))</f>
        <v>#REF!</v>
      </c>
      <c r="Y124" s="25" t="e">
        <f>IF('Crisis Indicator Data'!#REF!="No Data",1,IF(#REF!&lt;&gt;"",1,0))</f>
        <v>#REF!</v>
      </c>
      <c r="Z124" s="25" t="e">
        <f>IF('Crisis Indicator Data'!#REF!="No Data",1,IF(#REF!&lt;&gt;"",1,0))</f>
        <v>#REF!</v>
      </c>
      <c r="AA124" s="25" t="e">
        <f>IF('Crisis Indicator Data'!#REF!="No Data",1,IF(#REF!&lt;&gt;"",1,0))</f>
        <v>#REF!</v>
      </c>
      <c r="AB124" s="25" t="e">
        <f>IF('Crisis Indicator Data'!#REF!="No Data",1,IF(#REF!&lt;&gt;"",1,0))</f>
        <v>#REF!</v>
      </c>
      <c r="AC124" s="25" t="e">
        <f>IF('Crisis Indicator Data'!#REF!="No Data",1,IF(#REF!&lt;&gt;"",1,0))</f>
        <v>#REF!</v>
      </c>
      <c r="AD124" s="25" t="e">
        <f>IF('Crisis Indicator Data'!#REF!="No Data",1,IF(#REF!&lt;&gt;"",1,0))</f>
        <v>#REF!</v>
      </c>
      <c r="AE124" s="25" t="e">
        <f>IF('Crisis Indicator Data'!#REF!="No Data",1,IF(#REF!&lt;&gt;"",1,0))</f>
        <v>#REF!</v>
      </c>
      <c r="AF124" s="25" t="e">
        <f>IF('Crisis Indicator Data'!#REF!="No Data",1,IF(#REF!&lt;&gt;"",1,0))</f>
        <v>#REF!</v>
      </c>
      <c r="AG124" s="25" t="e">
        <f>IF('Crisis Indicator Data'!#REF!="No Data",1,IF(#REF!&lt;&gt;"",1,0))</f>
        <v>#REF!</v>
      </c>
      <c r="AH124" s="25" t="e">
        <f>IF('Crisis Indicator Data'!#REF!="No Data",1,IF(#REF!&lt;&gt;"",1,0))</f>
        <v>#REF!</v>
      </c>
      <c r="AI124" s="25" t="e">
        <f>IF('Crisis Indicator Data'!#REF!="No Data",1,IF(#REF!&lt;&gt;"",1,0))</f>
        <v>#REF!</v>
      </c>
      <c r="AJ124" s="25" t="e">
        <f>IF('Crisis Indicator Data'!#REF!="No Data",1,IF(#REF!&lt;&gt;"",1,0))</f>
        <v>#REF!</v>
      </c>
      <c r="AK124" s="25" t="e">
        <f>IF('Crisis Indicator Data'!#REF!="No Data",1,IF(#REF!&lt;&gt;"",1,0))</f>
        <v>#REF!</v>
      </c>
      <c r="AL124" s="25" t="e">
        <f>IF('Crisis Indicator Data'!#REF!="No Data",1,IF(#REF!&lt;&gt;"",1,0))</f>
        <v>#REF!</v>
      </c>
      <c r="AM124" s="25" t="e">
        <f>IF('Crisis Indicator Data'!#REF!="No Data",1,IF(#REF!&lt;&gt;"",1,0))</f>
        <v>#REF!</v>
      </c>
      <c r="AN124" s="25" t="e">
        <f>IF('Crisis Indicator Data'!#REF!="No Data",1,IF(#REF!&lt;&gt;"",1,0))</f>
        <v>#REF!</v>
      </c>
      <c r="AO124" s="25" t="e">
        <f>IF('Crisis Indicator Data'!#REF!="No Data",1,IF(#REF!&lt;&gt;"",1,0))</f>
        <v>#REF!</v>
      </c>
      <c r="AP124" s="25" t="e">
        <f>IF('Crisis Indicator Data'!#REF!="No Data",1,IF(#REF!&lt;&gt;"",1,0))</f>
        <v>#REF!</v>
      </c>
      <c r="AQ124" s="25" t="e">
        <f>IF('Crisis Indicator Data'!#REF!="No Data",1,IF(#REF!&lt;&gt;"",1,0))</f>
        <v>#REF!</v>
      </c>
      <c r="AR124" s="25" t="e">
        <f>IF('Crisis Indicator Data'!#REF!="No Data",1,IF(#REF!&lt;&gt;"",1,0))</f>
        <v>#REF!</v>
      </c>
      <c r="AS124" s="25" t="e">
        <f>IF('Crisis Indicator Data'!#REF!="No Data",1,IF(#REF!&lt;&gt;"",1,0))</f>
        <v>#REF!</v>
      </c>
      <c r="AT124" s="25" t="e">
        <f>IF('Crisis Indicator Data'!#REF!="No Data",1,IF(#REF!&lt;&gt;"",1,0))</f>
        <v>#REF!</v>
      </c>
      <c r="AU124" s="25" t="e">
        <f>IF('Crisis Indicator Data'!#REF!="No Data",1,IF(#REF!&lt;&gt;"",1,0))</f>
        <v>#REF!</v>
      </c>
      <c r="AV124" s="25" t="e">
        <f>IF('Crisis Indicator Data'!#REF!="No Data",1,IF(#REF!&lt;&gt;"",1,0))</f>
        <v>#REF!</v>
      </c>
      <c r="AW124" s="25" t="e">
        <f>IF('Crisis Indicator Data'!#REF!="No Data",1,IF(#REF!&lt;&gt;"",1,0))</f>
        <v>#REF!</v>
      </c>
      <c r="AX124" s="25" t="e">
        <f>IF('Crisis Indicator Data'!#REF!="No Data",1,IF(#REF!&lt;&gt;"",1,0))</f>
        <v>#REF!</v>
      </c>
      <c r="AY124" s="25" t="e">
        <f>IF('Crisis Indicator Data'!#REF!="No Data",1,IF(#REF!&lt;&gt;"",1,0))</f>
        <v>#REF!</v>
      </c>
      <c r="AZ124" s="25" t="e">
        <f>IF('Crisis Indicator Data'!#REF!="No Data",1,IF(#REF!&lt;&gt;"",1,0))</f>
        <v>#REF!</v>
      </c>
      <c r="BA124" t="e">
        <f t="shared" si="6"/>
        <v>#REF!</v>
      </c>
      <c r="BB124" s="27" t="e">
        <f t="shared" si="7"/>
        <v>#REF!</v>
      </c>
    </row>
    <row r="125" spans="1:54">
      <c r="A125" t="s">
        <v>7018</v>
      </c>
      <c r="B125" s="25" t="e">
        <f>IF('Crisis Indicator Data'!#REF!="No Data",1,IF(#REF!&lt;&gt;"",1,0))</f>
        <v>#REF!</v>
      </c>
      <c r="C125" s="25" t="e">
        <f>IF('Crisis Indicator Data'!#REF!="No Data",1,IF(#REF!&lt;&gt;"",1,0))</f>
        <v>#REF!</v>
      </c>
      <c r="D125" s="25" t="e">
        <f>IF('Crisis Indicator Data'!#REF!="No Data",1,IF(#REF!&lt;&gt;"",1,0))</f>
        <v>#REF!</v>
      </c>
      <c r="E125" s="25" t="e">
        <f>IF('Crisis Indicator Data'!#REF!="No Data",1,IF(#REF!&lt;&gt;"",1,0))</f>
        <v>#REF!</v>
      </c>
      <c r="F125" s="25" t="e">
        <f>IF('Crisis Indicator Data'!#REF!="No Data",1,IF(#REF!&lt;&gt;"",1,0))</f>
        <v>#REF!</v>
      </c>
      <c r="G125" s="25" t="e">
        <f>IF('Crisis Indicator Data'!#REF!="No Data",1,IF(#REF!&lt;&gt;"",1,0))</f>
        <v>#REF!</v>
      </c>
      <c r="H125" s="25" t="e">
        <f>IF('Crisis Indicator Data'!#REF!="No Data",1,IF(#REF!&lt;&gt;"",1,0))</f>
        <v>#REF!</v>
      </c>
      <c r="I125" s="25" t="e">
        <f>IF('Crisis Indicator Data'!#REF!="No Data",1,IF(#REF!&lt;&gt;"",1,0))</f>
        <v>#REF!</v>
      </c>
      <c r="J125" s="25" t="e">
        <f>IF('Crisis Indicator Data'!#REF!="No Data",1,IF(#REF!&lt;&gt;"",1,0))</f>
        <v>#REF!</v>
      </c>
      <c r="K125" s="25" t="e">
        <f>IF('Crisis Indicator Data'!#REF!="No Data",1,IF(#REF!&lt;&gt;"",1,0))</f>
        <v>#REF!</v>
      </c>
      <c r="L125" s="25" t="e">
        <f>IF('Crisis Indicator Data'!#REF!="No Data",1,IF(#REF!&lt;&gt;"",1,0))</f>
        <v>#REF!</v>
      </c>
      <c r="M125" s="25" t="e">
        <f>IF('Crisis Indicator Data'!#REF!="No Data",1,IF(#REF!&lt;&gt;"",1,0))</f>
        <v>#REF!</v>
      </c>
      <c r="N125" s="25" t="e">
        <f>IF('Crisis Indicator Data'!#REF!="No Data",1,IF(#REF!&lt;&gt;"",1,0))</f>
        <v>#REF!</v>
      </c>
      <c r="O125" s="25" t="e">
        <f>IF('Crisis Indicator Data'!#REF!="No Data",1,IF(#REF!&lt;&gt;"",1,0))</f>
        <v>#REF!</v>
      </c>
      <c r="P125" s="25" t="e">
        <f>IF('Crisis Indicator Data'!#REF!="No Data",1,IF(#REF!&lt;&gt;"",1,0))</f>
        <v>#REF!</v>
      </c>
      <c r="Q125" s="25" t="e">
        <f>IF('Crisis Indicator Data'!#REF!="No Data",1,IF(#REF!&lt;&gt;"",1,0))</f>
        <v>#REF!</v>
      </c>
      <c r="R125" s="25" t="e">
        <f>IF('Crisis Indicator Data'!#REF!="No Data",1,IF(#REF!&lt;&gt;"",1,0))</f>
        <v>#REF!</v>
      </c>
      <c r="S125" s="25" t="e">
        <f>IF('Crisis Indicator Data'!#REF!="No Data",1,IF(#REF!&lt;&gt;"",1,0))</f>
        <v>#REF!</v>
      </c>
      <c r="T125" s="25" t="e">
        <f>IF('Crisis Indicator Data'!#REF!="No Data",1,IF(#REF!&lt;&gt;"",1,0))</f>
        <v>#REF!</v>
      </c>
      <c r="U125" s="25" t="e">
        <f>IF('Crisis Indicator Data'!#REF!="No Data",1,IF(#REF!&lt;&gt;"",1,0))</f>
        <v>#REF!</v>
      </c>
      <c r="V125" s="25" t="e">
        <f>IF('Crisis Indicator Data'!#REF!="No Data",1,IF(#REF!&lt;&gt;"",1,0))</f>
        <v>#REF!</v>
      </c>
      <c r="W125" s="25" t="e">
        <f>IF('Crisis Indicator Data'!#REF!="No Data",1,IF(#REF!&lt;&gt;"",1,0))</f>
        <v>#REF!</v>
      </c>
      <c r="X125" s="25" t="e">
        <f>IF('Crisis Indicator Data'!#REF!="No Data",1,IF(#REF!&lt;&gt;"",1,0))</f>
        <v>#REF!</v>
      </c>
      <c r="Y125" s="25" t="e">
        <f>IF('Crisis Indicator Data'!#REF!="No Data",1,IF(#REF!&lt;&gt;"",1,0))</f>
        <v>#REF!</v>
      </c>
      <c r="Z125" s="25" t="e">
        <f>IF('Crisis Indicator Data'!#REF!="No Data",1,IF(#REF!&lt;&gt;"",1,0))</f>
        <v>#REF!</v>
      </c>
      <c r="AA125" s="25" t="e">
        <f>IF('Crisis Indicator Data'!#REF!="No Data",1,IF(#REF!&lt;&gt;"",1,0))</f>
        <v>#REF!</v>
      </c>
      <c r="AB125" s="25" t="e">
        <f>IF('Crisis Indicator Data'!#REF!="No Data",1,IF(#REF!&lt;&gt;"",1,0))</f>
        <v>#REF!</v>
      </c>
      <c r="AC125" s="25" t="e">
        <f>IF('Crisis Indicator Data'!#REF!="No Data",1,IF(#REF!&lt;&gt;"",1,0))</f>
        <v>#REF!</v>
      </c>
      <c r="AD125" s="25" t="e">
        <f>IF('Crisis Indicator Data'!#REF!="No Data",1,IF(#REF!&lt;&gt;"",1,0))</f>
        <v>#REF!</v>
      </c>
      <c r="AE125" s="25" t="e">
        <f>IF('Crisis Indicator Data'!#REF!="No Data",1,IF(#REF!&lt;&gt;"",1,0))</f>
        <v>#REF!</v>
      </c>
      <c r="AF125" s="25" t="e">
        <f>IF('Crisis Indicator Data'!#REF!="No Data",1,IF(#REF!&lt;&gt;"",1,0))</f>
        <v>#REF!</v>
      </c>
      <c r="AG125" s="25" t="e">
        <f>IF('Crisis Indicator Data'!#REF!="No Data",1,IF(#REF!&lt;&gt;"",1,0))</f>
        <v>#REF!</v>
      </c>
      <c r="AH125" s="25" t="e">
        <f>IF('Crisis Indicator Data'!#REF!="No Data",1,IF(#REF!&lt;&gt;"",1,0))</f>
        <v>#REF!</v>
      </c>
      <c r="AI125" s="25" t="e">
        <f>IF('Crisis Indicator Data'!#REF!="No Data",1,IF(#REF!&lt;&gt;"",1,0))</f>
        <v>#REF!</v>
      </c>
      <c r="AJ125" s="25" t="e">
        <f>IF('Crisis Indicator Data'!#REF!="No Data",1,IF(#REF!&lt;&gt;"",1,0))</f>
        <v>#REF!</v>
      </c>
      <c r="AK125" s="25" t="e">
        <f>IF('Crisis Indicator Data'!#REF!="No Data",1,IF(#REF!&lt;&gt;"",1,0))</f>
        <v>#REF!</v>
      </c>
      <c r="AL125" s="25" t="e">
        <f>IF('Crisis Indicator Data'!#REF!="No Data",1,IF(#REF!&lt;&gt;"",1,0))</f>
        <v>#REF!</v>
      </c>
      <c r="AM125" s="25" t="e">
        <f>IF('Crisis Indicator Data'!#REF!="No Data",1,IF(#REF!&lt;&gt;"",1,0))</f>
        <v>#REF!</v>
      </c>
      <c r="AN125" s="25" t="e">
        <f>IF('Crisis Indicator Data'!#REF!="No Data",1,IF(#REF!&lt;&gt;"",1,0))</f>
        <v>#REF!</v>
      </c>
      <c r="AO125" s="25" t="e">
        <f>IF('Crisis Indicator Data'!#REF!="No Data",1,IF(#REF!&lt;&gt;"",1,0))</f>
        <v>#REF!</v>
      </c>
      <c r="AP125" s="25" t="e">
        <f>IF('Crisis Indicator Data'!#REF!="No Data",1,IF(#REF!&lt;&gt;"",1,0))</f>
        <v>#REF!</v>
      </c>
      <c r="AQ125" s="25" t="e">
        <f>IF('Crisis Indicator Data'!#REF!="No Data",1,IF(#REF!&lt;&gt;"",1,0))</f>
        <v>#REF!</v>
      </c>
      <c r="AR125" s="25" t="e">
        <f>IF('Crisis Indicator Data'!#REF!="No Data",1,IF(#REF!&lt;&gt;"",1,0))</f>
        <v>#REF!</v>
      </c>
      <c r="AS125" s="25" t="e">
        <f>IF('Crisis Indicator Data'!#REF!="No Data",1,IF(#REF!&lt;&gt;"",1,0))</f>
        <v>#REF!</v>
      </c>
      <c r="AT125" s="25" t="e">
        <f>IF('Crisis Indicator Data'!#REF!="No Data",1,IF(#REF!&lt;&gt;"",1,0))</f>
        <v>#REF!</v>
      </c>
      <c r="AU125" s="25" t="e">
        <f>IF('Crisis Indicator Data'!#REF!="No Data",1,IF(#REF!&lt;&gt;"",1,0))</f>
        <v>#REF!</v>
      </c>
      <c r="AV125" s="25" t="e">
        <f>IF('Crisis Indicator Data'!#REF!="No Data",1,IF(#REF!&lt;&gt;"",1,0))</f>
        <v>#REF!</v>
      </c>
      <c r="AW125" s="25" t="e">
        <f>IF('Crisis Indicator Data'!#REF!="No Data",1,IF(#REF!&lt;&gt;"",1,0))</f>
        <v>#REF!</v>
      </c>
      <c r="AX125" s="25" t="e">
        <f>IF('Crisis Indicator Data'!#REF!="No Data",1,IF(#REF!&lt;&gt;"",1,0))</f>
        <v>#REF!</v>
      </c>
      <c r="AY125" s="25" t="e">
        <f>IF('Crisis Indicator Data'!#REF!="No Data",1,IF(#REF!&lt;&gt;"",1,0))</f>
        <v>#REF!</v>
      </c>
      <c r="AZ125" s="25" t="e">
        <f>IF('Crisis Indicator Data'!#REF!="No Data",1,IF(#REF!&lt;&gt;"",1,0))</f>
        <v>#REF!</v>
      </c>
      <c r="BA125" t="e">
        <f t="shared" si="6"/>
        <v>#REF!</v>
      </c>
      <c r="BB125" s="27" t="e">
        <f t="shared" si="7"/>
        <v>#REF!</v>
      </c>
    </row>
    <row r="126" spans="1:54">
      <c r="A126" t="s">
        <v>7019</v>
      </c>
      <c r="B126" s="25" t="e">
        <f>IF('Crisis Indicator Data'!#REF!="No Data",1,IF(#REF!&lt;&gt;"",1,0))</f>
        <v>#REF!</v>
      </c>
      <c r="C126" s="25" t="e">
        <f>IF('Crisis Indicator Data'!#REF!="No Data",1,IF(#REF!&lt;&gt;"",1,0))</f>
        <v>#REF!</v>
      </c>
      <c r="D126" s="25" t="e">
        <f>IF('Crisis Indicator Data'!#REF!="No Data",1,IF(#REF!&lt;&gt;"",1,0))</f>
        <v>#REF!</v>
      </c>
      <c r="E126" s="25" t="e">
        <f>IF('Crisis Indicator Data'!#REF!="No Data",1,IF(#REF!&lt;&gt;"",1,0))</f>
        <v>#REF!</v>
      </c>
      <c r="F126" s="25" t="e">
        <f>IF('Crisis Indicator Data'!#REF!="No Data",1,IF(#REF!&lt;&gt;"",1,0))</f>
        <v>#REF!</v>
      </c>
      <c r="G126" s="25" t="e">
        <f>IF('Crisis Indicator Data'!#REF!="No Data",1,IF(#REF!&lt;&gt;"",1,0))</f>
        <v>#REF!</v>
      </c>
      <c r="H126" s="25" t="e">
        <f>IF('Crisis Indicator Data'!#REF!="No Data",1,IF(#REF!&lt;&gt;"",1,0))</f>
        <v>#REF!</v>
      </c>
      <c r="I126" s="25" t="e">
        <f>IF('Crisis Indicator Data'!#REF!="No Data",1,IF(#REF!&lt;&gt;"",1,0))</f>
        <v>#REF!</v>
      </c>
      <c r="J126" s="25" t="e">
        <f>IF('Crisis Indicator Data'!#REF!="No Data",1,IF(#REF!&lt;&gt;"",1,0))</f>
        <v>#REF!</v>
      </c>
      <c r="K126" s="25" t="e">
        <f>IF('Crisis Indicator Data'!#REF!="No Data",1,IF(#REF!&lt;&gt;"",1,0))</f>
        <v>#REF!</v>
      </c>
      <c r="L126" s="25" t="e">
        <f>IF('Crisis Indicator Data'!#REF!="No Data",1,IF(#REF!&lt;&gt;"",1,0))</f>
        <v>#REF!</v>
      </c>
      <c r="M126" s="25" t="e">
        <f>IF('Crisis Indicator Data'!#REF!="No Data",1,IF(#REF!&lt;&gt;"",1,0))</f>
        <v>#REF!</v>
      </c>
      <c r="N126" s="25" t="e">
        <f>IF('Crisis Indicator Data'!#REF!="No Data",1,IF(#REF!&lt;&gt;"",1,0))</f>
        <v>#REF!</v>
      </c>
      <c r="O126" s="25" t="e">
        <f>IF('Crisis Indicator Data'!#REF!="No Data",1,IF(#REF!&lt;&gt;"",1,0))</f>
        <v>#REF!</v>
      </c>
      <c r="P126" s="25" t="e">
        <f>IF('Crisis Indicator Data'!#REF!="No Data",1,IF(#REF!&lt;&gt;"",1,0))</f>
        <v>#REF!</v>
      </c>
      <c r="Q126" s="25" t="e">
        <f>IF('Crisis Indicator Data'!#REF!="No Data",1,IF(#REF!&lt;&gt;"",1,0))</f>
        <v>#REF!</v>
      </c>
      <c r="R126" s="25" t="e">
        <f>IF('Crisis Indicator Data'!#REF!="No Data",1,IF(#REF!&lt;&gt;"",1,0))</f>
        <v>#REF!</v>
      </c>
      <c r="S126" s="25" t="e">
        <f>IF('Crisis Indicator Data'!#REF!="No Data",1,IF(#REF!&lt;&gt;"",1,0))</f>
        <v>#REF!</v>
      </c>
      <c r="T126" s="25" t="e">
        <f>IF('Crisis Indicator Data'!#REF!="No Data",1,IF(#REF!&lt;&gt;"",1,0))</f>
        <v>#REF!</v>
      </c>
      <c r="U126" s="25" t="e">
        <f>IF('Crisis Indicator Data'!#REF!="No Data",1,IF(#REF!&lt;&gt;"",1,0))</f>
        <v>#REF!</v>
      </c>
      <c r="V126" s="25" t="e">
        <f>IF('Crisis Indicator Data'!#REF!="No Data",1,IF(#REF!&lt;&gt;"",1,0))</f>
        <v>#REF!</v>
      </c>
      <c r="W126" s="25" t="e">
        <f>IF('Crisis Indicator Data'!#REF!="No Data",1,IF(#REF!&lt;&gt;"",1,0))</f>
        <v>#REF!</v>
      </c>
      <c r="X126" s="25" t="e">
        <f>IF('Crisis Indicator Data'!#REF!="No Data",1,IF(#REF!&lt;&gt;"",1,0))</f>
        <v>#REF!</v>
      </c>
      <c r="Y126" s="25" t="e">
        <f>IF('Crisis Indicator Data'!#REF!="No Data",1,IF(#REF!&lt;&gt;"",1,0))</f>
        <v>#REF!</v>
      </c>
      <c r="Z126" s="25" t="e">
        <f>IF('Crisis Indicator Data'!#REF!="No Data",1,IF(#REF!&lt;&gt;"",1,0))</f>
        <v>#REF!</v>
      </c>
      <c r="AA126" s="25" t="e">
        <f>IF('Crisis Indicator Data'!#REF!="No Data",1,IF(#REF!&lt;&gt;"",1,0))</f>
        <v>#REF!</v>
      </c>
      <c r="AB126" s="25" t="e">
        <f>IF('Crisis Indicator Data'!#REF!="No Data",1,IF(#REF!&lt;&gt;"",1,0))</f>
        <v>#REF!</v>
      </c>
      <c r="AC126" s="25" t="e">
        <f>IF('Crisis Indicator Data'!#REF!="No Data",1,IF(#REF!&lt;&gt;"",1,0))</f>
        <v>#REF!</v>
      </c>
      <c r="AD126" s="25" t="e">
        <f>IF('Crisis Indicator Data'!#REF!="No Data",1,IF(#REF!&lt;&gt;"",1,0))</f>
        <v>#REF!</v>
      </c>
      <c r="AE126" s="25" t="e">
        <f>IF('Crisis Indicator Data'!#REF!="No Data",1,IF(#REF!&lt;&gt;"",1,0))</f>
        <v>#REF!</v>
      </c>
      <c r="AF126" s="25" t="e">
        <f>IF('Crisis Indicator Data'!#REF!="No Data",1,IF(#REF!&lt;&gt;"",1,0))</f>
        <v>#REF!</v>
      </c>
      <c r="AG126" s="25" t="e">
        <f>IF('Crisis Indicator Data'!#REF!="No Data",1,IF(#REF!&lt;&gt;"",1,0))</f>
        <v>#REF!</v>
      </c>
      <c r="AH126" s="25" t="e">
        <f>IF('Crisis Indicator Data'!#REF!="No Data",1,IF(#REF!&lt;&gt;"",1,0))</f>
        <v>#REF!</v>
      </c>
      <c r="AI126" s="25" t="e">
        <f>IF('Crisis Indicator Data'!#REF!="No Data",1,IF(#REF!&lt;&gt;"",1,0))</f>
        <v>#REF!</v>
      </c>
      <c r="AJ126" s="25" t="e">
        <f>IF('Crisis Indicator Data'!#REF!="No Data",1,IF(#REF!&lt;&gt;"",1,0))</f>
        <v>#REF!</v>
      </c>
      <c r="AK126" s="25" t="e">
        <f>IF('Crisis Indicator Data'!#REF!="No Data",1,IF(#REF!&lt;&gt;"",1,0))</f>
        <v>#REF!</v>
      </c>
      <c r="AL126" s="25" t="e">
        <f>IF('Crisis Indicator Data'!#REF!="No Data",1,IF(#REF!&lt;&gt;"",1,0))</f>
        <v>#REF!</v>
      </c>
      <c r="AM126" s="25" t="e">
        <f>IF('Crisis Indicator Data'!#REF!="No Data",1,IF(#REF!&lt;&gt;"",1,0))</f>
        <v>#REF!</v>
      </c>
      <c r="AN126" s="25" t="e">
        <f>IF('Crisis Indicator Data'!#REF!="No Data",1,IF(#REF!&lt;&gt;"",1,0))</f>
        <v>#REF!</v>
      </c>
      <c r="AO126" s="25" t="e">
        <f>IF('Crisis Indicator Data'!#REF!="No Data",1,IF(#REF!&lt;&gt;"",1,0))</f>
        <v>#REF!</v>
      </c>
      <c r="AP126" s="25" t="e">
        <f>IF('Crisis Indicator Data'!#REF!="No Data",1,IF(#REF!&lt;&gt;"",1,0))</f>
        <v>#REF!</v>
      </c>
      <c r="AQ126" s="25" t="e">
        <f>IF('Crisis Indicator Data'!#REF!="No Data",1,IF(#REF!&lt;&gt;"",1,0))</f>
        <v>#REF!</v>
      </c>
      <c r="AR126" s="25" t="e">
        <f>IF('Crisis Indicator Data'!#REF!="No Data",1,IF(#REF!&lt;&gt;"",1,0))</f>
        <v>#REF!</v>
      </c>
      <c r="AS126" s="25" t="e">
        <f>IF('Crisis Indicator Data'!#REF!="No Data",1,IF(#REF!&lt;&gt;"",1,0))</f>
        <v>#REF!</v>
      </c>
      <c r="AT126" s="25" t="e">
        <f>IF('Crisis Indicator Data'!#REF!="No Data",1,IF(#REF!&lt;&gt;"",1,0))</f>
        <v>#REF!</v>
      </c>
      <c r="AU126" s="25" t="e">
        <f>IF('Crisis Indicator Data'!#REF!="No Data",1,IF(#REF!&lt;&gt;"",1,0))</f>
        <v>#REF!</v>
      </c>
      <c r="AV126" s="25" t="e">
        <f>IF('Crisis Indicator Data'!#REF!="No Data",1,IF(#REF!&lt;&gt;"",1,0))</f>
        <v>#REF!</v>
      </c>
      <c r="AW126" s="25" t="e">
        <f>IF('Crisis Indicator Data'!#REF!="No Data",1,IF(#REF!&lt;&gt;"",1,0))</f>
        <v>#REF!</v>
      </c>
      <c r="AX126" s="25" t="e">
        <f>IF('Crisis Indicator Data'!#REF!="No Data",1,IF(#REF!&lt;&gt;"",1,0))</f>
        <v>#REF!</v>
      </c>
      <c r="AY126" s="25" t="e">
        <f>IF('Crisis Indicator Data'!#REF!="No Data",1,IF(#REF!&lt;&gt;"",1,0))</f>
        <v>#REF!</v>
      </c>
      <c r="AZ126" s="25" t="e">
        <f>IF('Crisis Indicator Data'!#REF!="No Data",1,IF(#REF!&lt;&gt;"",1,0))</f>
        <v>#REF!</v>
      </c>
      <c r="BA126" t="e">
        <f t="shared" si="6"/>
        <v>#REF!</v>
      </c>
      <c r="BB126" s="27" t="e">
        <f t="shared" si="7"/>
        <v>#REF!</v>
      </c>
    </row>
    <row r="127" spans="1:54">
      <c r="A127" t="s">
        <v>7027</v>
      </c>
      <c r="B127" s="25" t="e">
        <f>IF('Crisis Indicator Data'!#REF!="No Data",1,IF(#REF!&lt;&gt;"",1,0))</f>
        <v>#REF!</v>
      </c>
      <c r="C127" s="25" t="e">
        <f>IF('Crisis Indicator Data'!#REF!="No Data",1,IF(#REF!&lt;&gt;"",1,0))</f>
        <v>#REF!</v>
      </c>
      <c r="D127" s="25" t="e">
        <f>IF('Crisis Indicator Data'!#REF!="No Data",1,IF(#REF!&lt;&gt;"",1,0))</f>
        <v>#REF!</v>
      </c>
      <c r="E127" s="25" t="e">
        <f>IF('Crisis Indicator Data'!#REF!="No Data",1,IF(#REF!&lt;&gt;"",1,0))</f>
        <v>#REF!</v>
      </c>
      <c r="F127" s="25" t="e">
        <f>IF('Crisis Indicator Data'!#REF!="No Data",1,IF(#REF!&lt;&gt;"",1,0))</f>
        <v>#REF!</v>
      </c>
      <c r="G127" s="25" t="e">
        <f>IF('Crisis Indicator Data'!#REF!="No Data",1,IF(#REF!&lt;&gt;"",1,0))</f>
        <v>#REF!</v>
      </c>
      <c r="H127" s="25" t="e">
        <f>IF('Crisis Indicator Data'!#REF!="No Data",1,IF(#REF!&lt;&gt;"",1,0))</f>
        <v>#REF!</v>
      </c>
      <c r="I127" s="25" t="e">
        <f>IF('Crisis Indicator Data'!#REF!="No Data",1,IF(#REF!&lt;&gt;"",1,0))</f>
        <v>#REF!</v>
      </c>
      <c r="J127" s="25" t="e">
        <f>IF('Crisis Indicator Data'!#REF!="No Data",1,IF(#REF!&lt;&gt;"",1,0))</f>
        <v>#REF!</v>
      </c>
      <c r="K127" s="25" t="e">
        <f>IF('Crisis Indicator Data'!#REF!="No Data",1,IF(#REF!&lt;&gt;"",1,0))</f>
        <v>#REF!</v>
      </c>
      <c r="L127" s="25" t="e">
        <f>IF('Crisis Indicator Data'!#REF!="No Data",1,IF(#REF!&lt;&gt;"",1,0))</f>
        <v>#REF!</v>
      </c>
      <c r="M127" s="25" t="e">
        <f>IF('Crisis Indicator Data'!#REF!="No Data",1,IF(#REF!&lt;&gt;"",1,0))</f>
        <v>#REF!</v>
      </c>
      <c r="N127" s="25" t="e">
        <f>IF('Crisis Indicator Data'!#REF!="No Data",1,IF(#REF!&lt;&gt;"",1,0))</f>
        <v>#REF!</v>
      </c>
      <c r="O127" s="25" t="e">
        <f>IF('Crisis Indicator Data'!#REF!="No Data",1,IF(#REF!&lt;&gt;"",1,0))</f>
        <v>#REF!</v>
      </c>
      <c r="P127" s="25" t="e">
        <f>IF('Crisis Indicator Data'!#REF!="No Data",1,IF(#REF!&lt;&gt;"",1,0))</f>
        <v>#REF!</v>
      </c>
      <c r="Q127" s="25" t="e">
        <f>IF('Crisis Indicator Data'!#REF!="No Data",1,IF(#REF!&lt;&gt;"",1,0))</f>
        <v>#REF!</v>
      </c>
      <c r="R127" s="25" t="e">
        <f>IF('Crisis Indicator Data'!#REF!="No Data",1,IF(#REF!&lt;&gt;"",1,0))</f>
        <v>#REF!</v>
      </c>
      <c r="S127" s="25" t="e">
        <f>IF('Crisis Indicator Data'!#REF!="No Data",1,IF(#REF!&lt;&gt;"",1,0))</f>
        <v>#REF!</v>
      </c>
      <c r="T127" s="25" t="e">
        <f>IF('Crisis Indicator Data'!#REF!="No Data",1,IF(#REF!&lt;&gt;"",1,0))</f>
        <v>#REF!</v>
      </c>
      <c r="U127" s="25" t="e">
        <f>IF('Crisis Indicator Data'!#REF!="No Data",1,IF(#REF!&lt;&gt;"",1,0))</f>
        <v>#REF!</v>
      </c>
      <c r="V127" s="25" t="e">
        <f>IF('Crisis Indicator Data'!#REF!="No Data",1,IF(#REF!&lt;&gt;"",1,0))</f>
        <v>#REF!</v>
      </c>
      <c r="W127" s="25" t="e">
        <f>IF('Crisis Indicator Data'!#REF!="No Data",1,IF(#REF!&lt;&gt;"",1,0))</f>
        <v>#REF!</v>
      </c>
      <c r="X127" s="25" t="e">
        <f>IF('Crisis Indicator Data'!#REF!="No Data",1,IF(#REF!&lt;&gt;"",1,0))</f>
        <v>#REF!</v>
      </c>
      <c r="Y127" s="25" t="e">
        <f>IF('Crisis Indicator Data'!#REF!="No Data",1,IF(#REF!&lt;&gt;"",1,0))</f>
        <v>#REF!</v>
      </c>
      <c r="Z127" s="25" t="e">
        <f>IF('Crisis Indicator Data'!#REF!="No Data",1,IF(#REF!&lt;&gt;"",1,0))</f>
        <v>#REF!</v>
      </c>
      <c r="AA127" s="25" t="e">
        <f>IF('Crisis Indicator Data'!#REF!="No Data",1,IF(#REF!&lt;&gt;"",1,0))</f>
        <v>#REF!</v>
      </c>
      <c r="AB127" s="25" t="e">
        <f>IF('Crisis Indicator Data'!#REF!="No Data",1,IF(#REF!&lt;&gt;"",1,0))</f>
        <v>#REF!</v>
      </c>
      <c r="AC127" s="25" t="e">
        <f>IF('Crisis Indicator Data'!#REF!="No Data",1,IF(#REF!&lt;&gt;"",1,0))</f>
        <v>#REF!</v>
      </c>
      <c r="AD127" s="25" t="e">
        <f>IF('Crisis Indicator Data'!#REF!="No Data",1,IF(#REF!&lt;&gt;"",1,0))</f>
        <v>#REF!</v>
      </c>
      <c r="AE127" s="25" t="e">
        <f>IF('Crisis Indicator Data'!#REF!="No Data",1,IF(#REF!&lt;&gt;"",1,0))</f>
        <v>#REF!</v>
      </c>
      <c r="AF127" s="25" t="e">
        <f>IF('Crisis Indicator Data'!#REF!="No Data",1,IF(#REF!&lt;&gt;"",1,0))</f>
        <v>#REF!</v>
      </c>
      <c r="AG127" s="25" t="e">
        <f>IF('Crisis Indicator Data'!#REF!="No Data",1,IF(#REF!&lt;&gt;"",1,0))</f>
        <v>#REF!</v>
      </c>
      <c r="AH127" s="25" t="e">
        <f>IF('Crisis Indicator Data'!#REF!="No Data",1,IF(#REF!&lt;&gt;"",1,0))</f>
        <v>#REF!</v>
      </c>
      <c r="AI127" s="25" t="e">
        <f>IF('Crisis Indicator Data'!#REF!="No Data",1,IF(#REF!&lt;&gt;"",1,0))</f>
        <v>#REF!</v>
      </c>
      <c r="AJ127" s="25" t="e">
        <f>IF('Crisis Indicator Data'!#REF!="No Data",1,IF(#REF!&lt;&gt;"",1,0))</f>
        <v>#REF!</v>
      </c>
      <c r="AK127" s="25" t="e">
        <f>IF('Crisis Indicator Data'!#REF!="No Data",1,IF(#REF!&lt;&gt;"",1,0))</f>
        <v>#REF!</v>
      </c>
      <c r="AL127" s="25" t="e">
        <f>IF('Crisis Indicator Data'!#REF!="No Data",1,IF(#REF!&lt;&gt;"",1,0))</f>
        <v>#REF!</v>
      </c>
      <c r="AM127" s="25" t="e">
        <f>IF('Crisis Indicator Data'!#REF!="No Data",1,IF(#REF!&lt;&gt;"",1,0))</f>
        <v>#REF!</v>
      </c>
      <c r="AN127" s="25" t="e">
        <f>IF('Crisis Indicator Data'!#REF!="No Data",1,IF(#REF!&lt;&gt;"",1,0))</f>
        <v>#REF!</v>
      </c>
      <c r="AO127" s="25" t="e">
        <f>IF('Crisis Indicator Data'!#REF!="No Data",1,IF(#REF!&lt;&gt;"",1,0))</f>
        <v>#REF!</v>
      </c>
      <c r="AP127" s="25" t="e">
        <f>IF('Crisis Indicator Data'!#REF!="No Data",1,IF(#REF!&lt;&gt;"",1,0))</f>
        <v>#REF!</v>
      </c>
      <c r="AQ127" s="25" t="e">
        <f>IF('Crisis Indicator Data'!#REF!="No Data",1,IF(#REF!&lt;&gt;"",1,0))</f>
        <v>#REF!</v>
      </c>
      <c r="AR127" s="25" t="e">
        <f>IF('Crisis Indicator Data'!#REF!="No Data",1,IF(#REF!&lt;&gt;"",1,0))</f>
        <v>#REF!</v>
      </c>
      <c r="AS127" s="25" t="e">
        <f>IF('Crisis Indicator Data'!#REF!="No Data",1,IF(#REF!&lt;&gt;"",1,0))</f>
        <v>#REF!</v>
      </c>
      <c r="AT127" s="25" t="e">
        <f>IF('Crisis Indicator Data'!#REF!="No Data",1,IF(#REF!&lt;&gt;"",1,0))</f>
        <v>#REF!</v>
      </c>
      <c r="AU127" s="25" t="e">
        <f>IF('Crisis Indicator Data'!#REF!="No Data",1,IF(#REF!&lt;&gt;"",1,0))</f>
        <v>#REF!</v>
      </c>
      <c r="AV127" s="25" t="e">
        <f>IF('Crisis Indicator Data'!#REF!="No Data",1,IF(#REF!&lt;&gt;"",1,0))</f>
        <v>#REF!</v>
      </c>
      <c r="AW127" s="25" t="e">
        <f>IF('Crisis Indicator Data'!#REF!="No Data",1,IF(#REF!&lt;&gt;"",1,0))</f>
        <v>#REF!</v>
      </c>
      <c r="AX127" s="25" t="e">
        <f>IF('Crisis Indicator Data'!#REF!="No Data",1,IF(#REF!&lt;&gt;"",1,0))</f>
        <v>#REF!</v>
      </c>
      <c r="AY127" s="25" t="e">
        <f>IF('Crisis Indicator Data'!#REF!="No Data",1,IF(#REF!&lt;&gt;"",1,0))</f>
        <v>#REF!</v>
      </c>
      <c r="AZ127" s="25" t="e">
        <f>IF('Crisis Indicator Data'!#REF!="No Data",1,IF(#REF!&lt;&gt;"",1,0))</f>
        <v>#REF!</v>
      </c>
      <c r="BA127" t="e">
        <f t="shared" si="6"/>
        <v>#REF!</v>
      </c>
      <c r="BB127" s="27" t="e">
        <f t="shared" si="7"/>
        <v>#REF!</v>
      </c>
    </row>
    <row r="128" spans="1:54">
      <c r="A128" t="s">
        <v>7035</v>
      </c>
      <c r="B128" s="25" t="e">
        <f>IF('Crisis Indicator Data'!#REF!="No Data",1,IF(#REF!&lt;&gt;"",1,0))</f>
        <v>#REF!</v>
      </c>
      <c r="C128" s="25" t="e">
        <f>IF('Crisis Indicator Data'!#REF!="No Data",1,IF(#REF!&lt;&gt;"",1,0))</f>
        <v>#REF!</v>
      </c>
      <c r="D128" s="25" t="e">
        <f>IF('Crisis Indicator Data'!#REF!="No Data",1,IF(#REF!&lt;&gt;"",1,0))</f>
        <v>#REF!</v>
      </c>
      <c r="E128" s="25" t="e">
        <f>IF('Crisis Indicator Data'!#REF!="No Data",1,IF(#REF!&lt;&gt;"",1,0))</f>
        <v>#REF!</v>
      </c>
      <c r="F128" s="25" t="e">
        <f>IF('Crisis Indicator Data'!#REF!="No Data",1,IF(#REF!&lt;&gt;"",1,0))</f>
        <v>#REF!</v>
      </c>
      <c r="G128" s="25" t="e">
        <f>IF('Crisis Indicator Data'!#REF!="No Data",1,IF(#REF!&lt;&gt;"",1,0))</f>
        <v>#REF!</v>
      </c>
      <c r="H128" s="25" t="e">
        <f>IF('Crisis Indicator Data'!#REF!="No Data",1,IF(#REF!&lt;&gt;"",1,0))</f>
        <v>#REF!</v>
      </c>
      <c r="I128" s="25" t="e">
        <f>IF('Crisis Indicator Data'!#REF!="No Data",1,IF(#REF!&lt;&gt;"",1,0))</f>
        <v>#REF!</v>
      </c>
      <c r="J128" s="25" t="e">
        <f>IF('Crisis Indicator Data'!#REF!="No Data",1,IF(#REF!&lt;&gt;"",1,0))</f>
        <v>#REF!</v>
      </c>
      <c r="K128" s="25" t="e">
        <f>IF('Crisis Indicator Data'!#REF!="No Data",1,IF(#REF!&lt;&gt;"",1,0))</f>
        <v>#REF!</v>
      </c>
      <c r="L128" s="25" t="e">
        <f>IF('Crisis Indicator Data'!#REF!="No Data",1,IF(#REF!&lt;&gt;"",1,0))</f>
        <v>#REF!</v>
      </c>
      <c r="M128" s="25" t="e">
        <f>IF('Crisis Indicator Data'!#REF!="No Data",1,IF(#REF!&lt;&gt;"",1,0))</f>
        <v>#REF!</v>
      </c>
      <c r="N128" s="25" t="e">
        <f>IF('Crisis Indicator Data'!#REF!="No Data",1,IF(#REF!&lt;&gt;"",1,0))</f>
        <v>#REF!</v>
      </c>
      <c r="O128" s="25" t="e">
        <f>IF('Crisis Indicator Data'!#REF!="No Data",1,IF(#REF!&lt;&gt;"",1,0))</f>
        <v>#REF!</v>
      </c>
      <c r="P128" s="25" t="e">
        <f>IF('Crisis Indicator Data'!#REF!="No Data",1,IF(#REF!&lt;&gt;"",1,0))</f>
        <v>#REF!</v>
      </c>
      <c r="Q128" s="25" t="e">
        <f>IF('Crisis Indicator Data'!#REF!="No Data",1,IF(#REF!&lt;&gt;"",1,0))</f>
        <v>#REF!</v>
      </c>
      <c r="R128" s="25" t="e">
        <f>IF('Crisis Indicator Data'!#REF!="No Data",1,IF(#REF!&lt;&gt;"",1,0))</f>
        <v>#REF!</v>
      </c>
      <c r="S128" s="25" t="e">
        <f>IF('Crisis Indicator Data'!#REF!="No Data",1,IF(#REF!&lt;&gt;"",1,0))</f>
        <v>#REF!</v>
      </c>
      <c r="T128" s="25" t="e">
        <f>IF('Crisis Indicator Data'!#REF!="No Data",1,IF(#REF!&lt;&gt;"",1,0))</f>
        <v>#REF!</v>
      </c>
      <c r="U128" s="25" t="e">
        <f>IF('Crisis Indicator Data'!#REF!="No Data",1,IF(#REF!&lt;&gt;"",1,0))</f>
        <v>#REF!</v>
      </c>
      <c r="V128" s="25" t="e">
        <f>IF('Crisis Indicator Data'!#REF!="No Data",1,IF(#REF!&lt;&gt;"",1,0))</f>
        <v>#REF!</v>
      </c>
      <c r="W128" s="25" t="e">
        <f>IF('Crisis Indicator Data'!#REF!="No Data",1,IF(#REF!&lt;&gt;"",1,0))</f>
        <v>#REF!</v>
      </c>
      <c r="X128" s="25" t="e">
        <f>IF('Crisis Indicator Data'!#REF!="No Data",1,IF(#REF!&lt;&gt;"",1,0))</f>
        <v>#REF!</v>
      </c>
      <c r="Y128" s="25" t="e">
        <f>IF('Crisis Indicator Data'!#REF!="No Data",1,IF(#REF!&lt;&gt;"",1,0))</f>
        <v>#REF!</v>
      </c>
      <c r="Z128" s="25" t="e">
        <f>IF('Crisis Indicator Data'!#REF!="No Data",1,IF(#REF!&lt;&gt;"",1,0))</f>
        <v>#REF!</v>
      </c>
      <c r="AA128" s="25" t="e">
        <f>IF('Crisis Indicator Data'!#REF!="No Data",1,IF(#REF!&lt;&gt;"",1,0))</f>
        <v>#REF!</v>
      </c>
      <c r="AB128" s="25" t="e">
        <f>IF('Crisis Indicator Data'!#REF!="No Data",1,IF(#REF!&lt;&gt;"",1,0))</f>
        <v>#REF!</v>
      </c>
      <c r="AC128" s="25" t="e">
        <f>IF('Crisis Indicator Data'!#REF!="No Data",1,IF(#REF!&lt;&gt;"",1,0))</f>
        <v>#REF!</v>
      </c>
      <c r="AD128" s="25" t="e">
        <f>IF('Crisis Indicator Data'!#REF!="No Data",1,IF(#REF!&lt;&gt;"",1,0))</f>
        <v>#REF!</v>
      </c>
      <c r="AE128" s="25" t="e">
        <f>IF('Crisis Indicator Data'!#REF!="No Data",1,IF(#REF!&lt;&gt;"",1,0))</f>
        <v>#REF!</v>
      </c>
      <c r="AF128" s="25" t="e">
        <f>IF('Crisis Indicator Data'!#REF!="No Data",1,IF(#REF!&lt;&gt;"",1,0))</f>
        <v>#REF!</v>
      </c>
      <c r="AG128" s="25" t="e">
        <f>IF('Crisis Indicator Data'!#REF!="No Data",1,IF(#REF!&lt;&gt;"",1,0))</f>
        <v>#REF!</v>
      </c>
      <c r="AH128" s="25" t="e">
        <f>IF('Crisis Indicator Data'!#REF!="No Data",1,IF(#REF!&lt;&gt;"",1,0))</f>
        <v>#REF!</v>
      </c>
      <c r="AI128" s="25" t="e">
        <f>IF('Crisis Indicator Data'!#REF!="No Data",1,IF(#REF!&lt;&gt;"",1,0))</f>
        <v>#REF!</v>
      </c>
      <c r="AJ128" s="25" t="e">
        <f>IF('Crisis Indicator Data'!#REF!="No Data",1,IF(#REF!&lt;&gt;"",1,0))</f>
        <v>#REF!</v>
      </c>
      <c r="AK128" s="25" t="e">
        <f>IF('Crisis Indicator Data'!#REF!="No Data",1,IF(#REF!&lt;&gt;"",1,0))</f>
        <v>#REF!</v>
      </c>
      <c r="AL128" s="25" t="e">
        <f>IF('Crisis Indicator Data'!#REF!="No Data",1,IF(#REF!&lt;&gt;"",1,0))</f>
        <v>#REF!</v>
      </c>
      <c r="AM128" s="25" t="e">
        <f>IF('Crisis Indicator Data'!#REF!="No Data",1,IF(#REF!&lt;&gt;"",1,0))</f>
        <v>#REF!</v>
      </c>
      <c r="AN128" s="25" t="e">
        <f>IF('Crisis Indicator Data'!#REF!="No Data",1,IF(#REF!&lt;&gt;"",1,0))</f>
        <v>#REF!</v>
      </c>
      <c r="AO128" s="25" t="e">
        <f>IF('Crisis Indicator Data'!#REF!="No Data",1,IF(#REF!&lt;&gt;"",1,0))</f>
        <v>#REF!</v>
      </c>
      <c r="AP128" s="25" t="e">
        <f>IF('Crisis Indicator Data'!#REF!="No Data",1,IF(#REF!&lt;&gt;"",1,0))</f>
        <v>#REF!</v>
      </c>
      <c r="AQ128" s="25" t="e">
        <f>IF('Crisis Indicator Data'!#REF!="No Data",1,IF(#REF!&lt;&gt;"",1,0))</f>
        <v>#REF!</v>
      </c>
      <c r="AR128" s="25" t="e">
        <f>IF('Crisis Indicator Data'!#REF!="No Data",1,IF(#REF!&lt;&gt;"",1,0))</f>
        <v>#REF!</v>
      </c>
      <c r="AS128" s="25" t="e">
        <f>IF('Crisis Indicator Data'!#REF!="No Data",1,IF(#REF!&lt;&gt;"",1,0))</f>
        <v>#REF!</v>
      </c>
      <c r="AT128" s="25" t="e">
        <f>IF('Crisis Indicator Data'!#REF!="No Data",1,IF(#REF!&lt;&gt;"",1,0))</f>
        <v>#REF!</v>
      </c>
      <c r="AU128" s="25" t="e">
        <f>IF('Crisis Indicator Data'!#REF!="No Data",1,IF(#REF!&lt;&gt;"",1,0))</f>
        <v>#REF!</v>
      </c>
      <c r="AV128" s="25" t="e">
        <f>IF('Crisis Indicator Data'!#REF!="No Data",1,IF(#REF!&lt;&gt;"",1,0))</f>
        <v>#REF!</v>
      </c>
      <c r="AW128" s="25" t="e">
        <f>IF('Crisis Indicator Data'!#REF!="No Data",1,IF(#REF!&lt;&gt;"",1,0))</f>
        <v>#REF!</v>
      </c>
      <c r="AX128" s="25" t="e">
        <f>IF('Crisis Indicator Data'!#REF!="No Data",1,IF(#REF!&lt;&gt;"",1,0))</f>
        <v>#REF!</v>
      </c>
      <c r="AY128" s="25" t="e">
        <f>IF('Crisis Indicator Data'!#REF!="No Data",1,IF(#REF!&lt;&gt;"",1,0))</f>
        <v>#REF!</v>
      </c>
      <c r="AZ128" s="25" t="e">
        <f>IF('Crisis Indicator Data'!#REF!="No Data",1,IF(#REF!&lt;&gt;"",1,0))</f>
        <v>#REF!</v>
      </c>
      <c r="BA128" t="e">
        <f t="shared" si="6"/>
        <v>#REF!</v>
      </c>
      <c r="BB128" s="27" t="e">
        <f t="shared" si="7"/>
        <v>#REF!</v>
      </c>
    </row>
    <row r="129" spans="1:54">
      <c r="A129" t="s">
        <v>7036</v>
      </c>
      <c r="B129" s="25" t="e">
        <f>IF('Crisis Indicator Data'!#REF!="No Data",1,IF(#REF!&lt;&gt;"",1,0))</f>
        <v>#REF!</v>
      </c>
      <c r="C129" s="25" t="e">
        <f>IF('Crisis Indicator Data'!#REF!="No Data",1,IF(#REF!&lt;&gt;"",1,0))</f>
        <v>#REF!</v>
      </c>
      <c r="D129" s="25" t="e">
        <f>IF('Crisis Indicator Data'!#REF!="No Data",1,IF(#REF!&lt;&gt;"",1,0))</f>
        <v>#REF!</v>
      </c>
      <c r="E129" s="25" t="e">
        <f>IF('Crisis Indicator Data'!#REF!="No Data",1,IF(#REF!&lt;&gt;"",1,0))</f>
        <v>#REF!</v>
      </c>
      <c r="F129" s="25" t="e">
        <f>IF('Crisis Indicator Data'!#REF!="No Data",1,IF(#REF!&lt;&gt;"",1,0))</f>
        <v>#REF!</v>
      </c>
      <c r="G129" s="25" t="e">
        <f>IF('Crisis Indicator Data'!#REF!="No Data",1,IF(#REF!&lt;&gt;"",1,0))</f>
        <v>#REF!</v>
      </c>
      <c r="H129" s="25" t="e">
        <f>IF('Crisis Indicator Data'!#REF!="No Data",1,IF(#REF!&lt;&gt;"",1,0))</f>
        <v>#REF!</v>
      </c>
      <c r="I129" s="25" t="e">
        <f>IF('Crisis Indicator Data'!#REF!="No Data",1,IF(#REF!&lt;&gt;"",1,0))</f>
        <v>#REF!</v>
      </c>
      <c r="J129" s="25" t="e">
        <f>IF('Crisis Indicator Data'!#REF!="No Data",1,IF(#REF!&lt;&gt;"",1,0))</f>
        <v>#REF!</v>
      </c>
      <c r="K129" s="25" t="e">
        <f>IF('Crisis Indicator Data'!#REF!="No Data",1,IF(#REF!&lt;&gt;"",1,0))</f>
        <v>#REF!</v>
      </c>
      <c r="L129" s="25" t="e">
        <f>IF('Crisis Indicator Data'!#REF!="No Data",1,IF(#REF!&lt;&gt;"",1,0))</f>
        <v>#REF!</v>
      </c>
      <c r="M129" s="25" t="e">
        <f>IF('Crisis Indicator Data'!#REF!="No Data",1,IF(#REF!&lt;&gt;"",1,0))</f>
        <v>#REF!</v>
      </c>
      <c r="N129" s="25" t="e">
        <f>IF('Crisis Indicator Data'!#REF!="No Data",1,IF(#REF!&lt;&gt;"",1,0))</f>
        <v>#REF!</v>
      </c>
      <c r="O129" s="25" t="e">
        <f>IF('Crisis Indicator Data'!#REF!="No Data",1,IF(#REF!&lt;&gt;"",1,0))</f>
        <v>#REF!</v>
      </c>
      <c r="P129" s="25" t="e">
        <f>IF('Crisis Indicator Data'!#REF!="No Data",1,IF(#REF!&lt;&gt;"",1,0))</f>
        <v>#REF!</v>
      </c>
      <c r="Q129" s="25" t="e">
        <f>IF('Crisis Indicator Data'!#REF!="No Data",1,IF(#REF!&lt;&gt;"",1,0))</f>
        <v>#REF!</v>
      </c>
      <c r="R129" s="25" t="e">
        <f>IF('Crisis Indicator Data'!#REF!="No Data",1,IF(#REF!&lt;&gt;"",1,0))</f>
        <v>#REF!</v>
      </c>
      <c r="S129" s="25" t="e">
        <f>IF('Crisis Indicator Data'!#REF!="No Data",1,IF(#REF!&lt;&gt;"",1,0))</f>
        <v>#REF!</v>
      </c>
      <c r="T129" s="25" t="e">
        <f>IF('Crisis Indicator Data'!#REF!="No Data",1,IF(#REF!&lt;&gt;"",1,0))</f>
        <v>#REF!</v>
      </c>
      <c r="U129" s="25" t="e">
        <f>IF('Crisis Indicator Data'!#REF!="No Data",1,IF(#REF!&lt;&gt;"",1,0))</f>
        <v>#REF!</v>
      </c>
      <c r="V129" s="25" t="e">
        <f>IF('Crisis Indicator Data'!#REF!="No Data",1,IF(#REF!&lt;&gt;"",1,0))</f>
        <v>#REF!</v>
      </c>
      <c r="W129" s="25" t="e">
        <f>IF('Crisis Indicator Data'!#REF!="No Data",1,IF(#REF!&lt;&gt;"",1,0))</f>
        <v>#REF!</v>
      </c>
      <c r="X129" s="25" t="e">
        <f>IF('Crisis Indicator Data'!#REF!="No Data",1,IF(#REF!&lt;&gt;"",1,0))</f>
        <v>#REF!</v>
      </c>
      <c r="Y129" s="25" t="e">
        <f>IF('Crisis Indicator Data'!#REF!="No Data",1,IF(#REF!&lt;&gt;"",1,0))</f>
        <v>#REF!</v>
      </c>
      <c r="Z129" s="25" t="e">
        <f>IF('Crisis Indicator Data'!#REF!="No Data",1,IF(#REF!&lt;&gt;"",1,0))</f>
        <v>#REF!</v>
      </c>
      <c r="AA129" s="25" t="e">
        <f>IF('Crisis Indicator Data'!#REF!="No Data",1,IF(#REF!&lt;&gt;"",1,0))</f>
        <v>#REF!</v>
      </c>
      <c r="AB129" s="25" t="e">
        <f>IF('Crisis Indicator Data'!#REF!="No Data",1,IF(#REF!&lt;&gt;"",1,0))</f>
        <v>#REF!</v>
      </c>
      <c r="AC129" s="25" t="e">
        <f>IF('Crisis Indicator Data'!#REF!="No Data",1,IF(#REF!&lt;&gt;"",1,0))</f>
        <v>#REF!</v>
      </c>
      <c r="AD129" s="25" t="e">
        <f>IF('Crisis Indicator Data'!#REF!="No Data",1,IF(#REF!&lt;&gt;"",1,0))</f>
        <v>#REF!</v>
      </c>
      <c r="AE129" s="25" t="e">
        <f>IF('Crisis Indicator Data'!#REF!="No Data",1,IF(#REF!&lt;&gt;"",1,0))</f>
        <v>#REF!</v>
      </c>
      <c r="AF129" s="25" t="e">
        <f>IF('Crisis Indicator Data'!#REF!="No Data",1,IF(#REF!&lt;&gt;"",1,0))</f>
        <v>#REF!</v>
      </c>
      <c r="AG129" s="25" t="e">
        <f>IF('Crisis Indicator Data'!#REF!="No Data",1,IF(#REF!&lt;&gt;"",1,0))</f>
        <v>#REF!</v>
      </c>
      <c r="AH129" s="25" t="e">
        <f>IF('Crisis Indicator Data'!#REF!="No Data",1,IF(#REF!&lt;&gt;"",1,0))</f>
        <v>#REF!</v>
      </c>
      <c r="AI129" s="25" t="e">
        <f>IF('Crisis Indicator Data'!#REF!="No Data",1,IF(#REF!&lt;&gt;"",1,0))</f>
        <v>#REF!</v>
      </c>
      <c r="AJ129" s="25" t="e">
        <f>IF('Crisis Indicator Data'!#REF!="No Data",1,IF(#REF!&lt;&gt;"",1,0))</f>
        <v>#REF!</v>
      </c>
      <c r="AK129" s="25" t="e">
        <f>IF('Crisis Indicator Data'!#REF!="No Data",1,IF(#REF!&lt;&gt;"",1,0))</f>
        <v>#REF!</v>
      </c>
      <c r="AL129" s="25" t="e">
        <f>IF('Crisis Indicator Data'!#REF!="No Data",1,IF(#REF!&lt;&gt;"",1,0))</f>
        <v>#REF!</v>
      </c>
      <c r="AM129" s="25" t="e">
        <f>IF('Crisis Indicator Data'!#REF!="No Data",1,IF(#REF!&lt;&gt;"",1,0))</f>
        <v>#REF!</v>
      </c>
      <c r="AN129" s="25" t="e">
        <f>IF('Crisis Indicator Data'!#REF!="No Data",1,IF(#REF!&lt;&gt;"",1,0))</f>
        <v>#REF!</v>
      </c>
      <c r="AO129" s="25" t="e">
        <f>IF('Crisis Indicator Data'!#REF!="No Data",1,IF(#REF!&lt;&gt;"",1,0))</f>
        <v>#REF!</v>
      </c>
      <c r="AP129" s="25" t="e">
        <f>IF('Crisis Indicator Data'!#REF!="No Data",1,IF(#REF!&lt;&gt;"",1,0))</f>
        <v>#REF!</v>
      </c>
      <c r="AQ129" s="25" t="e">
        <f>IF('Crisis Indicator Data'!#REF!="No Data",1,IF(#REF!&lt;&gt;"",1,0))</f>
        <v>#REF!</v>
      </c>
      <c r="AR129" s="25" t="e">
        <f>IF('Crisis Indicator Data'!#REF!="No Data",1,IF(#REF!&lt;&gt;"",1,0))</f>
        <v>#REF!</v>
      </c>
      <c r="AS129" s="25" t="e">
        <f>IF('Crisis Indicator Data'!#REF!="No Data",1,IF(#REF!&lt;&gt;"",1,0))</f>
        <v>#REF!</v>
      </c>
      <c r="AT129" s="25" t="e">
        <f>IF('Crisis Indicator Data'!#REF!="No Data",1,IF(#REF!&lt;&gt;"",1,0))</f>
        <v>#REF!</v>
      </c>
      <c r="AU129" s="25" t="e">
        <f>IF('Crisis Indicator Data'!#REF!="No Data",1,IF(#REF!&lt;&gt;"",1,0))</f>
        <v>#REF!</v>
      </c>
      <c r="AV129" s="25" t="e">
        <f>IF('Crisis Indicator Data'!#REF!="No Data",1,IF(#REF!&lt;&gt;"",1,0))</f>
        <v>#REF!</v>
      </c>
      <c r="AW129" s="25" t="e">
        <f>IF('Crisis Indicator Data'!#REF!="No Data",1,IF(#REF!&lt;&gt;"",1,0))</f>
        <v>#REF!</v>
      </c>
      <c r="AX129" s="25" t="e">
        <f>IF('Crisis Indicator Data'!#REF!="No Data",1,IF(#REF!&lt;&gt;"",1,0))</f>
        <v>#REF!</v>
      </c>
      <c r="AY129" s="25" t="e">
        <f>IF('Crisis Indicator Data'!#REF!="No Data",1,IF(#REF!&lt;&gt;"",1,0))</f>
        <v>#REF!</v>
      </c>
      <c r="AZ129" s="25" t="e">
        <f>IF('Crisis Indicator Data'!#REF!="No Data",1,IF(#REF!&lt;&gt;"",1,0))</f>
        <v>#REF!</v>
      </c>
      <c r="BA129" t="e">
        <f t="shared" si="6"/>
        <v>#REF!</v>
      </c>
      <c r="BB129" s="27" t="e">
        <f t="shared" si="7"/>
        <v>#REF!</v>
      </c>
    </row>
    <row r="130" spans="1:54">
      <c r="A130" t="s">
        <v>7041</v>
      </c>
      <c r="B130" s="25" t="e">
        <f>IF('Crisis Indicator Data'!#REF!="No Data",1,IF(#REF!&lt;&gt;"",1,0))</f>
        <v>#REF!</v>
      </c>
      <c r="C130" s="25" t="e">
        <f>IF('Crisis Indicator Data'!#REF!="No Data",1,IF(#REF!&lt;&gt;"",1,0))</f>
        <v>#REF!</v>
      </c>
      <c r="D130" s="25" t="e">
        <f>IF('Crisis Indicator Data'!#REF!="No Data",1,IF(#REF!&lt;&gt;"",1,0))</f>
        <v>#REF!</v>
      </c>
      <c r="E130" s="25" t="e">
        <f>IF('Crisis Indicator Data'!#REF!="No Data",1,IF(#REF!&lt;&gt;"",1,0))</f>
        <v>#REF!</v>
      </c>
      <c r="F130" s="25" t="e">
        <f>IF('Crisis Indicator Data'!#REF!="No Data",1,IF(#REF!&lt;&gt;"",1,0))</f>
        <v>#REF!</v>
      </c>
      <c r="G130" s="25" t="e">
        <f>IF('Crisis Indicator Data'!#REF!="No Data",1,IF(#REF!&lt;&gt;"",1,0))</f>
        <v>#REF!</v>
      </c>
      <c r="H130" s="25" t="e">
        <f>IF('Crisis Indicator Data'!#REF!="No Data",1,IF(#REF!&lt;&gt;"",1,0))</f>
        <v>#REF!</v>
      </c>
      <c r="I130" s="25" t="e">
        <f>IF('Crisis Indicator Data'!#REF!="No Data",1,IF(#REF!&lt;&gt;"",1,0))</f>
        <v>#REF!</v>
      </c>
      <c r="J130" s="25" t="e">
        <f>IF('Crisis Indicator Data'!#REF!="No Data",1,IF(#REF!&lt;&gt;"",1,0))</f>
        <v>#REF!</v>
      </c>
      <c r="K130" s="25" t="e">
        <f>IF('Crisis Indicator Data'!#REF!="No Data",1,IF(#REF!&lt;&gt;"",1,0))</f>
        <v>#REF!</v>
      </c>
      <c r="L130" s="25" t="e">
        <f>IF('Crisis Indicator Data'!#REF!="No Data",1,IF(#REF!&lt;&gt;"",1,0))</f>
        <v>#REF!</v>
      </c>
      <c r="M130" s="25" t="e">
        <f>IF('Crisis Indicator Data'!#REF!="No Data",1,IF(#REF!&lt;&gt;"",1,0))</f>
        <v>#REF!</v>
      </c>
      <c r="N130" s="25" t="e">
        <f>IF('Crisis Indicator Data'!#REF!="No Data",1,IF(#REF!&lt;&gt;"",1,0))</f>
        <v>#REF!</v>
      </c>
      <c r="O130" s="25" t="e">
        <f>IF('Crisis Indicator Data'!#REF!="No Data",1,IF(#REF!&lt;&gt;"",1,0))</f>
        <v>#REF!</v>
      </c>
      <c r="P130" s="25" t="e">
        <f>IF('Crisis Indicator Data'!#REF!="No Data",1,IF(#REF!&lt;&gt;"",1,0))</f>
        <v>#REF!</v>
      </c>
      <c r="Q130" s="25" t="e">
        <f>IF('Crisis Indicator Data'!#REF!="No Data",1,IF(#REF!&lt;&gt;"",1,0))</f>
        <v>#REF!</v>
      </c>
      <c r="R130" s="25" t="e">
        <f>IF('Crisis Indicator Data'!#REF!="No Data",1,IF(#REF!&lt;&gt;"",1,0))</f>
        <v>#REF!</v>
      </c>
      <c r="S130" s="25" t="e">
        <f>IF('Crisis Indicator Data'!#REF!="No Data",1,IF(#REF!&lt;&gt;"",1,0))</f>
        <v>#REF!</v>
      </c>
      <c r="T130" s="25" t="e">
        <f>IF('Crisis Indicator Data'!#REF!="No Data",1,IF(#REF!&lt;&gt;"",1,0))</f>
        <v>#REF!</v>
      </c>
      <c r="U130" s="25" t="e">
        <f>IF('Crisis Indicator Data'!#REF!="No Data",1,IF(#REF!&lt;&gt;"",1,0))</f>
        <v>#REF!</v>
      </c>
      <c r="V130" s="25" t="e">
        <f>IF('Crisis Indicator Data'!#REF!="No Data",1,IF(#REF!&lt;&gt;"",1,0))</f>
        <v>#REF!</v>
      </c>
      <c r="W130" s="25" t="e">
        <f>IF('Crisis Indicator Data'!#REF!="No Data",1,IF(#REF!&lt;&gt;"",1,0))</f>
        <v>#REF!</v>
      </c>
      <c r="X130" s="25" t="e">
        <f>IF('Crisis Indicator Data'!#REF!="No Data",1,IF(#REF!&lt;&gt;"",1,0))</f>
        <v>#REF!</v>
      </c>
      <c r="Y130" s="25" t="e">
        <f>IF('Crisis Indicator Data'!#REF!="No Data",1,IF(#REF!&lt;&gt;"",1,0))</f>
        <v>#REF!</v>
      </c>
      <c r="Z130" s="25" t="e">
        <f>IF('Crisis Indicator Data'!#REF!="No Data",1,IF(#REF!&lt;&gt;"",1,0))</f>
        <v>#REF!</v>
      </c>
      <c r="AA130" s="25" t="e">
        <f>IF('Crisis Indicator Data'!#REF!="No Data",1,IF(#REF!&lt;&gt;"",1,0))</f>
        <v>#REF!</v>
      </c>
      <c r="AB130" s="25" t="e">
        <f>IF('Crisis Indicator Data'!#REF!="No Data",1,IF(#REF!&lt;&gt;"",1,0))</f>
        <v>#REF!</v>
      </c>
      <c r="AC130" s="25" t="e">
        <f>IF('Crisis Indicator Data'!#REF!="No Data",1,IF(#REF!&lt;&gt;"",1,0))</f>
        <v>#REF!</v>
      </c>
      <c r="AD130" s="25" t="e">
        <f>IF('Crisis Indicator Data'!#REF!="No Data",1,IF(#REF!&lt;&gt;"",1,0))</f>
        <v>#REF!</v>
      </c>
      <c r="AE130" s="25" t="e">
        <f>IF('Crisis Indicator Data'!#REF!="No Data",1,IF(#REF!&lt;&gt;"",1,0))</f>
        <v>#REF!</v>
      </c>
      <c r="AF130" s="25" t="e">
        <f>IF('Crisis Indicator Data'!#REF!="No Data",1,IF(#REF!&lt;&gt;"",1,0))</f>
        <v>#REF!</v>
      </c>
      <c r="AG130" s="25" t="e">
        <f>IF('Crisis Indicator Data'!#REF!="No Data",1,IF(#REF!&lt;&gt;"",1,0))</f>
        <v>#REF!</v>
      </c>
      <c r="AH130" s="25" t="e">
        <f>IF('Crisis Indicator Data'!#REF!="No Data",1,IF(#REF!&lt;&gt;"",1,0))</f>
        <v>#REF!</v>
      </c>
      <c r="AI130" s="25" t="e">
        <f>IF('Crisis Indicator Data'!#REF!="No Data",1,IF(#REF!&lt;&gt;"",1,0))</f>
        <v>#REF!</v>
      </c>
      <c r="AJ130" s="25" t="e">
        <f>IF('Crisis Indicator Data'!#REF!="No Data",1,IF(#REF!&lt;&gt;"",1,0))</f>
        <v>#REF!</v>
      </c>
      <c r="AK130" s="25" t="e">
        <f>IF('Crisis Indicator Data'!#REF!="No Data",1,IF(#REF!&lt;&gt;"",1,0))</f>
        <v>#REF!</v>
      </c>
      <c r="AL130" s="25" t="e">
        <f>IF('Crisis Indicator Data'!#REF!="No Data",1,IF(#REF!&lt;&gt;"",1,0))</f>
        <v>#REF!</v>
      </c>
      <c r="AM130" s="25" t="e">
        <f>IF('Crisis Indicator Data'!#REF!="No Data",1,IF(#REF!&lt;&gt;"",1,0))</f>
        <v>#REF!</v>
      </c>
      <c r="AN130" s="25" t="e">
        <f>IF('Crisis Indicator Data'!#REF!="No Data",1,IF(#REF!&lt;&gt;"",1,0))</f>
        <v>#REF!</v>
      </c>
      <c r="AO130" s="25" t="e">
        <f>IF('Crisis Indicator Data'!#REF!="No Data",1,IF(#REF!&lt;&gt;"",1,0))</f>
        <v>#REF!</v>
      </c>
      <c r="AP130" s="25" t="e">
        <f>IF('Crisis Indicator Data'!#REF!="No Data",1,IF(#REF!&lt;&gt;"",1,0))</f>
        <v>#REF!</v>
      </c>
      <c r="AQ130" s="25" t="e">
        <f>IF('Crisis Indicator Data'!#REF!="No Data",1,IF(#REF!&lt;&gt;"",1,0))</f>
        <v>#REF!</v>
      </c>
      <c r="AR130" s="25" t="e">
        <f>IF('Crisis Indicator Data'!#REF!="No Data",1,IF(#REF!&lt;&gt;"",1,0))</f>
        <v>#REF!</v>
      </c>
      <c r="AS130" s="25" t="e">
        <f>IF('Crisis Indicator Data'!#REF!="No Data",1,IF(#REF!&lt;&gt;"",1,0))</f>
        <v>#REF!</v>
      </c>
      <c r="AT130" s="25" t="e">
        <f>IF('Crisis Indicator Data'!#REF!="No Data",1,IF(#REF!&lt;&gt;"",1,0))</f>
        <v>#REF!</v>
      </c>
      <c r="AU130" s="25" t="e">
        <f>IF('Crisis Indicator Data'!#REF!="No Data",1,IF(#REF!&lt;&gt;"",1,0))</f>
        <v>#REF!</v>
      </c>
      <c r="AV130" s="25" t="e">
        <f>IF('Crisis Indicator Data'!#REF!="No Data",1,IF(#REF!&lt;&gt;"",1,0))</f>
        <v>#REF!</v>
      </c>
      <c r="AW130" s="25" t="e">
        <f>IF('Crisis Indicator Data'!#REF!="No Data",1,IF(#REF!&lt;&gt;"",1,0))</f>
        <v>#REF!</v>
      </c>
      <c r="AX130" s="25" t="e">
        <f>IF('Crisis Indicator Data'!#REF!="No Data",1,IF(#REF!&lt;&gt;"",1,0))</f>
        <v>#REF!</v>
      </c>
      <c r="AY130" s="25" t="e">
        <f>IF('Crisis Indicator Data'!#REF!="No Data",1,IF(#REF!&lt;&gt;"",1,0))</f>
        <v>#REF!</v>
      </c>
      <c r="AZ130" s="25" t="e">
        <f>IF('Crisis Indicator Data'!#REF!="No Data",1,IF(#REF!&lt;&gt;"",1,0))</f>
        <v>#REF!</v>
      </c>
      <c r="BA130" t="e">
        <f t="shared" ref="BA130:BA161" si="8">SUM(B130:AZ130)</f>
        <v>#REF!</v>
      </c>
      <c r="BB130" s="27" t="e">
        <f t="shared" ref="BB130:BB161" si="9">BA130/51</f>
        <v>#REF!</v>
      </c>
    </row>
    <row r="131" spans="1:54">
      <c r="A131" t="s">
        <v>7054</v>
      </c>
      <c r="B131" s="25" t="e">
        <f>IF('Crisis Indicator Data'!#REF!="No Data",1,IF(#REF!&lt;&gt;"",1,0))</f>
        <v>#REF!</v>
      </c>
      <c r="C131" s="25" t="e">
        <f>IF('Crisis Indicator Data'!#REF!="No Data",1,IF(#REF!&lt;&gt;"",1,0))</f>
        <v>#REF!</v>
      </c>
      <c r="D131" s="25" t="e">
        <f>IF('Crisis Indicator Data'!#REF!="No Data",1,IF(#REF!&lt;&gt;"",1,0))</f>
        <v>#REF!</v>
      </c>
      <c r="E131" s="25" t="e">
        <f>IF('Crisis Indicator Data'!#REF!="No Data",1,IF(#REF!&lt;&gt;"",1,0))</f>
        <v>#REF!</v>
      </c>
      <c r="F131" s="25" t="e">
        <f>IF('Crisis Indicator Data'!#REF!="No Data",1,IF(#REF!&lt;&gt;"",1,0))</f>
        <v>#REF!</v>
      </c>
      <c r="G131" s="25" t="e">
        <f>IF('Crisis Indicator Data'!#REF!="No Data",1,IF(#REF!&lt;&gt;"",1,0))</f>
        <v>#REF!</v>
      </c>
      <c r="H131" s="25" t="e">
        <f>IF('Crisis Indicator Data'!#REF!="No Data",1,IF(#REF!&lt;&gt;"",1,0))</f>
        <v>#REF!</v>
      </c>
      <c r="I131" s="25" t="e">
        <f>IF('Crisis Indicator Data'!#REF!="No Data",1,IF(#REF!&lt;&gt;"",1,0))</f>
        <v>#REF!</v>
      </c>
      <c r="J131" s="25" t="e">
        <f>IF('Crisis Indicator Data'!#REF!="No Data",1,IF(#REF!&lt;&gt;"",1,0))</f>
        <v>#REF!</v>
      </c>
      <c r="K131" s="25" t="e">
        <f>IF('Crisis Indicator Data'!#REF!="No Data",1,IF(#REF!&lt;&gt;"",1,0))</f>
        <v>#REF!</v>
      </c>
      <c r="L131" s="25" t="e">
        <f>IF('Crisis Indicator Data'!#REF!="No Data",1,IF(#REF!&lt;&gt;"",1,0))</f>
        <v>#REF!</v>
      </c>
      <c r="M131" s="25" t="e">
        <f>IF('Crisis Indicator Data'!#REF!="No Data",1,IF(#REF!&lt;&gt;"",1,0))</f>
        <v>#REF!</v>
      </c>
      <c r="N131" s="25" t="e">
        <f>IF('Crisis Indicator Data'!#REF!="No Data",1,IF(#REF!&lt;&gt;"",1,0))</f>
        <v>#REF!</v>
      </c>
      <c r="O131" s="25" t="e">
        <f>IF('Crisis Indicator Data'!#REF!="No Data",1,IF(#REF!&lt;&gt;"",1,0))</f>
        <v>#REF!</v>
      </c>
      <c r="P131" s="25" t="e">
        <f>IF('Crisis Indicator Data'!#REF!="No Data",1,IF(#REF!&lt;&gt;"",1,0))</f>
        <v>#REF!</v>
      </c>
      <c r="Q131" s="25" t="e">
        <f>IF('Crisis Indicator Data'!#REF!="No Data",1,IF(#REF!&lt;&gt;"",1,0))</f>
        <v>#REF!</v>
      </c>
      <c r="R131" s="25" t="e">
        <f>IF('Crisis Indicator Data'!#REF!="No Data",1,IF(#REF!&lt;&gt;"",1,0))</f>
        <v>#REF!</v>
      </c>
      <c r="S131" s="25" t="e">
        <f>IF('Crisis Indicator Data'!#REF!="No Data",1,IF(#REF!&lt;&gt;"",1,0))</f>
        <v>#REF!</v>
      </c>
      <c r="T131" s="25" t="e">
        <f>IF('Crisis Indicator Data'!#REF!="No Data",1,IF(#REF!&lt;&gt;"",1,0))</f>
        <v>#REF!</v>
      </c>
      <c r="U131" s="25" t="e">
        <f>IF('Crisis Indicator Data'!#REF!="No Data",1,IF(#REF!&lt;&gt;"",1,0))</f>
        <v>#REF!</v>
      </c>
      <c r="V131" s="25" t="e">
        <f>IF('Crisis Indicator Data'!#REF!="No Data",1,IF(#REF!&lt;&gt;"",1,0))</f>
        <v>#REF!</v>
      </c>
      <c r="W131" s="25" t="e">
        <f>IF('Crisis Indicator Data'!#REF!="No Data",1,IF(#REF!&lt;&gt;"",1,0))</f>
        <v>#REF!</v>
      </c>
      <c r="X131" s="25" t="e">
        <f>IF('Crisis Indicator Data'!#REF!="No Data",1,IF(#REF!&lt;&gt;"",1,0))</f>
        <v>#REF!</v>
      </c>
      <c r="Y131" s="25" t="e">
        <f>IF('Crisis Indicator Data'!#REF!="No Data",1,IF(#REF!&lt;&gt;"",1,0))</f>
        <v>#REF!</v>
      </c>
      <c r="Z131" s="25" t="e">
        <f>IF('Crisis Indicator Data'!#REF!="No Data",1,IF(#REF!&lt;&gt;"",1,0))</f>
        <v>#REF!</v>
      </c>
      <c r="AA131" s="25" t="e">
        <f>IF('Crisis Indicator Data'!#REF!="No Data",1,IF(#REF!&lt;&gt;"",1,0))</f>
        <v>#REF!</v>
      </c>
      <c r="AB131" s="25" t="e">
        <f>IF('Crisis Indicator Data'!#REF!="No Data",1,IF(#REF!&lt;&gt;"",1,0))</f>
        <v>#REF!</v>
      </c>
      <c r="AC131" s="25" t="e">
        <f>IF('Crisis Indicator Data'!#REF!="No Data",1,IF(#REF!&lt;&gt;"",1,0))</f>
        <v>#REF!</v>
      </c>
      <c r="AD131" s="25" t="e">
        <f>IF('Crisis Indicator Data'!#REF!="No Data",1,IF(#REF!&lt;&gt;"",1,0))</f>
        <v>#REF!</v>
      </c>
      <c r="AE131" s="25" t="e">
        <f>IF('Crisis Indicator Data'!#REF!="No Data",1,IF(#REF!&lt;&gt;"",1,0))</f>
        <v>#REF!</v>
      </c>
      <c r="AF131" s="25" t="e">
        <f>IF('Crisis Indicator Data'!#REF!="No Data",1,IF(#REF!&lt;&gt;"",1,0))</f>
        <v>#REF!</v>
      </c>
      <c r="AG131" s="25" t="e">
        <f>IF('Crisis Indicator Data'!#REF!="No Data",1,IF(#REF!&lt;&gt;"",1,0))</f>
        <v>#REF!</v>
      </c>
      <c r="AH131" s="25" t="e">
        <f>IF('Crisis Indicator Data'!#REF!="No Data",1,IF(#REF!&lt;&gt;"",1,0))</f>
        <v>#REF!</v>
      </c>
      <c r="AI131" s="25" t="e">
        <f>IF('Crisis Indicator Data'!#REF!="No Data",1,IF(#REF!&lt;&gt;"",1,0))</f>
        <v>#REF!</v>
      </c>
      <c r="AJ131" s="25" t="e">
        <f>IF('Crisis Indicator Data'!#REF!="No Data",1,IF(#REF!&lt;&gt;"",1,0))</f>
        <v>#REF!</v>
      </c>
      <c r="AK131" s="25" t="e">
        <f>IF('Crisis Indicator Data'!#REF!="No Data",1,IF(#REF!&lt;&gt;"",1,0))</f>
        <v>#REF!</v>
      </c>
      <c r="AL131" s="25" t="e">
        <f>IF('Crisis Indicator Data'!#REF!="No Data",1,IF(#REF!&lt;&gt;"",1,0))</f>
        <v>#REF!</v>
      </c>
      <c r="AM131" s="25" t="e">
        <f>IF('Crisis Indicator Data'!#REF!="No Data",1,IF(#REF!&lt;&gt;"",1,0))</f>
        <v>#REF!</v>
      </c>
      <c r="AN131" s="25" t="e">
        <f>IF('Crisis Indicator Data'!#REF!="No Data",1,IF(#REF!&lt;&gt;"",1,0))</f>
        <v>#REF!</v>
      </c>
      <c r="AO131" s="25" t="e">
        <f>IF('Crisis Indicator Data'!#REF!="No Data",1,IF(#REF!&lt;&gt;"",1,0))</f>
        <v>#REF!</v>
      </c>
      <c r="AP131" s="25" t="e">
        <f>IF('Crisis Indicator Data'!#REF!="No Data",1,IF(#REF!&lt;&gt;"",1,0))</f>
        <v>#REF!</v>
      </c>
      <c r="AQ131" s="25" t="e">
        <f>IF('Crisis Indicator Data'!#REF!="No Data",1,IF(#REF!&lt;&gt;"",1,0))</f>
        <v>#REF!</v>
      </c>
      <c r="AR131" s="25" t="e">
        <f>IF('Crisis Indicator Data'!#REF!="No Data",1,IF(#REF!&lt;&gt;"",1,0))</f>
        <v>#REF!</v>
      </c>
      <c r="AS131" s="25" t="e">
        <f>IF('Crisis Indicator Data'!#REF!="No Data",1,IF(#REF!&lt;&gt;"",1,0))</f>
        <v>#REF!</v>
      </c>
      <c r="AT131" s="25" t="e">
        <f>IF('Crisis Indicator Data'!#REF!="No Data",1,IF(#REF!&lt;&gt;"",1,0))</f>
        <v>#REF!</v>
      </c>
      <c r="AU131" s="25" t="e">
        <f>IF('Crisis Indicator Data'!#REF!="No Data",1,IF(#REF!&lt;&gt;"",1,0))</f>
        <v>#REF!</v>
      </c>
      <c r="AV131" s="25" t="e">
        <f>IF('Crisis Indicator Data'!#REF!="No Data",1,IF(#REF!&lt;&gt;"",1,0))</f>
        <v>#REF!</v>
      </c>
      <c r="AW131" s="25" t="e">
        <f>IF('Crisis Indicator Data'!#REF!="No Data",1,IF(#REF!&lt;&gt;"",1,0))</f>
        <v>#REF!</v>
      </c>
      <c r="AX131" s="25" t="e">
        <f>IF('Crisis Indicator Data'!#REF!="No Data",1,IF(#REF!&lt;&gt;"",1,0))</f>
        <v>#REF!</v>
      </c>
      <c r="AY131" s="25" t="e">
        <f>IF('Crisis Indicator Data'!#REF!="No Data",1,IF(#REF!&lt;&gt;"",1,0))</f>
        <v>#REF!</v>
      </c>
      <c r="AZ131" s="25" t="e">
        <f>IF('Crisis Indicator Data'!#REF!="No Data",1,IF(#REF!&lt;&gt;"",1,0))</f>
        <v>#REF!</v>
      </c>
      <c r="BA131" t="e">
        <f t="shared" si="8"/>
        <v>#REF!</v>
      </c>
      <c r="BB131" s="27" t="e">
        <f t="shared" si="9"/>
        <v>#REF!</v>
      </c>
    </row>
    <row r="132" spans="1:54">
      <c r="A132" t="s">
        <v>7037</v>
      </c>
      <c r="B132" s="25" t="e">
        <f>IF('Crisis Indicator Data'!#REF!="No Data",1,IF(#REF!&lt;&gt;"",1,0))</f>
        <v>#REF!</v>
      </c>
      <c r="C132" s="25" t="e">
        <f>IF('Crisis Indicator Data'!#REF!="No Data",1,IF(#REF!&lt;&gt;"",1,0))</f>
        <v>#REF!</v>
      </c>
      <c r="D132" s="25" t="e">
        <f>IF('Crisis Indicator Data'!#REF!="No Data",1,IF(#REF!&lt;&gt;"",1,0))</f>
        <v>#REF!</v>
      </c>
      <c r="E132" s="25" t="e">
        <f>IF('Crisis Indicator Data'!#REF!="No Data",1,IF(#REF!&lt;&gt;"",1,0))</f>
        <v>#REF!</v>
      </c>
      <c r="F132" s="25" t="e">
        <f>IF('Crisis Indicator Data'!#REF!="No Data",1,IF(#REF!&lt;&gt;"",1,0))</f>
        <v>#REF!</v>
      </c>
      <c r="G132" s="25" t="e">
        <f>IF('Crisis Indicator Data'!#REF!="No Data",1,IF(#REF!&lt;&gt;"",1,0))</f>
        <v>#REF!</v>
      </c>
      <c r="H132" s="25" t="e">
        <f>IF('Crisis Indicator Data'!#REF!="No Data",1,IF(#REF!&lt;&gt;"",1,0))</f>
        <v>#REF!</v>
      </c>
      <c r="I132" s="25" t="e">
        <f>IF('Crisis Indicator Data'!#REF!="No Data",1,IF(#REF!&lt;&gt;"",1,0))</f>
        <v>#REF!</v>
      </c>
      <c r="J132" s="25" t="e">
        <f>IF('Crisis Indicator Data'!#REF!="No Data",1,IF(#REF!&lt;&gt;"",1,0))</f>
        <v>#REF!</v>
      </c>
      <c r="K132" s="25" t="e">
        <f>IF('Crisis Indicator Data'!#REF!="No Data",1,IF(#REF!&lt;&gt;"",1,0))</f>
        <v>#REF!</v>
      </c>
      <c r="L132" s="25" t="e">
        <f>IF('Crisis Indicator Data'!#REF!="No Data",1,IF(#REF!&lt;&gt;"",1,0))</f>
        <v>#REF!</v>
      </c>
      <c r="M132" s="25" t="e">
        <f>IF('Crisis Indicator Data'!#REF!="No Data",1,IF(#REF!&lt;&gt;"",1,0))</f>
        <v>#REF!</v>
      </c>
      <c r="N132" s="25" t="e">
        <f>IF('Crisis Indicator Data'!#REF!="No Data",1,IF(#REF!&lt;&gt;"",1,0))</f>
        <v>#REF!</v>
      </c>
      <c r="O132" s="25" t="e">
        <f>IF('Crisis Indicator Data'!#REF!="No Data",1,IF(#REF!&lt;&gt;"",1,0))</f>
        <v>#REF!</v>
      </c>
      <c r="P132" s="25" t="e">
        <f>IF('Crisis Indicator Data'!#REF!="No Data",1,IF(#REF!&lt;&gt;"",1,0))</f>
        <v>#REF!</v>
      </c>
      <c r="Q132" s="25" t="e">
        <f>IF('Crisis Indicator Data'!#REF!="No Data",1,IF(#REF!&lt;&gt;"",1,0))</f>
        <v>#REF!</v>
      </c>
      <c r="R132" s="25" t="e">
        <f>IF('Crisis Indicator Data'!#REF!="No Data",1,IF(#REF!&lt;&gt;"",1,0))</f>
        <v>#REF!</v>
      </c>
      <c r="S132" s="25" t="e">
        <f>IF('Crisis Indicator Data'!#REF!="No Data",1,IF(#REF!&lt;&gt;"",1,0))</f>
        <v>#REF!</v>
      </c>
      <c r="T132" s="25" t="e">
        <f>IF('Crisis Indicator Data'!#REF!="No Data",1,IF(#REF!&lt;&gt;"",1,0))</f>
        <v>#REF!</v>
      </c>
      <c r="U132" s="25" t="e">
        <f>IF('Crisis Indicator Data'!#REF!="No Data",1,IF(#REF!&lt;&gt;"",1,0))</f>
        <v>#REF!</v>
      </c>
      <c r="V132" s="25" t="e">
        <f>IF('Crisis Indicator Data'!#REF!="No Data",1,IF(#REF!&lt;&gt;"",1,0))</f>
        <v>#REF!</v>
      </c>
      <c r="W132" s="25" t="e">
        <f>IF('Crisis Indicator Data'!#REF!="No Data",1,IF(#REF!&lt;&gt;"",1,0))</f>
        <v>#REF!</v>
      </c>
      <c r="X132" s="25" t="e">
        <f>IF('Crisis Indicator Data'!#REF!="No Data",1,IF(#REF!&lt;&gt;"",1,0))</f>
        <v>#REF!</v>
      </c>
      <c r="Y132" s="25" t="e">
        <f>IF('Crisis Indicator Data'!#REF!="No Data",1,IF(#REF!&lt;&gt;"",1,0))</f>
        <v>#REF!</v>
      </c>
      <c r="Z132" s="25" t="e">
        <f>IF('Crisis Indicator Data'!#REF!="No Data",1,IF(#REF!&lt;&gt;"",1,0))</f>
        <v>#REF!</v>
      </c>
      <c r="AA132" s="25" t="e">
        <f>IF('Crisis Indicator Data'!#REF!="No Data",1,IF(#REF!&lt;&gt;"",1,0))</f>
        <v>#REF!</v>
      </c>
      <c r="AB132" s="25" t="e">
        <f>IF('Crisis Indicator Data'!#REF!="No Data",1,IF(#REF!&lt;&gt;"",1,0))</f>
        <v>#REF!</v>
      </c>
      <c r="AC132" s="25" t="e">
        <f>IF('Crisis Indicator Data'!#REF!="No Data",1,IF(#REF!&lt;&gt;"",1,0))</f>
        <v>#REF!</v>
      </c>
      <c r="AD132" s="25" t="e">
        <f>IF('Crisis Indicator Data'!#REF!="No Data",1,IF(#REF!&lt;&gt;"",1,0))</f>
        <v>#REF!</v>
      </c>
      <c r="AE132" s="25" t="e">
        <f>IF('Crisis Indicator Data'!#REF!="No Data",1,IF(#REF!&lt;&gt;"",1,0))</f>
        <v>#REF!</v>
      </c>
      <c r="AF132" s="25" t="e">
        <f>IF('Crisis Indicator Data'!#REF!="No Data",1,IF(#REF!&lt;&gt;"",1,0))</f>
        <v>#REF!</v>
      </c>
      <c r="AG132" s="25" t="e">
        <f>IF('Crisis Indicator Data'!#REF!="No Data",1,IF(#REF!&lt;&gt;"",1,0))</f>
        <v>#REF!</v>
      </c>
      <c r="AH132" s="25" t="e">
        <f>IF('Crisis Indicator Data'!#REF!="No Data",1,IF(#REF!&lt;&gt;"",1,0))</f>
        <v>#REF!</v>
      </c>
      <c r="AI132" s="25" t="e">
        <f>IF('Crisis Indicator Data'!#REF!="No Data",1,IF(#REF!&lt;&gt;"",1,0))</f>
        <v>#REF!</v>
      </c>
      <c r="AJ132" s="25" t="e">
        <f>IF('Crisis Indicator Data'!#REF!="No Data",1,IF(#REF!&lt;&gt;"",1,0))</f>
        <v>#REF!</v>
      </c>
      <c r="AK132" s="25" t="e">
        <f>IF('Crisis Indicator Data'!#REF!="No Data",1,IF(#REF!&lt;&gt;"",1,0))</f>
        <v>#REF!</v>
      </c>
      <c r="AL132" s="25" t="e">
        <f>IF('Crisis Indicator Data'!#REF!="No Data",1,IF(#REF!&lt;&gt;"",1,0))</f>
        <v>#REF!</v>
      </c>
      <c r="AM132" s="25" t="e">
        <f>IF('Crisis Indicator Data'!#REF!="No Data",1,IF(#REF!&lt;&gt;"",1,0))</f>
        <v>#REF!</v>
      </c>
      <c r="AN132" s="25" t="e">
        <f>IF('Crisis Indicator Data'!#REF!="No Data",1,IF(#REF!&lt;&gt;"",1,0))</f>
        <v>#REF!</v>
      </c>
      <c r="AO132" s="25" t="e">
        <f>IF('Crisis Indicator Data'!#REF!="No Data",1,IF(#REF!&lt;&gt;"",1,0))</f>
        <v>#REF!</v>
      </c>
      <c r="AP132" s="25" t="e">
        <f>IF('Crisis Indicator Data'!#REF!="No Data",1,IF(#REF!&lt;&gt;"",1,0))</f>
        <v>#REF!</v>
      </c>
      <c r="AQ132" s="25" t="e">
        <f>IF('Crisis Indicator Data'!#REF!="No Data",1,IF(#REF!&lt;&gt;"",1,0))</f>
        <v>#REF!</v>
      </c>
      <c r="AR132" s="25" t="e">
        <f>IF('Crisis Indicator Data'!#REF!="No Data",1,IF(#REF!&lt;&gt;"",1,0))</f>
        <v>#REF!</v>
      </c>
      <c r="AS132" s="25" t="e">
        <f>IF('Crisis Indicator Data'!#REF!="No Data",1,IF(#REF!&lt;&gt;"",1,0))</f>
        <v>#REF!</v>
      </c>
      <c r="AT132" s="25" t="e">
        <f>IF('Crisis Indicator Data'!#REF!="No Data",1,IF(#REF!&lt;&gt;"",1,0))</f>
        <v>#REF!</v>
      </c>
      <c r="AU132" s="25" t="e">
        <f>IF('Crisis Indicator Data'!#REF!="No Data",1,IF(#REF!&lt;&gt;"",1,0))</f>
        <v>#REF!</v>
      </c>
      <c r="AV132" s="25" t="e">
        <f>IF('Crisis Indicator Data'!#REF!="No Data",1,IF(#REF!&lt;&gt;"",1,0))</f>
        <v>#REF!</v>
      </c>
      <c r="AW132" s="25" t="e">
        <f>IF('Crisis Indicator Data'!#REF!="No Data",1,IF(#REF!&lt;&gt;"",1,0))</f>
        <v>#REF!</v>
      </c>
      <c r="AX132" s="25" t="e">
        <f>IF('Crisis Indicator Data'!#REF!="No Data",1,IF(#REF!&lt;&gt;"",1,0))</f>
        <v>#REF!</v>
      </c>
      <c r="AY132" s="25" t="e">
        <f>IF('Crisis Indicator Data'!#REF!="No Data",1,IF(#REF!&lt;&gt;"",1,0))</f>
        <v>#REF!</v>
      </c>
      <c r="AZ132" s="25" t="e">
        <f>IF('Crisis Indicator Data'!#REF!="No Data",1,IF(#REF!&lt;&gt;"",1,0))</f>
        <v>#REF!</v>
      </c>
      <c r="BA132" t="e">
        <f t="shared" si="8"/>
        <v>#REF!</v>
      </c>
      <c r="BB132" s="27" t="e">
        <f t="shared" si="9"/>
        <v>#REF!</v>
      </c>
    </row>
    <row r="133" spans="1:54">
      <c r="A133" t="s">
        <v>7043</v>
      </c>
      <c r="B133" s="25" t="e">
        <f>IF('Crisis Indicator Data'!#REF!="No Data",1,IF(#REF!&lt;&gt;"",1,0))</f>
        <v>#REF!</v>
      </c>
      <c r="C133" s="25" t="e">
        <f>IF('Crisis Indicator Data'!#REF!="No Data",1,IF(#REF!&lt;&gt;"",1,0))</f>
        <v>#REF!</v>
      </c>
      <c r="D133" s="25" t="e">
        <f>IF('Crisis Indicator Data'!#REF!="No Data",1,IF(#REF!&lt;&gt;"",1,0))</f>
        <v>#REF!</v>
      </c>
      <c r="E133" s="25" t="e">
        <f>IF('Crisis Indicator Data'!#REF!="No Data",1,IF(#REF!&lt;&gt;"",1,0))</f>
        <v>#REF!</v>
      </c>
      <c r="F133" s="25" t="e">
        <f>IF('Crisis Indicator Data'!#REF!="No Data",1,IF(#REF!&lt;&gt;"",1,0))</f>
        <v>#REF!</v>
      </c>
      <c r="G133" s="25" t="e">
        <f>IF('Crisis Indicator Data'!#REF!="No Data",1,IF(#REF!&lt;&gt;"",1,0))</f>
        <v>#REF!</v>
      </c>
      <c r="H133" s="25" t="e">
        <f>IF('Crisis Indicator Data'!#REF!="No Data",1,IF(#REF!&lt;&gt;"",1,0))</f>
        <v>#REF!</v>
      </c>
      <c r="I133" s="25" t="e">
        <f>IF('Crisis Indicator Data'!#REF!="No Data",1,IF(#REF!&lt;&gt;"",1,0))</f>
        <v>#REF!</v>
      </c>
      <c r="J133" s="25" t="e">
        <f>IF('Crisis Indicator Data'!#REF!="No Data",1,IF(#REF!&lt;&gt;"",1,0))</f>
        <v>#REF!</v>
      </c>
      <c r="K133" s="25" t="e">
        <f>IF('Crisis Indicator Data'!#REF!="No Data",1,IF(#REF!&lt;&gt;"",1,0))</f>
        <v>#REF!</v>
      </c>
      <c r="L133" s="25" t="e">
        <f>IF('Crisis Indicator Data'!#REF!="No Data",1,IF(#REF!&lt;&gt;"",1,0))</f>
        <v>#REF!</v>
      </c>
      <c r="M133" s="25" t="e">
        <f>IF('Crisis Indicator Data'!#REF!="No Data",1,IF(#REF!&lt;&gt;"",1,0))</f>
        <v>#REF!</v>
      </c>
      <c r="N133" s="25" t="e">
        <f>IF('Crisis Indicator Data'!#REF!="No Data",1,IF(#REF!&lt;&gt;"",1,0))</f>
        <v>#REF!</v>
      </c>
      <c r="O133" s="25" t="e">
        <f>IF('Crisis Indicator Data'!#REF!="No Data",1,IF(#REF!&lt;&gt;"",1,0))</f>
        <v>#REF!</v>
      </c>
      <c r="P133" s="25" t="e">
        <f>IF('Crisis Indicator Data'!#REF!="No Data",1,IF(#REF!&lt;&gt;"",1,0))</f>
        <v>#REF!</v>
      </c>
      <c r="Q133" s="25" t="e">
        <f>IF('Crisis Indicator Data'!#REF!="No Data",1,IF(#REF!&lt;&gt;"",1,0))</f>
        <v>#REF!</v>
      </c>
      <c r="R133" s="25" t="e">
        <f>IF('Crisis Indicator Data'!#REF!="No Data",1,IF(#REF!&lt;&gt;"",1,0))</f>
        <v>#REF!</v>
      </c>
      <c r="S133" s="25" t="e">
        <f>IF('Crisis Indicator Data'!#REF!="No Data",1,IF(#REF!&lt;&gt;"",1,0))</f>
        <v>#REF!</v>
      </c>
      <c r="T133" s="25" t="e">
        <f>IF('Crisis Indicator Data'!#REF!="No Data",1,IF(#REF!&lt;&gt;"",1,0))</f>
        <v>#REF!</v>
      </c>
      <c r="U133" s="25" t="e">
        <f>IF('Crisis Indicator Data'!#REF!="No Data",1,IF(#REF!&lt;&gt;"",1,0))</f>
        <v>#REF!</v>
      </c>
      <c r="V133" s="25" t="e">
        <f>IF('Crisis Indicator Data'!#REF!="No Data",1,IF(#REF!&lt;&gt;"",1,0))</f>
        <v>#REF!</v>
      </c>
      <c r="W133" s="25" t="e">
        <f>IF('Crisis Indicator Data'!#REF!="No Data",1,IF(#REF!&lt;&gt;"",1,0))</f>
        <v>#REF!</v>
      </c>
      <c r="X133" s="25" t="e">
        <f>IF('Crisis Indicator Data'!#REF!="No Data",1,IF(#REF!&lt;&gt;"",1,0))</f>
        <v>#REF!</v>
      </c>
      <c r="Y133" s="25" t="e">
        <f>IF('Crisis Indicator Data'!#REF!="No Data",1,IF(#REF!&lt;&gt;"",1,0))</f>
        <v>#REF!</v>
      </c>
      <c r="Z133" s="25" t="e">
        <f>IF('Crisis Indicator Data'!#REF!="No Data",1,IF(#REF!&lt;&gt;"",1,0))</f>
        <v>#REF!</v>
      </c>
      <c r="AA133" s="25" t="e">
        <f>IF('Crisis Indicator Data'!#REF!="No Data",1,IF(#REF!&lt;&gt;"",1,0))</f>
        <v>#REF!</v>
      </c>
      <c r="AB133" s="25" t="e">
        <f>IF('Crisis Indicator Data'!#REF!="No Data",1,IF(#REF!&lt;&gt;"",1,0))</f>
        <v>#REF!</v>
      </c>
      <c r="AC133" s="25" t="e">
        <f>IF('Crisis Indicator Data'!#REF!="No Data",1,IF(#REF!&lt;&gt;"",1,0))</f>
        <v>#REF!</v>
      </c>
      <c r="AD133" s="25" t="e">
        <f>IF('Crisis Indicator Data'!#REF!="No Data",1,IF(#REF!&lt;&gt;"",1,0))</f>
        <v>#REF!</v>
      </c>
      <c r="AE133" s="25" t="e">
        <f>IF('Crisis Indicator Data'!#REF!="No Data",1,IF(#REF!&lt;&gt;"",1,0))</f>
        <v>#REF!</v>
      </c>
      <c r="AF133" s="25" t="e">
        <f>IF('Crisis Indicator Data'!#REF!="No Data",1,IF(#REF!&lt;&gt;"",1,0))</f>
        <v>#REF!</v>
      </c>
      <c r="AG133" s="25" t="e">
        <f>IF('Crisis Indicator Data'!#REF!="No Data",1,IF(#REF!&lt;&gt;"",1,0))</f>
        <v>#REF!</v>
      </c>
      <c r="AH133" s="25" t="e">
        <f>IF('Crisis Indicator Data'!#REF!="No Data",1,IF(#REF!&lt;&gt;"",1,0))</f>
        <v>#REF!</v>
      </c>
      <c r="AI133" s="25" t="e">
        <f>IF('Crisis Indicator Data'!#REF!="No Data",1,IF(#REF!&lt;&gt;"",1,0))</f>
        <v>#REF!</v>
      </c>
      <c r="AJ133" s="25" t="e">
        <f>IF('Crisis Indicator Data'!#REF!="No Data",1,IF(#REF!&lt;&gt;"",1,0))</f>
        <v>#REF!</v>
      </c>
      <c r="AK133" s="25" t="e">
        <f>IF('Crisis Indicator Data'!#REF!="No Data",1,IF(#REF!&lt;&gt;"",1,0))</f>
        <v>#REF!</v>
      </c>
      <c r="AL133" s="25" t="e">
        <f>IF('Crisis Indicator Data'!#REF!="No Data",1,IF(#REF!&lt;&gt;"",1,0))</f>
        <v>#REF!</v>
      </c>
      <c r="AM133" s="25" t="e">
        <f>IF('Crisis Indicator Data'!#REF!="No Data",1,IF(#REF!&lt;&gt;"",1,0))</f>
        <v>#REF!</v>
      </c>
      <c r="AN133" s="25" t="e">
        <f>IF('Crisis Indicator Data'!#REF!="No Data",1,IF(#REF!&lt;&gt;"",1,0))</f>
        <v>#REF!</v>
      </c>
      <c r="AO133" s="25" t="e">
        <f>IF('Crisis Indicator Data'!#REF!="No Data",1,IF(#REF!&lt;&gt;"",1,0))</f>
        <v>#REF!</v>
      </c>
      <c r="AP133" s="25" t="e">
        <f>IF('Crisis Indicator Data'!#REF!="No Data",1,IF(#REF!&lt;&gt;"",1,0))</f>
        <v>#REF!</v>
      </c>
      <c r="AQ133" s="25" t="e">
        <f>IF('Crisis Indicator Data'!#REF!="No Data",1,IF(#REF!&lt;&gt;"",1,0))</f>
        <v>#REF!</v>
      </c>
      <c r="AR133" s="25" t="e">
        <f>IF('Crisis Indicator Data'!#REF!="No Data",1,IF(#REF!&lt;&gt;"",1,0))</f>
        <v>#REF!</v>
      </c>
      <c r="AS133" s="25" t="e">
        <f>IF('Crisis Indicator Data'!#REF!="No Data",1,IF(#REF!&lt;&gt;"",1,0))</f>
        <v>#REF!</v>
      </c>
      <c r="AT133" s="25" t="e">
        <f>IF('Crisis Indicator Data'!#REF!="No Data",1,IF(#REF!&lt;&gt;"",1,0))</f>
        <v>#REF!</v>
      </c>
      <c r="AU133" s="25" t="e">
        <f>IF('Crisis Indicator Data'!#REF!="No Data",1,IF(#REF!&lt;&gt;"",1,0))</f>
        <v>#REF!</v>
      </c>
      <c r="AV133" s="25" t="e">
        <f>IF('Crisis Indicator Data'!#REF!="No Data",1,IF(#REF!&lt;&gt;"",1,0))</f>
        <v>#REF!</v>
      </c>
      <c r="AW133" s="25" t="e">
        <f>IF('Crisis Indicator Data'!#REF!="No Data",1,IF(#REF!&lt;&gt;"",1,0))</f>
        <v>#REF!</v>
      </c>
      <c r="AX133" s="25" t="e">
        <f>IF('Crisis Indicator Data'!#REF!="No Data",1,IF(#REF!&lt;&gt;"",1,0))</f>
        <v>#REF!</v>
      </c>
      <c r="AY133" s="25" t="e">
        <f>IF('Crisis Indicator Data'!#REF!="No Data",1,IF(#REF!&lt;&gt;"",1,0))</f>
        <v>#REF!</v>
      </c>
      <c r="AZ133" s="25" t="e">
        <f>IF('Crisis Indicator Data'!#REF!="No Data",1,IF(#REF!&lt;&gt;"",1,0))</f>
        <v>#REF!</v>
      </c>
      <c r="BA133" t="e">
        <f t="shared" si="8"/>
        <v>#REF!</v>
      </c>
      <c r="BB133" s="27" t="e">
        <f t="shared" si="9"/>
        <v>#REF!</v>
      </c>
    </row>
    <row r="134" spans="1:54">
      <c r="A134" t="s">
        <v>7053</v>
      </c>
      <c r="B134" s="25" t="e">
        <f>IF('Crisis Indicator Data'!#REF!="No Data",1,IF(#REF!&lt;&gt;"",1,0))</f>
        <v>#REF!</v>
      </c>
      <c r="C134" s="25" t="e">
        <f>IF('Crisis Indicator Data'!#REF!="No Data",1,IF(#REF!&lt;&gt;"",1,0))</f>
        <v>#REF!</v>
      </c>
      <c r="D134" s="25" t="e">
        <f>IF('Crisis Indicator Data'!#REF!="No Data",1,IF(#REF!&lt;&gt;"",1,0))</f>
        <v>#REF!</v>
      </c>
      <c r="E134" s="25" t="e">
        <f>IF('Crisis Indicator Data'!#REF!="No Data",1,IF(#REF!&lt;&gt;"",1,0))</f>
        <v>#REF!</v>
      </c>
      <c r="F134" s="25" t="e">
        <f>IF('Crisis Indicator Data'!#REF!="No Data",1,IF(#REF!&lt;&gt;"",1,0))</f>
        <v>#REF!</v>
      </c>
      <c r="G134" s="25" t="e">
        <f>IF('Crisis Indicator Data'!#REF!="No Data",1,IF(#REF!&lt;&gt;"",1,0))</f>
        <v>#REF!</v>
      </c>
      <c r="H134" s="25" t="e">
        <f>IF('Crisis Indicator Data'!#REF!="No Data",1,IF(#REF!&lt;&gt;"",1,0))</f>
        <v>#REF!</v>
      </c>
      <c r="I134" s="25" t="e">
        <f>IF('Crisis Indicator Data'!#REF!="No Data",1,IF(#REF!&lt;&gt;"",1,0))</f>
        <v>#REF!</v>
      </c>
      <c r="J134" s="25" t="e">
        <f>IF('Crisis Indicator Data'!#REF!="No Data",1,IF(#REF!&lt;&gt;"",1,0))</f>
        <v>#REF!</v>
      </c>
      <c r="K134" s="25" t="e">
        <f>IF('Crisis Indicator Data'!#REF!="No Data",1,IF(#REF!&lt;&gt;"",1,0))</f>
        <v>#REF!</v>
      </c>
      <c r="L134" s="25" t="e">
        <f>IF('Crisis Indicator Data'!#REF!="No Data",1,IF(#REF!&lt;&gt;"",1,0))</f>
        <v>#REF!</v>
      </c>
      <c r="M134" s="25" t="e">
        <f>IF('Crisis Indicator Data'!#REF!="No Data",1,IF(#REF!&lt;&gt;"",1,0))</f>
        <v>#REF!</v>
      </c>
      <c r="N134" s="25" t="e">
        <f>IF('Crisis Indicator Data'!#REF!="No Data",1,IF(#REF!&lt;&gt;"",1,0))</f>
        <v>#REF!</v>
      </c>
      <c r="O134" s="25" t="e">
        <f>IF('Crisis Indicator Data'!#REF!="No Data",1,IF(#REF!&lt;&gt;"",1,0))</f>
        <v>#REF!</v>
      </c>
      <c r="P134" s="25" t="e">
        <f>IF('Crisis Indicator Data'!#REF!="No Data",1,IF(#REF!&lt;&gt;"",1,0))</f>
        <v>#REF!</v>
      </c>
      <c r="Q134" s="25" t="e">
        <f>IF('Crisis Indicator Data'!#REF!="No Data",1,IF(#REF!&lt;&gt;"",1,0))</f>
        <v>#REF!</v>
      </c>
      <c r="R134" s="25" t="e">
        <f>IF('Crisis Indicator Data'!#REF!="No Data",1,IF(#REF!&lt;&gt;"",1,0))</f>
        <v>#REF!</v>
      </c>
      <c r="S134" s="25" t="e">
        <f>IF('Crisis Indicator Data'!#REF!="No Data",1,IF(#REF!&lt;&gt;"",1,0))</f>
        <v>#REF!</v>
      </c>
      <c r="T134" s="25" t="e">
        <f>IF('Crisis Indicator Data'!#REF!="No Data",1,IF(#REF!&lt;&gt;"",1,0))</f>
        <v>#REF!</v>
      </c>
      <c r="U134" s="25" t="e">
        <f>IF('Crisis Indicator Data'!#REF!="No Data",1,IF(#REF!&lt;&gt;"",1,0))</f>
        <v>#REF!</v>
      </c>
      <c r="V134" s="25" t="e">
        <f>IF('Crisis Indicator Data'!#REF!="No Data",1,IF(#REF!&lt;&gt;"",1,0))</f>
        <v>#REF!</v>
      </c>
      <c r="W134" s="25" t="e">
        <f>IF('Crisis Indicator Data'!#REF!="No Data",1,IF(#REF!&lt;&gt;"",1,0))</f>
        <v>#REF!</v>
      </c>
      <c r="X134" s="25" t="e">
        <f>IF('Crisis Indicator Data'!#REF!="No Data",1,IF(#REF!&lt;&gt;"",1,0))</f>
        <v>#REF!</v>
      </c>
      <c r="Y134" s="25" t="e">
        <f>IF('Crisis Indicator Data'!#REF!="No Data",1,IF(#REF!&lt;&gt;"",1,0))</f>
        <v>#REF!</v>
      </c>
      <c r="Z134" s="25" t="e">
        <f>IF('Crisis Indicator Data'!#REF!="No Data",1,IF(#REF!&lt;&gt;"",1,0))</f>
        <v>#REF!</v>
      </c>
      <c r="AA134" s="25" t="e">
        <f>IF('Crisis Indicator Data'!#REF!="No Data",1,IF(#REF!&lt;&gt;"",1,0))</f>
        <v>#REF!</v>
      </c>
      <c r="AB134" s="25" t="e">
        <f>IF('Crisis Indicator Data'!#REF!="No Data",1,IF(#REF!&lt;&gt;"",1,0))</f>
        <v>#REF!</v>
      </c>
      <c r="AC134" s="25" t="e">
        <f>IF('Crisis Indicator Data'!#REF!="No Data",1,IF(#REF!&lt;&gt;"",1,0))</f>
        <v>#REF!</v>
      </c>
      <c r="AD134" s="25" t="e">
        <f>IF('Crisis Indicator Data'!#REF!="No Data",1,IF(#REF!&lt;&gt;"",1,0))</f>
        <v>#REF!</v>
      </c>
      <c r="AE134" s="25" t="e">
        <f>IF('Crisis Indicator Data'!#REF!="No Data",1,IF(#REF!&lt;&gt;"",1,0))</f>
        <v>#REF!</v>
      </c>
      <c r="AF134" s="25" t="e">
        <f>IF('Crisis Indicator Data'!#REF!="No Data",1,IF(#REF!&lt;&gt;"",1,0))</f>
        <v>#REF!</v>
      </c>
      <c r="AG134" s="25" t="e">
        <f>IF('Crisis Indicator Data'!#REF!="No Data",1,IF(#REF!&lt;&gt;"",1,0))</f>
        <v>#REF!</v>
      </c>
      <c r="AH134" s="25" t="e">
        <f>IF('Crisis Indicator Data'!#REF!="No Data",1,IF(#REF!&lt;&gt;"",1,0))</f>
        <v>#REF!</v>
      </c>
      <c r="AI134" s="25" t="e">
        <f>IF('Crisis Indicator Data'!#REF!="No Data",1,IF(#REF!&lt;&gt;"",1,0))</f>
        <v>#REF!</v>
      </c>
      <c r="AJ134" s="25" t="e">
        <f>IF('Crisis Indicator Data'!#REF!="No Data",1,IF(#REF!&lt;&gt;"",1,0))</f>
        <v>#REF!</v>
      </c>
      <c r="AK134" s="25" t="e">
        <f>IF('Crisis Indicator Data'!#REF!="No Data",1,IF(#REF!&lt;&gt;"",1,0))</f>
        <v>#REF!</v>
      </c>
      <c r="AL134" s="25" t="e">
        <f>IF('Crisis Indicator Data'!#REF!="No Data",1,IF(#REF!&lt;&gt;"",1,0))</f>
        <v>#REF!</v>
      </c>
      <c r="AM134" s="25" t="e">
        <f>IF('Crisis Indicator Data'!#REF!="No Data",1,IF(#REF!&lt;&gt;"",1,0))</f>
        <v>#REF!</v>
      </c>
      <c r="AN134" s="25" t="e">
        <f>IF('Crisis Indicator Data'!#REF!="No Data",1,IF(#REF!&lt;&gt;"",1,0))</f>
        <v>#REF!</v>
      </c>
      <c r="AO134" s="25" t="e">
        <f>IF('Crisis Indicator Data'!#REF!="No Data",1,IF(#REF!&lt;&gt;"",1,0))</f>
        <v>#REF!</v>
      </c>
      <c r="AP134" s="25" t="e">
        <f>IF('Crisis Indicator Data'!#REF!="No Data",1,IF(#REF!&lt;&gt;"",1,0))</f>
        <v>#REF!</v>
      </c>
      <c r="AQ134" s="25" t="e">
        <f>IF('Crisis Indicator Data'!#REF!="No Data",1,IF(#REF!&lt;&gt;"",1,0))</f>
        <v>#REF!</v>
      </c>
      <c r="AR134" s="25" t="e">
        <f>IF('Crisis Indicator Data'!#REF!="No Data",1,IF(#REF!&lt;&gt;"",1,0))</f>
        <v>#REF!</v>
      </c>
      <c r="AS134" s="25" t="e">
        <f>IF('Crisis Indicator Data'!#REF!="No Data",1,IF(#REF!&lt;&gt;"",1,0))</f>
        <v>#REF!</v>
      </c>
      <c r="AT134" s="25" t="e">
        <f>IF('Crisis Indicator Data'!#REF!="No Data",1,IF(#REF!&lt;&gt;"",1,0))</f>
        <v>#REF!</v>
      </c>
      <c r="AU134" s="25" t="e">
        <f>IF('Crisis Indicator Data'!#REF!="No Data",1,IF(#REF!&lt;&gt;"",1,0))</f>
        <v>#REF!</v>
      </c>
      <c r="AV134" s="25" t="e">
        <f>IF('Crisis Indicator Data'!#REF!="No Data",1,IF(#REF!&lt;&gt;"",1,0))</f>
        <v>#REF!</v>
      </c>
      <c r="AW134" s="25" t="e">
        <f>IF('Crisis Indicator Data'!#REF!="No Data",1,IF(#REF!&lt;&gt;"",1,0))</f>
        <v>#REF!</v>
      </c>
      <c r="AX134" s="25" t="e">
        <f>IF('Crisis Indicator Data'!#REF!="No Data",1,IF(#REF!&lt;&gt;"",1,0))</f>
        <v>#REF!</v>
      </c>
      <c r="AY134" s="25" t="e">
        <f>IF('Crisis Indicator Data'!#REF!="No Data",1,IF(#REF!&lt;&gt;"",1,0))</f>
        <v>#REF!</v>
      </c>
      <c r="AZ134" s="25" t="e">
        <f>IF('Crisis Indicator Data'!#REF!="No Data",1,IF(#REF!&lt;&gt;"",1,0))</f>
        <v>#REF!</v>
      </c>
      <c r="BA134" t="e">
        <f t="shared" si="8"/>
        <v>#REF!</v>
      </c>
      <c r="BB134" s="27" t="e">
        <f t="shared" si="9"/>
        <v>#REF!</v>
      </c>
    </row>
    <row r="135" spans="1:54">
      <c r="A135" t="s">
        <v>7038</v>
      </c>
      <c r="B135" s="25" t="e">
        <f>IF('Crisis Indicator Data'!#REF!="No Data",1,IF(#REF!&lt;&gt;"",1,0))</f>
        <v>#REF!</v>
      </c>
      <c r="C135" s="25" t="e">
        <f>IF('Crisis Indicator Data'!#REF!="No Data",1,IF(#REF!&lt;&gt;"",1,0))</f>
        <v>#REF!</v>
      </c>
      <c r="D135" s="25" t="e">
        <f>IF('Crisis Indicator Data'!#REF!="No Data",1,IF(#REF!&lt;&gt;"",1,0))</f>
        <v>#REF!</v>
      </c>
      <c r="E135" s="25" t="e">
        <f>IF('Crisis Indicator Data'!#REF!="No Data",1,IF(#REF!&lt;&gt;"",1,0))</f>
        <v>#REF!</v>
      </c>
      <c r="F135" s="25" t="e">
        <f>IF('Crisis Indicator Data'!#REF!="No Data",1,IF(#REF!&lt;&gt;"",1,0))</f>
        <v>#REF!</v>
      </c>
      <c r="G135" s="25" t="e">
        <f>IF('Crisis Indicator Data'!#REF!="No Data",1,IF(#REF!&lt;&gt;"",1,0))</f>
        <v>#REF!</v>
      </c>
      <c r="H135" s="25" t="e">
        <f>IF('Crisis Indicator Data'!#REF!="No Data",1,IF(#REF!&lt;&gt;"",1,0))</f>
        <v>#REF!</v>
      </c>
      <c r="I135" s="25" t="e">
        <f>IF('Crisis Indicator Data'!#REF!="No Data",1,IF(#REF!&lt;&gt;"",1,0))</f>
        <v>#REF!</v>
      </c>
      <c r="J135" s="25" t="e">
        <f>IF('Crisis Indicator Data'!#REF!="No Data",1,IF(#REF!&lt;&gt;"",1,0))</f>
        <v>#REF!</v>
      </c>
      <c r="K135" s="25" t="e">
        <f>IF('Crisis Indicator Data'!#REF!="No Data",1,IF(#REF!&lt;&gt;"",1,0))</f>
        <v>#REF!</v>
      </c>
      <c r="L135" s="25" t="e">
        <f>IF('Crisis Indicator Data'!#REF!="No Data",1,IF(#REF!&lt;&gt;"",1,0))</f>
        <v>#REF!</v>
      </c>
      <c r="M135" s="25" t="e">
        <f>IF('Crisis Indicator Data'!#REF!="No Data",1,IF(#REF!&lt;&gt;"",1,0))</f>
        <v>#REF!</v>
      </c>
      <c r="N135" s="25" t="e">
        <f>IF('Crisis Indicator Data'!#REF!="No Data",1,IF(#REF!&lt;&gt;"",1,0))</f>
        <v>#REF!</v>
      </c>
      <c r="O135" s="25" t="e">
        <f>IF('Crisis Indicator Data'!#REF!="No Data",1,IF(#REF!&lt;&gt;"",1,0))</f>
        <v>#REF!</v>
      </c>
      <c r="P135" s="25" t="e">
        <f>IF('Crisis Indicator Data'!#REF!="No Data",1,IF(#REF!&lt;&gt;"",1,0))</f>
        <v>#REF!</v>
      </c>
      <c r="Q135" s="25" t="e">
        <f>IF('Crisis Indicator Data'!#REF!="No Data",1,IF(#REF!&lt;&gt;"",1,0))</f>
        <v>#REF!</v>
      </c>
      <c r="R135" s="25" t="e">
        <f>IF('Crisis Indicator Data'!#REF!="No Data",1,IF(#REF!&lt;&gt;"",1,0))</f>
        <v>#REF!</v>
      </c>
      <c r="S135" s="25" t="e">
        <f>IF('Crisis Indicator Data'!#REF!="No Data",1,IF(#REF!&lt;&gt;"",1,0))</f>
        <v>#REF!</v>
      </c>
      <c r="T135" s="25" t="e">
        <f>IF('Crisis Indicator Data'!#REF!="No Data",1,IF(#REF!&lt;&gt;"",1,0))</f>
        <v>#REF!</v>
      </c>
      <c r="U135" s="25" t="e">
        <f>IF('Crisis Indicator Data'!#REF!="No Data",1,IF(#REF!&lt;&gt;"",1,0))</f>
        <v>#REF!</v>
      </c>
      <c r="V135" s="25" t="e">
        <f>IF('Crisis Indicator Data'!#REF!="No Data",1,IF(#REF!&lt;&gt;"",1,0))</f>
        <v>#REF!</v>
      </c>
      <c r="W135" s="25" t="e">
        <f>IF('Crisis Indicator Data'!#REF!="No Data",1,IF(#REF!&lt;&gt;"",1,0))</f>
        <v>#REF!</v>
      </c>
      <c r="X135" s="25" t="e">
        <f>IF('Crisis Indicator Data'!#REF!="No Data",1,IF(#REF!&lt;&gt;"",1,0))</f>
        <v>#REF!</v>
      </c>
      <c r="Y135" s="25" t="e">
        <f>IF('Crisis Indicator Data'!#REF!="No Data",1,IF(#REF!&lt;&gt;"",1,0))</f>
        <v>#REF!</v>
      </c>
      <c r="Z135" s="25" t="e">
        <f>IF('Crisis Indicator Data'!#REF!="No Data",1,IF(#REF!&lt;&gt;"",1,0))</f>
        <v>#REF!</v>
      </c>
      <c r="AA135" s="25" t="e">
        <f>IF('Crisis Indicator Data'!#REF!="No Data",1,IF(#REF!&lt;&gt;"",1,0))</f>
        <v>#REF!</v>
      </c>
      <c r="AB135" s="25" t="e">
        <f>IF('Crisis Indicator Data'!#REF!="No Data",1,IF(#REF!&lt;&gt;"",1,0))</f>
        <v>#REF!</v>
      </c>
      <c r="AC135" s="25" t="e">
        <f>IF('Crisis Indicator Data'!#REF!="No Data",1,IF(#REF!&lt;&gt;"",1,0))</f>
        <v>#REF!</v>
      </c>
      <c r="AD135" s="25" t="e">
        <f>IF('Crisis Indicator Data'!#REF!="No Data",1,IF(#REF!&lt;&gt;"",1,0))</f>
        <v>#REF!</v>
      </c>
      <c r="AE135" s="25" t="e">
        <f>IF('Crisis Indicator Data'!#REF!="No Data",1,IF(#REF!&lt;&gt;"",1,0))</f>
        <v>#REF!</v>
      </c>
      <c r="AF135" s="25" t="e">
        <f>IF('Crisis Indicator Data'!#REF!="No Data",1,IF(#REF!&lt;&gt;"",1,0))</f>
        <v>#REF!</v>
      </c>
      <c r="AG135" s="25" t="e">
        <f>IF('Crisis Indicator Data'!#REF!="No Data",1,IF(#REF!&lt;&gt;"",1,0))</f>
        <v>#REF!</v>
      </c>
      <c r="AH135" s="25" t="e">
        <f>IF('Crisis Indicator Data'!#REF!="No Data",1,IF(#REF!&lt;&gt;"",1,0))</f>
        <v>#REF!</v>
      </c>
      <c r="AI135" s="25" t="e">
        <f>IF('Crisis Indicator Data'!#REF!="No Data",1,IF(#REF!&lt;&gt;"",1,0))</f>
        <v>#REF!</v>
      </c>
      <c r="AJ135" s="25" t="e">
        <f>IF('Crisis Indicator Data'!#REF!="No Data",1,IF(#REF!&lt;&gt;"",1,0))</f>
        <v>#REF!</v>
      </c>
      <c r="AK135" s="25" t="e">
        <f>IF('Crisis Indicator Data'!#REF!="No Data",1,IF(#REF!&lt;&gt;"",1,0))</f>
        <v>#REF!</v>
      </c>
      <c r="AL135" s="25" t="e">
        <f>IF('Crisis Indicator Data'!#REF!="No Data",1,IF(#REF!&lt;&gt;"",1,0))</f>
        <v>#REF!</v>
      </c>
      <c r="AM135" s="25" t="e">
        <f>IF('Crisis Indicator Data'!#REF!="No Data",1,IF(#REF!&lt;&gt;"",1,0))</f>
        <v>#REF!</v>
      </c>
      <c r="AN135" s="25" t="e">
        <f>IF('Crisis Indicator Data'!#REF!="No Data",1,IF(#REF!&lt;&gt;"",1,0))</f>
        <v>#REF!</v>
      </c>
      <c r="AO135" s="25" t="e">
        <f>IF('Crisis Indicator Data'!#REF!="No Data",1,IF(#REF!&lt;&gt;"",1,0))</f>
        <v>#REF!</v>
      </c>
      <c r="AP135" s="25" t="e">
        <f>IF('Crisis Indicator Data'!#REF!="No Data",1,IF(#REF!&lt;&gt;"",1,0))</f>
        <v>#REF!</v>
      </c>
      <c r="AQ135" s="25" t="e">
        <f>IF('Crisis Indicator Data'!#REF!="No Data",1,IF(#REF!&lt;&gt;"",1,0))</f>
        <v>#REF!</v>
      </c>
      <c r="AR135" s="25" t="e">
        <f>IF('Crisis Indicator Data'!#REF!="No Data",1,IF(#REF!&lt;&gt;"",1,0))</f>
        <v>#REF!</v>
      </c>
      <c r="AS135" s="25" t="e">
        <f>IF('Crisis Indicator Data'!#REF!="No Data",1,IF(#REF!&lt;&gt;"",1,0))</f>
        <v>#REF!</v>
      </c>
      <c r="AT135" s="25" t="e">
        <f>IF('Crisis Indicator Data'!#REF!="No Data",1,IF(#REF!&lt;&gt;"",1,0))</f>
        <v>#REF!</v>
      </c>
      <c r="AU135" s="25" t="e">
        <f>IF('Crisis Indicator Data'!#REF!="No Data",1,IF(#REF!&lt;&gt;"",1,0))</f>
        <v>#REF!</v>
      </c>
      <c r="AV135" s="25" t="e">
        <f>IF('Crisis Indicator Data'!#REF!="No Data",1,IF(#REF!&lt;&gt;"",1,0))</f>
        <v>#REF!</v>
      </c>
      <c r="AW135" s="25" t="e">
        <f>IF('Crisis Indicator Data'!#REF!="No Data",1,IF(#REF!&lt;&gt;"",1,0))</f>
        <v>#REF!</v>
      </c>
      <c r="AX135" s="25" t="e">
        <f>IF('Crisis Indicator Data'!#REF!="No Data",1,IF(#REF!&lt;&gt;"",1,0))</f>
        <v>#REF!</v>
      </c>
      <c r="AY135" s="25" t="e">
        <f>IF('Crisis Indicator Data'!#REF!="No Data",1,IF(#REF!&lt;&gt;"",1,0))</f>
        <v>#REF!</v>
      </c>
      <c r="AZ135" s="25" t="e">
        <f>IF('Crisis Indicator Data'!#REF!="No Data",1,IF(#REF!&lt;&gt;"",1,0))</f>
        <v>#REF!</v>
      </c>
      <c r="BA135" t="e">
        <f t="shared" si="8"/>
        <v>#REF!</v>
      </c>
      <c r="BB135" s="27" t="e">
        <f t="shared" si="9"/>
        <v>#REF!</v>
      </c>
    </row>
    <row r="136" spans="1:54">
      <c r="A136" t="s">
        <v>7039</v>
      </c>
      <c r="B136" s="25" t="e">
        <f>IF('Crisis Indicator Data'!#REF!="No Data",1,IF(#REF!&lt;&gt;"",1,0))</f>
        <v>#REF!</v>
      </c>
      <c r="C136" s="25" t="e">
        <f>IF('Crisis Indicator Data'!#REF!="No Data",1,IF(#REF!&lt;&gt;"",1,0))</f>
        <v>#REF!</v>
      </c>
      <c r="D136" s="25" t="e">
        <f>IF('Crisis Indicator Data'!#REF!="No Data",1,IF(#REF!&lt;&gt;"",1,0))</f>
        <v>#REF!</v>
      </c>
      <c r="E136" s="25" t="e">
        <f>IF('Crisis Indicator Data'!#REF!="No Data",1,IF(#REF!&lt;&gt;"",1,0))</f>
        <v>#REF!</v>
      </c>
      <c r="F136" s="25" t="e">
        <f>IF('Crisis Indicator Data'!#REF!="No Data",1,IF(#REF!&lt;&gt;"",1,0))</f>
        <v>#REF!</v>
      </c>
      <c r="G136" s="25" t="e">
        <f>IF('Crisis Indicator Data'!#REF!="No Data",1,IF(#REF!&lt;&gt;"",1,0))</f>
        <v>#REF!</v>
      </c>
      <c r="H136" s="25" t="e">
        <f>IF('Crisis Indicator Data'!#REF!="No Data",1,IF(#REF!&lt;&gt;"",1,0))</f>
        <v>#REF!</v>
      </c>
      <c r="I136" s="25" t="e">
        <f>IF('Crisis Indicator Data'!#REF!="No Data",1,IF(#REF!&lt;&gt;"",1,0))</f>
        <v>#REF!</v>
      </c>
      <c r="J136" s="25" t="e">
        <f>IF('Crisis Indicator Data'!#REF!="No Data",1,IF(#REF!&lt;&gt;"",1,0))</f>
        <v>#REF!</v>
      </c>
      <c r="K136" s="25" t="e">
        <f>IF('Crisis Indicator Data'!#REF!="No Data",1,IF(#REF!&lt;&gt;"",1,0))</f>
        <v>#REF!</v>
      </c>
      <c r="L136" s="25" t="e">
        <f>IF('Crisis Indicator Data'!#REF!="No Data",1,IF(#REF!&lt;&gt;"",1,0))</f>
        <v>#REF!</v>
      </c>
      <c r="M136" s="25" t="e">
        <f>IF('Crisis Indicator Data'!#REF!="No Data",1,IF(#REF!&lt;&gt;"",1,0))</f>
        <v>#REF!</v>
      </c>
      <c r="N136" s="25" t="e">
        <f>IF('Crisis Indicator Data'!#REF!="No Data",1,IF(#REF!&lt;&gt;"",1,0))</f>
        <v>#REF!</v>
      </c>
      <c r="O136" s="25" t="e">
        <f>IF('Crisis Indicator Data'!#REF!="No Data",1,IF(#REF!&lt;&gt;"",1,0))</f>
        <v>#REF!</v>
      </c>
      <c r="P136" s="25" t="e">
        <f>IF('Crisis Indicator Data'!#REF!="No Data",1,IF(#REF!&lt;&gt;"",1,0))</f>
        <v>#REF!</v>
      </c>
      <c r="Q136" s="25" t="e">
        <f>IF('Crisis Indicator Data'!#REF!="No Data",1,IF(#REF!&lt;&gt;"",1,0))</f>
        <v>#REF!</v>
      </c>
      <c r="R136" s="25" t="e">
        <f>IF('Crisis Indicator Data'!#REF!="No Data",1,IF(#REF!&lt;&gt;"",1,0))</f>
        <v>#REF!</v>
      </c>
      <c r="S136" s="25" t="e">
        <f>IF('Crisis Indicator Data'!#REF!="No Data",1,IF(#REF!&lt;&gt;"",1,0))</f>
        <v>#REF!</v>
      </c>
      <c r="T136" s="25" t="e">
        <f>IF('Crisis Indicator Data'!#REF!="No Data",1,IF(#REF!&lt;&gt;"",1,0))</f>
        <v>#REF!</v>
      </c>
      <c r="U136" s="25" t="e">
        <f>IF('Crisis Indicator Data'!#REF!="No Data",1,IF(#REF!&lt;&gt;"",1,0))</f>
        <v>#REF!</v>
      </c>
      <c r="V136" s="25" t="e">
        <f>IF('Crisis Indicator Data'!#REF!="No Data",1,IF(#REF!&lt;&gt;"",1,0))</f>
        <v>#REF!</v>
      </c>
      <c r="W136" s="25" t="e">
        <f>IF('Crisis Indicator Data'!#REF!="No Data",1,IF(#REF!&lt;&gt;"",1,0))</f>
        <v>#REF!</v>
      </c>
      <c r="X136" s="25" t="e">
        <f>IF('Crisis Indicator Data'!#REF!="No Data",1,IF(#REF!&lt;&gt;"",1,0))</f>
        <v>#REF!</v>
      </c>
      <c r="Y136" s="25" t="e">
        <f>IF('Crisis Indicator Data'!#REF!="No Data",1,IF(#REF!&lt;&gt;"",1,0))</f>
        <v>#REF!</v>
      </c>
      <c r="Z136" s="25" t="e">
        <f>IF('Crisis Indicator Data'!#REF!="No Data",1,IF(#REF!&lt;&gt;"",1,0))</f>
        <v>#REF!</v>
      </c>
      <c r="AA136" s="25" t="e">
        <f>IF('Crisis Indicator Data'!#REF!="No Data",1,IF(#REF!&lt;&gt;"",1,0))</f>
        <v>#REF!</v>
      </c>
      <c r="AB136" s="25" t="e">
        <f>IF('Crisis Indicator Data'!#REF!="No Data",1,IF(#REF!&lt;&gt;"",1,0))</f>
        <v>#REF!</v>
      </c>
      <c r="AC136" s="25" t="e">
        <f>IF('Crisis Indicator Data'!#REF!="No Data",1,IF(#REF!&lt;&gt;"",1,0))</f>
        <v>#REF!</v>
      </c>
      <c r="AD136" s="25" t="e">
        <f>IF('Crisis Indicator Data'!#REF!="No Data",1,IF(#REF!&lt;&gt;"",1,0))</f>
        <v>#REF!</v>
      </c>
      <c r="AE136" s="25" t="e">
        <f>IF('Crisis Indicator Data'!#REF!="No Data",1,IF(#REF!&lt;&gt;"",1,0))</f>
        <v>#REF!</v>
      </c>
      <c r="AF136" s="25" t="e">
        <f>IF('Crisis Indicator Data'!#REF!="No Data",1,IF(#REF!&lt;&gt;"",1,0))</f>
        <v>#REF!</v>
      </c>
      <c r="AG136" s="25" t="e">
        <f>IF('Crisis Indicator Data'!#REF!="No Data",1,IF(#REF!&lt;&gt;"",1,0))</f>
        <v>#REF!</v>
      </c>
      <c r="AH136" s="25" t="e">
        <f>IF('Crisis Indicator Data'!#REF!="No Data",1,IF(#REF!&lt;&gt;"",1,0))</f>
        <v>#REF!</v>
      </c>
      <c r="AI136" s="25" t="e">
        <f>IF('Crisis Indicator Data'!#REF!="No Data",1,IF(#REF!&lt;&gt;"",1,0))</f>
        <v>#REF!</v>
      </c>
      <c r="AJ136" s="25" t="e">
        <f>IF('Crisis Indicator Data'!#REF!="No Data",1,IF(#REF!&lt;&gt;"",1,0))</f>
        <v>#REF!</v>
      </c>
      <c r="AK136" s="25" t="e">
        <f>IF('Crisis Indicator Data'!#REF!="No Data",1,IF(#REF!&lt;&gt;"",1,0))</f>
        <v>#REF!</v>
      </c>
      <c r="AL136" s="25" t="e">
        <f>IF('Crisis Indicator Data'!#REF!="No Data",1,IF(#REF!&lt;&gt;"",1,0))</f>
        <v>#REF!</v>
      </c>
      <c r="AM136" s="25" t="e">
        <f>IF('Crisis Indicator Data'!#REF!="No Data",1,IF(#REF!&lt;&gt;"",1,0))</f>
        <v>#REF!</v>
      </c>
      <c r="AN136" s="25" t="e">
        <f>IF('Crisis Indicator Data'!#REF!="No Data",1,IF(#REF!&lt;&gt;"",1,0))</f>
        <v>#REF!</v>
      </c>
      <c r="AO136" s="25" t="e">
        <f>IF('Crisis Indicator Data'!#REF!="No Data",1,IF(#REF!&lt;&gt;"",1,0))</f>
        <v>#REF!</v>
      </c>
      <c r="AP136" s="25" t="e">
        <f>IF('Crisis Indicator Data'!#REF!="No Data",1,IF(#REF!&lt;&gt;"",1,0))</f>
        <v>#REF!</v>
      </c>
      <c r="AQ136" s="25" t="e">
        <f>IF('Crisis Indicator Data'!#REF!="No Data",1,IF(#REF!&lt;&gt;"",1,0))</f>
        <v>#REF!</v>
      </c>
      <c r="AR136" s="25" t="e">
        <f>IF('Crisis Indicator Data'!#REF!="No Data",1,IF(#REF!&lt;&gt;"",1,0))</f>
        <v>#REF!</v>
      </c>
      <c r="AS136" s="25" t="e">
        <f>IF('Crisis Indicator Data'!#REF!="No Data",1,IF(#REF!&lt;&gt;"",1,0))</f>
        <v>#REF!</v>
      </c>
      <c r="AT136" s="25" t="e">
        <f>IF('Crisis Indicator Data'!#REF!="No Data",1,IF(#REF!&lt;&gt;"",1,0))</f>
        <v>#REF!</v>
      </c>
      <c r="AU136" s="25" t="e">
        <f>IF('Crisis Indicator Data'!#REF!="No Data",1,IF(#REF!&lt;&gt;"",1,0))</f>
        <v>#REF!</v>
      </c>
      <c r="AV136" s="25" t="e">
        <f>IF('Crisis Indicator Data'!#REF!="No Data",1,IF(#REF!&lt;&gt;"",1,0))</f>
        <v>#REF!</v>
      </c>
      <c r="AW136" s="25" t="e">
        <f>IF('Crisis Indicator Data'!#REF!="No Data",1,IF(#REF!&lt;&gt;"",1,0))</f>
        <v>#REF!</v>
      </c>
      <c r="AX136" s="25" t="e">
        <f>IF('Crisis Indicator Data'!#REF!="No Data",1,IF(#REF!&lt;&gt;"",1,0))</f>
        <v>#REF!</v>
      </c>
      <c r="AY136" s="25" t="e">
        <f>IF('Crisis Indicator Data'!#REF!="No Data",1,IF(#REF!&lt;&gt;"",1,0))</f>
        <v>#REF!</v>
      </c>
      <c r="AZ136" s="25" t="e">
        <f>IF('Crisis Indicator Data'!#REF!="No Data",1,IF(#REF!&lt;&gt;"",1,0))</f>
        <v>#REF!</v>
      </c>
      <c r="BA136" t="e">
        <f t="shared" si="8"/>
        <v>#REF!</v>
      </c>
      <c r="BB136" s="27" t="e">
        <f t="shared" si="9"/>
        <v>#REF!</v>
      </c>
    </row>
    <row r="137" spans="1:54">
      <c r="A137" t="s">
        <v>7045</v>
      </c>
      <c r="B137" s="25" t="e">
        <f>IF('Crisis Indicator Data'!#REF!="No Data",1,IF(#REF!&lt;&gt;"",1,0))</f>
        <v>#REF!</v>
      </c>
      <c r="C137" s="25" t="e">
        <f>IF('Crisis Indicator Data'!#REF!="No Data",1,IF(#REF!&lt;&gt;"",1,0))</f>
        <v>#REF!</v>
      </c>
      <c r="D137" s="25" t="e">
        <f>IF('Crisis Indicator Data'!#REF!="No Data",1,IF(#REF!&lt;&gt;"",1,0))</f>
        <v>#REF!</v>
      </c>
      <c r="E137" s="25" t="e">
        <f>IF('Crisis Indicator Data'!#REF!="No Data",1,IF(#REF!&lt;&gt;"",1,0))</f>
        <v>#REF!</v>
      </c>
      <c r="F137" s="25" t="e">
        <f>IF('Crisis Indicator Data'!#REF!="No Data",1,IF(#REF!&lt;&gt;"",1,0))</f>
        <v>#REF!</v>
      </c>
      <c r="G137" s="25" t="e">
        <f>IF('Crisis Indicator Data'!#REF!="No Data",1,IF(#REF!&lt;&gt;"",1,0))</f>
        <v>#REF!</v>
      </c>
      <c r="H137" s="25" t="e">
        <f>IF('Crisis Indicator Data'!#REF!="No Data",1,IF(#REF!&lt;&gt;"",1,0))</f>
        <v>#REF!</v>
      </c>
      <c r="I137" s="25" t="e">
        <f>IF('Crisis Indicator Data'!#REF!="No Data",1,IF(#REF!&lt;&gt;"",1,0))</f>
        <v>#REF!</v>
      </c>
      <c r="J137" s="25" t="e">
        <f>IF('Crisis Indicator Data'!#REF!="No Data",1,IF(#REF!&lt;&gt;"",1,0))</f>
        <v>#REF!</v>
      </c>
      <c r="K137" s="25" t="e">
        <f>IF('Crisis Indicator Data'!#REF!="No Data",1,IF(#REF!&lt;&gt;"",1,0))</f>
        <v>#REF!</v>
      </c>
      <c r="L137" s="25" t="e">
        <f>IF('Crisis Indicator Data'!#REF!="No Data",1,IF(#REF!&lt;&gt;"",1,0))</f>
        <v>#REF!</v>
      </c>
      <c r="M137" s="25" t="e">
        <f>IF('Crisis Indicator Data'!#REF!="No Data",1,IF(#REF!&lt;&gt;"",1,0))</f>
        <v>#REF!</v>
      </c>
      <c r="N137" s="25" t="e">
        <f>IF('Crisis Indicator Data'!#REF!="No Data",1,IF(#REF!&lt;&gt;"",1,0))</f>
        <v>#REF!</v>
      </c>
      <c r="O137" s="25" t="e">
        <f>IF('Crisis Indicator Data'!#REF!="No Data",1,IF(#REF!&lt;&gt;"",1,0))</f>
        <v>#REF!</v>
      </c>
      <c r="P137" s="25" t="e">
        <f>IF('Crisis Indicator Data'!#REF!="No Data",1,IF(#REF!&lt;&gt;"",1,0))</f>
        <v>#REF!</v>
      </c>
      <c r="Q137" s="25" t="e">
        <f>IF('Crisis Indicator Data'!#REF!="No Data",1,IF(#REF!&lt;&gt;"",1,0))</f>
        <v>#REF!</v>
      </c>
      <c r="R137" s="25" t="e">
        <f>IF('Crisis Indicator Data'!#REF!="No Data",1,IF(#REF!&lt;&gt;"",1,0))</f>
        <v>#REF!</v>
      </c>
      <c r="S137" s="25" t="e">
        <f>IF('Crisis Indicator Data'!#REF!="No Data",1,IF(#REF!&lt;&gt;"",1,0))</f>
        <v>#REF!</v>
      </c>
      <c r="T137" s="25" t="e">
        <f>IF('Crisis Indicator Data'!#REF!="No Data",1,IF(#REF!&lt;&gt;"",1,0))</f>
        <v>#REF!</v>
      </c>
      <c r="U137" s="25" t="e">
        <f>IF('Crisis Indicator Data'!#REF!="No Data",1,IF(#REF!&lt;&gt;"",1,0))</f>
        <v>#REF!</v>
      </c>
      <c r="V137" s="25" t="e">
        <f>IF('Crisis Indicator Data'!#REF!="No Data",1,IF(#REF!&lt;&gt;"",1,0))</f>
        <v>#REF!</v>
      </c>
      <c r="W137" s="25" t="e">
        <f>IF('Crisis Indicator Data'!#REF!="No Data",1,IF(#REF!&lt;&gt;"",1,0))</f>
        <v>#REF!</v>
      </c>
      <c r="X137" s="25" t="e">
        <f>IF('Crisis Indicator Data'!#REF!="No Data",1,IF(#REF!&lt;&gt;"",1,0))</f>
        <v>#REF!</v>
      </c>
      <c r="Y137" s="25" t="e">
        <f>IF('Crisis Indicator Data'!#REF!="No Data",1,IF(#REF!&lt;&gt;"",1,0))</f>
        <v>#REF!</v>
      </c>
      <c r="Z137" s="25" t="e">
        <f>IF('Crisis Indicator Data'!#REF!="No Data",1,IF(#REF!&lt;&gt;"",1,0))</f>
        <v>#REF!</v>
      </c>
      <c r="AA137" s="25" t="e">
        <f>IF('Crisis Indicator Data'!#REF!="No Data",1,IF(#REF!&lt;&gt;"",1,0))</f>
        <v>#REF!</v>
      </c>
      <c r="AB137" s="25" t="e">
        <f>IF('Crisis Indicator Data'!#REF!="No Data",1,IF(#REF!&lt;&gt;"",1,0))</f>
        <v>#REF!</v>
      </c>
      <c r="AC137" s="25" t="e">
        <f>IF('Crisis Indicator Data'!#REF!="No Data",1,IF(#REF!&lt;&gt;"",1,0))</f>
        <v>#REF!</v>
      </c>
      <c r="AD137" s="25" t="e">
        <f>IF('Crisis Indicator Data'!#REF!="No Data",1,IF(#REF!&lt;&gt;"",1,0))</f>
        <v>#REF!</v>
      </c>
      <c r="AE137" s="25" t="e">
        <f>IF('Crisis Indicator Data'!#REF!="No Data",1,IF(#REF!&lt;&gt;"",1,0))</f>
        <v>#REF!</v>
      </c>
      <c r="AF137" s="25" t="e">
        <f>IF('Crisis Indicator Data'!#REF!="No Data",1,IF(#REF!&lt;&gt;"",1,0))</f>
        <v>#REF!</v>
      </c>
      <c r="AG137" s="25" t="e">
        <f>IF('Crisis Indicator Data'!#REF!="No Data",1,IF(#REF!&lt;&gt;"",1,0))</f>
        <v>#REF!</v>
      </c>
      <c r="AH137" s="25" t="e">
        <f>IF('Crisis Indicator Data'!#REF!="No Data",1,IF(#REF!&lt;&gt;"",1,0))</f>
        <v>#REF!</v>
      </c>
      <c r="AI137" s="25" t="e">
        <f>IF('Crisis Indicator Data'!#REF!="No Data",1,IF(#REF!&lt;&gt;"",1,0))</f>
        <v>#REF!</v>
      </c>
      <c r="AJ137" s="25" t="e">
        <f>IF('Crisis Indicator Data'!#REF!="No Data",1,IF(#REF!&lt;&gt;"",1,0))</f>
        <v>#REF!</v>
      </c>
      <c r="AK137" s="25" t="e">
        <f>IF('Crisis Indicator Data'!#REF!="No Data",1,IF(#REF!&lt;&gt;"",1,0))</f>
        <v>#REF!</v>
      </c>
      <c r="AL137" s="25" t="e">
        <f>IF('Crisis Indicator Data'!#REF!="No Data",1,IF(#REF!&lt;&gt;"",1,0))</f>
        <v>#REF!</v>
      </c>
      <c r="AM137" s="25" t="e">
        <f>IF('Crisis Indicator Data'!#REF!="No Data",1,IF(#REF!&lt;&gt;"",1,0))</f>
        <v>#REF!</v>
      </c>
      <c r="AN137" s="25" t="e">
        <f>IF('Crisis Indicator Data'!#REF!="No Data",1,IF(#REF!&lt;&gt;"",1,0))</f>
        <v>#REF!</v>
      </c>
      <c r="AO137" s="25" t="e">
        <f>IF('Crisis Indicator Data'!#REF!="No Data",1,IF(#REF!&lt;&gt;"",1,0))</f>
        <v>#REF!</v>
      </c>
      <c r="AP137" s="25" t="e">
        <f>IF('Crisis Indicator Data'!#REF!="No Data",1,IF(#REF!&lt;&gt;"",1,0))</f>
        <v>#REF!</v>
      </c>
      <c r="AQ137" s="25" t="e">
        <f>IF('Crisis Indicator Data'!#REF!="No Data",1,IF(#REF!&lt;&gt;"",1,0))</f>
        <v>#REF!</v>
      </c>
      <c r="AR137" s="25" t="e">
        <f>IF('Crisis Indicator Data'!#REF!="No Data",1,IF(#REF!&lt;&gt;"",1,0))</f>
        <v>#REF!</v>
      </c>
      <c r="AS137" s="25" t="e">
        <f>IF('Crisis Indicator Data'!#REF!="No Data",1,IF(#REF!&lt;&gt;"",1,0))</f>
        <v>#REF!</v>
      </c>
      <c r="AT137" s="25" t="e">
        <f>IF('Crisis Indicator Data'!#REF!="No Data",1,IF(#REF!&lt;&gt;"",1,0))</f>
        <v>#REF!</v>
      </c>
      <c r="AU137" s="25" t="e">
        <f>IF('Crisis Indicator Data'!#REF!="No Data",1,IF(#REF!&lt;&gt;"",1,0))</f>
        <v>#REF!</v>
      </c>
      <c r="AV137" s="25" t="e">
        <f>IF('Crisis Indicator Data'!#REF!="No Data",1,IF(#REF!&lt;&gt;"",1,0))</f>
        <v>#REF!</v>
      </c>
      <c r="AW137" s="25" t="e">
        <f>IF('Crisis Indicator Data'!#REF!="No Data",1,IF(#REF!&lt;&gt;"",1,0))</f>
        <v>#REF!</v>
      </c>
      <c r="AX137" s="25" t="e">
        <f>IF('Crisis Indicator Data'!#REF!="No Data",1,IF(#REF!&lt;&gt;"",1,0))</f>
        <v>#REF!</v>
      </c>
      <c r="AY137" s="25" t="e">
        <f>IF('Crisis Indicator Data'!#REF!="No Data",1,IF(#REF!&lt;&gt;"",1,0))</f>
        <v>#REF!</v>
      </c>
      <c r="AZ137" s="25" t="e">
        <f>IF('Crisis Indicator Data'!#REF!="No Data",1,IF(#REF!&lt;&gt;"",1,0))</f>
        <v>#REF!</v>
      </c>
      <c r="BA137" t="e">
        <f t="shared" si="8"/>
        <v>#REF!</v>
      </c>
      <c r="BB137" s="27" t="e">
        <f t="shared" si="9"/>
        <v>#REF!</v>
      </c>
    </row>
    <row r="138" spans="1:54">
      <c r="A138" t="s">
        <v>7051</v>
      </c>
      <c r="B138" s="25" t="e">
        <f>IF('Crisis Indicator Data'!#REF!="No Data",1,IF(#REF!&lt;&gt;"",1,0))</f>
        <v>#REF!</v>
      </c>
      <c r="C138" s="25" t="e">
        <f>IF('Crisis Indicator Data'!#REF!="No Data",1,IF(#REF!&lt;&gt;"",1,0))</f>
        <v>#REF!</v>
      </c>
      <c r="D138" s="25" t="e">
        <f>IF('Crisis Indicator Data'!#REF!="No Data",1,IF(#REF!&lt;&gt;"",1,0))</f>
        <v>#REF!</v>
      </c>
      <c r="E138" s="25" t="e">
        <f>IF('Crisis Indicator Data'!#REF!="No Data",1,IF(#REF!&lt;&gt;"",1,0))</f>
        <v>#REF!</v>
      </c>
      <c r="F138" s="25" t="e">
        <f>IF('Crisis Indicator Data'!#REF!="No Data",1,IF(#REF!&lt;&gt;"",1,0))</f>
        <v>#REF!</v>
      </c>
      <c r="G138" s="25" t="e">
        <f>IF('Crisis Indicator Data'!#REF!="No Data",1,IF(#REF!&lt;&gt;"",1,0))</f>
        <v>#REF!</v>
      </c>
      <c r="H138" s="25" t="e">
        <f>IF('Crisis Indicator Data'!#REF!="No Data",1,IF(#REF!&lt;&gt;"",1,0))</f>
        <v>#REF!</v>
      </c>
      <c r="I138" s="25" t="e">
        <f>IF('Crisis Indicator Data'!#REF!="No Data",1,IF(#REF!&lt;&gt;"",1,0))</f>
        <v>#REF!</v>
      </c>
      <c r="J138" s="25" t="e">
        <f>IF('Crisis Indicator Data'!#REF!="No Data",1,IF(#REF!&lt;&gt;"",1,0))</f>
        <v>#REF!</v>
      </c>
      <c r="K138" s="25" t="e">
        <f>IF('Crisis Indicator Data'!#REF!="No Data",1,IF(#REF!&lt;&gt;"",1,0))</f>
        <v>#REF!</v>
      </c>
      <c r="L138" s="25" t="e">
        <f>IF('Crisis Indicator Data'!#REF!="No Data",1,IF(#REF!&lt;&gt;"",1,0))</f>
        <v>#REF!</v>
      </c>
      <c r="M138" s="25" t="e">
        <f>IF('Crisis Indicator Data'!#REF!="No Data",1,IF(#REF!&lt;&gt;"",1,0))</f>
        <v>#REF!</v>
      </c>
      <c r="N138" s="25" t="e">
        <f>IF('Crisis Indicator Data'!#REF!="No Data",1,IF(#REF!&lt;&gt;"",1,0))</f>
        <v>#REF!</v>
      </c>
      <c r="O138" s="25" t="e">
        <f>IF('Crisis Indicator Data'!#REF!="No Data",1,IF(#REF!&lt;&gt;"",1,0))</f>
        <v>#REF!</v>
      </c>
      <c r="P138" s="25" t="e">
        <f>IF('Crisis Indicator Data'!#REF!="No Data",1,IF(#REF!&lt;&gt;"",1,0))</f>
        <v>#REF!</v>
      </c>
      <c r="Q138" s="25" t="e">
        <f>IF('Crisis Indicator Data'!#REF!="No Data",1,IF(#REF!&lt;&gt;"",1,0))</f>
        <v>#REF!</v>
      </c>
      <c r="R138" s="25" t="e">
        <f>IF('Crisis Indicator Data'!#REF!="No Data",1,IF(#REF!&lt;&gt;"",1,0))</f>
        <v>#REF!</v>
      </c>
      <c r="S138" s="25" t="e">
        <f>IF('Crisis Indicator Data'!#REF!="No Data",1,IF(#REF!&lt;&gt;"",1,0))</f>
        <v>#REF!</v>
      </c>
      <c r="T138" s="25" t="e">
        <f>IF('Crisis Indicator Data'!#REF!="No Data",1,IF(#REF!&lt;&gt;"",1,0))</f>
        <v>#REF!</v>
      </c>
      <c r="U138" s="25" t="e">
        <f>IF('Crisis Indicator Data'!#REF!="No Data",1,IF(#REF!&lt;&gt;"",1,0))</f>
        <v>#REF!</v>
      </c>
      <c r="V138" s="25" t="e">
        <f>IF('Crisis Indicator Data'!#REF!="No Data",1,IF(#REF!&lt;&gt;"",1,0))</f>
        <v>#REF!</v>
      </c>
      <c r="W138" s="25" t="e">
        <f>IF('Crisis Indicator Data'!#REF!="No Data",1,IF(#REF!&lt;&gt;"",1,0))</f>
        <v>#REF!</v>
      </c>
      <c r="X138" s="25" t="e">
        <f>IF('Crisis Indicator Data'!#REF!="No Data",1,IF(#REF!&lt;&gt;"",1,0))</f>
        <v>#REF!</v>
      </c>
      <c r="Y138" s="25" t="e">
        <f>IF('Crisis Indicator Data'!#REF!="No Data",1,IF(#REF!&lt;&gt;"",1,0))</f>
        <v>#REF!</v>
      </c>
      <c r="Z138" s="25" t="e">
        <f>IF('Crisis Indicator Data'!#REF!="No Data",1,IF(#REF!&lt;&gt;"",1,0))</f>
        <v>#REF!</v>
      </c>
      <c r="AA138" s="25" t="e">
        <f>IF('Crisis Indicator Data'!#REF!="No Data",1,IF(#REF!&lt;&gt;"",1,0))</f>
        <v>#REF!</v>
      </c>
      <c r="AB138" s="25" t="e">
        <f>IF('Crisis Indicator Data'!#REF!="No Data",1,IF(#REF!&lt;&gt;"",1,0))</f>
        <v>#REF!</v>
      </c>
      <c r="AC138" s="25" t="e">
        <f>IF('Crisis Indicator Data'!#REF!="No Data",1,IF(#REF!&lt;&gt;"",1,0))</f>
        <v>#REF!</v>
      </c>
      <c r="AD138" s="25" t="e">
        <f>IF('Crisis Indicator Data'!#REF!="No Data",1,IF(#REF!&lt;&gt;"",1,0))</f>
        <v>#REF!</v>
      </c>
      <c r="AE138" s="25" t="e">
        <f>IF('Crisis Indicator Data'!#REF!="No Data",1,IF(#REF!&lt;&gt;"",1,0))</f>
        <v>#REF!</v>
      </c>
      <c r="AF138" s="25" t="e">
        <f>IF('Crisis Indicator Data'!#REF!="No Data",1,IF(#REF!&lt;&gt;"",1,0))</f>
        <v>#REF!</v>
      </c>
      <c r="AG138" s="25" t="e">
        <f>IF('Crisis Indicator Data'!#REF!="No Data",1,IF(#REF!&lt;&gt;"",1,0))</f>
        <v>#REF!</v>
      </c>
      <c r="AH138" s="25" t="e">
        <f>IF('Crisis Indicator Data'!#REF!="No Data",1,IF(#REF!&lt;&gt;"",1,0))</f>
        <v>#REF!</v>
      </c>
      <c r="AI138" s="25" t="e">
        <f>IF('Crisis Indicator Data'!#REF!="No Data",1,IF(#REF!&lt;&gt;"",1,0))</f>
        <v>#REF!</v>
      </c>
      <c r="AJ138" s="25" t="e">
        <f>IF('Crisis Indicator Data'!#REF!="No Data",1,IF(#REF!&lt;&gt;"",1,0))</f>
        <v>#REF!</v>
      </c>
      <c r="AK138" s="25" t="e">
        <f>IF('Crisis Indicator Data'!#REF!="No Data",1,IF(#REF!&lt;&gt;"",1,0))</f>
        <v>#REF!</v>
      </c>
      <c r="AL138" s="25" t="e">
        <f>IF('Crisis Indicator Data'!#REF!="No Data",1,IF(#REF!&lt;&gt;"",1,0))</f>
        <v>#REF!</v>
      </c>
      <c r="AM138" s="25" t="e">
        <f>IF('Crisis Indicator Data'!#REF!="No Data",1,IF(#REF!&lt;&gt;"",1,0))</f>
        <v>#REF!</v>
      </c>
      <c r="AN138" s="25" t="e">
        <f>IF('Crisis Indicator Data'!#REF!="No Data",1,IF(#REF!&lt;&gt;"",1,0))</f>
        <v>#REF!</v>
      </c>
      <c r="AO138" s="25" t="e">
        <f>IF('Crisis Indicator Data'!#REF!="No Data",1,IF(#REF!&lt;&gt;"",1,0))</f>
        <v>#REF!</v>
      </c>
      <c r="AP138" s="25" t="e">
        <f>IF('Crisis Indicator Data'!#REF!="No Data",1,IF(#REF!&lt;&gt;"",1,0))</f>
        <v>#REF!</v>
      </c>
      <c r="AQ138" s="25" t="e">
        <f>IF('Crisis Indicator Data'!#REF!="No Data",1,IF(#REF!&lt;&gt;"",1,0))</f>
        <v>#REF!</v>
      </c>
      <c r="AR138" s="25" t="e">
        <f>IF('Crisis Indicator Data'!#REF!="No Data",1,IF(#REF!&lt;&gt;"",1,0))</f>
        <v>#REF!</v>
      </c>
      <c r="AS138" s="25" t="e">
        <f>IF('Crisis Indicator Data'!#REF!="No Data",1,IF(#REF!&lt;&gt;"",1,0))</f>
        <v>#REF!</v>
      </c>
      <c r="AT138" s="25" t="e">
        <f>IF('Crisis Indicator Data'!#REF!="No Data",1,IF(#REF!&lt;&gt;"",1,0))</f>
        <v>#REF!</v>
      </c>
      <c r="AU138" s="25" t="e">
        <f>IF('Crisis Indicator Data'!#REF!="No Data",1,IF(#REF!&lt;&gt;"",1,0))</f>
        <v>#REF!</v>
      </c>
      <c r="AV138" s="25" t="e">
        <f>IF('Crisis Indicator Data'!#REF!="No Data",1,IF(#REF!&lt;&gt;"",1,0))</f>
        <v>#REF!</v>
      </c>
      <c r="AW138" s="25" t="e">
        <f>IF('Crisis Indicator Data'!#REF!="No Data",1,IF(#REF!&lt;&gt;"",1,0))</f>
        <v>#REF!</v>
      </c>
      <c r="AX138" s="25" t="e">
        <f>IF('Crisis Indicator Data'!#REF!="No Data",1,IF(#REF!&lt;&gt;"",1,0))</f>
        <v>#REF!</v>
      </c>
      <c r="AY138" s="25" t="e">
        <f>IF('Crisis Indicator Data'!#REF!="No Data",1,IF(#REF!&lt;&gt;"",1,0))</f>
        <v>#REF!</v>
      </c>
      <c r="AZ138" s="25" t="e">
        <f>IF('Crisis Indicator Data'!#REF!="No Data",1,IF(#REF!&lt;&gt;"",1,0))</f>
        <v>#REF!</v>
      </c>
      <c r="BA138" t="e">
        <f t="shared" si="8"/>
        <v>#REF!</v>
      </c>
      <c r="BB138" s="27" t="e">
        <f t="shared" si="9"/>
        <v>#REF!</v>
      </c>
    </row>
    <row r="139" spans="1:54">
      <c r="A139" t="s">
        <v>7058</v>
      </c>
      <c r="B139" s="25" t="e">
        <f>IF('Crisis Indicator Data'!#REF!="No Data",1,IF(#REF!&lt;&gt;"",1,0))</f>
        <v>#REF!</v>
      </c>
      <c r="C139" s="25" t="e">
        <f>IF('Crisis Indicator Data'!#REF!="No Data",1,IF(#REF!&lt;&gt;"",1,0))</f>
        <v>#REF!</v>
      </c>
      <c r="D139" s="25" t="e">
        <f>IF('Crisis Indicator Data'!#REF!="No Data",1,IF(#REF!&lt;&gt;"",1,0))</f>
        <v>#REF!</v>
      </c>
      <c r="E139" s="25" t="e">
        <f>IF('Crisis Indicator Data'!#REF!="No Data",1,IF(#REF!&lt;&gt;"",1,0))</f>
        <v>#REF!</v>
      </c>
      <c r="F139" s="25" t="e">
        <f>IF('Crisis Indicator Data'!#REF!="No Data",1,IF(#REF!&lt;&gt;"",1,0))</f>
        <v>#REF!</v>
      </c>
      <c r="G139" s="25" t="e">
        <f>IF('Crisis Indicator Data'!#REF!="No Data",1,IF(#REF!&lt;&gt;"",1,0))</f>
        <v>#REF!</v>
      </c>
      <c r="H139" s="25" t="e">
        <f>IF('Crisis Indicator Data'!#REF!="No Data",1,IF(#REF!&lt;&gt;"",1,0))</f>
        <v>#REF!</v>
      </c>
      <c r="I139" s="25" t="e">
        <f>IF('Crisis Indicator Data'!#REF!="No Data",1,IF(#REF!&lt;&gt;"",1,0))</f>
        <v>#REF!</v>
      </c>
      <c r="J139" s="25" t="e">
        <f>IF('Crisis Indicator Data'!#REF!="No Data",1,IF(#REF!&lt;&gt;"",1,0))</f>
        <v>#REF!</v>
      </c>
      <c r="K139" s="25" t="e">
        <f>IF('Crisis Indicator Data'!#REF!="No Data",1,IF(#REF!&lt;&gt;"",1,0))</f>
        <v>#REF!</v>
      </c>
      <c r="L139" s="25" t="e">
        <f>IF('Crisis Indicator Data'!#REF!="No Data",1,IF(#REF!&lt;&gt;"",1,0))</f>
        <v>#REF!</v>
      </c>
      <c r="M139" s="25" t="e">
        <f>IF('Crisis Indicator Data'!#REF!="No Data",1,IF(#REF!&lt;&gt;"",1,0))</f>
        <v>#REF!</v>
      </c>
      <c r="N139" s="25" t="e">
        <f>IF('Crisis Indicator Data'!#REF!="No Data",1,IF(#REF!&lt;&gt;"",1,0))</f>
        <v>#REF!</v>
      </c>
      <c r="O139" s="25" t="e">
        <f>IF('Crisis Indicator Data'!#REF!="No Data",1,IF(#REF!&lt;&gt;"",1,0))</f>
        <v>#REF!</v>
      </c>
      <c r="P139" s="25" t="e">
        <f>IF('Crisis Indicator Data'!#REF!="No Data",1,IF(#REF!&lt;&gt;"",1,0))</f>
        <v>#REF!</v>
      </c>
      <c r="Q139" s="25" t="e">
        <f>IF('Crisis Indicator Data'!#REF!="No Data",1,IF(#REF!&lt;&gt;"",1,0))</f>
        <v>#REF!</v>
      </c>
      <c r="R139" s="25" t="e">
        <f>IF('Crisis Indicator Data'!#REF!="No Data",1,IF(#REF!&lt;&gt;"",1,0))</f>
        <v>#REF!</v>
      </c>
      <c r="S139" s="25" t="e">
        <f>IF('Crisis Indicator Data'!#REF!="No Data",1,IF(#REF!&lt;&gt;"",1,0))</f>
        <v>#REF!</v>
      </c>
      <c r="T139" s="25" t="e">
        <f>IF('Crisis Indicator Data'!#REF!="No Data",1,IF(#REF!&lt;&gt;"",1,0))</f>
        <v>#REF!</v>
      </c>
      <c r="U139" s="25" t="e">
        <f>IF('Crisis Indicator Data'!#REF!="No Data",1,IF(#REF!&lt;&gt;"",1,0))</f>
        <v>#REF!</v>
      </c>
      <c r="V139" s="25" t="e">
        <f>IF('Crisis Indicator Data'!#REF!="No Data",1,IF(#REF!&lt;&gt;"",1,0))</f>
        <v>#REF!</v>
      </c>
      <c r="W139" s="25" t="e">
        <f>IF('Crisis Indicator Data'!#REF!="No Data",1,IF(#REF!&lt;&gt;"",1,0))</f>
        <v>#REF!</v>
      </c>
      <c r="X139" s="25" t="e">
        <f>IF('Crisis Indicator Data'!#REF!="No Data",1,IF(#REF!&lt;&gt;"",1,0))</f>
        <v>#REF!</v>
      </c>
      <c r="Y139" s="25" t="e">
        <f>IF('Crisis Indicator Data'!#REF!="No Data",1,IF(#REF!&lt;&gt;"",1,0))</f>
        <v>#REF!</v>
      </c>
      <c r="Z139" s="25" t="e">
        <f>IF('Crisis Indicator Data'!#REF!="No Data",1,IF(#REF!&lt;&gt;"",1,0))</f>
        <v>#REF!</v>
      </c>
      <c r="AA139" s="25" t="e">
        <f>IF('Crisis Indicator Data'!#REF!="No Data",1,IF(#REF!&lt;&gt;"",1,0))</f>
        <v>#REF!</v>
      </c>
      <c r="AB139" s="25" t="e">
        <f>IF('Crisis Indicator Data'!#REF!="No Data",1,IF(#REF!&lt;&gt;"",1,0))</f>
        <v>#REF!</v>
      </c>
      <c r="AC139" s="25" t="e">
        <f>IF('Crisis Indicator Data'!#REF!="No Data",1,IF(#REF!&lt;&gt;"",1,0))</f>
        <v>#REF!</v>
      </c>
      <c r="AD139" s="25" t="e">
        <f>IF('Crisis Indicator Data'!#REF!="No Data",1,IF(#REF!&lt;&gt;"",1,0))</f>
        <v>#REF!</v>
      </c>
      <c r="AE139" s="25" t="e">
        <f>IF('Crisis Indicator Data'!#REF!="No Data",1,IF(#REF!&lt;&gt;"",1,0))</f>
        <v>#REF!</v>
      </c>
      <c r="AF139" s="25" t="e">
        <f>IF('Crisis Indicator Data'!#REF!="No Data",1,IF(#REF!&lt;&gt;"",1,0))</f>
        <v>#REF!</v>
      </c>
      <c r="AG139" s="25" t="e">
        <f>IF('Crisis Indicator Data'!#REF!="No Data",1,IF(#REF!&lt;&gt;"",1,0))</f>
        <v>#REF!</v>
      </c>
      <c r="AH139" s="25" t="e">
        <f>IF('Crisis Indicator Data'!#REF!="No Data",1,IF(#REF!&lt;&gt;"",1,0))</f>
        <v>#REF!</v>
      </c>
      <c r="AI139" s="25" t="e">
        <f>IF('Crisis Indicator Data'!#REF!="No Data",1,IF(#REF!&lt;&gt;"",1,0))</f>
        <v>#REF!</v>
      </c>
      <c r="AJ139" s="25" t="e">
        <f>IF('Crisis Indicator Data'!#REF!="No Data",1,IF(#REF!&lt;&gt;"",1,0))</f>
        <v>#REF!</v>
      </c>
      <c r="AK139" s="25" t="e">
        <f>IF('Crisis Indicator Data'!#REF!="No Data",1,IF(#REF!&lt;&gt;"",1,0))</f>
        <v>#REF!</v>
      </c>
      <c r="AL139" s="25" t="e">
        <f>IF('Crisis Indicator Data'!#REF!="No Data",1,IF(#REF!&lt;&gt;"",1,0))</f>
        <v>#REF!</v>
      </c>
      <c r="AM139" s="25" t="e">
        <f>IF('Crisis Indicator Data'!#REF!="No Data",1,IF(#REF!&lt;&gt;"",1,0))</f>
        <v>#REF!</v>
      </c>
      <c r="AN139" s="25" t="e">
        <f>IF('Crisis Indicator Data'!#REF!="No Data",1,IF(#REF!&lt;&gt;"",1,0))</f>
        <v>#REF!</v>
      </c>
      <c r="AO139" s="25" t="e">
        <f>IF('Crisis Indicator Data'!#REF!="No Data",1,IF(#REF!&lt;&gt;"",1,0))</f>
        <v>#REF!</v>
      </c>
      <c r="AP139" s="25" t="e">
        <f>IF('Crisis Indicator Data'!#REF!="No Data",1,IF(#REF!&lt;&gt;"",1,0))</f>
        <v>#REF!</v>
      </c>
      <c r="AQ139" s="25" t="e">
        <f>IF('Crisis Indicator Data'!#REF!="No Data",1,IF(#REF!&lt;&gt;"",1,0))</f>
        <v>#REF!</v>
      </c>
      <c r="AR139" s="25" t="e">
        <f>IF('Crisis Indicator Data'!#REF!="No Data",1,IF(#REF!&lt;&gt;"",1,0))</f>
        <v>#REF!</v>
      </c>
      <c r="AS139" s="25" t="e">
        <f>IF('Crisis Indicator Data'!#REF!="No Data",1,IF(#REF!&lt;&gt;"",1,0))</f>
        <v>#REF!</v>
      </c>
      <c r="AT139" s="25" t="e">
        <f>IF('Crisis Indicator Data'!#REF!="No Data",1,IF(#REF!&lt;&gt;"",1,0))</f>
        <v>#REF!</v>
      </c>
      <c r="AU139" s="25" t="e">
        <f>IF('Crisis Indicator Data'!#REF!="No Data",1,IF(#REF!&lt;&gt;"",1,0))</f>
        <v>#REF!</v>
      </c>
      <c r="AV139" s="25" t="e">
        <f>IF('Crisis Indicator Data'!#REF!="No Data",1,IF(#REF!&lt;&gt;"",1,0))</f>
        <v>#REF!</v>
      </c>
      <c r="AW139" s="25" t="e">
        <f>IF('Crisis Indicator Data'!#REF!="No Data",1,IF(#REF!&lt;&gt;"",1,0))</f>
        <v>#REF!</v>
      </c>
      <c r="AX139" s="25" t="e">
        <f>IF('Crisis Indicator Data'!#REF!="No Data",1,IF(#REF!&lt;&gt;"",1,0))</f>
        <v>#REF!</v>
      </c>
      <c r="AY139" s="25" t="e">
        <f>IF('Crisis Indicator Data'!#REF!="No Data",1,IF(#REF!&lt;&gt;"",1,0))</f>
        <v>#REF!</v>
      </c>
      <c r="AZ139" s="25" t="e">
        <f>IF('Crisis Indicator Data'!#REF!="No Data",1,IF(#REF!&lt;&gt;"",1,0))</f>
        <v>#REF!</v>
      </c>
      <c r="BA139" t="e">
        <f t="shared" si="8"/>
        <v>#REF!</v>
      </c>
      <c r="BB139" s="27" t="e">
        <f t="shared" si="9"/>
        <v>#REF!</v>
      </c>
    </row>
    <row r="140" spans="1:54">
      <c r="A140" t="s">
        <v>7064</v>
      </c>
      <c r="B140" s="25" t="e">
        <f>IF('Crisis Indicator Data'!#REF!="No Data",1,IF(#REF!&lt;&gt;"",1,0))</f>
        <v>#REF!</v>
      </c>
      <c r="C140" s="25" t="e">
        <f>IF('Crisis Indicator Data'!#REF!="No Data",1,IF(#REF!&lt;&gt;"",1,0))</f>
        <v>#REF!</v>
      </c>
      <c r="D140" s="25" t="e">
        <f>IF('Crisis Indicator Data'!#REF!="No Data",1,IF(#REF!&lt;&gt;"",1,0))</f>
        <v>#REF!</v>
      </c>
      <c r="E140" s="25" t="e">
        <f>IF('Crisis Indicator Data'!#REF!="No Data",1,IF(#REF!&lt;&gt;"",1,0))</f>
        <v>#REF!</v>
      </c>
      <c r="F140" s="25" t="e">
        <f>IF('Crisis Indicator Data'!#REF!="No Data",1,IF(#REF!&lt;&gt;"",1,0))</f>
        <v>#REF!</v>
      </c>
      <c r="G140" s="25" t="e">
        <f>IF('Crisis Indicator Data'!#REF!="No Data",1,IF(#REF!&lt;&gt;"",1,0))</f>
        <v>#REF!</v>
      </c>
      <c r="H140" s="25" t="e">
        <f>IF('Crisis Indicator Data'!#REF!="No Data",1,IF(#REF!&lt;&gt;"",1,0))</f>
        <v>#REF!</v>
      </c>
      <c r="I140" s="25" t="e">
        <f>IF('Crisis Indicator Data'!#REF!="No Data",1,IF(#REF!&lt;&gt;"",1,0))</f>
        <v>#REF!</v>
      </c>
      <c r="J140" s="25" t="e">
        <f>IF('Crisis Indicator Data'!#REF!="No Data",1,IF(#REF!&lt;&gt;"",1,0))</f>
        <v>#REF!</v>
      </c>
      <c r="K140" s="25" t="e">
        <f>IF('Crisis Indicator Data'!#REF!="No Data",1,IF(#REF!&lt;&gt;"",1,0))</f>
        <v>#REF!</v>
      </c>
      <c r="L140" s="25" t="e">
        <f>IF('Crisis Indicator Data'!#REF!="No Data",1,IF(#REF!&lt;&gt;"",1,0))</f>
        <v>#REF!</v>
      </c>
      <c r="M140" s="25" t="e">
        <f>IF('Crisis Indicator Data'!#REF!="No Data",1,IF(#REF!&lt;&gt;"",1,0))</f>
        <v>#REF!</v>
      </c>
      <c r="N140" s="25" t="e">
        <f>IF('Crisis Indicator Data'!#REF!="No Data",1,IF(#REF!&lt;&gt;"",1,0))</f>
        <v>#REF!</v>
      </c>
      <c r="O140" s="25" t="e">
        <f>IF('Crisis Indicator Data'!#REF!="No Data",1,IF(#REF!&lt;&gt;"",1,0))</f>
        <v>#REF!</v>
      </c>
      <c r="P140" s="25" t="e">
        <f>IF('Crisis Indicator Data'!#REF!="No Data",1,IF(#REF!&lt;&gt;"",1,0))</f>
        <v>#REF!</v>
      </c>
      <c r="Q140" s="25" t="e">
        <f>IF('Crisis Indicator Data'!#REF!="No Data",1,IF(#REF!&lt;&gt;"",1,0))</f>
        <v>#REF!</v>
      </c>
      <c r="R140" s="25" t="e">
        <f>IF('Crisis Indicator Data'!#REF!="No Data",1,IF(#REF!&lt;&gt;"",1,0))</f>
        <v>#REF!</v>
      </c>
      <c r="S140" s="25" t="e">
        <f>IF('Crisis Indicator Data'!#REF!="No Data",1,IF(#REF!&lt;&gt;"",1,0))</f>
        <v>#REF!</v>
      </c>
      <c r="T140" s="25" t="e">
        <f>IF('Crisis Indicator Data'!#REF!="No Data",1,IF(#REF!&lt;&gt;"",1,0))</f>
        <v>#REF!</v>
      </c>
      <c r="U140" s="25" t="e">
        <f>IF('Crisis Indicator Data'!#REF!="No Data",1,IF(#REF!&lt;&gt;"",1,0))</f>
        <v>#REF!</v>
      </c>
      <c r="V140" s="25" t="e">
        <f>IF('Crisis Indicator Data'!#REF!="No Data",1,IF(#REF!&lt;&gt;"",1,0))</f>
        <v>#REF!</v>
      </c>
      <c r="W140" s="25" t="e">
        <f>IF('Crisis Indicator Data'!#REF!="No Data",1,IF(#REF!&lt;&gt;"",1,0))</f>
        <v>#REF!</v>
      </c>
      <c r="X140" s="25" t="e">
        <f>IF('Crisis Indicator Data'!#REF!="No Data",1,IF(#REF!&lt;&gt;"",1,0))</f>
        <v>#REF!</v>
      </c>
      <c r="Y140" s="25" t="e">
        <f>IF('Crisis Indicator Data'!#REF!="No Data",1,IF(#REF!&lt;&gt;"",1,0))</f>
        <v>#REF!</v>
      </c>
      <c r="Z140" s="25" t="e">
        <f>IF('Crisis Indicator Data'!#REF!="No Data",1,IF(#REF!&lt;&gt;"",1,0))</f>
        <v>#REF!</v>
      </c>
      <c r="AA140" s="25" t="e">
        <f>IF('Crisis Indicator Data'!#REF!="No Data",1,IF(#REF!&lt;&gt;"",1,0))</f>
        <v>#REF!</v>
      </c>
      <c r="AB140" s="25" t="e">
        <f>IF('Crisis Indicator Data'!#REF!="No Data",1,IF(#REF!&lt;&gt;"",1,0))</f>
        <v>#REF!</v>
      </c>
      <c r="AC140" s="25" t="e">
        <f>IF('Crisis Indicator Data'!#REF!="No Data",1,IF(#REF!&lt;&gt;"",1,0))</f>
        <v>#REF!</v>
      </c>
      <c r="AD140" s="25" t="e">
        <f>IF('Crisis Indicator Data'!#REF!="No Data",1,IF(#REF!&lt;&gt;"",1,0))</f>
        <v>#REF!</v>
      </c>
      <c r="AE140" s="25" t="e">
        <f>IF('Crisis Indicator Data'!#REF!="No Data",1,IF(#REF!&lt;&gt;"",1,0))</f>
        <v>#REF!</v>
      </c>
      <c r="AF140" s="25" t="e">
        <f>IF('Crisis Indicator Data'!#REF!="No Data",1,IF(#REF!&lt;&gt;"",1,0))</f>
        <v>#REF!</v>
      </c>
      <c r="AG140" s="25" t="e">
        <f>IF('Crisis Indicator Data'!#REF!="No Data",1,IF(#REF!&lt;&gt;"",1,0))</f>
        <v>#REF!</v>
      </c>
      <c r="AH140" s="25" t="e">
        <f>IF('Crisis Indicator Data'!#REF!="No Data",1,IF(#REF!&lt;&gt;"",1,0))</f>
        <v>#REF!</v>
      </c>
      <c r="AI140" s="25" t="e">
        <f>IF('Crisis Indicator Data'!#REF!="No Data",1,IF(#REF!&lt;&gt;"",1,0))</f>
        <v>#REF!</v>
      </c>
      <c r="AJ140" s="25" t="e">
        <f>IF('Crisis Indicator Data'!#REF!="No Data",1,IF(#REF!&lt;&gt;"",1,0))</f>
        <v>#REF!</v>
      </c>
      <c r="AK140" s="25" t="e">
        <f>IF('Crisis Indicator Data'!#REF!="No Data",1,IF(#REF!&lt;&gt;"",1,0))</f>
        <v>#REF!</v>
      </c>
      <c r="AL140" s="25" t="e">
        <f>IF('Crisis Indicator Data'!#REF!="No Data",1,IF(#REF!&lt;&gt;"",1,0))</f>
        <v>#REF!</v>
      </c>
      <c r="AM140" s="25" t="e">
        <f>IF('Crisis Indicator Data'!#REF!="No Data",1,IF(#REF!&lt;&gt;"",1,0))</f>
        <v>#REF!</v>
      </c>
      <c r="AN140" s="25" t="e">
        <f>IF('Crisis Indicator Data'!#REF!="No Data",1,IF(#REF!&lt;&gt;"",1,0))</f>
        <v>#REF!</v>
      </c>
      <c r="AO140" s="25" t="e">
        <f>IF('Crisis Indicator Data'!#REF!="No Data",1,IF(#REF!&lt;&gt;"",1,0))</f>
        <v>#REF!</v>
      </c>
      <c r="AP140" s="25" t="e">
        <f>IF('Crisis Indicator Data'!#REF!="No Data",1,IF(#REF!&lt;&gt;"",1,0))</f>
        <v>#REF!</v>
      </c>
      <c r="AQ140" s="25" t="e">
        <f>IF('Crisis Indicator Data'!#REF!="No Data",1,IF(#REF!&lt;&gt;"",1,0))</f>
        <v>#REF!</v>
      </c>
      <c r="AR140" s="25" t="e">
        <f>IF('Crisis Indicator Data'!#REF!="No Data",1,IF(#REF!&lt;&gt;"",1,0))</f>
        <v>#REF!</v>
      </c>
      <c r="AS140" s="25" t="e">
        <f>IF('Crisis Indicator Data'!#REF!="No Data",1,IF(#REF!&lt;&gt;"",1,0))</f>
        <v>#REF!</v>
      </c>
      <c r="AT140" s="25" t="e">
        <f>IF('Crisis Indicator Data'!#REF!="No Data",1,IF(#REF!&lt;&gt;"",1,0))</f>
        <v>#REF!</v>
      </c>
      <c r="AU140" s="25" t="e">
        <f>IF('Crisis Indicator Data'!#REF!="No Data",1,IF(#REF!&lt;&gt;"",1,0))</f>
        <v>#REF!</v>
      </c>
      <c r="AV140" s="25" t="e">
        <f>IF('Crisis Indicator Data'!#REF!="No Data",1,IF(#REF!&lt;&gt;"",1,0))</f>
        <v>#REF!</v>
      </c>
      <c r="AW140" s="25" t="e">
        <f>IF('Crisis Indicator Data'!#REF!="No Data",1,IF(#REF!&lt;&gt;"",1,0))</f>
        <v>#REF!</v>
      </c>
      <c r="AX140" s="25" t="e">
        <f>IF('Crisis Indicator Data'!#REF!="No Data",1,IF(#REF!&lt;&gt;"",1,0))</f>
        <v>#REF!</v>
      </c>
      <c r="AY140" s="25" t="e">
        <f>IF('Crisis Indicator Data'!#REF!="No Data",1,IF(#REF!&lt;&gt;"",1,0))</f>
        <v>#REF!</v>
      </c>
      <c r="AZ140" s="25" t="e">
        <f>IF('Crisis Indicator Data'!#REF!="No Data",1,IF(#REF!&lt;&gt;"",1,0))</f>
        <v>#REF!</v>
      </c>
      <c r="BA140" t="e">
        <f t="shared" si="8"/>
        <v>#REF!</v>
      </c>
      <c r="BB140" s="27" t="e">
        <f t="shared" si="9"/>
        <v>#REF!</v>
      </c>
    </row>
    <row r="141" spans="1:54">
      <c r="A141" t="s">
        <v>7066</v>
      </c>
      <c r="B141" s="25" t="e">
        <f>IF('Crisis Indicator Data'!#REF!="No Data",1,IF(#REF!&lt;&gt;"",1,0))</f>
        <v>#REF!</v>
      </c>
      <c r="C141" s="25" t="e">
        <f>IF('Crisis Indicator Data'!#REF!="No Data",1,IF(#REF!&lt;&gt;"",1,0))</f>
        <v>#REF!</v>
      </c>
      <c r="D141" s="25" t="e">
        <f>IF('Crisis Indicator Data'!#REF!="No Data",1,IF(#REF!&lt;&gt;"",1,0))</f>
        <v>#REF!</v>
      </c>
      <c r="E141" s="25" t="e">
        <f>IF('Crisis Indicator Data'!#REF!="No Data",1,IF(#REF!&lt;&gt;"",1,0))</f>
        <v>#REF!</v>
      </c>
      <c r="F141" s="25" t="e">
        <f>IF('Crisis Indicator Data'!#REF!="No Data",1,IF(#REF!&lt;&gt;"",1,0))</f>
        <v>#REF!</v>
      </c>
      <c r="G141" s="25" t="e">
        <f>IF('Crisis Indicator Data'!#REF!="No Data",1,IF(#REF!&lt;&gt;"",1,0))</f>
        <v>#REF!</v>
      </c>
      <c r="H141" s="25" t="e">
        <f>IF('Crisis Indicator Data'!#REF!="No Data",1,IF(#REF!&lt;&gt;"",1,0))</f>
        <v>#REF!</v>
      </c>
      <c r="I141" s="25" t="e">
        <f>IF('Crisis Indicator Data'!#REF!="No Data",1,IF(#REF!&lt;&gt;"",1,0))</f>
        <v>#REF!</v>
      </c>
      <c r="J141" s="25" t="e">
        <f>IF('Crisis Indicator Data'!#REF!="No Data",1,IF(#REF!&lt;&gt;"",1,0))</f>
        <v>#REF!</v>
      </c>
      <c r="K141" s="25" t="e">
        <f>IF('Crisis Indicator Data'!#REF!="No Data",1,IF(#REF!&lt;&gt;"",1,0))</f>
        <v>#REF!</v>
      </c>
      <c r="L141" s="25" t="e">
        <f>IF('Crisis Indicator Data'!#REF!="No Data",1,IF(#REF!&lt;&gt;"",1,0))</f>
        <v>#REF!</v>
      </c>
      <c r="M141" s="25" t="e">
        <f>IF('Crisis Indicator Data'!#REF!="No Data",1,IF(#REF!&lt;&gt;"",1,0))</f>
        <v>#REF!</v>
      </c>
      <c r="N141" s="25" t="e">
        <f>IF('Crisis Indicator Data'!#REF!="No Data",1,IF(#REF!&lt;&gt;"",1,0))</f>
        <v>#REF!</v>
      </c>
      <c r="O141" s="25" t="e">
        <f>IF('Crisis Indicator Data'!#REF!="No Data",1,IF(#REF!&lt;&gt;"",1,0))</f>
        <v>#REF!</v>
      </c>
      <c r="P141" s="25" t="e">
        <f>IF('Crisis Indicator Data'!#REF!="No Data",1,IF(#REF!&lt;&gt;"",1,0))</f>
        <v>#REF!</v>
      </c>
      <c r="Q141" s="25" t="e">
        <f>IF('Crisis Indicator Data'!#REF!="No Data",1,IF(#REF!&lt;&gt;"",1,0))</f>
        <v>#REF!</v>
      </c>
      <c r="R141" s="25" t="e">
        <f>IF('Crisis Indicator Data'!#REF!="No Data",1,IF(#REF!&lt;&gt;"",1,0))</f>
        <v>#REF!</v>
      </c>
      <c r="S141" s="25" t="e">
        <f>IF('Crisis Indicator Data'!#REF!="No Data",1,IF(#REF!&lt;&gt;"",1,0))</f>
        <v>#REF!</v>
      </c>
      <c r="T141" s="25" t="e">
        <f>IF('Crisis Indicator Data'!#REF!="No Data",1,IF(#REF!&lt;&gt;"",1,0))</f>
        <v>#REF!</v>
      </c>
      <c r="U141" s="25" t="e">
        <f>IF('Crisis Indicator Data'!#REF!="No Data",1,IF(#REF!&lt;&gt;"",1,0))</f>
        <v>#REF!</v>
      </c>
      <c r="V141" s="25" t="e">
        <f>IF('Crisis Indicator Data'!#REF!="No Data",1,IF(#REF!&lt;&gt;"",1,0))</f>
        <v>#REF!</v>
      </c>
      <c r="W141" s="25" t="e">
        <f>IF('Crisis Indicator Data'!#REF!="No Data",1,IF(#REF!&lt;&gt;"",1,0))</f>
        <v>#REF!</v>
      </c>
      <c r="X141" s="25" t="e">
        <f>IF('Crisis Indicator Data'!#REF!="No Data",1,IF(#REF!&lt;&gt;"",1,0))</f>
        <v>#REF!</v>
      </c>
      <c r="Y141" s="25" t="e">
        <f>IF('Crisis Indicator Data'!#REF!="No Data",1,IF(#REF!&lt;&gt;"",1,0))</f>
        <v>#REF!</v>
      </c>
      <c r="Z141" s="25" t="e">
        <f>IF('Crisis Indicator Data'!#REF!="No Data",1,IF(#REF!&lt;&gt;"",1,0))</f>
        <v>#REF!</v>
      </c>
      <c r="AA141" s="25" t="e">
        <f>IF('Crisis Indicator Data'!#REF!="No Data",1,IF(#REF!&lt;&gt;"",1,0))</f>
        <v>#REF!</v>
      </c>
      <c r="AB141" s="25" t="e">
        <f>IF('Crisis Indicator Data'!#REF!="No Data",1,IF(#REF!&lt;&gt;"",1,0))</f>
        <v>#REF!</v>
      </c>
      <c r="AC141" s="25" t="e">
        <f>IF('Crisis Indicator Data'!#REF!="No Data",1,IF(#REF!&lt;&gt;"",1,0))</f>
        <v>#REF!</v>
      </c>
      <c r="AD141" s="25" t="e">
        <f>IF('Crisis Indicator Data'!#REF!="No Data",1,IF(#REF!&lt;&gt;"",1,0))</f>
        <v>#REF!</v>
      </c>
      <c r="AE141" s="25" t="e">
        <f>IF('Crisis Indicator Data'!#REF!="No Data",1,IF(#REF!&lt;&gt;"",1,0))</f>
        <v>#REF!</v>
      </c>
      <c r="AF141" s="25" t="e">
        <f>IF('Crisis Indicator Data'!#REF!="No Data",1,IF(#REF!&lt;&gt;"",1,0))</f>
        <v>#REF!</v>
      </c>
      <c r="AG141" s="25" t="e">
        <f>IF('Crisis Indicator Data'!#REF!="No Data",1,IF(#REF!&lt;&gt;"",1,0))</f>
        <v>#REF!</v>
      </c>
      <c r="AH141" s="25" t="e">
        <f>IF('Crisis Indicator Data'!#REF!="No Data",1,IF(#REF!&lt;&gt;"",1,0))</f>
        <v>#REF!</v>
      </c>
      <c r="AI141" s="25" t="e">
        <f>IF('Crisis Indicator Data'!#REF!="No Data",1,IF(#REF!&lt;&gt;"",1,0))</f>
        <v>#REF!</v>
      </c>
      <c r="AJ141" s="25" t="e">
        <f>IF('Crisis Indicator Data'!#REF!="No Data",1,IF(#REF!&lt;&gt;"",1,0))</f>
        <v>#REF!</v>
      </c>
      <c r="AK141" s="25" t="e">
        <f>IF('Crisis Indicator Data'!#REF!="No Data",1,IF(#REF!&lt;&gt;"",1,0))</f>
        <v>#REF!</v>
      </c>
      <c r="AL141" s="25" t="e">
        <f>IF('Crisis Indicator Data'!#REF!="No Data",1,IF(#REF!&lt;&gt;"",1,0))</f>
        <v>#REF!</v>
      </c>
      <c r="AM141" s="25" t="e">
        <f>IF('Crisis Indicator Data'!#REF!="No Data",1,IF(#REF!&lt;&gt;"",1,0))</f>
        <v>#REF!</v>
      </c>
      <c r="AN141" s="25" t="e">
        <f>IF('Crisis Indicator Data'!#REF!="No Data",1,IF(#REF!&lt;&gt;"",1,0))</f>
        <v>#REF!</v>
      </c>
      <c r="AO141" s="25" t="e">
        <f>IF('Crisis Indicator Data'!#REF!="No Data",1,IF(#REF!&lt;&gt;"",1,0))</f>
        <v>#REF!</v>
      </c>
      <c r="AP141" s="25" t="e">
        <f>IF('Crisis Indicator Data'!#REF!="No Data",1,IF(#REF!&lt;&gt;"",1,0))</f>
        <v>#REF!</v>
      </c>
      <c r="AQ141" s="25" t="e">
        <f>IF('Crisis Indicator Data'!#REF!="No Data",1,IF(#REF!&lt;&gt;"",1,0))</f>
        <v>#REF!</v>
      </c>
      <c r="AR141" s="25" t="e">
        <f>IF('Crisis Indicator Data'!#REF!="No Data",1,IF(#REF!&lt;&gt;"",1,0))</f>
        <v>#REF!</v>
      </c>
      <c r="AS141" s="25" t="e">
        <f>IF('Crisis Indicator Data'!#REF!="No Data",1,IF(#REF!&lt;&gt;"",1,0))</f>
        <v>#REF!</v>
      </c>
      <c r="AT141" s="25" t="e">
        <f>IF('Crisis Indicator Data'!#REF!="No Data",1,IF(#REF!&lt;&gt;"",1,0))</f>
        <v>#REF!</v>
      </c>
      <c r="AU141" s="25" t="e">
        <f>IF('Crisis Indicator Data'!#REF!="No Data",1,IF(#REF!&lt;&gt;"",1,0))</f>
        <v>#REF!</v>
      </c>
      <c r="AV141" s="25" t="e">
        <f>IF('Crisis Indicator Data'!#REF!="No Data",1,IF(#REF!&lt;&gt;"",1,0))</f>
        <v>#REF!</v>
      </c>
      <c r="AW141" s="25" t="e">
        <f>IF('Crisis Indicator Data'!#REF!="No Data",1,IF(#REF!&lt;&gt;"",1,0))</f>
        <v>#REF!</v>
      </c>
      <c r="AX141" s="25" t="e">
        <f>IF('Crisis Indicator Data'!#REF!="No Data",1,IF(#REF!&lt;&gt;"",1,0))</f>
        <v>#REF!</v>
      </c>
      <c r="AY141" s="25" t="e">
        <f>IF('Crisis Indicator Data'!#REF!="No Data",1,IF(#REF!&lt;&gt;"",1,0))</f>
        <v>#REF!</v>
      </c>
      <c r="AZ141" s="25" t="e">
        <f>IF('Crisis Indicator Data'!#REF!="No Data",1,IF(#REF!&lt;&gt;"",1,0))</f>
        <v>#REF!</v>
      </c>
      <c r="BA141" t="e">
        <f t="shared" si="8"/>
        <v>#REF!</v>
      </c>
      <c r="BB141" s="27" t="e">
        <f t="shared" si="9"/>
        <v>#REF!</v>
      </c>
    </row>
    <row r="142" spans="1:54">
      <c r="A142" t="s">
        <v>7068</v>
      </c>
      <c r="B142" s="25" t="e">
        <f>IF('Crisis Indicator Data'!#REF!="No Data",1,IF(#REF!&lt;&gt;"",1,0))</f>
        <v>#REF!</v>
      </c>
      <c r="C142" s="25" t="e">
        <f>IF('Crisis Indicator Data'!#REF!="No Data",1,IF(#REF!&lt;&gt;"",1,0))</f>
        <v>#REF!</v>
      </c>
      <c r="D142" s="25" t="e">
        <f>IF('Crisis Indicator Data'!#REF!="No Data",1,IF(#REF!&lt;&gt;"",1,0))</f>
        <v>#REF!</v>
      </c>
      <c r="E142" s="25" t="e">
        <f>IF('Crisis Indicator Data'!#REF!="No Data",1,IF(#REF!&lt;&gt;"",1,0))</f>
        <v>#REF!</v>
      </c>
      <c r="F142" s="25" t="e">
        <f>IF('Crisis Indicator Data'!#REF!="No Data",1,IF(#REF!&lt;&gt;"",1,0))</f>
        <v>#REF!</v>
      </c>
      <c r="G142" s="25" t="e">
        <f>IF('Crisis Indicator Data'!#REF!="No Data",1,IF(#REF!&lt;&gt;"",1,0))</f>
        <v>#REF!</v>
      </c>
      <c r="H142" s="25" t="e">
        <f>IF('Crisis Indicator Data'!#REF!="No Data",1,IF(#REF!&lt;&gt;"",1,0))</f>
        <v>#REF!</v>
      </c>
      <c r="I142" s="25" t="e">
        <f>IF('Crisis Indicator Data'!#REF!="No Data",1,IF(#REF!&lt;&gt;"",1,0))</f>
        <v>#REF!</v>
      </c>
      <c r="J142" s="25" t="e">
        <f>IF('Crisis Indicator Data'!#REF!="No Data",1,IF(#REF!&lt;&gt;"",1,0))</f>
        <v>#REF!</v>
      </c>
      <c r="K142" s="25" t="e">
        <f>IF('Crisis Indicator Data'!#REF!="No Data",1,IF(#REF!&lt;&gt;"",1,0))</f>
        <v>#REF!</v>
      </c>
      <c r="L142" s="25" t="e">
        <f>IF('Crisis Indicator Data'!#REF!="No Data",1,IF(#REF!&lt;&gt;"",1,0))</f>
        <v>#REF!</v>
      </c>
      <c r="M142" s="25" t="e">
        <f>IF('Crisis Indicator Data'!#REF!="No Data",1,IF(#REF!&lt;&gt;"",1,0))</f>
        <v>#REF!</v>
      </c>
      <c r="N142" s="25" t="e">
        <f>IF('Crisis Indicator Data'!#REF!="No Data",1,IF(#REF!&lt;&gt;"",1,0))</f>
        <v>#REF!</v>
      </c>
      <c r="O142" s="25" t="e">
        <f>IF('Crisis Indicator Data'!#REF!="No Data",1,IF(#REF!&lt;&gt;"",1,0))</f>
        <v>#REF!</v>
      </c>
      <c r="P142" s="25" t="e">
        <f>IF('Crisis Indicator Data'!#REF!="No Data",1,IF(#REF!&lt;&gt;"",1,0))</f>
        <v>#REF!</v>
      </c>
      <c r="Q142" s="25" t="e">
        <f>IF('Crisis Indicator Data'!#REF!="No Data",1,IF(#REF!&lt;&gt;"",1,0))</f>
        <v>#REF!</v>
      </c>
      <c r="R142" s="25" t="e">
        <f>IF('Crisis Indicator Data'!#REF!="No Data",1,IF(#REF!&lt;&gt;"",1,0))</f>
        <v>#REF!</v>
      </c>
      <c r="S142" s="25" t="e">
        <f>IF('Crisis Indicator Data'!#REF!="No Data",1,IF(#REF!&lt;&gt;"",1,0))</f>
        <v>#REF!</v>
      </c>
      <c r="T142" s="25" t="e">
        <f>IF('Crisis Indicator Data'!#REF!="No Data",1,IF(#REF!&lt;&gt;"",1,0))</f>
        <v>#REF!</v>
      </c>
      <c r="U142" s="25" t="e">
        <f>IF('Crisis Indicator Data'!#REF!="No Data",1,IF(#REF!&lt;&gt;"",1,0))</f>
        <v>#REF!</v>
      </c>
      <c r="V142" s="25" t="e">
        <f>IF('Crisis Indicator Data'!#REF!="No Data",1,IF(#REF!&lt;&gt;"",1,0))</f>
        <v>#REF!</v>
      </c>
      <c r="W142" s="25" t="e">
        <f>IF('Crisis Indicator Data'!#REF!="No Data",1,IF(#REF!&lt;&gt;"",1,0))</f>
        <v>#REF!</v>
      </c>
      <c r="X142" s="25" t="e">
        <f>IF('Crisis Indicator Data'!#REF!="No Data",1,IF(#REF!&lt;&gt;"",1,0))</f>
        <v>#REF!</v>
      </c>
      <c r="Y142" s="25" t="e">
        <f>IF('Crisis Indicator Data'!#REF!="No Data",1,IF(#REF!&lt;&gt;"",1,0))</f>
        <v>#REF!</v>
      </c>
      <c r="Z142" s="25" t="e">
        <f>IF('Crisis Indicator Data'!#REF!="No Data",1,IF(#REF!&lt;&gt;"",1,0))</f>
        <v>#REF!</v>
      </c>
      <c r="AA142" s="25" t="e">
        <f>IF('Crisis Indicator Data'!#REF!="No Data",1,IF(#REF!&lt;&gt;"",1,0))</f>
        <v>#REF!</v>
      </c>
      <c r="AB142" s="25" t="e">
        <f>IF('Crisis Indicator Data'!#REF!="No Data",1,IF(#REF!&lt;&gt;"",1,0))</f>
        <v>#REF!</v>
      </c>
      <c r="AC142" s="25" t="e">
        <f>IF('Crisis Indicator Data'!#REF!="No Data",1,IF(#REF!&lt;&gt;"",1,0))</f>
        <v>#REF!</v>
      </c>
      <c r="AD142" s="25" t="e">
        <f>IF('Crisis Indicator Data'!#REF!="No Data",1,IF(#REF!&lt;&gt;"",1,0))</f>
        <v>#REF!</v>
      </c>
      <c r="AE142" s="25" t="e">
        <f>IF('Crisis Indicator Data'!#REF!="No Data",1,IF(#REF!&lt;&gt;"",1,0))</f>
        <v>#REF!</v>
      </c>
      <c r="AF142" s="25" t="e">
        <f>IF('Crisis Indicator Data'!#REF!="No Data",1,IF(#REF!&lt;&gt;"",1,0))</f>
        <v>#REF!</v>
      </c>
      <c r="AG142" s="25" t="e">
        <f>IF('Crisis Indicator Data'!#REF!="No Data",1,IF(#REF!&lt;&gt;"",1,0))</f>
        <v>#REF!</v>
      </c>
      <c r="AH142" s="25" t="e">
        <f>IF('Crisis Indicator Data'!#REF!="No Data",1,IF(#REF!&lt;&gt;"",1,0))</f>
        <v>#REF!</v>
      </c>
      <c r="AI142" s="25" t="e">
        <f>IF('Crisis Indicator Data'!#REF!="No Data",1,IF(#REF!&lt;&gt;"",1,0))</f>
        <v>#REF!</v>
      </c>
      <c r="AJ142" s="25" t="e">
        <f>IF('Crisis Indicator Data'!#REF!="No Data",1,IF(#REF!&lt;&gt;"",1,0))</f>
        <v>#REF!</v>
      </c>
      <c r="AK142" s="25" t="e">
        <f>IF('Crisis Indicator Data'!#REF!="No Data",1,IF(#REF!&lt;&gt;"",1,0))</f>
        <v>#REF!</v>
      </c>
      <c r="AL142" s="25" t="e">
        <f>IF('Crisis Indicator Data'!#REF!="No Data",1,IF(#REF!&lt;&gt;"",1,0))</f>
        <v>#REF!</v>
      </c>
      <c r="AM142" s="25" t="e">
        <f>IF('Crisis Indicator Data'!#REF!="No Data",1,IF(#REF!&lt;&gt;"",1,0))</f>
        <v>#REF!</v>
      </c>
      <c r="AN142" s="25" t="e">
        <f>IF('Crisis Indicator Data'!#REF!="No Data",1,IF(#REF!&lt;&gt;"",1,0))</f>
        <v>#REF!</v>
      </c>
      <c r="AO142" s="25" t="e">
        <f>IF('Crisis Indicator Data'!#REF!="No Data",1,IF(#REF!&lt;&gt;"",1,0))</f>
        <v>#REF!</v>
      </c>
      <c r="AP142" s="25" t="e">
        <f>IF('Crisis Indicator Data'!#REF!="No Data",1,IF(#REF!&lt;&gt;"",1,0))</f>
        <v>#REF!</v>
      </c>
      <c r="AQ142" s="25" t="e">
        <f>IF('Crisis Indicator Data'!#REF!="No Data",1,IF(#REF!&lt;&gt;"",1,0))</f>
        <v>#REF!</v>
      </c>
      <c r="AR142" s="25" t="e">
        <f>IF('Crisis Indicator Data'!#REF!="No Data",1,IF(#REF!&lt;&gt;"",1,0))</f>
        <v>#REF!</v>
      </c>
      <c r="AS142" s="25" t="e">
        <f>IF('Crisis Indicator Data'!#REF!="No Data",1,IF(#REF!&lt;&gt;"",1,0))</f>
        <v>#REF!</v>
      </c>
      <c r="AT142" s="25" t="e">
        <f>IF('Crisis Indicator Data'!#REF!="No Data",1,IF(#REF!&lt;&gt;"",1,0))</f>
        <v>#REF!</v>
      </c>
      <c r="AU142" s="25" t="e">
        <f>IF('Crisis Indicator Data'!#REF!="No Data",1,IF(#REF!&lt;&gt;"",1,0))</f>
        <v>#REF!</v>
      </c>
      <c r="AV142" s="25" t="e">
        <f>IF('Crisis Indicator Data'!#REF!="No Data",1,IF(#REF!&lt;&gt;"",1,0))</f>
        <v>#REF!</v>
      </c>
      <c r="AW142" s="25" t="e">
        <f>IF('Crisis Indicator Data'!#REF!="No Data",1,IF(#REF!&lt;&gt;"",1,0))</f>
        <v>#REF!</v>
      </c>
      <c r="AX142" s="25" t="e">
        <f>IF('Crisis Indicator Data'!#REF!="No Data",1,IF(#REF!&lt;&gt;"",1,0))</f>
        <v>#REF!</v>
      </c>
      <c r="AY142" s="25" t="e">
        <f>IF('Crisis Indicator Data'!#REF!="No Data",1,IF(#REF!&lt;&gt;"",1,0))</f>
        <v>#REF!</v>
      </c>
      <c r="AZ142" s="25" t="e">
        <f>IF('Crisis Indicator Data'!#REF!="No Data",1,IF(#REF!&lt;&gt;"",1,0))</f>
        <v>#REF!</v>
      </c>
      <c r="BA142" t="e">
        <f t="shared" si="8"/>
        <v>#REF!</v>
      </c>
      <c r="BB142" s="27" t="e">
        <f t="shared" si="9"/>
        <v>#REF!</v>
      </c>
    </row>
    <row r="143" spans="1:54">
      <c r="A143" t="s">
        <v>6959</v>
      </c>
      <c r="B143" s="25" t="e">
        <f>IF('Crisis Indicator Data'!#REF!="No Data",1,IF(#REF!&lt;&gt;"",1,0))</f>
        <v>#REF!</v>
      </c>
      <c r="C143" s="25" t="e">
        <f>IF('Crisis Indicator Data'!#REF!="No Data",1,IF(#REF!&lt;&gt;"",1,0))</f>
        <v>#REF!</v>
      </c>
      <c r="D143" s="25" t="e">
        <f>IF('Crisis Indicator Data'!#REF!="No Data",1,IF(#REF!&lt;&gt;"",1,0))</f>
        <v>#REF!</v>
      </c>
      <c r="E143" s="25" t="e">
        <f>IF('Crisis Indicator Data'!#REF!="No Data",1,IF(#REF!&lt;&gt;"",1,0))</f>
        <v>#REF!</v>
      </c>
      <c r="F143" s="25" t="e">
        <f>IF('Crisis Indicator Data'!#REF!="No Data",1,IF(#REF!&lt;&gt;"",1,0))</f>
        <v>#REF!</v>
      </c>
      <c r="G143" s="25" t="e">
        <f>IF('Crisis Indicator Data'!#REF!="No Data",1,IF(#REF!&lt;&gt;"",1,0))</f>
        <v>#REF!</v>
      </c>
      <c r="H143" s="25" t="e">
        <f>IF('Crisis Indicator Data'!#REF!="No Data",1,IF(#REF!&lt;&gt;"",1,0))</f>
        <v>#REF!</v>
      </c>
      <c r="I143" s="25" t="e">
        <f>IF('Crisis Indicator Data'!#REF!="No Data",1,IF(#REF!&lt;&gt;"",1,0))</f>
        <v>#REF!</v>
      </c>
      <c r="J143" s="25" t="e">
        <f>IF('Crisis Indicator Data'!#REF!="No Data",1,IF(#REF!&lt;&gt;"",1,0))</f>
        <v>#REF!</v>
      </c>
      <c r="K143" s="25" t="e">
        <f>IF('Crisis Indicator Data'!#REF!="No Data",1,IF(#REF!&lt;&gt;"",1,0))</f>
        <v>#REF!</v>
      </c>
      <c r="L143" s="25" t="e">
        <f>IF('Crisis Indicator Data'!#REF!="No Data",1,IF(#REF!&lt;&gt;"",1,0))</f>
        <v>#REF!</v>
      </c>
      <c r="M143" s="25" t="e">
        <f>IF('Crisis Indicator Data'!#REF!="No Data",1,IF(#REF!&lt;&gt;"",1,0))</f>
        <v>#REF!</v>
      </c>
      <c r="N143" s="25" t="e">
        <f>IF('Crisis Indicator Data'!#REF!="No Data",1,IF(#REF!&lt;&gt;"",1,0))</f>
        <v>#REF!</v>
      </c>
      <c r="O143" s="25" t="e">
        <f>IF('Crisis Indicator Data'!#REF!="No Data",1,IF(#REF!&lt;&gt;"",1,0))</f>
        <v>#REF!</v>
      </c>
      <c r="P143" s="25" t="e">
        <f>IF('Crisis Indicator Data'!#REF!="No Data",1,IF(#REF!&lt;&gt;"",1,0))</f>
        <v>#REF!</v>
      </c>
      <c r="Q143" s="25" t="e">
        <f>IF('Crisis Indicator Data'!#REF!="No Data",1,IF(#REF!&lt;&gt;"",1,0))</f>
        <v>#REF!</v>
      </c>
      <c r="R143" s="25" t="e">
        <f>IF('Crisis Indicator Data'!#REF!="No Data",1,IF(#REF!&lt;&gt;"",1,0))</f>
        <v>#REF!</v>
      </c>
      <c r="S143" s="25" t="e">
        <f>IF('Crisis Indicator Data'!#REF!="No Data",1,IF(#REF!&lt;&gt;"",1,0))</f>
        <v>#REF!</v>
      </c>
      <c r="T143" s="25" t="e">
        <f>IF('Crisis Indicator Data'!#REF!="No Data",1,IF(#REF!&lt;&gt;"",1,0))</f>
        <v>#REF!</v>
      </c>
      <c r="U143" s="25" t="e">
        <f>IF('Crisis Indicator Data'!#REF!="No Data",1,IF(#REF!&lt;&gt;"",1,0))</f>
        <v>#REF!</v>
      </c>
      <c r="V143" s="25" t="e">
        <f>IF('Crisis Indicator Data'!#REF!="No Data",1,IF(#REF!&lt;&gt;"",1,0))</f>
        <v>#REF!</v>
      </c>
      <c r="W143" s="25" t="e">
        <f>IF('Crisis Indicator Data'!#REF!="No Data",1,IF(#REF!&lt;&gt;"",1,0))</f>
        <v>#REF!</v>
      </c>
      <c r="X143" s="25" t="e">
        <f>IF('Crisis Indicator Data'!#REF!="No Data",1,IF(#REF!&lt;&gt;"",1,0))</f>
        <v>#REF!</v>
      </c>
      <c r="Y143" s="25" t="e">
        <f>IF('Crisis Indicator Data'!#REF!="No Data",1,IF(#REF!&lt;&gt;"",1,0))</f>
        <v>#REF!</v>
      </c>
      <c r="Z143" s="25" t="e">
        <f>IF('Crisis Indicator Data'!#REF!="No Data",1,IF(#REF!&lt;&gt;"",1,0))</f>
        <v>#REF!</v>
      </c>
      <c r="AA143" s="25" t="e">
        <f>IF('Crisis Indicator Data'!#REF!="No Data",1,IF(#REF!&lt;&gt;"",1,0))</f>
        <v>#REF!</v>
      </c>
      <c r="AB143" s="25" t="e">
        <f>IF('Crisis Indicator Data'!#REF!="No Data",1,IF(#REF!&lt;&gt;"",1,0))</f>
        <v>#REF!</v>
      </c>
      <c r="AC143" s="25" t="e">
        <f>IF('Crisis Indicator Data'!#REF!="No Data",1,IF(#REF!&lt;&gt;"",1,0))</f>
        <v>#REF!</v>
      </c>
      <c r="AD143" s="25" t="e">
        <f>IF('Crisis Indicator Data'!#REF!="No Data",1,IF(#REF!&lt;&gt;"",1,0))</f>
        <v>#REF!</v>
      </c>
      <c r="AE143" s="25" t="e">
        <f>IF('Crisis Indicator Data'!#REF!="No Data",1,IF(#REF!&lt;&gt;"",1,0))</f>
        <v>#REF!</v>
      </c>
      <c r="AF143" s="25" t="e">
        <f>IF('Crisis Indicator Data'!#REF!="No Data",1,IF(#REF!&lt;&gt;"",1,0))</f>
        <v>#REF!</v>
      </c>
      <c r="AG143" s="25" t="e">
        <f>IF('Crisis Indicator Data'!#REF!="No Data",1,IF(#REF!&lt;&gt;"",1,0))</f>
        <v>#REF!</v>
      </c>
      <c r="AH143" s="25" t="e">
        <f>IF('Crisis Indicator Data'!#REF!="No Data",1,IF(#REF!&lt;&gt;"",1,0))</f>
        <v>#REF!</v>
      </c>
      <c r="AI143" s="25" t="e">
        <f>IF('Crisis Indicator Data'!#REF!="No Data",1,IF(#REF!&lt;&gt;"",1,0))</f>
        <v>#REF!</v>
      </c>
      <c r="AJ143" s="25" t="e">
        <f>IF('Crisis Indicator Data'!#REF!="No Data",1,IF(#REF!&lt;&gt;"",1,0))</f>
        <v>#REF!</v>
      </c>
      <c r="AK143" s="25" t="e">
        <f>IF('Crisis Indicator Data'!#REF!="No Data",1,IF(#REF!&lt;&gt;"",1,0))</f>
        <v>#REF!</v>
      </c>
      <c r="AL143" s="25" t="e">
        <f>IF('Crisis Indicator Data'!#REF!="No Data",1,IF(#REF!&lt;&gt;"",1,0))</f>
        <v>#REF!</v>
      </c>
      <c r="AM143" s="25" t="e">
        <f>IF('Crisis Indicator Data'!#REF!="No Data",1,IF(#REF!&lt;&gt;"",1,0))</f>
        <v>#REF!</v>
      </c>
      <c r="AN143" s="25" t="e">
        <f>IF('Crisis Indicator Data'!#REF!="No Data",1,IF(#REF!&lt;&gt;"",1,0))</f>
        <v>#REF!</v>
      </c>
      <c r="AO143" s="25" t="e">
        <f>IF('Crisis Indicator Data'!#REF!="No Data",1,IF(#REF!&lt;&gt;"",1,0))</f>
        <v>#REF!</v>
      </c>
      <c r="AP143" s="25" t="e">
        <f>IF('Crisis Indicator Data'!#REF!="No Data",1,IF(#REF!&lt;&gt;"",1,0))</f>
        <v>#REF!</v>
      </c>
      <c r="AQ143" s="25" t="e">
        <f>IF('Crisis Indicator Data'!#REF!="No Data",1,IF(#REF!&lt;&gt;"",1,0))</f>
        <v>#REF!</v>
      </c>
      <c r="AR143" s="25" t="e">
        <f>IF('Crisis Indicator Data'!#REF!="No Data",1,IF(#REF!&lt;&gt;"",1,0))</f>
        <v>#REF!</v>
      </c>
      <c r="AS143" s="25" t="e">
        <f>IF('Crisis Indicator Data'!#REF!="No Data",1,IF(#REF!&lt;&gt;"",1,0))</f>
        <v>#REF!</v>
      </c>
      <c r="AT143" s="25" t="e">
        <f>IF('Crisis Indicator Data'!#REF!="No Data",1,IF(#REF!&lt;&gt;"",1,0))</f>
        <v>#REF!</v>
      </c>
      <c r="AU143" s="25" t="e">
        <f>IF('Crisis Indicator Data'!#REF!="No Data",1,IF(#REF!&lt;&gt;"",1,0))</f>
        <v>#REF!</v>
      </c>
      <c r="AV143" s="25" t="e">
        <f>IF('Crisis Indicator Data'!#REF!="No Data",1,IF(#REF!&lt;&gt;"",1,0))</f>
        <v>#REF!</v>
      </c>
      <c r="AW143" s="25" t="e">
        <f>IF('Crisis Indicator Data'!#REF!="No Data",1,IF(#REF!&lt;&gt;"",1,0))</f>
        <v>#REF!</v>
      </c>
      <c r="AX143" s="25" t="e">
        <f>IF('Crisis Indicator Data'!#REF!="No Data",1,IF(#REF!&lt;&gt;"",1,0))</f>
        <v>#REF!</v>
      </c>
      <c r="AY143" s="25" t="e">
        <f>IF('Crisis Indicator Data'!#REF!="No Data",1,IF(#REF!&lt;&gt;"",1,0))</f>
        <v>#REF!</v>
      </c>
      <c r="AZ143" s="25" t="e">
        <f>IF('Crisis Indicator Data'!#REF!="No Data",1,IF(#REF!&lt;&gt;"",1,0))</f>
        <v>#REF!</v>
      </c>
      <c r="BA143" t="e">
        <f t="shared" si="8"/>
        <v>#REF!</v>
      </c>
      <c r="BB143" s="27" t="e">
        <f t="shared" si="9"/>
        <v>#REF!</v>
      </c>
    </row>
    <row r="144" spans="1:54">
      <c r="A144" t="s">
        <v>6971</v>
      </c>
      <c r="B144" s="25" t="e">
        <f>IF('Crisis Indicator Data'!#REF!="No Data",1,IF(#REF!&lt;&gt;"",1,0))</f>
        <v>#REF!</v>
      </c>
      <c r="C144" s="25" t="e">
        <f>IF('Crisis Indicator Data'!#REF!="No Data",1,IF(#REF!&lt;&gt;"",1,0))</f>
        <v>#REF!</v>
      </c>
      <c r="D144" s="25" t="e">
        <f>IF('Crisis Indicator Data'!#REF!="No Data",1,IF(#REF!&lt;&gt;"",1,0))</f>
        <v>#REF!</v>
      </c>
      <c r="E144" s="25" t="e">
        <f>IF('Crisis Indicator Data'!#REF!="No Data",1,IF(#REF!&lt;&gt;"",1,0))</f>
        <v>#REF!</v>
      </c>
      <c r="F144" s="25" t="e">
        <f>IF('Crisis Indicator Data'!#REF!="No Data",1,IF(#REF!&lt;&gt;"",1,0))</f>
        <v>#REF!</v>
      </c>
      <c r="G144" s="25" t="e">
        <f>IF('Crisis Indicator Data'!#REF!="No Data",1,IF(#REF!&lt;&gt;"",1,0))</f>
        <v>#REF!</v>
      </c>
      <c r="H144" s="25" t="e">
        <f>IF('Crisis Indicator Data'!#REF!="No Data",1,IF(#REF!&lt;&gt;"",1,0))</f>
        <v>#REF!</v>
      </c>
      <c r="I144" s="25" t="e">
        <f>IF('Crisis Indicator Data'!#REF!="No Data",1,IF(#REF!&lt;&gt;"",1,0))</f>
        <v>#REF!</v>
      </c>
      <c r="J144" s="25" t="e">
        <f>IF('Crisis Indicator Data'!#REF!="No Data",1,IF(#REF!&lt;&gt;"",1,0))</f>
        <v>#REF!</v>
      </c>
      <c r="K144" s="25" t="e">
        <f>IF('Crisis Indicator Data'!#REF!="No Data",1,IF(#REF!&lt;&gt;"",1,0))</f>
        <v>#REF!</v>
      </c>
      <c r="L144" s="25" t="e">
        <f>IF('Crisis Indicator Data'!#REF!="No Data",1,IF(#REF!&lt;&gt;"",1,0))</f>
        <v>#REF!</v>
      </c>
      <c r="M144" s="25" t="e">
        <f>IF('Crisis Indicator Data'!#REF!="No Data",1,IF(#REF!&lt;&gt;"",1,0))</f>
        <v>#REF!</v>
      </c>
      <c r="N144" s="25" t="e">
        <f>IF('Crisis Indicator Data'!#REF!="No Data",1,IF(#REF!&lt;&gt;"",1,0))</f>
        <v>#REF!</v>
      </c>
      <c r="O144" s="25" t="e">
        <f>IF('Crisis Indicator Data'!#REF!="No Data",1,IF(#REF!&lt;&gt;"",1,0))</f>
        <v>#REF!</v>
      </c>
      <c r="P144" s="25" t="e">
        <f>IF('Crisis Indicator Data'!#REF!="No Data",1,IF(#REF!&lt;&gt;"",1,0))</f>
        <v>#REF!</v>
      </c>
      <c r="Q144" s="25" t="e">
        <f>IF('Crisis Indicator Data'!#REF!="No Data",1,IF(#REF!&lt;&gt;"",1,0))</f>
        <v>#REF!</v>
      </c>
      <c r="R144" s="25" t="e">
        <f>IF('Crisis Indicator Data'!#REF!="No Data",1,IF(#REF!&lt;&gt;"",1,0))</f>
        <v>#REF!</v>
      </c>
      <c r="S144" s="25" t="e">
        <f>IF('Crisis Indicator Data'!#REF!="No Data",1,IF(#REF!&lt;&gt;"",1,0))</f>
        <v>#REF!</v>
      </c>
      <c r="T144" s="25" t="e">
        <f>IF('Crisis Indicator Data'!#REF!="No Data",1,IF(#REF!&lt;&gt;"",1,0))</f>
        <v>#REF!</v>
      </c>
      <c r="U144" s="25" t="e">
        <f>IF('Crisis Indicator Data'!#REF!="No Data",1,IF(#REF!&lt;&gt;"",1,0))</f>
        <v>#REF!</v>
      </c>
      <c r="V144" s="25" t="e">
        <f>IF('Crisis Indicator Data'!#REF!="No Data",1,IF(#REF!&lt;&gt;"",1,0))</f>
        <v>#REF!</v>
      </c>
      <c r="W144" s="25" t="e">
        <f>IF('Crisis Indicator Data'!#REF!="No Data",1,IF(#REF!&lt;&gt;"",1,0))</f>
        <v>#REF!</v>
      </c>
      <c r="X144" s="25" t="e">
        <f>IF('Crisis Indicator Data'!#REF!="No Data",1,IF(#REF!&lt;&gt;"",1,0))</f>
        <v>#REF!</v>
      </c>
      <c r="Y144" s="25" t="e">
        <f>IF('Crisis Indicator Data'!#REF!="No Data",1,IF(#REF!&lt;&gt;"",1,0))</f>
        <v>#REF!</v>
      </c>
      <c r="Z144" s="25" t="e">
        <f>IF('Crisis Indicator Data'!#REF!="No Data",1,IF(#REF!&lt;&gt;"",1,0))</f>
        <v>#REF!</v>
      </c>
      <c r="AA144" s="25" t="e">
        <f>IF('Crisis Indicator Data'!#REF!="No Data",1,IF(#REF!&lt;&gt;"",1,0))</f>
        <v>#REF!</v>
      </c>
      <c r="AB144" s="25" t="e">
        <f>IF('Crisis Indicator Data'!#REF!="No Data",1,IF(#REF!&lt;&gt;"",1,0))</f>
        <v>#REF!</v>
      </c>
      <c r="AC144" s="25" t="e">
        <f>IF('Crisis Indicator Data'!#REF!="No Data",1,IF(#REF!&lt;&gt;"",1,0))</f>
        <v>#REF!</v>
      </c>
      <c r="AD144" s="25" t="e">
        <f>IF('Crisis Indicator Data'!#REF!="No Data",1,IF(#REF!&lt;&gt;"",1,0))</f>
        <v>#REF!</v>
      </c>
      <c r="AE144" s="25" t="e">
        <f>IF('Crisis Indicator Data'!#REF!="No Data",1,IF(#REF!&lt;&gt;"",1,0))</f>
        <v>#REF!</v>
      </c>
      <c r="AF144" s="25" t="e">
        <f>IF('Crisis Indicator Data'!#REF!="No Data",1,IF(#REF!&lt;&gt;"",1,0))</f>
        <v>#REF!</v>
      </c>
      <c r="AG144" s="25" t="e">
        <f>IF('Crisis Indicator Data'!#REF!="No Data",1,IF(#REF!&lt;&gt;"",1,0))</f>
        <v>#REF!</v>
      </c>
      <c r="AH144" s="25" t="e">
        <f>IF('Crisis Indicator Data'!#REF!="No Data",1,IF(#REF!&lt;&gt;"",1,0))</f>
        <v>#REF!</v>
      </c>
      <c r="AI144" s="25" t="e">
        <f>IF('Crisis Indicator Data'!#REF!="No Data",1,IF(#REF!&lt;&gt;"",1,0))</f>
        <v>#REF!</v>
      </c>
      <c r="AJ144" s="25" t="e">
        <f>IF('Crisis Indicator Data'!#REF!="No Data",1,IF(#REF!&lt;&gt;"",1,0))</f>
        <v>#REF!</v>
      </c>
      <c r="AK144" s="25" t="e">
        <f>IF('Crisis Indicator Data'!#REF!="No Data",1,IF(#REF!&lt;&gt;"",1,0))</f>
        <v>#REF!</v>
      </c>
      <c r="AL144" s="25" t="e">
        <f>IF('Crisis Indicator Data'!#REF!="No Data",1,IF(#REF!&lt;&gt;"",1,0))</f>
        <v>#REF!</v>
      </c>
      <c r="AM144" s="25" t="e">
        <f>IF('Crisis Indicator Data'!#REF!="No Data",1,IF(#REF!&lt;&gt;"",1,0))</f>
        <v>#REF!</v>
      </c>
      <c r="AN144" s="25" t="e">
        <f>IF('Crisis Indicator Data'!#REF!="No Data",1,IF(#REF!&lt;&gt;"",1,0))</f>
        <v>#REF!</v>
      </c>
      <c r="AO144" s="25" t="e">
        <f>IF('Crisis Indicator Data'!#REF!="No Data",1,IF(#REF!&lt;&gt;"",1,0))</f>
        <v>#REF!</v>
      </c>
      <c r="AP144" s="25" t="e">
        <f>IF('Crisis Indicator Data'!#REF!="No Data",1,IF(#REF!&lt;&gt;"",1,0))</f>
        <v>#REF!</v>
      </c>
      <c r="AQ144" s="25" t="e">
        <f>IF('Crisis Indicator Data'!#REF!="No Data",1,IF(#REF!&lt;&gt;"",1,0))</f>
        <v>#REF!</v>
      </c>
      <c r="AR144" s="25" t="e">
        <f>IF('Crisis Indicator Data'!#REF!="No Data",1,IF(#REF!&lt;&gt;"",1,0))</f>
        <v>#REF!</v>
      </c>
      <c r="AS144" s="25" t="e">
        <f>IF('Crisis Indicator Data'!#REF!="No Data",1,IF(#REF!&lt;&gt;"",1,0))</f>
        <v>#REF!</v>
      </c>
      <c r="AT144" s="25" t="e">
        <f>IF('Crisis Indicator Data'!#REF!="No Data",1,IF(#REF!&lt;&gt;"",1,0))</f>
        <v>#REF!</v>
      </c>
      <c r="AU144" s="25" t="e">
        <f>IF('Crisis Indicator Data'!#REF!="No Data",1,IF(#REF!&lt;&gt;"",1,0))</f>
        <v>#REF!</v>
      </c>
      <c r="AV144" s="25" t="e">
        <f>IF('Crisis Indicator Data'!#REF!="No Data",1,IF(#REF!&lt;&gt;"",1,0))</f>
        <v>#REF!</v>
      </c>
      <c r="AW144" s="25" t="e">
        <f>IF('Crisis Indicator Data'!#REF!="No Data",1,IF(#REF!&lt;&gt;"",1,0))</f>
        <v>#REF!</v>
      </c>
      <c r="AX144" s="25" t="e">
        <f>IF('Crisis Indicator Data'!#REF!="No Data",1,IF(#REF!&lt;&gt;"",1,0))</f>
        <v>#REF!</v>
      </c>
      <c r="AY144" s="25" t="e">
        <f>IF('Crisis Indicator Data'!#REF!="No Data",1,IF(#REF!&lt;&gt;"",1,0))</f>
        <v>#REF!</v>
      </c>
      <c r="AZ144" s="25" t="e">
        <f>IF('Crisis Indicator Data'!#REF!="No Data",1,IF(#REF!&lt;&gt;"",1,0))</f>
        <v>#REF!</v>
      </c>
      <c r="BA144" t="e">
        <f t="shared" si="8"/>
        <v>#REF!</v>
      </c>
      <c r="BB144" s="27" t="e">
        <f t="shared" si="9"/>
        <v>#REF!</v>
      </c>
    </row>
    <row r="145" spans="1:54">
      <c r="A145" t="s">
        <v>7130</v>
      </c>
      <c r="B145" s="25" t="e">
        <f>IF('Crisis Indicator Data'!#REF!="No Data",1,IF(#REF!&lt;&gt;"",1,0))</f>
        <v>#REF!</v>
      </c>
      <c r="C145" s="25" t="e">
        <f>IF('Crisis Indicator Data'!#REF!="No Data",1,IF(#REF!&lt;&gt;"",1,0))</f>
        <v>#REF!</v>
      </c>
      <c r="D145" s="25" t="e">
        <f>IF('Crisis Indicator Data'!#REF!="No Data",1,IF(#REF!&lt;&gt;"",1,0))</f>
        <v>#REF!</v>
      </c>
      <c r="E145" s="25" t="e">
        <f>IF('Crisis Indicator Data'!#REF!="No Data",1,IF(#REF!&lt;&gt;"",1,0))</f>
        <v>#REF!</v>
      </c>
      <c r="F145" s="25" t="e">
        <f>IF('Crisis Indicator Data'!#REF!="No Data",1,IF(#REF!&lt;&gt;"",1,0))</f>
        <v>#REF!</v>
      </c>
      <c r="G145" s="25" t="e">
        <f>IF('Crisis Indicator Data'!#REF!="No Data",1,IF(#REF!&lt;&gt;"",1,0))</f>
        <v>#REF!</v>
      </c>
      <c r="H145" s="25" t="e">
        <f>IF('Crisis Indicator Data'!#REF!="No Data",1,IF(#REF!&lt;&gt;"",1,0))</f>
        <v>#REF!</v>
      </c>
      <c r="I145" s="25" t="e">
        <f>IF('Crisis Indicator Data'!#REF!="No Data",1,IF(#REF!&lt;&gt;"",1,0))</f>
        <v>#REF!</v>
      </c>
      <c r="J145" s="25" t="e">
        <f>IF('Crisis Indicator Data'!#REF!="No Data",1,IF(#REF!&lt;&gt;"",1,0))</f>
        <v>#REF!</v>
      </c>
      <c r="K145" s="25" t="e">
        <f>IF('Crisis Indicator Data'!#REF!="No Data",1,IF(#REF!&lt;&gt;"",1,0))</f>
        <v>#REF!</v>
      </c>
      <c r="L145" s="25" t="e">
        <f>IF('Crisis Indicator Data'!#REF!="No Data",1,IF(#REF!&lt;&gt;"",1,0))</f>
        <v>#REF!</v>
      </c>
      <c r="M145" s="25" t="e">
        <f>IF('Crisis Indicator Data'!#REF!="No Data",1,IF(#REF!&lt;&gt;"",1,0))</f>
        <v>#REF!</v>
      </c>
      <c r="N145" s="25" t="e">
        <f>IF('Crisis Indicator Data'!#REF!="No Data",1,IF(#REF!&lt;&gt;"",1,0))</f>
        <v>#REF!</v>
      </c>
      <c r="O145" s="25" t="e">
        <f>IF('Crisis Indicator Data'!#REF!="No Data",1,IF(#REF!&lt;&gt;"",1,0))</f>
        <v>#REF!</v>
      </c>
      <c r="P145" s="25" t="e">
        <f>IF('Crisis Indicator Data'!#REF!="No Data",1,IF(#REF!&lt;&gt;"",1,0))</f>
        <v>#REF!</v>
      </c>
      <c r="Q145" s="25" t="e">
        <f>IF('Crisis Indicator Data'!#REF!="No Data",1,IF(#REF!&lt;&gt;"",1,0))</f>
        <v>#REF!</v>
      </c>
      <c r="R145" s="25" t="e">
        <f>IF('Crisis Indicator Data'!#REF!="No Data",1,IF(#REF!&lt;&gt;"",1,0))</f>
        <v>#REF!</v>
      </c>
      <c r="S145" s="25" t="e">
        <f>IF('Crisis Indicator Data'!#REF!="No Data",1,IF(#REF!&lt;&gt;"",1,0))</f>
        <v>#REF!</v>
      </c>
      <c r="T145" s="25" t="e">
        <f>IF('Crisis Indicator Data'!#REF!="No Data",1,IF(#REF!&lt;&gt;"",1,0))</f>
        <v>#REF!</v>
      </c>
      <c r="U145" s="25" t="e">
        <f>IF('Crisis Indicator Data'!#REF!="No Data",1,IF(#REF!&lt;&gt;"",1,0))</f>
        <v>#REF!</v>
      </c>
      <c r="V145" s="25" t="e">
        <f>IF('Crisis Indicator Data'!#REF!="No Data",1,IF(#REF!&lt;&gt;"",1,0))</f>
        <v>#REF!</v>
      </c>
      <c r="W145" s="25" t="e">
        <f>IF('Crisis Indicator Data'!#REF!="No Data",1,IF(#REF!&lt;&gt;"",1,0))</f>
        <v>#REF!</v>
      </c>
      <c r="X145" s="25" t="e">
        <f>IF('Crisis Indicator Data'!#REF!="No Data",1,IF(#REF!&lt;&gt;"",1,0))</f>
        <v>#REF!</v>
      </c>
      <c r="Y145" s="25" t="e">
        <f>IF('Crisis Indicator Data'!#REF!="No Data",1,IF(#REF!&lt;&gt;"",1,0))</f>
        <v>#REF!</v>
      </c>
      <c r="Z145" s="25" t="e">
        <f>IF('Crisis Indicator Data'!#REF!="No Data",1,IF(#REF!&lt;&gt;"",1,0))</f>
        <v>#REF!</v>
      </c>
      <c r="AA145" s="25" t="e">
        <f>IF('Crisis Indicator Data'!#REF!="No Data",1,IF(#REF!&lt;&gt;"",1,0))</f>
        <v>#REF!</v>
      </c>
      <c r="AB145" s="25" t="e">
        <f>IF('Crisis Indicator Data'!#REF!="No Data",1,IF(#REF!&lt;&gt;"",1,0))</f>
        <v>#REF!</v>
      </c>
      <c r="AC145" s="25" t="e">
        <f>IF('Crisis Indicator Data'!#REF!="No Data",1,IF(#REF!&lt;&gt;"",1,0))</f>
        <v>#REF!</v>
      </c>
      <c r="AD145" s="25" t="e">
        <f>IF('Crisis Indicator Data'!#REF!="No Data",1,IF(#REF!&lt;&gt;"",1,0))</f>
        <v>#REF!</v>
      </c>
      <c r="AE145" s="25" t="e">
        <f>IF('Crisis Indicator Data'!#REF!="No Data",1,IF(#REF!&lt;&gt;"",1,0))</f>
        <v>#REF!</v>
      </c>
      <c r="AF145" s="25" t="e">
        <f>IF('Crisis Indicator Data'!#REF!="No Data",1,IF(#REF!&lt;&gt;"",1,0))</f>
        <v>#REF!</v>
      </c>
      <c r="AG145" s="25" t="e">
        <f>IF('Crisis Indicator Data'!#REF!="No Data",1,IF(#REF!&lt;&gt;"",1,0))</f>
        <v>#REF!</v>
      </c>
      <c r="AH145" s="25" t="e">
        <f>IF('Crisis Indicator Data'!#REF!="No Data",1,IF(#REF!&lt;&gt;"",1,0))</f>
        <v>#REF!</v>
      </c>
      <c r="AI145" s="25" t="e">
        <f>IF('Crisis Indicator Data'!#REF!="No Data",1,IF(#REF!&lt;&gt;"",1,0))</f>
        <v>#REF!</v>
      </c>
      <c r="AJ145" s="25" t="e">
        <f>IF('Crisis Indicator Data'!#REF!="No Data",1,IF(#REF!&lt;&gt;"",1,0))</f>
        <v>#REF!</v>
      </c>
      <c r="AK145" s="25" t="e">
        <f>IF('Crisis Indicator Data'!#REF!="No Data",1,IF(#REF!&lt;&gt;"",1,0))</f>
        <v>#REF!</v>
      </c>
      <c r="AL145" s="25" t="e">
        <f>IF('Crisis Indicator Data'!#REF!="No Data",1,IF(#REF!&lt;&gt;"",1,0))</f>
        <v>#REF!</v>
      </c>
      <c r="AM145" s="25" t="e">
        <f>IF('Crisis Indicator Data'!#REF!="No Data",1,IF(#REF!&lt;&gt;"",1,0))</f>
        <v>#REF!</v>
      </c>
      <c r="AN145" s="25" t="e">
        <f>IF('Crisis Indicator Data'!#REF!="No Data",1,IF(#REF!&lt;&gt;"",1,0))</f>
        <v>#REF!</v>
      </c>
      <c r="AO145" s="25" t="e">
        <f>IF('Crisis Indicator Data'!#REF!="No Data",1,IF(#REF!&lt;&gt;"",1,0))</f>
        <v>#REF!</v>
      </c>
      <c r="AP145" s="25" t="e">
        <f>IF('Crisis Indicator Data'!#REF!="No Data",1,IF(#REF!&lt;&gt;"",1,0))</f>
        <v>#REF!</v>
      </c>
      <c r="AQ145" s="25" t="e">
        <f>IF('Crisis Indicator Data'!#REF!="No Data",1,IF(#REF!&lt;&gt;"",1,0))</f>
        <v>#REF!</v>
      </c>
      <c r="AR145" s="25" t="e">
        <f>IF('Crisis Indicator Data'!#REF!="No Data",1,IF(#REF!&lt;&gt;"",1,0))</f>
        <v>#REF!</v>
      </c>
      <c r="AS145" s="25" t="e">
        <f>IF('Crisis Indicator Data'!#REF!="No Data",1,IF(#REF!&lt;&gt;"",1,0))</f>
        <v>#REF!</v>
      </c>
      <c r="AT145" s="25" t="e">
        <f>IF('Crisis Indicator Data'!#REF!="No Data",1,IF(#REF!&lt;&gt;"",1,0))</f>
        <v>#REF!</v>
      </c>
      <c r="AU145" s="25" t="e">
        <f>IF('Crisis Indicator Data'!#REF!="No Data",1,IF(#REF!&lt;&gt;"",1,0))</f>
        <v>#REF!</v>
      </c>
      <c r="AV145" s="25" t="e">
        <f>IF('Crisis Indicator Data'!#REF!="No Data",1,IF(#REF!&lt;&gt;"",1,0))</f>
        <v>#REF!</v>
      </c>
      <c r="AW145" s="25" t="e">
        <f>IF('Crisis Indicator Data'!#REF!="No Data",1,IF(#REF!&lt;&gt;"",1,0))</f>
        <v>#REF!</v>
      </c>
      <c r="AX145" s="25" t="e">
        <f>IF('Crisis Indicator Data'!#REF!="No Data",1,IF(#REF!&lt;&gt;"",1,0))</f>
        <v>#REF!</v>
      </c>
      <c r="AY145" s="25" t="e">
        <f>IF('Crisis Indicator Data'!#REF!="No Data",1,IF(#REF!&lt;&gt;"",1,0))</f>
        <v>#REF!</v>
      </c>
      <c r="AZ145" s="25" t="e">
        <f>IF('Crisis Indicator Data'!#REF!="No Data",1,IF(#REF!&lt;&gt;"",1,0))</f>
        <v>#REF!</v>
      </c>
      <c r="BA145" t="e">
        <f t="shared" si="8"/>
        <v>#REF!</v>
      </c>
      <c r="BB145" s="27" t="e">
        <f t="shared" si="9"/>
        <v>#REF!</v>
      </c>
    </row>
    <row r="146" spans="1:54">
      <c r="A146" t="s">
        <v>7139</v>
      </c>
      <c r="B146" s="25" t="e">
        <f>IF('Crisis Indicator Data'!#REF!="No Data",1,IF(#REF!&lt;&gt;"",1,0))</f>
        <v>#REF!</v>
      </c>
      <c r="C146" s="25" t="e">
        <f>IF('Crisis Indicator Data'!#REF!="No Data",1,IF(#REF!&lt;&gt;"",1,0))</f>
        <v>#REF!</v>
      </c>
      <c r="D146" s="25" t="e">
        <f>IF('Crisis Indicator Data'!#REF!="No Data",1,IF(#REF!&lt;&gt;"",1,0))</f>
        <v>#REF!</v>
      </c>
      <c r="E146" s="25" t="e">
        <f>IF('Crisis Indicator Data'!#REF!="No Data",1,IF(#REF!&lt;&gt;"",1,0))</f>
        <v>#REF!</v>
      </c>
      <c r="F146" s="25" t="e">
        <f>IF('Crisis Indicator Data'!#REF!="No Data",1,IF(#REF!&lt;&gt;"",1,0))</f>
        <v>#REF!</v>
      </c>
      <c r="G146" s="25" t="e">
        <f>IF('Crisis Indicator Data'!#REF!="No Data",1,IF(#REF!&lt;&gt;"",1,0))</f>
        <v>#REF!</v>
      </c>
      <c r="H146" s="25" t="e">
        <f>IF('Crisis Indicator Data'!#REF!="No Data",1,IF(#REF!&lt;&gt;"",1,0))</f>
        <v>#REF!</v>
      </c>
      <c r="I146" s="25" t="e">
        <f>IF('Crisis Indicator Data'!#REF!="No Data",1,IF(#REF!&lt;&gt;"",1,0))</f>
        <v>#REF!</v>
      </c>
      <c r="J146" s="25" t="e">
        <f>IF('Crisis Indicator Data'!#REF!="No Data",1,IF(#REF!&lt;&gt;"",1,0))</f>
        <v>#REF!</v>
      </c>
      <c r="K146" s="25" t="e">
        <f>IF('Crisis Indicator Data'!#REF!="No Data",1,IF(#REF!&lt;&gt;"",1,0))</f>
        <v>#REF!</v>
      </c>
      <c r="L146" s="25" t="e">
        <f>IF('Crisis Indicator Data'!#REF!="No Data",1,IF(#REF!&lt;&gt;"",1,0))</f>
        <v>#REF!</v>
      </c>
      <c r="M146" s="25" t="e">
        <f>IF('Crisis Indicator Data'!#REF!="No Data",1,IF(#REF!&lt;&gt;"",1,0))</f>
        <v>#REF!</v>
      </c>
      <c r="N146" s="25" t="e">
        <f>IF('Crisis Indicator Data'!#REF!="No Data",1,IF(#REF!&lt;&gt;"",1,0))</f>
        <v>#REF!</v>
      </c>
      <c r="O146" s="25" t="e">
        <f>IF('Crisis Indicator Data'!#REF!="No Data",1,IF(#REF!&lt;&gt;"",1,0))</f>
        <v>#REF!</v>
      </c>
      <c r="P146" s="25" t="e">
        <f>IF('Crisis Indicator Data'!#REF!="No Data",1,IF(#REF!&lt;&gt;"",1,0))</f>
        <v>#REF!</v>
      </c>
      <c r="Q146" s="25" t="e">
        <f>IF('Crisis Indicator Data'!#REF!="No Data",1,IF(#REF!&lt;&gt;"",1,0))</f>
        <v>#REF!</v>
      </c>
      <c r="R146" s="25" t="e">
        <f>IF('Crisis Indicator Data'!#REF!="No Data",1,IF(#REF!&lt;&gt;"",1,0))</f>
        <v>#REF!</v>
      </c>
      <c r="S146" s="25" t="e">
        <f>IF('Crisis Indicator Data'!#REF!="No Data",1,IF(#REF!&lt;&gt;"",1,0))</f>
        <v>#REF!</v>
      </c>
      <c r="T146" s="25" t="e">
        <f>IF('Crisis Indicator Data'!#REF!="No Data",1,IF(#REF!&lt;&gt;"",1,0))</f>
        <v>#REF!</v>
      </c>
      <c r="U146" s="25" t="e">
        <f>IF('Crisis Indicator Data'!#REF!="No Data",1,IF(#REF!&lt;&gt;"",1,0))</f>
        <v>#REF!</v>
      </c>
      <c r="V146" s="25" t="e">
        <f>IF('Crisis Indicator Data'!#REF!="No Data",1,IF(#REF!&lt;&gt;"",1,0))</f>
        <v>#REF!</v>
      </c>
      <c r="W146" s="25" t="e">
        <f>IF('Crisis Indicator Data'!#REF!="No Data",1,IF(#REF!&lt;&gt;"",1,0))</f>
        <v>#REF!</v>
      </c>
      <c r="X146" s="25" t="e">
        <f>IF('Crisis Indicator Data'!#REF!="No Data",1,IF(#REF!&lt;&gt;"",1,0))</f>
        <v>#REF!</v>
      </c>
      <c r="Y146" s="25" t="e">
        <f>IF('Crisis Indicator Data'!#REF!="No Data",1,IF(#REF!&lt;&gt;"",1,0))</f>
        <v>#REF!</v>
      </c>
      <c r="Z146" s="25" t="e">
        <f>IF('Crisis Indicator Data'!#REF!="No Data",1,IF(#REF!&lt;&gt;"",1,0))</f>
        <v>#REF!</v>
      </c>
      <c r="AA146" s="25" t="e">
        <f>IF('Crisis Indicator Data'!#REF!="No Data",1,IF(#REF!&lt;&gt;"",1,0))</f>
        <v>#REF!</v>
      </c>
      <c r="AB146" s="25" t="e">
        <f>IF('Crisis Indicator Data'!#REF!="No Data",1,IF(#REF!&lt;&gt;"",1,0))</f>
        <v>#REF!</v>
      </c>
      <c r="AC146" s="25" t="e">
        <f>IF('Crisis Indicator Data'!#REF!="No Data",1,IF(#REF!&lt;&gt;"",1,0))</f>
        <v>#REF!</v>
      </c>
      <c r="AD146" s="25" t="e">
        <f>IF('Crisis Indicator Data'!#REF!="No Data",1,IF(#REF!&lt;&gt;"",1,0))</f>
        <v>#REF!</v>
      </c>
      <c r="AE146" s="25" t="e">
        <f>IF('Crisis Indicator Data'!#REF!="No Data",1,IF(#REF!&lt;&gt;"",1,0))</f>
        <v>#REF!</v>
      </c>
      <c r="AF146" s="25" t="e">
        <f>IF('Crisis Indicator Data'!#REF!="No Data",1,IF(#REF!&lt;&gt;"",1,0))</f>
        <v>#REF!</v>
      </c>
      <c r="AG146" s="25" t="e">
        <f>IF('Crisis Indicator Data'!#REF!="No Data",1,IF(#REF!&lt;&gt;"",1,0))</f>
        <v>#REF!</v>
      </c>
      <c r="AH146" s="25" t="e">
        <f>IF('Crisis Indicator Data'!#REF!="No Data",1,IF(#REF!&lt;&gt;"",1,0))</f>
        <v>#REF!</v>
      </c>
      <c r="AI146" s="25" t="e">
        <f>IF('Crisis Indicator Data'!#REF!="No Data",1,IF(#REF!&lt;&gt;"",1,0))</f>
        <v>#REF!</v>
      </c>
      <c r="AJ146" s="25" t="e">
        <f>IF('Crisis Indicator Data'!#REF!="No Data",1,IF(#REF!&lt;&gt;"",1,0))</f>
        <v>#REF!</v>
      </c>
      <c r="AK146" s="25" t="e">
        <f>IF('Crisis Indicator Data'!#REF!="No Data",1,IF(#REF!&lt;&gt;"",1,0))</f>
        <v>#REF!</v>
      </c>
      <c r="AL146" s="25" t="e">
        <f>IF('Crisis Indicator Data'!#REF!="No Data",1,IF(#REF!&lt;&gt;"",1,0))</f>
        <v>#REF!</v>
      </c>
      <c r="AM146" s="25" t="e">
        <f>IF('Crisis Indicator Data'!#REF!="No Data",1,IF(#REF!&lt;&gt;"",1,0))</f>
        <v>#REF!</v>
      </c>
      <c r="AN146" s="25" t="e">
        <f>IF('Crisis Indicator Data'!#REF!="No Data",1,IF(#REF!&lt;&gt;"",1,0))</f>
        <v>#REF!</v>
      </c>
      <c r="AO146" s="25" t="e">
        <f>IF('Crisis Indicator Data'!#REF!="No Data",1,IF(#REF!&lt;&gt;"",1,0))</f>
        <v>#REF!</v>
      </c>
      <c r="AP146" s="25" t="e">
        <f>IF('Crisis Indicator Data'!#REF!="No Data",1,IF(#REF!&lt;&gt;"",1,0))</f>
        <v>#REF!</v>
      </c>
      <c r="AQ146" s="25" t="e">
        <f>IF('Crisis Indicator Data'!#REF!="No Data",1,IF(#REF!&lt;&gt;"",1,0))</f>
        <v>#REF!</v>
      </c>
      <c r="AR146" s="25" t="e">
        <f>IF('Crisis Indicator Data'!#REF!="No Data",1,IF(#REF!&lt;&gt;"",1,0))</f>
        <v>#REF!</v>
      </c>
      <c r="AS146" s="25" t="e">
        <f>IF('Crisis Indicator Data'!#REF!="No Data",1,IF(#REF!&lt;&gt;"",1,0))</f>
        <v>#REF!</v>
      </c>
      <c r="AT146" s="25" t="e">
        <f>IF('Crisis Indicator Data'!#REF!="No Data",1,IF(#REF!&lt;&gt;"",1,0))</f>
        <v>#REF!</v>
      </c>
      <c r="AU146" s="25" t="e">
        <f>IF('Crisis Indicator Data'!#REF!="No Data",1,IF(#REF!&lt;&gt;"",1,0))</f>
        <v>#REF!</v>
      </c>
      <c r="AV146" s="25" t="e">
        <f>IF('Crisis Indicator Data'!#REF!="No Data",1,IF(#REF!&lt;&gt;"",1,0))</f>
        <v>#REF!</v>
      </c>
      <c r="AW146" s="25" t="e">
        <f>IF('Crisis Indicator Data'!#REF!="No Data",1,IF(#REF!&lt;&gt;"",1,0))</f>
        <v>#REF!</v>
      </c>
      <c r="AX146" s="25" t="e">
        <f>IF('Crisis Indicator Data'!#REF!="No Data",1,IF(#REF!&lt;&gt;"",1,0))</f>
        <v>#REF!</v>
      </c>
      <c r="AY146" s="25" t="e">
        <f>IF('Crisis Indicator Data'!#REF!="No Data",1,IF(#REF!&lt;&gt;"",1,0))</f>
        <v>#REF!</v>
      </c>
      <c r="AZ146" s="25" t="e">
        <f>IF('Crisis Indicator Data'!#REF!="No Data",1,IF(#REF!&lt;&gt;"",1,0))</f>
        <v>#REF!</v>
      </c>
      <c r="BA146" t="e">
        <f t="shared" si="8"/>
        <v>#REF!</v>
      </c>
      <c r="BB146" s="27" t="e">
        <f t="shared" si="9"/>
        <v>#REF!</v>
      </c>
    </row>
    <row r="147" spans="1:54">
      <c r="A147" t="s">
        <v>7088</v>
      </c>
      <c r="B147" s="25" t="e">
        <f>IF('Crisis Indicator Data'!#REF!="No Data",1,IF(#REF!&lt;&gt;"",1,0))</f>
        <v>#REF!</v>
      </c>
      <c r="C147" s="25" t="e">
        <f>IF('Crisis Indicator Data'!#REF!="No Data",1,IF(#REF!&lt;&gt;"",1,0))</f>
        <v>#REF!</v>
      </c>
      <c r="D147" s="25" t="e">
        <f>IF('Crisis Indicator Data'!#REF!="No Data",1,IF(#REF!&lt;&gt;"",1,0))</f>
        <v>#REF!</v>
      </c>
      <c r="E147" s="25" t="e">
        <f>IF('Crisis Indicator Data'!#REF!="No Data",1,IF(#REF!&lt;&gt;"",1,0))</f>
        <v>#REF!</v>
      </c>
      <c r="F147" s="25" t="e">
        <f>IF('Crisis Indicator Data'!#REF!="No Data",1,IF(#REF!&lt;&gt;"",1,0))</f>
        <v>#REF!</v>
      </c>
      <c r="G147" s="25" t="e">
        <f>IF('Crisis Indicator Data'!#REF!="No Data",1,IF(#REF!&lt;&gt;"",1,0))</f>
        <v>#REF!</v>
      </c>
      <c r="H147" s="25" t="e">
        <f>IF('Crisis Indicator Data'!#REF!="No Data",1,IF(#REF!&lt;&gt;"",1,0))</f>
        <v>#REF!</v>
      </c>
      <c r="I147" s="25" t="e">
        <f>IF('Crisis Indicator Data'!#REF!="No Data",1,IF(#REF!&lt;&gt;"",1,0))</f>
        <v>#REF!</v>
      </c>
      <c r="J147" s="25" t="e">
        <f>IF('Crisis Indicator Data'!#REF!="No Data",1,IF(#REF!&lt;&gt;"",1,0))</f>
        <v>#REF!</v>
      </c>
      <c r="K147" s="25" t="e">
        <f>IF('Crisis Indicator Data'!#REF!="No Data",1,IF(#REF!&lt;&gt;"",1,0))</f>
        <v>#REF!</v>
      </c>
      <c r="L147" s="25" t="e">
        <f>IF('Crisis Indicator Data'!#REF!="No Data",1,IF(#REF!&lt;&gt;"",1,0))</f>
        <v>#REF!</v>
      </c>
      <c r="M147" s="25" t="e">
        <f>IF('Crisis Indicator Data'!#REF!="No Data",1,IF(#REF!&lt;&gt;"",1,0))</f>
        <v>#REF!</v>
      </c>
      <c r="N147" s="25" t="e">
        <f>IF('Crisis Indicator Data'!#REF!="No Data",1,IF(#REF!&lt;&gt;"",1,0))</f>
        <v>#REF!</v>
      </c>
      <c r="O147" s="25" t="e">
        <f>IF('Crisis Indicator Data'!#REF!="No Data",1,IF(#REF!&lt;&gt;"",1,0))</f>
        <v>#REF!</v>
      </c>
      <c r="P147" s="25" t="e">
        <f>IF('Crisis Indicator Data'!#REF!="No Data",1,IF(#REF!&lt;&gt;"",1,0))</f>
        <v>#REF!</v>
      </c>
      <c r="Q147" s="25" t="e">
        <f>IF('Crisis Indicator Data'!#REF!="No Data",1,IF(#REF!&lt;&gt;"",1,0))</f>
        <v>#REF!</v>
      </c>
      <c r="R147" s="25" t="e">
        <f>IF('Crisis Indicator Data'!#REF!="No Data",1,IF(#REF!&lt;&gt;"",1,0))</f>
        <v>#REF!</v>
      </c>
      <c r="S147" s="25" t="e">
        <f>IF('Crisis Indicator Data'!#REF!="No Data",1,IF(#REF!&lt;&gt;"",1,0))</f>
        <v>#REF!</v>
      </c>
      <c r="T147" s="25" t="e">
        <f>IF('Crisis Indicator Data'!#REF!="No Data",1,IF(#REF!&lt;&gt;"",1,0))</f>
        <v>#REF!</v>
      </c>
      <c r="U147" s="25" t="e">
        <f>IF('Crisis Indicator Data'!#REF!="No Data",1,IF(#REF!&lt;&gt;"",1,0))</f>
        <v>#REF!</v>
      </c>
      <c r="V147" s="25" t="e">
        <f>IF('Crisis Indicator Data'!#REF!="No Data",1,IF(#REF!&lt;&gt;"",1,0))</f>
        <v>#REF!</v>
      </c>
      <c r="W147" s="25" t="e">
        <f>IF('Crisis Indicator Data'!#REF!="No Data",1,IF(#REF!&lt;&gt;"",1,0))</f>
        <v>#REF!</v>
      </c>
      <c r="X147" s="25" t="e">
        <f>IF('Crisis Indicator Data'!#REF!="No Data",1,IF(#REF!&lt;&gt;"",1,0))</f>
        <v>#REF!</v>
      </c>
      <c r="Y147" s="25" t="e">
        <f>IF('Crisis Indicator Data'!#REF!="No Data",1,IF(#REF!&lt;&gt;"",1,0))</f>
        <v>#REF!</v>
      </c>
      <c r="Z147" s="25" t="e">
        <f>IF('Crisis Indicator Data'!#REF!="No Data",1,IF(#REF!&lt;&gt;"",1,0))</f>
        <v>#REF!</v>
      </c>
      <c r="AA147" s="25" t="e">
        <f>IF('Crisis Indicator Data'!#REF!="No Data",1,IF(#REF!&lt;&gt;"",1,0))</f>
        <v>#REF!</v>
      </c>
      <c r="AB147" s="25" t="e">
        <f>IF('Crisis Indicator Data'!#REF!="No Data",1,IF(#REF!&lt;&gt;"",1,0))</f>
        <v>#REF!</v>
      </c>
      <c r="AC147" s="25" t="e">
        <f>IF('Crisis Indicator Data'!#REF!="No Data",1,IF(#REF!&lt;&gt;"",1,0))</f>
        <v>#REF!</v>
      </c>
      <c r="AD147" s="25" t="e">
        <f>IF('Crisis Indicator Data'!#REF!="No Data",1,IF(#REF!&lt;&gt;"",1,0))</f>
        <v>#REF!</v>
      </c>
      <c r="AE147" s="25" t="e">
        <f>IF('Crisis Indicator Data'!#REF!="No Data",1,IF(#REF!&lt;&gt;"",1,0))</f>
        <v>#REF!</v>
      </c>
      <c r="AF147" s="25" t="e">
        <f>IF('Crisis Indicator Data'!#REF!="No Data",1,IF(#REF!&lt;&gt;"",1,0))</f>
        <v>#REF!</v>
      </c>
      <c r="AG147" s="25" t="e">
        <f>IF('Crisis Indicator Data'!#REF!="No Data",1,IF(#REF!&lt;&gt;"",1,0))</f>
        <v>#REF!</v>
      </c>
      <c r="AH147" s="25" t="e">
        <f>IF('Crisis Indicator Data'!#REF!="No Data",1,IF(#REF!&lt;&gt;"",1,0))</f>
        <v>#REF!</v>
      </c>
      <c r="AI147" s="25" t="e">
        <f>IF('Crisis Indicator Data'!#REF!="No Data",1,IF(#REF!&lt;&gt;"",1,0))</f>
        <v>#REF!</v>
      </c>
      <c r="AJ147" s="25" t="e">
        <f>IF('Crisis Indicator Data'!#REF!="No Data",1,IF(#REF!&lt;&gt;"",1,0))</f>
        <v>#REF!</v>
      </c>
      <c r="AK147" s="25" t="e">
        <f>IF('Crisis Indicator Data'!#REF!="No Data",1,IF(#REF!&lt;&gt;"",1,0))</f>
        <v>#REF!</v>
      </c>
      <c r="AL147" s="25" t="e">
        <f>IF('Crisis Indicator Data'!#REF!="No Data",1,IF(#REF!&lt;&gt;"",1,0))</f>
        <v>#REF!</v>
      </c>
      <c r="AM147" s="25" t="e">
        <f>IF('Crisis Indicator Data'!#REF!="No Data",1,IF(#REF!&lt;&gt;"",1,0))</f>
        <v>#REF!</v>
      </c>
      <c r="AN147" s="25" t="e">
        <f>IF('Crisis Indicator Data'!#REF!="No Data",1,IF(#REF!&lt;&gt;"",1,0))</f>
        <v>#REF!</v>
      </c>
      <c r="AO147" s="25" t="e">
        <f>IF('Crisis Indicator Data'!#REF!="No Data",1,IF(#REF!&lt;&gt;"",1,0))</f>
        <v>#REF!</v>
      </c>
      <c r="AP147" s="25" t="e">
        <f>IF('Crisis Indicator Data'!#REF!="No Data",1,IF(#REF!&lt;&gt;"",1,0))</f>
        <v>#REF!</v>
      </c>
      <c r="AQ147" s="25" t="e">
        <f>IF('Crisis Indicator Data'!#REF!="No Data",1,IF(#REF!&lt;&gt;"",1,0))</f>
        <v>#REF!</v>
      </c>
      <c r="AR147" s="25" t="e">
        <f>IF('Crisis Indicator Data'!#REF!="No Data",1,IF(#REF!&lt;&gt;"",1,0))</f>
        <v>#REF!</v>
      </c>
      <c r="AS147" s="25" t="e">
        <f>IF('Crisis Indicator Data'!#REF!="No Data",1,IF(#REF!&lt;&gt;"",1,0))</f>
        <v>#REF!</v>
      </c>
      <c r="AT147" s="25" t="e">
        <f>IF('Crisis Indicator Data'!#REF!="No Data",1,IF(#REF!&lt;&gt;"",1,0))</f>
        <v>#REF!</v>
      </c>
      <c r="AU147" s="25" t="e">
        <f>IF('Crisis Indicator Data'!#REF!="No Data",1,IF(#REF!&lt;&gt;"",1,0))</f>
        <v>#REF!</v>
      </c>
      <c r="AV147" s="25" t="e">
        <f>IF('Crisis Indicator Data'!#REF!="No Data",1,IF(#REF!&lt;&gt;"",1,0))</f>
        <v>#REF!</v>
      </c>
      <c r="AW147" s="25" t="e">
        <f>IF('Crisis Indicator Data'!#REF!="No Data",1,IF(#REF!&lt;&gt;"",1,0))</f>
        <v>#REF!</v>
      </c>
      <c r="AX147" s="25" t="e">
        <f>IF('Crisis Indicator Data'!#REF!="No Data",1,IF(#REF!&lt;&gt;"",1,0))</f>
        <v>#REF!</v>
      </c>
      <c r="AY147" s="25" t="e">
        <f>IF('Crisis Indicator Data'!#REF!="No Data",1,IF(#REF!&lt;&gt;"",1,0))</f>
        <v>#REF!</v>
      </c>
      <c r="AZ147" s="25" t="e">
        <f>IF('Crisis Indicator Data'!#REF!="No Data",1,IF(#REF!&lt;&gt;"",1,0))</f>
        <v>#REF!</v>
      </c>
      <c r="BA147" t="e">
        <f t="shared" si="8"/>
        <v>#REF!</v>
      </c>
      <c r="BB147" s="27" t="e">
        <f t="shared" si="9"/>
        <v>#REF!</v>
      </c>
    </row>
    <row r="148" spans="1:54">
      <c r="A148" t="s">
        <v>7070</v>
      </c>
      <c r="B148" s="25" t="e">
        <f>IF('Crisis Indicator Data'!#REF!="No Data",1,IF(#REF!&lt;&gt;"",1,0))</f>
        <v>#REF!</v>
      </c>
      <c r="C148" s="25" t="e">
        <f>IF('Crisis Indicator Data'!#REF!="No Data",1,IF(#REF!&lt;&gt;"",1,0))</f>
        <v>#REF!</v>
      </c>
      <c r="D148" s="25" t="e">
        <f>IF('Crisis Indicator Data'!#REF!="No Data",1,IF(#REF!&lt;&gt;"",1,0))</f>
        <v>#REF!</v>
      </c>
      <c r="E148" s="25" t="e">
        <f>IF('Crisis Indicator Data'!#REF!="No Data",1,IF(#REF!&lt;&gt;"",1,0))</f>
        <v>#REF!</v>
      </c>
      <c r="F148" s="25" t="e">
        <f>IF('Crisis Indicator Data'!#REF!="No Data",1,IF(#REF!&lt;&gt;"",1,0))</f>
        <v>#REF!</v>
      </c>
      <c r="G148" s="25" t="e">
        <f>IF('Crisis Indicator Data'!#REF!="No Data",1,IF(#REF!&lt;&gt;"",1,0))</f>
        <v>#REF!</v>
      </c>
      <c r="H148" s="25" t="e">
        <f>IF('Crisis Indicator Data'!#REF!="No Data",1,IF(#REF!&lt;&gt;"",1,0))</f>
        <v>#REF!</v>
      </c>
      <c r="I148" s="25" t="e">
        <f>IF('Crisis Indicator Data'!#REF!="No Data",1,IF(#REF!&lt;&gt;"",1,0))</f>
        <v>#REF!</v>
      </c>
      <c r="J148" s="25" t="e">
        <f>IF('Crisis Indicator Data'!#REF!="No Data",1,IF(#REF!&lt;&gt;"",1,0))</f>
        <v>#REF!</v>
      </c>
      <c r="K148" s="25" t="e">
        <f>IF('Crisis Indicator Data'!#REF!="No Data",1,IF(#REF!&lt;&gt;"",1,0))</f>
        <v>#REF!</v>
      </c>
      <c r="L148" s="25" t="e">
        <f>IF('Crisis Indicator Data'!#REF!="No Data",1,IF(#REF!&lt;&gt;"",1,0))</f>
        <v>#REF!</v>
      </c>
      <c r="M148" s="25" t="e">
        <f>IF('Crisis Indicator Data'!#REF!="No Data",1,IF(#REF!&lt;&gt;"",1,0))</f>
        <v>#REF!</v>
      </c>
      <c r="N148" s="25" t="e">
        <f>IF('Crisis Indicator Data'!#REF!="No Data",1,IF(#REF!&lt;&gt;"",1,0))</f>
        <v>#REF!</v>
      </c>
      <c r="O148" s="25" t="e">
        <f>IF('Crisis Indicator Data'!#REF!="No Data",1,IF(#REF!&lt;&gt;"",1,0))</f>
        <v>#REF!</v>
      </c>
      <c r="P148" s="25" t="e">
        <f>IF('Crisis Indicator Data'!#REF!="No Data",1,IF(#REF!&lt;&gt;"",1,0))</f>
        <v>#REF!</v>
      </c>
      <c r="Q148" s="25" t="e">
        <f>IF('Crisis Indicator Data'!#REF!="No Data",1,IF(#REF!&lt;&gt;"",1,0))</f>
        <v>#REF!</v>
      </c>
      <c r="R148" s="25" t="e">
        <f>IF('Crisis Indicator Data'!#REF!="No Data",1,IF(#REF!&lt;&gt;"",1,0))</f>
        <v>#REF!</v>
      </c>
      <c r="S148" s="25" t="e">
        <f>IF('Crisis Indicator Data'!#REF!="No Data",1,IF(#REF!&lt;&gt;"",1,0))</f>
        <v>#REF!</v>
      </c>
      <c r="T148" s="25" t="e">
        <f>IF('Crisis Indicator Data'!#REF!="No Data",1,IF(#REF!&lt;&gt;"",1,0))</f>
        <v>#REF!</v>
      </c>
      <c r="U148" s="25" t="e">
        <f>IF('Crisis Indicator Data'!#REF!="No Data",1,IF(#REF!&lt;&gt;"",1,0))</f>
        <v>#REF!</v>
      </c>
      <c r="V148" s="25" t="e">
        <f>IF('Crisis Indicator Data'!#REF!="No Data",1,IF(#REF!&lt;&gt;"",1,0))</f>
        <v>#REF!</v>
      </c>
      <c r="W148" s="25" t="e">
        <f>IF('Crisis Indicator Data'!#REF!="No Data",1,IF(#REF!&lt;&gt;"",1,0))</f>
        <v>#REF!</v>
      </c>
      <c r="X148" s="25" t="e">
        <f>IF('Crisis Indicator Data'!#REF!="No Data",1,IF(#REF!&lt;&gt;"",1,0))</f>
        <v>#REF!</v>
      </c>
      <c r="Y148" s="25" t="e">
        <f>IF('Crisis Indicator Data'!#REF!="No Data",1,IF(#REF!&lt;&gt;"",1,0))</f>
        <v>#REF!</v>
      </c>
      <c r="Z148" s="25" t="e">
        <f>IF('Crisis Indicator Data'!#REF!="No Data",1,IF(#REF!&lt;&gt;"",1,0))</f>
        <v>#REF!</v>
      </c>
      <c r="AA148" s="25" t="e">
        <f>IF('Crisis Indicator Data'!#REF!="No Data",1,IF(#REF!&lt;&gt;"",1,0))</f>
        <v>#REF!</v>
      </c>
      <c r="AB148" s="25" t="e">
        <f>IF('Crisis Indicator Data'!#REF!="No Data",1,IF(#REF!&lt;&gt;"",1,0))</f>
        <v>#REF!</v>
      </c>
      <c r="AC148" s="25" t="e">
        <f>IF('Crisis Indicator Data'!#REF!="No Data",1,IF(#REF!&lt;&gt;"",1,0))</f>
        <v>#REF!</v>
      </c>
      <c r="AD148" s="25" t="e">
        <f>IF('Crisis Indicator Data'!#REF!="No Data",1,IF(#REF!&lt;&gt;"",1,0))</f>
        <v>#REF!</v>
      </c>
      <c r="AE148" s="25" t="e">
        <f>IF('Crisis Indicator Data'!#REF!="No Data",1,IF(#REF!&lt;&gt;"",1,0))</f>
        <v>#REF!</v>
      </c>
      <c r="AF148" s="25" t="e">
        <f>IF('Crisis Indicator Data'!#REF!="No Data",1,IF(#REF!&lt;&gt;"",1,0))</f>
        <v>#REF!</v>
      </c>
      <c r="AG148" s="25" t="e">
        <f>IF('Crisis Indicator Data'!#REF!="No Data",1,IF(#REF!&lt;&gt;"",1,0))</f>
        <v>#REF!</v>
      </c>
      <c r="AH148" s="25" t="e">
        <f>IF('Crisis Indicator Data'!#REF!="No Data",1,IF(#REF!&lt;&gt;"",1,0))</f>
        <v>#REF!</v>
      </c>
      <c r="AI148" s="25" t="e">
        <f>IF('Crisis Indicator Data'!#REF!="No Data",1,IF(#REF!&lt;&gt;"",1,0))</f>
        <v>#REF!</v>
      </c>
      <c r="AJ148" s="25" t="e">
        <f>IF('Crisis Indicator Data'!#REF!="No Data",1,IF(#REF!&lt;&gt;"",1,0))</f>
        <v>#REF!</v>
      </c>
      <c r="AK148" s="25" t="e">
        <f>IF('Crisis Indicator Data'!#REF!="No Data",1,IF(#REF!&lt;&gt;"",1,0))</f>
        <v>#REF!</v>
      </c>
      <c r="AL148" s="25" t="e">
        <f>IF('Crisis Indicator Data'!#REF!="No Data",1,IF(#REF!&lt;&gt;"",1,0))</f>
        <v>#REF!</v>
      </c>
      <c r="AM148" s="25" t="e">
        <f>IF('Crisis Indicator Data'!#REF!="No Data",1,IF(#REF!&lt;&gt;"",1,0))</f>
        <v>#REF!</v>
      </c>
      <c r="AN148" s="25" t="e">
        <f>IF('Crisis Indicator Data'!#REF!="No Data",1,IF(#REF!&lt;&gt;"",1,0))</f>
        <v>#REF!</v>
      </c>
      <c r="AO148" s="25" t="e">
        <f>IF('Crisis Indicator Data'!#REF!="No Data",1,IF(#REF!&lt;&gt;"",1,0))</f>
        <v>#REF!</v>
      </c>
      <c r="AP148" s="25" t="e">
        <f>IF('Crisis Indicator Data'!#REF!="No Data",1,IF(#REF!&lt;&gt;"",1,0))</f>
        <v>#REF!</v>
      </c>
      <c r="AQ148" s="25" t="e">
        <f>IF('Crisis Indicator Data'!#REF!="No Data",1,IF(#REF!&lt;&gt;"",1,0))</f>
        <v>#REF!</v>
      </c>
      <c r="AR148" s="25" t="e">
        <f>IF('Crisis Indicator Data'!#REF!="No Data",1,IF(#REF!&lt;&gt;"",1,0))</f>
        <v>#REF!</v>
      </c>
      <c r="AS148" s="25" t="e">
        <f>IF('Crisis Indicator Data'!#REF!="No Data",1,IF(#REF!&lt;&gt;"",1,0))</f>
        <v>#REF!</v>
      </c>
      <c r="AT148" s="25" t="e">
        <f>IF('Crisis Indicator Data'!#REF!="No Data",1,IF(#REF!&lt;&gt;"",1,0))</f>
        <v>#REF!</v>
      </c>
      <c r="AU148" s="25" t="e">
        <f>IF('Crisis Indicator Data'!#REF!="No Data",1,IF(#REF!&lt;&gt;"",1,0))</f>
        <v>#REF!</v>
      </c>
      <c r="AV148" s="25" t="e">
        <f>IF('Crisis Indicator Data'!#REF!="No Data",1,IF(#REF!&lt;&gt;"",1,0))</f>
        <v>#REF!</v>
      </c>
      <c r="AW148" s="25" t="e">
        <f>IF('Crisis Indicator Data'!#REF!="No Data",1,IF(#REF!&lt;&gt;"",1,0))</f>
        <v>#REF!</v>
      </c>
      <c r="AX148" s="25" t="e">
        <f>IF('Crisis Indicator Data'!#REF!="No Data",1,IF(#REF!&lt;&gt;"",1,0))</f>
        <v>#REF!</v>
      </c>
      <c r="AY148" s="25" t="e">
        <f>IF('Crisis Indicator Data'!#REF!="No Data",1,IF(#REF!&lt;&gt;"",1,0))</f>
        <v>#REF!</v>
      </c>
      <c r="AZ148" s="25" t="e">
        <f>IF('Crisis Indicator Data'!#REF!="No Data",1,IF(#REF!&lt;&gt;"",1,0))</f>
        <v>#REF!</v>
      </c>
      <c r="BA148" t="e">
        <f t="shared" si="8"/>
        <v>#REF!</v>
      </c>
      <c r="BB148" s="27" t="e">
        <f t="shared" si="9"/>
        <v>#REF!</v>
      </c>
    </row>
    <row r="149" spans="1:54">
      <c r="A149" t="s">
        <v>7073</v>
      </c>
      <c r="B149" s="25" t="e">
        <f>IF('Crisis Indicator Data'!#REF!="No Data",1,IF(#REF!&lt;&gt;"",1,0))</f>
        <v>#REF!</v>
      </c>
      <c r="C149" s="25" t="e">
        <f>IF('Crisis Indicator Data'!#REF!="No Data",1,IF(#REF!&lt;&gt;"",1,0))</f>
        <v>#REF!</v>
      </c>
      <c r="D149" s="25" t="e">
        <f>IF('Crisis Indicator Data'!#REF!="No Data",1,IF(#REF!&lt;&gt;"",1,0))</f>
        <v>#REF!</v>
      </c>
      <c r="E149" s="25" t="e">
        <f>IF('Crisis Indicator Data'!#REF!="No Data",1,IF(#REF!&lt;&gt;"",1,0))</f>
        <v>#REF!</v>
      </c>
      <c r="F149" s="25" t="e">
        <f>IF('Crisis Indicator Data'!#REF!="No Data",1,IF(#REF!&lt;&gt;"",1,0))</f>
        <v>#REF!</v>
      </c>
      <c r="G149" s="25" t="e">
        <f>IF('Crisis Indicator Data'!#REF!="No Data",1,IF(#REF!&lt;&gt;"",1,0))</f>
        <v>#REF!</v>
      </c>
      <c r="H149" s="25" t="e">
        <f>IF('Crisis Indicator Data'!#REF!="No Data",1,IF(#REF!&lt;&gt;"",1,0))</f>
        <v>#REF!</v>
      </c>
      <c r="I149" s="25" t="e">
        <f>IF('Crisis Indicator Data'!#REF!="No Data",1,IF(#REF!&lt;&gt;"",1,0))</f>
        <v>#REF!</v>
      </c>
      <c r="J149" s="25" t="e">
        <f>IF('Crisis Indicator Data'!#REF!="No Data",1,IF(#REF!&lt;&gt;"",1,0))</f>
        <v>#REF!</v>
      </c>
      <c r="K149" s="25" t="e">
        <f>IF('Crisis Indicator Data'!#REF!="No Data",1,IF(#REF!&lt;&gt;"",1,0))</f>
        <v>#REF!</v>
      </c>
      <c r="L149" s="25" t="e">
        <f>IF('Crisis Indicator Data'!#REF!="No Data",1,IF(#REF!&lt;&gt;"",1,0))</f>
        <v>#REF!</v>
      </c>
      <c r="M149" s="25" t="e">
        <f>IF('Crisis Indicator Data'!#REF!="No Data",1,IF(#REF!&lt;&gt;"",1,0))</f>
        <v>#REF!</v>
      </c>
      <c r="N149" s="25" t="e">
        <f>IF('Crisis Indicator Data'!#REF!="No Data",1,IF(#REF!&lt;&gt;"",1,0))</f>
        <v>#REF!</v>
      </c>
      <c r="O149" s="25" t="e">
        <f>IF('Crisis Indicator Data'!#REF!="No Data",1,IF(#REF!&lt;&gt;"",1,0))</f>
        <v>#REF!</v>
      </c>
      <c r="P149" s="25" t="e">
        <f>IF('Crisis Indicator Data'!#REF!="No Data",1,IF(#REF!&lt;&gt;"",1,0))</f>
        <v>#REF!</v>
      </c>
      <c r="Q149" s="25" t="e">
        <f>IF('Crisis Indicator Data'!#REF!="No Data",1,IF(#REF!&lt;&gt;"",1,0))</f>
        <v>#REF!</v>
      </c>
      <c r="R149" s="25" t="e">
        <f>IF('Crisis Indicator Data'!#REF!="No Data",1,IF(#REF!&lt;&gt;"",1,0))</f>
        <v>#REF!</v>
      </c>
      <c r="S149" s="25" t="e">
        <f>IF('Crisis Indicator Data'!#REF!="No Data",1,IF(#REF!&lt;&gt;"",1,0))</f>
        <v>#REF!</v>
      </c>
      <c r="T149" s="25" t="e">
        <f>IF('Crisis Indicator Data'!#REF!="No Data",1,IF(#REF!&lt;&gt;"",1,0))</f>
        <v>#REF!</v>
      </c>
      <c r="U149" s="25" t="e">
        <f>IF('Crisis Indicator Data'!#REF!="No Data",1,IF(#REF!&lt;&gt;"",1,0))</f>
        <v>#REF!</v>
      </c>
      <c r="V149" s="25" t="e">
        <f>IF('Crisis Indicator Data'!#REF!="No Data",1,IF(#REF!&lt;&gt;"",1,0))</f>
        <v>#REF!</v>
      </c>
      <c r="W149" s="25" t="e">
        <f>IF('Crisis Indicator Data'!#REF!="No Data",1,IF(#REF!&lt;&gt;"",1,0))</f>
        <v>#REF!</v>
      </c>
      <c r="X149" s="25" t="e">
        <f>IF('Crisis Indicator Data'!#REF!="No Data",1,IF(#REF!&lt;&gt;"",1,0))</f>
        <v>#REF!</v>
      </c>
      <c r="Y149" s="25" t="e">
        <f>IF('Crisis Indicator Data'!#REF!="No Data",1,IF(#REF!&lt;&gt;"",1,0))</f>
        <v>#REF!</v>
      </c>
      <c r="Z149" s="25" t="e">
        <f>IF('Crisis Indicator Data'!#REF!="No Data",1,IF(#REF!&lt;&gt;"",1,0))</f>
        <v>#REF!</v>
      </c>
      <c r="AA149" s="25" t="e">
        <f>IF('Crisis Indicator Data'!#REF!="No Data",1,IF(#REF!&lt;&gt;"",1,0))</f>
        <v>#REF!</v>
      </c>
      <c r="AB149" s="25" t="e">
        <f>IF('Crisis Indicator Data'!#REF!="No Data",1,IF(#REF!&lt;&gt;"",1,0))</f>
        <v>#REF!</v>
      </c>
      <c r="AC149" s="25" t="e">
        <f>IF('Crisis Indicator Data'!#REF!="No Data",1,IF(#REF!&lt;&gt;"",1,0))</f>
        <v>#REF!</v>
      </c>
      <c r="AD149" s="25" t="e">
        <f>IF('Crisis Indicator Data'!#REF!="No Data",1,IF(#REF!&lt;&gt;"",1,0))</f>
        <v>#REF!</v>
      </c>
      <c r="AE149" s="25" t="e">
        <f>IF('Crisis Indicator Data'!#REF!="No Data",1,IF(#REF!&lt;&gt;"",1,0))</f>
        <v>#REF!</v>
      </c>
      <c r="AF149" s="25" t="e">
        <f>IF('Crisis Indicator Data'!#REF!="No Data",1,IF(#REF!&lt;&gt;"",1,0))</f>
        <v>#REF!</v>
      </c>
      <c r="AG149" s="25" t="e">
        <f>IF('Crisis Indicator Data'!#REF!="No Data",1,IF(#REF!&lt;&gt;"",1,0))</f>
        <v>#REF!</v>
      </c>
      <c r="AH149" s="25" t="e">
        <f>IF('Crisis Indicator Data'!#REF!="No Data",1,IF(#REF!&lt;&gt;"",1,0))</f>
        <v>#REF!</v>
      </c>
      <c r="AI149" s="25" t="e">
        <f>IF('Crisis Indicator Data'!#REF!="No Data",1,IF(#REF!&lt;&gt;"",1,0))</f>
        <v>#REF!</v>
      </c>
      <c r="AJ149" s="25" t="e">
        <f>IF('Crisis Indicator Data'!#REF!="No Data",1,IF(#REF!&lt;&gt;"",1,0))</f>
        <v>#REF!</v>
      </c>
      <c r="AK149" s="25" t="e">
        <f>IF('Crisis Indicator Data'!#REF!="No Data",1,IF(#REF!&lt;&gt;"",1,0))</f>
        <v>#REF!</v>
      </c>
      <c r="AL149" s="25" t="e">
        <f>IF('Crisis Indicator Data'!#REF!="No Data",1,IF(#REF!&lt;&gt;"",1,0))</f>
        <v>#REF!</v>
      </c>
      <c r="AM149" s="25" t="e">
        <f>IF('Crisis Indicator Data'!#REF!="No Data",1,IF(#REF!&lt;&gt;"",1,0))</f>
        <v>#REF!</v>
      </c>
      <c r="AN149" s="25" t="e">
        <f>IF('Crisis Indicator Data'!#REF!="No Data",1,IF(#REF!&lt;&gt;"",1,0))</f>
        <v>#REF!</v>
      </c>
      <c r="AO149" s="25" t="e">
        <f>IF('Crisis Indicator Data'!#REF!="No Data",1,IF(#REF!&lt;&gt;"",1,0))</f>
        <v>#REF!</v>
      </c>
      <c r="AP149" s="25" t="e">
        <f>IF('Crisis Indicator Data'!#REF!="No Data",1,IF(#REF!&lt;&gt;"",1,0))</f>
        <v>#REF!</v>
      </c>
      <c r="AQ149" s="25" t="e">
        <f>IF('Crisis Indicator Data'!#REF!="No Data",1,IF(#REF!&lt;&gt;"",1,0))</f>
        <v>#REF!</v>
      </c>
      <c r="AR149" s="25" t="e">
        <f>IF('Crisis Indicator Data'!#REF!="No Data",1,IF(#REF!&lt;&gt;"",1,0))</f>
        <v>#REF!</v>
      </c>
      <c r="AS149" s="25" t="e">
        <f>IF('Crisis Indicator Data'!#REF!="No Data",1,IF(#REF!&lt;&gt;"",1,0))</f>
        <v>#REF!</v>
      </c>
      <c r="AT149" s="25" t="e">
        <f>IF('Crisis Indicator Data'!#REF!="No Data",1,IF(#REF!&lt;&gt;"",1,0))</f>
        <v>#REF!</v>
      </c>
      <c r="AU149" s="25" t="e">
        <f>IF('Crisis Indicator Data'!#REF!="No Data",1,IF(#REF!&lt;&gt;"",1,0))</f>
        <v>#REF!</v>
      </c>
      <c r="AV149" s="25" t="e">
        <f>IF('Crisis Indicator Data'!#REF!="No Data",1,IF(#REF!&lt;&gt;"",1,0))</f>
        <v>#REF!</v>
      </c>
      <c r="AW149" s="25" t="e">
        <f>IF('Crisis Indicator Data'!#REF!="No Data",1,IF(#REF!&lt;&gt;"",1,0))</f>
        <v>#REF!</v>
      </c>
      <c r="AX149" s="25" t="e">
        <f>IF('Crisis Indicator Data'!#REF!="No Data",1,IF(#REF!&lt;&gt;"",1,0))</f>
        <v>#REF!</v>
      </c>
      <c r="AY149" s="25" t="e">
        <f>IF('Crisis Indicator Data'!#REF!="No Data",1,IF(#REF!&lt;&gt;"",1,0))</f>
        <v>#REF!</v>
      </c>
      <c r="AZ149" s="25" t="e">
        <f>IF('Crisis Indicator Data'!#REF!="No Data",1,IF(#REF!&lt;&gt;"",1,0))</f>
        <v>#REF!</v>
      </c>
      <c r="BA149" t="e">
        <f t="shared" si="8"/>
        <v>#REF!</v>
      </c>
      <c r="BB149" s="27" t="e">
        <f t="shared" si="9"/>
        <v>#REF!</v>
      </c>
    </row>
    <row r="150" spans="1:54">
      <c r="A150" t="s">
        <v>7085</v>
      </c>
      <c r="B150" s="25" t="e">
        <f>IF('Crisis Indicator Data'!#REF!="No Data",1,IF(#REF!&lt;&gt;"",1,0))</f>
        <v>#REF!</v>
      </c>
      <c r="C150" s="25" t="e">
        <f>IF('Crisis Indicator Data'!#REF!="No Data",1,IF(#REF!&lt;&gt;"",1,0))</f>
        <v>#REF!</v>
      </c>
      <c r="D150" s="25" t="e">
        <f>IF('Crisis Indicator Data'!#REF!="No Data",1,IF(#REF!&lt;&gt;"",1,0))</f>
        <v>#REF!</v>
      </c>
      <c r="E150" s="25" t="e">
        <f>IF('Crisis Indicator Data'!#REF!="No Data",1,IF(#REF!&lt;&gt;"",1,0))</f>
        <v>#REF!</v>
      </c>
      <c r="F150" s="25" t="e">
        <f>IF('Crisis Indicator Data'!#REF!="No Data",1,IF(#REF!&lt;&gt;"",1,0))</f>
        <v>#REF!</v>
      </c>
      <c r="G150" s="25" t="e">
        <f>IF('Crisis Indicator Data'!#REF!="No Data",1,IF(#REF!&lt;&gt;"",1,0))</f>
        <v>#REF!</v>
      </c>
      <c r="H150" s="25" t="e">
        <f>IF('Crisis Indicator Data'!#REF!="No Data",1,IF(#REF!&lt;&gt;"",1,0))</f>
        <v>#REF!</v>
      </c>
      <c r="I150" s="25" t="e">
        <f>IF('Crisis Indicator Data'!#REF!="No Data",1,IF(#REF!&lt;&gt;"",1,0))</f>
        <v>#REF!</v>
      </c>
      <c r="J150" s="25" t="e">
        <f>IF('Crisis Indicator Data'!#REF!="No Data",1,IF(#REF!&lt;&gt;"",1,0))</f>
        <v>#REF!</v>
      </c>
      <c r="K150" s="25" t="e">
        <f>IF('Crisis Indicator Data'!#REF!="No Data",1,IF(#REF!&lt;&gt;"",1,0))</f>
        <v>#REF!</v>
      </c>
      <c r="L150" s="25" t="e">
        <f>IF('Crisis Indicator Data'!#REF!="No Data",1,IF(#REF!&lt;&gt;"",1,0))</f>
        <v>#REF!</v>
      </c>
      <c r="M150" s="25" t="e">
        <f>IF('Crisis Indicator Data'!#REF!="No Data",1,IF(#REF!&lt;&gt;"",1,0))</f>
        <v>#REF!</v>
      </c>
      <c r="N150" s="25" t="e">
        <f>IF('Crisis Indicator Data'!#REF!="No Data",1,IF(#REF!&lt;&gt;"",1,0))</f>
        <v>#REF!</v>
      </c>
      <c r="O150" s="25" t="e">
        <f>IF('Crisis Indicator Data'!#REF!="No Data",1,IF(#REF!&lt;&gt;"",1,0))</f>
        <v>#REF!</v>
      </c>
      <c r="P150" s="25" t="e">
        <f>IF('Crisis Indicator Data'!#REF!="No Data",1,IF(#REF!&lt;&gt;"",1,0))</f>
        <v>#REF!</v>
      </c>
      <c r="Q150" s="25" t="e">
        <f>IF('Crisis Indicator Data'!#REF!="No Data",1,IF(#REF!&lt;&gt;"",1,0))</f>
        <v>#REF!</v>
      </c>
      <c r="R150" s="25" t="e">
        <f>IF('Crisis Indicator Data'!#REF!="No Data",1,IF(#REF!&lt;&gt;"",1,0))</f>
        <v>#REF!</v>
      </c>
      <c r="S150" s="25" t="e">
        <f>IF('Crisis Indicator Data'!#REF!="No Data",1,IF(#REF!&lt;&gt;"",1,0))</f>
        <v>#REF!</v>
      </c>
      <c r="T150" s="25" t="e">
        <f>IF('Crisis Indicator Data'!#REF!="No Data",1,IF(#REF!&lt;&gt;"",1,0))</f>
        <v>#REF!</v>
      </c>
      <c r="U150" s="25" t="e">
        <f>IF('Crisis Indicator Data'!#REF!="No Data",1,IF(#REF!&lt;&gt;"",1,0))</f>
        <v>#REF!</v>
      </c>
      <c r="V150" s="25" t="e">
        <f>IF('Crisis Indicator Data'!#REF!="No Data",1,IF(#REF!&lt;&gt;"",1,0))</f>
        <v>#REF!</v>
      </c>
      <c r="W150" s="25" t="e">
        <f>IF('Crisis Indicator Data'!#REF!="No Data",1,IF(#REF!&lt;&gt;"",1,0))</f>
        <v>#REF!</v>
      </c>
      <c r="X150" s="25" t="e">
        <f>IF('Crisis Indicator Data'!#REF!="No Data",1,IF(#REF!&lt;&gt;"",1,0))</f>
        <v>#REF!</v>
      </c>
      <c r="Y150" s="25" t="e">
        <f>IF('Crisis Indicator Data'!#REF!="No Data",1,IF(#REF!&lt;&gt;"",1,0))</f>
        <v>#REF!</v>
      </c>
      <c r="Z150" s="25" t="e">
        <f>IF('Crisis Indicator Data'!#REF!="No Data",1,IF(#REF!&lt;&gt;"",1,0))</f>
        <v>#REF!</v>
      </c>
      <c r="AA150" s="25" t="e">
        <f>IF('Crisis Indicator Data'!#REF!="No Data",1,IF(#REF!&lt;&gt;"",1,0))</f>
        <v>#REF!</v>
      </c>
      <c r="AB150" s="25" t="e">
        <f>IF('Crisis Indicator Data'!#REF!="No Data",1,IF(#REF!&lt;&gt;"",1,0))</f>
        <v>#REF!</v>
      </c>
      <c r="AC150" s="25" t="e">
        <f>IF('Crisis Indicator Data'!#REF!="No Data",1,IF(#REF!&lt;&gt;"",1,0))</f>
        <v>#REF!</v>
      </c>
      <c r="AD150" s="25" t="e">
        <f>IF('Crisis Indicator Data'!#REF!="No Data",1,IF(#REF!&lt;&gt;"",1,0))</f>
        <v>#REF!</v>
      </c>
      <c r="AE150" s="25" t="e">
        <f>IF('Crisis Indicator Data'!#REF!="No Data",1,IF(#REF!&lt;&gt;"",1,0))</f>
        <v>#REF!</v>
      </c>
      <c r="AF150" s="25" t="e">
        <f>IF('Crisis Indicator Data'!#REF!="No Data",1,IF(#REF!&lt;&gt;"",1,0))</f>
        <v>#REF!</v>
      </c>
      <c r="AG150" s="25" t="e">
        <f>IF('Crisis Indicator Data'!#REF!="No Data",1,IF(#REF!&lt;&gt;"",1,0))</f>
        <v>#REF!</v>
      </c>
      <c r="AH150" s="25" t="e">
        <f>IF('Crisis Indicator Data'!#REF!="No Data",1,IF(#REF!&lt;&gt;"",1,0))</f>
        <v>#REF!</v>
      </c>
      <c r="AI150" s="25" t="e">
        <f>IF('Crisis Indicator Data'!#REF!="No Data",1,IF(#REF!&lt;&gt;"",1,0))</f>
        <v>#REF!</v>
      </c>
      <c r="AJ150" s="25" t="e">
        <f>IF('Crisis Indicator Data'!#REF!="No Data",1,IF(#REF!&lt;&gt;"",1,0))</f>
        <v>#REF!</v>
      </c>
      <c r="AK150" s="25" t="e">
        <f>IF('Crisis Indicator Data'!#REF!="No Data",1,IF(#REF!&lt;&gt;"",1,0))</f>
        <v>#REF!</v>
      </c>
      <c r="AL150" s="25" t="e">
        <f>IF('Crisis Indicator Data'!#REF!="No Data",1,IF(#REF!&lt;&gt;"",1,0))</f>
        <v>#REF!</v>
      </c>
      <c r="AM150" s="25" t="e">
        <f>IF('Crisis Indicator Data'!#REF!="No Data",1,IF(#REF!&lt;&gt;"",1,0))</f>
        <v>#REF!</v>
      </c>
      <c r="AN150" s="25" t="e">
        <f>IF('Crisis Indicator Data'!#REF!="No Data",1,IF(#REF!&lt;&gt;"",1,0))</f>
        <v>#REF!</v>
      </c>
      <c r="AO150" s="25" t="e">
        <f>IF('Crisis Indicator Data'!#REF!="No Data",1,IF(#REF!&lt;&gt;"",1,0))</f>
        <v>#REF!</v>
      </c>
      <c r="AP150" s="25" t="e">
        <f>IF('Crisis Indicator Data'!#REF!="No Data",1,IF(#REF!&lt;&gt;"",1,0))</f>
        <v>#REF!</v>
      </c>
      <c r="AQ150" s="25" t="e">
        <f>IF('Crisis Indicator Data'!#REF!="No Data",1,IF(#REF!&lt;&gt;"",1,0))</f>
        <v>#REF!</v>
      </c>
      <c r="AR150" s="25" t="e">
        <f>IF('Crisis Indicator Data'!#REF!="No Data",1,IF(#REF!&lt;&gt;"",1,0))</f>
        <v>#REF!</v>
      </c>
      <c r="AS150" s="25" t="e">
        <f>IF('Crisis Indicator Data'!#REF!="No Data",1,IF(#REF!&lt;&gt;"",1,0))</f>
        <v>#REF!</v>
      </c>
      <c r="AT150" s="25" t="e">
        <f>IF('Crisis Indicator Data'!#REF!="No Data",1,IF(#REF!&lt;&gt;"",1,0))</f>
        <v>#REF!</v>
      </c>
      <c r="AU150" s="25" t="e">
        <f>IF('Crisis Indicator Data'!#REF!="No Data",1,IF(#REF!&lt;&gt;"",1,0))</f>
        <v>#REF!</v>
      </c>
      <c r="AV150" s="25" t="e">
        <f>IF('Crisis Indicator Data'!#REF!="No Data",1,IF(#REF!&lt;&gt;"",1,0))</f>
        <v>#REF!</v>
      </c>
      <c r="AW150" s="25" t="e">
        <f>IF('Crisis Indicator Data'!#REF!="No Data",1,IF(#REF!&lt;&gt;"",1,0))</f>
        <v>#REF!</v>
      </c>
      <c r="AX150" s="25" t="e">
        <f>IF('Crisis Indicator Data'!#REF!="No Data",1,IF(#REF!&lt;&gt;"",1,0))</f>
        <v>#REF!</v>
      </c>
      <c r="AY150" s="25" t="e">
        <f>IF('Crisis Indicator Data'!#REF!="No Data",1,IF(#REF!&lt;&gt;"",1,0))</f>
        <v>#REF!</v>
      </c>
      <c r="AZ150" s="25" t="e">
        <f>IF('Crisis Indicator Data'!#REF!="No Data",1,IF(#REF!&lt;&gt;"",1,0))</f>
        <v>#REF!</v>
      </c>
      <c r="BA150" t="e">
        <f t="shared" si="8"/>
        <v>#REF!</v>
      </c>
      <c r="BB150" s="27" t="e">
        <f t="shared" si="9"/>
        <v>#REF!</v>
      </c>
    </row>
    <row r="151" spans="1:54">
      <c r="A151" t="s">
        <v>7100</v>
      </c>
      <c r="B151" s="25" t="e">
        <f>IF('Crisis Indicator Data'!#REF!="No Data",1,IF(#REF!&lt;&gt;"",1,0))</f>
        <v>#REF!</v>
      </c>
      <c r="C151" s="25" t="e">
        <f>IF('Crisis Indicator Data'!#REF!="No Data",1,IF(#REF!&lt;&gt;"",1,0))</f>
        <v>#REF!</v>
      </c>
      <c r="D151" s="25" t="e">
        <f>IF('Crisis Indicator Data'!#REF!="No Data",1,IF(#REF!&lt;&gt;"",1,0))</f>
        <v>#REF!</v>
      </c>
      <c r="E151" s="25" t="e">
        <f>IF('Crisis Indicator Data'!#REF!="No Data",1,IF(#REF!&lt;&gt;"",1,0))</f>
        <v>#REF!</v>
      </c>
      <c r="F151" s="25" t="e">
        <f>IF('Crisis Indicator Data'!#REF!="No Data",1,IF(#REF!&lt;&gt;"",1,0))</f>
        <v>#REF!</v>
      </c>
      <c r="G151" s="25" t="e">
        <f>IF('Crisis Indicator Data'!#REF!="No Data",1,IF(#REF!&lt;&gt;"",1,0))</f>
        <v>#REF!</v>
      </c>
      <c r="H151" s="25" t="e">
        <f>IF('Crisis Indicator Data'!#REF!="No Data",1,IF(#REF!&lt;&gt;"",1,0))</f>
        <v>#REF!</v>
      </c>
      <c r="I151" s="25" t="e">
        <f>IF('Crisis Indicator Data'!#REF!="No Data",1,IF(#REF!&lt;&gt;"",1,0))</f>
        <v>#REF!</v>
      </c>
      <c r="J151" s="25" t="e">
        <f>IF('Crisis Indicator Data'!#REF!="No Data",1,IF(#REF!&lt;&gt;"",1,0))</f>
        <v>#REF!</v>
      </c>
      <c r="K151" s="25" t="e">
        <f>IF('Crisis Indicator Data'!#REF!="No Data",1,IF(#REF!&lt;&gt;"",1,0))</f>
        <v>#REF!</v>
      </c>
      <c r="L151" s="25" t="e">
        <f>IF('Crisis Indicator Data'!#REF!="No Data",1,IF(#REF!&lt;&gt;"",1,0))</f>
        <v>#REF!</v>
      </c>
      <c r="M151" s="25" t="e">
        <f>IF('Crisis Indicator Data'!#REF!="No Data",1,IF(#REF!&lt;&gt;"",1,0))</f>
        <v>#REF!</v>
      </c>
      <c r="N151" s="25" t="e">
        <f>IF('Crisis Indicator Data'!#REF!="No Data",1,IF(#REF!&lt;&gt;"",1,0))</f>
        <v>#REF!</v>
      </c>
      <c r="O151" s="25" t="e">
        <f>IF('Crisis Indicator Data'!#REF!="No Data",1,IF(#REF!&lt;&gt;"",1,0))</f>
        <v>#REF!</v>
      </c>
      <c r="P151" s="25" t="e">
        <f>IF('Crisis Indicator Data'!#REF!="No Data",1,IF(#REF!&lt;&gt;"",1,0))</f>
        <v>#REF!</v>
      </c>
      <c r="Q151" s="25" t="e">
        <f>IF('Crisis Indicator Data'!#REF!="No Data",1,IF(#REF!&lt;&gt;"",1,0))</f>
        <v>#REF!</v>
      </c>
      <c r="R151" s="25" t="e">
        <f>IF('Crisis Indicator Data'!#REF!="No Data",1,IF(#REF!&lt;&gt;"",1,0))</f>
        <v>#REF!</v>
      </c>
      <c r="S151" s="25" t="e">
        <f>IF('Crisis Indicator Data'!#REF!="No Data",1,IF(#REF!&lt;&gt;"",1,0))</f>
        <v>#REF!</v>
      </c>
      <c r="T151" s="25" t="e">
        <f>IF('Crisis Indicator Data'!#REF!="No Data",1,IF(#REF!&lt;&gt;"",1,0))</f>
        <v>#REF!</v>
      </c>
      <c r="U151" s="25" t="e">
        <f>IF('Crisis Indicator Data'!#REF!="No Data",1,IF(#REF!&lt;&gt;"",1,0))</f>
        <v>#REF!</v>
      </c>
      <c r="V151" s="25" t="e">
        <f>IF('Crisis Indicator Data'!#REF!="No Data",1,IF(#REF!&lt;&gt;"",1,0))</f>
        <v>#REF!</v>
      </c>
      <c r="W151" s="25" t="e">
        <f>IF('Crisis Indicator Data'!#REF!="No Data",1,IF(#REF!&lt;&gt;"",1,0))</f>
        <v>#REF!</v>
      </c>
      <c r="X151" s="25" t="e">
        <f>IF('Crisis Indicator Data'!#REF!="No Data",1,IF(#REF!&lt;&gt;"",1,0))</f>
        <v>#REF!</v>
      </c>
      <c r="Y151" s="25" t="e">
        <f>IF('Crisis Indicator Data'!#REF!="No Data",1,IF(#REF!&lt;&gt;"",1,0))</f>
        <v>#REF!</v>
      </c>
      <c r="Z151" s="25" t="e">
        <f>IF('Crisis Indicator Data'!#REF!="No Data",1,IF(#REF!&lt;&gt;"",1,0))</f>
        <v>#REF!</v>
      </c>
      <c r="AA151" s="25" t="e">
        <f>IF('Crisis Indicator Data'!#REF!="No Data",1,IF(#REF!&lt;&gt;"",1,0))</f>
        <v>#REF!</v>
      </c>
      <c r="AB151" s="25" t="e">
        <f>IF('Crisis Indicator Data'!#REF!="No Data",1,IF(#REF!&lt;&gt;"",1,0))</f>
        <v>#REF!</v>
      </c>
      <c r="AC151" s="25" t="e">
        <f>IF('Crisis Indicator Data'!#REF!="No Data",1,IF(#REF!&lt;&gt;"",1,0))</f>
        <v>#REF!</v>
      </c>
      <c r="AD151" s="25" t="e">
        <f>IF('Crisis Indicator Data'!#REF!="No Data",1,IF(#REF!&lt;&gt;"",1,0))</f>
        <v>#REF!</v>
      </c>
      <c r="AE151" s="25" t="e">
        <f>IF('Crisis Indicator Data'!#REF!="No Data",1,IF(#REF!&lt;&gt;"",1,0))</f>
        <v>#REF!</v>
      </c>
      <c r="AF151" s="25" t="e">
        <f>IF('Crisis Indicator Data'!#REF!="No Data",1,IF(#REF!&lt;&gt;"",1,0))</f>
        <v>#REF!</v>
      </c>
      <c r="AG151" s="25" t="e">
        <f>IF('Crisis Indicator Data'!#REF!="No Data",1,IF(#REF!&lt;&gt;"",1,0))</f>
        <v>#REF!</v>
      </c>
      <c r="AH151" s="25" t="e">
        <f>IF('Crisis Indicator Data'!#REF!="No Data",1,IF(#REF!&lt;&gt;"",1,0))</f>
        <v>#REF!</v>
      </c>
      <c r="AI151" s="25" t="e">
        <f>IF('Crisis Indicator Data'!#REF!="No Data",1,IF(#REF!&lt;&gt;"",1,0))</f>
        <v>#REF!</v>
      </c>
      <c r="AJ151" s="25" t="e">
        <f>IF('Crisis Indicator Data'!#REF!="No Data",1,IF(#REF!&lt;&gt;"",1,0))</f>
        <v>#REF!</v>
      </c>
      <c r="AK151" s="25" t="e">
        <f>IF('Crisis Indicator Data'!#REF!="No Data",1,IF(#REF!&lt;&gt;"",1,0))</f>
        <v>#REF!</v>
      </c>
      <c r="AL151" s="25" t="e">
        <f>IF('Crisis Indicator Data'!#REF!="No Data",1,IF(#REF!&lt;&gt;"",1,0))</f>
        <v>#REF!</v>
      </c>
      <c r="AM151" s="25" t="e">
        <f>IF('Crisis Indicator Data'!#REF!="No Data",1,IF(#REF!&lt;&gt;"",1,0))</f>
        <v>#REF!</v>
      </c>
      <c r="AN151" s="25" t="e">
        <f>IF('Crisis Indicator Data'!#REF!="No Data",1,IF(#REF!&lt;&gt;"",1,0))</f>
        <v>#REF!</v>
      </c>
      <c r="AO151" s="25" t="e">
        <f>IF('Crisis Indicator Data'!#REF!="No Data",1,IF(#REF!&lt;&gt;"",1,0))</f>
        <v>#REF!</v>
      </c>
      <c r="AP151" s="25" t="e">
        <f>IF('Crisis Indicator Data'!#REF!="No Data",1,IF(#REF!&lt;&gt;"",1,0))</f>
        <v>#REF!</v>
      </c>
      <c r="AQ151" s="25" t="e">
        <f>IF('Crisis Indicator Data'!#REF!="No Data",1,IF(#REF!&lt;&gt;"",1,0))</f>
        <v>#REF!</v>
      </c>
      <c r="AR151" s="25" t="e">
        <f>IF('Crisis Indicator Data'!#REF!="No Data",1,IF(#REF!&lt;&gt;"",1,0))</f>
        <v>#REF!</v>
      </c>
      <c r="AS151" s="25" t="e">
        <f>IF('Crisis Indicator Data'!#REF!="No Data",1,IF(#REF!&lt;&gt;"",1,0))</f>
        <v>#REF!</v>
      </c>
      <c r="AT151" s="25" t="e">
        <f>IF('Crisis Indicator Data'!#REF!="No Data",1,IF(#REF!&lt;&gt;"",1,0))</f>
        <v>#REF!</v>
      </c>
      <c r="AU151" s="25" t="e">
        <f>IF('Crisis Indicator Data'!#REF!="No Data",1,IF(#REF!&lt;&gt;"",1,0))</f>
        <v>#REF!</v>
      </c>
      <c r="AV151" s="25" t="e">
        <f>IF('Crisis Indicator Data'!#REF!="No Data",1,IF(#REF!&lt;&gt;"",1,0))</f>
        <v>#REF!</v>
      </c>
      <c r="AW151" s="25" t="e">
        <f>IF('Crisis Indicator Data'!#REF!="No Data",1,IF(#REF!&lt;&gt;"",1,0))</f>
        <v>#REF!</v>
      </c>
      <c r="AX151" s="25" t="e">
        <f>IF('Crisis Indicator Data'!#REF!="No Data",1,IF(#REF!&lt;&gt;"",1,0))</f>
        <v>#REF!</v>
      </c>
      <c r="AY151" s="25" t="e">
        <f>IF('Crisis Indicator Data'!#REF!="No Data",1,IF(#REF!&lt;&gt;"",1,0))</f>
        <v>#REF!</v>
      </c>
      <c r="AZ151" s="25" t="e">
        <f>IF('Crisis Indicator Data'!#REF!="No Data",1,IF(#REF!&lt;&gt;"",1,0))</f>
        <v>#REF!</v>
      </c>
      <c r="BA151" t="e">
        <f t="shared" si="8"/>
        <v>#REF!</v>
      </c>
      <c r="BB151" s="27" t="e">
        <f t="shared" si="9"/>
        <v>#REF!</v>
      </c>
    </row>
    <row r="152" spans="1:54">
      <c r="A152" t="s">
        <v>7079</v>
      </c>
      <c r="B152" s="25" t="e">
        <f>IF('Crisis Indicator Data'!#REF!="No Data",1,IF(#REF!&lt;&gt;"",1,0))</f>
        <v>#REF!</v>
      </c>
      <c r="C152" s="25" t="e">
        <f>IF('Crisis Indicator Data'!#REF!="No Data",1,IF(#REF!&lt;&gt;"",1,0))</f>
        <v>#REF!</v>
      </c>
      <c r="D152" s="25" t="e">
        <f>IF('Crisis Indicator Data'!#REF!="No Data",1,IF(#REF!&lt;&gt;"",1,0))</f>
        <v>#REF!</v>
      </c>
      <c r="E152" s="25" t="e">
        <f>IF('Crisis Indicator Data'!#REF!="No Data",1,IF(#REF!&lt;&gt;"",1,0))</f>
        <v>#REF!</v>
      </c>
      <c r="F152" s="25" t="e">
        <f>IF('Crisis Indicator Data'!#REF!="No Data",1,IF(#REF!&lt;&gt;"",1,0))</f>
        <v>#REF!</v>
      </c>
      <c r="G152" s="25" t="e">
        <f>IF('Crisis Indicator Data'!#REF!="No Data",1,IF(#REF!&lt;&gt;"",1,0))</f>
        <v>#REF!</v>
      </c>
      <c r="H152" s="25" t="e">
        <f>IF('Crisis Indicator Data'!#REF!="No Data",1,IF(#REF!&lt;&gt;"",1,0))</f>
        <v>#REF!</v>
      </c>
      <c r="I152" s="25" t="e">
        <f>IF('Crisis Indicator Data'!#REF!="No Data",1,IF(#REF!&lt;&gt;"",1,0))</f>
        <v>#REF!</v>
      </c>
      <c r="J152" s="25" t="e">
        <f>IF('Crisis Indicator Data'!#REF!="No Data",1,IF(#REF!&lt;&gt;"",1,0))</f>
        <v>#REF!</v>
      </c>
      <c r="K152" s="25" t="e">
        <f>IF('Crisis Indicator Data'!#REF!="No Data",1,IF(#REF!&lt;&gt;"",1,0))</f>
        <v>#REF!</v>
      </c>
      <c r="L152" s="25" t="e">
        <f>IF('Crisis Indicator Data'!#REF!="No Data",1,IF(#REF!&lt;&gt;"",1,0))</f>
        <v>#REF!</v>
      </c>
      <c r="M152" s="25" t="e">
        <f>IF('Crisis Indicator Data'!#REF!="No Data",1,IF(#REF!&lt;&gt;"",1,0))</f>
        <v>#REF!</v>
      </c>
      <c r="N152" s="25" t="e">
        <f>IF('Crisis Indicator Data'!#REF!="No Data",1,IF(#REF!&lt;&gt;"",1,0))</f>
        <v>#REF!</v>
      </c>
      <c r="O152" s="25" t="e">
        <f>IF('Crisis Indicator Data'!#REF!="No Data",1,IF(#REF!&lt;&gt;"",1,0))</f>
        <v>#REF!</v>
      </c>
      <c r="P152" s="25" t="e">
        <f>IF('Crisis Indicator Data'!#REF!="No Data",1,IF(#REF!&lt;&gt;"",1,0))</f>
        <v>#REF!</v>
      </c>
      <c r="Q152" s="25" t="e">
        <f>IF('Crisis Indicator Data'!#REF!="No Data",1,IF(#REF!&lt;&gt;"",1,0))</f>
        <v>#REF!</v>
      </c>
      <c r="R152" s="25" t="e">
        <f>IF('Crisis Indicator Data'!#REF!="No Data",1,IF(#REF!&lt;&gt;"",1,0))</f>
        <v>#REF!</v>
      </c>
      <c r="S152" s="25" t="e">
        <f>IF('Crisis Indicator Data'!#REF!="No Data",1,IF(#REF!&lt;&gt;"",1,0))</f>
        <v>#REF!</v>
      </c>
      <c r="T152" s="25" t="e">
        <f>IF('Crisis Indicator Data'!#REF!="No Data",1,IF(#REF!&lt;&gt;"",1,0))</f>
        <v>#REF!</v>
      </c>
      <c r="U152" s="25" t="e">
        <f>IF('Crisis Indicator Data'!#REF!="No Data",1,IF(#REF!&lt;&gt;"",1,0))</f>
        <v>#REF!</v>
      </c>
      <c r="V152" s="25" t="e">
        <f>IF('Crisis Indicator Data'!#REF!="No Data",1,IF(#REF!&lt;&gt;"",1,0))</f>
        <v>#REF!</v>
      </c>
      <c r="W152" s="25" t="e">
        <f>IF('Crisis Indicator Data'!#REF!="No Data",1,IF(#REF!&lt;&gt;"",1,0))</f>
        <v>#REF!</v>
      </c>
      <c r="X152" s="25" t="e">
        <f>IF('Crisis Indicator Data'!#REF!="No Data",1,IF(#REF!&lt;&gt;"",1,0))</f>
        <v>#REF!</v>
      </c>
      <c r="Y152" s="25" t="e">
        <f>IF('Crisis Indicator Data'!#REF!="No Data",1,IF(#REF!&lt;&gt;"",1,0))</f>
        <v>#REF!</v>
      </c>
      <c r="Z152" s="25" t="e">
        <f>IF('Crisis Indicator Data'!#REF!="No Data",1,IF(#REF!&lt;&gt;"",1,0))</f>
        <v>#REF!</v>
      </c>
      <c r="AA152" s="25" t="e">
        <f>IF('Crisis Indicator Data'!#REF!="No Data",1,IF(#REF!&lt;&gt;"",1,0))</f>
        <v>#REF!</v>
      </c>
      <c r="AB152" s="25" t="e">
        <f>IF('Crisis Indicator Data'!#REF!="No Data",1,IF(#REF!&lt;&gt;"",1,0))</f>
        <v>#REF!</v>
      </c>
      <c r="AC152" s="25" t="e">
        <f>IF('Crisis Indicator Data'!#REF!="No Data",1,IF(#REF!&lt;&gt;"",1,0))</f>
        <v>#REF!</v>
      </c>
      <c r="AD152" s="25" t="e">
        <f>IF('Crisis Indicator Data'!#REF!="No Data",1,IF(#REF!&lt;&gt;"",1,0))</f>
        <v>#REF!</v>
      </c>
      <c r="AE152" s="25" t="e">
        <f>IF('Crisis Indicator Data'!#REF!="No Data",1,IF(#REF!&lt;&gt;"",1,0))</f>
        <v>#REF!</v>
      </c>
      <c r="AF152" s="25" t="e">
        <f>IF('Crisis Indicator Data'!#REF!="No Data",1,IF(#REF!&lt;&gt;"",1,0))</f>
        <v>#REF!</v>
      </c>
      <c r="AG152" s="25" t="e">
        <f>IF('Crisis Indicator Data'!#REF!="No Data",1,IF(#REF!&lt;&gt;"",1,0))</f>
        <v>#REF!</v>
      </c>
      <c r="AH152" s="25" t="e">
        <f>IF('Crisis Indicator Data'!#REF!="No Data",1,IF(#REF!&lt;&gt;"",1,0))</f>
        <v>#REF!</v>
      </c>
      <c r="AI152" s="25" t="e">
        <f>IF('Crisis Indicator Data'!#REF!="No Data",1,IF(#REF!&lt;&gt;"",1,0))</f>
        <v>#REF!</v>
      </c>
      <c r="AJ152" s="25" t="e">
        <f>IF('Crisis Indicator Data'!#REF!="No Data",1,IF(#REF!&lt;&gt;"",1,0))</f>
        <v>#REF!</v>
      </c>
      <c r="AK152" s="25" t="e">
        <f>IF('Crisis Indicator Data'!#REF!="No Data",1,IF(#REF!&lt;&gt;"",1,0))</f>
        <v>#REF!</v>
      </c>
      <c r="AL152" s="25" t="e">
        <f>IF('Crisis Indicator Data'!#REF!="No Data",1,IF(#REF!&lt;&gt;"",1,0))</f>
        <v>#REF!</v>
      </c>
      <c r="AM152" s="25" t="e">
        <f>IF('Crisis Indicator Data'!#REF!="No Data",1,IF(#REF!&lt;&gt;"",1,0))</f>
        <v>#REF!</v>
      </c>
      <c r="AN152" s="25" t="e">
        <f>IF('Crisis Indicator Data'!#REF!="No Data",1,IF(#REF!&lt;&gt;"",1,0))</f>
        <v>#REF!</v>
      </c>
      <c r="AO152" s="25" t="e">
        <f>IF('Crisis Indicator Data'!#REF!="No Data",1,IF(#REF!&lt;&gt;"",1,0))</f>
        <v>#REF!</v>
      </c>
      <c r="AP152" s="25" t="e">
        <f>IF('Crisis Indicator Data'!#REF!="No Data",1,IF(#REF!&lt;&gt;"",1,0))</f>
        <v>#REF!</v>
      </c>
      <c r="AQ152" s="25" t="e">
        <f>IF('Crisis Indicator Data'!#REF!="No Data",1,IF(#REF!&lt;&gt;"",1,0))</f>
        <v>#REF!</v>
      </c>
      <c r="AR152" s="25" t="e">
        <f>IF('Crisis Indicator Data'!#REF!="No Data",1,IF(#REF!&lt;&gt;"",1,0))</f>
        <v>#REF!</v>
      </c>
      <c r="AS152" s="25" t="e">
        <f>IF('Crisis Indicator Data'!#REF!="No Data",1,IF(#REF!&lt;&gt;"",1,0))</f>
        <v>#REF!</v>
      </c>
      <c r="AT152" s="25" t="e">
        <f>IF('Crisis Indicator Data'!#REF!="No Data",1,IF(#REF!&lt;&gt;"",1,0))</f>
        <v>#REF!</v>
      </c>
      <c r="AU152" s="25" t="e">
        <f>IF('Crisis Indicator Data'!#REF!="No Data",1,IF(#REF!&lt;&gt;"",1,0))</f>
        <v>#REF!</v>
      </c>
      <c r="AV152" s="25" t="e">
        <f>IF('Crisis Indicator Data'!#REF!="No Data",1,IF(#REF!&lt;&gt;"",1,0))</f>
        <v>#REF!</v>
      </c>
      <c r="AW152" s="25" t="e">
        <f>IF('Crisis Indicator Data'!#REF!="No Data",1,IF(#REF!&lt;&gt;"",1,0))</f>
        <v>#REF!</v>
      </c>
      <c r="AX152" s="25" t="e">
        <f>IF('Crisis Indicator Data'!#REF!="No Data",1,IF(#REF!&lt;&gt;"",1,0))</f>
        <v>#REF!</v>
      </c>
      <c r="AY152" s="25" t="e">
        <f>IF('Crisis Indicator Data'!#REF!="No Data",1,IF(#REF!&lt;&gt;"",1,0))</f>
        <v>#REF!</v>
      </c>
      <c r="AZ152" s="25" t="e">
        <f>IF('Crisis Indicator Data'!#REF!="No Data",1,IF(#REF!&lt;&gt;"",1,0))</f>
        <v>#REF!</v>
      </c>
      <c r="BA152" t="e">
        <f t="shared" si="8"/>
        <v>#REF!</v>
      </c>
      <c r="BB152" s="27" t="e">
        <f t="shared" si="9"/>
        <v>#REF!</v>
      </c>
    </row>
    <row r="153" spans="1:54">
      <c r="A153" t="s">
        <v>7075</v>
      </c>
      <c r="B153" s="25" t="e">
        <f>IF('Crisis Indicator Data'!#REF!="No Data",1,IF(#REF!&lt;&gt;"",1,0))</f>
        <v>#REF!</v>
      </c>
      <c r="C153" s="25" t="e">
        <f>IF('Crisis Indicator Data'!#REF!="No Data",1,IF(#REF!&lt;&gt;"",1,0))</f>
        <v>#REF!</v>
      </c>
      <c r="D153" s="25" t="e">
        <f>IF('Crisis Indicator Data'!#REF!="No Data",1,IF(#REF!&lt;&gt;"",1,0))</f>
        <v>#REF!</v>
      </c>
      <c r="E153" s="25" t="e">
        <f>IF('Crisis Indicator Data'!#REF!="No Data",1,IF(#REF!&lt;&gt;"",1,0))</f>
        <v>#REF!</v>
      </c>
      <c r="F153" s="25" t="e">
        <f>IF('Crisis Indicator Data'!#REF!="No Data",1,IF(#REF!&lt;&gt;"",1,0))</f>
        <v>#REF!</v>
      </c>
      <c r="G153" s="25" t="e">
        <f>IF('Crisis Indicator Data'!#REF!="No Data",1,IF(#REF!&lt;&gt;"",1,0))</f>
        <v>#REF!</v>
      </c>
      <c r="H153" s="25" t="e">
        <f>IF('Crisis Indicator Data'!#REF!="No Data",1,IF(#REF!&lt;&gt;"",1,0))</f>
        <v>#REF!</v>
      </c>
      <c r="I153" s="25" t="e">
        <f>IF('Crisis Indicator Data'!#REF!="No Data",1,IF(#REF!&lt;&gt;"",1,0))</f>
        <v>#REF!</v>
      </c>
      <c r="J153" s="25" t="e">
        <f>IF('Crisis Indicator Data'!#REF!="No Data",1,IF(#REF!&lt;&gt;"",1,0))</f>
        <v>#REF!</v>
      </c>
      <c r="K153" s="25" t="e">
        <f>IF('Crisis Indicator Data'!#REF!="No Data",1,IF(#REF!&lt;&gt;"",1,0))</f>
        <v>#REF!</v>
      </c>
      <c r="L153" s="25" t="e">
        <f>IF('Crisis Indicator Data'!#REF!="No Data",1,IF(#REF!&lt;&gt;"",1,0))</f>
        <v>#REF!</v>
      </c>
      <c r="M153" s="25" t="e">
        <f>IF('Crisis Indicator Data'!#REF!="No Data",1,IF(#REF!&lt;&gt;"",1,0))</f>
        <v>#REF!</v>
      </c>
      <c r="N153" s="25" t="e">
        <f>IF('Crisis Indicator Data'!#REF!="No Data",1,IF(#REF!&lt;&gt;"",1,0))</f>
        <v>#REF!</v>
      </c>
      <c r="O153" s="25" t="e">
        <f>IF('Crisis Indicator Data'!#REF!="No Data",1,IF(#REF!&lt;&gt;"",1,0))</f>
        <v>#REF!</v>
      </c>
      <c r="P153" s="25" t="e">
        <f>IF('Crisis Indicator Data'!#REF!="No Data",1,IF(#REF!&lt;&gt;"",1,0))</f>
        <v>#REF!</v>
      </c>
      <c r="Q153" s="25" t="e">
        <f>IF('Crisis Indicator Data'!#REF!="No Data",1,IF(#REF!&lt;&gt;"",1,0))</f>
        <v>#REF!</v>
      </c>
      <c r="R153" s="25" t="e">
        <f>IF('Crisis Indicator Data'!#REF!="No Data",1,IF(#REF!&lt;&gt;"",1,0))</f>
        <v>#REF!</v>
      </c>
      <c r="S153" s="25" t="e">
        <f>IF('Crisis Indicator Data'!#REF!="No Data",1,IF(#REF!&lt;&gt;"",1,0))</f>
        <v>#REF!</v>
      </c>
      <c r="T153" s="25" t="e">
        <f>IF('Crisis Indicator Data'!#REF!="No Data",1,IF(#REF!&lt;&gt;"",1,0))</f>
        <v>#REF!</v>
      </c>
      <c r="U153" s="25" t="e">
        <f>IF('Crisis Indicator Data'!#REF!="No Data",1,IF(#REF!&lt;&gt;"",1,0))</f>
        <v>#REF!</v>
      </c>
      <c r="V153" s="25" t="e">
        <f>IF('Crisis Indicator Data'!#REF!="No Data",1,IF(#REF!&lt;&gt;"",1,0))</f>
        <v>#REF!</v>
      </c>
      <c r="W153" s="25" t="e">
        <f>IF('Crisis Indicator Data'!#REF!="No Data",1,IF(#REF!&lt;&gt;"",1,0))</f>
        <v>#REF!</v>
      </c>
      <c r="X153" s="25" t="e">
        <f>IF('Crisis Indicator Data'!#REF!="No Data",1,IF(#REF!&lt;&gt;"",1,0))</f>
        <v>#REF!</v>
      </c>
      <c r="Y153" s="25" t="e">
        <f>IF('Crisis Indicator Data'!#REF!="No Data",1,IF(#REF!&lt;&gt;"",1,0))</f>
        <v>#REF!</v>
      </c>
      <c r="Z153" s="25" t="e">
        <f>IF('Crisis Indicator Data'!#REF!="No Data",1,IF(#REF!&lt;&gt;"",1,0))</f>
        <v>#REF!</v>
      </c>
      <c r="AA153" s="25" t="e">
        <f>IF('Crisis Indicator Data'!#REF!="No Data",1,IF(#REF!&lt;&gt;"",1,0))</f>
        <v>#REF!</v>
      </c>
      <c r="AB153" s="25" t="e">
        <f>IF('Crisis Indicator Data'!#REF!="No Data",1,IF(#REF!&lt;&gt;"",1,0))</f>
        <v>#REF!</v>
      </c>
      <c r="AC153" s="25" t="e">
        <f>IF('Crisis Indicator Data'!#REF!="No Data",1,IF(#REF!&lt;&gt;"",1,0))</f>
        <v>#REF!</v>
      </c>
      <c r="AD153" s="25" t="e">
        <f>IF('Crisis Indicator Data'!#REF!="No Data",1,IF(#REF!&lt;&gt;"",1,0))</f>
        <v>#REF!</v>
      </c>
      <c r="AE153" s="25" t="e">
        <f>IF('Crisis Indicator Data'!#REF!="No Data",1,IF(#REF!&lt;&gt;"",1,0))</f>
        <v>#REF!</v>
      </c>
      <c r="AF153" s="25" t="e">
        <f>IF('Crisis Indicator Data'!#REF!="No Data",1,IF(#REF!&lt;&gt;"",1,0))</f>
        <v>#REF!</v>
      </c>
      <c r="AG153" s="25" t="e">
        <f>IF('Crisis Indicator Data'!#REF!="No Data",1,IF(#REF!&lt;&gt;"",1,0))</f>
        <v>#REF!</v>
      </c>
      <c r="AH153" s="25" t="e">
        <f>IF('Crisis Indicator Data'!#REF!="No Data",1,IF(#REF!&lt;&gt;"",1,0))</f>
        <v>#REF!</v>
      </c>
      <c r="AI153" s="25" t="e">
        <f>IF('Crisis Indicator Data'!#REF!="No Data",1,IF(#REF!&lt;&gt;"",1,0))</f>
        <v>#REF!</v>
      </c>
      <c r="AJ153" s="25" t="e">
        <f>IF('Crisis Indicator Data'!#REF!="No Data",1,IF(#REF!&lt;&gt;"",1,0))</f>
        <v>#REF!</v>
      </c>
      <c r="AK153" s="25" t="e">
        <f>IF('Crisis Indicator Data'!#REF!="No Data",1,IF(#REF!&lt;&gt;"",1,0))</f>
        <v>#REF!</v>
      </c>
      <c r="AL153" s="25" t="e">
        <f>IF('Crisis Indicator Data'!#REF!="No Data",1,IF(#REF!&lt;&gt;"",1,0))</f>
        <v>#REF!</v>
      </c>
      <c r="AM153" s="25" t="e">
        <f>IF('Crisis Indicator Data'!#REF!="No Data",1,IF(#REF!&lt;&gt;"",1,0))</f>
        <v>#REF!</v>
      </c>
      <c r="AN153" s="25" t="e">
        <f>IF('Crisis Indicator Data'!#REF!="No Data",1,IF(#REF!&lt;&gt;"",1,0))</f>
        <v>#REF!</v>
      </c>
      <c r="AO153" s="25" t="e">
        <f>IF('Crisis Indicator Data'!#REF!="No Data",1,IF(#REF!&lt;&gt;"",1,0))</f>
        <v>#REF!</v>
      </c>
      <c r="AP153" s="25" t="e">
        <f>IF('Crisis Indicator Data'!#REF!="No Data",1,IF(#REF!&lt;&gt;"",1,0))</f>
        <v>#REF!</v>
      </c>
      <c r="AQ153" s="25" t="e">
        <f>IF('Crisis Indicator Data'!#REF!="No Data",1,IF(#REF!&lt;&gt;"",1,0))</f>
        <v>#REF!</v>
      </c>
      <c r="AR153" s="25" t="e">
        <f>IF('Crisis Indicator Data'!#REF!="No Data",1,IF(#REF!&lt;&gt;"",1,0))</f>
        <v>#REF!</v>
      </c>
      <c r="AS153" s="25" t="e">
        <f>IF('Crisis Indicator Data'!#REF!="No Data",1,IF(#REF!&lt;&gt;"",1,0))</f>
        <v>#REF!</v>
      </c>
      <c r="AT153" s="25" t="e">
        <f>IF('Crisis Indicator Data'!#REF!="No Data",1,IF(#REF!&lt;&gt;"",1,0))</f>
        <v>#REF!</v>
      </c>
      <c r="AU153" s="25" t="e">
        <f>IF('Crisis Indicator Data'!#REF!="No Data",1,IF(#REF!&lt;&gt;"",1,0))</f>
        <v>#REF!</v>
      </c>
      <c r="AV153" s="25" t="e">
        <f>IF('Crisis Indicator Data'!#REF!="No Data",1,IF(#REF!&lt;&gt;"",1,0))</f>
        <v>#REF!</v>
      </c>
      <c r="AW153" s="25" t="e">
        <f>IF('Crisis Indicator Data'!#REF!="No Data",1,IF(#REF!&lt;&gt;"",1,0))</f>
        <v>#REF!</v>
      </c>
      <c r="AX153" s="25" t="e">
        <f>IF('Crisis Indicator Data'!#REF!="No Data",1,IF(#REF!&lt;&gt;"",1,0))</f>
        <v>#REF!</v>
      </c>
      <c r="AY153" s="25" t="e">
        <f>IF('Crisis Indicator Data'!#REF!="No Data",1,IF(#REF!&lt;&gt;"",1,0))</f>
        <v>#REF!</v>
      </c>
      <c r="AZ153" s="25" t="e">
        <f>IF('Crisis Indicator Data'!#REF!="No Data",1,IF(#REF!&lt;&gt;"",1,0))</f>
        <v>#REF!</v>
      </c>
      <c r="BA153" t="e">
        <f t="shared" si="8"/>
        <v>#REF!</v>
      </c>
      <c r="BB153" s="27" t="e">
        <f t="shared" si="9"/>
        <v>#REF!</v>
      </c>
    </row>
    <row r="154" spans="1:54">
      <c r="A154" t="s">
        <v>7092</v>
      </c>
      <c r="B154" s="25" t="e">
        <f>IF('Crisis Indicator Data'!#REF!="No Data",1,IF(#REF!&lt;&gt;"",1,0))</f>
        <v>#REF!</v>
      </c>
      <c r="C154" s="25" t="e">
        <f>IF('Crisis Indicator Data'!#REF!="No Data",1,IF(#REF!&lt;&gt;"",1,0))</f>
        <v>#REF!</v>
      </c>
      <c r="D154" s="25" t="e">
        <f>IF('Crisis Indicator Data'!#REF!="No Data",1,IF(#REF!&lt;&gt;"",1,0))</f>
        <v>#REF!</v>
      </c>
      <c r="E154" s="25" t="e">
        <f>IF('Crisis Indicator Data'!#REF!="No Data",1,IF(#REF!&lt;&gt;"",1,0))</f>
        <v>#REF!</v>
      </c>
      <c r="F154" s="25" t="e">
        <f>IF('Crisis Indicator Data'!#REF!="No Data",1,IF(#REF!&lt;&gt;"",1,0))</f>
        <v>#REF!</v>
      </c>
      <c r="G154" s="25" t="e">
        <f>IF('Crisis Indicator Data'!#REF!="No Data",1,IF(#REF!&lt;&gt;"",1,0))</f>
        <v>#REF!</v>
      </c>
      <c r="H154" s="25" t="e">
        <f>IF('Crisis Indicator Data'!#REF!="No Data",1,IF(#REF!&lt;&gt;"",1,0))</f>
        <v>#REF!</v>
      </c>
      <c r="I154" s="25" t="e">
        <f>IF('Crisis Indicator Data'!#REF!="No Data",1,IF(#REF!&lt;&gt;"",1,0))</f>
        <v>#REF!</v>
      </c>
      <c r="J154" s="25" t="e">
        <f>IF('Crisis Indicator Data'!#REF!="No Data",1,IF(#REF!&lt;&gt;"",1,0))</f>
        <v>#REF!</v>
      </c>
      <c r="K154" s="25" t="e">
        <f>IF('Crisis Indicator Data'!#REF!="No Data",1,IF(#REF!&lt;&gt;"",1,0))</f>
        <v>#REF!</v>
      </c>
      <c r="L154" s="25" t="e">
        <f>IF('Crisis Indicator Data'!#REF!="No Data",1,IF(#REF!&lt;&gt;"",1,0))</f>
        <v>#REF!</v>
      </c>
      <c r="M154" s="25" t="e">
        <f>IF('Crisis Indicator Data'!#REF!="No Data",1,IF(#REF!&lt;&gt;"",1,0))</f>
        <v>#REF!</v>
      </c>
      <c r="N154" s="25" t="e">
        <f>IF('Crisis Indicator Data'!#REF!="No Data",1,IF(#REF!&lt;&gt;"",1,0))</f>
        <v>#REF!</v>
      </c>
      <c r="O154" s="25" t="e">
        <f>IF('Crisis Indicator Data'!#REF!="No Data",1,IF(#REF!&lt;&gt;"",1,0))</f>
        <v>#REF!</v>
      </c>
      <c r="P154" s="25" t="e">
        <f>IF('Crisis Indicator Data'!#REF!="No Data",1,IF(#REF!&lt;&gt;"",1,0))</f>
        <v>#REF!</v>
      </c>
      <c r="Q154" s="25" t="e">
        <f>IF('Crisis Indicator Data'!#REF!="No Data",1,IF(#REF!&lt;&gt;"",1,0))</f>
        <v>#REF!</v>
      </c>
      <c r="R154" s="25" t="e">
        <f>IF('Crisis Indicator Data'!#REF!="No Data",1,IF(#REF!&lt;&gt;"",1,0))</f>
        <v>#REF!</v>
      </c>
      <c r="S154" s="25" t="e">
        <f>IF('Crisis Indicator Data'!#REF!="No Data",1,IF(#REF!&lt;&gt;"",1,0))</f>
        <v>#REF!</v>
      </c>
      <c r="T154" s="25" t="e">
        <f>IF('Crisis Indicator Data'!#REF!="No Data",1,IF(#REF!&lt;&gt;"",1,0))</f>
        <v>#REF!</v>
      </c>
      <c r="U154" s="25" t="e">
        <f>IF('Crisis Indicator Data'!#REF!="No Data",1,IF(#REF!&lt;&gt;"",1,0))</f>
        <v>#REF!</v>
      </c>
      <c r="V154" s="25" t="e">
        <f>IF('Crisis Indicator Data'!#REF!="No Data",1,IF(#REF!&lt;&gt;"",1,0))</f>
        <v>#REF!</v>
      </c>
      <c r="W154" s="25" t="e">
        <f>IF('Crisis Indicator Data'!#REF!="No Data",1,IF(#REF!&lt;&gt;"",1,0))</f>
        <v>#REF!</v>
      </c>
      <c r="X154" s="25" t="e">
        <f>IF('Crisis Indicator Data'!#REF!="No Data",1,IF(#REF!&lt;&gt;"",1,0))</f>
        <v>#REF!</v>
      </c>
      <c r="Y154" s="25" t="e">
        <f>IF('Crisis Indicator Data'!#REF!="No Data",1,IF(#REF!&lt;&gt;"",1,0))</f>
        <v>#REF!</v>
      </c>
      <c r="Z154" s="25" t="e">
        <f>IF('Crisis Indicator Data'!#REF!="No Data",1,IF(#REF!&lt;&gt;"",1,0))</f>
        <v>#REF!</v>
      </c>
      <c r="AA154" s="25" t="e">
        <f>IF('Crisis Indicator Data'!#REF!="No Data",1,IF(#REF!&lt;&gt;"",1,0))</f>
        <v>#REF!</v>
      </c>
      <c r="AB154" s="25" t="e">
        <f>IF('Crisis Indicator Data'!#REF!="No Data",1,IF(#REF!&lt;&gt;"",1,0))</f>
        <v>#REF!</v>
      </c>
      <c r="AC154" s="25" t="e">
        <f>IF('Crisis Indicator Data'!#REF!="No Data",1,IF(#REF!&lt;&gt;"",1,0))</f>
        <v>#REF!</v>
      </c>
      <c r="AD154" s="25" t="e">
        <f>IF('Crisis Indicator Data'!#REF!="No Data",1,IF(#REF!&lt;&gt;"",1,0))</f>
        <v>#REF!</v>
      </c>
      <c r="AE154" s="25" t="e">
        <f>IF('Crisis Indicator Data'!#REF!="No Data",1,IF(#REF!&lt;&gt;"",1,0))</f>
        <v>#REF!</v>
      </c>
      <c r="AF154" s="25" t="e">
        <f>IF('Crisis Indicator Data'!#REF!="No Data",1,IF(#REF!&lt;&gt;"",1,0))</f>
        <v>#REF!</v>
      </c>
      <c r="AG154" s="25" t="e">
        <f>IF('Crisis Indicator Data'!#REF!="No Data",1,IF(#REF!&lt;&gt;"",1,0))</f>
        <v>#REF!</v>
      </c>
      <c r="AH154" s="25" t="e">
        <f>IF('Crisis Indicator Data'!#REF!="No Data",1,IF(#REF!&lt;&gt;"",1,0))</f>
        <v>#REF!</v>
      </c>
      <c r="AI154" s="25" t="e">
        <f>IF('Crisis Indicator Data'!#REF!="No Data",1,IF(#REF!&lt;&gt;"",1,0))</f>
        <v>#REF!</v>
      </c>
      <c r="AJ154" s="25" t="e">
        <f>IF('Crisis Indicator Data'!#REF!="No Data",1,IF(#REF!&lt;&gt;"",1,0))</f>
        <v>#REF!</v>
      </c>
      <c r="AK154" s="25" t="e">
        <f>IF('Crisis Indicator Data'!#REF!="No Data",1,IF(#REF!&lt;&gt;"",1,0))</f>
        <v>#REF!</v>
      </c>
      <c r="AL154" s="25" t="e">
        <f>IF('Crisis Indicator Data'!#REF!="No Data",1,IF(#REF!&lt;&gt;"",1,0))</f>
        <v>#REF!</v>
      </c>
      <c r="AM154" s="25" t="e">
        <f>IF('Crisis Indicator Data'!#REF!="No Data",1,IF(#REF!&lt;&gt;"",1,0))</f>
        <v>#REF!</v>
      </c>
      <c r="AN154" s="25" t="e">
        <f>IF('Crisis Indicator Data'!#REF!="No Data",1,IF(#REF!&lt;&gt;"",1,0))</f>
        <v>#REF!</v>
      </c>
      <c r="AO154" s="25" t="e">
        <f>IF('Crisis Indicator Data'!#REF!="No Data",1,IF(#REF!&lt;&gt;"",1,0))</f>
        <v>#REF!</v>
      </c>
      <c r="AP154" s="25" t="e">
        <f>IF('Crisis Indicator Data'!#REF!="No Data",1,IF(#REF!&lt;&gt;"",1,0))</f>
        <v>#REF!</v>
      </c>
      <c r="AQ154" s="25" t="e">
        <f>IF('Crisis Indicator Data'!#REF!="No Data",1,IF(#REF!&lt;&gt;"",1,0))</f>
        <v>#REF!</v>
      </c>
      <c r="AR154" s="25" t="e">
        <f>IF('Crisis Indicator Data'!#REF!="No Data",1,IF(#REF!&lt;&gt;"",1,0))</f>
        <v>#REF!</v>
      </c>
      <c r="AS154" s="25" t="e">
        <f>IF('Crisis Indicator Data'!#REF!="No Data",1,IF(#REF!&lt;&gt;"",1,0))</f>
        <v>#REF!</v>
      </c>
      <c r="AT154" s="25" t="e">
        <f>IF('Crisis Indicator Data'!#REF!="No Data",1,IF(#REF!&lt;&gt;"",1,0))</f>
        <v>#REF!</v>
      </c>
      <c r="AU154" s="25" t="e">
        <f>IF('Crisis Indicator Data'!#REF!="No Data",1,IF(#REF!&lt;&gt;"",1,0))</f>
        <v>#REF!</v>
      </c>
      <c r="AV154" s="25" t="e">
        <f>IF('Crisis Indicator Data'!#REF!="No Data",1,IF(#REF!&lt;&gt;"",1,0))</f>
        <v>#REF!</v>
      </c>
      <c r="AW154" s="25" t="e">
        <f>IF('Crisis Indicator Data'!#REF!="No Data",1,IF(#REF!&lt;&gt;"",1,0))</f>
        <v>#REF!</v>
      </c>
      <c r="AX154" s="25" t="e">
        <f>IF('Crisis Indicator Data'!#REF!="No Data",1,IF(#REF!&lt;&gt;"",1,0))</f>
        <v>#REF!</v>
      </c>
      <c r="AY154" s="25" t="e">
        <f>IF('Crisis Indicator Data'!#REF!="No Data",1,IF(#REF!&lt;&gt;"",1,0))</f>
        <v>#REF!</v>
      </c>
      <c r="AZ154" s="25" t="e">
        <f>IF('Crisis Indicator Data'!#REF!="No Data",1,IF(#REF!&lt;&gt;"",1,0))</f>
        <v>#REF!</v>
      </c>
      <c r="BA154" t="e">
        <f t="shared" si="8"/>
        <v>#REF!</v>
      </c>
      <c r="BB154" s="27" t="e">
        <f t="shared" si="9"/>
        <v>#REF!</v>
      </c>
    </row>
    <row r="155" spans="1:54">
      <c r="A155" t="s">
        <v>7094</v>
      </c>
      <c r="B155" s="25" t="e">
        <f>IF('Crisis Indicator Data'!#REF!="No Data",1,IF(#REF!&lt;&gt;"",1,0))</f>
        <v>#REF!</v>
      </c>
      <c r="C155" s="25" t="e">
        <f>IF('Crisis Indicator Data'!#REF!="No Data",1,IF(#REF!&lt;&gt;"",1,0))</f>
        <v>#REF!</v>
      </c>
      <c r="D155" s="25" t="e">
        <f>IF('Crisis Indicator Data'!#REF!="No Data",1,IF(#REF!&lt;&gt;"",1,0))</f>
        <v>#REF!</v>
      </c>
      <c r="E155" s="25" t="e">
        <f>IF('Crisis Indicator Data'!#REF!="No Data",1,IF(#REF!&lt;&gt;"",1,0))</f>
        <v>#REF!</v>
      </c>
      <c r="F155" s="25" t="e">
        <f>IF('Crisis Indicator Data'!#REF!="No Data",1,IF(#REF!&lt;&gt;"",1,0))</f>
        <v>#REF!</v>
      </c>
      <c r="G155" s="25" t="e">
        <f>IF('Crisis Indicator Data'!#REF!="No Data",1,IF(#REF!&lt;&gt;"",1,0))</f>
        <v>#REF!</v>
      </c>
      <c r="H155" s="25" t="e">
        <f>IF('Crisis Indicator Data'!#REF!="No Data",1,IF(#REF!&lt;&gt;"",1,0))</f>
        <v>#REF!</v>
      </c>
      <c r="I155" s="25" t="e">
        <f>IF('Crisis Indicator Data'!#REF!="No Data",1,IF(#REF!&lt;&gt;"",1,0))</f>
        <v>#REF!</v>
      </c>
      <c r="J155" s="25" t="e">
        <f>IF('Crisis Indicator Data'!#REF!="No Data",1,IF(#REF!&lt;&gt;"",1,0))</f>
        <v>#REF!</v>
      </c>
      <c r="K155" s="25" t="e">
        <f>IF('Crisis Indicator Data'!#REF!="No Data",1,IF(#REF!&lt;&gt;"",1,0))</f>
        <v>#REF!</v>
      </c>
      <c r="L155" s="25" t="e">
        <f>IF('Crisis Indicator Data'!#REF!="No Data",1,IF(#REF!&lt;&gt;"",1,0))</f>
        <v>#REF!</v>
      </c>
      <c r="M155" s="25" t="e">
        <f>IF('Crisis Indicator Data'!#REF!="No Data",1,IF(#REF!&lt;&gt;"",1,0))</f>
        <v>#REF!</v>
      </c>
      <c r="N155" s="25" t="e">
        <f>IF('Crisis Indicator Data'!#REF!="No Data",1,IF(#REF!&lt;&gt;"",1,0))</f>
        <v>#REF!</v>
      </c>
      <c r="O155" s="25" t="e">
        <f>IF('Crisis Indicator Data'!#REF!="No Data",1,IF(#REF!&lt;&gt;"",1,0))</f>
        <v>#REF!</v>
      </c>
      <c r="P155" s="25" t="e">
        <f>IF('Crisis Indicator Data'!#REF!="No Data",1,IF(#REF!&lt;&gt;"",1,0))</f>
        <v>#REF!</v>
      </c>
      <c r="Q155" s="25" t="e">
        <f>IF('Crisis Indicator Data'!#REF!="No Data",1,IF(#REF!&lt;&gt;"",1,0))</f>
        <v>#REF!</v>
      </c>
      <c r="R155" s="25" t="e">
        <f>IF('Crisis Indicator Data'!#REF!="No Data",1,IF(#REF!&lt;&gt;"",1,0))</f>
        <v>#REF!</v>
      </c>
      <c r="S155" s="25" t="e">
        <f>IF('Crisis Indicator Data'!#REF!="No Data",1,IF(#REF!&lt;&gt;"",1,0))</f>
        <v>#REF!</v>
      </c>
      <c r="T155" s="25" t="e">
        <f>IF('Crisis Indicator Data'!#REF!="No Data",1,IF(#REF!&lt;&gt;"",1,0))</f>
        <v>#REF!</v>
      </c>
      <c r="U155" s="25" t="e">
        <f>IF('Crisis Indicator Data'!#REF!="No Data",1,IF(#REF!&lt;&gt;"",1,0))</f>
        <v>#REF!</v>
      </c>
      <c r="V155" s="25" t="e">
        <f>IF('Crisis Indicator Data'!#REF!="No Data",1,IF(#REF!&lt;&gt;"",1,0))</f>
        <v>#REF!</v>
      </c>
      <c r="W155" s="25" t="e">
        <f>IF('Crisis Indicator Data'!#REF!="No Data",1,IF(#REF!&lt;&gt;"",1,0))</f>
        <v>#REF!</v>
      </c>
      <c r="X155" s="25" t="e">
        <f>IF('Crisis Indicator Data'!#REF!="No Data",1,IF(#REF!&lt;&gt;"",1,0))</f>
        <v>#REF!</v>
      </c>
      <c r="Y155" s="25" t="e">
        <f>IF('Crisis Indicator Data'!#REF!="No Data",1,IF(#REF!&lt;&gt;"",1,0))</f>
        <v>#REF!</v>
      </c>
      <c r="Z155" s="25" t="e">
        <f>IF('Crisis Indicator Data'!#REF!="No Data",1,IF(#REF!&lt;&gt;"",1,0))</f>
        <v>#REF!</v>
      </c>
      <c r="AA155" s="25" t="e">
        <f>IF('Crisis Indicator Data'!#REF!="No Data",1,IF(#REF!&lt;&gt;"",1,0))</f>
        <v>#REF!</v>
      </c>
      <c r="AB155" s="25" t="e">
        <f>IF('Crisis Indicator Data'!#REF!="No Data",1,IF(#REF!&lt;&gt;"",1,0))</f>
        <v>#REF!</v>
      </c>
      <c r="AC155" s="25" t="e">
        <f>IF('Crisis Indicator Data'!#REF!="No Data",1,IF(#REF!&lt;&gt;"",1,0))</f>
        <v>#REF!</v>
      </c>
      <c r="AD155" s="25" t="e">
        <f>IF('Crisis Indicator Data'!#REF!="No Data",1,IF(#REF!&lt;&gt;"",1,0))</f>
        <v>#REF!</v>
      </c>
      <c r="AE155" s="25" t="e">
        <f>IF('Crisis Indicator Data'!#REF!="No Data",1,IF(#REF!&lt;&gt;"",1,0))</f>
        <v>#REF!</v>
      </c>
      <c r="AF155" s="25" t="e">
        <f>IF('Crisis Indicator Data'!#REF!="No Data",1,IF(#REF!&lt;&gt;"",1,0))</f>
        <v>#REF!</v>
      </c>
      <c r="AG155" s="25" t="e">
        <f>IF('Crisis Indicator Data'!#REF!="No Data",1,IF(#REF!&lt;&gt;"",1,0))</f>
        <v>#REF!</v>
      </c>
      <c r="AH155" s="25" t="e">
        <f>IF('Crisis Indicator Data'!#REF!="No Data",1,IF(#REF!&lt;&gt;"",1,0))</f>
        <v>#REF!</v>
      </c>
      <c r="AI155" s="25" t="e">
        <f>IF('Crisis Indicator Data'!#REF!="No Data",1,IF(#REF!&lt;&gt;"",1,0))</f>
        <v>#REF!</v>
      </c>
      <c r="AJ155" s="25" t="e">
        <f>IF('Crisis Indicator Data'!#REF!="No Data",1,IF(#REF!&lt;&gt;"",1,0))</f>
        <v>#REF!</v>
      </c>
      <c r="AK155" s="25" t="e">
        <f>IF('Crisis Indicator Data'!#REF!="No Data",1,IF(#REF!&lt;&gt;"",1,0))</f>
        <v>#REF!</v>
      </c>
      <c r="AL155" s="25" t="e">
        <f>IF('Crisis Indicator Data'!#REF!="No Data",1,IF(#REF!&lt;&gt;"",1,0))</f>
        <v>#REF!</v>
      </c>
      <c r="AM155" s="25" t="e">
        <f>IF('Crisis Indicator Data'!#REF!="No Data",1,IF(#REF!&lt;&gt;"",1,0))</f>
        <v>#REF!</v>
      </c>
      <c r="AN155" s="25" t="e">
        <f>IF('Crisis Indicator Data'!#REF!="No Data",1,IF(#REF!&lt;&gt;"",1,0))</f>
        <v>#REF!</v>
      </c>
      <c r="AO155" s="25" t="e">
        <f>IF('Crisis Indicator Data'!#REF!="No Data",1,IF(#REF!&lt;&gt;"",1,0))</f>
        <v>#REF!</v>
      </c>
      <c r="AP155" s="25" t="e">
        <f>IF('Crisis Indicator Data'!#REF!="No Data",1,IF(#REF!&lt;&gt;"",1,0))</f>
        <v>#REF!</v>
      </c>
      <c r="AQ155" s="25" t="e">
        <f>IF('Crisis Indicator Data'!#REF!="No Data",1,IF(#REF!&lt;&gt;"",1,0))</f>
        <v>#REF!</v>
      </c>
      <c r="AR155" s="25" t="e">
        <f>IF('Crisis Indicator Data'!#REF!="No Data",1,IF(#REF!&lt;&gt;"",1,0))</f>
        <v>#REF!</v>
      </c>
      <c r="AS155" s="25" t="e">
        <f>IF('Crisis Indicator Data'!#REF!="No Data",1,IF(#REF!&lt;&gt;"",1,0))</f>
        <v>#REF!</v>
      </c>
      <c r="AT155" s="25" t="e">
        <f>IF('Crisis Indicator Data'!#REF!="No Data",1,IF(#REF!&lt;&gt;"",1,0))</f>
        <v>#REF!</v>
      </c>
      <c r="AU155" s="25" t="e">
        <f>IF('Crisis Indicator Data'!#REF!="No Data",1,IF(#REF!&lt;&gt;"",1,0))</f>
        <v>#REF!</v>
      </c>
      <c r="AV155" s="25" t="e">
        <f>IF('Crisis Indicator Data'!#REF!="No Data",1,IF(#REF!&lt;&gt;"",1,0))</f>
        <v>#REF!</v>
      </c>
      <c r="AW155" s="25" t="e">
        <f>IF('Crisis Indicator Data'!#REF!="No Data",1,IF(#REF!&lt;&gt;"",1,0))</f>
        <v>#REF!</v>
      </c>
      <c r="AX155" s="25" t="e">
        <f>IF('Crisis Indicator Data'!#REF!="No Data",1,IF(#REF!&lt;&gt;"",1,0))</f>
        <v>#REF!</v>
      </c>
      <c r="AY155" s="25" t="e">
        <f>IF('Crisis Indicator Data'!#REF!="No Data",1,IF(#REF!&lt;&gt;"",1,0))</f>
        <v>#REF!</v>
      </c>
      <c r="AZ155" s="25" t="e">
        <f>IF('Crisis Indicator Data'!#REF!="No Data",1,IF(#REF!&lt;&gt;"",1,0))</f>
        <v>#REF!</v>
      </c>
      <c r="BA155" t="e">
        <f t="shared" si="8"/>
        <v>#REF!</v>
      </c>
      <c r="BB155" s="27" t="e">
        <f t="shared" si="9"/>
        <v>#REF!</v>
      </c>
    </row>
    <row r="156" spans="1:54">
      <c r="A156" t="s">
        <v>7077</v>
      </c>
      <c r="B156" s="25" t="e">
        <f>IF('Crisis Indicator Data'!#REF!="No Data",1,IF(#REF!&lt;&gt;"",1,0))</f>
        <v>#REF!</v>
      </c>
      <c r="C156" s="25" t="e">
        <f>IF('Crisis Indicator Data'!#REF!="No Data",1,IF(#REF!&lt;&gt;"",1,0))</f>
        <v>#REF!</v>
      </c>
      <c r="D156" s="25" t="e">
        <f>IF('Crisis Indicator Data'!#REF!="No Data",1,IF(#REF!&lt;&gt;"",1,0))</f>
        <v>#REF!</v>
      </c>
      <c r="E156" s="25" t="e">
        <f>IF('Crisis Indicator Data'!#REF!="No Data",1,IF(#REF!&lt;&gt;"",1,0))</f>
        <v>#REF!</v>
      </c>
      <c r="F156" s="25" t="e">
        <f>IF('Crisis Indicator Data'!#REF!="No Data",1,IF(#REF!&lt;&gt;"",1,0))</f>
        <v>#REF!</v>
      </c>
      <c r="G156" s="25" t="e">
        <f>IF('Crisis Indicator Data'!#REF!="No Data",1,IF(#REF!&lt;&gt;"",1,0))</f>
        <v>#REF!</v>
      </c>
      <c r="H156" s="25" t="e">
        <f>IF('Crisis Indicator Data'!#REF!="No Data",1,IF(#REF!&lt;&gt;"",1,0))</f>
        <v>#REF!</v>
      </c>
      <c r="I156" s="25" t="e">
        <f>IF('Crisis Indicator Data'!#REF!="No Data",1,IF(#REF!&lt;&gt;"",1,0))</f>
        <v>#REF!</v>
      </c>
      <c r="J156" s="25" t="e">
        <f>IF('Crisis Indicator Data'!#REF!="No Data",1,IF(#REF!&lt;&gt;"",1,0))</f>
        <v>#REF!</v>
      </c>
      <c r="K156" s="25" t="e">
        <f>IF('Crisis Indicator Data'!#REF!="No Data",1,IF(#REF!&lt;&gt;"",1,0))</f>
        <v>#REF!</v>
      </c>
      <c r="L156" s="25" t="e">
        <f>IF('Crisis Indicator Data'!#REF!="No Data",1,IF(#REF!&lt;&gt;"",1,0))</f>
        <v>#REF!</v>
      </c>
      <c r="M156" s="25" t="e">
        <f>IF('Crisis Indicator Data'!#REF!="No Data",1,IF(#REF!&lt;&gt;"",1,0))</f>
        <v>#REF!</v>
      </c>
      <c r="N156" s="25" t="e">
        <f>IF('Crisis Indicator Data'!#REF!="No Data",1,IF(#REF!&lt;&gt;"",1,0))</f>
        <v>#REF!</v>
      </c>
      <c r="O156" s="25" t="e">
        <f>IF('Crisis Indicator Data'!#REF!="No Data",1,IF(#REF!&lt;&gt;"",1,0))</f>
        <v>#REF!</v>
      </c>
      <c r="P156" s="25" t="e">
        <f>IF('Crisis Indicator Data'!#REF!="No Data",1,IF(#REF!&lt;&gt;"",1,0))</f>
        <v>#REF!</v>
      </c>
      <c r="Q156" s="25" t="e">
        <f>IF('Crisis Indicator Data'!#REF!="No Data",1,IF(#REF!&lt;&gt;"",1,0))</f>
        <v>#REF!</v>
      </c>
      <c r="R156" s="25" t="e">
        <f>IF('Crisis Indicator Data'!#REF!="No Data",1,IF(#REF!&lt;&gt;"",1,0))</f>
        <v>#REF!</v>
      </c>
      <c r="S156" s="25" t="e">
        <f>IF('Crisis Indicator Data'!#REF!="No Data",1,IF(#REF!&lt;&gt;"",1,0))</f>
        <v>#REF!</v>
      </c>
      <c r="T156" s="25" t="e">
        <f>IF('Crisis Indicator Data'!#REF!="No Data",1,IF(#REF!&lt;&gt;"",1,0))</f>
        <v>#REF!</v>
      </c>
      <c r="U156" s="25" t="e">
        <f>IF('Crisis Indicator Data'!#REF!="No Data",1,IF(#REF!&lt;&gt;"",1,0))</f>
        <v>#REF!</v>
      </c>
      <c r="V156" s="25" t="e">
        <f>IF('Crisis Indicator Data'!#REF!="No Data",1,IF(#REF!&lt;&gt;"",1,0))</f>
        <v>#REF!</v>
      </c>
      <c r="W156" s="25" t="e">
        <f>IF('Crisis Indicator Data'!#REF!="No Data",1,IF(#REF!&lt;&gt;"",1,0))</f>
        <v>#REF!</v>
      </c>
      <c r="X156" s="25" t="e">
        <f>IF('Crisis Indicator Data'!#REF!="No Data",1,IF(#REF!&lt;&gt;"",1,0))</f>
        <v>#REF!</v>
      </c>
      <c r="Y156" s="25" t="e">
        <f>IF('Crisis Indicator Data'!#REF!="No Data",1,IF(#REF!&lt;&gt;"",1,0))</f>
        <v>#REF!</v>
      </c>
      <c r="Z156" s="25" t="e">
        <f>IF('Crisis Indicator Data'!#REF!="No Data",1,IF(#REF!&lt;&gt;"",1,0))</f>
        <v>#REF!</v>
      </c>
      <c r="AA156" s="25" t="e">
        <f>IF('Crisis Indicator Data'!#REF!="No Data",1,IF(#REF!&lt;&gt;"",1,0))</f>
        <v>#REF!</v>
      </c>
      <c r="AB156" s="25" t="e">
        <f>IF('Crisis Indicator Data'!#REF!="No Data",1,IF(#REF!&lt;&gt;"",1,0))</f>
        <v>#REF!</v>
      </c>
      <c r="AC156" s="25" t="e">
        <f>IF('Crisis Indicator Data'!#REF!="No Data",1,IF(#REF!&lt;&gt;"",1,0))</f>
        <v>#REF!</v>
      </c>
      <c r="AD156" s="25" t="e">
        <f>IF('Crisis Indicator Data'!#REF!="No Data",1,IF(#REF!&lt;&gt;"",1,0))</f>
        <v>#REF!</v>
      </c>
      <c r="AE156" s="25" t="e">
        <f>IF('Crisis Indicator Data'!#REF!="No Data",1,IF(#REF!&lt;&gt;"",1,0))</f>
        <v>#REF!</v>
      </c>
      <c r="AF156" s="25" t="e">
        <f>IF('Crisis Indicator Data'!#REF!="No Data",1,IF(#REF!&lt;&gt;"",1,0))</f>
        <v>#REF!</v>
      </c>
      <c r="AG156" s="25" t="e">
        <f>IF('Crisis Indicator Data'!#REF!="No Data",1,IF(#REF!&lt;&gt;"",1,0))</f>
        <v>#REF!</v>
      </c>
      <c r="AH156" s="25" t="e">
        <f>IF('Crisis Indicator Data'!#REF!="No Data",1,IF(#REF!&lt;&gt;"",1,0))</f>
        <v>#REF!</v>
      </c>
      <c r="AI156" s="25" t="e">
        <f>IF('Crisis Indicator Data'!#REF!="No Data",1,IF(#REF!&lt;&gt;"",1,0))</f>
        <v>#REF!</v>
      </c>
      <c r="AJ156" s="25" t="e">
        <f>IF('Crisis Indicator Data'!#REF!="No Data",1,IF(#REF!&lt;&gt;"",1,0))</f>
        <v>#REF!</v>
      </c>
      <c r="AK156" s="25" t="e">
        <f>IF('Crisis Indicator Data'!#REF!="No Data",1,IF(#REF!&lt;&gt;"",1,0))</f>
        <v>#REF!</v>
      </c>
      <c r="AL156" s="25" t="e">
        <f>IF('Crisis Indicator Data'!#REF!="No Data",1,IF(#REF!&lt;&gt;"",1,0))</f>
        <v>#REF!</v>
      </c>
      <c r="AM156" s="25" t="e">
        <f>IF('Crisis Indicator Data'!#REF!="No Data",1,IF(#REF!&lt;&gt;"",1,0))</f>
        <v>#REF!</v>
      </c>
      <c r="AN156" s="25" t="e">
        <f>IF('Crisis Indicator Data'!#REF!="No Data",1,IF(#REF!&lt;&gt;"",1,0))</f>
        <v>#REF!</v>
      </c>
      <c r="AO156" s="25" t="e">
        <f>IF('Crisis Indicator Data'!#REF!="No Data",1,IF(#REF!&lt;&gt;"",1,0))</f>
        <v>#REF!</v>
      </c>
      <c r="AP156" s="25" t="e">
        <f>IF('Crisis Indicator Data'!#REF!="No Data",1,IF(#REF!&lt;&gt;"",1,0))</f>
        <v>#REF!</v>
      </c>
      <c r="AQ156" s="25" t="e">
        <f>IF('Crisis Indicator Data'!#REF!="No Data",1,IF(#REF!&lt;&gt;"",1,0))</f>
        <v>#REF!</v>
      </c>
      <c r="AR156" s="25" t="e">
        <f>IF('Crisis Indicator Data'!#REF!="No Data",1,IF(#REF!&lt;&gt;"",1,0))</f>
        <v>#REF!</v>
      </c>
      <c r="AS156" s="25" t="e">
        <f>IF('Crisis Indicator Data'!#REF!="No Data",1,IF(#REF!&lt;&gt;"",1,0))</f>
        <v>#REF!</v>
      </c>
      <c r="AT156" s="25" t="e">
        <f>IF('Crisis Indicator Data'!#REF!="No Data",1,IF(#REF!&lt;&gt;"",1,0))</f>
        <v>#REF!</v>
      </c>
      <c r="AU156" s="25" t="e">
        <f>IF('Crisis Indicator Data'!#REF!="No Data",1,IF(#REF!&lt;&gt;"",1,0))</f>
        <v>#REF!</v>
      </c>
      <c r="AV156" s="25" t="e">
        <f>IF('Crisis Indicator Data'!#REF!="No Data",1,IF(#REF!&lt;&gt;"",1,0))</f>
        <v>#REF!</v>
      </c>
      <c r="AW156" s="25" t="e">
        <f>IF('Crisis Indicator Data'!#REF!="No Data",1,IF(#REF!&lt;&gt;"",1,0))</f>
        <v>#REF!</v>
      </c>
      <c r="AX156" s="25" t="e">
        <f>IF('Crisis Indicator Data'!#REF!="No Data",1,IF(#REF!&lt;&gt;"",1,0))</f>
        <v>#REF!</v>
      </c>
      <c r="AY156" s="25" t="e">
        <f>IF('Crisis Indicator Data'!#REF!="No Data",1,IF(#REF!&lt;&gt;"",1,0))</f>
        <v>#REF!</v>
      </c>
      <c r="AZ156" s="25" t="e">
        <f>IF('Crisis Indicator Data'!#REF!="No Data",1,IF(#REF!&lt;&gt;"",1,0))</f>
        <v>#REF!</v>
      </c>
      <c r="BA156" t="e">
        <f t="shared" si="8"/>
        <v>#REF!</v>
      </c>
      <c r="BB156" s="27" t="e">
        <f t="shared" si="9"/>
        <v>#REF!</v>
      </c>
    </row>
    <row r="157" spans="1:54">
      <c r="A157" t="s">
        <v>7083</v>
      </c>
      <c r="B157" s="25" t="e">
        <f>IF('Crisis Indicator Data'!#REF!="No Data",1,IF(#REF!&lt;&gt;"",1,0))</f>
        <v>#REF!</v>
      </c>
      <c r="C157" s="25" t="e">
        <f>IF('Crisis Indicator Data'!#REF!="No Data",1,IF(#REF!&lt;&gt;"",1,0))</f>
        <v>#REF!</v>
      </c>
      <c r="D157" s="25" t="e">
        <f>IF('Crisis Indicator Data'!#REF!="No Data",1,IF(#REF!&lt;&gt;"",1,0))</f>
        <v>#REF!</v>
      </c>
      <c r="E157" s="25" t="e">
        <f>IF('Crisis Indicator Data'!#REF!="No Data",1,IF(#REF!&lt;&gt;"",1,0))</f>
        <v>#REF!</v>
      </c>
      <c r="F157" s="25" t="e">
        <f>IF('Crisis Indicator Data'!#REF!="No Data",1,IF(#REF!&lt;&gt;"",1,0))</f>
        <v>#REF!</v>
      </c>
      <c r="G157" s="25" t="e">
        <f>IF('Crisis Indicator Data'!#REF!="No Data",1,IF(#REF!&lt;&gt;"",1,0))</f>
        <v>#REF!</v>
      </c>
      <c r="H157" s="25" t="e">
        <f>IF('Crisis Indicator Data'!#REF!="No Data",1,IF(#REF!&lt;&gt;"",1,0))</f>
        <v>#REF!</v>
      </c>
      <c r="I157" s="25" t="e">
        <f>IF('Crisis Indicator Data'!#REF!="No Data",1,IF(#REF!&lt;&gt;"",1,0))</f>
        <v>#REF!</v>
      </c>
      <c r="J157" s="25" t="e">
        <f>IF('Crisis Indicator Data'!#REF!="No Data",1,IF(#REF!&lt;&gt;"",1,0))</f>
        <v>#REF!</v>
      </c>
      <c r="K157" s="25" t="e">
        <f>IF('Crisis Indicator Data'!#REF!="No Data",1,IF(#REF!&lt;&gt;"",1,0))</f>
        <v>#REF!</v>
      </c>
      <c r="L157" s="25" t="e">
        <f>IF('Crisis Indicator Data'!#REF!="No Data",1,IF(#REF!&lt;&gt;"",1,0))</f>
        <v>#REF!</v>
      </c>
      <c r="M157" s="25" t="e">
        <f>IF('Crisis Indicator Data'!#REF!="No Data",1,IF(#REF!&lt;&gt;"",1,0))</f>
        <v>#REF!</v>
      </c>
      <c r="N157" s="25" t="e">
        <f>IF('Crisis Indicator Data'!#REF!="No Data",1,IF(#REF!&lt;&gt;"",1,0))</f>
        <v>#REF!</v>
      </c>
      <c r="O157" s="25" t="e">
        <f>IF('Crisis Indicator Data'!#REF!="No Data",1,IF(#REF!&lt;&gt;"",1,0))</f>
        <v>#REF!</v>
      </c>
      <c r="P157" s="25" t="e">
        <f>IF('Crisis Indicator Data'!#REF!="No Data",1,IF(#REF!&lt;&gt;"",1,0))</f>
        <v>#REF!</v>
      </c>
      <c r="Q157" s="25" t="e">
        <f>IF('Crisis Indicator Data'!#REF!="No Data",1,IF(#REF!&lt;&gt;"",1,0))</f>
        <v>#REF!</v>
      </c>
      <c r="R157" s="25" t="e">
        <f>IF('Crisis Indicator Data'!#REF!="No Data",1,IF(#REF!&lt;&gt;"",1,0))</f>
        <v>#REF!</v>
      </c>
      <c r="S157" s="25" t="e">
        <f>IF('Crisis Indicator Data'!#REF!="No Data",1,IF(#REF!&lt;&gt;"",1,0))</f>
        <v>#REF!</v>
      </c>
      <c r="T157" s="25" t="e">
        <f>IF('Crisis Indicator Data'!#REF!="No Data",1,IF(#REF!&lt;&gt;"",1,0))</f>
        <v>#REF!</v>
      </c>
      <c r="U157" s="25" t="e">
        <f>IF('Crisis Indicator Data'!#REF!="No Data",1,IF(#REF!&lt;&gt;"",1,0))</f>
        <v>#REF!</v>
      </c>
      <c r="V157" s="25" t="e">
        <f>IF('Crisis Indicator Data'!#REF!="No Data",1,IF(#REF!&lt;&gt;"",1,0))</f>
        <v>#REF!</v>
      </c>
      <c r="W157" s="25" t="e">
        <f>IF('Crisis Indicator Data'!#REF!="No Data",1,IF(#REF!&lt;&gt;"",1,0))</f>
        <v>#REF!</v>
      </c>
      <c r="X157" s="25" t="e">
        <f>IF('Crisis Indicator Data'!#REF!="No Data",1,IF(#REF!&lt;&gt;"",1,0))</f>
        <v>#REF!</v>
      </c>
      <c r="Y157" s="25" t="e">
        <f>IF('Crisis Indicator Data'!#REF!="No Data",1,IF(#REF!&lt;&gt;"",1,0))</f>
        <v>#REF!</v>
      </c>
      <c r="Z157" s="25" t="e">
        <f>IF('Crisis Indicator Data'!#REF!="No Data",1,IF(#REF!&lt;&gt;"",1,0))</f>
        <v>#REF!</v>
      </c>
      <c r="AA157" s="25" t="e">
        <f>IF('Crisis Indicator Data'!#REF!="No Data",1,IF(#REF!&lt;&gt;"",1,0))</f>
        <v>#REF!</v>
      </c>
      <c r="AB157" s="25" t="e">
        <f>IF('Crisis Indicator Data'!#REF!="No Data",1,IF(#REF!&lt;&gt;"",1,0))</f>
        <v>#REF!</v>
      </c>
      <c r="AC157" s="25" t="e">
        <f>IF('Crisis Indicator Data'!#REF!="No Data",1,IF(#REF!&lt;&gt;"",1,0))</f>
        <v>#REF!</v>
      </c>
      <c r="AD157" s="25" t="e">
        <f>IF('Crisis Indicator Data'!#REF!="No Data",1,IF(#REF!&lt;&gt;"",1,0))</f>
        <v>#REF!</v>
      </c>
      <c r="AE157" s="25" t="e">
        <f>IF('Crisis Indicator Data'!#REF!="No Data",1,IF(#REF!&lt;&gt;"",1,0))</f>
        <v>#REF!</v>
      </c>
      <c r="AF157" s="25" t="e">
        <f>IF('Crisis Indicator Data'!#REF!="No Data",1,IF(#REF!&lt;&gt;"",1,0))</f>
        <v>#REF!</v>
      </c>
      <c r="AG157" s="25" t="e">
        <f>IF('Crisis Indicator Data'!#REF!="No Data",1,IF(#REF!&lt;&gt;"",1,0))</f>
        <v>#REF!</v>
      </c>
      <c r="AH157" s="25" t="e">
        <f>IF('Crisis Indicator Data'!#REF!="No Data",1,IF(#REF!&lt;&gt;"",1,0))</f>
        <v>#REF!</v>
      </c>
      <c r="AI157" s="25" t="e">
        <f>IF('Crisis Indicator Data'!#REF!="No Data",1,IF(#REF!&lt;&gt;"",1,0))</f>
        <v>#REF!</v>
      </c>
      <c r="AJ157" s="25" t="e">
        <f>IF('Crisis Indicator Data'!#REF!="No Data",1,IF(#REF!&lt;&gt;"",1,0))</f>
        <v>#REF!</v>
      </c>
      <c r="AK157" s="25" t="e">
        <f>IF('Crisis Indicator Data'!#REF!="No Data",1,IF(#REF!&lt;&gt;"",1,0))</f>
        <v>#REF!</v>
      </c>
      <c r="AL157" s="25" t="e">
        <f>IF('Crisis Indicator Data'!#REF!="No Data",1,IF(#REF!&lt;&gt;"",1,0))</f>
        <v>#REF!</v>
      </c>
      <c r="AM157" s="25" t="e">
        <f>IF('Crisis Indicator Data'!#REF!="No Data",1,IF(#REF!&lt;&gt;"",1,0))</f>
        <v>#REF!</v>
      </c>
      <c r="AN157" s="25" t="e">
        <f>IF('Crisis Indicator Data'!#REF!="No Data",1,IF(#REF!&lt;&gt;"",1,0))</f>
        <v>#REF!</v>
      </c>
      <c r="AO157" s="25" t="e">
        <f>IF('Crisis Indicator Data'!#REF!="No Data",1,IF(#REF!&lt;&gt;"",1,0))</f>
        <v>#REF!</v>
      </c>
      <c r="AP157" s="25" t="e">
        <f>IF('Crisis Indicator Data'!#REF!="No Data",1,IF(#REF!&lt;&gt;"",1,0))</f>
        <v>#REF!</v>
      </c>
      <c r="AQ157" s="25" t="e">
        <f>IF('Crisis Indicator Data'!#REF!="No Data",1,IF(#REF!&lt;&gt;"",1,0))</f>
        <v>#REF!</v>
      </c>
      <c r="AR157" s="25" t="e">
        <f>IF('Crisis Indicator Data'!#REF!="No Data",1,IF(#REF!&lt;&gt;"",1,0))</f>
        <v>#REF!</v>
      </c>
      <c r="AS157" s="25" t="e">
        <f>IF('Crisis Indicator Data'!#REF!="No Data",1,IF(#REF!&lt;&gt;"",1,0))</f>
        <v>#REF!</v>
      </c>
      <c r="AT157" s="25" t="e">
        <f>IF('Crisis Indicator Data'!#REF!="No Data",1,IF(#REF!&lt;&gt;"",1,0))</f>
        <v>#REF!</v>
      </c>
      <c r="AU157" s="25" t="e">
        <f>IF('Crisis Indicator Data'!#REF!="No Data",1,IF(#REF!&lt;&gt;"",1,0))</f>
        <v>#REF!</v>
      </c>
      <c r="AV157" s="25" t="e">
        <f>IF('Crisis Indicator Data'!#REF!="No Data",1,IF(#REF!&lt;&gt;"",1,0))</f>
        <v>#REF!</v>
      </c>
      <c r="AW157" s="25" t="e">
        <f>IF('Crisis Indicator Data'!#REF!="No Data",1,IF(#REF!&lt;&gt;"",1,0))</f>
        <v>#REF!</v>
      </c>
      <c r="AX157" s="25" t="e">
        <f>IF('Crisis Indicator Data'!#REF!="No Data",1,IF(#REF!&lt;&gt;"",1,0))</f>
        <v>#REF!</v>
      </c>
      <c r="AY157" s="25" t="e">
        <f>IF('Crisis Indicator Data'!#REF!="No Data",1,IF(#REF!&lt;&gt;"",1,0))</f>
        <v>#REF!</v>
      </c>
      <c r="AZ157" s="25" t="e">
        <f>IF('Crisis Indicator Data'!#REF!="No Data",1,IF(#REF!&lt;&gt;"",1,0))</f>
        <v>#REF!</v>
      </c>
      <c r="BA157" t="e">
        <f t="shared" si="8"/>
        <v>#REF!</v>
      </c>
      <c r="BB157" s="27" t="e">
        <f t="shared" si="9"/>
        <v>#REF!</v>
      </c>
    </row>
    <row r="158" spans="1:54">
      <c r="A158" t="s">
        <v>7142</v>
      </c>
      <c r="B158" s="25" t="e">
        <f>IF('Crisis Indicator Data'!#REF!="No Data",1,IF(#REF!&lt;&gt;"",1,0))</f>
        <v>#REF!</v>
      </c>
      <c r="C158" s="25" t="e">
        <f>IF('Crisis Indicator Data'!#REF!="No Data",1,IF(#REF!&lt;&gt;"",1,0))</f>
        <v>#REF!</v>
      </c>
      <c r="D158" s="25" t="e">
        <f>IF('Crisis Indicator Data'!#REF!="No Data",1,IF(#REF!&lt;&gt;"",1,0))</f>
        <v>#REF!</v>
      </c>
      <c r="E158" s="25" t="e">
        <f>IF('Crisis Indicator Data'!#REF!="No Data",1,IF(#REF!&lt;&gt;"",1,0))</f>
        <v>#REF!</v>
      </c>
      <c r="F158" s="25" t="e">
        <f>IF('Crisis Indicator Data'!#REF!="No Data",1,IF(#REF!&lt;&gt;"",1,0))</f>
        <v>#REF!</v>
      </c>
      <c r="G158" s="25" t="e">
        <f>IF('Crisis Indicator Data'!#REF!="No Data",1,IF(#REF!&lt;&gt;"",1,0))</f>
        <v>#REF!</v>
      </c>
      <c r="H158" s="25" t="e">
        <f>IF('Crisis Indicator Data'!#REF!="No Data",1,IF(#REF!&lt;&gt;"",1,0))</f>
        <v>#REF!</v>
      </c>
      <c r="I158" s="25" t="e">
        <f>IF('Crisis Indicator Data'!#REF!="No Data",1,IF(#REF!&lt;&gt;"",1,0))</f>
        <v>#REF!</v>
      </c>
      <c r="J158" s="25" t="e">
        <f>IF('Crisis Indicator Data'!#REF!="No Data",1,IF(#REF!&lt;&gt;"",1,0))</f>
        <v>#REF!</v>
      </c>
      <c r="K158" s="25" t="e">
        <f>IF('Crisis Indicator Data'!#REF!="No Data",1,IF(#REF!&lt;&gt;"",1,0))</f>
        <v>#REF!</v>
      </c>
      <c r="L158" s="25" t="e">
        <f>IF('Crisis Indicator Data'!#REF!="No Data",1,IF(#REF!&lt;&gt;"",1,0))</f>
        <v>#REF!</v>
      </c>
      <c r="M158" s="25" t="e">
        <f>IF('Crisis Indicator Data'!#REF!="No Data",1,IF(#REF!&lt;&gt;"",1,0))</f>
        <v>#REF!</v>
      </c>
      <c r="N158" s="25" t="e">
        <f>IF('Crisis Indicator Data'!#REF!="No Data",1,IF(#REF!&lt;&gt;"",1,0))</f>
        <v>#REF!</v>
      </c>
      <c r="O158" s="25" t="e">
        <f>IF('Crisis Indicator Data'!#REF!="No Data",1,IF(#REF!&lt;&gt;"",1,0))</f>
        <v>#REF!</v>
      </c>
      <c r="P158" s="25" t="e">
        <f>IF('Crisis Indicator Data'!#REF!="No Data",1,IF(#REF!&lt;&gt;"",1,0))</f>
        <v>#REF!</v>
      </c>
      <c r="Q158" s="25" t="e">
        <f>IF('Crisis Indicator Data'!#REF!="No Data",1,IF(#REF!&lt;&gt;"",1,0))</f>
        <v>#REF!</v>
      </c>
      <c r="R158" s="25" t="e">
        <f>IF('Crisis Indicator Data'!#REF!="No Data",1,IF(#REF!&lt;&gt;"",1,0))</f>
        <v>#REF!</v>
      </c>
      <c r="S158" s="25" t="e">
        <f>IF('Crisis Indicator Data'!#REF!="No Data",1,IF(#REF!&lt;&gt;"",1,0))</f>
        <v>#REF!</v>
      </c>
      <c r="T158" s="25" t="e">
        <f>IF('Crisis Indicator Data'!#REF!="No Data",1,IF(#REF!&lt;&gt;"",1,0))</f>
        <v>#REF!</v>
      </c>
      <c r="U158" s="25" t="e">
        <f>IF('Crisis Indicator Data'!#REF!="No Data",1,IF(#REF!&lt;&gt;"",1,0))</f>
        <v>#REF!</v>
      </c>
      <c r="V158" s="25" t="e">
        <f>IF('Crisis Indicator Data'!#REF!="No Data",1,IF(#REF!&lt;&gt;"",1,0))</f>
        <v>#REF!</v>
      </c>
      <c r="W158" s="25" t="e">
        <f>IF('Crisis Indicator Data'!#REF!="No Data",1,IF(#REF!&lt;&gt;"",1,0))</f>
        <v>#REF!</v>
      </c>
      <c r="X158" s="25" t="e">
        <f>IF('Crisis Indicator Data'!#REF!="No Data",1,IF(#REF!&lt;&gt;"",1,0))</f>
        <v>#REF!</v>
      </c>
      <c r="Y158" s="25" t="e">
        <f>IF('Crisis Indicator Data'!#REF!="No Data",1,IF(#REF!&lt;&gt;"",1,0))</f>
        <v>#REF!</v>
      </c>
      <c r="Z158" s="25" t="e">
        <f>IF('Crisis Indicator Data'!#REF!="No Data",1,IF(#REF!&lt;&gt;"",1,0))</f>
        <v>#REF!</v>
      </c>
      <c r="AA158" s="25" t="e">
        <f>IF('Crisis Indicator Data'!#REF!="No Data",1,IF(#REF!&lt;&gt;"",1,0))</f>
        <v>#REF!</v>
      </c>
      <c r="AB158" s="25" t="e">
        <f>IF('Crisis Indicator Data'!#REF!="No Data",1,IF(#REF!&lt;&gt;"",1,0))</f>
        <v>#REF!</v>
      </c>
      <c r="AC158" s="25" t="e">
        <f>IF('Crisis Indicator Data'!#REF!="No Data",1,IF(#REF!&lt;&gt;"",1,0))</f>
        <v>#REF!</v>
      </c>
      <c r="AD158" s="25" t="e">
        <f>IF('Crisis Indicator Data'!#REF!="No Data",1,IF(#REF!&lt;&gt;"",1,0))</f>
        <v>#REF!</v>
      </c>
      <c r="AE158" s="25" t="e">
        <f>IF('Crisis Indicator Data'!#REF!="No Data",1,IF(#REF!&lt;&gt;"",1,0))</f>
        <v>#REF!</v>
      </c>
      <c r="AF158" s="25" t="e">
        <f>IF('Crisis Indicator Data'!#REF!="No Data",1,IF(#REF!&lt;&gt;"",1,0))</f>
        <v>#REF!</v>
      </c>
      <c r="AG158" s="25" t="e">
        <f>IF('Crisis Indicator Data'!#REF!="No Data",1,IF(#REF!&lt;&gt;"",1,0))</f>
        <v>#REF!</v>
      </c>
      <c r="AH158" s="25" t="e">
        <f>IF('Crisis Indicator Data'!#REF!="No Data",1,IF(#REF!&lt;&gt;"",1,0))</f>
        <v>#REF!</v>
      </c>
      <c r="AI158" s="25" t="e">
        <f>IF('Crisis Indicator Data'!#REF!="No Data",1,IF(#REF!&lt;&gt;"",1,0))</f>
        <v>#REF!</v>
      </c>
      <c r="AJ158" s="25" t="e">
        <f>IF('Crisis Indicator Data'!#REF!="No Data",1,IF(#REF!&lt;&gt;"",1,0))</f>
        <v>#REF!</v>
      </c>
      <c r="AK158" s="25" t="e">
        <f>IF('Crisis Indicator Data'!#REF!="No Data",1,IF(#REF!&lt;&gt;"",1,0))</f>
        <v>#REF!</v>
      </c>
      <c r="AL158" s="25" t="e">
        <f>IF('Crisis Indicator Data'!#REF!="No Data",1,IF(#REF!&lt;&gt;"",1,0))</f>
        <v>#REF!</v>
      </c>
      <c r="AM158" s="25" t="e">
        <f>IF('Crisis Indicator Data'!#REF!="No Data",1,IF(#REF!&lt;&gt;"",1,0))</f>
        <v>#REF!</v>
      </c>
      <c r="AN158" s="25" t="e">
        <f>IF('Crisis Indicator Data'!#REF!="No Data",1,IF(#REF!&lt;&gt;"",1,0))</f>
        <v>#REF!</v>
      </c>
      <c r="AO158" s="25" t="e">
        <f>IF('Crisis Indicator Data'!#REF!="No Data",1,IF(#REF!&lt;&gt;"",1,0))</f>
        <v>#REF!</v>
      </c>
      <c r="AP158" s="25" t="e">
        <f>IF('Crisis Indicator Data'!#REF!="No Data",1,IF(#REF!&lt;&gt;"",1,0))</f>
        <v>#REF!</v>
      </c>
      <c r="AQ158" s="25" t="e">
        <f>IF('Crisis Indicator Data'!#REF!="No Data",1,IF(#REF!&lt;&gt;"",1,0))</f>
        <v>#REF!</v>
      </c>
      <c r="AR158" s="25" t="e">
        <f>IF('Crisis Indicator Data'!#REF!="No Data",1,IF(#REF!&lt;&gt;"",1,0))</f>
        <v>#REF!</v>
      </c>
      <c r="AS158" s="25" t="e">
        <f>IF('Crisis Indicator Data'!#REF!="No Data",1,IF(#REF!&lt;&gt;"",1,0))</f>
        <v>#REF!</v>
      </c>
      <c r="AT158" s="25" t="e">
        <f>IF('Crisis Indicator Data'!#REF!="No Data",1,IF(#REF!&lt;&gt;"",1,0))</f>
        <v>#REF!</v>
      </c>
      <c r="AU158" s="25" t="e">
        <f>IF('Crisis Indicator Data'!#REF!="No Data",1,IF(#REF!&lt;&gt;"",1,0))</f>
        <v>#REF!</v>
      </c>
      <c r="AV158" s="25" t="e">
        <f>IF('Crisis Indicator Data'!#REF!="No Data",1,IF(#REF!&lt;&gt;"",1,0))</f>
        <v>#REF!</v>
      </c>
      <c r="AW158" s="25" t="e">
        <f>IF('Crisis Indicator Data'!#REF!="No Data",1,IF(#REF!&lt;&gt;"",1,0))</f>
        <v>#REF!</v>
      </c>
      <c r="AX158" s="25" t="e">
        <f>IF('Crisis Indicator Data'!#REF!="No Data",1,IF(#REF!&lt;&gt;"",1,0))</f>
        <v>#REF!</v>
      </c>
      <c r="AY158" s="25" t="e">
        <f>IF('Crisis Indicator Data'!#REF!="No Data",1,IF(#REF!&lt;&gt;"",1,0))</f>
        <v>#REF!</v>
      </c>
      <c r="AZ158" s="25" t="e">
        <f>IF('Crisis Indicator Data'!#REF!="No Data",1,IF(#REF!&lt;&gt;"",1,0))</f>
        <v>#REF!</v>
      </c>
      <c r="BA158" t="e">
        <f t="shared" si="8"/>
        <v>#REF!</v>
      </c>
      <c r="BB158" s="27" t="e">
        <f t="shared" si="9"/>
        <v>#REF!</v>
      </c>
    </row>
    <row r="159" spans="1:54">
      <c r="A159" t="s">
        <v>7086</v>
      </c>
      <c r="B159" s="25" t="e">
        <f>IF('Crisis Indicator Data'!#REF!="No Data",1,IF(#REF!&lt;&gt;"",1,0))</f>
        <v>#REF!</v>
      </c>
      <c r="C159" s="25" t="e">
        <f>IF('Crisis Indicator Data'!#REF!="No Data",1,IF(#REF!&lt;&gt;"",1,0))</f>
        <v>#REF!</v>
      </c>
      <c r="D159" s="25" t="e">
        <f>IF('Crisis Indicator Data'!#REF!="No Data",1,IF(#REF!&lt;&gt;"",1,0))</f>
        <v>#REF!</v>
      </c>
      <c r="E159" s="25" t="e">
        <f>IF('Crisis Indicator Data'!#REF!="No Data",1,IF(#REF!&lt;&gt;"",1,0))</f>
        <v>#REF!</v>
      </c>
      <c r="F159" s="25" t="e">
        <f>IF('Crisis Indicator Data'!#REF!="No Data",1,IF(#REF!&lt;&gt;"",1,0))</f>
        <v>#REF!</v>
      </c>
      <c r="G159" s="25" t="e">
        <f>IF('Crisis Indicator Data'!#REF!="No Data",1,IF(#REF!&lt;&gt;"",1,0))</f>
        <v>#REF!</v>
      </c>
      <c r="H159" s="25" t="e">
        <f>IF('Crisis Indicator Data'!#REF!="No Data",1,IF(#REF!&lt;&gt;"",1,0))</f>
        <v>#REF!</v>
      </c>
      <c r="I159" s="25" t="e">
        <f>IF('Crisis Indicator Data'!#REF!="No Data",1,IF(#REF!&lt;&gt;"",1,0))</f>
        <v>#REF!</v>
      </c>
      <c r="J159" s="25" t="e">
        <f>IF('Crisis Indicator Data'!#REF!="No Data",1,IF(#REF!&lt;&gt;"",1,0))</f>
        <v>#REF!</v>
      </c>
      <c r="K159" s="25" t="e">
        <f>IF('Crisis Indicator Data'!#REF!="No Data",1,IF(#REF!&lt;&gt;"",1,0))</f>
        <v>#REF!</v>
      </c>
      <c r="L159" s="25" t="e">
        <f>IF('Crisis Indicator Data'!#REF!="No Data",1,IF(#REF!&lt;&gt;"",1,0))</f>
        <v>#REF!</v>
      </c>
      <c r="M159" s="25" t="e">
        <f>IF('Crisis Indicator Data'!#REF!="No Data",1,IF(#REF!&lt;&gt;"",1,0))</f>
        <v>#REF!</v>
      </c>
      <c r="N159" s="25" t="e">
        <f>IF('Crisis Indicator Data'!#REF!="No Data",1,IF(#REF!&lt;&gt;"",1,0))</f>
        <v>#REF!</v>
      </c>
      <c r="O159" s="25" t="e">
        <f>IF('Crisis Indicator Data'!#REF!="No Data",1,IF(#REF!&lt;&gt;"",1,0))</f>
        <v>#REF!</v>
      </c>
      <c r="P159" s="25" t="e">
        <f>IF('Crisis Indicator Data'!#REF!="No Data",1,IF(#REF!&lt;&gt;"",1,0))</f>
        <v>#REF!</v>
      </c>
      <c r="Q159" s="25" t="e">
        <f>IF('Crisis Indicator Data'!#REF!="No Data",1,IF(#REF!&lt;&gt;"",1,0))</f>
        <v>#REF!</v>
      </c>
      <c r="R159" s="25" t="e">
        <f>IF('Crisis Indicator Data'!#REF!="No Data",1,IF(#REF!&lt;&gt;"",1,0))</f>
        <v>#REF!</v>
      </c>
      <c r="S159" s="25" t="e">
        <f>IF('Crisis Indicator Data'!#REF!="No Data",1,IF(#REF!&lt;&gt;"",1,0))</f>
        <v>#REF!</v>
      </c>
      <c r="T159" s="25" t="e">
        <f>IF('Crisis Indicator Data'!#REF!="No Data",1,IF(#REF!&lt;&gt;"",1,0))</f>
        <v>#REF!</v>
      </c>
      <c r="U159" s="25" t="e">
        <f>IF('Crisis Indicator Data'!#REF!="No Data",1,IF(#REF!&lt;&gt;"",1,0))</f>
        <v>#REF!</v>
      </c>
      <c r="V159" s="25" t="e">
        <f>IF('Crisis Indicator Data'!#REF!="No Data",1,IF(#REF!&lt;&gt;"",1,0))</f>
        <v>#REF!</v>
      </c>
      <c r="W159" s="25" t="e">
        <f>IF('Crisis Indicator Data'!#REF!="No Data",1,IF(#REF!&lt;&gt;"",1,0))</f>
        <v>#REF!</v>
      </c>
      <c r="X159" s="25" t="e">
        <f>IF('Crisis Indicator Data'!#REF!="No Data",1,IF(#REF!&lt;&gt;"",1,0))</f>
        <v>#REF!</v>
      </c>
      <c r="Y159" s="25" t="e">
        <f>IF('Crisis Indicator Data'!#REF!="No Data",1,IF(#REF!&lt;&gt;"",1,0))</f>
        <v>#REF!</v>
      </c>
      <c r="Z159" s="25" t="e">
        <f>IF('Crisis Indicator Data'!#REF!="No Data",1,IF(#REF!&lt;&gt;"",1,0))</f>
        <v>#REF!</v>
      </c>
      <c r="AA159" s="25" t="e">
        <f>IF('Crisis Indicator Data'!#REF!="No Data",1,IF(#REF!&lt;&gt;"",1,0))</f>
        <v>#REF!</v>
      </c>
      <c r="AB159" s="25" t="e">
        <f>IF('Crisis Indicator Data'!#REF!="No Data",1,IF(#REF!&lt;&gt;"",1,0))</f>
        <v>#REF!</v>
      </c>
      <c r="AC159" s="25" t="e">
        <f>IF('Crisis Indicator Data'!#REF!="No Data",1,IF(#REF!&lt;&gt;"",1,0))</f>
        <v>#REF!</v>
      </c>
      <c r="AD159" s="25" t="e">
        <f>IF('Crisis Indicator Data'!#REF!="No Data",1,IF(#REF!&lt;&gt;"",1,0))</f>
        <v>#REF!</v>
      </c>
      <c r="AE159" s="25" t="e">
        <f>IF('Crisis Indicator Data'!#REF!="No Data",1,IF(#REF!&lt;&gt;"",1,0))</f>
        <v>#REF!</v>
      </c>
      <c r="AF159" s="25" t="e">
        <f>IF('Crisis Indicator Data'!#REF!="No Data",1,IF(#REF!&lt;&gt;"",1,0))</f>
        <v>#REF!</v>
      </c>
      <c r="AG159" s="25" t="e">
        <f>IF('Crisis Indicator Data'!#REF!="No Data",1,IF(#REF!&lt;&gt;"",1,0))</f>
        <v>#REF!</v>
      </c>
      <c r="AH159" s="25" t="e">
        <f>IF('Crisis Indicator Data'!#REF!="No Data",1,IF(#REF!&lt;&gt;"",1,0))</f>
        <v>#REF!</v>
      </c>
      <c r="AI159" s="25" t="e">
        <f>IF('Crisis Indicator Data'!#REF!="No Data",1,IF(#REF!&lt;&gt;"",1,0))</f>
        <v>#REF!</v>
      </c>
      <c r="AJ159" s="25" t="e">
        <f>IF('Crisis Indicator Data'!#REF!="No Data",1,IF(#REF!&lt;&gt;"",1,0))</f>
        <v>#REF!</v>
      </c>
      <c r="AK159" s="25" t="e">
        <f>IF('Crisis Indicator Data'!#REF!="No Data",1,IF(#REF!&lt;&gt;"",1,0))</f>
        <v>#REF!</v>
      </c>
      <c r="AL159" s="25" t="e">
        <f>IF('Crisis Indicator Data'!#REF!="No Data",1,IF(#REF!&lt;&gt;"",1,0))</f>
        <v>#REF!</v>
      </c>
      <c r="AM159" s="25" t="e">
        <f>IF('Crisis Indicator Data'!#REF!="No Data",1,IF(#REF!&lt;&gt;"",1,0))</f>
        <v>#REF!</v>
      </c>
      <c r="AN159" s="25" t="e">
        <f>IF('Crisis Indicator Data'!#REF!="No Data",1,IF(#REF!&lt;&gt;"",1,0))</f>
        <v>#REF!</v>
      </c>
      <c r="AO159" s="25" t="e">
        <f>IF('Crisis Indicator Data'!#REF!="No Data",1,IF(#REF!&lt;&gt;"",1,0))</f>
        <v>#REF!</v>
      </c>
      <c r="AP159" s="25" t="e">
        <f>IF('Crisis Indicator Data'!#REF!="No Data",1,IF(#REF!&lt;&gt;"",1,0))</f>
        <v>#REF!</v>
      </c>
      <c r="AQ159" s="25" t="e">
        <f>IF('Crisis Indicator Data'!#REF!="No Data",1,IF(#REF!&lt;&gt;"",1,0))</f>
        <v>#REF!</v>
      </c>
      <c r="AR159" s="25" t="e">
        <f>IF('Crisis Indicator Data'!#REF!="No Data",1,IF(#REF!&lt;&gt;"",1,0))</f>
        <v>#REF!</v>
      </c>
      <c r="AS159" s="25" t="e">
        <f>IF('Crisis Indicator Data'!#REF!="No Data",1,IF(#REF!&lt;&gt;"",1,0))</f>
        <v>#REF!</v>
      </c>
      <c r="AT159" s="25" t="e">
        <f>IF('Crisis Indicator Data'!#REF!="No Data",1,IF(#REF!&lt;&gt;"",1,0))</f>
        <v>#REF!</v>
      </c>
      <c r="AU159" s="25" t="e">
        <f>IF('Crisis Indicator Data'!#REF!="No Data",1,IF(#REF!&lt;&gt;"",1,0))</f>
        <v>#REF!</v>
      </c>
      <c r="AV159" s="25" t="e">
        <f>IF('Crisis Indicator Data'!#REF!="No Data",1,IF(#REF!&lt;&gt;"",1,0))</f>
        <v>#REF!</v>
      </c>
      <c r="AW159" s="25" t="e">
        <f>IF('Crisis Indicator Data'!#REF!="No Data",1,IF(#REF!&lt;&gt;"",1,0))</f>
        <v>#REF!</v>
      </c>
      <c r="AX159" s="25" t="e">
        <f>IF('Crisis Indicator Data'!#REF!="No Data",1,IF(#REF!&lt;&gt;"",1,0))</f>
        <v>#REF!</v>
      </c>
      <c r="AY159" s="25" t="e">
        <f>IF('Crisis Indicator Data'!#REF!="No Data",1,IF(#REF!&lt;&gt;"",1,0))</f>
        <v>#REF!</v>
      </c>
      <c r="AZ159" s="25" t="e">
        <f>IF('Crisis Indicator Data'!#REF!="No Data",1,IF(#REF!&lt;&gt;"",1,0))</f>
        <v>#REF!</v>
      </c>
      <c r="BA159" t="e">
        <f t="shared" si="8"/>
        <v>#REF!</v>
      </c>
      <c r="BB159" s="27" t="e">
        <f t="shared" si="9"/>
        <v>#REF!</v>
      </c>
    </row>
    <row r="160" spans="1:54">
      <c r="A160" t="s">
        <v>6882</v>
      </c>
      <c r="B160" s="25" t="e">
        <f>IF('Crisis Indicator Data'!#REF!="No Data",1,IF(#REF!&lt;&gt;"",1,0))</f>
        <v>#REF!</v>
      </c>
      <c r="C160" s="25" t="e">
        <f>IF('Crisis Indicator Data'!#REF!="No Data",1,IF(#REF!&lt;&gt;"",1,0))</f>
        <v>#REF!</v>
      </c>
      <c r="D160" s="25" t="e">
        <f>IF('Crisis Indicator Data'!#REF!="No Data",1,IF(#REF!&lt;&gt;"",1,0))</f>
        <v>#REF!</v>
      </c>
      <c r="E160" s="25" t="e">
        <f>IF('Crisis Indicator Data'!#REF!="No Data",1,IF(#REF!&lt;&gt;"",1,0))</f>
        <v>#REF!</v>
      </c>
      <c r="F160" s="25" t="e">
        <f>IF('Crisis Indicator Data'!#REF!="No Data",1,IF(#REF!&lt;&gt;"",1,0))</f>
        <v>#REF!</v>
      </c>
      <c r="G160" s="25" t="e">
        <f>IF('Crisis Indicator Data'!#REF!="No Data",1,IF(#REF!&lt;&gt;"",1,0))</f>
        <v>#REF!</v>
      </c>
      <c r="H160" s="25" t="e">
        <f>IF('Crisis Indicator Data'!#REF!="No Data",1,IF(#REF!&lt;&gt;"",1,0))</f>
        <v>#REF!</v>
      </c>
      <c r="I160" s="25" t="e">
        <f>IF('Crisis Indicator Data'!#REF!="No Data",1,IF(#REF!&lt;&gt;"",1,0))</f>
        <v>#REF!</v>
      </c>
      <c r="J160" s="25" t="e">
        <f>IF('Crisis Indicator Data'!#REF!="No Data",1,IF(#REF!&lt;&gt;"",1,0))</f>
        <v>#REF!</v>
      </c>
      <c r="K160" s="25" t="e">
        <f>IF('Crisis Indicator Data'!#REF!="No Data",1,IF(#REF!&lt;&gt;"",1,0))</f>
        <v>#REF!</v>
      </c>
      <c r="L160" s="25" t="e">
        <f>IF('Crisis Indicator Data'!#REF!="No Data",1,IF(#REF!&lt;&gt;"",1,0))</f>
        <v>#REF!</v>
      </c>
      <c r="M160" s="25" t="e">
        <f>IF('Crisis Indicator Data'!#REF!="No Data",1,IF(#REF!&lt;&gt;"",1,0))</f>
        <v>#REF!</v>
      </c>
      <c r="N160" s="25" t="e">
        <f>IF('Crisis Indicator Data'!#REF!="No Data",1,IF(#REF!&lt;&gt;"",1,0))</f>
        <v>#REF!</v>
      </c>
      <c r="O160" s="25" t="e">
        <f>IF('Crisis Indicator Data'!#REF!="No Data",1,IF(#REF!&lt;&gt;"",1,0))</f>
        <v>#REF!</v>
      </c>
      <c r="P160" s="25" t="e">
        <f>IF('Crisis Indicator Data'!#REF!="No Data",1,IF(#REF!&lt;&gt;"",1,0))</f>
        <v>#REF!</v>
      </c>
      <c r="Q160" s="25" t="e">
        <f>IF('Crisis Indicator Data'!#REF!="No Data",1,IF(#REF!&lt;&gt;"",1,0))</f>
        <v>#REF!</v>
      </c>
      <c r="R160" s="25" t="e">
        <f>IF('Crisis Indicator Data'!#REF!="No Data",1,IF(#REF!&lt;&gt;"",1,0))</f>
        <v>#REF!</v>
      </c>
      <c r="S160" s="25" t="e">
        <f>IF('Crisis Indicator Data'!#REF!="No Data",1,IF(#REF!&lt;&gt;"",1,0))</f>
        <v>#REF!</v>
      </c>
      <c r="T160" s="25" t="e">
        <f>IF('Crisis Indicator Data'!#REF!="No Data",1,IF(#REF!&lt;&gt;"",1,0))</f>
        <v>#REF!</v>
      </c>
      <c r="U160" s="25" t="e">
        <f>IF('Crisis Indicator Data'!#REF!="No Data",1,IF(#REF!&lt;&gt;"",1,0))</f>
        <v>#REF!</v>
      </c>
      <c r="V160" s="25" t="e">
        <f>IF('Crisis Indicator Data'!#REF!="No Data",1,IF(#REF!&lt;&gt;"",1,0))</f>
        <v>#REF!</v>
      </c>
      <c r="W160" s="25" t="e">
        <f>IF('Crisis Indicator Data'!#REF!="No Data",1,IF(#REF!&lt;&gt;"",1,0))</f>
        <v>#REF!</v>
      </c>
      <c r="X160" s="25" t="e">
        <f>IF('Crisis Indicator Data'!#REF!="No Data",1,IF(#REF!&lt;&gt;"",1,0))</f>
        <v>#REF!</v>
      </c>
      <c r="Y160" s="25" t="e">
        <f>IF('Crisis Indicator Data'!#REF!="No Data",1,IF(#REF!&lt;&gt;"",1,0))</f>
        <v>#REF!</v>
      </c>
      <c r="Z160" s="25" t="e">
        <f>IF('Crisis Indicator Data'!#REF!="No Data",1,IF(#REF!&lt;&gt;"",1,0))</f>
        <v>#REF!</v>
      </c>
      <c r="AA160" s="25" t="e">
        <f>IF('Crisis Indicator Data'!#REF!="No Data",1,IF(#REF!&lt;&gt;"",1,0))</f>
        <v>#REF!</v>
      </c>
      <c r="AB160" s="25" t="e">
        <f>IF('Crisis Indicator Data'!#REF!="No Data",1,IF(#REF!&lt;&gt;"",1,0))</f>
        <v>#REF!</v>
      </c>
      <c r="AC160" s="25" t="e">
        <f>IF('Crisis Indicator Data'!#REF!="No Data",1,IF(#REF!&lt;&gt;"",1,0))</f>
        <v>#REF!</v>
      </c>
      <c r="AD160" s="25" t="e">
        <f>IF('Crisis Indicator Data'!#REF!="No Data",1,IF(#REF!&lt;&gt;"",1,0))</f>
        <v>#REF!</v>
      </c>
      <c r="AE160" s="25" t="e">
        <f>IF('Crisis Indicator Data'!#REF!="No Data",1,IF(#REF!&lt;&gt;"",1,0))</f>
        <v>#REF!</v>
      </c>
      <c r="AF160" s="25" t="e">
        <f>IF('Crisis Indicator Data'!#REF!="No Data",1,IF(#REF!&lt;&gt;"",1,0))</f>
        <v>#REF!</v>
      </c>
      <c r="AG160" s="25" t="e">
        <f>IF('Crisis Indicator Data'!#REF!="No Data",1,IF(#REF!&lt;&gt;"",1,0))</f>
        <v>#REF!</v>
      </c>
      <c r="AH160" s="25" t="e">
        <f>IF('Crisis Indicator Data'!#REF!="No Data",1,IF(#REF!&lt;&gt;"",1,0))</f>
        <v>#REF!</v>
      </c>
      <c r="AI160" s="25" t="e">
        <f>IF('Crisis Indicator Data'!#REF!="No Data",1,IF(#REF!&lt;&gt;"",1,0))</f>
        <v>#REF!</v>
      </c>
      <c r="AJ160" s="25" t="e">
        <f>IF('Crisis Indicator Data'!#REF!="No Data",1,IF(#REF!&lt;&gt;"",1,0))</f>
        <v>#REF!</v>
      </c>
      <c r="AK160" s="25" t="e">
        <f>IF('Crisis Indicator Data'!#REF!="No Data",1,IF(#REF!&lt;&gt;"",1,0))</f>
        <v>#REF!</v>
      </c>
      <c r="AL160" s="25" t="e">
        <f>IF('Crisis Indicator Data'!#REF!="No Data",1,IF(#REF!&lt;&gt;"",1,0))</f>
        <v>#REF!</v>
      </c>
      <c r="AM160" s="25" t="e">
        <f>IF('Crisis Indicator Data'!#REF!="No Data",1,IF(#REF!&lt;&gt;"",1,0))</f>
        <v>#REF!</v>
      </c>
      <c r="AN160" s="25" t="e">
        <f>IF('Crisis Indicator Data'!#REF!="No Data",1,IF(#REF!&lt;&gt;"",1,0))</f>
        <v>#REF!</v>
      </c>
      <c r="AO160" s="25" t="e">
        <f>IF('Crisis Indicator Data'!#REF!="No Data",1,IF(#REF!&lt;&gt;"",1,0))</f>
        <v>#REF!</v>
      </c>
      <c r="AP160" s="25" t="e">
        <f>IF('Crisis Indicator Data'!#REF!="No Data",1,IF(#REF!&lt;&gt;"",1,0))</f>
        <v>#REF!</v>
      </c>
      <c r="AQ160" s="25" t="e">
        <f>IF('Crisis Indicator Data'!#REF!="No Data",1,IF(#REF!&lt;&gt;"",1,0))</f>
        <v>#REF!</v>
      </c>
      <c r="AR160" s="25" t="e">
        <f>IF('Crisis Indicator Data'!#REF!="No Data",1,IF(#REF!&lt;&gt;"",1,0))</f>
        <v>#REF!</v>
      </c>
      <c r="AS160" s="25" t="e">
        <f>IF('Crisis Indicator Data'!#REF!="No Data",1,IF(#REF!&lt;&gt;"",1,0))</f>
        <v>#REF!</v>
      </c>
      <c r="AT160" s="25" t="e">
        <f>IF('Crisis Indicator Data'!#REF!="No Data",1,IF(#REF!&lt;&gt;"",1,0))</f>
        <v>#REF!</v>
      </c>
      <c r="AU160" s="25" t="e">
        <f>IF('Crisis Indicator Data'!#REF!="No Data",1,IF(#REF!&lt;&gt;"",1,0))</f>
        <v>#REF!</v>
      </c>
      <c r="AV160" s="25" t="e">
        <f>IF('Crisis Indicator Data'!#REF!="No Data",1,IF(#REF!&lt;&gt;"",1,0))</f>
        <v>#REF!</v>
      </c>
      <c r="AW160" s="25" t="e">
        <f>IF('Crisis Indicator Data'!#REF!="No Data",1,IF(#REF!&lt;&gt;"",1,0))</f>
        <v>#REF!</v>
      </c>
      <c r="AX160" s="25" t="e">
        <f>IF('Crisis Indicator Data'!#REF!="No Data",1,IF(#REF!&lt;&gt;"",1,0))</f>
        <v>#REF!</v>
      </c>
      <c r="AY160" s="25" t="e">
        <f>IF('Crisis Indicator Data'!#REF!="No Data",1,IF(#REF!&lt;&gt;"",1,0))</f>
        <v>#REF!</v>
      </c>
      <c r="AZ160" s="25" t="e">
        <f>IF('Crisis Indicator Data'!#REF!="No Data",1,IF(#REF!&lt;&gt;"",1,0))</f>
        <v>#REF!</v>
      </c>
      <c r="BA160" t="e">
        <f t="shared" si="8"/>
        <v>#REF!</v>
      </c>
      <c r="BB160" s="27" t="e">
        <f t="shared" si="9"/>
        <v>#REF!</v>
      </c>
    </row>
    <row r="161" spans="1:54">
      <c r="A161" t="s">
        <v>6975</v>
      </c>
      <c r="B161" s="25" t="e">
        <f>IF('Crisis Indicator Data'!#REF!="No Data",1,IF(#REF!&lt;&gt;"",1,0))</f>
        <v>#REF!</v>
      </c>
      <c r="C161" s="25" t="e">
        <f>IF('Crisis Indicator Data'!#REF!="No Data",1,IF(#REF!&lt;&gt;"",1,0))</f>
        <v>#REF!</v>
      </c>
      <c r="D161" s="25" t="e">
        <f>IF('Crisis Indicator Data'!#REF!="No Data",1,IF(#REF!&lt;&gt;"",1,0))</f>
        <v>#REF!</v>
      </c>
      <c r="E161" s="25" t="e">
        <f>IF('Crisis Indicator Data'!#REF!="No Data",1,IF(#REF!&lt;&gt;"",1,0))</f>
        <v>#REF!</v>
      </c>
      <c r="F161" s="25" t="e">
        <f>IF('Crisis Indicator Data'!#REF!="No Data",1,IF(#REF!&lt;&gt;"",1,0))</f>
        <v>#REF!</v>
      </c>
      <c r="G161" s="25" t="e">
        <f>IF('Crisis Indicator Data'!#REF!="No Data",1,IF(#REF!&lt;&gt;"",1,0))</f>
        <v>#REF!</v>
      </c>
      <c r="H161" s="25" t="e">
        <f>IF('Crisis Indicator Data'!#REF!="No Data",1,IF(#REF!&lt;&gt;"",1,0))</f>
        <v>#REF!</v>
      </c>
      <c r="I161" s="25" t="e">
        <f>IF('Crisis Indicator Data'!#REF!="No Data",1,IF(#REF!&lt;&gt;"",1,0))</f>
        <v>#REF!</v>
      </c>
      <c r="J161" s="25" t="e">
        <f>IF('Crisis Indicator Data'!#REF!="No Data",1,IF(#REF!&lt;&gt;"",1,0))</f>
        <v>#REF!</v>
      </c>
      <c r="K161" s="25" t="e">
        <f>IF('Crisis Indicator Data'!#REF!="No Data",1,IF(#REF!&lt;&gt;"",1,0))</f>
        <v>#REF!</v>
      </c>
      <c r="L161" s="25" t="e">
        <f>IF('Crisis Indicator Data'!#REF!="No Data",1,IF(#REF!&lt;&gt;"",1,0))</f>
        <v>#REF!</v>
      </c>
      <c r="M161" s="25" t="e">
        <f>IF('Crisis Indicator Data'!#REF!="No Data",1,IF(#REF!&lt;&gt;"",1,0))</f>
        <v>#REF!</v>
      </c>
      <c r="N161" s="25" t="e">
        <f>IF('Crisis Indicator Data'!#REF!="No Data",1,IF(#REF!&lt;&gt;"",1,0))</f>
        <v>#REF!</v>
      </c>
      <c r="O161" s="25" t="e">
        <f>IF('Crisis Indicator Data'!#REF!="No Data",1,IF(#REF!&lt;&gt;"",1,0))</f>
        <v>#REF!</v>
      </c>
      <c r="P161" s="25" t="e">
        <f>IF('Crisis Indicator Data'!#REF!="No Data",1,IF(#REF!&lt;&gt;"",1,0))</f>
        <v>#REF!</v>
      </c>
      <c r="Q161" s="25" t="e">
        <f>IF('Crisis Indicator Data'!#REF!="No Data",1,IF(#REF!&lt;&gt;"",1,0))</f>
        <v>#REF!</v>
      </c>
      <c r="R161" s="25" t="e">
        <f>IF('Crisis Indicator Data'!#REF!="No Data",1,IF(#REF!&lt;&gt;"",1,0))</f>
        <v>#REF!</v>
      </c>
      <c r="S161" s="25" t="e">
        <f>IF('Crisis Indicator Data'!#REF!="No Data",1,IF(#REF!&lt;&gt;"",1,0))</f>
        <v>#REF!</v>
      </c>
      <c r="T161" s="25" t="e">
        <f>IF('Crisis Indicator Data'!#REF!="No Data",1,IF(#REF!&lt;&gt;"",1,0))</f>
        <v>#REF!</v>
      </c>
      <c r="U161" s="25" t="e">
        <f>IF('Crisis Indicator Data'!#REF!="No Data",1,IF(#REF!&lt;&gt;"",1,0))</f>
        <v>#REF!</v>
      </c>
      <c r="V161" s="25" t="e">
        <f>IF('Crisis Indicator Data'!#REF!="No Data",1,IF(#REF!&lt;&gt;"",1,0))</f>
        <v>#REF!</v>
      </c>
      <c r="W161" s="25" t="e">
        <f>IF('Crisis Indicator Data'!#REF!="No Data",1,IF(#REF!&lt;&gt;"",1,0))</f>
        <v>#REF!</v>
      </c>
      <c r="X161" s="25" t="e">
        <f>IF('Crisis Indicator Data'!#REF!="No Data",1,IF(#REF!&lt;&gt;"",1,0))</f>
        <v>#REF!</v>
      </c>
      <c r="Y161" s="25" t="e">
        <f>IF('Crisis Indicator Data'!#REF!="No Data",1,IF(#REF!&lt;&gt;"",1,0))</f>
        <v>#REF!</v>
      </c>
      <c r="Z161" s="25" t="e">
        <f>IF('Crisis Indicator Data'!#REF!="No Data",1,IF(#REF!&lt;&gt;"",1,0))</f>
        <v>#REF!</v>
      </c>
      <c r="AA161" s="25" t="e">
        <f>IF('Crisis Indicator Data'!#REF!="No Data",1,IF(#REF!&lt;&gt;"",1,0))</f>
        <v>#REF!</v>
      </c>
      <c r="AB161" s="25" t="e">
        <f>IF('Crisis Indicator Data'!#REF!="No Data",1,IF(#REF!&lt;&gt;"",1,0))</f>
        <v>#REF!</v>
      </c>
      <c r="AC161" s="25" t="e">
        <f>IF('Crisis Indicator Data'!#REF!="No Data",1,IF(#REF!&lt;&gt;"",1,0))</f>
        <v>#REF!</v>
      </c>
      <c r="AD161" s="25" t="e">
        <f>IF('Crisis Indicator Data'!#REF!="No Data",1,IF(#REF!&lt;&gt;"",1,0))</f>
        <v>#REF!</v>
      </c>
      <c r="AE161" s="25" t="e">
        <f>IF('Crisis Indicator Data'!#REF!="No Data",1,IF(#REF!&lt;&gt;"",1,0))</f>
        <v>#REF!</v>
      </c>
      <c r="AF161" s="25" t="e">
        <f>IF('Crisis Indicator Data'!#REF!="No Data",1,IF(#REF!&lt;&gt;"",1,0))</f>
        <v>#REF!</v>
      </c>
      <c r="AG161" s="25" t="e">
        <f>IF('Crisis Indicator Data'!#REF!="No Data",1,IF(#REF!&lt;&gt;"",1,0))</f>
        <v>#REF!</v>
      </c>
      <c r="AH161" s="25" t="e">
        <f>IF('Crisis Indicator Data'!#REF!="No Data",1,IF(#REF!&lt;&gt;"",1,0))</f>
        <v>#REF!</v>
      </c>
      <c r="AI161" s="25" t="e">
        <f>IF('Crisis Indicator Data'!#REF!="No Data",1,IF(#REF!&lt;&gt;"",1,0))</f>
        <v>#REF!</v>
      </c>
      <c r="AJ161" s="25" t="e">
        <f>IF('Crisis Indicator Data'!#REF!="No Data",1,IF(#REF!&lt;&gt;"",1,0))</f>
        <v>#REF!</v>
      </c>
      <c r="AK161" s="25" t="e">
        <f>IF('Crisis Indicator Data'!#REF!="No Data",1,IF(#REF!&lt;&gt;"",1,0))</f>
        <v>#REF!</v>
      </c>
      <c r="AL161" s="25" t="e">
        <f>IF('Crisis Indicator Data'!#REF!="No Data",1,IF(#REF!&lt;&gt;"",1,0))</f>
        <v>#REF!</v>
      </c>
      <c r="AM161" s="25" t="e">
        <f>IF('Crisis Indicator Data'!#REF!="No Data",1,IF(#REF!&lt;&gt;"",1,0))</f>
        <v>#REF!</v>
      </c>
      <c r="AN161" s="25" t="e">
        <f>IF('Crisis Indicator Data'!#REF!="No Data",1,IF(#REF!&lt;&gt;"",1,0))</f>
        <v>#REF!</v>
      </c>
      <c r="AO161" s="25" t="e">
        <f>IF('Crisis Indicator Data'!#REF!="No Data",1,IF(#REF!&lt;&gt;"",1,0))</f>
        <v>#REF!</v>
      </c>
      <c r="AP161" s="25" t="e">
        <f>IF('Crisis Indicator Data'!#REF!="No Data",1,IF(#REF!&lt;&gt;"",1,0))</f>
        <v>#REF!</v>
      </c>
      <c r="AQ161" s="25" t="e">
        <f>IF('Crisis Indicator Data'!#REF!="No Data",1,IF(#REF!&lt;&gt;"",1,0))</f>
        <v>#REF!</v>
      </c>
      <c r="AR161" s="25" t="e">
        <f>IF('Crisis Indicator Data'!#REF!="No Data",1,IF(#REF!&lt;&gt;"",1,0))</f>
        <v>#REF!</v>
      </c>
      <c r="AS161" s="25" t="e">
        <f>IF('Crisis Indicator Data'!#REF!="No Data",1,IF(#REF!&lt;&gt;"",1,0))</f>
        <v>#REF!</v>
      </c>
      <c r="AT161" s="25" t="e">
        <f>IF('Crisis Indicator Data'!#REF!="No Data",1,IF(#REF!&lt;&gt;"",1,0))</f>
        <v>#REF!</v>
      </c>
      <c r="AU161" s="25" t="e">
        <f>IF('Crisis Indicator Data'!#REF!="No Data",1,IF(#REF!&lt;&gt;"",1,0))</f>
        <v>#REF!</v>
      </c>
      <c r="AV161" s="25" t="e">
        <f>IF('Crisis Indicator Data'!#REF!="No Data",1,IF(#REF!&lt;&gt;"",1,0))</f>
        <v>#REF!</v>
      </c>
      <c r="AW161" s="25" t="e">
        <f>IF('Crisis Indicator Data'!#REF!="No Data",1,IF(#REF!&lt;&gt;"",1,0))</f>
        <v>#REF!</v>
      </c>
      <c r="AX161" s="25" t="e">
        <f>IF('Crisis Indicator Data'!#REF!="No Data",1,IF(#REF!&lt;&gt;"",1,0))</f>
        <v>#REF!</v>
      </c>
      <c r="AY161" s="25" t="e">
        <f>IF('Crisis Indicator Data'!#REF!="No Data",1,IF(#REF!&lt;&gt;"",1,0))</f>
        <v>#REF!</v>
      </c>
      <c r="AZ161" s="25" t="e">
        <f>IF('Crisis Indicator Data'!#REF!="No Data",1,IF(#REF!&lt;&gt;"",1,0))</f>
        <v>#REF!</v>
      </c>
      <c r="BA161" t="e">
        <f t="shared" si="8"/>
        <v>#REF!</v>
      </c>
      <c r="BB161" s="27" t="e">
        <f t="shared" si="9"/>
        <v>#REF!</v>
      </c>
    </row>
    <row r="162" spans="1:54">
      <c r="A162" t="s">
        <v>7071</v>
      </c>
      <c r="B162" s="25" t="e">
        <f>IF('Crisis Indicator Data'!#REF!="No Data",1,IF(#REF!&lt;&gt;"",1,0))</f>
        <v>#REF!</v>
      </c>
      <c r="C162" s="25" t="e">
        <f>IF('Crisis Indicator Data'!#REF!="No Data",1,IF(#REF!&lt;&gt;"",1,0))</f>
        <v>#REF!</v>
      </c>
      <c r="D162" s="25" t="e">
        <f>IF('Crisis Indicator Data'!#REF!="No Data",1,IF(#REF!&lt;&gt;"",1,0))</f>
        <v>#REF!</v>
      </c>
      <c r="E162" s="25" t="e">
        <f>IF('Crisis Indicator Data'!#REF!="No Data",1,IF(#REF!&lt;&gt;"",1,0))</f>
        <v>#REF!</v>
      </c>
      <c r="F162" s="25" t="e">
        <f>IF('Crisis Indicator Data'!#REF!="No Data",1,IF(#REF!&lt;&gt;"",1,0))</f>
        <v>#REF!</v>
      </c>
      <c r="G162" s="25" t="e">
        <f>IF('Crisis Indicator Data'!#REF!="No Data",1,IF(#REF!&lt;&gt;"",1,0))</f>
        <v>#REF!</v>
      </c>
      <c r="H162" s="25" t="e">
        <f>IF('Crisis Indicator Data'!#REF!="No Data",1,IF(#REF!&lt;&gt;"",1,0))</f>
        <v>#REF!</v>
      </c>
      <c r="I162" s="25" t="e">
        <f>IF('Crisis Indicator Data'!#REF!="No Data",1,IF(#REF!&lt;&gt;"",1,0))</f>
        <v>#REF!</v>
      </c>
      <c r="J162" s="25" t="e">
        <f>IF('Crisis Indicator Data'!#REF!="No Data",1,IF(#REF!&lt;&gt;"",1,0))</f>
        <v>#REF!</v>
      </c>
      <c r="K162" s="25" t="e">
        <f>IF('Crisis Indicator Data'!#REF!="No Data",1,IF(#REF!&lt;&gt;"",1,0))</f>
        <v>#REF!</v>
      </c>
      <c r="L162" s="25" t="e">
        <f>IF('Crisis Indicator Data'!#REF!="No Data",1,IF(#REF!&lt;&gt;"",1,0))</f>
        <v>#REF!</v>
      </c>
      <c r="M162" s="25" t="e">
        <f>IF('Crisis Indicator Data'!#REF!="No Data",1,IF(#REF!&lt;&gt;"",1,0))</f>
        <v>#REF!</v>
      </c>
      <c r="N162" s="25" t="e">
        <f>IF('Crisis Indicator Data'!#REF!="No Data",1,IF(#REF!&lt;&gt;"",1,0))</f>
        <v>#REF!</v>
      </c>
      <c r="O162" s="25" t="e">
        <f>IF('Crisis Indicator Data'!#REF!="No Data",1,IF(#REF!&lt;&gt;"",1,0))</f>
        <v>#REF!</v>
      </c>
      <c r="P162" s="25" t="e">
        <f>IF('Crisis Indicator Data'!#REF!="No Data",1,IF(#REF!&lt;&gt;"",1,0))</f>
        <v>#REF!</v>
      </c>
      <c r="Q162" s="25" t="e">
        <f>IF('Crisis Indicator Data'!#REF!="No Data",1,IF(#REF!&lt;&gt;"",1,0))</f>
        <v>#REF!</v>
      </c>
      <c r="R162" s="25" t="e">
        <f>IF('Crisis Indicator Data'!#REF!="No Data",1,IF(#REF!&lt;&gt;"",1,0))</f>
        <v>#REF!</v>
      </c>
      <c r="S162" s="25" t="e">
        <f>IF('Crisis Indicator Data'!#REF!="No Data",1,IF(#REF!&lt;&gt;"",1,0))</f>
        <v>#REF!</v>
      </c>
      <c r="T162" s="25" t="e">
        <f>IF('Crisis Indicator Data'!#REF!="No Data",1,IF(#REF!&lt;&gt;"",1,0))</f>
        <v>#REF!</v>
      </c>
      <c r="U162" s="25" t="e">
        <f>IF('Crisis Indicator Data'!#REF!="No Data",1,IF(#REF!&lt;&gt;"",1,0))</f>
        <v>#REF!</v>
      </c>
      <c r="V162" s="25" t="e">
        <f>IF('Crisis Indicator Data'!#REF!="No Data",1,IF(#REF!&lt;&gt;"",1,0))</f>
        <v>#REF!</v>
      </c>
      <c r="W162" s="25" t="e">
        <f>IF('Crisis Indicator Data'!#REF!="No Data",1,IF(#REF!&lt;&gt;"",1,0))</f>
        <v>#REF!</v>
      </c>
      <c r="X162" s="25" t="e">
        <f>IF('Crisis Indicator Data'!#REF!="No Data",1,IF(#REF!&lt;&gt;"",1,0))</f>
        <v>#REF!</v>
      </c>
      <c r="Y162" s="25" t="e">
        <f>IF('Crisis Indicator Data'!#REF!="No Data",1,IF(#REF!&lt;&gt;"",1,0))</f>
        <v>#REF!</v>
      </c>
      <c r="Z162" s="25" t="e">
        <f>IF('Crisis Indicator Data'!#REF!="No Data",1,IF(#REF!&lt;&gt;"",1,0))</f>
        <v>#REF!</v>
      </c>
      <c r="AA162" s="25" t="e">
        <f>IF('Crisis Indicator Data'!#REF!="No Data",1,IF(#REF!&lt;&gt;"",1,0))</f>
        <v>#REF!</v>
      </c>
      <c r="AB162" s="25" t="e">
        <f>IF('Crisis Indicator Data'!#REF!="No Data",1,IF(#REF!&lt;&gt;"",1,0))</f>
        <v>#REF!</v>
      </c>
      <c r="AC162" s="25" t="e">
        <f>IF('Crisis Indicator Data'!#REF!="No Data",1,IF(#REF!&lt;&gt;"",1,0))</f>
        <v>#REF!</v>
      </c>
      <c r="AD162" s="25" t="e">
        <f>IF('Crisis Indicator Data'!#REF!="No Data",1,IF(#REF!&lt;&gt;"",1,0))</f>
        <v>#REF!</v>
      </c>
      <c r="AE162" s="25" t="e">
        <f>IF('Crisis Indicator Data'!#REF!="No Data",1,IF(#REF!&lt;&gt;"",1,0))</f>
        <v>#REF!</v>
      </c>
      <c r="AF162" s="25" t="e">
        <f>IF('Crisis Indicator Data'!#REF!="No Data",1,IF(#REF!&lt;&gt;"",1,0))</f>
        <v>#REF!</v>
      </c>
      <c r="AG162" s="25" t="e">
        <f>IF('Crisis Indicator Data'!#REF!="No Data",1,IF(#REF!&lt;&gt;"",1,0))</f>
        <v>#REF!</v>
      </c>
      <c r="AH162" s="25" t="e">
        <f>IF('Crisis Indicator Data'!#REF!="No Data",1,IF(#REF!&lt;&gt;"",1,0))</f>
        <v>#REF!</v>
      </c>
      <c r="AI162" s="25" t="e">
        <f>IF('Crisis Indicator Data'!#REF!="No Data",1,IF(#REF!&lt;&gt;"",1,0))</f>
        <v>#REF!</v>
      </c>
      <c r="AJ162" s="25" t="e">
        <f>IF('Crisis Indicator Data'!#REF!="No Data",1,IF(#REF!&lt;&gt;"",1,0))</f>
        <v>#REF!</v>
      </c>
      <c r="AK162" s="25" t="e">
        <f>IF('Crisis Indicator Data'!#REF!="No Data",1,IF(#REF!&lt;&gt;"",1,0))</f>
        <v>#REF!</v>
      </c>
      <c r="AL162" s="25" t="e">
        <f>IF('Crisis Indicator Data'!#REF!="No Data",1,IF(#REF!&lt;&gt;"",1,0))</f>
        <v>#REF!</v>
      </c>
      <c r="AM162" s="25" t="e">
        <f>IF('Crisis Indicator Data'!#REF!="No Data",1,IF(#REF!&lt;&gt;"",1,0))</f>
        <v>#REF!</v>
      </c>
      <c r="AN162" s="25" t="e">
        <f>IF('Crisis Indicator Data'!#REF!="No Data",1,IF(#REF!&lt;&gt;"",1,0))</f>
        <v>#REF!</v>
      </c>
      <c r="AO162" s="25" t="e">
        <f>IF('Crisis Indicator Data'!#REF!="No Data",1,IF(#REF!&lt;&gt;"",1,0))</f>
        <v>#REF!</v>
      </c>
      <c r="AP162" s="25" t="e">
        <f>IF('Crisis Indicator Data'!#REF!="No Data",1,IF(#REF!&lt;&gt;"",1,0))</f>
        <v>#REF!</v>
      </c>
      <c r="AQ162" s="25" t="e">
        <f>IF('Crisis Indicator Data'!#REF!="No Data",1,IF(#REF!&lt;&gt;"",1,0))</f>
        <v>#REF!</v>
      </c>
      <c r="AR162" s="25" t="e">
        <f>IF('Crisis Indicator Data'!#REF!="No Data",1,IF(#REF!&lt;&gt;"",1,0))</f>
        <v>#REF!</v>
      </c>
      <c r="AS162" s="25" t="e">
        <f>IF('Crisis Indicator Data'!#REF!="No Data",1,IF(#REF!&lt;&gt;"",1,0))</f>
        <v>#REF!</v>
      </c>
      <c r="AT162" s="25" t="e">
        <f>IF('Crisis Indicator Data'!#REF!="No Data",1,IF(#REF!&lt;&gt;"",1,0))</f>
        <v>#REF!</v>
      </c>
      <c r="AU162" s="25" t="e">
        <f>IF('Crisis Indicator Data'!#REF!="No Data",1,IF(#REF!&lt;&gt;"",1,0))</f>
        <v>#REF!</v>
      </c>
      <c r="AV162" s="25" t="e">
        <f>IF('Crisis Indicator Data'!#REF!="No Data",1,IF(#REF!&lt;&gt;"",1,0))</f>
        <v>#REF!</v>
      </c>
      <c r="AW162" s="25" t="e">
        <f>IF('Crisis Indicator Data'!#REF!="No Data",1,IF(#REF!&lt;&gt;"",1,0))</f>
        <v>#REF!</v>
      </c>
      <c r="AX162" s="25" t="e">
        <f>IF('Crisis Indicator Data'!#REF!="No Data",1,IF(#REF!&lt;&gt;"",1,0))</f>
        <v>#REF!</v>
      </c>
      <c r="AY162" s="25" t="e">
        <f>IF('Crisis Indicator Data'!#REF!="No Data",1,IF(#REF!&lt;&gt;"",1,0))</f>
        <v>#REF!</v>
      </c>
      <c r="AZ162" s="25" t="e">
        <f>IF('Crisis Indicator Data'!#REF!="No Data",1,IF(#REF!&lt;&gt;"",1,0))</f>
        <v>#REF!</v>
      </c>
      <c r="BA162" t="e">
        <f t="shared" ref="BA162:BA192" si="10">SUM(B162:AZ162)</f>
        <v>#REF!</v>
      </c>
      <c r="BB162" s="27" t="e">
        <f t="shared" ref="BB162:BB192" si="11">BA162/51</f>
        <v>#REF!</v>
      </c>
    </row>
    <row r="163" spans="1:54">
      <c r="A163" t="s">
        <v>7090</v>
      </c>
      <c r="B163" s="25" t="e">
        <f>IF('Crisis Indicator Data'!#REF!="No Data",1,IF(#REF!&lt;&gt;"",1,0))</f>
        <v>#REF!</v>
      </c>
      <c r="C163" s="25" t="e">
        <f>IF('Crisis Indicator Data'!#REF!="No Data",1,IF(#REF!&lt;&gt;"",1,0))</f>
        <v>#REF!</v>
      </c>
      <c r="D163" s="25" t="e">
        <f>IF('Crisis Indicator Data'!#REF!="No Data",1,IF(#REF!&lt;&gt;"",1,0))</f>
        <v>#REF!</v>
      </c>
      <c r="E163" s="25" t="e">
        <f>IF('Crisis Indicator Data'!#REF!="No Data",1,IF(#REF!&lt;&gt;"",1,0))</f>
        <v>#REF!</v>
      </c>
      <c r="F163" s="25" t="e">
        <f>IF('Crisis Indicator Data'!#REF!="No Data",1,IF(#REF!&lt;&gt;"",1,0))</f>
        <v>#REF!</v>
      </c>
      <c r="G163" s="25" t="e">
        <f>IF('Crisis Indicator Data'!#REF!="No Data",1,IF(#REF!&lt;&gt;"",1,0))</f>
        <v>#REF!</v>
      </c>
      <c r="H163" s="25" t="e">
        <f>IF('Crisis Indicator Data'!#REF!="No Data",1,IF(#REF!&lt;&gt;"",1,0))</f>
        <v>#REF!</v>
      </c>
      <c r="I163" s="25" t="e">
        <f>IF('Crisis Indicator Data'!#REF!="No Data",1,IF(#REF!&lt;&gt;"",1,0))</f>
        <v>#REF!</v>
      </c>
      <c r="J163" s="25" t="e">
        <f>IF('Crisis Indicator Data'!#REF!="No Data",1,IF(#REF!&lt;&gt;"",1,0))</f>
        <v>#REF!</v>
      </c>
      <c r="K163" s="25" t="e">
        <f>IF('Crisis Indicator Data'!#REF!="No Data",1,IF(#REF!&lt;&gt;"",1,0))</f>
        <v>#REF!</v>
      </c>
      <c r="L163" s="25" t="e">
        <f>IF('Crisis Indicator Data'!#REF!="No Data",1,IF(#REF!&lt;&gt;"",1,0))</f>
        <v>#REF!</v>
      </c>
      <c r="M163" s="25" t="e">
        <f>IF('Crisis Indicator Data'!#REF!="No Data",1,IF(#REF!&lt;&gt;"",1,0))</f>
        <v>#REF!</v>
      </c>
      <c r="N163" s="25" t="e">
        <f>IF('Crisis Indicator Data'!#REF!="No Data",1,IF(#REF!&lt;&gt;"",1,0))</f>
        <v>#REF!</v>
      </c>
      <c r="O163" s="25" t="e">
        <f>IF('Crisis Indicator Data'!#REF!="No Data",1,IF(#REF!&lt;&gt;"",1,0))</f>
        <v>#REF!</v>
      </c>
      <c r="P163" s="25" t="e">
        <f>IF('Crisis Indicator Data'!#REF!="No Data",1,IF(#REF!&lt;&gt;"",1,0))</f>
        <v>#REF!</v>
      </c>
      <c r="Q163" s="25" t="e">
        <f>IF('Crisis Indicator Data'!#REF!="No Data",1,IF(#REF!&lt;&gt;"",1,0))</f>
        <v>#REF!</v>
      </c>
      <c r="R163" s="25" t="e">
        <f>IF('Crisis Indicator Data'!#REF!="No Data",1,IF(#REF!&lt;&gt;"",1,0))</f>
        <v>#REF!</v>
      </c>
      <c r="S163" s="25" t="e">
        <f>IF('Crisis Indicator Data'!#REF!="No Data",1,IF(#REF!&lt;&gt;"",1,0))</f>
        <v>#REF!</v>
      </c>
      <c r="T163" s="25" t="e">
        <f>IF('Crisis Indicator Data'!#REF!="No Data",1,IF(#REF!&lt;&gt;"",1,0))</f>
        <v>#REF!</v>
      </c>
      <c r="U163" s="25" t="e">
        <f>IF('Crisis Indicator Data'!#REF!="No Data",1,IF(#REF!&lt;&gt;"",1,0))</f>
        <v>#REF!</v>
      </c>
      <c r="V163" s="25" t="e">
        <f>IF('Crisis Indicator Data'!#REF!="No Data",1,IF(#REF!&lt;&gt;"",1,0))</f>
        <v>#REF!</v>
      </c>
      <c r="W163" s="25" t="e">
        <f>IF('Crisis Indicator Data'!#REF!="No Data",1,IF(#REF!&lt;&gt;"",1,0))</f>
        <v>#REF!</v>
      </c>
      <c r="X163" s="25" t="e">
        <f>IF('Crisis Indicator Data'!#REF!="No Data",1,IF(#REF!&lt;&gt;"",1,0))</f>
        <v>#REF!</v>
      </c>
      <c r="Y163" s="25" t="e">
        <f>IF('Crisis Indicator Data'!#REF!="No Data",1,IF(#REF!&lt;&gt;"",1,0))</f>
        <v>#REF!</v>
      </c>
      <c r="Z163" s="25" t="e">
        <f>IF('Crisis Indicator Data'!#REF!="No Data",1,IF(#REF!&lt;&gt;"",1,0))</f>
        <v>#REF!</v>
      </c>
      <c r="AA163" s="25" t="e">
        <f>IF('Crisis Indicator Data'!#REF!="No Data",1,IF(#REF!&lt;&gt;"",1,0))</f>
        <v>#REF!</v>
      </c>
      <c r="AB163" s="25" t="e">
        <f>IF('Crisis Indicator Data'!#REF!="No Data",1,IF(#REF!&lt;&gt;"",1,0))</f>
        <v>#REF!</v>
      </c>
      <c r="AC163" s="25" t="e">
        <f>IF('Crisis Indicator Data'!#REF!="No Data",1,IF(#REF!&lt;&gt;"",1,0))</f>
        <v>#REF!</v>
      </c>
      <c r="AD163" s="25" t="e">
        <f>IF('Crisis Indicator Data'!#REF!="No Data",1,IF(#REF!&lt;&gt;"",1,0))</f>
        <v>#REF!</v>
      </c>
      <c r="AE163" s="25" t="e">
        <f>IF('Crisis Indicator Data'!#REF!="No Data",1,IF(#REF!&lt;&gt;"",1,0))</f>
        <v>#REF!</v>
      </c>
      <c r="AF163" s="25" t="e">
        <f>IF('Crisis Indicator Data'!#REF!="No Data",1,IF(#REF!&lt;&gt;"",1,0))</f>
        <v>#REF!</v>
      </c>
      <c r="AG163" s="25" t="e">
        <f>IF('Crisis Indicator Data'!#REF!="No Data",1,IF(#REF!&lt;&gt;"",1,0))</f>
        <v>#REF!</v>
      </c>
      <c r="AH163" s="25" t="e">
        <f>IF('Crisis Indicator Data'!#REF!="No Data",1,IF(#REF!&lt;&gt;"",1,0))</f>
        <v>#REF!</v>
      </c>
      <c r="AI163" s="25" t="e">
        <f>IF('Crisis Indicator Data'!#REF!="No Data",1,IF(#REF!&lt;&gt;"",1,0))</f>
        <v>#REF!</v>
      </c>
      <c r="AJ163" s="25" t="e">
        <f>IF('Crisis Indicator Data'!#REF!="No Data",1,IF(#REF!&lt;&gt;"",1,0))</f>
        <v>#REF!</v>
      </c>
      <c r="AK163" s="25" t="e">
        <f>IF('Crisis Indicator Data'!#REF!="No Data",1,IF(#REF!&lt;&gt;"",1,0))</f>
        <v>#REF!</v>
      </c>
      <c r="AL163" s="25" t="e">
        <f>IF('Crisis Indicator Data'!#REF!="No Data",1,IF(#REF!&lt;&gt;"",1,0))</f>
        <v>#REF!</v>
      </c>
      <c r="AM163" s="25" t="e">
        <f>IF('Crisis Indicator Data'!#REF!="No Data",1,IF(#REF!&lt;&gt;"",1,0))</f>
        <v>#REF!</v>
      </c>
      <c r="AN163" s="25" t="e">
        <f>IF('Crisis Indicator Data'!#REF!="No Data",1,IF(#REF!&lt;&gt;"",1,0))</f>
        <v>#REF!</v>
      </c>
      <c r="AO163" s="25" t="e">
        <f>IF('Crisis Indicator Data'!#REF!="No Data",1,IF(#REF!&lt;&gt;"",1,0))</f>
        <v>#REF!</v>
      </c>
      <c r="AP163" s="25" t="e">
        <f>IF('Crisis Indicator Data'!#REF!="No Data",1,IF(#REF!&lt;&gt;"",1,0))</f>
        <v>#REF!</v>
      </c>
      <c r="AQ163" s="25" t="e">
        <f>IF('Crisis Indicator Data'!#REF!="No Data",1,IF(#REF!&lt;&gt;"",1,0))</f>
        <v>#REF!</v>
      </c>
      <c r="AR163" s="25" t="e">
        <f>IF('Crisis Indicator Data'!#REF!="No Data",1,IF(#REF!&lt;&gt;"",1,0))</f>
        <v>#REF!</v>
      </c>
      <c r="AS163" s="25" t="e">
        <f>IF('Crisis Indicator Data'!#REF!="No Data",1,IF(#REF!&lt;&gt;"",1,0))</f>
        <v>#REF!</v>
      </c>
      <c r="AT163" s="25" t="e">
        <f>IF('Crisis Indicator Data'!#REF!="No Data",1,IF(#REF!&lt;&gt;"",1,0))</f>
        <v>#REF!</v>
      </c>
      <c r="AU163" s="25" t="e">
        <f>IF('Crisis Indicator Data'!#REF!="No Data",1,IF(#REF!&lt;&gt;"",1,0))</f>
        <v>#REF!</v>
      </c>
      <c r="AV163" s="25" t="e">
        <f>IF('Crisis Indicator Data'!#REF!="No Data",1,IF(#REF!&lt;&gt;"",1,0))</f>
        <v>#REF!</v>
      </c>
      <c r="AW163" s="25" t="e">
        <f>IF('Crisis Indicator Data'!#REF!="No Data",1,IF(#REF!&lt;&gt;"",1,0))</f>
        <v>#REF!</v>
      </c>
      <c r="AX163" s="25" t="e">
        <f>IF('Crisis Indicator Data'!#REF!="No Data",1,IF(#REF!&lt;&gt;"",1,0))</f>
        <v>#REF!</v>
      </c>
      <c r="AY163" s="25" t="e">
        <f>IF('Crisis Indicator Data'!#REF!="No Data",1,IF(#REF!&lt;&gt;"",1,0))</f>
        <v>#REF!</v>
      </c>
      <c r="AZ163" s="25" t="e">
        <f>IF('Crisis Indicator Data'!#REF!="No Data",1,IF(#REF!&lt;&gt;"",1,0))</f>
        <v>#REF!</v>
      </c>
      <c r="BA163" t="e">
        <f t="shared" si="10"/>
        <v>#REF!</v>
      </c>
      <c r="BB163" s="27" t="e">
        <f t="shared" si="11"/>
        <v>#REF!</v>
      </c>
    </row>
    <row r="164" spans="1:54">
      <c r="A164" t="s">
        <v>7098</v>
      </c>
      <c r="B164" s="25" t="e">
        <f>IF('Crisis Indicator Data'!#REF!="No Data",1,IF(#REF!&lt;&gt;"",1,0))</f>
        <v>#REF!</v>
      </c>
      <c r="C164" s="25" t="e">
        <f>IF('Crisis Indicator Data'!#REF!="No Data",1,IF(#REF!&lt;&gt;"",1,0))</f>
        <v>#REF!</v>
      </c>
      <c r="D164" s="25" t="e">
        <f>IF('Crisis Indicator Data'!#REF!="No Data",1,IF(#REF!&lt;&gt;"",1,0))</f>
        <v>#REF!</v>
      </c>
      <c r="E164" s="25" t="e">
        <f>IF('Crisis Indicator Data'!#REF!="No Data",1,IF(#REF!&lt;&gt;"",1,0))</f>
        <v>#REF!</v>
      </c>
      <c r="F164" s="25" t="e">
        <f>IF('Crisis Indicator Data'!#REF!="No Data",1,IF(#REF!&lt;&gt;"",1,0))</f>
        <v>#REF!</v>
      </c>
      <c r="G164" s="25" t="e">
        <f>IF('Crisis Indicator Data'!#REF!="No Data",1,IF(#REF!&lt;&gt;"",1,0))</f>
        <v>#REF!</v>
      </c>
      <c r="H164" s="25" t="e">
        <f>IF('Crisis Indicator Data'!#REF!="No Data",1,IF(#REF!&lt;&gt;"",1,0))</f>
        <v>#REF!</v>
      </c>
      <c r="I164" s="25" t="e">
        <f>IF('Crisis Indicator Data'!#REF!="No Data",1,IF(#REF!&lt;&gt;"",1,0))</f>
        <v>#REF!</v>
      </c>
      <c r="J164" s="25" t="e">
        <f>IF('Crisis Indicator Data'!#REF!="No Data",1,IF(#REF!&lt;&gt;"",1,0))</f>
        <v>#REF!</v>
      </c>
      <c r="K164" s="25" t="e">
        <f>IF('Crisis Indicator Data'!#REF!="No Data",1,IF(#REF!&lt;&gt;"",1,0))</f>
        <v>#REF!</v>
      </c>
      <c r="L164" s="25" t="e">
        <f>IF('Crisis Indicator Data'!#REF!="No Data",1,IF(#REF!&lt;&gt;"",1,0))</f>
        <v>#REF!</v>
      </c>
      <c r="M164" s="25" t="e">
        <f>IF('Crisis Indicator Data'!#REF!="No Data",1,IF(#REF!&lt;&gt;"",1,0))</f>
        <v>#REF!</v>
      </c>
      <c r="N164" s="25" t="e">
        <f>IF('Crisis Indicator Data'!#REF!="No Data",1,IF(#REF!&lt;&gt;"",1,0))</f>
        <v>#REF!</v>
      </c>
      <c r="O164" s="25" t="e">
        <f>IF('Crisis Indicator Data'!#REF!="No Data",1,IF(#REF!&lt;&gt;"",1,0))</f>
        <v>#REF!</v>
      </c>
      <c r="P164" s="25" t="e">
        <f>IF('Crisis Indicator Data'!#REF!="No Data",1,IF(#REF!&lt;&gt;"",1,0))</f>
        <v>#REF!</v>
      </c>
      <c r="Q164" s="25" t="e">
        <f>IF('Crisis Indicator Data'!#REF!="No Data",1,IF(#REF!&lt;&gt;"",1,0))</f>
        <v>#REF!</v>
      </c>
      <c r="R164" s="25" t="e">
        <f>IF('Crisis Indicator Data'!#REF!="No Data",1,IF(#REF!&lt;&gt;"",1,0))</f>
        <v>#REF!</v>
      </c>
      <c r="S164" s="25" t="e">
        <f>IF('Crisis Indicator Data'!#REF!="No Data",1,IF(#REF!&lt;&gt;"",1,0))</f>
        <v>#REF!</v>
      </c>
      <c r="T164" s="25" t="e">
        <f>IF('Crisis Indicator Data'!#REF!="No Data",1,IF(#REF!&lt;&gt;"",1,0))</f>
        <v>#REF!</v>
      </c>
      <c r="U164" s="25" t="e">
        <f>IF('Crisis Indicator Data'!#REF!="No Data",1,IF(#REF!&lt;&gt;"",1,0))</f>
        <v>#REF!</v>
      </c>
      <c r="V164" s="25" t="e">
        <f>IF('Crisis Indicator Data'!#REF!="No Data",1,IF(#REF!&lt;&gt;"",1,0))</f>
        <v>#REF!</v>
      </c>
      <c r="W164" s="25" t="e">
        <f>IF('Crisis Indicator Data'!#REF!="No Data",1,IF(#REF!&lt;&gt;"",1,0))</f>
        <v>#REF!</v>
      </c>
      <c r="X164" s="25" t="e">
        <f>IF('Crisis Indicator Data'!#REF!="No Data",1,IF(#REF!&lt;&gt;"",1,0))</f>
        <v>#REF!</v>
      </c>
      <c r="Y164" s="25" t="e">
        <f>IF('Crisis Indicator Data'!#REF!="No Data",1,IF(#REF!&lt;&gt;"",1,0))</f>
        <v>#REF!</v>
      </c>
      <c r="Z164" s="25" t="e">
        <f>IF('Crisis Indicator Data'!#REF!="No Data",1,IF(#REF!&lt;&gt;"",1,0))</f>
        <v>#REF!</v>
      </c>
      <c r="AA164" s="25" t="e">
        <f>IF('Crisis Indicator Data'!#REF!="No Data",1,IF(#REF!&lt;&gt;"",1,0))</f>
        <v>#REF!</v>
      </c>
      <c r="AB164" s="25" t="e">
        <f>IF('Crisis Indicator Data'!#REF!="No Data",1,IF(#REF!&lt;&gt;"",1,0))</f>
        <v>#REF!</v>
      </c>
      <c r="AC164" s="25" t="e">
        <f>IF('Crisis Indicator Data'!#REF!="No Data",1,IF(#REF!&lt;&gt;"",1,0))</f>
        <v>#REF!</v>
      </c>
      <c r="AD164" s="25" t="e">
        <f>IF('Crisis Indicator Data'!#REF!="No Data",1,IF(#REF!&lt;&gt;"",1,0))</f>
        <v>#REF!</v>
      </c>
      <c r="AE164" s="25" t="e">
        <f>IF('Crisis Indicator Data'!#REF!="No Data",1,IF(#REF!&lt;&gt;"",1,0))</f>
        <v>#REF!</v>
      </c>
      <c r="AF164" s="25" t="e">
        <f>IF('Crisis Indicator Data'!#REF!="No Data",1,IF(#REF!&lt;&gt;"",1,0))</f>
        <v>#REF!</v>
      </c>
      <c r="AG164" s="25" t="e">
        <f>IF('Crisis Indicator Data'!#REF!="No Data",1,IF(#REF!&lt;&gt;"",1,0))</f>
        <v>#REF!</v>
      </c>
      <c r="AH164" s="25" t="e">
        <f>IF('Crisis Indicator Data'!#REF!="No Data",1,IF(#REF!&lt;&gt;"",1,0))</f>
        <v>#REF!</v>
      </c>
      <c r="AI164" s="25" t="e">
        <f>IF('Crisis Indicator Data'!#REF!="No Data",1,IF(#REF!&lt;&gt;"",1,0))</f>
        <v>#REF!</v>
      </c>
      <c r="AJ164" s="25" t="e">
        <f>IF('Crisis Indicator Data'!#REF!="No Data",1,IF(#REF!&lt;&gt;"",1,0))</f>
        <v>#REF!</v>
      </c>
      <c r="AK164" s="25" t="e">
        <f>IF('Crisis Indicator Data'!#REF!="No Data",1,IF(#REF!&lt;&gt;"",1,0))</f>
        <v>#REF!</v>
      </c>
      <c r="AL164" s="25" t="e">
        <f>IF('Crisis Indicator Data'!#REF!="No Data",1,IF(#REF!&lt;&gt;"",1,0))</f>
        <v>#REF!</v>
      </c>
      <c r="AM164" s="25" t="e">
        <f>IF('Crisis Indicator Data'!#REF!="No Data",1,IF(#REF!&lt;&gt;"",1,0))</f>
        <v>#REF!</v>
      </c>
      <c r="AN164" s="25" t="e">
        <f>IF('Crisis Indicator Data'!#REF!="No Data",1,IF(#REF!&lt;&gt;"",1,0))</f>
        <v>#REF!</v>
      </c>
      <c r="AO164" s="25" t="e">
        <f>IF('Crisis Indicator Data'!#REF!="No Data",1,IF(#REF!&lt;&gt;"",1,0))</f>
        <v>#REF!</v>
      </c>
      <c r="AP164" s="25" t="e">
        <f>IF('Crisis Indicator Data'!#REF!="No Data",1,IF(#REF!&lt;&gt;"",1,0))</f>
        <v>#REF!</v>
      </c>
      <c r="AQ164" s="25" t="e">
        <f>IF('Crisis Indicator Data'!#REF!="No Data",1,IF(#REF!&lt;&gt;"",1,0))</f>
        <v>#REF!</v>
      </c>
      <c r="AR164" s="25" t="e">
        <f>IF('Crisis Indicator Data'!#REF!="No Data",1,IF(#REF!&lt;&gt;"",1,0))</f>
        <v>#REF!</v>
      </c>
      <c r="AS164" s="25" t="e">
        <f>IF('Crisis Indicator Data'!#REF!="No Data",1,IF(#REF!&lt;&gt;"",1,0))</f>
        <v>#REF!</v>
      </c>
      <c r="AT164" s="25" t="e">
        <f>IF('Crisis Indicator Data'!#REF!="No Data",1,IF(#REF!&lt;&gt;"",1,0))</f>
        <v>#REF!</v>
      </c>
      <c r="AU164" s="25" t="e">
        <f>IF('Crisis Indicator Data'!#REF!="No Data",1,IF(#REF!&lt;&gt;"",1,0))</f>
        <v>#REF!</v>
      </c>
      <c r="AV164" s="25" t="e">
        <f>IF('Crisis Indicator Data'!#REF!="No Data",1,IF(#REF!&lt;&gt;"",1,0))</f>
        <v>#REF!</v>
      </c>
      <c r="AW164" s="25" t="e">
        <f>IF('Crisis Indicator Data'!#REF!="No Data",1,IF(#REF!&lt;&gt;"",1,0))</f>
        <v>#REF!</v>
      </c>
      <c r="AX164" s="25" t="e">
        <f>IF('Crisis Indicator Data'!#REF!="No Data",1,IF(#REF!&lt;&gt;"",1,0))</f>
        <v>#REF!</v>
      </c>
      <c r="AY164" s="25" t="e">
        <f>IF('Crisis Indicator Data'!#REF!="No Data",1,IF(#REF!&lt;&gt;"",1,0))</f>
        <v>#REF!</v>
      </c>
      <c r="AZ164" s="25" t="e">
        <f>IF('Crisis Indicator Data'!#REF!="No Data",1,IF(#REF!&lt;&gt;"",1,0))</f>
        <v>#REF!</v>
      </c>
      <c r="BA164" t="e">
        <f t="shared" si="10"/>
        <v>#REF!</v>
      </c>
      <c r="BB164" s="27" t="e">
        <f t="shared" si="11"/>
        <v>#REF!</v>
      </c>
    </row>
    <row r="165" spans="1:54">
      <c r="A165" t="s">
        <v>7096</v>
      </c>
      <c r="B165" s="25" t="e">
        <f>IF('Crisis Indicator Data'!#REF!="No Data",1,IF(#REF!&lt;&gt;"",1,0))</f>
        <v>#REF!</v>
      </c>
      <c r="C165" s="25" t="e">
        <f>IF('Crisis Indicator Data'!#REF!="No Data",1,IF(#REF!&lt;&gt;"",1,0))</f>
        <v>#REF!</v>
      </c>
      <c r="D165" s="25" t="e">
        <f>IF('Crisis Indicator Data'!#REF!="No Data",1,IF(#REF!&lt;&gt;"",1,0))</f>
        <v>#REF!</v>
      </c>
      <c r="E165" s="25" t="e">
        <f>IF('Crisis Indicator Data'!#REF!="No Data",1,IF(#REF!&lt;&gt;"",1,0))</f>
        <v>#REF!</v>
      </c>
      <c r="F165" s="25" t="e">
        <f>IF('Crisis Indicator Data'!#REF!="No Data",1,IF(#REF!&lt;&gt;"",1,0))</f>
        <v>#REF!</v>
      </c>
      <c r="G165" s="25" t="e">
        <f>IF('Crisis Indicator Data'!#REF!="No Data",1,IF(#REF!&lt;&gt;"",1,0))</f>
        <v>#REF!</v>
      </c>
      <c r="H165" s="25" t="e">
        <f>IF('Crisis Indicator Data'!#REF!="No Data",1,IF(#REF!&lt;&gt;"",1,0))</f>
        <v>#REF!</v>
      </c>
      <c r="I165" s="25" t="e">
        <f>IF('Crisis Indicator Data'!#REF!="No Data",1,IF(#REF!&lt;&gt;"",1,0))</f>
        <v>#REF!</v>
      </c>
      <c r="J165" s="25" t="e">
        <f>IF('Crisis Indicator Data'!#REF!="No Data",1,IF(#REF!&lt;&gt;"",1,0))</f>
        <v>#REF!</v>
      </c>
      <c r="K165" s="25" t="e">
        <f>IF('Crisis Indicator Data'!#REF!="No Data",1,IF(#REF!&lt;&gt;"",1,0))</f>
        <v>#REF!</v>
      </c>
      <c r="L165" s="25" t="e">
        <f>IF('Crisis Indicator Data'!#REF!="No Data",1,IF(#REF!&lt;&gt;"",1,0))</f>
        <v>#REF!</v>
      </c>
      <c r="M165" s="25" t="e">
        <f>IF('Crisis Indicator Data'!#REF!="No Data",1,IF(#REF!&lt;&gt;"",1,0))</f>
        <v>#REF!</v>
      </c>
      <c r="N165" s="25" t="e">
        <f>IF('Crisis Indicator Data'!#REF!="No Data",1,IF(#REF!&lt;&gt;"",1,0))</f>
        <v>#REF!</v>
      </c>
      <c r="O165" s="25" t="e">
        <f>IF('Crisis Indicator Data'!#REF!="No Data",1,IF(#REF!&lt;&gt;"",1,0))</f>
        <v>#REF!</v>
      </c>
      <c r="P165" s="25" t="e">
        <f>IF('Crisis Indicator Data'!#REF!="No Data",1,IF(#REF!&lt;&gt;"",1,0))</f>
        <v>#REF!</v>
      </c>
      <c r="Q165" s="25" t="e">
        <f>IF('Crisis Indicator Data'!#REF!="No Data",1,IF(#REF!&lt;&gt;"",1,0))</f>
        <v>#REF!</v>
      </c>
      <c r="R165" s="25" t="e">
        <f>IF('Crisis Indicator Data'!#REF!="No Data",1,IF(#REF!&lt;&gt;"",1,0))</f>
        <v>#REF!</v>
      </c>
      <c r="S165" s="25" t="e">
        <f>IF('Crisis Indicator Data'!#REF!="No Data",1,IF(#REF!&lt;&gt;"",1,0))</f>
        <v>#REF!</v>
      </c>
      <c r="T165" s="25" t="e">
        <f>IF('Crisis Indicator Data'!#REF!="No Data",1,IF(#REF!&lt;&gt;"",1,0))</f>
        <v>#REF!</v>
      </c>
      <c r="U165" s="25" t="e">
        <f>IF('Crisis Indicator Data'!#REF!="No Data",1,IF(#REF!&lt;&gt;"",1,0))</f>
        <v>#REF!</v>
      </c>
      <c r="V165" s="25" t="e">
        <f>IF('Crisis Indicator Data'!#REF!="No Data",1,IF(#REF!&lt;&gt;"",1,0))</f>
        <v>#REF!</v>
      </c>
      <c r="W165" s="25" t="e">
        <f>IF('Crisis Indicator Data'!#REF!="No Data",1,IF(#REF!&lt;&gt;"",1,0))</f>
        <v>#REF!</v>
      </c>
      <c r="X165" s="25" t="e">
        <f>IF('Crisis Indicator Data'!#REF!="No Data",1,IF(#REF!&lt;&gt;"",1,0))</f>
        <v>#REF!</v>
      </c>
      <c r="Y165" s="25" t="e">
        <f>IF('Crisis Indicator Data'!#REF!="No Data",1,IF(#REF!&lt;&gt;"",1,0))</f>
        <v>#REF!</v>
      </c>
      <c r="Z165" s="25" t="e">
        <f>IF('Crisis Indicator Data'!#REF!="No Data",1,IF(#REF!&lt;&gt;"",1,0))</f>
        <v>#REF!</v>
      </c>
      <c r="AA165" s="25" t="e">
        <f>IF('Crisis Indicator Data'!#REF!="No Data",1,IF(#REF!&lt;&gt;"",1,0))</f>
        <v>#REF!</v>
      </c>
      <c r="AB165" s="25" t="e">
        <f>IF('Crisis Indicator Data'!#REF!="No Data",1,IF(#REF!&lt;&gt;"",1,0))</f>
        <v>#REF!</v>
      </c>
      <c r="AC165" s="25" t="e">
        <f>IF('Crisis Indicator Data'!#REF!="No Data",1,IF(#REF!&lt;&gt;"",1,0))</f>
        <v>#REF!</v>
      </c>
      <c r="AD165" s="25" t="e">
        <f>IF('Crisis Indicator Data'!#REF!="No Data",1,IF(#REF!&lt;&gt;"",1,0))</f>
        <v>#REF!</v>
      </c>
      <c r="AE165" s="25" t="e">
        <f>IF('Crisis Indicator Data'!#REF!="No Data",1,IF(#REF!&lt;&gt;"",1,0))</f>
        <v>#REF!</v>
      </c>
      <c r="AF165" s="25" t="e">
        <f>IF('Crisis Indicator Data'!#REF!="No Data",1,IF(#REF!&lt;&gt;"",1,0))</f>
        <v>#REF!</v>
      </c>
      <c r="AG165" s="25" t="e">
        <f>IF('Crisis Indicator Data'!#REF!="No Data",1,IF(#REF!&lt;&gt;"",1,0))</f>
        <v>#REF!</v>
      </c>
      <c r="AH165" s="25" t="e">
        <f>IF('Crisis Indicator Data'!#REF!="No Data",1,IF(#REF!&lt;&gt;"",1,0))</f>
        <v>#REF!</v>
      </c>
      <c r="AI165" s="25" t="e">
        <f>IF('Crisis Indicator Data'!#REF!="No Data",1,IF(#REF!&lt;&gt;"",1,0))</f>
        <v>#REF!</v>
      </c>
      <c r="AJ165" s="25" t="e">
        <f>IF('Crisis Indicator Data'!#REF!="No Data",1,IF(#REF!&lt;&gt;"",1,0))</f>
        <v>#REF!</v>
      </c>
      <c r="AK165" s="25" t="e">
        <f>IF('Crisis Indicator Data'!#REF!="No Data",1,IF(#REF!&lt;&gt;"",1,0))</f>
        <v>#REF!</v>
      </c>
      <c r="AL165" s="25" t="e">
        <f>IF('Crisis Indicator Data'!#REF!="No Data",1,IF(#REF!&lt;&gt;"",1,0))</f>
        <v>#REF!</v>
      </c>
      <c r="AM165" s="25" t="e">
        <f>IF('Crisis Indicator Data'!#REF!="No Data",1,IF(#REF!&lt;&gt;"",1,0))</f>
        <v>#REF!</v>
      </c>
      <c r="AN165" s="25" t="e">
        <f>IF('Crisis Indicator Data'!#REF!="No Data",1,IF(#REF!&lt;&gt;"",1,0))</f>
        <v>#REF!</v>
      </c>
      <c r="AO165" s="25" t="e">
        <f>IF('Crisis Indicator Data'!#REF!="No Data",1,IF(#REF!&lt;&gt;"",1,0))</f>
        <v>#REF!</v>
      </c>
      <c r="AP165" s="25" t="e">
        <f>IF('Crisis Indicator Data'!#REF!="No Data",1,IF(#REF!&lt;&gt;"",1,0))</f>
        <v>#REF!</v>
      </c>
      <c r="AQ165" s="25" t="e">
        <f>IF('Crisis Indicator Data'!#REF!="No Data",1,IF(#REF!&lt;&gt;"",1,0))</f>
        <v>#REF!</v>
      </c>
      <c r="AR165" s="25" t="e">
        <f>IF('Crisis Indicator Data'!#REF!="No Data",1,IF(#REF!&lt;&gt;"",1,0))</f>
        <v>#REF!</v>
      </c>
      <c r="AS165" s="25" t="e">
        <f>IF('Crisis Indicator Data'!#REF!="No Data",1,IF(#REF!&lt;&gt;"",1,0))</f>
        <v>#REF!</v>
      </c>
      <c r="AT165" s="25" t="e">
        <f>IF('Crisis Indicator Data'!#REF!="No Data",1,IF(#REF!&lt;&gt;"",1,0))</f>
        <v>#REF!</v>
      </c>
      <c r="AU165" s="25" t="e">
        <f>IF('Crisis Indicator Data'!#REF!="No Data",1,IF(#REF!&lt;&gt;"",1,0))</f>
        <v>#REF!</v>
      </c>
      <c r="AV165" s="25" t="e">
        <f>IF('Crisis Indicator Data'!#REF!="No Data",1,IF(#REF!&lt;&gt;"",1,0))</f>
        <v>#REF!</v>
      </c>
      <c r="AW165" s="25" t="e">
        <f>IF('Crisis Indicator Data'!#REF!="No Data",1,IF(#REF!&lt;&gt;"",1,0))</f>
        <v>#REF!</v>
      </c>
      <c r="AX165" s="25" t="e">
        <f>IF('Crisis Indicator Data'!#REF!="No Data",1,IF(#REF!&lt;&gt;"",1,0))</f>
        <v>#REF!</v>
      </c>
      <c r="AY165" s="25" t="e">
        <f>IF('Crisis Indicator Data'!#REF!="No Data",1,IF(#REF!&lt;&gt;"",1,0))</f>
        <v>#REF!</v>
      </c>
      <c r="AZ165" s="25" t="e">
        <f>IF('Crisis Indicator Data'!#REF!="No Data",1,IF(#REF!&lt;&gt;"",1,0))</f>
        <v>#REF!</v>
      </c>
      <c r="BA165" t="e">
        <f t="shared" si="10"/>
        <v>#REF!</v>
      </c>
      <c r="BB165" s="27" t="e">
        <f t="shared" si="11"/>
        <v>#REF!</v>
      </c>
    </row>
    <row r="166" spans="1:54">
      <c r="A166" t="s">
        <v>6844</v>
      </c>
      <c r="B166" s="25" t="e">
        <f>IF('Crisis Indicator Data'!#REF!="No Data",1,IF(#REF!&lt;&gt;"",1,0))</f>
        <v>#REF!</v>
      </c>
      <c r="C166" s="25" t="e">
        <f>IF('Crisis Indicator Data'!#REF!="No Data",1,IF(#REF!&lt;&gt;"",1,0))</f>
        <v>#REF!</v>
      </c>
      <c r="D166" s="25" t="e">
        <f>IF('Crisis Indicator Data'!#REF!="No Data",1,IF(#REF!&lt;&gt;"",1,0))</f>
        <v>#REF!</v>
      </c>
      <c r="E166" s="25" t="e">
        <f>IF('Crisis Indicator Data'!#REF!="No Data",1,IF(#REF!&lt;&gt;"",1,0))</f>
        <v>#REF!</v>
      </c>
      <c r="F166" s="25" t="e">
        <f>IF('Crisis Indicator Data'!#REF!="No Data",1,IF(#REF!&lt;&gt;"",1,0))</f>
        <v>#REF!</v>
      </c>
      <c r="G166" s="25" t="e">
        <f>IF('Crisis Indicator Data'!#REF!="No Data",1,IF(#REF!&lt;&gt;"",1,0))</f>
        <v>#REF!</v>
      </c>
      <c r="H166" s="25" t="e">
        <f>IF('Crisis Indicator Data'!#REF!="No Data",1,IF(#REF!&lt;&gt;"",1,0))</f>
        <v>#REF!</v>
      </c>
      <c r="I166" s="25" t="e">
        <f>IF('Crisis Indicator Data'!#REF!="No Data",1,IF(#REF!&lt;&gt;"",1,0))</f>
        <v>#REF!</v>
      </c>
      <c r="J166" s="25" t="e">
        <f>IF('Crisis Indicator Data'!#REF!="No Data",1,IF(#REF!&lt;&gt;"",1,0))</f>
        <v>#REF!</v>
      </c>
      <c r="K166" s="25" t="e">
        <f>IF('Crisis Indicator Data'!#REF!="No Data",1,IF(#REF!&lt;&gt;"",1,0))</f>
        <v>#REF!</v>
      </c>
      <c r="L166" s="25" t="e">
        <f>IF('Crisis Indicator Data'!#REF!="No Data",1,IF(#REF!&lt;&gt;"",1,0))</f>
        <v>#REF!</v>
      </c>
      <c r="M166" s="25" t="e">
        <f>IF('Crisis Indicator Data'!#REF!="No Data",1,IF(#REF!&lt;&gt;"",1,0))</f>
        <v>#REF!</v>
      </c>
      <c r="N166" s="25" t="e">
        <f>IF('Crisis Indicator Data'!#REF!="No Data",1,IF(#REF!&lt;&gt;"",1,0))</f>
        <v>#REF!</v>
      </c>
      <c r="O166" s="25" t="e">
        <f>IF('Crisis Indicator Data'!#REF!="No Data",1,IF(#REF!&lt;&gt;"",1,0))</f>
        <v>#REF!</v>
      </c>
      <c r="P166" s="25" t="e">
        <f>IF('Crisis Indicator Data'!#REF!="No Data",1,IF(#REF!&lt;&gt;"",1,0))</f>
        <v>#REF!</v>
      </c>
      <c r="Q166" s="25" t="e">
        <f>IF('Crisis Indicator Data'!#REF!="No Data",1,IF(#REF!&lt;&gt;"",1,0))</f>
        <v>#REF!</v>
      </c>
      <c r="R166" s="25" t="e">
        <f>IF('Crisis Indicator Data'!#REF!="No Data",1,IF(#REF!&lt;&gt;"",1,0))</f>
        <v>#REF!</v>
      </c>
      <c r="S166" s="25" t="e">
        <f>IF('Crisis Indicator Data'!#REF!="No Data",1,IF(#REF!&lt;&gt;"",1,0))</f>
        <v>#REF!</v>
      </c>
      <c r="T166" s="25" t="e">
        <f>IF('Crisis Indicator Data'!#REF!="No Data",1,IF(#REF!&lt;&gt;"",1,0))</f>
        <v>#REF!</v>
      </c>
      <c r="U166" s="25" t="e">
        <f>IF('Crisis Indicator Data'!#REF!="No Data",1,IF(#REF!&lt;&gt;"",1,0))</f>
        <v>#REF!</v>
      </c>
      <c r="V166" s="25" t="e">
        <f>IF('Crisis Indicator Data'!#REF!="No Data",1,IF(#REF!&lt;&gt;"",1,0))</f>
        <v>#REF!</v>
      </c>
      <c r="W166" s="25" t="e">
        <f>IF('Crisis Indicator Data'!#REF!="No Data",1,IF(#REF!&lt;&gt;"",1,0))</f>
        <v>#REF!</v>
      </c>
      <c r="X166" s="25" t="e">
        <f>IF('Crisis Indicator Data'!#REF!="No Data",1,IF(#REF!&lt;&gt;"",1,0))</f>
        <v>#REF!</v>
      </c>
      <c r="Y166" s="25" t="e">
        <f>IF('Crisis Indicator Data'!#REF!="No Data",1,IF(#REF!&lt;&gt;"",1,0))</f>
        <v>#REF!</v>
      </c>
      <c r="Z166" s="25" t="e">
        <f>IF('Crisis Indicator Data'!#REF!="No Data",1,IF(#REF!&lt;&gt;"",1,0))</f>
        <v>#REF!</v>
      </c>
      <c r="AA166" s="25" t="e">
        <f>IF('Crisis Indicator Data'!#REF!="No Data",1,IF(#REF!&lt;&gt;"",1,0))</f>
        <v>#REF!</v>
      </c>
      <c r="AB166" s="25" t="e">
        <f>IF('Crisis Indicator Data'!#REF!="No Data",1,IF(#REF!&lt;&gt;"",1,0))</f>
        <v>#REF!</v>
      </c>
      <c r="AC166" s="25" t="e">
        <f>IF('Crisis Indicator Data'!#REF!="No Data",1,IF(#REF!&lt;&gt;"",1,0))</f>
        <v>#REF!</v>
      </c>
      <c r="AD166" s="25" t="e">
        <f>IF('Crisis Indicator Data'!#REF!="No Data",1,IF(#REF!&lt;&gt;"",1,0))</f>
        <v>#REF!</v>
      </c>
      <c r="AE166" s="25" t="e">
        <f>IF('Crisis Indicator Data'!#REF!="No Data",1,IF(#REF!&lt;&gt;"",1,0))</f>
        <v>#REF!</v>
      </c>
      <c r="AF166" s="25" t="e">
        <f>IF('Crisis Indicator Data'!#REF!="No Data",1,IF(#REF!&lt;&gt;"",1,0))</f>
        <v>#REF!</v>
      </c>
      <c r="AG166" s="25" t="e">
        <f>IF('Crisis Indicator Data'!#REF!="No Data",1,IF(#REF!&lt;&gt;"",1,0))</f>
        <v>#REF!</v>
      </c>
      <c r="AH166" s="25" t="e">
        <f>IF('Crisis Indicator Data'!#REF!="No Data",1,IF(#REF!&lt;&gt;"",1,0))</f>
        <v>#REF!</v>
      </c>
      <c r="AI166" s="25" t="e">
        <f>IF('Crisis Indicator Data'!#REF!="No Data",1,IF(#REF!&lt;&gt;"",1,0))</f>
        <v>#REF!</v>
      </c>
      <c r="AJ166" s="25" t="e">
        <f>IF('Crisis Indicator Data'!#REF!="No Data",1,IF(#REF!&lt;&gt;"",1,0))</f>
        <v>#REF!</v>
      </c>
      <c r="AK166" s="25" t="e">
        <f>IF('Crisis Indicator Data'!#REF!="No Data",1,IF(#REF!&lt;&gt;"",1,0))</f>
        <v>#REF!</v>
      </c>
      <c r="AL166" s="25" t="e">
        <f>IF('Crisis Indicator Data'!#REF!="No Data",1,IF(#REF!&lt;&gt;"",1,0))</f>
        <v>#REF!</v>
      </c>
      <c r="AM166" s="25" t="e">
        <f>IF('Crisis Indicator Data'!#REF!="No Data",1,IF(#REF!&lt;&gt;"",1,0))</f>
        <v>#REF!</v>
      </c>
      <c r="AN166" s="25" t="e">
        <f>IF('Crisis Indicator Data'!#REF!="No Data",1,IF(#REF!&lt;&gt;"",1,0))</f>
        <v>#REF!</v>
      </c>
      <c r="AO166" s="25" t="e">
        <f>IF('Crisis Indicator Data'!#REF!="No Data",1,IF(#REF!&lt;&gt;"",1,0))</f>
        <v>#REF!</v>
      </c>
      <c r="AP166" s="25" t="e">
        <f>IF('Crisis Indicator Data'!#REF!="No Data",1,IF(#REF!&lt;&gt;"",1,0))</f>
        <v>#REF!</v>
      </c>
      <c r="AQ166" s="25" t="e">
        <f>IF('Crisis Indicator Data'!#REF!="No Data",1,IF(#REF!&lt;&gt;"",1,0))</f>
        <v>#REF!</v>
      </c>
      <c r="AR166" s="25" t="e">
        <f>IF('Crisis Indicator Data'!#REF!="No Data",1,IF(#REF!&lt;&gt;"",1,0))</f>
        <v>#REF!</v>
      </c>
      <c r="AS166" s="25" t="e">
        <f>IF('Crisis Indicator Data'!#REF!="No Data",1,IF(#REF!&lt;&gt;"",1,0))</f>
        <v>#REF!</v>
      </c>
      <c r="AT166" s="25" t="e">
        <f>IF('Crisis Indicator Data'!#REF!="No Data",1,IF(#REF!&lt;&gt;"",1,0))</f>
        <v>#REF!</v>
      </c>
      <c r="AU166" s="25" t="e">
        <f>IF('Crisis Indicator Data'!#REF!="No Data",1,IF(#REF!&lt;&gt;"",1,0))</f>
        <v>#REF!</v>
      </c>
      <c r="AV166" s="25" t="e">
        <f>IF('Crisis Indicator Data'!#REF!="No Data",1,IF(#REF!&lt;&gt;"",1,0))</f>
        <v>#REF!</v>
      </c>
      <c r="AW166" s="25" t="e">
        <f>IF('Crisis Indicator Data'!#REF!="No Data",1,IF(#REF!&lt;&gt;"",1,0))</f>
        <v>#REF!</v>
      </c>
      <c r="AX166" s="25" t="e">
        <f>IF('Crisis Indicator Data'!#REF!="No Data",1,IF(#REF!&lt;&gt;"",1,0))</f>
        <v>#REF!</v>
      </c>
      <c r="AY166" s="25" t="e">
        <f>IF('Crisis Indicator Data'!#REF!="No Data",1,IF(#REF!&lt;&gt;"",1,0))</f>
        <v>#REF!</v>
      </c>
      <c r="AZ166" s="25" t="e">
        <f>IF('Crisis Indicator Data'!#REF!="No Data",1,IF(#REF!&lt;&gt;"",1,0))</f>
        <v>#REF!</v>
      </c>
      <c r="BA166" t="e">
        <f t="shared" si="10"/>
        <v>#REF!</v>
      </c>
      <c r="BB166" s="27" t="e">
        <f t="shared" si="11"/>
        <v>#REF!</v>
      </c>
    </row>
    <row r="167" spans="1:54">
      <c r="A167" t="s">
        <v>7101</v>
      </c>
      <c r="B167" s="25" t="e">
        <f>IF('Crisis Indicator Data'!#REF!="No Data",1,IF(#REF!&lt;&gt;"",1,0))</f>
        <v>#REF!</v>
      </c>
      <c r="C167" s="25" t="e">
        <f>IF('Crisis Indicator Data'!#REF!="No Data",1,IF(#REF!&lt;&gt;"",1,0))</f>
        <v>#REF!</v>
      </c>
      <c r="D167" s="25" t="e">
        <f>IF('Crisis Indicator Data'!#REF!="No Data",1,IF(#REF!&lt;&gt;"",1,0))</f>
        <v>#REF!</v>
      </c>
      <c r="E167" s="25" t="e">
        <f>IF('Crisis Indicator Data'!#REF!="No Data",1,IF(#REF!&lt;&gt;"",1,0))</f>
        <v>#REF!</v>
      </c>
      <c r="F167" s="25" t="e">
        <f>IF('Crisis Indicator Data'!#REF!="No Data",1,IF(#REF!&lt;&gt;"",1,0))</f>
        <v>#REF!</v>
      </c>
      <c r="G167" s="25" t="e">
        <f>IF('Crisis Indicator Data'!#REF!="No Data",1,IF(#REF!&lt;&gt;"",1,0))</f>
        <v>#REF!</v>
      </c>
      <c r="H167" s="25" t="e">
        <f>IF('Crisis Indicator Data'!#REF!="No Data",1,IF(#REF!&lt;&gt;"",1,0))</f>
        <v>#REF!</v>
      </c>
      <c r="I167" s="25" t="e">
        <f>IF('Crisis Indicator Data'!#REF!="No Data",1,IF(#REF!&lt;&gt;"",1,0))</f>
        <v>#REF!</v>
      </c>
      <c r="J167" s="25" t="e">
        <f>IF('Crisis Indicator Data'!#REF!="No Data",1,IF(#REF!&lt;&gt;"",1,0))</f>
        <v>#REF!</v>
      </c>
      <c r="K167" s="25" t="e">
        <f>IF('Crisis Indicator Data'!#REF!="No Data",1,IF(#REF!&lt;&gt;"",1,0))</f>
        <v>#REF!</v>
      </c>
      <c r="L167" s="25" t="e">
        <f>IF('Crisis Indicator Data'!#REF!="No Data",1,IF(#REF!&lt;&gt;"",1,0))</f>
        <v>#REF!</v>
      </c>
      <c r="M167" s="25" t="e">
        <f>IF('Crisis Indicator Data'!#REF!="No Data",1,IF(#REF!&lt;&gt;"",1,0))</f>
        <v>#REF!</v>
      </c>
      <c r="N167" s="25" t="e">
        <f>IF('Crisis Indicator Data'!#REF!="No Data",1,IF(#REF!&lt;&gt;"",1,0))</f>
        <v>#REF!</v>
      </c>
      <c r="O167" s="25" t="e">
        <f>IF('Crisis Indicator Data'!#REF!="No Data",1,IF(#REF!&lt;&gt;"",1,0))</f>
        <v>#REF!</v>
      </c>
      <c r="P167" s="25" t="e">
        <f>IF('Crisis Indicator Data'!#REF!="No Data",1,IF(#REF!&lt;&gt;"",1,0))</f>
        <v>#REF!</v>
      </c>
      <c r="Q167" s="25" t="e">
        <f>IF('Crisis Indicator Data'!#REF!="No Data",1,IF(#REF!&lt;&gt;"",1,0))</f>
        <v>#REF!</v>
      </c>
      <c r="R167" s="25" t="e">
        <f>IF('Crisis Indicator Data'!#REF!="No Data",1,IF(#REF!&lt;&gt;"",1,0))</f>
        <v>#REF!</v>
      </c>
      <c r="S167" s="25" t="e">
        <f>IF('Crisis Indicator Data'!#REF!="No Data",1,IF(#REF!&lt;&gt;"",1,0))</f>
        <v>#REF!</v>
      </c>
      <c r="T167" s="25" t="e">
        <f>IF('Crisis Indicator Data'!#REF!="No Data",1,IF(#REF!&lt;&gt;"",1,0))</f>
        <v>#REF!</v>
      </c>
      <c r="U167" s="25" t="e">
        <f>IF('Crisis Indicator Data'!#REF!="No Data",1,IF(#REF!&lt;&gt;"",1,0))</f>
        <v>#REF!</v>
      </c>
      <c r="V167" s="25" t="e">
        <f>IF('Crisis Indicator Data'!#REF!="No Data",1,IF(#REF!&lt;&gt;"",1,0))</f>
        <v>#REF!</v>
      </c>
      <c r="W167" s="25" t="e">
        <f>IF('Crisis Indicator Data'!#REF!="No Data",1,IF(#REF!&lt;&gt;"",1,0))</f>
        <v>#REF!</v>
      </c>
      <c r="X167" s="25" t="e">
        <f>IF('Crisis Indicator Data'!#REF!="No Data",1,IF(#REF!&lt;&gt;"",1,0))</f>
        <v>#REF!</v>
      </c>
      <c r="Y167" s="25" t="e">
        <f>IF('Crisis Indicator Data'!#REF!="No Data",1,IF(#REF!&lt;&gt;"",1,0))</f>
        <v>#REF!</v>
      </c>
      <c r="Z167" s="25" t="e">
        <f>IF('Crisis Indicator Data'!#REF!="No Data",1,IF(#REF!&lt;&gt;"",1,0))</f>
        <v>#REF!</v>
      </c>
      <c r="AA167" s="25" t="e">
        <f>IF('Crisis Indicator Data'!#REF!="No Data",1,IF(#REF!&lt;&gt;"",1,0))</f>
        <v>#REF!</v>
      </c>
      <c r="AB167" s="25" t="e">
        <f>IF('Crisis Indicator Data'!#REF!="No Data",1,IF(#REF!&lt;&gt;"",1,0))</f>
        <v>#REF!</v>
      </c>
      <c r="AC167" s="25" t="e">
        <f>IF('Crisis Indicator Data'!#REF!="No Data",1,IF(#REF!&lt;&gt;"",1,0))</f>
        <v>#REF!</v>
      </c>
      <c r="AD167" s="25" t="e">
        <f>IF('Crisis Indicator Data'!#REF!="No Data",1,IF(#REF!&lt;&gt;"",1,0))</f>
        <v>#REF!</v>
      </c>
      <c r="AE167" s="25" t="e">
        <f>IF('Crisis Indicator Data'!#REF!="No Data",1,IF(#REF!&lt;&gt;"",1,0))</f>
        <v>#REF!</v>
      </c>
      <c r="AF167" s="25" t="e">
        <f>IF('Crisis Indicator Data'!#REF!="No Data",1,IF(#REF!&lt;&gt;"",1,0))</f>
        <v>#REF!</v>
      </c>
      <c r="AG167" s="25" t="e">
        <f>IF('Crisis Indicator Data'!#REF!="No Data",1,IF(#REF!&lt;&gt;"",1,0))</f>
        <v>#REF!</v>
      </c>
      <c r="AH167" s="25" t="e">
        <f>IF('Crisis Indicator Data'!#REF!="No Data",1,IF(#REF!&lt;&gt;"",1,0))</f>
        <v>#REF!</v>
      </c>
      <c r="AI167" s="25" t="e">
        <f>IF('Crisis Indicator Data'!#REF!="No Data",1,IF(#REF!&lt;&gt;"",1,0))</f>
        <v>#REF!</v>
      </c>
      <c r="AJ167" s="25" t="e">
        <f>IF('Crisis Indicator Data'!#REF!="No Data",1,IF(#REF!&lt;&gt;"",1,0))</f>
        <v>#REF!</v>
      </c>
      <c r="AK167" s="25" t="e">
        <f>IF('Crisis Indicator Data'!#REF!="No Data",1,IF(#REF!&lt;&gt;"",1,0))</f>
        <v>#REF!</v>
      </c>
      <c r="AL167" s="25" t="e">
        <f>IF('Crisis Indicator Data'!#REF!="No Data",1,IF(#REF!&lt;&gt;"",1,0))</f>
        <v>#REF!</v>
      </c>
      <c r="AM167" s="25" t="e">
        <f>IF('Crisis Indicator Data'!#REF!="No Data",1,IF(#REF!&lt;&gt;"",1,0))</f>
        <v>#REF!</v>
      </c>
      <c r="AN167" s="25" t="e">
        <f>IF('Crisis Indicator Data'!#REF!="No Data",1,IF(#REF!&lt;&gt;"",1,0))</f>
        <v>#REF!</v>
      </c>
      <c r="AO167" s="25" t="e">
        <f>IF('Crisis Indicator Data'!#REF!="No Data",1,IF(#REF!&lt;&gt;"",1,0))</f>
        <v>#REF!</v>
      </c>
      <c r="AP167" s="25" t="e">
        <f>IF('Crisis Indicator Data'!#REF!="No Data",1,IF(#REF!&lt;&gt;"",1,0))</f>
        <v>#REF!</v>
      </c>
      <c r="AQ167" s="25" t="e">
        <f>IF('Crisis Indicator Data'!#REF!="No Data",1,IF(#REF!&lt;&gt;"",1,0))</f>
        <v>#REF!</v>
      </c>
      <c r="AR167" s="25" t="e">
        <f>IF('Crisis Indicator Data'!#REF!="No Data",1,IF(#REF!&lt;&gt;"",1,0))</f>
        <v>#REF!</v>
      </c>
      <c r="AS167" s="25" t="e">
        <f>IF('Crisis Indicator Data'!#REF!="No Data",1,IF(#REF!&lt;&gt;"",1,0))</f>
        <v>#REF!</v>
      </c>
      <c r="AT167" s="25" t="e">
        <f>IF('Crisis Indicator Data'!#REF!="No Data",1,IF(#REF!&lt;&gt;"",1,0))</f>
        <v>#REF!</v>
      </c>
      <c r="AU167" s="25" t="e">
        <f>IF('Crisis Indicator Data'!#REF!="No Data",1,IF(#REF!&lt;&gt;"",1,0))</f>
        <v>#REF!</v>
      </c>
      <c r="AV167" s="25" t="e">
        <f>IF('Crisis Indicator Data'!#REF!="No Data",1,IF(#REF!&lt;&gt;"",1,0))</f>
        <v>#REF!</v>
      </c>
      <c r="AW167" s="25" t="e">
        <f>IF('Crisis Indicator Data'!#REF!="No Data",1,IF(#REF!&lt;&gt;"",1,0))</f>
        <v>#REF!</v>
      </c>
      <c r="AX167" s="25" t="e">
        <f>IF('Crisis Indicator Data'!#REF!="No Data",1,IF(#REF!&lt;&gt;"",1,0))</f>
        <v>#REF!</v>
      </c>
      <c r="AY167" s="25" t="e">
        <f>IF('Crisis Indicator Data'!#REF!="No Data",1,IF(#REF!&lt;&gt;"",1,0))</f>
        <v>#REF!</v>
      </c>
      <c r="AZ167" s="25" t="e">
        <f>IF('Crisis Indicator Data'!#REF!="No Data",1,IF(#REF!&lt;&gt;"",1,0))</f>
        <v>#REF!</v>
      </c>
      <c r="BA167" t="e">
        <f t="shared" si="10"/>
        <v>#REF!</v>
      </c>
      <c r="BB167" s="27" t="e">
        <f t="shared" si="11"/>
        <v>#REF!</v>
      </c>
    </row>
    <row r="168" spans="1:54">
      <c r="A168" t="s">
        <v>7106</v>
      </c>
      <c r="B168" s="25" t="e">
        <f>IF('Crisis Indicator Data'!#REF!="No Data",1,IF(#REF!&lt;&gt;"",1,0))</f>
        <v>#REF!</v>
      </c>
      <c r="C168" s="25" t="e">
        <f>IF('Crisis Indicator Data'!#REF!="No Data",1,IF(#REF!&lt;&gt;"",1,0))</f>
        <v>#REF!</v>
      </c>
      <c r="D168" s="25" t="e">
        <f>IF('Crisis Indicator Data'!#REF!="No Data",1,IF(#REF!&lt;&gt;"",1,0))</f>
        <v>#REF!</v>
      </c>
      <c r="E168" s="25" t="e">
        <f>IF('Crisis Indicator Data'!#REF!="No Data",1,IF(#REF!&lt;&gt;"",1,0))</f>
        <v>#REF!</v>
      </c>
      <c r="F168" s="25" t="e">
        <f>IF('Crisis Indicator Data'!#REF!="No Data",1,IF(#REF!&lt;&gt;"",1,0))</f>
        <v>#REF!</v>
      </c>
      <c r="G168" s="25" t="e">
        <f>IF('Crisis Indicator Data'!#REF!="No Data",1,IF(#REF!&lt;&gt;"",1,0))</f>
        <v>#REF!</v>
      </c>
      <c r="H168" s="25" t="e">
        <f>IF('Crisis Indicator Data'!#REF!="No Data",1,IF(#REF!&lt;&gt;"",1,0))</f>
        <v>#REF!</v>
      </c>
      <c r="I168" s="25" t="e">
        <f>IF('Crisis Indicator Data'!#REF!="No Data",1,IF(#REF!&lt;&gt;"",1,0))</f>
        <v>#REF!</v>
      </c>
      <c r="J168" s="25" t="e">
        <f>IF('Crisis Indicator Data'!#REF!="No Data",1,IF(#REF!&lt;&gt;"",1,0))</f>
        <v>#REF!</v>
      </c>
      <c r="K168" s="25" t="e">
        <f>IF('Crisis Indicator Data'!#REF!="No Data",1,IF(#REF!&lt;&gt;"",1,0))</f>
        <v>#REF!</v>
      </c>
      <c r="L168" s="25" t="e">
        <f>IF('Crisis Indicator Data'!#REF!="No Data",1,IF(#REF!&lt;&gt;"",1,0))</f>
        <v>#REF!</v>
      </c>
      <c r="M168" s="25" t="e">
        <f>IF('Crisis Indicator Data'!#REF!="No Data",1,IF(#REF!&lt;&gt;"",1,0))</f>
        <v>#REF!</v>
      </c>
      <c r="N168" s="25" t="e">
        <f>IF('Crisis Indicator Data'!#REF!="No Data",1,IF(#REF!&lt;&gt;"",1,0))</f>
        <v>#REF!</v>
      </c>
      <c r="O168" s="25" t="e">
        <f>IF('Crisis Indicator Data'!#REF!="No Data",1,IF(#REF!&lt;&gt;"",1,0))</f>
        <v>#REF!</v>
      </c>
      <c r="P168" s="25" t="e">
        <f>IF('Crisis Indicator Data'!#REF!="No Data",1,IF(#REF!&lt;&gt;"",1,0))</f>
        <v>#REF!</v>
      </c>
      <c r="Q168" s="25" t="e">
        <f>IF('Crisis Indicator Data'!#REF!="No Data",1,IF(#REF!&lt;&gt;"",1,0))</f>
        <v>#REF!</v>
      </c>
      <c r="R168" s="25" t="e">
        <f>IF('Crisis Indicator Data'!#REF!="No Data",1,IF(#REF!&lt;&gt;"",1,0))</f>
        <v>#REF!</v>
      </c>
      <c r="S168" s="25" t="e">
        <f>IF('Crisis Indicator Data'!#REF!="No Data",1,IF(#REF!&lt;&gt;"",1,0))</f>
        <v>#REF!</v>
      </c>
      <c r="T168" s="25" t="e">
        <f>IF('Crisis Indicator Data'!#REF!="No Data",1,IF(#REF!&lt;&gt;"",1,0))</f>
        <v>#REF!</v>
      </c>
      <c r="U168" s="25" t="e">
        <f>IF('Crisis Indicator Data'!#REF!="No Data",1,IF(#REF!&lt;&gt;"",1,0))</f>
        <v>#REF!</v>
      </c>
      <c r="V168" s="25" t="e">
        <f>IF('Crisis Indicator Data'!#REF!="No Data",1,IF(#REF!&lt;&gt;"",1,0))</f>
        <v>#REF!</v>
      </c>
      <c r="W168" s="25" t="e">
        <f>IF('Crisis Indicator Data'!#REF!="No Data",1,IF(#REF!&lt;&gt;"",1,0))</f>
        <v>#REF!</v>
      </c>
      <c r="X168" s="25" t="e">
        <f>IF('Crisis Indicator Data'!#REF!="No Data",1,IF(#REF!&lt;&gt;"",1,0))</f>
        <v>#REF!</v>
      </c>
      <c r="Y168" s="25" t="e">
        <f>IF('Crisis Indicator Data'!#REF!="No Data",1,IF(#REF!&lt;&gt;"",1,0))</f>
        <v>#REF!</v>
      </c>
      <c r="Z168" s="25" t="e">
        <f>IF('Crisis Indicator Data'!#REF!="No Data",1,IF(#REF!&lt;&gt;"",1,0))</f>
        <v>#REF!</v>
      </c>
      <c r="AA168" s="25" t="e">
        <f>IF('Crisis Indicator Data'!#REF!="No Data",1,IF(#REF!&lt;&gt;"",1,0))</f>
        <v>#REF!</v>
      </c>
      <c r="AB168" s="25" t="e">
        <f>IF('Crisis Indicator Data'!#REF!="No Data",1,IF(#REF!&lt;&gt;"",1,0))</f>
        <v>#REF!</v>
      </c>
      <c r="AC168" s="25" t="e">
        <f>IF('Crisis Indicator Data'!#REF!="No Data",1,IF(#REF!&lt;&gt;"",1,0))</f>
        <v>#REF!</v>
      </c>
      <c r="AD168" s="25" t="e">
        <f>IF('Crisis Indicator Data'!#REF!="No Data",1,IF(#REF!&lt;&gt;"",1,0))</f>
        <v>#REF!</v>
      </c>
      <c r="AE168" s="25" t="e">
        <f>IF('Crisis Indicator Data'!#REF!="No Data",1,IF(#REF!&lt;&gt;"",1,0))</f>
        <v>#REF!</v>
      </c>
      <c r="AF168" s="25" t="e">
        <f>IF('Crisis Indicator Data'!#REF!="No Data",1,IF(#REF!&lt;&gt;"",1,0))</f>
        <v>#REF!</v>
      </c>
      <c r="AG168" s="25" t="e">
        <f>IF('Crisis Indicator Data'!#REF!="No Data",1,IF(#REF!&lt;&gt;"",1,0))</f>
        <v>#REF!</v>
      </c>
      <c r="AH168" s="25" t="e">
        <f>IF('Crisis Indicator Data'!#REF!="No Data",1,IF(#REF!&lt;&gt;"",1,0))</f>
        <v>#REF!</v>
      </c>
      <c r="AI168" s="25" t="e">
        <f>IF('Crisis Indicator Data'!#REF!="No Data",1,IF(#REF!&lt;&gt;"",1,0))</f>
        <v>#REF!</v>
      </c>
      <c r="AJ168" s="25" t="e">
        <f>IF('Crisis Indicator Data'!#REF!="No Data",1,IF(#REF!&lt;&gt;"",1,0))</f>
        <v>#REF!</v>
      </c>
      <c r="AK168" s="25" t="e">
        <f>IF('Crisis Indicator Data'!#REF!="No Data",1,IF(#REF!&lt;&gt;"",1,0))</f>
        <v>#REF!</v>
      </c>
      <c r="AL168" s="25" t="e">
        <f>IF('Crisis Indicator Data'!#REF!="No Data",1,IF(#REF!&lt;&gt;"",1,0))</f>
        <v>#REF!</v>
      </c>
      <c r="AM168" s="25" t="e">
        <f>IF('Crisis Indicator Data'!#REF!="No Data",1,IF(#REF!&lt;&gt;"",1,0))</f>
        <v>#REF!</v>
      </c>
      <c r="AN168" s="25" t="e">
        <f>IF('Crisis Indicator Data'!#REF!="No Data",1,IF(#REF!&lt;&gt;"",1,0))</f>
        <v>#REF!</v>
      </c>
      <c r="AO168" s="25" t="e">
        <f>IF('Crisis Indicator Data'!#REF!="No Data",1,IF(#REF!&lt;&gt;"",1,0))</f>
        <v>#REF!</v>
      </c>
      <c r="AP168" s="25" t="e">
        <f>IF('Crisis Indicator Data'!#REF!="No Data",1,IF(#REF!&lt;&gt;"",1,0))</f>
        <v>#REF!</v>
      </c>
      <c r="AQ168" s="25" t="e">
        <f>IF('Crisis Indicator Data'!#REF!="No Data",1,IF(#REF!&lt;&gt;"",1,0))</f>
        <v>#REF!</v>
      </c>
      <c r="AR168" s="25" t="e">
        <f>IF('Crisis Indicator Data'!#REF!="No Data",1,IF(#REF!&lt;&gt;"",1,0))</f>
        <v>#REF!</v>
      </c>
      <c r="AS168" s="25" t="e">
        <f>IF('Crisis Indicator Data'!#REF!="No Data",1,IF(#REF!&lt;&gt;"",1,0))</f>
        <v>#REF!</v>
      </c>
      <c r="AT168" s="25" t="e">
        <f>IF('Crisis Indicator Data'!#REF!="No Data",1,IF(#REF!&lt;&gt;"",1,0))</f>
        <v>#REF!</v>
      </c>
      <c r="AU168" s="25" t="e">
        <f>IF('Crisis Indicator Data'!#REF!="No Data",1,IF(#REF!&lt;&gt;"",1,0))</f>
        <v>#REF!</v>
      </c>
      <c r="AV168" s="25" t="e">
        <f>IF('Crisis Indicator Data'!#REF!="No Data",1,IF(#REF!&lt;&gt;"",1,0))</f>
        <v>#REF!</v>
      </c>
      <c r="AW168" s="25" t="e">
        <f>IF('Crisis Indicator Data'!#REF!="No Data",1,IF(#REF!&lt;&gt;"",1,0))</f>
        <v>#REF!</v>
      </c>
      <c r="AX168" s="25" t="e">
        <f>IF('Crisis Indicator Data'!#REF!="No Data",1,IF(#REF!&lt;&gt;"",1,0))</f>
        <v>#REF!</v>
      </c>
      <c r="AY168" s="25" t="e">
        <f>IF('Crisis Indicator Data'!#REF!="No Data",1,IF(#REF!&lt;&gt;"",1,0))</f>
        <v>#REF!</v>
      </c>
      <c r="AZ168" s="25" t="e">
        <f>IF('Crisis Indicator Data'!#REF!="No Data",1,IF(#REF!&lt;&gt;"",1,0))</f>
        <v>#REF!</v>
      </c>
      <c r="BA168" t="e">
        <f t="shared" si="10"/>
        <v>#REF!</v>
      </c>
      <c r="BB168" s="27" t="e">
        <f t="shared" si="11"/>
        <v>#REF!</v>
      </c>
    </row>
    <row r="169" spans="1:54">
      <c r="A169" t="s">
        <v>7120</v>
      </c>
      <c r="B169" s="25" t="e">
        <f>IF('Crisis Indicator Data'!#REF!="No Data",1,IF(#REF!&lt;&gt;"",1,0))</f>
        <v>#REF!</v>
      </c>
      <c r="C169" s="25" t="e">
        <f>IF('Crisis Indicator Data'!#REF!="No Data",1,IF(#REF!&lt;&gt;"",1,0))</f>
        <v>#REF!</v>
      </c>
      <c r="D169" s="25" t="e">
        <f>IF('Crisis Indicator Data'!#REF!="No Data",1,IF(#REF!&lt;&gt;"",1,0))</f>
        <v>#REF!</v>
      </c>
      <c r="E169" s="25" t="e">
        <f>IF('Crisis Indicator Data'!#REF!="No Data",1,IF(#REF!&lt;&gt;"",1,0))</f>
        <v>#REF!</v>
      </c>
      <c r="F169" s="25" t="e">
        <f>IF('Crisis Indicator Data'!#REF!="No Data",1,IF(#REF!&lt;&gt;"",1,0))</f>
        <v>#REF!</v>
      </c>
      <c r="G169" s="25" t="e">
        <f>IF('Crisis Indicator Data'!#REF!="No Data",1,IF(#REF!&lt;&gt;"",1,0))</f>
        <v>#REF!</v>
      </c>
      <c r="H169" s="25" t="e">
        <f>IF('Crisis Indicator Data'!#REF!="No Data",1,IF(#REF!&lt;&gt;"",1,0))</f>
        <v>#REF!</v>
      </c>
      <c r="I169" s="25" t="e">
        <f>IF('Crisis Indicator Data'!#REF!="No Data",1,IF(#REF!&lt;&gt;"",1,0))</f>
        <v>#REF!</v>
      </c>
      <c r="J169" s="25" t="e">
        <f>IF('Crisis Indicator Data'!#REF!="No Data",1,IF(#REF!&lt;&gt;"",1,0))</f>
        <v>#REF!</v>
      </c>
      <c r="K169" s="25" t="e">
        <f>IF('Crisis Indicator Data'!#REF!="No Data",1,IF(#REF!&lt;&gt;"",1,0))</f>
        <v>#REF!</v>
      </c>
      <c r="L169" s="25" t="e">
        <f>IF('Crisis Indicator Data'!#REF!="No Data",1,IF(#REF!&lt;&gt;"",1,0))</f>
        <v>#REF!</v>
      </c>
      <c r="M169" s="25" t="e">
        <f>IF('Crisis Indicator Data'!#REF!="No Data",1,IF(#REF!&lt;&gt;"",1,0))</f>
        <v>#REF!</v>
      </c>
      <c r="N169" s="25" t="e">
        <f>IF('Crisis Indicator Data'!#REF!="No Data",1,IF(#REF!&lt;&gt;"",1,0))</f>
        <v>#REF!</v>
      </c>
      <c r="O169" s="25" t="e">
        <f>IF('Crisis Indicator Data'!#REF!="No Data",1,IF(#REF!&lt;&gt;"",1,0))</f>
        <v>#REF!</v>
      </c>
      <c r="P169" s="25" t="e">
        <f>IF('Crisis Indicator Data'!#REF!="No Data",1,IF(#REF!&lt;&gt;"",1,0))</f>
        <v>#REF!</v>
      </c>
      <c r="Q169" s="25" t="e">
        <f>IF('Crisis Indicator Data'!#REF!="No Data",1,IF(#REF!&lt;&gt;"",1,0))</f>
        <v>#REF!</v>
      </c>
      <c r="R169" s="25" t="e">
        <f>IF('Crisis Indicator Data'!#REF!="No Data",1,IF(#REF!&lt;&gt;"",1,0))</f>
        <v>#REF!</v>
      </c>
      <c r="S169" s="25" t="e">
        <f>IF('Crisis Indicator Data'!#REF!="No Data",1,IF(#REF!&lt;&gt;"",1,0))</f>
        <v>#REF!</v>
      </c>
      <c r="T169" s="25" t="e">
        <f>IF('Crisis Indicator Data'!#REF!="No Data",1,IF(#REF!&lt;&gt;"",1,0))</f>
        <v>#REF!</v>
      </c>
      <c r="U169" s="25" t="e">
        <f>IF('Crisis Indicator Data'!#REF!="No Data",1,IF(#REF!&lt;&gt;"",1,0))</f>
        <v>#REF!</v>
      </c>
      <c r="V169" s="25" t="e">
        <f>IF('Crisis Indicator Data'!#REF!="No Data",1,IF(#REF!&lt;&gt;"",1,0))</f>
        <v>#REF!</v>
      </c>
      <c r="W169" s="25" t="e">
        <f>IF('Crisis Indicator Data'!#REF!="No Data",1,IF(#REF!&lt;&gt;"",1,0))</f>
        <v>#REF!</v>
      </c>
      <c r="X169" s="25" t="e">
        <f>IF('Crisis Indicator Data'!#REF!="No Data",1,IF(#REF!&lt;&gt;"",1,0))</f>
        <v>#REF!</v>
      </c>
      <c r="Y169" s="25" t="e">
        <f>IF('Crisis Indicator Data'!#REF!="No Data",1,IF(#REF!&lt;&gt;"",1,0))</f>
        <v>#REF!</v>
      </c>
      <c r="Z169" s="25" t="e">
        <f>IF('Crisis Indicator Data'!#REF!="No Data",1,IF(#REF!&lt;&gt;"",1,0))</f>
        <v>#REF!</v>
      </c>
      <c r="AA169" s="25" t="e">
        <f>IF('Crisis Indicator Data'!#REF!="No Data",1,IF(#REF!&lt;&gt;"",1,0))</f>
        <v>#REF!</v>
      </c>
      <c r="AB169" s="25" t="e">
        <f>IF('Crisis Indicator Data'!#REF!="No Data",1,IF(#REF!&lt;&gt;"",1,0))</f>
        <v>#REF!</v>
      </c>
      <c r="AC169" s="25" t="e">
        <f>IF('Crisis Indicator Data'!#REF!="No Data",1,IF(#REF!&lt;&gt;"",1,0))</f>
        <v>#REF!</v>
      </c>
      <c r="AD169" s="25" t="e">
        <f>IF('Crisis Indicator Data'!#REF!="No Data",1,IF(#REF!&lt;&gt;"",1,0))</f>
        <v>#REF!</v>
      </c>
      <c r="AE169" s="25" t="e">
        <f>IF('Crisis Indicator Data'!#REF!="No Data",1,IF(#REF!&lt;&gt;"",1,0))</f>
        <v>#REF!</v>
      </c>
      <c r="AF169" s="25" t="e">
        <f>IF('Crisis Indicator Data'!#REF!="No Data",1,IF(#REF!&lt;&gt;"",1,0))</f>
        <v>#REF!</v>
      </c>
      <c r="AG169" s="25" t="e">
        <f>IF('Crisis Indicator Data'!#REF!="No Data",1,IF(#REF!&lt;&gt;"",1,0))</f>
        <v>#REF!</v>
      </c>
      <c r="AH169" s="25" t="e">
        <f>IF('Crisis Indicator Data'!#REF!="No Data",1,IF(#REF!&lt;&gt;"",1,0))</f>
        <v>#REF!</v>
      </c>
      <c r="AI169" s="25" t="e">
        <f>IF('Crisis Indicator Data'!#REF!="No Data",1,IF(#REF!&lt;&gt;"",1,0))</f>
        <v>#REF!</v>
      </c>
      <c r="AJ169" s="25" t="e">
        <f>IF('Crisis Indicator Data'!#REF!="No Data",1,IF(#REF!&lt;&gt;"",1,0))</f>
        <v>#REF!</v>
      </c>
      <c r="AK169" s="25" t="e">
        <f>IF('Crisis Indicator Data'!#REF!="No Data",1,IF(#REF!&lt;&gt;"",1,0))</f>
        <v>#REF!</v>
      </c>
      <c r="AL169" s="25" t="e">
        <f>IF('Crisis Indicator Data'!#REF!="No Data",1,IF(#REF!&lt;&gt;"",1,0))</f>
        <v>#REF!</v>
      </c>
      <c r="AM169" s="25" t="e">
        <f>IF('Crisis Indicator Data'!#REF!="No Data",1,IF(#REF!&lt;&gt;"",1,0))</f>
        <v>#REF!</v>
      </c>
      <c r="AN169" s="25" t="e">
        <f>IF('Crisis Indicator Data'!#REF!="No Data",1,IF(#REF!&lt;&gt;"",1,0))</f>
        <v>#REF!</v>
      </c>
      <c r="AO169" s="25" t="e">
        <f>IF('Crisis Indicator Data'!#REF!="No Data",1,IF(#REF!&lt;&gt;"",1,0))</f>
        <v>#REF!</v>
      </c>
      <c r="AP169" s="25" t="e">
        <f>IF('Crisis Indicator Data'!#REF!="No Data",1,IF(#REF!&lt;&gt;"",1,0))</f>
        <v>#REF!</v>
      </c>
      <c r="AQ169" s="25" t="e">
        <f>IF('Crisis Indicator Data'!#REF!="No Data",1,IF(#REF!&lt;&gt;"",1,0))</f>
        <v>#REF!</v>
      </c>
      <c r="AR169" s="25" t="e">
        <f>IF('Crisis Indicator Data'!#REF!="No Data",1,IF(#REF!&lt;&gt;"",1,0))</f>
        <v>#REF!</v>
      </c>
      <c r="AS169" s="25" t="e">
        <f>IF('Crisis Indicator Data'!#REF!="No Data",1,IF(#REF!&lt;&gt;"",1,0))</f>
        <v>#REF!</v>
      </c>
      <c r="AT169" s="25" t="e">
        <f>IF('Crisis Indicator Data'!#REF!="No Data",1,IF(#REF!&lt;&gt;"",1,0))</f>
        <v>#REF!</v>
      </c>
      <c r="AU169" s="25" t="e">
        <f>IF('Crisis Indicator Data'!#REF!="No Data",1,IF(#REF!&lt;&gt;"",1,0))</f>
        <v>#REF!</v>
      </c>
      <c r="AV169" s="25" t="e">
        <f>IF('Crisis Indicator Data'!#REF!="No Data",1,IF(#REF!&lt;&gt;"",1,0))</f>
        <v>#REF!</v>
      </c>
      <c r="AW169" s="25" t="e">
        <f>IF('Crisis Indicator Data'!#REF!="No Data",1,IF(#REF!&lt;&gt;"",1,0))</f>
        <v>#REF!</v>
      </c>
      <c r="AX169" s="25" t="e">
        <f>IF('Crisis Indicator Data'!#REF!="No Data",1,IF(#REF!&lt;&gt;"",1,0))</f>
        <v>#REF!</v>
      </c>
      <c r="AY169" s="25" t="e">
        <f>IF('Crisis Indicator Data'!#REF!="No Data",1,IF(#REF!&lt;&gt;"",1,0))</f>
        <v>#REF!</v>
      </c>
      <c r="AZ169" s="25" t="e">
        <f>IF('Crisis Indicator Data'!#REF!="No Data",1,IF(#REF!&lt;&gt;"",1,0))</f>
        <v>#REF!</v>
      </c>
      <c r="BA169" t="e">
        <f t="shared" si="10"/>
        <v>#REF!</v>
      </c>
      <c r="BB169" s="27" t="e">
        <f t="shared" si="11"/>
        <v>#REF!</v>
      </c>
    </row>
    <row r="170" spans="1:54">
      <c r="A170" t="s">
        <v>7104</v>
      </c>
      <c r="B170" s="25" t="e">
        <f>IF('Crisis Indicator Data'!#REF!="No Data",1,IF(#REF!&lt;&gt;"",1,0))</f>
        <v>#REF!</v>
      </c>
      <c r="C170" s="25" t="e">
        <f>IF('Crisis Indicator Data'!#REF!="No Data",1,IF(#REF!&lt;&gt;"",1,0))</f>
        <v>#REF!</v>
      </c>
      <c r="D170" s="25" t="e">
        <f>IF('Crisis Indicator Data'!#REF!="No Data",1,IF(#REF!&lt;&gt;"",1,0))</f>
        <v>#REF!</v>
      </c>
      <c r="E170" s="25" t="e">
        <f>IF('Crisis Indicator Data'!#REF!="No Data",1,IF(#REF!&lt;&gt;"",1,0))</f>
        <v>#REF!</v>
      </c>
      <c r="F170" s="25" t="e">
        <f>IF('Crisis Indicator Data'!#REF!="No Data",1,IF(#REF!&lt;&gt;"",1,0))</f>
        <v>#REF!</v>
      </c>
      <c r="G170" s="25" t="e">
        <f>IF('Crisis Indicator Data'!#REF!="No Data",1,IF(#REF!&lt;&gt;"",1,0))</f>
        <v>#REF!</v>
      </c>
      <c r="H170" s="25" t="e">
        <f>IF('Crisis Indicator Data'!#REF!="No Data",1,IF(#REF!&lt;&gt;"",1,0))</f>
        <v>#REF!</v>
      </c>
      <c r="I170" s="25" t="e">
        <f>IF('Crisis Indicator Data'!#REF!="No Data",1,IF(#REF!&lt;&gt;"",1,0))</f>
        <v>#REF!</v>
      </c>
      <c r="J170" s="25" t="e">
        <f>IF('Crisis Indicator Data'!#REF!="No Data",1,IF(#REF!&lt;&gt;"",1,0))</f>
        <v>#REF!</v>
      </c>
      <c r="K170" s="25" t="e">
        <f>IF('Crisis Indicator Data'!#REF!="No Data",1,IF(#REF!&lt;&gt;"",1,0))</f>
        <v>#REF!</v>
      </c>
      <c r="L170" s="25" t="e">
        <f>IF('Crisis Indicator Data'!#REF!="No Data",1,IF(#REF!&lt;&gt;"",1,0))</f>
        <v>#REF!</v>
      </c>
      <c r="M170" s="25" t="e">
        <f>IF('Crisis Indicator Data'!#REF!="No Data",1,IF(#REF!&lt;&gt;"",1,0))</f>
        <v>#REF!</v>
      </c>
      <c r="N170" s="25" t="e">
        <f>IF('Crisis Indicator Data'!#REF!="No Data",1,IF(#REF!&lt;&gt;"",1,0))</f>
        <v>#REF!</v>
      </c>
      <c r="O170" s="25" t="e">
        <f>IF('Crisis Indicator Data'!#REF!="No Data",1,IF(#REF!&lt;&gt;"",1,0))</f>
        <v>#REF!</v>
      </c>
      <c r="P170" s="25" t="e">
        <f>IF('Crisis Indicator Data'!#REF!="No Data",1,IF(#REF!&lt;&gt;"",1,0))</f>
        <v>#REF!</v>
      </c>
      <c r="Q170" s="25" t="e">
        <f>IF('Crisis Indicator Data'!#REF!="No Data",1,IF(#REF!&lt;&gt;"",1,0))</f>
        <v>#REF!</v>
      </c>
      <c r="R170" s="25" t="e">
        <f>IF('Crisis Indicator Data'!#REF!="No Data",1,IF(#REF!&lt;&gt;"",1,0))</f>
        <v>#REF!</v>
      </c>
      <c r="S170" s="25" t="e">
        <f>IF('Crisis Indicator Data'!#REF!="No Data",1,IF(#REF!&lt;&gt;"",1,0))</f>
        <v>#REF!</v>
      </c>
      <c r="T170" s="25" t="e">
        <f>IF('Crisis Indicator Data'!#REF!="No Data",1,IF(#REF!&lt;&gt;"",1,0))</f>
        <v>#REF!</v>
      </c>
      <c r="U170" s="25" t="e">
        <f>IF('Crisis Indicator Data'!#REF!="No Data",1,IF(#REF!&lt;&gt;"",1,0))</f>
        <v>#REF!</v>
      </c>
      <c r="V170" s="25" t="e">
        <f>IF('Crisis Indicator Data'!#REF!="No Data",1,IF(#REF!&lt;&gt;"",1,0))</f>
        <v>#REF!</v>
      </c>
      <c r="W170" s="25" t="e">
        <f>IF('Crisis Indicator Data'!#REF!="No Data",1,IF(#REF!&lt;&gt;"",1,0))</f>
        <v>#REF!</v>
      </c>
      <c r="X170" s="25" t="e">
        <f>IF('Crisis Indicator Data'!#REF!="No Data",1,IF(#REF!&lt;&gt;"",1,0))</f>
        <v>#REF!</v>
      </c>
      <c r="Y170" s="25" t="e">
        <f>IF('Crisis Indicator Data'!#REF!="No Data",1,IF(#REF!&lt;&gt;"",1,0))</f>
        <v>#REF!</v>
      </c>
      <c r="Z170" s="25" t="e">
        <f>IF('Crisis Indicator Data'!#REF!="No Data",1,IF(#REF!&lt;&gt;"",1,0))</f>
        <v>#REF!</v>
      </c>
      <c r="AA170" s="25" t="e">
        <f>IF('Crisis Indicator Data'!#REF!="No Data",1,IF(#REF!&lt;&gt;"",1,0))</f>
        <v>#REF!</v>
      </c>
      <c r="AB170" s="25" t="e">
        <f>IF('Crisis Indicator Data'!#REF!="No Data",1,IF(#REF!&lt;&gt;"",1,0))</f>
        <v>#REF!</v>
      </c>
      <c r="AC170" s="25" t="e">
        <f>IF('Crisis Indicator Data'!#REF!="No Data",1,IF(#REF!&lt;&gt;"",1,0))</f>
        <v>#REF!</v>
      </c>
      <c r="AD170" s="25" t="e">
        <f>IF('Crisis Indicator Data'!#REF!="No Data",1,IF(#REF!&lt;&gt;"",1,0))</f>
        <v>#REF!</v>
      </c>
      <c r="AE170" s="25" t="e">
        <f>IF('Crisis Indicator Data'!#REF!="No Data",1,IF(#REF!&lt;&gt;"",1,0))</f>
        <v>#REF!</v>
      </c>
      <c r="AF170" s="25" t="e">
        <f>IF('Crisis Indicator Data'!#REF!="No Data",1,IF(#REF!&lt;&gt;"",1,0))</f>
        <v>#REF!</v>
      </c>
      <c r="AG170" s="25" t="e">
        <f>IF('Crisis Indicator Data'!#REF!="No Data",1,IF(#REF!&lt;&gt;"",1,0))</f>
        <v>#REF!</v>
      </c>
      <c r="AH170" s="25" t="e">
        <f>IF('Crisis Indicator Data'!#REF!="No Data",1,IF(#REF!&lt;&gt;"",1,0))</f>
        <v>#REF!</v>
      </c>
      <c r="AI170" s="25" t="e">
        <f>IF('Crisis Indicator Data'!#REF!="No Data",1,IF(#REF!&lt;&gt;"",1,0))</f>
        <v>#REF!</v>
      </c>
      <c r="AJ170" s="25" t="e">
        <f>IF('Crisis Indicator Data'!#REF!="No Data",1,IF(#REF!&lt;&gt;"",1,0))</f>
        <v>#REF!</v>
      </c>
      <c r="AK170" s="25" t="e">
        <f>IF('Crisis Indicator Data'!#REF!="No Data",1,IF(#REF!&lt;&gt;"",1,0))</f>
        <v>#REF!</v>
      </c>
      <c r="AL170" s="25" t="e">
        <f>IF('Crisis Indicator Data'!#REF!="No Data",1,IF(#REF!&lt;&gt;"",1,0))</f>
        <v>#REF!</v>
      </c>
      <c r="AM170" s="25" t="e">
        <f>IF('Crisis Indicator Data'!#REF!="No Data",1,IF(#REF!&lt;&gt;"",1,0))</f>
        <v>#REF!</v>
      </c>
      <c r="AN170" s="25" t="e">
        <f>IF('Crisis Indicator Data'!#REF!="No Data",1,IF(#REF!&lt;&gt;"",1,0))</f>
        <v>#REF!</v>
      </c>
      <c r="AO170" s="25" t="e">
        <f>IF('Crisis Indicator Data'!#REF!="No Data",1,IF(#REF!&lt;&gt;"",1,0))</f>
        <v>#REF!</v>
      </c>
      <c r="AP170" s="25" t="e">
        <f>IF('Crisis Indicator Data'!#REF!="No Data",1,IF(#REF!&lt;&gt;"",1,0))</f>
        <v>#REF!</v>
      </c>
      <c r="AQ170" s="25" t="e">
        <f>IF('Crisis Indicator Data'!#REF!="No Data",1,IF(#REF!&lt;&gt;"",1,0))</f>
        <v>#REF!</v>
      </c>
      <c r="AR170" s="25" t="e">
        <f>IF('Crisis Indicator Data'!#REF!="No Data",1,IF(#REF!&lt;&gt;"",1,0))</f>
        <v>#REF!</v>
      </c>
      <c r="AS170" s="25" t="e">
        <f>IF('Crisis Indicator Data'!#REF!="No Data",1,IF(#REF!&lt;&gt;"",1,0))</f>
        <v>#REF!</v>
      </c>
      <c r="AT170" s="25" t="e">
        <f>IF('Crisis Indicator Data'!#REF!="No Data",1,IF(#REF!&lt;&gt;"",1,0))</f>
        <v>#REF!</v>
      </c>
      <c r="AU170" s="25" t="e">
        <f>IF('Crisis Indicator Data'!#REF!="No Data",1,IF(#REF!&lt;&gt;"",1,0))</f>
        <v>#REF!</v>
      </c>
      <c r="AV170" s="25" t="e">
        <f>IF('Crisis Indicator Data'!#REF!="No Data",1,IF(#REF!&lt;&gt;"",1,0))</f>
        <v>#REF!</v>
      </c>
      <c r="AW170" s="25" t="e">
        <f>IF('Crisis Indicator Data'!#REF!="No Data",1,IF(#REF!&lt;&gt;"",1,0))</f>
        <v>#REF!</v>
      </c>
      <c r="AX170" s="25" t="e">
        <f>IF('Crisis Indicator Data'!#REF!="No Data",1,IF(#REF!&lt;&gt;"",1,0))</f>
        <v>#REF!</v>
      </c>
      <c r="AY170" s="25" t="e">
        <f>IF('Crisis Indicator Data'!#REF!="No Data",1,IF(#REF!&lt;&gt;"",1,0))</f>
        <v>#REF!</v>
      </c>
      <c r="AZ170" s="25" t="e">
        <f>IF('Crisis Indicator Data'!#REF!="No Data",1,IF(#REF!&lt;&gt;"",1,0))</f>
        <v>#REF!</v>
      </c>
      <c r="BA170" t="e">
        <f t="shared" si="10"/>
        <v>#REF!</v>
      </c>
      <c r="BB170" s="27" t="e">
        <f t="shared" si="11"/>
        <v>#REF!</v>
      </c>
    </row>
    <row r="171" spans="1:54">
      <c r="A171" t="s">
        <v>6998</v>
      </c>
      <c r="B171" s="25" t="e">
        <f>IF('Crisis Indicator Data'!#REF!="No Data",1,IF(#REF!&lt;&gt;"",1,0))</f>
        <v>#REF!</v>
      </c>
      <c r="C171" s="25" t="e">
        <f>IF('Crisis Indicator Data'!#REF!="No Data",1,IF(#REF!&lt;&gt;"",1,0))</f>
        <v>#REF!</v>
      </c>
      <c r="D171" s="25" t="e">
        <f>IF('Crisis Indicator Data'!#REF!="No Data",1,IF(#REF!&lt;&gt;"",1,0))</f>
        <v>#REF!</v>
      </c>
      <c r="E171" s="25" t="e">
        <f>IF('Crisis Indicator Data'!#REF!="No Data",1,IF(#REF!&lt;&gt;"",1,0))</f>
        <v>#REF!</v>
      </c>
      <c r="F171" s="25" t="e">
        <f>IF('Crisis Indicator Data'!#REF!="No Data",1,IF(#REF!&lt;&gt;"",1,0))</f>
        <v>#REF!</v>
      </c>
      <c r="G171" s="25" t="e">
        <f>IF('Crisis Indicator Data'!#REF!="No Data",1,IF(#REF!&lt;&gt;"",1,0))</f>
        <v>#REF!</v>
      </c>
      <c r="H171" s="25" t="e">
        <f>IF('Crisis Indicator Data'!#REF!="No Data",1,IF(#REF!&lt;&gt;"",1,0))</f>
        <v>#REF!</v>
      </c>
      <c r="I171" s="25" t="e">
        <f>IF('Crisis Indicator Data'!#REF!="No Data",1,IF(#REF!&lt;&gt;"",1,0))</f>
        <v>#REF!</v>
      </c>
      <c r="J171" s="25" t="e">
        <f>IF('Crisis Indicator Data'!#REF!="No Data",1,IF(#REF!&lt;&gt;"",1,0))</f>
        <v>#REF!</v>
      </c>
      <c r="K171" s="25" t="e">
        <f>IF('Crisis Indicator Data'!#REF!="No Data",1,IF(#REF!&lt;&gt;"",1,0))</f>
        <v>#REF!</v>
      </c>
      <c r="L171" s="25" t="e">
        <f>IF('Crisis Indicator Data'!#REF!="No Data",1,IF(#REF!&lt;&gt;"",1,0))</f>
        <v>#REF!</v>
      </c>
      <c r="M171" s="25" t="e">
        <f>IF('Crisis Indicator Data'!#REF!="No Data",1,IF(#REF!&lt;&gt;"",1,0))</f>
        <v>#REF!</v>
      </c>
      <c r="N171" s="25" t="e">
        <f>IF('Crisis Indicator Data'!#REF!="No Data",1,IF(#REF!&lt;&gt;"",1,0))</f>
        <v>#REF!</v>
      </c>
      <c r="O171" s="25" t="e">
        <f>IF('Crisis Indicator Data'!#REF!="No Data",1,IF(#REF!&lt;&gt;"",1,0))</f>
        <v>#REF!</v>
      </c>
      <c r="P171" s="25" t="e">
        <f>IF('Crisis Indicator Data'!#REF!="No Data",1,IF(#REF!&lt;&gt;"",1,0))</f>
        <v>#REF!</v>
      </c>
      <c r="Q171" s="25" t="e">
        <f>IF('Crisis Indicator Data'!#REF!="No Data",1,IF(#REF!&lt;&gt;"",1,0))</f>
        <v>#REF!</v>
      </c>
      <c r="R171" s="25" t="e">
        <f>IF('Crisis Indicator Data'!#REF!="No Data",1,IF(#REF!&lt;&gt;"",1,0))</f>
        <v>#REF!</v>
      </c>
      <c r="S171" s="25" t="e">
        <f>IF('Crisis Indicator Data'!#REF!="No Data",1,IF(#REF!&lt;&gt;"",1,0))</f>
        <v>#REF!</v>
      </c>
      <c r="T171" s="25" t="e">
        <f>IF('Crisis Indicator Data'!#REF!="No Data",1,IF(#REF!&lt;&gt;"",1,0))</f>
        <v>#REF!</v>
      </c>
      <c r="U171" s="25" t="e">
        <f>IF('Crisis Indicator Data'!#REF!="No Data",1,IF(#REF!&lt;&gt;"",1,0))</f>
        <v>#REF!</v>
      </c>
      <c r="V171" s="25" t="e">
        <f>IF('Crisis Indicator Data'!#REF!="No Data",1,IF(#REF!&lt;&gt;"",1,0))</f>
        <v>#REF!</v>
      </c>
      <c r="W171" s="25" t="e">
        <f>IF('Crisis Indicator Data'!#REF!="No Data",1,IF(#REF!&lt;&gt;"",1,0))</f>
        <v>#REF!</v>
      </c>
      <c r="X171" s="25" t="e">
        <f>IF('Crisis Indicator Data'!#REF!="No Data",1,IF(#REF!&lt;&gt;"",1,0))</f>
        <v>#REF!</v>
      </c>
      <c r="Y171" s="25" t="e">
        <f>IF('Crisis Indicator Data'!#REF!="No Data",1,IF(#REF!&lt;&gt;"",1,0))</f>
        <v>#REF!</v>
      </c>
      <c r="Z171" s="25" t="e">
        <f>IF('Crisis Indicator Data'!#REF!="No Data",1,IF(#REF!&lt;&gt;"",1,0))</f>
        <v>#REF!</v>
      </c>
      <c r="AA171" s="25" t="e">
        <f>IF('Crisis Indicator Data'!#REF!="No Data",1,IF(#REF!&lt;&gt;"",1,0))</f>
        <v>#REF!</v>
      </c>
      <c r="AB171" s="25" t="e">
        <f>IF('Crisis Indicator Data'!#REF!="No Data",1,IF(#REF!&lt;&gt;"",1,0))</f>
        <v>#REF!</v>
      </c>
      <c r="AC171" s="25" t="e">
        <f>IF('Crisis Indicator Data'!#REF!="No Data",1,IF(#REF!&lt;&gt;"",1,0))</f>
        <v>#REF!</v>
      </c>
      <c r="AD171" s="25" t="e">
        <f>IF('Crisis Indicator Data'!#REF!="No Data",1,IF(#REF!&lt;&gt;"",1,0))</f>
        <v>#REF!</v>
      </c>
      <c r="AE171" s="25" t="e">
        <f>IF('Crisis Indicator Data'!#REF!="No Data",1,IF(#REF!&lt;&gt;"",1,0))</f>
        <v>#REF!</v>
      </c>
      <c r="AF171" s="25" t="e">
        <f>IF('Crisis Indicator Data'!#REF!="No Data",1,IF(#REF!&lt;&gt;"",1,0))</f>
        <v>#REF!</v>
      </c>
      <c r="AG171" s="25" t="e">
        <f>IF('Crisis Indicator Data'!#REF!="No Data",1,IF(#REF!&lt;&gt;"",1,0))</f>
        <v>#REF!</v>
      </c>
      <c r="AH171" s="25" t="e">
        <f>IF('Crisis Indicator Data'!#REF!="No Data",1,IF(#REF!&lt;&gt;"",1,0))</f>
        <v>#REF!</v>
      </c>
      <c r="AI171" s="25" t="e">
        <f>IF('Crisis Indicator Data'!#REF!="No Data",1,IF(#REF!&lt;&gt;"",1,0))</f>
        <v>#REF!</v>
      </c>
      <c r="AJ171" s="25" t="e">
        <f>IF('Crisis Indicator Data'!#REF!="No Data",1,IF(#REF!&lt;&gt;"",1,0))</f>
        <v>#REF!</v>
      </c>
      <c r="AK171" s="25" t="e">
        <f>IF('Crisis Indicator Data'!#REF!="No Data",1,IF(#REF!&lt;&gt;"",1,0))</f>
        <v>#REF!</v>
      </c>
      <c r="AL171" s="25" t="e">
        <f>IF('Crisis Indicator Data'!#REF!="No Data",1,IF(#REF!&lt;&gt;"",1,0))</f>
        <v>#REF!</v>
      </c>
      <c r="AM171" s="25" t="e">
        <f>IF('Crisis Indicator Data'!#REF!="No Data",1,IF(#REF!&lt;&gt;"",1,0))</f>
        <v>#REF!</v>
      </c>
      <c r="AN171" s="25" t="e">
        <f>IF('Crisis Indicator Data'!#REF!="No Data",1,IF(#REF!&lt;&gt;"",1,0))</f>
        <v>#REF!</v>
      </c>
      <c r="AO171" s="25" t="e">
        <f>IF('Crisis Indicator Data'!#REF!="No Data",1,IF(#REF!&lt;&gt;"",1,0))</f>
        <v>#REF!</v>
      </c>
      <c r="AP171" s="25" t="e">
        <f>IF('Crisis Indicator Data'!#REF!="No Data",1,IF(#REF!&lt;&gt;"",1,0))</f>
        <v>#REF!</v>
      </c>
      <c r="AQ171" s="25" t="e">
        <f>IF('Crisis Indicator Data'!#REF!="No Data",1,IF(#REF!&lt;&gt;"",1,0))</f>
        <v>#REF!</v>
      </c>
      <c r="AR171" s="25" t="e">
        <f>IF('Crisis Indicator Data'!#REF!="No Data",1,IF(#REF!&lt;&gt;"",1,0))</f>
        <v>#REF!</v>
      </c>
      <c r="AS171" s="25" t="e">
        <f>IF('Crisis Indicator Data'!#REF!="No Data",1,IF(#REF!&lt;&gt;"",1,0))</f>
        <v>#REF!</v>
      </c>
      <c r="AT171" s="25" t="e">
        <f>IF('Crisis Indicator Data'!#REF!="No Data",1,IF(#REF!&lt;&gt;"",1,0))</f>
        <v>#REF!</v>
      </c>
      <c r="AU171" s="25" t="e">
        <f>IF('Crisis Indicator Data'!#REF!="No Data",1,IF(#REF!&lt;&gt;"",1,0))</f>
        <v>#REF!</v>
      </c>
      <c r="AV171" s="25" t="e">
        <f>IF('Crisis Indicator Data'!#REF!="No Data",1,IF(#REF!&lt;&gt;"",1,0))</f>
        <v>#REF!</v>
      </c>
      <c r="AW171" s="25" t="e">
        <f>IF('Crisis Indicator Data'!#REF!="No Data",1,IF(#REF!&lt;&gt;"",1,0))</f>
        <v>#REF!</v>
      </c>
      <c r="AX171" s="25" t="e">
        <f>IF('Crisis Indicator Data'!#REF!="No Data",1,IF(#REF!&lt;&gt;"",1,0))</f>
        <v>#REF!</v>
      </c>
      <c r="AY171" s="25" t="e">
        <f>IF('Crisis Indicator Data'!#REF!="No Data",1,IF(#REF!&lt;&gt;"",1,0))</f>
        <v>#REF!</v>
      </c>
      <c r="AZ171" s="25" t="e">
        <f>IF('Crisis Indicator Data'!#REF!="No Data",1,IF(#REF!&lt;&gt;"",1,0))</f>
        <v>#REF!</v>
      </c>
      <c r="BA171" t="e">
        <f t="shared" si="10"/>
        <v>#REF!</v>
      </c>
      <c r="BB171" s="27" t="e">
        <f t="shared" si="11"/>
        <v>#REF!</v>
      </c>
    </row>
    <row r="172" spans="1:54">
      <c r="A172" t="s">
        <v>7110</v>
      </c>
      <c r="B172" s="25" t="e">
        <f>IF('Crisis Indicator Data'!#REF!="No Data",1,IF(#REF!&lt;&gt;"",1,0))</f>
        <v>#REF!</v>
      </c>
      <c r="C172" s="25" t="e">
        <f>IF('Crisis Indicator Data'!#REF!="No Data",1,IF(#REF!&lt;&gt;"",1,0))</f>
        <v>#REF!</v>
      </c>
      <c r="D172" s="25" t="e">
        <f>IF('Crisis Indicator Data'!#REF!="No Data",1,IF(#REF!&lt;&gt;"",1,0))</f>
        <v>#REF!</v>
      </c>
      <c r="E172" s="25" t="e">
        <f>IF('Crisis Indicator Data'!#REF!="No Data",1,IF(#REF!&lt;&gt;"",1,0))</f>
        <v>#REF!</v>
      </c>
      <c r="F172" s="25" t="e">
        <f>IF('Crisis Indicator Data'!#REF!="No Data",1,IF(#REF!&lt;&gt;"",1,0))</f>
        <v>#REF!</v>
      </c>
      <c r="G172" s="25" t="e">
        <f>IF('Crisis Indicator Data'!#REF!="No Data",1,IF(#REF!&lt;&gt;"",1,0))</f>
        <v>#REF!</v>
      </c>
      <c r="H172" s="25" t="e">
        <f>IF('Crisis Indicator Data'!#REF!="No Data",1,IF(#REF!&lt;&gt;"",1,0))</f>
        <v>#REF!</v>
      </c>
      <c r="I172" s="25" t="e">
        <f>IF('Crisis Indicator Data'!#REF!="No Data",1,IF(#REF!&lt;&gt;"",1,0))</f>
        <v>#REF!</v>
      </c>
      <c r="J172" s="25" t="e">
        <f>IF('Crisis Indicator Data'!#REF!="No Data",1,IF(#REF!&lt;&gt;"",1,0))</f>
        <v>#REF!</v>
      </c>
      <c r="K172" s="25" t="e">
        <f>IF('Crisis Indicator Data'!#REF!="No Data",1,IF(#REF!&lt;&gt;"",1,0))</f>
        <v>#REF!</v>
      </c>
      <c r="L172" s="25" t="e">
        <f>IF('Crisis Indicator Data'!#REF!="No Data",1,IF(#REF!&lt;&gt;"",1,0))</f>
        <v>#REF!</v>
      </c>
      <c r="M172" s="25" t="e">
        <f>IF('Crisis Indicator Data'!#REF!="No Data",1,IF(#REF!&lt;&gt;"",1,0))</f>
        <v>#REF!</v>
      </c>
      <c r="N172" s="25" t="e">
        <f>IF('Crisis Indicator Data'!#REF!="No Data",1,IF(#REF!&lt;&gt;"",1,0))</f>
        <v>#REF!</v>
      </c>
      <c r="O172" s="25" t="e">
        <f>IF('Crisis Indicator Data'!#REF!="No Data",1,IF(#REF!&lt;&gt;"",1,0))</f>
        <v>#REF!</v>
      </c>
      <c r="P172" s="25" t="e">
        <f>IF('Crisis Indicator Data'!#REF!="No Data",1,IF(#REF!&lt;&gt;"",1,0))</f>
        <v>#REF!</v>
      </c>
      <c r="Q172" s="25" t="e">
        <f>IF('Crisis Indicator Data'!#REF!="No Data",1,IF(#REF!&lt;&gt;"",1,0))</f>
        <v>#REF!</v>
      </c>
      <c r="R172" s="25" t="e">
        <f>IF('Crisis Indicator Data'!#REF!="No Data",1,IF(#REF!&lt;&gt;"",1,0))</f>
        <v>#REF!</v>
      </c>
      <c r="S172" s="25" t="e">
        <f>IF('Crisis Indicator Data'!#REF!="No Data",1,IF(#REF!&lt;&gt;"",1,0))</f>
        <v>#REF!</v>
      </c>
      <c r="T172" s="25" t="e">
        <f>IF('Crisis Indicator Data'!#REF!="No Data",1,IF(#REF!&lt;&gt;"",1,0))</f>
        <v>#REF!</v>
      </c>
      <c r="U172" s="25" t="e">
        <f>IF('Crisis Indicator Data'!#REF!="No Data",1,IF(#REF!&lt;&gt;"",1,0))</f>
        <v>#REF!</v>
      </c>
      <c r="V172" s="25" t="e">
        <f>IF('Crisis Indicator Data'!#REF!="No Data",1,IF(#REF!&lt;&gt;"",1,0))</f>
        <v>#REF!</v>
      </c>
      <c r="W172" s="25" t="e">
        <f>IF('Crisis Indicator Data'!#REF!="No Data",1,IF(#REF!&lt;&gt;"",1,0))</f>
        <v>#REF!</v>
      </c>
      <c r="X172" s="25" t="e">
        <f>IF('Crisis Indicator Data'!#REF!="No Data",1,IF(#REF!&lt;&gt;"",1,0))</f>
        <v>#REF!</v>
      </c>
      <c r="Y172" s="25" t="e">
        <f>IF('Crisis Indicator Data'!#REF!="No Data",1,IF(#REF!&lt;&gt;"",1,0))</f>
        <v>#REF!</v>
      </c>
      <c r="Z172" s="25" t="e">
        <f>IF('Crisis Indicator Data'!#REF!="No Data",1,IF(#REF!&lt;&gt;"",1,0))</f>
        <v>#REF!</v>
      </c>
      <c r="AA172" s="25" t="e">
        <f>IF('Crisis Indicator Data'!#REF!="No Data",1,IF(#REF!&lt;&gt;"",1,0))</f>
        <v>#REF!</v>
      </c>
      <c r="AB172" s="25" t="e">
        <f>IF('Crisis Indicator Data'!#REF!="No Data",1,IF(#REF!&lt;&gt;"",1,0))</f>
        <v>#REF!</v>
      </c>
      <c r="AC172" s="25" t="e">
        <f>IF('Crisis Indicator Data'!#REF!="No Data",1,IF(#REF!&lt;&gt;"",1,0))</f>
        <v>#REF!</v>
      </c>
      <c r="AD172" s="25" t="e">
        <f>IF('Crisis Indicator Data'!#REF!="No Data",1,IF(#REF!&lt;&gt;"",1,0))</f>
        <v>#REF!</v>
      </c>
      <c r="AE172" s="25" t="e">
        <f>IF('Crisis Indicator Data'!#REF!="No Data",1,IF(#REF!&lt;&gt;"",1,0))</f>
        <v>#REF!</v>
      </c>
      <c r="AF172" s="25" t="e">
        <f>IF('Crisis Indicator Data'!#REF!="No Data",1,IF(#REF!&lt;&gt;"",1,0))</f>
        <v>#REF!</v>
      </c>
      <c r="AG172" s="25" t="e">
        <f>IF('Crisis Indicator Data'!#REF!="No Data",1,IF(#REF!&lt;&gt;"",1,0))</f>
        <v>#REF!</v>
      </c>
      <c r="AH172" s="25" t="e">
        <f>IF('Crisis Indicator Data'!#REF!="No Data",1,IF(#REF!&lt;&gt;"",1,0))</f>
        <v>#REF!</v>
      </c>
      <c r="AI172" s="25" t="e">
        <f>IF('Crisis Indicator Data'!#REF!="No Data",1,IF(#REF!&lt;&gt;"",1,0))</f>
        <v>#REF!</v>
      </c>
      <c r="AJ172" s="25" t="e">
        <f>IF('Crisis Indicator Data'!#REF!="No Data",1,IF(#REF!&lt;&gt;"",1,0))</f>
        <v>#REF!</v>
      </c>
      <c r="AK172" s="25" t="e">
        <f>IF('Crisis Indicator Data'!#REF!="No Data",1,IF(#REF!&lt;&gt;"",1,0))</f>
        <v>#REF!</v>
      </c>
      <c r="AL172" s="25" t="e">
        <f>IF('Crisis Indicator Data'!#REF!="No Data",1,IF(#REF!&lt;&gt;"",1,0))</f>
        <v>#REF!</v>
      </c>
      <c r="AM172" s="25" t="e">
        <f>IF('Crisis Indicator Data'!#REF!="No Data",1,IF(#REF!&lt;&gt;"",1,0))</f>
        <v>#REF!</v>
      </c>
      <c r="AN172" s="25" t="e">
        <f>IF('Crisis Indicator Data'!#REF!="No Data",1,IF(#REF!&lt;&gt;"",1,0))</f>
        <v>#REF!</v>
      </c>
      <c r="AO172" s="25" t="e">
        <f>IF('Crisis Indicator Data'!#REF!="No Data",1,IF(#REF!&lt;&gt;"",1,0))</f>
        <v>#REF!</v>
      </c>
      <c r="AP172" s="25" t="e">
        <f>IF('Crisis Indicator Data'!#REF!="No Data",1,IF(#REF!&lt;&gt;"",1,0))</f>
        <v>#REF!</v>
      </c>
      <c r="AQ172" s="25" t="e">
        <f>IF('Crisis Indicator Data'!#REF!="No Data",1,IF(#REF!&lt;&gt;"",1,0))</f>
        <v>#REF!</v>
      </c>
      <c r="AR172" s="25" t="e">
        <f>IF('Crisis Indicator Data'!#REF!="No Data",1,IF(#REF!&lt;&gt;"",1,0))</f>
        <v>#REF!</v>
      </c>
      <c r="AS172" s="25" t="e">
        <f>IF('Crisis Indicator Data'!#REF!="No Data",1,IF(#REF!&lt;&gt;"",1,0))</f>
        <v>#REF!</v>
      </c>
      <c r="AT172" s="25" t="e">
        <f>IF('Crisis Indicator Data'!#REF!="No Data",1,IF(#REF!&lt;&gt;"",1,0))</f>
        <v>#REF!</v>
      </c>
      <c r="AU172" s="25" t="e">
        <f>IF('Crisis Indicator Data'!#REF!="No Data",1,IF(#REF!&lt;&gt;"",1,0))</f>
        <v>#REF!</v>
      </c>
      <c r="AV172" s="25" t="e">
        <f>IF('Crisis Indicator Data'!#REF!="No Data",1,IF(#REF!&lt;&gt;"",1,0))</f>
        <v>#REF!</v>
      </c>
      <c r="AW172" s="25" t="e">
        <f>IF('Crisis Indicator Data'!#REF!="No Data",1,IF(#REF!&lt;&gt;"",1,0))</f>
        <v>#REF!</v>
      </c>
      <c r="AX172" s="25" t="e">
        <f>IF('Crisis Indicator Data'!#REF!="No Data",1,IF(#REF!&lt;&gt;"",1,0))</f>
        <v>#REF!</v>
      </c>
      <c r="AY172" s="25" t="e">
        <f>IF('Crisis Indicator Data'!#REF!="No Data",1,IF(#REF!&lt;&gt;"",1,0))</f>
        <v>#REF!</v>
      </c>
      <c r="AZ172" s="25" t="e">
        <f>IF('Crisis Indicator Data'!#REF!="No Data",1,IF(#REF!&lt;&gt;"",1,0))</f>
        <v>#REF!</v>
      </c>
      <c r="BA172" t="e">
        <f t="shared" si="10"/>
        <v>#REF!</v>
      </c>
      <c r="BB172" s="27" t="e">
        <f t="shared" si="11"/>
        <v>#REF!</v>
      </c>
    </row>
    <row r="173" spans="1:54">
      <c r="A173" t="s">
        <v>7103</v>
      </c>
      <c r="B173" s="25" t="e">
        <f>IF('Crisis Indicator Data'!#REF!="No Data",1,IF(#REF!&lt;&gt;"",1,0))</f>
        <v>#REF!</v>
      </c>
      <c r="C173" s="25" t="e">
        <f>IF('Crisis Indicator Data'!#REF!="No Data",1,IF(#REF!&lt;&gt;"",1,0))</f>
        <v>#REF!</v>
      </c>
      <c r="D173" s="25" t="e">
        <f>IF('Crisis Indicator Data'!#REF!="No Data",1,IF(#REF!&lt;&gt;"",1,0))</f>
        <v>#REF!</v>
      </c>
      <c r="E173" s="25" t="e">
        <f>IF('Crisis Indicator Data'!#REF!="No Data",1,IF(#REF!&lt;&gt;"",1,0))</f>
        <v>#REF!</v>
      </c>
      <c r="F173" s="25" t="e">
        <f>IF('Crisis Indicator Data'!#REF!="No Data",1,IF(#REF!&lt;&gt;"",1,0))</f>
        <v>#REF!</v>
      </c>
      <c r="G173" s="25" t="e">
        <f>IF('Crisis Indicator Data'!#REF!="No Data",1,IF(#REF!&lt;&gt;"",1,0))</f>
        <v>#REF!</v>
      </c>
      <c r="H173" s="25" t="e">
        <f>IF('Crisis Indicator Data'!#REF!="No Data",1,IF(#REF!&lt;&gt;"",1,0))</f>
        <v>#REF!</v>
      </c>
      <c r="I173" s="25" t="e">
        <f>IF('Crisis Indicator Data'!#REF!="No Data",1,IF(#REF!&lt;&gt;"",1,0))</f>
        <v>#REF!</v>
      </c>
      <c r="J173" s="25" t="e">
        <f>IF('Crisis Indicator Data'!#REF!="No Data",1,IF(#REF!&lt;&gt;"",1,0))</f>
        <v>#REF!</v>
      </c>
      <c r="K173" s="25" t="e">
        <f>IF('Crisis Indicator Data'!#REF!="No Data",1,IF(#REF!&lt;&gt;"",1,0))</f>
        <v>#REF!</v>
      </c>
      <c r="L173" s="25" t="e">
        <f>IF('Crisis Indicator Data'!#REF!="No Data",1,IF(#REF!&lt;&gt;"",1,0))</f>
        <v>#REF!</v>
      </c>
      <c r="M173" s="25" t="e">
        <f>IF('Crisis Indicator Data'!#REF!="No Data",1,IF(#REF!&lt;&gt;"",1,0))</f>
        <v>#REF!</v>
      </c>
      <c r="N173" s="25" t="e">
        <f>IF('Crisis Indicator Data'!#REF!="No Data",1,IF(#REF!&lt;&gt;"",1,0))</f>
        <v>#REF!</v>
      </c>
      <c r="O173" s="25" t="e">
        <f>IF('Crisis Indicator Data'!#REF!="No Data",1,IF(#REF!&lt;&gt;"",1,0))</f>
        <v>#REF!</v>
      </c>
      <c r="P173" s="25" t="e">
        <f>IF('Crisis Indicator Data'!#REF!="No Data",1,IF(#REF!&lt;&gt;"",1,0))</f>
        <v>#REF!</v>
      </c>
      <c r="Q173" s="25" t="e">
        <f>IF('Crisis Indicator Data'!#REF!="No Data",1,IF(#REF!&lt;&gt;"",1,0))</f>
        <v>#REF!</v>
      </c>
      <c r="R173" s="25" t="e">
        <f>IF('Crisis Indicator Data'!#REF!="No Data",1,IF(#REF!&lt;&gt;"",1,0))</f>
        <v>#REF!</v>
      </c>
      <c r="S173" s="25" t="e">
        <f>IF('Crisis Indicator Data'!#REF!="No Data",1,IF(#REF!&lt;&gt;"",1,0))</f>
        <v>#REF!</v>
      </c>
      <c r="T173" s="25" t="e">
        <f>IF('Crisis Indicator Data'!#REF!="No Data",1,IF(#REF!&lt;&gt;"",1,0))</f>
        <v>#REF!</v>
      </c>
      <c r="U173" s="25" t="e">
        <f>IF('Crisis Indicator Data'!#REF!="No Data",1,IF(#REF!&lt;&gt;"",1,0))</f>
        <v>#REF!</v>
      </c>
      <c r="V173" s="25" t="e">
        <f>IF('Crisis Indicator Data'!#REF!="No Data",1,IF(#REF!&lt;&gt;"",1,0))</f>
        <v>#REF!</v>
      </c>
      <c r="W173" s="25" t="e">
        <f>IF('Crisis Indicator Data'!#REF!="No Data",1,IF(#REF!&lt;&gt;"",1,0))</f>
        <v>#REF!</v>
      </c>
      <c r="X173" s="25" t="e">
        <f>IF('Crisis Indicator Data'!#REF!="No Data",1,IF(#REF!&lt;&gt;"",1,0))</f>
        <v>#REF!</v>
      </c>
      <c r="Y173" s="25" t="e">
        <f>IF('Crisis Indicator Data'!#REF!="No Data",1,IF(#REF!&lt;&gt;"",1,0))</f>
        <v>#REF!</v>
      </c>
      <c r="Z173" s="25" t="e">
        <f>IF('Crisis Indicator Data'!#REF!="No Data",1,IF(#REF!&lt;&gt;"",1,0))</f>
        <v>#REF!</v>
      </c>
      <c r="AA173" s="25" t="e">
        <f>IF('Crisis Indicator Data'!#REF!="No Data",1,IF(#REF!&lt;&gt;"",1,0))</f>
        <v>#REF!</v>
      </c>
      <c r="AB173" s="25" t="e">
        <f>IF('Crisis Indicator Data'!#REF!="No Data",1,IF(#REF!&lt;&gt;"",1,0))</f>
        <v>#REF!</v>
      </c>
      <c r="AC173" s="25" t="e">
        <f>IF('Crisis Indicator Data'!#REF!="No Data",1,IF(#REF!&lt;&gt;"",1,0))</f>
        <v>#REF!</v>
      </c>
      <c r="AD173" s="25" t="e">
        <f>IF('Crisis Indicator Data'!#REF!="No Data",1,IF(#REF!&lt;&gt;"",1,0))</f>
        <v>#REF!</v>
      </c>
      <c r="AE173" s="25" t="e">
        <f>IF('Crisis Indicator Data'!#REF!="No Data",1,IF(#REF!&lt;&gt;"",1,0))</f>
        <v>#REF!</v>
      </c>
      <c r="AF173" s="25" t="e">
        <f>IF('Crisis Indicator Data'!#REF!="No Data",1,IF(#REF!&lt;&gt;"",1,0))</f>
        <v>#REF!</v>
      </c>
      <c r="AG173" s="25" t="e">
        <f>IF('Crisis Indicator Data'!#REF!="No Data",1,IF(#REF!&lt;&gt;"",1,0))</f>
        <v>#REF!</v>
      </c>
      <c r="AH173" s="25" t="e">
        <f>IF('Crisis Indicator Data'!#REF!="No Data",1,IF(#REF!&lt;&gt;"",1,0))</f>
        <v>#REF!</v>
      </c>
      <c r="AI173" s="25" t="e">
        <f>IF('Crisis Indicator Data'!#REF!="No Data",1,IF(#REF!&lt;&gt;"",1,0))</f>
        <v>#REF!</v>
      </c>
      <c r="AJ173" s="25" t="e">
        <f>IF('Crisis Indicator Data'!#REF!="No Data",1,IF(#REF!&lt;&gt;"",1,0))</f>
        <v>#REF!</v>
      </c>
      <c r="AK173" s="25" t="e">
        <f>IF('Crisis Indicator Data'!#REF!="No Data",1,IF(#REF!&lt;&gt;"",1,0))</f>
        <v>#REF!</v>
      </c>
      <c r="AL173" s="25" t="e">
        <f>IF('Crisis Indicator Data'!#REF!="No Data",1,IF(#REF!&lt;&gt;"",1,0))</f>
        <v>#REF!</v>
      </c>
      <c r="AM173" s="25" t="e">
        <f>IF('Crisis Indicator Data'!#REF!="No Data",1,IF(#REF!&lt;&gt;"",1,0))</f>
        <v>#REF!</v>
      </c>
      <c r="AN173" s="25" t="e">
        <f>IF('Crisis Indicator Data'!#REF!="No Data",1,IF(#REF!&lt;&gt;"",1,0))</f>
        <v>#REF!</v>
      </c>
      <c r="AO173" s="25" t="e">
        <f>IF('Crisis Indicator Data'!#REF!="No Data",1,IF(#REF!&lt;&gt;"",1,0))</f>
        <v>#REF!</v>
      </c>
      <c r="AP173" s="25" t="e">
        <f>IF('Crisis Indicator Data'!#REF!="No Data",1,IF(#REF!&lt;&gt;"",1,0))</f>
        <v>#REF!</v>
      </c>
      <c r="AQ173" s="25" t="e">
        <f>IF('Crisis Indicator Data'!#REF!="No Data",1,IF(#REF!&lt;&gt;"",1,0))</f>
        <v>#REF!</v>
      </c>
      <c r="AR173" s="25" t="e">
        <f>IF('Crisis Indicator Data'!#REF!="No Data",1,IF(#REF!&lt;&gt;"",1,0))</f>
        <v>#REF!</v>
      </c>
      <c r="AS173" s="25" t="e">
        <f>IF('Crisis Indicator Data'!#REF!="No Data",1,IF(#REF!&lt;&gt;"",1,0))</f>
        <v>#REF!</v>
      </c>
      <c r="AT173" s="25" t="e">
        <f>IF('Crisis Indicator Data'!#REF!="No Data",1,IF(#REF!&lt;&gt;"",1,0))</f>
        <v>#REF!</v>
      </c>
      <c r="AU173" s="25" t="e">
        <f>IF('Crisis Indicator Data'!#REF!="No Data",1,IF(#REF!&lt;&gt;"",1,0))</f>
        <v>#REF!</v>
      </c>
      <c r="AV173" s="25" t="e">
        <f>IF('Crisis Indicator Data'!#REF!="No Data",1,IF(#REF!&lt;&gt;"",1,0))</f>
        <v>#REF!</v>
      </c>
      <c r="AW173" s="25" t="e">
        <f>IF('Crisis Indicator Data'!#REF!="No Data",1,IF(#REF!&lt;&gt;"",1,0))</f>
        <v>#REF!</v>
      </c>
      <c r="AX173" s="25" t="e">
        <f>IF('Crisis Indicator Data'!#REF!="No Data",1,IF(#REF!&lt;&gt;"",1,0))</f>
        <v>#REF!</v>
      </c>
      <c r="AY173" s="25" t="e">
        <f>IF('Crisis Indicator Data'!#REF!="No Data",1,IF(#REF!&lt;&gt;"",1,0))</f>
        <v>#REF!</v>
      </c>
      <c r="AZ173" s="25" t="e">
        <f>IF('Crisis Indicator Data'!#REF!="No Data",1,IF(#REF!&lt;&gt;"",1,0))</f>
        <v>#REF!</v>
      </c>
      <c r="BA173" t="e">
        <f t="shared" si="10"/>
        <v>#REF!</v>
      </c>
      <c r="BB173" s="27" t="e">
        <f t="shared" si="11"/>
        <v>#REF!</v>
      </c>
    </row>
    <row r="174" spans="1:54">
      <c r="A174" t="s">
        <v>7112</v>
      </c>
      <c r="B174" s="25" t="e">
        <f>IF('Crisis Indicator Data'!#REF!="No Data",1,IF(#REF!&lt;&gt;"",1,0))</f>
        <v>#REF!</v>
      </c>
      <c r="C174" s="25" t="e">
        <f>IF('Crisis Indicator Data'!#REF!="No Data",1,IF(#REF!&lt;&gt;"",1,0))</f>
        <v>#REF!</v>
      </c>
      <c r="D174" s="25" t="e">
        <f>IF('Crisis Indicator Data'!#REF!="No Data",1,IF(#REF!&lt;&gt;"",1,0))</f>
        <v>#REF!</v>
      </c>
      <c r="E174" s="25" t="e">
        <f>IF('Crisis Indicator Data'!#REF!="No Data",1,IF(#REF!&lt;&gt;"",1,0))</f>
        <v>#REF!</v>
      </c>
      <c r="F174" s="25" t="e">
        <f>IF('Crisis Indicator Data'!#REF!="No Data",1,IF(#REF!&lt;&gt;"",1,0))</f>
        <v>#REF!</v>
      </c>
      <c r="G174" s="25" t="e">
        <f>IF('Crisis Indicator Data'!#REF!="No Data",1,IF(#REF!&lt;&gt;"",1,0))</f>
        <v>#REF!</v>
      </c>
      <c r="H174" s="25" t="e">
        <f>IF('Crisis Indicator Data'!#REF!="No Data",1,IF(#REF!&lt;&gt;"",1,0))</f>
        <v>#REF!</v>
      </c>
      <c r="I174" s="25" t="e">
        <f>IF('Crisis Indicator Data'!#REF!="No Data",1,IF(#REF!&lt;&gt;"",1,0))</f>
        <v>#REF!</v>
      </c>
      <c r="J174" s="25" t="e">
        <f>IF('Crisis Indicator Data'!#REF!="No Data",1,IF(#REF!&lt;&gt;"",1,0))</f>
        <v>#REF!</v>
      </c>
      <c r="K174" s="25" t="e">
        <f>IF('Crisis Indicator Data'!#REF!="No Data",1,IF(#REF!&lt;&gt;"",1,0))</f>
        <v>#REF!</v>
      </c>
      <c r="L174" s="25" t="e">
        <f>IF('Crisis Indicator Data'!#REF!="No Data",1,IF(#REF!&lt;&gt;"",1,0))</f>
        <v>#REF!</v>
      </c>
      <c r="M174" s="25" t="e">
        <f>IF('Crisis Indicator Data'!#REF!="No Data",1,IF(#REF!&lt;&gt;"",1,0))</f>
        <v>#REF!</v>
      </c>
      <c r="N174" s="25" t="e">
        <f>IF('Crisis Indicator Data'!#REF!="No Data",1,IF(#REF!&lt;&gt;"",1,0))</f>
        <v>#REF!</v>
      </c>
      <c r="O174" s="25" t="e">
        <f>IF('Crisis Indicator Data'!#REF!="No Data",1,IF(#REF!&lt;&gt;"",1,0))</f>
        <v>#REF!</v>
      </c>
      <c r="P174" s="25" t="e">
        <f>IF('Crisis Indicator Data'!#REF!="No Data",1,IF(#REF!&lt;&gt;"",1,0))</f>
        <v>#REF!</v>
      </c>
      <c r="Q174" s="25" t="e">
        <f>IF('Crisis Indicator Data'!#REF!="No Data",1,IF(#REF!&lt;&gt;"",1,0))</f>
        <v>#REF!</v>
      </c>
      <c r="R174" s="25" t="e">
        <f>IF('Crisis Indicator Data'!#REF!="No Data",1,IF(#REF!&lt;&gt;"",1,0))</f>
        <v>#REF!</v>
      </c>
      <c r="S174" s="25" t="e">
        <f>IF('Crisis Indicator Data'!#REF!="No Data",1,IF(#REF!&lt;&gt;"",1,0))</f>
        <v>#REF!</v>
      </c>
      <c r="T174" s="25" t="e">
        <f>IF('Crisis Indicator Data'!#REF!="No Data",1,IF(#REF!&lt;&gt;"",1,0))</f>
        <v>#REF!</v>
      </c>
      <c r="U174" s="25" t="e">
        <f>IF('Crisis Indicator Data'!#REF!="No Data",1,IF(#REF!&lt;&gt;"",1,0))</f>
        <v>#REF!</v>
      </c>
      <c r="V174" s="25" t="e">
        <f>IF('Crisis Indicator Data'!#REF!="No Data",1,IF(#REF!&lt;&gt;"",1,0))</f>
        <v>#REF!</v>
      </c>
      <c r="W174" s="25" t="e">
        <f>IF('Crisis Indicator Data'!#REF!="No Data",1,IF(#REF!&lt;&gt;"",1,0))</f>
        <v>#REF!</v>
      </c>
      <c r="X174" s="25" t="e">
        <f>IF('Crisis Indicator Data'!#REF!="No Data",1,IF(#REF!&lt;&gt;"",1,0))</f>
        <v>#REF!</v>
      </c>
      <c r="Y174" s="25" t="e">
        <f>IF('Crisis Indicator Data'!#REF!="No Data",1,IF(#REF!&lt;&gt;"",1,0))</f>
        <v>#REF!</v>
      </c>
      <c r="Z174" s="25" t="e">
        <f>IF('Crisis Indicator Data'!#REF!="No Data",1,IF(#REF!&lt;&gt;"",1,0))</f>
        <v>#REF!</v>
      </c>
      <c r="AA174" s="25" t="e">
        <f>IF('Crisis Indicator Data'!#REF!="No Data",1,IF(#REF!&lt;&gt;"",1,0))</f>
        <v>#REF!</v>
      </c>
      <c r="AB174" s="25" t="e">
        <f>IF('Crisis Indicator Data'!#REF!="No Data",1,IF(#REF!&lt;&gt;"",1,0))</f>
        <v>#REF!</v>
      </c>
      <c r="AC174" s="25" t="e">
        <f>IF('Crisis Indicator Data'!#REF!="No Data",1,IF(#REF!&lt;&gt;"",1,0))</f>
        <v>#REF!</v>
      </c>
      <c r="AD174" s="25" t="e">
        <f>IF('Crisis Indicator Data'!#REF!="No Data",1,IF(#REF!&lt;&gt;"",1,0))</f>
        <v>#REF!</v>
      </c>
      <c r="AE174" s="25" t="e">
        <f>IF('Crisis Indicator Data'!#REF!="No Data",1,IF(#REF!&lt;&gt;"",1,0))</f>
        <v>#REF!</v>
      </c>
      <c r="AF174" s="25" t="e">
        <f>IF('Crisis Indicator Data'!#REF!="No Data",1,IF(#REF!&lt;&gt;"",1,0))</f>
        <v>#REF!</v>
      </c>
      <c r="AG174" s="25" t="e">
        <f>IF('Crisis Indicator Data'!#REF!="No Data",1,IF(#REF!&lt;&gt;"",1,0))</f>
        <v>#REF!</v>
      </c>
      <c r="AH174" s="25" t="e">
        <f>IF('Crisis Indicator Data'!#REF!="No Data",1,IF(#REF!&lt;&gt;"",1,0))</f>
        <v>#REF!</v>
      </c>
      <c r="AI174" s="25" t="e">
        <f>IF('Crisis Indicator Data'!#REF!="No Data",1,IF(#REF!&lt;&gt;"",1,0))</f>
        <v>#REF!</v>
      </c>
      <c r="AJ174" s="25" t="e">
        <f>IF('Crisis Indicator Data'!#REF!="No Data",1,IF(#REF!&lt;&gt;"",1,0))</f>
        <v>#REF!</v>
      </c>
      <c r="AK174" s="25" t="e">
        <f>IF('Crisis Indicator Data'!#REF!="No Data",1,IF(#REF!&lt;&gt;"",1,0))</f>
        <v>#REF!</v>
      </c>
      <c r="AL174" s="25" t="e">
        <f>IF('Crisis Indicator Data'!#REF!="No Data",1,IF(#REF!&lt;&gt;"",1,0))</f>
        <v>#REF!</v>
      </c>
      <c r="AM174" s="25" t="e">
        <f>IF('Crisis Indicator Data'!#REF!="No Data",1,IF(#REF!&lt;&gt;"",1,0))</f>
        <v>#REF!</v>
      </c>
      <c r="AN174" s="25" t="e">
        <f>IF('Crisis Indicator Data'!#REF!="No Data",1,IF(#REF!&lt;&gt;"",1,0))</f>
        <v>#REF!</v>
      </c>
      <c r="AO174" s="25" t="e">
        <f>IF('Crisis Indicator Data'!#REF!="No Data",1,IF(#REF!&lt;&gt;"",1,0))</f>
        <v>#REF!</v>
      </c>
      <c r="AP174" s="25" t="e">
        <f>IF('Crisis Indicator Data'!#REF!="No Data",1,IF(#REF!&lt;&gt;"",1,0))</f>
        <v>#REF!</v>
      </c>
      <c r="AQ174" s="25" t="e">
        <f>IF('Crisis Indicator Data'!#REF!="No Data",1,IF(#REF!&lt;&gt;"",1,0))</f>
        <v>#REF!</v>
      </c>
      <c r="AR174" s="25" t="e">
        <f>IF('Crisis Indicator Data'!#REF!="No Data",1,IF(#REF!&lt;&gt;"",1,0))</f>
        <v>#REF!</v>
      </c>
      <c r="AS174" s="25" t="e">
        <f>IF('Crisis Indicator Data'!#REF!="No Data",1,IF(#REF!&lt;&gt;"",1,0))</f>
        <v>#REF!</v>
      </c>
      <c r="AT174" s="25" t="e">
        <f>IF('Crisis Indicator Data'!#REF!="No Data",1,IF(#REF!&lt;&gt;"",1,0))</f>
        <v>#REF!</v>
      </c>
      <c r="AU174" s="25" t="e">
        <f>IF('Crisis Indicator Data'!#REF!="No Data",1,IF(#REF!&lt;&gt;"",1,0))</f>
        <v>#REF!</v>
      </c>
      <c r="AV174" s="25" t="e">
        <f>IF('Crisis Indicator Data'!#REF!="No Data",1,IF(#REF!&lt;&gt;"",1,0))</f>
        <v>#REF!</v>
      </c>
      <c r="AW174" s="25" t="e">
        <f>IF('Crisis Indicator Data'!#REF!="No Data",1,IF(#REF!&lt;&gt;"",1,0))</f>
        <v>#REF!</v>
      </c>
      <c r="AX174" s="25" t="e">
        <f>IF('Crisis Indicator Data'!#REF!="No Data",1,IF(#REF!&lt;&gt;"",1,0))</f>
        <v>#REF!</v>
      </c>
      <c r="AY174" s="25" t="e">
        <f>IF('Crisis Indicator Data'!#REF!="No Data",1,IF(#REF!&lt;&gt;"",1,0))</f>
        <v>#REF!</v>
      </c>
      <c r="AZ174" s="25" t="e">
        <f>IF('Crisis Indicator Data'!#REF!="No Data",1,IF(#REF!&lt;&gt;"",1,0))</f>
        <v>#REF!</v>
      </c>
      <c r="BA174" t="e">
        <f t="shared" si="10"/>
        <v>#REF!</v>
      </c>
      <c r="BB174" s="27" t="e">
        <f t="shared" si="11"/>
        <v>#REF!</v>
      </c>
    </row>
    <row r="175" spans="1:54">
      <c r="A175" t="s">
        <v>7113</v>
      </c>
      <c r="B175" s="25" t="e">
        <f>IF('Crisis Indicator Data'!#REF!="No Data",1,IF(#REF!&lt;&gt;"",1,0))</f>
        <v>#REF!</v>
      </c>
      <c r="C175" s="25" t="e">
        <f>IF('Crisis Indicator Data'!#REF!="No Data",1,IF(#REF!&lt;&gt;"",1,0))</f>
        <v>#REF!</v>
      </c>
      <c r="D175" s="25" t="e">
        <f>IF('Crisis Indicator Data'!#REF!="No Data",1,IF(#REF!&lt;&gt;"",1,0))</f>
        <v>#REF!</v>
      </c>
      <c r="E175" s="25" t="e">
        <f>IF('Crisis Indicator Data'!#REF!="No Data",1,IF(#REF!&lt;&gt;"",1,0))</f>
        <v>#REF!</v>
      </c>
      <c r="F175" s="25" t="e">
        <f>IF('Crisis Indicator Data'!#REF!="No Data",1,IF(#REF!&lt;&gt;"",1,0))</f>
        <v>#REF!</v>
      </c>
      <c r="G175" s="25" t="e">
        <f>IF('Crisis Indicator Data'!#REF!="No Data",1,IF(#REF!&lt;&gt;"",1,0))</f>
        <v>#REF!</v>
      </c>
      <c r="H175" s="25" t="e">
        <f>IF('Crisis Indicator Data'!#REF!="No Data",1,IF(#REF!&lt;&gt;"",1,0))</f>
        <v>#REF!</v>
      </c>
      <c r="I175" s="25" t="e">
        <f>IF('Crisis Indicator Data'!#REF!="No Data",1,IF(#REF!&lt;&gt;"",1,0))</f>
        <v>#REF!</v>
      </c>
      <c r="J175" s="25" t="e">
        <f>IF('Crisis Indicator Data'!#REF!="No Data",1,IF(#REF!&lt;&gt;"",1,0))</f>
        <v>#REF!</v>
      </c>
      <c r="K175" s="25" t="e">
        <f>IF('Crisis Indicator Data'!#REF!="No Data",1,IF(#REF!&lt;&gt;"",1,0))</f>
        <v>#REF!</v>
      </c>
      <c r="L175" s="25" t="e">
        <f>IF('Crisis Indicator Data'!#REF!="No Data",1,IF(#REF!&lt;&gt;"",1,0))</f>
        <v>#REF!</v>
      </c>
      <c r="M175" s="25" t="e">
        <f>IF('Crisis Indicator Data'!#REF!="No Data",1,IF(#REF!&lt;&gt;"",1,0))</f>
        <v>#REF!</v>
      </c>
      <c r="N175" s="25" t="e">
        <f>IF('Crisis Indicator Data'!#REF!="No Data",1,IF(#REF!&lt;&gt;"",1,0))</f>
        <v>#REF!</v>
      </c>
      <c r="O175" s="25" t="e">
        <f>IF('Crisis Indicator Data'!#REF!="No Data",1,IF(#REF!&lt;&gt;"",1,0))</f>
        <v>#REF!</v>
      </c>
      <c r="P175" s="25" t="e">
        <f>IF('Crisis Indicator Data'!#REF!="No Data",1,IF(#REF!&lt;&gt;"",1,0))</f>
        <v>#REF!</v>
      </c>
      <c r="Q175" s="25" t="e">
        <f>IF('Crisis Indicator Data'!#REF!="No Data",1,IF(#REF!&lt;&gt;"",1,0))</f>
        <v>#REF!</v>
      </c>
      <c r="R175" s="25" t="e">
        <f>IF('Crisis Indicator Data'!#REF!="No Data",1,IF(#REF!&lt;&gt;"",1,0))</f>
        <v>#REF!</v>
      </c>
      <c r="S175" s="25" t="e">
        <f>IF('Crisis Indicator Data'!#REF!="No Data",1,IF(#REF!&lt;&gt;"",1,0))</f>
        <v>#REF!</v>
      </c>
      <c r="T175" s="25" t="e">
        <f>IF('Crisis Indicator Data'!#REF!="No Data",1,IF(#REF!&lt;&gt;"",1,0))</f>
        <v>#REF!</v>
      </c>
      <c r="U175" s="25" t="e">
        <f>IF('Crisis Indicator Data'!#REF!="No Data",1,IF(#REF!&lt;&gt;"",1,0))</f>
        <v>#REF!</v>
      </c>
      <c r="V175" s="25" t="e">
        <f>IF('Crisis Indicator Data'!#REF!="No Data",1,IF(#REF!&lt;&gt;"",1,0))</f>
        <v>#REF!</v>
      </c>
      <c r="W175" s="25" t="e">
        <f>IF('Crisis Indicator Data'!#REF!="No Data",1,IF(#REF!&lt;&gt;"",1,0))</f>
        <v>#REF!</v>
      </c>
      <c r="X175" s="25" t="e">
        <f>IF('Crisis Indicator Data'!#REF!="No Data",1,IF(#REF!&lt;&gt;"",1,0))</f>
        <v>#REF!</v>
      </c>
      <c r="Y175" s="25" t="e">
        <f>IF('Crisis Indicator Data'!#REF!="No Data",1,IF(#REF!&lt;&gt;"",1,0))</f>
        <v>#REF!</v>
      </c>
      <c r="Z175" s="25" t="e">
        <f>IF('Crisis Indicator Data'!#REF!="No Data",1,IF(#REF!&lt;&gt;"",1,0))</f>
        <v>#REF!</v>
      </c>
      <c r="AA175" s="25" t="e">
        <f>IF('Crisis Indicator Data'!#REF!="No Data",1,IF(#REF!&lt;&gt;"",1,0))</f>
        <v>#REF!</v>
      </c>
      <c r="AB175" s="25" t="e">
        <f>IF('Crisis Indicator Data'!#REF!="No Data",1,IF(#REF!&lt;&gt;"",1,0))</f>
        <v>#REF!</v>
      </c>
      <c r="AC175" s="25" t="e">
        <f>IF('Crisis Indicator Data'!#REF!="No Data",1,IF(#REF!&lt;&gt;"",1,0))</f>
        <v>#REF!</v>
      </c>
      <c r="AD175" s="25" t="e">
        <f>IF('Crisis Indicator Data'!#REF!="No Data",1,IF(#REF!&lt;&gt;"",1,0))</f>
        <v>#REF!</v>
      </c>
      <c r="AE175" s="25" t="e">
        <f>IF('Crisis Indicator Data'!#REF!="No Data",1,IF(#REF!&lt;&gt;"",1,0))</f>
        <v>#REF!</v>
      </c>
      <c r="AF175" s="25" t="e">
        <f>IF('Crisis Indicator Data'!#REF!="No Data",1,IF(#REF!&lt;&gt;"",1,0))</f>
        <v>#REF!</v>
      </c>
      <c r="AG175" s="25" t="e">
        <f>IF('Crisis Indicator Data'!#REF!="No Data",1,IF(#REF!&lt;&gt;"",1,0))</f>
        <v>#REF!</v>
      </c>
      <c r="AH175" s="25" t="e">
        <f>IF('Crisis Indicator Data'!#REF!="No Data",1,IF(#REF!&lt;&gt;"",1,0))</f>
        <v>#REF!</v>
      </c>
      <c r="AI175" s="25" t="e">
        <f>IF('Crisis Indicator Data'!#REF!="No Data",1,IF(#REF!&lt;&gt;"",1,0))</f>
        <v>#REF!</v>
      </c>
      <c r="AJ175" s="25" t="e">
        <f>IF('Crisis Indicator Data'!#REF!="No Data",1,IF(#REF!&lt;&gt;"",1,0))</f>
        <v>#REF!</v>
      </c>
      <c r="AK175" s="25" t="e">
        <f>IF('Crisis Indicator Data'!#REF!="No Data",1,IF(#REF!&lt;&gt;"",1,0))</f>
        <v>#REF!</v>
      </c>
      <c r="AL175" s="25" t="e">
        <f>IF('Crisis Indicator Data'!#REF!="No Data",1,IF(#REF!&lt;&gt;"",1,0))</f>
        <v>#REF!</v>
      </c>
      <c r="AM175" s="25" t="e">
        <f>IF('Crisis Indicator Data'!#REF!="No Data",1,IF(#REF!&lt;&gt;"",1,0))</f>
        <v>#REF!</v>
      </c>
      <c r="AN175" s="25" t="e">
        <f>IF('Crisis Indicator Data'!#REF!="No Data",1,IF(#REF!&lt;&gt;"",1,0))</f>
        <v>#REF!</v>
      </c>
      <c r="AO175" s="25" t="e">
        <f>IF('Crisis Indicator Data'!#REF!="No Data",1,IF(#REF!&lt;&gt;"",1,0))</f>
        <v>#REF!</v>
      </c>
      <c r="AP175" s="25" t="e">
        <f>IF('Crisis Indicator Data'!#REF!="No Data",1,IF(#REF!&lt;&gt;"",1,0))</f>
        <v>#REF!</v>
      </c>
      <c r="AQ175" s="25" t="e">
        <f>IF('Crisis Indicator Data'!#REF!="No Data",1,IF(#REF!&lt;&gt;"",1,0))</f>
        <v>#REF!</v>
      </c>
      <c r="AR175" s="25" t="e">
        <f>IF('Crisis Indicator Data'!#REF!="No Data",1,IF(#REF!&lt;&gt;"",1,0))</f>
        <v>#REF!</v>
      </c>
      <c r="AS175" s="25" t="e">
        <f>IF('Crisis Indicator Data'!#REF!="No Data",1,IF(#REF!&lt;&gt;"",1,0))</f>
        <v>#REF!</v>
      </c>
      <c r="AT175" s="25" t="e">
        <f>IF('Crisis Indicator Data'!#REF!="No Data",1,IF(#REF!&lt;&gt;"",1,0))</f>
        <v>#REF!</v>
      </c>
      <c r="AU175" s="25" t="e">
        <f>IF('Crisis Indicator Data'!#REF!="No Data",1,IF(#REF!&lt;&gt;"",1,0))</f>
        <v>#REF!</v>
      </c>
      <c r="AV175" s="25" t="e">
        <f>IF('Crisis Indicator Data'!#REF!="No Data",1,IF(#REF!&lt;&gt;"",1,0))</f>
        <v>#REF!</v>
      </c>
      <c r="AW175" s="25" t="e">
        <f>IF('Crisis Indicator Data'!#REF!="No Data",1,IF(#REF!&lt;&gt;"",1,0))</f>
        <v>#REF!</v>
      </c>
      <c r="AX175" s="25" t="e">
        <f>IF('Crisis Indicator Data'!#REF!="No Data",1,IF(#REF!&lt;&gt;"",1,0))</f>
        <v>#REF!</v>
      </c>
      <c r="AY175" s="25" t="e">
        <f>IF('Crisis Indicator Data'!#REF!="No Data",1,IF(#REF!&lt;&gt;"",1,0))</f>
        <v>#REF!</v>
      </c>
      <c r="AZ175" s="25" t="e">
        <f>IF('Crisis Indicator Data'!#REF!="No Data",1,IF(#REF!&lt;&gt;"",1,0))</f>
        <v>#REF!</v>
      </c>
      <c r="BA175" t="e">
        <f t="shared" si="10"/>
        <v>#REF!</v>
      </c>
      <c r="BB175" s="27" t="e">
        <f t="shared" si="11"/>
        <v>#REF!</v>
      </c>
    </row>
    <row r="176" spans="1:54">
      <c r="A176" t="s">
        <v>7114</v>
      </c>
      <c r="B176" s="25" t="e">
        <f>IF('Crisis Indicator Data'!#REF!="No Data",1,IF(#REF!&lt;&gt;"",1,0))</f>
        <v>#REF!</v>
      </c>
      <c r="C176" s="25" t="e">
        <f>IF('Crisis Indicator Data'!#REF!="No Data",1,IF(#REF!&lt;&gt;"",1,0))</f>
        <v>#REF!</v>
      </c>
      <c r="D176" s="25" t="e">
        <f>IF('Crisis Indicator Data'!#REF!="No Data",1,IF(#REF!&lt;&gt;"",1,0))</f>
        <v>#REF!</v>
      </c>
      <c r="E176" s="25" t="e">
        <f>IF('Crisis Indicator Data'!#REF!="No Data",1,IF(#REF!&lt;&gt;"",1,0))</f>
        <v>#REF!</v>
      </c>
      <c r="F176" s="25" t="e">
        <f>IF('Crisis Indicator Data'!#REF!="No Data",1,IF(#REF!&lt;&gt;"",1,0))</f>
        <v>#REF!</v>
      </c>
      <c r="G176" s="25" t="e">
        <f>IF('Crisis Indicator Data'!#REF!="No Data",1,IF(#REF!&lt;&gt;"",1,0))</f>
        <v>#REF!</v>
      </c>
      <c r="H176" s="25" t="e">
        <f>IF('Crisis Indicator Data'!#REF!="No Data",1,IF(#REF!&lt;&gt;"",1,0))</f>
        <v>#REF!</v>
      </c>
      <c r="I176" s="25" t="e">
        <f>IF('Crisis Indicator Data'!#REF!="No Data",1,IF(#REF!&lt;&gt;"",1,0))</f>
        <v>#REF!</v>
      </c>
      <c r="J176" s="25" t="e">
        <f>IF('Crisis Indicator Data'!#REF!="No Data",1,IF(#REF!&lt;&gt;"",1,0))</f>
        <v>#REF!</v>
      </c>
      <c r="K176" s="25" t="e">
        <f>IF('Crisis Indicator Data'!#REF!="No Data",1,IF(#REF!&lt;&gt;"",1,0))</f>
        <v>#REF!</v>
      </c>
      <c r="L176" s="25" t="e">
        <f>IF('Crisis Indicator Data'!#REF!="No Data",1,IF(#REF!&lt;&gt;"",1,0))</f>
        <v>#REF!</v>
      </c>
      <c r="M176" s="25" t="e">
        <f>IF('Crisis Indicator Data'!#REF!="No Data",1,IF(#REF!&lt;&gt;"",1,0))</f>
        <v>#REF!</v>
      </c>
      <c r="N176" s="25" t="e">
        <f>IF('Crisis Indicator Data'!#REF!="No Data",1,IF(#REF!&lt;&gt;"",1,0))</f>
        <v>#REF!</v>
      </c>
      <c r="O176" s="25" t="e">
        <f>IF('Crisis Indicator Data'!#REF!="No Data",1,IF(#REF!&lt;&gt;"",1,0))</f>
        <v>#REF!</v>
      </c>
      <c r="P176" s="25" t="e">
        <f>IF('Crisis Indicator Data'!#REF!="No Data",1,IF(#REF!&lt;&gt;"",1,0))</f>
        <v>#REF!</v>
      </c>
      <c r="Q176" s="25" t="e">
        <f>IF('Crisis Indicator Data'!#REF!="No Data",1,IF(#REF!&lt;&gt;"",1,0))</f>
        <v>#REF!</v>
      </c>
      <c r="R176" s="25" t="e">
        <f>IF('Crisis Indicator Data'!#REF!="No Data",1,IF(#REF!&lt;&gt;"",1,0))</f>
        <v>#REF!</v>
      </c>
      <c r="S176" s="25" t="e">
        <f>IF('Crisis Indicator Data'!#REF!="No Data",1,IF(#REF!&lt;&gt;"",1,0))</f>
        <v>#REF!</v>
      </c>
      <c r="T176" s="25" t="e">
        <f>IF('Crisis Indicator Data'!#REF!="No Data",1,IF(#REF!&lt;&gt;"",1,0))</f>
        <v>#REF!</v>
      </c>
      <c r="U176" s="25" t="e">
        <f>IF('Crisis Indicator Data'!#REF!="No Data",1,IF(#REF!&lt;&gt;"",1,0))</f>
        <v>#REF!</v>
      </c>
      <c r="V176" s="25" t="e">
        <f>IF('Crisis Indicator Data'!#REF!="No Data",1,IF(#REF!&lt;&gt;"",1,0))</f>
        <v>#REF!</v>
      </c>
      <c r="W176" s="25" t="e">
        <f>IF('Crisis Indicator Data'!#REF!="No Data",1,IF(#REF!&lt;&gt;"",1,0))</f>
        <v>#REF!</v>
      </c>
      <c r="X176" s="25" t="e">
        <f>IF('Crisis Indicator Data'!#REF!="No Data",1,IF(#REF!&lt;&gt;"",1,0))</f>
        <v>#REF!</v>
      </c>
      <c r="Y176" s="25" t="e">
        <f>IF('Crisis Indicator Data'!#REF!="No Data",1,IF(#REF!&lt;&gt;"",1,0))</f>
        <v>#REF!</v>
      </c>
      <c r="Z176" s="25" t="e">
        <f>IF('Crisis Indicator Data'!#REF!="No Data",1,IF(#REF!&lt;&gt;"",1,0))</f>
        <v>#REF!</v>
      </c>
      <c r="AA176" s="25" t="e">
        <f>IF('Crisis Indicator Data'!#REF!="No Data",1,IF(#REF!&lt;&gt;"",1,0))</f>
        <v>#REF!</v>
      </c>
      <c r="AB176" s="25" t="e">
        <f>IF('Crisis Indicator Data'!#REF!="No Data",1,IF(#REF!&lt;&gt;"",1,0))</f>
        <v>#REF!</v>
      </c>
      <c r="AC176" s="25" t="e">
        <f>IF('Crisis Indicator Data'!#REF!="No Data",1,IF(#REF!&lt;&gt;"",1,0))</f>
        <v>#REF!</v>
      </c>
      <c r="AD176" s="25" t="e">
        <f>IF('Crisis Indicator Data'!#REF!="No Data",1,IF(#REF!&lt;&gt;"",1,0))</f>
        <v>#REF!</v>
      </c>
      <c r="AE176" s="25" t="e">
        <f>IF('Crisis Indicator Data'!#REF!="No Data",1,IF(#REF!&lt;&gt;"",1,0))</f>
        <v>#REF!</v>
      </c>
      <c r="AF176" s="25" t="e">
        <f>IF('Crisis Indicator Data'!#REF!="No Data",1,IF(#REF!&lt;&gt;"",1,0))</f>
        <v>#REF!</v>
      </c>
      <c r="AG176" s="25" t="e">
        <f>IF('Crisis Indicator Data'!#REF!="No Data",1,IF(#REF!&lt;&gt;"",1,0))</f>
        <v>#REF!</v>
      </c>
      <c r="AH176" s="25" t="e">
        <f>IF('Crisis Indicator Data'!#REF!="No Data",1,IF(#REF!&lt;&gt;"",1,0))</f>
        <v>#REF!</v>
      </c>
      <c r="AI176" s="25" t="e">
        <f>IF('Crisis Indicator Data'!#REF!="No Data",1,IF(#REF!&lt;&gt;"",1,0))</f>
        <v>#REF!</v>
      </c>
      <c r="AJ176" s="25" t="e">
        <f>IF('Crisis Indicator Data'!#REF!="No Data",1,IF(#REF!&lt;&gt;"",1,0))</f>
        <v>#REF!</v>
      </c>
      <c r="AK176" s="25" t="e">
        <f>IF('Crisis Indicator Data'!#REF!="No Data",1,IF(#REF!&lt;&gt;"",1,0))</f>
        <v>#REF!</v>
      </c>
      <c r="AL176" s="25" t="e">
        <f>IF('Crisis Indicator Data'!#REF!="No Data",1,IF(#REF!&lt;&gt;"",1,0))</f>
        <v>#REF!</v>
      </c>
      <c r="AM176" s="25" t="e">
        <f>IF('Crisis Indicator Data'!#REF!="No Data",1,IF(#REF!&lt;&gt;"",1,0))</f>
        <v>#REF!</v>
      </c>
      <c r="AN176" s="25" t="e">
        <f>IF('Crisis Indicator Data'!#REF!="No Data",1,IF(#REF!&lt;&gt;"",1,0))</f>
        <v>#REF!</v>
      </c>
      <c r="AO176" s="25" t="e">
        <f>IF('Crisis Indicator Data'!#REF!="No Data",1,IF(#REF!&lt;&gt;"",1,0))</f>
        <v>#REF!</v>
      </c>
      <c r="AP176" s="25" t="e">
        <f>IF('Crisis Indicator Data'!#REF!="No Data",1,IF(#REF!&lt;&gt;"",1,0))</f>
        <v>#REF!</v>
      </c>
      <c r="AQ176" s="25" t="e">
        <f>IF('Crisis Indicator Data'!#REF!="No Data",1,IF(#REF!&lt;&gt;"",1,0))</f>
        <v>#REF!</v>
      </c>
      <c r="AR176" s="25" t="e">
        <f>IF('Crisis Indicator Data'!#REF!="No Data",1,IF(#REF!&lt;&gt;"",1,0))</f>
        <v>#REF!</v>
      </c>
      <c r="AS176" s="25" t="e">
        <f>IF('Crisis Indicator Data'!#REF!="No Data",1,IF(#REF!&lt;&gt;"",1,0))</f>
        <v>#REF!</v>
      </c>
      <c r="AT176" s="25" t="e">
        <f>IF('Crisis Indicator Data'!#REF!="No Data",1,IF(#REF!&lt;&gt;"",1,0))</f>
        <v>#REF!</v>
      </c>
      <c r="AU176" s="25" t="e">
        <f>IF('Crisis Indicator Data'!#REF!="No Data",1,IF(#REF!&lt;&gt;"",1,0))</f>
        <v>#REF!</v>
      </c>
      <c r="AV176" s="25" t="e">
        <f>IF('Crisis Indicator Data'!#REF!="No Data",1,IF(#REF!&lt;&gt;"",1,0))</f>
        <v>#REF!</v>
      </c>
      <c r="AW176" s="25" t="e">
        <f>IF('Crisis Indicator Data'!#REF!="No Data",1,IF(#REF!&lt;&gt;"",1,0))</f>
        <v>#REF!</v>
      </c>
      <c r="AX176" s="25" t="e">
        <f>IF('Crisis Indicator Data'!#REF!="No Data",1,IF(#REF!&lt;&gt;"",1,0))</f>
        <v>#REF!</v>
      </c>
      <c r="AY176" s="25" t="e">
        <f>IF('Crisis Indicator Data'!#REF!="No Data",1,IF(#REF!&lt;&gt;"",1,0))</f>
        <v>#REF!</v>
      </c>
      <c r="AZ176" s="25" t="e">
        <f>IF('Crisis Indicator Data'!#REF!="No Data",1,IF(#REF!&lt;&gt;"",1,0))</f>
        <v>#REF!</v>
      </c>
      <c r="BA176" t="e">
        <f t="shared" si="10"/>
        <v>#REF!</v>
      </c>
      <c r="BB176" s="27" t="e">
        <f t="shared" si="11"/>
        <v>#REF!</v>
      </c>
    </row>
    <row r="177" spans="1:54">
      <c r="A177" t="s">
        <v>7115</v>
      </c>
      <c r="B177" s="25" t="e">
        <f>IF('Crisis Indicator Data'!#REF!="No Data",1,IF(#REF!&lt;&gt;"",1,0))</f>
        <v>#REF!</v>
      </c>
      <c r="C177" s="25" t="e">
        <f>IF('Crisis Indicator Data'!#REF!="No Data",1,IF(#REF!&lt;&gt;"",1,0))</f>
        <v>#REF!</v>
      </c>
      <c r="D177" s="25" t="e">
        <f>IF('Crisis Indicator Data'!#REF!="No Data",1,IF(#REF!&lt;&gt;"",1,0))</f>
        <v>#REF!</v>
      </c>
      <c r="E177" s="25" t="e">
        <f>IF('Crisis Indicator Data'!#REF!="No Data",1,IF(#REF!&lt;&gt;"",1,0))</f>
        <v>#REF!</v>
      </c>
      <c r="F177" s="25" t="e">
        <f>IF('Crisis Indicator Data'!#REF!="No Data",1,IF(#REF!&lt;&gt;"",1,0))</f>
        <v>#REF!</v>
      </c>
      <c r="G177" s="25" t="e">
        <f>IF('Crisis Indicator Data'!#REF!="No Data",1,IF(#REF!&lt;&gt;"",1,0))</f>
        <v>#REF!</v>
      </c>
      <c r="H177" s="25" t="e">
        <f>IF('Crisis Indicator Data'!#REF!="No Data",1,IF(#REF!&lt;&gt;"",1,0))</f>
        <v>#REF!</v>
      </c>
      <c r="I177" s="25" t="e">
        <f>IF('Crisis Indicator Data'!#REF!="No Data",1,IF(#REF!&lt;&gt;"",1,0))</f>
        <v>#REF!</v>
      </c>
      <c r="J177" s="25" t="e">
        <f>IF('Crisis Indicator Data'!#REF!="No Data",1,IF(#REF!&lt;&gt;"",1,0))</f>
        <v>#REF!</v>
      </c>
      <c r="K177" s="25" t="e">
        <f>IF('Crisis Indicator Data'!#REF!="No Data",1,IF(#REF!&lt;&gt;"",1,0))</f>
        <v>#REF!</v>
      </c>
      <c r="L177" s="25" t="e">
        <f>IF('Crisis Indicator Data'!#REF!="No Data",1,IF(#REF!&lt;&gt;"",1,0))</f>
        <v>#REF!</v>
      </c>
      <c r="M177" s="25" t="e">
        <f>IF('Crisis Indicator Data'!#REF!="No Data",1,IF(#REF!&lt;&gt;"",1,0))</f>
        <v>#REF!</v>
      </c>
      <c r="N177" s="25" t="e">
        <f>IF('Crisis Indicator Data'!#REF!="No Data",1,IF(#REF!&lt;&gt;"",1,0))</f>
        <v>#REF!</v>
      </c>
      <c r="O177" s="25" t="e">
        <f>IF('Crisis Indicator Data'!#REF!="No Data",1,IF(#REF!&lt;&gt;"",1,0))</f>
        <v>#REF!</v>
      </c>
      <c r="P177" s="25" t="e">
        <f>IF('Crisis Indicator Data'!#REF!="No Data",1,IF(#REF!&lt;&gt;"",1,0))</f>
        <v>#REF!</v>
      </c>
      <c r="Q177" s="25" t="e">
        <f>IF('Crisis Indicator Data'!#REF!="No Data",1,IF(#REF!&lt;&gt;"",1,0))</f>
        <v>#REF!</v>
      </c>
      <c r="R177" s="25" t="e">
        <f>IF('Crisis Indicator Data'!#REF!="No Data",1,IF(#REF!&lt;&gt;"",1,0))</f>
        <v>#REF!</v>
      </c>
      <c r="S177" s="25" t="e">
        <f>IF('Crisis Indicator Data'!#REF!="No Data",1,IF(#REF!&lt;&gt;"",1,0))</f>
        <v>#REF!</v>
      </c>
      <c r="T177" s="25" t="e">
        <f>IF('Crisis Indicator Data'!#REF!="No Data",1,IF(#REF!&lt;&gt;"",1,0))</f>
        <v>#REF!</v>
      </c>
      <c r="U177" s="25" t="e">
        <f>IF('Crisis Indicator Data'!#REF!="No Data",1,IF(#REF!&lt;&gt;"",1,0))</f>
        <v>#REF!</v>
      </c>
      <c r="V177" s="25" t="e">
        <f>IF('Crisis Indicator Data'!#REF!="No Data",1,IF(#REF!&lt;&gt;"",1,0))</f>
        <v>#REF!</v>
      </c>
      <c r="W177" s="25" t="e">
        <f>IF('Crisis Indicator Data'!#REF!="No Data",1,IF(#REF!&lt;&gt;"",1,0))</f>
        <v>#REF!</v>
      </c>
      <c r="X177" s="25" t="e">
        <f>IF('Crisis Indicator Data'!#REF!="No Data",1,IF(#REF!&lt;&gt;"",1,0))</f>
        <v>#REF!</v>
      </c>
      <c r="Y177" s="25" t="e">
        <f>IF('Crisis Indicator Data'!#REF!="No Data",1,IF(#REF!&lt;&gt;"",1,0))</f>
        <v>#REF!</v>
      </c>
      <c r="Z177" s="25" t="e">
        <f>IF('Crisis Indicator Data'!#REF!="No Data",1,IF(#REF!&lt;&gt;"",1,0))</f>
        <v>#REF!</v>
      </c>
      <c r="AA177" s="25" t="e">
        <f>IF('Crisis Indicator Data'!#REF!="No Data",1,IF(#REF!&lt;&gt;"",1,0))</f>
        <v>#REF!</v>
      </c>
      <c r="AB177" s="25" t="e">
        <f>IF('Crisis Indicator Data'!#REF!="No Data",1,IF(#REF!&lt;&gt;"",1,0))</f>
        <v>#REF!</v>
      </c>
      <c r="AC177" s="25" t="e">
        <f>IF('Crisis Indicator Data'!#REF!="No Data",1,IF(#REF!&lt;&gt;"",1,0))</f>
        <v>#REF!</v>
      </c>
      <c r="AD177" s="25" t="e">
        <f>IF('Crisis Indicator Data'!#REF!="No Data",1,IF(#REF!&lt;&gt;"",1,0))</f>
        <v>#REF!</v>
      </c>
      <c r="AE177" s="25" t="e">
        <f>IF('Crisis Indicator Data'!#REF!="No Data",1,IF(#REF!&lt;&gt;"",1,0))</f>
        <v>#REF!</v>
      </c>
      <c r="AF177" s="25" t="e">
        <f>IF('Crisis Indicator Data'!#REF!="No Data",1,IF(#REF!&lt;&gt;"",1,0))</f>
        <v>#REF!</v>
      </c>
      <c r="AG177" s="25" t="e">
        <f>IF('Crisis Indicator Data'!#REF!="No Data",1,IF(#REF!&lt;&gt;"",1,0))</f>
        <v>#REF!</v>
      </c>
      <c r="AH177" s="25" t="e">
        <f>IF('Crisis Indicator Data'!#REF!="No Data",1,IF(#REF!&lt;&gt;"",1,0))</f>
        <v>#REF!</v>
      </c>
      <c r="AI177" s="25" t="e">
        <f>IF('Crisis Indicator Data'!#REF!="No Data",1,IF(#REF!&lt;&gt;"",1,0))</f>
        <v>#REF!</v>
      </c>
      <c r="AJ177" s="25" t="e">
        <f>IF('Crisis Indicator Data'!#REF!="No Data",1,IF(#REF!&lt;&gt;"",1,0))</f>
        <v>#REF!</v>
      </c>
      <c r="AK177" s="25" t="e">
        <f>IF('Crisis Indicator Data'!#REF!="No Data",1,IF(#REF!&lt;&gt;"",1,0))</f>
        <v>#REF!</v>
      </c>
      <c r="AL177" s="25" t="e">
        <f>IF('Crisis Indicator Data'!#REF!="No Data",1,IF(#REF!&lt;&gt;"",1,0))</f>
        <v>#REF!</v>
      </c>
      <c r="AM177" s="25" t="e">
        <f>IF('Crisis Indicator Data'!#REF!="No Data",1,IF(#REF!&lt;&gt;"",1,0))</f>
        <v>#REF!</v>
      </c>
      <c r="AN177" s="25" t="e">
        <f>IF('Crisis Indicator Data'!#REF!="No Data",1,IF(#REF!&lt;&gt;"",1,0))</f>
        <v>#REF!</v>
      </c>
      <c r="AO177" s="25" t="e">
        <f>IF('Crisis Indicator Data'!#REF!="No Data",1,IF(#REF!&lt;&gt;"",1,0))</f>
        <v>#REF!</v>
      </c>
      <c r="AP177" s="25" t="e">
        <f>IF('Crisis Indicator Data'!#REF!="No Data",1,IF(#REF!&lt;&gt;"",1,0))</f>
        <v>#REF!</v>
      </c>
      <c r="AQ177" s="25" t="e">
        <f>IF('Crisis Indicator Data'!#REF!="No Data",1,IF(#REF!&lt;&gt;"",1,0))</f>
        <v>#REF!</v>
      </c>
      <c r="AR177" s="25" t="e">
        <f>IF('Crisis Indicator Data'!#REF!="No Data",1,IF(#REF!&lt;&gt;"",1,0))</f>
        <v>#REF!</v>
      </c>
      <c r="AS177" s="25" t="e">
        <f>IF('Crisis Indicator Data'!#REF!="No Data",1,IF(#REF!&lt;&gt;"",1,0))</f>
        <v>#REF!</v>
      </c>
      <c r="AT177" s="25" t="e">
        <f>IF('Crisis Indicator Data'!#REF!="No Data",1,IF(#REF!&lt;&gt;"",1,0))</f>
        <v>#REF!</v>
      </c>
      <c r="AU177" s="25" t="e">
        <f>IF('Crisis Indicator Data'!#REF!="No Data",1,IF(#REF!&lt;&gt;"",1,0))</f>
        <v>#REF!</v>
      </c>
      <c r="AV177" s="25" t="e">
        <f>IF('Crisis Indicator Data'!#REF!="No Data",1,IF(#REF!&lt;&gt;"",1,0))</f>
        <v>#REF!</v>
      </c>
      <c r="AW177" s="25" t="e">
        <f>IF('Crisis Indicator Data'!#REF!="No Data",1,IF(#REF!&lt;&gt;"",1,0))</f>
        <v>#REF!</v>
      </c>
      <c r="AX177" s="25" t="e">
        <f>IF('Crisis Indicator Data'!#REF!="No Data",1,IF(#REF!&lt;&gt;"",1,0))</f>
        <v>#REF!</v>
      </c>
      <c r="AY177" s="25" t="e">
        <f>IF('Crisis Indicator Data'!#REF!="No Data",1,IF(#REF!&lt;&gt;"",1,0))</f>
        <v>#REF!</v>
      </c>
      <c r="AZ177" s="25" t="e">
        <f>IF('Crisis Indicator Data'!#REF!="No Data",1,IF(#REF!&lt;&gt;"",1,0))</f>
        <v>#REF!</v>
      </c>
      <c r="BA177" t="e">
        <f t="shared" si="10"/>
        <v>#REF!</v>
      </c>
      <c r="BB177" s="27" t="e">
        <f t="shared" si="11"/>
        <v>#REF!</v>
      </c>
    </row>
    <row r="178" spans="1:54">
      <c r="A178" t="s">
        <v>7108</v>
      </c>
      <c r="B178" s="25" t="e">
        <f>IF('Crisis Indicator Data'!#REF!="No Data",1,IF(#REF!&lt;&gt;"",1,0))</f>
        <v>#REF!</v>
      </c>
      <c r="C178" s="25" t="e">
        <f>IF('Crisis Indicator Data'!#REF!="No Data",1,IF(#REF!&lt;&gt;"",1,0))</f>
        <v>#REF!</v>
      </c>
      <c r="D178" s="25" t="e">
        <f>IF('Crisis Indicator Data'!#REF!="No Data",1,IF(#REF!&lt;&gt;"",1,0))</f>
        <v>#REF!</v>
      </c>
      <c r="E178" s="25" t="e">
        <f>IF('Crisis Indicator Data'!#REF!="No Data",1,IF(#REF!&lt;&gt;"",1,0))</f>
        <v>#REF!</v>
      </c>
      <c r="F178" s="25" t="e">
        <f>IF('Crisis Indicator Data'!#REF!="No Data",1,IF(#REF!&lt;&gt;"",1,0))</f>
        <v>#REF!</v>
      </c>
      <c r="G178" s="25" t="e">
        <f>IF('Crisis Indicator Data'!#REF!="No Data",1,IF(#REF!&lt;&gt;"",1,0))</f>
        <v>#REF!</v>
      </c>
      <c r="H178" s="25" t="e">
        <f>IF('Crisis Indicator Data'!#REF!="No Data",1,IF(#REF!&lt;&gt;"",1,0))</f>
        <v>#REF!</v>
      </c>
      <c r="I178" s="25" t="e">
        <f>IF('Crisis Indicator Data'!#REF!="No Data",1,IF(#REF!&lt;&gt;"",1,0))</f>
        <v>#REF!</v>
      </c>
      <c r="J178" s="25" t="e">
        <f>IF('Crisis Indicator Data'!#REF!="No Data",1,IF(#REF!&lt;&gt;"",1,0))</f>
        <v>#REF!</v>
      </c>
      <c r="K178" s="25" t="e">
        <f>IF('Crisis Indicator Data'!#REF!="No Data",1,IF(#REF!&lt;&gt;"",1,0))</f>
        <v>#REF!</v>
      </c>
      <c r="L178" s="25" t="e">
        <f>IF('Crisis Indicator Data'!#REF!="No Data",1,IF(#REF!&lt;&gt;"",1,0))</f>
        <v>#REF!</v>
      </c>
      <c r="M178" s="25" t="e">
        <f>IF('Crisis Indicator Data'!#REF!="No Data",1,IF(#REF!&lt;&gt;"",1,0))</f>
        <v>#REF!</v>
      </c>
      <c r="N178" s="25" t="e">
        <f>IF('Crisis Indicator Data'!#REF!="No Data",1,IF(#REF!&lt;&gt;"",1,0))</f>
        <v>#REF!</v>
      </c>
      <c r="O178" s="25" t="e">
        <f>IF('Crisis Indicator Data'!#REF!="No Data",1,IF(#REF!&lt;&gt;"",1,0))</f>
        <v>#REF!</v>
      </c>
      <c r="P178" s="25" t="e">
        <f>IF('Crisis Indicator Data'!#REF!="No Data",1,IF(#REF!&lt;&gt;"",1,0))</f>
        <v>#REF!</v>
      </c>
      <c r="Q178" s="25" t="e">
        <f>IF('Crisis Indicator Data'!#REF!="No Data",1,IF(#REF!&lt;&gt;"",1,0))</f>
        <v>#REF!</v>
      </c>
      <c r="R178" s="25" t="e">
        <f>IF('Crisis Indicator Data'!#REF!="No Data",1,IF(#REF!&lt;&gt;"",1,0))</f>
        <v>#REF!</v>
      </c>
      <c r="S178" s="25" t="e">
        <f>IF('Crisis Indicator Data'!#REF!="No Data",1,IF(#REF!&lt;&gt;"",1,0))</f>
        <v>#REF!</v>
      </c>
      <c r="T178" s="25" t="e">
        <f>IF('Crisis Indicator Data'!#REF!="No Data",1,IF(#REF!&lt;&gt;"",1,0))</f>
        <v>#REF!</v>
      </c>
      <c r="U178" s="25" t="e">
        <f>IF('Crisis Indicator Data'!#REF!="No Data",1,IF(#REF!&lt;&gt;"",1,0))</f>
        <v>#REF!</v>
      </c>
      <c r="V178" s="25" t="e">
        <f>IF('Crisis Indicator Data'!#REF!="No Data",1,IF(#REF!&lt;&gt;"",1,0))</f>
        <v>#REF!</v>
      </c>
      <c r="W178" s="25" t="e">
        <f>IF('Crisis Indicator Data'!#REF!="No Data",1,IF(#REF!&lt;&gt;"",1,0))</f>
        <v>#REF!</v>
      </c>
      <c r="X178" s="25" t="e">
        <f>IF('Crisis Indicator Data'!#REF!="No Data",1,IF(#REF!&lt;&gt;"",1,0))</f>
        <v>#REF!</v>
      </c>
      <c r="Y178" s="25" t="e">
        <f>IF('Crisis Indicator Data'!#REF!="No Data",1,IF(#REF!&lt;&gt;"",1,0))</f>
        <v>#REF!</v>
      </c>
      <c r="Z178" s="25" t="e">
        <f>IF('Crisis Indicator Data'!#REF!="No Data",1,IF(#REF!&lt;&gt;"",1,0))</f>
        <v>#REF!</v>
      </c>
      <c r="AA178" s="25" t="e">
        <f>IF('Crisis Indicator Data'!#REF!="No Data",1,IF(#REF!&lt;&gt;"",1,0))</f>
        <v>#REF!</v>
      </c>
      <c r="AB178" s="25" t="e">
        <f>IF('Crisis Indicator Data'!#REF!="No Data",1,IF(#REF!&lt;&gt;"",1,0))</f>
        <v>#REF!</v>
      </c>
      <c r="AC178" s="25" t="e">
        <f>IF('Crisis Indicator Data'!#REF!="No Data",1,IF(#REF!&lt;&gt;"",1,0))</f>
        <v>#REF!</v>
      </c>
      <c r="AD178" s="25" t="e">
        <f>IF('Crisis Indicator Data'!#REF!="No Data",1,IF(#REF!&lt;&gt;"",1,0))</f>
        <v>#REF!</v>
      </c>
      <c r="AE178" s="25" t="e">
        <f>IF('Crisis Indicator Data'!#REF!="No Data",1,IF(#REF!&lt;&gt;"",1,0))</f>
        <v>#REF!</v>
      </c>
      <c r="AF178" s="25" t="e">
        <f>IF('Crisis Indicator Data'!#REF!="No Data",1,IF(#REF!&lt;&gt;"",1,0))</f>
        <v>#REF!</v>
      </c>
      <c r="AG178" s="25" t="e">
        <f>IF('Crisis Indicator Data'!#REF!="No Data",1,IF(#REF!&lt;&gt;"",1,0))</f>
        <v>#REF!</v>
      </c>
      <c r="AH178" s="25" t="e">
        <f>IF('Crisis Indicator Data'!#REF!="No Data",1,IF(#REF!&lt;&gt;"",1,0))</f>
        <v>#REF!</v>
      </c>
      <c r="AI178" s="25" t="e">
        <f>IF('Crisis Indicator Data'!#REF!="No Data",1,IF(#REF!&lt;&gt;"",1,0))</f>
        <v>#REF!</v>
      </c>
      <c r="AJ178" s="25" t="e">
        <f>IF('Crisis Indicator Data'!#REF!="No Data",1,IF(#REF!&lt;&gt;"",1,0))</f>
        <v>#REF!</v>
      </c>
      <c r="AK178" s="25" t="e">
        <f>IF('Crisis Indicator Data'!#REF!="No Data",1,IF(#REF!&lt;&gt;"",1,0))</f>
        <v>#REF!</v>
      </c>
      <c r="AL178" s="25" t="e">
        <f>IF('Crisis Indicator Data'!#REF!="No Data",1,IF(#REF!&lt;&gt;"",1,0))</f>
        <v>#REF!</v>
      </c>
      <c r="AM178" s="25" t="e">
        <f>IF('Crisis Indicator Data'!#REF!="No Data",1,IF(#REF!&lt;&gt;"",1,0))</f>
        <v>#REF!</v>
      </c>
      <c r="AN178" s="25" t="e">
        <f>IF('Crisis Indicator Data'!#REF!="No Data",1,IF(#REF!&lt;&gt;"",1,0))</f>
        <v>#REF!</v>
      </c>
      <c r="AO178" s="25" t="e">
        <f>IF('Crisis Indicator Data'!#REF!="No Data",1,IF(#REF!&lt;&gt;"",1,0))</f>
        <v>#REF!</v>
      </c>
      <c r="AP178" s="25" t="e">
        <f>IF('Crisis Indicator Data'!#REF!="No Data",1,IF(#REF!&lt;&gt;"",1,0))</f>
        <v>#REF!</v>
      </c>
      <c r="AQ178" s="25" t="e">
        <f>IF('Crisis Indicator Data'!#REF!="No Data",1,IF(#REF!&lt;&gt;"",1,0))</f>
        <v>#REF!</v>
      </c>
      <c r="AR178" s="25" t="e">
        <f>IF('Crisis Indicator Data'!#REF!="No Data",1,IF(#REF!&lt;&gt;"",1,0))</f>
        <v>#REF!</v>
      </c>
      <c r="AS178" s="25" t="e">
        <f>IF('Crisis Indicator Data'!#REF!="No Data",1,IF(#REF!&lt;&gt;"",1,0))</f>
        <v>#REF!</v>
      </c>
      <c r="AT178" s="25" t="e">
        <f>IF('Crisis Indicator Data'!#REF!="No Data",1,IF(#REF!&lt;&gt;"",1,0))</f>
        <v>#REF!</v>
      </c>
      <c r="AU178" s="25" t="e">
        <f>IF('Crisis Indicator Data'!#REF!="No Data",1,IF(#REF!&lt;&gt;"",1,0))</f>
        <v>#REF!</v>
      </c>
      <c r="AV178" s="25" t="e">
        <f>IF('Crisis Indicator Data'!#REF!="No Data",1,IF(#REF!&lt;&gt;"",1,0))</f>
        <v>#REF!</v>
      </c>
      <c r="AW178" s="25" t="e">
        <f>IF('Crisis Indicator Data'!#REF!="No Data",1,IF(#REF!&lt;&gt;"",1,0))</f>
        <v>#REF!</v>
      </c>
      <c r="AX178" s="25" t="e">
        <f>IF('Crisis Indicator Data'!#REF!="No Data",1,IF(#REF!&lt;&gt;"",1,0))</f>
        <v>#REF!</v>
      </c>
      <c r="AY178" s="25" t="e">
        <f>IF('Crisis Indicator Data'!#REF!="No Data",1,IF(#REF!&lt;&gt;"",1,0))</f>
        <v>#REF!</v>
      </c>
      <c r="AZ178" s="25" t="e">
        <f>IF('Crisis Indicator Data'!#REF!="No Data",1,IF(#REF!&lt;&gt;"",1,0))</f>
        <v>#REF!</v>
      </c>
      <c r="BA178" t="e">
        <f t="shared" si="10"/>
        <v>#REF!</v>
      </c>
      <c r="BB178" s="27" t="e">
        <f t="shared" si="11"/>
        <v>#REF!</v>
      </c>
    </row>
    <row r="179" spans="1:54">
      <c r="A179" t="s">
        <v>7117</v>
      </c>
      <c r="B179" s="25" t="e">
        <f>IF('Crisis Indicator Data'!#REF!="No Data",1,IF(#REF!&lt;&gt;"",1,0))</f>
        <v>#REF!</v>
      </c>
      <c r="C179" s="25" t="e">
        <f>IF('Crisis Indicator Data'!#REF!="No Data",1,IF(#REF!&lt;&gt;"",1,0))</f>
        <v>#REF!</v>
      </c>
      <c r="D179" s="25" t="e">
        <f>IF('Crisis Indicator Data'!#REF!="No Data",1,IF(#REF!&lt;&gt;"",1,0))</f>
        <v>#REF!</v>
      </c>
      <c r="E179" s="25" t="e">
        <f>IF('Crisis Indicator Data'!#REF!="No Data",1,IF(#REF!&lt;&gt;"",1,0))</f>
        <v>#REF!</v>
      </c>
      <c r="F179" s="25" t="e">
        <f>IF('Crisis Indicator Data'!#REF!="No Data",1,IF(#REF!&lt;&gt;"",1,0))</f>
        <v>#REF!</v>
      </c>
      <c r="G179" s="25" t="e">
        <f>IF('Crisis Indicator Data'!#REF!="No Data",1,IF(#REF!&lt;&gt;"",1,0))</f>
        <v>#REF!</v>
      </c>
      <c r="H179" s="25" t="e">
        <f>IF('Crisis Indicator Data'!#REF!="No Data",1,IF(#REF!&lt;&gt;"",1,0))</f>
        <v>#REF!</v>
      </c>
      <c r="I179" s="25" t="e">
        <f>IF('Crisis Indicator Data'!#REF!="No Data",1,IF(#REF!&lt;&gt;"",1,0))</f>
        <v>#REF!</v>
      </c>
      <c r="J179" s="25" t="e">
        <f>IF('Crisis Indicator Data'!#REF!="No Data",1,IF(#REF!&lt;&gt;"",1,0))</f>
        <v>#REF!</v>
      </c>
      <c r="K179" s="25" t="e">
        <f>IF('Crisis Indicator Data'!#REF!="No Data",1,IF(#REF!&lt;&gt;"",1,0))</f>
        <v>#REF!</v>
      </c>
      <c r="L179" s="25" t="e">
        <f>IF('Crisis Indicator Data'!#REF!="No Data",1,IF(#REF!&lt;&gt;"",1,0))</f>
        <v>#REF!</v>
      </c>
      <c r="M179" s="25" t="e">
        <f>IF('Crisis Indicator Data'!#REF!="No Data",1,IF(#REF!&lt;&gt;"",1,0))</f>
        <v>#REF!</v>
      </c>
      <c r="N179" s="25" t="e">
        <f>IF('Crisis Indicator Data'!#REF!="No Data",1,IF(#REF!&lt;&gt;"",1,0))</f>
        <v>#REF!</v>
      </c>
      <c r="O179" s="25" t="e">
        <f>IF('Crisis Indicator Data'!#REF!="No Data",1,IF(#REF!&lt;&gt;"",1,0))</f>
        <v>#REF!</v>
      </c>
      <c r="P179" s="25" t="e">
        <f>IF('Crisis Indicator Data'!#REF!="No Data",1,IF(#REF!&lt;&gt;"",1,0))</f>
        <v>#REF!</v>
      </c>
      <c r="Q179" s="25" t="e">
        <f>IF('Crisis Indicator Data'!#REF!="No Data",1,IF(#REF!&lt;&gt;"",1,0))</f>
        <v>#REF!</v>
      </c>
      <c r="R179" s="25" t="e">
        <f>IF('Crisis Indicator Data'!#REF!="No Data",1,IF(#REF!&lt;&gt;"",1,0))</f>
        <v>#REF!</v>
      </c>
      <c r="S179" s="25" t="e">
        <f>IF('Crisis Indicator Data'!#REF!="No Data",1,IF(#REF!&lt;&gt;"",1,0))</f>
        <v>#REF!</v>
      </c>
      <c r="T179" s="25" t="e">
        <f>IF('Crisis Indicator Data'!#REF!="No Data",1,IF(#REF!&lt;&gt;"",1,0))</f>
        <v>#REF!</v>
      </c>
      <c r="U179" s="25" t="e">
        <f>IF('Crisis Indicator Data'!#REF!="No Data",1,IF(#REF!&lt;&gt;"",1,0))</f>
        <v>#REF!</v>
      </c>
      <c r="V179" s="25" t="e">
        <f>IF('Crisis Indicator Data'!#REF!="No Data",1,IF(#REF!&lt;&gt;"",1,0))</f>
        <v>#REF!</v>
      </c>
      <c r="W179" s="25" t="e">
        <f>IF('Crisis Indicator Data'!#REF!="No Data",1,IF(#REF!&lt;&gt;"",1,0))</f>
        <v>#REF!</v>
      </c>
      <c r="X179" s="25" t="e">
        <f>IF('Crisis Indicator Data'!#REF!="No Data",1,IF(#REF!&lt;&gt;"",1,0))</f>
        <v>#REF!</v>
      </c>
      <c r="Y179" s="25" t="e">
        <f>IF('Crisis Indicator Data'!#REF!="No Data",1,IF(#REF!&lt;&gt;"",1,0))</f>
        <v>#REF!</v>
      </c>
      <c r="Z179" s="25" t="e">
        <f>IF('Crisis Indicator Data'!#REF!="No Data",1,IF(#REF!&lt;&gt;"",1,0))</f>
        <v>#REF!</v>
      </c>
      <c r="AA179" s="25" t="e">
        <f>IF('Crisis Indicator Data'!#REF!="No Data",1,IF(#REF!&lt;&gt;"",1,0))</f>
        <v>#REF!</v>
      </c>
      <c r="AB179" s="25" t="e">
        <f>IF('Crisis Indicator Data'!#REF!="No Data",1,IF(#REF!&lt;&gt;"",1,0))</f>
        <v>#REF!</v>
      </c>
      <c r="AC179" s="25" t="e">
        <f>IF('Crisis Indicator Data'!#REF!="No Data",1,IF(#REF!&lt;&gt;"",1,0))</f>
        <v>#REF!</v>
      </c>
      <c r="AD179" s="25" t="e">
        <f>IF('Crisis Indicator Data'!#REF!="No Data",1,IF(#REF!&lt;&gt;"",1,0))</f>
        <v>#REF!</v>
      </c>
      <c r="AE179" s="25" t="e">
        <f>IF('Crisis Indicator Data'!#REF!="No Data",1,IF(#REF!&lt;&gt;"",1,0))</f>
        <v>#REF!</v>
      </c>
      <c r="AF179" s="25" t="e">
        <f>IF('Crisis Indicator Data'!#REF!="No Data",1,IF(#REF!&lt;&gt;"",1,0))</f>
        <v>#REF!</v>
      </c>
      <c r="AG179" s="25" t="e">
        <f>IF('Crisis Indicator Data'!#REF!="No Data",1,IF(#REF!&lt;&gt;"",1,0))</f>
        <v>#REF!</v>
      </c>
      <c r="AH179" s="25" t="e">
        <f>IF('Crisis Indicator Data'!#REF!="No Data",1,IF(#REF!&lt;&gt;"",1,0))</f>
        <v>#REF!</v>
      </c>
      <c r="AI179" s="25" t="e">
        <f>IF('Crisis Indicator Data'!#REF!="No Data",1,IF(#REF!&lt;&gt;"",1,0))</f>
        <v>#REF!</v>
      </c>
      <c r="AJ179" s="25" t="e">
        <f>IF('Crisis Indicator Data'!#REF!="No Data",1,IF(#REF!&lt;&gt;"",1,0))</f>
        <v>#REF!</v>
      </c>
      <c r="AK179" s="25" t="e">
        <f>IF('Crisis Indicator Data'!#REF!="No Data",1,IF(#REF!&lt;&gt;"",1,0))</f>
        <v>#REF!</v>
      </c>
      <c r="AL179" s="25" t="e">
        <f>IF('Crisis Indicator Data'!#REF!="No Data",1,IF(#REF!&lt;&gt;"",1,0))</f>
        <v>#REF!</v>
      </c>
      <c r="AM179" s="25" t="e">
        <f>IF('Crisis Indicator Data'!#REF!="No Data",1,IF(#REF!&lt;&gt;"",1,0))</f>
        <v>#REF!</v>
      </c>
      <c r="AN179" s="25" t="e">
        <f>IF('Crisis Indicator Data'!#REF!="No Data",1,IF(#REF!&lt;&gt;"",1,0))</f>
        <v>#REF!</v>
      </c>
      <c r="AO179" s="25" t="e">
        <f>IF('Crisis Indicator Data'!#REF!="No Data",1,IF(#REF!&lt;&gt;"",1,0))</f>
        <v>#REF!</v>
      </c>
      <c r="AP179" s="25" t="e">
        <f>IF('Crisis Indicator Data'!#REF!="No Data",1,IF(#REF!&lt;&gt;"",1,0))</f>
        <v>#REF!</v>
      </c>
      <c r="AQ179" s="25" t="e">
        <f>IF('Crisis Indicator Data'!#REF!="No Data",1,IF(#REF!&lt;&gt;"",1,0))</f>
        <v>#REF!</v>
      </c>
      <c r="AR179" s="25" t="e">
        <f>IF('Crisis Indicator Data'!#REF!="No Data",1,IF(#REF!&lt;&gt;"",1,0))</f>
        <v>#REF!</v>
      </c>
      <c r="AS179" s="25" t="e">
        <f>IF('Crisis Indicator Data'!#REF!="No Data",1,IF(#REF!&lt;&gt;"",1,0))</f>
        <v>#REF!</v>
      </c>
      <c r="AT179" s="25" t="e">
        <f>IF('Crisis Indicator Data'!#REF!="No Data",1,IF(#REF!&lt;&gt;"",1,0))</f>
        <v>#REF!</v>
      </c>
      <c r="AU179" s="25" t="e">
        <f>IF('Crisis Indicator Data'!#REF!="No Data",1,IF(#REF!&lt;&gt;"",1,0))</f>
        <v>#REF!</v>
      </c>
      <c r="AV179" s="25" t="e">
        <f>IF('Crisis Indicator Data'!#REF!="No Data",1,IF(#REF!&lt;&gt;"",1,0))</f>
        <v>#REF!</v>
      </c>
      <c r="AW179" s="25" t="e">
        <f>IF('Crisis Indicator Data'!#REF!="No Data",1,IF(#REF!&lt;&gt;"",1,0))</f>
        <v>#REF!</v>
      </c>
      <c r="AX179" s="25" t="e">
        <f>IF('Crisis Indicator Data'!#REF!="No Data",1,IF(#REF!&lt;&gt;"",1,0))</f>
        <v>#REF!</v>
      </c>
      <c r="AY179" s="25" t="e">
        <f>IF('Crisis Indicator Data'!#REF!="No Data",1,IF(#REF!&lt;&gt;"",1,0))</f>
        <v>#REF!</v>
      </c>
      <c r="AZ179" s="25" t="e">
        <f>IF('Crisis Indicator Data'!#REF!="No Data",1,IF(#REF!&lt;&gt;"",1,0))</f>
        <v>#REF!</v>
      </c>
      <c r="BA179" t="e">
        <f t="shared" si="10"/>
        <v>#REF!</v>
      </c>
      <c r="BB179" s="27" t="e">
        <f t="shared" si="11"/>
        <v>#REF!</v>
      </c>
    </row>
    <row r="180" spans="1:54">
      <c r="A180" t="s">
        <v>7121</v>
      </c>
      <c r="B180" s="25" t="e">
        <f>IF('Crisis Indicator Data'!#REF!="No Data",1,IF(#REF!&lt;&gt;"",1,0))</f>
        <v>#REF!</v>
      </c>
      <c r="C180" s="25" t="e">
        <f>IF('Crisis Indicator Data'!#REF!="No Data",1,IF(#REF!&lt;&gt;"",1,0))</f>
        <v>#REF!</v>
      </c>
      <c r="D180" s="25" t="e">
        <f>IF('Crisis Indicator Data'!#REF!="No Data",1,IF(#REF!&lt;&gt;"",1,0))</f>
        <v>#REF!</v>
      </c>
      <c r="E180" s="25" t="e">
        <f>IF('Crisis Indicator Data'!#REF!="No Data",1,IF(#REF!&lt;&gt;"",1,0))</f>
        <v>#REF!</v>
      </c>
      <c r="F180" s="25" t="e">
        <f>IF('Crisis Indicator Data'!#REF!="No Data",1,IF(#REF!&lt;&gt;"",1,0))</f>
        <v>#REF!</v>
      </c>
      <c r="G180" s="25" t="e">
        <f>IF('Crisis Indicator Data'!#REF!="No Data",1,IF(#REF!&lt;&gt;"",1,0))</f>
        <v>#REF!</v>
      </c>
      <c r="H180" s="25" t="e">
        <f>IF('Crisis Indicator Data'!#REF!="No Data",1,IF(#REF!&lt;&gt;"",1,0))</f>
        <v>#REF!</v>
      </c>
      <c r="I180" s="25" t="e">
        <f>IF('Crisis Indicator Data'!#REF!="No Data",1,IF(#REF!&lt;&gt;"",1,0))</f>
        <v>#REF!</v>
      </c>
      <c r="J180" s="25" t="e">
        <f>IF('Crisis Indicator Data'!#REF!="No Data",1,IF(#REF!&lt;&gt;"",1,0))</f>
        <v>#REF!</v>
      </c>
      <c r="K180" s="25" t="e">
        <f>IF('Crisis Indicator Data'!#REF!="No Data",1,IF(#REF!&lt;&gt;"",1,0))</f>
        <v>#REF!</v>
      </c>
      <c r="L180" s="25" t="e">
        <f>IF('Crisis Indicator Data'!#REF!="No Data",1,IF(#REF!&lt;&gt;"",1,0))</f>
        <v>#REF!</v>
      </c>
      <c r="M180" s="25" t="e">
        <f>IF('Crisis Indicator Data'!#REF!="No Data",1,IF(#REF!&lt;&gt;"",1,0))</f>
        <v>#REF!</v>
      </c>
      <c r="N180" s="25" t="e">
        <f>IF('Crisis Indicator Data'!#REF!="No Data",1,IF(#REF!&lt;&gt;"",1,0))</f>
        <v>#REF!</v>
      </c>
      <c r="O180" s="25" t="e">
        <f>IF('Crisis Indicator Data'!#REF!="No Data",1,IF(#REF!&lt;&gt;"",1,0))</f>
        <v>#REF!</v>
      </c>
      <c r="P180" s="25" t="e">
        <f>IF('Crisis Indicator Data'!#REF!="No Data",1,IF(#REF!&lt;&gt;"",1,0))</f>
        <v>#REF!</v>
      </c>
      <c r="Q180" s="25" t="e">
        <f>IF('Crisis Indicator Data'!#REF!="No Data",1,IF(#REF!&lt;&gt;"",1,0))</f>
        <v>#REF!</v>
      </c>
      <c r="R180" s="25" t="e">
        <f>IF('Crisis Indicator Data'!#REF!="No Data",1,IF(#REF!&lt;&gt;"",1,0))</f>
        <v>#REF!</v>
      </c>
      <c r="S180" s="25" t="e">
        <f>IF('Crisis Indicator Data'!#REF!="No Data",1,IF(#REF!&lt;&gt;"",1,0))</f>
        <v>#REF!</v>
      </c>
      <c r="T180" s="25" t="e">
        <f>IF('Crisis Indicator Data'!#REF!="No Data",1,IF(#REF!&lt;&gt;"",1,0))</f>
        <v>#REF!</v>
      </c>
      <c r="U180" s="25" t="e">
        <f>IF('Crisis Indicator Data'!#REF!="No Data",1,IF(#REF!&lt;&gt;"",1,0))</f>
        <v>#REF!</v>
      </c>
      <c r="V180" s="25" t="e">
        <f>IF('Crisis Indicator Data'!#REF!="No Data",1,IF(#REF!&lt;&gt;"",1,0))</f>
        <v>#REF!</v>
      </c>
      <c r="W180" s="25" t="e">
        <f>IF('Crisis Indicator Data'!#REF!="No Data",1,IF(#REF!&lt;&gt;"",1,0))</f>
        <v>#REF!</v>
      </c>
      <c r="X180" s="25" t="e">
        <f>IF('Crisis Indicator Data'!#REF!="No Data",1,IF(#REF!&lt;&gt;"",1,0))</f>
        <v>#REF!</v>
      </c>
      <c r="Y180" s="25" t="e">
        <f>IF('Crisis Indicator Data'!#REF!="No Data",1,IF(#REF!&lt;&gt;"",1,0))</f>
        <v>#REF!</v>
      </c>
      <c r="Z180" s="25" t="e">
        <f>IF('Crisis Indicator Data'!#REF!="No Data",1,IF(#REF!&lt;&gt;"",1,0))</f>
        <v>#REF!</v>
      </c>
      <c r="AA180" s="25" t="e">
        <f>IF('Crisis Indicator Data'!#REF!="No Data",1,IF(#REF!&lt;&gt;"",1,0))</f>
        <v>#REF!</v>
      </c>
      <c r="AB180" s="25" t="e">
        <f>IF('Crisis Indicator Data'!#REF!="No Data",1,IF(#REF!&lt;&gt;"",1,0))</f>
        <v>#REF!</v>
      </c>
      <c r="AC180" s="25" t="e">
        <f>IF('Crisis Indicator Data'!#REF!="No Data",1,IF(#REF!&lt;&gt;"",1,0))</f>
        <v>#REF!</v>
      </c>
      <c r="AD180" s="25" t="e">
        <f>IF('Crisis Indicator Data'!#REF!="No Data",1,IF(#REF!&lt;&gt;"",1,0))</f>
        <v>#REF!</v>
      </c>
      <c r="AE180" s="25" t="e">
        <f>IF('Crisis Indicator Data'!#REF!="No Data",1,IF(#REF!&lt;&gt;"",1,0))</f>
        <v>#REF!</v>
      </c>
      <c r="AF180" s="25" t="e">
        <f>IF('Crisis Indicator Data'!#REF!="No Data",1,IF(#REF!&lt;&gt;"",1,0))</f>
        <v>#REF!</v>
      </c>
      <c r="AG180" s="25" t="e">
        <f>IF('Crisis Indicator Data'!#REF!="No Data",1,IF(#REF!&lt;&gt;"",1,0))</f>
        <v>#REF!</v>
      </c>
      <c r="AH180" s="25" t="e">
        <f>IF('Crisis Indicator Data'!#REF!="No Data",1,IF(#REF!&lt;&gt;"",1,0))</f>
        <v>#REF!</v>
      </c>
      <c r="AI180" s="25" t="e">
        <f>IF('Crisis Indicator Data'!#REF!="No Data",1,IF(#REF!&lt;&gt;"",1,0))</f>
        <v>#REF!</v>
      </c>
      <c r="AJ180" s="25" t="e">
        <f>IF('Crisis Indicator Data'!#REF!="No Data",1,IF(#REF!&lt;&gt;"",1,0))</f>
        <v>#REF!</v>
      </c>
      <c r="AK180" s="25" t="e">
        <f>IF('Crisis Indicator Data'!#REF!="No Data",1,IF(#REF!&lt;&gt;"",1,0))</f>
        <v>#REF!</v>
      </c>
      <c r="AL180" s="25" t="e">
        <f>IF('Crisis Indicator Data'!#REF!="No Data",1,IF(#REF!&lt;&gt;"",1,0))</f>
        <v>#REF!</v>
      </c>
      <c r="AM180" s="25" t="e">
        <f>IF('Crisis Indicator Data'!#REF!="No Data",1,IF(#REF!&lt;&gt;"",1,0))</f>
        <v>#REF!</v>
      </c>
      <c r="AN180" s="25" t="e">
        <f>IF('Crisis Indicator Data'!#REF!="No Data",1,IF(#REF!&lt;&gt;"",1,0))</f>
        <v>#REF!</v>
      </c>
      <c r="AO180" s="25" t="e">
        <f>IF('Crisis Indicator Data'!#REF!="No Data",1,IF(#REF!&lt;&gt;"",1,0))</f>
        <v>#REF!</v>
      </c>
      <c r="AP180" s="25" t="e">
        <f>IF('Crisis Indicator Data'!#REF!="No Data",1,IF(#REF!&lt;&gt;"",1,0))</f>
        <v>#REF!</v>
      </c>
      <c r="AQ180" s="25" t="e">
        <f>IF('Crisis Indicator Data'!#REF!="No Data",1,IF(#REF!&lt;&gt;"",1,0))</f>
        <v>#REF!</v>
      </c>
      <c r="AR180" s="25" t="e">
        <f>IF('Crisis Indicator Data'!#REF!="No Data",1,IF(#REF!&lt;&gt;"",1,0))</f>
        <v>#REF!</v>
      </c>
      <c r="AS180" s="25" t="e">
        <f>IF('Crisis Indicator Data'!#REF!="No Data",1,IF(#REF!&lt;&gt;"",1,0))</f>
        <v>#REF!</v>
      </c>
      <c r="AT180" s="25" t="e">
        <f>IF('Crisis Indicator Data'!#REF!="No Data",1,IF(#REF!&lt;&gt;"",1,0))</f>
        <v>#REF!</v>
      </c>
      <c r="AU180" s="25" t="e">
        <f>IF('Crisis Indicator Data'!#REF!="No Data",1,IF(#REF!&lt;&gt;"",1,0))</f>
        <v>#REF!</v>
      </c>
      <c r="AV180" s="25" t="e">
        <f>IF('Crisis Indicator Data'!#REF!="No Data",1,IF(#REF!&lt;&gt;"",1,0))</f>
        <v>#REF!</v>
      </c>
      <c r="AW180" s="25" t="e">
        <f>IF('Crisis Indicator Data'!#REF!="No Data",1,IF(#REF!&lt;&gt;"",1,0))</f>
        <v>#REF!</v>
      </c>
      <c r="AX180" s="25" t="e">
        <f>IF('Crisis Indicator Data'!#REF!="No Data",1,IF(#REF!&lt;&gt;"",1,0))</f>
        <v>#REF!</v>
      </c>
      <c r="AY180" s="25" t="e">
        <f>IF('Crisis Indicator Data'!#REF!="No Data",1,IF(#REF!&lt;&gt;"",1,0))</f>
        <v>#REF!</v>
      </c>
      <c r="AZ180" s="25" t="e">
        <f>IF('Crisis Indicator Data'!#REF!="No Data",1,IF(#REF!&lt;&gt;"",1,0))</f>
        <v>#REF!</v>
      </c>
      <c r="BA180" t="e">
        <f t="shared" si="10"/>
        <v>#REF!</v>
      </c>
      <c r="BB180" s="27" t="e">
        <f t="shared" si="11"/>
        <v>#REF!</v>
      </c>
    </row>
    <row r="181" spans="1:54">
      <c r="A181" t="s">
        <v>7122</v>
      </c>
      <c r="B181" s="25" t="e">
        <f>IF('Crisis Indicator Data'!#REF!="No Data",1,IF(#REF!&lt;&gt;"",1,0))</f>
        <v>#REF!</v>
      </c>
      <c r="C181" s="25" t="e">
        <f>IF('Crisis Indicator Data'!#REF!="No Data",1,IF(#REF!&lt;&gt;"",1,0))</f>
        <v>#REF!</v>
      </c>
      <c r="D181" s="25" t="e">
        <f>IF('Crisis Indicator Data'!#REF!="No Data",1,IF(#REF!&lt;&gt;"",1,0))</f>
        <v>#REF!</v>
      </c>
      <c r="E181" s="25" t="e">
        <f>IF('Crisis Indicator Data'!#REF!="No Data",1,IF(#REF!&lt;&gt;"",1,0))</f>
        <v>#REF!</v>
      </c>
      <c r="F181" s="25" t="e">
        <f>IF('Crisis Indicator Data'!#REF!="No Data",1,IF(#REF!&lt;&gt;"",1,0))</f>
        <v>#REF!</v>
      </c>
      <c r="G181" s="25" t="e">
        <f>IF('Crisis Indicator Data'!#REF!="No Data",1,IF(#REF!&lt;&gt;"",1,0))</f>
        <v>#REF!</v>
      </c>
      <c r="H181" s="25" t="e">
        <f>IF('Crisis Indicator Data'!#REF!="No Data",1,IF(#REF!&lt;&gt;"",1,0))</f>
        <v>#REF!</v>
      </c>
      <c r="I181" s="25" t="e">
        <f>IF('Crisis Indicator Data'!#REF!="No Data",1,IF(#REF!&lt;&gt;"",1,0))</f>
        <v>#REF!</v>
      </c>
      <c r="J181" s="25" t="e">
        <f>IF('Crisis Indicator Data'!#REF!="No Data",1,IF(#REF!&lt;&gt;"",1,0))</f>
        <v>#REF!</v>
      </c>
      <c r="K181" s="25" t="e">
        <f>IF('Crisis Indicator Data'!#REF!="No Data",1,IF(#REF!&lt;&gt;"",1,0))</f>
        <v>#REF!</v>
      </c>
      <c r="L181" s="25" t="e">
        <f>IF('Crisis Indicator Data'!#REF!="No Data",1,IF(#REF!&lt;&gt;"",1,0))</f>
        <v>#REF!</v>
      </c>
      <c r="M181" s="25" t="e">
        <f>IF('Crisis Indicator Data'!#REF!="No Data",1,IF(#REF!&lt;&gt;"",1,0))</f>
        <v>#REF!</v>
      </c>
      <c r="N181" s="25" t="e">
        <f>IF('Crisis Indicator Data'!#REF!="No Data",1,IF(#REF!&lt;&gt;"",1,0))</f>
        <v>#REF!</v>
      </c>
      <c r="O181" s="25" t="e">
        <f>IF('Crisis Indicator Data'!#REF!="No Data",1,IF(#REF!&lt;&gt;"",1,0))</f>
        <v>#REF!</v>
      </c>
      <c r="P181" s="25" t="e">
        <f>IF('Crisis Indicator Data'!#REF!="No Data",1,IF(#REF!&lt;&gt;"",1,0))</f>
        <v>#REF!</v>
      </c>
      <c r="Q181" s="25" t="e">
        <f>IF('Crisis Indicator Data'!#REF!="No Data",1,IF(#REF!&lt;&gt;"",1,0))</f>
        <v>#REF!</v>
      </c>
      <c r="R181" s="25" t="e">
        <f>IF('Crisis Indicator Data'!#REF!="No Data",1,IF(#REF!&lt;&gt;"",1,0))</f>
        <v>#REF!</v>
      </c>
      <c r="S181" s="25" t="e">
        <f>IF('Crisis Indicator Data'!#REF!="No Data",1,IF(#REF!&lt;&gt;"",1,0))</f>
        <v>#REF!</v>
      </c>
      <c r="T181" s="25" t="e">
        <f>IF('Crisis Indicator Data'!#REF!="No Data",1,IF(#REF!&lt;&gt;"",1,0))</f>
        <v>#REF!</v>
      </c>
      <c r="U181" s="25" t="e">
        <f>IF('Crisis Indicator Data'!#REF!="No Data",1,IF(#REF!&lt;&gt;"",1,0))</f>
        <v>#REF!</v>
      </c>
      <c r="V181" s="25" t="e">
        <f>IF('Crisis Indicator Data'!#REF!="No Data",1,IF(#REF!&lt;&gt;"",1,0))</f>
        <v>#REF!</v>
      </c>
      <c r="W181" s="25" t="e">
        <f>IF('Crisis Indicator Data'!#REF!="No Data",1,IF(#REF!&lt;&gt;"",1,0))</f>
        <v>#REF!</v>
      </c>
      <c r="X181" s="25" t="e">
        <f>IF('Crisis Indicator Data'!#REF!="No Data",1,IF(#REF!&lt;&gt;"",1,0))</f>
        <v>#REF!</v>
      </c>
      <c r="Y181" s="25" t="e">
        <f>IF('Crisis Indicator Data'!#REF!="No Data",1,IF(#REF!&lt;&gt;"",1,0))</f>
        <v>#REF!</v>
      </c>
      <c r="Z181" s="25" t="e">
        <f>IF('Crisis Indicator Data'!#REF!="No Data",1,IF(#REF!&lt;&gt;"",1,0))</f>
        <v>#REF!</v>
      </c>
      <c r="AA181" s="25" t="e">
        <f>IF('Crisis Indicator Data'!#REF!="No Data",1,IF(#REF!&lt;&gt;"",1,0))</f>
        <v>#REF!</v>
      </c>
      <c r="AB181" s="25" t="e">
        <f>IF('Crisis Indicator Data'!#REF!="No Data",1,IF(#REF!&lt;&gt;"",1,0))</f>
        <v>#REF!</v>
      </c>
      <c r="AC181" s="25" t="e">
        <f>IF('Crisis Indicator Data'!#REF!="No Data",1,IF(#REF!&lt;&gt;"",1,0))</f>
        <v>#REF!</v>
      </c>
      <c r="AD181" s="25" t="e">
        <f>IF('Crisis Indicator Data'!#REF!="No Data",1,IF(#REF!&lt;&gt;"",1,0))</f>
        <v>#REF!</v>
      </c>
      <c r="AE181" s="25" t="e">
        <f>IF('Crisis Indicator Data'!#REF!="No Data",1,IF(#REF!&lt;&gt;"",1,0))</f>
        <v>#REF!</v>
      </c>
      <c r="AF181" s="25" t="e">
        <f>IF('Crisis Indicator Data'!#REF!="No Data",1,IF(#REF!&lt;&gt;"",1,0))</f>
        <v>#REF!</v>
      </c>
      <c r="AG181" s="25" t="e">
        <f>IF('Crisis Indicator Data'!#REF!="No Data",1,IF(#REF!&lt;&gt;"",1,0))</f>
        <v>#REF!</v>
      </c>
      <c r="AH181" s="25" t="e">
        <f>IF('Crisis Indicator Data'!#REF!="No Data",1,IF(#REF!&lt;&gt;"",1,0))</f>
        <v>#REF!</v>
      </c>
      <c r="AI181" s="25" t="e">
        <f>IF('Crisis Indicator Data'!#REF!="No Data",1,IF(#REF!&lt;&gt;"",1,0))</f>
        <v>#REF!</v>
      </c>
      <c r="AJ181" s="25" t="e">
        <f>IF('Crisis Indicator Data'!#REF!="No Data",1,IF(#REF!&lt;&gt;"",1,0))</f>
        <v>#REF!</v>
      </c>
      <c r="AK181" s="25" t="e">
        <f>IF('Crisis Indicator Data'!#REF!="No Data",1,IF(#REF!&lt;&gt;"",1,0))</f>
        <v>#REF!</v>
      </c>
      <c r="AL181" s="25" t="e">
        <f>IF('Crisis Indicator Data'!#REF!="No Data",1,IF(#REF!&lt;&gt;"",1,0))</f>
        <v>#REF!</v>
      </c>
      <c r="AM181" s="25" t="e">
        <f>IF('Crisis Indicator Data'!#REF!="No Data",1,IF(#REF!&lt;&gt;"",1,0))</f>
        <v>#REF!</v>
      </c>
      <c r="AN181" s="25" t="e">
        <f>IF('Crisis Indicator Data'!#REF!="No Data",1,IF(#REF!&lt;&gt;"",1,0))</f>
        <v>#REF!</v>
      </c>
      <c r="AO181" s="25" t="e">
        <f>IF('Crisis Indicator Data'!#REF!="No Data",1,IF(#REF!&lt;&gt;"",1,0))</f>
        <v>#REF!</v>
      </c>
      <c r="AP181" s="25" t="e">
        <f>IF('Crisis Indicator Data'!#REF!="No Data",1,IF(#REF!&lt;&gt;"",1,0))</f>
        <v>#REF!</v>
      </c>
      <c r="AQ181" s="25" t="e">
        <f>IF('Crisis Indicator Data'!#REF!="No Data",1,IF(#REF!&lt;&gt;"",1,0))</f>
        <v>#REF!</v>
      </c>
      <c r="AR181" s="25" t="e">
        <f>IF('Crisis Indicator Data'!#REF!="No Data",1,IF(#REF!&lt;&gt;"",1,0))</f>
        <v>#REF!</v>
      </c>
      <c r="AS181" s="25" t="e">
        <f>IF('Crisis Indicator Data'!#REF!="No Data",1,IF(#REF!&lt;&gt;"",1,0))</f>
        <v>#REF!</v>
      </c>
      <c r="AT181" s="25" t="e">
        <f>IF('Crisis Indicator Data'!#REF!="No Data",1,IF(#REF!&lt;&gt;"",1,0))</f>
        <v>#REF!</v>
      </c>
      <c r="AU181" s="25" t="e">
        <f>IF('Crisis Indicator Data'!#REF!="No Data",1,IF(#REF!&lt;&gt;"",1,0))</f>
        <v>#REF!</v>
      </c>
      <c r="AV181" s="25" t="e">
        <f>IF('Crisis Indicator Data'!#REF!="No Data",1,IF(#REF!&lt;&gt;"",1,0))</f>
        <v>#REF!</v>
      </c>
      <c r="AW181" s="25" t="e">
        <f>IF('Crisis Indicator Data'!#REF!="No Data",1,IF(#REF!&lt;&gt;"",1,0))</f>
        <v>#REF!</v>
      </c>
      <c r="AX181" s="25" t="e">
        <f>IF('Crisis Indicator Data'!#REF!="No Data",1,IF(#REF!&lt;&gt;"",1,0))</f>
        <v>#REF!</v>
      </c>
      <c r="AY181" s="25" t="e">
        <f>IF('Crisis Indicator Data'!#REF!="No Data",1,IF(#REF!&lt;&gt;"",1,0))</f>
        <v>#REF!</v>
      </c>
      <c r="AZ181" s="25" t="e">
        <f>IF('Crisis Indicator Data'!#REF!="No Data",1,IF(#REF!&lt;&gt;"",1,0))</f>
        <v>#REF!</v>
      </c>
      <c r="BA181" t="e">
        <f t="shared" si="10"/>
        <v>#REF!</v>
      </c>
      <c r="BB181" s="27" t="e">
        <f t="shared" si="11"/>
        <v>#REF!</v>
      </c>
    </row>
    <row r="182" spans="1:54">
      <c r="A182" t="s">
        <v>6794</v>
      </c>
      <c r="B182" s="25" t="e">
        <f>IF('Crisis Indicator Data'!#REF!="No Data",1,IF(#REF!&lt;&gt;"",1,0))</f>
        <v>#REF!</v>
      </c>
      <c r="C182" s="25" t="e">
        <f>IF('Crisis Indicator Data'!#REF!="No Data",1,IF(#REF!&lt;&gt;"",1,0))</f>
        <v>#REF!</v>
      </c>
      <c r="D182" s="25" t="e">
        <f>IF('Crisis Indicator Data'!#REF!="No Data",1,IF(#REF!&lt;&gt;"",1,0))</f>
        <v>#REF!</v>
      </c>
      <c r="E182" s="25" t="e">
        <f>IF('Crisis Indicator Data'!#REF!="No Data",1,IF(#REF!&lt;&gt;"",1,0))</f>
        <v>#REF!</v>
      </c>
      <c r="F182" s="25" t="e">
        <f>IF('Crisis Indicator Data'!#REF!="No Data",1,IF(#REF!&lt;&gt;"",1,0))</f>
        <v>#REF!</v>
      </c>
      <c r="G182" s="25" t="e">
        <f>IF('Crisis Indicator Data'!#REF!="No Data",1,IF(#REF!&lt;&gt;"",1,0))</f>
        <v>#REF!</v>
      </c>
      <c r="H182" s="25" t="e">
        <f>IF('Crisis Indicator Data'!#REF!="No Data",1,IF(#REF!&lt;&gt;"",1,0))</f>
        <v>#REF!</v>
      </c>
      <c r="I182" s="25" t="e">
        <f>IF('Crisis Indicator Data'!#REF!="No Data",1,IF(#REF!&lt;&gt;"",1,0))</f>
        <v>#REF!</v>
      </c>
      <c r="J182" s="25" t="e">
        <f>IF('Crisis Indicator Data'!#REF!="No Data",1,IF(#REF!&lt;&gt;"",1,0))</f>
        <v>#REF!</v>
      </c>
      <c r="K182" s="25" t="e">
        <f>IF('Crisis Indicator Data'!#REF!="No Data",1,IF(#REF!&lt;&gt;"",1,0))</f>
        <v>#REF!</v>
      </c>
      <c r="L182" s="25" t="e">
        <f>IF('Crisis Indicator Data'!#REF!="No Data",1,IF(#REF!&lt;&gt;"",1,0))</f>
        <v>#REF!</v>
      </c>
      <c r="M182" s="25" t="e">
        <f>IF('Crisis Indicator Data'!#REF!="No Data",1,IF(#REF!&lt;&gt;"",1,0))</f>
        <v>#REF!</v>
      </c>
      <c r="N182" s="25" t="e">
        <f>IF('Crisis Indicator Data'!#REF!="No Data",1,IF(#REF!&lt;&gt;"",1,0))</f>
        <v>#REF!</v>
      </c>
      <c r="O182" s="25" t="e">
        <f>IF('Crisis Indicator Data'!#REF!="No Data",1,IF(#REF!&lt;&gt;"",1,0))</f>
        <v>#REF!</v>
      </c>
      <c r="P182" s="25" t="e">
        <f>IF('Crisis Indicator Data'!#REF!="No Data",1,IF(#REF!&lt;&gt;"",1,0))</f>
        <v>#REF!</v>
      </c>
      <c r="Q182" s="25" t="e">
        <f>IF('Crisis Indicator Data'!#REF!="No Data",1,IF(#REF!&lt;&gt;"",1,0))</f>
        <v>#REF!</v>
      </c>
      <c r="R182" s="25" t="e">
        <f>IF('Crisis Indicator Data'!#REF!="No Data",1,IF(#REF!&lt;&gt;"",1,0))</f>
        <v>#REF!</v>
      </c>
      <c r="S182" s="25" t="e">
        <f>IF('Crisis Indicator Data'!#REF!="No Data",1,IF(#REF!&lt;&gt;"",1,0))</f>
        <v>#REF!</v>
      </c>
      <c r="T182" s="25" t="e">
        <f>IF('Crisis Indicator Data'!#REF!="No Data",1,IF(#REF!&lt;&gt;"",1,0))</f>
        <v>#REF!</v>
      </c>
      <c r="U182" s="25" t="e">
        <f>IF('Crisis Indicator Data'!#REF!="No Data",1,IF(#REF!&lt;&gt;"",1,0))</f>
        <v>#REF!</v>
      </c>
      <c r="V182" s="25" t="e">
        <f>IF('Crisis Indicator Data'!#REF!="No Data",1,IF(#REF!&lt;&gt;"",1,0))</f>
        <v>#REF!</v>
      </c>
      <c r="W182" s="25" t="e">
        <f>IF('Crisis Indicator Data'!#REF!="No Data",1,IF(#REF!&lt;&gt;"",1,0))</f>
        <v>#REF!</v>
      </c>
      <c r="X182" s="25" t="e">
        <f>IF('Crisis Indicator Data'!#REF!="No Data",1,IF(#REF!&lt;&gt;"",1,0))</f>
        <v>#REF!</v>
      </c>
      <c r="Y182" s="25" t="e">
        <f>IF('Crisis Indicator Data'!#REF!="No Data",1,IF(#REF!&lt;&gt;"",1,0))</f>
        <v>#REF!</v>
      </c>
      <c r="Z182" s="25" t="e">
        <f>IF('Crisis Indicator Data'!#REF!="No Data",1,IF(#REF!&lt;&gt;"",1,0))</f>
        <v>#REF!</v>
      </c>
      <c r="AA182" s="25" t="e">
        <f>IF('Crisis Indicator Data'!#REF!="No Data",1,IF(#REF!&lt;&gt;"",1,0))</f>
        <v>#REF!</v>
      </c>
      <c r="AB182" s="25" t="e">
        <f>IF('Crisis Indicator Data'!#REF!="No Data",1,IF(#REF!&lt;&gt;"",1,0))</f>
        <v>#REF!</v>
      </c>
      <c r="AC182" s="25" t="e">
        <f>IF('Crisis Indicator Data'!#REF!="No Data",1,IF(#REF!&lt;&gt;"",1,0))</f>
        <v>#REF!</v>
      </c>
      <c r="AD182" s="25" t="e">
        <f>IF('Crisis Indicator Data'!#REF!="No Data",1,IF(#REF!&lt;&gt;"",1,0))</f>
        <v>#REF!</v>
      </c>
      <c r="AE182" s="25" t="e">
        <f>IF('Crisis Indicator Data'!#REF!="No Data",1,IF(#REF!&lt;&gt;"",1,0))</f>
        <v>#REF!</v>
      </c>
      <c r="AF182" s="25" t="e">
        <f>IF('Crisis Indicator Data'!#REF!="No Data",1,IF(#REF!&lt;&gt;"",1,0))</f>
        <v>#REF!</v>
      </c>
      <c r="AG182" s="25" t="e">
        <f>IF('Crisis Indicator Data'!#REF!="No Data",1,IF(#REF!&lt;&gt;"",1,0))</f>
        <v>#REF!</v>
      </c>
      <c r="AH182" s="25" t="e">
        <f>IF('Crisis Indicator Data'!#REF!="No Data",1,IF(#REF!&lt;&gt;"",1,0))</f>
        <v>#REF!</v>
      </c>
      <c r="AI182" s="25" t="e">
        <f>IF('Crisis Indicator Data'!#REF!="No Data",1,IF(#REF!&lt;&gt;"",1,0))</f>
        <v>#REF!</v>
      </c>
      <c r="AJ182" s="25" t="e">
        <f>IF('Crisis Indicator Data'!#REF!="No Data",1,IF(#REF!&lt;&gt;"",1,0))</f>
        <v>#REF!</v>
      </c>
      <c r="AK182" s="25" t="e">
        <f>IF('Crisis Indicator Data'!#REF!="No Data",1,IF(#REF!&lt;&gt;"",1,0))</f>
        <v>#REF!</v>
      </c>
      <c r="AL182" s="25" t="e">
        <f>IF('Crisis Indicator Data'!#REF!="No Data",1,IF(#REF!&lt;&gt;"",1,0))</f>
        <v>#REF!</v>
      </c>
      <c r="AM182" s="25" t="e">
        <f>IF('Crisis Indicator Data'!#REF!="No Data",1,IF(#REF!&lt;&gt;"",1,0))</f>
        <v>#REF!</v>
      </c>
      <c r="AN182" s="25" t="e">
        <f>IF('Crisis Indicator Data'!#REF!="No Data",1,IF(#REF!&lt;&gt;"",1,0))</f>
        <v>#REF!</v>
      </c>
      <c r="AO182" s="25" t="e">
        <f>IF('Crisis Indicator Data'!#REF!="No Data",1,IF(#REF!&lt;&gt;"",1,0))</f>
        <v>#REF!</v>
      </c>
      <c r="AP182" s="25" t="e">
        <f>IF('Crisis Indicator Data'!#REF!="No Data",1,IF(#REF!&lt;&gt;"",1,0))</f>
        <v>#REF!</v>
      </c>
      <c r="AQ182" s="25" t="e">
        <f>IF('Crisis Indicator Data'!#REF!="No Data",1,IF(#REF!&lt;&gt;"",1,0))</f>
        <v>#REF!</v>
      </c>
      <c r="AR182" s="25" t="e">
        <f>IF('Crisis Indicator Data'!#REF!="No Data",1,IF(#REF!&lt;&gt;"",1,0))</f>
        <v>#REF!</v>
      </c>
      <c r="AS182" s="25" t="e">
        <f>IF('Crisis Indicator Data'!#REF!="No Data",1,IF(#REF!&lt;&gt;"",1,0))</f>
        <v>#REF!</v>
      </c>
      <c r="AT182" s="25" t="e">
        <f>IF('Crisis Indicator Data'!#REF!="No Data",1,IF(#REF!&lt;&gt;"",1,0))</f>
        <v>#REF!</v>
      </c>
      <c r="AU182" s="25" t="e">
        <f>IF('Crisis Indicator Data'!#REF!="No Data",1,IF(#REF!&lt;&gt;"",1,0))</f>
        <v>#REF!</v>
      </c>
      <c r="AV182" s="25" t="e">
        <f>IF('Crisis Indicator Data'!#REF!="No Data",1,IF(#REF!&lt;&gt;"",1,0))</f>
        <v>#REF!</v>
      </c>
      <c r="AW182" s="25" t="e">
        <f>IF('Crisis Indicator Data'!#REF!="No Data",1,IF(#REF!&lt;&gt;"",1,0))</f>
        <v>#REF!</v>
      </c>
      <c r="AX182" s="25" t="e">
        <f>IF('Crisis Indicator Data'!#REF!="No Data",1,IF(#REF!&lt;&gt;"",1,0))</f>
        <v>#REF!</v>
      </c>
      <c r="AY182" s="25" t="e">
        <f>IF('Crisis Indicator Data'!#REF!="No Data",1,IF(#REF!&lt;&gt;"",1,0))</f>
        <v>#REF!</v>
      </c>
      <c r="AZ182" s="25" t="e">
        <f>IF('Crisis Indicator Data'!#REF!="No Data",1,IF(#REF!&lt;&gt;"",1,0))</f>
        <v>#REF!</v>
      </c>
      <c r="BA182" t="e">
        <f t="shared" si="10"/>
        <v>#REF!</v>
      </c>
      <c r="BB182" s="27" t="e">
        <f t="shared" si="11"/>
        <v>#REF!</v>
      </c>
    </row>
    <row r="183" spans="1:54">
      <c r="A183" t="s">
        <v>6897</v>
      </c>
      <c r="B183" s="25" t="e">
        <f>IF('Crisis Indicator Data'!#REF!="No Data",1,IF(#REF!&lt;&gt;"",1,0))</f>
        <v>#REF!</v>
      </c>
      <c r="C183" s="25" t="e">
        <f>IF('Crisis Indicator Data'!#REF!="No Data",1,IF(#REF!&lt;&gt;"",1,0))</f>
        <v>#REF!</v>
      </c>
      <c r="D183" s="25" t="e">
        <f>IF('Crisis Indicator Data'!#REF!="No Data",1,IF(#REF!&lt;&gt;"",1,0))</f>
        <v>#REF!</v>
      </c>
      <c r="E183" s="25" t="e">
        <f>IF('Crisis Indicator Data'!#REF!="No Data",1,IF(#REF!&lt;&gt;"",1,0))</f>
        <v>#REF!</v>
      </c>
      <c r="F183" s="25" t="e">
        <f>IF('Crisis Indicator Data'!#REF!="No Data",1,IF(#REF!&lt;&gt;"",1,0))</f>
        <v>#REF!</v>
      </c>
      <c r="G183" s="25" t="e">
        <f>IF('Crisis Indicator Data'!#REF!="No Data",1,IF(#REF!&lt;&gt;"",1,0))</f>
        <v>#REF!</v>
      </c>
      <c r="H183" s="25" t="e">
        <f>IF('Crisis Indicator Data'!#REF!="No Data",1,IF(#REF!&lt;&gt;"",1,0))</f>
        <v>#REF!</v>
      </c>
      <c r="I183" s="25" t="e">
        <f>IF('Crisis Indicator Data'!#REF!="No Data",1,IF(#REF!&lt;&gt;"",1,0))</f>
        <v>#REF!</v>
      </c>
      <c r="J183" s="25" t="e">
        <f>IF('Crisis Indicator Data'!#REF!="No Data",1,IF(#REF!&lt;&gt;"",1,0))</f>
        <v>#REF!</v>
      </c>
      <c r="K183" s="25" t="e">
        <f>IF('Crisis Indicator Data'!#REF!="No Data",1,IF(#REF!&lt;&gt;"",1,0))</f>
        <v>#REF!</v>
      </c>
      <c r="L183" s="25" t="e">
        <f>IF('Crisis Indicator Data'!#REF!="No Data",1,IF(#REF!&lt;&gt;"",1,0))</f>
        <v>#REF!</v>
      </c>
      <c r="M183" s="25" t="e">
        <f>IF('Crisis Indicator Data'!#REF!="No Data",1,IF(#REF!&lt;&gt;"",1,0))</f>
        <v>#REF!</v>
      </c>
      <c r="N183" s="25" t="e">
        <f>IF('Crisis Indicator Data'!#REF!="No Data",1,IF(#REF!&lt;&gt;"",1,0))</f>
        <v>#REF!</v>
      </c>
      <c r="O183" s="25" t="e">
        <f>IF('Crisis Indicator Data'!#REF!="No Data",1,IF(#REF!&lt;&gt;"",1,0))</f>
        <v>#REF!</v>
      </c>
      <c r="P183" s="25" t="e">
        <f>IF('Crisis Indicator Data'!#REF!="No Data",1,IF(#REF!&lt;&gt;"",1,0))</f>
        <v>#REF!</v>
      </c>
      <c r="Q183" s="25" t="e">
        <f>IF('Crisis Indicator Data'!#REF!="No Data",1,IF(#REF!&lt;&gt;"",1,0))</f>
        <v>#REF!</v>
      </c>
      <c r="R183" s="25" t="e">
        <f>IF('Crisis Indicator Data'!#REF!="No Data",1,IF(#REF!&lt;&gt;"",1,0))</f>
        <v>#REF!</v>
      </c>
      <c r="S183" s="25" t="e">
        <f>IF('Crisis Indicator Data'!#REF!="No Data",1,IF(#REF!&lt;&gt;"",1,0))</f>
        <v>#REF!</v>
      </c>
      <c r="T183" s="25" t="e">
        <f>IF('Crisis Indicator Data'!#REF!="No Data",1,IF(#REF!&lt;&gt;"",1,0))</f>
        <v>#REF!</v>
      </c>
      <c r="U183" s="25" t="e">
        <f>IF('Crisis Indicator Data'!#REF!="No Data",1,IF(#REF!&lt;&gt;"",1,0))</f>
        <v>#REF!</v>
      </c>
      <c r="V183" s="25" t="e">
        <f>IF('Crisis Indicator Data'!#REF!="No Data",1,IF(#REF!&lt;&gt;"",1,0))</f>
        <v>#REF!</v>
      </c>
      <c r="W183" s="25" t="e">
        <f>IF('Crisis Indicator Data'!#REF!="No Data",1,IF(#REF!&lt;&gt;"",1,0))</f>
        <v>#REF!</v>
      </c>
      <c r="X183" s="25" t="e">
        <f>IF('Crisis Indicator Data'!#REF!="No Data",1,IF(#REF!&lt;&gt;"",1,0))</f>
        <v>#REF!</v>
      </c>
      <c r="Y183" s="25" t="e">
        <f>IF('Crisis Indicator Data'!#REF!="No Data",1,IF(#REF!&lt;&gt;"",1,0))</f>
        <v>#REF!</v>
      </c>
      <c r="Z183" s="25" t="e">
        <f>IF('Crisis Indicator Data'!#REF!="No Data",1,IF(#REF!&lt;&gt;"",1,0))</f>
        <v>#REF!</v>
      </c>
      <c r="AA183" s="25" t="e">
        <f>IF('Crisis Indicator Data'!#REF!="No Data",1,IF(#REF!&lt;&gt;"",1,0))</f>
        <v>#REF!</v>
      </c>
      <c r="AB183" s="25" t="e">
        <f>IF('Crisis Indicator Data'!#REF!="No Data",1,IF(#REF!&lt;&gt;"",1,0))</f>
        <v>#REF!</v>
      </c>
      <c r="AC183" s="25" t="e">
        <f>IF('Crisis Indicator Data'!#REF!="No Data",1,IF(#REF!&lt;&gt;"",1,0))</f>
        <v>#REF!</v>
      </c>
      <c r="AD183" s="25" t="e">
        <f>IF('Crisis Indicator Data'!#REF!="No Data",1,IF(#REF!&lt;&gt;"",1,0))</f>
        <v>#REF!</v>
      </c>
      <c r="AE183" s="25" t="e">
        <f>IF('Crisis Indicator Data'!#REF!="No Data",1,IF(#REF!&lt;&gt;"",1,0))</f>
        <v>#REF!</v>
      </c>
      <c r="AF183" s="25" t="e">
        <f>IF('Crisis Indicator Data'!#REF!="No Data",1,IF(#REF!&lt;&gt;"",1,0))</f>
        <v>#REF!</v>
      </c>
      <c r="AG183" s="25" t="e">
        <f>IF('Crisis Indicator Data'!#REF!="No Data",1,IF(#REF!&lt;&gt;"",1,0))</f>
        <v>#REF!</v>
      </c>
      <c r="AH183" s="25" t="e">
        <f>IF('Crisis Indicator Data'!#REF!="No Data",1,IF(#REF!&lt;&gt;"",1,0))</f>
        <v>#REF!</v>
      </c>
      <c r="AI183" s="25" t="e">
        <f>IF('Crisis Indicator Data'!#REF!="No Data",1,IF(#REF!&lt;&gt;"",1,0))</f>
        <v>#REF!</v>
      </c>
      <c r="AJ183" s="25" t="e">
        <f>IF('Crisis Indicator Data'!#REF!="No Data",1,IF(#REF!&lt;&gt;"",1,0))</f>
        <v>#REF!</v>
      </c>
      <c r="AK183" s="25" t="e">
        <f>IF('Crisis Indicator Data'!#REF!="No Data",1,IF(#REF!&lt;&gt;"",1,0))</f>
        <v>#REF!</v>
      </c>
      <c r="AL183" s="25" t="e">
        <f>IF('Crisis Indicator Data'!#REF!="No Data",1,IF(#REF!&lt;&gt;"",1,0))</f>
        <v>#REF!</v>
      </c>
      <c r="AM183" s="25" t="e">
        <f>IF('Crisis Indicator Data'!#REF!="No Data",1,IF(#REF!&lt;&gt;"",1,0))</f>
        <v>#REF!</v>
      </c>
      <c r="AN183" s="25" t="e">
        <f>IF('Crisis Indicator Data'!#REF!="No Data",1,IF(#REF!&lt;&gt;"",1,0))</f>
        <v>#REF!</v>
      </c>
      <c r="AO183" s="25" t="e">
        <f>IF('Crisis Indicator Data'!#REF!="No Data",1,IF(#REF!&lt;&gt;"",1,0))</f>
        <v>#REF!</v>
      </c>
      <c r="AP183" s="25" t="e">
        <f>IF('Crisis Indicator Data'!#REF!="No Data",1,IF(#REF!&lt;&gt;"",1,0))</f>
        <v>#REF!</v>
      </c>
      <c r="AQ183" s="25" t="e">
        <f>IF('Crisis Indicator Data'!#REF!="No Data",1,IF(#REF!&lt;&gt;"",1,0))</f>
        <v>#REF!</v>
      </c>
      <c r="AR183" s="25" t="e">
        <f>IF('Crisis Indicator Data'!#REF!="No Data",1,IF(#REF!&lt;&gt;"",1,0))</f>
        <v>#REF!</v>
      </c>
      <c r="AS183" s="25" t="e">
        <f>IF('Crisis Indicator Data'!#REF!="No Data",1,IF(#REF!&lt;&gt;"",1,0))</f>
        <v>#REF!</v>
      </c>
      <c r="AT183" s="25" t="e">
        <f>IF('Crisis Indicator Data'!#REF!="No Data",1,IF(#REF!&lt;&gt;"",1,0))</f>
        <v>#REF!</v>
      </c>
      <c r="AU183" s="25" t="e">
        <f>IF('Crisis Indicator Data'!#REF!="No Data",1,IF(#REF!&lt;&gt;"",1,0))</f>
        <v>#REF!</v>
      </c>
      <c r="AV183" s="25" t="e">
        <f>IF('Crisis Indicator Data'!#REF!="No Data",1,IF(#REF!&lt;&gt;"",1,0))</f>
        <v>#REF!</v>
      </c>
      <c r="AW183" s="25" t="e">
        <f>IF('Crisis Indicator Data'!#REF!="No Data",1,IF(#REF!&lt;&gt;"",1,0))</f>
        <v>#REF!</v>
      </c>
      <c r="AX183" s="25" t="e">
        <f>IF('Crisis Indicator Data'!#REF!="No Data",1,IF(#REF!&lt;&gt;"",1,0))</f>
        <v>#REF!</v>
      </c>
      <c r="AY183" s="25" t="e">
        <f>IF('Crisis Indicator Data'!#REF!="No Data",1,IF(#REF!&lt;&gt;"",1,0))</f>
        <v>#REF!</v>
      </c>
      <c r="AZ183" s="25" t="e">
        <f>IF('Crisis Indicator Data'!#REF!="No Data",1,IF(#REF!&lt;&gt;"",1,0))</f>
        <v>#REF!</v>
      </c>
      <c r="BA183" t="e">
        <f t="shared" si="10"/>
        <v>#REF!</v>
      </c>
      <c r="BB183" s="27" t="e">
        <f t="shared" si="11"/>
        <v>#REF!</v>
      </c>
    </row>
    <row r="184" spans="1:54">
      <c r="A184" t="s">
        <v>7126</v>
      </c>
      <c r="B184" s="25" t="e">
        <f>IF('Crisis Indicator Data'!#REF!="No Data",1,IF(#REF!&lt;&gt;"",1,0))</f>
        <v>#REF!</v>
      </c>
      <c r="C184" s="25" t="e">
        <f>IF('Crisis Indicator Data'!#REF!="No Data",1,IF(#REF!&lt;&gt;"",1,0))</f>
        <v>#REF!</v>
      </c>
      <c r="D184" s="25" t="e">
        <f>IF('Crisis Indicator Data'!#REF!="No Data",1,IF(#REF!&lt;&gt;"",1,0))</f>
        <v>#REF!</v>
      </c>
      <c r="E184" s="25" t="e">
        <f>IF('Crisis Indicator Data'!#REF!="No Data",1,IF(#REF!&lt;&gt;"",1,0))</f>
        <v>#REF!</v>
      </c>
      <c r="F184" s="25" t="e">
        <f>IF('Crisis Indicator Data'!#REF!="No Data",1,IF(#REF!&lt;&gt;"",1,0))</f>
        <v>#REF!</v>
      </c>
      <c r="G184" s="25" t="e">
        <f>IF('Crisis Indicator Data'!#REF!="No Data",1,IF(#REF!&lt;&gt;"",1,0))</f>
        <v>#REF!</v>
      </c>
      <c r="H184" s="25" t="e">
        <f>IF('Crisis Indicator Data'!#REF!="No Data",1,IF(#REF!&lt;&gt;"",1,0))</f>
        <v>#REF!</v>
      </c>
      <c r="I184" s="25" t="e">
        <f>IF('Crisis Indicator Data'!#REF!="No Data",1,IF(#REF!&lt;&gt;"",1,0))</f>
        <v>#REF!</v>
      </c>
      <c r="J184" s="25" t="e">
        <f>IF('Crisis Indicator Data'!#REF!="No Data",1,IF(#REF!&lt;&gt;"",1,0))</f>
        <v>#REF!</v>
      </c>
      <c r="K184" s="25" t="e">
        <f>IF('Crisis Indicator Data'!#REF!="No Data",1,IF(#REF!&lt;&gt;"",1,0))</f>
        <v>#REF!</v>
      </c>
      <c r="L184" s="25" t="e">
        <f>IF('Crisis Indicator Data'!#REF!="No Data",1,IF(#REF!&lt;&gt;"",1,0))</f>
        <v>#REF!</v>
      </c>
      <c r="M184" s="25" t="e">
        <f>IF('Crisis Indicator Data'!#REF!="No Data",1,IF(#REF!&lt;&gt;"",1,0))</f>
        <v>#REF!</v>
      </c>
      <c r="N184" s="25" t="e">
        <f>IF('Crisis Indicator Data'!#REF!="No Data",1,IF(#REF!&lt;&gt;"",1,0))</f>
        <v>#REF!</v>
      </c>
      <c r="O184" s="25" t="e">
        <f>IF('Crisis Indicator Data'!#REF!="No Data",1,IF(#REF!&lt;&gt;"",1,0))</f>
        <v>#REF!</v>
      </c>
      <c r="P184" s="25" t="e">
        <f>IF('Crisis Indicator Data'!#REF!="No Data",1,IF(#REF!&lt;&gt;"",1,0))</f>
        <v>#REF!</v>
      </c>
      <c r="Q184" s="25" t="e">
        <f>IF('Crisis Indicator Data'!#REF!="No Data",1,IF(#REF!&lt;&gt;"",1,0))</f>
        <v>#REF!</v>
      </c>
      <c r="R184" s="25" t="e">
        <f>IF('Crisis Indicator Data'!#REF!="No Data",1,IF(#REF!&lt;&gt;"",1,0))</f>
        <v>#REF!</v>
      </c>
      <c r="S184" s="25" t="e">
        <f>IF('Crisis Indicator Data'!#REF!="No Data",1,IF(#REF!&lt;&gt;"",1,0))</f>
        <v>#REF!</v>
      </c>
      <c r="T184" s="25" t="e">
        <f>IF('Crisis Indicator Data'!#REF!="No Data",1,IF(#REF!&lt;&gt;"",1,0))</f>
        <v>#REF!</v>
      </c>
      <c r="U184" s="25" t="e">
        <f>IF('Crisis Indicator Data'!#REF!="No Data",1,IF(#REF!&lt;&gt;"",1,0))</f>
        <v>#REF!</v>
      </c>
      <c r="V184" s="25" t="e">
        <f>IF('Crisis Indicator Data'!#REF!="No Data",1,IF(#REF!&lt;&gt;"",1,0))</f>
        <v>#REF!</v>
      </c>
      <c r="W184" s="25" t="e">
        <f>IF('Crisis Indicator Data'!#REF!="No Data",1,IF(#REF!&lt;&gt;"",1,0))</f>
        <v>#REF!</v>
      </c>
      <c r="X184" s="25" t="e">
        <f>IF('Crisis Indicator Data'!#REF!="No Data",1,IF(#REF!&lt;&gt;"",1,0))</f>
        <v>#REF!</v>
      </c>
      <c r="Y184" s="25" t="e">
        <f>IF('Crisis Indicator Data'!#REF!="No Data",1,IF(#REF!&lt;&gt;"",1,0))</f>
        <v>#REF!</v>
      </c>
      <c r="Z184" s="25" t="e">
        <f>IF('Crisis Indicator Data'!#REF!="No Data",1,IF(#REF!&lt;&gt;"",1,0))</f>
        <v>#REF!</v>
      </c>
      <c r="AA184" s="25" t="e">
        <f>IF('Crisis Indicator Data'!#REF!="No Data",1,IF(#REF!&lt;&gt;"",1,0))</f>
        <v>#REF!</v>
      </c>
      <c r="AB184" s="25" t="e">
        <f>IF('Crisis Indicator Data'!#REF!="No Data",1,IF(#REF!&lt;&gt;"",1,0))</f>
        <v>#REF!</v>
      </c>
      <c r="AC184" s="25" t="e">
        <f>IF('Crisis Indicator Data'!#REF!="No Data",1,IF(#REF!&lt;&gt;"",1,0))</f>
        <v>#REF!</v>
      </c>
      <c r="AD184" s="25" t="e">
        <f>IF('Crisis Indicator Data'!#REF!="No Data",1,IF(#REF!&lt;&gt;"",1,0))</f>
        <v>#REF!</v>
      </c>
      <c r="AE184" s="25" t="e">
        <f>IF('Crisis Indicator Data'!#REF!="No Data",1,IF(#REF!&lt;&gt;"",1,0))</f>
        <v>#REF!</v>
      </c>
      <c r="AF184" s="25" t="e">
        <f>IF('Crisis Indicator Data'!#REF!="No Data",1,IF(#REF!&lt;&gt;"",1,0))</f>
        <v>#REF!</v>
      </c>
      <c r="AG184" s="25" t="e">
        <f>IF('Crisis Indicator Data'!#REF!="No Data",1,IF(#REF!&lt;&gt;"",1,0))</f>
        <v>#REF!</v>
      </c>
      <c r="AH184" s="25" t="e">
        <f>IF('Crisis Indicator Data'!#REF!="No Data",1,IF(#REF!&lt;&gt;"",1,0))</f>
        <v>#REF!</v>
      </c>
      <c r="AI184" s="25" t="e">
        <f>IF('Crisis Indicator Data'!#REF!="No Data",1,IF(#REF!&lt;&gt;"",1,0))</f>
        <v>#REF!</v>
      </c>
      <c r="AJ184" s="25" t="e">
        <f>IF('Crisis Indicator Data'!#REF!="No Data",1,IF(#REF!&lt;&gt;"",1,0))</f>
        <v>#REF!</v>
      </c>
      <c r="AK184" s="25" t="e">
        <f>IF('Crisis Indicator Data'!#REF!="No Data",1,IF(#REF!&lt;&gt;"",1,0))</f>
        <v>#REF!</v>
      </c>
      <c r="AL184" s="25" t="e">
        <f>IF('Crisis Indicator Data'!#REF!="No Data",1,IF(#REF!&lt;&gt;"",1,0))</f>
        <v>#REF!</v>
      </c>
      <c r="AM184" s="25" t="e">
        <f>IF('Crisis Indicator Data'!#REF!="No Data",1,IF(#REF!&lt;&gt;"",1,0))</f>
        <v>#REF!</v>
      </c>
      <c r="AN184" s="25" t="e">
        <f>IF('Crisis Indicator Data'!#REF!="No Data",1,IF(#REF!&lt;&gt;"",1,0))</f>
        <v>#REF!</v>
      </c>
      <c r="AO184" s="25" t="e">
        <f>IF('Crisis Indicator Data'!#REF!="No Data",1,IF(#REF!&lt;&gt;"",1,0))</f>
        <v>#REF!</v>
      </c>
      <c r="AP184" s="25" t="e">
        <f>IF('Crisis Indicator Data'!#REF!="No Data",1,IF(#REF!&lt;&gt;"",1,0))</f>
        <v>#REF!</v>
      </c>
      <c r="AQ184" s="25" t="e">
        <f>IF('Crisis Indicator Data'!#REF!="No Data",1,IF(#REF!&lt;&gt;"",1,0))</f>
        <v>#REF!</v>
      </c>
      <c r="AR184" s="25" t="e">
        <f>IF('Crisis Indicator Data'!#REF!="No Data",1,IF(#REF!&lt;&gt;"",1,0))</f>
        <v>#REF!</v>
      </c>
      <c r="AS184" s="25" t="e">
        <f>IF('Crisis Indicator Data'!#REF!="No Data",1,IF(#REF!&lt;&gt;"",1,0))</f>
        <v>#REF!</v>
      </c>
      <c r="AT184" s="25" t="e">
        <f>IF('Crisis Indicator Data'!#REF!="No Data",1,IF(#REF!&lt;&gt;"",1,0))</f>
        <v>#REF!</v>
      </c>
      <c r="AU184" s="25" t="e">
        <f>IF('Crisis Indicator Data'!#REF!="No Data",1,IF(#REF!&lt;&gt;"",1,0))</f>
        <v>#REF!</v>
      </c>
      <c r="AV184" s="25" t="e">
        <f>IF('Crisis Indicator Data'!#REF!="No Data",1,IF(#REF!&lt;&gt;"",1,0))</f>
        <v>#REF!</v>
      </c>
      <c r="AW184" s="25" t="e">
        <f>IF('Crisis Indicator Data'!#REF!="No Data",1,IF(#REF!&lt;&gt;"",1,0))</f>
        <v>#REF!</v>
      </c>
      <c r="AX184" s="25" t="e">
        <f>IF('Crisis Indicator Data'!#REF!="No Data",1,IF(#REF!&lt;&gt;"",1,0))</f>
        <v>#REF!</v>
      </c>
      <c r="AY184" s="25" t="e">
        <f>IF('Crisis Indicator Data'!#REF!="No Data",1,IF(#REF!&lt;&gt;"",1,0))</f>
        <v>#REF!</v>
      </c>
      <c r="AZ184" s="25" t="e">
        <f>IF('Crisis Indicator Data'!#REF!="No Data",1,IF(#REF!&lt;&gt;"",1,0))</f>
        <v>#REF!</v>
      </c>
      <c r="BA184" t="e">
        <f t="shared" si="10"/>
        <v>#REF!</v>
      </c>
      <c r="BB184" s="27" t="e">
        <f t="shared" si="11"/>
        <v>#REF!</v>
      </c>
    </row>
    <row r="185" spans="1:54">
      <c r="A185" t="s">
        <v>7124</v>
      </c>
      <c r="B185" s="25" t="e">
        <f>IF('Crisis Indicator Data'!#REF!="No Data",1,IF(#REF!&lt;&gt;"",1,0))</f>
        <v>#REF!</v>
      </c>
      <c r="C185" s="25" t="e">
        <f>IF('Crisis Indicator Data'!#REF!="No Data",1,IF(#REF!&lt;&gt;"",1,0))</f>
        <v>#REF!</v>
      </c>
      <c r="D185" s="25" t="e">
        <f>IF('Crisis Indicator Data'!#REF!="No Data",1,IF(#REF!&lt;&gt;"",1,0))</f>
        <v>#REF!</v>
      </c>
      <c r="E185" s="25" t="e">
        <f>IF('Crisis Indicator Data'!#REF!="No Data",1,IF(#REF!&lt;&gt;"",1,0))</f>
        <v>#REF!</v>
      </c>
      <c r="F185" s="25" t="e">
        <f>IF('Crisis Indicator Data'!#REF!="No Data",1,IF(#REF!&lt;&gt;"",1,0))</f>
        <v>#REF!</v>
      </c>
      <c r="G185" s="25" t="e">
        <f>IF('Crisis Indicator Data'!#REF!="No Data",1,IF(#REF!&lt;&gt;"",1,0))</f>
        <v>#REF!</v>
      </c>
      <c r="H185" s="25" t="e">
        <f>IF('Crisis Indicator Data'!#REF!="No Data",1,IF(#REF!&lt;&gt;"",1,0))</f>
        <v>#REF!</v>
      </c>
      <c r="I185" s="25" t="e">
        <f>IF('Crisis Indicator Data'!#REF!="No Data",1,IF(#REF!&lt;&gt;"",1,0))</f>
        <v>#REF!</v>
      </c>
      <c r="J185" s="25" t="e">
        <f>IF('Crisis Indicator Data'!#REF!="No Data",1,IF(#REF!&lt;&gt;"",1,0))</f>
        <v>#REF!</v>
      </c>
      <c r="K185" s="25" t="e">
        <f>IF('Crisis Indicator Data'!#REF!="No Data",1,IF(#REF!&lt;&gt;"",1,0))</f>
        <v>#REF!</v>
      </c>
      <c r="L185" s="25" t="e">
        <f>IF('Crisis Indicator Data'!#REF!="No Data",1,IF(#REF!&lt;&gt;"",1,0))</f>
        <v>#REF!</v>
      </c>
      <c r="M185" s="25" t="e">
        <f>IF('Crisis Indicator Data'!#REF!="No Data",1,IF(#REF!&lt;&gt;"",1,0))</f>
        <v>#REF!</v>
      </c>
      <c r="N185" s="25" t="e">
        <f>IF('Crisis Indicator Data'!#REF!="No Data",1,IF(#REF!&lt;&gt;"",1,0))</f>
        <v>#REF!</v>
      </c>
      <c r="O185" s="25" t="e">
        <f>IF('Crisis Indicator Data'!#REF!="No Data",1,IF(#REF!&lt;&gt;"",1,0))</f>
        <v>#REF!</v>
      </c>
      <c r="P185" s="25" t="e">
        <f>IF('Crisis Indicator Data'!#REF!="No Data",1,IF(#REF!&lt;&gt;"",1,0))</f>
        <v>#REF!</v>
      </c>
      <c r="Q185" s="25" t="e">
        <f>IF('Crisis Indicator Data'!#REF!="No Data",1,IF(#REF!&lt;&gt;"",1,0))</f>
        <v>#REF!</v>
      </c>
      <c r="R185" s="25" t="e">
        <f>IF('Crisis Indicator Data'!#REF!="No Data",1,IF(#REF!&lt;&gt;"",1,0))</f>
        <v>#REF!</v>
      </c>
      <c r="S185" s="25" t="e">
        <f>IF('Crisis Indicator Data'!#REF!="No Data",1,IF(#REF!&lt;&gt;"",1,0))</f>
        <v>#REF!</v>
      </c>
      <c r="T185" s="25" t="e">
        <f>IF('Crisis Indicator Data'!#REF!="No Data",1,IF(#REF!&lt;&gt;"",1,0))</f>
        <v>#REF!</v>
      </c>
      <c r="U185" s="25" t="e">
        <f>IF('Crisis Indicator Data'!#REF!="No Data",1,IF(#REF!&lt;&gt;"",1,0))</f>
        <v>#REF!</v>
      </c>
      <c r="V185" s="25" t="e">
        <f>IF('Crisis Indicator Data'!#REF!="No Data",1,IF(#REF!&lt;&gt;"",1,0))</f>
        <v>#REF!</v>
      </c>
      <c r="W185" s="25" t="e">
        <f>IF('Crisis Indicator Data'!#REF!="No Data",1,IF(#REF!&lt;&gt;"",1,0))</f>
        <v>#REF!</v>
      </c>
      <c r="X185" s="25" t="e">
        <f>IF('Crisis Indicator Data'!#REF!="No Data",1,IF(#REF!&lt;&gt;"",1,0))</f>
        <v>#REF!</v>
      </c>
      <c r="Y185" s="25" t="e">
        <f>IF('Crisis Indicator Data'!#REF!="No Data",1,IF(#REF!&lt;&gt;"",1,0))</f>
        <v>#REF!</v>
      </c>
      <c r="Z185" s="25" t="e">
        <f>IF('Crisis Indicator Data'!#REF!="No Data",1,IF(#REF!&lt;&gt;"",1,0))</f>
        <v>#REF!</v>
      </c>
      <c r="AA185" s="25" t="e">
        <f>IF('Crisis Indicator Data'!#REF!="No Data",1,IF(#REF!&lt;&gt;"",1,0))</f>
        <v>#REF!</v>
      </c>
      <c r="AB185" s="25" t="e">
        <f>IF('Crisis Indicator Data'!#REF!="No Data",1,IF(#REF!&lt;&gt;"",1,0))</f>
        <v>#REF!</v>
      </c>
      <c r="AC185" s="25" t="e">
        <f>IF('Crisis Indicator Data'!#REF!="No Data",1,IF(#REF!&lt;&gt;"",1,0))</f>
        <v>#REF!</v>
      </c>
      <c r="AD185" s="25" t="e">
        <f>IF('Crisis Indicator Data'!#REF!="No Data",1,IF(#REF!&lt;&gt;"",1,0))</f>
        <v>#REF!</v>
      </c>
      <c r="AE185" s="25" t="e">
        <f>IF('Crisis Indicator Data'!#REF!="No Data",1,IF(#REF!&lt;&gt;"",1,0))</f>
        <v>#REF!</v>
      </c>
      <c r="AF185" s="25" t="e">
        <f>IF('Crisis Indicator Data'!#REF!="No Data",1,IF(#REF!&lt;&gt;"",1,0))</f>
        <v>#REF!</v>
      </c>
      <c r="AG185" s="25" t="e">
        <f>IF('Crisis Indicator Data'!#REF!="No Data",1,IF(#REF!&lt;&gt;"",1,0))</f>
        <v>#REF!</v>
      </c>
      <c r="AH185" s="25" t="e">
        <f>IF('Crisis Indicator Data'!#REF!="No Data",1,IF(#REF!&lt;&gt;"",1,0))</f>
        <v>#REF!</v>
      </c>
      <c r="AI185" s="25" t="e">
        <f>IF('Crisis Indicator Data'!#REF!="No Data",1,IF(#REF!&lt;&gt;"",1,0))</f>
        <v>#REF!</v>
      </c>
      <c r="AJ185" s="25" t="e">
        <f>IF('Crisis Indicator Data'!#REF!="No Data",1,IF(#REF!&lt;&gt;"",1,0))</f>
        <v>#REF!</v>
      </c>
      <c r="AK185" s="25" t="e">
        <f>IF('Crisis Indicator Data'!#REF!="No Data",1,IF(#REF!&lt;&gt;"",1,0))</f>
        <v>#REF!</v>
      </c>
      <c r="AL185" s="25" t="e">
        <f>IF('Crisis Indicator Data'!#REF!="No Data",1,IF(#REF!&lt;&gt;"",1,0))</f>
        <v>#REF!</v>
      </c>
      <c r="AM185" s="25" t="e">
        <f>IF('Crisis Indicator Data'!#REF!="No Data",1,IF(#REF!&lt;&gt;"",1,0))</f>
        <v>#REF!</v>
      </c>
      <c r="AN185" s="25" t="e">
        <f>IF('Crisis Indicator Data'!#REF!="No Data",1,IF(#REF!&lt;&gt;"",1,0))</f>
        <v>#REF!</v>
      </c>
      <c r="AO185" s="25" t="e">
        <f>IF('Crisis Indicator Data'!#REF!="No Data",1,IF(#REF!&lt;&gt;"",1,0))</f>
        <v>#REF!</v>
      </c>
      <c r="AP185" s="25" t="e">
        <f>IF('Crisis Indicator Data'!#REF!="No Data",1,IF(#REF!&lt;&gt;"",1,0))</f>
        <v>#REF!</v>
      </c>
      <c r="AQ185" s="25" t="e">
        <f>IF('Crisis Indicator Data'!#REF!="No Data",1,IF(#REF!&lt;&gt;"",1,0))</f>
        <v>#REF!</v>
      </c>
      <c r="AR185" s="25" t="e">
        <f>IF('Crisis Indicator Data'!#REF!="No Data",1,IF(#REF!&lt;&gt;"",1,0))</f>
        <v>#REF!</v>
      </c>
      <c r="AS185" s="25" t="e">
        <f>IF('Crisis Indicator Data'!#REF!="No Data",1,IF(#REF!&lt;&gt;"",1,0))</f>
        <v>#REF!</v>
      </c>
      <c r="AT185" s="25" t="e">
        <f>IF('Crisis Indicator Data'!#REF!="No Data",1,IF(#REF!&lt;&gt;"",1,0))</f>
        <v>#REF!</v>
      </c>
      <c r="AU185" s="25" t="e">
        <f>IF('Crisis Indicator Data'!#REF!="No Data",1,IF(#REF!&lt;&gt;"",1,0))</f>
        <v>#REF!</v>
      </c>
      <c r="AV185" s="25" t="e">
        <f>IF('Crisis Indicator Data'!#REF!="No Data",1,IF(#REF!&lt;&gt;"",1,0))</f>
        <v>#REF!</v>
      </c>
      <c r="AW185" s="25" t="e">
        <f>IF('Crisis Indicator Data'!#REF!="No Data",1,IF(#REF!&lt;&gt;"",1,0))</f>
        <v>#REF!</v>
      </c>
      <c r="AX185" s="25" t="e">
        <f>IF('Crisis Indicator Data'!#REF!="No Data",1,IF(#REF!&lt;&gt;"",1,0))</f>
        <v>#REF!</v>
      </c>
      <c r="AY185" s="25" t="e">
        <f>IF('Crisis Indicator Data'!#REF!="No Data",1,IF(#REF!&lt;&gt;"",1,0))</f>
        <v>#REF!</v>
      </c>
      <c r="AZ185" s="25" t="e">
        <f>IF('Crisis Indicator Data'!#REF!="No Data",1,IF(#REF!&lt;&gt;"",1,0))</f>
        <v>#REF!</v>
      </c>
      <c r="BA185" t="e">
        <f t="shared" si="10"/>
        <v>#REF!</v>
      </c>
      <c r="BB185" s="27" t="e">
        <f t="shared" si="11"/>
        <v>#REF!</v>
      </c>
    </row>
    <row r="186" spans="1:54">
      <c r="A186" t="s">
        <v>7128</v>
      </c>
      <c r="B186" s="25" t="e">
        <f>IF('Crisis Indicator Data'!#REF!="No Data",1,IF(#REF!&lt;&gt;"",1,0))</f>
        <v>#REF!</v>
      </c>
      <c r="C186" s="25" t="e">
        <f>IF('Crisis Indicator Data'!#REF!="No Data",1,IF(#REF!&lt;&gt;"",1,0))</f>
        <v>#REF!</v>
      </c>
      <c r="D186" s="25" t="e">
        <f>IF('Crisis Indicator Data'!#REF!="No Data",1,IF(#REF!&lt;&gt;"",1,0))</f>
        <v>#REF!</v>
      </c>
      <c r="E186" s="25" t="e">
        <f>IF('Crisis Indicator Data'!#REF!="No Data",1,IF(#REF!&lt;&gt;"",1,0))</f>
        <v>#REF!</v>
      </c>
      <c r="F186" s="25" t="e">
        <f>IF('Crisis Indicator Data'!#REF!="No Data",1,IF(#REF!&lt;&gt;"",1,0))</f>
        <v>#REF!</v>
      </c>
      <c r="G186" s="25" t="e">
        <f>IF('Crisis Indicator Data'!#REF!="No Data",1,IF(#REF!&lt;&gt;"",1,0))</f>
        <v>#REF!</v>
      </c>
      <c r="H186" s="25" t="e">
        <f>IF('Crisis Indicator Data'!#REF!="No Data",1,IF(#REF!&lt;&gt;"",1,0))</f>
        <v>#REF!</v>
      </c>
      <c r="I186" s="25" t="e">
        <f>IF('Crisis Indicator Data'!#REF!="No Data",1,IF(#REF!&lt;&gt;"",1,0))</f>
        <v>#REF!</v>
      </c>
      <c r="J186" s="25" t="e">
        <f>IF('Crisis Indicator Data'!#REF!="No Data",1,IF(#REF!&lt;&gt;"",1,0))</f>
        <v>#REF!</v>
      </c>
      <c r="K186" s="25" t="e">
        <f>IF('Crisis Indicator Data'!#REF!="No Data",1,IF(#REF!&lt;&gt;"",1,0))</f>
        <v>#REF!</v>
      </c>
      <c r="L186" s="25" t="e">
        <f>IF('Crisis Indicator Data'!#REF!="No Data",1,IF(#REF!&lt;&gt;"",1,0))</f>
        <v>#REF!</v>
      </c>
      <c r="M186" s="25" t="e">
        <f>IF('Crisis Indicator Data'!#REF!="No Data",1,IF(#REF!&lt;&gt;"",1,0))</f>
        <v>#REF!</v>
      </c>
      <c r="N186" s="25" t="e">
        <f>IF('Crisis Indicator Data'!#REF!="No Data",1,IF(#REF!&lt;&gt;"",1,0))</f>
        <v>#REF!</v>
      </c>
      <c r="O186" s="25" t="e">
        <f>IF('Crisis Indicator Data'!#REF!="No Data",1,IF(#REF!&lt;&gt;"",1,0))</f>
        <v>#REF!</v>
      </c>
      <c r="P186" s="25" t="e">
        <f>IF('Crisis Indicator Data'!#REF!="No Data",1,IF(#REF!&lt;&gt;"",1,0))</f>
        <v>#REF!</v>
      </c>
      <c r="Q186" s="25" t="e">
        <f>IF('Crisis Indicator Data'!#REF!="No Data",1,IF(#REF!&lt;&gt;"",1,0))</f>
        <v>#REF!</v>
      </c>
      <c r="R186" s="25" t="e">
        <f>IF('Crisis Indicator Data'!#REF!="No Data",1,IF(#REF!&lt;&gt;"",1,0))</f>
        <v>#REF!</v>
      </c>
      <c r="S186" s="25" t="e">
        <f>IF('Crisis Indicator Data'!#REF!="No Data",1,IF(#REF!&lt;&gt;"",1,0))</f>
        <v>#REF!</v>
      </c>
      <c r="T186" s="25" t="e">
        <f>IF('Crisis Indicator Data'!#REF!="No Data",1,IF(#REF!&lt;&gt;"",1,0))</f>
        <v>#REF!</v>
      </c>
      <c r="U186" s="25" t="e">
        <f>IF('Crisis Indicator Data'!#REF!="No Data",1,IF(#REF!&lt;&gt;"",1,0))</f>
        <v>#REF!</v>
      </c>
      <c r="V186" s="25" t="e">
        <f>IF('Crisis Indicator Data'!#REF!="No Data",1,IF(#REF!&lt;&gt;"",1,0))</f>
        <v>#REF!</v>
      </c>
      <c r="W186" s="25" t="e">
        <f>IF('Crisis Indicator Data'!#REF!="No Data",1,IF(#REF!&lt;&gt;"",1,0))</f>
        <v>#REF!</v>
      </c>
      <c r="X186" s="25" t="e">
        <f>IF('Crisis Indicator Data'!#REF!="No Data",1,IF(#REF!&lt;&gt;"",1,0))</f>
        <v>#REF!</v>
      </c>
      <c r="Y186" s="25" t="e">
        <f>IF('Crisis Indicator Data'!#REF!="No Data",1,IF(#REF!&lt;&gt;"",1,0))</f>
        <v>#REF!</v>
      </c>
      <c r="Z186" s="25" t="e">
        <f>IF('Crisis Indicator Data'!#REF!="No Data",1,IF(#REF!&lt;&gt;"",1,0))</f>
        <v>#REF!</v>
      </c>
      <c r="AA186" s="25" t="e">
        <f>IF('Crisis Indicator Data'!#REF!="No Data",1,IF(#REF!&lt;&gt;"",1,0))</f>
        <v>#REF!</v>
      </c>
      <c r="AB186" s="25" t="e">
        <f>IF('Crisis Indicator Data'!#REF!="No Data",1,IF(#REF!&lt;&gt;"",1,0))</f>
        <v>#REF!</v>
      </c>
      <c r="AC186" s="25" t="e">
        <f>IF('Crisis Indicator Data'!#REF!="No Data",1,IF(#REF!&lt;&gt;"",1,0))</f>
        <v>#REF!</v>
      </c>
      <c r="AD186" s="25" t="e">
        <f>IF('Crisis Indicator Data'!#REF!="No Data",1,IF(#REF!&lt;&gt;"",1,0))</f>
        <v>#REF!</v>
      </c>
      <c r="AE186" s="25" t="e">
        <f>IF('Crisis Indicator Data'!#REF!="No Data",1,IF(#REF!&lt;&gt;"",1,0))</f>
        <v>#REF!</v>
      </c>
      <c r="AF186" s="25" t="e">
        <f>IF('Crisis Indicator Data'!#REF!="No Data",1,IF(#REF!&lt;&gt;"",1,0))</f>
        <v>#REF!</v>
      </c>
      <c r="AG186" s="25" t="e">
        <f>IF('Crisis Indicator Data'!#REF!="No Data",1,IF(#REF!&lt;&gt;"",1,0))</f>
        <v>#REF!</v>
      </c>
      <c r="AH186" s="25" t="e">
        <f>IF('Crisis Indicator Data'!#REF!="No Data",1,IF(#REF!&lt;&gt;"",1,0))</f>
        <v>#REF!</v>
      </c>
      <c r="AI186" s="25" t="e">
        <f>IF('Crisis Indicator Data'!#REF!="No Data",1,IF(#REF!&lt;&gt;"",1,0))</f>
        <v>#REF!</v>
      </c>
      <c r="AJ186" s="25" t="e">
        <f>IF('Crisis Indicator Data'!#REF!="No Data",1,IF(#REF!&lt;&gt;"",1,0))</f>
        <v>#REF!</v>
      </c>
      <c r="AK186" s="25" t="e">
        <f>IF('Crisis Indicator Data'!#REF!="No Data",1,IF(#REF!&lt;&gt;"",1,0))</f>
        <v>#REF!</v>
      </c>
      <c r="AL186" s="25" t="e">
        <f>IF('Crisis Indicator Data'!#REF!="No Data",1,IF(#REF!&lt;&gt;"",1,0))</f>
        <v>#REF!</v>
      </c>
      <c r="AM186" s="25" t="e">
        <f>IF('Crisis Indicator Data'!#REF!="No Data",1,IF(#REF!&lt;&gt;"",1,0))</f>
        <v>#REF!</v>
      </c>
      <c r="AN186" s="25" t="e">
        <f>IF('Crisis Indicator Data'!#REF!="No Data",1,IF(#REF!&lt;&gt;"",1,0))</f>
        <v>#REF!</v>
      </c>
      <c r="AO186" s="25" t="e">
        <f>IF('Crisis Indicator Data'!#REF!="No Data",1,IF(#REF!&lt;&gt;"",1,0))</f>
        <v>#REF!</v>
      </c>
      <c r="AP186" s="25" t="e">
        <f>IF('Crisis Indicator Data'!#REF!="No Data",1,IF(#REF!&lt;&gt;"",1,0))</f>
        <v>#REF!</v>
      </c>
      <c r="AQ186" s="25" t="e">
        <f>IF('Crisis Indicator Data'!#REF!="No Data",1,IF(#REF!&lt;&gt;"",1,0))</f>
        <v>#REF!</v>
      </c>
      <c r="AR186" s="25" t="e">
        <f>IF('Crisis Indicator Data'!#REF!="No Data",1,IF(#REF!&lt;&gt;"",1,0))</f>
        <v>#REF!</v>
      </c>
      <c r="AS186" s="25" t="e">
        <f>IF('Crisis Indicator Data'!#REF!="No Data",1,IF(#REF!&lt;&gt;"",1,0))</f>
        <v>#REF!</v>
      </c>
      <c r="AT186" s="25" t="e">
        <f>IF('Crisis Indicator Data'!#REF!="No Data",1,IF(#REF!&lt;&gt;"",1,0))</f>
        <v>#REF!</v>
      </c>
      <c r="AU186" s="25" t="e">
        <f>IF('Crisis Indicator Data'!#REF!="No Data",1,IF(#REF!&lt;&gt;"",1,0))</f>
        <v>#REF!</v>
      </c>
      <c r="AV186" s="25" t="e">
        <f>IF('Crisis Indicator Data'!#REF!="No Data",1,IF(#REF!&lt;&gt;"",1,0))</f>
        <v>#REF!</v>
      </c>
      <c r="AW186" s="25" t="e">
        <f>IF('Crisis Indicator Data'!#REF!="No Data",1,IF(#REF!&lt;&gt;"",1,0))</f>
        <v>#REF!</v>
      </c>
      <c r="AX186" s="25" t="e">
        <f>IF('Crisis Indicator Data'!#REF!="No Data",1,IF(#REF!&lt;&gt;"",1,0))</f>
        <v>#REF!</v>
      </c>
      <c r="AY186" s="25" t="e">
        <f>IF('Crisis Indicator Data'!#REF!="No Data",1,IF(#REF!&lt;&gt;"",1,0))</f>
        <v>#REF!</v>
      </c>
      <c r="AZ186" s="25" t="e">
        <f>IF('Crisis Indicator Data'!#REF!="No Data",1,IF(#REF!&lt;&gt;"",1,0))</f>
        <v>#REF!</v>
      </c>
      <c r="BA186" t="e">
        <f t="shared" si="10"/>
        <v>#REF!</v>
      </c>
      <c r="BB186" s="27" t="e">
        <f t="shared" si="11"/>
        <v>#REF!</v>
      </c>
    </row>
    <row r="187" spans="1:54">
      <c r="A187" t="s">
        <v>7137</v>
      </c>
      <c r="B187" s="25" t="e">
        <f>IF('Crisis Indicator Data'!#REF!="No Data",1,IF(#REF!&lt;&gt;"",1,0))</f>
        <v>#REF!</v>
      </c>
      <c r="C187" s="25" t="e">
        <f>IF('Crisis Indicator Data'!#REF!="No Data",1,IF(#REF!&lt;&gt;"",1,0))</f>
        <v>#REF!</v>
      </c>
      <c r="D187" s="25" t="e">
        <f>IF('Crisis Indicator Data'!#REF!="No Data",1,IF(#REF!&lt;&gt;"",1,0))</f>
        <v>#REF!</v>
      </c>
      <c r="E187" s="25" t="e">
        <f>IF('Crisis Indicator Data'!#REF!="No Data",1,IF(#REF!&lt;&gt;"",1,0))</f>
        <v>#REF!</v>
      </c>
      <c r="F187" s="25" t="e">
        <f>IF('Crisis Indicator Data'!#REF!="No Data",1,IF(#REF!&lt;&gt;"",1,0))</f>
        <v>#REF!</v>
      </c>
      <c r="G187" s="25" t="e">
        <f>IF('Crisis Indicator Data'!#REF!="No Data",1,IF(#REF!&lt;&gt;"",1,0))</f>
        <v>#REF!</v>
      </c>
      <c r="H187" s="25" t="e">
        <f>IF('Crisis Indicator Data'!#REF!="No Data",1,IF(#REF!&lt;&gt;"",1,0))</f>
        <v>#REF!</v>
      </c>
      <c r="I187" s="25" t="e">
        <f>IF('Crisis Indicator Data'!#REF!="No Data",1,IF(#REF!&lt;&gt;"",1,0))</f>
        <v>#REF!</v>
      </c>
      <c r="J187" s="25" t="e">
        <f>IF('Crisis Indicator Data'!#REF!="No Data",1,IF(#REF!&lt;&gt;"",1,0))</f>
        <v>#REF!</v>
      </c>
      <c r="K187" s="25" t="e">
        <f>IF('Crisis Indicator Data'!#REF!="No Data",1,IF(#REF!&lt;&gt;"",1,0))</f>
        <v>#REF!</v>
      </c>
      <c r="L187" s="25" t="e">
        <f>IF('Crisis Indicator Data'!#REF!="No Data",1,IF(#REF!&lt;&gt;"",1,0))</f>
        <v>#REF!</v>
      </c>
      <c r="M187" s="25" t="e">
        <f>IF('Crisis Indicator Data'!#REF!="No Data",1,IF(#REF!&lt;&gt;"",1,0))</f>
        <v>#REF!</v>
      </c>
      <c r="N187" s="25" t="e">
        <f>IF('Crisis Indicator Data'!#REF!="No Data",1,IF(#REF!&lt;&gt;"",1,0))</f>
        <v>#REF!</v>
      </c>
      <c r="O187" s="25" t="e">
        <f>IF('Crisis Indicator Data'!#REF!="No Data",1,IF(#REF!&lt;&gt;"",1,0))</f>
        <v>#REF!</v>
      </c>
      <c r="P187" s="25" t="e">
        <f>IF('Crisis Indicator Data'!#REF!="No Data",1,IF(#REF!&lt;&gt;"",1,0))</f>
        <v>#REF!</v>
      </c>
      <c r="Q187" s="25" t="e">
        <f>IF('Crisis Indicator Data'!#REF!="No Data",1,IF(#REF!&lt;&gt;"",1,0))</f>
        <v>#REF!</v>
      </c>
      <c r="R187" s="25" t="e">
        <f>IF('Crisis Indicator Data'!#REF!="No Data",1,IF(#REF!&lt;&gt;"",1,0))</f>
        <v>#REF!</v>
      </c>
      <c r="S187" s="25" t="e">
        <f>IF('Crisis Indicator Data'!#REF!="No Data",1,IF(#REF!&lt;&gt;"",1,0))</f>
        <v>#REF!</v>
      </c>
      <c r="T187" s="25" t="e">
        <f>IF('Crisis Indicator Data'!#REF!="No Data",1,IF(#REF!&lt;&gt;"",1,0))</f>
        <v>#REF!</v>
      </c>
      <c r="U187" s="25" t="e">
        <f>IF('Crisis Indicator Data'!#REF!="No Data",1,IF(#REF!&lt;&gt;"",1,0))</f>
        <v>#REF!</v>
      </c>
      <c r="V187" s="25" t="e">
        <f>IF('Crisis Indicator Data'!#REF!="No Data",1,IF(#REF!&lt;&gt;"",1,0))</f>
        <v>#REF!</v>
      </c>
      <c r="W187" s="25" t="e">
        <f>IF('Crisis Indicator Data'!#REF!="No Data",1,IF(#REF!&lt;&gt;"",1,0))</f>
        <v>#REF!</v>
      </c>
      <c r="X187" s="25" t="e">
        <f>IF('Crisis Indicator Data'!#REF!="No Data",1,IF(#REF!&lt;&gt;"",1,0))</f>
        <v>#REF!</v>
      </c>
      <c r="Y187" s="25" t="e">
        <f>IF('Crisis Indicator Data'!#REF!="No Data",1,IF(#REF!&lt;&gt;"",1,0))</f>
        <v>#REF!</v>
      </c>
      <c r="Z187" s="25" t="e">
        <f>IF('Crisis Indicator Data'!#REF!="No Data",1,IF(#REF!&lt;&gt;"",1,0))</f>
        <v>#REF!</v>
      </c>
      <c r="AA187" s="25" t="e">
        <f>IF('Crisis Indicator Data'!#REF!="No Data",1,IF(#REF!&lt;&gt;"",1,0))</f>
        <v>#REF!</v>
      </c>
      <c r="AB187" s="25" t="e">
        <f>IF('Crisis Indicator Data'!#REF!="No Data",1,IF(#REF!&lt;&gt;"",1,0))</f>
        <v>#REF!</v>
      </c>
      <c r="AC187" s="25" t="e">
        <f>IF('Crisis Indicator Data'!#REF!="No Data",1,IF(#REF!&lt;&gt;"",1,0))</f>
        <v>#REF!</v>
      </c>
      <c r="AD187" s="25" t="e">
        <f>IF('Crisis Indicator Data'!#REF!="No Data",1,IF(#REF!&lt;&gt;"",1,0))</f>
        <v>#REF!</v>
      </c>
      <c r="AE187" s="25" t="e">
        <f>IF('Crisis Indicator Data'!#REF!="No Data",1,IF(#REF!&lt;&gt;"",1,0))</f>
        <v>#REF!</v>
      </c>
      <c r="AF187" s="25" t="e">
        <f>IF('Crisis Indicator Data'!#REF!="No Data",1,IF(#REF!&lt;&gt;"",1,0))</f>
        <v>#REF!</v>
      </c>
      <c r="AG187" s="25" t="e">
        <f>IF('Crisis Indicator Data'!#REF!="No Data",1,IF(#REF!&lt;&gt;"",1,0))</f>
        <v>#REF!</v>
      </c>
      <c r="AH187" s="25" t="e">
        <f>IF('Crisis Indicator Data'!#REF!="No Data",1,IF(#REF!&lt;&gt;"",1,0))</f>
        <v>#REF!</v>
      </c>
      <c r="AI187" s="25" t="e">
        <f>IF('Crisis Indicator Data'!#REF!="No Data",1,IF(#REF!&lt;&gt;"",1,0))</f>
        <v>#REF!</v>
      </c>
      <c r="AJ187" s="25" t="e">
        <f>IF('Crisis Indicator Data'!#REF!="No Data",1,IF(#REF!&lt;&gt;"",1,0))</f>
        <v>#REF!</v>
      </c>
      <c r="AK187" s="25" t="e">
        <f>IF('Crisis Indicator Data'!#REF!="No Data",1,IF(#REF!&lt;&gt;"",1,0))</f>
        <v>#REF!</v>
      </c>
      <c r="AL187" s="25" t="e">
        <f>IF('Crisis Indicator Data'!#REF!="No Data",1,IF(#REF!&lt;&gt;"",1,0))</f>
        <v>#REF!</v>
      </c>
      <c r="AM187" s="25" t="e">
        <f>IF('Crisis Indicator Data'!#REF!="No Data",1,IF(#REF!&lt;&gt;"",1,0))</f>
        <v>#REF!</v>
      </c>
      <c r="AN187" s="25" t="e">
        <f>IF('Crisis Indicator Data'!#REF!="No Data",1,IF(#REF!&lt;&gt;"",1,0))</f>
        <v>#REF!</v>
      </c>
      <c r="AO187" s="25" t="e">
        <f>IF('Crisis Indicator Data'!#REF!="No Data",1,IF(#REF!&lt;&gt;"",1,0))</f>
        <v>#REF!</v>
      </c>
      <c r="AP187" s="25" t="e">
        <f>IF('Crisis Indicator Data'!#REF!="No Data",1,IF(#REF!&lt;&gt;"",1,0))</f>
        <v>#REF!</v>
      </c>
      <c r="AQ187" s="25" t="e">
        <f>IF('Crisis Indicator Data'!#REF!="No Data",1,IF(#REF!&lt;&gt;"",1,0))</f>
        <v>#REF!</v>
      </c>
      <c r="AR187" s="25" t="e">
        <f>IF('Crisis Indicator Data'!#REF!="No Data",1,IF(#REF!&lt;&gt;"",1,0))</f>
        <v>#REF!</v>
      </c>
      <c r="AS187" s="25" t="e">
        <f>IF('Crisis Indicator Data'!#REF!="No Data",1,IF(#REF!&lt;&gt;"",1,0))</f>
        <v>#REF!</v>
      </c>
      <c r="AT187" s="25" t="e">
        <f>IF('Crisis Indicator Data'!#REF!="No Data",1,IF(#REF!&lt;&gt;"",1,0))</f>
        <v>#REF!</v>
      </c>
      <c r="AU187" s="25" t="e">
        <f>IF('Crisis Indicator Data'!#REF!="No Data",1,IF(#REF!&lt;&gt;"",1,0))</f>
        <v>#REF!</v>
      </c>
      <c r="AV187" s="25" t="e">
        <f>IF('Crisis Indicator Data'!#REF!="No Data",1,IF(#REF!&lt;&gt;"",1,0))</f>
        <v>#REF!</v>
      </c>
      <c r="AW187" s="25" t="e">
        <f>IF('Crisis Indicator Data'!#REF!="No Data",1,IF(#REF!&lt;&gt;"",1,0))</f>
        <v>#REF!</v>
      </c>
      <c r="AX187" s="25" t="e">
        <f>IF('Crisis Indicator Data'!#REF!="No Data",1,IF(#REF!&lt;&gt;"",1,0))</f>
        <v>#REF!</v>
      </c>
      <c r="AY187" s="25" t="e">
        <f>IF('Crisis Indicator Data'!#REF!="No Data",1,IF(#REF!&lt;&gt;"",1,0))</f>
        <v>#REF!</v>
      </c>
      <c r="AZ187" s="25" t="e">
        <f>IF('Crisis Indicator Data'!#REF!="No Data",1,IF(#REF!&lt;&gt;"",1,0))</f>
        <v>#REF!</v>
      </c>
      <c r="BA187" t="e">
        <f t="shared" si="10"/>
        <v>#REF!</v>
      </c>
      <c r="BB187" s="27" t="e">
        <f t="shared" si="11"/>
        <v>#REF!</v>
      </c>
    </row>
    <row r="188" spans="1:54">
      <c r="A188" t="s">
        <v>7131</v>
      </c>
      <c r="B188" s="25" t="e">
        <f>IF('Crisis Indicator Data'!#REF!="No Data",1,IF(#REF!&lt;&gt;"",1,0))</f>
        <v>#REF!</v>
      </c>
      <c r="C188" s="25" t="e">
        <f>IF('Crisis Indicator Data'!#REF!="No Data",1,IF(#REF!&lt;&gt;"",1,0))</f>
        <v>#REF!</v>
      </c>
      <c r="D188" s="25" t="e">
        <f>IF('Crisis Indicator Data'!#REF!="No Data",1,IF(#REF!&lt;&gt;"",1,0))</f>
        <v>#REF!</v>
      </c>
      <c r="E188" s="25" t="e">
        <f>IF('Crisis Indicator Data'!#REF!="No Data",1,IF(#REF!&lt;&gt;"",1,0))</f>
        <v>#REF!</v>
      </c>
      <c r="F188" s="25" t="e">
        <f>IF('Crisis Indicator Data'!#REF!="No Data",1,IF(#REF!&lt;&gt;"",1,0))</f>
        <v>#REF!</v>
      </c>
      <c r="G188" s="25" t="e">
        <f>IF('Crisis Indicator Data'!#REF!="No Data",1,IF(#REF!&lt;&gt;"",1,0))</f>
        <v>#REF!</v>
      </c>
      <c r="H188" s="25" t="e">
        <f>IF('Crisis Indicator Data'!#REF!="No Data",1,IF(#REF!&lt;&gt;"",1,0))</f>
        <v>#REF!</v>
      </c>
      <c r="I188" s="25" t="e">
        <f>IF('Crisis Indicator Data'!#REF!="No Data",1,IF(#REF!&lt;&gt;"",1,0))</f>
        <v>#REF!</v>
      </c>
      <c r="J188" s="25" t="e">
        <f>IF('Crisis Indicator Data'!#REF!="No Data",1,IF(#REF!&lt;&gt;"",1,0))</f>
        <v>#REF!</v>
      </c>
      <c r="K188" s="25" t="e">
        <f>IF('Crisis Indicator Data'!#REF!="No Data",1,IF(#REF!&lt;&gt;"",1,0))</f>
        <v>#REF!</v>
      </c>
      <c r="L188" s="25" t="e">
        <f>IF('Crisis Indicator Data'!#REF!="No Data",1,IF(#REF!&lt;&gt;"",1,0))</f>
        <v>#REF!</v>
      </c>
      <c r="M188" s="25" t="e">
        <f>IF('Crisis Indicator Data'!#REF!="No Data",1,IF(#REF!&lt;&gt;"",1,0))</f>
        <v>#REF!</v>
      </c>
      <c r="N188" s="25" t="e">
        <f>IF('Crisis Indicator Data'!#REF!="No Data",1,IF(#REF!&lt;&gt;"",1,0))</f>
        <v>#REF!</v>
      </c>
      <c r="O188" s="25" t="e">
        <f>IF('Crisis Indicator Data'!#REF!="No Data",1,IF(#REF!&lt;&gt;"",1,0))</f>
        <v>#REF!</v>
      </c>
      <c r="P188" s="25" t="e">
        <f>IF('Crisis Indicator Data'!#REF!="No Data",1,IF(#REF!&lt;&gt;"",1,0))</f>
        <v>#REF!</v>
      </c>
      <c r="Q188" s="25" t="e">
        <f>IF('Crisis Indicator Data'!#REF!="No Data",1,IF(#REF!&lt;&gt;"",1,0))</f>
        <v>#REF!</v>
      </c>
      <c r="R188" s="25" t="e">
        <f>IF('Crisis Indicator Data'!#REF!="No Data",1,IF(#REF!&lt;&gt;"",1,0))</f>
        <v>#REF!</v>
      </c>
      <c r="S188" s="25" t="e">
        <f>IF('Crisis Indicator Data'!#REF!="No Data",1,IF(#REF!&lt;&gt;"",1,0))</f>
        <v>#REF!</v>
      </c>
      <c r="T188" s="25" t="e">
        <f>IF('Crisis Indicator Data'!#REF!="No Data",1,IF(#REF!&lt;&gt;"",1,0))</f>
        <v>#REF!</v>
      </c>
      <c r="U188" s="25" t="e">
        <f>IF('Crisis Indicator Data'!#REF!="No Data",1,IF(#REF!&lt;&gt;"",1,0))</f>
        <v>#REF!</v>
      </c>
      <c r="V188" s="25" t="e">
        <f>IF('Crisis Indicator Data'!#REF!="No Data",1,IF(#REF!&lt;&gt;"",1,0))</f>
        <v>#REF!</v>
      </c>
      <c r="W188" s="25" t="e">
        <f>IF('Crisis Indicator Data'!#REF!="No Data",1,IF(#REF!&lt;&gt;"",1,0))</f>
        <v>#REF!</v>
      </c>
      <c r="X188" s="25" t="e">
        <f>IF('Crisis Indicator Data'!#REF!="No Data",1,IF(#REF!&lt;&gt;"",1,0))</f>
        <v>#REF!</v>
      </c>
      <c r="Y188" s="25" t="e">
        <f>IF('Crisis Indicator Data'!#REF!="No Data",1,IF(#REF!&lt;&gt;"",1,0))</f>
        <v>#REF!</v>
      </c>
      <c r="Z188" s="25" t="e">
        <f>IF('Crisis Indicator Data'!#REF!="No Data",1,IF(#REF!&lt;&gt;"",1,0))</f>
        <v>#REF!</v>
      </c>
      <c r="AA188" s="25" t="e">
        <f>IF('Crisis Indicator Data'!#REF!="No Data",1,IF(#REF!&lt;&gt;"",1,0))</f>
        <v>#REF!</v>
      </c>
      <c r="AB188" s="25" t="e">
        <f>IF('Crisis Indicator Data'!#REF!="No Data",1,IF(#REF!&lt;&gt;"",1,0))</f>
        <v>#REF!</v>
      </c>
      <c r="AC188" s="25" t="e">
        <f>IF('Crisis Indicator Data'!#REF!="No Data",1,IF(#REF!&lt;&gt;"",1,0))</f>
        <v>#REF!</v>
      </c>
      <c r="AD188" s="25" t="e">
        <f>IF('Crisis Indicator Data'!#REF!="No Data",1,IF(#REF!&lt;&gt;"",1,0))</f>
        <v>#REF!</v>
      </c>
      <c r="AE188" s="25" t="e">
        <f>IF('Crisis Indicator Data'!#REF!="No Data",1,IF(#REF!&lt;&gt;"",1,0))</f>
        <v>#REF!</v>
      </c>
      <c r="AF188" s="25" t="e">
        <f>IF('Crisis Indicator Data'!#REF!="No Data",1,IF(#REF!&lt;&gt;"",1,0))</f>
        <v>#REF!</v>
      </c>
      <c r="AG188" s="25" t="e">
        <f>IF('Crisis Indicator Data'!#REF!="No Data",1,IF(#REF!&lt;&gt;"",1,0))</f>
        <v>#REF!</v>
      </c>
      <c r="AH188" s="25" t="e">
        <f>IF('Crisis Indicator Data'!#REF!="No Data",1,IF(#REF!&lt;&gt;"",1,0))</f>
        <v>#REF!</v>
      </c>
      <c r="AI188" s="25" t="e">
        <f>IF('Crisis Indicator Data'!#REF!="No Data",1,IF(#REF!&lt;&gt;"",1,0))</f>
        <v>#REF!</v>
      </c>
      <c r="AJ188" s="25" t="e">
        <f>IF('Crisis Indicator Data'!#REF!="No Data",1,IF(#REF!&lt;&gt;"",1,0))</f>
        <v>#REF!</v>
      </c>
      <c r="AK188" s="25" t="e">
        <f>IF('Crisis Indicator Data'!#REF!="No Data",1,IF(#REF!&lt;&gt;"",1,0))</f>
        <v>#REF!</v>
      </c>
      <c r="AL188" s="25" t="e">
        <f>IF('Crisis Indicator Data'!#REF!="No Data",1,IF(#REF!&lt;&gt;"",1,0))</f>
        <v>#REF!</v>
      </c>
      <c r="AM188" s="25" t="e">
        <f>IF('Crisis Indicator Data'!#REF!="No Data",1,IF(#REF!&lt;&gt;"",1,0))</f>
        <v>#REF!</v>
      </c>
      <c r="AN188" s="25" t="e">
        <f>IF('Crisis Indicator Data'!#REF!="No Data",1,IF(#REF!&lt;&gt;"",1,0))</f>
        <v>#REF!</v>
      </c>
      <c r="AO188" s="25" t="e">
        <f>IF('Crisis Indicator Data'!#REF!="No Data",1,IF(#REF!&lt;&gt;"",1,0))</f>
        <v>#REF!</v>
      </c>
      <c r="AP188" s="25" t="e">
        <f>IF('Crisis Indicator Data'!#REF!="No Data",1,IF(#REF!&lt;&gt;"",1,0))</f>
        <v>#REF!</v>
      </c>
      <c r="AQ188" s="25" t="e">
        <f>IF('Crisis Indicator Data'!#REF!="No Data",1,IF(#REF!&lt;&gt;"",1,0))</f>
        <v>#REF!</v>
      </c>
      <c r="AR188" s="25" t="e">
        <f>IF('Crisis Indicator Data'!#REF!="No Data",1,IF(#REF!&lt;&gt;"",1,0))</f>
        <v>#REF!</v>
      </c>
      <c r="AS188" s="25" t="e">
        <f>IF('Crisis Indicator Data'!#REF!="No Data",1,IF(#REF!&lt;&gt;"",1,0))</f>
        <v>#REF!</v>
      </c>
      <c r="AT188" s="25" t="e">
        <f>IF('Crisis Indicator Data'!#REF!="No Data",1,IF(#REF!&lt;&gt;"",1,0))</f>
        <v>#REF!</v>
      </c>
      <c r="AU188" s="25" t="e">
        <f>IF('Crisis Indicator Data'!#REF!="No Data",1,IF(#REF!&lt;&gt;"",1,0))</f>
        <v>#REF!</v>
      </c>
      <c r="AV188" s="25" t="e">
        <f>IF('Crisis Indicator Data'!#REF!="No Data",1,IF(#REF!&lt;&gt;"",1,0))</f>
        <v>#REF!</v>
      </c>
      <c r="AW188" s="25" t="e">
        <f>IF('Crisis Indicator Data'!#REF!="No Data",1,IF(#REF!&lt;&gt;"",1,0))</f>
        <v>#REF!</v>
      </c>
      <c r="AX188" s="25" t="e">
        <f>IF('Crisis Indicator Data'!#REF!="No Data",1,IF(#REF!&lt;&gt;"",1,0))</f>
        <v>#REF!</v>
      </c>
      <c r="AY188" s="25" t="e">
        <f>IF('Crisis Indicator Data'!#REF!="No Data",1,IF(#REF!&lt;&gt;"",1,0))</f>
        <v>#REF!</v>
      </c>
      <c r="AZ188" s="25" t="e">
        <f>IF('Crisis Indicator Data'!#REF!="No Data",1,IF(#REF!&lt;&gt;"",1,0))</f>
        <v>#REF!</v>
      </c>
      <c r="BA188" t="e">
        <f t="shared" si="10"/>
        <v>#REF!</v>
      </c>
      <c r="BB188" s="27" t="e">
        <f t="shared" si="11"/>
        <v>#REF!</v>
      </c>
    </row>
    <row r="189" spans="1:54">
      <c r="A189" t="s">
        <v>7135</v>
      </c>
      <c r="B189" s="25" t="e">
        <f>IF('Crisis Indicator Data'!#REF!="No Data",1,IF(#REF!&lt;&gt;"",1,0))</f>
        <v>#REF!</v>
      </c>
      <c r="C189" s="25" t="e">
        <f>IF('Crisis Indicator Data'!#REF!="No Data",1,IF(#REF!&lt;&gt;"",1,0))</f>
        <v>#REF!</v>
      </c>
      <c r="D189" s="25" t="e">
        <f>IF('Crisis Indicator Data'!#REF!="No Data",1,IF(#REF!&lt;&gt;"",1,0))</f>
        <v>#REF!</v>
      </c>
      <c r="E189" s="25" t="e">
        <f>IF('Crisis Indicator Data'!#REF!="No Data",1,IF(#REF!&lt;&gt;"",1,0))</f>
        <v>#REF!</v>
      </c>
      <c r="F189" s="25" t="e">
        <f>IF('Crisis Indicator Data'!#REF!="No Data",1,IF(#REF!&lt;&gt;"",1,0))</f>
        <v>#REF!</v>
      </c>
      <c r="G189" s="25" t="e">
        <f>IF('Crisis Indicator Data'!#REF!="No Data",1,IF(#REF!&lt;&gt;"",1,0))</f>
        <v>#REF!</v>
      </c>
      <c r="H189" s="25" t="e">
        <f>IF('Crisis Indicator Data'!#REF!="No Data",1,IF(#REF!&lt;&gt;"",1,0))</f>
        <v>#REF!</v>
      </c>
      <c r="I189" s="25" t="e">
        <f>IF('Crisis Indicator Data'!#REF!="No Data",1,IF(#REF!&lt;&gt;"",1,0))</f>
        <v>#REF!</v>
      </c>
      <c r="J189" s="25" t="e">
        <f>IF('Crisis Indicator Data'!#REF!="No Data",1,IF(#REF!&lt;&gt;"",1,0))</f>
        <v>#REF!</v>
      </c>
      <c r="K189" s="25" t="e">
        <f>IF('Crisis Indicator Data'!#REF!="No Data",1,IF(#REF!&lt;&gt;"",1,0))</f>
        <v>#REF!</v>
      </c>
      <c r="L189" s="25" t="e">
        <f>IF('Crisis Indicator Data'!#REF!="No Data",1,IF(#REF!&lt;&gt;"",1,0))</f>
        <v>#REF!</v>
      </c>
      <c r="M189" s="25" t="e">
        <f>IF('Crisis Indicator Data'!#REF!="No Data",1,IF(#REF!&lt;&gt;"",1,0))</f>
        <v>#REF!</v>
      </c>
      <c r="N189" s="25" t="e">
        <f>IF('Crisis Indicator Data'!#REF!="No Data",1,IF(#REF!&lt;&gt;"",1,0))</f>
        <v>#REF!</v>
      </c>
      <c r="O189" s="25" t="e">
        <f>IF('Crisis Indicator Data'!#REF!="No Data",1,IF(#REF!&lt;&gt;"",1,0))</f>
        <v>#REF!</v>
      </c>
      <c r="P189" s="25" t="e">
        <f>IF('Crisis Indicator Data'!#REF!="No Data",1,IF(#REF!&lt;&gt;"",1,0))</f>
        <v>#REF!</v>
      </c>
      <c r="Q189" s="25" t="e">
        <f>IF('Crisis Indicator Data'!#REF!="No Data",1,IF(#REF!&lt;&gt;"",1,0))</f>
        <v>#REF!</v>
      </c>
      <c r="R189" s="25" t="e">
        <f>IF('Crisis Indicator Data'!#REF!="No Data",1,IF(#REF!&lt;&gt;"",1,0))</f>
        <v>#REF!</v>
      </c>
      <c r="S189" s="25" t="e">
        <f>IF('Crisis Indicator Data'!#REF!="No Data",1,IF(#REF!&lt;&gt;"",1,0))</f>
        <v>#REF!</v>
      </c>
      <c r="T189" s="25" t="e">
        <f>IF('Crisis Indicator Data'!#REF!="No Data",1,IF(#REF!&lt;&gt;"",1,0))</f>
        <v>#REF!</v>
      </c>
      <c r="U189" s="25" t="e">
        <f>IF('Crisis Indicator Data'!#REF!="No Data",1,IF(#REF!&lt;&gt;"",1,0))</f>
        <v>#REF!</v>
      </c>
      <c r="V189" s="25" t="e">
        <f>IF('Crisis Indicator Data'!#REF!="No Data",1,IF(#REF!&lt;&gt;"",1,0))</f>
        <v>#REF!</v>
      </c>
      <c r="W189" s="25" t="e">
        <f>IF('Crisis Indicator Data'!#REF!="No Data",1,IF(#REF!&lt;&gt;"",1,0))</f>
        <v>#REF!</v>
      </c>
      <c r="X189" s="25" t="e">
        <f>IF('Crisis Indicator Data'!#REF!="No Data",1,IF(#REF!&lt;&gt;"",1,0))</f>
        <v>#REF!</v>
      </c>
      <c r="Y189" s="25" t="e">
        <f>IF('Crisis Indicator Data'!#REF!="No Data",1,IF(#REF!&lt;&gt;"",1,0))</f>
        <v>#REF!</v>
      </c>
      <c r="Z189" s="25" t="e">
        <f>IF('Crisis Indicator Data'!#REF!="No Data",1,IF(#REF!&lt;&gt;"",1,0))</f>
        <v>#REF!</v>
      </c>
      <c r="AA189" s="25" t="e">
        <f>IF('Crisis Indicator Data'!#REF!="No Data",1,IF(#REF!&lt;&gt;"",1,0))</f>
        <v>#REF!</v>
      </c>
      <c r="AB189" s="25" t="e">
        <f>IF('Crisis Indicator Data'!#REF!="No Data",1,IF(#REF!&lt;&gt;"",1,0))</f>
        <v>#REF!</v>
      </c>
      <c r="AC189" s="25" t="e">
        <f>IF('Crisis Indicator Data'!#REF!="No Data",1,IF(#REF!&lt;&gt;"",1,0))</f>
        <v>#REF!</v>
      </c>
      <c r="AD189" s="25" t="e">
        <f>IF('Crisis Indicator Data'!#REF!="No Data",1,IF(#REF!&lt;&gt;"",1,0))</f>
        <v>#REF!</v>
      </c>
      <c r="AE189" s="25" t="e">
        <f>IF('Crisis Indicator Data'!#REF!="No Data",1,IF(#REF!&lt;&gt;"",1,0))</f>
        <v>#REF!</v>
      </c>
      <c r="AF189" s="25" t="e">
        <f>IF('Crisis Indicator Data'!#REF!="No Data",1,IF(#REF!&lt;&gt;"",1,0))</f>
        <v>#REF!</v>
      </c>
      <c r="AG189" s="25" t="e">
        <f>IF('Crisis Indicator Data'!#REF!="No Data",1,IF(#REF!&lt;&gt;"",1,0))</f>
        <v>#REF!</v>
      </c>
      <c r="AH189" s="25" t="e">
        <f>IF('Crisis Indicator Data'!#REF!="No Data",1,IF(#REF!&lt;&gt;"",1,0))</f>
        <v>#REF!</v>
      </c>
      <c r="AI189" s="25" t="e">
        <f>IF('Crisis Indicator Data'!#REF!="No Data",1,IF(#REF!&lt;&gt;"",1,0))</f>
        <v>#REF!</v>
      </c>
      <c r="AJ189" s="25" t="e">
        <f>IF('Crisis Indicator Data'!#REF!="No Data",1,IF(#REF!&lt;&gt;"",1,0))</f>
        <v>#REF!</v>
      </c>
      <c r="AK189" s="25" t="e">
        <f>IF('Crisis Indicator Data'!#REF!="No Data",1,IF(#REF!&lt;&gt;"",1,0))</f>
        <v>#REF!</v>
      </c>
      <c r="AL189" s="25" t="e">
        <f>IF('Crisis Indicator Data'!#REF!="No Data",1,IF(#REF!&lt;&gt;"",1,0))</f>
        <v>#REF!</v>
      </c>
      <c r="AM189" s="25" t="e">
        <f>IF('Crisis Indicator Data'!#REF!="No Data",1,IF(#REF!&lt;&gt;"",1,0))</f>
        <v>#REF!</v>
      </c>
      <c r="AN189" s="25" t="e">
        <f>IF('Crisis Indicator Data'!#REF!="No Data",1,IF(#REF!&lt;&gt;"",1,0))</f>
        <v>#REF!</v>
      </c>
      <c r="AO189" s="25" t="e">
        <f>IF('Crisis Indicator Data'!#REF!="No Data",1,IF(#REF!&lt;&gt;"",1,0))</f>
        <v>#REF!</v>
      </c>
      <c r="AP189" s="25" t="e">
        <f>IF('Crisis Indicator Data'!#REF!="No Data",1,IF(#REF!&lt;&gt;"",1,0))</f>
        <v>#REF!</v>
      </c>
      <c r="AQ189" s="25" t="e">
        <f>IF('Crisis Indicator Data'!#REF!="No Data",1,IF(#REF!&lt;&gt;"",1,0))</f>
        <v>#REF!</v>
      </c>
      <c r="AR189" s="25" t="e">
        <f>IF('Crisis Indicator Data'!#REF!="No Data",1,IF(#REF!&lt;&gt;"",1,0))</f>
        <v>#REF!</v>
      </c>
      <c r="AS189" s="25" t="e">
        <f>IF('Crisis Indicator Data'!#REF!="No Data",1,IF(#REF!&lt;&gt;"",1,0))</f>
        <v>#REF!</v>
      </c>
      <c r="AT189" s="25" t="e">
        <f>IF('Crisis Indicator Data'!#REF!="No Data",1,IF(#REF!&lt;&gt;"",1,0))</f>
        <v>#REF!</v>
      </c>
      <c r="AU189" s="25" t="e">
        <f>IF('Crisis Indicator Data'!#REF!="No Data",1,IF(#REF!&lt;&gt;"",1,0))</f>
        <v>#REF!</v>
      </c>
      <c r="AV189" s="25" t="e">
        <f>IF('Crisis Indicator Data'!#REF!="No Data",1,IF(#REF!&lt;&gt;"",1,0))</f>
        <v>#REF!</v>
      </c>
      <c r="AW189" s="25" t="e">
        <f>IF('Crisis Indicator Data'!#REF!="No Data",1,IF(#REF!&lt;&gt;"",1,0))</f>
        <v>#REF!</v>
      </c>
      <c r="AX189" s="25" t="e">
        <f>IF('Crisis Indicator Data'!#REF!="No Data",1,IF(#REF!&lt;&gt;"",1,0))</f>
        <v>#REF!</v>
      </c>
      <c r="AY189" s="25" t="e">
        <f>IF('Crisis Indicator Data'!#REF!="No Data",1,IF(#REF!&lt;&gt;"",1,0))</f>
        <v>#REF!</v>
      </c>
      <c r="AZ189" s="25" t="e">
        <f>IF('Crisis Indicator Data'!#REF!="No Data",1,IF(#REF!&lt;&gt;"",1,0))</f>
        <v>#REF!</v>
      </c>
      <c r="BA189" t="e">
        <f t="shared" si="10"/>
        <v>#REF!</v>
      </c>
      <c r="BB189" s="27" t="e">
        <f t="shared" si="11"/>
        <v>#REF!</v>
      </c>
    </row>
    <row r="190" spans="1:54">
      <c r="A190" t="s">
        <v>7140</v>
      </c>
      <c r="B190" s="25" t="e">
        <f>IF('Crisis Indicator Data'!#REF!="No Data",1,IF(#REF!&lt;&gt;"",1,0))</f>
        <v>#REF!</v>
      </c>
      <c r="C190" s="25" t="e">
        <f>IF('Crisis Indicator Data'!#REF!="No Data",1,IF(#REF!&lt;&gt;"",1,0))</f>
        <v>#REF!</v>
      </c>
      <c r="D190" s="25" t="e">
        <f>IF('Crisis Indicator Data'!#REF!="No Data",1,IF(#REF!&lt;&gt;"",1,0))</f>
        <v>#REF!</v>
      </c>
      <c r="E190" s="25" t="e">
        <f>IF('Crisis Indicator Data'!#REF!="No Data",1,IF(#REF!&lt;&gt;"",1,0))</f>
        <v>#REF!</v>
      </c>
      <c r="F190" s="25" t="e">
        <f>IF('Crisis Indicator Data'!#REF!="No Data",1,IF(#REF!&lt;&gt;"",1,0))</f>
        <v>#REF!</v>
      </c>
      <c r="G190" s="25" t="e">
        <f>IF('Crisis Indicator Data'!#REF!="No Data",1,IF(#REF!&lt;&gt;"",1,0))</f>
        <v>#REF!</v>
      </c>
      <c r="H190" s="25" t="e">
        <f>IF('Crisis Indicator Data'!#REF!="No Data",1,IF(#REF!&lt;&gt;"",1,0))</f>
        <v>#REF!</v>
      </c>
      <c r="I190" s="25" t="e">
        <f>IF('Crisis Indicator Data'!#REF!="No Data",1,IF(#REF!&lt;&gt;"",1,0))</f>
        <v>#REF!</v>
      </c>
      <c r="J190" s="25" t="e">
        <f>IF('Crisis Indicator Data'!#REF!="No Data",1,IF(#REF!&lt;&gt;"",1,0))</f>
        <v>#REF!</v>
      </c>
      <c r="K190" s="25" t="e">
        <f>IF('Crisis Indicator Data'!#REF!="No Data",1,IF(#REF!&lt;&gt;"",1,0))</f>
        <v>#REF!</v>
      </c>
      <c r="L190" s="25" t="e">
        <f>IF('Crisis Indicator Data'!#REF!="No Data",1,IF(#REF!&lt;&gt;"",1,0))</f>
        <v>#REF!</v>
      </c>
      <c r="M190" s="25" t="e">
        <f>IF('Crisis Indicator Data'!#REF!="No Data",1,IF(#REF!&lt;&gt;"",1,0))</f>
        <v>#REF!</v>
      </c>
      <c r="N190" s="25" t="e">
        <f>IF('Crisis Indicator Data'!#REF!="No Data",1,IF(#REF!&lt;&gt;"",1,0))</f>
        <v>#REF!</v>
      </c>
      <c r="O190" s="25" t="e">
        <f>IF('Crisis Indicator Data'!#REF!="No Data",1,IF(#REF!&lt;&gt;"",1,0))</f>
        <v>#REF!</v>
      </c>
      <c r="P190" s="25" t="e">
        <f>IF('Crisis Indicator Data'!#REF!="No Data",1,IF(#REF!&lt;&gt;"",1,0))</f>
        <v>#REF!</v>
      </c>
      <c r="Q190" s="25" t="e">
        <f>IF('Crisis Indicator Data'!#REF!="No Data",1,IF(#REF!&lt;&gt;"",1,0))</f>
        <v>#REF!</v>
      </c>
      <c r="R190" s="25" t="e">
        <f>IF('Crisis Indicator Data'!#REF!="No Data",1,IF(#REF!&lt;&gt;"",1,0))</f>
        <v>#REF!</v>
      </c>
      <c r="S190" s="25" t="e">
        <f>IF('Crisis Indicator Data'!#REF!="No Data",1,IF(#REF!&lt;&gt;"",1,0))</f>
        <v>#REF!</v>
      </c>
      <c r="T190" s="25" t="e">
        <f>IF('Crisis Indicator Data'!#REF!="No Data",1,IF(#REF!&lt;&gt;"",1,0))</f>
        <v>#REF!</v>
      </c>
      <c r="U190" s="25" t="e">
        <f>IF('Crisis Indicator Data'!#REF!="No Data",1,IF(#REF!&lt;&gt;"",1,0))</f>
        <v>#REF!</v>
      </c>
      <c r="V190" s="25" t="e">
        <f>IF('Crisis Indicator Data'!#REF!="No Data",1,IF(#REF!&lt;&gt;"",1,0))</f>
        <v>#REF!</v>
      </c>
      <c r="W190" s="25" t="e">
        <f>IF('Crisis Indicator Data'!#REF!="No Data",1,IF(#REF!&lt;&gt;"",1,0))</f>
        <v>#REF!</v>
      </c>
      <c r="X190" s="25" t="e">
        <f>IF('Crisis Indicator Data'!#REF!="No Data",1,IF(#REF!&lt;&gt;"",1,0))</f>
        <v>#REF!</v>
      </c>
      <c r="Y190" s="25" t="e">
        <f>IF('Crisis Indicator Data'!#REF!="No Data",1,IF(#REF!&lt;&gt;"",1,0))</f>
        <v>#REF!</v>
      </c>
      <c r="Z190" s="25" t="e">
        <f>IF('Crisis Indicator Data'!#REF!="No Data",1,IF(#REF!&lt;&gt;"",1,0))</f>
        <v>#REF!</v>
      </c>
      <c r="AA190" s="25" t="e">
        <f>IF('Crisis Indicator Data'!#REF!="No Data",1,IF(#REF!&lt;&gt;"",1,0))</f>
        <v>#REF!</v>
      </c>
      <c r="AB190" s="25" t="e">
        <f>IF('Crisis Indicator Data'!#REF!="No Data",1,IF(#REF!&lt;&gt;"",1,0))</f>
        <v>#REF!</v>
      </c>
      <c r="AC190" s="25" t="e">
        <f>IF('Crisis Indicator Data'!#REF!="No Data",1,IF(#REF!&lt;&gt;"",1,0))</f>
        <v>#REF!</v>
      </c>
      <c r="AD190" s="25" t="e">
        <f>IF('Crisis Indicator Data'!#REF!="No Data",1,IF(#REF!&lt;&gt;"",1,0))</f>
        <v>#REF!</v>
      </c>
      <c r="AE190" s="25" t="e">
        <f>IF('Crisis Indicator Data'!#REF!="No Data",1,IF(#REF!&lt;&gt;"",1,0))</f>
        <v>#REF!</v>
      </c>
      <c r="AF190" s="25" t="e">
        <f>IF('Crisis Indicator Data'!#REF!="No Data",1,IF(#REF!&lt;&gt;"",1,0))</f>
        <v>#REF!</v>
      </c>
      <c r="AG190" s="25" t="e">
        <f>IF('Crisis Indicator Data'!#REF!="No Data",1,IF(#REF!&lt;&gt;"",1,0))</f>
        <v>#REF!</v>
      </c>
      <c r="AH190" s="25" t="e">
        <f>IF('Crisis Indicator Data'!#REF!="No Data",1,IF(#REF!&lt;&gt;"",1,0))</f>
        <v>#REF!</v>
      </c>
      <c r="AI190" s="25" t="e">
        <f>IF('Crisis Indicator Data'!#REF!="No Data",1,IF(#REF!&lt;&gt;"",1,0))</f>
        <v>#REF!</v>
      </c>
      <c r="AJ190" s="25" t="e">
        <f>IF('Crisis Indicator Data'!#REF!="No Data",1,IF(#REF!&lt;&gt;"",1,0))</f>
        <v>#REF!</v>
      </c>
      <c r="AK190" s="25" t="e">
        <f>IF('Crisis Indicator Data'!#REF!="No Data",1,IF(#REF!&lt;&gt;"",1,0))</f>
        <v>#REF!</v>
      </c>
      <c r="AL190" s="25" t="e">
        <f>IF('Crisis Indicator Data'!#REF!="No Data",1,IF(#REF!&lt;&gt;"",1,0))</f>
        <v>#REF!</v>
      </c>
      <c r="AM190" s="25" t="e">
        <f>IF('Crisis Indicator Data'!#REF!="No Data",1,IF(#REF!&lt;&gt;"",1,0))</f>
        <v>#REF!</v>
      </c>
      <c r="AN190" s="25" t="e">
        <f>IF('Crisis Indicator Data'!#REF!="No Data",1,IF(#REF!&lt;&gt;"",1,0))</f>
        <v>#REF!</v>
      </c>
      <c r="AO190" s="25" t="e">
        <f>IF('Crisis Indicator Data'!#REF!="No Data",1,IF(#REF!&lt;&gt;"",1,0))</f>
        <v>#REF!</v>
      </c>
      <c r="AP190" s="25" t="e">
        <f>IF('Crisis Indicator Data'!#REF!="No Data",1,IF(#REF!&lt;&gt;"",1,0))</f>
        <v>#REF!</v>
      </c>
      <c r="AQ190" s="25" t="e">
        <f>IF('Crisis Indicator Data'!#REF!="No Data",1,IF(#REF!&lt;&gt;"",1,0))</f>
        <v>#REF!</v>
      </c>
      <c r="AR190" s="25" t="e">
        <f>IF('Crisis Indicator Data'!#REF!="No Data",1,IF(#REF!&lt;&gt;"",1,0))</f>
        <v>#REF!</v>
      </c>
      <c r="AS190" s="25" t="e">
        <f>IF('Crisis Indicator Data'!#REF!="No Data",1,IF(#REF!&lt;&gt;"",1,0))</f>
        <v>#REF!</v>
      </c>
      <c r="AT190" s="25" t="e">
        <f>IF('Crisis Indicator Data'!#REF!="No Data",1,IF(#REF!&lt;&gt;"",1,0))</f>
        <v>#REF!</v>
      </c>
      <c r="AU190" s="25" t="e">
        <f>IF('Crisis Indicator Data'!#REF!="No Data",1,IF(#REF!&lt;&gt;"",1,0))</f>
        <v>#REF!</v>
      </c>
      <c r="AV190" s="25" t="e">
        <f>IF('Crisis Indicator Data'!#REF!="No Data",1,IF(#REF!&lt;&gt;"",1,0))</f>
        <v>#REF!</v>
      </c>
      <c r="AW190" s="25" t="e">
        <f>IF('Crisis Indicator Data'!#REF!="No Data",1,IF(#REF!&lt;&gt;"",1,0))</f>
        <v>#REF!</v>
      </c>
      <c r="AX190" s="25" t="e">
        <f>IF('Crisis Indicator Data'!#REF!="No Data",1,IF(#REF!&lt;&gt;"",1,0))</f>
        <v>#REF!</v>
      </c>
      <c r="AY190" s="25" t="e">
        <f>IF('Crisis Indicator Data'!#REF!="No Data",1,IF(#REF!&lt;&gt;"",1,0))</f>
        <v>#REF!</v>
      </c>
      <c r="AZ190" s="25" t="e">
        <f>IF('Crisis Indicator Data'!#REF!="No Data",1,IF(#REF!&lt;&gt;"",1,0))</f>
        <v>#REF!</v>
      </c>
      <c r="BA190" t="e">
        <f t="shared" si="10"/>
        <v>#REF!</v>
      </c>
      <c r="BB190" s="27" t="e">
        <f t="shared" si="11"/>
        <v>#REF!</v>
      </c>
    </row>
    <row r="191" spans="1:54">
      <c r="A191" t="s">
        <v>7144</v>
      </c>
      <c r="B191" s="25" t="e">
        <f>IF('Crisis Indicator Data'!#REF!="No Data",1,IF(#REF!&lt;&gt;"",1,0))</f>
        <v>#REF!</v>
      </c>
      <c r="C191" s="25" t="e">
        <f>IF('Crisis Indicator Data'!#REF!="No Data",1,IF(#REF!&lt;&gt;"",1,0))</f>
        <v>#REF!</v>
      </c>
      <c r="D191" s="25" t="e">
        <f>IF('Crisis Indicator Data'!#REF!="No Data",1,IF(#REF!&lt;&gt;"",1,0))</f>
        <v>#REF!</v>
      </c>
      <c r="E191" s="25" t="e">
        <f>IF('Crisis Indicator Data'!#REF!="No Data",1,IF(#REF!&lt;&gt;"",1,0))</f>
        <v>#REF!</v>
      </c>
      <c r="F191" s="25" t="e">
        <f>IF('Crisis Indicator Data'!#REF!="No Data",1,IF(#REF!&lt;&gt;"",1,0))</f>
        <v>#REF!</v>
      </c>
      <c r="G191" s="25" t="e">
        <f>IF('Crisis Indicator Data'!#REF!="No Data",1,IF(#REF!&lt;&gt;"",1,0))</f>
        <v>#REF!</v>
      </c>
      <c r="H191" s="25" t="e">
        <f>IF('Crisis Indicator Data'!#REF!="No Data",1,IF(#REF!&lt;&gt;"",1,0))</f>
        <v>#REF!</v>
      </c>
      <c r="I191" s="25" t="e">
        <f>IF('Crisis Indicator Data'!#REF!="No Data",1,IF(#REF!&lt;&gt;"",1,0))</f>
        <v>#REF!</v>
      </c>
      <c r="J191" s="25" t="e">
        <f>IF('Crisis Indicator Data'!#REF!="No Data",1,IF(#REF!&lt;&gt;"",1,0))</f>
        <v>#REF!</v>
      </c>
      <c r="K191" s="25" t="e">
        <f>IF('Crisis Indicator Data'!#REF!="No Data",1,IF(#REF!&lt;&gt;"",1,0))</f>
        <v>#REF!</v>
      </c>
      <c r="L191" s="25" t="e">
        <f>IF('Crisis Indicator Data'!#REF!="No Data",1,IF(#REF!&lt;&gt;"",1,0))</f>
        <v>#REF!</v>
      </c>
      <c r="M191" s="25" t="e">
        <f>IF('Crisis Indicator Data'!#REF!="No Data",1,IF(#REF!&lt;&gt;"",1,0))</f>
        <v>#REF!</v>
      </c>
      <c r="N191" s="25" t="e">
        <f>IF('Crisis Indicator Data'!#REF!="No Data",1,IF(#REF!&lt;&gt;"",1,0))</f>
        <v>#REF!</v>
      </c>
      <c r="O191" s="25" t="e">
        <f>IF('Crisis Indicator Data'!#REF!="No Data",1,IF(#REF!&lt;&gt;"",1,0))</f>
        <v>#REF!</v>
      </c>
      <c r="P191" s="25" t="e">
        <f>IF('Crisis Indicator Data'!#REF!="No Data",1,IF(#REF!&lt;&gt;"",1,0))</f>
        <v>#REF!</v>
      </c>
      <c r="Q191" s="25" t="e">
        <f>IF('Crisis Indicator Data'!#REF!="No Data",1,IF(#REF!&lt;&gt;"",1,0))</f>
        <v>#REF!</v>
      </c>
      <c r="R191" s="25" t="e">
        <f>IF('Crisis Indicator Data'!#REF!="No Data",1,IF(#REF!&lt;&gt;"",1,0))</f>
        <v>#REF!</v>
      </c>
      <c r="S191" s="25" t="e">
        <f>IF('Crisis Indicator Data'!#REF!="No Data",1,IF(#REF!&lt;&gt;"",1,0))</f>
        <v>#REF!</v>
      </c>
      <c r="T191" s="25" t="e">
        <f>IF('Crisis Indicator Data'!#REF!="No Data",1,IF(#REF!&lt;&gt;"",1,0))</f>
        <v>#REF!</v>
      </c>
      <c r="U191" s="25" t="e">
        <f>IF('Crisis Indicator Data'!#REF!="No Data",1,IF(#REF!&lt;&gt;"",1,0))</f>
        <v>#REF!</v>
      </c>
      <c r="V191" s="25" t="e">
        <f>IF('Crisis Indicator Data'!#REF!="No Data",1,IF(#REF!&lt;&gt;"",1,0))</f>
        <v>#REF!</v>
      </c>
      <c r="W191" s="25" t="e">
        <f>IF('Crisis Indicator Data'!#REF!="No Data",1,IF(#REF!&lt;&gt;"",1,0))</f>
        <v>#REF!</v>
      </c>
      <c r="X191" s="25" t="e">
        <f>IF('Crisis Indicator Data'!#REF!="No Data",1,IF(#REF!&lt;&gt;"",1,0))</f>
        <v>#REF!</v>
      </c>
      <c r="Y191" s="25" t="e">
        <f>IF('Crisis Indicator Data'!#REF!="No Data",1,IF(#REF!&lt;&gt;"",1,0))</f>
        <v>#REF!</v>
      </c>
      <c r="Z191" s="25" t="e">
        <f>IF('Crisis Indicator Data'!#REF!="No Data",1,IF(#REF!&lt;&gt;"",1,0))</f>
        <v>#REF!</v>
      </c>
      <c r="AA191" s="25" t="e">
        <f>IF('Crisis Indicator Data'!#REF!="No Data",1,IF(#REF!&lt;&gt;"",1,0))</f>
        <v>#REF!</v>
      </c>
      <c r="AB191" s="25" t="e">
        <f>IF('Crisis Indicator Data'!#REF!="No Data",1,IF(#REF!&lt;&gt;"",1,0))</f>
        <v>#REF!</v>
      </c>
      <c r="AC191" s="25" t="e">
        <f>IF('Crisis Indicator Data'!#REF!="No Data",1,IF(#REF!&lt;&gt;"",1,0))</f>
        <v>#REF!</v>
      </c>
      <c r="AD191" s="25" t="e">
        <f>IF('Crisis Indicator Data'!#REF!="No Data",1,IF(#REF!&lt;&gt;"",1,0))</f>
        <v>#REF!</v>
      </c>
      <c r="AE191" s="25" t="e">
        <f>IF('Crisis Indicator Data'!#REF!="No Data",1,IF(#REF!&lt;&gt;"",1,0))</f>
        <v>#REF!</v>
      </c>
      <c r="AF191" s="25" t="e">
        <f>IF('Crisis Indicator Data'!#REF!="No Data",1,IF(#REF!&lt;&gt;"",1,0))</f>
        <v>#REF!</v>
      </c>
      <c r="AG191" s="25" t="e">
        <f>IF('Crisis Indicator Data'!#REF!="No Data",1,IF(#REF!&lt;&gt;"",1,0))</f>
        <v>#REF!</v>
      </c>
      <c r="AH191" s="25" t="e">
        <f>IF('Crisis Indicator Data'!#REF!="No Data",1,IF(#REF!&lt;&gt;"",1,0))</f>
        <v>#REF!</v>
      </c>
      <c r="AI191" s="25" t="e">
        <f>IF('Crisis Indicator Data'!#REF!="No Data",1,IF(#REF!&lt;&gt;"",1,0))</f>
        <v>#REF!</v>
      </c>
      <c r="AJ191" s="25" t="e">
        <f>IF('Crisis Indicator Data'!#REF!="No Data",1,IF(#REF!&lt;&gt;"",1,0))</f>
        <v>#REF!</v>
      </c>
      <c r="AK191" s="25" t="e">
        <f>IF('Crisis Indicator Data'!#REF!="No Data",1,IF(#REF!&lt;&gt;"",1,0))</f>
        <v>#REF!</v>
      </c>
      <c r="AL191" s="25" t="e">
        <f>IF('Crisis Indicator Data'!#REF!="No Data",1,IF(#REF!&lt;&gt;"",1,0))</f>
        <v>#REF!</v>
      </c>
      <c r="AM191" s="25" t="e">
        <f>IF('Crisis Indicator Data'!#REF!="No Data",1,IF(#REF!&lt;&gt;"",1,0))</f>
        <v>#REF!</v>
      </c>
      <c r="AN191" s="25" t="e">
        <f>IF('Crisis Indicator Data'!#REF!="No Data",1,IF(#REF!&lt;&gt;"",1,0))</f>
        <v>#REF!</v>
      </c>
      <c r="AO191" s="25" t="e">
        <f>IF('Crisis Indicator Data'!#REF!="No Data",1,IF(#REF!&lt;&gt;"",1,0))</f>
        <v>#REF!</v>
      </c>
      <c r="AP191" s="25" t="e">
        <f>IF('Crisis Indicator Data'!#REF!="No Data",1,IF(#REF!&lt;&gt;"",1,0))</f>
        <v>#REF!</v>
      </c>
      <c r="AQ191" s="25" t="e">
        <f>IF('Crisis Indicator Data'!#REF!="No Data",1,IF(#REF!&lt;&gt;"",1,0))</f>
        <v>#REF!</v>
      </c>
      <c r="AR191" s="25" t="e">
        <f>IF('Crisis Indicator Data'!#REF!="No Data",1,IF(#REF!&lt;&gt;"",1,0))</f>
        <v>#REF!</v>
      </c>
      <c r="AS191" s="25" t="e">
        <f>IF('Crisis Indicator Data'!#REF!="No Data",1,IF(#REF!&lt;&gt;"",1,0))</f>
        <v>#REF!</v>
      </c>
      <c r="AT191" s="25" t="e">
        <f>IF('Crisis Indicator Data'!#REF!="No Data",1,IF(#REF!&lt;&gt;"",1,0))</f>
        <v>#REF!</v>
      </c>
      <c r="AU191" s="25" t="e">
        <f>IF('Crisis Indicator Data'!#REF!="No Data",1,IF(#REF!&lt;&gt;"",1,0))</f>
        <v>#REF!</v>
      </c>
      <c r="AV191" s="25" t="e">
        <f>IF('Crisis Indicator Data'!#REF!="No Data",1,IF(#REF!&lt;&gt;"",1,0))</f>
        <v>#REF!</v>
      </c>
      <c r="AW191" s="25" t="e">
        <f>IF('Crisis Indicator Data'!#REF!="No Data",1,IF(#REF!&lt;&gt;"",1,0))</f>
        <v>#REF!</v>
      </c>
      <c r="AX191" s="25" t="e">
        <f>IF('Crisis Indicator Data'!#REF!="No Data",1,IF(#REF!&lt;&gt;"",1,0))</f>
        <v>#REF!</v>
      </c>
      <c r="AY191" s="25" t="e">
        <f>IF('Crisis Indicator Data'!#REF!="No Data",1,IF(#REF!&lt;&gt;"",1,0))</f>
        <v>#REF!</v>
      </c>
      <c r="AZ191" s="25" t="e">
        <f>IF('Crisis Indicator Data'!#REF!="No Data",1,IF(#REF!&lt;&gt;"",1,0))</f>
        <v>#REF!</v>
      </c>
      <c r="BA191" t="e">
        <f t="shared" si="10"/>
        <v>#REF!</v>
      </c>
      <c r="BB191" s="27" t="e">
        <f t="shared" si="11"/>
        <v>#REF!</v>
      </c>
    </row>
    <row r="192" spans="1:54">
      <c r="A192" t="s">
        <v>7146</v>
      </c>
      <c r="B192" s="25" t="e">
        <f>IF('Crisis Indicator Data'!#REF!="No Data",1,IF(#REF!&lt;&gt;"",1,0))</f>
        <v>#REF!</v>
      </c>
      <c r="C192" s="25" t="e">
        <f>IF('Crisis Indicator Data'!#REF!="No Data",1,IF(#REF!&lt;&gt;"",1,0))</f>
        <v>#REF!</v>
      </c>
      <c r="D192" s="25" t="e">
        <f>IF('Crisis Indicator Data'!#REF!="No Data",1,IF(#REF!&lt;&gt;"",1,0))</f>
        <v>#REF!</v>
      </c>
      <c r="E192" s="25" t="e">
        <f>IF('Crisis Indicator Data'!#REF!="No Data",1,IF(#REF!&lt;&gt;"",1,0))</f>
        <v>#REF!</v>
      </c>
      <c r="F192" s="25" t="e">
        <f>IF('Crisis Indicator Data'!#REF!="No Data",1,IF(#REF!&lt;&gt;"",1,0))</f>
        <v>#REF!</v>
      </c>
      <c r="G192" s="25" t="e">
        <f>IF('Crisis Indicator Data'!#REF!="No Data",1,IF(#REF!&lt;&gt;"",1,0))</f>
        <v>#REF!</v>
      </c>
      <c r="H192" s="25" t="e">
        <f>IF('Crisis Indicator Data'!#REF!="No Data",1,IF(#REF!&lt;&gt;"",1,0))</f>
        <v>#REF!</v>
      </c>
      <c r="I192" s="25" t="e">
        <f>IF('Crisis Indicator Data'!#REF!="No Data",1,IF(#REF!&lt;&gt;"",1,0))</f>
        <v>#REF!</v>
      </c>
      <c r="J192" s="25" t="e">
        <f>IF('Crisis Indicator Data'!#REF!="No Data",1,IF(#REF!&lt;&gt;"",1,0))</f>
        <v>#REF!</v>
      </c>
      <c r="K192" s="25" t="e">
        <f>IF('Crisis Indicator Data'!#REF!="No Data",1,IF(#REF!&lt;&gt;"",1,0))</f>
        <v>#REF!</v>
      </c>
      <c r="L192" s="25" t="e">
        <f>IF('Crisis Indicator Data'!#REF!="No Data",1,IF(#REF!&lt;&gt;"",1,0))</f>
        <v>#REF!</v>
      </c>
      <c r="M192" s="25" t="e">
        <f>IF('Crisis Indicator Data'!#REF!="No Data",1,IF(#REF!&lt;&gt;"",1,0))</f>
        <v>#REF!</v>
      </c>
      <c r="N192" s="25" t="e">
        <f>IF('Crisis Indicator Data'!#REF!="No Data",1,IF(#REF!&lt;&gt;"",1,0))</f>
        <v>#REF!</v>
      </c>
      <c r="O192" s="25" t="e">
        <f>IF('Crisis Indicator Data'!#REF!="No Data",1,IF(#REF!&lt;&gt;"",1,0))</f>
        <v>#REF!</v>
      </c>
      <c r="P192" s="25" t="e">
        <f>IF('Crisis Indicator Data'!#REF!="No Data",1,IF(#REF!&lt;&gt;"",1,0))</f>
        <v>#REF!</v>
      </c>
      <c r="Q192" s="25" t="e">
        <f>IF('Crisis Indicator Data'!#REF!="No Data",1,IF(#REF!&lt;&gt;"",1,0))</f>
        <v>#REF!</v>
      </c>
      <c r="R192" s="25" t="e">
        <f>IF('Crisis Indicator Data'!#REF!="No Data",1,IF(#REF!&lt;&gt;"",1,0))</f>
        <v>#REF!</v>
      </c>
      <c r="S192" s="25" t="e">
        <f>IF('Crisis Indicator Data'!#REF!="No Data",1,IF(#REF!&lt;&gt;"",1,0))</f>
        <v>#REF!</v>
      </c>
      <c r="T192" s="25" t="e">
        <f>IF('Crisis Indicator Data'!#REF!="No Data",1,IF(#REF!&lt;&gt;"",1,0))</f>
        <v>#REF!</v>
      </c>
      <c r="U192" s="25" t="e">
        <f>IF('Crisis Indicator Data'!#REF!="No Data",1,IF(#REF!&lt;&gt;"",1,0))</f>
        <v>#REF!</v>
      </c>
      <c r="V192" s="25" t="e">
        <f>IF('Crisis Indicator Data'!#REF!="No Data",1,IF(#REF!&lt;&gt;"",1,0))</f>
        <v>#REF!</v>
      </c>
      <c r="W192" s="25" t="e">
        <f>IF('Crisis Indicator Data'!#REF!="No Data",1,IF(#REF!&lt;&gt;"",1,0))</f>
        <v>#REF!</v>
      </c>
      <c r="X192" s="25" t="e">
        <f>IF('Crisis Indicator Data'!#REF!="No Data",1,IF(#REF!&lt;&gt;"",1,0))</f>
        <v>#REF!</v>
      </c>
      <c r="Y192" s="25" t="e">
        <f>IF('Crisis Indicator Data'!#REF!="No Data",1,IF(#REF!&lt;&gt;"",1,0))</f>
        <v>#REF!</v>
      </c>
      <c r="Z192" s="25" t="e">
        <f>IF('Crisis Indicator Data'!#REF!="No Data",1,IF(#REF!&lt;&gt;"",1,0))</f>
        <v>#REF!</v>
      </c>
      <c r="AA192" s="25" t="e">
        <f>IF('Crisis Indicator Data'!#REF!="No Data",1,IF(#REF!&lt;&gt;"",1,0))</f>
        <v>#REF!</v>
      </c>
      <c r="AB192" s="25" t="e">
        <f>IF('Crisis Indicator Data'!#REF!="No Data",1,IF(#REF!&lt;&gt;"",1,0))</f>
        <v>#REF!</v>
      </c>
      <c r="AC192" s="25" t="e">
        <f>IF('Crisis Indicator Data'!#REF!="No Data",1,IF(#REF!&lt;&gt;"",1,0))</f>
        <v>#REF!</v>
      </c>
      <c r="AD192" s="25" t="e">
        <f>IF('Crisis Indicator Data'!#REF!="No Data",1,IF(#REF!&lt;&gt;"",1,0))</f>
        <v>#REF!</v>
      </c>
      <c r="AE192" s="25" t="e">
        <f>IF('Crisis Indicator Data'!#REF!="No Data",1,IF(#REF!&lt;&gt;"",1,0))</f>
        <v>#REF!</v>
      </c>
      <c r="AF192" s="25" t="e">
        <f>IF('Crisis Indicator Data'!#REF!="No Data",1,IF(#REF!&lt;&gt;"",1,0))</f>
        <v>#REF!</v>
      </c>
      <c r="AG192" s="25" t="e">
        <f>IF('Crisis Indicator Data'!#REF!="No Data",1,IF(#REF!&lt;&gt;"",1,0))</f>
        <v>#REF!</v>
      </c>
      <c r="AH192" s="25" t="e">
        <f>IF('Crisis Indicator Data'!#REF!="No Data",1,IF(#REF!&lt;&gt;"",1,0))</f>
        <v>#REF!</v>
      </c>
      <c r="AI192" s="25" t="e">
        <f>IF('Crisis Indicator Data'!#REF!="No Data",1,IF(#REF!&lt;&gt;"",1,0))</f>
        <v>#REF!</v>
      </c>
      <c r="AJ192" s="25" t="e">
        <f>IF('Crisis Indicator Data'!#REF!="No Data",1,IF(#REF!&lt;&gt;"",1,0))</f>
        <v>#REF!</v>
      </c>
      <c r="AK192" s="25" t="e">
        <f>IF('Crisis Indicator Data'!#REF!="No Data",1,IF(#REF!&lt;&gt;"",1,0))</f>
        <v>#REF!</v>
      </c>
      <c r="AL192" s="25" t="e">
        <f>IF('Crisis Indicator Data'!#REF!="No Data",1,IF(#REF!&lt;&gt;"",1,0))</f>
        <v>#REF!</v>
      </c>
      <c r="AM192" s="25" t="e">
        <f>IF('Crisis Indicator Data'!#REF!="No Data",1,IF(#REF!&lt;&gt;"",1,0))</f>
        <v>#REF!</v>
      </c>
      <c r="AN192" s="25" t="e">
        <f>IF('Crisis Indicator Data'!#REF!="No Data",1,IF(#REF!&lt;&gt;"",1,0))</f>
        <v>#REF!</v>
      </c>
      <c r="AO192" s="25" t="e">
        <f>IF('Crisis Indicator Data'!#REF!="No Data",1,IF(#REF!&lt;&gt;"",1,0))</f>
        <v>#REF!</v>
      </c>
      <c r="AP192" s="25" t="e">
        <f>IF('Crisis Indicator Data'!#REF!="No Data",1,IF(#REF!&lt;&gt;"",1,0))</f>
        <v>#REF!</v>
      </c>
      <c r="AQ192" s="25" t="e">
        <f>IF('Crisis Indicator Data'!#REF!="No Data",1,IF(#REF!&lt;&gt;"",1,0))</f>
        <v>#REF!</v>
      </c>
      <c r="AR192" s="25" t="e">
        <f>IF('Crisis Indicator Data'!#REF!="No Data",1,IF(#REF!&lt;&gt;"",1,0))</f>
        <v>#REF!</v>
      </c>
      <c r="AS192" s="25" t="e">
        <f>IF('Crisis Indicator Data'!#REF!="No Data",1,IF(#REF!&lt;&gt;"",1,0))</f>
        <v>#REF!</v>
      </c>
      <c r="AT192" s="25" t="e">
        <f>IF('Crisis Indicator Data'!#REF!="No Data",1,IF(#REF!&lt;&gt;"",1,0))</f>
        <v>#REF!</v>
      </c>
      <c r="AU192" s="25" t="e">
        <f>IF('Crisis Indicator Data'!#REF!="No Data",1,IF(#REF!&lt;&gt;"",1,0))</f>
        <v>#REF!</v>
      </c>
      <c r="AV192" s="25" t="e">
        <f>IF('Crisis Indicator Data'!#REF!="No Data",1,IF(#REF!&lt;&gt;"",1,0))</f>
        <v>#REF!</v>
      </c>
      <c r="AW192" s="25" t="e">
        <f>IF('Crisis Indicator Data'!#REF!="No Data",1,IF(#REF!&lt;&gt;"",1,0))</f>
        <v>#REF!</v>
      </c>
      <c r="AX192" s="25" t="e">
        <f>IF('Crisis Indicator Data'!#REF!="No Data",1,IF(#REF!&lt;&gt;"",1,0))</f>
        <v>#REF!</v>
      </c>
      <c r="AY192" s="25" t="e">
        <f>IF('Crisis Indicator Data'!#REF!="No Data",1,IF(#REF!&lt;&gt;"",1,0))</f>
        <v>#REF!</v>
      </c>
      <c r="AZ192" s="25" t="e">
        <f>IF('Crisis Indicator Data'!#REF!="No Data",1,IF(#REF!&lt;&gt;"",1,0))</f>
        <v>#REF!</v>
      </c>
      <c r="BA192" t="e">
        <f t="shared" si="10"/>
        <v>#REF!</v>
      </c>
      <c r="BB192" s="27" t="e">
        <f t="shared" si="11"/>
        <v>#REF!</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A2B54"/>
    <pageSetUpPr fitToPage="1"/>
  </sheetPr>
  <dimension ref="A1:U98"/>
  <sheetViews>
    <sheetView tabSelected="1" workbookViewId="0"/>
  </sheetViews>
  <sheetFormatPr baseColWidth="10" defaultColWidth="8.5" defaultRowHeight="15"/>
  <cols>
    <col min="1" max="1" width="43.5" bestFit="1" customWidth="1"/>
    <col min="2" max="2" width="10" customWidth="1"/>
    <col min="3" max="3" width="17.5" customWidth="1"/>
    <col min="5" max="5" width="27.5" bestFit="1" customWidth="1"/>
    <col min="7" max="7" width="8.5" hidden="1" customWidth="1"/>
    <col min="8" max="8" width="9.5" customWidth="1"/>
    <col min="9" max="9" width="13.5" customWidth="1"/>
    <col min="10" max="10" width="10.5" customWidth="1"/>
    <col min="21" max="21" width="11.5" bestFit="1" customWidth="1"/>
  </cols>
  <sheetData>
    <row r="1" spans="1:21" ht="23" customHeight="1">
      <c r="A1" s="128" t="str">
        <f>"INFORM Severity Index - all crises. Release: "&amp;About!$A$5&amp;""</f>
        <v>INFORM Severity Index - all crises. Release: July 2026</v>
      </c>
      <c r="B1" s="54"/>
      <c r="C1" s="54"/>
      <c r="D1" s="54"/>
      <c r="E1" s="54"/>
      <c r="F1" s="54"/>
      <c r="G1" s="54"/>
      <c r="H1" s="54"/>
      <c r="I1" s="54"/>
      <c r="J1" s="54"/>
      <c r="K1" s="54"/>
      <c r="L1" s="54"/>
      <c r="M1" s="54"/>
      <c r="N1" s="54"/>
      <c r="O1" s="54"/>
      <c r="P1" s="54"/>
      <c r="Q1" s="54"/>
      <c r="R1" s="54"/>
      <c r="S1" s="54"/>
      <c r="T1" s="54"/>
      <c r="U1" s="54"/>
    </row>
    <row r="2" spans="1:21" ht="96.5" customHeight="1" thickBot="1">
      <c r="A2" s="13" t="s">
        <v>6610</v>
      </c>
      <c r="B2" s="13" t="s">
        <v>6612</v>
      </c>
      <c r="C2" s="13" t="s">
        <v>6613</v>
      </c>
      <c r="D2" s="6" t="s">
        <v>6614</v>
      </c>
      <c r="E2" s="13" t="s">
        <v>6615</v>
      </c>
      <c r="F2" s="76" t="s">
        <v>6616</v>
      </c>
      <c r="G2" s="77" t="s">
        <v>6617</v>
      </c>
      <c r="H2" s="77" t="s">
        <v>6617</v>
      </c>
      <c r="I2" s="78" t="s">
        <v>6618</v>
      </c>
      <c r="J2" s="78" t="s">
        <v>22</v>
      </c>
      <c r="K2" s="80" t="s">
        <v>6619</v>
      </c>
      <c r="L2" s="79" t="s">
        <v>6636</v>
      </c>
      <c r="M2" s="79" t="s">
        <v>6637</v>
      </c>
      <c r="N2" s="55" t="s">
        <v>6622</v>
      </c>
      <c r="O2" s="81" t="s">
        <v>6623</v>
      </c>
      <c r="P2" s="81" t="s">
        <v>6624</v>
      </c>
      <c r="Q2" s="82" t="s">
        <v>6625</v>
      </c>
      <c r="R2" s="83" t="s">
        <v>6626</v>
      </c>
      <c r="S2" s="83" t="s">
        <v>6627</v>
      </c>
      <c r="T2" s="59" t="s">
        <v>6628</v>
      </c>
      <c r="U2" s="127" t="s">
        <v>6629</v>
      </c>
    </row>
    <row r="3" spans="1:21" ht="17.5" hidden="1" customHeight="1" thickTop="1">
      <c r="A3" s="52" t="s">
        <v>6630</v>
      </c>
      <c r="B3" s="52"/>
      <c r="C3" s="52"/>
      <c r="D3" s="52"/>
      <c r="E3" s="52"/>
      <c r="F3" s="48"/>
      <c r="G3" s="48"/>
      <c r="H3" s="48"/>
      <c r="I3" s="73"/>
      <c r="J3" s="48"/>
      <c r="K3" s="47"/>
      <c r="L3" s="46"/>
      <c r="M3" s="46"/>
      <c r="N3" s="47"/>
      <c r="O3" s="48"/>
      <c r="P3" s="48"/>
      <c r="Q3" s="47"/>
      <c r="R3" s="46"/>
      <c r="S3" s="46"/>
      <c r="T3" s="2"/>
      <c r="U3" s="114"/>
    </row>
    <row r="4" spans="1:21" ht="17.5" customHeight="1" thickTop="1">
      <c r="A4" s="14" t="s">
        <v>6631</v>
      </c>
      <c r="B4" s="14"/>
      <c r="C4" s="14"/>
      <c r="D4" s="7" t="s">
        <v>6631</v>
      </c>
      <c r="E4" s="14"/>
      <c r="F4" s="40" t="s">
        <v>6632</v>
      </c>
      <c r="G4" s="40" t="s">
        <v>6633</v>
      </c>
      <c r="H4" s="40" t="s">
        <v>6634</v>
      </c>
      <c r="I4" s="40" t="s">
        <v>6635</v>
      </c>
      <c r="J4" s="40" t="s">
        <v>6634</v>
      </c>
      <c r="K4" s="40" t="s">
        <v>6632</v>
      </c>
      <c r="L4" s="40" t="s">
        <v>6632</v>
      </c>
      <c r="M4" s="40" t="s">
        <v>6632</v>
      </c>
      <c r="N4" s="40" t="s">
        <v>6632</v>
      </c>
      <c r="O4" s="40" t="s">
        <v>6632</v>
      </c>
      <c r="P4" s="40" t="s">
        <v>6632</v>
      </c>
      <c r="Q4" s="40" t="s">
        <v>6632</v>
      </c>
      <c r="R4" s="40" t="s">
        <v>6632</v>
      </c>
      <c r="S4" s="40" t="s">
        <v>6632</v>
      </c>
      <c r="T4" s="2"/>
      <c r="U4" s="114"/>
    </row>
    <row r="5" spans="1:21">
      <c r="A5" s="130" t="str">
        <f t="array" ref="A5">IFERROR(INDEX(Lists!$B$2:$B$200,SMALL(IF(Lists!$I$2:$I$200="Individual",ROW(Lists!$B$2:$B$200)),ROW(1:1))-1,1),"")</f>
        <v>Complex crisis in Afghanistan</v>
      </c>
      <c r="B5" s="131" t="str">
        <f>VLOOKUP(A5,Lists!$B$2:$G$200,2,FALSE)</f>
        <v>AFG001</v>
      </c>
      <c r="C5" s="131" t="str">
        <f>VLOOKUP(B5,'INFORM Severity - hidden'!$C$5:$D$200,2,FALSE)</f>
        <v>Afghanistan</v>
      </c>
      <c r="D5" s="131" t="str">
        <f>VLOOKUP(A5,Lists!$B$2:$G$200,3,FALSE)</f>
        <v>AFG</v>
      </c>
      <c r="E5" s="132" t="str">
        <f>VLOOKUP(A5,Lists!$B$2:$G$200,5,FALSE)</f>
        <v>Conflict/ Violence,Political/economic crisis,Floods,Drought/drier conditions,Earthquake</v>
      </c>
      <c r="F5" s="219">
        <f t="shared" ref="F5:F36" si="0">IF(OR(N5="x",K5="x"),"x",ROUND((10-GEOMEAN(((10-K5)/10*9+1),((10-N5)/10*9+1),((10-N5)/10*9+1)))/9*7+Q5*0.3,1))</f>
        <v>9.1999999999999993</v>
      </c>
      <c r="G5" s="230">
        <f t="array" ref="G5">_xlfn.IFS(F5="x", "x", F5&lt;=2, 1, F5&lt;=4, 2, F5&lt;=6, 3, F5&lt;=8, 4, F5&lt;=10, 5)</f>
        <v>5</v>
      </c>
      <c r="H5" s="220" t="str">
        <f t="shared" ref="H5:H36" si="1">IF(N5="x","x",IF(K5="x","x",(IF(G5=5,"Very High",IF(G5=4,"High",IF(G5=3,"Medium",IF(G5=2,"Low","Very Low")))))))</f>
        <v>Very High</v>
      </c>
      <c r="I5" s="221" t="str">
        <f>INDEX(Trends!$D$3:$D$404,MATCH(B5,Trends!$C$3:$C$404,0))</f>
        <v>Stable</v>
      </c>
      <c r="J5" s="220" t="str">
        <f>VLOOKUP($B5,Reliability!$A$3:$I$300,9,FALSE)</f>
        <v>Very High</v>
      </c>
      <c r="K5" s="220">
        <f t="shared" ref="K5:K36" si="2">IF(OR(M5="x",L5="x"),"x",(10-GEOMEAN(((10-L5)/10*9+1),((10-M5)/10*9+1),((10-M5)/10*9+1)))/9*10)</f>
        <v>9.5746187445471911</v>
      </c>
      <c r="L5" s="220">
        <f>VLOOKUP($B5,'Impact of the crisis'!$C$6:$N$300,12,FALSE)</f>
        <v>9.8548188769516472</v>
      </c>
      <c r="M5" s="220">
        <f>VLOOKUP($B5,'Impact of the crisis'!$C$6:$AB$300,26,FALSE)</f>
        <v>9.4118885218790354</v>
      </c>
      <c r="N5" s="220">
        <f>VLOOKUP($B5,'Conditions of people affected'!$C$6:$R$300,16,FALSE)</f>
        <v>9</v>
      </c>
      <c r="O5" s="220">
        <f>VLOOKUP($B5,'Conditions of people affected'!$C$6:$R$300,9,FALSE)</f>
        <v>10</v>
      </c>
      <c r="P5" s="220">
        <f>VLOOKUP($B5,'Conditions of people affected'!$C$6:$R$300,15,FALSE)</f>
        <v>8</v>
      </c>
      <c r="Q5" s="220">
        <f t="shared" ref="Q5:Q36" si="3">IF(OR(S5="x",R5="x"),R5,(10-GEOMEAN(((10-R5)/10*9+1),((10-S5)/10*9+1)))/9*10)</f>
        <v>9.2432821219391794</v>
      </c>
      <c r="R5" s="220">
        <f>VLOOKUP($B5,'Complexity of the crisis'!$C$6:$AN$300,22,FALSE)</f>
        <v>7.9712044915991696</v>
      </c>
      <c r="S5" s="220">
        <f>VLOOKUP($B5,'Complexity of the crisis'!$C$6:$AN$300,38,FALSE)</f>
        <v>10</v>
      </c>
      <c r="T5" s="222" t="str">
        <f>VLOOKUP(B5,Lists!$C$3:$E$300,3,FALSE)</f>
        <v>Asia</v>
      </c>
      <c r="U5" s="233">
        <f>VLOOKUP(B5,'INFORM Severity - hidden'!$C$5:$V$300,20,FALSE)</f>
        <v>46234</v>
      </c>
    </row>
    <row r="6" spans="1:21">
      <c r="A6" s="130" t="str">
        <f t="array" ref="A6">IFERROR(INDEX(Lists!$B$2:$B$200,SMALL(IF(Lists!$I$2:$I$200="Individual",ROW(Lists!$B$2:$B$200)),ROW(2:2))-1,1),"")</f>
        <v>Displacement from Eastern DRC</v>
      </c>
      <c r="B6" s="131" t="str">
        <f>VLOOKUP(A6,Lists!$B$2:$G$200,2,FALSE)</f>
        <v>BDI004</v>
      </c>
      <c r="C6" s="131" t="str">
        <f>VLOOKUP(B6,'INFORM Severity - hidden'!$C$5:$D$200,2,FALSE)</f>
        <v>Burundi</v>
      </c>
      <c r="D6" s="131" t="str">
        <f>VLOOKUP(A6,Lists!$B$2:$G$200,3,FALSE)</f>
        <v>BDI</v>
      </c>
      <c r="E6" s="132" t="str">
        <f>VLOOKUP(A6,Lists!$B$2:$G$200,5,FALSE)</f>
        <v>International Displacement</v>
      </c>
      <c r="F6" s="219">
        <f t="shared" si="0"/>
        <v>5.2</v>
      </c>
      <c r="G6" s="230">
        <f t="array" ref="G6">_xlfn.IFS(F6="x", "x", F6&lt;=2, 1, F6&lt;=4, 2, F6&lt;=6, 3, F6&lt;=8, 4, F6&lt;=10, 5)</f>
        <v>3</v>
      </c>
      <c r="H6" s="220" t="str">
        <f t="shared" si="1"/>
        <v>Medium</v>
      </c>
      <c r="I6" s="221" t="str">
        <f>INDEX(Trends!$D$3:$D$404,MATCH(B6,Trends!$C$3:$C$404,0))</f>
        <v>Decreasing</v>
      </c>
      <c r="J6" s="220" t="str">
        <f>VLOOKUP($B6,Reliability!$A$3:$I$300,9,FALSE)</f>
        <v>Very High</v>
      </c>
      <c r="K6" s="220">
        <f t="shared" si="2"/>
        <v>4.9986878204486187</v>
      </c>
      <c r="L6" s="220">
        <f>VLOOKUP($B6,'Impact of the crisis'!$C$6:$N$300,12,FALSE)</f>
        <v>3.2005207622853278</v>
      </c>
      <c r="M6" s="220">
        <f>VLOOKUP($B6,'Impact of the crisis'!$C$6:$AB$300,26,FALSE)</f>
        <v>5.7381254040858725</v>
      </c>
      <c r="N6" s="220">
        <f>VLOOKUP($B6,'Conditions of people affected'!$C$6:$R$300,16,FALSE)</f>
        <v>4.9977618115907045</v>
      </c>
      <c r="O6" s="220">
        <f>VLOOKUP($B6,'Conditions of people affected'!$C$6:$R$300,9,FALSE)</f>
        <v>3.9955236231814073</v>
      </c>
      <c r="P6" s="220">
        <f>VLOOKUP($B6,'Conditions of people affected'!$C$6:$R$300,15,FALSE)</f>
        <v>6.0000000000000009</v>
      </c>
      <c r="Q6" s="220">
        <f t="shared" si="3"/>
        <v>5.7841693686119395</v>
      </c>
      <c r="R6" s="220">
        <f>VLOOKUP($B6,'Complexity of the crisis'!$C$6:$AN$300,22,FALSE)</f>
        <v>6.0539472506790126</v>
      </c>
      <c r="S6" s="220">
        <f>VLOOKUP($B6,'Complexity of the crisis'!$C$6:$AN$300,38,FALSE)</f>
        <v>5.5</v>
      </c>
      <c r="T6" s="222" t="str">
        <f>VLOOKUP(B6,Lists!$C$3:$E$300,3,FALSE)</f>
        <v>Africa</v>
      </c>
      <c r="U6" s="233">
        <f>VLOOKUP(B6,'INFORM Severity - hidden'!$C$5:$V$300,20,FALSE)</f>
        <v>46234</v>
      </c>
    </row>
    <row r="7" spans="1:21">
      <c r="A7" s="130" t="str">
        <f t="array" ref="A7">IFERROR(INDEX(Lists!$B$2:$B$200,SMALL(IF(Lists!$I$2:$I$200="Individual",ROW(Lists!$B$2:$B$200)),ROW(3:3))-1,1),"")</f>
        <v>Conflict in northern region of Benin</v>
      </c>
      <c r="B7" s="131" t="str">
        <f>VLOOKUP(A7,Lists!$B$2:$G$200,2,FALSE)</f>
        <v>BEN002</v>
      </c>
      <c r="C7" s="131" t="str">
        <f>VLOOKUP(B7,'INFORM Severity - hidden'!$C$5:$D$200,2,FALSE)</f>
        <v>Benin</v>
      </c>
      <c r="D7" s="131" t="str">
        <f>VLOOKUP(A7,Lists!$B$2:$G$200,3,FALSE)</f>
        <v>BEN</v>
      </c>
      <c r="E7" s="132" t="str">
        <f>VLOOKUP(A7,Lists!$B$2:$G$200,5,FALSE)</f>
        <v>Conflict/ Violence</v>
      </c>
      <c r="F7" s="219">
        <f t="shared" si="0"/>
        <v>4.7</v>
      </c>
      <c r="G7" s="230">
        <f t="array" ref="G7">_xlfn.IFS(F7="x", "x", F7&lt;=2, 1, F7&lt;=4, 2, F7&lt;=6, 3, F7&lt;=8, 4, F7&lt;=10, 5)</f>
        <v>3</v>
      </c>
      <c r="H7" s="220" t="str">
        <f t="shared" si="1"/>
        <v>Medium</v>
      </c>
      <c r="I7" s="221" t="str">
        <f>INDEX(Trends!$D$3:$D$404,MATCH(B7,Trends!$C$3:$C$404,0))</f>
        <v>Increasing</v>
      </c>
      <c r="J7" s="220" t="str">
        <f>VLOOKUP($B7,Reliability!$A$3:$I$300,9,FALSE)</f>
        <v>High</v>
      </c>
      <c r="K7" s="220">
        <f t="shared" si="2"/>
        <v>4.7974114746458101</v>
      </c>
      <c r="L7" s="220">
        <f>VLOOKUP($B7,'Impact of the crisis'!$C$6:$N$300,12,FALSE)</f>
        <v>3.5816787394391958</v>
      </c>
      <c r="M7" s="220">
        <f>VLOOKUP($B7,'Impact of the crisis'!$C$6:$AB$300,26,FALSE)</f>
        <v>5.3295548337094703</v>
      </c>
      <c r="N7" s="220">
        <f>VLOOKUP($B7,'Conditions of people affected'!$C$6:$R$300,16,FALSE)</f>
        <v>4.6348790554602637</v>
      </c>
      <c r="O7" s="220">
        <f>VLOOKUP($B7,'Conditions of people affected'!$C$6:$R$300,9,FALSE)</f>
        <v>3.4039643302331282</v>
      </c>
      <c r="P7" s="220">
        <f>VLOOKUP($B7,'Conditions of people affected'!$C$6:$R$300,15,FALSE)</f>
        <v>5.8657937806873983</v>
      </c>
      <c r="Q7" s="220">
        <f t="shared" si="3"/>
        <v>4.5865170712174814</v>
      </c>
      <c r="R7" s="220">
        <f>VLOOKUP($B7,'Complexity of the crisis'!$C$6:$AN$300,22,FALSE)</f>
        <v>5.1246588225370582</v>
      </c>
      <c r="S7" s="220">
        <f>VLOOKUP($B7,'Complexity of the crisis'!$C$6:$AN$300,38,FALSE)</f>
        <v>4</v>
      </c>
      <c r="T7" s="222" t="str">
        <f>VLOOKUP(B7,Lists!$C$3:$E$300,3,FALSE)</f>
        <v>Africa</v>
      </c>
      <c r="U7" s="233">
        <f>VLOOKUP(B7,'INFORM Severity - hidden'!$C$5:$V$300,20,FALSE)</f>
        <v>46234</v>
      </c>
    </row>
    <row r="8" spans="1:21">
      <c r="A8" s="130" t="str">
        <f t="array" ref="A8">IFERROR(INDEX(Lists!$B$2:$B$200,SMALL(IF(Lists!$I$2:$I$200="Individual",ROW(Lists!$B$2:$B$200)),ROW(4:4))-1,1),"")</f>
        <v>Conflict and Climatic Shocks in Burkina Faso</v>
      </c>
      <c r="B8" s="131" t="str">
        <f>VLOOKUP(A8,Lists!$B$2:$G$200,2,FALSE)</f>
        <v>BFA002</v>
      </c>
      <c r="C8" s="131" t="str">
        <f>VLOOKUP(B8,'INFORM Severity - hidden'!$C$5:$D$200,2,FALSE)</f>
        <v>Burkina Faso</v>
      </c>
      <c r="D8" s="131" t="str">
        <f>VLOOKUP(A8,Lists!$B$2:$G$200,3,FALSE)</f>
        <v>BFA</v>
      </c>
      <c r="E8" s="132" t="str">
        <f>VLOOKUP(A8,Lists!$B$2:$G$200,5,FALSE)</f>
        <v>Conflict/ Violence,Drought/drier conditions,Floods</v>
      </c>
      <c r="F8" s="219">
        <f t="shared" si="0"/>
        <v>8.4</v>
      </c>
      <c r="G8" s="230">
        <f t="array" ref="G8">_xlfn.IFS(F8="x", "x", F8&lt;=2, 1, F8&lt;=4, 2, F8&lt;=6, 3, F8&lt;=8, 4, F8&lt;=10, 5)</f>
        <v>5</v>
      </c>
      <c r="H8" s="220" t="str">
        <f t="shared" si="1"/>
        <v>Very High</v>
      </c>
      <c r="I8" s="221" t="str">
        <f>INDEX(Trends!$D$3:$D$404,MATCH(B8,Trends!$C$3:$C$404,0))</f>
        <v>Increasing</v>
      </c>
      <c r="J8" s="220" t="str">
        <f>VLOOKUP($B8,Reliability!$A$3:$I$300,9,FALSE)</f>
        <v>High</v>
      </c>
      <c r="K8" s="220">
        <f t="shared" si="2"/>
        <v>8.6192803742246777</v>
      </c>
      <c r="L8" s="220">
        <f>VLOOKUP($B8,'Impact of the crisis'!$C$6:$N$300,12,FALSE)</f>
        <v>9.3542845084884956</v>
      </c>
      <c r="M8" s="220">
        <f>VLOOKUP($B8,'Impact of the crisis'!$C$6:$AB$300,26,FALSE)</f>
        <v>8.1434564733553607</v>
      </c>
      <c r="N8" s="220">
        <f>VLOOKUP($B8,'Conditions of people affected'!$C$6:$R$300,16,FALSE)</f>
        <v>8.4111628854988911</v>
      </c>
      <c r="O8" s="220">
        <f>VLOOKUP($B8,'Conditions of people affected'!$C$6:$R$300,9,FALSE)</f>
        <v>8.8223257709977823</v>
      </c>
      <c r="P8" s="220">
        <f>VLOOKUP($B8,'Conditions of people affected'!$C$6:$R$300,15,FALSE)</f>
        <v>8</v>
      </c>
      <c r="Q8" s="220">
        <f t="shared" si="3"/>
        <v>8.09347372609556</v>
      </c>
      <c r="R8" s="220">
        <f>VLOOKUP($B8,'Complexity of the crisis'!$C$6:$AN$300,22,FALSE)</f>
        <v>6.7976785591641908</v>
      </c>
      <c r="S8" s="220">
        <f>VLOOKUP($B8,'Complexity of the crisis'!$C$6:$AN$300,38,FALSE)</f>
        <v>9</v>
      </c>
      <c r="T8" s="222" t="str">
        <f>VLOOKUP(B8,Lists!$C$3:$E$300,3,FALSE)</f>
        <v>Africa</v>
      </c>
      <c r="U8" s="233">
        <f>VLOOKUP(B8,'INFORM Severity - hidden'!$C$5:$V$300,20,FALSE)</f>
        <v>46234</v>
      </c>
    </row>
    <row r="9" spans="1:21">
      <c r="A9" s="130" t="str">
        <f t="array" ref="A9">IFERROR(INDEX(Lists!$B$2:$B$200,SMALL(IF(Lists!$I$2:$I$200="Individual",ROW(Lists!$B$2:$B$200)),ROW(5:5))-1,1),"")</f>
        <v>Displacement of Rohingyas to Bangladesh</v>
      </c>
      <c r="B9" s="131" t="str">
        <f>VLOOKUP(A9,Lists!$B$2:$G$200,2,FALSE)</f>
        <v>BGD002</v>
      </c>
      <c r="C9" s="131" t="str">
        <f>VLOOKUP(B9,'INFORM Severity - hidden'!$C$5:$D$200,2,FALSE)</f>
        <v>Bangladesh</v>
      </c>
      <c r="D9" s="131" t="str">
        <f>VLOOKUP(A9,Lists!$B$2:$G$200,3,FALSE)</f>
        <v>BGD</v>
      </c>
      <c r="E9" s="132" t="str">
        <f>VLOOKUP(A9,Lists!$B$2:$G$200,5,FALSE)</f>
        <v>International Displacement</v>
      </c>
      <c r="F9" s="219">
        <f t="shared" si="0"/>
        <v>5.9</v>
      </c>
      <c r="G9" s="230">
        <f t="array" ref="G9">_xlfn.IFS(F9="x", "x", F9&lt;=2, 1, F9&lt;=4, 2, F9&lt;=6, 3, F9&lt;=8, 4, F9&lt;=10, 5)</f>
        <v>3</v>
      </c>
      <c r="H9" s="220" t="str">
        <f t="shared" si="1"/>
        <v>Medium</v>
      </c>
      <c r="I9" s="221" t="str">
        <f>INDEX(Trends!$D$3:$D$404,MATCH(B9,Trends!$C$3:$C$404,0))</f>
        <v>Decreasing</v>
      </c>
      <c r="J9" s="220" t="str">
        <f>VLOOKUP($B9,Reliability!$A$3:$I$300,9,FALSE)</f>
        <v>Very High</v>
      </c>
      <c r="K9" s="220">
        <f t="shared" si="2"/>
        <v>5.9233609939576093</v>
      </c>
      <c r="L9" s="220">
        <f>VLOOKUP($B9,'Impact of the crisis'!$C$6:$N$300,12,FALSE)</f>
        <v>0.43400321879358039</v>
      </c>
      <c r="M9" s="220">
        <f>VLOOKUP($B9,'Impact of the crisis'!$C$6:$AB$300,26,FALSE)</f>
        <v>7.4950000730249267</v>
      </c>
      <c r="N9" s="220">
        <f>VLOOKUP($B9,'Conditions of people affected'!$C$6:$R$300,16,FALSE)</f>
        <v>6.6735333044265417</v>
      </c>
      <c r="O9" s="220">
        <f>VLOOKUP($B9,'Conditions of people affected'!$C$6:$R$300,9,FALSE)</f>
        <v>7.3470666088530834</v>
      </c>
      <c r="P9" s="220">
        <f>VLOOKUP($B9,'Conditions of people affected'!$C$6:$R$300,15,FALSE)</f>
        <v>6.0000000000000009</v>
      </c>
      <c r="Q9" s="220">
        <f t="shared" si="3"/>
        <v>4.5684073013307716</v>
      </c>
      <c r="R9" s="220">
        <f>VLOOKUP($B9,'Complexity of the crisis'!$C$6:$AN$300,22,FALSE)</f>
        <v>4.6361067702266157</v>
      </c>
      <c r="S9" s="220">
        <f>VLOOKUP($B9,'Complexity of the crisis'!$C$6:$AN$300,38,FALSE)</f>
        <v>4.5</v>
      </c>
      <c r="T9" s="222" t="str">
        <f>VLOOKUP(B9,Lists!$C$3:$E$300,3,FALSE)</f>
        <v>Asia</v>
      </c>
      <c r="U9" s="233">
        <f>VLOOKUP(B9,'INFORM Severity - hidden'!$C$5:$V$300,20,FALSE)</f>
        <v>46234</v>
      </c>
    </row>
    <row r="10" spans="1:21">
      <c r="A10" s="130" t="str">
        <f t="array" ref="A10">IFERROR(INDEX(Lists!$B$2:$B$200,SMALL(IF(Lists!$I$2:$I$200="Individual",ROW(Lists!$B$2:$B$200)),ROW(6:6))-1,1),"")</f>
        <v>Climatic shocks and political/economic crisis in Bangladesh</v>
      </c>
      <c r="B10" s="131" t="str">
        <f>VLOOKUP(A10,Lists!$B$2:$G$200,2,FALSE)</f>
        <v>BGD012</v>
      </c>
      <c r="C10" s="131" t="str">
        <f>VLOOKUP(B10,'INFORM Severity - hidden'!$C$5:$D$200,2,FALSE)</f>
        <v>Bangladesh</v>
      </c>
      <c r="D10" s="131" t="str">
        <f>VLOOKUP(A10,Lists!$B$2:$G$200,3,FALSE)</f>
        <v>BGD</v>
      </c>
      <c r="E10" s="132" t="str">
        <f>VLOOKUP(A10,Lists!$B$2:$G$200,5,FALSE)</f>
        <v>Cyclone,Floods,Political/economic crisis</v>
      </c>
      <c r="F10" s="219">
        <f t="shared" si="0"/>
        <v>6.6</v>
      </c>
      <c r="G10" s="230">
        <f t="array" ref="G10">_xlfn.IFS(F10="x", "x", F10&lt;=2, 1, F10&lt;=4, 2, F10&lt;=6, 3, F10&lt;=8, 4, F10&lt;=10, 5)</f>
        <v>4</v>
      </c>
      <c r="H10" s="220" t="str">
        <f t="shared" si="1"/>
        <v>High</v>
      </c>
      <c r="I10" s="221" t="str">
        <f>INDEX(Trends!$D$3:$D$404,MATCH(B10,Trends!$C$3:$C$404,0))</f>
        <v>Increasing</v>
      </c>
      <c r="J10" s="220" t="str">
        <f>VLOOKUP($B10,Reliability!$A$3:$I$300,9,FALSE)</f>
        <v>Medium</v>
      </c>
      <c r="K10" s="220">
        <f t="shared" si="2"/>
        <v>7.4383436780470289</v>
      </c>
      <c r="L10" s="220">
        <f>VLOOKUP($B10,'Impact of the crisis'!$C$6:$N$300,12,FALSE)</f>
        <v>7.285567115651328</v>
      </c>
      <c r="M10" s="220">
        <f>VLOOKUP($B10,'Impact of the crisis'!$C$6:$AB$300,26,FALSE)</f>
        <v>7.5124285214144013</v>
      </c>
      <c r="N10" s="220">
        <f>VLOOKUP($B10,'Conditions of people affected'!$C$6:$R$300,16,FALSE)</f>
        <v>8.0992041078305519</v>
      </c>
      <c r="O10" s="220">
        <f>VLOOKUP($B10,'Conditions of people affected'!$C$6:$R$300,9,FALSE)</f>
        <v>10</v>
      </c>
      <c r="P10" s="220">
        <f>VLOOKUP($B10,'Conditions of people affected'!$C$6:$R$300,15,FALSE)</f>
        <v>6.1984082156611038</v>
      </c>
      <c r="Q10" s="220">
        <f t="shared" si="3"/>
        <v>3.6440513266790111</v>
      </c>
      <c r="R10" s="220">
        <f>VLOOKUP($B10,'Complexity of the crisis'!$C$6:$AN$300,22,FALSE)</f>
        <v>4.6361067702266157</v>
      </c>
      <c r="S10" s="220">
        <f>VLOOKUP($B10,'Complexity of the crisis'!$C$6:$AN$300,38,FALSE)</f>
        <v>2.5</v>
      </c>
      <c r="T10" s="222" t="str">
        <f>VLOOKUP(B10,Lists!$C$3:$E$300,3,FALSE)</f>
        <v>Asia</v>
      </c>
      <c r="U10" s="233">
        <f>VLOOKUP(B10,'INFORM Severity - hidden'!$C$5:$V$300,20,FALSE)</f>
        <v>46234</v>
      </c>
    </row>
    <row r="11" spans="1:21">
      <c r="A11" s="130" t="str">
        <f t="array" ref="A11">IFERROR(INDEX(Lists!$B$2:$B$200,SMALL(IF(Lists!$I$2:$I$200="Individual",ROW(Lists!$B$2:$B$200)),ROW(7:7))-1,1),"")</f>
        <v>Displacement from Venezuela to Brazil</v>
      </c>
      <c r="B11" s="131" t="str">
        <f>VLOOKUP(A11,Lists!$B$2:$G$200,2,FALSE)</f>
        <v>BRA002</v>
      </c>
      <c r="C11" s="131" t="str">
        <f>VLOOKUP(B11,'INFORM Severity - hidden'!$C$5:$D$200,2,FALSE)</f>
        <v>Brazil</v>
      </c>
      <c r="D11" s="131" t="str">
        <f>VLOOKUP(A11,Lists!$B$2:$G$200,3,FALSE)</f>
        <v>BRA</v>
      </c>
      <c r="E11" s="132" t="str">
        <f>VLOOKUP(A11,Lists!$B$2:$G$200,5,FALSE)</f>
        <v>International Displacement</v>
      </c>
      <c r="F11" s="219">
        <f t="shared" si="0"/>
        <v>5.2</v>
      </c>
      <c r="G11" s="230">
        <f t="array" ref="G11">_xlfn.IFS(F11="x", "x", F11&lt;=2, 1, F11&lt;=4, 2, F11&lt;=6, 3, F11&lt;=8, 4, F11&lt;=10, 5)</f>
        <v>3</v>
      </c>
      <c r="H11" s="220" t="str">
        <f t="shared" si="1"/>
        <v>Medium</v>
      </c>
      <c r="I11" s="221" t="str">
        <f>INDEX(Trends!$D$3:$D$404,MATCH(B11,Trends!$C$3:$C$404,0))</f>
        <v>Stable</v>
      </c>
      <c r="J11" s="220" t="str">
        <f>VLOOKUP($B11,Reliability!$A$3:$I$300,9,FALSE)</f>
        <v>Medium</v>
      </c>
      <c r="K11" s="220">
        <f t="shared" si="2"/>
        <v>7.4869034169847204</v>
      </c>
      <c r="L11" s="220">
        <f>VLOOKUP($B11,'Impact of the crisis'!$C$6:$N$300,12,FALSE)</f>
        <v>8.1391472148740274</v>
      </c>
      <c r="M11" s="220">
        <f>VLOOKUP($B11,'Impact of the crisis'!$C$6:$AB$300,26,FALSE)</f>
        <v>7.1089197294878561</v>
      </c>
      <c r="N11" s="220">
        <f>VLOOKUP($B11,'Conditions of people affected'!$C$6:$R$300,16,FALSE)</f>
        <v>4.1683116835856344</v>
      </c>
      <c r="O11" s="220">
        <f>VLOOKUP($B11,'Conditions of people affected'!$C$6:$R$300,9,FALSE)</f>
        <v>5.8272934233540026</v>
      </c>
      <c r="P11" s="220">
        <f>VLOOKUP($B11,'Conditions of people affected'!$C$6:$R$300,15,FALSE)</f>
        <v>2.5093299438172667</v>
      </c>
      <c r="Q11" s="220">
        <f t="shared" si="3"/>
        <v>4.5067708506298283</v>
      </c>
      <c r="R11" s="220">
        <f>VLOOKUP($B11,'Complexity of the crisis'!$C$6:$AN$300,22,FALSE)</f>
        <v>4.9774268535185184</v>
      </c>
      <c r="S11" s="220">
        <f>VLOOKUP($B11,'Complexity of the crisis'!$C$6:$AN$300,38,FALSE)</f>
        <v>4</v>
      </c>
      <c r="T11" s="222" t="str">
        <f>VLOOKUP(B11,Lists!$C$3:$E$300,3,FALSE)</f>
        <v>Americas</v>
      </c>
      <c r="U11" s="233">
        <f>VLOOKUP(B11,'INFORM Severity - hidden'!$C$5:$V$300,20,FALSE)</f>
        <v>46234</v>
      </c>
    </row>
    <row r="12" spans="1:21">
      <c r="A12" s="130" t="str">
        <f t="array" ref="A12">IFERROR(INDEX(Lists!$B$2:$B$200,SMALL(IF(Lists!$I$2:$I$200="Individual",ROW(Lists!$B$2:$B$200)),ROW(8:8))-1,1),"")</f>
        <v>Conflict and Climatic Shocks in CAR</v>
      </c>
      <c r="B12" s="131" t="str">
        <f>VLOOKUP(A12,Lists!$B$2:$G$200,2,FALSE)</f>
        <v>CAF001</v>
      </c>
      <c r="C12" s="131" t="str">
        <f>VLOOKUP(B12,'INFORM Severity - hidden'!$C$5:$D$200,2,FALSE)</f>
        <v>Central African Republic</v>
      </c>
      <c r="D12" s="131" t="str">
        <f>VLOOKUP(A12,Lists!$B$2:$G$200,3,FALSE)</f>
        <v>CAF</v>
      </c>
      <c r="E12" s="132" t="str">
        <f>VLOOKUP(A12,Lists!$B$2:$G$200,5,FALSE)</f>
        <v>Conflict/ Violence,Floods</v>
      </c>
      <c r="F12" s="219">
        <f t="shared" si="0"/>
        <v>8</v>
      </c>
      <c r="G12" s="230">
        <f t="array" ref="G12">_xlfn.IFS(F12="x", "x", F12&lt;=2, 1, F12&lt;=4, 2, F12&lt;=6, 3, F12&lt;=8, 4, F12&lt;=10, 5)</f>
        <v>4</v>
      </c>
      <c r="H12" s="220" t="str">
        <f t="shared" si="1"/>
        <v>High</v>
      </c>
      <c r="I12" s="221" t="str">
        <f>INDEX(Trends!$D$3:$D$404,MATCH(B12,Trends!$C$3:$C$404,0))</f>
        <v>Stable</v>
      </c>
      <c r="J12" s="220" t="str">
        <f>VLOOKUP($B12,Reliability!$A$3:$I$300,9,FALSE)</f>
        <v>High</v>
      </c>
      <c r="K12" s="220">
        <f t="shared" si="2"/>
        <v>8.6191141244747094</v>
      </c>
      <c r="L12" s="220">
        <f>VLOOKUP($B12,'Impact of the crisis'!$C$6:$N$300,12,FALSE)</f>
        <v>8.8042929317551302</v>
      </c>
      <c r="M12" s="220">
        <f>VLOOKUP($B12,'Impact of the crisis'!$C$6:$AB$300,26,FALSE)</f>
        <v>8.5210227126312539</v>
      </c>
      <c r="N12" s="220">
        <f>VLOOKUP($B12,'Conditions of people affected'!$C$6:$R$300,16,FALSE)</f>
        <v>7.8692476899438875</v>
      </c>
      <c r="O12" s="220">
        <f>VLOOKUP($B12,'Conditions of people affected'!$C$6:$R$300,9,FALSE)</f>
        <v>7.8172587218090115</v>
      </c>
      <c r="P12" s="220">
        <f>VLOOKUP($B12,'Conditions of people affected'!$C$6:$R$300,15,FALSE)</f>
        <v>7.9212366580787634</v>
      </c>
      <c r="Q12" s="220">
        <f t="shared" si="3"/>
        <v>7.7389322336416333</v>
      </c>
      <c r="R12" s="220">
        <f>VLOOKUP($B12,'Complexity of the crisis'!$C$6:$AN$300,22,FALSE)</f>
        <v>6.7560339436701824</v>
      </c>
      <c r="S12" s="220">
        <f>VLOOKUP($B12,'Complexity of the crisis'!$C$6:$AN$300,38,FALSE)</f>
        <v>8.5</v>
      </c>
      <c r="T12" s="222" t="str">
        <f>VLOOKUP(B12,Lists!$C$3:$E$300,3,FALSE)</f>
        <v>Africa</v>
      </c>
      <c r="U12" s="233">
        <f>VLOOKUP(B12,'INFORM Severity - hidden'!$C$5:$V$300,20,FALSE)</f>
        <v>46234</v>
      </c>
    </row>
    <row r="13" spans="1:21">
      <c r="A13" s="130" t="str">
        <f t="array" ref="A13">IFERROR(INDEX(Lists!$B$2:$B$200,SMALL(IF(Lists!$I$2:$I$200="Individual",ROW(Lists!$B$2:$B$200)),ROW(9:9))-1,1),"")</f>
        <v>Displacement from Venezuela to Chile</v>
      </c>
      <c r="B13" s="131" t="str">
        <f>VLOOKUP(A13,Lists!$B$2:$G$200,2,FALSE)</f>
        <v>CHL002</v>
      </c>
      <c r="C13" s="131" t="str">
        <f>VLOOKUP(B13,'INFORM Severity - hidden'!$C$5:$D$200,2,FALSE)</f>
        <v>Chile</v>
      </c>
      <c r="D13" s="131" t="str">
        <f>VLOOKUP(A13,Lists!$B$2:$G$200,3,FALSE)</f>
        <v>CHL</v>
      </c>
      <c r="E13" s="132" t="str">
        <f>VLOOKUP(A13,Lists!$B$2:$G$200,5,FALSE)</f>
        <v>International Displacement</v>
      </c>
      <c r="F13" s="219">
        <f t="shared" si="0"/>
        <v>5</v>
      </c>
      <c r="G13" s="230">
        <f t="array" ref="G13">_xlfn.IFS(F13="x", "x", F13&lt;=2, 1, F13&lt;=4, 2, F13&lt;=6, 3, F13&lt;=8, 4, F13&lt;=10, 5)</f>
        <v>3</v>
      </c>
      <c r="H13" s="220" t="str">
        <f t="shared" si="1"/>
        <v>Medium</v>
      </c>
      <c r="I13" s="221" t="str">
        <f>INDEX(Trends!$D$3:$D$404,MATCH(B13,Trends!$C$3:$C$404,0))</f>
        <v>Stable</v>
      </c>
      <c r="J13" s="220" t="str">
        <f>VLOOKUP($B13,Reliability!$A$3:$I$300,9,FALSE)</f>
        <v>Very High</v>
      </c>
      <c r="K13" s="220">
        <f t="shared" si="2"/>
        <v>5.839004103653429</v>
      </c>
      <c r="L13" s="220">
        <f>VLOOKUP($B13,'Impact of the crisis'!$C$6:$N$300,12,FALSE)</f>
        <v>7.4345038203081204</v>
      </c>
      <c r="M13" s="220">
        <f>VLOOKUP($B13,'Impact of the crisis'!$C$6:$AB$300,26,FALSE)</f>
        <v>4.7978652494716849</v>
      </c>
      <c r="N13" s="220">
        <f>VLOOKUP($B13,'Conditions of people affected'!$C$6:$R$300,16,FALSE)</f>
        <v>5.6418975475292434</v>
      </c>
      <c r="O13" s="220">
        <f>VLOOKUP($B13,'Conditions of people affected'!$C$6:$R$300,9,FALSE)</f>
        <v>5.8730927947350979</v>
      </c>
      <c r="P13" s="220">
        <f>VLOOKUP($B13,'Conditions of people affected'!$C$6:$R$300,15,FALSE)</f>
        <v>5.4107023003233889</v>
      </c>
      <c r="Q13" s="220">
        <f t="shared" si="3"/>
        <v>3.37856913100401</v>
      </c>
      <c r="R13" s="220">
        <f>VLOOKUP($B13,'Complexity of the crisis'!$C$6:$AN$300,22,FALSE)</f>
        <v>2.0669119637654325</v>
      </c>
      <c r="S13" s="220">
        <f>VLOOKUP($B13,'Complexity of the crisis'!$C$6:$AN$300,38,FALSE)</f>
        <v>4.5</v>
      </c>
      <c r="T13" s="222" t="str">
        <f>VLOOKUP(B13,Lists!$C$3:$E$300,3,FALSE)</f>
        <v>Americas</v>
      </c>
      <c r="U13" s="233">
        <f>VLOOKUP(B13,'INFORM Severity - hidden'!$C$5:$V$300,20,FALSE)</f>
        <v>46234</v>
      </c>
    </row>
    <row r="14" spans="1:21">
      <c r="A14" s="130" t="str">
        <f t="array" ref="A14">IFERROR(INDEX(Lists!$B$2:$B$200,SMALL(IF(Lists!$I$2:$I$200="Individual",ROW(Lists!$B$2:$B$200)),ROW(10:10))-1,1),"")</f>
        <v>Displacement from Burkina Faso to northern Côte d’Ivoire</v>
      </c>
      <c r="B14" s="131" t="str">
        <f>VLOOKUP(A14,Lists!$B$2:$G$200,2,FALSE)</f>
        <v>CIV002</v>
      </c>
      <c r="C14" s="131" t="str">
        <f>VLOOKUP(B14,'INFORM Severity - hidden'!$C$5:$D$200,2,FALSE)</f>
        <v>Ivory Coast</v>
      </c>
      <c r="D14" s="131" t="str">
        <f>VLOOKUP(A14,Lists!$B$2:$G$200,3,FALSE)</f>
        <v>CIV</v>
      </c>
      <c r="E14" s="132" t="str">
        <f>VLOOKUP(A14,Lists!$B$2:$G$200,5,FALSE)</f>
        <v>International Displacement</v>
      </c>
      <c r="F14" s="219">
        <f t="shared" si="0"/>
        <v>4.4000000000000004</v>
      </c>
      <c r="G14" s="230">
        <f t="array" ref="G14">_xlfn.IFS(F14="x", "x", F14&lt;=2, 1, F14&lt;=4, 2, F14&lt;=6, 3, F14&lt;=8, 4, F14&lt;=10, 5)</f>
        <v>3</v>
      </c>
      <c r="H14" s="220" t="str">
        <f t="shared" si="1"/>
        <v>Medium</v>
      </c>
      <c r="I14" s="221" t="str">
        <f>INDEX(Trends!$D$3:$D$404,MATCH(B14,Trends!$C$3:$C$404,0))</f>
        <v>Stable</v>
      </c>
      <c r="J14" s="220" t="str">
        <f>VLOOKUP($B14,Reliability!$A$3:$I$300,9,FALSE)</f>
        <v>Medium</v>
      </c>
      <c r="K14" s="220">
        <f t="shared" si="2"/>
        <v>4.3647819213524395</v>
      </c>
      <c r="L14" s="220">
        <f>VLOOKUP($B14,'Impact of the crisis'!$C$6:$N$300,12,FALSE)</f>
        <v>1.2761540110125935</v>
      </c>
      <c r="M14" s="220">
        <f>VLOOKUP($B14,'Impact of the crisis'!$C$6:$AB$300,26,FALSE)</f>
        <v>5.5236429879610585</v>
      </c>
      <c r="N14" s="220">
        <f>VLOOKUP($B14,'Conditions of people affected'!$C$6:$R$300,16,FALSE)</f>
        <v>4.6141382475898922</v>
      </c>
      <c r="O14" s="220">
        <f>VLOOKUP($B14,'Conditions of people affected'!$C$6:$R$300,9,FALSE)</f>
        <v>3.2282764951797827</v>
      </c>
      <c r="P14" s="220">
        <f>VLOOKUP($B14,'Conditions of people affected'!$C$6:$R$300,15,FALSE)</f>
        <v>6.0000000000000009</v>
      </c>
      <c r="Q14" s="220">
        <f t="shared" si="3"/>
        <v>4.2104998122365682</v>
      </c>
      <c r="R14" s="220">
        <f>VLOOKUP($B14,'Complexity of the crisis'!$C$6:$AN$300,22,FALSE)</f>
        <v>5.2403449921604937</v>
      </c>
      <c r="S14" s="220">
        <f>VLOOKUP($B14,'Complexity of the crisis'!$C$6:$AN$300,38,FALSE)</f>
        <v>3</v>
      </c>
      <c r="T14" s="222" t="str">
        <f>VLOOKUP(B14,Lists!$C$3:$E$300,3,FALSE)</f>
        <v>Africa</v>
      </c>
      <c r="U14" s="233">
        <f>VLOOKUP(B14,'INFORM Severity - hidden'!$C$5:$V$300,20,FALSE)</f>
        <v>46234</v>
      </c>
    </row>
    <row r="15" spans="1:21">
      <c r="A15" s="130" t="str">
        <f t="array" ref="A15">IFERROR(INDEX(Lists!$B$2:$B$200,SMALL(IF(Lists!$I$2:$I$200="Individual",ROW(Lists!$B$2:$B$200)),ROW(11:11))-1,1),"")</f>
        <v>Complex crisis in Cameroon</v>
      </c>
      <c r="B15" s="131" t="str">
        <f>VLOOKUP(A15,Lists!$B$2:$G$200,2,FALSE)</f>
        <v>CMR005</v>
      </c>
      <c r="C15" s="131" t="str">
        <f>VLOOKUP(B15,'INFORM Severity - hidden'!$C$5:$D$200,2,FALSE)</f>
        <v>Cameroon</v>
      </c>
      <c r="D15" s="131" t="str">
        <f>VLOOKUP(A15,Lists!$B$2:$G$200,3,FALSE)</f>
        <v>CMR</v>
      </c>
      <c r="E15" s="132" t="str">
        <f>VLOOKUP(A15,Lists!$B$2:$G$200,5,FALSE)</f>
        <v>International Displacement,Conflict/ Violence,Floods</v>
      </c>
      <c r="F15" s="219">
        <f t="shared" si="0"/>
        <v>8.1999999999999993</v>
      </c>
      <c r="G15" s="230">
        <f t="array" ref="G15">_xlfn.IFS(F15="x", "x", F15&lt;=2, 1, F15&lt;=4, 2, F15&lt;=6, 3, F15&lt;=8, 4, F15&lt;=10, 5)</f>
        <v>5</v>
      </c>
      <c r="H15" s="220" t="str">
        <f t="shared" si="1"/>
        <v>Very High</v>
      </c>
      <c r="I15" s="221" t="str">
        <f>INDEX(Trends!$D$3:$D$404,MATCH(B15,Trends!$C$3:$C$404,0))</f>
        <v>Increasing</v>
      </c>
      <c r="J15" s="220" t="str">
        <f>VLOOKUP($B15,Reliability!$A$3:$I$300,9,FALSE)</f>
        <v>High</v>
      </c>
      <c r="K15" s="220">
        <f t="shared" si="2"/>
        <v>8.9503917330482246</v>
      </c>
      <c r="L15" s="220">
        <f>VLOOKUP($B15,'Impact of the crisis'!$C$6:$N$300,12,FALSE)</f>
        <v>9.1230233271635921</v>
      </c>
      <c r="M15" s="220">
        <f>VLOOKUP($B15,'Impact of the crisis'!$C$6:$AB$300,26,FALSE)</f>
        <v>8.8585334550948645</v>
      </c>
      <c r="N15" s="220">
        <f>VLOOKUP($B15,'Conditions of people affected'!$C$6:$R$300,16,FALSE)</f>
        <v>8.0982331031505446</v>
      </c>
      <c r="O15" s="220">
        <f>VLOOKUP($B15,'Conditions of people affected'!$C$6:$R$300,9,FALSE)</f>
        <v>8.1964662063010874</v>
      </c>
      <c r="P15" s="220">
        <f>VLOOKUP($B15,'Conditions of people affected'!$C$6:$R$300,15,FALSE)</f>
        <v>8</v>
      </c>
      <c r="Q15" s="220">
        <f t="shared" si="3"/>
        <v>7.7405795581220929</v>
      </c>
      <c r="R15" s="220">
        <f>VLOOKUP($B15,'Complexity of the crisis'!$C$6:$AN$300,22,FALSE)</f>
        <v>6.7602878537812758</v>
      </c>
      <c r="S15" s="220">
        <f>VLOOKUP($B15,'Complexity of the crisis'!$C$6:$AN$300,38,FALSE)</f>
        <v>8.5</v>
      </c>
      <c r="T15" s="222" t="str">
        <f>VLOOKUP(B15,Lists!$C$3:$E$300,3,FALSE)</f>
        <v>Africa</v>
      </c>
      <c r="U15" s="233">
        <f>VLOOKUP(B15,'INFORM Severity - hidden'!$C$5:$V$300,20,FALSE)</f>
        <v>46234</v>
      </c>
    </row>
    <row r="16" spans="1:21">
      <c r="A16" s="130" t="str">
        <f t="array" ref="A16">IFERROR(INDEX(Lists!$B$2:$B$200,SMALL(IF(Lists!$I$2:$I$200="Individual",ROW(Lists!$B$2:$B$200)),ROW(12:12))-1,1),"")</f>
        <v>Complex crisis in DRC</v>
      </c>
      <c r="B16" s="131" t="str">
        <f>VLOOKUP(A16,Lists!$B$2:$G$200,2,FALSE)</f>
        <v>COD001</v>
      </c>
      <c r="C16" s="131" t="str">
        <f>VLOOKUP(B16,'INFORM Severity - hidden'!$C$5:$D$200,2,FALSE)</f>
        <v>Democratic Republic of the Congo</v>
      </c>
      <c r="D16" s="131" t="str">
        <f>VLOOKUP(A16,Lists!$B$2:$G$200,3,FALSE)</f>
        <v>COD</v>
      </c>
      <c r="E16" s="132" t="str">
        <f>VLOOKUP(A16,Lists!$B$2:$G$200,5,FALSE)</f>
        <v>Conflict/ Violence,Floods</v>
      </c>
      <c r="F16" s="219">
        <f t="shared" si="0"/>
        <v>9.1999999999999993</v>
      </c>
      <c r="G16" s="230">
        <f t="array" ref="G16">_xlfn.IFS(F16="x", "x", F16&lt;=2, 1, F16&lt;=4, 2, F16&lt;=6, 3, F16&lt;=8, 4, F16&lt;=10, 5)</f>
        <v>5</v>
      </c>
      <c r="H16" s="220" t="str">
        <f t="shared" si="1"/>
        <v>Very High</v>
      </c>
      <c r="I16" s="221" t="str">
        <f>INDEX(Trends!$D$3:$D$404,MATCH(B16,Trends!$C$3:$C$404,0))</f>
        <v>Increasing</v>
      </c>
      <c r="J16" s="220" t="str">
        <f>VLOOKUP($B16,Reliability!$A$3:$I$300,9,FALSE)</f>
        <v>Very High</v>
      </c>
      <c r="K16" s="220">
        <f t="shared" si="2"/>
        <v>9.3986874377177489</v>
      </c>
      <c r="L16" s="220">
        <f>VLOOKUP($B16,'Impact of the crisis'!$C$6:$N$300,12,FALSE)</f>
        <v>10</v>
      </c>
      <c r="M16" s="220">
        <f>VLOOKUP($B16,'Impact of the crisis'!$C$6:$AB$300,26,FALSE)</f>
        <v>8.985234326097709</v>
      </c>
      <c r="N16" s="220">
        <f>VLOOKUP($B16,'Conditions of people affected'!$C$6:$R$300,16,FALSE)</f>
        <v>8.9870912365148019</v>
      </c>
      <c r="O16" s="220">
        <f>VLOOKUP($B16,'Conditions of people affected'!$C$6:$R$300,9,FALSE)</f>
        <v>10</v>
      </c>
      <c r="P16" s="220">
        <f>VLOOKUP($B16,'Conditions of people affected'!$C$6:$R$300,15,FALSE)</f>
        <v>7.9741824730296038</v>
      </c>
      <c r="Q16" s="220">
        <f t="shared" si="3"/>
        <v>9.2191200726437863</v>
      </c>
      <c r="R16" s="220">
        <f>VLOOKUP($B16,'Complexity of the crisis'!$C$6:$AN$300,22,FALSE)</f>
        <v>7.8894440304345137</v>
      </c>
      <c r="S16" s="220">
        <f>VLOOKUP($B16,'Complexity of the crisis'!$C$6:$AN$300,38,FALSE)</f>
        <v>10</v>
      </c>
      <c r="T16" s="222" t="str">
        <f>VLOOKUP(B16,Lists!$C$3:$E$300,3,FALSE)</f>
        <v>Africa</v>
      </c>
      <c r="U16" s="233">
        <f>VLOOKUP(B16,'INFORM Severity - hidden'!$C$5:$V$300,20,FALSE)</f>
        <v>46234</v>
      </c>
    </row>
    <row r="17" spans="1:21">
      <c r="A17" s="130" t="str">
        <f t="array" ref="A17">IFERROR(INDEX(Lists!$B$2:$B$200,SMALL(IF(Lists!$I$2:$I$200="Individual",ROW(Lists!$B$2:$B$200)),ROW(13:13))-1,1),"")</f>
        <v>Conflict and Climatic Shocks in Colombia</v>
      </c>
      <c r="B17" s="131" t="str">
        <f>VLOOKUP(A17,Lists!$B$2:$G$200,2,FALSE)</f>
        <v>COL001</v>
      </c>
      <c r="C17" s="131" t="str">
        <f>VLOOKUP(B17,'INFORM Severity - hidden'!$C$5:$D$200,2,FALSE)</f>
        <v>Colombia</v>
      </c>
      <c r="D17" s="131" t="str">
        <f>VLOOKUP(A17,Lists!$B$2:$G$200,3,FALSE)</f>
        <v>COL</v>
      </c>
      <c r="E17" s="132" t="str">
        <f>VLOOKUP(A17,Lists!$B$2:$G$200,5,FALSE)</f>
        <v>Conflict/ Violence,Drought/drier conditions,Floods</v>
      </c>
      <c r="F17" s="219">
        <f t="shared" si="0"/>
        <v>8.4</v>
      </c>
      <c r="G17" s="230">
        <f t="array" ref="G17">_xlfn.IFS(F17="x", "x", F17&lt;=2, 1, F17&lt;=4, 2, F17&lt;=6, 3, F17&lt;=8, 4, F17&lt;=10, 5)</f>
        <v>5</v>
      </c>
      <c r="H17" s="220" t="str">
        <f t="shared" si="1"/>
        <v>Very High</v>
      </c>
      <c r="I17" s="221" t="str">
        <f>INDEX(Trends!$D$3:$D$404,MATCH(B17,Trends!$C$3:$C$404,0))</f>
        <v>Increasing</v>
      </c>
      <c r="J17" s="220" t="str">
        <f>VLOOKUP($B17,Reliability!$A$3:$I$300,9,FALSE)</f>
        <v>High</v>
      </c>
      <c r="K17" s="220">
        <f t="shared" si="2"/>
        <v>9.1424888780446736</v>
      </c>
      <c r="L17" s="220">
        <f>VLOOKUP($B17,'Impact of the crisis'!$C$6:$N$300,12,FALSE)</f>
        <v>10</v>
      </c>
      <c r="M17" s="220">
        <f>VLOOKUP($B17,'Impact of the crisis'!$C$6:$AB$300,26,FALSE)</f>
        <v>8.4907277498404241</v>
      </c>
      <c r="N17" s="220">
        <f>VLOOKUP($B17,'Conditions of people affected'!$C$6:$R$300,16,FALSE)</f>
        <v>8.7430698457029301</v>
      </c>
      <c r="O17" s="220">
        <f>VLOOKUP($B17,'Conditions of people affected'!$C$6:$R$300,9,FALSE)</f>
        <v>9.4861396914058584</v>
      </c>
      <c r="P17" s="220">
        <f>VLOOKUP($B17,'Conditions of people affected'!$C$6:$R$300,15,FALSE)</f>
        <v>8</v>
      </c>
      <c r="Q17" s="220">
        <f t="shared" si="3"/>
        <v>7.3455137658236227</v>
      </c>
      <c r="R17" s="220">
        <f>VLOOKUP($B17,'Complexity of the crisis'!$C$6:$AN$300,22,FALSE)</f>
        <v>5.6805787578547013</v>
      </c>
      <c r="S17" s="220">
        <f>VLOOKUP($B17,'Complexity of the crisis'!$C$6:$AN$300,38,FALSE)</f>
        <v>8.5</v>
      </c>
      <c r="T17" s="222" t="str">
        <f>VLOOKUP(B17,Lists!$C$3:$E$300,3,FALSE)</f>
        <v>Americas</v>
      </c>
      <c r="U17" s="233">
        <f>VLOOKUP(B17,'INFORM Severity - hidden'!$C$5:$V$300,20,FALSE)</f>
        <v>46234</v>
      </c>
    </row>
    <row r="18" spans="1:21">
      <c r="A18" s="130" t="str">
        <f t="array" ref="A18">IFERROR(INDEX(Lists!$B$2:$B$200,SMALL(IF(Lists!$I$2:$I$200="Individual",ROW(Lists!$B$2:$B$200)),ROW(14:14))-1,1),"")</f>
        <v>Displacement from Venezuela to Colombia</v>
      </c>
      <c r="B18" s="131" t="str">
        <f>VLOOKUP(A18,Lists!$B$2:$G$200,2,FALSE)</f>
        <v>COL002</v>
      </c>
      <c r="C18" s="131" t="str">
        <f>VLOOKUP(B18,'INFORM Severity - hidden'!$C$5:$D$200,2,FALSE)</f>
        <v>Colombia</v>
      </c>
      <c r="D18" s="131" t="str">
        <f>VLOOKUP(A18,Lists!$B$2:$G$200,3,FALSE)</f>
        <v>COL</v>
      </c>
      <c r="E18" s="132" t="str">
        <f>VLOOKUP(A18,Lists!$B$2:$G$200,5,FALSE)</f>
        <v>International Displacement</v>
      </c>
      <c r="F18" s="219">
        <f t="shared" si="0"/>
        <v>6.9</v>
      </c>
      <c r="G18" s="230">
        <f t="array" ref="G18">_xlfn.IFS(F18="x", "x", F18&lt;=2, 1, F18&lt;=4, 2, F18&lt;=6, 3, F18&lt;=8, 4, F18&lt;=10, 5)</f>
        <v>4</v>
      </c>
      <c r="H18" s="220" t="str">
        <f t="shared" si="1"/>
        <v>High</v>
      </c>
      <c r="I18" s="221" t="str">
        <f>INDEX(Trends!$D$3:$D$404,MATCH(B18,Trends!$C$3:$C$404,0))</f>
        <v>Increasing</v>
      </c>
      <c r="J18" s="220" t="str">
        <f>VLOOKUP($B18,Reliability!$A$3:$I$300,9,FALSE)</f>
        <v>High</v>
      </c>
      <c r="K18" s="220">
        <f t="shared" si="2"/>
        <v>7.2192030054106446</v>
      </c>
      <c r="L18" s="220">
        <f>VLOOKUP($B18,'Impact of the crisis'!$C$6:$N$300,12,FALSE)</f>
        <v>8.7622314718706633</v>
      </c>
      <c r="M18" s="220">
        <f>VLOOKUP($B18,'Impact of the crisis'!$C$6:$AB$300,26,FALSE)</f>
        <v>6.1013907527283777</v>
      </c>
      <c r="N18" s="220">
        <f>VLOOKUP($B18,'Conditions of people affected'!$C$6:$R$300,16,FALSE)</f>
        <v>7.2042910544852941</v>
      </c>
      <c r="O18" s="220">
        <f>VLOOKUP($B18,'Conditions of people affected'!$C$6:$R$300,9,FALSE)</f>
        <v>8.4085821089705881</v>
      </c>
      <c r="P18" s="220">
        <f>VLOOKUP($B18,'Conditions of people affected'!$C$6:$R$300,15,FALSE)</f>
        <v>6.0000000000000009</v>
      </c>
      <c r="Q18" s="220">
        <f t="shared" si="3"/>
        <v>6.1070339660873652</v>
      </c>
      <c r="R18" s="220">
        <f>VLOOKUP($B18,'Complexity of the crisis'!$C$6:$AN$300,22,FALSE)</f>
        <v>5.6805787578547013</v>
      </c>
      <c r="S18" s="220">
        <f>VLOOKUP($B18,'Complexity of the crisis'!$C$6:$AN$300,38,FALSE)</f>
        <v>6.5</v>
      </c>
      <c r="T18" s="222" t="str">
        <f>VLOOKUP(B18,Lists!$C$3:$E$300,3,FALSE)</f>
        <v>Americas</v>
      </c>
      <c r="U18" s="233">
        <f>VLOOKUP(B18,'INFORM Severity - hidden'!$C$5:$V$300,20,FALSE)</f>
        <v>46234</v>
      </c>
    </row>
    <row r="19" spans="1:21">
      <c r="A19" s="130" t="str">
        <f t="array" ref="A19">IFERROR(INDEX(Lists!$B$2:$B$200,SMALL(IF(Lists!$I$2:$I$200="Individual",ROW(Lists!$B$2:$B$200)),ROW(15:15))-1,1),"")</f>
        <v>Displacement from Nicaragua to Costa Rica</v>
      </c>
      <c r="B19" s="131" t="str">
        <f>VLOOKUP(A19,Lists!$B$2:$G$200,2,FALSE)</f>
        <v>CRI002</v>
      </c>
      <c r="C19" s="131" t="str">
        <f>VLOOKUP(B19,'INFORM Severity - hidden'!$C$5:$D$200,2,FALSE)</f>
        <v>Costa Rica</v>
      </c>
      <c r="D19" s="131" t="str">
        <f>VLOOKUP(A19,Lists!$B$2:$G$200,3,FALSE)</f>
        <v>CRI</v>
      </c>
      <c r="E19" s="132" t="str">
        <f>VLOOKUP(A19,Lists!$B$2:$G$200,5,FALSE)</f>
        <v>International Displacement</v>
      </c>
      <c r="F19" s="219">
        <f t="shared" si="0"/>
        <v>4</v>
      </c>
      <c r="G19" s="230">
        <f t="array" ref="G19">_xlfn.IFS(F19="x", "x", F19&lt;=2, 1, F19&lt;=4, 2, F19&lt;=6, 3, F19&lt;=8, 4, F19&lt;=10, 5)</f>
        <v>2</v>
      </c>
      <c r="H19" s="220" t="str">
        <f t="shared" si="1"/>
        <v>Low</v>
      </c>
      <c r="I19" s="221" t="str">
        <f>INDEX(Trends!$D$3:$D$404,MATCH(B19,Trends!$C$3:$C$404,0))</f>
        <v>Decreasing</v>
      </c>
      <c r="J19" s="220" t="str">
        <f>VLOOKUP($B19,Reliability!$A$3:$I$300,9,FALSE)</f>
        <v>High</v>
      </c>
      <c r="K19" s="220">
        <f t="shared" si="2"/>
        <v>4.2215283312739391</v>
      </c>
      <c r="L19" s="220">
        <f>VLOOKUP($B19,'Impact of the crisis'!$C$6:$N$300,12,FALSE)</f>
        <v>4.9229697486458974</v>
      </c>
      <c r="M19" s="220">
        <f>VLOOKUP($B19,'Impact of the crisis'!$C$6:$AB$300,26,FALSE)</f>
        <v>3.8415319371610379</v>
      </c>
      <c r="N19" s="220">
        <f>VLOOKUP($B19,'Conditions of people affected'!$C$6:$R$300,16,FALSE)</f>
        <v>5.2139660057312298</v>
      </c>
      <c r="O19" s="220">
        <f>VLOOKUP($B19,'Conditions of people affected'!$C$6:$R$300,9,FALSE)</f>
        <v>4.4279320114624596</v>
      </c>
      <c r="P19" s="220">
        <f>VLOOKUP($B19,'Conditions of people affected'!$C$6:$R$300,15,FALSE)</f>
        <v>6.0000000000000009</v>
      </c>
      <c r="Q19" s="220">
        <f t="shared" si="3"/>
        <v>1.9038529800545747</v>
      </c>
      <c r="R19" s="220">
        <f>VLOOKUP($B19,'Complexity of the crisis'!$C$6:$AN$300,22,FALSE)</f>
        <v>2.2907363061728399</v>
      </c>
      <c r="S19" s="220">
        <f>VLOOKUP($B19,'Complexity of the crisis'!$C$6:$AN$300,38,FALSE)</f>
        <v>1.5</v>
      </c>
      <c r="T19" s="222" t="str">
        <f>VLOOKUP(B19,Lists!$C$3:$E$300,3,FALSE)</f>
        <v>Americas</v>
      </c>
      <c r="U19" s="233">
        <f>VLOOKUP(B19,'INFORM Severity - hidden'!$C$5:$V$300,20,FALSE)</f>
        <v>46234</v>
      </c>
    </row>
    <row r="20" spans="1:21">
      <c r="A20" s="130" t="str">
        <f t="array" ref="A20">IFERROR(INDEX(Lists!$B$2:$B$200,SMALL(IF(Lists!$I$2:$I$200="Individual",ROW(Lists!$B$2:$B$200)),ROW(16:16))-1,1),"")</f>
        <v>Displacement from Venezuela to Costa Rica</v>
      </c>
      <c r="B20" s="131" t="str">
        <f>VLOOKUP(A20,Lists!$B$2:$G$200,2,FALSE)</f>
        <v>CRI003</v>
      </c>
      <c r="C20" s="131" t="str">
        <f>VLOOKUP(B20,'INFORM Severity - hidden'!$C$5:$D$200,2,FALSE)</f>
        <v>Costa Rica</v>
      </c>
      <c r="D20" s="131" t="str">
        <f>VLOOKUP(A20,Lists!$B$2:$G$200,3,FALSE)</f>
        <v>CRI</v>
      </c>
      <c r="E20" s="132" t="str">
        <f>VLOOKUP(A20,Lists!$B$2:$G$200,5,FALSE)</f>
        <v>International Displacement</v>
      </c>
      <c r="F20" s="219">
        <f t="shared" si="0"/>
        <v>3.1</v>
      </c>
      <c r="G20" s="230">
        <f t="array" ref="G20">_xlfn.IFS(F20="x", "x", F20&lt;=2, 1, F20&lt;=4, 2, F20&lt;=6, 3, F20&lt;=8, 4, F20&lt;=10, 5)</f>
        <v>2</v>
      </c>
      <c r="H20" s="220" t="str">
        <f t="shared" si="1"/>
        <v>Low</v>
      </c>
      <c r="I20" s="221" t="str">
        <f>INDEX(Trends!$D$3:$D$404,MATCH(B20,Trends!$C$3:$C$404,0))</f>
        <v>Decreasing</v>
      </c>
      <c r="J20" s="220" t="str">
        <f>VLOOKUP($B20,Reliability!$A$3:$I$300,9,FALSE)</f>
        <v>Very High</v>
      </c>
      <c r="K20" s="220">
        <f t="shared" si="2"/>
        <v>4.8813860710056556</v>
      </c>
      <c r="L20" s="220">
        <f>VLOOKUP($B20,'Impact of the crisis'!$C$6:$N$300,12,FALSE)</f>
        <v>7.6235808464458188</v>
      </c>
      <c r="M20" s="220">
        <f>VLOOKUP($B20,'Impact of the crisis'!$C$6:$AB$300,26,FALSE)</f>
        <v>2.7849592920402406</v>
      </c>
      <c r="N20" s="220">
        <f>VLOOKUP($B20,'Conditions of people affected'!$C$6:$R$300,16,FALSE)</f>
        <v>2.1033685010607632</v>
      </c>
      <c r="O20" s="220">
        <f>VLOOKUP($B20,'Conditions of people affected'!$C$6:$R$300,9,FALSE)</f>
        <v>1.5904041823988759</v>
      </c>
      <c r="P20" s="220">
        <f>VLOOKUP($B20,'Conditions of people affected'!$C$6:$R$300,15,FALSE)</f>
        <v>2.616332819722651</v>
      </c>
      <c r="Q20" s="220">
        <f t="shared" si="3"/>
        <v>2.9176470889755302</v>
      </c>
      <c r="R20" s="220">
        <f>VLOOKUP($B20,'Complexity of the crisis'!$C$6:$AN$300,22,FALSE)</f>
        <v>2.2907363061728399</v>
      </c>
      <c r="S20" s="220">
        <f>VLOOKUP($B20,'Complexity of the crisis'!$C$6:$AN$300,38,FALSE)</f>
        <v>3.5</v>
      </c>
      <c r="T20" s="222" t="str">
        <f>VLOOKUP(B20,Lists!$C$3:$E$300,3,FALSE)</f>
        <v>Americas</v>
      </c>
      <c r="U20" s="233">
        <f>VLOOKUP(B20,'INFORM Severity - hidden'!$C$5:$V$300,20,FALSE)</f>
        <v>46234</v>
      </c>
    </row>
    <row r="21" spans="1:21">
      <c r="A21" s="130" t="str">
        <f t="array" ref="A21">IFERROR(INDEX(Lists!$B$2:$B$200,SMALL(IF(Lists!$I$2:$I$200="Individual",ROW(Lists!$B$2:$B$200)),ROW(17:17))-1,1),"")</f>
        <v>Complex Crisis in Cuba</v>
      </c>
      <c r="B21" s="131" t="str">
        <f>VLOOKUP(A21,Lists!$B$2:$G$200,2,FALSE)</f>
        <v>CUB004</v>
      </c>
      <c r="C21" s="131" t="str">
        <f>VLOOKUP(B21,'INFORM Severity - hidden'!$C$5:$D$200,2,FALSE)</f>
        <v>Cuba</v>
      </c>
      <c r="D21" s="131" t="str">
        <f>VLOOKUP(A21,Lists!$B$2:$G$200,3,FALSE)</f>
        <v>CUB</v>
      </c>
      <c r="E21" s="132" t="str">
        <f>VLOOKUP(A21,Lists!$B$2:$G$200,5,FALSE)</f>
        <v>Cyclone,Political/economic crisis</v>
      </c>
      <c r="F21" s="219">
        <f t="shared" si="0"/>
        <v>6.9</v>
      </c>
      <c r="G21" s="230">
        <f t="array" ref="G21">_xlfn.IFS(F21="x", "x", F21&lt;=2, 1, F21&lt;=4, 2, F21&lt;=6, 3, F21&lt;=8, 4, F21&lt;=10, 5)</f>
        <v>4</v>
      </c>
      <c r="H21" s="220" t="str">
        <f t="shared" si="1"/>
        <v>High</v>
      </c>
      <c r="I21" s="221" t="str">
        <f>INDEX(Trends!$D$3:$D$404,MATCH(B21,Trends!$C$3:$C$404,0))</f>
        <v>Increasing</v>
      </c>
      <c r="J21" s="220" t="str">
        <f>VLOOKUP($B21,Reliability!$A$3:$I$300,9,FALSE)</f>
        <v>High</v>
      </c>
      <c r="K21" s="220">
        <f t="shared" si="2"/>
        <v>8.5311469834325457</v>
      </c>
      <c r="L21" s="220">
        <f>VLOOKUP($B21,'Impact of the crisis'!$C$6:$N$300,12,FALSE)</f>
        <v>8.4353198750763489</v>
      </c>
      <c r="M21" s="220">
        <f>VLOOKUP($B21,'Impact of the crisis'!$C$6:$AB$300,26,FALSE)</f>
        <v>8.5777658185444317</v>
      </c>
      <c r="N21" s="220">
        <f>VLOOKUP($B21,'Conditions of people affected'!$C$6:$R$300,16,FALSE)</f>
        <v>7.372082150663168</v>
      </c>
      <c r="O21" s="220">
        <f>VLOOKUP($B21,'Conditions of people affected'!$C$6:$R$300,9,FALSE)</f>
        <v>8.7441643013263359</v>
      </c>
      <c r="P21" s="220">
        <f>VLOOKUP($B21,'Conditions of people affected'!$C$6:$R$300,15,FALSE)</f>
        <v>6.0000000000000009</v>
      </c>
      <c r="Q21" s="220">
        <f t="shared" si="3"/>
        <v>4.8785076923586246</v>
      </c>
      <c r="R21" s="220">
        <f>VLOOKUP($B21,'Complexity of the crisis'!$C$6:$AN$300,22,FALSE)</f>
        <v>5.2353445837328492</v>
      </c>
      <c r="S21" s="220">
        <f>VLOOKUP($B21,'Complexity of the crisis'!$C$6:$AN$300,38,FALSE)</f>
        <v>4.5</v>
      </c>
      <c r="T21" s="222" t="str">
        <f>VLOOKUP(B21,Lists!$C$3:$E$300,3,FALSE)</f>
        <v>Americas</v>
      </c>
      <c r="U21" s="233">
        <f>VLOOKUP(B21,'INFORM Severity - hidden'!$C$5:$V$300,20,FALSE)</f>
        <v>46234</v>
      </c>
    </row>
    <row r="22" spans="1:21">
      <c r="A22" s="130" t="str">
        <f t="array" ref="A22">IFERROR(INDEX(Lists!$B$2:$B$200,SMALL(IF(Lists!$I$2:$I$200="Individual",ROW(Lists!$B$2:$B$200)),ROW(18:18))-1,1),"")</f>
        <v>International Displacement to Djibouti</v>
      </c>
      <c r="B22" s="131" t="str">
        <f>VLOOKUP(A22,Lists!$B$2:$G$200,2,FALSE)</f>
        <v>DJI002</v>
      </c>
      <c r="C22" s="131" t="str">
        <f>VLOOKUP(B22,'INFORM Severity - hidden'!$C$5:$D$200,2,FALSE)</f>
        <v>Djibouti</v>
      </c>
      <c r="D22" s="131" t="str">
        <f>VLOOKUP(A22,Lists!$B$2:$G$200,3,FALSE)</f>
        <v>DJI</v>
      </c>
      <c r="E22" s="132" t="str">
        <f>VLOOKUP(A22,Lists!$B$2:$G$200,5,FALSE)</f>
        <v>International Displacement</v>
      </c>
      <c r="F22" s="219">
        <f t="shared" si="0"/>
        <v>5</v>
      </c>
      <c r="G22" s="230">
        <f t="array" ref="G22">_xlfn.IFS(F22="x", "x", F22&lt;=2, 1, F22&lt;=4, 2, F22&lt;=6, 3, F22&lt;=8, 4, F22&lt;=10, 5)</f>
        <v>3</v>
      </c>
      <c r="H22" s="220" t="str">
        <f t="shared" si="1"/>
        <v>Medium</v>
      </c>
      <c r="I22" s="221" t="str">
        <f>INDEX(Trends!$D$3:$D$404,MATCH(B22,Trends!$C$3:$C$404,0))</f>
        <v>Increasing</v>
      </c>
      <c r="J22" s="220" t="str">
        <f>VLOOKUP($B22,Reliability!$A$3:$I$300,9,FALSE)</f>
        <v>High</v>
      </c>
      <c r="K22" s="220">
        <f t="shared" si="2"/>
        <v>3.8714645615174144</v>
      </c>
      <c r="L22" s="220">
        <f>VLOOKUP($B22,'Impact of the crisis'!$C$6:$N$300,12,FALSE)</f>
        <v>0.7446465391856133</v>
      </c>
      <c r="M22" s="220">
        <f>VLOOKUP($B22,'Impact of the crisis'!$C$6:$AB$300,26,FALSE)</f>
        <v>5.061036760618757</v>
      </c>
      <c r="N22" s="220">
        <f>VLOOKUP($B22,'Conditions of people affected'!$C$6:$R$300,16,FALSE)</f>
        <v>4.9271708346121459</v>
      </c>
      <c r="O22" s="220">
        <f>VLOOKUP($B22,'Conditions of people affected'!$C$6:$R$300,9,FALSE)</f>
        <v>1.8543416692242918</v>
      </c>
      <c r="P22" s="220">
        <f>VLOOKUP($B22,'Conditions of people affected'!$C$6:$R$300,15,FALSE)</f>
        <v>8</v>
      </c>
      <c r="Q22" s="220">
        <f t="shared" si="3"/>
        <v>5.8438202428150987</v>
      </c>
      <c r="R22" s="220">
        <f>VLOOKUP($B22,'Complexity of the crisis'!$C$6:$AN$300,22,FALSE)</f>
        <v>5.6828681150000007</v>
      </c>
      <c r="S22" s="220">
        <f>VLOOKUP($B22,'Complexity of the crisis'!$C$6:$AN$300,38,FALSE)</f>
        <v>6</v>
      </c>
      <c r="T22" s="222" t="str">
        <f>VLOOKUP(B22,Lists!$C$3:$E$300,3,FALSE)</f>
        <v>Africa</v>
      </c>
      <c r="U22" s="233">
        <f>VLOOKUP(B22,'INFORM Severity - hidden'!$C$5:$V$300,20,FALSE)</f>
        <v>46234</v>
      </c>
    </row>
    <row r="23" spans="1:21">
      <c r="A23" s="130" t="str">
        <f t="array" ref="A23">IFERROR(INDEX(Lists!$B$2:$B$200,SMALL(IF(Lists!$I$2:$I$200="Individual",ROW(Lists!$B$2:$B$200)),ROW(19:19))-1,1),"")</f>
        <v>Drought in Djibouti</v>
      </c>
      <c r="B23" s="131" t="str">
        <f>VLOOKUP(A23,Lists!$B$2:$G$200,2,FALSE)</f>
        <v>DJI003</v>
      </c>
      <c r="C23" s="131" t="str">
        <f>VLOOKUP(B23,'INFORM Severity - hidden'!$C$5:$D$200,2,FALSE)</f>
        <v>Djibouti</v>
      </c>
      <c r="D23" s="131" t="str">
        <f>VLOOKUP(A23,Lists!$B$2:$G$200,3,FALSE)</f>
        <v>DJI</v>
      </c>
      <c r="E23" s="132" t="str">
        <f>VLOOKUP(A23,Lists!$B$2:$G$200,5,FALSE)</f>
        <v>Drought/drier conditions</v>
      </c>
      <c r="F23" s="219">
        <f t="shared" si="0"/>
        <v>5.2</v>
      </c>
      <c r="G23" s="230">
        <f t="array" ref="G23">_xlfn.IFS(F23="x", "x", F23&lt;=2, 1, F23&lt;=4, 2, F23&lt;=6, 3, F23&lt;=8, 4, F23&lt;=10, 5)</f>
        <v>3</v>
      </c>
      <c r="H23" s="220" t="str">
        <f t="shared" si="1"/>
        <v>Medium</v>
      </c>
      <c r="I23" s="221" t="str">
        <f>INDEX(Trends!$D$3:$D$404,MATCH(B23,Trends!$C$3:$C$404,0))</f>
        <v>Decreasing</v>
      </c>
      <c r="J23" s="220" t="str">
        <f>VLOOKUP($B23,Reliability!$A$3:$I$300,9,FALSE)</f>
        <v>High</v>
      </c>
      <c r="K23" s="220">
        <f t="shared" si="2"/>
        <v>4.3019000046339242</v>
      </c>
      <c r="L23" s="220">
        <f>VLOOKUP($B23,'Impact of the crisis'!$C$6:$N$300,12,FALSE)</f>
        <v>5.9674195832708179</v>
      </c>
      <c r="M23" s="220">
        <f>VLOOKUP($B23,'Impact of the crisis'!$C$6:$AB$300,26,FALSE)</f>
        <v>3.2766750510380733</v>
      </c>
      <c r="N23" s="220">
        <f>VLOOKUP($B23,'Conditions of people affected'!$C$6:$R$300,16,FALSE)</f>
        <v>5.6396479779291369</v>
      </c>
      <c r="O23" s="220">
        <f>VLOOKUP($B23,'Conditions of people affected'!$C$6:$R$300,9,FALSE)</f>
        <v>4.557853070086729</v>
      </c>
      <c r="P23" s="220">
        <f>VLOOKUP($B23,'Conditions of people affected'!$C$6:$R$300,15,FALSE)</f>
        <v>6.7214428857715447</v>
      </c>
      <c r="Q23" s="220">
        <f t="shared" si="3"/>
        <v>5.120558750485154</v>
      </c>
      <c r="R23" s="220">
        <f>VLOOKUP($B23,'Complexity of the crisis'!$C$6:$AN$300,22,FALSE)</f>
        <v>5.6828681150000007</v>
      </c>
      <c r="S23" s="220">
        <f>VLOOKUP($B23,'Complexity of the crisis'!$C$6:$AN$300,38,FALSE)</f>
        <v>4.5</v>
      </c>
      <c r="T23" s="222" t="str">
        <f>VLOOKUP(B23,Lists!$C$3:$E$300,3,FALSE)</f>
        <v>Africa</v>
      </c>
      <c r="U23" s="233">
        <f>VLOOKUP(B23,'INFORM Severity - hidden'!$C$5:$V$300,20,FALSE)</f>
        <v>46234</v>
      </c>
    </row>
    <row r="24" spans="1:21">
      <c r="A24" s="130" t="str">
        <f t="array" ref="A24">IFERROR(INDEX(Lists!$B$2:$B$200,SMALL(IF(Lists!$I$2:$I$200="Individual",ROW(Lists!$B$2:$B$200)),ROW(20:20))-1,1),"")</f>
        <v>Displacement from Venezuela to Dominican Republic</v>
      </c>
      <c r="B24" s="131" t="str">
        <f>VLOOKUP(A24,Lists!$B$2:$G$200,2,FALSE)</f>
        <v>DOM002</v>
      </c>
      <c r="C24" s="131" t="str">
        <f>VLOOKUP(B24,'INFORM Severity - hidden'!$C$5:$D$200,2,FALSE)</f>
        <v>Dominican Republic</v>
      </c>
      <c r="D24" s="131" t="str">
        <f>VLOOKUP(A24,Lists!$B$2:$G$200,3,FALSE)</f>
        <v>DOM</v>
      </c>
      <c r="E24" s="132" t="str">
        <f>VLOOKUP(A24,Lists!$B$2:$G$200,5,FALSE)</f>
        <v>International Displacement</v>
      </c>
      <c r="F24" s="219">
        <f t="shared" si="0"/>
        <v>4.2</v>
      </c>
      <c r="G24" s="230">
        <f t="array" ref="G24">_xlfn.IFS(F24="x", "x", F24&lt;=2, 1, F24&lt;=4, 2, F24&lt;=6, 3, F24&lt;=8, 4, F24&lt;=10, 5)</f>
        <v>3</v>
      </c>
      <c r="H24" s="220" t="str">
        <f t="shared" si="1"/>
        <v>Medium</v>
      </c>
      <c r="I24" s="221" t="str">
        <f>INDEX(Trends!$D$3:$D$404,MATCH(B24,Trends!$C$3:$C$404,0))</f>
        <v>Increasing</v>
      </c>
      <c r="J24" s="220" t="str">
        <f>VLOOKUP($B24,Reliability!$A$3:$I$300,9,FALSE)</f>
        <v>Medium</v>
      </c>
      <c r="K24" s="220">
        <f t="shared" si="2"/>
        <v>6.5361641835019801</v>
      </c>
      <c r="L24" s="220">
        <f>VLOOKUP($B24,'Impact of the crisis'!$C$6:$N$300,12,FALSE)</f>
        <v>8.1938730519018659</v>
      </c>
      <c r="M24" s="220">
        <f>VLOOKUP($B24,'Impact of the crisis'!$C$6:$AB$300,26,FALSE)</f>
        <v>5.3819220365798763</v>
      </c>
      <c r="N24" s="220">
        <f>VLOOKUP($B24,'Conditions of people affected'!$C$6:$R$300,16,FALSE)</f>
        <v>2.733714124661442</v>
      </c>
      <c r="O24" s="220">
        <f>VLOOKUP($B24,'Conditions of people affected'!$C$6:$R$300,9,FALSE)</f>
        <v>2.8169934667141892</v>
      </c>
      <c r="P24" s="220">
        <f>VLOOKUP($B24,'Conditions of people affected'!$C$6:$R$300,15,FALSE)</f>
        <v>2.6504347826086954</v>
      </c>
      <c r="Q24" s="220">
        <f t="shared" si="3"/>
        <v>4.0339065648492447</v>
      </c>
      <c r="R24" s="220">
        <f>VLOOKUP($B24,'Complexity of the crisis'!$C$6:$AN$300,22,FALSE)</f>
        <v>4.0676514594444448</v>
      </c>
      <c r="S24" s="220">
        <f>VLOOKUP($B24,'Complexity of the crisis'!$C$6:$AN$300,38,FALSE)</f>
        <v>4</v>
      </c>
      <c r="T24" s="222" t="str">
        <f>VLOOKUP(B24,Lists!$C$3:$E$300,3,FALSE)</f>
        <v>Americas</v>
      </c>
      <c r="U24" s="233">
        <f>VLOOKUP(B24,'INFORM Severity - hidden'!$C$5:$V$300,20,FALSE)</f>
        <v>46234</v>
      </c>
    </row>
    <row r="25" spans="1:21">
      <c r="A25" s="130" t="str">
        <f t="array" ref="A25">IFERROR(INDEX(Lists!$B$2:$B$200,SMALL(IF(Lists!$I$2:$I$200="Individual",ROW(Lists!$B$2:$B$200)),ROW(21:21))-1,1),"")</f>
        <v>International displacement to Algeria</v>
      </c>
      <c r="B25" s="131" t="str">
        <f>VLOOKUP(A25,Lists!$B$2:$G$200,2,FALSE)</f>
        <v>DZA002</v>
      </c>
      <c r="C25" s="131" t="str">
        <f>VLOOKUP(B25,'INFORM Severity - hidden'!$C$5:$D$200,2,FALSE)</f>
        <v>Algeria</v>
      </c>
      <c r="D25" s="131" t="str">
        <f>VLOOKUP(A25,Lists!$B$2:$G$200,3,FALSE)</f>
        <v>DZA</v>
      </c>
      <c r="E25" s="132" t="str">
        <f>VLOOKUP(A25,Lists!$B$2:$G$200,5,FALSE)</f>
        <v>International Displacement</v>
      </c>
      <c r="F25" s="219">
        <f t="shared" si="0"/>
        <v>5.4</v>
      </c>
      <c r="G25" s="230">
        <f t="array" ref="G25">_xlfn.IFS(F25="x", "x", F25&lt;=2, 1, F25&lt;=4, 2, F25&lt;=6, 3, F25&lt;=8, 4, F25&lt;=10, 5)</f>
        <v>3</v>
      </c>
      <c r="H25" s="220" t="str">
        <f t="shared" si="1"/>
        <v>Medium</v>
      </c>
      <c r="I25" s="221" t="str">
        <f>INDEX(Trends!$D$3:$D$404,MATCH(B25,Trends!$C$3:$C$404,0))</f>
        <v>Increasing</v>
      </c>
      <c r="J25" s="220" t="str">
        <f>VLOOKUP($B25,Reliability!$A$3:$I$300,9,FALSE)</f>
        <v>High</v>
      </c>
      <c r="K25" s="220">
        <f t="shared" si="2"/>
        <v>8.2701815121973645</v>
      </c>
      <c r="L25" s="220">
        <f>VLOOKUP($B25,'Impact of the crisis'!$C$6:$N$300,12,FALSE)</f>
        <v>10</v>
      </c>
      <c r="M25" s="220">
        <f>VLOOKUP($B25,'Impact of the crisis'!$C$6:$AB$300,26,FALSE)</f>
        <v>6.5684330227855172</v>
      </c>
      <c r="N25" s="220">
        <f>VLOOKUP($B25,'Conditions of people affected'!$C$6:$R$300,16,FALSE)</f>
        <v>3.6174826949194401</v>
      </c>
      <c r="O25" s="220">
        <f>VLOOKUP($B25,'Conditions of people affected'!$C$6:$R$300,9,FALSE)</f>
        <v>4.7818963467806643</v>
      </c>
      <c r="P25" s="220">
        <f>VLOOKUP($B25,'Conditions of people affected'!$C$6:$R$300,15,FALSE)</f>
        <v>2.4530690430582158</v>
      </c>
      <c r="Q25" s="220">
        <f t="shared" si="3"/>
        <v>4.6294609983253903</v>
      </c>
      <c r="R25" s="220">
        <f>VLOOKUP($B25,'Complexity of the crisis'!$C$6:$AN$300,22,FALSE)</f>
        <v>5.9315755815059559</v>
      </c>
      <c r="S25" s="220">
        <f>VLOOKUP($B25,'Complexity of the crisis'!$C$6:$AN$300,38,FALSE)</f>
        <v>3</v>
      </c>
      <c r="T25" s="222" t="str">
        <f>VLOOKUP(B25,Lists!$C$3:$E$300,3,FALSE)</f>
        <v>Africa</v>
      </c>
      <c r="U25" s="233">
        <f>VLOOKUP(B25,'INFORM Severity - hidden'!$C$5:$V$300,20,FALSE)</f>
        <v>46234</v>
      </c>
    </row>
    <row r="26" spans="1:21">
      <c r="A26" s="130" t="str">
        <f t="array" ref="A26">IFERROR(INDEX(Lists!$B$2:$B$200,SMALL(IF(Lists!$I$2:$I$200="Individual",ROW(Lists!$B$2:$B$200)),ROW(22:22))-1,1),"")</f>
        <v>Displacement of Sahrawi refugees to Tindouf</v>
      </c>
      <c r="B26" s="131" t="str">
        <f>VLOOKUP(A26,Lists!$B$2:$G$200,2,FALSE)</f>
        <v>DZA003</v>
      </c>
      <c r="C26" s="131" t="str">
        <f>VLOOKUP(B26,'INFORM Severity - hidden'!$C$5:$D$200,2,FALSE)</f>
        <v>Algeria</v>
      </c>
      <c r="D26" s="131" t="str">
        <f>VLOOKUP(A26,Lists!$B$2:$G$200,3,FALSE)</f>
        <v>DZA</v>
      </c>
      <c r="E26" s="132" t="str">
        <f>VLOOKUP(A26,Lists!$B$2:$G$200,5,FALSE)</f>
        <v>International Displacement</v>
      </c>
      <c r="F26" s="219">
        <f t="shared" si="0"/>
        <v>5.3</v>
      </c>
      <c r="G26" s="230">
        <f t="array" ref="G26">_xlfn.IFS(F26="x", "x", F26&lt;=2, 1, F26&lt;=4, 2, F26&lt;=6, 3, F26&lt;=8, 4, F26&lt;=10, 5)</f>
        <v>3</v>
      </c>
      <c r="H26" s="220" t="str">
        <f t="shared" si="1"/>
        <v>Medium</v>
      </c>
      <c r="I26" s="221" t="str">
        <f>INDEX(Trends!$D$3:$D$404,MATCH(B26,Trends!$C$3:$C$404,0))</f>
        <v>Increasing</v>
      </c>
      <c r="J26" s="220" t="str">
        <f>VLOOKUP($B26,Reliability!$A$3:$I$300,9,FALSE)</f>
        <v>High</v>
      </c>
      <c r="K26" s="220">
        <f t="shared" si="2"/>
        <v>4.1310497751104496</v>
      </c>
      <c r="L26" s="220">
        <f>VLOOKUP($B26,'Impact of the crisis'!$C$6:$N$300,12,FALSE)</f>
        <v>2.1646312021425334</v>
      </c>
      <c r="M26" s="220">
        <f>VLOOKUP($B26,'Impact of the crisis'!$C$6:$AB$300,26,FALSE)</f>
        <v>4.945689748272895</v>
      </c>
      <c r="N26" s="220">
        <f>VLOOKUP($B26,'Conditions of people affected'!$C$6:$R$300,16,FALSE)</f>
        <v>6.0634101718813254</v>
      </c>
      <c r="O26" s="220">
        <f>VLOOKUP($B26,'Conditions of people affected'!$C$6:$R$300,9,FALSE)</f>
        <v>4.1268203437626507</v>
      </c>
      <c r="P26" s="220">
        <f>VLOOKUP($B26,'Conditions of people affected'!$C$6:$R$300,15,FALSE)</f>
        <v>8</v>
      </c>
      <c r="Q26" s="220">
        <f t="shared" si="3"/>
        <v>4.8324153532508394</v>
      </c>
      <c r="R26" s="220">
        <f>VLOOKUP($B26,'Complexity of the crisis'!$C$6:$AN$300,22,FALSE)</f>
        <v>5.9315755815059559</v>
      </c>
      <c r="S26" s="220">
        <f>VLOOKUP($B26,'Complexity of the crisis'!$C$6:$AN$300,38,FALSE)</f>
        <v>3.5</v>
      </c>
      <c r="T26" s="222" t="str">
        <f>VLOOKUP(B26,Lists!$C$3:$E$300,3,FALSE)</f>
        <v>Africa</v>
      </c>
      <c r="U26" s="233">
        <f>VLOOKUP(B26,'INFORM Severity - hidden'!$C$5:$V$300,20,FALSE)</f>
        <v>46234</v>
      </c>
    </row>
    <row r="27" spans="1:21">
      <c r="A27" s="130" t="str">
        <f t="array" ref="A27">IFERROR(INDEX(Lists!$B$2:$B$200,SMALL(IF(Lists!$I$2:$I$200="Individual",ROW(Lists!$B$2:$B$200)),ROW(23:23))-1,1),"")</f>
        <v>Displacement from Venezuela to Ecuador</v>
      </c>
      <c r="B27" s="131" t="str">
        <f>VLOOKUP(A27,Lists!$B$2:$G$200,2,FALSE)</f>
        <v>ECU002</v>
      </c>
      <c r="C27" s="131" t="str">
        <f>VLOOKUP(B27,'INFORM Severity - hidden'!$C$5:$D$200,2,FALSE)</f>
        <v>Ecuador</v>
      </c>
      <c r="D27" s="131" t="str">
        <f>VLOOKUP(A27,Lists!$B$2:$G$200,3,FALSE)</f>
        <v>ECU</v>
      </c>
      <c r="E27" s="132" t="str">
        <f>VLOOKUP(A27,Lists!$B$2:$G$200,5,FALSE)</f>
        <v>International Displacement</v>
      </c>
      <c r="F27" s="219">
        <f t="shared" si="0"/>
        <v>5.5</v>
      </c>
      <c r="G27" s="230">
        <f t="array" ref="G27">_xlfn.IFS(F27="x", "x", F27&lt;=2, 1, F27&lt;=4, 2, F27&lt;=6, 3, F27&lt;=8, 4, F27&lt;=10, 5)</f>
        <v>3</v>
      </c>
      <c r="H27" s="220" t="str">
        <f t="shared" si="1"/>
        <v>Medium</v>
      </c>
      <c r="I27" s="221" t="str">
        <f>INDEX(Trends!$D$3:$D$404,MATCH(B27,Trends!$C$3:$C$404,0))</f>
        <v>Decreasing</v>
      </c>
      <c r="J27" s="220" t="str">
        <f>VLOOKUP($B27,Reliability!$A$3:$I$300,9,FALSE)</f>
        <v>High</v>
      </c>
      <c r="K27" s="220">
        <f t="shared" si="2"/>
        <v>5.121755992280943</v>
      </c>
      <c r="L27" s="220">
        <f>VLOOKUP($B27,'Impact of the crisis'!$C$6:$N$300,12,FALSE)</f>
        <v>5.7944092476802522</v>
      </c>
      <c r="M27" s="220">
        <f>VLOOKUP($B27,'Impact of the crisis'!$C$6:$AB$300,26,FALSE)</f>
        <v>4.7541589677572889</v>
      </c>
      <c r="N27" s="220">
        <f>VLOOKUP($B27,'Conditions of people affected'!$C$6:$R$300,16,FALSE)</f>
        <v>5.6869951050243239</v>
      </c>
      <c r="O27" s="220">
        <f>VLOOKUP($B27,'Conditions of people affected'!$C$6:$R$300,9,FALSE)</f>
        <v>5.6805017227993293</v>
      </c>
      <c r="P27" s="220">
        <f>VLOOKUP($B27,'Conditions of people affected'!$C$6:$R$300,15,FALSE)</f>
        <v>5.6934884872493186</v>
      </c>
      <c r="Q27" s="220">
        <f t="shared" si="3"/>
        <v>5.5952976180150387</v>
      </c>
      <c r="R27" s="220">
        <f>VLOOKUP($B27,'Complexity of the crisis'!$C$6:$AN$300,22,FALSE)</f>
        <v>5.6889767266440563</v>
      </c>
      <c r="S27" s="220">
        <f>VLOOKUP($B27,'Complexity of the crisis'!$C$6:$AN$300,38,FALSE)</f>
        <v>5.5</v>
      </c>
      <c r="T27" s="222" t="str">
        <f>VLOOKUP(B27,Lists!$C$3:$E$300,3,FALSE)</f>
        <v>Americas</v>
      </c>
      <c r="U27" s="233">
        <f>VLOOKUP(B27,'INFORM Severity - hidden'!$C$5:$V$300,20,FALSE)</f>
        <v>46234</v>
      </c>
    </row>
    <row r="28" spans="1:21">
      <c r="A28" s="130" t="str">
        <f t="array" ref="A28">IFERROR(INDEX(Lists!$B$2:$B$200,SMALL(IF(Lists!$I$2:$I$200="Individual",ROW(Lists!$B$2:$B$200)),ROW(24:24))-1,1),"")</f>
        <v>Conflict, violence and Climatic Shocks in Ecuador</v>
      </c>
      <c r="B28" s="131" t="str">
        <f>VLOOKUP(A28,Lists!$B$2:$G$200,2,FALSE)</f>
        <v>ECU005</v>
      </c>
      <c r="C28" s="131" t="str">
        <f>VLOOKUP(B28,'INFORM Severity - hidden'!$C$5:$D$200,2,FALSE)</f>
        <v>Ecuador</v>
      </c>
      <c r="D28" s="131" t="str">
        <f>VLOOKUP(A28,Lists!$B$2:$G$200,3,FALSE)</f>
        <v>ECU</v>
      </c>
      <c r="E28" s="132" t="str">
        <f>VLOOKUP(A28,Lists!$B$2:$G$200,5,FALSE)</f>
        <v>Conflict/ Violence,Floods,Drought/drier conditions</v>
      </c>
      <c r="F28" s="219">
        <f t="shared" si="0"/>
        <v>7.2</v>
      </c>
      <c r="G28" s="230">
        <f t="array" ref="G28">_xlfn.IFS(F28="x", "x", F28&lt;=2, 1, F28&lt;=4, 2, F28&lt;=6, 3, F28&lt;=8, 4, F28&lt;=10, 5)</f>
        <v>4</v>
      </c>
      <c r="H28" s="220" t="str">
        <f t="shared" si="1"/>
        <v>High</v>
      </c>
      <c r="I28" s="221" t="str">
        <f>INDEX(Trends!$D$3:$D$404,MATCH(B28,Trends!$C$3:$C$404,0))</f>
        <v>-</v>
      </c>
      <c r="J28" s="220" t="str">
        <f>VLOOKUP($B28,Reliability!$A$3:$I$300,9,FALSE)</f>
        <v>Very High</v>
      </c>
      <c r="K28" s="220">
        <f t="shared" si="2"/>
        <v>8.112034928480707</v>
      </c>
      <c r="L28" s="220">
        <f>VLOOKUP($B28,'Impact of the crisis'!$C$6:$N$300,12,FALSE)</f>
        <v>9.0818763204370452</v>
      </c>
      <c r="M28" s="220">
        <f>VLOOKUP($B28,'Impact of the crisis'!$C$6:$AB$300,26,FALSE)</f>
        <v>7.465124269009781</v>
      </c>
      <c r="N28" s="220">
        <f>VLOOKUP($B28,'Conditions of people affected'!$C$6:$R$300,16,FALSE)</f>
        <v>7.1128726389153831</v>
      </c>
      <c r="O28" s="220">
        <f>VLOOKUP($B28,'Conditions of people affected'!$C$6:$R$300,9,FALSE)</f>
        <v>8.0302912314927841</v>
      </c>
      <c r="P28" s="220">
        <f>VLOOKUP($B28,'Conditions of people affected'!$C$6:$R$300,15,FALSE)</f>
        <v>6.1954540463379821</v>
      </c>
      <c r="Q28" s="220">
        <f t="shared" si="3"/>
        <v>6.686189674329821</v>
      </c>
      <c r="R28" s="220">
        <f>VLOOKUP($B28,'Complexity of the crisis'!$C$6:$AN$300,22,FALSE)</f>
        <v>5.6889767266440563</v>
      </c>
      <c r="S28" s="220">
        <f>VLOOKUP($B28,'Complexity of the crisis'!$C$6:$AN$300,38,FALSE)</f>
        <v>7.5</v>
      </c>
      <c r="T28" s="222" t="str">
        <f>VLOOKUP(B28,Lists!$C$3:$E$300,3,FALSE)</f>
        <v>Americas</v>
      </c>
      <c r="U28" s="233">
        <f>VLOOKUP(B28,'INFORM Severity - hidden'!$C$5:$V$300,20,FALSE)</f>
        <v>46234</v>
      </c>
    </row>
    <row r="29" spans="1:21">
      <c r="A29" s="130" t="str">
        <f t="array" ref="A29">IFERROR(INDEX(Lists!$B$2:$B$200,SMALL(IF(Lists!$I$2:$I$200="Individual",ROW(Lists!$B$2:$B$200)),ROW(25:25))-1,1),"")</f>
        <v>International displacement to Egypt</v>
      </c>
      <c r="B29" s="131" t="str">
        <f>VLOOKUP(A29,Lists!$B$2:$G$200,2,FALSE)</f>
        <v>EGY004</v>
      </c>
      <c r="C29" s="131" t="str">
        <f>VLOOKUP(B29,'INFORM Severity - hidden'!$C$5:$D$200,2,FALSE)</f>
        <v>Egypt</v>
      </c>
      <c r="D29" s="131" t="str">
        <f>VLOOKUP(A29,Lists!$B$2:$G$200,3,FALSE)</f>
        <v>EGY</v>
      </c>
      <c r="E29" s="132" t="str">
        <f>VLOOKUP(A29,Lists!$B$2:$G$200,5,FALSE)</f>
        <v>International Displacement</v>
      </c>
      <c r="F29" s="219">
        <f t="shared" si="0"/>
        <v>5.8</v>
      </c>
      <c r="G29" s="230">
        <f t="array" ref="G29">_xlfn.IFS(F29="x", "x", F29&lt;=2, 1, F29&lt;=4, 2, F29&lt;=6, 3, F29&lt;=8, 4, F29&lt;=10, 5)</f>
        <v>3</v>
      </c>
      <c r="H29" s="220" t="str">
        <f t="shared" si="1"/>
        <v>Medium</v>
      </c>
      <c r="I29" s="221" t="str">
        <f>INDEX(Trends!$D$3:$D$404,MATCH(B29,Trends!$C$3:$C$404,0))</f>
        <v>Increasing</v>
      </c>
      <c r="J29" s="220" t="str">
        <f>VLOOKUP($B29,Reliability!$A$3:$I$300,9,FALSE)</f>
        <v>Very High</v>
      </c>
      <c r="K29" s="220">
        <f t="shared" si="2"/>
        <v>4.8097504005664291</v>
      </c>
      <c r="L29" s="220">
        <f>VLOOKUP($B29,'Impact of the crisis'!$C$6:$N$300,12,FALSE)</f>
        <v>4.1284500012042509</v>
      </c>
      <c r="M29" s="220">
        <f>VLOOKUP($B29,'Impact of the crisis'!$C$6:$AB$300,26,FALSE)</f>
        <v>5.125051619512675</v>
      </c>
      <c r="N29" s="220">
        <f>VLOOKUP($B29,'Conditions of people affected'!$C$6:$R$300,16,FALSE)</f>
        <v>6.6136712447377191</v>
      </c>
      <c r="O29" s="220">
        <f>VLOOKUP($B29,'Conditions of people affected'!$C$6:$R$300,9,FALSE)</f>
        <v>7.2273424894754372</v>
      </c>
      <c r="P29" s="220">
        <f>VLOOKUP($B29,'Conditions of people affected'!$C$6:$R$300,15,FALSE)</f>
        <v>6.0000000000000009</v>
      </c>
      <c r="Q29" s="220">
        <f t="shared" si="3"/>
        <v>5.0446392368495037</v>
      </c>
      <c r="R29" s="220">
        <f>VLOOKUP($B29,'Complexity of the crisis'!$C$6:$AN$300,22,FALSE)</f>
        <v>4.552324398024691</v>
      </c>
      <c r="S29" s="220">
        <f>VLOOKUP($B29,'Complexity of the crisis'!$C$6:$AN$300,38,FALSE)</f>
        <v>5.5</v>
      </c>
      <c r="T29" s="222" t="str">
        <f>VLOOKUP(B29,Lists!$C$3:$E$300,3,FALSE)</f>
        <v>Africa</v>
      </c>
      <c r="U29" s="233">
        <f>VLOOKUP(B29,'INFORM Severity - hidden'!$C$5:$V$300,20,FALSE)</f>
        <v>46234</v>
      </c>
    </row>
    <row r="30" spans="1:21">
      <c r="A30" s="130" t="str">
        <f t="array" ref="A30">IFERROR(INDEX(Lists!$B$2:$B$200,SMALL(IF(Lists!$I$2:$I$200="Individual",ROW(Lists!$B$2:$B$200)),ROW(26:26))-1,1),"")</f>
        <v>Complex crisis in Eritrea</v>
      </c>
      <c r="B30" s="131" t="str">
        <f>VLOOKUP(A30,Lists!$B$2:$G$200,2,FALSE)</f>
        <v>ERI001</v>
      </c>
      <c r="C30" s="131" t="str">
        <f>VLOOKUP(B30,'INFORM Severity - hidden'!$C$5:$D$200,2,FALSE)</f>
        <v>Eritrea</v>
      </c>
      <c r="D30" s="131" t="str">
        <f>VLOOKUP(A30,Lists!$B$2:$G$200,3,FALSE)</f>
        <v>ERI</v>
      </c>
      <c r="E30" s="132" t="str">
        <f>VLOOKUP(A30,Lists!$B$2:$G$200,5,FALSE)</f>
        <v>International Displacement,Political/economic crisis</v>
      </c>
      <c r="F30" s="219">
        <f t="shared" si="0"/>
        <v>6.5</v>
      </c>
      <c r="G30" s="230">
        <f t="array" ref="G30">_xlfn.IFS(F30="x", "x", F30&lt;=2, 1, F30&lt;=4, 2, F30&lt;=6, 3, F30&lt;=8, 4, F30&lt;=10, 5)</f>
        <v>4</v>
      </c>
      <c r="H30" s="220" t="str">
        <f t="shared" si="1"/>
        <v>High</v>
      </c>
      <c r="I30" s="221" t="str">
        <f>INDEX(Trends!$D$3:$D$404,MATCH(B30,Trends!$C$3:$C$404,0))</f>
        <v>Increasing</v>
      </c>
      <c r="J30" s="220" t="str">
        <f>VLOOKUP($B30,Reliability!$A$3:$I$300,9,FALSE)</f>
        <v>High</v>
      </c>
      <c r="K30" s="220">
        <f t="shared" si="2"/>
        <v>7.4555568209430687</v>
      </c>
      <c r="L30" s="220">
        <f>VLOOKUP($B30,'Impact of the crisis'!$C$6:$N$300,12,FALSE)</f>
        <v>7.7607261483279011</v>
      </c>
      <c r="M30" s="220">
        <f>VLOOKUP($B30,'Impact of the crisis'!$C$6:$AB$300,26,FALSE)</f>
        <v>7.2927016110658744</v>
      </c>
      <c r="N30" s="220">
        <f>VLOOKUP($B30,'Conditions of people affected'!$C$6:$R$300,16,FALSE)</f>
        <v>6.4023211419303756</v>
      </c>
      <c r="O30" s="220">
        <f>VLOOKUP($B30,'Conditions of people affected'!$C$6:$R$300,9,FALSE)</f>
        <v>6.8046422838607512</v>
      </c>
      <c r="P30" s="220">
        <f>VLOOKUP($B30,'Conditions of people affected'!$C$6:$R$300,15,FALSE)</f>
        <v>6.0000000000000009</v>
      </c>
      <c r="Q30" s="220">
        <f t="shared" si="3"/>
        <v>5.9584983241753777</v>
      </c>
      <c r="R30" s="220">
        <f>VLOOKUP($B30,'Complexity of the crisis'!$C$6:$AN$300,22,FALSE)</f>
        <v>7.0952326776851846</v>
      </c>
      <c r="S30" s="220">
        <f>VLOOKUP($B30,'Complexity of the crisis'!$C$6:$AN$300,38,FALSE)</f>
        <v>4.5</v>
      </c>
      <c r="T30" s="222" t="str">
        <f>VLOOKUP(B30,Lists!$C$3:$E$300,3,FALSE)</f>
        <v>Africa</v>
      </c>
      <c r="U30" s="233">
        <f>VLOOKUP(B30,'INFORM Severity - hidden'!$C$5:$V$300,20,FALSE)</f>
        <v>46234</v>
      </c>
    </row>
    <row r="31" spans="1:21">
      <c r="A31" s="130" t="str">
        <f t="array" ref="A31">IFERROR(INDEX(Lists!$B$2:$B$200,SMALL(IF(Lists!$I$2:$I$200="Individual",ROW(Lists!$B$2:$B$200)),ROW(27:27))-1,1),"")</f>
        <v>International displacement to Spain</v>
      </c>
      <c r="B31" s="131" t="str">
        <f>VLOOKUP(A31,Lists!$B$2:$G$200,2,FALSE)</f>
        <v>ESP002</v>
      </c>
      <c r="C31" s="131" t="str">
        <f>VLOOKUP(B31,'INFORM Severity - hidden'!$C$5:$D$200,2,FALSE)</f>
        <v>Spain</v>
      </c>
      <c r="D31" s="131" t="str">
        <f>VLOOKUP(A31,Lists!$B$2:$G$200,3,FALSE)</f>
        <v>ESP</v>
      </c>
      <c r="E31" s="132" t="str">
        <f>VLOOKUP(A31,Lists!$B$2:$G$200,5,FALSE)</f>
        <v>International Displacement</v>
      </c>
      <c r="F31" s="219">
        <f t="shared" si="0"/>
        <v>3.5</v>
      </c>
      <c r="G31" s="230">
        <f t="array" ref="G31">_xlfn.IFS(F31="x", "x", F31&lt;=2, 1, F31&lt;=4, 2, F31&lt;=6, 3, F31&lt;=8, 4, F31&lt;=10, 5)</f>
        <v>2</v>
      </c>
      <c r="H31" s="220" t="str">
        <f t="shared" si="1"/>
        <v>Low</v>
      </c>
      <c r="I31" s="221" t="str">
        <f>INDEX(Trends!$D$3:$D$404,MATCH(B31,Trends!$C$3:$C$404,0))</f>
        <v>Increasing</v>
      </c>
      <c r="J31" s="220" t="str">
        <f>VLOOKUP($B31,Reliability!$A$3:$I$300,9,FALSE)</f>
        <v>Very High</v>
      </c>
      <c r="K31" s="220">
        <f t="shared" si="2"/>
        <v>5.1932290359175717</v>
      </c>
      <c r="L31" s="220">
        <f>VLOOKUP($B31,'Impact of the crisis'!$C$6:$N$300,12,FALSE)</f>
        <v>4.5608588069573361</v>
      </c>
      <c r="M31" s="220">
        <f>VLOOKUP($B31,'Impact of the crisis'!$C$6:$AB$300,26,FALSE)</f>
        <v>5.4861380628238354</v>
      </c>
      <c r="N31" s="220">
        <f>VLOOKUP($B31,'Conditions of people affected'!$C$6:$R$300,16,FALSE)</f>
        <v>2.8162143483332009</v>
      </c>
      <c r="O31" s="220">
        <f>VLOOKUP($B31,'Conditions of people affected'!$C$6:$R$300,9,FALSE)</f>
        <v>3.0809309535396068</v>
      </c>
      <c r="P31" s="220">
        <f>VLOOKUP($B31,'Conditions of people affected'!$C$6:$R$300,15,FALSE)</f>
        <v>2.5514977431267947</v>
      </c>
      <c r="Q31" s="220">
        <f t="shared" si="3"/>
        <v>3.0242085056617709</v>
      </c>
      <c r="R31" s="220">
        <f>VLOOKUP($B31,'Complexity of the crisis'!$C$6:$AN$300,22,FALSE)</f>
        <v>3.5165053853019526</v>
      </c>
      <c r="S31" s="220">
        <f>VLOOKUP($B31,'Complexity of the crisis'!$C$6:$AN$300,38,FALSE)</f>
        <v>2.5</v>
      </c>
      <c r="T31" s="222" t="str">
        <f>VLOOKUP(B31,Lists!$C$3:$E$300,3,FALSE)</f>
        <v>Europe</v>
      </c>
      <c r="U31" s="233">
        <f>VLOOKUP(B31,'INFORM Severity - hidden'!$C$5:$V$300,20,FALSE)</f>
        <v>46234</v>
      </c>
    </row>
    <row r="32" spans="1:21">
      <c r="A32" s="130" t="str">
        <f t="array" ref="A32">IFERROR(INDEX(Lists!$B$2:$B$200,SMALL(IF(Lists!$I$2:$I$200="Individual",ROW(Lists!$B$2:$B$200)),ROW(28:28))-1,1),"")</f>
        <v>International Displacement to Ethiopia</v>
      </c>
      <c r="B32" s="131" t="str">
        <f>VLOOKUP(A32,Lists!$B$2:$G$200,2,FALSE)</f>
        <v>ETH003</v>
      </c>
      <c r="C32" s="131" t="str">
        <f>VLOOKUP(B32,'INFORM Severity - hidden'!$C$5:$D$200,2,FALSE)</f>
        <v>Ethiopia</v>
      </c>
      <c r="D32" s="131" t="str">
        <f>VLOOKUP(A32,Lists!$B$2:$G$200,3,FALSE)</f>
        <v>ETH</v>
      </c>
      <c r="E32" s="132" t="str">
        <f>VLOOKUP(A32,Lists!$B$2:$G$200,5,FALSE)</f>
        <v>International Displacement</v>
      </c>
      <c r="F32" s="219">
        <f t="shared" si="0"/>
        <v>6.8</v>
      </c>
      <c r="G32" s="230">
        <f t="array" ref="G32">_xlfn.IFS(F32="x", "x", F32&lt;=2, 1, F32&lt;=4, 2, F32&lt;=6, 3, F32&lt;=8, 4, F32&lt;=10, 5)</f>
        <v>4</v>
      </c>
      <c r="H32" s="220" t="str">
        <f t="shared" si="1"/>
        <v>High</v>
      </c>
      <c r="I32" s="221" t="str">
        <f>INDEX(Trends!$D$3:$D$404,MATCH(B32,Trends!$C$3:$C$404,0))</f>
        <v>Increasing</v>
      </c>
      <c r="J32" s="220" t="str">
        <f>VLOOKUP($B32,Reliability!$A$3:$I$300,9,FALSE)</f>
        <v>High</v>
      </c>
      <c r="K32" s="220">
        <f t="shared" si="2"/>
        <v>7.1238261804927934</v>
      </c>
      <c r="L32" s="220">
        <f>VLOOKUP($B32,'Impact of the crisis'!$C$6:$N$300,12,FALSE)</f>
        <v>5.5573587200414467</v>
      </c>
      <c r="M32" s="220">
        <f>VLOOKUP($B32,'Impact of the crisis'!$C$6:$AB$300,26,FALSE)</f>
        <v>7.7326210126974768</v>
      </c>
      <c r="N32" s="220">
        <f>VLOOKUP($B32,'Conditions of people affected'!$C$6:$R$300,16,FALSE)</f>
        <v>6.4179438520550711</v>
      </c>
      <c r="O32" s="220">
        <f>VLOOKUP($B32,'Conditions of people affected'!$C$6:$R$300,9,FALSE)</f>
        <v>6.8358877041101413</v>
      </c>
      <c r="P32" s="220">
        <f>VLOOKUP($B32,'Conditions of people affected'!$C$6:$R$300,15,FALSE)</f>
        <v>6.0000000000000009</v>
      </c>
      <c r="Q32" s="220">
        <f t="shared" si="3"/>
        <v>7.1579112112839045</v>
      </c>
      <c r="R32" s="220">
        <f>VLOOKUP($B32,'Complexity of the crisis'!$C$6:$AN$300,22,FALSE)</f>
        <v>6.7834155716666658</v>
      </c>
      <c r="S32" s="220">
        <f>VLOOKUP($B32,'Complexity of the crisis'!$C$6:$AN$300,38,FALSE)</f>
        <v>7.5</v>
      </c>
      <c r="T32" s="222" t="str">
        <f>VLOOKUP(B32,Lists!$C$3:$E$300,3,FALSE)</f>
        <v>Africa</v>
      </c>
      <c r="U32" s="233">
        <f>VLOOKUP(B32,'INFORM Severity - hidden'!$C$5:$V$300,20,FALSE)</f>
        <v>46234</v>
      </c>
    </row>
    <row r="33" spans="1:21">
      <c r="A33" s="130" t="str">
        <f t="array" ref="A33">IFERROR(INDEX(Lists!$B$2:$B$200,SMALL(IF(Lists!$I$2:$I$200="Individual",ROW(Lists!$B$2:$B$200)),ROW(29:29))-1,1),"")</f>
        <v>Conflict, Climatic and Economic shocks in Ethiopia</v>
      </c>
      <c r="B33" s="131" t="str">
        <f>VLOOKUP(A33,Lists!$B$2:$G$200,2,FALSE)</f>
        <v>ETH006</v>
      </c>
      <c r="C33" s="131" t="str">
        <f>VLOOKUP(B33,'INFORM Severity - hidden'!$C$5:$D$200,2,FALSE)</f>
        <v>Ethiopia</v>
      </c>
      <c r="D33" s="131" t="str">
        <f>VLOOKUP(A33,Lists!$B$2:$G$200,3,FALSE)</f>
        <v>ETH</v>
      </c>
      <c r="E33" s="132" t="str">
        <f>VLOOKUP(A33,Lists!$B$2:$G$200,5,FALSE)</f>
        <v>Conflict/ Violence,Floods,Drought/drier conditions,Political/economic crisis</v>
      </c>
      <c r="F33" s="219">
        <f t="shared" si="0"/>
        <v>8.4</v>
      </c>
      <c r="G33" s="230">
        <f t="array" ref="G33">_xlfn.IFS(F33="x", "x", F33&lt;=2, 1, F33&lt;=4, 2, F33&lt;=6, 3, F33&lt;=8, 4, F33&lt;=10, 5)</f>
        <v>5</v>
      </c>
      <c r="H33" s="220" t="str">
        <f t="shared" si="1"/>
        <v>Very High</v>
      </c>
      <c r="I33" s="221" t="str">
        <f>INDEX(Trends!$D$3:$D$404,MATCH(B33,Trends!$C$3:$C$404,0))</f>
        <v>Decreasing</v>
      </c>
      <c r="J33" s="220" t="str">
        <f>VLOOKUP($B33,Reliability!$A$3:$I$300,9,FALSE)</f>
        <v>High</v>
      </c>
      <c r="K33" s="220">
        <f t="shared" si="2"/>
        <v>9.311222884672679</v>
      </c>
      <c r="L33" s="220">
        <f>VLOOKUP($B33,'Impact of the crisis'!$C$6:$N$300,12,FALSE)</f>
        <v>9.9999993218807806</v>
      </c>
      <c r="M33" s="220">
        <f>VLOOKUP($B33,'Impact of the crisis'!$C$6:$AB$300,26,FALSE)</f>
        <v>8.8202992325803873</v>
      </c>
      <c r="N33" s="220">
        <f>VLOOKUP($B33,'Conditions of people affected'!$C$6:$R$300,16,FALSE)</f>
        <v>8</v>
      </c>
      <c r="O33" s="220">
        <f>VLOOKUP($B33,'Conditions of people affected'!$C$6:$R$300,9,FALSE)</f>
        <v>10</v>
      </c>
      <c r="P33" s="220">
        <f>VLOOKUP($B33,'Conditions of people affected'!$C$6:$R$300,15,FALSE)</f>
        <v>6.0000000000000009</v>
      </c>
      <c r="Q33" s="220">
        <f t="shared" si="3"/>
        <v>8.0884887167609403</v>
      </c>
      <c r="R33" s="220">
        <f>VLOOKUP($B33,'Complexity of the crisis'!$C$6:$AN$300,22,FALSE)</f>
        <v>6.7834155716666658</v>
      </c>
      <c r="S33" s="220">
        <f>VLOOKUP($B33,'Complexity of the crisis'!$C$6:$AN$300,38,FALSE)</f>
        <v>9</v>
      </c>
      <c r="T33" s="222" t="str">
        <f>VLOOKUP(B33,Lists!$C$3:$E$300,3,FALSE)</f>
        <v>Africa</v>
      </c>
      <c r="U33" s="233">
        <f>VLOOKUP(B33,'INFORM Severity - hidden'!$C$5:$V$300,20,FALSE)</f>
        <v>46234</v>
      </c>
    </row>
    <row r="34" spans="1:21">
      <c r="A34" s="130" t="str">
        <f t="array" ref="A34">IFERROR(INDEX(Lists!$B$2:$B$200,SMALL(IF(Lists!$I$2:$I$200="Individual",ROW(Lists!$B$2:$B$200)),ROW(30:30))-1,1),"")</f>
        <v>International Displacement to Greece</v>
      </c>
      <c r="B34" s="131" t="str">
        <f>VLOOKUP(A34,Lists!$B$2:$G$200,2,FALSE)</f>
        <v>GRC002</v>
      </c>
      <c r="C34" s="131" t="str">
        <f>VLOOKUP(B34,'INFORM Severity - hidden'!$C$5:$D$200,2,FALSE)</f>
        <v>Greece</v>
      </c>
      <c r="D34" s="131" t="str">
        <f>VLOOKUP(A34,Lists!$B$2:$G$200,3,FALSE)</f>
        <v>GRC</v>
      </c>
      <c r="E34" s="132" t="str">
        <f>VLOOKUP(A34,Lists!$B$2:$G$200,5,FALSE)</f>
        <v>International Displacement</v>
      </c>
      <c r="F34" s="219">
        <f t="shared" si="0"/>
        <v>4.3</v>
      </c>
      <c r="G34" s="230">
        <f t="array" ref="G34">_xlfn.IFS(F34="x", "x", F34&lt;=2, 1, F34&lt;=4, 2, F34&lt;=6, 3, F34&lt;=8, 4, F34&lt;=10, 5)</f>
        <v>3</v>
      </c>
      <c r="H34" s="220" t="str">
        <f t="shared" si="1"/>
        <v>Medium</v>
      </c>
      <c r="I34" s="221" t="str">
        <f>INDEX(Trends!$D$3:$D$404,MATCH(B34,Trends!$C$3:$C$404,0))</f>
        <v>Decreasing</v>
      </c>
      <c r="J34" s="220" t="str">
        <f>VLOOKUP($B34,Reliability!$A$3:$I$300,9,FALSE)</f>
        <v>Very High</v>
      </c>
      <c r="K34" s="220">
        <f t="shared" si="2"/>
        <v>4.6582173409763321</v>
      </c>
      <c r="L34" s="220">
        <f>VLOOKUP($B34,'Impact of the crisis'!$C$6:$N$300,12,FALSE)</f>
        <v>1.8393177662472837</v>
      </c>
      <c r="M34" s="220">
        <f>VLOOKUP($B34,'Impact of the crisis'!$C$6:$AB$300,26,FALSE)</f>
        <v>5.7277947608717694</v>
      </c>
      <c r="N34" s="220">
        <f>VLOOKUP($B34,'Conditions of people affected'!$C$6:$R$300,16,FALSE)</f>
        <v>4.5984023205351576</v>
      </c>
      <c r="O34" s="220">
        <f>VLOOKUP($B34,'Conditions of people affected'!$C$6:$R$300,9,FALSE)</f>
        <v>3.1968046410703135</v>
      </c>
      <c r="P34" s="220">
        <f>VLOOKUP($B34,'Conditions of people affected'!$C$6:$R$300,15,FALSE)</f>
        <v>6.0000000000000009</v>
      </c>
      <c r="Q34" s="220">
        <f t="shared" si="3"/>
        <v>3.5455746255437868</v>
      </c>
      <c r="R34" s="220">
        <f>VLOOKUP($B34,'Complexity of the crisis'!$C$6:$AN$300,22,FALSE)</f>
        <v>3.5908763544679942</v>
      </c>
      <c r="S34" s="220">
        <f>VLOOKUP($B34,'Complexity of the crisis'!$C$6:$AN$300,38,FALSE)</f>
        <v>3.5</v>
      </c>
      <c r="T34" s="222" t="str">
        <f>VLOOKUP(B34,Lists!$C$3:$E$300,3,FALSE)</f>
        <v>Europe</v>
      </c>
      <c r="U34" s="233">
        <f>VLOOKUP(B34,'INFORM Severity - hidden'!$C$5:$V$300,20,FALSE)</f>
        <v>46234</v>
      </c>
    </row>
    <row r="35" spans="1:21">
      <c r="A35" s="130" t="str">
        <f t="array" ref="A35">IFERROR(INDEX(Lists!$B$2:$B$200,SMALL(IF(Lists!$I$2:$I$200="Individual",ROW(Lists!$B$2:$B$200)),ROW(31:31))-1,1),"")</f>
        <v>Climatic Shocks and Violence in Guatemala</v>
      </c>
      <c r="B35" s="131" t="str">
        <f>VLOOKUP(A35,Lists!$B$2:$G$200,2,FALSE)</f>
        <v>GTM001</v>
      </c>
      <c r="C35" s="131" t="str">
        <f>VLOOKUP(B35,'INFORM Severity - hidden'!$C$5:$D$200,2,FALSE)</f>
        <v>Guatemala</v>
      </c>
      <c r="D35" s="131" t="str">
        <f>VLOOKUP(A35,Lists!$B$2:$G$200,3,FALSE)</f>
        <v>GTM</v>
      </c>
      <c r="E35" s="132" t="str">
        <f>VLOOKUP(A35,Lists!$B$2:$G$200,5,FALSE)</f>
        <v>Conflict/ Violence,Drought/drier conditions</v>
      </c>
      <c r="F35" s="219">
        <f t="shared" si="0"/>
        <v>7.3</v>
      </c>
      <c r="G35" s="230">
        <f t="array" ref="G35">_xlfn.IFS(F35="x", "x", F35&lt;=2, 1, F35&lt;=4, 2, F35&lt;=6, 3, F35&lt;=8, 4, F35&lt;=10, 5)</f>
        <v>4</v>
      </c>
      <c r="H35" s="220" t="str">
        <f t="shared" si="1"/>
        <v>High</v>
      </c>
      <c r="I35" s="221" t="str">
        <f>INDEX(Trends!$D$3:$D$404,MATCH(B35,Trends!$C$3:$C$404,0))</f>
        <v>Increasing</v>
      </c>
      <c r="J35" s="220" t="str">
        <f>VLOOKUP($B35,Reliability!$A$3:$I$300,9,FALSE)</f>
        <v>Very High</v>
      </c>
      <c r="K35" s="220">
        <f t="shared" si="2"/>
        <v>8.1275351684815291</v>
      </c>
      <c r="L35" s="220">
        <f>VLOOKUP($B35,'Impact of the crisis'!$C$6:$N$300,12,FALSE)</f>
        <v>8.8375287787475045</v>
      </c>
      <c r="M35" s="220">
        <f>VLOOKUP($B35,'Impact of the crisis'!$C$6:$AB$300,26,FALSE)</f>
        <v>7.6932823338379546</v>
      </c>
      <c r="N35" s="220">
        <f>VLOOKUP($B35,'Conditions of people affected'!$C$6:$R$300,16,FALSE)</f>
        <v>7.4009901632724073</v>
      </c>
      <c r="O35" s="220">
        <f>VLOOKUP($B35,'Conditions of people affected'!$C$6:$R$300,9,FALSE)</f>
        <v>8.2628498917622082</v>
      </c>
      <c r="P35" s="220">
        <f>VLOOKUP($B35,'Conditions of people affected'!$C$6:$R$300,15,FALSE)</f>
        <v>6.5391304347826074</v>
      </c>
      <c r="Q35" s="220">
        <f t="shared" si="3"/>
        <v>6.6099631023049676</v>
      </c>
      <c r="R35" s="220">
        <f>VLOOKUP($B35,'Complexity of the crisis'!$C$6:$AN$300,22,FALSE)</f>
        <v>6.1829219063917691</v>
      </c>
      <c r="S35" s="220">
        <f>VLOOKUP($B35,'Complexity of the crisis'!$C$6:$AN$300,38,FALSE)</f>
        <v>7</v>
      </c>
      <c r="T35" s="222" t="str">
        <f>VLOOKUP(B35,Lists!$C$3:$E$300,3,FALSE)</f>
        <v>Americas</v>
      </c>
      <c r="U35" s="233">
        <f>VLOOKUP(B35,'INFORM Severity - hidden'!$C$5:$V$300,20,FALSE)</f>
        <v>46234</v>
      </c>
    </row>
    <row r="36" spans="1:21">
      <c r="A36" s="130" t="str">
        <f t="array" ref="A36">IFERROR(INDEX(Lists!$B$2:$B$200,SMALL(IF(Lists!$I$2:$I$200="Individual",ROW(Lists!$B$2:$B$200)),ROW(32:32))-1,1),"")</f>
        <v>Climatic Shocks and Conflict and Violence in Honduras</v>
      </c>
      <c r="B36" s="131" t="str">
        <f>VLOOKUP(A36,Lists!$B$2:$G$200,2,FALSE)</f>
        <v>HND001</v>
      </c>
      <c r="C36" s="131" t="str">
        <f>VLOOKUP(B36,'INFORM Severity - hidden'!$C$5:$D$200,2,FALSE)</f>
        <v>Honduras</v>
      </c>
      <c r="D36" s="131" t="str">
        <f>VLOOKUP(A36,Lists!$B$2:$G$200,3,FALSE)</f>
        <v>HND</v>
      </c>
      <c r="E36" s="132" t="str">
        <f>VLOOKUP(A36,Lists!$B$2:$G$200,5,FALSE)</f>
        <v>Drought/drier conditions,Conflict/ Violence</v>
      </c>
      <c r="F36" s="219">
        <f t="shared" si="0"/>
        <v>6.8</v>
      </c>
      <c r="G36" s="230">
        <f t="array" ref="G36">_xlfn.IFS(F36="x", "x", F36&lt;=2, 1, F36&lt;=4, 2, F36&lt;=6, 3, F36&lt;=8, 4, F36&lt;=10, 5)</f>
        <v>4</v>
      </c>
      <c r="H36" s="220" t="str">
        <f t="shared" si="1"/>
        <v>High</v>
      </c>
      <c r="I36" s="221" t="str">
        <f>INDEX(Trends!$D$3:$D$404,MATCH(B36,Trends!$C$3:$C$404,0))</f>
        <v>Decreasing</v>
      </c>
      <c r="J36" s="220" t="str">
        <f>VLOOKUP($B36,Reliability!$A$3:$I$300,9,FALSE)</f>
        <v>High</v>
      </c>
      <c r="K36" s="220">
        <f t="shared" si="2"/>
        <v>7.5932594771968311</v>
      </c>
      <c r="L36" s="220">
        <f>VLOOKUP($B36,'Impact of the crisis'!$C$6:$N$300,12,FALSE)</f>
        <v>8.429741205760795</v>
      </c>
      <c r="M36" s="220">
        <f>VLOOKUP($B36,'Impact of the crisis'!$C$6:$AB$300,26,FALSE)</f>
        <v>7.0817340174087224</v>
      </c>
      <c r="N36" s="220">
        <f>VLOOKUP($B36,'Conditions of people affected'!$C$6:$R$300,16,FALSE)</f>
        <v>6.9391233431160222</v>
      </c>
      <c r="O36" s="220">
        <f>VLOOKUP($B36,'Conditions of people affected'!$C$6:$R$300,9,FALSE)</f>
        <v>7.5263948343801932</v>
      </c>
      <c r="P36" s="220">
        <f>VLOOKUP($B36,'Conditions of people affected'!$C$6:$R$300,15,FALSE)</f>
        <v>6.3518518518518512</v>
      </c>
      <c r="Q36" s="220">
        <f t="shared" si="3"/>
        <v>6.009488720662592</v>
      </c>
      <c r="R36" s="220">
        <f>VLOOKUP($B36,'Complexity of the crisis'!$C$6:$AN$300,22,FALSE)</f>
        <v>5.4667988428573535</v>
      </c>
      <c r="S36" s="220">
        <f>VLOOKUP($B36,'Complexity of the crisis'!$C$6:$AN$300,38,FALSE)</f>
        <v>6.5</v>
      </c>
      <c r="T36" s="222" t="str">
        <f>VLOOKUP(B36,Lists!$C$3:$E$300,3,FALSE)</f>
        <v>Americas</v>
      </c>
      <c r="U36" s="233">
        <f>VLOOKUP(B36,'INFORM Severity - hidden'!$C$5:$V$300,20,FALSE)</f>
        <v>46234</v>
      </c>
    </row>
    <row r="37" spans="1:21">
      <c r="A37" s="130" t="str">
        <f t="array" ref="A37">IFERROR(INDEX(Lists!$B$2:$B$200,SMALL(IF(Lists!$I$2:$I$200="Individual",ROW(Lists!$B$2:$B$200)),ROW(33:33))-1,1),"")</f>
        <v>Complex crisis in Haiti</v>
      </c>
      <c r="B37" s="131" t="str">
        <f>VLOOKUP(A37,Lists!$B$2:$G$200,2,FALSE)</f>
        <v>HTI001</v>
      </c>
      <c r="C37" s="131" t="str">
        <f>VLOOKUP(B37,'INFORM Severity - hidden'!$C$5:$D$200,2,FALSE)</f>
        <v>Haiti</v>
      </c>
      <c r="D37" s="131" t="str">
        <f>VLOOKUP(A37,Lists!$B$2:$G$200,3,FALSE)</f>
        <v>HTI</v>
      </c>
      <c r="E37" s="132" t="str">
        <f>VLOOKUP(A37,Lists!$B$2:$G$200,5,FALSE)</f>
        <v>Conflict/ Violence,Political/economic crisis,Floods,Drought/drier conditions,Cyclone</v>
      </c>
      <c r="F37" s="219">
        <f t="shared" ref="F37:F68" si="4">IF(OR(N37="x",K37="x"),"x",ROUND((10-GEOMEAN(((10-K37)/10*9+1),((10-N37)/10*9+1),((10-N37)/10*9+1)))/9*7+Q37*0.3,1))</f>
        <v>8.9</v>
      </c>
      <c r="G37" s="230">
        <f t="array" ref="G37">_xlfn.IFS(F37="x", "x", F37&lt;=2, 1, F37&lt;=4, 2, F37&lt;=6, 3, F37&lt;=8, 4, F37&lt;=10, 5)</f>
        <v>5</v>
      </c>
      <c r="H37" s="220" t="str">
        <f t="shared" ref="H37:H68" si="5">IF(N37="x","x",IF(K37="x","x",(IF(G37=5,"Very High",IF(G37=4,"High",IF(G37=3,"Medium",IF(G37=2,"Low","Very Low")))))))</f>
        <v>Very High</v>
      </c>
      <c r="I37" s="221" t="str">
        <f>INDEX(Trends!$D$3:$D$404,MATCH(B37,Trends!$C$3:$C$404,0))</f>
        <v>Increasing</v>
      </c>
      <c r="J37" s="220" t="str">
        <f>VLOOKUP($B37,Reliability!$A$3:$I$300,9,FALSE)</f>
        <v>Very High</v>
      </c>
      <c r="K37" s="220">
        <f t="shared" ref="K37:K68" si="6">IF(OR(M37="x",L37="x"),"x",(10-GEOMEAN(((10-L37)/10*9+1),((10-M37)/10*9+1),((10-M37)/10*9+1)))/9*10)</f>
        <v>9.1051365629728291</v>
      </c>
      <c r="L37" s="220">
        <f>VLOOKUP($B37,'Impact of the crisis'!$C$6:$N$300,12,FALSE)</f>
        <v>8.0495881868224863</v>
      </c>
      <c r="M37" s="220">
        <f>VLOOKUP($B37,'Impact of the crisis'!$C$6:$AB$300,26,FALSE)</f>
        <v>9.4873603423174551</v>
      </c>
      <c r="N37" s="220">
        <f>VLOOKUP($B37,'Conditions of people affected'!$C$6:$R$300,16,FALSE)</f>
        <v>9.3995566626820466</v>
      </c>
      <c r="O37" s="220">
        <f>VLOOKUP($B37,'Conditions of people affected'!$C$6:$R$300,9,FALSE)</f>
        <v>9.3570965186414057</v>
      </c>
      <c r="P37" s="220">
        <f>VLOOKUP($B37,'Conditions of people affected'!$C$6:$R$300,15,FALSE)</f>
        <v>9.4420168067226875</v>
      </c>
      <c r="Q37" s="220">
        <f t="shared" ref="Q37:Q68" si="7">IF(OR(S37="x",R37="x"),R37,(10-GEOMEAN(((10-R37)/10*9+1),((10-S37)/10*9+1)))/9*10)</f>
        <v>8.0719845278054692</v>
      </c>
      <c r="R37" s="220">
        <f>VLOOKUP($B37,'Complexity of the crisis'!$C$6:$AN$300,22,FALSE)</f>
        <v>6.7360261898376779</v>
      </c>
      <c r="S37" s="220">
        <f>VLOOKUP($B37,'Complexity of the crisis'!$C$6:$AN$300,38,FALSE)</f>
        <v>9</v>
      </c>
      <c r="T37" s="222" t="str">
        <f>VLOOKUP(B37,Lists!$C$3:$E$300,3,FALSE)</f>
        <v>Americas</v>
      </c>
      <c r="U37" s="233">
        <f>VLOOKUP(B37,'INFORM Severity - hidden'!$C$5:$V$300,20,FALSE)</f>
        <v>46234</v>
      </c>
    </row>
    <row r="38" spans="1:21">
      <c r="A38" s="130" t="str">
        <f t="array" ref="A38">IFERROR(INDEX(Lists!$B$2:$B$200,SMALL(IF(Lists!$I$2:$I$200="Individual",ROW(Lists!$B$2:$B$200)),ROW(34:34))-1,1),"")</f>
        <v>Conflict in Papua</v>
      </c>
      <c r="B38" s="131" t="str">
        <f>VLOOKUP(A38,Lists!$B$2:$G$200,2,FALSE)</f>
        <v>IDN002</v>
      </c>
      <c r="C38" s="131" t="str">
        <f>VLOOKUP(B38,'INFORM Severity - hidden'!$C$5:$D$200,2,FALSE)</f>
        <v>Indonesia</v>
      </c>
      <c r="D38" s="131" t="str">
        <f>VLOOKUP(A38,Lists!$B$2:$G$200,3,FALSE)</f>
        <v>IDN</v>
      </c>
      <c r="E38" s="132" t="str">
        <f>VLOOKUP(A38,Lists!$B$2:$G$200,5,FALSE)</f>
        <v>Conflict/ Violence</v>
      </c>
      <c r="F38" s="219">
        <f t="shared" si="4"/>
        <v>5.4</v>
      </c>
      <c r="G38" s="230">
        <f t="array" ref="G38">_xlfn.IFS(F38="x", "x", F38&lt;=2, 1, F38&lt;=4, 2, F38&lt;=6, 3, F38&lt;=8, 4, F38&lt;=10, 5)</f>
        <v>3</v>
      </c>
      <c r="H38" s="220" t="str">
        <f t="shared" si="5"/>
        <v>Medium</v>
      </c>
      <c r="I38" s="221" t="str">
        <f>INDEX(Trends!$D$3:$D$404,MATCH(B38,Trends!$C$3:$C$404,0))</f>
        <v>Increasing</v>
      </c>
      <c r="J38" s="220" t="str">
        <f>VLOOKUP($B38,Reliability!$A$3:$I$300,9,FALSE)</f>
        <v>Very High</v>
      </c>
      <c r="K38" s="220">
        <f t="shared" si="6"/>
        <v>6.2391314779716289</v>
      </c>
      <c r="L38" s="220">
        <f>VLOOKUP($B38,'Impact of the crisis'!$C$6:$N$300,12,FALSE)</f>
        <v>4.128735567051752</v>
      </c>
      <c r="M38" s="220">
        <f>VLOOKUP($B38,'Impact of the crisis'!$C$6:$AB$300,26,FALSE)</f>
        <v>7.0414654778705623</v>
      </c>
      <c r="N38" s="220">
        <f>VLOOKUP($B38,'Conditions of people affected'!$C$6:$R$300,16,FALSE)</f>
        <v>4.2335990582314817</v>
      </c>
      <c r="O38" s="220">
        <f>VLOOKUP($B38,'Conditions of people affected'!$C$6:$R$300,9,FALSE)</f>
        <v>3.6330170381313263</v>
      </c>
      <c r="P38" s="220">
        <f>VLOOKUP($B38,'Conditions of people affected'!$C$6:$R$300,15,FALSE)</f>
        <v>4.8341810783316363</v>
      </c>
      <c r="Q38" s="220">
        <f t="shared" si="7"/>
        <v>6.3702798843546731</v>
      </c>
      <c r="R38" s="220">
        <f>VLOOKUP($B38,'Complexity of the crisis'!$C$6:$AN$300,22,FALSE)</f>
        <v>4.8871318346403241</v>
      </c>
      <c r="S38" s="220">
        <f>VLOOKUP($B38,'Complexity of the crisis'!$C$6:$AN$300,38,FALSE)</f>
        <v>7.5</v>
      </c>
      <c r="T38" s="222" t="str">
        <f>VLOOKUP(B38,Lists!$C$3:$E$300,3,FALSE)</f>
        <v>Asia</v>
      </c>
      <c r="U38" s="233">
        <f>VLOOKUP(B38,'INFORM Severity - hidden'!$C$5:$V$300,20,FALSE)</f>
        <v>46234</v>
      </c>
    </row>
    <row r="39" spans="1:21">
      <c r="A39" s="130" t="str">
        <f t="array" ref="A39">IFERROR(INDEX(Lists!$B$2:$B$200,SMALL(IF(Lists!$I$2:$I$200="Individual",ROW(Lists!$B$2:$B$200)),ROW(35:35))-1,1),"")</f>
        <v>Displacement from Afghanistan to Iran</v>
      </c>
      <c r="B39" s="131" t="str">
        <f>VLOOKUP(A39,Lists!$B$2:$G$200,2,FALSE)</f>
        <v>IRN004</v>
      </c>
      <c r="C39" s="131" t="str">
        <f>VLOOKUP(B39,'INFORM Severity - hidden'!$C$5:$D$200,2,FALSE)</f>
        <v>Iran</v>
      </c>
      <c r="D39" s="131" t="str">
        <f>VLOOKUP(A39,Lists!$B$2:$G$200,3,FALSE)</f>
        <v>IRN</v>
      </c>
      <c r="E39" s="132" t="str">
        <f>VLOOKUP(A39,Lists!$B$2:$G$200,5,FALSE)</f>
        <v>International Displacement</v>
      </c>
      <c r="F39" s="219">
        <f t="shared" si="4"/>
        <v>7.8</v>
      </c>
      <c r="G39" s="230">
        <f t="array" ref="G39">_xlfn.IFS(F39="x", "x", F39&lt;=2, 1, F39&lt;=4, 2, F39&lt;=6, 3, F39&lt;=8, 4, F39&lt;=10, 5)</f>
        <v>4</v>
      </c>
      <c r="H39" s="220" t="str">
        <f t="shared" si="5"/>
        <v>High</v>
      </c>
      <c r="I39" s="221" t="str">
        <f>INDEX(Trends!$D$3:$D$404,MATCH(B39,Trends!$C$3:$C$404,0))</f>
        <v>Decreasing</v>
      </c>
      <c r="J39" s="220" t="str">
        <f>VLOOKUP($B39,Reliability!$A$3:$I$300,9,FALSE)</f>
        <v>Medium</v>
      </c>
      <c r="K39" s="220">
        <f t="shared" si="6"/>
        <v>7.3049392476345236</v>
      </c>
      <c r="L39" s="220">
        <f>VLOOKUP($B39,'Impact of the crisis'!$C$6:$N$300,12,FALSE)</f>
        <v>5.4668971257859642</v>
      </c>
      <c r="M39" s="220">
        <f>VLOOKUP($B39,'Impact of the crisis'!$C$6:$AB$300,26,FALSE)</f>
        <v>7.985529403946785</v>
      </c>
      <c r="N39" s="220">
        <f>VLOOKUP($B39,'Conditions of people affected'!$C$6:$R$300,16,FALSE)</f>
        <v>8.1649989393002542</v>
      </c>
      <c r="O39" s="220">
        <f>VLOOKUP($B39,'Conditions of people affected'!$C$6:$R$300,9,FALSE)</f>
        <v>8.3299978786005102</v>
      </c>
      <c r="P39" s="220">
        <f>VLOOKUP($B39,'Conditions of people affected'!$C$6:$R$300,15,FALSE)</f>
        <v>8</v>
      </c>
      <c r="Q39" s="220">
        <f t="shared" si="7"/>
        <v>7.4086786068358492</v>
      </c>
      <c r="R39" s="220">
        <f>VLOOKUP($B39,'Complexity of the crisis'!$C$6:$AN$300,22,FALSE)</f>
        <v>7.315047786851852</v>
      </c>
      <c r="S39" s="220">
        <f>VLOOKUP($B39,'Complexity of the crisis'!$C$6:$AN$300,38,FALSE)</f>
        <v>7.5</v>
      </c>
      <c r="T39" s="222" t="str">
        <f>VLOOKUP(B39,Lists!$C$3:$E$300,3,FALSE)</f>
        <v>Middle east</v>
      </c>
      <c r="U39" s="233">
        <f>VLOOKUP(B39,'INFORM Severity - hidden'!$C$5:$V$300,20,FALSE)</f>
        <v>46234</v>
      </c>
    </row>
    <row r="40" spans="1:21">
      <c r="A40" s="130" t="str">
        <f t="array" ref="A40">IFERROR(INDEX(Lists!$B$2:$B$200,SMALL(IF(Lists!$I$2:$I$200="Individual",ROW(Lists!$B$2:$B$200)),ROW(36:36))-1,1),"")</f>
        <v>Conflict in Iran</v>
      </c>
      <c r="B40" s="131" t="str">
        <f>VLOOKUP(A40,Lists!$B$2:$G$200,2,FALSE)</f>
        <v>IRN005</v>
      </c>
      <c r="C40" s="131" t="str">
        <f>VLOOKUP(B40,'INFORM Severity - hidden'!$C$5:$D$200,2,FALSE)</f>
        <v>Iran</v>
      </c>
      <c r="D40" s="131" t="str">
        <f>VLOOKUP(A40,Lists!$B$2:$G$200,3,FALSE)</f>
        <v>IRN</v>
      </c>
      <c r="E40" s="132" t="str">
        <f>VLOOKUP(A40,Lists!$B$2:$G$200,5,FALSE)</f>
        <v>Conflict/ Violence,Political/economic crisis</v>
      </c>
      <c r="F40" s="219">
        <f t="shared" si="4"/>
        <v>8.4</v>
      </c>
      <c r="G40" s="230">
        <f t="array" ref="G40">_xlfn.IFS(F40="x", "x", F40&lt;=2, 1, F40&lt;=4, 2, F40&lt;=6, 3, F40&lt;=8, 4, F40&lt;=10, 5)</f>
        <v>5</v>
      </c>
      <c r="H40" s="220" t="str">
        <f t="shared" si="5"/>
        <v>Very High</v>
      </c>
      <c r="I40" s="221" t="str">
        <f>INDEX(Trends!$D$3:$D$404,MATCH(B40,Trends!$C$3:$C$404,0))</f>
        <v>Increasing</v>
      </c>
      <c r="J40" s="220" t="str">
        <f>VLOOKUP($B40,Reliability!$A$3:$I$300,9,FALSE)</f>
        <v>High</v>
      </c>
      <c r="K40" s="220">
        <f t="shared" si="6"/>
        <v>8.7849734477306978</v>
      </c>
      <c r="L40" s="220">
        <f>VLOOKUP($B40,'Impact of the crisis'!$C$6:$N$300,12,FALSE)</f>
        <v>9.7450274041342944</v>
      </c>
      <c r="M40" s="220">
        <f>VLOOKUP($B40,'Impact of the crisis'!$C$6:$AB$300,26,FALSE)</f>
        <v>8.0757213562090833</v>
      </c>
      <c r="N40" s="220">
        <f>VLOOKUP($B40,'Conditions of people affected'!$C$6:$R$300,16,FALSE)</f>
        <v>8</v>
      </c>
      <c r="O40" s="220">
        <f>VLOOKUP($B40,'Conditions of people affected'!$C$6:$R$300,9,FALSE)</f>
        <v>10</v>
      </c>
      <c r="P40" s="220">
        <f>VLOOKUP($B40,'Conditions of people affected'!$C$6:$R$300,15,FALSE)</f>
        <v>6.0000000000000009</v>
      </c>
      <c r="Q40" s="220">
        <f t="shared" si="7"/>
        <v>8.6380806219752664</v>
      </c>
      <c r="R40" s="220">
        <f>VLOOKUP($B40,'Complexity of the crisis'!$C$6:$AN$300,22,FALSE)</f>
        <v>7.315047786851852</v>
      </c>
      <c r="S40" s="220">
        <f>VLOOKUP($B40,'Complexity of the crisis'!$C$6:$AN$300,38,FALSE)</f>
        <v>9.5</v>
      </c>
      <c r="T40" s="222" t="str">
        <f>VLOOKUP(B40,Lists!$C$3:$E$300,3,FALSE)</f>
        <v>Middle east</v>
      </c>
      <c r="U40" s="233">
        <f>VLOOKUP(B40,'INFORM Severity - hidden'!$C$5:$V$300,20,FALSE)</f>
        <v>46234</v>
      </c>
    </row>
    <row r="41" spans="1:21">
      <c r="A41" s="130" t="str">
        <f t="array" ref="A41">IFERROR(INDEX(Lists!$B$2:$B$200,SMALL(IF(Lists!$I$2:$I$200="Individual",ROW(Lists!$B$2:$B$200)),ROW(37:37))-1,1),"")</f>
        <v>Internal displacement in Iraq</v>
      </c>
      <c r="B41" s="131" t="str">
        <f>VLOOKUP(A41,Lists!$B$2:$G$200,2,FALSE)</f>
        <v>IRQ002</v>
      </c>
      <c r="C41" s="131" t="str">
        <f>VLOOKUP(B41,'INFORM Severity - hidden'!$C$5:$D$200,2,FALSE)</f>
        <v>Iraq</v>
      </c>
      <c r="D41" s="131" t="str">
        <f>VLOOKUP(A41,Lists!$B$2:$G$200,3,FALSE)</f>
        <v>IRQ</v>
      </c>
      <c r="E41" s="132" t="str">
        <f>VLOOKUP(A41,Lists!$B$2:$G$200,5,FALSE)</f>
        <v>Conflict/ Violence,Political/economic crisis</v>
      </c>
      <c r="F41" s="219">
        <f t="shared" si="4"/>
        <v>6.9</v>
      </c>
      <c r="G41" s="230">
        <f t="array" ref="G41">_xlfn.IFS(F41="x", "x", F41&lt;=2, 1, F41&lt;=4, 2, F41&lt;=6, 3, F41&lt;=8, 4, F41&lt;=10, 5)</f>
        <v>4</v>
      </c>
      <c r="H41" s="220" t="str">
        <f t="shared" si="5"/>
        <v>High</v>
      </c>
      <c r="I41" s="221" t="str">
        <f>INDEX(Trends!$D$3:$D$404,MATCH(B41,Trends!$C$3:$C$404,0))</f>
        <v>Increasing</v>
      </c>
      <c r="J41" s="220" t="str">
        <f>VLOOKUP($B41,Reliability!$A$3:$I$300,9,FALSE)</f>
        <v>High</v>
      </c>
      <c r="K41" s="220">
        <f t="shared" si="6"/>
        <v>7.6731080939331342</v>
      </c>
      <c r="L41" s="220">
        <f>VLOOKUP($B41,'Impact of the crisis'!$C$6:$N$300,12,FALSE)</f>
        <v>9.3928358599268726</v>
      </c>
      <c r="M41" s="220">
        <f>VLOOKUP($B41,'Impact of the crisis'!$C$6:$AB$300,26,FALSE)</f>
        <v>6.2480132081045436</v>
      </c>
      <c r="N41" s="220">
        <f>VLOOKUP($B41,'Conditions of people affected'!$C$6:$R$300,16,FALSE)</f>
        <v>7.3619912619482077</v>
      </c>
      <c r="O41" s="220">
        <f>VLOOKUP($B41,'Conditions of people affected'!$C$6:$R$300,9,FALSE)</f>
        <v>8.1638991072173361</v>
      </c>
      <c r="P41" s="220">
        <f>VLOOKUP($B41,'Conditions of people affected'!$C$6:$R$300,15,FALSE)</f>
        <v>6.5600834166790793</v>
      </c>
      <c r="Q41" s="220">
        <f t="shared" si="7"/>
        <v>5.6476282416971966</v>
      </c>
      <c r="R41" s="220">
        <f>VLOOKUP($B41,'Complexity of the crisis'!$C$6:$AN$300,22,FALSE)</f>
        <v>4.6376941091975299</v>
      </c>
      <c r="S41" s="220">
        <f>VLOOKUP($B41,'Complexity of the crisis'!$C$6:$AN$300,38,FALSE)</f>
        <v>6.5</v>
      </c>
      <c r="T41" s="222" t="str">
        <f>VLOOKUP(B41,Lists!$C$3:$E$300,3,FALSE)</f>
        <v>Middle east</v>
      </c>
      <c r="U41" s="233">
        <f>VLOOKUP(B41,'INFORM Severity - hidden'!$C$5:$V$300,20,FALSE)</f>
        <v>46234</v>
      </c>
    </row>
    <row r="42" spans="1:21">
      <c r="A42" s="130" t="str">
        <f t="array" ref="A42">IFERROR(INDEX(Lists!$B$2:$B$200,SMALL(IF(Lists!$I$2:$I$200="Individual",ROW(Lists!$B$2:$B$200)),ROW(38:38))-1,1),"")</f>
        <v>International Displacement to Italy</v>
      </c>
      <c r="B42" s="131" t="str">
        <f>VLOOKUP(A42,Lists!$B$2:$G$200,2,FALSE)</f>
        <v>ITA002</v>
      </c>
      <c r="C42" s="131" t="str">
        <f>VLOOKUP(B42,'INFORM Severity - hidden'!$C$5:$D$200,2,FALSE)</f>
        <v>Italy</v>
      </c>
      <c r="D42" s="131" t="str">
        <f>VLOOKUP(A42,Lists!$B$2:$G$200,3,FALSE)</f>
        <v>ITA</v>
      </c>
      <c r="E42" s="132" t="str">
        <f>VLOOKUP(A42,Lists!$B$2:$G$200,5,FALSE)</f>
        <v>International Displacement</v>
      </c>
      <c r="F42" s="219">
        <f t="shared" si="4"/>
        <v>4</v>
      </c>
      <c r="G42" s="230">
        <f t="array" ref="G42">_xlfn.IFS(F42="x", "x", F42&lt;=2, 1, F42&lt;=4, 2, F42&lt;=6, 3, F42&lt;=8, 4, F42&lt;=10, 5)</f>
        <v>2</v>
      </c>
      <c r="H42" s="220" t="str">
        <f t="shared" si="5"/>
        <v>Low</v>
      </c>
      <c r="I42" s="221" t="str">
        <f>INDEX(Trends!$D$3:$D$404,MATCH(B42,Trends!$C$3:$C$404,0))</f>
        <v>Increasing</v>
      </c>
      <c r="J42" s="220" t="str">
        <f>VLOOKUP($B42,Reliability!$A$3:$I$300,9,FALSE)</f>
        <v>Very High</v>
      </c>
      <c r="K42" s="220">
        <f t="shared" si="6"/>
        <v>5.7252810889726957</v>
      </c>
      <c r="L42" s="220">
        <f>VLOOKUP($B42,'Impact of the crisis'!$C$6:$N$300,12,FALSE)</f>
        <v>4.8242454112268467</v>
      </c>
      <c r="M42" s="220">
        <f>VLOOKUP($B42,'Impact of the crisis'!$C$6:$AB$300,26,FALSE)</f>
        <v>6.1261488732748814</v>
      </c>
      <c r="N42" s="220">
        <f>VLOOKUP($B42,'Conditions of people affected'!$C$6:$R$300,16,FALSE)</f>
        <v>3.1663762151014074</v>
      </c>
      <c r="O42" s="220">
        <f>VLOOKUP($B42,'Conditions of people affected'!$C$6:$R$300,9,FALSE)</f>
        <v>3.6092845677214989</v>
      </c>
      <c r="P42" s="220">
        <f>VLOOKUP($B42,'Conditions of people affected'!$C$6:$R$300,15,FALSE)</f>
        <v>2.7234678624813156</v>
      </c>
      <c r="Q42" s="220">
        <f t="shared" si="7"/>
        <v>3.5373717003007914</v>
      </c>
      <c r="R42" s="220">
        <f>VLOOKUP($B42,'Complexity of the crisis'!$C$6:$AN$300,22,FALSE)</f>
        <v>3.5745598999322361</v>
      </c>
      <c r="S42" s="220">
        <f>VLOOKUP($B42,'Complexity of the crisis'!$C$6:$AN$300,38,FALSE)</f>
        <v>3.5</v>
      </c>
      <c r="T42" s="222" t="str">
        <f>VLOOKUP(B42,Lists!$C$3:$E$300,3,FALSE)</f>
        <v>Europe</v>
      </c>
      <c r="U42" s="233">
        <f>VLOOKUP(B42,'INFORM Severity - hidden'!$C$5:$V$300,20,FALSE)</f>
        <v>46234</v>
      </c>
    </row>
    <row r="43" spans="1:21">
      <c r="A43" s="130" t="str">
        <f t="array" ref="A43">IFERROR(INDEX(Lists!$B$2:$B$200,SMALL(IF(Lists!$I$2:$I$200="Individual",ROW(Lists!$B$2:$B$200)),ROW(39:39))-1,1),"")</f>
        <v>International displacement from Syria to Jordan</v>
      </c>
      <c r="B43" s="131" t="str">
        <f>VLOOKUP(A43,Lists!$B$2:$G$200,2,FALSE)</f>
        <v>JOR002</v>
      </c>
      <c r="C43" s="131" t="str">
        <f>VLOOKUP(B43,'INFORM Severity - hidden'!$C$5:$D$200,2,FALSE)</f>
        <v>Jordan</v>
      </c>
      <c r="D43" s="131" t="str">
        <f>VLOOKUP(A43,Lists!$B$2:$G$200,3,FALSE)</f>
        <v>JOR</v>
      </c>
      <c r="E43" s="132" t="str">
        <f>VLOOKUP(A43,Lists!$B$2:$G$200,5,FALSE)</f>
        <v>International Displacement</v>
      </c>
      <c r="F43" s="219">
        <f t="shared" si="4"/>
        <v>5.7</v>
      </c>
      <c r="G43" s="230">
        <f t="array" ref="G43">_xlfn.IFS(F43="x", "x", F43&lt;=2, 1, F43&lt;=4, 2, F43&lt;=6, 3, F43&lt;=8, 4, F43&lt;=10, 5)</f>
        <v>3</v>
      </c>
      <c r="H43" s="220" t="str">
        <f t="shared" si="5"/>
        <v>Medium</v>
      </c>
      <c r="I43" s="221" t="str">
        <f>INDEX(Trends!$D$3:$D$404,MATCH(B43,Trends!$C$3:$C$404,0))</f>
        <v>Decreasing</v>
      </c>
      <c r="J43" s="220" t="str">
        <f>VLOOKUP($B43,Reliability!$A$3:$I$300,9,FALSE)</f>
        <v>High</v>
      </c>
      <c r="K43" s="220">
        <f t="shared" si="6"/>
        <v>5.8382010036618492</v>
      </c>
      <c r="L43" s="220">
        <f>VLOOKUP($B43,'Impact of the crisis'!$C$6:$N$300,12,FALSE)</f>
        <v>6.2158777925612752</v>
      </c>
      <c r="M43" s="220">
        <f>VLOOKUP($B43,'Impact of the crisis'!$C$6:$AB$300,26,FALSE)</f>
        <v>5.6385722623840042</v>
      </c>
      <c r="N43" s="220">
        <f>VLOOKUP($B43,'Conditions of people affected'!$C$6:$R$300,16,FALSE)</f>
        <v>6.703225999713343</v>
      </c>
      <c r="O43" s="220">
        <f>VLOOKUP($B43,'Conditions of people affected'!$C$6:$R$300,9,FALSE)</f>
        <v>7.4064519994266842</v>
      </c>
      <c r="P43" s="220">
        <f>VLOOKUP($B43,'Conditions of people affected'!$C$6:$R$300,15,FALSE)</f>
        <v>6.0000000000000009</v>
      </c>
      <c r="Q43" s="220">
        <f t="shared" si="7"/>
        <v>3.9736692974259418</v>
      </c>
      <c r="R43" s="220">
        <f>VLOOKUP($B43,'Complexity of the crisis'!$C$6:$AN$300,22,FALSE)</f>
        <v>4.417860296604939</v>
      </c>
      <c r="S43" s="220">
        <f>VLOOKUP($B43,'Complexity of the crisis'!$C$6:$AN$300,38,FALSE)</f>
        <v>3.5</v>
      </c>
      <c r="T43" s="222" t="str">
        <f>VLOOKUP(B43,Lists!$C$3:$E$300,3,FALSE)</f>
        <v>Middle east</v>
      </c>
      <c r="U43" s="233">
        <f>VLOOKUP(B43,'INFORM Severity - hidden'!$C$5:$V$300,20,FALSE)</f>
        <v>46234</v>
      </c>
    </row>
    <row r="44" spans="1:21">
      <c r="A44" s="130" t="str">
        <f t="array" ref="A44">IFERROR(INDEX(Lists!$B$2:$B$200,SMALL(IF(Lists!$I$2:$I$200="Individual",ROW(Lists!$B$2:$B$200)),ROW(40:40))-1,1),"")</f>
        <v>International displacement to Kenya</v>
      </c>
      <c r="B44" s="131" t="str">
        <f>VLOOKUP(A44,Lists!$B$2:$G$200,2,FALSE)</f>
        <v>KEN002</v>
      </c>
      <c r="C44" s="131" t="str">
        <f>VLOOKUP(B44,'INFORM Severity - hidden'!$C$5:$D$200,2,FALSE)</f>
        <v>Kenya</v>
      </c>
      <c r="D44" s="131" t="str">
        <f>VLOOKUP(A44,Lists!$B$2:$G$200,3,FALSE)</f>
        <v>KEN</v>
      </c>
      <c r="E44" s="132" t="str">
        <f>VLOOKUP(A44,Lists!$B$2:$G$200,5,FALSE)</f>
        <v>International Displacement</v>
      </c>
      <c r="F44" s="219">
        <f t="shared" si="4"/>
        <v>5.9</v>
      </c>
      <c r="G44" s="230">
        <f t="array" ref="G44">_xlfn.IFS(F44="x", "x", F44&lt;=2, 1, F44&lt;=4, 2, F44&lt;=6, 3, F44&lt;=8, 4, F44&lt;=10, 5)</f>
        <v>3</v>
      </c>
      <c r="H44" s="220" t="str">
        <f t="shared" si="5"/>
        <v>Medium</v>
      </c>
      <c r="I44" s="221" t="str">
        <f>INDEX(Trends!$D$3:$D$404,MATCH(B44,Trends!$C$3:$C$404,0))</f>
        <v>Increasing</v>
      </c>
      <c r="J44" s="220" t="str">
        <f>VLOOKUP($B44,Reliability!$A$3:$I$300,9,FALSE)</f>
        <v>High</v>
      </c>
      <c r="K44" s="220">
        <f t="shared" si="6"/>
        <v>6.1397533344430544</v>
      </c>
      <c r="L44" s="220">
        <f>VLOOKUP($B44,'Impact of the crisis'!$C$6:$N$300,12,FALSE)</f>
        <v>2.3284581767225285</v>
      </c>
      <c r="M44" s="220">
        <f>VLOOKUP($B44,'Impact of the crisis'!$C$6:$AB$300,26,FALSE)</f>
        <v>7.3708694048681043</v>
      </c>
      <c r="N44" s="220">
        <f>VLOOKUP($B44,'Conditions of people affected'!$C$6:$R$300,16,FALSE)</f>
        <v>6.720762153641207</v>
      </c>
      <c r="O44" s="220">
        <f>VLOOKUP($B44,'Conditions of people affected'!$C$6:$R$300,9,FALSE)</f>
        <v>5.4415243072824131</v>
      </c>
      <c r="P44" s="220">
        <f>VLOOKUP($B44,'Conditions of people affected'!$C$6:$R$300,15,FALSE)</f>
        <v>8</v>
      </c>
      <c r="Q44" s="220">
        <f t="shared" si="7"/>
        <v>4.4835211457337945</v>
      </c>
      <c r="R44" s="220">
        <f>VLOOKUP($B44,'Complexity of the crisis'!$C$6:$AN$300,22,FALSE)</f>
        <v>5.6957064708024694</v>
      </c>
      <c r="S44" s="220">
        <f>VLOOKUP($B44,'Complexity of the crisis'!$C$6:$AN$300,38,FALSE)</f>
        <v>3</v>
      </c>
      <c r="T44" s="222" t="str">
        <f>VLOOKUP(B44,Lists!$C$3:$E$300,3,FALSE)</f>
        <v>Africa</v>
      </c>
      <c r="U44" s="233">
        <f>VLOOKUP(B44,'INFORM Severity - hidden'!$C$5:$V$300,20,FALSE)</f>
        <v>46234</v>
      </c>
    </row>
    <row r="45" spans="1:21">
      <c r="A45" s="130" t="str">
        <f t="array" ref="A45">IFERROR(INDEX(Lists!$B$2:$B$200,SMALL(IF(Lists!$I$2:$I$200="Individual",ROW(Lists!$B$2:$B$200)),ROW(41:41))-1,1),"")</f>
        <v>Drought in ASAL areas of Kenya</v>
      </c>
      <c r="B45" s="131" t="str">
        <f>VLOOKUP(A45,Lists!$B$2:$G$200,2,FALSE)</f>
        <v>KEN003</v>
      </c>
      <c r="C45" s="131" t="str">
        <f>VLOOKUP(B45,'INFORM Severity - hidden'!$C$5:$D$200,2,FALSE)</f>
        <v>Kenya</v>
      </c>
      <c r="D45" s="131" t="str">
        <f>VLOOKUP(A45,Lists!$B$2:$G$200,3,FALSE)</f>
        <v>KEN</v>
      </c>
      <c r="E45" s="132" t="str">
        <f>VLOOKUP(A45,Lists!$B$2:$G$200,5,FALSE)</f>
        <v>Drought/drier conditions</v>
      </c>
      <c r="F45" s="219">
        <f t="shared" si="4"/>
        <v>6.9</v>
      </c>
      <c r="G45" s="230">
        <f t="array" ref="G45">_xlfn.IFS(F45="x", "x", F45&lt;=2, 1, F45&lt;=4, 2, F45&lt;=6, 3, F45&lt;=8, 4, F45&lt;=10, 5)</f>
        <v>4</v>
      </c>
      <c r="H45" s="220" t="str">
        <f t="shared" si="5"/>
        <v>High</v>
      </c>
      <c r="I45" s="221" t="str">
        <f>INDEX(Trends!$D$3:$D$404,MATCH(B45,Trends!$C$3:$C$404,0))</f>
        <v>Increasing</v>
      </c>
      <c r="J45" s="220" t="str">
        <f>VLOOKUP($B45,Reliability!$A$3:$I$300,9,FALSE)</f>
        <v>High</v>
      </c>
      <c r="K45" s="220">
        <f t="shared" si="6"/>
        <v>7.2703996267494997</v>
      </c>
      <c r="L45" s="220">
        <f>VLOOKUP($B45,'Impact of the crisis'!$C$6:$N$300,12,FALSE)</f>
        <v>7.7694717618356401</v>
      </c>
      <c r="M45" s="220">
        <f>VLOOKUP($B45,'Impact of the crisis'!$C$6:$AB$300,26,FALSE)</f>
        <v>6.9935719542855166</v>
      </c>
      <c r="N45" s="220">
        <f>VLOOKUP($B45,'Conditions of people affected'!$C$6:$R$300,16,FALSE)</f>
        <v>7.8971271430917271</v>
      </c>
      <c r="O45" s="220">
        <f>VLOOKUP($B45,'Conditions of people affected'!$C$6:$R$300,9,FALSE)</f>
        <v>8.5559697079386385</v>
      </c>
      <c r="P45" s="220">
        <f>VLOOKUP($B45,'Conditions of people affected'!$C$6:$R$300,15,FALSE)</f>
        <v>7.2382845782448157</v>
      </c>
      <c r="Q45" s="220">
        <f t="shared" si="7"/>
        <v>5.1276470819130466</v>
      </c>
      <c r="R45" s="220">
        <f>VLOOKUP($B45,'Complexity of the crisis'!$C$6:$AN$300,22,FALSE)</f>
        <v>5.6957064708024694</v>
      </c>
      <c r="S45" s="220">
        <f>VLOOKUP($B45,'Complexity of the crisis'!$C$6:$AN$300,38,FALSE)</f>
        <v>4.5</v>
      </c>
      <c r="T45" s="222" t="str">
        <f>VLOOKUP(B45,Lists!$C$3:$E$300,3,FALSE)</f>
        <v>Africa</v>
      </c>
      <c r="U45" s="233">
        <f>VLOOKUP(B45,'INFORM Severity - hidden'!$C$5:$V$300,20,FALSE)</f>
        <v>46234</v>
      </c>
    </row>
    <row r="46" spans="1:21">
      <c r="A46" s="130" t="str">
        <f t="array" ref="A46">IFERROR(INDEX(Lists!$B$2:$B$200,SMALL(IF(Lists!$I$2:$I$200="Individual",ROW(Lists!$B$2:$B$200)),ROW(42:42))-1,1),"")</f>
        <v>International displacement from Syria to Lebanon</v>
      </c>
      <c r="B46" s="131" t="str">
        <f>VLOOKUP(A46,Lists!$B$2:$G$200,2,FALSE)</f>
        <v>LBN002</v>
      </c>
      <c r="C46" s="131" t="str">
        <f>VLOOKUP(B46,'INFORM Severity - hidden'!$C$5:$D$200,2,FALSE)</f>
        <v>Lebanon</v>
      </c>
      <c r="D46" s="131" t="str">
        <f>VLOOKUP(A46,Lists!$B$2:$G$200,3,FALSE)</f>
        <v>LBN</v>
      </c>
      <c r="E46" s="132" t="str">
        <f>VLOOKUP(A46,Lists!$B$2:$G$200,5,FALSE)</f>
        <v>International Displacement</v>
      </c>
      <c r="F46" s="219">
        <f t="shared" si="4"/>
        <v>6.1</v>
      </c>
      <c r="G46" s="230">
        <f t="array" ref="G46">_xlfn.IFS(F46="x", "x", F46&lt;=2, 1, F46&lt;=4, 2, F46&lt;=6, 3, F46&lt;=8, 4, F46&lt;=10, 5)</f>
        <v>4</v>
      </c>
      <c r="H46" s="220" t="str">
        <f t="shared" si="5"/>
        <v>High</v>
      </c>
      <c r="I46" s="221" t="str">
        <f>INDEX(Trends!$D$3:$D$404,MATCH(B46,Trends!$C$3:$C$404,0))</f>
        <v>Decreasing</v>
      </c>
      <c r="J46" s="220" t="str">
        <f>VLOOKUP($B46,Reliability!$A$3:$I$300,9,FALSE)</f>
        <v>Very High</v>
      </c>
      <c r="K46" s="220">
        <f t="shared" si="6"/>
        <v>6.3653112777607426</v>
      </c>
      <c r="L46" s="220">
        <f>VLOOKUP($B46,'Impact of the crisis'!$C$6:$N$300,12,FALSE)</f>
        <v>7.0651708106536182</v>
      </c>
      <c r="M46" s="220">
        <f>VLOOKUP($B46,'Impact of the crisis'!$C$6:$AB$300,26,FALSE)</f>
        <v>5.971214420446648</v>
      </c>
      <c r="N46" s="220">
        <f>VLOOKUP($B46,'Conditions of people affected'!$C$6:$R$300,16,FALSE)</f>
        <v>5.6967797942229907</v>
      </c>
      <c r="O46" s="220">
        <f>VLOOKUP($B46,'Conditions of people affected'!$C$6:$R$300,9,FALSE)</f>
        <v>5.1218614752384335</v>
      </c>
      <c r="P46" s="220">
        <f>VLOOKUP($B46,'Conditions of people affected'!$C$6:$R$300,15,FALSE)</f>
        <v>6.2716981132075471</v>
      </c>
      <c r="Q46" s="220">
        <f t="shared" si="7"/>
        <v>6.405484236445357</v>
      </c>
      <c r="R46" s="220">
        <f>VLOOKUP($B46,'Complexity of the crisis'!$C$6:$AN$300,22,FALSE)</f>
        <v>6.3090311459981123</v>
      </c>
      <c r="S46" s="220">
        <f>VLOOKUP($B46,'Complexity of the crisis'!$C$6:$AN$300,38,FALSE)</f>
        <v>6.5</v>
      </c>
      <c r="T46" s="222" t="str">
        <f>VLOOKUP(B46,Lists!$C$3:$E$300,3,FALSE)</f>
        <v>Middle east</v>
      </c>
      <c r="U46" s="233">
        <f>VLOOKUP(B46,'INFORM Severity - hidden'!$C$5:$V$300,20,FALSE)</f>
        <v>46234</v>
      </c>
    </row>
    <row r="47" spans="1:21">
      <c r="A47" s="130" t="str">
        <f t="array" ref="A47">IFERROR(INDEX(Lists!$B$2:$B$200,SMALL(IF(Lists!$I$2:$I$200="Individual",ROW(Lists!$B$2:$B$200)),ROW(43:43))-1,1),"")</f>
        <v>Complex crisis in Lebanon</v>
      </c>
      <c r="B47" s="131" t="str">
        <f>VLOOKUP(A47,Lists!$B$2:$G$200,2,FALSE)</f>
        <v>LBN006</v>
      </c>
      <c r="C47" s="131" t="str">
        <f>VLOOKUP(B47,'INFORM Severity - hidden'!$C$5:$D$200,2,FALSE)</f>
        <v>Lebanon</v>
      </c>
      <c r="D47" s="131" t="str">
        <f>VLOOKUP(A47,Lists!$B$2:$G$200,3,FALSE)</f>
        <v>LBN</v>
      </c>
      <c r="E47" s="132" t="str">
        <f>VLOOKUP(A47,Lists!$B$2:$G$200,5,FALSE)</f>
        <v>Conflict/ Violence,Political/economic crisis</v>
      </c>
      <c r="F47" s="219">
        <f t="shared" si="4"/>
        <v>8</v>
      </c>
      <c r="G47" s="230">
        <f t="array" ref="G47">_xlfn.IFS(F47="x", "x", F47&lt;=2, 1, F47&lt;=4, 2, F47&lt;=6, 3, F47&lt;=8, 4, F47&lt;=10, 5)</f>
        <v>4</v>
      </c>
      <c r="H47" s="220" t="str">
        <f t="shared" si="5"/>
        <v>High</v>
      </c>
      <c r="I47" s="221" t="str">
        <f>INDEX(Trends!$D$3:$D$404,MATCH(B47,Trends!$C$3:$C$404,0))</f>
        <v>Increasing</v>
      </c>
      <c r="J47" s="220" t="str">
        <f>VLOOKUP($B47,Reliability!$A$3:$I$300,9,FALSE)</f>
        <v>Very High</v>
      </c>
      <c r="K47" s="220">
        <f t="shared" si="6"/>
        <v>8.7380840538761344</v>
      </c>
      <c r="L47" s="220">
        <f>VLOOKUP($B47,'Impact of the crisis'!$C$6:$N$300,12,FALSE)</f>
        <v>7.0651708106536182</v>
      </c>
      <c r="M47" s="220">
        <f>VLOOKUP($B47,'Impact of the crisis'!$C$6:$AB$300,26,FALSE)</f>
        <v>9.2937371555958261</v>
      </c>
      <c r="N47" s="220">
        <f>VLOOKUP($B47,'Conditions of people affected'!$C$6:$R$300,16,FALSE)</f>
        <v>7.4280212789744384</v>
      </c>
      <c r="O47" s="220">
        <f>VLOOKUP($B47,'Conditions of people affected'!$C$6:$R$300,9,FALSE)</f>
        <v>8.5843444447413297</v>
      </c>
      <c r="P47" s="220">
        <f>VLOOKUP($B47,'Conditions of people affected'!$C$6:$R$300,15,FALSE)</f>
        <v>6.2716981132075471</v>
      </c>
      <c r="Q47" s="220">
        <f t="shared" si="7"/>
        <v>8.329621512310208</v>
      </c>
      <c r="R47" s="220">
        <f>VLOOKUP($B47,'Complexity of the crisis'!$C$6:$AN$300,22,FALSE)</f>
        <v>6.3090311459981123</v>
      </c>
      <c r="S47" s="220">
        <f>VLOOKUP($B47,'Complexity of the crisis'!$C$6:$AN$300,38,FALSE)</f>
        <v>9.5</v>
      </c>
      <c r="T47" s="222" t="str">
        <f>VLOOKUP(B47,Lists!$C$3:$E$300,3,FALSE)</f>
        <v>Middle east</v>
      </c>
      <c r="U47" s="233">
        <f>VLOOKUP(B47,'INFORM Severity - hidden'!$C$5:$V$300,20,FALSE)</f>
        <v>46234</v>
      </c>
    </row>
    <row r="48" spans="1:21">
      <c r="A48" s="130" t="str">
        <f t="array" ref="A48">IFERROR(INDEX(Lists!$B$2:$B$200,SMALL(IF(Lists!$I$2:$I$200="Individual",ROW(Lists!$B$2:$B$200)),ROW(44:44))-1,1),"")</f>
        <v>International displacement to Libya</v>
      </c>
      <c r="B48" s="131" t="str">
        <f>VLOOKUP(A48,Lists!$B$2:$G$200,2,FALSE)</f>
        <v>LBY002</v>
      </c>
      <c r="C48" s="131" t="str">
        <f>VLOOKUP(B48,'INFORM Severity - hidden'!$C$5:$D$200,2,FALSE)</f>
        <v>Libya</v>
      </c>
      <c r="D48" s="131" t="str">
        <f>VLOOKUP(A48,Lists!$B$2:$G$200,3,FALSE)</f>
        <v>LBY</v>
      </c>
      <c r="E48" s="132" t="str">
        <f>VLOOKUP(A48,Lists!$B$2:$G$200,5,FALSE)</f>
        <v>International Displacement</v>
      </c>
      <c r="F48" s="219">
        <f t="shared" si="4"/>
        <v>6.4</v>
      </c>
      <c r="G48" s="230">
        <f t="array" ref="G48">_xlfn.IFS(F48="x", "x", F48&lt;=2, 1, F48&lt;=4, 2, F48&lt;=6, 3, F48&lt;=8, 4, F48&lt;=10, 5)</f>
        <v>4</v>
      </c>
      <c r="H48" s="220" t="str">
        <f t="shared" si="5"/>
        <v>High</v>
      </c>
      <c r="I48" s="221" t="str">
        <f>INDEX(Trends!$D$3:$D$404,MATCH(B48,Trends!$C$3:$C$404,0))</f>
        <v>Stable</v>
      </c>
      <c r="J48" s="220" t="str">
        <f>VLOOKUP($B48,Reliability!$A$3:$I$300,9,FALSE)</f>
        <v>Very High</v>
      </c>
      <c r="K48" s="220">
        <f t="shared" si="6"/>
        <v>7.9153233152152307</v>
      </c>
      <c r="L48" s="220">
        <f>VLOOKUP($B48,'Impact of the crisis'!$C$6:$N$300,12,FALSE)</f>
        <v>9.2294629097810272</v>
      </c>
      <c r="M48" s="220">
        <f>VLOOKUP($B48,'Impact of the crisis'!$C$6:$AB$300,26,FALSE)</f>
        <v>6.9462772081484134</v>
      </c>
      <c r="N48" s="220">
        <f>VLOOKUP($B48,'Conditions of people affected'!$C$6:$R$300,16,FALSE)</f>
        <v>5.9838086067220706</v>
      </c>
      <c r="O48" s="220">
        <f>VLOOKUP($B48,'Conditions of people affected'!$C$6:$R$300,9,FALSE)</f>
        <v>5.9676172134441403</v>
      </c>
      <c r="P48" s="220">
        <f>VLOOKUP($B48,'Conditions of people affected'!$C$6:$R$300,15,FALSE)</f>
        <v>6.0000000000000009</v>
      </c>
      <c r="Q48" s="220">
        <f t="shared" si="7"/>
        <v>5.6833893544797354</v>
      </c>
      <c r="R48" s="220">
        <f>VLOOKUP($B48,'Complexity of the crisis'!$C$6:$AN$300,22,FALSE)</f>
        <v>6.6549519311668037</v>
      </c>
      <c r="S48" s="220">
        <f>VLOOKUP($B48,'Complexity of the crisis'!$C$6:$AN$300,38,FALSE)</f>
        <v>4.5</v>
      </c>
      <c r="T48" s="222" t="str">
        <f>VLOOKUP(B48,Lists!$C$3:$E$300,3,FALSE)</f>
        <v>Africa</v>
      </c>
      <c r="U48" s="233">
        <f>VLOOKUP(B48,'INFORM Severity - hidden'!$C$5:$V$300,20,FALSE)</f>
        <v>46234</v>
      </c>
    </row>
    <row r="49" spans="1:21">
      <c r="A49" s="130" t="str">
        <f t="array" ref="A49">IFERROR(INDEX(Lists!$B$2:$B$200,SMALL(IF(Lists!$I$2:$I$200="Individual",ROW(Lists!$B$2:$B$200)),ROW(45:45))-1,1),"")</f>
        <v>Displacement from Sudan to Libya</v>
      </c>
      <c r="B49" s="131" t="str">
        <f>VLOOKUP(A49,Lists!$B$2:$G$200,2,FALSE)</f>
        <v>LBY004</v>
      </c>
      <c r="C49" s="131" t="str">
        <f>VLOOKUP(B49,'INFORM Severity - hidden'!$C$5:$D$200,2,FALSE)</f>
        <v>Libya</v>
      </c>
      <c r="D49" s="131" t="str">
        <f>VLOOKUP(A49,Lists!$B$2:$G$200,3,FALSE)</f>
        <v>LBY</v>
      </c>
      <c r="E49" s="132" t="str">
        <f>VLOOKUP(A49,Lists!$B$2:$G$200,5,FALSE)</f>
        <v>International Displacement</v>
      </c>
      <c r="F49" s="219">
        <f t="shared" si="4"/>
        <v>6.4</v>
      </c>
      <c r="G49" s="230">
        <f t="array" ref="G49">_xlfn.IFS(F49="x", "x", F49&lt;=2, 1, F49&lt;=4, 2, F49&lt;=6, 3, F49&lt;=8, 4, F49&lt;=10, 5)</f>
        <v>4</v>
      </c>
      <c r="H49" s="220" t="str">
        <f t="shared" si="5"/>
        <v>High</v>
      </c>
      <c r="I49" s="221" t="str">
        <f>INDEX(Trends!$D$3:$D$404,MATCH(B49,Trends!$C$3:$C$404,0))</f>
        <v>Stable</v>
      </c>
      <c r="J49" s="220" t="str">
        <f>VLOOKUP($B49,Reliability!$A$3:$I$300,9,FALSE)</f>
        <v>Very High</v>
      </c>
      <c r="K49" s="220">
        <f t="shared" si="6"/>
        <v>5.2140556670803173</v>
      </c>
      <c r="L49" s="220">
        <f>VLOOKUP($B49,'Impact of the crisis'!$C$6:$N$300,12,FALSE)</f>
        <v>5.9616162295982376</v>
      </c>
      <c r="M49" s="220">
        <f>VLOOKUP($B49,'Impact of the crisis'!$C$6:$AB$300,26,FALSE)</f>
        <v>4.8005133193560336</v>
      </c>
      <c r="N49" s="220">
        <f>VLOOKUP($B49,'Conditions of people affected'!$C$6:$R$300,16,FALSE)</f>
        <v>7.0011951304706415</v>
      </c>
      <c r="O49" s="220">
        <f>VLOOKUP($B49,'Conditions of people affected'!$C$6:$R$300,9,FALSE)</f>
        <v>6.002390260941282</v>
      </c>
      <c r="P49" s="220">
        <f>VLOOKUP($B49,'Conditions of people affected'!$C$6:$R$300,15,FALSE)</f>
        <v>8</v>
      </c>
      <c r="Q49" s="220">
        <f t="shared" si="7"/>
        <v>6.1107106983976163</v>
      </c>
      <c r="R49" s="220">
        <f>VLOOKUP($B49,'Complexity of the crisis'!$C$6:$AN$300,22,FALSE)</f>
        <v>6.6549519311668037</v>
      </c>
      <c r="S49" s="220">
        <f>VLOOKUP($B49,'Complexity of the crisis'!$C$6:$AN$300,38,FALSE)</f>
        <v>5.5</v>
      </c>
      <c r="T49" s="222" t="str">
        <f>VLOOKUP(B49,Lists!$C$3:$E$300,3,FALSE)</f>
        <v>Africa</v>
      </c>
      <c r="U49" s="233">
        <f>VLOOKUP(B49,'INFORM Severity - hidden'!$C$5:$V$300,20,FALSE)</f>
        <v>46234</v>
      </c>
    </row>
    <row r="50" spans="1:21">
      <c r="A50" s="130" t="str">
        <f t="array" ref="A50">IFERROR(INDEX(Lists!$B$2:$B$200,SMALL(IF(Lists!$I$2:$I$200="Individual",ROW(Lists!$B$2:$B$200)),ROW(46:46))-1,1),"")</f>
        <v>International displacement to Morocco</v>
      </c>
      <c r="B50" s="131" t="str">
        <f>VLOOKUP(A50,Lists!$B$2:$G$200,2,FALSE)</f>
        <v>MAR002</v>
      </c>
      <c r="C50" s="131" t="str">
        <f>VLOOKUP(B50,'INFORM Severity - hidden'!$C$5:$D$200,2,FALSE)</f>
        <v>Morocco</v>
      </c>
      <c r="D50" s="131" t="str">
        <f>VLOOKUP(A50,Lists!$B$2:$G$200,3,FALSE)</f>
        <v>MAR</v>
      </c>
      <c r="E50" s="132" t="str">
        <f>VLOOKUP(A50,Lists!$B$2:$G$200,5,FALSE)</f>
        <v>International Displacement</v>
      </c>
      <c r="F50" s="219">
        <f t="shared" si="4"/>
        <v>3.5</v>
      </c>
      <c r="G50" s="230">
        <f t="array" ref="G50">_xlfn.IFS(F50="x", "x", F50&lt;=2, 1, F50&lt;=4, 2, F50&lt;=6, 3, F50&lt;=8, 4, F50&lt;=10, 5)</f>
        <v>2</v>
      </c>
      <c r="H50" s="220" t="str">
        <f t="shared" si="5"/>
        <v>Low</v>
      </c>
      <c r="I50" s="221" t="str">
        <f>INDEX(Trends!$D$3:$D$404,MATCH(B50,Trends!$C$3:$C$404,0))</f>
        <v>Increasing</v>
      </c>
      <c r="J50" s="220" t="str">
        <f>VLOOKUP($B50,Reliability!$A$3:$I$300,9,FALSE)</f>
        <v>High</v>
      </c>
      <c r="K50" s="220">
        <f t="shared" si="6"/>
        <v>4.1609033105899993</v>
      </c>
      <c r="L50" s="220">
        <f>VLOOKUP($B50,'Impact of the crisis'!$C$6:$N$300,12,FALSE)</f>
        <v>1.8676021509954013</v>
      </c>
      <c r="M50" s="220">
        <f>VLOOKUP($B50,'Impact of the crisis'!$C$6:$AB$300,26,FALSE)</f>
        <v>5.0844294630009728</v>
      </c>
      <c r="N50" s="220">
        <f>VLOOKUP($B50,'Conditions of people affected'!$C$6:$R$300,16,FALSE)</f>
        <v>2.0257053566623648</v>
      </c>
      <c r="O50" s="220">
        <f>VLOOKUP($B50,'Conditions of people affected'!$C$6:$R$300,9,FALSE)</f>
        <v>1.5904041823988759</v>
      </c>
      <c r="P50" s="220">
        <f>VLOOKUP($B50,'Conditions of people affected'!$C$6:$R$300,15,FALSE)</f>
        <v>2.4610065309258542</v>
      </c>
      <c r="Q50" s="220">
        <f t="shared" si="7"/>
        <v>5.1817408470830193</v>
      </c>
      <c r="R50" s="220">
        <f>VLOOKUP($B50,'Complexity of the crisis'!$C$6:$AN$300,22,FALSE)</f>
        <v>5.7931802615066568</v>
      </c>
      <c r="S50" s="220">
        <f>VLOOKUP($B50,'Complexity of the crisis'!$C$6:$AN$300,38,FALSE)</f>
        <v>4.5</v>
      </c>
      <c r="T50" s="222" t="str">
        <f>VLOOKUP(B50,Lists!$C$3:$E$300,3,FALSE)</f>
        <v>Africa</v>
      </c>
      <c r="U50" s="233">
        <f>VLOOKUP(B50,'INFORM Severity - hidden'!$C$5:$V$300,20,FALSE)</f>
        <v>46234</v>
      </c>
    </row>
    <row r="51" spans="1:21">
      <c r="A51" s="130" t="str">
        <f t="array" ref="A51">IFERROR(INDEX(Lists!$B$2:$B$200,SMALL(IF(Lists!$I$2:$I$200="Individual",ROW(Lists!$B$2:$B$200)),ROW(47:47))-1,1),"")</f>
        <v>Drought in Southern Madagascar</v>
      </c>
      <c r="B51" s="131" t="str">
        <f>VLOOKUP(A51,Lists!$B$2:$G$200,2,FALSE)</f>
        <v>MDG002</v>
      </c>
      <c r="C51" s="131" t="str">
        <f>VLOOKUP(B51,'INFORM Severity - hidden'!$C$5:$D$200,2,FALSE)</f>
        <v>Madagascar</v>
      </c>
      <c r="D51" s="131" t="str">
        <f>VLOOKUP(A51,Lists!$B$2:$G$200,3,FALSE)</f>
        <v>MDG</v>
      </c>
      <c r="E51" s="132" t="str">
        <f>VLOOKUP(A51,Lists!$B$2:$G$200,5,FALSE)</f>
        <v>Drought/drier conditions</v>
      </c>
      <c r="F51" s="219">
        <f t="shared" si="4"/>
        <v>6</v>
      </c>
      <c r="G51" s="230">
        <f t="array" ref="G51">_xlfn.IFS(F51="x", "x", F51&lt;=2, 1, F51&lt;=4, 2, F51&lt;=6, 3, F51&lt;=8, 4, F51&lt;=10, 5)</f>
        <v>3</v>
      </c>
      <c r="H51" s="220" t="str">
        <f t="shared" si="5"/>
        <v>Medium</v>
      </c>
      <c r="I51" s="221" t="str">
        <f>INDEX(Trends!$D$3:$D$404,MATCH(B51,Trends!$C$3:$C$404,0))</f>
        <v>Increasing</v>
      </c>
      <c r="J51" s="220" t="str">
        <f>VLOOKUP($B51,Reliability!$A$3:$I$300,9,FALSE)</f>
        <v>High</v>
      </c>
      <c r="K51" s="220">
        <f t="shared" si="6"/>
        <v>5.8634138233661313</v>
      </c>
      <c r="L51" s="220">
        <f>VLOOKUP($B51,'Impact of the crisis'!$C$6:$N$300,12,FALSE)</f>
        <v>7.9670498541914174</v>
      </c>
      <c r="M51" s="220">
        <f>VLOOKUP($B51,'Impact of the crisis'!$C$6:$AB$300,26,FALSE)</f>
        <v>4.3314550397649469</v>
      </c>
      <c r="N51" s="220">
        <f>VLOOKUP($B51,'Conditions of people affected'!$C$6:$R$300,16,FALSE)</f>
        <v>6.9905722516414688</v>
      </c>
      <c r="O51" s="220">
        <f>VLOOKUP($B51,'Conditions of people affected'!$C$6:$R$300,9,FALSE)</f>
        <v>7.7571817080314389</v>
      </c>
      <c r="P51" s="220">
        <f>VLOOKUP($B51,'Conditions of people affected'!$C$6:$R$300,15,FALSE)</f>
        <v>6.2239627952514995</v>
      </c>
      <c r="Q51" s="220">
        <f t="shared" si="7"/>
        <v>4.6056940545744816</v>
      </c>
      <c r="R51" s="220">
        <f>VLOOKUP($B51,'Complexity of the crisis'!$C$6:$AN$300,22,FALSE)</f>
        <v>5.1597976780595589</v>
      </c>
      <c r="S51" s="220">
        <f>VLOOKUP($B51,'Complexity of the crisis'!$C$6:$AN$300,38,FALSE)</f>
        <v>4</v>
      </c>
      <c r="T51" s="222" t="str">
        <f>VLOOKUP(B51,Lists!$C$3:$E$300,3,FALSE)</f>
        <v>Africa</v>
      </c>
      <c r="U51" s="233">
        <f>VLOOKUP(B51,'INFORM Severity - hidden'!$C$5:$V$300,20,FALSE)</f>
        <v>46234</v>
      </c>
    </row>
    <row r="52" spans="1:21">
      <c r="A52" s="130" t="str">
        <f t="array" ref="A52">IFERROR(INDEX(Lists!$B$2:$B$200,SMALL(IF(Lists!$I$2:$I$200="Individual",ROW(Lists!$B$2:$B$200)),ROW(48:48))-1,1),"")</f>
        <v>International Displacement to Mexico</v>
      </c>
      <c r="B52" s="131" t="str">
        <f>VLOOKUP(A52,Lists!$B$2:$G$200,2,FALSE)</f>
        <v>MEX003</v>
      </c>
      <c r="C52" s="131" t="str">
        <f>VLOOKUP(B52,'INFORM Severity - hidden'!$C$5:$D$200,2,FALSE)</f>
        <v>Mexico</v>
      </c>
      <c r="D52" s="131" t="str">
        <f>VLOOKUP(A52,Lists!$B$2:$G$200,3,FALSE)</f>
        <v>MEX</v>
      </c>
      <c r="E52" s="132" t="str">
        <f>VLOOKUP(A52,Lists!$B$2:$G$200,5,FALSE)</f>
        <v>International Displacement</v>
      </c>
      <c r="F52" s="219">
        <f t="shared" si="4"/>
        <v>5.8</v>
      </c>
      <c r="G52" s="230">
        <f t="array" ref="G52">_xlfn.IFS(F52="x", "x", F52&lt;=2, 1, F52&lt;=4, 2, F52&lt;=6, 3, F52&lt;=8, 4, F52&lt;=10, 5)</f>
        <v>3</v>
      </c>
      <c r="H52" s="220" t="str">
        <f t="shared" si="5"/>
        <v>Medium</v>
      </c>
      <c r="I52" s="221" t="str">
        <f>INDEX(Trends!$D$3:$D$404,MATCH(B52,Trends!$C$3:$C$404,0))</f>
        <v>Increasing</v>
      </c>
      <c r="J52" s="220" t="str">
        <f>VLOOKUP($B52,Reliability!$A$3:$I$300,9,FALSE)</f>
        <v>High</v>
      </c>
      <c r="K52" s="220">
        <f t="shared" si="6"/>
        <v>5.6722720185553444</v>
      </c>
      <c r="L52" s="220">
        <f>VLOOKUP($B52,'Impact of the crisis'!$C$6:$N$300,12,FALSE)</f>
        <v>5.3067201315515611</v>
      </c>
      <c r="M52" s="220">
        <f>VLOOKUP($B52,'Impact of the crisis'!$C$6:$AB$300,26,FALSE)</f>
        <v>5.8463219168696989</v>
      </c>
      <c r="N52" s="220">
        <f>VLOOKUP($B52,'Conditions of people affected'!$C$6:$R$300,16,FALSE)</f>
        <v>6.6027790207295602</v>
      </c>
      <c r="O52" s="220">
        <f>VLOOKUP($B52,'Conditions of people affected'!$C$6:$R$300,9,FALSE)</f>
        <v>7.2055580414591196</v>
      </c>
      <c r="P52" s="220">
        <f>VLOOKUP($B52,'Conditions of people affected'!$C$6:$R$300,15,FALSE)</f>
        <v>6.0000000000000009</v>
      </c>
      <c r="Q52" s="220">
        <f t="shared" si="7"/>
        <v>4.6270684877297157</v>
      </c>
      <c r="R52" s="220">
        <f>VLOOKUP($B52,'Complexity of the crisis'!$C$6:$AN$300,22,FALSE)</f>
        <v>5.1988411317917329</v>
      </c>
      <c r="S52" s="220">
        <f>VLOOKUP($B52,'Complexity of the crisis'!$C$6:$AN$300,38,FALSE)</f>
        <v>4</v>
      </c>
      <c r="T52" s="222" t="str">
        <f>VLOOKUP(B52,Lists!$C$3:$E$300,3,FALSE)</f>
        <v>Americas</v>
      </c>
      <c r="U52" s="233">
        <f>VLOOKUP(B52,'INFORM Severity - hidden'!$C$5:$V$300,20,FALSE)</f>
        <v>46234</v>
      </c>
    </row>
    <row r="53" spans="1:21">
      <c r="A53" s="130" t="str">
        <f t="array" ref="A53">IFERROR(INDEX(Lists!$B$2:$B$200,SMALL(IF(Lists!$I$2:$I$200="Individual",ROW(Lists!$B$2:$B$200)),ROW(49:49))-1,1),"")</f>
        <v>Complex crisis in Mali</v>
      </c>
      <c r="B53" s="131" t="str">
        <f>VLOOKUP(A53,Lists!$B$2:$G$200,2,FALSE)</f>
        <v>MLI001</v>
      </c>
      <c r="C53" s="131" t="str">
        <f>VLOOKUP(B53,'INFORM Severity - hidden'!$C$5:$D$200,2,FALSE)</f>
        <v>Mali</v>
      </c>
      <c r="D53" s="131" t="str">
        <f>VLOOKUP(A53,Lists!$B$2:$G$200,3,FALSE)</f>
        <v>MLI</v>
      </c>
      <c r="E53" s="132" t="str">
        <f>VLOOKUP(A53,Lists!$B$2:$G$200,5,FALSE)</f>
        <v>Conflict/ Violence,Drought/drier conditions,Political/economic crisis</v>
      </c>
      <c r="F53" s="219">
        <f t="shared" si="4"/>
        <v>8.6</v>
      </c>
      <c r="G53" s="230">
        <f t="array" ref="G53">_xlfn.IFS(F53="x", "x", F53&lt;=2, 1, F53&lt;=4, 2, F53&lt;=6, 3, F53&lt;=8, 4, F53&lt;=10, 5)</f>
        <v>5</v>
      </c>
      <c r="H53" s="220" t="str">
        <f t="shared" si="5"/>
        <v>Very High</v>
      </c>
      <c r="I53" s="221" t="str">
        <f>INDEX(Trends!$D$3:$D$404,MATCH(B53,Trends!$C$3:$C$404,0))</f>
        <v>Increasing</v>
      </c>
      <c r="J53" s="220" t="str">
        <f>VLOOKUP($B53,Reliability!$A$3:$I$300,9,FALSE)</f>
        <v>High</v>
      </c>
      <c r="K53" s="220">
        <f t="shared" si="6"/>
        <v>9.5334949023420332</v>
      </c>
      <c r="L53" s="220">
        <f>VLOOKUP($B53,'Impact of the crisis'!$C$6:$N$300,12,FALSE)</f>
        <v>9.8555758258700088</v>
      </c>
      <c r="M53" s="220">
        <f>VLOOKUP($B53,'Impact of the crisis'!$C$6:$AB$300,26,FALSE)</f>
        <v>9.342682314507071</v>
      </c>
      <c r="N53" s="220">
        <f>VLOOKUP($B53,'Conditions of people affected'!$C$6:$R$300,16,FALSE)</f>
        <v>7.9999519065068982</v>
      </c>
      <c r="O53" s="220">
        <f>VLOOKUP($B53,'Conditions of people affected'!$C$6:$R$300,9,FALSE)</f>
        <v>9.0909906760119572</v>
      </c>
      <c r="P53" s="220">
        <f>VLOOKUP($B53,'Conditions of people affected'!$C$6:$R$300,15,FALSE)</f>
        <v>6.9089131370018393</v>
      </c>
      <c r="Q53" s="220">
        <f t="shared" si="7"/>
        <v>8.4584750705866245</v>
      </c>
      <c r="R53" s="220">
        <f>VLOOKUP($B53,'Complexity of the crisis'!$C$6:$AN$300,22,FALSE)</f>
        <v>6.7436420303245699</v>
      </c>
      <c r="S53" s="220">
        <f>VLOOKUP($B53,'Complexity of the crisis'!$C$6:$AN$300,38,FALSE)</f>
        <v>9.5</v>
      </c>
      <c r="T53" s="222" t="str">
        <f>VLOOKUP(B53,Lists!$C$3:$E$300,3,FALSE)</f>
        <v>Africa</v>
      </c>
      <c r="U53" s="233">
        <f>VLOOKUP(B53,'INFORM Severity - hidden'!$C$5:$V$300,20,FALSE)</f>
        <v>46234</v>
      </c>
    </row>
    <row r="54" spans="1:21">
      <c r="A54" s="130" t="str">
        <f t="array" ref="A54">IFERROR(INDEX(Lists!$B$2:$B$200,SMALL(IF(Lists!$I$2:$I$200="Individual",ROW(Lists!$B$2:$B$200)),ROW(50:50))-1,1),"")</f>
        <v>Complex crisis in Myanmar</v>
      </c>
      <c r="B54" s="131" t="str">
        <f>VLOOKUP(A54,Lists!$B$2:$G$200,2,FALSE)</f>
        <v>MMR008</v>
      </c>
      <c r="C54" s="131" t="str">
        <f>VLOOKUP(B54,'INFORM Severity - hidden'!$C$5:$D$200,2,FALSE)</f>
        <v>Myanmar</v>
      </c>
      <c r="D54" s="131" t="str">
        <f>VLOOKUP(A54,Lists!$B$2:$G$200,3,FALSE)</f>
        <v>MMR</v>
      </c>
      <c r="E54" s="132" t="str">
        <f>VLOOKUP(A54,Lists!$B$2:$G$200,5,FALSE)</f>
        <v>Conflict/ Violence,Earthquake,International Displacement,Cyclone,Floods</v>
      </c>
      <c r="F54" s="219">
        <f t="shared" si="4"/>
        <v>9.5</v>
      </c>
      <c r="G54" s="230">
        <f t="array" ref="G54">_xlfn.IFS(F54="x", "x", F54&lt;=2, 1, F54&lt;=4, 2, F54&lt;=6, 3, F54&lt;=8, 4, F54&lt;=10, 5)</f>
        <v>5</v>
      </c>
      <c r="H54" s="220" t="str">
        <f t="shared" si="5"/>
        <v>Very High</v>
      </c>
      <c r="I54" s="221" t="str">
        <f>INDEX(Trends!$D$3:$D$404,MATCH(B54,Trends!$C$3:$C$404,0))</f>
        <v>Increasing</v>
      </c>
      <c r="J54" s="220" t="str">
        <f>VLOOKUP($B54,Reliability!$A$3:$I$300,9,FALSE)</f>
        <v>Very High</v>
      </c>
      <c r="K54" s="220">
        <f t="shared" si="6"/>
        <v>9.7642833379015741</v>
      </c>
      <c r="L54" s="220">
        <f>VLOOKUP($B54,'Impact of the crisis'!$C$6:$N$300,12,FALSE)</f>
        <v>9.8666050833786141</v>
      </c>
      <c r="M54" s="220">
        <f>VLOOKUP($B54,'Impact of the crisis'!$C$6:$AB$300,26,FALSE)</f>
        <v>9.7100096273024654</v>
      </c>
      <c r="N54" s="220">
        <f>VLOOKUP($B54,'Conditions of people affected'!$C$6:$R$300,16,FALSE)</f>
        <v>9.5460837887067402</v>
      </c>
      <c r="O54" s="220">
        <f>VLOOKUP($B54,'Conditions of people affected'!$C$6:$R$300,9,FALSE)</f>
        <v>10</v>
      </c>
      <c r="P54" s="220">
        <f>VLOOKUP($B54,'Conditions of people affected'!$C$6:$R$300,15,FALSE)</f>
        <v>9.0921675774134805</v>
      </c>
      <c r="Q54" s="220">
        <f t="shared" si="7"/>
        <v>9.1762197997369359</v>
      </c>
      <c r="R54" s="220">
        <f>VLOOKUP($B54,'Complexity of the crisis'!$C$6:$AN$300,22,FALSE)</f>
        <v>7.7416871629629638</v>
      </c>
      <c r="S54" s="220">
        <f>VLOOKUP($B54,'Complexity of the crisis'!$C$6:$AN$300,38,FALSE)</f>
        <v>10</v>
      </c>
      <c r="T54" s="222" t="str">
        <f>VLOOKUP(B54,Lists!$C$3:$E$300,3,FALSE)</f>
        <v>Asia</v>
      </c>
      <c r="U54" s="233">
        <f>VLOOKUP(B54,'INFORM Severity - hidden'!$C$5:$V$300,20,FALSE)</f>
        <v>46234</v>
      </c>
    </row>
    <row r="55" spans="1:21">
      <c r="A55" s="130" t="str">
        <f t="array" ref="A55">IFERROR(INDEX(Lists!$B$2:$B$200,SMALL(IF(Lists!$I$2:$I$200="Individual",ROW(Lists!$B$2:$B$200)),ROW(51:51))-1,1),"")</f>
        <v>Conflict in northern Mozambique</v>
      </c>
      <c r="B55" s="131" t="str">
        <f>VLOOKUP(A55,Lists!$B$2:$G$200,2,FALSE)</f>
        <v>MOZ004</v>
      </c>
      <c r="C55" s="131" t="str">
        <f>VLOOKUP(B55,'INFORM Severity - hidden'!$C$5:$D$200,2,FALSE)</f>
        <v>Mozambique</v>
      </c>
      <c r="D55" s="131" t="str">
        <f>VLOOKUP(A55,Lists!$B$2:$G$200,3,FALSE)</f>
        <v>MOZ</v>
      </c>
      <c r="E55" s="132" t="str">
        <f>VLOOKUP(A55,Lists!$B$2:$G$200,5,FALSE)</f>
        <v>Conflict/ Violence</v>
      </c>
      <c r="F55" s="219">
        <f t="shared" si="4"/>
        <v>7.2</v>
      </c>
      <c r="G55" s="230">
        <f t="array" ref="G55">_xlfn.IFS(F55="x", "x", F55&lt;=2, 1, F55&lt;=4, 2, F55&lt;=6, 3, F55&lt;=8, 4, F55&lt;=10, 5)</f>
        <v>4</v>
      </c>
      <c r="H55" s="220" t="str">
        <f t="shared" si="5"/>
        <v>High</v>
      </c>
      <c r="I55" s="221" t="str">
        <f>INDEX(Trends!$D$3:$D$404,MATCH(B55,Trends!$C$3:$C$404,0))</f>
        <v>Increasing</v>
      </c>
      <c r="J55" s="220" t="str">
        <f>VLOOKUP($B55,Reliability!$A$3:$I$300,9,FALSE)</f>
        <v>Very High</v>
      </c>
      <c r="K55" s="220">
        <f t="shared" si="6"/>
        <v>6.3999459018446636</v>
      </c>
      <c r="L55" s="220">
        <f>VLOOKUP($B55,'Impact of the crisis'!$C$6:$N$300,12,FALSE)</f>
        <v>4.7140531519436273</v>
      </c>
      <c r="M55" s="220">
        <f>VLOOKUP($B55,'Impact of the crisis'!$C$6:$AB$300,26,FALSE)</f>
        <v>7.0681239846229582</v>
      </c>
      <c r="N55" s="220">
        <f>VLOOKUP($B55,'Conditions of people affected'!$C$6:$R$300,16,FALSE)</f>
        <v>7.6905231623739994</v>
      </c>
      <c r="O55" s="220">
        <f>VLOOKUP($B55,'Conditions of people affected'!$C$6:$R$300,9,FALSE)</f>
        <v>7.3810463247479978</v>
      </c>
      <c r="P55" s="220">
        <f>VLOOKUP($B55,'Conditions of people affected'!$C$6:$R$300,15,FALSE)</f>
        <v>8</v>
      </c>
      <c r="Q55" s="220">
        <f t="shared" si="7"/>
        <v>7.044630076926599</v>
      </c>
      <c r="R55" s="220">
        <f>VLOOKUP($B55,'Complexity of the crisis'!$C$6:$AN$300,22,FALSE)</f>
        <v>6.5318368953436918</v>
      </c>
      <c r="S55" s="220">
        <f>VLOOKUP($B55,'Complexity of the crisis'!$C$6:$AN$300,38,FALSE)</f>
        <v>7.5</v>
      </c>
      <c r="T55" s="222" t="str">
        <f>VLOOKUP(B55,Lists!$C$3:$E$300,3,FALSE)</f>
        <v>Africa</v>
      </c>
      <c r="U55" s="233">
        <f>VLOOKUP(B55,'INFORM Severity - hidden'!$C$5:$V$300,20,FALSE)</f>
        <v>46234</v>
      </c>
    </row>
    <row r="56" spans="1:21">
      <c r="A56" s="130" t="str">
        <f t="array" ref="A56">IFERROR(INDEX(Lists!$B$2:$B$200,SMALL(IF(Lists!$I$2:$I$200="Individual",ROW(Lists!$B$2:$B$200)),ROW(52:52))-1,1),"")</f>
        <v>2026 Cyclones and rains in Mozambique</v>
      </c>
      <c r="B56" s="131" t="str">
        <f>VLOOKUP(A56,Lists!$B$2:$G$200,2,FALSE)</f>
        <v>MOZ014</v>
      </c>
      <c r="C56" s="131" t="str">
        <f>VLOOKUP(B56,'INFORM Severity - hidden'!$C$5:$D$200,2,FALSE)</f>
        <v>Mozambique</v>
      </c>
      <c r="D56" s="131" t="str">
        <f>VLOOKUP(A56,Lists!$B$2:$G$200,3,FALSE)</f>
        <v>MOZ</v>
      </c>
      <c r="E56" s="132" t="str">
        <f>VLOOKUP(A56,Lists!$B$2:$G$200,5,FALSE)</f>
        <v>Floods,Cyclone</v>
      </c>
      <c r="F56" s="219">
        <f t="shared" si="4"/>
        <v>5.6</v>
      </c>
      <c r="G56" s="230">
        <f t="array" ref="G56">_xlfn.IFS(F56="x", "x", F56&lt;=2, 1, F56&lt;=4, 2, F56&lt;=6, 3, F56&lt;=8, 4, F56&lt;=10, 5)</f>
        <v>3</v>
      </c>
      <c r="H56" s="220" t="str">
        <f t="shared" si="5"/>
        <v>Medium</v>
      </c>
      <c r="I56" s="221" t="str">
        <f>INDEX(Trends!$D$3:$D$404,MATCH(B56,Trends!$C$3:$C$404,0))</f>
        <v>Decreasing</v>
      </c>
      <c r="J56" s="220" t="str">
        <f>VLOOKUP($B56,Reliability!$A$3:$I$300,9,FALSE)</f>
        <v>High</v>
      </c>
      <c r="K56" s="220">
        <f t="shared" si="6"/>
        <v>6.6160516848664708</v>
      </c>
      <c r="L56" s="220">
        <f>VLOOKUP($B56,'Impact of the crisis'!$C$6:$N$300,12,FALSE)</f>
        <v>7.809518527334105</v>
      </c>
      <c r="M56" s="220">
        <f>VLOOKUP($B56,'Impact of the crisis'!$C$6:$AB$300,26,FALSE)</f>
        <v>5.8661603399927458</v>
      </c>
      <c r="N56" s="220">
        <f>VLOOKUP($B56,'Conditions of people affected'!$C$6:$R$300,16,FALSE)</f>
        <v>4.1695527748924537</v>
      </c>
      <c r="O56" s="220">
        <f>VLOOKUP($B56,'Conditions of people affected'!$C$6:$R$300,9,FALSE)</f>
        <v>5.4177081698722445</v>
      </c>
      <c r="P56" s="220">
        <f>VLOOKUP($B56,'Conditions of people affected'!$C$6:$R$300,15,FALSE)</f>
        <v>2.9213973799126638</v>
      </c>
      <c r="Q56" s="220">
        <f t="shared" si="7"/>
        <v>6.7722281777668547</v>
      </c>
      <c r="R56" s="220">
        <f>VLOOKUP($B56,'Complexity of the crisis'!$C$6:$AN$300,22,FALSE)</f>
        <v>6.5318368953436918</v>
      </c>
      <c r="S56" s="220">
        <f>VLOOKUP($B56,'Complexity of the crisis'!$C$6:$AN$300,38,FALSE)</f>
        <v>7</v>
      </c>
      <c r="T56" s="222" t="str">
        <f>VLOOKUP(B56,Lists!$C$3:$E$300,3,FALSE)</f>
        <v>Africa</v>
      </c>
      <c r="U56" s="233">
        <f>VLOOKUP(B56,'INFORM Severity - hidden'!$C$5:$V$300,20,FALSE)</f>
        <v>46234</v>
      </c>
    </row>
    <row r="57" spans="1:21">
      <c r="A57" s="130" t="str">
        <f t="array" ref="A57">IFERROR(INDEX(Lists!$B$2:$B$200,SMALL(IF(Lists!$I$2:$I$200="Individual",ROW(Lists!$B$2:$B$200)),ROW(53:53))-1,1),"")</f>
        <v>Displacement from Mali to Mauritania</v>
      </c>
      <c r="B57" s="131" t="str">
        <f>VLOOKUP(A57,Lists!$B$2:$G$200,2,FALSE)</f>
        <v>MRT002</v>
      </c>
      <c r="C57" s="131" t="str">
        <f>VLOOKUP(B57,'INFORM Severity - hidden'!$C$5:$D$200,2,FALSE)</f>
        <v>Mauritania</v>
      </c>
      <c r="D57" s="131" t="str">
        <f>VLOOKUP(A57,Lists!$B$2:$G$200,3,FALSE)</f>
        <v>MRT</v>
      </c>
      <c r="E57" s="132" t="str">
        <f>VLOOKUP(A57,Lists!$B$2:$G$200,5,FALSE)</f>
        <v>International Displacement</v>
      </c>
      <c r="F57" s="219">
        <f t="shared" si="4"/>
        <v>5.0999999999999996</v>
      </c>
      <c r="G57" s="230">
        <f t="array" ref="G57">_xlfn.IFS(F57="x", "x", F57&lt;=2, 1, F57&lt;=4, 2, F57&lt;=6, 3, F57&lt;=8, 4, F57&lt;=10, 5)</f>
        <v>3</v>
      </c>
      <c r="H57" s="220" t="str">
        <f t="shared" si="5"/>
        <v>Medium</v>
      </c>
      <c r="I57" s="221" t="str">
        <f>INDEX(Trends!$D$3:$D$404,MATCH(B57,Trends!$C$3:$C$404,0))</f>
        <v>Decreasing</v>
      </c>
      <c r="J57" s="220" t="str">
        <f>VLOOKUP($B57,Reliability!$A$3:$I$300,9,FALSE)</f>
        <v>High</v>
      </c>
      <c r="K57" s="220">
        <f t="shared" si="6"/>
        <v>4.1770290964263825</v>
      </c>
      <c r="L57" s="220">
        <f>VLOOKUP($B57,'Impact of the crisis'!$C$6:$N$300,12,FALSE)</f>
        <v>4.1634586560520122</v>
      </c>
      <c r="M57" s="220">
        <f>VLOOKUP($B57,'Impact of the crisis'!$C$6:$AB$300,26,FALSE)</f>
        <v>4.1838043734971224</v>
      </c>
      <c r="N57" s="220">
        <f>VLOOKUP($B57,'Conditions of people affected'!$C$6:$R$300,16,FALSE)</f>
        <v>5.9850578967494146</v>
      </c>
      <c r="O57" s="220">
        <f>VLOOKUP($B57,'Conditions of people affected'!$C$6:$R$300,9,FALSE)</f>
        <v>5.3474201769482326</v>
      </c>
      <c r="P57" s="220">
        <f>VLOOKUP($B57,'Conditions of people affected'!$C$6:$R$300,15,FALSE)</f>
        <v>6.6226956165505966</v>
      </c>
      <c r="Q57" s="220">
        <f t="shared" si="7"/>
        <v>4.198364634441373</v>
      </c>
      <c r="R57" s="220">
        <f>VLOOKUP($B57,'Complexity of the crisis'!$C$6:$AN$300,22,FALSE)</f>
        <v>4.832650167222222</v>
      </c>
      <c r="S57" s="220">
        <f>VLOOKUP($B57,'Complexity of the crisis'!$C$6:$AN$300,38,FALSE)</f>
        <v>3.5</v>
      </c>
      <c r="T57" s="222" t="str">
        <f>VLOOKUP(B57,Lists!$C$3:$E$300,3,FALSE)</f>
        <v>Africa</v>
      </c>
      <c r="U57" s="233">
        <f>VLOOKUP(B57,'INFORM Severity - hidden'!$C$5:$V$300,20,FALSE)</f>
        <v>46234</v>
      </c>
    </row>
    <row r="58" spans="1:21">
      <c r="A58" s="130" t="str">
        <f t="array" ref="A58">IFERROR(INDEX(Lists!$B$2:$B$200,SMALL(IF(Lists!$I$2:$I$200="Individual",ROW(Lists!$B$2:$B$200)),ROW(54:54))-1,1),"")</f>
        <v>Climatic shocks in Mauritania</v>
      </c>
      <c r="B58" s="131" t="str">
        <f>VLOOKUP(A58,Lists!$B$2:$G$200,2,FALSE)</f>
        <v>MRT003</v>
      </c>
      <c r="C58" s="131" t="str">
        <f>VLOOKUP(B58,'INFORM Severity - hidden'!$C$5:$D$200,2,FALSE)</f>
        <v>Mauritania</v>
      </c>
      <c r="D58" s="131" t="str">
        <f>VLOOKUP(A58,Lists!$B$2:$G$200,3,FALSE)</f>
        <v>MRT</v>
      </c>
      <c r="E58" s="132" t="str">
        <f>VLOOKUP(A58,Lists!$B$2:$G$200,5,FALSE)</f>
        <v>Drought/drier conditions,Floods</v>
      </c>
      <c r="F58" s="219">
        <f t="shared" si="4"/>
        <v>5.2</v>
      </c>
      <c r="G58" s="230">
        <f t="array" ref="G58">_xlfn.IFS(F58="x", "x", F58&lt;=2, 1, F58&lt;=4, 2, F58&lt;=6, 3, F58&lt;=8, 4, F58&lt;=10, 5)</f>
        <v>3</v>
      </c>
      <c r="H58" s="220" t="str">
        <f t="shared" si="5"/>
        <v>Medium</v>
      </c>
      <c r="I58" s="221" t="str">
        <f>INDEX(Trends!$D$3:$D$404,MATCH(B58,Trends!$C$3:$C$404,0))</f>
        <v>Stable</v>
      </c>
      <c r="J58" s="220" t="str">
        <f>VLOOKUP($B58,Reliability!$A$3:$I$300,9,FALSE)</f>
        <v>High</v>
      </c>
      <c r="K58" s="220">
        <f t="shared" si="6"/>
        <v>5.8160765888198851</v>
      </c>
      <c r="L58" s="220">
        <f>VLOOKUP($B58,'Impact of the crisis'!$C$6:$N$300,12,FALSE)</f>
        <v>9.0487997368489879</v>
      </c>
      <c r="M58" s="220">
        <f>VLOOKUP($B58,'Impact of the crisis'!$C$6:$AB$300,26,FALSE)</f>
        <v>2.6266146005076774</v>
      </c>
      <c r="N58" s="220">
        <f>VLOOKUP($B58,'Conditions of people affected'!$C$6:$R$300,16,FALSE)</f>
        <v>5.884208709956475</v>
      </c>
      <c r="O58" s="220">
        <f>VLOOKUP($B58,'Conditions of people affected'!$C$6:$R$300,9,FALSE)</f>
        <v>5.6632333477867292</v>
      </c>
      <c r="P58" s="220">
        <f>VLOOKUP($B58,'Conditions of people affected'!$C$6:$R$300,15,FALSE)</f>
        <v>6.1051840721262218</v>
      </c>
      <c r="Q58" s="220">
        <f t="shared" si="7"/>
        <v>3.5477946912762777</v>
      </c>
      <c r="R58" s="220">
        <f>VLOOKUP($B58,'Complexity of the crisis'!$C$6:$AN$300,22,FALSE)</f>
        <v>4.832650167222222</v>
      </c>
      <c r="S58" s="220">
        <f>VLOOKUP($B58,'Complexity of the crisis'!$C$6:$AN$300,38,FALSE)</f>
        <v>2</v>
      </c>
      <c r="T58" s="222" t="str">
        <f>VLOOKUP(B58,Lists!$C$3:$E$300,3,FALSE)</f>
        <v>Africa</v>
      </c>
      <c r="U58" s="233">
        <f>VLOOKUP(B58,'INFORM Severity - hidden'!$C$5:$V$300,20,FALSE)</f>
        <v>46234</v>
      </c>
    </row>
    <row r="59" spans="1:21">
      <c r="A59" s="130" t="str">
        <f t="array" ref="A59">IFERROR(INDEX(Lists!$B$2:$B$200,SMALL(IF(Lists!$I$2:$I$200="Individual",ROW(Lists!$B$2:$B$200)),ROW(55:55))-1,1),"")</f>
        <v>Climatic shocks in Malawi</v>
      </c>
      <c r="B59" s="131" t="str">
        <f>VLOOKUP(A59,Lists!$B$2:$G$200,2,FALSE)</f>
        <v>MWI002</v>
      </c>
      <c r="C59" s="131" t="str">
        <f>VLOOKUP(B59,'INFORM Severity - hidden'!$C$5:$D$200,2,FALSE)</f>
        <v>Malawi</v>
      </c>
      <c r="D59" s="131" t="str">
        <f>VLOOKUP(A59,Lists!$B$2:$G$200,3,FALSE)</f>
        <v>MWI</v>
      </c>
      <c r="E59" s="132" t="str">
        <f>VLOOKUP(A59,Lists!$B$2:$G$200,5,FALSE)</f>
        <v>Drought/drier conditions,Cyclone,Floods,Political/economic crisis</v>
      </c>
      <c r="F59" s="219">
        <f t="shared" si="4"/>
        <v>7</v>
      </c>
      <c r="G59" s="230">
        <f t="array" ref="G59">_xlfn.IFS(F59="x", "x", F59&lt;=2, 1, F59&lt;=4, 2, F59&lt;=6, 3, F59&lt;=8, 4, F59&lt;=10, 5)</f>
        <v>4</v>
      </c>
      <c r="H59" s="220" t="str">
        <f t="shared" si="5"/>
        <v>High</v>
      </c>
      <c r="I59" s="221" t="str">
        <f>INDEX(Trends!$D$3:$D$404,MATCH(B59,Trends!$C$3:$C$404,0))</f>
        <v>Increasing</v>
      </c>
      <c r="J59" s="220" t="str">
        <f>VLOOKUP($B59,Reliability!$A$3:$I$300,9,FALSE)</f>
        <v>Medium</v>
      </c>
      <c r="K59" s="220">
        <f t="shared" si="6"/>
        <v>6.915477536821685</v>
      </c>
      <c r="L59" s="220">
        <f>VLOOKUP($B59,'Impact of the crisis'!$C$6:$N$300,12,FALSE)</f>
        <v>8.9648819849791881</v>
      </c>
      <c r="M59" s="220">
        <f>VLOOKUP($B59,'Impact of the crisis'!$C$6:$AB$300,26,FALSE)</f>
        <v>5.2448919255343087</v>
      </c>
      <c r="N59" s="220">
        <f>VLOOKUP($B59,'Conditions of people affected'!$C$6:$R$300,16,FALSE)</f>
        <v>7.3748266891181977</v>
      </c>
      <c r="O59" s="220">
        <f>VLOOKUP($B59,'Conditions of people affected'!$C$6:$R$300,9,FALSE)</f>
        <v>8.7355215993987354</v>
      </c>
      <c r="P59" s="220">
        <f>VLOOKUP($B59,'Conditions of people affected'!$C$6:$R$300,15,FALSE)</f>
        <v>6.0141317788376609</v>
      </c>
      <c r="Q59" s="220">
        <f t="shared" si="7"/>
        <v>6.569235950220035</v>
      </c>
      <c r="R59" s="220">
        <f>VLOOKUP($B59,'Complexity of the crisis'!$C$6:$AN$300,22,FALSE)</f>
        <v>4.4804800470370365</v>
      </c>
      <c r="S59" s="220">
        <f>VLOOKUP($B59,'Complexity of the crisis'!$C$6:$AN$300,38,FALSE)</f>
        <v>8</v>
      </c>
      <c r="T59" s="222" t="str">
        <f>VLOOKUP(B59,Lists!$C$3:$E$300,3,FALSE)</f>
        <v>Africa</v>
      </c>
      <c r="U59" s="233">
        <f>VLOOKUP(B59,'INFORM Severity - hidden'!$C$5:$V$300,20,FALSE)</f>
        <v>46234</v>
      </c>
    </row>
    <row r="60" spans="1:21">
      <c r="A60" s="130" t="str">
        <f t="array" ref="A60">IFERROR(INDEX(Lists!$B$2:$B$200,SMALL(IF(Lists!$I$2:$I$200="Individual",ROW(Lists!$B$2:$B$200)),ROW(56:56))-1,1),"")</f>
        <v>International Displacement to Malaysia</v>
      </c>
      <c r="B60" s="131" t="str">
        <f>VLOOKUP(A60,Lists!$B$2:$G$200,2,FALSE)</f>
        <v>MYS001</v>
      </c>
      <c r="C60" s="131" t="str">
        <f>VLOOKUP(B60,'INFORM Severity - hidden'!$C$5:$D$200,2,FALSE)</f>
        <v>Malaysia</v>
      </c>
      <c r="D60" s="131" t="str">
        <f>VLOOKUP(A60,Lists!$B$2:$G$200,3,FALSE)</f>
        <v>MYS</v>
      </c>
      <c r="E60" s="132" t="str">
        <f>VLOOKUP(A60,Lists!$B$2:$G$200,5,FALSE)</f>
        <v>International Displacement</v>
      </c>
      <c r="F60" s="219">
        <f t="shared" si="4"/>
        <v>3.8</v>
      </c>
      <c r="G60" s="230">
        <f t="array" ref="G60">_xlfn.IFS(F60="x", "x", F60&lt;=2, 1, F60&lt;=4, 2, F60&lt;=6, 3, F60&lt;=8, 4, F60&lt;=10, 5)</f>
        <v>2</v>
      </c>
      <c r="H60" s="220" t="str">
        <f t="shared" si="5"/>
        <v>Low</v>
      </c>
      <c r="I60" s="221" t="str">
        <f>INDEX(Trends!$D$3:$D$404,MATCH(B60,Trends!$C$3:$C$404,0))</f>
        <v>Decreasing</v>
      </c>
      <c r="J60" s="220" t="str">
        <f>VLOOKUP($B60,Reliability!$A$3:$I$300,9,FALSE)</f>
        <v>Very High</v>
      </c>
      <c r="K60" s="220">
        <f t="shared" si="6"/>
        <v>3.7164838607573842</v>
      </c>
      <c r="L60" s="220">
        <f>VLOOKUP($B60,'Impact of the crisis'!$C$6:$N$300,12,FALSE)</f>
        <v>3.5857714134923571</v>
      </c>
      <c r="M60" s="220">
        <f>VLOOKUP($B60,'Impact of the crisis'!$C$6:$AB$300,26,FALSE)</f>
        <v>3.7809861928164628</v>
      </c>
      <c r="N60" s="220">
        <f>VLOOKUP($B60,'Conditions of people affected'!$C$6:$R$300,16,FALSE)</f>
        <v>3.9886913551630556</v>
      </c>
      <c r="O60" s="220">
        <f>VLOOKUP($B60,'Conditions of people affected'!$C$6:$R$300,9,FALSE)</f>
        <v>4.4481791705031029</v>
      </c>
      <c r="P60" s="220">
        <f>VLOOKUP($B60,'Conditions of people affected'!$C$6:$R$300,15,FALSE)</f>
        <v>3.5292035398230079</v>
      </c>
      <c r="Q60" s="220">
        <f t="shared" si="7"/>
        <v>3.4178916288916215</v>
      </c>
      <c r="R60" s="220">
        <f>VLOOKUP($B60,'Complexity of the crisis'!$C$6:$AN$300,22,FALSE)</f>
        <v>3.3348974758641976</v>
      </c>
      <c r="S60" s="220">
        <f>VLOOKUP($B60,'Complexity of the crisis'!$C$6:$AN$300,38,FALSE)</f>
        <v>3.5</v>
      </c>
      <c r="T60" s="222" t="str">
        <f>VLOOKUP(B60,Lists!$C$3:$E$300,3,FALSE)</f>
        <v>Asia</v>
      </c>
      <c r="U60" s="233">
        <f>VLOOKUP(B60,'INFORM Severity - hidden'!$C$5:$V$300,20,FALSE)</f>
        <v>46234</v>
      </c>
    </row>
    <row r="61" spans="1:21">
      <c r="A61" s="130" t="str">
        <f t="array" ref="A61">IFERROR(INDEX(Lists!$B$2:$B$200,SMALL(IF(Lists!$I$2:$I$200="Individual",ROW(Lists!$B$2:$B$200)),ROW(57:57))-1,1),"")</f>
        <v>Drought in Namibia</v>
      </c>
      <c r="B61" s="131" t="str">
        <f>VLOOKUP(A61,Lists!$B$2:$G$200,2,FALSE)</f>
        <v>NAM002</v>
      </c>
      <c r="C61" s="131" t="str">
        <f>VLOOKUP(B61,'INFORM Severity - hidden'!$C$5:$D$200,2,FALSE)</f>
        <v>Namibia</v>
      </c>
      <c r="D61" s="131" t="str">
        <f>VLOOKUP(A61,Lists!$B$2:$G$200,3,FALSE)</f>
        <v>NAM</v>
      </c>
      <c r="E61" s="132" t="str">
        <f>VLOOKUP(A61,Lists!$B$2:$G$200,5,FALSE)</f>
        <v>Drought/drier conditions</v>
      </c>
      <c r="F61" s="219">
        <f t="shared" si="4"/>
        <v>5.3</v>
      </c>
      <c r="G61" s="230">
        <f t="array" ref="G61">_xlfn.IFS(F61="x", "x", F61&lt;=2, 1, F61&lt;=4, 2, F61&lt;=6, 3, F61&lt;=8, 4, F61&lt;=10, 5)</f>
        <v>3</v>
      </c>
      <c r="H61" s="220" t="str">
        <f t="shared" si="5"/>
        <v>Medium</v>
      </c>
      <c r="I61" s="221" t="str">
        <f>INDEX(Trends!$D$3:$D$404,MATCH(B61,Trends!$C$3:$C$404,0))</f>
        <v>Stable</v>
      </c>
      <c r="J61" s="220" t="str">
        <f>VLOOKUP($B61,Reliability!$A$3:$I$300,9,FALSE)</f>
        <v>Medium</v>
      </c>
      <c r="K61" s="220">
        <f t="shared" si="6"/>
        <v>5.8759212082568002</v>
      </c>
      <c r="L61" s="220">
        <f>VLOOKUP($B61,'Impact of the crisis'!$C$6:$N$300,12,FALSE)</f>
        <v>8.6803251681296771</v>
      </c>
      <c r="M61" s="220">
        <f>VLOOKUP($B61,'Impact of the crisis'!$C$6:$AB$300,26,FALSE)</f>
        <v>3.4282089623729473</v>
      </c>
      <c r="N61" s="220">
        <f>VLOOKUP($B61,'Conditions of people affected'!$C$6:$R$300,16,FALSE)</f>
        <v>5.6844336051497999</v>
      </c>
      <c r="O61" s="220">
        <f>VLOOKUP($B61,'Conditions of people affected'!$C$6:$R$300,9,FALSE)</f>
        <v>5.3688672102995989</v>
      </c>
      <c r="P61" s="220">
        <f>VLOOKUP($B61,'Conditions of people affected'!$C$6:$R$300,15,FALSE)</f>
        <v>6.0000000000000009</v>
      </c>
      <c r="Q61" s="220">
        <f t="shared" si="7"/>
        <v>4.2305662746436363</v>
      </c>
      <c r="R61" s="220">
        <f>VLOOKUP($B61,'Complexity of the crisis'!$C$6:$AN$300,22,FALSE)</f>
        <v>4.4536568108024692</v>
      </c>
      <c r="S61" s="220">
        <f>VLOOKUP($B61,'Complexity of the crisis'!$C$6:$AN$300,38,FALSE)</f>
        <v>4</v>
      </c>
      <c r="T61" s="222" t="str">
        <f>VLOOKUP(B61,Lists!$C$3:$E$300,3,FALSE)</f>
        <v>Africa</v>
      </c>
      <c r="U61" s="233">
        <f>VLOOKUP(B61,'INFORM Severity - hidden'!$C$5:$V$300,20,FALSE)</f>
        <v>46234</v>
      </c>
    </row>
    <row r="62" spans="1:21">
      <c r="A62" s="130" t="str">
        <f t="array" ref="A62">IFERROR(INDEX(Lists!$B$2:$B$200,SMALL(IF(Lists!$I$2:$I$200="Individual",ROW(Lists!$B$2:$B$200)),ROW(58:58))-1,1),"")</f>
        <v>Complex crisis in Niger</v>
      </c>
      <c r="B62" s="131" t="str">
        <f>VLOOKUP(A62,Lists!$B$2:$G$200,2,FALSE)</f>
        <v>NER006</v>
      </c>
      <c r="C62" s="131" t="str">
        <f>VLOOKUP(B62,'INFORM Severity - hidden'!$C$5:$D$200,2,FALSE)</f>
        <v>Niger</v>
      </c>
      <c r="D62" s="131" t="str">
        <f>VLOOKUP(A62,Lists!$B$2:$G$200,3,FALSE)</f>
        <v>NER</v>
      </c>
      <c r="E62" s="132" t="str">
        <f>VLOOKUP(A62,Lists!$B$2:$G$200,5,FALSE)</f>
        <v>Conflict/ Violence,Drought/drier conditions,Floods</v>
      </c>
      <c r="F62" s="219">
        <f t="shared" si="4"/>
        <v>7.8</v>
      </c>
      <c r="G62" s="230">
        <f t="array" ref="G62">_xlfn.IFS(F62="x", "x", F62&lt;=2, 1, F62&lt;=4, 2, F62&lt;=6, 3, F62&lt;=8, 4, F62&lt;=10, 5)</f>
        <v>4</v>
      </c>
      <c r="H62" s="220" t="str">
        <f t="shared" si="5"/>
        <v>High</v>
      </c>
      <c r="I62" s="221" t="str">
        <f>INDEX(Trends!$D$3:$D$404,MATCH(B62,Trends!$C$3:$C$404,0))</f>
        <v>Increasing</v>
      </c>
      <c r="J62" s="220" t="str">
        <f>VLOOKUP($B62,Reliability!$A$3:$I$300,9,FALSE)</f>
        <v>High</v>
      </c>
      <c r="K62" s="220">
        <f t="shared" si="6"/>
        <v>7.3895738418925685</v>
      </c>
      <c r="L62" s="220">
        <f>VLOOKUP($B62,'Impact of the crisis'!$C$6:$N$300,12,FALSE)</f>
        <v>7.0482449668890466</v>
      </c>
      <c r="M62" s="220">
        <f>VLOOKUP($B62,'Impact of the crisis'!$C$6:$AB$300,26,FALSE)</f>
        <v>7.5493293822301961</v>
      </c>
      <c r="N62" s="220">
        <f>VLOOKUP($B62,'Conditions of people affected'!$C$6:$R$300,16,FALSE)</f>
        <v>7.5627572565310004</v>
      </c>
      <c r="O62" s="220">
        <f>VLOOKUP($B62,'Conditions of people affected'!$C$6:$R$300,9,FALSE)</f>
        <v>8.295638994389801</v>
      </c>
      <c r="P62" s="220">
        <f>VLOOKUP($B62,'Conditions of people affected'!$C$6:$R$300,15,FALSE)</f>
        <v>6.8298755186721998</v>
      </c>
      <c r="Q62" s="220">
        <f t="shared" si="7"/>
        <v>8.393730035944472</v>
      </c>
      <c r="R62" s="220">
        <f>VLOOKUP($B62,'Complexity of the crisis'!$C$6:$AN$300,22,FALSE)</f>
        <v>6.5278394442790999</v>
      </c>
      <c r="S62" s="220">
        <f>VLOOKUP($B62,'Complexity of the crisis'!$C$6:$AN$300,38,FALSE)</f>
        <v>9.5</v>
      </c>
      <c r="T62" s="222" t="str">
        <f>VLOOKUP(B62,Lists!$C$3:$E$300,3,FALSE)</f>
        <v>Africa</v>
      </c>
      <c r="U62" s="233">
        <f>VLOOKUP(B62,'INFORM Severity - hidden'!$C$5:$V$300,20,FALSE)</f>
        <v>46234</v>
      </c>
    </row>
    <row r="63" spans="1:21">
      <c r="A63" s="130" t="str">
        <f t="array" ref="A63">IFERROR(INDEX(Lists!$B$2:$B$200,SMALL(IF(Lists!$I$2:$I$200="Individual",ROW(Lists!$B$2:$B$200)),ROW(59:59))-1,1),"")</f>
        <v>Conflict in the BAY states</v>
      </c>
      <c r="B63" s="131" t="str">
        <f>VLOOKUP(A63,Lists!$B$2:$G$200,2,FALSE)</f>
        <v>NGA004</v>
      </c>
      <c r="C63" s="131" t="str">
        <f>VLOOKUP(B63,'INFORM Severity - hidden'!$C$5:$D$200,2,FALSE)</f>
        <v>Nigeria</v>
      </c>
      <c r="D63" s="131" t="str">
        <f>VLOOKUP(A63,Lists!$B$2:$G$200,3,FALSE)</f>
        <v>NGA</v>
      </c>
      <c r="E63" s="132" t="str">
        <f>VLOOKUP(A63,Lists!$B$2:$G$200,5,FALSE)</f>
        <v>Conflict/ Violence</v>
      </c>
      <c r="F63" s="219">
        <f t="shared" si="4"/>
        <v>8.6</v>
      </c>
      <c r="G63" s="230">
        <f t="array" ref="G63">_xlfn.IFS(F63="x", "x", F63&lt;=2, 1, F63&lt;=4, 2, F63&lt;=6, 3, F63&lt;=8, 4, F63&lt;=10, 5)</f>
        <v>5</v>
      </c>
      <c r="H63" s="220" t="str">
        <f t="shared" si="5"/>
        <v>Very High</v>
      </c>
      <c r="I63" s="221" t="str">
        <f>INDEX(Trends!$D$3:$D$404,MATCH(B63,Trends!$C$3:$C$404,0))</f>
        <v>Increasing</v>
      </c>
      <c r="J63" s="220" t="str">
        <f>VLOOKUP($B63,Reliability!$A$3:$I$300,9,FALSE)</f>
        <v>High</v>
      </c>
      <c r="K63" s="220">
        <f t="shared" si="6"/>
        <v>8.8704296582711599</v>
      </c>
      <c r="L63" s="220">
        <f>VLOOKUP($B63,'Impact of the crisis'!$C$6:$N$300,12,FALSE)</f>
        <v>4.470570487415916</v>
      </c>
      <c r="M63" s="220">
        <f>VLOOKUP($B63,'Impact of the crisis'!$C$6:$AB$300,26,FALSE)</f>
        <v>9.8095383236334701</v>
      </c>
      <c r="N63" s="220">
        <f>VLOOKUP($B63,'Conditions of people affected'!$C$6:$R$300,16,FALSE)</f>
        <v>8.6216357505749386</v>
      </c>
      <c r="O63" s="220">
        <f>VLOOKUP($B63,'Conditions of people affected'!$C$6:$R$300,9,FALSE)</f>
        <v>9.2432715011498789</v>
      </c>
      <c r="P63" s="220">
        <f>VLOOKUP($B63,'Conditions of people affected'!$C$6:$R$300,15,FALSE)</f>
        <v>8</v>
      </c>
      <c r="Q63" s="220">
        <f t="shared" si="7"/>
        <v>8.4005623745433056</v>
      </c>
      <c r="R63" s="220">
        <f>VLOOKUP($B63,'Complexity of the crisis'!$C$6:$AN$300,22,FALSE)</f>
        <v>6.550858002160493</v>
      </c>
      <c r="S63" s="220">
        <f>VLOOKUP($B63,'Complexity of the crisis'!$C$6:$AN$300,38,FALSE)</f>
        <v>9.5</v>
      </c>
      <c r="T63" s="222" t="str">
        <f>VLOOKUP(B63,Lists!$C$3:$E$300,3,FALSE)</f>
        <v>Africa</v>
      </c>
      <c r="U63" s="233">
        <f>VLOOKUP(B63,'INFORM Severity - hidden'!$C$5:$V$300,20,FALSE)</f>
        <v>46234</v>
      </c>
    </row>
    <row r="64" spans="1:21">
      <c r="A64" s="130" t="str">
        <f t="array" ref="A64">IFERROR(INDEX(Lists!$B$2:$B$200,SMALL(IF(Lists!$I$2:$I$200="Individual",ROW(Lists!$B$2:$B$200)),ROW(60:60))-1,1),"")</f>
        <v>Conflict in North West Nigeria</v>
      </c>
      <c r="B64" s="131" t="str">
        <f>VLOOKUP(A64,Lists!$B$2:$G$200,2,FALSE)</f>
        <v>NGA007</v>
      </c>
      <c r="C64" s="131" t="str">
        <f>VLOOKUP(B64,'INFORM Severity - hidden'!$C$5:$D$200,2,FALSE)</f>
        <v>Nigeria</v>
      </c>
      <c r="D64" s="131" t="str">
        <f>VLOOKUP(A64,Lists!$B$2:$G$200,3,FALSE)</f>
        <v>NGA</v>
      </c>
      <c r="E64" s="132" t="str">
        <f>VLOOKUP(A64,Lists!$B$2:$G$200,5,FALSE)</f>
        <v>Conflict/ Violence</v>
      </c>
      <c r="F64" s="219">
        <f t="shared" si="4"/>
        <v>7.7</v>
      </c>
      <c r="G64" s="230">
        <f t="array" ref="G64">_xlfn.IFS(F64="x", "x", F64&lt;=2, 1, F64&lt;=4, 2, F64&lt;=6, 3, F64&lt;=8, 4, F64&lt;=10, 5)</f>
        <v>4</v>
      </c>
      <c r="H64" s="220" t="str">
        <f t="shared" si="5"/>
        <v>High</v>
      </c>
      <c r="I64" s="221" t="str">
        <f>INDEX(Trends!$D$3:$D$404,MATCH(B64,Trends!$C$3:$C$404,0))</f>
        <v>Increasing</v>
      </c>
      <c r="J64" s="220" t="str">
        <f>VLOOKUP($B64,Reliability!$A$3:$I$300,9,FALSE)</f>
        <v>High</v>
      </c>
      <c r="K64" s="220">
        <f t="shared" si="6"/>
        <v>7.2258091496371577</v>
      </c>
      <c r="L64" s="220">
        <f>VLOOKUP($B64,'Impact of the crisis'!$C$6:$N$300,12,FALSE)</f>
        <v>5.1960605969343687</v>
      </c>
      <c r="M64" s="220">
        <f>VLOOKUP($B64,'Impact of the crisis'!$C$6:$AB$300,26,FALSE)</f>
        <v>7.9622178672721518</v>
      </c>
      <c r="N64" s="220">
        <f>VLOOKUP($B64,'Conditions of people affected'!$C$6:$R$300,16,FALSE)</f>
        <v>8.3681857296012563</v>
      </c>
      <c r="O64" s="220">
        <f>VLOOKUP($B64,'Conditions of people affected'!$C$6:$R$300,9,FALSE)</f>
        <v>9.8246156722824693</v>
      </c>
      <c r="P64" s="220">
        <f>VLOOKUP($B64,'Conditions of people affected'!$C$6:$R$300,15,FALSE)</f>
        <v>6.9117557869200441</v>
      </c>
      <c r="Q64" s="220">
        <f t="shared" si="7"/>
        <v>7.053084414401174</v>
      </c>
      <c r="R64" s="220">
        <f>VLOOKUP($B64,'Complexity of the crisis'!$C$6:$AN$300,22,FALSE)</f>
        <v>6.550858002160493</v>
      </c>
      <c r="S64" s="220">
        <f>VLOOKUP($B64,'Complexity of the crisis'!$C$6:$AN$300,38,FALSE)</f>
        <v>7.5</v>
      </c>
      <c r="T64" s="222" t="str">
        <f>VLOOKUP(B64,Lists!$C$3:$E$300,3,FALSE)</f>
        <v>Africa</v>
      </c>
      <c r="U64" s="233">
        <f>VLOOKUP(B64,'INFORM Severity - hidden'!$C$5:$V$300,20,FALSE)</f>
        <v>46234</v>
      </c>
    </row>
    <row r="65" spans="1:21">
      <c r="A65" s="130" t="str">
        <f t="array" ref="A65">IFERROR(INDEX(Lists!$B$2:$B$200,SMALL(IF(Lists!$I$2:$I$200="Individual",ROW(Lists!$B$2:$B$200)),ROW(61:61))-1,1),"")</f>
        <v>International displacement from Cameroon to Nigeria</v>
      </c>
      <c r="B65" s="131" t="str">
        <f>VLOOKUP(A65,Lists!$B$2:$G$200,2,FALSE)</f>
        <v>NGA008</v>
      </c>
      <c r="C65" s="131" t="str">
        <f>VLOOKUP(B65,'INFORM Severity - hidden'!$C$5:$D$200,2,FALSE)</f>
        <v>Nigeria</v>
      </c>
      <c r="D65" s="131" t="str">
        <f>VLOOKUP(A65,Lists!$B$2:$G$200,3,FALSE)</f>
        <v>NGA</v>
      </c>
      <c r="E65" s="132" t="str">
        <f>VLOOKUP(A65,Lists!$B$2:$G$200,5,FALSE)</f>
        <v>International Displacement</v>
      </c>
      <c r="F65" s="219">
        <f t="shared" si="4"/>
        <v>4.5999999999999996</v>
      </c>
      <c r="G65" s="230">
        <f t="array" ref="G65">_xlfn.IFS(F65="x", "x", F65&lt;=2, 1, F65&lt;=4, 2, F65&lt;=6, 3, F65&lt;=8, 4, F65&lt;=10, 5)</f>
        <v>3</v>
      </c>
      <c r="H65" s="220" t="str">
        <f t="shared" si="5"/>
        <v>Medium</v>
      </c>
      <c r="I65" s="221" t="str">
        <f>INDEX(Trends!$D$3:$D$404,MATCH(B65,Trends!$C$3:$C$404,0))</f>
        <v>Increasing</v>
      </c>
      <c r="J65" s="220" t="str">
        <f>VLOOKUP($B65,Reliability!$A$3:$I$300,9,FALSE)</f>
        <v>High</v>
      </c>
      <c r="K65" s="220">
        <f t="shared" si="6"/>
        <v>4.987280068551911</v>
      </c>
      <c r="L65" s="220">
        <f>VLOOKUP($B65,'Impact of the crisis'!$C$6:$N$300,12,FALSE)</f>
        <v>3.9044281378155139</v>
      </c>
      <c r="M65" s="220">
        <f>VLOOKUP($B65,'Impact of the crisis'!$C$6:$AB$300,26,FALSE)</f>
        <v>5.4660702338009992</v>
      </c>
      <c r="N65" s="220">
        <f>VLOOKUP($B65,'Conditions of people affected'!$C$6:$R$300,16,FALSE)</f>
        <v>3.1737819516971943</v>
      </c>
      <c r="O65" s="220">
        <f>VLOOKUP($B65,'Conditions of people affected'!$C$6:$R$300,9,FALSE)</f>
        <v>3.5972708201587498</v>
      </c>
      <c r="P65" s="220">
        <f>VLOOKUP($B65,'Conditions of people affected'!$C$6:$R$300,15,FALSE)</f>
        <v>2.7502930832356389</v>
      </c>
      <c r="Q65" s="220">
        <f t="shared" si="7"/>
        <v>6.2832792649677005</v>
      </c>
      <c r="R65" s="220">
        <f>VLOOKUP($B65,'Complexity of the crisis'!$C$6:$AN$300,22,FALSE)</f>
        <v>6.550858002160493</v>
      </c>
      <c r="S65" s="220">
        <f>VLOOKUP($B65,'Complexity of the crisis'!$C$6:$AN$300,38,FALSE)</f>
        <v>6</v>
      </c>
      <c r="T65" s="222" t="str">
        <f>VLOOKUP(B65,Lists!$C$3:$E$300,3,FALSE)</f>
        <v>Africa</v>
      </c>
      <c r="U65" s="233">
        <f>VLOOKUP(B65,'INFORM Severity - hidden'!$C$5:$V$300,20,FALSE)</f>
        <v>46234</v>
      </c>
    </row>
    <row r="66" spans="1:21">
      <c r="A66" s="130" t="str">
        <f t="array" ref="A66">IFERROR(INDEX(Lists!$B$2:$B$200,SMALL(IF(Lists!$I$2:$I$200="Individual",ROW(Lists!$B$2:$B$200)),ROW(62:62))-1,1),"")</f>
        <v>Conflict in North Central Nigeria</v>
      </c>
      <c r="B66" s="131" t="str">
        <f>VLOOKUP(A66,Lists!$B$2:$G$200,2,FALSE)</f>
        <v>NGA010</v>
      </c>
      <c r="C66" s="131" t="str">
        <f>VLOOKUP(B66,'INFORM Severity - hidden'!$C$5:$D$200,2,FALSE)</f>
        <v>Nigeria</v>
      </c>
      <c r="D66" s="131" t="str">
        <f>VLOOKUP(A66,Lists!$B$2:$G$200,3,FALSE)</f>
        <v>NGA</v>
      </c>
      <c r="E66" s="132" t="str">
        <f>VLOOKUP(A66,Lists!$B$2:$G$200,5,FALSE)</f>
        <v>Conflict/ Violence</v>
      </c>
      <c r="F66" s="219">
        <f t="shared" si="4"/>
        <v>7.3</v>
      </c>
      <c r="G66" s="230">
        <f t="array" ref="G66">_xlfn.IFS(F66="x", "x", F66&lt;=2, 1, F66&lt;=4, 2, F66&lt;=6, 3, F66&lt;=8, 4, F66&lt;=10, 5)</f>
        <v>4</v>
      </c>
      <c r="H66" s="220" t="str">
        <f t="shared" si="5"/>
        <v>High</v>
      </c>
      <c r="I66" s="221" t="str">
        <f>INDEX(Trends!$D$3:$D$404,MATCH(B66,Trends!$C$3:$C$404,0))</f>
        <v>Increasing</v>
      </c>
      <c r="J66" s="220" t="str">
        <f>VLOOKUP($B66,Reliability!$A$3:$I$300,9,FALSE)</f>
        <v>High</v>
      </c>
      <c r="K66" s="220">
        <f t="shared" si="6"/>
        <v>6.9107832384248375</v>
      </c>
      <c r="L66" s="220">
        <f>VLOOKUP($B66,'Impact of the crisis'!$C$6:$N$300,12,FALSE)</f>
        <v>5.4320085247811045</v>
      </c>
      <c r="M66" s="220">
        <f>VLOOKUP($B66,'Impact of the crisis'!$C$6:$AB$300,26,FALSE)</f>
        <v>7.4988017923606041</v>
      </c>
      <c r="N66" s="220">
        <f>VLOOKUP($B66,'Conditions of people affected'!$C$6:$R$300,16,FALSE)</f>
        <v>7.6943982414974368</v>
      </c>
      <c r="O66" s="220">
        <f>VLOOKUP($B66,'Conditions of people affected'!$C$6:$R$300,9,FALSE)</f>
        <v>9.3887964829948736</v>
      </c>
      <c r="P66" s="220">
        <f>VLOOKUP($B66,'Conditions of people affected'!$C$6:$R$300,15,FALSE)</f>
        <v>6.0000000000000009</v>
      </c>
      <c r="Q66" s="220">
        <f t="shared" si="7"/>
        <v>7.053084414401174</v>
      </c>
      <c r="R66" s="220">
        <f>VLOOKUP($B66,'Complexity of the crisis'!$C$6:$AN$300,22,FALSE)</f>
        <v>6.550858002160493</v>
      </c>
      <c r="S66" s="220">
        <f>VLOOKUP($B66,'Complexity of the crisis'!$C$6:$AN$300,38,FALSE)</f>
        <v>7.5</v>
      </c>
      <c r="T66" s="222" t="str">
        <f>VLOOKUP(B66,Lists!$C$3:$E$300,3,FALSE)</f>
        <v>Africa</v>
      </c>
      <c r="U66" s="233">
        <f>VLOOKUP(B66,'INFORM Severity - hidden'!$C$5:$V$300,20,FALSE)</f>
        <v>46234</v>
      </c>
    </row>
    <row r="67" spans="1:21">
      <c r="A67" s="130" t="str">
        <f t="array" ref="A67">IFERROR(INDEX(Lists!$B$2:$B$200,SMALL(IF(Lists!$I$2:$I$200="Individual",ROW(Lists!$B$2:$B$200)),ROW(63:63))-1,1),"")</f>
        <v>Climatic Shocks in Pakistan</v>
      </c>
      <c r="B67" s="131" t="str">
        <f>VLOOKUP(A67,Lists!$B$2:$G$200,2,FALSE)</f>
        <v>PAK006</v>
      </c>
      <c r="C67" s="131" t="str">
        <f>VLOOKUP(B67,'INFORM Severity - hidden'!$C$5:$D$200,2,FALSE)</f>
        <v>Pakistan</v>
      </c>
      <c r="D67" s="131" t="str">
        <f>VLOOKUP(A67,Lists!$B$2:$G$200,3,FALSE)</f>
        <v>PAK</v>
      </c>
      <c r="E67" s="132" t="str">
        <f>VLOOKUP(A67,Lists!$B$2:$G$200,5,FALSE)</f>
        <v>Floods,Conflict/ Violence,Drought/drier conditions</v>
      </c>
      <c r="F67" s="219">
        <f t="shared" si="4"/>
        <v>7.9</v>
      </c>
      <c r="G67" s="230">
        <f t="array" ref="G67">_xlfn.IFS(F67="x", "x", F67&lt;=2, 1, F67&lt;=4, 2, F67&lt;=6, 3, F67&lt;=8, 4, F67&lt;=10, 5)</f>
        <v>4</v>
      </c>
      <c r="H67" s="220" t="str">
        <f t="shared" si="5"/>
        <v>High</v>
      </c>
      <c r="I67" s="221" t="str">
        <f>INDEX(Trends!$D$3:$D$404,MATCH(B67,Trends!$C$3:$C$404,0))</f>
        <v>Decreasing</v>
      </c>
      <c r="J67" s="220" t="str">
        <f>VLOOKUP($B67,Reliability!$A$3:$I$300,9,FALSE)</f>
        <v>High</v>
      </c>
      <c r="K67" s="220">
        <f t="shared" si="6"/>
        <v>8.4656736472719594</v>
      </c>
      <c r="L67" s="220">
        <f>VLOOKUP($B67,'Impact of the crisis'!$C$6:$N$300,12,FALSE)</f>
        <v>6.8577018714667251</v>
      </c>
      <c r="M67" s="220">
        <f>VLOOKUP($B67,'Impact of the crisis'!$C$6:$AB$300,26,FALSE)</f>
        <v>9.0248067575590731</v>
      </c>
      <c r="N67" s="220">
        <f>VLOOKUP($B67,'Conditions of people affected'!$C$6:$R$300,16,FALSE)</f>
        <v>8.0826272377148953</v>
      </c>
      <c r="O67" s="220">
        <f>VLOOKUP($B67,'Conditions of people affected'!$C$6:$R$300,9,FALSE)</f>
        <v>9.7475976202062729</v>
      </c>
      <c r="P67" s="220">
        <f>VLOOKUP($B67,'Conditions of people affected'!$C$6:$R$300,15,FALSE)</f>
        <v>6.4176568552235169</v>
      </c>
      <c r="Q67" s="220">
        <f t="shared" si="7"/>
        <v>7.1871472868502631</v>
      </c>
      <c r="R67" s="220">
        <f>VLOOKUP($B67,'Complexity of the crisis'!$C$6:$AN$300,22,FALSE)</f>
        <v>6.8471902235120226</v>
      </c>
      <c r="S67" s="220">
        <f>VLOOKUP($B67,'Complexity of the crisis'!$C$6:$AN$300,38,FALSE)</f>
        <v>7.5</v>
      </c>
      <c r="T67" s="222" t="str">
        <f>VLOOKUP(B67,Lists!$C$3:$E$300,3,FALSE)</f>
        <v>Asia</v>
      </c>
      <c r="U67" s="233">
        <f>VLOOKUP(B67,'INFORM Severity - hidden'!$C$5:$V$300,20,FALSE)</f>
        <v>46234</v>
      </c>
    </row>
    <row r="68" spans="1:21">
      <c r="A68" s="130" t="str">
        <f t="array" ref="A68">IFERROR(INDEX(Lists!$B$2:$B$200,SMALL(IF(Lists!$I$2:$I$200="Individual",ROW(Lists!$B$2:$B$200)),ROW(64:64))-1,1),"")</f>
        <v>Displacement from Afghanistan to Pakistan</v>
      </c>
      <c r="B68" s="131" t="str">
        <f>VLOOKUP(A68,Lists!$B$2:$G$200,2,FALSE)</f>
        <v>PAK007</v>
      </c>
      <c r="C68" s="131" t="str">
        <f>VLOOKUP(B68,'INFORM Severity - hidden'!$C$5:$D$200,2,FALSE)</f>
        <v>Pakistan</v>
      </c>
      <c r="D68" s="131" t="str">
        <f>VLOOKUP(A68,Lists!$B$2:$G$200,3,FALSE)</f>
        <v>PAK</v>
      </c>
      <c r="E68" s="132" t="str">
        <f>VLOOKUP(A68,Lists!$B$2:$G$200,5,FALSE)</f>
        <v>International Displacement</v>
      </c>
      <c r="F68" s="219">
        <f t="shared" si="4"/>
        <v>6.5</v>
      </c>
      <c r="G68" s="230">
        <f t="array" ref="G68">_xlfn.IFS(F68="x", "x", F68&lt;=2, 1, F68&lt;=4, 2, F68&lt;=6, 3, F68&lt;=8, 4, F68&lt;=10, 5)</f>
        <v>4</v>
      </c>
      <c r="H68" s="220" t="str">
        <f t="shared" si="5"/>
        <v>High</v>
      </c>
      <c r="I68" s="221" t="str">
        <f>INDEX(Trends!$D$3:$D$404,MATCH(B68,Trends!$C$3:$C$404,0))</f>
        <v>Decreasing</v>
      </c>
      <c r="J68" s="220" t="str">
        <f>VLOOKUP($B68,Reliability!$A$3:$I$300,9,FALSE)</f>
        <v>High</v>
      </c>
      <c r="K68" s="220">
        <f t="shared" si="6"/>
        <v>7.3597773565946607</v>
      </c>
      <c r="L68" s="220">
        <f>VLOOKUP($B68,'Impact of the crisis'!$C$6:$N$300,12,FALSE)</f>
        <v>6.7311440764106987</v>
      </c>
      <c r="M68" s="220">
        <f>VLOOKUP($B68,'Impact of the crisis'!$C$6:$AB$300,26,FALSE)</f>
        <v>7.6394035414953745</v>
      </c>
      <c r="N68" s="220">
        <f>VLOOKUP($B68,'Conditions of people affected'!$C$6:$R$300,16,FALSE)</f>
        <v>6.2526015313930916</v>
      </c>
      <c r="O68" s="220">
        <f>VLOOKUP($B68,'Conditions of people affected'!$C$6:$R$300,9,FALSE)</f>
        <v>7.4601536770959838</v>
      </c>
      <c r="P68" s="220">
        <f>VLOOKUP($B68,'Conditions of people affected'!$C$6:$R$300,15,FALSE)</f>
        <v>5.0450493856901995</v>
      </c>
      <c r="Q68" s="220">
        <f t="shared" si="7"/>
        <v>6.0064765195751466</v>
      </c>
      <c r="R68" s="220">
        <f>VLOOKUP($B68,'Complexity of the crisis'!$C$6:$AN$300,22,FALSE)</f>
        <v>6.8471902235120226</v>
      </c>
      <c r="S68" s="220">
        <f>VLOOKUP($B68,'Complexity of the crisis'!$C$6:$AN$300,38,FALSE)</f>
        <v>5</v>
      </c>
      <c r="T68" s="222" t="str">
        <f>VLOOKUP(B68,Lists!$C$3:$E$300,3,FALSE)</f>
        <v>Asia</v>
      </c>
      <c r="U68" s="233">
        <f>VLOOKUP(B68,'INFORM Severity - hidden'!$C$5:$V$300,20,FALSE)</f>
        <v>46234</v>
      </c>
    </row>
    <row r="69" spans="1:21">
      <c r="A69" s="130" t="str">
        <f t="array" ref="A69">IFERROR(INDEX(Lists!$B$2:$B$200,SMALL(IF(Lists!$I$2:$I$200="Individual",ROW(Lists!$B$2:$B$200)),ROW(65:65))-1,1),"")</f>
        <v>Displacement from Venezuela to Panama</v>
      </c>
      <c r="B69" s="131" t="str">
        <f>VLOOKUP(A69,Lists!$B$2:$G$200,2,FALSE)</f>
        <v>PAN002</v>
      </c>
      <c r="C69" s="131" t="str">
        <f>VLOOKUP(B69,'INFORM Severity - hidden'!$C$5:$D$200,2,FALSE)</f>
        <v>Panama</v>
      </c>
      <c r="D69" s="131" t="str">
        <f>VLOOKUP(A69,Lists!$B$2:$G$200,3,FALSE)</f>
        <v>PAN</v>
      </c>
      <c r="E69" s="132" t="str">
        <f>VLOOKUP(A69,Lists!$B$2:$G$200,5,FALSE)</f>
        <v>International Displacement</v>
      </c>
      <c r="F69" s="219">
        <f t="shared" ref="F69:F98" si="8">IF(OR(N69="x",K69="x"),"x",ROUND((10-GEOMEAN(((10-K69)/10*9+1),((10-N69)/10*9+1),((10-N69)/10*9+1)))/9*7+Q69*0.3,1))</f>
        <v>3.8</v>
      </c>
      <c r="G69" s="230">
        <f t="array" ref="G69">_xlfn.IFS(F69="x", "x", F69&lt;=2, 1, F69&lt;=4, 2, F69&lt;=6, 3, F69&lt;=8, 4, F69&lt;=10, 5)</f>
        <v>2</v>
      </c>
      <c r="H69" s="220" t="str">
        <f t="shared" ref="H69:H98" si="9">IF(N69="x","x",IF(K69="x","x",(IF(G69=5,"Very High",IF(G69=4,"High",IF(G69=3,"Medium",IF(G69=2,"Low","Very Low")))))))</f>
        <v>Low</v>
      </c>
      <c r="I69" s="221" t="str">
        <f>INDEX(Trends!$D$3:$D$404,MATCH(B69,Trends!$C$3:$C$404,0))</f>
        <v>Decreasing</v>
      </c>
      <c r="J69" s="220" t="str">
        <f>VLOOKUP($B69,Reliability!$A$3:$I$300,9,FALSE)</f>
        <v>Very High</v>
      </c>
      <c r="K69" s="220">
        <f t="shared" ref="K69:K98" si="10">IF(OR(M69="x",L69="x"),"x",(10-GEOMEAN(((10-L69)/10*9+1),((10-M69)/10*9+1),((10-M69)/10*9+1)))/9*10)</f>
        <v>5.2412017670579374</v>
      </c>
      <c r="L69" s="220">
        <f>VLOOKUP($B69,'Impact of the crisis'!$C$6:$N$300,12,FALSE)</f>
        <v>7.6931859529336499</v>
      </c>
      <c r="M69" s="220">
        <f>VLOOKUP($B69,'Impact of the crisis'!$C$6:$AB$300,26,FALSE)</f>
        <v>3.4186410163026464</v>
      </c>
      <c r="N69" s="220">
        <f>VLOOKUP($B69,'Conditions of people affected'!$C$6:$R$300,16,FALSE)</f>
        <v>2.7155441913518716</v>
      </c>
      <c r="O69" s="220">
        <f>VLOOKUP($B69,'Conditions of people affected'!$C$6:$R$300,9,FALSE)</f>
        <v>2.3006536000950462</v>
      </c>
      <c r="P69" s="220">
        <f>VLOOKUP($B69,'Conditions of people affected'!$C$6:$R$300,15,FALSE)</f>
        <v>3.1304347826086976</v>
      </c>
      <c r="Q69" s="220">
        <f t="shared" ref="Q69:Q98" si="11">IF(OR(S69="x",R69="x"),R69,(10-GEOMEAN(((10-R69)/10*9+1),((10-S69)/10*9+1)))/9*10)</f>
        <v>4.2496518811122046</v>
      </c>
      <c r="R69" s="220">
        <f>VLOOKUP($B69,'Complexity of the crisis'!$C$6:$AN$300,22,FALSE)</f>
        <v>3.9898236340617892</v>
      </c>
      <c r="S69" s="220">
        <f>VLOOKUP($B69,'Complexity of the crisis'!$C$6:$AN$300,38,FALSE)</f>
        <v>4.5</v>
      </c>
      <c r="T69" s="222" t="str">
        <f>VLOOKUP(B69,Lists!$C$3:$E$300,3,FALSE)</f>
        <v>Americas</v>
      </c>
      <c r="U69" s="233">
        <f>VLOOKUP(B69,'INFORM Severity - hidden'!$C$5:$V$300,20,FALSE)</f>
        <v>46234</v>
      </c>
    </row>
    <row r="70" spans="1:21">
      <c r="A70" s="130" t="str">
        <f t="array" ref="A70">IFERROR(INDEX(Lists!$B$2:$B$200,SMALL(IF(Lists!$I$2:$I$200="Individual",ROW(Lists!$B$2:$B$200)),ROW(66:66))-1,1),"")</f>
        <v>Displacement from Venezuela to Peru</v>
      </c>
      <c r="B70" s="131" t="str">
        <f>VLOOKUP(A70,Lists!$B$2:$G$200,2,FALSE)</f>
        <v>PER002</v>
      </c>
      <c r="C70" s="131" t="str">
        <f>VLOOKUP(B70,'INFORM Severity - hidden'!$C$5:$D$200,2,FALSE)</f>
        <v>Peru</v>
      </c>
      <c r="D70" s="131" t="str">
        <f>VLOOKUP(A70,Lists!$B$2:$G$200,3,FALSE)</f>
        <v>PER</v>
      </c>
      <c r="E70" s="132" t="str">
        <f>VLOOKUP(A70,Lists!$B$2:$G$200,5,FALSE)</f>
        <v>International Displacement</v>
      </c>
      <c r="F70" s="219">
        <f t="shared" si="8"/>
        <v>6</v>
      </c>
      <c r="G70" s="230">
        <f t="array" ref="G70">_xlfn.IFS(F70="x", "x", F70&lt;=2, 1, F70&lt;=4, 2, F70&lt;=6, 3, F70&lt;=8, 4, F70&lt;=10, 5)</f>
        <v>3</v>
      </c>
      <c r="H70" s="220" t="str">
        <f t="shared" si="9"/>
        <v>Medium</v>
      </c>
      <c r="I70" s="221" t="str">
        <f>INDEX(Trends!$D$3:$D$404,MATCH(B70,Trends!$C$3:$C$404,0))</f>
        <v>Stable</v>
      </c>
      <c r="J70" s="220" t="str">
        <f>VLOOKUP($B70,Reliability!$A$3:$I$300,9,FALSE)</f>
        <v>Very High</v>
      </c>
      <c r="K70" s="220">
        <f t="shared" si="10"/>
        <v>6.4773329118690262</v>
      </c>
      <c r="L70" s="220">
        <f>VLOOKUP($B70,'Impact of the crisis'!$C$6:$N$300,12,FALSE)</f>
        <v>7.7913375052987721</v>
      </c>
      <c r="M70" s="220">
        <f>VLOOKUP($B70,'Impact of the crisis'!$C$6:$AB$300,26,FALSE)</f>
        <v>5.6365585583754854</v>
      </c>
      <c r="N70" s="220">
        <f>VLOOKUP($B70,'Conditions of people affected'!$C$6:$R$300,16,FALSE)</f>
        <v>6.8543340654354328</v>
      </c>
      <c r="O70" s="220">
        <f>VLOOKUP($B70,'Conditions of people affected'!$C$6:$R$300,9,FALSE)</f>
        <v>7.7086681308708638</v>
      </c>
      <c r="P70" s="220">
        <f>VLOOKUP($B70,'Conditions of people affected'!$C$6:$R$300,15,FALSE)</f>
        <v>6.0000000000000009</v>
      </c>
      <c r="Q70" s="220">
        <f t="shared" si="11"/>
        <v>4.2247043088166629</v>
      </c>
      <c r="R70" s="220">
        <f>VLOOKUP($B70,'Complexity of the crisis'!$C$6:$AN$300,22,FALSE)</f>
        <v>3.9379449292592592</v>
      </c>
      <c r="S70" s="220">
        <f>VLOOKUP($B70,'Complexity of the crisis'!$C$6:$AN$300,38,FALSE)</f>
        <v>4.5</v>
      </c>
      <c r="T70" s="222" t="str">
        <f>VLOOKUP(B70,Lists!$C$3:$E$300,3,FALSE)</f>
        <v>Americas</v>
      </c>
      <c r="U70" s="233">
        <f>VLOOKUP(B70,'INFORM Severity - hidden'!$C$5:$V$300,20,FALSE)</f>
        <v>46234</v>
      </c>
    </row>
    <row r="71" spans="1:21">
      <c r="A71" s="130" t="str">
        <f t="array" ref="A71">IFERROR(INDEX(Lists!$B$2:$B$200,SMALL(IF(Lists!$I$2:$I$200="Individual",ROW(Lists!$B$2:$B$200)),ROW(67:67))-1,1),"")</f>
        <v>Conflict in Mindanao</v>
      </c>
      <c r="B71" s="131" t="str">
        <f>VLOOKUP(A71,Lists!$B$2:$G$200,2,FALSE)</f>
        <v>PHL003</v>
      </c>
      <c r="C71" s="131" t="str">
        <f>VLOOKUP(B71,'INFORM Severity - hidden'!$C$5:$D$200,2,FALSE)</f>
        <v>Philippines</v>
      </c>
      <c r="D71" s="131" t="str">
        <f>VLOOKUP(A71,Lists!$B$2:$G$200,3,FALSE)</f>
        <v>PHL</v>
      </c>
      <c r="E71" s="132" t="str">
        <f>VLOOKUP(A71,Lists!$B$2:$G$200,5,FALSE)</f>
        <v>Conflict/ Violence</v>
      </c>
      <c r="F71" s="219">
        <f t="shared" si="8"/>
        <v>5</v>
      </c>
      <c r="G71" s="230">
        <f t="array" ref="G71">_xlfn.IFS(F71="x", "x", F71&lt;=2, 1, F71&lt;=4, 2, F71&lt;=6, 3, F71&lt;=8, 4, F71&lt;=10, 5)</f>
        <v>3</v>
      </c>
      <c r="H71" s="220" t="str">
        <f t="shared" si="9"/>
        <v>Medium</v>
      </c>
      <c r="I71" s="221" t="str">
        <f>INDEX(Trends!$D$3:$D$404,MATCH(B71,Trends!$C$3:$C$404,0))</f>
        <v>Increasing</v>
      </c>
      <c r="J71" s="220" t="str">
        <f>VLOOKUP($B71,Reliability!$A$3:$I$300,9,FALSE)</f>
        <v>Very High</v>
      </c>
      <c r="K71" s="220">
        <f t="shared" si="10"/>
        <v>4.3186662765666766</v>
      </c>
      <c r="L71" s="220">
        <f>VLOOKUP($B71,'Impact of the crisis'!$C$6:$N$300,12,FALSE)</f>
        <v>0.48424939861680533</v>
      </c>
      <c r="M71" s="220">
        <f>VLOOKUP($B71,'Impact of the crisis'!$C$6:$AB$300,26,FALSE)</f>
        <v>5.6806505327436749</v>
      </c>
      <c r="N71" s="220">
        <f>VLOOKUP($B71,'Conditions of people affected'!$C$6:$R$300,16,FALSE)</f>
        <v>4.7156396294753495</v>
      </c>
      <c r="O71" s="220">
        <f>VLOOKUP($B71,'Conditions of people affected'!$C$6:$R$300,9,FALSE)</f>
        <v>3.4312792589506991</v>
      </c>
      <c r="P71" s="220">
        <f>VLOOKUP($B71,'Conditions of people affected'!$C$6:$R$300,15,FALSE)</f>
        <v>6.0000000000000009</v>
      </c>
      <c r="Q71" s="220">
        <f t="shared" si="11"/>
        <v>5.8047271366106434</v>
      </c>
      <c r="R71" s="220">
        <f>VLOOKUP($B71,'Complexity of the crisis'!$C$6:$AN$300,22,FALSE)</f>
        <v>5.0046195939178979</v>
      </c>
      <c r="S71" s="220">
        <f>VLOOKUP($B71,'Complexity of the crisis'!$C$6:$AN$300,38,FALSE)</f>
        <v>6.5</v>
      </c>
      <c r="T71" s="222" t="str">
        <f>VLOOKUP(B71,Lists!$C$3:$E$300,3,FALSE)</f>
        <v>Asia</v>
      </c>
      <c r="U71" s="233">
        <f>VLOOKUP(B71,'INFORM Severity - hidden'!$C$5:$V$300,20,FALSE)</f>
        <v>46234</v>
      </c>
    </row>
    <row r="72" spans="1:21">
      <c r="A72" s="130" t="str">
        <f t="array" ref="A72">IFERROR(INDEX(Lists!$B$2:$B$200,SMALL(IF(Lists!$I$2:$I$200="Individual",ROW(Lists!$B$2:$B$200)),ROW(68:68))-1,1),"")</f>
        <v>2026 Sarangani Earthquake</v>
      </c>
      <c r="B72" s="131" t="str">
        <f>VLOOKUP(A72,Lists!$B$2:$G$200,2,FALSE)</f>
        <v>PHL020</v>
      </c>
      <c r="C72" s="131" t="str">
        <f>VLOOKUP(B72,'INFORM Severity - hidden'!$C$5:$D$200,2,FALSE)</f>
        <v>Philippines</v>
      </c>
      <c r="D72" s="131" t="str">
        <f>VLOOKUP(A72,Lists!$B$2:$G$200,3,FALSE)</f>
        <v>PHL</v>
      </c>
      <c r="E72" s="132" t="str">
        <f>VLOOKUP(A72,Lists!$B$2:$G$200,5,FALSE)</f>
        <v>Earthquake</v>
      </c>
      <c r="F72" s="219">
        <f t="shared" si="8"/>
        <v>5.7</v>
      </c>
      <c r="G72" s="230">
        <f t="array" ref="G72">_xlfn.IFS(F72="x", "x", F72&lt;=2, 1, F72&lt;=4, 2, F72&lt;=6, 3, F72&lt;=8, 4, F72&lt;=10, 5)</f>
        <v>3</v>
      </c>
      <c r="H72" s="220" t="str">
        <f t="shared" si="9"/>
        <v>Medium</v>
      </c>
      <c r="I72" s="221" t="str">
        <f>INDEX(Trends!$D$3:$D$404,MATCH(B72,Trends!$C$3:$C$404,0))</f>
        <v>-</v>
      </c>
      <c r="J72" s="220" t="str">
        <f>VLOOKUP($B72,Reliability!$A$3:$I$300,9,FALSE)</f>
        <v>Very High</v>
      </c>
      <c r="K72" s="220">
        <f t="shared" si="10"/>
        <v>4.0162780186738258</v>
      </c>
      <c r="L72" s="220">
        <f>VLOOKUP($B72,'Impact of the crisis'!$C$6:$N$300,12,FALSE)</f>
        <v>2.363100750275783</v>
      </c>
      <c r="M72" s="220">
        <f>VLOOKUP($B72,'Impact of the crisis'!$C$6:$AB$300,26,FALSE)</f>
        <v>4.7217324028914751</v>
      </c>
      <c r="N72" s="220">
        <f>VLOOKUP($B72,'Conditions of people affected'!$C$6:$R$300,16,FALSE)</f>
        <v>6.5799755344730091</v>
      </c>
      <c r="O72" s="220">
        <f>VLOOKUP($B72,'Conditions of people affected'!$C$6:$R$300,9,FALSE)</f>
        <v>7.1599510689460173</v>
      </c>
      <c r="P72" s="220">
        <f>VLOOKUP($B72,'Conditions of people affected'!$C$6:$R$300,15,FALSE)</f>
        <v>6.0000000000000009</v>
      </c>
      <c r="Q72" s="220">
        <f t="shared" si="11"/>
        <v>5.2575478884211417</v>
      </c>
      <c r="R72" s="220">
        <f>VLOOKUP($B72,'Complexity of the crisis'!$C$6:$AN$300,22,FALSE)</f>
        <v>5.0046195939178979</v>
      </c>
      <c r="S72" s="220">
        <f>VLOOKUP($B72,'Complexity of the crisis'!$C$6:$AN$300,38,FALSE)</f>
        <v>5.5</v>
      </c>
      <c r="T72" s="222" t="str">
        <f>VLOOKUP(B72,Lists!$C$3:$E$300,3,FALSE)</f>
        <v>Asia</v>
      </c>
      <c r="U72" s="233">
        <f>VLOOKUP(B72,'INFORM Severity - hidden'!$C$5:$V$300,20,FALSE)</f>
        <v>46234</v>
      </c>
    </row>
    <row r="73" spans="1:21">
      <c r="A73" s="130" t="str">
        <f t="array" ref="A73">IFERROR(INDEX(Lists!$B$2:$B$200,SMALL(IF(Lists!$I$2:$I$200="Individual",ROW(Lists!$B$2:$B$200)),ROW(69:69))-1,1),"")</f>
        <v>Conflict in the West Bank</v>
      </c>
      <c r="B73" s="131" t="str">
        <f>VLOOKUP(A73,Lists!$B$2:$G$200,2,FALSE)</f>
        <v>PSE003</v>
      </c>
      <c r="C73" s="131" t="str">
        <f>VLOOKUP(B73,'INFORM Severity - hidden'!$C$5:$D$200,2,FALSE)</f>
        <v>Palestine</v>
      </c>
      <c r="D73" s="131" t="str">
        <f>VLOOKUP(A73,Lists!$B$2:$G$200,3,FALSE)</f>
        <v>PSE</v>
      </c>
      <c r="E73" s="132" t="str">
        <f>VLOOKUP(A73,Lists!$B$2:$G$200,5,FALSE)</f>
        <v>Conflict/ Violence</v>
      </c>
      <c r="F73" s="219">
        <f t="shared" si="8"/>
        <v>7.3</v>
      </c>
      <c r="G73" s="230">
        <f t="array" ref="G73">_xlfn.IFS(F73="x", "x", F73&lt;=2, 1, F73&lt;=4, 2, F73&lt;=6, 3, F73&lt;=8, 4, F73&lt;=10, 5)</f>
        <v>4</v>
      </c>
      <c r="H73" s="220" t="str">
        <f t="shared" si="9"/>
        <v>High</v>
      </c>
      <c r="I73" s="221" t="str">
        <f>INDEX(Trends!$D$3:$D$404,MATCH(B73,Trends!$C$3:$C$404,0))</f>
        <v>Stable</v>
      </c>
      <c r="J73" s="220" t="str">
        <f>VLOOKUP($B73,Reliability!$A$3:$I$300,9,FALSE)</f>
        <v>High</v>
      </c>
      <c r="K73" s="220">
        <f t="shared" si="10"/>
        <v>7.5793370599332111</v>
      </c>
      <c r="L73" s="220">
        <f>VLOOKUP($B73,'Impact of the crisis'!$C$6:$N$300,12,FALSE)</f>
        <v>5.4437618059081725</v>
      </c>
      <c r="M73" s="220">
        <f>VLOOKUP($B73,'Impact of the crisis'!$C$6:$AB$300,26,FALSE)</f>
        <v>8.3230686958677467</v>
      </c>
      <c r="N73" s="220">
        <f>VLOOKUP($B73,'Conditions of people affected'!$C$6:$R$300,16,FALSE)</f>
        <v>6.6364059799079547</v>
      </c>
      <c r="O73" s="220">
        <f>VLOOKUP($B73,'Conditions of people affected'!$C$6:$R$300,9,FALSE)</f>
        <v>7.2728119598159084</v>
      </c>
      <c r="P73" s="220">
        <f>VLOOKUP($B73,'Conditions of people affected'!$C$6:$R$300,15,FALSE)</f>
        <v>6.0000000000000009</v>
      </c>
      <c r="Q73" s="220">
        <f t="shared" si="11"/>
        <v>7.9245780859463846</v>
      </c>
      <c r="R73" s="220">
        <f>VLOOKUP($B73,'Complexity of the crisis'!$C$6:$AN$300,22,FALSE)</f>
        <v>6.3013250856274681</v>
      </c>
      <c r="S73" s="220">
        <f>VLOOKUP($B73,'Complexity of the crisis'!$C$6:$AN$300,38,FALSE)</f>
        <v>9</v>
      </c>
      <c r="T73" s="222" t="str">
        <f>VLOOKUP(B73,Lists!$C$3:$E$300,3,FALSE)</f>
        <v>Middle east</v>
      </c>
      <c r="U73" s="233">
        <f>VLOOKUP(B73,'INFORM Severity - hidden'!$C$5:$V$300,20,FALSE)</f>
        <v>46234</v>
      </c>
    </row>
    <row r="74" spans="1:21">
      <c r="A74" s="130" t="str">
        <f t="array" ref="A74">IFERROR(INDEX(Lists!$B$2:$B$200,SMALL(IF(Lists!$I$2:$I$200="Individual",ROW(Lists!$B$2:$B$200)),ROW(70:70))-1,1),"")</f>
        <v>Conflict in Gaza</v>
      </c>
      <c r="B74" s="131" t="str">
        <f>VLOOKUP(A74,Lists!$B$2:$G$200,2,FALSE)</f>
        <v>PSE004</v>
      </c>
      <c r="C74" s="131" t="str">
        <f>VLOOKUP(B74,'INFORM Severity - hidden'!$C$5:$D$200,2,FALSE)</f>
        <v>Palestine</v>
      </c>
      <c r="D74" s="131" t="str">
        <f>VLOOKUP(A74,Lists!$B$2:$G$200,3,FALSE)</f>
        <v>PSE</v>
      </c>
      <c r="E74" s="132" t="str">
        <f>VLOOKUP(A74,Lists!$B$2:$G$200,5,FALSE)</f>
        <v>Conflict/ Violence</v>
      </c>
      <c r="F74" s="219">
        <f t="shared" si="8"/>
        <v>8.1</v>
      </c>
      <c r="G74" s="230">
        <f t="array" ref="G74">_xlfn.IFS(F74="x", "x", F74&lt;=2, 1, F74&lt;=4, 2, F74&lt;=6, 3, F74&lt;=8, 4, F74&lt;=10, 5)</f>
        <v>5</v>
      </c>
      <c r="H74" s="220" t="str">
        <f t="shared" si="9"/>
        <v>Very High</v>
      </c>
      <c r="I74" s="221" t="str">
        <f>INDEX(Trends!$D$3:$D$404,MATCH(B74,Trends!$C$3:$C$404,0))</f>
        <v>Stable</v>
      </c>
      <c r="J74" s="220" t="str">
        <f>VLOOKUP($B74,Reliability!$A$3:$I$300,9,FALSE)</f>
        <v>High</v>
      </c>
      <c r="K74" s="220">
        <f t="shared" si="10"/>
        <v>7.6621872539513216</v>
      </c>
      <c r="L74" s="220">
        <f>VLOOKUP($B74,'Impact of the crisis'!$C$6:$N$300,12,FALSE)</f>
        <v>1.6658052157304601</v>
      </c>
      <c r="M74" s="220">
        <f>VLOOKUP($B74,'Impact of the crisis'!$C$6:$AB$300,26,FALSE)</f>
        <v>9.0270166667367615</v>
      </c>
      <c r="N74" s="220">
        <f>VLOOKUP($B74,'Conditions of people affected'!$C$6:$R$300,16,FALSE)</f>
        <v>7.8894131102708185</v>
      </c>
      <c r="O74" s="220">
        <f>VLOOKUP($B74,'Conditions of people affected'!$C$6:$R$300,9,FALSE)</f>
        <v>7.740730982446399</v>
      </c>
      <c r="P74" s="220">
        <f>VLOOKUP($B74,'Conditions of people affected'!$C$6:$R$300,15,FALSE)</f>
        <v>8.038095238095238</v>
      </c>
      <c r="Q74" s="220">
        <f t="shared" si="11"/>
        <v>8.7993570811628921</v>
      </c>
      <c r="R74" s="220">
        <f>VLOOKUP($B74,'Complexity of the crisis'!$C$6:$AN$300,22,FALSE)</f>
        <v>6.3013250856274681</v>
      </c>
      <c r="S74" s="220">
        <f>VLOOKUP($B74,'Complexity of the crisis'!$C$6:$AN$300,38,FALSE)</f>
        <v>10</v>
      </c>
      <c r="T74" s="222" t="str">
        <f>VLOOKUP(B74,Lists!$C$3:$E$300,3,FALSE)</f>
        <v>Middle east</v>
      </c>
      <c r="U74" s="233">
        <f>VLOOKUP(B74,'INFORM Severity - hidden'!$C$5:$V$300,20,FALSE)</f>
        <v>46234</v>
      </c>
    </row>
    <row r="75" spans="1:21">
      <c r="A75" s="130" t="str">
        <f t="array" ref="A75">IFERROR(INDEX(Lists!$B$2:$B$200,SMALL(IF(Lists!$I$2:$I$200="Individual",ROW(Lists!$B$2:$B$200)),ROW(71:71))-1,1),"")</f>
        <v>Complex crisis in Sudan</v>
      </c>
      <c r="B75" s="131" t="str">
        <f>VLOOKUP(A75,Lists!$B$2:$G$200,2,FALSE)</f>
        <v>SDN001</v>
      </c>
      <c r="C75" s="131" t="str">
        <f>VLOOKUP(B75,'INFORM Severity - hidden'!$C$5:$D$200,2,FALSE)</f>
        <v>Sudan</v>
      </c>
      <c r="D75" s="131" t="str">
        <f>VLOOKUP(A75,Lists!$B$2:$G$200,3,FALSE)</f>
        <v>SDN</v>
      </c>
      <c r="E75" s="132" t="str">
        <f>VLOOKUP(A75,Lists!$B$2:$G$200,5,FALSE)</f>
        <v>International Displacement,Conflict/ Violence,Political/economic crisis</v>
      </c>
      <c r="F75" s="219">
        <f t="shared" si="8"/>
        <v>9.6</v>
      </c>
      <c r="G75" s="230">
        <f t="array" ref="G75">_xlfn.IFS(F75="x", "x", F75&lt;=2, 1, F75&lt;=4, 2, F75&lt;=6, 3, F75&lt;=8, 4, F75&lt;=10, 5)</f>
        <v>5</v>
      </c>
      <c r="H75" s="220" t="str">
        <f t="shared" si="9"/>
        <v>Very High</v>
      </c>
      <c r="I75" s="221" t="str">
        <f>INDEX(Trends!$D$3:$D$404,MATCH(B75,Trends!$C$3:$C$404,0))</f>
        <v>Decreasing</v>
      </c>
      <c r="J75" s="220" t="str">
        <f>VLOOKUP($B75,Reliability!$A$3:$I$300,9,FALSE)</f>
        <v>High</v>
      </c>
      <c r="K75" s="220">
        <f t="shared" si="10"/>
        <v>9.9864392179016477</v>
      </c>
      <c r="L75" s="220">
        <f>VLOOKUP($B75,'Impact of the crisis'!$C$6:$N$300,12,FALSE)</f>
        <v>9.963306102169712</v>
      </c>
      <c r="M75" s="220">
        <f>VLOOKUP($B75,'Impact of the crisis'!$C$6:$AB$300,26,FALSE)</f>
        <v>9.9978303477805213</v>
      </c>
      <c r="N75" s="220">
        <f>VLOOKUP($B75,'Conditions of people affected'!$C$6:$R$300,16,FALSE)</f>
        <v>9.6541586073500962</v>
      </c>
      <c r="O75" s="220">
        <f>VLOOKUP($B75,'Conditions of people affected'!$C$6:$R$300,9,FALSE)</f>
        <v>10</v>
      </c>
      <c r="P75" s="220">
        <f>VLOOKUP($B75,'Conditions of people affected'!$C$6:$R$300,15,FALSE)</f>
        <v>9.3083172147001925</v>
      </c>
      <c r="Q75" s="220">
        <f t="shared" si="11"/>
        <v>9.0327372045543282</v>
      </c>
      <c r="R75" s="220">
        <f>VLOOKUP($B75,'Complexity of the crisis'!$C$6:$AN$300,22,FALSE)</f>
        <v>8.4299564311728403</v>
      </c>
      <c r="S75" s="220">
        <f>VLOOKUP($B75,'Complexity of the crisis'!$C$6:$AN$300,38,FALSE)</f>
        <v>9.5</v>
      </c>
      <c r="T75" s="222" t="str">
        <f>VLOOKUP(B75,Lists!$C$3:$E$300,3,FALSE)</f>
        <v>Africa</v>
      </c>
      <c r="U75" s="233">
        <f>VLOOKUP(B75,'INFORM Severity - hidden'!$C$5:$V$300,20,FALSE)</f>
        <v>46234</v>
      </c>
    </row>
    <row r="76" spans="1:21">
      <c r="A76" s="130" t="str">
        <f t="array" ref="A76">IFERROR(INDEX(Lists!$B$2:$B$200,SMALL(IF(Lists!$I$2:$I$200="Individual",ROW(Lists!$B$2:$B$200)),ROW(72:72))-1,1),"")</f>
        <v>Political and Economic crisis in El Salvador</v>
      </c>
      <c r="B76" s="131" t="str">
        <f>VLOOKUP(A76,Lists!$B$2:$G$200,2,FALSE)</f>
        <v>SLV001</v>
      </c>
      <c r="C76" s="131" t="str">
        <f>VLOOKUP(B76,'INFORM Severity - hidden'!$C$5:$D$200,2,FALSE)</f>
        <v>El Salvador</v>
      </c>
      <c r="D76" s="131" t="str">
        <f>VLOOKUP(A76,Lists!$B$2:$G$200,3,FALSE)</f>
        <v>SLV</v>
      </c>
      <c r="E76" s="132" t="str">
        <f>VLOOKUP(A76,Lists!$B$2:$G$200,5,FALSE)</f>
        <v>Political/economic crisis</v>
      </c>
      <c r="F76" s="219">
        <f t="shared" si="8"/>
        <v>5.8</v>
      </c>
      <c r="G76" s="230">
        <f t="array" ref="G76">_xlfn.IFS(F76="x", "x", F76&lt;=2, 1, F76&lt;=4, 2, F76&lt;=6, 3, F76&lt;=8, 4, F76&lt;=10, 5)</f>
        <v>3</v>
      </c>
      <c r="H76" s="220" t="str">
        <f t="shared" si="9"/>
        <v>Medium</v>
      </c>
      <c r="I76" s="221" t="str">
        <f>INDEX(Trends!$D$3:$D$404,MATCH(B76,Trends!$C$3:$C$404,0))</f>
        <v>Stable</v>
      </c>
      <c r="J76" s="220" t="str">
        <f>VLOOKUP($B76,Reliability!$A$3:$I$300,9,FALSE)</f>
        <v>High</v>
      </c>
      <c r="K76" s="220">
        <f t="shared" si="10"/>
        <v>6.7822858143249318</v>
      </c>
      <c r="L76" s="220">
        <f>VLOOKUP($B76,'Impact of the crisis'!$C$6:$N$300,12,FALSE)</f>
        <v>7.4489207910572706</v>
      </c>
      <c r="M76" s="220">
        <f>VLOOKUP($B76,'Impact of the crisis'!$C$6:$AB$300,26,FALSE)</f>
        <v>6.4047566504048365</v>
      </c>
      <c r="N76" s="220">
        <f>VLOOKUP($B76,'Conditions of people affected'!$C$6:$R$300,16,FALSE)</f>
        <v>6.1888065029340309</v>
      </c>
      <c r="O76" s="220">
        <f>VLOOKUP($B76,'Conditions of people affected'!$C$6:$R$300,9,FALSE)</f>
        <v>6.3776130058680609</v>
      </c>
      <c r="P76" s="220">
        <f>VLOOKUP($B76,'Conditions of people affected'!$C$6:$R$300,15,FALSE)</f>
        <v>6.0000000000000009</v>
      </c>
      <c r="Q76" s="220">
        <f t="shared" si="11"/>
        <v>4.3047890993428624</v>
      </c>
      <c r="R76" s="220">
        <f>VLOOKUP($B76,'Complexity of the crisis'!$C$6:$AN$300,22,FALSE)</f>
        <v>4.5965146431278496</v>
      </c>
      <c r="S76" s="220">
        <f>VLOOKUP($B76,'Complexity of the crisis'!$C$6:$AN$300,38,FALSE)</f>
        <v>4</v>
      </c>
      <c r="T76" s="222" t="str">
        <f>VLOOKUP(B76,Lists!$C$3:$E$300,3,FALSE)</f>
        <v>Americas</v>
      </c>
      <c r="U76" s="233">
        <f>VLOOKUP(B76,'INFORM Severity - hidden'!$C$5:$V$300,20,FALSE)</f>
        <v>46081</v>
      </c>
    </row>
    <row r="77" spans="1:21">
      <c r="A77" s="130" t="str">
        <f t="array" ref="A77">IFERROR(INDEX(Lists!$B$2:$B$200,SMALL(IF(Lists!$I$2:$I$200="Individual",ROW(Lists!$B$2:$B$200)),ROW(73:73))-1,1),"")</f>
        <v>Complex crisis in Somalia</v>
      </c>
      <c r="B77" s="131" t="str">
        <f>VLOOKUP(A77,Lists!$B$2:$G$200,2,FALSE)</f>
        <v>SOM001</v>
      </c>
      <c r="C77" s="131" t="str">
        <f>VLOOKUP(B77,'INFORM Severity - hidden'!$C$5:$D$200,2,FALSE)</f>
        <v>Somalia</v>
      </c>
      <c r="D77" s="131" t="str">
        <f>VLOOKUP(A77,Lists!$B$2:$G$200,3,FALSE)</f>
        <v>SOM</v>
      </c>
      <c r="E77" s="132" t="str">
        <f>VLOOKUP(A77,Lists!$B$2:$G$200,5,FALSE)</f>
        <v>Conflict/ Violence,International Displacement,Floods,Drought/drier conditions</v>
      </c>
      <c r="F77" s="219">
        <f t="shared" si="8"/>
        <v>8.8000000000000007</v>
      </c>
      <c r="G77" s="230">
        <f t="array" ref="G77">_xlfn.IFS(F77="x", "x", F77&lt;=2, 1, F77&lt;=4, 2, F77&lt;=6, 3, F77&lt;=8, 4, F77&lt;=10, 5)</f>
        <v>5</v>
      </c>
      <c r="H77" s="220" t="str">
        <f t="shared" si="9"/>
        <v>Very High</v>
      </c>
      <c r="I77" s="221" t="str">
        <f>INDEX(Trends!$D$3:$D$404,MATCH(B77,Trends!$C$3:$C$404,0))</f>
        <v>Increasing</v>
      </c>
      <c r="J77" s="220" t="str">
        <f>VLOOKUP($B77,Reliability!$A$3:$I$300,9,FALSE)</f>
        <v>Very High</v>
      </c>
      <c r="K77" s="220">
        <f t="shared" si="10"/>
        <v>9.3196903261699724</v>
      </c>
      <c r="L77" s="220">
        <f>VLOOKUP($B77,'Impact of the crisis'!$C$6:$N$300,12,FALSE)</f>
        <v>9.4894865251706726</v>
      </c>
      <c r="M77" s="220">
        <f>VLOOKUP($B77,'Impact of the crisis'!$C$6:$AB$300,26,FALSE)</f>
        <v>9.2282371342714189</v>
      </c>
      <c r="N77" s="220">
        <f>VLOOKUP($B77,'Conditions of people affected'!$C$6:$R$300,16,FALSE)</f>
        <v>8.6338621869002523</v>
      </c>
      <c r="O77" s="220">
        <f>VLOOKUP($B77,'Conditions of people affected'!$C$6:$R$300,9,FALSE)</f>
        <v>9.2677243738005046</v>
      </c>
      <c r="P77" s="220">
        <f>VLOOKUP($B77,'Conditions of people affected'!$C$6:$R$300,15,FALSE)</f>
        <v>8</v>
      </c>
      <c r="Q77" s="220">
        <f t="shared" si="11"/>
        <v>8.6597540631942351</v>
      </c>
      <c r="R77" s="220">
        <f>VLOOKUP($B77,'Complexity of the crisis'!$C$6:$AN$300,22,FALSE)</f>
        <v>7.3812930154320986</v>
      </c>
      <c r="S77" s="220">
        <f>VLOOKUP($B77,'Complexity of the crisis'!$C$6:$AN$300,38,FALSE)</f>
        <v>9.5</v>
      </c>
      <c r="T77" s="222" t="str">
        <f>VLOOKUP(B77,Lists!$C$3:$E$300,3,FALSE)</f>
        <v>Africa</v>
      </c>
      <c r="U77" s="233">
        <f>VLOOKUP(B77,'INFORM Severity - hidden'!$C$5:$V$300,20,FALSE)</f>
        <v>46234</v>
      </c>
    </row>
    <row r="78" spans="1:21">
      <c r="A78" s="130" t="str">
        <f t="array" ref="A78">IFERROR(INDEX(Lists!$B$2:$B$200,SMALL(IF(Lists!$I$2:$I$200="Individual",ROW(Lists!$B$2:$B$200)),ROW(74:74))-1,1),"")</f>
        <v>International displacement to Somalia</v>
      </c>
      <c r="B78" s="131" t="str">
        <f>VLOOKUP(A78,Lists!$B$2:$G$200,2,FALSE)</f>
        <v>SOM002</v>
      </c>
      <c r="C78" s="131" t="str">
        <f>VLOOKUP(B78,'INFORM Severity - hidden'!$C$5:$D$200,2,FALSE)</f>
        <v>Somalia</v>
      </c>
      <c r="D78" s="131" t="str">
        <f>VLOOKUP(A78,Lists!$B$2:$G$200,3,FALSE)</f>
        <v>SOM</v>
      </c>
      <c r="E78" s="132" t="str">
        <f>VLOOKUP(A78,Lists!$B$2:$G$200,5,FALSE)</f>
        <v>International Displacement</v>
      </c>
      <c r="F78" s="219">
        <f t="shared" si="8"/>
        <v>4.0999999999999996</v>
      </c>
      <c r="G78" s="230">
        <f t="array" ref="G78">_xlfn.IFS(F78="x", "x", F78&lt;=2, 1, F78&lt;=4, 2, F78&lt;=6, 3, F78&lt;=8, 4, F78&lt;=10, 5)</f>
        <v>3</v>
      </c>
      <c r="H78" s="220" t="str">
        <f t="shared" si="9"/>
        <v>Medium</v>
      </c>
      <c r="I78" s="221" t="str">
        <f>INDEX(Trends!$D$3:$D$404,MATCH(B78,Trends!$C$3:$C$404,0))</f>
        <v>Decreasing</v>
      </c>
      <c r="J78" s="220" t="str">
        <f>VLOOKUP($B78,Reliability!$A$3:$I$300,9,FALSE)</f>
        <v>Very High</v>
      </c>
      <c r="K78" s="220">
        <f t="shared" si="10"/>
        <v>4.0745317895903508</v>
      </c>
      <c r="L78" s="220">
        <f>VLOOKUP($B78,'Impact of the crisis'!$C$6:$N$300,12,FALSE)</f>
        <v>3.1264592795704802</v>
      </c>
      <c r="M78" s="220">
        <f>VLOOKUP($B78,'Impact of the crisis'!$C$6:$AB$300,26,FALSE)</f>
        <v>4.5054788934581982</v>
      </c>
      <c r="N78" s="220">
        <f>VLOOKUP($B78,'Conditions of people affected'!$C$6:$R$300,16,FALSE)</f>
        <v>2.3482383046369626</v>
      </c>
      <c r="O78" s="220">
        <f>VLOOKUP($B78,'Conditions of people affected'!$C$6:$R$300,9,FALSE)</f>
        <v>1.7283797995929575</v>
      </c>
      <c r="P78" s="220">
        <f>VLOOKUP($B78,'Conditions of people affected'!$C$6:$R$300,15,FALSE)</f>
        <v>2.9680968096809677</v>
      </c>
      <c r="Q78" s="220">
        <f t="shared" si="11"/>
        <v>6.7449326091201218</v>
      </c>
      <c r="R78" s="220">
        <f>VLOOKUP($B78,'Complexity of the crisis'!$C$6:$AN$300,22,FALSE)</f>
        <v>7.3812930154320986</v>
      </c>
      <c r="S78" s="220">
        <f>VLOOKUP($B78,'Complexity of the crisis'!$C$6:$AN$300,38,FALSE)</f>
        <v>6</v>
      </c>
      <c r="T78" s="222" t="str">
        <f>VLOOKUP(B78,Lists!$C$3:$E$300,3,FALSE)</f>
        <v>Africa</v>
      </c>
      <c r="U78" s="233">
        <f>VLOOKUP(B78,'INFORM Severity - hidden'!$C$5:$V$300,20,FALSE)</f>
        <v>46234</v>
      </c>
    </row>
    <row r="79" spans="1:21">
      <c r="A79" s="130" t="str">
        <f t="array" ref="A79">IFERROR(INDEX(Lists!$B$2:$B$200,SMALL(IF(Lists!$I$2:$I$200="Individual",ROW(Lists!$B$2:$B$200)),ROW(75:75))-1,1),"")</f>
        <v>Complex crisis in South Sudan</v>
      </c>
      <c r="B79" s="131" t="str">
        <f>VLOOKUP(A79,Lists!$B$2:$G$200,2,FALSE)</f>
        <v>SSD001</v>
      </c>
      <c r="C79" s="131" t="str">
        <f>VLOOKUP(B79,'INFORM Severity - hidden'!$C$5:$D$200,2,FALSE)</f>
        <v>South Sudan</v>
      </c>
      <c r="D79" s="131" t="str">
        <f>VLOOKUP(A79,Lists!$B$2:$G$200,3,FALSE)</f>
        <v>SSD</v>
      </c>
      <c r="E79" s="132" t="str">
        <f>VLOOKUP(A79,Lists!$B$2:$G$200,5,FALSE)</f>
        <v>Conflict/ Violence,Floods,Political/economic crisis,International Displacement</v>
      </c>
      <c r="F79" s="219">
        <f t="shared" si="8"/>
        <v>9.5</v>
      </c>
      <c r="G79" s="230">
        <f t="array" ref="G79">_xlfn.IFS(F79="x", "x", F79&lt;=2, 1, F79&lt;=4, 2, F79&lt;=6, 3, F79&lt;=8, 4, F79&lt;=10, 5)</f>
        <v>5</v>
      </c>
      <c r="H79" s="220" t="str">
        <f t="shared" si="9"/>
        <v>Very High</v>
      </c>
      <c r="I79" s="221" t="str">
        <f>INDEX(Trends!$D$3:$D$404,MATCH(B79,Trends!$C$3:$C$404,0))</f>
        <v>Increasing</v>
      </c>
      <c r="J79" s="220" t="str">
        <f>VLOOKUP($B79,Reliability!$A$3:$I$300,9,FALSE)</f>
        <v>High</v>
      </c>
      <c r="K79" s="220">
        <f t="shared" si="10"/>
        <v>9.2981979772510428</v>
      </c>
      <c r="L79" s="220">
        <f>VLOOKUP($B79,'Impact of the crisis'!$C$6:$N$300,12,FALSE)</f>
        <v>9.3090703057601161</v>
      </c>
      <c r="M79" s="220">
        <f>VLOOKUP($B79,'Impact of the crisis'!$C$6:$AB$300,26,FALSE)</f>
        <v>9.2927372389974252</v>
      </c>
      <c r="N79" s="220">
        <f>VLOOKUP($B79,'Conditions of people affected'!$C$6:$R$300,16,FALSE)</f>
        <v>9.7811021556133451</v>
      </c>
      <c r="O79" s="220">
        <f>VLOOKUP($B79,'Conditions of people affected'!$C$6:$R$300,9,FALSE)</f>
        <v>9.9872043112266908</v>
      </c>
      <c r="P79" s="220">
        <f>VLOOKUP($B79,'Conditions of people affected'!$C$6:$R$300,15,FALSE)</f>
        <v>9.5749999999999993</v>
      </c>
      <c r="Q79" s="220">
        <f t="shared" si="11"/>
        <v>9.2285345672602226</v>
      </c>
      <c r="R79" s="220">
        <f>VLOOKUP($B79,'Complexity of the crisis'!$C$6:$AN$300,22,FALSE)</f>
        <v>7.9214261119993123</v>
      </c>
      <c r="S79" s="220">
        <f>VLOOKUP($B79,'Complexity of the crisis'!$C$6:$AN$300,38,FALSE)</f>
        <v>10</v>
      </c>
      <c r="T79" s="222" t="str">
        <f>VLOOKUP(B79,Lists!$C$3:$E$300,3,FALSE)</f>
        <v>Africa</v>
      </c>
      <c r="U79" s="233">
        <f>VLOOKUP(B79,'INFORM Severity - hidden'!$C$5:$V$300,20,FALSE)</f>
        <v>46234</v>
      </c>
    </row>
    <row r="80" spans="1:21">
      <c r="A80" s="130" t="str">
        <f t="array" ref="A80">IFERROR(INDEX(Lists!$B$2:$B$200,SMALL(IF(Lists!$I$2:$I$200="Individual",ROW(Lists!$B$2:$B$200)),ROW(76:76))-1,1),"")</f>
        <v>Displacement from Sudan to South Sudan</v>
      </c>
      <c r="B80" s="131" t="str">
        <f>VLOOKUP(A80,Lists!$B$2:$G$200,2,FALSE)</f>
        <v>SSD004</v>
      </c>
      <c r="C80" s="131" t="str">
        <f>VLOOKUP(B80,'INFORM Severity - hidden'!$C$5:$D$200,2,FALSE)</f>
        <v>South Sudan</v>
      </c>
      <c r="D80" s="131" t="str">
        <f>VLOOKUP(A80,Lists!$B$2:$G$200,3,FALSE)</f>
        <v>SSD</v>
      </c>
      <c r="E80" s="132" t="str">
        <f>VLOOKUP(A80,Lists!$B$2:$G$200,5,FALSE)</f>
        <v>International Displacement</v>
      </c>
      <c r="F80" s="219">
        <f t="shared" si="8"/>
        <v>7.6</v>
      </c>
      <c r="G80" s="230">
        <f t="array" ref="G80">_xlfn.IFS(F80="x", "x", F80&lt;=2, 1, F80&lt;=4, 2, F80&lt;=6, 3, F80&lt;=8, 4, F80&lt;=10, 5)</f>
        <v>4</v>
      </c>
      <c r="H80" s="220" t="str">
        <f t="shared" si="9"/>
        <v>High</v>
      </c>
      <c r="I80" s="221" t="str">
        <f>INDEX(Trends!$D$3:$D$404,MATCH(B80,Trends!$C$3:$C$404,0))</f>
        <v>Increasing</v>
      </c>
      <c r="J80" s="220" t="str">
        <f>VLOOKUP($B80,Reliability!$A$3:$I$300,9,FALSE)</f>
        <v>High</v>
      </c>
      <c r="K80" s="220">
        <f t="shared" si="10"/>
        <v>8.2644864218414185</v>
      </c>
      <c r="L80" s="220">
        <f>VLOOKUP($B80,'Impact of the crisis'!$C$6:$N$300,12,FALSE)</f>
        <v>9.3090703057601161</v>
      </c>
      <c r="M80" s="220">
        <f>VLOOKUP($B80,'Impact of the crisis'!$C$6:$AB$300,26,FALSE)</f>
        <v>7.5333362585958668</v>
      </c>
      <c r="N80" s="220">
        <f>VLOOKUP($B80,'Conditions of people affected'!$C$6:$R$300,16,FALSE)</f>
        <v>6.5784294517139337</v>
      </c>
      <c r="O80" s="220">
        <f>VLOOKUP($B80,'Conditions of people affected'!$C$6:$R$300,9,FALSE)</f>
        <v>7.1568589034278673</v>
      </c>
      <c r="P80" s="220">
        <f>VLOOKUP($B80,'Conditions of people affected'!$C$6:$R$300,15,FALSE)</f>
        <v>6.0000000000000009</v>
      </c>
      <c r="Q80" s="220">
        <f t="shared" si="11"/>
        <v>8.516158425112895</v>
      </c>
      <c r="R80" s="220">
        <f>VLOOKUP($B80,'Complexity of the crisis'!$C$6:$AN$300,22,FALSE)</f>
        <v>7.9214261119993123</v>
      </c>
      <c r="S80" s="220">
        <f>VLOOKUP($B80,'Complexity of the crisis'!$C$6:$AN$300,38,FALSE)</f>
        <v>9</v>
      </c>
      <c r="T80" s="222" t="str">
        <f>VLOOKUP(B80,Lists!$C$3:$E$300,3,FALSE)</f>
        <v>Africa</v>
      </c>
      <c r="U80" s="233">
        <f>VLOOKUP(B80,'INFORM Severity - hidden'!$C$5:$V$300,20,FALSE)</f>
        <v>46234</v>
      </c>
    </row>
    <row r="81" spans="1:21">
      <c r="A81" s="130" t="str">
        <f t="array" ref="A81">IFERROR(INDEX(Lists!$B$2:$B$200,SMALL(IF(Lists!$I$2:$I$200="Individual",ROW(Lists!$B$2:$B$200)),ROW(77:77))-1,1),"")</f>
        <v>Complex crisis in Syria</v>
      </c>
      <c r="B81" s="131" t="str">
        <f>VLOOKUP(A81,Lists!$B$2:$G$200,2,FALSE)</f>
        <v>SYR003</v>
      </c>
      <c r="C81" s="131" t="str">
        <f>VLOOKUP(B81,'INFORM Severity - hidden'!$C$5:$D$200,2,FALSE)</f>
        <v>Syria</v>
      </c>
      <c r="D81" s="131" t="str">
        <f>VLOOKUP(A81,Lists!$B$2:$G$200,3,FALSE)</f>
        <v>SYR</v>
      </c>
      <c r="E81" s="132" t="str">
        <f>VLOOKUP(A81,Lists!$B$2:$G$200,5,FALSE)</f>
        <v>Conflict/ Violence,Political/economic crisis,Drought/drier conditions</v>
      </c>
      <c r="F81" s="219">
        <f t="shared" si="8"/>
        <v>8.9</v>
      </c>
      <c r="G81" s="230">
        <f t="array" ref="G81">_xlfn.IFS(F81="x", "x", F81&lt;=2, 1, F81&lt;=4, 2, F81&lt;=6, 3, F81&lt;=8, 4, F81&lt;=10, 5)</f>
        <v>5</v>
      </c>
      <c r="H81" s="220" t="str">
        <f t="shared" si="9"/>
        <v>Very High</v>
      </c>
      <c r="I81" s="221" t="str">
        <f>INDEX(Trends!$D$3:$D$404,MATCH(B81,Trends!$C$3:$C$404,0))</f>
        <v>Stable</v>
      </c>
      <c r="J81" s="220" t="str">
        <f>VLOOKUP($B81,Reliability!$A$3:$I$300,9,FALSE)</f>
        <v>Very High</v>
      </c>
      <c r="K81" s="220">
        <f t="shared" si="10"/>
        <v>9.4174553954461686</v>
      </c>
      <c r="L81" s="220">
        <f>VLOOKUP($B81,'Impact of the crisis'!$C$6:$N$300,12,FALSE)</f>
        <v>9.3275779762573858</v>
      </c>
      <c r="M81" s="220">
        <f>VLOOKUP($B81,'Impact of the crisis'!$C$6:$AB$300,26,FALSE)</f>
        <v>9.4606811193938256</v>
      </c>
      <c r="N81" s="220">
        <f>VLOOKUP($B81,'Conditions of people affected'!$C$6:$R$300,16,FALSE)</f>
        <v>9</v>
      </c>
      <c r="O81" s="220">
        <f>VLOOKUP($B81,'Conditions of people affected'!$C$6:$R$300,9,FALSE)</f>
        <v>10</v>
      </c>
      <c r="P81" s="220">
        <f>VLOOKUP($B81,'Conditions of people affected'!$C$6:$R$300,15,FALSE)</f>
        <v>8</v>
      </c>
      <c r="Q81" s="220">
        <f t="shared" si="11"/>
        <v>8.385050286385157</v>
      </c>
      <c r="R81" s="220">
        <f>VLOOKUP($B81,'Complexity of the crisis'!$C$6:$AN$300,22,FALSE)</f>
        <v>7.5909706594821662</v>
      </c>
      <c r="S81" s="220">
        <f>VLOOKUP($B81,'Complexity of the crisis'!$C$6:$AN$300,38,FALSE)</f>
        <v>9</v>
      </c>
      <c r="T81" s="222" t="str">
        <f>VLOOKUP(B81,Lists!$C$3:$E$300,3,FALSE)</f>
        <v>Middle east</v>
      </c>
      <c r="U81" s="233">
        <f>VLOOKUP(B81,'INFORM Severity - hidden'!$C$5:$V$300,20,FALSE)</f>
        <v>46234</v>
      </c>
    </row>
    <row r="82" spans="1:21">
      <c r="A82" s="130" t="str">
        <f t="array" ref="A82">IFERROR(INDEX(Lists!$B$2:$B$200,SMALL(IF(Lists!$I$2:$I$200="Individual",ROW(Lists!$B$2:$B$200)),ROW(78:78))-1,1),"")</f>
        <v>Complex crisis in Chad</v>
      </c>
      <c r="B82" s="131" t="str">
        <f>VLOOKUP(A82,Lists!$B$2:$G$200,2,FALSE)</f>
        <v>TCD001</v>
      </c>
      <c r="C82" s="131" t="str">
        <f>VLOOKUP(B82,'INFORM Severity - hidden'!$C$5:$D$200,2,FALSE)</f>
        <v>Chad</v>
      </c>
      <c r="D82" s="131" t="str">
        <f>VLOOKUP(A82,Lists!$B$2:$G$200,3,FALSE)</f>
        <v>TCD</v>
      </c>
      <c r="E82" s="132" t="str">
        <f>VLOOKUP(A82,Lists!$B$2:$G$200,5,FALSE)</f>
        <v>Conflict/ Violence,Floods</v>
      </c>
      <c r="F82" s="219">
        <f t="shared" si="8"/>
        <v>8.4</v>
      </c>
      <c r="G82" s="230">
        <f t="array" ref="G82">_xlfn.IFS(F82="x", "x", F82&lt;=2, 1, F82&lt;=4, 2, F82&lt;=6, 3, F82&lt;=8, 4, F82&lt;=10, 5)</f>
        <v>5</v>
      </c>
      <c r="H82" s="220" t="str">
        <f t="shared" si="9"/>
        <v>Very High</v>
      </c>
      <c r="I82" s="221" t="str">
        <f>INDEX(Trends!$D$3:$D$404,MATCH(B82,Trends!$C$3:$C$404,0))</f>
        <v>Increasing</v>
      </c>
      <c r="J82" s="220" t="str">
        <f>VLOOKUP($B82,Reliability!$A$3:$I$300,9,FALSE)</f>
        <v>Very High</v>
      </c>
      <c r="K82" s="220">
        <f t="shared" si="10"/>
        <v>9.1058891269287585</v>
      </c>
      <c r="L82" s="220">
        <f>VLOOKUP($B82,'Impact of the crisis'!$C$6:$N$300,12,FALSE)</f>
        <v>9.7423986441925869</v>
      </c>
      <c r="M82" s="220">
        <f>VLOOKUP($B82,'Impact of the crisis'!$C$6:$AB$300,26,FALSE)</f>
        <v>8.684011646326125</v>
      </c>
      <c r="N82" s="220">
        <f>VLOOKUP($B82,'Conditions of people affected'!$C$6:$R$300,16,FALSE)</f>
        <v>8.4699407649911382</v>
      </c>
      <c r="O82" s="220">
        <f>VLOOKUP($B82,'Conditions of people affected'!$C$6:$R$300,9,FALSE)</f>
        <v>8.9398815299822765</v>
      </c>
      <c r="P82" s="220">
        <f>VLOOKUP($B82,'Conditions of people affected'!$C$6:$R$300,15,FALSE)</f>
        <v>8</v>
      </c>
      <c r="Q82" s="220">
        <f t="shared" si="11"/>
        <v>7.6548509355970493</v>
      </c>
      <c r="R82" s="220">
        <f>VLOOKUP($B82,'Complexity of the crisis'!$C$6:$AN$300,22,FALSE)</f>
        <v>7.2714107679825233</v>
      </c>
      <c r="S82" s="220">
        <f>VLOOKUP($B82,'Complexity of the crisis'!$C$6:$AN$300,38,FALSE)</f>
        <v>8</v>
      </c>
      <c r="T82" s="222" t="str">
        <f>VLOOKUP(B82,Lists!$C$3:$E$300,3,FALSE)</f>
        <v>Africa</v>
      </c>
      <c r="U82" s="233">
        <f>VLOOKUP(B82,'INFORM Severity - hidden'!$C$5:$V$300,20,FALSE)</f>
        <v>46234</v>
      </c>
    </row>
    <row r="83" spans="1:21">
      <c r="A83" s="130" t="str">
        <f t="array" ref="A83">IFERROR(INDEX(Lists!$B$2:$B$200,SMALL(IF(Lists!$I$2:$I$200="Individual",ROW(Lists!$B$2:$B$200)),ROW(79:79))-1,1),"")</f>
        <v>Displacement from Sudan to Chad</v>
      </c>
      <c r="B83" s="131" t="str">
        <f>VLOOKUP(A83,Lists!$B$2:$G$200,2,FALSE)</f>
        <v>TCD005</v>
      </c>
      <c r="C83" s="131" t="str">
        <f>VLOOKUP(B83,'INFORM Severity - hidden'!$C$5:$D$200,2,FALSE)</f>
        <v>Chad</v>
      </c>
      <c r="D83" s="131" t="str">
        <f>VLOOKUP(A83,Lists!$B$2:$G$200,3,FALSE)</f>
        <v>TCD</v>
      </c>
      <c r="E83" s="132" t="str">
        <f>VLOOKUP(A83,Lists!$B$2:$G$200,5,FALSE)</f>
        <v>International Displacement</v>
      </c>
      <c r="F83" s="219">
        <f t="shared" si="8"/>
        <v>7.1</v>
      </c>
      <c r="G83" s="230">
        <f t="array" ref="G83">_xlfn.IFS(F83="x", "x", F83&lt;=2, 1, F83&lt;=4, 2, F83&lt;=6, 3, F83&lt;=8, 4, F83&lt;=10, 5)</f>
        <v>4</v>
      </c>
      <c r="H83" s="220" t="str">
        <f t="shared" si="9"/>
        <v>High</v>
      </c>
      <c r="I83" s="221" t="str">
        <f>INDEX(Trends!$D$3:$D$404,MATCH(B83,Trends!$C$3:$C$404,0))</f>
        <v>Increasing</v>
      </c>
      <c r="J83" s="220" t="str">
        <f>VLOOKUP($B83,Reliability!$A$3:$I$300,9,FALSE)</f>
        <v>Very High</v>
      </c>
      <c r="K83" s="220">
        <f t="shared" si="10"/>
        <v>6.5108843311006384</v>
      </c>
      <c r="L83" s="220">
        <f>VLOOKUP($B83,'Impact of the crisis'!$C$6:$N$300,12,FALSE)</f>
        <v>3.5232069901790957</v>
      </c>
      <c r="M83" s="220">
        <f>VLOOKUP($B83,'Impact of the crisis'!$C$6:$AB$300,26,FALSE)</f>
        <v>7.529256567456903</v>
      </c>
      <c r="N83" s="220">
        <f>VLOOKUP($B83,'Conditions of people affected'!$C$6:$R$300,16,FALSE)</f>
        <v>7.5606724135566505</v>
      </c>
      <c r="O83" s="220">
        <f>VLOOKUP($B83,'Conditions of people affected'!$C$6:$R$300,9,FALSE)</f>
        <v>7.1213448271133002</v>
      </c>
      <c r="P83" s="220">
        <f>VLOOKUP($B83,'Conditions of people affected'!$C$6:$R$300,15,FALSE)</f>
        <v>8</v>
      </c>
      <c r="Q83" s="220">
        <f t="shared" si="11"/>
        <v>6.6810845776576517</v>
      </c>
      <c r="R83" s="220">
        <f>VLOOKUP($B83,'Complexity of the crisis'!$C$6:$AN$300,22,FALSE)</f>
        <v>7.2714107679825233</v>
      </c>
      <c r="S83" s="220">
        <f>VLOOKUP($B83,'Complexity of the crisis'!$C$6:$AN$300,38,FALSE)</f>
        <v>6</v>
      </c>
      <c r="T83" s="222" t="str">
        <f>VLOOKUP(B83,Lists!$C$3:$E$300,3,FALSE)</f>
        <v>Africa</v>
      </c>
      <c r="U83" s="233">
        <f>VLOOKUP(B83,'INFORM Severity - hidden'!$C$5:$V$300,20,FALSE)</f>
        <v>46234</v>
      </c>
    </row>
    <row r="84" spans="1:21">
      <c r="A84" s="130" t="str">
        <f t="array" ref="A84">IFERROR(INDEX(Lists!$B$2:$B$200,SMALL(IF(Lists!$I$2:$I$200="Individual",ROW(Lists!$B$2:$B$200)),ROW(80:80))-1,1),"")</f>
        <v>Conflict in Savanes region</v>
      </c>
      <c r="B84" s="131" t="str">
        <f>VLOOKUP(A84,Lists!$B$2:$G$200,2,FALSE)</f>
        <v>TGO002</v>
      </c>
      <c r="C84" s="131" t="str">
        <f>VLOOKUP(B84,'INFORM Severity - hidden'!$C$5:$D$200,2,FALSE)</f>
        <v>Togo</v>
      </c>
      <c r="D84" s="131" t="str">
        <f>VLOOKUP(A84,Lists!$B$2:$G$200,3,FALSE)</f>
        <v>TGO</v>
      </c>
      <c r="E84" s="132" t="str">
        <f>VLOOKUP(A84,Lists!$B$2:$G$200,5,FALSE)</f>
        <v>Conflict/ Violence</v>
      </c>
      <c r="F84" s="219">
        <f t="shared" si="8"/>
        <v>4.5999999999999996</v>
      </c>
      <c r="G84" s="230">
        <f t="array" ref="G84">_xlfn.IFS(F84="x", "x", F84&lt;=2, 1, F84&lt;=4, 2, F84&lt;=6, 3, F84&lt;=8, 4, F84&lt;=10, 5)</f>
        <v>3</v>
      </c>
      <c r="H84" s="220" t="str">
        <f t="shared" si="9"/>
        <v>Medium</v>
      </c>
      <c r="I84" s="221" t="str">
        <f>INDEX(Trends!$D$3:$D$404,MATCH(B84,Trends!$C$3:$C$404,0))</f>
        <v>Increasing</v>
      </c>
      <c r="J84" s="220" t="str">
        <f>VLOOKUP($B84,Reliability!$A$3:$I$300,9,FALSE)</f>
        <v>High</v>
      </c>
      <c r="K84" s="220">
        <f t="shared" si="10"/>
        <v>2.9337801858790806</v>
      </c>
      <c r="L84" s="220">
        <f>VLOOKUP($B84,'Impact of the crisis'!$C$6:$N$300,12,FALSE)</f>
        <v>1.607014863050876</v>
      </c>
      <c r="M84" s="220">
        <f>VLOOKUP($B84,'Impact of the crisis'!$C$6:$AB$300,26,FALSE)</f>
        <v>3.5259999955414481</v>
      </c>
      <c r="N84" s="220">
        <f>VLOOKUP($B84,'Conditions of people affected'!$C$6:$R$300,16,FALSE)</f>
        <v>4.9204805739717621</v>
      </c>
      <c r="O84" s="220">
        <f>VLOOKUP($B84,'Conditions of people affected'!$C$6:$R$300,9,FALSE)</f>
        <v>3.8409611479435224</v>
      </c>
      <c r="P84" s="220">
        <f>VLOOKUP($B84,'Conditions of people affected'!$C$6:$R$300,15,FALSE)</f>
        <v>6.0000000000000009</v>
      </c>
      <c r="Q84" s="220">
        <f t="shared" si="11"/>
        <v>5.3038705066972511</v>
      </c>
      <c r="R84" s="220">
        <f>VLOOKUP($B84,'Complexity of the crisis'!$C$6:$AN$300,22,FALSE)</f>
        <v>5.5926312758751591</v>
      </c>
      <c r="S84" s="220">
        <f>VLOOKUP($B84,'Complexity of the crisis'!$C$6:$AN$300,38,FALSE)</f>
        <v>5</v>
      </c>
      <c r="T84" s="222" t="str">
        <f>VLOOKUP(B84,Lists!$C$3:$E$300,3,FALSE)</f>
        <v>Africa</v>
      </c>
      <c r="U84" s="233">
        <f>VLOOKUP(B84,'INFORM Severity - hidden'!$C$5:$V$300,20,FALSE)</f>
        <v>46234</v>
      </c>
    </row>
    <row r="85" spans="1:21">
      <c r="A85" s="130" t="str">
        <f t="array" ref="A85">IFERROR(INDEX(Lists!$B$2:$B$200,SMALL(IF(Lists!$I$2:$I$200="Individual",ROW(Lists!$B$2:$B$200)),ROW(81:81))-1,1),"")</f>
        <v>Displacement from Myanmar to Thailand</v>
      </c>
      <c r="B85" s="131" t="str">
        <f>VLOOKUP(A85,Lists!$B$2:$G$200,2,FALSE)</f>
        <v>THA003</v>
      </c>
      <c r="C85" s="131" t="str">
        <f>VLOOKUP(B85,'INFORM Severity - hidden'!$C$5:$D$200,2,FALSE)</f>
        <v>Thailand</v>
      </c>
      <c r="D85" s="131" t="str">
        <f>VLOOKUP(A85,Lists!$B$2:$G$200,3,FALSE)</f>
        <v>THA</v>
      </c>
      <c r="E85" s="132" t="str">
        <f>VLOOKUP(A85,Lists!$B$2:$G$200,5,FALSE)</f>
        <v>International Displacement</v>
      </c>
      <c r="F85" s="219">
        <f t="shared" si="8"/>
        <v>4.4000000000000004</v>
      </c>
      <c r="G85" s="230">
        <f t="array" ref="G85">_xlfn.IFS(F85="x", "x", F85&lt;=2, 1, F85&lt;=4, 2, F85&lt;=6, 3, F85&lt;=8, 4, F85&lt;=10, 5)</f>
        <v>3</v>
      </c>
      <c r="H85" s="220" t="str">
        <f t="shared" si="9"/>
        <v>Medium</v>
      </c>
      <c r="I85" s="221" t="str">
        <f>INDEX(Trends!$D$3:$D$404,MATCH(B85,Trends!$C$3:$C$404,0))</f>
        <v>Increasing</v>
      </c>
      <c r="J85" s="220" t="str">
        <f>VLOOKUP($B85,Reliability!$A$3:$I$300,9,FALSE)</f>
        <v>Very High</v>
      </c>
      <c r="K85" s="220">
        <f t="shared" si="10"/>
        <v>3.1478170468126954</v>
      </c>
      <c r="L85" s="220">
        <f>VLOOKUP($B85,'Impact of the crisis'!$C$6:$N$300,12,FALSE)</f>
        <v>0.94918088796618283</v>
      </c>
      <c r="M85" s="220">
        <f>VLOOKUP($B85,'Impact of the crisis'!$C$6:$AB$300,26,FALSE)</f>
        <v>4.0617294256329215</v>
      </c>
      <c r="N85" s="220">
        <f>VLOOKUP($B85,'Conditions of people affected'!$C$6:$R$300,16,FALSE)</f>
        <v>4.894534278594012</v>
      </c>
      <c r="O85" s="220">
        <f>VLOOKUP($B85,'Conditions of people affected'!$C$6:$R$300,9,FALSE)</f>
        <v>3.7890685571880223</v>
      </c>
      <c r="P85" s="220">
        <f>VLOOKUP($B85,'Conditions of people affected'!$C$6:$R$300,15,FALSE)</f>
        <v>6.0000000000000009</v>
      </c>
      <c r="Q85" s="220">
        <f t="shared" si="11"/>
        <v>4.3396618568572238</v>
      </c>
      <c r="R85" s="220">
        <f>VLOOKUP($B85,'Complexity of the crisis'!$C$6:$AN$300,22,FALSE)</f>
        <v>4.1754350602469135</v>
      </c>
      <c r="S85" s="220">
        <f>VLOOKUP($B85,'Complexity of the crisis'!$C$6:$AN$300,38,FALSE)</f>
        <v>4.5</v>
      </c>
      <c r="T85" s="222" t="str">
        <f>VLOOKUP(B85,Lists!$C$3:$E$300,3,FALSE)</f>
        <v>Asia</v>
      </c>
      <c r="U85" s="233">
        <f>VLOOKUP(B85,'INFORM Severity - hidden'!$C$5:$V$300,20,FALSE)</f>
        <v>46234</v>
      </c>
    </row>
    <row r="86" spans="1:21">
      <c r="A86" s="130" t="str">
        <f t="array" ref="A86">IFERROR(INDEX(Lists!$B$2:$B$200,SMALL(IF(Lists!$I$2:$I$200="Individual",ROW(Lists!$B$2:$B$200)),ROW(82:82))-1,1),"")</f>
        <v>Displacement from Venezuela to Trinidad and Tobago</v>
      </c>
      <c r="B86" s="131" t="str">
        <f>VLOOKUP(A86,Lists!$B$2:$G$200,2,FALSE)</f>
        <v>TTO002</v>
      </c>
      <c r="C86" s="131" t="str">
        <f>VLOOKUP(B86,'INFORM Severity - hidden'!$C$5:$D$200,2,FALSE)</f>
        <v>Trinidad and Tobago</v>
      </c>
      <c r="D86" s="131" t="str">
        <f>VLOOKUP(A86,Lists!$B$2:$G$200,3,FALSE)</f>
        <v>TTO</v>
      </c>
      <c r="E86" s="132" t="str">
        <f>VLOOKUP(A86,Lists!$B$2:$G$200,5,FALSE)</f>
        <v>International Displacement</v>
      </c>
      <c r="F86" s="219">
        <f t="shared" si="8"/>
        <v>3</v>
      </c>
      <c r="G86" s="230">
        <f t="array" ref="G86">_xlfn.IFS(F86="x", "x", F86&lt;=2, 1, F86&lt;=4, 2, F86&lt;=6, 3, F86&lt;=8, 4, F86&lt;=10, 5)</f>
        <v>2</v>
      </c>
      <c r="H86" s="220" t="str">
        <f t="shared" si="9"/>
        <v>Low</v>
      </c>
      <c r="I86" s="221" t="str">
        <f>INDEX(Trends!$D$3:$D$404,MATCH(B86,Trends!$C$3:$C$404,0))</f>
        <v>Stable</v>
      </c>
      <c r="J86" s="220" t="str">
        <f>VLOOKUP($B86,Reliability!$A$3:$I$300,9,FALSE)</f>
        <v>High</v>
      </c>
      <c r="K86" s="220">
        <f t="shared" si="10"/>
        <v>3.8215445402568271</v>
      </c>
      <c r="L86" s="220">
        <f>VLOOKUP($B86,'Impact of the crisis'!$C$6:$N$300,12,FALSE)</f>
        <v>5.89376935648969</v>
      </c>
      <c r="M86" s="220">
        <f>VLOOKUP($B86,'Impact of the crisis'!$C$6:$AB$300,26,FALSE)</f>
        <v>2.4946701442753678</v>
      </c>
      <c r="N86" s="220">
        <f>VLOOKUP($B86,'Conditions of people affected'!$C$6:$R$300,16,FALSE)</f>
        <v>2.3936854028526771</v>
      </c>
      <c r="O86" s="220">
        <f>VLOOKUP($B86,'Conditions of people affected'!$C$6:$R$300,9,FALSE)</f>
        <v>1.2673708057053545</v>
      </c>
      <c r="P86" s="220">
        <f>VLOOKUP($B86,'Conditions of people affected'!$C$6:$R$300,15,FALSE)</f>
        <v>3.5199999999999996</v>
      </c>
      <c r="Q86" s="220">
        <f t="shared" si="11"/>
        <v>3.2780438592126537</v>
      </c>
      <c r="R86" s="220">
        <f>VLOOKUP($B86,'Complexity of the crisis'!$C$6:$AN$300,22,FALSE)</f>
        <v>3.5465565473456793</v>
      </c>
      <c r="S86" s="220">
        <f>VLOOKUP($B86,'Complexity of the crisis'!$C$6:$AN$300,38,FALSE)</f>
        <v>3</v>
      </c>
      <c r="T86" s="222" t="str">
        <f>VLOOKUP(B86,Lists!$C$3:$E$300,3,FALSE)</f>
        <v>Americas</v>
      </c>
      <c r="U86" s="233">
        <f>VLOOKUP(B86,'INFORM Severity - hidden'!$C$5:$V$300,20,FALSE)</f>
        <v>46234</v>
      </c>
    </row>
    <row r="87" spans="1:21">
      <c r="A87" s="130" t="str">
        <f t="array" ref="A87">IFERROR(INDEX(Lists!$B$2:$B$200,SMALL(IF(Lists!$I$2:$I$200="Individual",ROW(Lists!$B$2:$B$200)),ROW(83:83))-1,1),"")</f>
        <v>International displacement to Tunisia</v>
      </c>
      <c r="B87" s="131" t="str">
        <f>VLOOKUP(A87,Lists!$B$2:$G$200,2,FALSE)</f>
        <v>TUN002</v>
      </c>
      <c r="C87" s="131" t="str">
        <f>VLOOKUP(B87,'INFORM Severity - hidden'!$C$5:$D$200,2,FALSE)</f>
        <v>Tunisia</v>
      </c>
      <c r="D87" s="131" t="str">
        <f>VLOOKUP(A87,Lists!$B$2:$G$200,3,FALSE)</f>
        <v>TUN</v>
      </c>
      <c r="E87" s="132" t="str">
        <f>VLOOKUP(A87,Lists!$B$2:$G$200,5,FALSE)</f>
        <v>International Displacement</v>
      </c>
      <c r="F87" s="219">
        <f t="shared" si="8"/>
        <v>4.0999999999999996</v>
      </c>
      <c r="G87" s="230">
        <f t="array" ref="G87">_xlfn.IFS(F87="x", "x", F87&lt;=2, 1, F87&lt;=4, 2, F87&lt;=6, 3, F87&lt;=8, 4, F87&lt;=10, 5)</f>
        <v>3</v>
      </c>
      <c r="H87" s="220" t="str">
        <f t="shared" si="9"/>
        <v>Medium</v>
      </c>
      <c r="I87" s="221" t="str">
        <f>INDEX(Trends!$D$3:$D$404,MATCH(B87,Trends!$C$3:$C$404,0))</f>
        <v>Increasing</v>
      </c>
      <c r="J87" s="220" t="str">
        <f>VLOOKUP($B87,Reliability!$A$3:$I$300,9,FALSE)</f>
        <v>High</v>
      </c>
      <c r="K87" s="220">
        <f t="shared" si="10"/>
        <v>5.113970160543766</v>
      </c>
      <c r="L87" s="220">
        <f>VLOOKUP($B87,'Impact of the crisis'!$C$6:$N$300,12,FALSE)</f>
        <v>3.2067231545468178</v>
      </c>
      <c r="M87" s="220">
        <f>VLOOKUP($B87,'Impact of the crisis'!$C$6:$AB$300,26,FALSE)</f>
        <v>5.887362600153768</v>
      </c>
      <c r="N87" s="220">
        <f>VLOOKUP($B87,'Conditions of people affected'!$C$6:$R$300,16,FALSE)</f>
        <v>3.0318878912446343</v>
      </c>
      <c r="O87" s="220">
        <f>VLOOKUP($B87,'Conditions of people affected'!$C$6:$R$300,9,FALSE)</f>
        <v>2.7535826756694206</v>
      </c>
      <c r="P87" s="220">
        <f>VLOOKUP($B87,'Conditions of people affected'!$C$6:$R$300,15,FALSE)</f>
        <v>3.310193106819848</v>
      </c>
      <c r="Q87" s="220">
        <f t="shared" si="11"/>
        <v>4.7724037534558246</v>
      </c>
      <c r="R87" s="220">
        <f>VLOOKUP($B87,'Complexity of the crisis'!$C$6:$AN$300,22,FALSE)</f>
        <v>5.033583401969274</v>
      </c>
      <c r="S87" s="220">
        <f>VLOOKUP($B87,'Complexity of the crisis'!$C$6:$AN$300,38,FALSE)</f>
        <v>4.5</v>
      </c>
      <c r="T87" s="222" t="str">
        <f>VLOOKUP(B87,Lists!$C$3:$E$300,3,FALSE)</f>
        <v>Africa</v>
      </c>
      <c r="U87" s="233">
        <f>VLOOKUP(B87,'INFORM Severity - hidden'!$C$5:$V$300,20,FALSE)</f>
        <v>46234</v>
      </c>
    </row>
    <row r="88" spans="1:21">
      <c r="A88" s="130" t="str">
        <f t="array" ref="A88">IFERROR(INDEX(Lists!$B$2:$B$200,SMALL(IF(Lists!$I$2:$I$200="Individual",ROW(Lists!$B$2:$B$200)),ROW(84:84))-1,1),"")</f>
        <v>Displacement from Syria to Türkiye</v>
      </c>
      <c r="B88" s="131" t="str">
        <f>VLOOKUP(A88,Lists!$B$2:$G$200,2,FALSE)</f>
        <v>TUR002</v>
      </c>
      <c r="C88" s="131" t="str">
        <f>VLOOKUP(B88,'INFORM Severity - hidden'!$C$5:$D$200,2,FALSE)</f>
        <v>Turkey</v>
      </c>
      <c r="D88" s="131" t="str">
        <f>VLOOKUP(A88,Lists!$B$2:$G$200,3,FALSE)</f>
        <v>TUR</v>
      </c>
      <c r="E88" s="132" t="str">
        <f>VLOOKUP(A88,Lists!$B$2:$G$200,5,FALSE)</f>
        <v>International Displacement</v>
      </c>
      <c r="F88" s="219">
        <f t="shared" si="8"/>
        <v>6.8</v>
      </c>
      <c r="G88" s="230">
        <f t="array" ref="G88">_xlfn.IFS(F88="x", "x", F88&lt;=2, 1, F88&lt;=4, 2, F88&lt;=6, 3, F88&lt;=8, 4, F88&lt;=10, 5)</f>
        <v>4</v>
      </c>
      <c r="H88" s="220" t="str">
        <f t="shared" si="9"/>
        <v>High</v>
      </c>
      <c r="I88" s="221" t="str">
        <f>INDEX(Trends!$D$3:$D$404,MATCH(B88,Trends!$C$3:$C$404,0))</f>
        <v>Stable</v>
      </c>
      <c r="J88" s="220" t="str">
        <f>VLOOKUP($B88,Reliability!$A$3:$I$300,9,FALSE)</f>
        <v>Very High</v>
      </c>
      <c r="K88" s="220">
        <f t="shared" si="10"/>
        <v>5.9562648517936196</v>
      </c>
      <c r="L88" s="220">
        <f>VLOOKUP($B88,'Impact of the crisis'!$C$6:$N$300,12,FALSE)</f>
        <v>5.2291597529489149</v>
      </c>
      <c r="M88" s="220">
        <f>VLOOKUP($B88,'Impact of the crisis'!$C$6:$AB$300,26,FALSE)</f>
        <v>6.2853828667070255</v>
      </c>
      <c r="N88" s="220">
        <f>VLOOKUP($B88,'Conditions of people affected'!$C$6:$R$300,16,FALSE)</f>
        <v>7.6130391633458618</v>
      </c>
      <c r="O88" s="220">
        <f>VLOOKUP($B88,'Conditions of people affected'!$C$6:$R$300,9,FALSE)</f>
        <v>9.2260783266917237</v>
      </c>
      <c r="P88" s="220">
        <f>VLOOKUP($B88,'Conditions of people affected'!$C$6:$R$300,15,FALSE)</f>
        <v>6.0000000000000009</v>
      </c>
      <c r="Q88" s="220">
        <f t="shared" si="11"/>
        <v>6.0639212566728196</v>
      </c>
      <c r="R88" s="220">
        <f>VLOOKUP($B88,'Complexity of the crisis'!$C$6:$AN$300,22,FALSE)</f>
        <v>5.5866019824194639</v>
      </c>
      <c r="S88" s="220">
        <f>VLOOKUP($B88,'Complexity of the crisis'!$C$6:$AN$300,38,FALSE)</f>
        <v>6.5</v>
      </c>
      <c r="T88" s="222" t="str">
        <f>VLOOKUP(B88,Lists!$C$3:$E$300,3,FALSE)</f>
        <v>Middle east</v>
      </c>
      <c r="U88" s="233">
        <f>VLOOKUP(B88,'INFORM Severity - hidden'!$C$5:$V$300,20,FALSE)</f>
        <v>46234</v>
      </c>
    </row>
    <row r="89" spans="1:21">
      <c r="A89" s="130" t="str">
        <f t="array" ref="A89">IFERROR(INDEX(Lists!$B$2:$B$200,SMALL(IF(Lists!$I$2:$I$200="Individual",ROW(Lists!$B$2:$B$200)),ROW(85:85))-1,1),"")</f>
        <v>International Displacement to Türkiye</v>
      </c>
      <c r="B89" s="131" t="str">
        <f>VLOOKUP(A89,Lists!$B$2:$G$200,2,FALSE)</f>
        <v>TUR003</v>
      </c>
      <c r="C89" s="131" t="str">
        <f>VLOOKUP(B89,'INFORM Severity - hidden'!$C$5:$D$200,2,FALSE)</f>
        <v>Turkey</v>
      </c>
      <c r="D89" s="131" t="str">
        <f>VLOOKUP(A89,Lists!$B$2:$G$200,3,FALSE)</f>
        <v>TUR</v>
      </c>
      <c r="E89" s="132" t="str">
        <f>VLOOKUP(A89,Lists!$B$2:$G$200,5,FALSE)</f>
        <v>International Displacement</v>
      </c>
      <c r="F89" s="219">
        <f t="shared" si="8"/>
        <v>5.7</v>
      </c>
      <c r="G89" s="230">
        <f t="array" ref="G89">_xlfn.IFS(F89="x", "x", F89&lt;=2, 1, F89&lt;=4, 2, F89&lt;=6, 3, F89&lt;=8, 4, F89&lt;=10, 5)</f>
        <v>3</v>
      </c>
      <c r="H89" s="220" t="str">
        <f t="shared" si="9"/>
        <v>Medium</v>
      </c>
      <c r="I89" s="221" t="str">
        <f>INDEX(Trends!$D$3:$D$404,MATCH(B89,Trends!$C$3:$C$404,0))</f>
        <v>Decreasing</v>
      </c>
      <c r="J89" s="220" t="str">
        <f>VLOOKUP($B89,Reliability!$A$3:$I$300,9,FALSE)</f>
        <v>Very High</v>
      </c>
      <c r="K89" s="220">
        <f t="shared" si="10"/>
        <v>5.8267484567863388</v>
      </c>
      <c r="L89" s="220">
        <f>VLOOKUP($B89,'Impact of the crisis'!$C$6:$N$300,12,FALSE)</f>
        <v>5.8611736800691938</v>
      </c>
      <c r="M89" s="220">
        <f>VLOOKUP($B89,'Impact of the crisis'!$C$6:$AB$300,26,FALSE)</f>
        <v>5.8094512867080104</v>
      </c>
      <c r="N89" s="220">
        <f>VLOOKUP($B89,'Conditions of people affected'!$C$6:$R$300,16,FALSE)</f>
        <v>6.0575065956340266</v>
      </c>
      <c r="O89" s="220">
        <f>VLOOKUP($B89,'Conditions of people affected'!$C$6:$R$300,9,FALSE)</f>
        <v>7.0707715171654062</v>
      </c>
      <c r="P89" s="220">
        <f>VLOOKUP($B89,'Conditions of people affected'!$C$6:$R$300,15,FALSE)</f>
        <v>5.044241674102647</v>
      </c>
      <c r="Q89" s="220">
        <f t="shared" si="11"/>
        <v>5.0676730429144898</v>
      </c>
      <c r="R89" s="220">
        <f>VLOOKUP($B89,'Complexity of the crisis'!$C$6:$AN$300,22,FALSE)</f>
        <v>5.5866019824194639</v>
      </c>
      <c r="S89" s="220">
        <f>VLOOKUP($B89,'Complexity of the crisis'!$C$6:$AN$300,38,FALSE)</f>
        <v>4.5</v>
      </c>
      <c r="T89" s="222" t="str">
        <f>VLOOKUP(B89,Lists!$C$3:$E$300,3,FALSE)</f>
        <v>Middle east</v>
      </c>
      <c r="U89" s="233">
        <f>VLOOKUP(B89,'INFORM Severity - hidden'!$C$5:$V$300,20,FALSE)</f>
        <v>46234</v>
      </c>
    </row>
    <row r="90" spans="1:21">
      <c r="A90" s="130" t="str">
        <f t="array" ref="A90">IFERROR(INDEX(Lists!$B$2:$B$200,SMALL(IF(Lists!$I$2:$I$200="Individual",ROW(Lists!$B$2:$B$200)),ROW(86:86))-1,1),"")</f>
        <v>International Displacement to Tanzania</v>
      </c>
      <c r="B90" s="131" t="str">
        <f>VLOOKUP(A90,Lists!$B$2:$G$200,2,FALSE)</f>
        <v>TZA002</v>
      </c>
      <c r="C90" s="131" t="str">
        <f>VLOOKUP(B90,'INFORM Severity - hidden'!$C$5:$D$200,2,FALSE)</f>
        <v>Tanzania</v>
      </c>
      <c r="D90" s="131" t="str">
        <f>VLOOKUP(A90,Lists!$B$2:$G$200,3,FALSE)</f>
        <v>TZA</v>
      </c>
      <c r="E90" s="132" t="str">
        <f>VLOOKUP(A90,Lists!$B$2:$G$200,5,FALSE)</f>
        <v>International Displacement</v>
      </c>
      <c r="F90" s="219">
        <f t="shared" si="8"/>
        <v>4.7</v>
      </c>
      <c r="G90" s="230">
        <f t="array" ref="G90">_xlfn.IFS(F90="x", "x", F90&lt;=2, 1, F90&lt;=4, 2, F90&lt;=6, 3, F90&lt;=8, 4, F90&lt;=10, 5)</f>
        <v>3</v>
      </c>
      <c r="H90" s="220" t="str">
        <f t="shared" si="9"/>
        <v>Medium</v>
      </c>
      <c r="I90" s="221" t="str">
        <f>INDEX(Trends!$D$3:$D$404,MATCH(B90,Trends!$C$3:$C$404,0))</f>
        <v>Stable</v>
      </c>
      <c r="J90" s="220" t="str">
        <f>VLOOKUP($B90,Reliability!$A$3:$I$300,9,FALSE)</f>
        <v>High</v>
      </c>
      <c r="K90" s="220">
        <f t="shared" si="10"/>
        <v>4.781437780043353</v>
      </c>
      <c r="L90" s="220">
        <f>VLOOKUP($B90,'Impact of the crisis'!$C$6:$N$300,12,FALSE)</f>
        <v>2.8535520560548209</v>
      </c>
      <c r="M90" s="220">
        <f>VLOOKUP($B90,'Impact of the crisis'!$C$6:$AB$300,26,FALSE)</f>
        <v>5.5693716835954055</v>
      </c>
      <c r="N90" s="220">
        <f>VLOOKUP($B90,'Conditions of people affected'!$C$6:$R$300,16,FALSE)</f>
        <v>4.3080349408832284</v>
      </c>
      <c r="O90" s="220">
        <f>VLOOKUP($B90,'Conditions of people affected'!$C$6:$R$300,9,FALSE)</f>
        <v>3.7242376521858809</v>
      </c>
      <c r="P90" s="220">
        <f>VLOOKUP($B90,'Conditions of people affected'!$C$6:$R$300,15,FALSE)</f>
        <v>4.8918322295805758</v>
      </c>
      <c r="Q90" s="220">
        <f t="shared" si="11"/>
        <v>5.3524992778433305</v>
      </c>
      <c r="R90" s="220">
        <f>VLOOKUP($B90,'Complexity of the crisis'!$C$6:$AN$300,22,FALSE)</f>
        <v>5.201121166234568</v>
      </c>
      <c r="S90" s="220">
        <f>VLOOKUP($B90,'Complexity of the crisis'!$C$6:$AN$300,38,FALSE)</f>
        <v>5.5</v>
      </c>
      <c r="T90" s="222" t="str">
        <f>VLOOKUP(B90,Lists!$C$3:$E$300,3,FALSE)</f>
        <v>Africa</v>
      </c>
      <c r="U90" s="233">
        <f>VLOOKUP(B90,'INFORM Severity - hidden'!$C$5:$V$300,20,FALSE)</f>
        <v>46234</v>
      </c>
    </row>
    <row r="91" spans="1:21">
      <c r="A91" s="130" t="str">
        <f t="array" ref="A91">IFERROR(INDEX(Lists!$B$2:$B$200,SMALL(IF(Lists!$I$2:$I$200="Individual",ROW(Lists!$B$2:$B$200)),ROW(87:87))-1,1),"")</f>
        <v>Drought and floods in Tanzania</v>
      </c>
      <c r="B91" s="131" t="str">
        <f>VLOOKUP(A91,Lists!$B$2:$G$200,2,FALSE)</f>
        <v>TZA003</v>
      </c>
      <c r="C91" s="131" t="str">
        <f>VLOOKUP(B91,'INFORM Severity - hidden'!$C$5:$D$200,2,FALSE)</f>
        <v>Tanzania</v>
      </c>
      <c r="D91" s="131" t="str">
        <f>VLOOKUP(A91,Lists!$B$2:$G$200,3,FALSE)</f>
        <v>TZA</v>
      </c>
      <c r="E91" s="132" t="str">
        <f>VLOOKUP(A91,Lists!$B$2:$G$200,5,FALSE)</f>
        <v>Drought/drier conditions,Floods</v>
      </c>
      <c r="F91" s="219">
        <f t="shared" si="8"/>
        <v>5.0999999999999996</v>
      </c>
      <c r="G91" s="230">
        <f t="array" ref="G91">_xlfn.IFS(F91="x", "x", F91&lt;=2, 1, F91&lt;=4, 2, F91&lt;=6, 3, F91&lt;=8, 4, F91&lt;=10, 5)</f>
        <v>3</v>
      </c>
      <c r="H91" s="220" t="str">
        <f t="shared" si="9"/>
        <v>Medium</v>
      </c>
      <c r="I91" s="221" t="str">
        <f>INDEX(Trends!$D$3:$D$404,MATCH(B91,Trends!$C$3:$C$404,0))</f>
        <v>Increasing</v>
      </c>
      <c r="J91" s="220" t="str">
        <f>VLOOKUP($B91,Reliability!$A$3:$I$300,9,FALSE)</f>
        <v>High</v>
      </c>
      <c r="K91" s="220">
        <f t="shared" si="10"/>
        <v>3.7196355349869914</v>
      </c>
      <c r="L91" s="220">
        <f>VLOOKUP($B91,'Impact of the crisis'!$C$6:$N$300,12,FALSE)</f>
        <v>4.6472724764296736</v>
      </c>
      <c r="M91" s="220">
        <f>VLOOKUP($B91,'Impact of the crisis'!$C$6:$AB$300,26,FALSE)</f>
        <v>3.2070285810698111</v>
      </c>
      <c r="N91" s="220">
        <f>VLOOKUP($B91,'Conditions of people affected'!$C$6:$R$300,16,FALSE)</f>
        <v>5.8416799322222266</v>
      </c>
      <c r="O91" s="220">
        <f>VLOOKUP($B91,'Conditions of people affected'!$C$6:$R$300,9,FALSE)</f>
        <v>5.6833598644444523</v>
      </c>
      <c r="P91" s="220">
        <f>VLOOKUP($B91,'Conditions of people affected'!$C$6:$R$300,15,FALSE)</f>
        <v>6.0000000000000009</v>
      </c>
      <c r="Q91" s="220">
        <f t="shared" si="11"/>
        <v>4.8603831382164131</v>
      </c>
      <c r="R91" s="220">
        <f>VLOOKUP($B91,'Complexity of the crisis'!$C$6:$AN$300,22,FALSE)</f>
        <v>5.201121166234568</v>
      </c>
      <c r="S91" s="220">
        <f>VLOOKUP($B91,'Complexity of the crisis'!$C$6:$AN$300,38,FALSE)</f>
        <v>4.5</v>
      </c>
      <c r="T91" s="222" t="str">
        <f>VLOOKUP(B91,Lists!$C$3:$E$300,3,FALSE)</f>
        <v>Africa</v>
      </c>
      <c r="U91" s="233">
        <f>VLOOKUP(B91,'INFORM Severity - hidden'!$C$5:$V$300,20,FALSE)</f>
        <v>46234</v>
      </c>
    </row>
    <row r="92" spans="1:21">
      <c r="A92" s="130" t="str">
        <f t="array" ref="A92">IFERROR(INDEX(Lists!$B$2:$B$200,SMALL(IF(Lists!$I$2:$I$200="Individual",ROW(Lists!$B$2:$B$200)),ROW(88:88))-1,1),"")</f>
        <v>International Displacement to Uganda</v>
      </c>
      <c r="B92" s="131" t="str">
        <f>VLOOKUP(A92,Lists!$B$2:$G$200,2,FALSE)</f>
        <v>UGA005</v>
      </c>
      <c r="C92" s="131" t="str">
        <f>VLOOKUP(B92,'INFORM Severity - hidden'!$C$5:$D$200,2,FALSE)</f>
        <v>Uganda</v>
      </c>
      <c r="D92" s="131" t="str">
        <f>VLOOKUP(A92,Lists!$B$2:$G$200,3,FALSE)</f>
        <v>UGA</v>
      </c>
      <c r="E92" s="132" t="str">
        <f>VLOOKUP(A92,Lists!$B$2:$G$200,5,FALSE)</f>
        <v>International Displacement</v>
      </c>
      <c r="F92" s="219">
        <f t="shared" si="8"/>
        <v>6.1</v>
      </c>
      <c r="G92" s="230">
        <f t="array" ref="G92">_xlfn.IFS(F92="x", "x", F92&lt;=2, 1, F92&lt;=4, 2, F92&lt;=6, 3, F92&lt;=8, 4, F92&lt;=10, 5)</f>
        <v>4</v>
      </c>
      <c r="H92" s="220" t="str">
        <f t="shared" si="9"/>
        <v>High</v>
      </c>
      <c r="I92" s="221" t="str">
        <f>INDEX(Trends!$D$3:$D$404,MATCH(B92,Trends!$C$3:$C$404,0))</f>
        <v>Increasing</v>
      </c>
      <c r="J92" s="220" t="str">
        <f>VLOOKUP($B92,Reliability!$A$3:$I$300,9,FALSE)</f>
        <v>Medium</v>
      </c>
      <c r="K92" s="220">
        <f t="shared" si="10"/>
        <v>6.9261618169239005</v>
      </c>
      <c r="L92" s="220">
        <f>VLOOKUP($B92,'Impact of the crisis'!$C$6:$N$300,12,FALSE)</f>
        <v>3.4773639294791634</v>
      </c>
      <c r="M92" s="220">
        <f>VLOOKUP($B92,'Impact of the crisis'!$C$6:$AB$300,26,FALSE)</f>
        <v>8.0125047065549477</v>
      </c>
      <c r="N92" s="220">
        <f>VLOOKUP($B92,'Conditions of people affected'!$C$6:$R$300,16,FALSE)</f>
        <v>6.1254623815423104</v>
      </c>
      <c r="O92" s="220">
        <f>VLOOKUP($B92,'Conditions of people affected'!$C$6:$R$300,9,FALSE)</f>
        <v>6.174933312122854</v>
      </c>
      <c r="P92" s="220">
        <f>VLOOKUP($B92,'Conditions of people affected'!$C$6:$R$300,15,FALSE)</f>
        <v>6.0759914509617667</v>
      </c>
      <c r="Q92" s="220">
        <f t="shared" si="11"/>
        <v>5.4131825315477267</v>
      </c>
      <c r="R92" s="220">
        <f>VLOOKUP($B92,'Complexity of the crisis'!$C$6:$AN$300,22,FALSE)</f>
        <v>6.2002285753086426</v>
      </c>
      <c r="S92" s="220">
        <f>VLOOKUP($B92,'Complexity of the crisis'!$C$6:$AN$300,38,FALSE)</f>
        <v>4.5</v>
      </c>
      <c r="T92" s="222" t="str">
        <f>VLOOKUP(B92,Lists!$C$3:$E$300,3,FALSE)</f>
        <v>Africa</v>
      </c>
      <c r="U92" s="233">
        <f>VLOOKUP(B92,'INFORM Severity - hidden'!$C$5:$V$300,20,FALSE)</f>
        <v>46234</v>
      </c>
    </row>
    <row r="93" spans="1:21">
      <c r="A93" s="130" t="str">
        <f t="array" ref="A93">IFERROR(INDEX(Lists!$B$2:$B$200,SMALL(IF(Lists!$I$2:$I$200="Individual",ROW(Lists!$B$2:$B$200)),ROW(89:89))-1,1),"")</f>
        <v>Conflict in Ukraine</v>
      </c>
      <c r="B93" s="131" t="str">
        <f>VLOOKUP(A93,Lists!$B$2:$G$200,2,FALSE)</f>
        <v>UKR002</v>
      </c>
      <c r="C93" s="131" t="str">
        <f>VLOOKUP(B93,'INFORM Severity - hidden'!$C$5:$D$200,2,FALSE)</f>
        <v>Ukraine</v>
      </c>
      <c r="D93" s="131" t="str">
        <f>VLOOKUP(A93,Lists!$B$2:$G$200,3,FALSE)</f>
        <v>UKR</v>
      </c>
      <c r="E93" s="132" t="str">
        <f>VLOOKUP(A93,Lists!$B$2:$G$200,5,FALSE)</f>
        <v>Conflict/ Violence</v>
      </c>
      <c r="F93" s="219">
        <f t="shared" si="8"/>
        <v>9.1</v>
      </c>
      <c r="G93" s="230">
        <f t="array" ref="G93">_xlfn.IFS(F93="x", "x", F93&lt;=2, 1, F93&lt;=4, 2, F93&lt;=6, 3, F93&lt;=8, 4, F93&lt;=10, 5)</f>
        <v>5</v>
      </c>
      <c r="H93" s="220" t="str">
        <f t="shared" si="9"/>
        <v>Very High</v>
      </c>
      <c r="I93" s="221" t="str">
        <f>INDEX(Trends!$D$3:$D$404,MATCH(B93,Trends!$C$3:$C$404,0))</f>
        <v>Decreasing</v>
      </c>
      <c r="J93" s="220" t="str">
        <f>VLOOKUP($B93,Reliability!$A$3:$I$300,9,FALSE)</f>
        <v>Very High</v>
      </c>
      <c r="K93" s="220">
        <f t="shared" si="10"/>
        <v>9.0391259563230246</v>
      </c>
      <c r="L93" s="220">
        <f>VLOOKUP($B93,'Impact of the crisis'!$C$6:$N$300,12,FALSE)</f>
        <v>9.8302713331820186</v>
      </c>
      <c r="M93" s="220">
        <f>VLOOKUP($B93,'Impact of the crisis'!$C$6:$AB$300,26,FALSE)</f>
        <v>8.475795978177187</v>
      </c>
      <c r="N93" s="220">
        <f>VLOOKUP($B93,'Conditions of people affected'!$C$6:$R$300,16,FALSE)</f>
        <v>9.7091659701643742</v>
      </c>
      <c r="O93" s="220">
        <f>VLOOKUP($B93,'Conditions of people affected'!$C$6:$R$300,9,FALSE)</f>
        <v>10</v>
      </c>
      <c r="P93" s="220">
        <f>VLOOKUP($B93,'Conditions of people affected'!$C$6:$R$300,15,FALSE)</f>
        <v>9.4183319403287467</v>
      </c>
      <c r="Q93" s="220">
        <f t="shared" si="11"/>
        <v>8.0878804374963877</v>
      </c>
      <c r="R93" s="220">
        <f>VLOOKUP($B93,'Complexity of the crisis'!$C$6:$AN$300,22,FALSE)</f>
        <v>5.4380550178032223</v>
      </c>
      <c r="S93" s="220">
        <f>VLOOKUP($B93,'Complexity of the crisis'!$C$6:$AN$300,38,FALSE)</f>
        <v>9.5</v>
      </c>
      <c r="T93" s="222" t="str">
        <f>VLOOKUP(B93,Lists!$C$3:$E$300,3,FALSE)</f>
        <v>Europe</v>
      </c>
      <c r="U93" s="233">
        <f>VLOOKUP(B93,'INFORM Severity - hidden'!$C$5:$V$300,20,FALSE)</f>
        <v>46234</v>
      </c>
    </row>
    <row r="94" spans="1:21">
      <c r="A94" s="130" t="str">
        <f t="array" ref="A94">IFERROR(INDEX(Lists!$B$2:$B$200,SMALL(IF(Lists!$I$2:$I$200="Individual",ROW(Lists!$B$2:$B$200)),ROW(90:90))-1,1),"")</f>
        <v>Political and Economic crisis in Venezuela</v>
      </c>
      <c r="B94" s="131" t="str">
        <f>VLOOKUP(A94,Lists!$B$2:$G$200,2,FALSE)</f>
        <v>VEN001</v>
      </c>
      <c r="C94" s="131" t="str">
        <f>VLOOKUP(B94,'INFORM Severity - hidden'!$C$5:$D$200,2,FALSE)</f>
        <v>Venezuela</v>
      </c>
      <c r="D94" s="131" t="str">
        <f>VLOOKUP(A94,Lists!$B$2:$G$200,3,FALSE)</f>
        <v>VEN</v>
      </c>
      <c r="E94" s="132" t="str">
        <f>VLOOKUP(A94,Lists!$B$2:$G$200,5,FALSE)</f>
        <v>Political/economic crisis,Conflict/ Violence</v>
      </c>
      <c r="F94" s="219">
        <f t="shared" si="8"/>
        <v>8.1999999999999993</v>
      </c>
      <c r="G94" s="230">
        <f t="array" ref="G94">_xlfn.IFS(F94="x", "x", F94&lt;=2, 1, F94&lt;=4, 2, F94&lt;=6, 3, F94&lt;=8, 4, F94&lt;=10, 5)</f>
        <v>5</v>
      </c>
      <c r="H94" s="220" t="str">
        <f t="shared" si="9"/>
        <v>Very High</v>
      </c>
      <c r="I94" s="221" t="str">
        <f>INDEX(Trends!$D$3:$D$404,MATCH(B94,Trends!$C$3:$C$404,0))</f>
        <v>Increasing</v>
      </c>
      <c r="J94" s="220" t="str">
        <f>VLOOKUP($B94,Reliability!$A$3:$I$300,9,FALSE)</f>
        <v>High</v>
      </c>
      <c r="K94" s="220">
        <f t="shared" si="10"/>
        <v>8.7896510925321873</v>
      </c>
      <c r="L94" s="220">
        <f>VLOOKUP($B94,'Impact of the crisis'!$C$6:$N$300,12,FALSE)</f>
        <v>9.8796805005055361</v>
      </c>
      <c r="M94" s="220">
        <f>VLOOKUP($B94,'Impact of the crisis'!$C$6:$AB$300,26,FALSE)</f>
        <v>7.9237091160683271</v>
      </c>
      <c r="N94" s="220">
        <f>VLOOKUP($B94,'Conditions of people affected'!$C$6:$R$300,16,FALSE)</f>
        <v>8.4041802215788266</v>
      </c>
      <c r="O94" s="220">
        <f>VLOOKUP($B94,'Conditions of people affected'!$C$6:$R$300,9,FALSE)</f>
        <v>9.545202548420809</v>
      </c>
      <c r="P94" s="220">
        <f>VLOOKUP($B94,'Conditions of people affected'!$C$6:$R$300,15,FALSE)</f>
        <v>7.2631578947368443</v>
      </c>
      <c r="Q94" s="220">
        <f t="shared" si="11"/>
        <v>7.3837038668010884</v>
      </c>
      <c r="R94" s="220">
        <f>VLOOKUP($B94,'Complexity of the crisis'!$C$6:$AN$300,22,FALSE)</f>
        <v>7.2636624069753095</v>
      </c>
      <c r="S94" s="220">
        <f>VLOOKUP($B94,'Complexity of the crisis'!$C$6:$AN$300,38,FALSE)</f>
        <v>7.5</v>
      </c>
      <c r="T94" s="222" t="str">
        <f>VLOOKUP(B94,Lists!$C$3:$E$300,3,FALSE)</f>
        <v>Americas</v>
      </c>
      <c r="U94" s="233">
        <f>VLOOKUP(B94,'INFORM Severity - hidden'!$C$5:$V$300,20,FALSE)</f>
        <v>46234</v>
      </c>
    </row>
    <row r="95" spans="1:21">
      <c r="A95" s="130" t="str">
        <f t="array" ref="A95">IFERROR(INDEX(Lists!$B$2:$B$200,SMALL(IF(Lists!$I$2:$I$200="Individual",ROW(Lists!$B$2:$B$200)),ROW(91:91))-1,1),"")</f>
        <v>2026 Earthquake in Venezuela</v>
      </c>
      <c r="B95" s="131" t="str">
        <f>VLOOKUP(A95,Lists!$B$2:$G$200,2,FALSE)</f>
        <v>VEN002</v>
      </c>
      <c r="C95" s="131" t="str">
        <f>VLOOKUP(B95,'INFORM Severity - hidden'!$C$5:$D$200,2,FALSE)</f>
        <v>Venezuela</v>
      </c>
      <c r="D95" s="131" t="str">
        <f>VLOOKUP(A95,Lists!$B$2:$G$200,3,FALSE)</f>
        <v>VEN</v>
      </c>
      <c r="E95" s="132" t="str">
        <f>VLOOKUP(A95,Lists!$B$2:$G$200,5,FALSE)</f>
        <v>Earthquake</v>
      </c>
      <c r="F95" s="219">
        <f t="shared" si="8"/>
        <v>6.8</v>
      </c>
      <c r="G95" s="230">
        <f t="array" ref="G95">_xlfn.IFS(F95="x", "x", F95&lt;=2, 1, F95&lt;=4, 2, F95&lt;=6, 3, F95&lt;=8, 4, F95&lt;=10, 5)</f>
        <v>4</v>
      </c>
      <c r="H95" s="220" t="str">
        <f t="shared" si="9"/>
        <v>High</v>
      </c>
      <c r="I95" s="221" t="str">
        <f>INDEX(Trends!$D$3:$D$404,MATCH(B95,Trends!$C$3:$C$404,0))</f>
        <v>-</v>
      </c>
      <c r="J95" s="220" t="str">
        <f>VLOOKUP($B95,Reliability!$A$3:$I$300,9,FALSE)</f>
        <v>High</v>
      </c>
      <c r="K95" s="220">
        <f t="shared" si="10"/>
        <v>7.0218108057505502</v>
      </c>
      <c r="L95" s="220">
        <f>VLOOKUP($B95,'Impact of the crisis'!$C$6:$N$300,12,FALSE)</f>
        <v>4.7670510311583323</v>
      </c>
      <c r="M95" s="220">
        <f>VLOOKUP($B95,'Impact of the crisis'!$C$6:$AB$300,26,FALSE)</f>
        <v>7.8279676226177264</v>
      </c>
      <c r="N95" s="220">
        <f>VLOOKUP($B95,'Conditions of people affected'!$C$6:$R$300,16,FALSE)</f>
        <v>6.5232389205113952</v>
      </c>
      <c r="O95" s="220">
        <f>VLOOKUP($B95,'Conditions of people affected'!$C$6:$R$300,9,FALSE)</f>
        <v>7.0464778410227895</v>
      </c>
      <c r="P95" s="220">
        <f>VLOOKUP($B95,'Conditions of people affected'!$C$6:$R$300,15,FALSE)</f>
        <v>6.0000000000000009</v>
      </c>
      <c r="Q95" s="220">
        <f t="shared" si="11"/>
        <v>6.8991028645533428</v>
      </c>
      <c r="R95" s="220">
        <f>VLOOKUP($B95,'Complexity of the crisis'!$C$6:$AN$300,22,FALSE)</f>
        <v>7.2636624069753095</v>
      </c>
      <c r="S95" s="220">
        <f>VLOOKUP($B95,'Complexity of the crisis'!$C$6:$AN$300,38,FALSE)</f>
        <v>6.5</v>
      </c>
      <c r="T95" s="222" t="str">
        <f>VLOOKUP(B95,Lists!$C$3:$E$300,3,FALSE)</f>
        <v>Americas</v>
      </c>
      <c r="U95" s="233">
        <f>VLOOKUP(B95,'INFORM Severity - hidden'!$C$5:$V$300,20,FALSE)</f>
        <v>46234</v>
      </c>
    </row>
    <row r="96" spans="1:21">
      <c r="A96" s="130" t="str">
        <f t="array" ref="A96">IFERROR(INDEX(Lists!$B$2:$B$200,SMALL(IF(Lists!$I$2:$I$200="Individual",ROW(Lists!$B$2:$B$200)),ROW(92:92))-1,1),"")</f>
        <v>Multiple Crises in Venezuela</v>
      </c>
      <c r="B96" s="131" t="str">
        <f>VLOOKUP(A96,Lists!$B$2:$G$200,2,FALSE)</f>
        <v>VEN003</v>
      </c>
      <c r="C96" s="131" t="str">
        <f>VLOOKUP(B96,'INFORM Severity - hidden'!$C$5:$D$200,2,FALSE)</f>
        <v>Venezuela</v>
      </c>
      <c r="D96" s="131" t="str">
        <f>VLOOKUP(A96,Lists!$B$2:$G$200,3,FALSE)</f>
        <v>VEN</v>
      </c>
      <c r="E96" s="132" t="str">
        <f>VLOOKUP(A96,Lists!$B$2:$G$200,5,FALSE)</f>
        <v>Earthquake,Political/economic crisis,Conflict/ Violence</v>
      </c>
      <c r="F96" s="219">
        <f t="shared" si="8"/>
        <v>8.5</v>
      </c>
      <c r="G96" s="230">
        <f t="array" ref="G96">_xlfn.IFS(F96="x", "x", F96&lt;=2, 1, F96&lt;=4, 2, F96&lt;=6, 3, F96&lt;=8, 4, F96&lt;=10, 5)</f>
        <v>5</v>
      </c>
      <c r="H96" s="220" t="str">
        <f t="shared" si="9"/>
        <v>Very High</v>
      </c>
      <c r="I96" s="221" t="str">
        <f>INDEX(Trends!$D$3:$D$404,MATCH(B96,Trends!$C$3:$C$404,0))</f>
        <v>-</v>
      </c>
      <c r="J96" s="220" t="str">
        <f>VLOOKUP($B96,Reliability!$A$3:$I$300,9,FALSE)</f>
        <v>High</v>
      </c>
      <c r="K96" s="220">
        <f t="shared" si="10"/>
        <v>9.8012338388047997</v>
      </c>
      <c r="L96" s="220">
        <f>VLOOKUP($B96,'Impact of the crisis'!$C$6:$N$300,12,FALSE)</f>
        <v>9.8796805005055361</v>
      </c>
      <c r="M96" s="220">
        <f>VLOOKUP($B96,'Impact of the crisis'!$C$6:$AB$300,26,FALSE)</f>
        <v>9.7601559411632284</v>
      </c>
      <c r="N96" s="220">
        <f>VLOOKUP($B96,'Conditions of people affected'!$C$6:$R$300,16,FALSE)</f>
        <v>8.5227462835607959</v>
      </c>
      <c r="O96" s="220">
        <f>VLOOKUP($B96,'Conditions of people affected'!$C$6:$R$300,9,FALSE)</f>
        <v>9.7823346723847493</v>
      </c>
      <c r="P96" s="220">
        <f>VLOOKUP($B96,'Conditions of people affected'!$C$6:$R$300,15,FALSE)</f>
        <v>7.2631578947368443</v>
      </c>
      <c r="Q96" s="220">
        <f t="shared" si="11"/>
        <v>7.3837038668010884</v>
      </c>
      <c r="R96" s="220">
        <f>VLOOKUP($B96,'Complexity of the crisis'!$C$6:$AN$300,22,FALSE)</f>
        <v>7.2636624069753095</v>
      </c>
      <c r="S96" s="220">
        <f>VLOOKUP($B96,'Complexity of the crisis'!$C$6:$AN$300,38,FALSE)</f>
        <v>7.5</v>
      </c>
      <c r="T96" s="222" t="str">
        <f>VLOOKUP(B96,Lists!$C$3:$E$300,3,FALSE)</f>
        <v>Americas</v>
      </c>
      <c r="U96" s="233">
        <f>VLOOKUP(B96,'INFORM Severity - hidden'!$C$5:$V$300,20,FALSE)</f>
        <v>46234</v>
      </c>
    </row>
    <row r="97" spans="1:21">
      <c r="A97" s="130" t="str">
        <f t="array" ref="A97">IFERROR(INDEX(Lists!$B$2:$B$200,SMALL(IF(Lists!$I$2:$I$200="Individual",ROW(Lists!$B$2:$B$200)),ROW(93:93))-1,1),"")</f>
        <v>Complex crisis in Yemen</v>
      </c>
      <c r="B97" s="131" t="str">
        <f>VLOOKUP(A97,Lists!$B$2:$G$200,2,FALSE)</f>
        <v>YEM001</v>
      </c>
      <c r="C97" s="131" t="str">
        <f>VLOOKUP(B97,'INFORM Severity - hidden'!$C$5:$D$200,2,FALSE)</f>
        <v>Yemen</v>
      </c>
      <c r="D97" s="131" t="str">
        <f>VLOOKUP(A97,Lists!$B$2:$G$200,3,FALSE)</f>
        <v>YEM</v>
      </c>
      <c r="E97" s="132" t="str">
        <f>VLOOKUP(A97,Lists!$B$2:$G$200,5,FALSE)</f>
        <v>Conflict/ Violence,Drought/drier conditions,Political/economic crisis,Floods</v>
      </c>
      <c r="F97" s="219">
        <f t="shared" si="8"/>
        <v>9.1999999999999993</v>
      </c>
      <c r="G97" s="230">
        <f t="array" ref="G97">_xlfn.IFS(F97="x", "x", F97&lt;=2, 1, F97&lt;=4, 2, F97&lt;=6, 3, F97&lt;=8, 4, F97&lt;=10, 5)</f>
        <v>5</v>
      </c>
      <c r="H97" s="220" t="str">
        <f t="shared" si="9"/>
        <v>Very High</v>
      </c>
      <c r="I97" s="221" t="str">
        <f>INDEX(Trends!$D$3:$D$404,MATCH(B97,Trends!$C$3:$C$404,0))</f>
        <v>Stable</v>
      </c>
      <c r="J97" s="220" t="str">
        <f>VLOOKUP($B97,Reliability!$A$3:$I$300,9,FALSE)</f>
        <v>High</v>
      </c>
      <c r="K97" s="220">
        <f t="shared" si="10"/>
        <v>9.5741872008503108</v>
      </c>
      <c r="L97" s="220">
        <f>VLOOKUP($B97,'Impact of the crisis'!$C$6:$N$300,12,FALSE)</f>
        <v>9.788895363701613</v>
      </c>
      <c r="M97" s="220">
        <f>VLOOKUP($B97,'Impact of the crisis'!$C$6:$AB$300,26,FALSE)</f>
        <v>9.4540924936418236</v>
      </c>
      <c r="N97" s="220">
        <f>VLOOKUP($B97,'Conditions of people affected'!$C$6:$R$300,16,FALSE)</f>
        <v>9</v>
      </c>
      <c r="O97" s="220">
        <f>VLOOKUP($B97,'Conditions of people affected'!$C$6:$R$300,9,FALSE)</f>
        <v>10</v>
      </c>
      <c r="P97" s="220">
        <f>VLOOKUP($B97,'Conditions of people affected'!$C$6:$R$300,15,FALSE)</f>
        <v>8</v>
      </c>
      <c r="Q97" s="220">
        <f t="shared" si="11"/>
        <v>9.2749173255987003</v>
      </c>
      <c r="R97" s="220">
        <f>VLOOKUP($B97,'Complexity of the crisis'!$C$6:$AN$300,22,FALSE)</f>
        <v>8.076664254952151</v>
      </c>
      <c r="S97" s="220">
        <f>VLOOKUP($B97,'Complexity of the crisis'!$C$6:$AN$300,38,FALSE)</f>
        <v>10</v>
      </c>
      <c r="T97" s="222" t="str">
        <f>VLOOKUP(B97,Lists!$C$3:$E$300,3,FALSE)</f>
        <v>Middle east</v>
      </c>
      <c r="U97" s="233">
        <f>VLOOKUP(B97,'INFORM Severity - hidden'!$C$5:$V$300,20,FALSE)</f>
        <v>46234</v>
      </c>
    </row>
    <row r="98" spans="1:21">
      <c r="A98" s="130" t="str">
        <f t="array" ref="A98">IFERROR(INDEX(Lists!$B$2:$B$200,SMALL(IF(Lists!$I$2:$I$200="Individual",ROW(Lists!$B$2:$B$200)),ROW(94:94))-1,1),"")</f>
        <v>International Displacement to Yemen</v>
      </c>
      <c r="B98" s="131" t="str">
        <f>VLOOKUP(A98,Lists!$B$2:$G$200,2,FALSE)</f>
        <v>YEM002</v>
      </c>
      <c r="C98" s="131" t="str">
        <f>VLOOKUP(B98,'INFORM Severity - hidden'!$C$5:$D$200,2,FALSE)</f>
        <v>Yemen</v>
      </c>
      <c r="D98" s="131" t="str">
        <f>VLOOKUP(A98,Lists!$B$2:$G$200,3,FALSE)</f>
        <v>YEM</v>
      </c>
      <c r="E98" s="132" t="str">
        <f>VLOOKUP(A98,Lists!$B$2:$G$200,5,FALSE)</f>
        <v>International Displacement</v>
      </c>
      <c r="F98" s="219" t="str">
        <f t="shared" si="8"/>
        <v>x</v>
      </c>
      <c r="G98" s="230" t="str">
        <f t="array" ref="G98">_xlfn.IFS(F98="x", "x", F98&lt;=2, 1, F98&lt;=4, 2, F98&lt;=6, 3, F98&lt;=8, 4, F98&lt;=10, 5)</f>
        <v>x</v>
      </c>
      <c r="H98" s="220" t="str">
        <f t="shared" si="9"/>
        <v>x</v>
      </c>
      <c r="I98" s="221" t="str">
        <f>INDEX(Trends!$D$3:$D$404,MATCH(B98,Trends!$C$3:$C$404,0))</f>
        <v>Increasing</v>
      </c>
      <c r="J98" s="220" t="str">
        <f>VLOOKUP($B98,Reliability!$A$3:$I$300,9,FALSE)</f>
        <v>Very High</v>
      </c>
      <c r="K98" s="220">
        <f t="shared" si="10"/>
        <v>5.5971899001947225</v>
      </c>
      <c r="L98" s="220">
        <f>VLOOKUP($B98,'Impact of the crisis'!$C$6:$N$300,12,FALSE)</f>
        <v>4.3086957255574596</v>
      </c>
      <c r="M98" s="220">
        <f>VLOOKUP($B98,'Impact of the crisis'!$C$6:$AB$300,26,FALSE)</f>
        <v>6.1467969216775273</v>
      </c>
      <c r="N98" s="220" t="str">
        <f>VLOOKUP($B98,'Conditions of people affected'!$C$6:$R$300,16,FALSE)</f>
        <v>x</v>
      </c>
      <c r="O98" s="220" t="str">
        <f>VLOOKUP($B98,'Conditions of people affected'!$C$6:$R$300,9,FALSE)</f>
        <v>x</v>
      </c>
      <c r="P98" s="220" t="str">
        <f>VLOOKUP($B98,'Conditions of people affected'!$C$6:$R$300,15,FALSE)</f>
        <v>x</v>
      </c>
      <c r="Q98" s="220">
        <f t="shared" si="11"/>
        <v>7.1729141832531038</v>
      </c>
      <c r="R98" s="220">
        <f>VLOOKUP($B98,'Complexity of the crisis'!$C$6:$AN$300,22,FALSE)</f>
        <v>8.076664254952151</v>
      </c>
      <c r="S98" s="220">
        <f>VLOOKUP($B98,'Complexity of the crisis'!$C$6:$AN$300,38,FALSE)</f>
        <v>6</v>
      </c>
      <c r="T98" s="222" t="str">
        <f>VLOOKUP(B98,Lists!$C$3:$E$300,3,FALSE)</f>
        <v>Middle east</v>
      </c>
      <c r="U98" s="233">
        <f>VLOOKUP(B98,'INFORM Severity - hidden'!$C$5:$V$300,20,FALSE)</f>
        <v>46234</v>
      </c>
    </row>
  </sheetData>
  <autoFilter ref="A4:T143" xr:uid="{00000000-0009-0000-0000-000003000000}">
    <sortState xmlns:xlrd2="http://schemas.microsoft.com/office/spreadsheetml/2017/richdata2" ref="A5:T143">
      <sortCondition ref="G4:G143"/>
    </sortState>
  </autoFilter>
  <conditionalFormatting sqref="A1:U300">
    <cfRule type="containsBlanks" priority="1" stopIfTrue="1">
      <formula>LEN(TRIM(A1))=0</formula>
    </cfRule>
  </conditionalFormatting>
  <conditionalFormatting sqref="G5:G300">
    <cfRule type="cellIs" dxfId="170" priority="20" stopIfTrue="1" operator="equal">
      <formula>2</formula>
    </cfRule>
    <cfRule type="cellIs" dxfId="169" priority="21" stopIfTrue="1" operator="equal">
      <formula>1</formula>
    </cfRule>
    <cfRule type="cellIs" dxfId="168" priority="17" stopIfTrue="1" operator="equal">
      <formula>5</formula>
    </cfRule>
    <cfRule type="cellIs" dxfId="167" priority="18" stopIfTrue="1" operator="equal">
      <formula>4</formula>
    </cfRule>
    <cfRule type="cellIs" dxfId="166" priority="19" stopIfTrue="1" operator="equal">
      <formula>3</formula>
    </cfRule>
  </conditionalFormatting>
  <conditionalFormatting sqref="H5:H300">
    <cfRule type="cellIs" dxfId="165" priority="12" stopIfTrue="1" operator="equal">
      <formula>"Very High"</formula>
    </cfRule>
    <cfRule type="cellIs" dxfId="164" priority="13" stopIfTrue="1" operator="equal">
      <formula>"High"</formula>
    </cfRule>
    <cfRule type="cellIs" dxfId="163" priority="14" stopIfTrue="1" operator="equal">
      <formula>"Medium"</formula>
    </cfRule>
    <cfRule type="cellIs" dxfId="162" priority="15" stopIfTrue="1" operator="equal">
      <formula>"Low"</formula>
    </cfRule>
    <cfRule type="cellIs" dxfId="161" priority="16" stopIfTrue="1" operator="equal">
      <formula>"Very Low"</formula>
    </cfRule>
  </conditionalFormatting>
  <conditionalFormatting sqref="I5:I300">
    <cfRule type="cellIs" dxfId="160" priority="29" operator="equal">
      <formula>"Decreasing"</formula>
    </cfRule>
    <cfRule type="cellIs" dxfId="159" priority="28" operator="equal">
      <formula>"Stable"</formula>
    </cfRule>
    <cfRule type="cellIs" dxfId="158" priority="27" operator="equal">
      <formula>"Increasing"</formula>
    </cfRule>
  </conditionalFormatting>
  <conditionalFormatting sqref="J5:J300">
    <cfRule type="cellIs" dxfId="157" priority="2" stopIfTrue="1" operator="equal">
      <formula>"Very Low"</formula>
    </cfRule>
    <cfRule type="cellIs" dxfId="156" priority="3" stopIfTrue="1" operator="equal">
      <formula>"Low"</formula>
    </cfRule>
    <cfRule type="cellIs" dxfId="155" priority="4" stopIfTrue="1" operator="equal">
      <formula>"Medium"</formula>
    </cfRule>
    <cfRule type="cellIs" dxfId="154" priority="5" stopIfTrue="1" operator="equal">
      <formula>"High"</formula>
    </cfRule>
    <cfRule type="cellIs" dxfId="153" priority="6" stopIfTrue="1" operator="equal">
      <formula>"Very High"</formula>
    </cfRule>
  </conditionalFormatting>
  <conditionalFormatting sqref="K5:K300">
    <cfRule type="cellIs" dxfId="152" priority="74" stopIfTrue="1" operator="between">
      <formula>0</formula>
      <formula>2</formula>
    </cfRule>
    <cfRule type="cellIs" dxfId="151" priority="73" stopIfTrue="1" operator="between">
      <formula>2</formula>
      <formula>4</formula>
    </cfRule>
    <cfRule type="cellIs" dxfId="150" priority="72" stopIfTrue="1" operator="between">
      <formula>4</formula>
      <formula>6</formula>
    </cfRule>
    <cfRule type="cellIs" dxfId="149" priority="71" stopIfTrue="1" operator="between">
      <formula>6</formula>
      <formula>8</formula>
    </cfRule>
    <cfRule type="cellIs" dxfId="148" priority="65" stopIfTrue="1" operator="between">
      <formula>8</formula>
      <formula>10</formula>
    </cfRule>
  </conditionalFormatting>
  <conditionalFormatting sqref="L5:M300">
    <cfRule type="cellIs" dxfId="147" priority="70" stopIfTrue="1" operator="between">
      <formula>0</formula>
      <formula>2</formula>
    </cfRule>
    <cfRule type="cellIs" dxfId="146" priority="69" stopIfTrue="1" operator="between">
      <formula>2</formula>
      <formula>4</formula>
    </cfRule>
    <cfRule type="cellIs" dxfId="145" priority="68" stopIfTrue="1" operator="between">
      <formula>4</formula>
      <formula>6</formula>
    </cfRule>
    <cfRule type="cellIs" dxfId="144" priority="67" stopIfTrue="1" operator="between">
      <formula>6</formula>
      <formula>8</formula>
    </cfRule>
    <cfRule type="cellIs" dxfId="143" priority="66" stopIfTrue="1" operator="between">
      <formula>8</formula>
      <formula>10</formula>
    </cfRule>
  </conditionalFormatting>
  <conditionalFormatting sqref="N5:P300">
    <cfRule type="cellIs" dxfId="142" priority="11" stopIfTrue="1" operator="between">
      <formula>0</formula>
      <formula>3.99</formula>
    </cfRule>
    <cfRule type="cellIs" dxfId="141" priority="10" stopIfTrue="1" operator="between">
      <formula>4</formula>
      <formula>5.99</formula>
    </cfRule>
    <cfRule type="cellIs" dxfId="140" priority="9" stopIfTrue="1" operator="between">
      <formula>6</formula>
      <formula>7.99</formula>
    </cfRule>
    <cfRule type="cellIs" dxfId="139" priority="8" stopIfTrue="1" operator="between">
      <formula>8</formula>
      <formula>9.99</formula>
    </cfRule>
    <cfRule type="cellIs" dxfId="138" priority="7" stopIfTrue="1" operator="between">
      <formula>10</formula>
      <formula>11.99</formula>
    </cfRule>
  </conditionalFormatting>
  <conditionalFormatting sqref="Q5:Q300">
    <cfRule type="cellIs" dxfId="137" priority="35" stopIfTrue="1" operator="between">
      <formula>8</formula>
      <formula>10</formula>
    </cfRule>
    <cfRule type="cellIs" dxfId="136" priority="39" stopIfTrue="1" operator="between">
      <formula>0</formula>
      <formula>2</formula>
    </cfRule>
    <cfRule type="cellIs" dxfId="135" priority="38" stopIfTrue="1" operator="between">
      <formula>2</formula>
      <formula>4</formula>
    </cfRule>
    <cfRule type="cellIs" dxfId="134" priority="37" stopIfTrue="1" operator="between">
      <formula>4</formula>
      <formula>6</formula>
    </cfRule>
    <cfRule type="cellIs" dxfId="133" priority="36" stopIfTrue="1" operator="between">
      <formula>6</formula>
      <formula>8</formula>
    </cfRule>
  </conditionalFormatting>
  <conditionalFormatting sqref="R5:S300">
    <cfRule type="cellIs" dxfId="132" priority="49" stopIfTrue="1" operator="between">
      <formula>0</formula>
      <formula>2</formula>
    </cfRule>
    <cfRule type="cellIs" dxfId="131" priority="48" stopIfTrue="1" operator="between">
      <formula>2</formula>
      <formula>4</formula>
    </cfRule>
    <cfRule type="cellIs" dxfId="130" priority="47" stopIfTrue="1" operator="between">
      <formula>4</formula>
      <formula>6</formula>
    </cfRule>
    <cfRule type="cellIs" dxfId="129" priority="46" stopIfTrue="1" operator="between">
      <formula>6</formula>
      <formula>8</formula>
    </cfRule>
    <cfRule type="cellIs" dxfId="128" priority="45" stopIfTrue="1" operator="between">
      <formula>8</formula>
      <formula>10</formula>
    </cfRule>
  </conditionalFormatting>
  <conditionalFormatting sqref="S5:S300">
    <cfRule type="cellIs" dxfId="127" priority="51" stopIfTrue="1" operator="between">
      <formula>6</formula>
      <formula>8</formula>
    </cfRule>
    <cfRule type="cellIs" dxfId="126" priority="52" stopIfTrue="1" operator="between">
      <formula>4</formula>
      <formula>6</formula>
    </cfRule>
    <cfRule type="cellIs" dxfId="125" priority="53" stopIfTrue="1" operator="between">
      <formula>2</formula>
      <formula>4</formula>
    </cfRule>
    <cfRule type="cellIs" dxfId="124" priority="54" stopIfTrue="1" operator="between">
      <formula>0</formula>
      <formula>2</formula>
    </cfRule>
    <cfRule type="cellIs" dxfId="123" priority="50" stopIfTrue="1" operator="between">
      <formula>8</formula>
      <formula>10</formula>
    </cfRule>
  </conditionalFormatting>
  <pageMargins left="0.70866141732283472" right="0.70866141732283472" top="0.74803149606299213" bottom="0.74803149606299213" header="0.31496062992125978" footer="0.31496062992125978"/>
  <pageSetup paperSize="8" scale="69" orientation="landscape" horizontalDpi="1200" verticalDpi="1200"/>
  <drawing r:id="rId1"/>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4A2B54"/>
  </sheetPr>
  <dimension ref="A1:U71"/>
  <sheetViews>
    <sheetView workbookViewId="0"/>
  </sheetViews>
  <sheetFormatPr baseColWidth="10" defaultColWidth="8.5" defaultRowHeight="15"/>
  <cols>
    <col min="1" max="1" width="43.5" bestFit="1" customWidth="1"/>
    <col min="2" max="2" width="9.5" customWidth="1"/>
    <col min="3" max="3" width="17.5" customWidth="1"/>
    <col min="4" max="4" width="9.5" customWidth="1"/>
    <col min="5" max="5" width="27.5" bestFit="1" customWidth="1"/>
    <col min="6" max="6" width="9.5" customWidth="1"/>
    <col min="7" max="7" width="8.5" hidden="1" customWidth="1"/>
    <col min="8" max="8" width="9.5" customWidth="1"/>
    <col min="9" max="9" width="13.5" customWidth="1"/>
    <col min="10" max="20" width="9.5" customWidth="1"/>
    <col min="21" max="21" width="11.5" bestFit="1" customWidth="1"/>
  </cols>
  <sheetData>
    <row r="1" spans="1:21" ht="23" customHeight="1">
      <c r="A1" s="128" t="str">
        <f>"INFORM Severity Index - all countries. Release: "&amp;About!$A$5&amp;""</f>
        <v>INFORM Severity Index - all countries. Release: July 2026</v>
      </c>
      <c r="B1" s="54"/>
      <c r="C1" s="54"/>
      <c r="D1" s="54"/>
      <c r="E1" s="54"/>
      <c r="F1" s="54"/>
      <c r="G1" s="54"/>
      <c r="H1" s="54"/>
      <c r="I1" s="54"/>
      <c r="J1" s="54"/>
      <c r="K1" s="54"/>
      <c r="L1" s="54"/>
      <c r="M1" s="54"/>
      <c r="N1" s="54"/>
      <c r="O1" s="54"/>
      <c r="P1" s="54"/>
      <c r="Q1" s="54"/>
      <c r="R1" s="54"/>
      <c r="S1" s="54"/>
      <c r="T1" s="54"/>
      <c r="U1" s="54"/>
    </row>
    <row r="2" spans="1:21" ht="96.5" customHeight="1" thickBot="1">
      <c r="A2" s="13" t="s">
        <v>6610</v>
      </c>
      <c r="B2" s="13" t="s">
        <v>6612</v>
      </c>
      <c r="C2" s="13" t="s">
        <v>6613</v>
      </c>
      <c r="D2" s="6" t="s">
        <v>6614</v>
      </c>
      <c r="E2" s="13" t="s">
        <v>6615</v>
      </c>
      <c r="F2" s="76" t="s">
        <v>6616</v>
      </c>
      <c r="G2" s="77" t="s">
        <v>6617</v>
      </c>
      <c r="H2" s="77" t="s">
        <v>6617</v>
      </c>
      <c r="I2" s="78" t="s">
        <v>6618</v>
      </c>
      <c r="J2" s="78" t="s">
        <v>22</v>
      </c>
      <c r="K2" s="80" t="s">
        <v>6619</v>
      </c>
      <c r="L2" s="79" t="s">
        <v>6636</v>
      </c>
      <c r="M2" s="79" t="s">
        <v>6637</v>
      </c>
      <c r="N2" s="55" t="s">
        <v>6622</v>
      </c>
      <c r="O2" s="81" t="s">
        <v>6623</v>
      </c>
      <c r="P2" s="81" t="s">
        <v>6624</v>
      </c>
      <c r="Q2" s="82" t="s">
        <v>6625</v>
      </c>
      <c r="R2" s="83" t="s">
        <v>6626</v>
      </c>
      <c r="S2" s="83" t="s">
        <v>6627</v>
      </c>
      <c r="T2" s="59" t="s">
        <v>6628</v>
      </c>
      <c r="U2" s="127" t="s">
        <v>6629</v>
      </c>
    </row>
    <row r="3" spans="1:21" ht="17.5" hidden="1" customHeight="1" thickTop="1">
      <c r="A3" s="52" t="s">
        <v>6630</v>
      </c>
      <c r="B3" s="52"/>
      <c r="C3" s="52"/>
      <c r="D3" s="52"/>
      <c r="E3" s="52"/>
      <c r="F3" s="48"/>
      <c r="G3" s="48"/>
      <c r="H3" s="48"/>
      <c r="I3" s="73"/>
      <c r="J3" s="48"/>
      <c r="K3" s="47"/>
      <c r="L3" s="46"/>
      <c r="M3" s="46"/>
      <c r="N3" s="47"/>
      <c r="O3" s="48"/>
      <c r="P3" s="48"/>
      <c r="Q3" s="47"/>
      <c r="R3" s="46"/>
      <c r="S3" s="46"/>
      <c r="T3" s="2"/>
      <c r="U3" s="114"/>
    </row>
    <row r="4" spans="1:21" ht="17.5" customHeight="1" thickTop="1">
      <c r="A4" s="14" t="s">
        <v>6631</v>
      </c>
      <c r="B4" s="14"/>
      <c r="C4" s="14"/>
      <c r="D4" s="7" t="s">
        <v>6631</v>
      </c>
      <c r="E4" s="14"/>
      <c r="F4" s="40" t="s">
        <v>6632</v>
      </c>
      <c r="G4" s="40" t="s">
        <v>6633</v>
      </c>
      <c r="H4" s="40" t="s">
        <v>6634</v>
      </c>
      <c r="I4" s="40" t="s">
        <v>6635</v>
      </c>
      <c r="J4" s="40" t="s">
        <v>6634</v>
      </c>
      <c r="K4" s="40" t="s">
        <v>6632</v>
      </c>
      <c r="L4" s="40" t="s">
        <v>6632</v>
      </c>
      <c r="M4" s="40" t="s">
        <v>6632</v>
      </c>
      <c r="N4" s="40" t="s">
        <v>6632</v>
      </c>
      <c r="O4" s="40" t="s">
        <v>6632</v>
      </c>
      <c r="P4" s="40" t="s">
        <v>6632</v>
      </c>
      <c r="Q4" s="40" t="s">
        <v>6632</v>
      </c>
      <c r="R4" s="40" t="s">
        <v>6632</v>
      </c>
      <c r="S4" s="40" t="s">
        <v>6632</v>
      </c>
      <c r="T4" s="2"/>
      <c r="U4" s="114"/>
    </row>
    <row r="5" spans="1:21">
      <c r="A5" s="133" t="str">
        <f t="array" ref="A5">IFERROR(INDEX(Lists!$B$2:$B$200,SMALL(IF(Lists!$H$2:$H$200="Yes",ROW(Lists!$B$2:$B$200)),ROW(1:1))-1,1),"")</f>
        <v>Complex crisis in Afghanistan</v>
      </c>
      <c r="B5" s="134" t="str">
        <f>VLOOKUP(A5,Lists!$B$2:$G$200,2,FALSE)</f>
        <v>AFG001</v>
      </c>
      <c r="C5" s="134" t="str">
        <f>VLOOKUP(B5,'INFORM Severity - hidden'!$C$5:$D$200,2,FALSE)</f>
        <v>Afghanistan</v>
      </c>
      <c r="D5" s="134" t="str">
        <f>VLOOKUP(A5,Lists!$B$2:$G$200,3,FALSE)</f>
        <v>AFG</v>
      </c>
      <c r="E5" s="134" t="str">
        <f>VLOOKUP(A5,Lists!$B$2:$G$200,5,FALSE)</f>
        <v>Conflict/ Violence,Political/economic crisis,Floods,Drought/drier conditions,Earthquake</v>
      </c>
      <c r="F5" s="223">
        <f t="shared" ref="F5:F36" si="0">IF(OR(N5="x",K5="x"),"x",ROUND((10-GEOMEAN(((10-K5)/10*9+1),((10-N5)/10*9+1),((10-N5)/10*9+1)))/9*7+Q5*0.3,1))</f>
        <v>9.1999999999999993</v>
      </c>
      <c r="G5" s="232">
        <f t="array" ref="G5">_xlfn.IFS(F5="x", "x", F5&lt;=2, 1, F5&lt;=4, 2, F5&lt;=6, 3, F5&lt;=8, 4, F5&lt;=10, 5)</f>
        <v>5</v>
      </c>
      <c r="H5" s="224" t="str">
        <f t="shared" ref="H5:H36" si="1">IF(N5="x","x",IF(K5="x","x",(IF(G5=5,"Very High",IF(G5=4,"High",IF(G5=3,"Medium",IF(G5=2,"Low","Very Low")))))))</f>
        <v>Very High</v>
      </c>
      <c r="I5" s="225" t="str">
        <f>INDEX(Trends!$D$3:$D$404,MATCH(B5,Trends!$C$3:$C$404,0))</f>
        <v>Stable</v>
      </c>
      <c r="J5" s="224" t="str">
        <f>VLOOKUP($B5,Reliability!$A$3:$I$300,9,FALSE)</f>
        <v>Very High</v>
      </c>
      <c r="K5" s="224">
        <f t="shared" ref="K5:K36" si="2">IF(OR(M5="x",L5="x"),"x",(10-GEOMEAN(((10-L5)/10*9+1),((10-M5)/10*9+1),((10-M5)/10*9+1)))/9*10)</f>
        <v>9.5746187445471911</v>
      </c>
      <c r="L5" s="224">
        <f>VLOOKUP($B5,'Impact of the crisis'!$C$6:$N$300,12,FALSE)</f>
        <v>9.8548188769516472</v>
      </c>
      <c r="M5" s="224">
        <f>VLOOKUP($B5,'Impact of the crisis'!$C$6:$AB$300,26,FALSE)</f>
        <v>9.4118885218790354</v>
      </c>
      <c r="N5" s="224">
        <f>VLOOKUP($B5,'Conditions of people affected'!$C$6:$R$300,16,FALSE)</f>
        <v>9</v>
      </c>
      <c r="O5" s="224">
        <f>VLOOKUP($B5,'Conditions of people affected'!$C$6:$R$300,9,FALSE)</f>
        <v>10</v>
      </c>
      <c r="P5" s="224">
        <f>VLOOKUP($B5,'Conditions of people affected'!$C$6:$R$300,15,FALSE)</f>
        <v>8</v>
      </c>
      <c r="Q5" s="224">
        <f t="shared" ref="Q5:Q36" si="3">IF(OR(S5="x",R5="x"),R5,(10-GEOMEAN(((10-R5)/10*9+1),((10-S5)/10*9+1)))/9*10)</f>
        <v>9.2432821219391794</v>
      </c>
      <c r="R5" s="224">
        <f>VLOOKUP($B5,'Complexity of the crisis'!$C$6:$AN$300,22,FALSE)</f>
        <v>7.9712044915991696</v>
      </c>
      <c r="S5" s="226">
        <f>VLOOKUP($B5,'Complexity of the crisis'!$C$6:$AN$300,38,FALSE)</f>
        <v>10</v>
      </c>
      <c r="T5" s="139" t="str">
        <f>VLOOKUP(B5,Lists!$C$3:$E$300,3,FALSE)</f>
        <v>Asia</v>
      </c>
      <c r="U5" s="147">
        <f>VLOOKUP(B5,'INFORM Severity - hidden'!$C$5:$V$300,20,FALSE)</f>
        <v>46234</v>
      </c>
    </row>
    <row r="6" spans="1:21">
      <c r="A6" s="135" t="str">
        <f t="array" ref="A6">IFERROR(INDEX(Lists!$B$2:$B$200,SMALL(IF(Lists!$H$2:$H$200="Yes",ROW(Lists!$B$2:$B$200)),ROW(2:2))-1,1),"")</f>
        <v>Displacement from Eastern DRC</v>
      </c>
      <c r="B6" s="136" t="str">
        <f>VLOOKUP(A6,Lists!$B$2:$G$200,2,FALSE)</f>
        <v>BDI004</v>
      </c>
      <c r="C6" s="136" t="str">
        <f>VLOOKUP(B6,'INFORM Severity - hidden'!$C$5:$D$200,2,FALSE)</f>
        <v>Burundi</v>
      </c>
      <c r="D6" s="136" t="str">
        <f>VLOOKUP(A6,Lists!$B$2:$G$200,3,FALSE)</f>
        <v>BDI</v>
      </c>
      <c r="E6" s="136" t="str">
        <f>VLOOKUP(A6,Lists!$B$2:$G$200,5,FALSE)</f>
        <v>International Displacement</v>
      </c>
      <c r="F6" s="223">
        <f t="shared" si="0"/>
        <v>5.2</v>
      </c>
      <c r="G6" s="232">
        <f t="array" ref="G6">_xlfn.IFS(F6="x", "x", F6&lt;=2, 1, F6&lt;=4, 2, F6&lt;=6, 3, F6&lt;=8, 4, F6&lt;=10, 5)</f>
        <v>3</v>
      </c>
      <c r="H6" s="224" t="str">
        <f t="shared" si="1"/>
        <v>Medium</v>
      </c>
      <c r="I6" s="225" t="str">
        <f>INDEX(Trends!$D$3:$D$404,MATCH(B6,Trends!$C$3:$C$404,0))</f>
        <v>Decreasing</v>
      </c>
      <c r="J6" s="224" t="str">
        <f>VLOOKUP($B6,Reliability!$A$3:$I$300,9,FALSE)</f>
        <v>Very High</v>
      </c>
      <c r="K6" s="224">
        <f t="shared" si="2"/>
        <v>4.9986878204486187</v>
      </c>
      <c r="L6" s="224">
        <f>VLOOKUP($B6,'Impact of the crisis'!$C$6:$N$300,12,FALSE)</f>
        <v>3.2005207622853278</v>
      </c>
      <c r="M6" s="224">
        <f>VLOOKUP($B6,'Impact of the crisis'!$C$6:$AB$300,26,FALSE)</f>
        <v>5.7381254040858725</v>
      </c>
      <c r="N6" s="224">
        <f>VLOOKUP($B6,'Conditions of people affected'!$C$6:$R$300,16,FALSE)</f>
        <v>4.9977618115907045</v>
      </c>
      <c r="O6" s="224">
        <f>VLOOKUP($B6,'Conditions of people affected'!$C$6:$R$300,9,FALSE)</f>
        <v>3.9955236231814073</v>
      </c>
      <c r="P6" s="224">
        <f>VLOOKUP($B6,'Conditions of people affected'!$C$6:$R$300,15,FALSE)</f>
        <v>6.0000000000000009</v>
      </c>
      <c r="Q6" s="224">
        <f t="shared" si="3"/>
        <v>5.7841693686119395</v>
      </c>
      <c r="R6" s="224">
        <f>VLOOKUP($B6,'Complexity of the crisis'!$C$6:$AN$300,22,FALSE)</f>
        <v>6.0539472506790126</v>
      </c>
      <c r="S6" s="226">
        <f>VLOOKUP($B6,'Complexity of the crisis'!$C$6:$AN$300,38,FALSE)</f>
        <v>5.5</v>
      </c>
      <c r="T6" s="139" t="str">
        <f>VLOOKUP(B6,Lists!$C$3:$E$300,3,FALSE)</f>
        <v>Africa</v>
      </c>
      <c r="U6" s="147">
        <f>VLOOKUP(B6,'INFORM Severity - hidden'!$C$5:$V$300,20,FALSE)</f>
        <v>46234</v>
      </c>
    </row>
    <row r="7" spans="1:21">
      <c r="A7" s="135" t="str">
        <f t="array" ref="A7">IFERROR(INDEX(Lists!$B$2:$B$200,SMALL(IF(Lists!$H$2:$H$200="Yes",ROW(Lists!$B$2:$B$200)),ROW(3:3))-1,1),"")</f>
        <v>Conflict in northern region of Benin</v>
      </c>
      <c r="B7" s="136" t="str">
        <f>VLOOKUP(A7,Lists!$B$2:$G$200,2,FALSE)</f>
        <v>BEN002</v>
      </c>
      <c r="C7" s="136" t="str">
        <f>VLOOKUP(B7,'INFORM Severity - hidden'!$C$5:$D$200,2,FALSE)</f>
        <v>Benin</v>
      </c>
      <c r="D7" s="136" t="str">
        <f>VLOOKUP(A7,Lists!$B$2:$G$200,3,FALSE)</f>
        <v>BEN</v>
      </c>
      <c r="E7" s="136" t="str">
        <f>VLOOKUP(A7,Lists!$B$2:$G$200,5,FALSE)</f>
        <v>Conflict/ Violence</v>
      </c>
      <c r="F7" s="223">
        <f t="shared" si="0"/>
        <v>4.7</v>
      </c>
      <c r="G7" s="232">
        <f t="array" ref="G7">_xlfn.IFS(F7="x", "x", F7&lt;=2, 1, F7&lt;=4, 2, F7&lt;=6, 3, F7&lt;=8, 4, F7&lt;=10, 5)</f>
        <v>3</v>
      </c>
      <c r="H7" s="224" t="str">
        <f t="shared" si="1"/>
        <v>Medium</v>
      </c>
      <c r="I7" s="225" t="str">
        <f>INDEX(Trends!$D$3:$D$404,MATCH(B7,Trends!$C$3:$C$404,0))</f>
        <v>Increasing</v>
      </c>
      <c r="J7" s="224" t="str">
        <f>VLOOKUP($B7,Reliability!$A$3:$I$300,9,FALSE)</f>
        <v>High</v>
      </c>
      <c r="K7" s="224">
        <f t="shared" si="2"/>
        <v>4.7974114746458101</v>
      </c>
      <c r="L7" s="224">
        <f>VLOOKUP($B7,'Impact of the crisis'!$C$6:$N$300,12,FALSE)</f>
        <v>3.5816787394391958</v>
      </c>
      <c r="M7" s="224">
        <f>VLOOKUP($B7,'Impact of the crisis'!$C$6:$AB$300,26,FALSE)</f>
        <v>5.3295548337094703</v>
      </c>
      <c r="N7" s="224">
        <f>VLOOKUP($B7,'Conditions of people affected'!$C$6:$R$300,16,FALSE)</f>
        <v>4.6348790554602637</v>
      </c>
      <c r="O7" s="224">
        <f>VLOOKUP($B7,'Conditions of people affected'!$C$6:$R$300,9,FALSE)</f>
        <v>3.4039643302331282</v>
      </c>
      <c r="P7" s="224">
        <f>VLOOKUP($B7,'Conditions of people affected'!$C$6:$R$300,15,FALSE)</f>
        <v>5.8657937806873983</v>
      </c>
      <c r="Q7" s="224">
        <f t="shared" si="3"/>
        <v>4.5865170712174814</v>
      </c>
      <c r="R7" s="224">
        <f>VLOOKUP($B7,'Complexity of the crisis'!$C$6:$AN$300,22,FALSE)</f>
        <v>5.1246588225370582</v>
      </c>
      <c r="S7" s="226">
        <f>VLOOKUP($B7,'Complexity of the crisis'!$C$6:$AN$300,38,FALSE)</f>
        <v>4</v>
      </c>
      <c r="T7" s="139" t="str">
        <f>VLOOKUP(B7,Lists!$C$3:$E$300,3,FALSE)</f>
        <v>Africa</v>
      </c>
      <c r="U7" s="147">
        <f>VLOOKUP(B7,'INFORM Severity - hidden'!$C$5:$V$300,20,FALSE)</f>
        <v>46234</v>
      </c>
    </row>
    <row r="8" spans="1:21">
      <c r="A8" s="135" t="str">
        <f t="array" ref="A8">IFERROR(INDEX(Lists!$B$2:$B$200,SMALL(IF(Lists!$H$2:$H$200="Yes",ROW(Lists!$B$2:$B$200)),ROW(4:4))-1,1),"")</f>
        <v>Conflict and Climatic Shocks in Burkina Faso</v>
      </c>
      <c r="B8" s="136" t="str">
        <f>VLOOKUP(A8,Lists!$B$2:$G$200,2,FALSE)</f>
        <v>BFA002</v>
      </c>
      <c r="C8" s="136" t="str">
        <f>VLOOKUP(B8,'INFORM Severity - hidden'!$C$5:$D$200,2,FALSE)</f>
        <v>Burkina Faso</v>
      </c>
      <c r="D8" s="136" t="str">
        <f>VLOOKUP(A8,Lists!$B$2:$G$200,3,FALSE)</f>
        <v>BFA</v>
      </c>
      <c r="E8" s="136" t="str">
        <f>VLOOKUP(A8,Lists!$B$2:$G$200,5,FALSE)</f>
        <v>Conflict/ Violence,Drought/drier conditions,Floods</v>
      </c>
      <c r="F8" s="223">
        <f t="shared" si="0"/>
        <v>8.4</v>
      </c>
      <c r="G8" s="232">
        <f t="array" ref="G8">_xlfn.IFS(F8="x", "x", F8&lt;=2, 1, F8&lt;=4, 2, F8&lt;=6, 3, F8&lt;=8, 4, F8&lt;=10, 5)</f>
        <v>5</v>
      </c>
      <c r="H8" s="224" t="str">
        <f t="shared" si="1"/>
        <v>Very High</v>
      </c>
      <c r="I8" s="225" t="str">
        <f>INDEX(Trends!$D$3:$D$404,MATCH(B8,Trends!$C$3:$C$404,0))</f>
        <v>Increasing</v>
      </c>
      <c r="J8" s="224" t="str">
        <f>VLOOKUP($B8,Reliability!$A$3:$I$300,9,FALSE)</f>
        <v>High</v>
      </c>
      <c r="K8" s="224">
        <f t="shared" si="2"/>
        <v>8.6192803742246777</v>
      </c>
      <c r="L8" s="224">
        <f>VLOOKUP($B8,'Impact of the crisis'!$C$6:$N$300,12,FALSE)</f>
        <v>9.3542845084884956</v>
      </c>
      <c r="M8" s="224">
        <f>VLOOKUP($B8,'Impact of the crisis'!$C$6:$AB$300,26,FALSE)</f>
        <v>8.1434564733553607</v>
      </c>
      <c r="N8" s="224">
        <f>VLOOKUP($B8,'Conditions of people affected'!$C$6:$R$300,16,FALSE)</f>
        <v>8.4111628854988911</v>
      </c>
      <c r="O8" s="224">
        <f>VLOOKUP($B8,'Conditions of people affected'!$C$6:$R$300,9,FALSE)</f>
        <v>8.8223257709977823</v>
      </c>
      <c r="P8" s="224">
        <f>VLOOKUP($B8,'Conditions of people affected'!$C$6:$R$300,15,FALSE)</f>
        <v>8</v>
      </c>
      <c r="Q8" s="224">
        <f t="shared" si="3"/>
        <v>8.09347372609556</v>
      </c>
      <c r="R8" s="224">
        <f>VLOOKUP($B8,'Complexity of the crisis'!$C$6:$AN$300,22,FALSE)</f>
        <v>6.7976785591641908</v>
      </c>
      <c r="S8" s="226">
        <f>VLOOKUP($B8,'Complexity of the crisis'!$C$6:$AN$300,38,FALSE)</f>
        <v>9</v>
      </c>
      <c r="T8" s="139" t="str">
        <f>VLOOKUP(B8,Lists!$C$3:$E$300,3,FALSE)</f>
        <v>Africa</v>
      </c>
      <c r="U8" s="147">
        <f>VLOOKUP(B8,'INFORM Severity - hidden'!$C$5:$V$300,20,FALSE)</f>
        <v>46234</v>
      </c>
    </row>
    <row r="9" spans="1:21">
      <c r="A9" s="135" t="str">
        <f t="array" ref="A9">IFERROR(INDEX(Lists!$B$2:$B$200,SMALL(IF(Lists!$H$2:$H$200="Yes",ROW(Lists!$B$2:$B$200)),ROW(5:5))-1,1),"")</f>
        <v>Multiple crises in Bangladesh</v>
      </c>
      <c r="B9" s="136" t="str">
        <f>VLOOKUP(A9,Lists!$B$2:$G$200,2,FALSE)</f>
        <v>BGD001</v>
      </c>
      <c r="C9" s="136" t="str">
        <f>VLOOKUP(B9,'INFORM Severity - hidden'!$C$5:$D$200,2,FALSE)</f>
        <v>Bangladesh</v>
      </c>
      <c r="D9" s="136" t="str">
        <f>VLOOKUP(A9,Lists!$B$2:$G$200,3,FALSE)</f>
        <v>BGD</v>
      </c>
      <c r="E9" s="136" t="str">
        <f>VLOOKUP(A9,Lists!$B$2:$G$200,5,FALSE)</f>
        <v>International Displacement,Floods,Cyclone,Political/economic crisis</v>
      </c>
      <c r="F9" s="223">
        <f t="shared" si="0"/>
        <v>6.9</v>
      </c>
      <c r="G9" s="232">
        <f t="array" ref="G9">_xlfn.IFS(F9="x", "x", F9&lt;=2, 1, F9&lt;=4, 2, F9&lt;=6, 3, F9&lt;=8, 4, F9&lt;=10, 5)</f>
        <v>4</v>
      </c>
      <c r="H9" s="224" t="str">
        <f t="shared" si="1"/>
        <v>High</v>
      </c>
      <c r="I9" s="225" t="str">
        <f>INDEX(Trends!$D$3:$D$404,MATCH(B9,Trends!$C$3:$C$404,0))</f>
        <v>Stable</v>
      </c>
      <c r="J9" s="224" t="str">
        <f>VLOOKUP($B9,Reliability!$A$3:$I$300,9,FALSE)</f>
        <v>Very High</v>
      </c>
      <c r="K9" s="224">
        <f t="shared" si="2"/>
        <v>6.4112282265908256</v>
      </c>
      <c r="L9" s="224">
        <f>VLOOKUP($B9,'Impact of the crisis'!$C$6:$N$300,12,FALSE)</f>
        <v>7.3165983666416619</v>
      </c>
      <c r="M9" s="224">
        <f>VLOOKUP($B9,'Impact of the crisis'!$C$6:$AB$300,26,FALSE)</f>
        <v>5.8804986266219181</v>
      </c>
      <c r="N9" s="224">
        <f>VLOOKUP($B9,'Conditions of people affected'!$C$6:$R$300,16,FALSE)</f>
        <v>8.0974055438476196</v>
      </c>
      <c r="O9" s="224">
        <f>VLOOKUP($B9,'Conditions of people affected'!$C$6:$R$300,9,FALSE)</f>
        <v>10</v>
      </c>
      <c r="P9" s="224">
        <f>VLOOKUP($B9,'Conditions of people affected'!$C$6:$R$300,15,FALSE)</f>
        <v>6.19481108769524</v>
      </c>
      <c r="Q9" s="224">
        <f t="shared" si="3"/>
        <v>5.0835105269955978</v>
      </c>
      <c r="R9" s="224">
        <f>VLOOKUP($B9,'Complexity of the crisis'!$C$6:$AN$300,22,FALSE)</f>
        <v>4.6361067702266157</v>
      </c>
      <c r="S9" s="226">
        <f>VLOOKUP($B9,'Complexity of the crisis'!$C$6:$AN$300,38,FALSE)</f>
        <v>5.5</v>
      </c>
      <c r="T9" s="139" t="str">
        <f>VLOOKUP(B9,Lists!$C$3:$E$300,3,FALSE)</f>
        <v>Asia</v>
      </c>
      <c r="U9" s="147">
        <f>VLOOKUP(B9,'INFORM Severity - hidden'!$C$5:$V$300,20,FALSE)</f>
        <v>46234</v>
      </c>
    </row>
    <row r="10" spans="1:21">
      <c r="A10" s="135" t="str">
        <f t="array" ref="A10">IFERROR(INDEX(Lists!$B$2:$B$200,SMALL(IF(Lists!$H$2:$H$200="Yes",ROW(Lists!$B$2:$B$200)),ROW(6:6))-1,1),"")</f>
        <v>Displacement from Venezuela to Brazil</v>
      </c>
      <c r="B10" s="136" t="str">
        <f>VLOOKUP(A10,Lists!$B$2:$G$200,2,FALSE)</f>
        <v>BRA002</v>
      </c>
      <c r="C10" s="136" t="str">
        <f>VLOOKUP(B10,'INFORM Severity - hidden'!$C$5:$D$200,2,FALSE)</f>
        <v>Brazil</v>
      </c>
      <c r="D10" s="136" t="str">
        <f>VLOOKUP(A10,Lists!$B$2:$G$200,3,FALSE)</f>
        <v>BRA</v>
      </c>
      <c r="E10" s="136" t="str">
        <f>VLOOKUP(A10,Lists!$B$2:$G$200,5,FALSE)</f>
        <v>International Displacement</v>
      </c>
      <c r="F10" s="223">
        <f t="shared" si="0"/>
        <v>5.2</v>
      </c>
      <c r="G10" s="232">
        <f t="array" ref="G10">_xlfn.IFS(F10="x", "x", F10&lt;=2, 1, F10&lt;=4, 2, F10&lt;=6, 3, F10&lt;=8, 4, F10&lt;=10, 5)</f>
        <v>3</v>
      </c>
      <c r="H10" s="224" t="str">
        <f t="shared" si="1"/>
        <v>Medium</v>
      </c>
      <c r="I10" s="225" t="str">
        <f>INDEX(Trends!$D$3:$D$404,MATCH(B10,Trends!$C$3:$C$404,0))</f>
        <v>Stable</v>
      </c>
      <c r="J10" s="224" t="str">
        <f>VLOOKUP($B10,Reliability!$A$3:$I$300,9,FALSE)</f>
        <v>Medium</v>
      </c>
      <c r="K10" s="224">
        <f t="shared" si="2"/>
        <v>7.4869034169847204</v>
      </c>
      <c r="L10" s="224">
        <f>VLOOKUP($B10,'Impact of the crisis'!$C$6:$N$300,12,FALSE)</f>
        <v>8.1391472148740274</v>
      </c>
      <c r="M10" s="224">
        <f>VLOOKUP($B10,'Impact of the crisis'!$C$6:$AB$300,26,FALSE)</f>
        <v>7.1089197294878561</v>
      </c>
      <c r="N10" s="224">
        <f>VLOOKUP($B10,'Conditions of people affected'!$C$6:$R$300,16,FALSE)</f>
        <v>4.1683116835856344</v>
      </c>
      <c r="O10" s="224">
        <f>VLOOKUP($B10,'Conditions of people affected'!$C$6:$R$300,9,FALSE)</f>
        <v>5.8272934233540026</v>
      </c>
      <c r="P10" s="224">
        <f>VLOOKUP($B10,'Conditions of people affected'!$C$6:$R$300,15,FALSE)</f>
        <v>2.5093299438172667</v>
      </c>
      <c r="Q10" s="224">
        <f t="shared" si="3"/>
        <v>4.5067708506298283</v>
      </c>
      <c r="R10" s="224">
        <f>VLOOKUP($B10,'Complexity of the crisis'!$C$6:$AN$300,22,FALSE)</f>
        <v>4.9774268535185184</v>
      </c>
      <c r="S10" s="226">
        <f>VLOOKUP($B10,'Complexity of the crisis'!$C$6:$AN$300,38,FALSE)</f>
        <v>4</v>
      </c>
      <c r="T10" s="139" t="str">
        <f>VLOOKUP(B10,Lists!$C$3:$E$300,3,FALSE)</f>
        <v>Americas</v>
      </c>
      <c r="U10" s="147">
        <f>VLOOKUP(B10,'INFORM Severity - hidden'!$C$5:$V$300,20,FALSE)</f>
        <v>46234</v>
      </c>
    </row>
    <row r="11" spans="1:21">
      <c r="A11" s="135" t="str">
        <f t="array" ref="A11">IFERROR(INDEX(Lists!$B$2:$B$200,SMALL(IF(Lists!$H$2:$H$200="Yes",ROW(Lists!$B$2:$B$200)),ROW(7:7))-1,1),"")</f>
        <v>Conflict and Climatic Shocks in CAR</v>
      </c>
      <c r="B11" s="136" t="str">
        <f>VLOOKUP(A11,Lists!$B$2:$G$200,2,FALSE)</f>
        <v>CAF001</v>
      </c>
      <c r="C11" s="136" t="str">
        <f>VLOOKUP(B11,'INFORM Severity - hidden'!$C$5:$D$200,2,FALSE)</f>
        <v>Central African Republic</v>
      </c>
      <c r="D11" s="136" t="str">
        <f>VLOOKUP(A11,Lists!$B$2:$G$200,3,FALSE)</f>
        <v>CAF</v>
      </c>
      <c r="E11" s="136" t="str">
        <f>VLOOKUP(A11,Lists!$B$2:$G$200,5,FALSE)</f>
        <v>Conflict/ Violence,Floods</v>
      </c>
      <c r="F11" s="223">
        <f t="shared" si="0"/>
        <v>8</v>
      </c>
      <c r="G11" s="232">
        <f t="array" ref="G11">_xlfn.IFS(F11="x", "x", F11&lt;=2, 1, F11&lt;=4, 2, F11&lt;=6, 3, F11&lt;=8, 4, F11&lt;=10, 5)</f>
        <v>4</v>
      </c>
      <c r="H11" s="224" t="str">
        <f t="shared" si="1"/>
        <v>High</v>
      </c>
      <c r="I11" s="225" t="str">
        <f>INDEX(Trends!$D$3:$D$404,MATCH(B11,Trends!$C$3:$C$404,0))</f>
        <v>Stable</v>
      </c>
      <c r="J11" s="224" t="str">
        <f>VLOOKUP($B11,Reliability!$A$3:$I$300,9,FALSE)</f>
        <v>High</v>
      </c>
      <c r="K11" s="224">
        <f t="shared" si="2"/>
        <v>8.6191141244747094</v>
      </c>
      <c r="L11" s="224">
        <f>VLOOKUP($B11,'Impact of the crisis'!$C$6:$N$300,12,FALSE)</f>
        <v>8.8042929317551302</v>
      </c>
      <c r="M11" s="224">
        <f>VLOOKUP($B11,'Impact of the crisis'!$C$6:$AB$300,26,FALSE)</f>
        <v>8.5210227126312539</v>
      </c>
      <c r="N11" s="224">
        <f>VLOOKUP($B11,'Conditions of people affected'!$C$6:$R$300,16,FALSE)</f>
        <v>7.8692476899438875</v>
      </c>
      <c r="O11" s="224">
        <f>VLOOKUP($B11,'Conditions of people affected'!$C$6:$R$300,9,FALSE)</f>
        <v>7.8172587218090115</v>
      </c>
      <c r="P11" s="224">
        <f>VLOOKUP($B11,'Conditions of people affected'!$C$6:$R$300,15,FALSE)</f>
        <v>7.9212366580787634</v>
      </c>
      <c r="Q11" s="224">
        <f t="shared" si="3"/>
        <v>7.7389322336416333</v>
      </c>
      <c r="R11" s="224">
        <f>VLOOKUP($B11,'Complexity of the crisis'!$C$6:$AN$300,22,FALSE)</f>
        <v>6.7560339436701824</v>
      </c>
      <c r="S11" s="226">
        <f>VLOOKUP($B11,'Complexity of the crisis'!$C$6:$AN$300,38,FALSE)</f>
        <v>8.5</v>
      </c>
      <c r="T11" s="139" t="str">
        <f>VLOOKUP(B11,Lists!$C$3:$E$300,3,FALSE)</f>
        <v>Africa</v>
      </c>
      <c r="U11" s="147">
        <f>VLOOKUP(B11,'INFORM Severity - hidden'!$C$5:$V$300,20,FALSE)</f>
        <v>46234</v>
      </c>
    </row>
    <row r="12" spans="1:21">
      <c r="A12" s="135" t="str">
        <f t="array" ref="A12">IFERROR(INDEX(Lists!$B$2:$B$200,SMALL(IF(Lists!$H$2:$H$200="Yes",ROW(Lists!$B$2:$B$200)),ROW(8:8))-1,1),"")</f>
        <v>Displacement from Venezuela to Chile</v>
      </c>
      <c r="B12" s="136" t="str">
        <f>VLOOKUP(A12,Lists!$B$2:$G$200,2,FALSE)</f>
        <v>CHL002</v>
      </c>
      <c r="C12" s="136" t="str">
        <f>VLOOKUP(B12,'INFORM Severity - hidden'!$C$5:$D$200,2,FALSE)</f>
        <v>Chile</v>
      </c>
      <c r="D12" s="136" t="str">
        <f>VLOOKUP(A12,Lists!$B$2:$G$200,3,FALSE)</f>
        <v>CHL</v>
      </c>
      <c r="E12" s="136" t="str">
        <f>VLOOKUP(A12,Lists!$B$2:$G$200,5,FALSE)</f>
        <v>International Displacement</v>
      </c>
      <c r="F12" s="223">
        <f t="shared" si="0"/>
        <v>5</v>
      </c>
      <c r="G12" s="232">
        <f t="array" ref="G12">_xlfn.IFS(F12="x", "x", F12&lt;=2, 1, F12&lt;=4, 2, F12&lt;=6, 3, F12&lt;=8, 4, F12&lt;=10, 5)</f>
        <v>3</v>
      </c>
      <c r="H12" s="224" t="str">
        <f t="shared" si="1"/>
        <v>Medium</v>
      </c>
      <c r="I12" s="225" t="str">
        <f>INDEX(Trends!$D$3:$D$404,MATCH(B12,Trends!$C$3:$C$404,0))</f>
        <v>Stable</v>
      </c>
      <c r="J12" s="224" t="str">
        <f>VLOOKUP($B12,Reliability!$A$3:$I$300,9,FALSE)</f>
        <v>Very High</v>
      </c>
      <c r="K12" s="224">
        <f t="shared" si="2"/>
        <v>5.839004103653429</v>
      </c>
      <c r="L12" s="224">
        <f>VLOOKUP($B12,'Impact of the crisis'!$C$6:$N$300,12,FALSE)</f>
        <v>7.4345038203081204</v>
      </c>
      <c r="M12" s="224">
        <f>VLOOKUP($B12,'Impact of the crisis'!$C$6:$AB$300,26,FALSE)</f>
        <v>4.7978652494716849</v>
      </c>
      <c r="N12" s="224">
        <f>VLOOKUP($B12,'Conditions of people affected'!$C$6:$R$300,16,FALSE)</f>
        <v>5.6418975475292434</v>
      </c>
      <c r="O12" s="224">
        <f>VLOOKUP($B12,'Conditions of people affected'!$C$6:$R$300,9,FALSE)</f>
        <v>5.8730927947350979</v>
      </c>
      <c r="P12" s="224">
        <f>VLOOKUP($B12,'Conditions of people affected'!$C$6:$R$300,15,FALSE)</f>
        <v>5.4107023003233889</v>
      </c>
      <c r="Q12" s="224">
        <f t="shared" si="3"/>
        <v>3.37856913100401</v>
      </c>
      <c r="R12" s="224">
        <f>VLOOKUP($B12,'Complexity of the crisis'!$C$6:$AN$300,22,FALSE)</f>
        <v>2.0669119637654325</v>
      </c>
      <c r="S12" s="226">
        <f>VLOOKUP($B12,'Complexity of the crisis'!$C$6:$AN$300,38,FALSE)</f>
        <v>4.5</v>
      </c>
      <c r="T12" s="139" t="str">
        <f>VLOOKUP(B12,Lists!$C$3:$E$300,3,FALSE)</f>
        <v>Americas</v>
      </c>
      <c r="U12" s="147">
        <f>VLOOKUP(B12,'INFORM Severity - hidden'!$C$5:$V$300,20,FALSE)</f>
        <v>46234</v>
      </c>
    </row>
    <row r="13" spans="1:21">
      <c r="A13" s="135" t="str">
        <f t="array" ref="A13">IFERROR(INDEX(Lists!$B$2:$B$200,SMALL(IF(Lists!$H$2:$H$200="Yes",ROW(Lists!$B$2:$B$200)),ROW(9:9))-1,1),"")</f>
        <v>Displacement from Burkina Faso to northern Côte d’Ivoire</v>
      </c>
      <c r="B13" s="136" t="str">
        <f>VLOOKUP(A13,Lists!$B$2:$G$200,2,FALSE)</f>
        <v>CIV002</v>
      </c>
      <c r="C13" s="136" t="str">
        <f>VLOOKUP(B13,'INFORM Severity - hidden'!$C$5:$D$200,2,FALSE)</f>
        <v>Ivory Coast</v>
      </c>
      <c r="D13" s="136" t="str">
        <f>VLOOKUP(A13,Lists!$B$2:$G$200,3,FALSE)</f>
        <v>CIV</v>
      </c>
      <c r="E13" s="136" t="str">
        <f>VLOOKUP(A13,Lists!$B$2:$G$200,5,FALSE)</f>
        <v>International Displacement</v>
      </c>
      <c r="F13" s="223">
        <f t="shared" si="0"/>
        <v>4.4000000000000004</v>
      </c>
      <c r="G13" s="232">
        <f t="array" ref="G13">_xlfn.IFS(F13="x", "x", F13&lt;=2, 1, F13&lt;=4, 2, F13&lt;=6, 3, F13&lt;=8, 4, F13&lt;=10, 5)</f>
        <v>3</v>
      </c>
      <c r="H13" s="224" t="str">
        <f t="shared" si="1"/>
        <v>Medium</v>
      </c>
      <c r="I13" s="225" t="str">
        <f>INDEX(Trends!$D$3:$D$404,MATCH(B13,Trends!$C$3:$C$404,0))</f>
        <v>Stable</v>
      </c>
      <c r="J13" s="224" t="str">
        <f>VLOOKUP($B13,Reliability!$A$3:$I$300,9,FALSE)</f>
        <v>Medium</v>
      </c>
      <c r="K13" s="224">
        <f t="shared" si="2"/>
        <v>4.3647819213524395</v>
      </c>
      <c r="L13" s="224">
        <f>VLOOKUP($B13,'Impact of the crisis'!$C$6:$N$300,12,FALSE)</f>
        <v>1.2761540110125935</v>
      </c>
      <c r="M13" s="224">
        <f>VLOOKUP($B13,'Impact of the crisis'!$C$6:$AB$300,26,FALSE)</f>
        <v>5.5236429879610585</v>
      </c>
      <c r="N13" s="224">
        <f>VLOOKUP($B13,'Conditions of people affected'!$C$6:$R$300,16,FALSE)</f>
        <v>4.6141382475898922</v>
      </c>
      <c r="O13" s="224">
        <f>VLOOKUP($B13,'Conditions of people affected'!$C$6:$R$300,9,FALSE)</f>
        <v>3.2282764951797827</v>
      </c>
      <c r="P13" s="224">
        <f>VLOOKUP($B13,'Conditions of people affected'!$C$6:$R$300,15,FALSE)</f>
        <v>6.0000000000000009</v>
      </c>
      <c r="Q13" s="224">
        <f t="shared" si="3"/>
        <v>4.2104998122365682</v>
      </c>
      <c r="R13" s="224">
        <f>VLOOKUP($B13,'Complexity of the crisis'!$C$6:$AN$300,22,FALSE)</f>
        <v>5.2403449921604937</v>
      </c>
      <c r="S13" s="226">
        <f>VLOOKUP($B13,'Complexity of the crisis'!$C$6:$AN$300,38,FALSE)</f>
        <v>3</v>
      </c>
      <c r="T13" s="139" t="str">
        <f>VLOOKUP(B13,Lists!$C$3:$E$300,3,FALSE)</f>
        <v>Africa</v>
      </c>
      <c r="U13" s="147">
        <f>VLOOKUP(B13,'INFORM Severity - hidden'!$C$5:$V$300,20,FALSE)</f>
        <v>46234</v>
      </c>
    </row>
    <row r="14" spans="1:21">
      <c r="A14" s="135" t="str">
        <f t="array" ref="A14">IFERROR(INDEX(Lists!$B$2:$B$200,SMALL(IF(Lists!$H$2:$H$200="Yes",ROW(Lists!$B$2:$B$200)),ROW(10:10))-1,1),"")</f>
        <v>Complex crisis in Cameroon</v>
      </c>
      <c r="B14" s="136" t="str">
        <f>VLOOKUP(A14,Lists!$B$2:$G$200,2,FALSE)</f>
        <v>CMR005</v>
      </c>
      <c r="C14" s="136" t="str">
        <f>VLOOKUP(B14,'INFORM Severity - hidden'!$C$5:$D$200,2,FALSE)</f>
        <v>Cameroon</v>
      </c>
      <c r="D14" s="136" t="str">
        <f>VLOOKUP(A14,Lists!$B$2:$G$200,3,FALSE)</f>
        <v>CMR</v>
      </c>
      <c r="E14" s="136" t="str">
        <f>VLOOKUP(A14,Lists!$B$2:$G$200,5,FALSE)</f>
        <v>International Displacement,Conflict/ Violence,Floods</v>
      </c>
      <c r="F14" s="223">
        <f t="shared" si="0"/>
        <v>8.1999999999999993</v>
      </c>
      <c r="G14" s="232">
        <f t="array" ref="G14">_xlfn.IFS(F14="x", "x", F14&lt;=2, 1, F14&lt;=4, 2, F14&lt;=6, 3, F14&lt;=8, 4, F14&lt;=10, 5)</f>
        <v>5</v>
      </c>
      <c r="H14" s="224" t="str">
        <f t="shared" si="1"/>
        <v>Very High</v>
      </c>
      <c r="I14" s="225" t="str">
        <f>INDEX(Trends!$D$3:$D$404,MATCH(B14,Trends!$C$3:$C$404,0))</f>
        <v>Increasing</v>
      </c>
      <c r="J14" s="224" t="str">
        <f>VLOOKUP($B14,Reliability!$A$3:$I$300,9,FALSE)</f>
        <v>High</v>
      </c>
      <c r="K14" s="224">
        <f t="shared" si="2"/>
        <v>8.9503917330482246</v>
      </c>
      <c r="L14" s="224">
        <f>VLOOKUP($B14,'Impact of the crisis'!$C$6:$N$300,12,FALSE)</f>
        <v>9.1230233271635921</v>
      </c>
      <c r="M14" s="224">
        <f>VLOOKUP($B14,'Impact of the crisis'!$C$6:$AB$300,26,FALSE)</f>
        <v>8.8585334550948645</v>
      </c>
      <c r="N14" s="224">
        <f>VLOOKUP($B14,'Conditions of people affected'!$C$6:$R$300,16,FALSE)</f>
        <v>8.0982331031505446</v>
      </c>
      <c r="O14" s="224">
        <f>VLOOKUP($B14,'Conditions of people affected'!$C$6:$R$300,9,FALSE)</f>
        <v>8.1964662063010874</v>
      </c>
      <c r="P14" s="224">
        <f>VLOOKUP($B14,'Conditions of people affected'!$C$6:$R$300,15,FALSE)</f>
        <v>8</v>
      </c>
      <c r="Q14" s="224">
        <f t="shared" si="3"/>
        <v>7.7405795581220929</v>
      </c>
      <c r="R14" s="224">
        <f>VLOOKUP($B14,'Complexity of the crisis'!$C$6:$AN$300,22,FALSE)</f>
        <v>6.7602878537812758</v>
      </c>
      <c r="S14" s="226">
        <f>VLOOKUP($B14,'Complexity of the crisis'!$C$6:$AN$300,38,FALSE)</f>
        <v>8.5</v>
      </c>
      <c r="T14" s="139" t="str">
        <f>VLOOKUP(B14,Lists!$C$3:$E$300,3,FALSE)</f>
        <v>Africa</v>
      </c>
      <c r="U14" s="147">
        <f>VLOOKUP(B14,'INFORM Severity - hidden'!$C$5:$V$300,20,FALSE)</f>
        <v>46234</v>
      </c>
    </row>
    <row r="15" spans="1:21">
      <c r="A15" s="135" t="str">
        <f t="array" ref="A15">IFERROR(INDEX(Lists!$B$2:$B$200,SMALL(IF(Lists!$H$2:$H$200="Yes",ROW(Lists!$B$2:$B$200)),ROW(11:11))-1,1),"")</f>
        <v>Complex crisis in DRC</v>
      </c>
      <c r="B15" s="136" t="str">
        <f>VLOOKUP(A15,Lists!$B$2:$G$200,2,FALSE)</f>
        <v>COD001</v>
      </c>
      <c r="C15" s="136" t="str">
        <f>VLOOKUP(B15,'INFORM Severity - hidden'!$C$5:$D$200,2,FALSE)</f>
        <v>Democratic Republic of the Congo</v>
      </c>
      <c r="D15" s="136" t="str">
        <f>VLOOKUP(A15,Lists!$B$2:$G$200,3,FALSE)</f>
        <v>COD</v>
      </c>
      <c r="E15" s="136" t="str">
        <f>VLOOKUP(A15,Lists!$B$2:$G$200,5,FALSE)</f>
        <v>Conflict/ Violence,Floods</v>
      </c>
      <c r="F15" s="223">
        <f t="shared" si="0"/>
        <v>9.1999999999999993</v>
      </c>
      <c r="G15" s="232">
        <f t="array" ref="G15">_xlfn.IFS(F15="x", "x", F15&lt;=2, 1, F15&lt;=4, 2, F15&lt;=6, 3, F15&lt;=8, 4, F15&lt;=10, 5)</f>
        <v>5</v>
      </c>
      <c r="H15" s="224" t="str">
        <f t="shared" si="1"/>
        <v>Very High</v>
      </c>
      <c r="I15" s="225" t="str">
        <f>INDEX(Trends!$D$3:$D$404,MATCH(B15,Trends!$C$3:$C$404,0))</f>
        <v>Increasing</v>
      </c>
      <c r="J15" s="224" t="str">
        <f>VLOOKUP($B15,Reliability!$A$3:$I$300,9,FALSE)</f>
        <v>Very High</v>
      </c>
      <c r="K15" s="224">
        <f t="shared" si="2"/>
        <v>9.3986874377177489</v>
      </c>
      <c r="L15" s="224">
        <f>VLOOKUP($B15,'Impact of the crisis'!$C$6:$N$300,12,FALSE)</f>
        <v>10</v>
      </c>
      <c r="M15" s="224">
        <f>VLOOKUP($B15,'Impact of the crisis'!$C$6:$AB$300,26,FALSE)</f>
        <v>8.985234326097709</v>
      </c>
      <c r="N15" s="224">
        <f>VLOOKUP($B15,'Conditions of people affected'!$C$6:$R$300,16,FALSE)</f>
        <v>8.9870912365148019</v>
      </c>
      <c r="O15" s="224">
        <f>VLOOKUP($B15,'Conditions of people affected'!$C$6:$R$300,9,FALSE)</f>
        <v>10</v>
      </c>
      <c r="P15" s="224">
        <f>VLOOKUP($B15,'Conditions of people affected'!$C$6:$R$300,15,FALSE)</f>
        <v>7.9741824730296038</v>
      </c>
      <c r="Q15" s="224">
        <f t="shared" si="3"/>
        <v>9.2191200726437863</v>
      </c>
      <c r="R15" s="224">
        <f>VLOOKUP($B15,'Complexity of the crisis'!$C$6:$AN$300,22,FALSE)</f>
        <v>7.8894440304345137</v>
      </c>
      <c r="S15" s="226">
        <f>VLOOKUP($B15,'Complexity of the crisis'!$C$6:$AN$300,38,FALSE)</f>
        <v>10</v>
      </c>
      <c r="T15" s="139" t="str">
        <f>VLOOKUP(B15,Lists!$C$3:$E$300,3,FALSE)</f>
        <v>Africa</v>
      </c>
      <c r="U15" s="147">
        <f>VLOOKUP(B15,'INFORM Severity - hidden'!$C$5:$V$300,20,FALSE)</f>
        <v>46234</v>
      </c>
    </row>
    <row r="16" spans="1:21">
      <c r="A16" s="135" t="str">
        <f t="array" ref="A16">IFERROR(INDEX(Lists!$B$2:$B$200,SMALL(IF(Lists!$H$2:$H$200="Yes",ROW(Lists!$B$2:$B$200)),ROW(12:12))-1,1),"")</f>
        <v>Multiple Crises in Colombia</v>
      </c>
      <c r="B16" s="136" t="str">
        <f>VLOOKUP(A16,Lists!$B$2:$G$200,2,FALSE)</f>
        <v>COL004</v>
      </c>
      <c r="C16" s="136" t="str">
        <f>VLOOKUP(B16,'INFORM Severity - hidden'!$C$5:$D$200,2,FALSE)</f>
        <v>Colombia</v>
      </c>
      <c r="D16" s="136" t="str">
        <f>VLOOKUP(A16,Lists!$B$2:$G$200,3,FALSE)</f>
        <v>COL</v>
      </c>
      <c r="E16" s="136" t="str">
        <f>VLOOKUP(A16,Lists!$B$2:$G$200,5,FALSE)</f>
        <v>Conflict/ Violence,Drought/drier conditions,International Displacement,Floods</v>
      </c>
      <c r="F16" s="223">
        <f t="shared" si="0"/>
        <v>8.6</v>
      </c>
      <c r="G16" s="232">
        <f t="array" ref="G16">_xlfn.IFS(F16="x", "x", F16&lt;=2, 1, F16&lt;=4, 2, F16&lt;=6, 3, F16&lt;=8, 4, F16&lt;=10, 5)</f>
        <v>5</v>
      </c>
      <c r="H16" s="224" t="str">
        <f t="shared" si="1"/>
        <v>Very High</v>
      </c>
      <c r="I16" s="225" t="str">
        <f>INDEX(Trends!$D$3:$D$404,MATCH(B16,Trends!$C$3:$C$404,0))</f>
        <v>Increasing</v>
      </c>
      <c r="J16" s="224" t="str">
        <f>VLOOKUP($B16,Reliability!$A$3:$I$300,9,FALSE)</f>
        <v>Very High</v>
      </c>
      <c r="K16" s="224">
        <f t="shared" si="2"/>
        <v>9.3333416020774251</v>
      </c>
      <c r="L16" s="224">
        <f>VLOOKUP($B16,'Impact of the crisis'!$C$6:$N$300,12,FALSE)</f>
        <v>10</v>
      </c>
      <c r="M16" s="224">
        <f>VLOOKUP($B16,'Impact of the crisis'!$C$6:$AB$300,26,FALSE)</f>
        <v>8.8623960193675195</v>
      </c>
      <c r="N16" s="224">
        <f>VLOOKUP($B16,'Conditions of people affected'!$C$6:$R$300,16,FALSE)</f>
        <v>9</v>
      </c>
      <c r="O16" s="224">
        <f>VLOOKUP($B16,'Conditions of people affected'!$C$6:$R$300,9,FALSE)</f>
        <v>10</v>
      </c>
      <c r="P16" s="224">
        <f>VLOOKUP($B16,'Conditions of people affected'!$C$6:$R$300,15,FALSE)</f>
        <v>8</v>
      </c>
      <c r="Q16" s="224">
        <f t="shared" si="3"/>
        <v>7.3455137658236227</v>
      </c>
      <c r="R16" s="224">
        <f>VLOOKUP($B16,'Complexity of the crisis'!$C$6:$AN$300,22,FALSE)</f>
        <v>5.6805787578547013</v>
      </c>
      <c r="S16" s="226">
        <f>VLOOKUP($B16,'Complexity of the crisis'!$C$6:$AN$300,38,FALSE)</f>
        <v>8.5</v>
      </c>
      <c r="T16" s="139" t="str">
        <f>VLOOKUP(B16,Lists!$C$3:$E$300,3,FALSE)</f>
        <v>Americas</v>
      </c>
      <c r="U16" s="147">
        <f>VLOOKUP(B16,'INFORM Severity - hidden'!$C$5:$V$300,20,FALSE)</f>
        <v>46234</v>
      </c>
    </row>
    <row r="17" spans="1:21">
      <c r="A17" s="135" t="str">
        <f t="array" ref="A17">IFERROR(INDEX(Lists!$B$2:$B$200,SMALL(IF(Lists!$H$2:$H$200="Yes",ROW(Lists!$B$2:$B$200)),ROW(13:13))-1,1),"")</f>
        <v>Multiple Crises in Costa Rica</v>
      </c>
      <c r="B17" s="136" t="str">
        <f>VLOOKUP(A17,Lists!$B$2:$G$200,2,FALSE)</f>
        <v>CRI001</v>
      </c>
      <c r="C17" s="136" t="str">
        <f>VLOOKUP(B17,'INFORM Severity - hidden'!$C$5:$D$200,2,FALSE)</f>
        <v>Costa Rica</v>
      </c>
      <c r="D17" s="136" t="str">
        <f>VLOOKUP(A17,Lists!$B$2:$G$200,3,FALSE)</f>
        <v>CRI</v>
      </c>
      <c r="E17" s="136" t="str">
        <f>VLOOKUP(A17,Lists!$B$2:$G$200,5,FALSE)</f>
        <v>International Displacement</v>
      </c>
      <c r="F17" s="223">
        <f t="shared" si="0"/>
        <v>4.5999999999999996</v>
      </c>
      <c r="G17" s="232">
        <f t="array" ref="G17">_xlfn.IFS(F17="x", "x", F17&lt;=2, 1, F17&lt;=4, 2, F17&lt;=6, 3, F17&lt;=8, 4, F17&lt;=10, 5)</f>
        <v>3</v>
      </c>
      <c r="H17" s="224" t="str">
        <f t="shared" si="1"/>
        <v>Medium</v>
      </c>
      <c r="I17" s="225" t="str">
        <f>INDEX(Trends!$D$3:$D$404,MATCH(B17,Trends!$C$3:$C$404,0))</f>
        <v>Decreasing</v>
      </c>
      <c r="J17" s="224" t="str">
        <f>VLOOKUP($B17,Reliability!$A$3:$I$300,9,FALSE)</f>
        <v>High</v>
      </c>
      <c r="K17" s="224">
        <f t="shared" si="2"/>
        <v>5.4901959992610374</v>
      </c>
      <c r="L17" s="224">
        <f>VLOOKUP($B17,'Impact of the crisis'!$C$6:$N$300,12,FALSE)</f>
        <v>7.6235808464458188</v>
      </c>
      <c r="M17" s="224">
        <f>VLOOKUP($B17,'Impact of the crisis'!$C$6:$AB$300,26,FALSE)</f>
        <v>3.9751652370564305</v>
      </c>
      <c r="N17" s="224">
        <f>VLOOKUP($B17,'Conditions of people affected'!$C$6:$R$300,16,FALSE)</f>
        <v>5.2522239273082576</v>
      </c>
      <c r="O17" s="224">
        <f>VLOOKUP($B17,'Conditions of people affected'!$C$6:$R$300,9,FALSE)</f>
        <v>4.6246327544624322</v>
      </c>
      <c r="P17" s="224">
        <f>VLOOKUP($B17,'Conditions of people affected'!$C$6:$R$300,15,FALSE)</f>
        <v>5.8798151001540839</v>
      </c>
      <c r="Q17" s="224">
        <f t="shared" si="3"/>
        <v>2.9176470889755302</v>
      </c>
      <c r="R17" s="224">
        <f>VLOOKUP($B17,'Complexity of the crisis'!$C$6:$AN$300,22,FALSE)</f>
        <v>2.2907363061728399</v>
      </c>
      <c r="S17" s="226">
        <f>VLOOKUP($B17,'Complexity of the crisis'!$C$6:$AN$300,38,FALSE)</f>
        <v>3.5</v>
      </c>
      <c r="T17" s="139" t="str">
        <f>VLOOKUP(B17,Lists!$C$3:$E$300,3,FALSE)</f>
        <v>Americas</v>
      </c>
      <c r="U17" s="147">
        <f>VLOOKUP(B17,'INFORM Severity - hidden'!$C$5:$V$300,20,FALSE)</f>
        <v>46234</v>
      </c>
    </row>
    <row r="18" spans="1:21">
      <c r="A18" s="135" t="str">
        <f t="array" ref="A18">IFERROR(INDEX(Lists!$B$2:$B$200,SMALL(IF(Lists!$H$2:$H$200="Yes",ROW(Lists!$B$2:$B$200)),ROW(14:14))-1,1),"")</f>
        <v>Complex Crisis in Cuba</v>
      </c>
      <c r="B18" s="136" t="str">
        <f>VLOOKUP(A18,Lists!$B$2:$G$200,2,FALSE)</f>
        <v>CUB004</v>
      </c>
      <c r="C18" s="136" t="str">
        <f>VLOOKUP(B18,'INFORM Severity - hidden'!$C$5:$D$200,2,FALSE)</f>
        <v>Cuba</v>
      </c>
      <c r="D18" s="136" t="str">
        <f>VLOOKUP(A18,Lists!$B$2:$G$200,3,FALSE)</f>
        <v>CUB</v>
      </c>
      <c r="E18" s="136" t="str">
        <f>VLOOKUP(A18,Lists!$B$2:$G$200,5,FALSE)</f>
        <v>Cyclone,Political/economic crisis</v>
      </c>
      <c r="F18" s="223">
        <f t="shared" si="0"/>
        <v>6.9</v>
      </c>
      <c r="G18" s="232">
        <f t="array" ref="G18">_xlfn.IFS(F18="x", "x", F18&lt;=2, 1, F18&lt;=4, 2, F18&lt;=6, 3, F18&lt;=8, 4, F18&lt;=10, 5)</f>
        <v>4</v>
      </c>
      <c r="H18" s="224" t="str">
        <f t="shared" si="1"/>
        <v>High</v>
      </c>
      <c r="I18" s="225" t="str">
        <f>INDEX(Trends!$D$3:$D$404,MATCH(B18,Trends!$C$3:$C$404,0))</f>
        <v>Increasing</v>
      </c>
      <c r="J18" s="224" t="str">
        <f>VLOOKUP($B18,Reliability!$A$3:$I$300,9,FALSE)</f>
        <v>High</v>
      </c>
      <c r="K18" s="224">
        <f t="shared" si="2"/>
        <v>8.5311469834325457</v>
      </c>
      <c r="L18" s="224">
        <f>VLOOKUP($B18,'Impact of the crisis'!$C$6:$N$300,12,FALSE)</f>
        <v>8.4353198750763489</v>
      </c>
      <c r="M18" s="224">
        <f>VLOOKUP($B18,'Impact of the crisis'!$C$6:$AB$300,26,FALSE)</f>
        <v>8.5777658185444317</v>
      </c>
      <c r="N18" s="224">
        <f>VLOOKUP($B18,'Conditions of people affected'!$C$6:$R$300,16,FALSE)</f>
        <v>7.372082150663168</v>
      </c>
      <c r="O18" s="224">
        <f>VLOOKUP($B18,'Conditions of people affected'!$C$6:$R$300,9,FALSE)</f>
        <v>8.7441643013263359</v>
      </c>
      <c r="P18" s="224">
        <f>VLOOKUP($B18,'Conditions of people affected'!$C$6:$R$300,15,FALSE)</f>
        <v>6.0000000000000009</v>
      </c>
      <c r="Q18" s="224">
        <f t="shared" si="3"/>
        <v>4.8785076923586246</v>
      </c>
      <c r="R18" s="224">
        <f>VLOOKUP($B18,'Complexity of the crisis'!$C$6:$AN$300,22,FALSE)</f>
        <v>5.2353445837328492</v>
      </c>
      <c r="S18" s="226">
        <f>VLOOKUP($B18,'Complexity of the crisis'!$C$6:$AN$300,38,FALSE)</f>
        <v>4.5</v>
      </c>
      <c r="T18" s="139" t="str">
        <f>VLOOKUP(B18,Lists!$C$3:$E$300,3,FALSE)</f>
        <v>Americas</v>
      </c>
      <c r="U18" s="147">
        <f>VLOOKUP(B18,'INFORM Severity - hidden'!$C$5:$V$300,20,FALSE)</f>
        <v>46234</v>
      </c>
    </row>
    <row r="19" spans="1:21">
      <c r="A19" s="135" t="str">
        <f t="array" ref="A19">IFERROR(INDEX(Lists!$B$2:$B$200,SMALL(IF(Lists!$H$2:$H$200="Yes",ROW(Lists!$B$2:$B$200)),ROW(15:15))-1,1),"")</f>
        <v>Multiple crises in Djibouti</v>
      </c>
      <c r="B19" s="136" t="str">
        <f>VLOOKUP(A19,Lists!$B$2:$G$200,2,FALSE)</f>
        <v>DJI001</v>
      </c>
      <c r="C19" s="136" t="str">
        <f>VLOOKUP(B19,'INFORM Severity - hidden'!$C$5:$D$200,2,FALSE)</f>
        <v>Djibouti</v>
      </c>
      <c r="D19" s="136" t="str">
        <f>VLOOKUP(A19,Lists!$B$2:$G$200,3,FALSE)</f>
        <v>DJI</v>
      </c>
      <c r="E19" s="136" t="str">
        <f>VLOOKUP(A19,Lists!$B$2:$G$200,5,FALSE)</f>
        <v>International Displacement,Drought/drier conditions</v>
      </c>
      <c r="F19" s="223">
        <f t="shared" si="0"/>
        <v>6.1</v>
      </c>
      <c r="G19" s="232">
        <f t="array" ref="G19">_xlfn.IFS(F19="x", "x", F19&lt;=2, 1, F19&lt;=4, 2, F19&lt;=6, 3, F19&lt;=8, 4, F19&lt;=10, 5)</f>
        <v>4</v>
      </c>
      <c r="H19" s="224" t="str">
        <f t="shared" si="1"/>
        <v>High</v>
      </c>
      <c r="I19" s="225" t="str">
        <f>INDEX(Trends!$D$3:$D$404,MATCH(B19,Trends!$C$3:$C$404,0))</f>
        <v>Increasing</v>
      </c>
      <c r="J19" s="224" t="str">
        <f>VLOOKUP($B19,Reliability!$A$3:$I$300,9,FALSE)</f>
        <v>High</v>
      </c>
      <c r="K19" s="224">
        <f t="shared" si="2"/>
        <v>5.2790749724539481</v>
      </c>
      <c r="L19" s="224">
        <f>VLOOKUP($B19,'Impact of the crisis'!$C$6:$N$300,12,FALSE)</f>
        <v>6.2034512628639327</v>
      </c>
      <c r="M19" s="224">
        <f>VLOOKUP($B19,'Impact of the crisis'!$C$6:$AB$300,26,FALSE)</f>
        <v>4.7535128284759667</v>
      </c>
      <c r="N19" s="224">
        <f>VLOOKUP($B19,'Conditions of people affected'!$C$6:$R$300,16,FALSE)</f>
        <v>5.9271225190856747</v>
      </c>
      <c r="O19" s="224">
        <f>VLOOKUP($B19,'Conditions of people affected'!$C$6:$R$300,9,FALSE)</f>
        <v>4.7712125471966225</v>
      </c>
      <c r="P19" s="224">
        <f>VLOOKUP($B19,'Conditions of people affected'!$C$6:$R$300,15,FALSE)</f>
        <v>7.0830324909747278</v>
      </c>
      <c r="Q19" s="224">
        <f t="shared" si="3"/>
        <v>7.0016260948332389</v>
      </c>
      <c r="R19" s="224">
        <f>VLOOKUP($B19,'Complexity of the crisis'!$C$6:$AN$300,22,FALSE)</f>
        <v>5.6828681150000007</v>
      </c>
      <c r="S19" s="226">
        <f>VLOOKUP($B19,'Complexity of the crisis'!$C$6:$AN$300,38,FALSE)</f>
        <v>8</v>
      </c>
      <c r="T19" s="139" t="str">
        <f>VLOOKUP(B19,Lists!$C$3:$E$300,3,FALSE)</f>
        <v>Africa</v>
      </c>
      <c r="U19" s="147">
        <f>VLOOKUP(B19,'INFORM Severity - hidden'!$C$5:$V$300,20,FALSE)</f>
        <v>46234</v>
      </c>
    </row>
    <row r="20" spans="1:21">
      <c r="A20" s="135" t="str">
        <f t="array" ref="A20">IFERROR(INDEX(Lists!$B$2:$B$200,SMALL(IF(Lists!$H$2:$H$200="Yes",ROW(Lists!$B$2:$B$200)),ROW(16:16))-1,1),"")</f>
        <v>Displacement from Venezuela to Dominican Republic</v>
      </c>
      <c r="B20" s="136" t="str">
        <f>VLOOKUP(A20,Lists!$B$2:$G$200,2,FALSE)</f>
        <v>DOM002</v>
      </c>
      <c r="C20" s="136" t="str">
        <f>VLOOKUP(B20,'INFORM Severity - hidden'!$C$5:$D$200,2,FALSE)</f>
        <v>Dominican Republic</v>
      </c>
      <c r="D20" s="136" t="str">
        <f>VLOOKUP(A20,Lists!$B$2:$G$200,3,FALSE)</f>
        <v>DOM</v>
      </c>
      <c r="E20" s="136" t="str">
        <f>VLOOKUP(A20,Lists!$B$2:$G$200,5,FALSE)</f>
        <v>International Displacement</v>
      </c>
      <c r="F20" s="223">
        <f t="shared" si="0"/>
        <v>4.2</v>
      </c>
      <c r="G20" s="232">
        <f t="array" ref="G20">_xlfn.IFS(F20="x", "x", F20&lt;=2, 1, F20&lt;=4, 2, F20&lt;=6, 3, F20&lt;=8, 4, F20&lt;=10, 5)</f>
        <v>3</v>
      </c>
      <c r="H20" s="224" t="str">
        <f t="shared" si="1"/>
        <v>Medium</v>
      </c>
      <c r="I20" s="225" t="str">
        <f>INDEX(Trends!$D$3:$D$404,MATCH(B20,Trends!$C$3:$C$404,0))</f>
        <v>Increasing</v>
      </c>
      <c r="J20" s="224" t="str">
        <f>VLOOKUP($B20,Reliability!$A$3:$I$300,9,FALSE)</f>
        <v>Medium</v>
      </c>
      <c r="K20" s="224">
        <f t="shared" si="2"/>
        <v>6.5361641835019801</v>
      </c>
      <c r="L20" s="224">
        <f>VLOOKUP($B20,'Impact of the crisis'!$C$6:$N$300,12,FALSE)</f>
        <v>8.1938730519018659</v>
      </c>
      <c r="M20" s="224">
        <f>VLOOKUP($B20,'Impact of the crisis'!$C$6:$AB$300,26,FALSE)</f>
        <v>5.3819220365798763</v>
      </c>
      <c r="N20" s="224">
        <f>VLOOKUP($B20,'Conditions of people affected'!$C$6:$R$300,16,FALSE)</f>
        <v>2.733714124661442</v>
      </c>
      <c r="O20" s="224">
        <f>VLOOKUP($B20,'Conditions of people affected'!$C$6:$R$300,9,FALSE)</f>
        <v>2.8169934667141892</v>
      </c>
      <c r="P20" s="224">
        <f>VLOOKUP($B20,'Conditions of people affected'!$C$6:$R$300,15,FALSE)</f>
        <v>2.6504347826086954</v>
      </c>
      <c r="Q20" s="224">
        <f t="shared" si="3"/>
        <v>4.0339065648492447</v>
      </c>
      <c r="R20" s="224">
        <f>VLOOKUP($B20,'Complexity of the crisis'!$C$6:$AN$300,22,FALSE)</f>
        <v>4.0676514594444448</v>
      </c>
      <c r="S20" s="226">
        <f>VLOOKUP($B20,'Complexity of the crisis'!$C$6:$AN$300,38,FALSE)</f>
        <v>4</v>
      </c>
      <c r="T20" s="139" t="str">
        <f>VLOOKUP(B20,Lists!$C$3:$E$300,3,FALSE)</f>
        <v>Americas</v>
      </c>
      <c r="U20" s="147">
        <f>VLOOKUP(B20,'INFORM Severity - hidden'!$C$5:$V$300,20,FALSE)</f>
        <v>46234</v>
      </c>
    </row>
    <row r="21" spans="1:21">
      <c r="A21" s="135" t="str">
        <f t="array" ref="A21">IFERROR(INDEX(Lists!$B$2:$B$200,SMALL(IF(Lists!$H$2:$H$200="Yes",ROW(Lists!$B$2:$B$200)),ROW(17:17))-1,1),"")</f>
        <v>Multiple crises in Algeria</v>
      </c>
      <c r="B21" s="136" t="str">
        <f>VLOOKUP(A21,Lists!$B$2:$G$200,2,FALSE)</f>
        <v>DZA004</v>
      </c>
      <c r="C21" s="136" t="str">
        <f>VLOOKUP(B21,'INFORM Severity - hidden'!$C$5:$D$200,2,FALSE)</f>
        <v>Algeria</v>
      </c>
      <c r="D21" s="136" t="str">
        <f>VLOOKUP(A21,Lists!$B$2:$G$200,3,FALSE)</f>
        <v>DZA</v>
      </c>
      <c r="E21" s="136" t="str">
        <f>VLOOKUP(A21,Lists!$B$2:$G$200,5,FALSE)</f>
        <v>International Displacement</v>
      </c>
      <c r="F21" s="223">
        <f t="shared" si="0"/>
        <v>5.7</v>
      </c>
      <c r="G21" s="232">
        <f t="array" ref="G21">_xlfn.IFS(F21="x", "x", F21&lt;=2, 1, F21&lt;=4, 2, F21&lt;=6, 3, F21&lt;=8, 4, F21&lt;=10, 5)</f>
        <v>3</v>
      </c>
      <c r="H21" s="224" t="str">
        <f t="shared" si="1"/>
        <v>Medium</v>
      </c>
      <c r="I21" s="225" t="str">
        <f>INDEX(Trends!$D$3:$D$404,MATCH(B21,Trends!$C$3:$C$404,0))</f>
        <v>Increasing</v>
      </c>
      <c r="J21" s="224" t="str">
        <f>VLOOKUP($B21,Reliability!$A$3:$I$300,9,FALSE)</f>
        <v>High</v>
      </c>
      <c r="K21" s="224">
        <f t="shared" si="2"/>
        <v>8.3634364574549771</v>
      </c>
      <c r="L21" s="224">
        <f>VLOOKUP($B21,'Impact of the crisis'!$C$6:$N$300,12,FALSE)</f>
        <v>10</v>
      </c>
      <c r="M21" s="224">
        <f>VLOOKUP($B21,'Impact of the crisis'!$C$6:$AB$300,26,FALSE)</f>
        <v>6.7902608508325475</v>
      </c>
      <c r="N21" s="224">
        <f>VLOOKUP($B21,'Conditions of people affected'!$C$6:$R$300,16,FALSE)</f>
        <v>4.1665644552561956</v>
      </c>
      <c r="O21" s="224">
        <f>VLOOKUP($B21,'Conditions of people affected'!$C$6:$R$300,9,FALSE)</f>
        <v>5.4977828623738061</v>
      </c>
      <c r="P21" s="224">
        <f>VLOOKUP($B21,'Conditions of people affected'!$C$6:$R$300,15,FALSE)</f>
        <v>2.835346048138585</v>
      </c>
      <c r="Q21" s="224">
        <f t="shared" si="3"/>
        <v>4.8324153532508394</v>
      </c>
      <c r="R21" s="224">
        <f>VLOOKUP($B21,'Complexity of the crisis'!$C$6:$AN$300,22,FALSE)</f>
        <v>5.9315755815059559</v>
      </c>
      <c r="S21" s="226">
        <f>VLOOKUP($B21,'Complexity of the crisis'!$C$6:$AN$300,38,FALSE)</f>
        <v>3.5</v>
      </c>
      <c r="T21" s="139" t="str">
        <f>VLOOKUP(B21,Lists!$C$3:$E$300,3,FALSE)</f>
        <v>Africa</v>
      </c>
      <c r="U21" s="147">
        <f>VLOOKUP(B21,'INFORM Severity - hidden'!$C$5:$V$300,20,FALSE)</f>
        <v>46234</v>
      </c>
    </row>
    <row r="22" spans="1:21">
      <c r="A22" s="135" t="str">
        <f t="array" ref="A22">IFERROR(INDEX(Lists!$B$2:$B$200,SMALL(IF(Lists!$H$2:$H$200="Yes",ROW(Lists!$B$2:$B$200)),ROW(18:18))-1,1),"")</f>
        <v>Multiple crises in Ecuador</v>
      </c>
      <c r="B22" s="136" t="str">
        <f>VLOOKUP(A22,Lists!$B$2:$G$200,2,FALSE)</f>
        <v>ECU001</v>
      </c>
      <c r="C22" s="136" t="str">
        <f>VLOOKUP(B22,'INFORM Severity - hidden'!$C$5:$D$200,2,FALSE)</f>
        <v>Ecuador</v>
      </c>
      <c r="D22" s="136" t="str">
        <f>VLOOKUP(A22,Lists!$B$2:$G$200,3,FALSE)</f>
        <v>ECU</v>
      </c>
      <c r="E22" s="136" t="str">
        <f>VLOOKUP(A22,Lists!$B$2:$G$200,5,FALSE)</f>
        <v>International Displacement,Conflict/ Violence,Floods</v>
      </c>
      <c r="F22" s="223">
        <f t="shared" si="0"/>
        <v>7.4</v>
      </c>
      <c r="G22" s="232">
        <f t="array" ref="G22">_xlfn.IFS(F22="x", "x", F22&lt;=2, 1, F22&lt;=4, 2, F22&lt;=6, 3, F22&lt;=8, 4, F22&lt;=10, 5)</f>
        <v>4</v>
      </c>
      <c r="H22" s="224" t="str">
        <f t="shared" si="1"/>
        <v>High</v>
      </c>
      <c r="I22" s="225" t="str">
        <f>INDEX(Trends!$D$3:$D$404,MATCH(B22,Trends!$C$3:$C$404,0))</f>
        <v>Increasing</v>
      </c>
      <c r="J22" s="224" t="str">
        <f>VLOOKUP($B22,Reliability!$A$3:$I$300,9,FALSE)</f>
        <v>High</v>
      </c>
      <c r="K22" s="224">
        <f t="shared" si="2"/>
        <v>8.5641279669511867</v>
      </c>
      <c r="L22" s="224">
        <f>VLOOKUP($B22,'Impact of the crisis'!$C$6:$N$300,12,FALSE)</f>
        <v>9.1190626030884179</v>
      </c>
      <c r="M22" s="224">
        <f>VLOOKUP($B22,'Impact of the crisis'!$C$6:$AB$300,26,FALSE)</f>
        <v>8.2311332357762765</v>
      </c>
      <c r="N22" s="224">
        <f>VLOOKUP($B22,'Conditions of people affected'!$C$6:$R$300,16,FALSE)</f>
        <v>7.2484017813122534</v>
      </c>
      <c r="O22" s="224">
        <f>VLOOKUP($B22,'Conditions of people affected'!$C$6:$R$300,9,FALSE)</f>
        <v>8.2904612515906226</v>
      </c>
      <c r="P22" s="224">
        <f>VLOOKUP($B22,'Conditions of people affected'!$C$6:$R$300,15,FALSE)</f>
        <v>6.2063423110338833</v>
      </c>
      <c r="Q22" s="224">
        <f t="shared" si="3"/>
        <v>6.686189674329821</v>
      </c>
      <c r="R22" s="224">
        <f>VLOOKUP($B22,'Complexity of the crisis'!$C$6:$AN$300,22,FALSE)</f>
        <v>5.6889767266440563</v>
      </c>
      <c r="S22" s="226">
        <f>VLOOKUP($B22,'Complexity of the crisis'!$C$6:$AN$300,38,FALSE)</f>
        <v>7.5</v>
      </c>
      <c r="T22" s="139" t="str">
        <f>VLOOKUP(B22,Lists!$C$3:$E$300,3,FALSE)</f>
        <v>Americas</v>
      </c>
      <c r="U22" s="147">
        <f>VLOOKUP(B22,'INFORM Severity - hidden'!$C$5:$V$300,20,FALSE)</f>
        <v>46234</v>
      </c>
    </row>
    <row r="23" spans="1:21">
      <c r="A23" s="135" t="str">
        <f t="array" ref="A23">IFERROR(INDEX(Lists!$B$2:$B$200,SMALL(IF(Lists!$H$2:$H$200="Yes",ROW(Lists!$B$2:$B$200)),ROW(19:19))-1,1),"")</f>
        <v>International displacement to Egypt</v>
      </c>
      <c r="B23" s="136" t="str">
        <f>VLOOKUP(A23,Lists!$B$2:$G$200,2,FALSE)</f>
        <v>EGY004</v>
      </c>
      <c r="C23" s="136" t="str">
        <f>VLOOKUP(B23,'INFORM Severity - hidden'!$C$5:$D$200,2,FALSE)</f>
        <v>Egypt</v>
      </c>
      <c r="D23" s="136" t="str">
        <f>VLOOKUP(A23,Lists!$B$2:$G$200,3,FALSE)</f>
        <v>EGY</v>
      </c>
      <c r="E23" s="136" t="str">
        <f>VLOOKUP(A23,Lists!$B$2:$G$200,5,FALSE)</f>
        <v>International Displacement</v>
      </c>
      <c r="F23" s="223">
        <f t="shared" si="0"/>
        <v>5.8</v>
      </c>
      <c r="G23" s="232">
        <f t="array" ref="G23">_xlfn.IFS(F23="x", "x", F23&lt;=2, 1, F23&lt;=4, 2, F23&lt;=6, 3, F23&lt;=8, 4, F23&lt;=10, 5)</f>
        <v>3</v>
      </c>
      <c r="H23" s="224" t="str">
        <f t="shared" si="1"/>
        <v>Medium</v>
      </c>
      <c r="I23" s="225" t="str">
        <f>INDEX(Trends!$D$3:$D$404,MATCH(B23,Trends!$C$3:$C$404,0))</f>
        <v>Increasing</v>
      </c>
      <c r="J23" s="224" t="str">
        <f>VLOOKUP($B23,Reliability!$A$3:$I$300,9,FALSE)</f>
        <v>Very High</v>
      </c>
      <c r="K23" s="224">
        <f t="shared" si="2"/>
        <v>4.8097504005664291</v>
      </c>
      <c r="L23" s="224">
        <f>VLOOKUP($B23,'Impact of the crisis'!$C$6:$N$300,12,FALSE)</f>
        <v>4.1284500012042509</v>
      </c>
      <c r="M23" s="224">
        <f>VLOOKUP($B23,'Impact of the crisis'!$C$6:$AB$300,26,FALSE)</f>
        <v>5.125051619512675</v>
      </c>
      <c r="N23" s="224">
        <f>VLOOKUP($B23,'Conditions of people affected'!$C$6:$R$300,16,FALSE)</f>
        <v>6.6136712447377191</v>
      </c>
      <c r="O23" s="224">
        <f>VLOOKUP($B23,'Conditions of people affected'!$C$6:$R$300,9,FALSE)</f>
        <v>7.2273424894754372</v>
      </c>
      <c r="P23" s="224">
        <f>VLOOKUP($B23,'Conditions of people affected'!$C$6:$R$300,15,FALSE)</f>
        <v>6.0000000000000009</v>
      </c>
      <c r="Q23" s="224">
        <f t="shared" si="3"/>
        <v>5.0446392368495037</v>
      </c>
      <c r="R23" s="224">
        <f>VLOOKUP($B23,'Complexity of the crisis'!$C$6:$AN$300,22,FALSE)</f>
        <v>4.552324398024691</v>
      </c>
      <c r="S23" s="226">
        <f>VLOOKUP($B23,'Complexity of the crisis'!$C$6:$AN$300,38,FALSE)</f>
        <v>5.5</v>
      </c>
      <c r="T23" s="139" t="str">
        <f>VLOOKUP(B23,Lists!$C$3:$E$300,3,FALSE)</f>
        <v>Africa</v>
      </c>
      <c r="U23" s="147">
        <f>VLOOKUP(B23,'INFORM Severity - hidden'!$C$5:$V$300,20,FALSE)</f>
        <v>46234</v>
      </c>
    </row>
    <row r="24" spans="1:21">
      <c r="A24" s="135" t="str">
        <f t="array" ref="A24">IFERROR(INDEX(Lists!$B$2:$B$200,SMALL(IF(Lists!$H$2:$H$200="Yes",ROW(Lists!$B$2:$B$200)),ROW(20:20))-1,1),"")</f>
        <v>Complex crisis in Eritrea</v>
      </c>
      <c r="B24" s="136" t="str">
        <f>VLOOKUP(A24,Lists!$B$2:$G$200,2,FALSE)</f>
        <v>ERI001</v>
      </c>
      <c r="C24" s="136" t="str">
        <f>VLOOKUP(B24,'INFORM Severity - hidden'!$C$5:$D$200,2,FALSE)</f>
        <v>Eritrea</v>
      </c>
      <c r="D24" s="136" t="str">
        <f>VLOOKUP(A24,Lists!$B$2:$G$200,3,FALSE)</f>
        <v>ERI</v>
      </c>
      <c r="E24" s="136" t="str">
        <f>VLOOKUP(A24,Lists!$B$2:$G$200,5,FALSE)</f>
        <v>International Displacement,Political/economic crisis</v>
      </c>
      <c r="F24" s="223">
        <f t="shared" si="0"/>
        <v>6.5</v>
      </c>
      <c r="G24" s="232">
        <f t="array" ref="G24">_xlfn.IFS(F24="x", "x", F24&lt;=2, 1, F24&lt;=4, 2, F24&lt;=6, 3, F24&lt;=8, 4, F24&lt;=10, 5)</f>
        <v>4</v>
      </c>
      <c r="H24" s="224" t="str">
        <f t="shared" si="1"/>
        <v>High</v>
      </c>
      <c r="I24" s="225" t="str">
        <f>INDEX(Trends!$D$3:$D$404,MATCH(B24,Trends!$C$3:$C$404,0))</f>
        <v>Increasing</v>
      </c>
      <c r="J24" s="224" t="str">
        <f>VLOOKUP($B24,Reliability!$A$3:$I$300,9,FALSE)</f>
        <v>High</v>
      </c>
      <c r="K24" s="224">
        <f t="shared" si="2"/>
        <v>7.4555568209430687</v>
      </c>
      <c r="L24" s="224">
        <f>VLOOKUP($B24,'Impact of the crisis'!$C$6:$N$300,12,FALSE)</f>
        <v>7.7607261483279011</v>
      </c>
      <c r="M24" s="224">
        <f>VLOOKUP($B24,'Impact of the crisis'!$C$6:$AB$300,26,FALSE)</f>
        <v>7.2927016110658744</v>
      </c>
      <c r="N24" s="224">
        <f>VLOOKUP($B24,'Conditions of people affected'!$C$6:$R$300,16,FALSE)</f>
        <v>6.4023211419303756</v>
      </c>
      <c r="O24" s="224">
        <f>VLOOKUP($B24,'Conditions of people affected'!$C$6:$R$300,9,FALSE)</f>
        <v>6.8046422838607512</v>
      </c>
      <c r="P24" s="224">
        <f>VLOOKUP($B24,'Conditions of people affected'!$C$6:$R$300,15,FALSE)</f>
        <v>6.0000000000000009</v>
      </c>
      <c r="Q24" s="224">
        <f t="shared" si="3"/>
        <v>5.9584983241753777</v>
      </c>
      <c r="R24" s="224">
        <f>VLOOKUP($B24,'Complexity of the crisis'!$C$6:$AN$300,22,FALSE)</f>
        <v>7.0952326776851846</v>
      </c>
      <c r="S24" s="226">
        <f>VLOOKUP($B24,'Complexity of the crisis'!$C$6:$AN$300,38,FALSE)</f>
        <v>4.5</v>
      </c>
      <c r="T24" s="139" t="str">
        <f>VLOOKUP(B24,Lists!$C$3:$E$300,3,FALSE)</f>
        <v>Africa</v>
      </c>
      <c r="U24" s="147">
        <f>VLOOKUP(B24,'INFORM Severity - hidden'!$C$5:$V$300,20,FALSE)</f>
        <v>46234</v>
      </c>
    </row>
    <row r="25" spans="1:21">
      <c r="A25" s="135" t="str">
        <f t="array" ref="A25">IFERROR(INDEX(Lists!$B$2:$B$200,SMALL(IF(Lists!$H$2:$H$200="Yes",ROW(Lists!$B$2:$B$200)),ROW(21:21))-1,1),"")</f>
        <v>International displacement to Spain</v>
      </c>
      <c r="B25" s="136" t="str">
        <f>VLOOKUP(A25,Lists!$B$2:$G$200,2,FALSE)</f>
        <v>ESP002</v>
      </c>
      <c r="C25" s="136" t="str">
        <f>VLOOKUP(B25,'INFORM Severity - hidden'!$C$5:$D$200,2,FALSE)</f>
        <v>Spain</v>
      </c>
      <c r="D25" s="136" t="str">
        <f>VLOOKUP(A25,Lists!$B$2:$G$200,3,FALSE)</f>
        <v>ESP</v>
      </c>
      <c r="E25" s="136" t="str">
        <f>VLOOKUP(A25,Lists!$B$2:$G$200,5,FALSE)</f>
        <v>International Displacement</v>
      </c>
      <c r="F25" s="223">
        <f t="shared" si="0"/>
        <v>3.5</v>
      </c>
      <c r="G25" s="232">
        <f t="array" ref="G25">_xlfn.IFS(F25="x", "x", F25&lt;=2, 1, F25&lt;=4, 2, F25&lt;=6, 3, F25&lt;=8, 4, F25&lt;=10, 5)</f>
        <v>2</v>
      </c>
      <c r="H25" s="224" t="str">
        <f t="shared" si="1"/>
        <v>Low</v>
      </c>
      <c r="I25" s="225" t="str">
        <f>INDEX(Trends!$D$3:$D$404,MATCH(B25,Trends!$C$3:$C$404,0))</f>
        <v>Increasing</v>
      </c>
      <c r="J25" s="224" t="str">
        <f>VLOOKUP($B25,Reliability!$A$3:$I$300,9,FALSE)</f>
        <v>Very High</v>
      </c>
      <c r="K25" s="224">
        <f t="shared" si="2"/>
        <v>5.1932290359175717</v>
      </c>
      <c r="L25" s="224">
        <f>VLOOKUP($B25,'Impact of the crisis'!$C$6:$N$300,12,FALSE)</f>
        <v>4.5608588069573361</v>
      </c>
      <c r="M25" s="224">
        <f>VLOOKUP($B25,'Impact of the crisis'!$C$6:$AB$300,26,FALSE)</f>
        <v>5.4861380628238354</v>
      </c>
      <c r="N25" s="224">
        <f>VLOOKUP($B25,'Conditions of people affected'!$C$6:$R$300,16,FALSE)</f>
        <v>2.8162143483332009</v>
      </c>
      <c r="O25" s="224">
        <f>VLOOKUP($B25,'Conditions of people affected'!$C$6:$R$300,9,FALSE)</f>
        <v>3.0809309535396068</v>
      </c>
      <c r="P25" s="224">
        <f>VLOOKUP($B25,'Conditions of people affected'!$C$6:$R$300,15,FALSE)</f>
        <v>2.5514977431267947</v>
      </c>
      <c r="Q25" s="224">
        <f t="shared" si="3"/>
        <v>3.0242085056617709</v>
      </c>
      <c r="R25" s="224">
        <f>VLOOKUP($B25,'Complexity of the crisis'!$C$6:$AN$300,22,FALSE)</f>
        <v>3.5165053853019526</v>
      </c>
      <c r="S25" s="226">
        <f>VLOOKUP($B25,'Complexity of the crisis'!$C$6:$AN$300,38,FALSE)</f>
        <v>2.5</v>
      </c>
      <c r="T25" s="139" t="str">
        <f>VLOOKUP(B25,Lists!$C$3:$E$300,3,FALSE)</f>
        <v>Europe</v>
      </c>
      <c r="U25" s="147">
        <f>VLOOKUP(B25,'INFORM Severity - hidden'!$C$5:$V$300,20,FALSE)</f>
        <v>46234</v>
      </c>
    </row>
    <row r="26" spans="1:21">
      <c r="A26" s="135" t="str">
        <f t="array" ref="A26">IFERROR(INDEX(Lists!$B$2:$B$200,SMALL(IF(Lists!$H$2:$H$200="Yes",ROW(Lists!$B$2:$B$200)),ROW(22:22))-1,1),"")</f>
        <v>Multiple crises in Ethiopia</v>
      </c>
      <c r="B26" s="136" t="str">
        <f>VLOOKUP(A26,Lists!$B$2:$G$200,2,FALSE)</f>
        <v>ETH001</v>
      </c>
      <c r="C26" s="136" t="str">
        <f>VLOOKUP(B26,'INFORM Severity - hidden'!$C$5:$D$200,2,FALSE)</f>
        <v>Ethiopia</v>
      </c>
      <c r="D26" s="136" t="str">
        <f>VLOOKUP(A26,Lists!$B$2:$G$200,3,FALSE)</f>
        <v>ETH</v>
      </c>
      <c r="E26" s="136" t="str">
        <f>VLOOKUP(A26,Lists!$B$2:$G$200,5,FALSE)</f>
        <v>International Displacement,Conflict/ Violence,Drought/drier conditions,Floods,Political/economic crisis</v>
      </c>
      <c r="F26" s="223">
        <f t="shared" si="0"/>
        <v>8.6</v>
      </c>
      <c r="G26" s="232">
        <f t="array" ref="G26">_xlfn.IFS(F26="x", "x", F26&lt;=2, 1, F26&lt;=4, 2, F26&lt;=6, 3, F26&lt;=8, 4, F26&lt;=10, 5)</f>
        <v>5</v>
      </c>
      <c r="H26" s="224" t="str">
        <f t="shared" si="1"/>
        <v>Very High</v>
      </c>
      <c r="I26" s="225" t="str">
        <f>INDEX(Trends!$D$3:$D$404,MATCH(B26,Trends!$C$3:$C$404,0))</f>
        <v>Stable</v>
      </c>
      <c r="J26" s="224" t="str">
        <f>VLOOKUP($B26,Reliability!$A$3:$I$300,9,FALSE)</f>
        <v>High</v>
      </c>
      <c r="K26" s="224">
        <f t="shared" si="2"/>
        <v>9.3289446404886043</v>
      </c>
      <c r="L26" s="224">
        <f>VLOOKUP($B26,'Impact of the crisis'!$C$6:$N$300,12,FALSE)</f>
        <v>9.9999993218807806</v>
      </c>
      <c r="M26" s="224">
        <f>VLOOKUP($B26,'Impact of the crisis'!$C$6:$AB$300,26,FALSE)</f>
        <v>8.8540489231403416</v>
      </c>
      <c r="N26" s="224">
        <f>VLOOKUP($B26,'Conditions of people affected'!$C$6:$R$300,16,FALSE)</f>
        <v>8</v>
      </c>
      <c r="O26" s="224">
        <f>VLOOKUP($B26,'Conditions of people affected'!$C$6:$R$300,9,FALSE)</f>
        <v>10</v>
      </c>
      <c r="P26" s="224">
        <f>VLOOKUP($B26,'Conditions of people affected'!$C$6:$R$300,15,FALSE)</f>
        <v>6.0000000000000009</v>
      </c>
      <c r="Q26" s="224">
        <f t="shared" si="3"/>
        <v>8.9182703509594035</v>
      </c>
      <c r="R26" s="224">
        <f>VLOOKUP($B26,'Complexity of the crisis'!$C$6:$AN$300,22,FALSE)</f>
        <v>6.7834155716666658</v>
      </c>
      <c r="S26" s="226">
        <f>VLOOKUP($B26,'Complexity of the crisis'!$C$6:$AN$300,38,FALSE)</f>
        <v>10</v>
      </c>
      <c r="T26" s="139" t="str">
        <f>VLOOKUP(B26,Lists!$C$3:$E$300,3,FALSE)</f>
        <v>Africa</v>
      </c>
      <c r="U26" s="147">
        <f>VLOOKUP(B26,'INFORM Severity - hidden'!$C$5:$V$300,20,FALSE)</f>
        <v>46234</v>
      </c>
    </row>
    <row r="27" spans="1:21">
      <c r="A27" s="135" t="str">
        <f t="array" ref="A27">IFERROR(INDEX(Lists!$B$2:$B$200,SMALL(IF(Lists!$H$2:$H$200="Yes",ROW(Lists!$B$2:$B$200)),ROW(23:23))-1,1),"")</f>
        <v>International Displacement to Greece</v>
      </c>
      <c r="B27" s="136" t="str">
        <f>VLOOKUP(A27,Lists!$B$2:$G$200,2,FALSE)</f>
        <v>GRC002</v>
      </c>
      <c r="C27" s="136" t="str">
        <f>VLOOKUP(B27,'INFORM Severity - hidden'!$C$5:$D$200,2,FALSE)</f>
        <v>Greece</v>
      </c>
      <c r="D27" s="136" t="str">
        <f>VLOOKUP(A27,Lists!$B$2:$G$200,3,FALSE)</f>
        <v>GRC</v>
      </c>
      <c r="E27" s="136" t="str">
        <f>VLOOKUP(A27,Lists!$B$2:$G$200,5,FALSE)</f>
        <v>International Displacement</v>
      </c>
      <c r="F27" s="223">
        <f t="shared" si="0"/>
        <v>4.3</v>
      </c>
      <c r="G27" s="232">
        <f t="array" ref="G27">_xlfn.IFS(F27="x", "x", F27&lt;=2, 1, F27&lt;=4, 2, F27&lt;=6, 3, F27&lt;=8, 4, F27&lt;=10, 5)</f>
        <v>3</v>
      </c>
      <c r="H27" s="224" t="str">
        <f t="shared" si="1"/>
        <v>Medium</v>
      </c>
      <c r="I27" s="225" t="str">
        <f>INDEX(Trends!$D$3:$D$404,MATCH(B27,Trends!$C$3:$C$404,0))</f>
        <v>Decreasing</v>
      </c>
      <c r="J27" s="224" t="str">
        <f>VLOOKUP($B27,Reliability!$A$3:$I$300,9,FALSE)</f>
        <v>Very High</v>
      </c>
      <c r="K27" s="224">
        <f t="shared" si="2"/>
        <v>4.6582173409763321</v>
      </c>
      <c r="L27" s="224">
        <f>VLOOKUP($B27,'Impact of the crisis'!$C$6:$N$300,12,FALSE)</f>
        <v>1.8393177662472837</v>
      </c>
      <c r="M27" s="224">
        <f>VLOOKUP($B27,'Impact of the crisis'!$C$6:$AB$300,26,FALSE)</f>
        <v>5.7277947608717694</v>
      </c>
      <c r="N27" s="224">
        <f>VLOOKUP($B27,'Conditions of people affected'!$C$6:$R$300,16,FALSE)</f>
        <v>4.5984023205351576</v>
      </c>
      <c r="O27" s="224">
        <f>VLOOKUP($B27,'Conditions of people affected'!$C$6:$R$300,9,FALSE)</f>
        <v>3.1968046410703135</v>
      </c>
      <c r="P27" s="224">
        <f>VLOOKUP($B27,'Conditions of people affected'!$C$6:$R$300,15,FALSE)</f>
        <v>6.0000000000000009</v>
      </c>
      <c r="Q27" s="224">
        <f t="shared" si="3"/>
        <v>3.5455746255437868</v>
      </c>
      <c r="R27" s="224">
        <f>VLOOKUP($B27,'Complexity of the crisis'!$C$6:$AN$300,22,FALSE)</f>
        <v>3.5908763544679942</v>
      </c>
      <c r="S27" s="226">
        <f>VLOOKUP($B27,'Complexity of the crisis'!$C$6:$AN$300,38,FALSE)</f>
        <v>3.5</v>
      </c>
      <c r="T27" s="139" t="str">
        <f>VLOOKUP(B27,Lists!$C$3:$E$300,3,FALSE)</f>
        <v>Europe</v>
      </c>
      <c r="U27" s="147">
        <f>VLOOKUP(B27,'INFORM Severity - hidden'!$C$5:$V$300,20,FALSE)</f>
        <v>46234</v>
      </c>
    </row>
    <row r="28" spans="1:21">
      <c r="A28" s="135" t="str">
        <f t="array" ref="A28">IFERROR(INDEX(Lists!$B$2:$B$200,SMALL(IF(Lists!$H$2:$H$200="Yes",ROW(Lists!$B$2:$B$200)),ROW(24:24))-1,1),"")</f>
        <v>Climatic Shocks and Violence in Guatemala</v>
      </c>
      <c r="B28" s="136" t="str">
        <f>VLOOKUP(A28,Lists!$B$2:$G$200,2,FALSE)</f>
        <v>GTM001</v>
      </c>
      <c r="C28" s="136" t="str">
        <f>VLOOKUP(B28,'INFORM Severity - hidden'!$C$5:$D$200,2,FALSE)</f>
        <v>Guatemala</v>
      </c>
      <c r="D28" s="136" t="str">
        <f>VLOOKUP(A28,Lists!$B$2:$G$200,3,FALSE)</f>
        <v>GTM</v>
      </c>
      <c r="E28" s="136" t="str">
        <f>VLOOKUP(A28,Lists!$B$2:$G$200,5,FALSE)</f>
        <v>Conflict/ Violence,Drought/drier conditions</v>
      </c>
      <c r="F28" s="223">
        <f t="shared" si="0"/>
        <v>7.3</v>
      </c>
      <c r="G28" s="232">
        <f t="array" ref="G28">_xlfn.IFS(F28="x", "x", F28&lt;=2, 1, F28&lt;=4, 2, F28&lt;=6, 3, F28&lt;=8, 4, F28&lt;=10, 5)</f>
        <v>4</v>
      </c>
      <c r="H28" s="224" t="str">
        <f t="shared" si="1"/>
        <v>High</v>
      </c>
      <c r="I28" s="225" t="str">
        <f>INDEX(Trends!$D$3:$D$404,MATCH(B28,Trends!$C$3:$C$404,0))</f>
        <v>Increasing</v>
      </c>
      <c r="J28" s="224" t="str">
        <f>VLOOKUP($B28,Reliability!$A$3:$I$300,9,FALSE)</f>
        <v>Very High</v>
      </c>
      <c r="K28" s="224">
        <f t="shared" si="2"/>
        <v>8.1275351684815291</v>
      </c>
      <c r="L28" s="224">
        <f>VLOOKUP($B28,'Impact of the crisis'!$C$6:$N$300,12,FALSE)</f>
        <v>8.8375287787475045</v>
      </c>
      <c r="M28" s="224">
        <f>VLOOKUP($B28,'Impact of the crisis'!$C$6:$AB$300,26,FALSE)</f>
        <v>7.6932823338379546</v>
      </c>
      <c r="N28" s="224">
        <f>VLOOKUP($B28,'Conditions of people affected'!$C$6:$R$300,16,FALSE)</f>
        <v>7.4009901632724073</v>
      </c>
      <c r="O28" s="224">
        <f>VLOOKUP($B28,'Conditions of people affected'!$C$6:$R$300,9,FALSE)</f>
        <v>8.2628498917622082</v>
      </c>
      <c r="P28" s="224">
        <f>VLOOKUP($B28,'Conditions of people affected'!$C$6:$R$300,15,FALSE)</f>
        <v>6.5391304347826074</v>
      </c>
      <c r="Q28" s="224">
        <f t="shared" si="3"/>
        <v>6.6099631023049676</v>
      </c>
      <c r="R28" s="224">
        <f>VLOOKUP($B28,'Complexity of the crisis'!$C$6:$AN$300,22,FALSE)</f>
        <v>6.1829219063917691</v>
      </c>
      <c r="S28" s="226">
        <f>VLOOKUP($B28,'Complexity of the crisis'!$C$6:$AN$300,38,FALSE)</f>
        <v>7</v>
      </c>
      <c r="T28" s="139" t="str">
        <f>VLOOKUP(B28,Lists!$C$3:$E$300,3,FALSE)</f>
        <v>Americas</v>
      </c>
      <c r="U28" s="147">
        <f>VLOOKUP(B28,'INFORM Severity - hidden'!$C$5:$V$300,20,FALSE)</f>
        <v>46234</v>
      </c>
    </row>
    <row r="29" spans="1:21">
      <c r="A29" s="135" t="str">
        <f t="array" ref="A29">IFERROR(INDEX(Lists!$B$2:$B$200,SMALL(IF(Lists!$H$2:$H$200="Yes",ROW(Lists!$B$2:$B$200)),ROW(25:25))-1,1),"")</f>
        <v>Climatic Shocks and Conflict and Violence in Honduras</v>
      </c>
      <c r="B29" s="136" t="str">
        <f>VLOOKUP(A29,Lists!$B$2:$G$200,2,FALSE)</f>
        <v>HND001</v>
      </c>
      <c r="C29" s="136" t="str">
        <f>VLOOKUP(B29,'INFORM Severity - hidden'!$C$5:$D$200,2,FALSE)</f>
        <v>Honduras</v>
      </c>
      <c r="D29" s="136" t="str">
        <f>VLOOKUP(A29,Lists!$B$2:$G$200,3,FALSE)</f>
        <v>HND</v>
      </c>
      <c r="E29" s="136" t="str">
        <f>VLOOKUP(A29,Lists!$B$2:$G$200,5,FALSE)</f>
        <v>Drought/drier conditions,Conflict/ Violence</v>
      </c>
      <c r="F29" s="223">
        <f t="shared" si="0"/>
        <v>6.8</v>
      </c>
      <c r="G29" s="232">
        <f t="array" ref="G29">_xlfn.IFS(F29="x", "x", F29&lt;=2, 1, F29&lt;=4, 2, F29&lt;=6, 3, F29&lt;=8, 4, F29&lt;=10, 5)</f>
        <v>4</v>
      </c>
      <c r="H29" s="224" t="str">
        <f t="shared" si="1"/>
        <v>High</v>
      </c>
      <c r="I29" s="225" t="str">
        <f>INDEX(Trends!$D$3:$D$404,MATCH(B29,Trends!$C$3:$C$404,0))</f>
        <v>Decreasing</v>
      </c>
      <c r="J29" s="224" t="str">
        <f>VLOOKUP($B29,Reliability!$A$3:$I$300,9,FALSE)</f>
        <v>High</v>
      </c>
      <c r="K29" s="224">
        <f t="shared" si="2"/>
        <v>7.5932594771968311</v>
      </c>
      <c r="L29" s="224">
        <f>VLOOKUP($B29,'Impact of the crisis'!$C$6:$N$300,12,FALSE)</f>
        <v>8.429741205760795</v>
      </c>
      <c r="M29" s="224">
        <f>VLOOKUP($B29,'Impact of the crisis'!$C$6:$AB$300,26,FALSE)</f>
        <v>7.0817340174087224</v>
      </c>
      <c r="N29" s="224">
        <f>VLOOKUP($B29,'Conditions of people affected'!$C$6:$R$300,16,FALSE)</f>
        <v>6.9391233431160222</v>
      </c>
      <c r="O29" s="224">
        <f>VLOOKUP($B29,'Conditions of people affected'!$C$6:$R$300,9,FALSE)</f>
        <v>7.5263948343801932</v>
      </c>
      <c r="P29" s="224">
        <f>VLOOKUP($B29,'Conditions of people affected'!$C$6:$R$300,15,FALSE)</f>
        <v>6.3518518518518512</v>
      </c>
      <c r="Q29" s="224">
        <f t="shared" si="3"/>
        <v>6.009488720662592</v>
      </c>
      <c r="R29" s="224">
        <f>VLOOKUP($B29,'Complexity of the crisis'!$C$6:$AN$300,22,FALSE)</f>
        <v>5.4667988428573535</v>
      </c>
      <c r="S29" s="226">
        <f>VLOOKUP($B29,'Complexity of the crisis'!$C$6:$AN$300,38,FALSE)</f>
        <v>6.5</v>
      </c>
      <c r="T29" s="139" t="str">
        <f>VLOOKUP(B29,Lists!$C$3:$E$300,3,FALSE)</f>
        <v>Americas</v>
      </c>
      <c r="U29" s="147">
        <f>VLOOKUP(B29,'INFORM Severity - hidden'!$C$5:$V$300,20,FALSE)</f>
        <v>46234</v>
      </c>
    </row>
    <row r="30" spans="1:21">
      <c r="A30" s="135" t="str">
        <f t="array" ref="A30">IFERROR(INDEX(Lists!$B$2:$B$200,SMALL(IF(Lists!$H$2:$H$200="Yes",ROW(Lists!$B$2:$B$200)),ROW(26:26))-1,1),"")</f>
        <v>Complex crisis in Haiti</v>
      </c>
      <c r="B30" s="136" t="str">
        <f>VLOOKUP(A30,Lists!$B$2:$G$200,2,FALSE)</f>
        <v>HTI001</v>
      </c>
      <c r="C30" s="136" t="str">
        <f>VLOOKUP(B30,'INFORM Severity - hidden'!$C$5:$D$200,2,FALSE)</f>
        <v>Haiti</v>
      </c>
      <c r="D30" s="136" t="str">
        <f>VLOOKUP(A30,Lists!$B$2:$G$200,3,FALSE)</f>
        <v>HTI</v>
      </c>
      <c r="E30" s="136" t="str">
        <f>VLOOKUP(A30,Lists!$B$2:$G$200,5,FALSE)</f>
        <v>Conflict/ Violence,Political/economic crisis,Floods,Drought/drier conditions,Cyclone</v>
      </c>
      <c r="F30" s="223">
        <f t="shared" si="0"/>
        <v>8.9</v>
      </c>
      <c r="G30" s="232">
        <f t="array" ref="G30">_xlfn.IFS(F30="x", "x", F30&lt;=2, 1, F30&lt;=4, 2, F30&lt;=6, 3, F30&lt;=8, 4, F30&lt;=10, 5)</f>
        <v>5</v>
      </c>
      <c r="H30" s="224" t="str">
        <f t="shared" si="1"/>
        <v>Very High</v>
      </c>
      <c r="I30" s="225" t="str">
        <f>INDEX(Trends!$D$3:$D$404,MATCH(B30,Trends!$C$3:$C$404,0))</f>
        <v>Increasing</v>
      </c>
      <c r="J30" s="224" t="str">
        <f>VLOOKUP($B30,Reliability!$A$3:$I$300,9,FALSE)</f>
        <v>Very High</v>
      </c>
      <c r="K30" s="224">
        <f t="shared" si="2"/>
        <v>9.1051365629728291</v>
      </c>
      <c r="L30" s="224">
        <f>VLOOKUP($B30,'Impact of the crisis'!$C$6:$N$300,12,FALSE)</f>
        <v>8.0495881868224863</v>
      </c>
      <c r="M30" s="224">
        <f>VLOOKUP($B30,'Impact of the crisis'!$C$6:$AB$300,26,FALSE)</f>
        <v>9.4873603423174551</v>
      </c>
      <c r="N30" s="224">
        <f>VLOOKUP($B30,'Conditions of people affected'!$C$6:$R$300,16,FALSE)</f>
        <v>9.3995566626820466</v>
      </c>
      <c r="O30" s="224">
        <f>VLOOKUP($B30,'Conditions of people affected'!$C$6:$R$300,9,FALSE)</f>
        <v>9.3570965186414057</v>
      </c>
      <c r="P30" s="224">
        <f>VLOOKUP($B30,'Conditions of people affected'!$C$6:$R$300,15,FALSE)</f>
        <v>9.4420168067226875</v>
      </c>
      <c r="Q30" s="224">
        <f t="shared" si="3"/>
        <v>8.0719845278054692</v>
      </c>
      <c r="R30" s="224">
        <f>VLOOKUP($B30,'Complexity of the crisis'!$C$6:$AN$300,22,FALSE)</f>
        <v>6.7360261898376779</v>
      </c>
      <c r="S30" s="226">
        <f>VLOOKUP($B30,'Complexity of the crisis'!$C$6:$AN$300,38,FALSE)</f>
        <v>9</v>
      </c>
      <c r="T30" s="139" t="str">
        <f>VLOOKUP(B30,Lists!$C$3:$E$300,3,FALSE)</f>
        <v>Americas</v>
      </c>
      <c r="U30" s="147">
        <f>VLOOKUP(B30,'INFORM Severity - hidden'!$C$5:$V$300,20,FALSE)</f>
        <v>46234</v>
      </c>
    </row>
    <row r="31" spans="1:21">
      <c r="A31" s="135" t="str">
        <f t="array" ref="A31">IFERROR(INDEX(Lists!$B$2:$B$200,SMALL(IF(Lists!$H$2:$H$200="Yes",ROW(Lists!$B$2:$B$200)),ROW(27:27))-1,1),"")</f>
        <v>Conflict in Papua</v>
      </c>
      <c r="B31" s="136" t="str">
        <f>VLOOKUP(A31,Lists!$B$2:$G$200,2,FALSE)</f>
        <v>IDN002</v>
      </c>
      <c r="C31" s="136" t="str">
        <f>VLOOKUP(B31,'INFORM Severity - hidden'!$C$5:$D$200,2,FALSE)</f>
        <v>Indonesia</v>
      </c>
      <c r="D31" s="136" t="str">
        <f>VLOOKUP(A31,Lists!$B$2:$G$200,3,FALSE)</f>
        <v>IDN</v>
      </c>
      <c r="E31" s="136" t="str">
        <f>VLOOKUP(A31,Lists!$B$2:$G$200,5,FALSE)</f>
        <v>Conflict/ Violence</v>
      </c>
      <c r="F31" s="223">
        <f t="shared" si="0"/>
        <v>5.4</v>
      </c>
      <c r="G31" s="232">
        <f t="array" ref="G31">_xlfn.IFS(F31="x", "x", F31&lt;=2, 1, F31&lt;=4, 2, F31&lt;=6, 3, F31&lt;=8, 4, F31&lt;=10, 5)</f>
        <v>3</v>
      </c>
      <c r="H31" s="224" t="str">
        <f t="shared" si="1"/>
        <v>Medium</v>
      </c>
      <c r="I31" s="225" t="str">
        <f>INDEX(Trends!$D$3:$D$404,MATCH(B31,Trends!$C$3:$C$404,0))</f>
        <v>Increasing</v>
      </c>
      <c r="J31" s="224" t="str">
        <f>VLOOKUP($B31,Reliability!$A$3:$I$300,9,FALSE)</f>
        <v>Very High</v>
      </c>
      <c r="K31" s="224">
        <f t="shared" si="2"/>
        <v>6.2391314779716289</v>
      </c>
      <c r="L31" s="224">
        <f>VLOOKUP($B31,'Impact of the crisis'!$C$6:$N$300,12,FALSE)</f>
        <v>4.128735567051752</v>
      </c>
      <c r="M31" s="224">
        <f>VLOOKUP($B31,'Impact of the crisis'!$C$6:$AB$300,26,FALSE)</f>
        <v>7.0414654778705623</v>
      </c>
      <c r="N31" s="224">
        <f>VLOOKUP($B31,'Conditions of people affected'!$C$6:$R$300,16,FALSE)</f>
        <v>4.2335990582314817</v>
      </c>
      <c r="O31" s="224">
        <f>VLOOKUP($B31,'Conditions of people affected'!$C$6:$R$300,9,FALSE)</f>
        <v>3.6330170381313263</v>
      </c>
      <c r="P31" s="224">
        <f>VLOOKUP($B31,'Conditions of people affected'!$C$6:$R$300,15,FALSE)</f>
        <v>4.8341810783316363</v>
      </c>
      <c r="Q31" s="224">
        <f t="shared" si="3"/>
        <v>6.3702798843546731</v>
      </c>
      <c r="R31" s="224">
        <f>VLOOKUP($B31,'Complexity of the crisis'!$C$6:$AN$300,22,FALSE)</f>
        <v>4.8871318346403241</v>
      </c>
      <c r="S31" s="226">
        <f>VLOOKUP($B31,'Complexity of the crisis'!$C$6:$AN$300,38,FALSE)</f>
        <v>7.5</v>
      </c>
      <c r="T31" s="139" t="str">
        <f>VLOOKUP(B31,Lists!$C$3:$E$300,3,FALSE)</f>
        <v>Asia</v>
      </c>
      <c r="U31" s="147">
        <f>VLOOKUP(B31,'INFORM Severity - hidden'!$C$5:$V$300,20,FALSE)</f>
        <v>46234</v>
      </c>
    </row>
    <row r="32" spans="1:21">
      <c r="A32" s="135" t="str">
        <f t="array" ref="A32">IFERROR(INDEX(Lists!$B$2:$B$200,SMALL(IF(Lists!$H$2:$H$200="Yes",ROW(Lists!$B$2:$B$200)),ROW(28:28))-1,1),"")</f>
        <v>Multiple crises in Iran</v>
      </c>
      <c r="B32" s="136" t="str">
        <f>VLOOKUP(A32,Lists!$B$2:$G$200,2,FALSE)</f>
        <v>IRN001</v>
      </c>
      <c r="C32" s="136" t="str">
        <f>VLOOKUP(B32,'INFORM Severity - hidden'!$C$5:$D$200,2,FALSE)</f>
        <v>Iran</v>
      </c>
      <c r="D32" s="136" t="str">
        <f>VLOOKUP(A32,Lists!$B$2:$G$200,3,FALSE)</f>
        <v>IRN</v>
      </c>
      <c r="E32" s="136" t="str">
        <f>VLOOKUP(A32,Lists!$B$2:$G$200,5,FALSE)</f>
        <v>Conflict/ Violence,International Displacement,Political/economic crisis</v>
      </c>
      <c r="F32" s="223">
        <f t="shared" si="0"/>
        <v>8.6</v>
      </c>
      <c r="G32" s="232">
        <f t="array" ref="G32">_xlfn.IFS(F32="x", "x", F32&lt;=2, 1, F32&lt;=4, 2, F32&lt;=6, 3, F32&lt;=8, 4, F32&lt;=10, 5)</f>
        <v>5</v>
      </c>
      <c r="H32" s="224" t="str">
        <f t="shared" si="1"/>
        <v>Very High</v>
      </c>
      <c r="I32" s="225" t="str">
        <f>INDEX(Trends!$D$3:$D$404,MATCH(B32,Trends!$C$3:$C$404,0))</f>
        <v>Increasing</v>
      </c>
      <c r="J32" s="224" t="str">
        <f>VLOOKUP($B32,Reliability!$A$3:$I$300,9,FALSE)</f>
        <v>High</v>
      </c>
      <c r="K32" s="224">
        <f t="shared" si="2"/>
        <v>8.7849734477306978</v>
      </c>
      <c r="L32" s="224">
        <f>VLOOKUP($B32,'Impact of the crisis'!$C$6:$N$300,12,FALSE)</f>
        <v>9.7450274041342944</v>
      </c>
      <c r="M32" s="224">
        <f>VLOOKUP($B32,'Impact of the crisis'!$C$6:$AB$300,26,FALSE)</f>
        <v>8.0757213562090833</v>
      </c>
      <c r="N32" s="224">
        <f>VLOOKUP($B32,'Conditions of people affected'!$C$6:$R$300,16,FALSE)</f>
        <v>8.525609756097559</v>
      </c>
      <c r="O32" s="224">
        <f>VLOOKUP($B32,'Conditions of people affected'!$C$6:$R$300,9,FALSE)</f>
        <v>10</v>
      </c>
      <c r="P32" s="224">
        <f>VLOOKUP($B32,'Conditions of people affected'!$C$6:$R$300,15,FALSE)</f>
        <v>7.0512195121951198</v>
      </c>
      <c r="Q32" s="224">
        <f t="shared" si="3"/>
        <v>8.6380806219752664</v>
      </c>
      <c r="R32" s="224">
        <f>VLOOKUP($B32,'Complexity of the crisis'!$C$6:$AN$300,22,FALSE)</f>
        <v>7.315047786851852</v>
      </c>
      <c r="S32" s="226">
        <f>VLOOKUP($B32,'Complexity of the crisis'!$C$6:$AN$300,38,FALSE)</f>
        <v>9.5</v>
      </c>
      <c r="T32" s="139" t="str">
        <f>VLOOKUP(B32,Lists!$C$3:$E$300,3,FALSE)</f>
        <v>Middle east</v>
      </c>
      <c r="U32" s="147">
        <f>VLOOKUP(B32,'INFORM Severity - hidden'!$C$5:$V$300,20,FALSE)</f>
        <v>46234</v>
      </c>
    </row>
    <row r="33" spans="1:21">
      <c r="A33" s="135" t="str">
        <f t="array" ref="A33">IFERROR(INDEX(Lists!$B$2:$B$200,SMALL(IF(Lists!$H$2:$H$200="Yes",ROW(Lists!$B$2:$B$200)),ROW(29:29))-1,1),"")</f>
        <v>Internal displacement in Iraq</v>
      </c>
      <c r="B33" s="136" t="str">
        <f>VLOOKUP(A33,Lists!$B$2:$G$200,2,FALSE)</f>
        <v>IRQ002</v>
      </c>
      <c r="C33" s="136" t="str">
        <f>VLOOKUP(B33,'INFORM Severity - hidden'!$C$5:$D$200,2,FALSE)</f>
        <v>Iraq</v>
      </c>
      <c r="D33" s="136" t="str">
        <f>VLOOKUP(A33,Lists!$B$2:$G$200,3,FALSE)</f>
        <v>IRQ</v>
      </c>
      <c r="E33" s="136" t="str">
        <f>VLOOKUP(A33,Lists!$B$2:$G$200,5,FALSE)</f>
        <v>Conflict/ Violence,Political/economic crisis</v>
      </c>
      <c r="F33" s="223">
        <f t="shared" si="0"/>
        <v>6.9</v>
      </c>
      <c r="G33" s="232">
        <f t="array" ref="G33">_xlfn.IFS(F33="x", "x", F33&lt;=2, 1, F33&lt;=4, 2, F33&lt;=6, 3, F33&lt;=8, 4, F33&lt;=10, 5)</f>
        <v>4</v>
      </c>
      <c r="H33" s="224" t="str">
        <f t="shared" si="1"/>
        <v>High</v>
      </c>
      <c r="I33" s="225" t="str">
        <f>INDEX(Trends!$D$3:$D$404,MATCH(B33,Trends!$C$3:$C$404,0))</f>
        <v>Increasing</v>
      </c>
      <c r="J33" s="224" t="str">
        <f>VLOOKUP($B33,Reliability!$A$3:$I$300,9,FALSE)</f>
        <v>High</v>
      </c>
      <c r="K33" s="224">
        <f t="shared" si="2"/>
        <v>7.6731080939331342</v>
      </c>
      <c r="L33" s="224">
        <f>VLOOKUP($B33,'Impact of the crisis'!$C$6:$N$300,12,FALSE)</f>
        <v>9.3928358599268726</v>
      </c>
      <c r="M33" s="224">
        <f>VLOOKUP($B33,'Impact of the crisis'!$C$6:$AB$300,26,FALSE)</f>
        <v>6.2480132081045436</v>
      </c>
      <c r="N33" s="224">
        <f>VLOOKUP($B33,'Conditions of people affected'!$C$6:$R$300,16,FALSE)</f>
        <v>7.3619912619482077</v>
      </c>
      <c r="O33" s="224">
        <f>VLOOKUP($B33,'Conditions of people affected'!$C$6:$R$300,9,FALSE)</f>
        <v>8.1638991072173361</v>
      </c>
      <c r="P33" s="224">
        <f>VLOOKUP($B33,'Conditions of people affected'!$C$6:$R$300,15,FALSE)</f>
        <v>6.5600834166790793</v>
      </c>
      <c r="Q33" s="224">
        <f t="shared" si="3"/>
        <v>5.6476282416971966</v>
      </c>
      <c r="R33" s="224">
        <f>VLOOKUP($B33,'Complexity of the crisis'!$C$6:$AN$300,22,FALSE)</f>
        <v>4.6376941091975299</v>
      </c>
      <c r="S33" s="226">
        <f>VLOOKUP($B33,'Complexity of the crisis'!$C$6:$AN$300,38,FALSE)</f>
        <v>6.5</v>
      </c>
      <c r="T33" s="139" t="str">
        <f>VLOOKUP(B33,Lists!$C$3:$E$300,3,FALSE)</f>
        <v>Middle east</v>
      </c>
      <c r="U33" s="147">
        <f>VLOOKUP(B33,'INFORM Severity - hidden'!$C$5:$V$300,20,FALSE)</f>
        <v>46234</v>
      </c>
    </row>
    <row r="34" spans="1:21">
      <c r="A34" s="135" t="str">
        <f t="array" ref="A34">IFERROR(INDEX(Lists!$B$2:$B$200,SMALL(IF(Lists!$H$2:$H$200="Yes",ROW(Lists!$B$2:$B$200)),ROW(30:30))-1,1),"")</f>
        <v>International Displacement to Italy</v>
      </c>
      <c r="B34" s="136" t="str">
        <f>VLOOKUP(A34,Lists!$B$2:$G$200,2,FALSE)</f>
        <v>ITA002</v>
      </c>
      <c r="C34" s="136" t="str">
        <f>VLOOKUP(B34,'INFORM Severity - hidden'!$C$5:$D$200,2,FALSE)</f>
        <v>Italy</v>
      </c>
      <c r="D34" s="136" t="str">
        <f>VLOOKUP(A34,Lists!$B$2:$G$200,3,FALSE)</f>
        <v>ITA</v>
      </c>
      <c r="E34" s="136" t="str">
        <f>VLOOKUP(A34,Lists!$B$2:$G$200,5,FALSE)</f>
        <v>International Displacement</v>
      </c>
      <c r="F34" s="223">
        <f t="shared" si="0"/>
        <v>4</v>
      </c>
      <c r="G34" s="232">
        <f t="array" ref="G34">_xlfn.IFS(F34="x", "x", F34&lt;=2, 1, F34&lt;=4, 2, F34&lt;=6, 3, F34&lt;=8, 4, F34&lt;=10, 5)</f>
        <v>2</v>
      </c>
      <c r="H34" s="224" t="str">
        <f t="shared" si="1"/>
        <v>Low</v>
      </c>
      <c r="I34" s="225" t="str">
        <f>INDEX(Trends!$D$3:$D$404,MATCH(B34,Trends!$C$3:$C$404,0))</f>
        <v>Increasing</v>
      </c>
      <c r="J34" s="224" t="str">
        <f>VLOOKUP($B34,Reliability!$A$3:$I$300,9,FALSE)</f>
        <v>Very High</v>
      </c>
      <c r="K34" s="224">
        <f t="shared" si="2"/>
        <v>5.7252810889726957</v>
      </c>
      <c r="L34" s="224">
        <f>VLOOKUP($B34,'Impact of the crisis'!$C$6:$N$300,12,FALSE)</f>
        <v>4.8242454112268467</v>
      </c>
      <c r="M34" s="224">
        <f>VLOOKUP($B34,'Impact of the crisis'!$C$6:$AB$300,26,FALSE)</f>
        <v>6.1261488732748814</v>
      </c>
      <c r="N34" s="224">
        <f>VLOOKUP($B34,'Conditions of people affected'!$C$6:$R$300,16,FALSE)</f>
        <v>3.1663762151014074</v>
      </c>
      <c r="O34" s="224">
        <f>VLOOKUP($B34,'Conditions of people affected'!$C$6:$R$300,9,FALSE)</f>
        <v>3.6092845677214989</v>
      </c>
      <c r="P34" s="224">
        <f>VLOOKUP($B34,'Conditions of people affected'!$C$6:$R$300,15,FALSE)</f>
        <v>2.7234678624813156</v>
      </c>
      <c r="Q34" s="224">
        <f t="shared" si="3"/>
        <v>3.5373717003007914</v>
      </c>
      <c r="R34" s="224">
        <f>VLOOKUP($B34,'Complexity of the crisis'!$C$6:$AN$300,22,FALSE)</f>
        <v>3.5745598999322361</v>
      </c>
      <c r="S34" s="226">
        <f>VLOOKUP($B34,'Complexity of the crisis'!$C$6:$AN$300,38,FALSE)</f>
        <v>3.5</v>
      </c>
      <c r="T34" s="139" t="str">
        <f>VLOOKUP(B34,Lists!$C$3:$E$300,3,FALSE)</f>
        <v>Europe</v>
      </c>
      <c r="U34" s="147">
        <f>VLOOKUP(B34,'INFORM Severity - hidden'!$C$5:$V$300,20,FALSE)</f>
        <v>46234</v>
      </c>
    </row>
    <row r="35" spans="1:21">
      <c r="A35" s="135" t="str">
        <f t="array" ref="A35">IFERROR(INDEX(Lists!$B$2:$B$200,SMALL(IF(Lists!$H$2:$H$200="Yes",ROW(Lists!$B$2:$B$200)),ROW(31:31))-1,1),"")</f>
        <v>International displacement from Syria to Jordan</v>
      </c>
      <c r="B35" s="136" t="str">
        <f>VLOOKUP(A35,Lists!$B$2:$G$200,2,FALSE)</f>
        <v>JOR002</v>
      </c>
      <c r="C35" s="136" t="str">
        <f>VLOOKUP(B35,'INFORM Severity - hidden'!$C$5:$D$200,2,FALSE)</f>
        <v>Jordan</v>
      </c>
      <c r="D35" s="136" t="str">
        <f>VLOOKUP(A35,Lists!$B$2:$G$200,3,FALSE)</f>
        <v>JOR</v>
      </c>
      <c r="E35" s="136" t="str">
        <f>VLOOKUP(A35,Lists!$B$2:$G$200,5,FALSE)</f>
        <v>International Displacement</v>
      </c>
      <c r="F35" s="223">
        <f t="shared" si="0"/>
        <v>5.7</v>
      </c>
      <c r="G35" s="232">
        <f t="array" ref="G35">_xlfn.IFS(F35="x", "x", F35&lt;=2, 1, F35&lt;=4, 2, F35&lt;=6, 3, F35&lt;=8, 4, F35&lt;=10, 5)</f>
        <v>3</v>
      </c>
      <c r="H35" s="224" t="str">
        <f t="shared" si="1"/>
        <v>Medium</v>
      </c>
      <c r="I35" s="225" t="str">
        <f>INDEX(Trends!$D$3:$D$404,MATCH(B35,Trends!$C$3:$C$404,0))</f>
        <v>Decreasing</v>
      </c>
      <c r="J35" s="224" t="str">
        <f>VLOOKUP($B35,Reliability!$A$3:$I$300,9,FALSE)</f>
        <v>High</v>
      </c>
      <c r="K35" s="224">
        <f t="shared" si="2"/>
        <v>5.8382010036618492</v>
      </c>
      <c r="L35" s="224">
        <f>VLOOKUP($B35,'Impact of the crisis'!$C$6:$N$300,12,FALSE)</f>
        <v>6.2158777925612752</v>
      </c>
      <c r="M35" s="224">
        <f>VLOOKUP($B35,'Impact of the crisis'!$C$6:$AB$300,26,FALSE)</f>
        <v>5.6385722623840042</v>
      </c>
      <c r="N35" s="224">
        <f>VLOOKUP($B35,'Conditions of people affected'!$C$6:$R$300,16,FALSE)</f>
        <v>6.703225999713343</v>
      </c>
      <c r="O35" s="224">
        <f>VLOOKUP($B35,'Conditions of people affected'!$C$6:$R$300,9,FALSE)</f>
        <v>7.4064519994266842</v>
      </c>
      <c r="P35" s="224">
        <f>VLOOKUP($B35,'Conditions of people affected'!$C$6:$R$300,15,FALSE)</f>
        <v>6.0000000000000009</v>
      </c>
      <c r="Q35" s="224">
        <f t="shared" si="3"/>
        <v>3.9736692974259418</v>
      </c>
      <c r="R35" s="224">
        <f>VLOOKUP($B35,'Complexity of the crisis'!$C$6:$AN$300,22,FALSE)</f>
        <v>4.417860296604939</v>
      </c>
      <c r="S35" s="226">
        <f>VLOOKUP($B35,'Complexity of the crisis'!$C$6:$AN$300,38,FALSE)</f>
        <v>3.5</v>
      </c>
      <c r="T35" s="139" t="str">
        <f>VLOOKUP(B35,Lists!$C$3:$E$300,3,FALSE)</f>
        <v>Middle east</v>
      </c>
      <c r="U35" s="147">
        <f>VLOOKUP(B35,'INFORM Severity - hidden'!$C$5:$V$300,20,FALSE)</f>
        <v>46234</v>
      </c>
    </row>
    <row r="36" spans="1:21">
      <c r="A36" s="135" t="str">
        <f t="array" ref="A36">IFERROR(INDEX(Lists!$B$2:$B$200,SMALL(IF(Lists!$H$2:$H$200="Yes",ROW(Lists!$B$2:$B$200)),ROW(32:32))-1,1),"")</f>
        <v>Multiple crises in Kenya</v>
      </c>
      <c r="B36" s="136" t="str">
        <f>VLOOKUP(A36,Lists!$B$2:$G$200,2,FALSE)</f>
        <v>KEN001</v>
      </c>
      <c r="C36" s="136" t="str">
        <f>VLOOKUP(B36,'INFORM Severity - hidden'!$C$5:$D$200,2,FALSE)</f>
        <v>Kenya</v>
      </c>
      <c r="D36" s="136" t="str">
        <f>VLOOKUP(A36,Lists!$B$2:$G$200,3,FALSE)</f>
        <v>KEN</v>
      </c>
      <c r="E36" s="136" t="str">
        <f>VLOOKUP(A36,Lists!$B$2:$G$200,5,FALSE)</f>
        <v>Drought/drier conditions,International Displacement</v>
      </c>
      <c r="F36" s="223">
        <f t="shared" si="0"/>
        <v>7.1</v>
      </c>
      <c r="G36" s="232">
        <f t="array" ref="G36">_xlfn.IFS(F36="x", "x", F36&lt;=2, 1, F36&lt;=4, 2, F36&lt;=6, 3, F36&lt;=8, 4, F36&lt;=10, 5)</f>
        <v>4</v>
      </c>
      <c r="H36" s="224" t="str">
        <f t="shared" si="1"/>
        <v>High</v>
      </c>
      <c r="I36" s="225" t="str">
        <f>INDEX(Trends!$D$3:$D$404,MATCH(B36,Trends!$C$3:$C$404,0))</f>
        <v>Increasing</v>
      </c>
      <c r="J36" s="224" t="str">
        <f>VLOOKUP($B36,Reliability!$A$3:$I$300,9,FALSE)</f>
        <v>High</v>
      </c>
      <c r="K36" s="224">
        <f t="shared" si="2"/>
        <v>7.2837498359282566</v>
      </c>
      <c r="L36" s="224">
        <f>VLOOKUP($B36,'Impact of the crisis'!$C$6:$N$300,12,FALSE)</f>
        <v>7.8129707294104689</v>
      </c>
      <c r="M36" s="224">
        <f>VLOOKUP($B36,'Impact of the crisis'!$C$6:$AB$300,26,FALSE)</f>
        <v>6.9880989181867292</v>
      </c>
      <c r="N36" s="224">
        <f>VLOOKUP($B36,'Conditions of people affected'!$C$6:$R$300,16,FALSE)</f>
        <v>8.150790745965633</v>
      </c>
      <c r="O36" s="224">
        <f>VLOOKUP($B36,'Conditions of people affected'!$C$6:$R$300,9,FALSE)</f>
        <v>8.7156211409400406</v>
      </c>
      <c r="P36" s="224">
        <f>VLOOKUP($B36,'Conditions of people affected'!$C$6:$R$300,15,FALSE)</f>
        <v>7.5859603509912237</v>
      </c>
      <c r="Q36" s="224">
        <f t="shared" si="3"/>
        <v>5.358360510871881</v>
      </c>
      <c r="R36" s="224">
        <f>VLOOKUP($B36,'Complexity of the crisis'!$C$6:$AN$300,22,FALSE)</f>
        <v>5.6957064708024694</v>
      </c>
      <c r="S36" s="226">
        <f>VLOOKUP($B36,'Complexity of the crisis'!$C$6:$AN$300,38,FALSE)</f>
        <v>5</v>
      </c>
      <c r="T36" s="139" t="str">
        <f>VLOOKUP(B36,Lists!$C$3:$E$300,3,FALSE)</f>
        <v>Africa</v>
      </c>
      <c r="U36" s="147">
        <f>VLOOKUP(B36,'INFORM Severity - hidden'!$C$5:$V$300,20,FALSE)</f>
        <v>46234</v>
      </c>
    </row>
    <row r="37" spans="1:21">
      <c r="A37" s="135" t="str">
        <f t="array" ref="A37">IFERROR(INDEX(Lists!$B$2:$B$200,SMALL(IF(Lists!$H$2:$H$200="Yes",ROW(Lists!$B$2:$B$200)),ROW(33:33))-1,1),"")</f>
        <v>Complex crisis in Lebanon</v>
      </c>
      <c r="B37" s="136" t="str">
        <f>VLOOKUP(A37,Lists!$B$2:$G$200,2,FALSE)</f>
        <v>LBN006</v>
      </c>
      <c r="C37" s="136" t="str">
        <f>VLOOKUP(B37,'INFORM Severity - hidden'!$C$5:$D$200,2,FALSE)</f>
        <v>Lebanon</v>
      </c>
      <c r="D37" s="136" t="str">
        <f>VLOOKUP(A37,Lists!$B$2:$G$200,3,FALSE)</f>
        <v>LBN</v>
      </c>
      <c r="E37" s="136" t="str">
        <f>VLOOKUP(A37,Lists!$B$2:$G$200,5,FALSE)</f>
        <v>Conflict/ Violence,Political/economic crisis</v>
      </c>
      <c r="F37" s="223">
        <f t="shared" ref="F37:F71" si="4">IF(OR(N37="x",K37="x"),"x",ROUND((10-GEOMEAN(((10-K37)/10*9+1),((10-N37)/10*9+1),((10-N37)/10*9+1)))/9*7+Q37*0.3,1))</f>
        <v>8</v>
      </c>
      <c r="G37" s="232">
        <f t="array" ref="G37">_xlfn.IFS(F37="x", "x", F37&lt;=2, 1, F37&lt;=4, 2, F37&lt;=6, 3, F37&lt;=8, 4, F37&lt;=10, 5)</f>
        <v>4</v>
      </c>
      <c r="H37" s="224" t="str">
        <f t="shared" ref="H37:H68" si="5">IF(N37="x","x",IF(K37="x","x",(IF(G37=5,"Very High",IF(G37=4,"High",IF(G37=3,"Medium",IF(G37=2,"Low","Very Low")))))))</f>
        <v>High</v>
      </c>
      <c r="I37" s="225" t="str">
        <f>INDEX(Trends!$D$3:$D$404,MATCH(B37,Trends!$C$3:$C$404,0))</f>
        <v>Increasing</v>
      </c>
      <c r="J37" s="224" t="str">
        <f>VLOOKUP($B37,Reliability!$A$3:$I$300,9,FALSE)</f>
        <v>Very High</v>
      </c>
      <c r="K37" s="224">
        <f t="shared" ref="K37:K68" si="6">IF(OR(M37="x",L37="x"),"x",(10-GEOMEAN(((10-L37)/10*9+1),((10-M37)/10*9+1),((10-M37)/10*9+1)))/9*10)</f>
        <v>8.7380840538761344</v>
      </c>
      <c r="L37" s="224">
        <f>VLOOKUP($B37,'Impact of the crisis'!$C$6:$N$300,12,FALSE)</f>
        <v>7.0651708106536182</v>
      </c>
      <c r="M37" s="224">
        <f>VLOOKUP($B37,'Impact of the crisis'!$C$6:$AB$300,26,FALSE)</f>
        <v>9.2937371555958261</v>
      </c>
      <c r="N37" s="224">
        <f>VLOOKUP($B37,'Conditions of people affected'!$C$6:$R$300,16,FALSE)</f>
        <v>7.4280212789744384</v>
      </c>
      <c r="O37" s="224">
        <f>VLOOKUP($B37,'Conditions of people affected'!$C$6:$R$300,9,FALSE)</f>
        <v>8.5843444447413297</v>
      </c>
      <c r="P37" s="224">
        <f>VLOOKUP($B37,'Conditions of people affected'!$C$6:$R$300,15,FALSE)</f>
        <v>6.2716981132075471</v>
      </c>
      <c r="Q37" s="224">
        <f t="shared" ref="Q37:Q68" si="7">IF(OR(S37="x",R37="x"),R37,(10-GEOMEAN(((10-R37)/10*9+1),((10-S37)/10*9+1)))/9*10)</f>
        <v>8.329621512310208</v>
      </c>
      <c r="R37" s="224">
        <f>VLOOKUP($B37,'Complexity of the crisis'!$C$6:$AN$300,22,FALSE)</f>
        <v>6.3090311459981123</v>
      </c>
      <c r="S37" s="226">
        <f>VLOOKUP($B37,'Complexity of the crisis'!$C$6:$AN$300,38,FALSE)</f>
        <v>9.5</v>
      </c>
      <c r="T37" s="139" t="str">
        <f>VLOOKUP(B37,Lists!$C$3:$E$300,3,FALSE)</f>
        <v>Middle east</v>
      </c>
      <c r="U37" s="147">
        <f>VLOOKUP(B37,'INFORM Severity - hidden'!$C$5:$V$300,20,FALSE)</f>
        <v>46234</v>
      </c>
    </row>
    <row r="38" spans="1:21">
      <c r="A38" s="135" t="str">
        <f t="array" ref="A38">IFERROR(INDEX(Lists!$B$2:$B$200,SMALL(IF(Lists!$H$2:$H$200="Yes",ROW(Lists!$B$2:$B$200)),ROW(34:34))-1,1),"")</f>
        <v>Multiple crises in Libya</v>
      </c>
      <c r="B38" s="136" t="str">
        <f>VLOOKUP(A38,Lists!$B$2:$G$200,2,FALSE)</f>
        <v>LBY005</v>
      </c>
      <c r="C38" s="136" t="str">
        <f>VLOOKUP(B38,'INFORM Severity - hidden'!$C$5:$D$200,2,FALSE)</f>
        <v>Libya</v>
      </c>
      <c r="D38" s="136" t="str">
        <f>VLOOKUP(A38,Lists!$B$2:$G$200,3,FALSE)</f>
        <v>LBY</v>
      </c>
      <c r="E38" s="136" t="str">
        <f>VLOOKUP(A38,Lists!$B$2:$G$200,5,FALSE)</f>
        <v>International Displacement</v>
      </c>
      <c r="F38" s="223">
        <f t="shared" si="4"/>
        <v>7.2</v>
      </c>
      <c r="G38" s="232">
        <f t="array" ref="G38">_xlfn.IFS(F38="x", "x", F38&lt;=2, 1, F38&lt;=4, 2, F38&lt;=6, 3, F38&lt;=8, 4, F38&lt;=10, 5)</f>
        <v>4</v>
      </c>
      <c r="H38" s="224" t="str">
        <f t="shared" si="5"/>
        <v>High</v>
      </c>
      <c r="I38" s="225" t="str">
        <f>INDEX(Trends!$D$3:$D$404,MATCH(B38,Trends!$C$3:$C$404,0))</f>
        <v>Stable</v>
      </c>
      <c r="J38" s="224" t="str">
        <f>VLOOKUP($B38,Reliability!$A$3:$I$300,9,FALSE)</f>
        <v>Very High</v>
      </c>
      <c r="K38" s="224">
        <f t="shared" si="6"/>
        <v>8.1413618217279851</v>
      </c>
      <c r="L38" s="224">
        <f>VLOOKUP($B38,'Impact of the crisis'!$C$6:$N$300,12,FALSE)</f>
        <v>9.2294629097810272</v>
      </c>
      <c r="M38" s="224">
        <f>VLOOKUP($B38,'Impact of the crisis'!$C$6:$AB$300,26,FALSE)</f>
        <v>7.3802381110112991</v>
      </c>
      <c r="N38" s="224">
        <f>VLOOKUP($B38,'Conditions of people affected'!$C$6:$R$300,16,FALSE)</f>
        <v>7.4942707306235601</v>
      </c>
      <c r="O38" s="224">
        <f>VLOOKUP($B38,'Conditions of people affected'!$C$6:$R$300,9,FALSE)</f>
        <v>6.9885414612471193</v>
      </c>
      <c r="P38" s="224">
        <f>VLOOKUP($B38,'Conditions of people affected'!$C$6:$R$300,15,FALSE)</f>
        <v>8</v>
      </c>
      <c r="Q38" s="224">
        <f t="shared" si="7"/>
        <v>6.1107106983976163</v>
      </c>
      <c r="R38" s="224">
        <f>VLOOKUP($B38,'Complexity of the crisis'!$C$6:$AN$300,22,FALSE)</f>
        <v>6.6549519311668037</v>
      </c>
      <c r="S38" s="226">
        <f>VLOOKUP($B38,'Complexity of the crisis'!$C$6:$AN$300,38,FALSE)</f>
        <v>5.5</v>
      </c>
      <c r="T38" s="139" t="str">
        <f>VLOOKUP(B38,Lists!$C$3:$E$300,3,FALSE)</f>
        <v>Africa</v>
      </c>
      <c r="U38" s="147">
        <f>VLOOKUP(B38,'INFORM Severity - hidden'!$C$5:$V$300,20,FALSE)</f>
        <v>46234</v>
      </c>
    </row>
    <row r="39" spans="1:21">
      <c r="A39" s="135" t="str">
        <f t="array" ref="A39">IFERROR(INDEX(Lists!$B$2:$B$200,SMALL(IF(Lists!$H$2:$H$200="Yes",ROW(Lists!$B$2:$B$200)),ROW(35:35))-1,1),"")</f>
        <v>International displacement to Morocco</v>
      </c>
      <c r="B39" s="136" t="str">
        <f>VLOOKUP(A39,Lists!$B$2:$G$200,2,FALSE)</f>
        <v>MAR002</v>
      </c>
      <c r="C39" s="136" t="str">
        <f>VLOOKUP(B39,'INFORM Severity - hidden'!$C$5:$D$200,2,FALSE)</f>
        <v>Morocco</v>
      </c>
      <c r="D39" s="136" t="str">
        <f>VLOOKUP(A39,Lists!$B$2:$G$200,3,FALSE)</f>
        <v>MAR</v>
      </c>
      <c r="E39" s="136" t="str">
        <f>VLOOKUP(A39,Lists!$B$2:$G$200,5,FALSE)</f>
        <v>International Displacement</v>
      </c>
      <c r="F39" s="223">
        <f t="shared" si="4"/>
        <v>3.5</v>
      </c>
      <c r="G39" s="232">
        <f t="array" ref="G39">_xlfn.IFS(F39="x", "x", F39&lt;=2, 1, F39&lt;=4, 2, F39&lt;=6, 3, F39&lt;=8, 4, F39&lt;=10, 5)</f>
        <v>2</v>
      </c>
      <c r="H39" s="224" t="str">
        <f t="shared" si="5"/>
        <v>Low</v>
      </c>
      <c r="I39" s="225" t="str">
        <f>INDEX(Trends!$D$3:$D$404,MATCH(B39,Trends!$C$3:$C$404,0))</f>
        <v>Increasing</v>
      </c>
      <c r="J39" s="224" t="str">
        <f>VLOOKUP($B39,Reliability!$A$3:$I$300,9,FALSE)</f>
        <v>High</v>
      </c>
      <c r="K39" s="224">
        <f t="shared" si="6"/>
        <v>4.1609033105899993</v>
      </c>
      <c r="L39" s="224">
        <f>VLOOKUP($B39,'Impact of the crisis'!$C$6:$N$300,12,FALSE)</f>
        <v>1.8676021509954013</v>
      </c>
      <c r="M39" s="224">
        <f>VLOOKUP($B39,'Impact of the crisis'!$C$6:$AB$300,26,FALSE)</f>
        <v>5.0844294630009728</v>
      </c>
      <c r="N39" s="224">
        <f>VLOOKUP($B39,'Conditions of people affected'!$C$6:$R$300,16,FALSE)</f>
        <v>2.0257053566623648</v>
      </c>
      <c r="O39" s="224">
        <f>VLOOKUP($B39,'Conditions of people affected'!$C$6:$R$300,9,FALSE)</f>
        <v>1.5904041823988759</v>
      </c>
      <c r="P39" s="224">
        <f>VLOOKUP($B39,'Conditions of people affected'!$C$6:$R$300,15,FALSE)</f>
        <v>2.4610065309258542</v>
      </c>
      <c r="Q39" s="224">
        <f t="shared" si="7"/>
        <v>5.1817408470830193</v>
      </c>
      <c r="R39" s="224">
        <f>VLOOKUP($B39,'Complexity of the crisis'!$C$6:$AN$300,22,FALSE)</f>
        <v>5.7931802615066568</v>
      </c>
      <c r="S39" s="226">
        <f>VLOOKUP($B39,'Complexity of the crisis'!$C$6:$AN$300,38,FALSE)</f>
        <v>4.5</v>
      </c>
      <c r="T39" s="139" t="str">
        <f>VLOOKUP(B39,Lists!$C$3:$E$300,3,FALSE)</f>
        <v>Africa</v>
      </c>
      <c r="U39" s="147">
        <f>VLOOKUP(B39,'INFORM Severity - hidden'!$C$5:$V$300,20,FALSE)</f>
        <v>46234</v>
      </c>
    </row>
    <row r="40" spans="1:21">
      <c r="A40" s="135" t="str">
        <f t="array" ref="A40">IFERROR(INDEX(Lists!$B$2:$B$200,SMALL(IF(Lists!$H$2:$H$200="Yes",ROW(Lists!$B$2:$B$200)),ROW(36:36))-1,1),"")</f>
        <v>Multiple crisis in Madagascar</v>
      </c>
      <c r="B40" s="136" t="str">
        <f>VLOOKUP(A40,Lists!$B$2:$G$200,2,FALSE)</f>
        <v>MDG001</v>
      </c>
      <c r="C40" s="136" t="str">
        <f>VLOOKUP(B40,'INFORM Severity - hidden'!$C$5:$D$200,2,FALSE)</f>
        <v>Madagascar</v>
      </c>
      <c r="D40" s="136" t="str">
        <f>VLOOKUP(A40,Lists!$B$2:$G$200,3,FALSE)</f>
        <v>MDG</v>
      </c>
      <c r="E40" s="136" t="str">
        <f>VLOOKUP(A40,Lists!$B$2:$G$200,5,FALSE)</f>
        <v>Drought/drier conditions,Cyclone</v>
      </c>
      <c r="F40" s="223">
        <f t="shared" si="4"/>
        <v>6.2</v>
      </c>
      <c r="G40" s="232">
        <f t="array" ref="G40">_xlfn.IFS(F40="x", "x", F40&lt;=2, 1, F40&lt;=4, 2, F40&lt;=6, 3, F40&lt;=8, 4, F40&lt;=10, 5)</f>
        <v>4</v>
      </c>
      <c r="H40" s="224" t="str">
        <f t="shared" si="5"/>
        <v>High</v>
      </c>
      <c r="I40" s="225" t="str">
        <f>INDEX(Trends!$D$3:$D$404,MATCH(B40,Trends!$C$3:$C$404,0))</f>
        <v>Stable</v>
      </c>
      <c r="J40" s="224" t="str">
        <f>VLOOKUP($B40,Reliability!$A$3:$I$300,9,FALSE)</f>
        <v>Very High</v>
      </c>
      <c r="K40" s="224">
        <f t="shared" si="6"/>
        <v>5.5492243678209636</v>
      </c>
      <c r="L40" s="224">
        <f>VLOOKUP($B40,'Impact of the crisis'!$C$6:$N$300,12,FALSE)</f>
        <v>7.2319511848247942</v>
      </c>
      <c r="M40" s="224">
        <f>VLOOKUP($B40,'Impact of the crisis'!$C$6:$AB$300,26,FALSE)</f>
        <v>4.4512623127123776</v>
      </c>
      <c r="N40" s="224">
        <f>VLOOKUP($B40,'Conditions of people affected'!$C$6:$R$300,16,FALSE)</f>
        <v>6.984268288815727</v>
      </c>
      <c r="O40" s="224">
        <f>VLOOKUP($B40,'Conditions of people affected'!$C$6:$R$300,9,FALSE)</f>
        <v>7.8047817485938022</v>
      </c>
      <c r="P40" s="224">
        <f>VLOOKUP($B40,'Conditions of people affected'!$C$6:$R$300,15,FALSE)</f>
        <v>6.1637548290376518</v>
      </c>
      <c r="Q40" s="224">
        <f t="shared" si="7"/>
        <v>5.3324018322236206</v>
      </c>
      <c r="R40" s="224">
        <f>VLOOKUP($B40,'Complexity of the crisis'!$C$6:$AN$300,22,FALSE)</f>
        <v>5.1597976780595589</v>
      </c>
      <c r="S40" s="226">
        <f>VLOOKUP($B40,'Complexity of the crisis'!$C$6:$AN$300,38,FALSE)</f>
        <v>5.5</v>
      </c>
      <c r="T40" s="139" t="str">
        <f>VLOOKUP(B40,Lists!$C$3:$E$300,3,FALSE)</f>
        <v>Africa</v>
      </c>
      <c r="U40" s="147">
        <f>VLOOKUP(B40,'INFORM Severity - hidden'!$C$5:$V$300,20,FALSE)</f>
        <v>46203</v>
      </c>
    </row>
    <row r="41" spans="1:21">
      <c r="A41" s="135" t="str">
        <f t="array" ref="A41">IFERROR(INDEX(Lists!$B$2:$B$200,SMALL(IF(Lists!$H$2:$H$200="Yes",ROW(Lists!$B$2:$B$200)),ROW(37:37))-1,1),"")</f>
        <v>International Displacement to Mexico</v>
      </c>
      <c r="B41" s="136" t="str">
        <f>VLOOKUP(A41,Lists!$B$2:$G$200,2,FALSE)</f>
        <v>MEX003</v>
      </c>
      <c r="C41" s="136" t="str">
        <f>VLOOKUP(B41,'INFORM Severity - hidden'!$C$5:$D$200,2,FALSE)</f>
        <v>Mexico</v>
      </c>
      <c r="D41" s="136" t="str">
        <f>VLOOKUP(A41,Lists!$B$2:$G$200,3,FALSE)</f>
        <v>MEX</v>
      </c>
      <c r="E41" s="136" t="str">
        <f>VLOOKUP(A41,Lists!$B$2:$G$200,5,FALSE)</f>
        <v>International Displacement</v>
      </c>
      <c r="F41" s="223">
        <f t="shared" si="4"/>
        <v>5.8</v>
      </c>
      <c r="G41" s="232">
        <f t="array" ref="G41">_xlfn.IFS(F41="x", "x", F41&lt;=2, 1, F41&lt;=4, 2, F41&lt;=6, 3, F41&lt;=8, 4, F41&lt;=10, 5)</f>
        <v>3</v>
      </c>
      <c r="H41" s="224" t="str">
        <f t="shared" si="5"/>
        <v>Medium</v>
      </c>
      <c r="I41" s="225" t="str">
        <f>INDEX(Trends!$D$3:$D$404,MATCH(B41,Trends!$C$3:$C$404,0))</f>
        <v>Increasing</v>
      </c>
      <c r="J41" s="224" t="str">
        <f>VLOOKUP($B41,Reliability!$A$3:$I$300,9,FALSE)</f>
        <v>High</v>
      </c>
      <c r="K41" s="224">
        <f t="shared" si="6"/>
        <v>5.6722720185553444</v>
      </c>
      <c r="L41" s="224">
        <f>VLOOKUP($B41,'Impact of the crisis'!$C$6:$N$300,12,FALSE)</f>
        <v>5.3067201315515611</v>
      </c>
      <c r="M41" s="224">
        <f>VLOOKUP($B41,'Impact of the crisis'!$C$6:$AB$300,26,FALSE)</f>
        <v>5.8463219168696989</v>
      </c>
      <c r="N41" s="224">
        <f>VLOOKUP($B41,'Conditions of people affected'!$C$6:$R$300,16,FALSE)</f>
        <v>6.6027790207295602</v>
      </c>
      <c r="O41" s="224">
        <f>VLOOKUP($B41,'Conditions of people affected'!$C$6:$R$300,9,FALSE)</f>
        <v>7.2055580414591196</v>
      </c>
      <c r="P41" s="224">
        <f>VLOOKUP($B41,'Conditions of people affected'!$C$6:$R$300,15,FALSE)</f>
        <v>6.0000000000000009</v>
      </c>
      <c r="Q41" s="224">
        <f t="shared" si="7"/>
        <v>4.6270684877297157</v>
      </c>
      <c r="R41" s="224">
        <f>VLOOKUP($B41,'Complexity of the crisis'!$C$6:$AN$300,22,FALSE)</f>
        <v>5.1988411317917329</v>
      </c>
      <c r="S41" s="226">
        <f>VLOOKUP($B41,'Complexity of the crisis'!$C$6:$AN$300,38,FALSE)</f>
        <v>4</v>
      </c>
      <c r="T41" s="139" t="str">
        <f>VLOOKUP(B41,Lists!$C$3:$E$300,3,FALSE)</f>
        <v>Americas</v>
      </c>
      <c r="U41" s="147">
        <f>VLOOKUP(B41,'INFORM Severity - hidden'!$C$5:$V$300,20,FALSE)</f>
        <v>46234</v>
      </c>
    </row>
    <row r="42" spans="1:21">
      <c r="A42" s="135" t="str">
        <f t="array" ref="A42">IFERROR(INDEX(Lists!$B$2:$B$200,SMALL(IF(Lists!$H$2:$H$200="Yes",ROW(Lists!$B$2:$B$200)),ROW(38:38))-1,1),"")</f>
        <v>Complex crisis in Mali</v>
      </c>
      <c r="B42" s="136" t="str">
        <f>VLOOKUP(A42,Lists!$B$2:$G$200,2,FALSE)</f>
        <v>MLI001</v>
      </c>
      <c r="C42" s="136" t="str">
        <f>VLOOKUP(B42,'INFORM Severity - hidden'!$C$5:$D$200,2,FALSE)</f>
        <v>Mali</v>
      </c>
      <c r="D42" s="136" t="str">
        <f>VLOOKUP(A42,Lists!$B$2:$G$200,3,FALSE)</f>
        <v>MLI</v>
      </c>
      <c r="E42" s="136" t="str">
        <f>VLOOKUP(A42,Lists!$B$2:$G$200,5,FALSE)</f>
        <v>Conflict/ Violence,Drought/drier conditions,Political/economic crisis</v>
      </c>
      <c r="F42" s="223">
        <f t="shared" si="4"/>
        <v>8.6</v>
      </c>
      <c r="G42" s="232">
        <f t="array" ref="G42">_xlfn.IFS(F42="x", "x", F42&lt;=2, 1, F42&lt;=4, 2, F42&lt;=6, 3, F42&lt;=8, 4, F42&lt;=10, 5)</f>
        <v>5</v>
      </c>
      <c r="H42" s="224" t="str">
        <f t="shared" si="5"/>
        <v>Very High</v>
      </c>
      <c r="I42" s="225" t="str">
        <f>INDEX(Trends!$D$3:$D$404,MATCH(B42,Trends!$C$3:$C$404,0))</f>
        <v>Increasing</v>
      </c>
      <c r="J42" s="224" t="str">
        <f>VLOOKUP($B42,Reliability!$A$3:$I$300,9,FALSE)</f>
        <v>High</v>
      </c>
      <c r="K42" s="224">
        <f t="shared" si="6"/>
        <v>9.5334949023420332</v>
      </c>
      <c r="L42" s="224">
        <f>VLOOKUP($B42,'Impact of the crisis'!$C$6:$N$300,12,FALSE)</f>
        <v>9.8555758258700088</v>
      </c>
      <c r="M42" s="224">
        <f>VLOOKUP($B42,'Impact of the crisis'!$C$6:$AB$300,26,FALSE)</f>
        <v>9.342682314507071</v>
      </c>
      <c r="N42" s="224">
        <f>VLOOKUP($B42,'Conditions of people affected'!$C$6:$R$300,16,FALSE)</f>
        <v>7.9999519065068982</v>
      </c>
      <c r="O42" s="224">
        <f>VLOOKUP($B42,'Conditions of people affected'!$C$6:$R$300,9,FALSE)</f>
        <v>9.0909906760119572</v>
      </c>
      <c r="P42" s="224">
        <f>VLOOKUP($B42,'Conditions of people affected'!$C$6:$R$300,15,FALSE)</f>
        <v>6.9089131370018393</v>
      </c>
      <c r="Q42" s="224">
        <f t="shared" si="7"/>
        <v>8.4584750705866245</v>
      </c>
      <c r="R42" s="224">
        <f>VLOOKUP($B42,'Complexity of the crisis'!$C$6:$AN$300,22,FALSE)</f>
        <v>6.7436420303245699</v>
      </c>
      <c r="S42" s="226">
        <f>VLOOKUP($B42,'Complexity of the crisis'!$C$6:$AN$300,38,FALSE)</f>
        <v>9.5</v>
      </c>
      <c r="T42" s="139" t="str">
        <f>VLOOKUP(B42,Lists!$C$3:$E$300,3,FALSE)</f>
        <v>Africa</v>
      </c>
      <c r="U42" s="147">
        <f>VLOOKUP(B42,'INFORM Severity - hidden'!$C$5:$V$300,20,FALSE)</f>
        <v>46234</v>
      </c>
    </row>
    <row r="43" spans="1:21">
      <c r="A43" s="135" t="str">
        <f t="array" ref="A43">IFERROR(INDEX(Lists!$B$2:$B$200,SMALL(IF(Lists!$H$2:$H$200="Yes",ROW(Lists!$B$2:$B$200)),ROW(39:39))-1,1),"")</f>
        <v>Complex crisis in Myanmar</v>
      </c>
      <c r="B43" s="136" t="str">
        <f>VLOOKUP(A43,Lists!$B$2:$G$200,2,FALSE)</f>
        <v>MMR008</v>
      </c>
      <c r="C43" s="136" t="str">
        <f>VLOOKUP(B43,'INFORM Severity - hidden'!$C$5:$D$200,2,FALSE)</f>
        <v>Myanmar</v>
      </c>
      <c r="D43" s="136" t="str">
        <f>VLOOKUP(A43,Lists!$B$2:$G$200,3,FALSE)</f>
        <v>MMR</v>
      </c>
      <c r="E43" s="136" t="str">
        <f>VLOOKUP(A43,Lists!$B$2:$G$200,5,FALSE)</f>
        <v>Conflict/ Violence,Earthquake,International Displacement,Cyclone,Floods</v>
      </c>
      <c r="F43" s="223">
        <f t="shared" si="4"/>
        <v>9.5</v>
      </c>
      <c r="G43" s="232">
        <f t="array" ref="G43">_xlfn.IFS(F43="x", "x", F43&lt;=2, 1, F43&lt;=4, 2, F43&lt;=6, 3, F43&lt;=8, 4, F43&lt;=10, 5)</f>
        <v>5</v>
      </c>
      <c r="H43" s="224" t="str">
        <f t="shared" si="5"/>
        <v>Very High</v>
      </c>
      <c r="I43" s="225" t="str">
        <f>INDEX(Trends!$D$3:$D$404,MATCH(B43,Trends!$C$3:$C$404,0))</f>
        <v>Increasing</v>
      </c>
      <c r="J43" s="224" t="str">
        <f>VLOOKUP($B43,Reliability!$A$3:$I$300,9,FALSE)</f>
        <v>Very High</v>
      </c>
      <c r="K43" s="224">
        <f t="shared" si="6"/>
        <v>9.7642833379015741</v>
      </c>
      <c r="L43" s="224">
        <f>VLOOKUP($B43,'Impact of the crisis'!$C$6:$N$300,12,FALSE)</f>
        <v>9.8666050833786141</v>
      </c>
      <c r="M43" s="224">
        <f>VLOOKUP($B43,'Impact of the crisis'!$C$6:$AB$300,26,FALSE)</f>
        <v>9.7100096273024654</v>
      </c>
      <c r="N43" s="224">
        <f>VLOOKUP($B43,'Conditions of people affected'!$C$6:$R$300,16,FALSE)</f>
        <v>9.5460837887067402</v>
      </c>
      <c r="O43" s="224">
        <f>VLOOKUP($B43,'Conditions of people affected'!$C$6:$R$300,9,FALSE)</f>
        <v>10</v>
      </c>
      <c r="P43" s="224">
        <f>VLOOKUP($B43,'Conditions of people affected'!$C$6:$R$300,15,FALSE)</f>
        <v>9.0921675774134805</v>
      </c>
      <c r="Q43" s="224">
        <f t="shared" si="7"/>
        <v>9.1762197997369359</v>
      </c>
      <c r="R43" s="224">
        <f>VLOOKUP($B43,'Complexity of the crisis'!$C$6:$AN$300,22,FALSE)</f>
        <v>7.7416871629629638</v>
      </c>
      <c r="S43" s="226">
        <f>VLOOKUP($B43,'Complexity of the crisis'!$C$6:$AN$300,38,FALSE)</f>
        <v>10</v>
      </c>
      <c r="T43" s="139" t="str">
        <f>VLOOKUP(B43,Lists!$C$3:$E$300,3,FALSE)</f>
        <v>Asia</v>
      </c>
      <c r="U43" s="147">
        <f>VLOOKUP(B43,'INFORM Severity - hidden'!$C$5:$V$300,20,FALSE)</f>
        <v>46234</v>
      </c>
    </row>
    <row r="44" spans="1:21">
      <c r="A44" s="135" t="str">
        <f t="array" ref="A44">IFERROR(INDEX(Lists!$B$2:$B$200,SMALL(IF(Lists!$H$2:$H$200="Yes",ROW(Lists!$B$2:$B$200)),ROW(40:40))-1,1),"")</f>
        <v>Multiple Crises in Mozambique</v>
      </c>
      <c r="B44" s="136" t="str">
        <f>VLOOKUP(A44,Lists!$B$2:$G$200,2,FALSE)</f>
        <v>MOZ001</v>
      </c>
      <c r="C44" s="136" t="str">
        <f>VLOOKUP(B44,'INFORM Severity - hidden'!$C$5:$D$200,2,FALSE)</f>
        <v>Mozambique</v>
      </c>
      <c r="D44" s="136" t="str">
        <f>VLOOKUP(A44,Lists!$B$2:$G$200,3,FALSE)</f>
        <v>MOZ</v>
      </c>
      <c r="E44" s="136" t="str">
        <f>VLOOKUP(A44,Lists!$B$2:$G$200,5,FALSE)</f>
        <v>Conflict/ Violence,Cyclone,Drought/drier conditions</v>
      </c>
      <c r="F44" s="223">
        <f t="shared" si="4"/>
        <v>7.5</v>
      </c>
      <c r="G44" s="232">
        <f t="array" ref="G44">_xlfn.IFS(F44="x", "x", F44&lt;=2, 1, F44&lt;=4, 2, F44&lt;=6, 3, F44&lt;=8, 4, F44&lt;=10, 5)</f>
        <v>4</v>
      </c>
      <c r="H44" s="224" t="str">
        <f t="shared" si="5"/>
        <v>High</v>
      </c>
      <c r="I44" s="225" t="str">
        <f>INDEX(Trends!$D$3:$D$404,MATCH(B44,Trends!$C$3:$C$404,0))</f>
        <v>Stable</v>
      </c>
      <c r="J44" s="224" t="str">
        <f>VLOOKUP($B44,Reliability!$A$3:$I$300,9,FALSE)</f>
        <v>Very High</v>
      </c>
      <c r="K44" s="224">
        <f t="shared" si="6"/>
        <v>7.7828095087961602</v>
      </c>
      <c r="L44" s="224">
        <f>VLOOKUP($B44,'Impact of the crisis'!$C$6:$N$300,12,FALSE)</f>
        <v>8.3052349912445838</v>
      </c>
      <c r="M44" s="224">
        <f>VLOOKUP($B44,'Impact of the crisis'!$C$6:$AB$300,26,FALSE)</f>
        <v>7.4861799408207972</v>
      </c>
      <c r="N44" s="224">
        <f>VLOOKUP($B44,'Conditions of people affected'!$C$6:$R$300,16,FALSE)</f>
        <v>7.3157588889181229</v>
      </c>
      <c r="O44" s="224">
        <f>VLOOKUP($B44,'Conditions of people affected'!$C$6:$R$300,9,FALSE)</f>
        <v>7.6282426686659424</v>
      </c>
      <c r="P44" s="224">
        <f>VLOOKUP($B44,'Conditions of people affected'!$C$6:$R$300,15,FALSE)</f>
        <v>7.0032751091703034</v>
      </c>
      <c r="Q44" s="224">
        <f t="shared" si="7"/>
        <v>7.653222479935299</v>
      </c>
      <c r="R44" s="224">
        <f>VLOOKUP($B44,'Complexity of the crisis'!$C$6:$AN$300,22,FALSE)</f>
        <v>6.5318368953436918</v>
      </c>
      <c r="S44" s="226">
        <f>VLOOKUP($B44,'Complexity of the crisis'!$C$6:$AN$300,38,FALSE)</f>
        <v>8.5</v>
      </c>
      <c r="T44" s="139" t="str">
        <f>VLOOKUP(B44,Lists!$C$3:$E$300,3,FALSE)</f>
        <v>Africa</v>
      </c>
      <c r="U44" s="147">
        <f>VLOOKUP(B44,'INFORM Severity - hidden'!$C$5:$V$300,20,FALSE)</f>
        <v>46234</v>
      </c>
    </row>
    <row r="45" spans="1:21">
      <c r="A45" s="135" t="str">
        <f t="array" ref="A45">IFERROR(INDEX(Lists!$B$2:$B$200,SMALL(IF(Lists!$H$2:$H$200="Yes",ROW(Lists!$B$2:$B$200)),ROW(41:41))-1,1),"")</f>
        <v>Multiple crises in Mauritania</v>
      </c>
      <c r="B45" s="136" t="str">
        <f>VLOOKUP(A45,Lists!$B$2:$G$200,2,FALSE)</f>
        <v>MRT004</v>
      </c>
      <c r="C45" s="136" t="str">
        <f>VLOOKUP(B45,'INFORM Severity - hidden'!$C$5:$D$200,2,FALSE)</f>
        <v>Mauritania</v>
      </c>
      <c r="D45" s="136" t="str">
        <f>VLOOKUP(A45,Lists!$B$2:$G$200,3,FALSE)</f>
        <v>MRT</v>
      </c>
      <c r="E45" s="136" t="str">
        <f>VLOOKUP(A45,Lists!$B$2:$G$200,5,FALSE)</f>
        <v>Drought/drier conditions,Floods,International Displacement</v>
      </c>
      <c r="F45" s="223">
        <f t="shared" si="4"/>
        <v>6</v>
      </c>
      <c r="G45" s="232">
        <f t="array" ref="G45">_xlfn.IFS(F45="x", "x", F45&lt;=2, 1, F45&lt;=4, 2, F45&lt;=6, 3, F45&lt;=8, 4, F45&lt;=10, 5)</f>
        <v>3</v>
      </c>
      <c r="H45" s="224" t="str">
        <f t="shared" si="5"/>
        <v>Medium</v>
      </c>
      <c r="I45" s="225" t="str">
        <f>INDEX(Trends!$D$3:$D$404,MATCH(B45,Trends!$C$3:$C$404,0))</f>
        <v>Decreasing</v>
      </c>
      <c r="J45" s="224" t="str">
        <f>VLOOKUP($B45,Reliability!$A$3:$I$300,9,FALSE)</f>
        <v>High</v>
      </c>
      <c r="K45" s="224">
        <f t="shared" si="6"/>
        <v>6.6054566248790589</v>
      </c>
      <c r="L45" s="224">
        <f>VLOOKUP($B45,'Impact of the crisis'!$C$6:$N$300,12,FALSE)</f>
        <v>9.0971709108230296</v>
      </c>
      <c r="M45" s="224">
        <f>VLOOKUP($B45,'Impact of the crisis'!$C$6:$AB$300,26,FALSE)</f>
        <v>4.371830467561642</v>
      </c>
      <c r="N45" s="224">
        <f>VLOOKUP($B45,'Conditions of people affected'!$C$6:$R$300,16,FALSE)</f>
        <v>6.448701315539024</v>
      </c>
      <c r="O45" s="224">
        <f>VLOOKUP($B45,'Conditions of people affected'!$C$6:$R$300,9,FALSE)</f>
        <v>6.5173551251398072</v>
      </c>
      <c r="P45" s="224">
        <f>VLOOKUP($B45,'Conditions of people affected'!$C$6:$R$300,15,FALSE)</f>
        <v>6.3800475059382418</v>
      </c>
      <c r="Q45" s="224">
        <f t="shared" si="7"/>
        <v>4.6684716747604327</v>
      </c>
      <c r="R45" s="224">
        <f>VLOOKUP($B45,'Complexity of the crisis'!$C$6:$AN$300,22,FALSE)</f>
        <v>4.832650167222222</v>
      </c>
      <c r="S45" s="226">
        <f>VLOOKUP($B45,'Complexity of the crisis'!$C$6:$AN$300,38,FALSE)</f>
        <v>4.5</v>
      </c>
      <c r="T45" s="139" t="str">
        <f>VLOOKUP(B45,Lists!$C$3:$E$300,3,FALSE)</f>
        <v>Africa</v>
      </c>
      <c r="U45" s="147">
        <f>VLOOKUP(B45,'INFORM Severity - hidden'!$C$5:$V$300,20,FALSE)</f>
        <v>46234</v>
      </c>
    </row>
    <row r="46" spans="1:21">
      <c r="A46" s="135" t="str">
        <f t="array" ref="A46">IFERROR(INDEX(Lists!$B$2:$B$200,SMALL(IF(Lists!$H$2:$H$200="Yes",ROW(Lists!$B$2:$B$200)),ROW(42:42))-1,1),"")</f>
        <v>Climatic shocks in Malawi</v>
      </c>
      <c r="B46" s="136" t="str">
        <f>VLOOKUP(A46,Lists!$B$2:$G$200,2,FALSE)</f>
        <v>MWI002</v>
      </c>
      <c r="C46" s="136" t="str">
        <f>VLOOKUP(B46,'INFORM Severity - hidden'!$C$5:$D$200,2,FALSE)</f>
        <v>Malawi</v>
      </c>
      <c r="D46" s="136" t="str">
        <f>VLOOKUP(A46,Lists!$B$2:$G$200,3,FALSE)</f>
        <v>MWI</v>
      </c>
      <c r="E46" s="136" t="str">
        <f>VLOOKUP(A46,Lists!$B$2:$G$200,5,FALSE)</f>
        <v>Drought/drier conditions,Cyclone,Floods,Political/economic crisis</v>
      </c>
      <c r="F46" s="223">
        <f t="shared" si="4"/>
        <v>7</v>
      </c>
      <c r="G46" s="232">
        <f t="array" ref="G46">_xlfn.IFS(F46="x", "x", F46&lt;=2, 1, F46&lt;=4, 2, F46&lt;=6, 3, F46&lt;=8, 4, F46&lt;=10, 5)</f>
        <v>4</v>
      </c>
      <c r="H46" s="224" t="str">
        <f t="shared" si="5"/>
        <v>High</v>
      </c>
      <c r="I46" s="225" t="str">
        <f>INDEX(Trends!$D$3:$D$404,MATCH(B46,Trends!$C$3:$C$404,0))</f>
        <v>Increasing</v>
      </c>
      <c r="J46" s="224" t="str">
        <f>VLOOKUP($B46,Reliability!$A$3:$I$300,9,FALSE)</f>
        <v>Medium</v>
      </c>
      <c r="K46" s="224">
        <f t="shared" si="6"/>
        <v>6.915477536821685</v>
      </c>
      <c r="L46" s="224">
        <f>VLOOKUP($B46,'Impact of the crisis'!$C$6:$N$300,12,FALSE)</f>
        <v>8.9648819849791881</v>
      </c>
      <c r="M46" s="224">
        <f>VLOOKUP($B46,'Impact of the crisis'!$C$6:$AB$300,26,FALSE)</f>
        <v>5.2448919255343087</v>
      </c>
      <c r="N46" s="224">
        <f>VLOOKUP($B46,'Conditions of people affected'!$C$6:$R$300,16,FALSE)</f>
        <v>7.3748266891181977</v>
      </c>
      <c r="O46" s="224">
        <f>VLOOKUP($B46,'Conditions of people affected'!$C$6:$R$300,9,FALSE)</f>
        <v>8.7355215993987354</v>
      </c>
      <c r="P46" s="224">
        <f>VLOOKUP($B46,'Conditions of people affected'!$C$6:$R$300,15,FALSE)</f>
        <v>6.0141317788376609</v>
      </c>
      <c r="Q46" s="224">
        <f t="shared" si="7"/>
        <v>6.569235950220035</v>
      </c>
      <c r="R46" s="224">
        <f>VLOOKUP($B46,'Complexity of the crisis'!$C$6:$AN$300,22,FALSE)</f>
        <v>4.4804800470370365</v>
      </c>
      <c r="S46" s="226">
        <f>VLOOKUP($B46,'Complexity of the crisis'!$C$6:$AN$300,38,FALSE)</f>
        <v>8</v>
      </c>
      <c r="T46" s="139" t="str">
        <f>VLOOKUP(B46,Lists!$C$3:$E$300,3,FALSE)</f>
        <v>Africa</v>
      </c>
      <c r="U46" s="147">
        <f>VLOOKUP(B46,'INFORM Severity - hidden'!$C$5:$V$300,20,FALSE)</f>
        <v>46234</v>
      </c>
    </row>
    <row r="47" spans="1:21">
      <c r="A47" s="135" t="str">
        <f t="array" ref="A47">IFERROR(INDEX(Lists!$B$2:$B$200,SMALL(IF(Lists!$H$2:$H$200="Yes",ROW(Lists!$B$2:$B$200)),ROW(43:43))-1,1),"")</f>
        <v>International Displacement to Malaysia</v>
      </c>
      <c r="B47" s="136" t="str">
        <f>VLOOKUP(A47,Lists!$B$2:$G$200,2,FALSE)</f>
        <v>MYS001</v>
      </c>
      <c r="C47" s="136" t="str">
        <f>VLOOKUP(B47,'INFORM Severity - hidden'!$C$5:$D$200,2,FALSE)</f>
        <v>Malaysia</v>
      </c>
      <c r="D47" s="136" t="str">
        <f>VLOOKUP(A47,Lists!$B$2:$G$200,3,FALSE)</f>
        <v>MYS</v>
      </c>
      <c r="E47" s="136" t="str">
        <f>VLOOKUP(A47,Lists!$B$2:$G$200,5,FALSE)</f>
        <v>International Displacement</v>
      </c>
      <c r="F47" s="223">
        <f t="shared" si="4"/>
        <v>3.8</v>
      </c>
      <c r="G47" s="232">
        <f t="array" ref="G47">_xlfn.IFS(F47="x", "x", F47&lt;=2, 1, F47&lt;=4, 2, F47&lt;=6, 3, F47&lt;=8, 4, F47&lt;=10, 5)</f>
        <v>2</v>
      </c>
      <c r="H47" s="224" t="str">
        <f t="shared" si="5"/>
        <v>Low</v>
      </c>
      <c r="I47" s="225" t="str">
        <f>INDEX(Trends!$D$3:$D$404,MATCH(B47,Trends!$C$3:$C$404,0))</f>
        <v>Decreasing</v>
      </c>
      <c r="J47" s="224" t="str">
        <f>VLOOKUP($B47,Reliability!$A$3:$I$300,9,FALSE)</f>
        <v>Very High</v>
      </c>
      <c r="K47" s="224">
        <f t="shared" si="6"/>
        <v>3.7164838607573842</v>
      </c>
      <c r="L47" s="224">
        <f>VLOOKUP($B47,'Impact of the crisis'!$C$6:$N$300,12,FALSE)</f>
        <v>3.5857714134923571</v>
      </c>
      <c r="M47" s="224">
        <f>VLOOKUP($B47,'Impact of the crisis'!$C$6:$AB$300,26,FALSE)</f>
        <v>3.7809861928164628</v>
      </c>
      <c r="N47" s="224">
        <f>VLOOKUP($B47,'Conditions of people affected'!$C$6:$R$300,16,FALSE)</f>
        <v>3.9886913551630556</v>
      </c>
      <c r="O47" s="224">
        <f>VLOOKUP($B47,'Conditions of people affected'!$C$6:$R$300,9,FALSE)</f>
        <v>4.4481791705031029</v>
      </c>
      <c r="P47" s="224">
        <f>VLOOKUP($B47,'Conditions of people affected'!$C$6:$R$300,15,FALSE)</f>
        <v>3.5292035398230079</v>
      </c>
      <c r="Q47" s="224">
        <f t="shared" si="7"/>
        <v>3.4178916288916215</v>
      </c>
      <c r="R47" s="224">
        <f>VLOOKUP($B47,'Complexity of the crisis'!$C$6:$AN$300,22,FALSE)</f>
        <v>3.3348974758641976</v>
      </c>
      <c r="S47" s="226">
        <f>VLOOKUP($B47,'Complexity of the crisis'!$C$6:$AN$300,38,FALSE)</f>
        <v>3.5</v>
      </c>
      <c r="T47" s="139" t="str">
        <f>VLOOKUP(B47,Lists!$C$3:$E$300,3,FALSE)</f>
        <v>Asia</v>
      </c>
      <c r="U47" s="147">
        <f>VLOOKUP(B47,'INFORM Severity - hidden'!$C$5:$V$300,20,FALSE)</f>
        <v>46234</v>
      </c>
    </row>
    <row r="48" spans="1:21">
      <c r="A48" s="135" t="str">
        <f t="array" ref="A48">IFERROR(INDEX(Lists!$B$2:$B$200,SMALL(IF(Lists!$H$2:$H$200="Yes",ROW(Lists!$B$2:$B$200)),ROW(44:44))-1,1),"")</f>
        <v>Drought in Namibia</v>
      </c>
      <c r="B48" s="136" t="str">
        <f>VLOOKUP(A48,Lists!$B$2:$G$200,2,FALSE)</f>
        <v>NAM002</v>
      </c>
      <c r="C48" s="136" t="str">
        <f>VLOOKUP(B48,'INFORM Severity - hidden'!$C$5:$D$200,2,FALSE)</f>
        <v>Namibia</v>
      </c>
      <c r="D48" s="136" t="str">
        <f>VLOOKUP(A48,Lists!$B$2:$G$200,3,FALSE)</f>
        <v>NAM</v>
      </c>
      <c r="E48" s="136" t="str">
        <f>VLOOKUP(A48,Lists!$B$2:$G$200,5,FALSE)</f>
        <v>Drought/drier conditions</v>
      </c>
      <c r="F48" s="223">
        <f t="shared" si="4"/>
        <v>5.3</v>
      </c>
      <c r="G48" s="232">
        <f t="array" ref="G48">_xlfn.IFS(F48="x", "x", F48&lt;=2, 1, F48&lt;=4, 2, F48&lt;=6, 3, F48&lt;=8, 4, F48&lt;=10, 5)</f>
        <v>3</v>
      </c>
      <c r="H48" s="224" t="str">
        <f t="shared" si="5"/>
        <v>Medium</v>
      </c>
      <c r="I48" s="225" t="str">
        <f>INDEX(Trends!$D$3:$D$404,MATCH(B48,Trends!$C$3:$C$404,0))</f>
        <v>Stable</v>
      </c>
      <c r="J48" s="224" t="str">
        <f>VLOOKUP($B48,Reliability!$A$3:$I$300,9,FALSE)</f>
        <v>Medium</v>
      </c>
      <c r="K48" s="224">
        <f t="shared" si="6"/>
        <v>5.8759212082568002</v>
      </c>
      <c r="L48" s="224">
        <f>VLOOKUP($B48,'Impact of the crisis'!$C$6:$N$300,12,FALSE)</f>
        <v>8.6803251681296771</v>
      </c>
      <c r="M48" s="224">
        <f>VLOOKUP($B48,'Impact of the crisis'!$C$6:$AB$300,26,FALSE)</f>
        <v>3.4282089623729473</v>
      </c>
      <c r="N48" s="224">
        <f>VLOOKUP($B48,'Conditions of people affected'!$C$6:$R$300,16,FALSE)</f>
        <v>5.6844336051497999</v>
      </c>
      <c r="O48" s="224">
        <f>VLOOKUP($B48,'Conditions of people affected'!$C$6:$R$300,9,FALSE)</f>
        <v>5.3688672102995989</v>
      </c>
      <c r="P48" s="224">
        <f>VLOOKUP($B48,'Conditions of people affected'!$C$6:$R$300,15,FALSE)</f>
        <v>6.0000000000000009</v>
      </c>
      <c r="Q48" s="224">
        <f t="shared" si="7"/>
        <v>4.2305662746436363</v>
      </c>
      <c r="R48" s="224">
        <f>VLOOKUP($B48,'Complexity of the crisis'!$C$6:$AN$300,22,FALSE)</f>
        <v>4.4536568108024692</v>
      </c>
      <c r="S48" s="226">
        <f>VLOOKUP($B48,'Complexity of the crisis'!$C$6:$AN$300,38,FALSE)</f>
        <v>4</v>
      </c>
      <c r="T48" s="139" t="str">
        <f>VLOOKUP(B48,Lists!$C$3:$E$300,3,FALSE)</f>
        <v>Africa</v>
      </c>
      <c r="U48" s="147">
        <f>VLOOKUP(B48,'INFORM Severity - hidden'!$C$5:$V$300,20,FALSE)</f>
        <v>46234</v>
      </c>
    </row>
    <row r="49" spans="1:21">
      <c r="A49" s="135" t="str">
        <f t="array" ref="A49">IFERROR(INDEX(Lists!$B$2:$B$200,SMALL(IF(Lists!$H$2:$H$200="Yes",ROW(Lists!$B$2:$B$200)),ROW(45:45))-1,1),"")</f>
        <v>Complex crisis in Niger</v>
      </c>
      <c r="B49" s="136" t="str">
        <f>VLOOKUP(A49,Lists!$B$2:$G$200,2,FALSE)</f>
        <v>NER006</v>
      </c>
      <c r="C49" s="136" t="str">
        <f>VLOOKUP(B49,'INFORM Severity - hidden'!$C$5:$D$200,2,FALSE)</f>
        <v>Niger</v>
      </c>
      <c r="D49" s="136" t="str">
        <f>VLOOKUP(A49,Lists!$B$2:$G$200,3,FALSE)</f>
        <v>NER</v>
      </c>
      <c r="E49" s="136" t="str">
        <f>VLOOKUP(A49,Lists!$B$2:$G$200,5,FALSE)</f>
        <v>Conflict/ Violence,Drought/drier conditions,Floods</v>
      </c>
      <c r="F49" s="223">
        <f t="shared" si="4"/>
        <v>7.8</v>
      </c>
      <c r="G49" s="232">
        <f t="array" ref="G49">_xlfn.IFS(F49="x", "x", F49&lt;=2, 1, F49&lt;=4, 2, F49&lt;=6, 3, F49&lt;=8, 4, F49&lt;=10, 5)</f>
        <v>4</v>
      </c>
      <c r="H49" s="224" t="str">
        <f t="shared" si="5"/>
        <v>High</v>
      </c>
      <c r="I49" s="225" t="str">
        <f>INDEX(Trends!$D$3:$D$404,MATCH(B49,Trends!$C$3:$C$404,0))</f>
        <v>Increasing</v>
      </c>
      <c r="J49" s="224" t="str">
        <f>VLOOKUP($B49,Reliability!$A$3:$I$300,9,FALSE)</f>
        <v>High</v>
      </c>
      <c r="K49" s="224">
        <f t="shared" si="6"/>
        <v>7.3895738418925685</v>
      </c>
      <c r="L49" s="224">
        <f>VLOOKUP($B49,'Impact of the crisis'!$C$6:$N$300,12,FALSE)</f>
        <v>7.0482449668890466</v>
      </c>
      <c r="M49" s="224">
        <f>VLOOKUP($B49,'Impact of the crisis'!$C$6:$AB$300,26,FALSE)</f>
        <v>7.5493293822301961</v>
      </c>
      <c r="N49" s="224">
        <f>VLOOKUP($B49,'Conditions of people affected'!$C$6:$R$300,16,FALSE)</f>
        <v>7.5627572565310004</v>
      </c>
      <c r="O49" s="224">
        <f>VLOOKUP($B49,'Conditions of people affected'!$C$6:$R$300,9,FALSE)</f>
        <v>8.295638994389801</v>
      </c>
      <c r="P49" s="224">
        <f>VLOOKUP($B49,'Conditions of people affected'!$C$6:$R$300,15,FALSE)</f>
        <v>6.8298755186721998</v>
      </c>
      <c r="Q49" s="224">
        <f t="shared" si="7"/>
        <v>8.393730035944472</v>
      </c>
      <c r="R49" s="224">
        <f>VLOOKUP($B49,'Complexity of the crisis'!$C$6:$AN$300,22,FALSE)</f>
        <v>6.5278394442790999</v>
      </c>
      <c r="S49" s="226">
        <f>VLOOKUP($B49,'Complexity of the crisis'!$C$6:$AN$300,38,FALSE)</f>
        <v>9.5</v>
      </c>
      <c r="T49" s="139" t="str">
        <f>VLOOKUP(B49,Lists!$C$3:$E$300,3,FALSE)</f>
        <v>Africa</v>
      </c>
      <c r="U49" s="147">
        <f>VLOOKUP(B49,'INFORM Severity - hidden'!$C$5:$V$300,20,FALSE)</f>
        <v>46234</v>
      </c>
    </row>
    <row r="50" spans="1:21">
      <c r="A50" s="135" t="str">
        <f t="array" ref="A50">IFERROR(INDEX(Lists!$B$2:$B$200,SMALL(IF(Lists!$H$2:$H$200="Yes",ROW(Lists!$B$2:$B$200)),ROW(46:46))-1,1),"")</f>
        <v>Multiple Crises in Nigeria</v>
      </c>
      <c r="B50" s="136" t="str">
        <f>VLOOKUP(A50,Lists!$B$2:$G$200,2,FALSE)</f>
        <v>NGA009</v>
      </c>
      <c r="C50" s="136" t="str">
        <f>VLOOKUP(B50,'INFORM Severity - hidden'!$C$5:$D$200,2,FALSE)</f>
        <v>Nigeria</v>
      </c>
      <c r="D50" s="136" t="str">
        <f>VLOOKUP(A50,Lists!$B$2:$G$200,3,FALSE)</f>
        <v>NGA</v>
      </c>
      <c r="E50" s="136" t="str">
        <f>VLOOKUP(A50,Lists!$B$2:$G$200,5,FALSE)</f>
        <v>Conflict/ Violence,International Displacement</v>
      </c>
      <c r="F50" s="223">
        <f t="shared" si="4"/>
        <v>8.5</v>
      </c>
      <c r="G50" s="232">
        <f t="array" ref="G50">_xlfn.IFS(F50="x", "x", F50&lt;=2, 1, F50&lt;=4, 2, F50&lt;=6, 3, F50&lt;=8, 4, F50&lt;=10, 5)</f>
        <v>5</v>
      </c>
      <c r="H50" s="224" t="str">
        <f t="shared" si="5"/>
        <v>Very High</v>
      </c>
      <c r="I50" s="225" t="str">
        <f>INDEX(Trends!$D$3:$D$404,MATCH(B50,Trends!$C$3:$C$404,0))</f>
        <v>Increasing</v>
      </c>
      <c r="J50" s="224" t="str">
        <f>VLOOKUP($B50,Reliability!$A$3:$I$300,9,FALSE)</f>
        <v>Very High</v>
      </c>
      <c r="K50" s="224">
        <f t="shared" si="6"/>
        <v>8.4992713730759011</v>
      </c>
      <c r="L50" s="224">
        <f>VLOOKUP($B50,'Impact of the crisis'!$C$6:$N$300,12,FALSE)</f>
        <v>7.8070517211772605</v>
      </c>
      <c r="M50" s="224">
        <f>VLOOKUP($B50,'Impact of the crisis'!$C$6:$AB$300,26,FALSE)</f>
        <v>8.7889311917743509</v>
      </c>
      <c r="N50" s="224">
        <f>VLOOKUP($B50,'Conditions of people affected'!$C$6:$R$300,16,FALSE)</f>
        <v>8.5062220055735924</v>
      </c>
      <c r="O50" s="224">
        <f>VLOOKUP($B50,'Conditions of people affected'!$C$6:$R$300,9,FALSE)</f>
        <v>10</v>
      </c>
      <c r="P50" s="224">
        <f>VLOOKUP($B50,'Conditions of people affected'!$C$6:$R$300,15,FALSE)</f>
        <v>7.012444011147184</v>
      </c>
      <c r="Q50" s="224">
        <f t="shared" si="7"/>
        <v>8.4005623745433056</v>
      </c>
      <c r="R50" s="224">
        <f>VLOOKUP($B50,'Complexity of the crisis'!$C$6:$AN$300,22,FALSE)</f>
        <v>6.550858002160493</v>
      </c>
      <c r="S50" s="226">
        <f>VLOOKUP($B50,'Complexity of the crisis'!$C$6:$AN$300,38,FALSE)</f>
        <v>9.5</v>
      </c>
      <c r="T50" s="139" t="str">
        <f>VLOOKUP(B50,Lists!$C$3:$E$300,3,FALSE)</f>
        <v>Africa</v>
      </c>
      <c r="U50" s="147">
        <f>VLOOKUP(B50,'INFORM Severity - hidden'!$C$5:$V$300,20,FALSE)</f>
        <v>46203</v>
      </c>
    </row>
    <row r="51" spans="1:21">
      <c r="A51" s="135" t="str">
        <f t="array" ref="A51">IFERROR(INDEX(Lists!$B$2:$B$200,SMALL(IF(Lists!$H$2:$H$200="Yes",ROW(Lists!$B$2:$B$200)),ROW(47:47))-1,1),"")</f>
        <v>Multiple crises in Pakistan</v>
      </c>
      <c r="B51" s="136" t="str">
        <f>VLOOKUP(A51,Lists!$B$2:$G$200,2,FALSE)</f>
        <v>PAK008</v>
      </c>
      <c r="C51" s="136" t="str">
        <f>VLOOKUP(B51,'INFORM Severity - hidden'!$C$5:$D$200,2,FALSE)</f>
        <v>Pakistan</v>
      </c>
      <c r="D51" s="136" t="str">
        <f>VLOOKUP(A51,Lists!$B$2:$G$200,3,FALSE)</f>
        <v>PAK</v>
      </c>
      <c r="E51" s="136" t="str">
        <f>VLOOKUP(A51,Lists!$B$2:$G$200,5,FALSE)</f>
        <v>Floods,International Displacement,Political/economic crisis,Conflict/ Violence</v>
      </c>
      <c r="F51" s="223">
        <f t="shared" si="4"/>
        <v>8.1</v>
      </c>
      <c r="G51" s="232">
        <f t="array" ref="G51">_xlfn.IFS(F51="x", "x", F51&lt;=2, 1, F51&lt;=4, 2, F51&lt;=6, 3, F51&lt;=8, 4, F51&lt;=10, 5)</f>
        <v>5</v>
      </c>
      <c r="H51" s="224" t="str">
        <f t="shared" si="5"/>
        <v>Very High</v>
      </c>
      <c r="I51" s="225" t="str">
        <f>INDEX(Trends!$D$3:$D$404,MATCH(B51,Trends!$C$3:$C$404,0))</f>
        <v>Stable</v>
      </c>
      <c r="J51" s="224" t="str">
        <f>VLOOKUP($B51,Reliability!$A$3:$I$300,9,FALSE)</f>
        <v>High</v>
      </c>
      <c r="K51" s="224">
        <f t="shared" si="6"/>
        <v>7.8937911048125855</v>
      </c>
      <c r="L51" s="224">
        <f>VLOOKUP($B51,'Impact of the crisis'!$C$6:$N$300,12,FALSE)</f>
        <v>7.4133822408997059</v>
      </c>
      <c r="M51" s="224">
        <f>VLOOKUP($B51,'Impact of the crisis'!$C$6:$AB$300,26,FALSE)</f>
        <v>8.1100567846658187</v>
      </c>
      <c r="N51" s="224">
        <f>VLOOKUP($B51,'Conditions of people affected'!$C$6:$R$300,16,FALSE)</f>
        <v>8.55524141327545</v>
      </c>
      <c r="O51" s="224">
        <f>VLOOKUP($B51,'Conditions of people affected'!$C$6:$R$300,9,FALSE)</f>
        <v>10</v>
      </c>
      <c r="P51" s="224">
        <f>VLOOKUP($B51,'Conditions of people affected'!$C$6:$R$300,15,FALSE)</f>
        <v>7.1104828265508999</v>
      </c>
      <c r="Q51" s="224">
        <f t="shared" si="7"/>
        <v>7.4689233550627936</v>
      </c>
      <c r="R51" s="224">
        <f>VLOOKUP($B51,'Complexity of the crisis'!$C$6:$AN$300,22,FALSE)</f>
        <v>6.8471902235120226</v>
      </c>
      <c r="S51" s="226">
        <f>VLOOKUP($B51,'Complexity of the crisis'!$C$6:$AN$300,38,FALSE)</f>
        <v>8</v>
      </c>
      <c r="T51" s="139" t="str">
        <f>VLOOKUP(B51,Lists!$C$3:$E$300,3,FALSE)</f>
        <v>Asia</v>
      </c>
      <c r="U51" s="147">
        <f>VLOOKUP(B51,'INFORM Severity - hidden'!$C$5:$V$300,20,FALSE)</f>
        <v>46234</v>
      </c>
    </row>
    <row r="52" spans="1:21">
      <c r="A52" s="135" t="str">
        <f t="array" ref="A52">IFERROR(INDEX(Lists!$B$2:$B$200,SMALL(IF(Lists!$H$2:$H$200="Yes",ROW(Lists!$B$2:$B$200)),ROW(48:48))-1,1),"")</f>
        <v>Displacement from Venezuela to Panama</v>
      </c>
      <c r="B52" s="136" t="str">
        <f>VLOOKUP(A52,Lists!$B$2:$G$200,2,FALSE)</f>
        <v>PAN002</v>
      </c>
      <c r="C52" s="136" t="str">
        <f>VLOOKUP(B52,'INFORM Severity - hidden'!$C$5:$D$200,2,FALSE)</f>
        <v>Panama</v>
      </c>
      <c r="D52" s="136" t="str">
        <f>VLOOKUP(A52,Lists!$B$2:$G$200,3,FALSE)</f>
        <v>PAN</v>
      </c>
      <c r="E52" s="136" t="str">
        <f>VLOOKUP(A52,Lists!$B$2:$G$200,5,FALSE)</f>
        <v>International Displacement</v>
      </c>
      <c r="F52" s="223">
        <f t="shared" si="4"/>
        <v>3.8</v>
      </c>
      <c r="G52" s="232">
        <f t="array" ref="G52">_xlfn.IFS(F52="x", "x", F52&lt;=2, 1, F52&lt;=4, 2, F52&lt;=6, 3, F52&lt;=8, 4, F52&lt;=10, 5)</f>
        <v>2</v>
      </c>
      <c r="H52" s="224" t="str">
        <f t="shared" si="5"/>
        <v>Low</v>
      </c>
      <c r="I52" s="225" t="str">
        <f>INDEX(Trends!$D$3:$D$404,MATCH(B52,Trends!$C$3:$C$404,0))</f>
        <v>Decreasing</v>
      </c>
      <c r="J52" s="224" t="str">
        <f>VLOOKUP($B52,Reliability!$A$3:$I$300,9,FALSE)</f>
        <v>Very High</v>
      </c>
      <c r="K52" s="224">
        <f t="shared" si="6"/>
        <v>5.2412017670579374</v>
      </c>
      <c r="L52" s="224">
        <f>VLOOKUP($B52,'Impact of the crisis'!$C$6:$N$300,12,FALSE)</f>
        <v>7.6931859529336499</v>
      </c>
      <c r="M52" s="224">
        <f>VLOOKUP($B52,'Impact of the crisis'!$C$6:$AB$300,26,FALSE)</f>
        <v>3.4186410163026464</v>
      </c>
      <c r="N52" s="224">
        <f>VLOOKUP($B52,'Conditions of people affected'!$C$6:$R$300,16,FALSE)</f>
        <v>2.7155441913518716</v>
      </c>
      <c r="O52" s="224">
        <f>VLOOKUP($B52,'Conditions of people affected'!$C$6:$R$300,9,FALSE)</f>
        <v>2.3006536000950462</v>
      </c>
      <c r="P52" s="224">
        <f>VLOOKUP($B52,'Conditions of people affected'!$C$6:$R$300,15,FALSE)</f>
        <v>3.1304347826086976</v>
      </c>
      <c r="Q52" s="224">
        <f t="shared" si="7"/>
        <v>4.2496518811122046</v>
      </c>
      <c r="R52" s="224">
        <f>VLOOKUP($B52,'Complexity of the crisis'!$C$6:$AN$300,22,FALSE)</f>
        <v>3.9898236340617892</v>
      </c>
      <c r="S52" s="226">
        <f>VLOOKUP($B52,'Complexity of the crisis'!$C$6:$AN$300,38,FALSE)</f>
        <v>4.5</v>
      </c>
      <c r="T52" s="139" t="str">
        <f>VLOOKUP(B52,Lists!$C$3:$E$300,3,FALSE)</f>
        <v>Americas</v>
      </c>
      <c r="U52" s="147">
        <f>VLOOKUP(B52,'INFORM Severity - hidden'!$C$5:$V$300,20,FALSE)</f>
        <v>46234</v>
      </c>
    </row>
    <row r="53" spans="1:21">
      <c r="A53" s="135" t="str">
        <f t="array" ref="A53">IFERROR(INDEX(Lists!$B$2:$B$200,SMALL(IF(Lists!$H$2:$H$200="Yes",ROW(Lists!$B$2:$B$200)),ROW(49:49))-1,1),"")</f>
        <v>Displacement from Venezuela to Peru</v>
      </c>
      <c r="B53" s="136" t="str">
        <f>VLOOKUP(A53,Lists!$B$2:$G$200,2,FALSE)</f>
        <v>PER002</v>
      </c>
      <c r="C53" s="136" t="str">
        <f>VLOOKUP(B53,'INFORM Severity - hidden'!$C$5:$D$200,2,FALSE)</f>
        <v>Peru</v>
      </c>
      <c r="D53" s="136" t="str">
        <f>VLOOKUP(A53,Lists!$B$2:$G$200,3,FALSE)</f>
        <v>PER</v>
      </c>
      <c r="E53" s="136" t="str">
        <f>VLOOKUP(A53,Lists!$B$2:$G$200,5,FALSE)</f>
        <v>International Displacement</v>
      </c>
      <c r="F53" s="223">
        <f t="shared" si="4"/>
        <v>6</v>
      </c>
      <c r="G53" s="232">
        <f t="array" ref="G53">_xlfn.IFS(F53="x", "x", F53&lt;=2, 1, F53&lt;=4, 2, F53&lt;=6, 3, F53&lt;=8, 4, F53&lt;=10, 5)</f>
        <v>3</v>
      </c>
      <c r="H53" s="224" t="str">
        <f t="shared" si="5"/>
        <v>Medium</v>
      </c>
      <c r="I53" s="225" t="str">
        <f>INDEX(Trends!$D$3:$D$404,MATCH(B53,Trends!$C$3:$C$404,0))</f>
        <v>Stable</v>
      </c>
      <c r="J53" s="224" t="str">
        <f>VLOOKUP($B53,Reliability!$A$3:$I$300,9,FALSE)</f>
        <v>Very High</v>
      </c>
      <c r="K53" s="224">
        <f t="shared" si="6"/>
        <v>6.4773329118690262</v>
      </c>
      <c r="L53" s="224">
        <f>VLOOKUP($B53,'Impact of the crisis'!$C$6:$N$300,12,FALSE)</f>
        <v>7.7913375052987721</v>
      </c>
      <c r="M53" s="224">
        <f>VLOOKUP($B53,'Impact of the crisis'!$C$6:$AB$300,26,FALSE)</f>
        <v>5.6365585583754854</v>
      </c>
      <c r="N53" s="224">
        <f>VLOOKUP($B53,'Conditions of people affected'!$C$6:$R$300,16,FALSE)</f>
        <v>6.8543340654354328</v>
      </c>
      <c r="O53" s="224">
        <f>VLOOKUP($B53,'Conditions of people affected'!$C$6:$R$300,9,FALSE)</f>
        <v>7.7086681308708638</v>
      </c>
      <c r="P53" s="224">
        <f>VLOOKUP($B53,'Conditions of people affected'!$C$6:$R$300,15,FALSE)</f>
        <v>6.0000000000000009</v>
      </c>
      <c r="Q53" s="224">
        <f t="shared" si="7"/>
        <v>4.2247043088166629</v>
      </c>
      <c r="R53" s="224">
        <f>VLOOKUP($B53,'Complexity of the crisis'!$C$6:$AN$300,22,FALSE)</f>
        <v>3.9379449292592592</v>
      </c>
      <c r="S53" s="226">
        <f>VLOOKUP($B53,'Complexity of the crisis'!$C$6:$AN$300,38,FALSE)</f>
        <v>4.5</v>
      </c>
      <c r="T53" s="139" t="str">
        <f>VLOOKUP(B53,Lists!$C$3:$E$300,3,FALSE)</f>
        <v>Americas</v>
      </c>
      <c r="U53" s="147">
        <f>VLOOKUP(B53,'INFORM Severity - hidden'!$C$5:$V$300,20,FALSE)</f>
        <v>46234</v>
      </c>
    </row>
    <row r="54" spans="1:21">
      <c r="A54" s="135" t="str">
        <f t="array" ref="A54">IFERROR(INDEX(Lists!$B$2:$B$200,SMALL(IF(Lists!$H$2:$H$200="Yes",ROW(Lists!$B$2:$B$200)),ROW(50:50))-1,1),"")</f>
        <v>Multiple crises in the Philippines</v>
      </c>
      <c r="B54" s="136" t="str">
        <f>VLOOKUP(A54,Lists!$B$2:$G$200,2,FALSE)</f>
        <v>PHL001</v>
      </c>
      <c r="C54" s="136" t="str">
        <f>VLOOKUP(B54,'INFORM Severity - hidden'!$C$5:$D$200,2,FALSE)</f>
        <v>Philippines</v>
      </c>
      <c r="D54" s="136" t="str">
        <f>VLOOKUP(A54,Lists!$B$2:$G$200,3,FALSE)</f>
        <v>PHL</v>
      </c>
      <c r="E54" s="136" t="str">
        <f>VLOOKUP(A54,Lists!$B$2:$G$200,5,FALSE)</f>
        <v>Conflict/ Violence,Cyclone,Floods</v>
      </c>
      <c r="F54" s="223">
        <f t="shared" si="4"/>
        <v>6.1</v>
      </c>
      <c r="G54" s="232">
        <f t="array" ref="G54">_xlfn.IFS(F54="x", "x", F54&lt;=2, 1, F54&lt;=4, 2, F54&lt;=6, 3, F54&lt;=8, 4, F54&lt;=10, 5)</f>
        <v>4</v>
      </c>
      <c r="H54" s="224" t="str">
        <f t="shared" si="5"/>
        <v>High</v>
      </c>
      <c r="I54" s="225" t="str">
        <f>INDEX(Trends!$D$3:$D$404,MATCH(B54,Trends!$C$3:$C$404,0))</f>
        <v>Increasing</v>
      </c>
      <c r="J54" s="224" t="str">
        <f>VLOOKUP($B54,Reliability!$A$3:$I$300,9,FALSE)</f>
        <v>Very High</v>
      </c>
      <c r="K54" s="224">
        <f t="shared" si="6"/>
        <v>5.3617689962612758</v>
      </c>
      <c r="L54" s="224">
        <f>VLOOKUP($B54,'Impact of the crisis'!$C$6:$N$300,12,FALSE)</f>
        <v>2.4245378205643555</v>
      </c>
      <c r="M54" s="224">
        <f>VLOOKUP($B54,'Impact of the crisis'!$C$6:$AB$300,26,FALSE)</f>
        <v>6.4337275597136365</v>
      </c>
      <c r="N54" s="224">
        <f>VLOOKUP($B54,'Conditions of people affected'!$C$6:$R$300,16,FALSE)</f>
        <v>6.6335431252734232</v>
      </c>
      <c r="O54" s="224">
        <f>VLOOKUP($B54,'Conditions of people affected'!$C$6:$R$300,9,FALSE)</f>
        <v>7.2670862505468454</v>
      </c>
      <c r="P54" s="224">
        <f>VLOOKUP($B54,'Conditions of people affected'!$C$6:$R$300,15,FALSE)</f>
        <v>6.0000000000000009</v>
      </c>
      <c r="Q54" s="224">
        <f t="shared" si="7"/>
        <v>5.8047271366106434</v>
      </c>
      <c r="R54" s="224">
        <f>VLOOKUP($B54,'Complexity of the crisis'!$C$6:$AN$300,22,FALSE)</f>
        <v>5.0046195939178979</v>
      </c>
      <c r="S54" s="226">
        <f>VLOOKUP($B54,'Complexity of the crisis'!$C$6:$AN$300,38,FALSE)</f>
        <v>6.5</v>
      </c>
      <c r="T54" s="139" t="str">
        <f>VLOOKUP(B54,Lists!$C$3:$E$300,3,FALSE)</f>
        <v>Asia</v>
      </c>
      <c r="U54" s="147">
        <f>VLOOKUP(B54,'INFORM Severity - hidden'!$C$5:$V$300,20,FALSE)</f>
        <v>46234</v>
      </c>
    </row>
    <row r="55" spans="1:21">
      <c r="A55" s="135" t="str">
        <f t="array" ref="A55">IFERROR(INDEX(Lists!$B$2:$B$200,SMALL(IF(Lists!$H$2:$H$200="Yes",ROW(Lists!$B$2:$B$200)),ROW(51:51))-1,1),"")</f>
        <v>Multiple crises in Palestine</v>
      </c>
      <c r="B55" s="136" t="str">
        <f>VLOOKUP(A55,Lists!$B$2:$G$200,2,FALSE)</f>
        <v>PSE002</v>
      </c>
      <c r="C55" s="136" t="str">
        <f>VLOOKUP(B55,'INFORM Severity - hidden'!$C$5:$D$200,2,FALSE)</f>
        <v>Palestine</v>
      </c>
      <c r="D55" s="136" t="str">
        <f>VLOOKUP(A55,Lists!$B$2:$G$200,3,FALSE)</f>
        <v>PSE</v>
      </c>
      <c r="E55" s="136" t="str">
        <f>VLOOKUP(A55,Lists!$B$2:$G$200,5,FALSE)</f>
        <v>Conflict/ Violence</v>
      </c>
      <c r="F55" s="223">
        <f t="shared" si="4"/>
        <v>8.6</v>
      </c>
      <c r="G55" s="232">
        <f t="array" ref="G55">_xlfn.IFS(F55="x", "x", F55&lt;=2, 1, F55&lt;=4, 2, F55&lt;=6, 3, F55&lt;=8, 4, F55&lt;=10, 5)</f>
        <v>5</v>
      </c>
      <c r="H55" s="224" t="str">
        <f t="shared" si="5"/>
        <v>Very High</v>
      </c>
      <c r="I55" s="225" t="str">
        <f>INDEX(Trends!$D$3:$D$404,MATCH(B55,Trends!$C$3:$C$404,0))</f>
        <v>Stable</v>
      </c>
      <c r="J55" s="224" t="str">
        <f>VLOOKUP($B55,Reliability!$A$3:$I$300,9,FALSE)</f>
        <v>High</v>
      </c>
      <c r="K55" s="224">
        <f t="shared" si="6"/>
        <v>8.7900262236348254</v>
      </c>
      <c r="L55" s="224">
        <f>VLOOKUP($B55,'Impact of the crisis'!$C$6:$N$300,12,FALSE)</f>
        <v>6.9342173348698131</v>
      </c>
      <c r="M55" s="224">
        <f>VLOOKUP($B55,'Impact of the crisis'!$C$6:$AB$300,26,FALSE)</f>
        <v>9.3808572761565046</v>
      </c>
      <c r="N55" s="224">
        <f>VLOOKUP($B55,'Conditions of people affected'!$C$6:$R$300,16,FALSE)</f>
        <v>8.2717020649946296</v>
      </c>
      <c r="O55" s="224">
        <f>VLOOKUP($B55,'Conditions of people affected'!$C$6:$R$300,9,FALSE)</f>
        <v>8.529028568443886</v>
      </c>
      <c r="P55" s="224">
        <f>VLOOKUP($B55,'Conditions of people affected'!$C$6:$R$300,15,FALSE)</f>
        <v>8.0143755615453731</v>
      </c>
      <c r="Q55" s="224">
        <f t="shared" si="7"/>
        <v>8.7993570811628921</v>
      </c>
      <c r="R55" s="224">
        <f>VLOOKUP($B55,'Complexity of the crisis'!$C$6:$AN$300,22,FALSE)</f>
        <v>6.3013250856274681</v>
      </c>
      <c r="S55" s="226">
        <f>VLOOKUP($B55,'Complexity of the crisis'!$C$6:$AN$300,38,FALSE)</f>
        <v>10</v>
      </c>
      <c r="T55" s="139" t="str">
        <f>VLOOKUP(B55,Lists!$C$3:$E$300,3,FALSE)</f>
        <v>Middle east</v>
      </c>
      <c r="U55" s="147">
        <f>VLOOKUP(B55,'INFORM Severity - hidden'!$C$5:$V$300,20,FALSE)</f>
        <v>46234</v>
      </c>
    </row>
    <row r="56" spans="1:21">
      <c r="A56" s="135" t="str">
        <f t="array" ref="A56">IFERROR(INDEX(Lists!$B$2:$B$200,SMALL(IF(Lists!$H$2:$H$200="Yes",ROW(Lists!$B$2:$B$200)),ROW(52:52))-1,1),"")</f>
        <v>Complex crisis in Sudan</v>
      </c>
      <c r="B56" s="136" t="str">
        <f>VLOOKUP(A56,Lists!$B$2:$G$200,2,FALSE)</f>
        <v>SDN001</v>
      </c>
      <c r="C56" s="136" t="str">
        <f>VLOOKUP(B56,'INFORM Severity - hidden'!$C$5:$D$200,2,FALSE)</f>
        <v>Sudan</v>
      </c>
      <c r="D56" s="136" t="str">
        <f>VLOOKUP(A56,Lists!$B$2:$G$200,3,FALSE)</f>
        <v>SDN</v>
      </c>
      <c r="E56" s="136" t="str">
        <f>VLOOKUP(A56,Lists!$B$2:$G$200,5,FALSE)</f>
        <v>International Displacement,Conflict/ Violence,Political/economic crisis</v>
      </c>
      <c r="F56" s="223">
        <f t="shared" si="4"/>
        <v>9.6</v>
      </c>
      <c r="G56" s="232">
        <f t="array" ref="G56">_xlfn.IFS(F56="x", "x", F56&lt;=2, 1, F56&lt;=4, 2, F56&lt;=6, 3, F56&lt;=8, 4, F56&lt;=10, 5)</f>
        <v>5</v>
      </c>
      <c r="H56" s="224" t="str">
        <f t="shared" si="5"/>
        <v>Very High</v>
      </c>
      <c r="I56" s="225" t="str">
        <f>INDEX(Trends!$D$3:$D$404,MATCH(B56,Trends!$C$3:$C$404,0))</f>
        <v>Decreasing</v>
      </c>
      <c r="J56" s="224" t="str">
        <f>VLOOKUP($B56,Reliability!$A$3:$I$300,9,FALSE)</f>
        <v>High</v>
      </c>
      <c r="K56" s="224">
        <f t="shared" si="6"/>
        <v>9.9864392179016477</v>
      </c>
      <c r="L56" s="224">
        <f>VLOOKUP($B56,'Impact of the crisis'!$C$6:$N$300,12,FALSE)</f>
        <v>9.963306102169712</v>
      </c>
      <c r="M56" s="224">
        <f>VLOOKUP($B56,'Impact of the crisis'!$C$6:$AB$300,26,FALSE)</f>
        <v>9.9978303477805213</v>
      </c>
      <c r="N56" s="224">
        <f>VLOOKUP($B56,'Conditions of people affected'!$C$6:$R$300,16,FALSE)</f>
        <v>9.6541586073500962</v>
      </c>
      <c r="O56" s="224">
        <f>VLOOKUP($B56,'Conditions of people affected'!$C$6:$R$300,9,FALSE)</f>
        <v>10</v>
      </c>
      <c r="P56" s="224">
        <f>VLOOKUP($B56,'Conditions of people affected'!$C$6:$R$300,15,FALSE)</f>
        <v>9.3083172147001925</v>
      </c>
      <c r="Q56" s="224">
        <f t="shared" si="7"/>
        <v>9.0327372045543282</v>
      </c>
      <c r="R56" s="224">
        <f>VLOOKUP($B56,'Complexity of the crisis'!$C$6:$AN$300,22,FALSE)</f>
        <v>8.4299564311728403</v>
      </c>
      <c r="S56" s="226">
        <f>VLOOKUP($B56,'Complexity of the crisis'!$C$6:$AN$300,38,FALSE)</f>
        <v>9.5</v>
      </c>
      <c r="T56" s="139" t="str">
        <f>VLOOKUP(B56,Lists!$C$3:$E$300,3,FALSE)</f>
        <v>Africa</v>
      </c>
      <c r="U56" s="147">
        <f>VLOOKUP(B56,'INFORM Severity - hidden'!$C$5:$V$300,20,FALSE)</f>
        <v>46234</v>
      </c>
    </row>
    <row r="57" spans="1:21">
      <c r="A57" s="135" t="str">
        <f t="array" ref="A57">IFERROR(INDEX(Lists!$B$2:$B$200,SMALL(IF(Lists!$H$2:$H$200="Yes",ROW(Lists!$B$2:$B$200)),ROW(53:53))-1,1),"")</f>
        <v>Political and Economic crisis in El Salvador</v>
      </c>
      <c r="B57" s="136" t="str">
        <f>VLOOKUP(A57,Lists!$B$2:$G$200,2,FALSE)</f>
        <v>SLV001</v>
      </c>
      <c r="C57" s="136" t="str">
        <f>VLOOKUP(B57,'INFORM Severity - hidden'!$C$5:$D$200,2,FALSE)</f>
        <v>El Salvador</v>
      </c>
      <c r="D57" s="136" t="str">
        <f>VLOOKUP(A57,Lists!$B$2:$G$200,3,FALSE)</f>
        <v>SLV</v>
      </c>
      <c r="E57" s="136" t="str">
        <f>VLOOKUP(A57,Lists!$B$2:$G$200,5,FALSE)</f>
        <v>Political/economic crisis</v>
      </c>
      <c r="F57" s="223">
        <f t="shared" si="4"/>
        <v>5.8</v>
      </c>
      <c r="G57" s="232">
        <f t="array" ref="G57">_xlfn.IFS(F57="x", "x", F57&lt;=2, 1, F57&lt;=4, 2, F57&lt;=6, 3, F57&lt;=8, 4, F57&lt;=10, 5)</f>
        <v>3</v>
      </c>
      <c r="H57" s="224" t="str">
        <f t="shared" si="5"/>
        <v>Medium</v>
      </c>
      <c r="I57" s="225" t="str">
        <f>INDEX(Trends!$D$3:$D$404,MATCH(B57,Trends!$C$3:$C$404,0))</f>
        <v>Stable</v>
      </c>
      <c r="J57" s="224" t="str">
        <f>VLOOKUP($B57,Reliability!$A$3:$I$300,9,FALSE)</f>
        <v>High</v>
      </c>
      <c r="K57" s="224">
        <f t="shared" si="6"/>
        <v>6.7822858143249318</v>
      </c>
      <c r="L57" s="224">
        <f>VLOOKUP($B57,'Impact of the crisis'!$C$6:$N$300,12,FALSE)</f>
        <v>7.4489207910572706</v>
      </c>
      <c r="M57" s="224">
        <f>VLOOKUP($B57,'Impact of the crisis'!$C$6:$AB$300,26,FALSE)</f>
        <v>6.4047566504048365</v>
      </c>
      <c r="N57" s="224">
        <f>VLOOKUP($B57,'Conditions of people affected'!$C$6:$R$300,16,FALSE)</f>
        <v>6.1888065029340309</v>
      </c>
      <c r="O57" s="224">
        <f>VLOOKUP($B57,'Conditions of people affected'!$C$6:$R$300,9,FALSE)</f>
        <v>6.3776130058680609</v>
      </c>
      <c r="P57" s="224">
        <f>VLOOKUP($B57,'Conditions of people affected'!$C$6:$R$300,15,FALSE)</f>
        <v>6.0000000000000009</v>
      </c>
      <c r="Q57" s="224">
        <f t="shared" si="7"/>
        <v>4.3047890993428624</v>
      </c>
      <c r="R57" s="224">
        <f>VLOOKUP($B57,'Complexity of the crisis'!$C$6:$AN$300,22,FALSE)</f>
        <v>4.5965146431278496</v>
      </c>
      <c r="S57" s="226">
        <f>VLOOKUP($B57,'Complexity of the crisis'!$C$6:$AN$300,38,FALSE)</f>
        <v>4</v>
      </c>
      <c r="T57" s="139" t="str">
        <f>VLOOKUP(B57,Lists!$C$3:$E$300,3,FALSE)</f>
        <v>Americas</v>
      </c>
      <c r="U57" s="147">
        <f>VLOOKUP(B57,'INFORM Severity - hidden'!$C$5:$V$300,20,FALSE)</f>
        <v>46081</v>
      </c>
    </row>
    <row r="58" spans="1:21">
      <c r="A58" s="135" t="str">
        <f t="array" ref="A58">IFERROR(INDEX(Lists!$B$2:$B$200,SMALL(IF(Lists!$H$2:$H$200="Yes",ROW(Lists!$B$2:$B$200)),ROW(54:54))-1,1),"")</f>
        <v>Complex crisis in Somalia</v>
      </c>
      <c r="B58" s="136" t="str">
        <f>VLOOKUP(A58,Lists!$B$2:$G$200,2,FALSE)</f>
        <v>SOM001</v>
      </c>
      <c r="C58" s="136" t="str">
        <f>VLOOKUP(B58,'INFORM Severity - hidden'!$C$5:$D$200,2,FALSE)</f>
        <v>Somalia</v>
      </c>
      <c r="D58" s="136" t="str">
        <f>VLOOKUP(A58,Lists!$B$2:$G$200,3,FALSE)</f>
        <v>SOM</v>
      </c>
      <c r="E58" s="136" t="str">
        <f>VLOOKUP(A58,Lists!$B$2:$G$200,5,FALSE)</f>
        <v>Conflict/ Violence,International Displacement,Floods,Drought/drier conditions</v>
      </c>
      <c r="F58" s="223">
        <f t="shared" si="4"/>
        <v>8.8000000000000007</v>
      </c>
      <c r="G58" s="232">
        <f t="array" ref="G58">_xlfn.IFS(F58="x", "x", F58&lt;=2, 1, F58&lt;=4, 2, F58&lt;=6, 3, F58&lt;=8, 4, F58&lt;=10, 5)</f>
        <v>5</v>
      </c>
      <c r="H58" s="224" t="str">
        <f t="shared" si="5"/>
        <v>Very High</v>
      </c>
      <c r="I58" s="225" t="str">
        <f>INDEX(Trends!$D$3:$D$404,MATCH(B58,Trends!$C$3:$C$404,0))</f>
        <v>Increasing</v>
      </c>
      <c r="J58" s="224" t="str">
        <f>VLOOKUP($B58,Reliability!$A$3:$I$300,9,FALSE)</f>
        <v>Very High</v>
      </c>
      <c r="K58" s="224">
        <f t="shared" si="6"/>
        <v>9.3196903261699724</v>
      </c>
      <c r="L58" s="224">
        <f>VLOOKUP($B58,'Impact of the crisis'!$C$6:$N$300,12,FALSE)</f>
        <v>9.4894865251706726</v>
      </c>
      <c r="M58" s="224">
        <f>VLOOKUP($B58,'Impact of the crisis'!$C$6:$AB$300,26,FALSE)</f>
        <v>9.2282371342714189</v>
      </c>
      <c r="N58" s="224">
        <f>VLOOKUP($B58,'Conditions of people affected'!$C$6:$R$300,16,FALSE)</f>
        <v>8.6338621869002523</v>
      </c>
      <c r="O58" s="224">
        <f>VLOOKUP($B58,'Conditions of people affected'!$C$6:$R$300,9,FALSE)</f>
        <v>9.2677243738005046</v>
      </c>
      <c r="P58" s="224">
        <f>VLOOKUP($B58,'Conditions of people affected'!$C$6:$R$300,15,FALSE)</f>
        <v>8</v>
      </c>
      <c r="Q58" s="224">
        <f t="shared" si="7"/>
        <v>8.6597540631942351</v>
      </c>
      <c r="R58" s="224">
        <f>VLOOKUP($B58,'Complexity of the crisis'!$C$6:$AN$300,22,FALSE)</f>
        <v>7.3812930154320986</v>
      </c>
      <c r="S58" s="226">
        <f>VLOOKUP($B58,'Complexity of the crisis'!$C$6:$AN$300,38,FALSE)</f>
        <v>9.5</v>
      </c>
      <c r="T58" s="139" t="str">
        <f>VLOOKUP(B58,Lists!$C$3:$E$300,3,FALSE)</f>
        <v>Africa</v>
      </c>
      <c r="U58" s="147">
        <f>VLOOKUP(B58,'INFORM Severity - hidden'!$C$5:$V$300,20,FALSE)</f>
        <v>46234</v>
      </c>
    </row>
    <row r="59" spans="1:21">
      <c r="A59" s="135" t="str">
        <f t="array" ref="A59">IFERROR(INDEX(Lists!$B$2:$B$200,SMALL(IF(Lists!$H$2:$H$200="Yes",ROW(Lists!$B$2:$B$200)),ROW(55:55))-1,1),"")</f>
        <v>Complex crisis in South Sudan</v>
      </c>
      <c r="B59" s="136" t="str">
        <f>VLOOKUP(A59,Lists!$B$2:$G$200,2,FALSE)</f>
        <v>SSD001</v>
      </c>
      <c r="C59" s="136" t="str">
        <f>VLOOKUP(B59,'INFORM Severity - hidden'!$C$5:$D$200,2,FALSE)</f>
        <v>South Sudan</v>
      </c>
      <c r="D59" s="136" t="str">
        <f>VLOOKUP(A59,Lists!$B$2:$G$200,3,FALSE)</f>
        <v>SSD</v>
      </c>
      <c r="E59" s="136" t="str">
        <f>VLOOKUP(A59,Lists!$B$2:$G$200,5,FALSE)</f>
        <v>Conflict/ Violence,Floods,Political/economic crisis,International Displacement</v>
      </c>
      <c r="F59" s="223">
        <f t="shared" si="4"/>
        <v>9.5</v>
      </c>
      <c r="G59" s="232">
        <f t="array" ref="G59">_xlfn.IFS(F59="x", "x", F59&lt;=2, 1, F59&lt;=4, 2, F59&lt;=6, 3, F59&lt;=8, 4, F59&lt;=10, 5)</f>
        <v>5</v>
      </c>
      <c r="H59" s="224" t="str">
        <f t="shared" si="5"/>
        <v>Very High</v>
      </c>
      <c r="I59" s="225" t="str">
        <f>INDEX(Trends!$D$3:$D$404,MATCH(B59,Trends!$C$3:$C$404,0))</f>
        <v>Increasing</v>
      </c>
      <c r="J59" s="224" t="str">
        <f>VLOOKUP($B59,Reliability!$A$3:$I$300,9,FALSE)</f>
        <v>High</v>
      </c>
      <c r="K59" s="224">
        <f t="shared" si="6"/>
        <v>9.2981979772510428</v>
      </c>
      <c r="L59" s="224">
        <f>VLOOKUP($B59,'Impact of the crisis'!$C$6:$N$300,12,FALSE)</f>
        <v>9.3090703057601161</v>
      </c>
      <c r="M59" s="224">
        <f>VLOOKUP($B59,'Impact of the crisis'!$C$6:$AB$300,26,FALSE)</f>
        <v>9.2927372389974252</v>
      </c>
      <c r="N59" s="224">
        <f>VLOOKUP($B59,'Conditions of people affected'!$C$6:$R$300,16,FALSE)</f>
        <v>9.7811021556133451</v>
      </c>
      <c r="O59" s="224">
        <f>VLOOKUP($B59,'Conditions of people affected'!$C$6:$R$300,9,FALSE)</f>
        <v>9.9872043112266908</v>
      </c>
      <c r="P59" s="224">
        <f>VLOOKUP($B59,'Conditions of people affected'!$C$6:$R$300,15,FALSE)</f>
        <v>9.5749999999999993</v>
      </c>
      <c r="Q59" s="224">
        <f t="shared" si="7"/>
        <v>9.2285345672602226</v>
      </c>
      <c r="R59" s="224">
        <f>VLOOKUP($B59,'Complexity of the crisis'!$C$6:$AN$300,22,FALSE)</f>
        <v>7.9214261119993123</v>
      </c>
      <c r="S59" s="226">
        <f>VLOOKUP($B59,'Complexity of the crisis'!$C$6:$AN$300,38,FALSE)</f>
        <v>10</v>
      </c>
      <c r="T59" s="139" t="str">
        <f>VLOOKUP(B59,Lists!$C$3:$E$300,3,FALSE)</f>
        <v>Africa</v>
      </c>
      <c r="U59" s="147">
        <f>VLOOKUP(B59,'INFORM Severity - hidden'!$C$5:$V$300,20,FALSE)</f>
        <v>46234</v>
      </c>
    </row>
    <row r="60" spans="1:21">
      <c r="A60" s="135" t="str">
        <f t="array" ref="A60">IFERROR(INDEX(Lists!$B$2:$B$200,SMALL(IF(Lists!$H$2:$H$200="Yes",ROW(Lists!$B$2:$B$200)),ROW(56:56))-1,1),"")</f>
        <v>Complex crisis in Syria</v>
      </c>
      <c r="B60" s="136" t="str">
        <f>VLOOKUP(A60,Lists!$B$2:$G$200,2,FALSE)</f>
        <v>SYR003</v>
      </c>
      <c r="C60" s="136" t="str">
        <f>VLOOKUP(B60,'INFORM Severity - hidden'!$C$5:$D$200,2,FALSE)</f>
        <v>Syria</v>
      </c>
      <c r="D60" s="136" t="str">
        <f>VLOOKUP(A60,Lists!$B$2:$G$200,3,FALSE)</f>
        <v>SYR</v>
      </c>
      <c r="E60" s="136" t="str">
        <f>VLOOKUP(A60,Lists!$B$2:$G$200,5,FALSE)</f>
        <v>Conflict/ Violence,Political/economic crisis,Drought/drier conditions</v>
      </c>
      <c r="F60" s="223">
        <f t="shared" si="4"/>
        <v>8.9</v>
      </c>
      <c r="G60" s="232">
        <f t="array" ref="G60">_xlfn.IFS(F60="x", "x", F60&lt;=2, 1, F60&lt;=4, 2, F60&lt;=6, 3, F60&lt;=8, 4, F60&lt;=10, 5)</f>
        <v>5</v>
      </c>
      <c r="H60" s="224" t="str">
        <f t="shared" si="5"/>
        <v>Very High</v>
      </c>
      <c r="I60" s="225" t="str">
        <f>INDEX(Trends!$D$3:$D$404,MATCH(B60,Trends!$C$3:$C$404,0))</f>
        <v>Stable</v>
      </c>
      <c r="J60" s="224" t="str">
        <f>VLOOKUP($B60,Reliability!$A$3:$I$300,9,FALSE)</f>
        <v>Very High</v>
      </c>
      <c r="K60" s="224">
        <f t="shared" si="6"/>
        <v>9.4174553954461686</v>
      </c>
      <c r="L60" s="224">
        <f>VLOOKUP($B60,'Impact of the crisis'!$C$6:$N$300,12,FALSE)</f>
        <v>9.3275779762573858</v>
      </c>
      <c r="M60" s="224">
        <f>VLOOKUP($B60,'Impact of the crisis'!$C$6:$AB$300,26,FALSE)</f>
        <v>9.4606811193938256</v>
      </c>
      <c r="N60" s="224">
        <f>VLOOKUP($B60,'Conditions of people affected'!$C$6:$R$300,16,FALSE)</f>
        <v>9</v>
      </c>
      <c r="O60" s="224">
        <f>VLOOKUP($B60,'Conditions of people affected'!$C$6:$R$300,9,FALSE)</f>
        <v>10</v>
      </c>
      <c r="P60" s="224">
        <f>VLOOKUP($B60,'Conditions of people affected'!$C$6:$R$300,15,FALSE)</f>
        <v>8</v>
      </c>
      <c r="Q60" s="224">
        <f t="shared" si="7"/>
        <v>8.385050286385157</v>
      </c>
      <c r="R60" s="224">
        <f>VLOOKUP($B60,'Complexity of the crisis'!$C$6:$AN$300,22,FALSE)</f>
        <v>7.5909706594821662</v>
      </c>
      <c r="S60" s="226">
        <f>VLOOKUP($B60,'Complexity of the crisis'!$C$6:$AN$300,38,FALSE)</f>
        <v>9</v>
      </c>
      <c r="T60" s="139" t="str">
        <f>VLOOKUP(B60,Lists!$C$3:$E$300,3,FALSE)</f>
        <v>Middle east</v>
      </c>
      <c r="U60" s="147">
        <f>VLOOKUP(B60,'INFORM Severity - hidden'!$C$5:$V$300,20,FALSE)</f>
        <v>46234</v>
      </c>
    </row>
    <row r="61" spans="1:21">
      <c r="A61" s="135" t="str">
        <f t="array" ref="A61">IFERROR(INDEX(Lists!$B$2:$B$200,SMALL(IF(Lists!$H$2:$H$200="Yes",ROW(Lists!$B$2:$B$200)),ROW(57:57))-1,1),"")</f>
        <v>Complex crisis in Chad</v>
      </c>
      <c r="B61" s="136" t="str">
        <f>VLOOKUP(A61,Lists!$B$2:$G$200,2,FALSE)</f>
        <v>TCD001</v>
      </c>
      <c r="C61" s="136" t="str">
        <f>VLOOKUP(B61,'INFORM Severity - hidden'!$C$5:$D$200,2,FALSE)</f>
        <v>Chad</v>
      </c>
      <c r="D61" s="136" t="str">
        <f>VLOOKUP(A61,Lists!$B$2:$G$200,3,FALSE)</f>
        <v>TCD</v>
      </c>
      <c r="E61" s="136" t="str">
        <f>VLOOKUP(A61,Lists!$B$2:$G$200,5,FALSE)</f>
        <v>Conflict/ Violence,Floods</v>
      </c>
      <c r="F61" s="223">
        <f t="shared" si="4"/>
        <v>8.4</v>
      </c>
      <c r="G61" s="232">
        <f t="array" ref="G61">_xlfn.IFS(F61="x", "x", F61&lt;=2, 1, F61&lt;=4, 2, F61&lt;=6, 3, F61&lt;=8, 4, F61&lt;=10, 5)</f>
        <v>5</v>
      </c>
      <c r="H61" s="224" t="str">
        <f t="shared" si="5"/>
        <v>Very High</v>
      </c>
      <c r="I61" s="225" t="str">
        <f>INDEX(Trends!$D$3:$D$404,MATCH(B61,Trends!$C$3:$C$404,0))</f>
        <v>Increasing</v>
      </c>
      <c r="J61" s="224" t="str">
        <f>VLOOKUP($B61,Reliability!$A$3:$I$300,9,FALSE)</f>
        <v>Very High</v>
      </c>
      <c r="K61" s="224">
        <f t="shared" si="6"/>
        <v>9.1058891269287585</v>
      </c>
      <c r="L61" s="224">
        <f>VLOOKUP($B61,'Impact of the crisis'!$C$6:$N$300,12,FALSE)</f>
        <v>9.7423986441925869</v>
      </c>
      <c r="M61" s="224">
        <f>VLOOKUP($B61,'Impact of the crisis'!$C$6:$AB$300,26,FALSE)</f>
        <v>8.684011646326125</v>
      </c>
      <c r="N61" s="224">
        <f>VLOOKUP($B61,'Conditions of people affected'!$C$6:$R$300,16,FALSE)</f>
        <v>8.4699407649911382</v>
      </c>
      <c r="O61" s="224">
        <f>VLOOKUP($B61,'Conditions of people affected'!$C$6:$R$300,9,FALSE)</f>
        <v>8.9398815299822765</v>
      </c>
      <c r="P61" s="224">
        <f>VLOOKUP($B61,'Conditions of people affected'!$C$6:$R$300,15,FALSE)</f>
        <v>8</v>
      </c>
      <c r="Q61" s="224">
        <f t="shared" si="7"/>
        <v>7.6548509355970493</v>
      </c>
      <c r="R61" s="224">
        <f>VLOOKUP($B61,'Complexity of the crisis'!$C$6:$AN$300,22,FALSE)</f>
        <v>7.2714107679825233</v>
      </c>
      <c r="S61" s="226">
        <f>VLOOKUP($B61,'Complexity of the crisis'!$C$6:$AN$300,38,FALSE)</f>
        <v>8</v>
      </c>
      <c r="T61" s="139" t="str">
        <f>VLOOKUP(B61,Lists!$C$3:$E$300,3,FALSE)</f>
        <v>Africa</v>
      </c>
      <c r="U61" s="147">
        <f>VLOOKUP(B61,'INFORM Severity - hidden'!$C$5:$V$300,20,FALSE)</f>
        <v>46234</v>
      </c>
    </row>
    <row r="62" spans="1:21">
      <c r="A62" s="135" t="str">
        <f t="array" ref="A62">IFERROR(INDEX(Lists!$B$2:$B$200,SMALL(IF(Lists!$H$2:$H$200="Yes",ROW(Lists!$B$2:$B$200)),ROW(58:58))-1,1),"")</f>
        <v>Conflict in Savanes region</v>
      </c>
      <c r="B62" s="136" t="str">
        <f>VLOOKUP(A62,Lists!$B$2:$G$200,2,FALSE)</f>
        <v>TGO002</v>
      </c>
      <c r="C62" s="136" t="str">
        <f>VLOOKUP(B62,'INFORM Severity - hidden'!$C$5:$D$200,2,FALSE)</f>
        <v>Togo</v>
      </c>
      <c r="D62" s="136" t="str">
        <f>VLOOKUP(A62,Lists!$B$2:$G$200,3,FALSE)</f>
        <v>TGO</v>
      </c>
      <c r="E62" s="136" t="str">
        <f>VLOOKUP(A62,Lists!$B$2:$G$200,5,FALSE)</f>
        <v>Conflict/ Violence</v>
      </c>
      <c r="F62" s="223">
        <f t="shared" si="4"/>
        <v>4.5999999999999996</v>
      </c>
      <c r="G62" s="232">
        <f t="array" ref="G62">_xlfn.IFS(F62="x", "x", F62&lt;=2, 1, F62&lt;=4, 2, F62&lt;=6, 3, F62&lt;=8, 4, F62&lt;=10, 5)</f>
        <v>3</v>
      </c>
      <c r="H62" s="224" t="str">
        <f t="shared" si="5"/>
        <v>Medium</v>
      </c>
      <c r="I62" s="225" t="str">
        <f>INDEX(Trends!$D$3:$D$404,MATCH(B62,Trends!$C$3:$C$404,0))</f>
        <v>Increasing</v>
      </c>
      <c r="J62" s="224" t="str">
        <f>VLOOKUP($B62,Reliability!$A$3:$I$300,9,FALSE)</f>
        <v>High</v>
      </c>
      <c r="K62" s="224">
        <f t="shared" si="6"/>
        <v>2.9337801858790806</v>
      </c>
      <c r="L62" s="224">
        <f>VLOOKUP($B62,'Impact of the crisis'!$C$6:$N$300,12,FALSE)</f>
        <v>1.607014863050876</v>
      </c>
      <c r="M62" s="224">
        <f>VLOOKUP($B62,'Impact of the crisis'!$C$6:$AB$300,26,FALSE)</f>
        <v>3.5259999955414481</v>
      </c>
      <c r="N62" s="224">
        <f>VLOOKUP($B62,'Conditions of people affected'!$C$6:$R$300,16,FALSE)</f>
        <v>4.9204805739717621</v>
      </c>
      <c r="O62" s="224">
        <f>VLOOKUP($B62,'Conditions of people affected'!$C$6:$R$300,9,FALSE)</f>
        <v>3.8409611479435224</v>
      </c>
      <c r="P62" s="224">
        <f>VLOOKUP($B62,'Conditions of people affected'!$C$6:$R$300,15,FALSE)</f>
        <v>6.0000000000000009</v>
      </c>
      <c r="Q62" s="224">
        <f t="shared" si="7"/>
        <v>5.3038705066972511</v>
      </c>
      <c r="R62" s="224">
        <f>VLOOKUP($B62,'Complexity of the crisis'!$C$6:$AN$300,22,FALSE)</f>
        <v>5.5926312758751591</v>
      </c>
      <c r="S62" s="226">
        <f>VLOOKUP($B62,'Complexity of the crisis'!$C$6:$AN$300,38,FALSE)</f>
        <v>5</v>
      </c>
      <c r="T62" s="139" t="str">
        <f>VLOOKUP(B62,Lists!$C$3:$E$300,3,FALSE)</f>
        <v>Africa</v>
      </c>
      <c r="U62" s="147">
        <f>VLOOKUP(B62,'INFORM Severity - hidden'!$C$5:$V$300,20,FALSE)</f>
        <v>46234</v>
      </c>
    </row>
    <row r="63" spans="1:21">
      <c r="A63" s="135" t="str">
        <f t="array" ref="A63">IFERROR(INDEX(Lists!$B$2:$B$200,SMALL(IF(Lists!$H$2:$H$200="Yes",ROW(Lists!$B$2:$B$200)),ROW(59:59))-1,1),"")</f>
        <v>Displacement from Myanmar to Thailand</v>
      </c>
      <c r="B63" s="136" t="str">
        <f>VLOOKUP(A63,Lists!$B$2:$G$200,2,FALSE)</f>
        <v>THA003</v>
      </c>
      <c r="C63" s="136" t="str">
        <f>VLOOKUP(B63,'INFORM Severity - hidden'!$C$5:$D$200,2,FALSE)</f>
        <v>Thailand</v>
      </c>
      <c r="D63" s="136" t="str">
        <f>VLOOKUP(A63,Lists!$B$2:$G$200,3,FALSE)</f>
        <v>THA</v>
      </c>
      <c r="E63" s="136" t="str">
        <f>VLOOKUP(A63,Lists!$B$2:$G$200,5,FALSE)</f>
        <v>International Displacement</v>
      </c>
      <c r="F63" s="223">
        <f t="shared" si="4"/>
        <v>4.4000000000000004</v>
      </c>
      <c r="G63" s="232">
        <f t="array" ref="G63">_xlfn.IFS(F63="x", "x", F63&lt;=2, 1, F63&lt;=4, 2, F63&lt;=6, 3, F63&lt;=8, 4, F63&lt;=10, 5)</f>
        <v>3</v>
      </c>
      <c r="H63" s="224" t="str">
        <f t="shared" si="5"/>
        <v>Medium</v>
      </c>
      <c r="I63" s="225" t="str">
        <f>INDEX(Trends!$D$3:$D$404,MATCH(B63,Trends!$C$3:$C$404,0))</f>
        <v>Increasing</v>
      </c>
      <c r="J63" s="224" t="str">
        <f>VLOOKUP($B63,Reliability!$A$3:$I$300,9,FALSE)</f>
        <v>Very High</v>
      </c>
      <c r="K63" s="224">
        <f t="shared" si="6"/>
        <v>3.1478170468126954</v>
      </c>
      <c r="L63" s="224">
        <f>VLOOKUP($B63,'Impact of the crisis'!$C$6:$N$300,12,FALSE)</f>
        <v>0.94918088796618283</v>
      </c>
      <c r="M63" s="224">
        <f>VLOOKUP($B63,'Impact of the crisis'!$C$6:$AB$300,26,FALSE)</f>
        <v>4.0617294256329215</v>
      </c>
      <c r="N63" s="224">
        <f>VLOOKUP($B63,'Conditions of people affected'!$C$6:$R$300,16,FALSE)</f>
        <v>4.894534278594012</v>
      </c>
      <c r="O63" s="224">
        <f>VLOOKUP($B63,'Conditions of people affected'!$C$6:$R$300,9,FALSE)</f>
        <v>3.7890685571880223</v>
      </c>
      <c r="P63" s="224">
        <f>VLOOKUP($B63,'Conditions of people affected'!$C$6:$R$300,15,FALSE)</f>
        <v>6.0000000000000009</v>
      </c>
      <c r="Q63" s="224">
        <f t="shared" si="7"/>
        <v>4.3396618568572238</v>
      </c>
      <c r="R63" s="224">
        <f>VLOOKUP($B63,'Complexity of the crisis'!$C$6:$AN$300,22,FALSE)</f>
        <v>4.1754350602469135</v>
      </c>
      <c r="S63" s="226">
        <f>VLOOKUP($B63,'Complexity of the crisis'!$C$6:$AN$300,38,FALSE)</f>
        <v>4.5</v>
      </c>
      <c r="T63" s="139" t="str">
        <f>VLOOKUP(B63,Lists!$C$3:$E$300,3,FALSE)</f>
        <v>Asia</v>
      </c>
      <c r="U63" s="147">
        <f>VLOOKUP(B63,'INFORM Severity - hidden'!$C$5:$V$300,20,FALSE)</f>
        <v>46234</v>
      </c>
    </row>
    <row r="64" spans="1:21">
      <c r="A64" s="135" t="str">
        <f t="array" ref="A64">IFERROR(INDEX(Lists!$B$2:$B$200,SMALL(IF(Lists!$H$2:$H$200="Yes",ROW(Lists!$B$2:$B$200)),ROW(60:60))-1,1),"")</f>
        <v>Displacement from Venezuela to Trinidad and Tobago</v>
      </c>
      <c r="B64" s="136" t="str">
        <f>VLOOKUP(A64,Lists!$B$2:$G$200,2,FALSE)</f>
        <v>TTO002</v>
      </c>
      <c r="C64" s="136" t="str">
        <f>VLOOKUP(B64,'INFORM Severity - hidden'!$C$5:$D$200,2,FALSE)</f>
        <v>Trinidad and Tobago</v>
      </c>
      <c r="D64" s="136" t="str">
        <f>VLOOKUP(A64,Lists!$B$2:$G$200,3,FALSE)</f>
        <v>TTO</v>
      </c>
      <c r="E64" s="136" t="str">
        <f>VLOOKUP(A64,Lists!$B$2:$G$200,5,FALSE)</f>
        <v>International Displacement</v>
      </c>
      <c r="F64" s="223">
        <f t="shared" si="4"/>
        <v>3</v>
      </c>
      <c r="G64" s="232">
        <f t="array" ref="G64">_xlfn.IFS(F64="x", "x", F64&lt;=2, 1, F64&lt;=4, 2, F64&lt;=6, 3, F64&lt;=8, 4, F64&lt;=10, 5)</f>
        <v>2</v>
      </c>
      <c r="H64" s="224" t="str">
        <f t="shared" si="5"/>
        <v>Low</v>
      </c>
      <c r="I64" s="225" t="str">
        <f>INDEX(Trends!$D$3:$D$404,MATCH(B64,Trends!$C$3:$C$404,0))</f>
        <v>Stable</v>
      </c>
      <c r="J64" s="224" t="str">
        <f>VLOOKUP($B64,Reliability!$A$3:$I$300,9,FALSE)</f>
        <v>High</v>
      </c>
      <c r="K64" s="224">
        <f t="shared" si="6"/>
        <v>3.8215445402568271</v>
      </c>
      <c r="L64" s="224">
        <f>VLOOKUP($B64,'Impact of the crisis'!$C$6:$N$300,12,FALSE)</f>
        <v>5.89376935648969</v>
      </c>
      <c r="M64" s="224">
        <f>VLOOKUP($B64,'Impact of the crisis'!$C$6:$AB$300,26,FALSE)</f>
        <v>2.4946701442753678</v>
      </c>
      <c r="N64" s="224">
        <f>VLOOKUP($B64,'Conditions of people affected'!$C$6:$R$300,16,FALSE)</f>
        <v>2.3936854028526771</v>
      </c>
      <c r="O64" s="224">
        <f>VLOOKUP($B64,'Conditions of people affected'!$C$6:$R$300,9,FALSE)</f>
        <v>1.2673708057053545</v>
      </c>
      <c r="P64" s="224">
        <f>VLOOKUP($B64,'Conditions of people affected'!$C$6:$R$300,15,FALSE)</f>
        <v>3.5199999999999996</v>
      </c>
      <c r="Q64" s="224">
        <f t="shared" si="7"/>
        <v>3.2780438592126537</v>
      </c>
      <c r="R64" s="224">
        <f>VLOOKUP($B64,'Complexity of the crisis'!$C$6:$AN$300,22,FALSE)</f>
        <v>3.5465565473456793</v>
      </c>
      <c r="S64" s="226">
        <f>VLOOKUP($B64,'Complexity of the crisis'!$C$6:$AN$300,38,FALSE)</f>
        <v>3</v>
      </c>
      <c r="T64" s="139" t="str">
        <f>VLOOKUP(B64,Lists!$C$3:$E$300,3,FALSE)</f>
        <v>Americas</v>
      </c>
      <c r="U64" s="147">
        <f>VLOOKUP(B64,'INFORM Severity - hidden'!$C$5:$V$300,20,FALSE)</f>
        <v>46234</v>
      </c>
    </row>
    <row r="65" spans="1:21">
      <c r="A65" s="135" t="str">
        <f t="array" ref="A65">IFERROR(INDEX(Lists!$B$2:$B$200,SMALL(IF(Lists!$H$2:$H$200="Yes",ROW(Lists!$B$2:$B$200)),ROW(61:61))-1,1),"")</f>
        <v>International displacement to Tunisia</v>
      </c>
      <c r="B65" s="136" t="str">
        <f>VLOOKUP(A65,Lists!$B$2:$G$200,2,FALSE)</f>
        <v>TUN002</v>
      </c>
      <c r="C65" s="136" t="str">
        <f>VLOOKUP(B65,'INFORM Severity - hidden'!$C$5:$D$200,2,FALSE)</f>
        <v>Tunisia</v>
      </c>
      <c r="D65" s="136" t="str">
        <f>VLOOKUP(A65,Lists!$B$2:$G$200,3,FALSE)</f>
        <v>TUN</v>
      </c>
      <c r="E65" s="136" t="str">
        <f>VLOOKUP(A65,Lists!$B$2:$G$200,5,FALSE)</f>
        <v>International Displacement</v>
      </c>
      <c r="F65" s="223">
        <f t="shared" si="4"/>
        <v>4.0999999999999996</v>
      </c>
      <c r="G65" s="232">
        <f t="array" ref="G65">_xlfn.IFS(F65="x", "x", F65&lt;=2, 1, F65&lt;=4, 2, F65&lt;=6, 3, F65&lt;=8, 4, F65&lt;=10, 5)</f>
        <v>3</v>
      </c>
      <c r="H65" s="224" t="str">
        <f t="shared" si="5"/>
        <v>Medium</v>
      </c>
      <c r="I65" s="225" t="str">
        <f>INDEX(Trends!$D$3:$D$404,MATCH(B65,Trends!$C$3:$C$404,0))</f>
        <v>Increasing</v>
      </c>
      <c r="J65" s="224" t="str">
        <f>VLOOKUP($B65,Reliability!$A$3:$I$300,9,FALSE)</f>
        <v>High</v>
      </c>
      <c r="K65" s="224">
        <f t="shared" si="6"/>
        <v>5.113970160543766</v>
      </c>
      <c r="L65" s="224">
        <f>VLOOKUP($B65,'Impact of the crisis'!$C$6:$N$300,12,FALSE)</f>
        <v>3.2067231545468178</v>
      </c>
      <c r="M65" s="224">
        <f>VLOOKUP($B65,'Impact of the crisis'!$C$6:$AB$300,26,FALSE)</f>
        <v>5.887362600153768</v>
      </c>
      <c r="N65" s="224">
        <f>VLOOKUP($B65,'Conditions of people affected'!$C$6:$R$300,16,FALSE)</f>
        <v>3.0318878912446343</v>
      </c>
      <c r="O65" s="224">
        <f>VLOOKUP($B65,'Conditions of people affected'!$C$6:$R$300,9,FALSE)</f>
        <v>2.7535826756694206</v>
      </c>
      <c r="P65" s="224">
        <f>VLOOKUP($B65,'Conditions of people affected'!$C$6:$R$300,15,FALSE)</f>
        <v>3.310193106819848</v>
      </c>
      <c r="Q65" s="224">
        <f t="shared" si="7"/>
        <v>4.7724037534558246</v>
      </c>
      <c r="R65" s="224">
        <f>VLOOKUP($B65,'Complexity of the crisis'!$C$6:$AN$300,22,FALSE)</f>
        <v>5.033583401969274</v>
      </c>
      <c r="S65" s="226">
        <f>VLOOKUP($B65,'Complexity of the crisis'!$C$6:$AN$300,38,FALSE)</f>
        <v>4.5</v>
      </c>
      <c r="T65" s="139" t="str">
        <f>VLOOKUP(B65,Lists!$C$3:$E$300,3,FALSE)</f>
        <v>Africa</v>
      </c>
      <c r="U65" s="147">
        <f>VLOOKUP(B65,'INFORM Severity - hidden'!$C$5:$V$300,20,FALSE)</f>
        <v>46234</v>
      </c>
    </row>
    <row r="66" spans="1:21">
      <c r="A66" s="135" t="str">
        <f t="array" ref="A66">IFERROR(INDEX(Lists!$B$2:$B$200,SMALL(IF(Lists!$H$2:$H$200="Yes",ROW(Lists!$B$2:$B$200)),ROW(62:62))-1,1),"")</f>
        <v>Multiple Crises in Türkiye</v>
      </c>
      <c r="B66" s="136" t="str">
        <f>VLOOKUP(A66,Lists!$B$2:$G$200,2,FALSE)</f>
        <v>TUR001</v>
      </c>
      <c r="C66" s="136" t="str">
        <f>VLOOKUP(B66,'INFORM Severity - hidden'!$C$5:$D$200,2,FALSE)</f>
        <v>Turkey</v>
      </c>
      <c r="D66" s="136" t="str">
        <f>VLOOKUP(A66,Lists!$B$2:$G$200,3,FALSE)</f>
        <v>TUR</v>
      </c>
      <c r="E66" s="136" t="str">
        <f>VLOOKUP(A66,Lists!$B$2:$G$200,5,FALSE)</f>
        <v>International Displacement,Earthquake</v>
      </c>
      <c r="F66" s="223">
        <f t="shared" si="4"/>
        <v>7</v>
      </c>
      <c r="G66" s="232">
        <f t="array" ref="G66">_xlfn.IFS(F66="x", "x", F66&lt;=2, 1, F66&lt;=4, 2, F66&lt;=6, 3, F66&lt;=8, 4, F66&lt;=10, 5)</f>
        <v>4</v>
      </c>
      <c r="H66" s="224" t="str">
        <f t="shared" si="5"/>
        <v>High</v>
      </c>
      <c r="I66" s="225" t="str">
        <f>INDEX(Trends!$D$3:$D$404,MATCH(B66,Trends!$C$3:$C$404,0))</f>
        <v>Stable</v>
      </c>
      <c r="J66" s="224" t="str">
        <f>VLOOKUP($B66,Reliability!$A$3:$I$300,9,FALSE)</f>
        <v>Very High</v>
      </c>
      <c r="K66" s="224">
        <f t="shared" si="6"/>
        <v>6.7777953634080692</v>
      </c>
      <c r="L66" s="224">
        <f>VLOOKUP($B66,'Impact of the crisis'!$C$6:$N$300,12,FALSE)</f>
        <v>7.0399703465143739</v>
      </c>
      <c r="M66" s="224">
        <f>VLOOKUP($B66,'Impact of the crisis'!$C$6:$AB$300,26,FALSE)</f>
        <v>6.6404428674314255</v>
      </c>
      <c r="N66" s="224">
        <f>VLOOKUP($B66,'Conditions of people affected'!$C$6:$R$300,16,FALSE)</f>
        <v>7.7603082112119495</v>
      </c>
      <c r="O66" s="224">
        <f>VLOOKUP($B66,'Conditions of people affected'!$C$6:$R$300,9,FALSE)</f>
        <v>9.5206164224238989</v>
      </c>
      <c r="P66" s="224">
        <f>VLOOKUP($B66,'Conditions of people affected'!$C$6:$R$300,15,FALSE)</f>
        <v>6.0000000000000009</v>
      </c>
      <c r="Q66" s="224">
        <f t="shared" si="7"/>
        <v>6.0639212566728196</v>
      </c>
      <c r="R66" s="224">
        <f>VLOOKUP($B66,'Complexity of the crisis'!$C$6:$AN$300,22,FALSE)</f>
        <v>5.5866019824194639</v>
      </c>
      <c r="S66" s="226">
        <f>VLOOKUP($B66,'Complexity of the crisis'!$C$6:$AN$300,38,FALSE)</f>
        <v>6.5</v>
      </c>
      <c r="T66" s="139" t="str">
        <f>VLOOKUP(B66,Lists!$C$3:$E$300,3,FALSE)</f>
        <v>Middle east</v>
      </c>
      <c r="U66" s="147">
        <f>VLOOKUP(B66,'INFORM Severity - hidden'!$C$5:$V$300,20,FALSE)</f>
        <v>46234</v>
      </c>
    </row>
    <row r="67" spans="1:21">
      <c r="A67" s="137" t="str">
        <f t="array" ref="A67">IFERROR(INDEX(Lists!$B$2:$B$200,SMALL(IF(Lists!$H$2:$H$200="Yes",ROW(Lists!$B$2:$B$200)),ROW(63:63))-1,1),"")</f>
        <v>Multiple Crises in Tanzania</v>
      </c>
      <c r="B67" s="138" t="str">
        <f>VLOOKUP(A67,Lists!$B$2:$G$200,2,FALSE)</f>
        <v>TZA001</v>
      </c>
      <c r="C67" s="138" t="str">
        <f>VLOOKUP(B67,'INFORM Severity - hidden'!$C$5:$D$200,2,FALSE)</f>
        <v>Tanzania</v>
      </c>
      <c r="D67" s="138" t="str">
        <f>VLOOKUP(A67,Lists!$B$2:$G$200,3,FALSE)</f>
        <v>TZA</v>
      </c>
      <c r="E67" s="138" t="str">
        <f>VLOOKUP(A67,Lists!$B$2:$G$200,5,FALSE)</f>
        <v>International Displacement,Drought/drier conditions,Floods</v>
      </c>
      <c r="F67" s="223">
        <f t="shared" si="4"/>
        <v>5.5</v>
      </c>
      <c r="G67" s="232">
        <f t="array" ref="G67">_xlfn.IFS(F67="x", "x", F67&lt;=2, 1, F67&lt;=4, 2, F67&lt;=6, 3, F67&lt;=8, 4, F67&lt;=10, 5)</f>
        <v>3</v>
      </c>
      <c r="H67" s="224" t="str">
        <f t="shared" si="5"/>
        <v>Medium</v>
      </c>
      <c r="I67" s="225" t="str">
        <f>INDEX(Trends!$D$3:$D$404,MATCH(B67,Trends!$C$3:$C$404,0))</f>
        <v>Stable</v>
      </c>
      <c r="J67" s="224" t="str">
        <f>VLOOKUP($B67,Reliability!$A$3:$I$300,9,FALSE)</f>
        <v>High</v>
      </c>
      <c r="K67" s="224">
        <f t="shared" si="6"/>
        <v>4.79005175997509</v>
      </c>
      <c r="L67" s="224">
        <f>VLOOKUP($B67,'Impact of the crisis'!$C$6:$N$300,12,FALSE)</f>
        <v>5.3471306811129242</v>
      </c>
      <c r="M67" s="224">
        <f>VLOOKUP($B67,'Impact of the crisis'!$C$6:$AB$300,26,FALSE)</f>
        <v>4.4916360031045626</v>
      </c>
      <c r="N67" s="224">
        <f>VLOOKUP($B67,'Conditions of people affected'!$C$6:$R$300,16,FALSE)</f>
        <v>5.9521327542021183</v>
      </c>
      <c r="O67" s="224">
        <f>VLOOKUP($B67,'Conditions of people affected'!$C$6:$R$300,9,FALSE)</f>
        <v>6.0183361938613329</v>
      </c>
      <c r="P67" s="224">
        <f>VLOOKUP($B67,'Conditions of people affected'!$C$6:$R$300,15,FALSE)</f>
        <v>5.8859293145429037</v>
      </c>
      <c r="Q67" s="224">
        <f t="shared" si="7"/>
        <v>5.3524992778433305</v>
      </c>
      <c r="R67" s="224">
        <f>VLOOKUP($B67,'Complexity of the crisis'!$C$6:$AN$300,22,FALSE)</f>
        <v>5.201121166234568</v>
      </c>
      <c r="S67" s="226">
        <f>VLOOKUP($B67,'Complexity of the crisis'!$C$6:$AN$300,38,FALSE)</f>
        <v>5.5</v>
      </c>
      <c r="T67" s="139" t="str">
        <f>VLOOKUP(B67,Lists!$C$3:$E$300,3,FALSE)</f>
        <v>Africa</v>
      </c>
      <c r="U67" s="147">
        <f>VLOOKUP(B67,'INFORM Severity - hidden'!$C$5:$V$300,20,FALSE)</f>
        <v>46234</v>
      </c>
    </row>
    <row r="68" spans="1:21">
      <c r="A68" s="137" t="str">
        <f t="array" ref="A68">IFERROR(INDEX(Lists!$B$2:$B$200,SMALL(IF(Lists!$H$2:$H$200="Yes",ROW(Lists!$B$2:$B$200)),ROW(64:64))-1,1),"")</f>
        <v>International Displacement to Uganda</v>
      </c>
      <c r="B68" s="138" t="str">
        <f>VLOOKUP(A68,Lists!$B$2:$G$200,2,FALSE)</f>
        <v>UGA005</v>
      </c>
      <c r="C68" s="138" t="str">
        <f>VLOOKUP(B68,'INFORM Severity - hidden'!$C$5:$D$200,2,FALSE)</f>
        <v>Uganda</v>
      </c>
      <c r="D68" s="138" t="str">
        <f>VLOOKUP(A68,Lists!$B$2:$G$200,3,FALSE)</f>
        <v>UGA</v>
      </c>
      <c r="E68" s="138" t="str">
        <f>VLOOKUP(A68,Lists!$B$2:$G$200,5,FALSE)</f>
        <v>International Displacement</v>
      </c>
      <c r="F68" s="223">
        <f t="shared" si="4"/>
        <v>6.1</v>
      </c>
      <c r="G68" s="232">
        <f t="array" ref="G68">_xlfn.IFS(F68="x", "x", F68&lt;=2, 1, F68&lt;=4, 2, F68&lt;=6, 3, F68&lt;=8, 4, F68&lt;=10, 5)</f>
        <v>4</v>
      </c>
      <c r="H68" s="224" t="str">
        <f t="shared" si="5"/>
        <v>High</v>
      </c>
      <c r="I68" s="225" t="str">
        <f>INDEX(Trends!$D$3:$D$404,MATCH(B68,Trends!$C$3:$C$404,0))</f>
        <v>Increasing</v>
      </c>
      <c r="J68" s="224" t="str">
        <f>VLOOKUP($B68,Reliability!$A$3:$I$300,9,FALSE)</f>
        <v>Medium</v>
      </c>
      <c r="K68" s="224">
        <f t="shared" si="6"/>
        <v>6.9261618169239005</v>
      </c>
      <c r="L68" s="224">
        <f>VLOOKUP($B68,'Impact of the crisis'!$C$6:$N$300,12,FALSE)</f>
        <v>3.4773639294791634</v>
      </c>
      <c r="M68" s="224">
        <f>VLOOKUP($B68,'Impact of the crisis'!$C$6:$AB$300,26,FALSE)</f>
        <v>8.0125047065549477</v>
      </c>
      <c r="N68" s="224">
        <f>VLOOKUP($B68,'Conditions of people affected'!$C$6:$R$300,16,FALSE)</f>
        <v>6.1254623815423104</v>
      </c>
      <c r="O68" s="224">
        <f>VLOOKUP($B68,'Conditions of people affected'!$C$6:$R$300,9,FALSE)</f>
        <v>6.174933312122854</v>
      </c>
      <c r="P68" s="224">
        <f>VLOOKUP($B68,'Conditions of people affected'!$C$6:$R$300,15,FALSE)</f>
        <v>6.0759914509617667</v>
      </c>
      <c r="Q68" s="224">
        <f t="shared" si="7"/>
        <v>5.4131825315477267</v>
      </c>
      <c r="R68" s="224">
        <f>VLOOKUP($B68,'Complexity of the crisis'!$C$6:$AN$300,22,FALSE)</f>
        <v>6.2002285753086426</v>
      </c>
      <c r="S68" s="226">
        <f>VLOOKUP($B68,'Complexity of the crisis'!$C$6:$AN$300,38,FALSE)</f>
        <v>4.5</v>
      </c>
      <c r="T68" s="139" t="str">
        <f>VLOOKUP(B68,Lists!$C$3:$E$300,3,FALSE)</f>
        <v>Africa</v>
      </c>
      <c r="U68" s="147">
        <f>VLOOKUP(B68,'INFORM Severity - hidden'!$C$5:$V$300,20,FALSE)</f>
        <v>46234</v>
      </c>
    </row>
    <row r="69" spans="1:21">
      <c r="A69" s="137" t="str">
        <f t="array" ref="A69">IFERROR(INDEX(Lists!$B$2:$B$200,SMALL(IF(Lists!$H$2:$H$200="Yes",ROW(Lists!$B$2:$B$200)),ROW(65:65))-1,1),"")</f>
        <v>Conflict in Ukraine</v>
      </c>
      <c r="B69" s="138" t="str">
        <f>VLOOKUP(A69,Lists!$B$2:$G$200,2,FALSE)</f>
        <v>UKR002</v>
      </c>
      <c r="C69" s="138" t="str">
        <f>VLOOKUP(B69,'INFORM Severity - hidden'!$C$5:$D$200,2,FALSE)</f>
        <v>Ukraine</v>
      </c>
      <c r="D69" s="138" t="str">
        <f>VLOOKUP(A69,Lists!$B$2:$G$200,3,FALSE)</f>
        <v>UKR</v>
      </c>
      <c r="E69" s="138" t="str">
        <f>VLOOKUP(A69,Lists!$B$2:$G$200,5,FALSE)</f>
        <v>Conflict/ Violence</v>
      </c>
      <c r="F69" s="223">
        <f t="shared" si="4"/>
        <v>9.1</v>
      </c>
      <c r="G69" s="232">
        <f t="array" ref="G69">_xlfn.IFS(F69="x", "x", F69&lt;=2, 1, F69&lt;=4, 2, F69&lt;=6, 3, F69&lt;=8, 4, F69&lt;=10, 5)</f>
        <v>5</v>
      </c>
      <c r="H69" s="224" t="str">
        <f t="shared" ref="H69:H71" si="8">IF(N69="x","x",IF(K69="x","x",(IF(G69=5,"Very High",IF(G69=4,"High",IF(G69=3,"Medium",IF(G69=2,"Low","Very Low")))))))</f>
        <v>Very High</v>
      </c>
      <c r="I69" s="225" t="str">
        <f>INDEX(Trends!$D$3:$D$404,MATCH(B69,Trends!$C$3:$C$404,0))</f>
        <v>Decreasing</v>
      </c>
      <c r="J69" s="224" t="str">
        <f>VLOOKUP($B69,Reliability!$A$3:$I$300,9,FALSE)</f>
        <v>Very High</v>
      </c>
      <c r="K69" s="224">
        <f t="shared" ref="K69:K71" si="9">IF(OR(M69="x",L69="x"),"x",(10-GEOMEAN(((10-L69)/10*9+1),((10-M69)/10*9+1),((10-M69)/10*9+1)))/9*10)</f>
        <v>9.0391259563230246</v>
      </c>
      <c r="L69" s="224">
        <f>VLOOKUP($B69,'Impact of the crisis'!$C$6:$N$300,12,FALSE)</f>
        <v>9.8302713331820186</v>
      </c>
      <c r="M69" s="224">
        <f>VLOOKUP($B69,'Impact of the crisis'!$C$6:$AB$300,26,FALSE)</f>
        <v>8.475795978177187</v>
      </c>
      <c r="N69" s="224">
        <f>VLOOKUP($B69,'Conditions of people affected'!$C$6:$R$300,16,FALSE)</f>
        <v>9.7091659701643742</v>
      </c>
      <c r="O69" s="224">
        <f>VLOOKUP($B69,'Conditions of people affected'!$C$6:$R$300,9,FALSE)</f>
        <v>10</v>
      </c>
      <c r="P69" s="224">
        <f>VLOOKUP($B69,'Conditions of people affected'!$C$6:$R$300,15,FALSE)</f>
        <v>9.4183319403287467</v>
      </c>
      <c r="Q69" s="224">
        <f t="shared" ref="Q69:Q71" si="10">IF(OR(S69="x",R69="x"),R69,(10-GEOMEAN(((10-R69)/10*9+1),((10-S69)/10*9+1)))/9*10)</f>
        <v>8.0878804374963877</v>
      </c>
      <c r="R69" s="224">
        <f>VLOOKUP($B69,'Complexity of the crisis'!$C$6:$AN$300,22,FALSE)</f>
        <v>5.4380550178032223</v>
      </c>
      <c r="S69" s="226">
        <f>VLOOKUP($B69,'Complexity of the crisis'!$C$6:$AN$300,38,FALSE)</f>
        <v>9.5</v>
      </c>
      <c r="T69" s="139" t="str">
        <f>VLOOKUP(B69,Lists!$C$3:$E$300,3,FALSE)</f>
        <v>Europe</v>
      </c>
      <c r="U69" s="147">
        <f>VLOOKUP(B69,'INFORM Severity - hidden'!$C$5:$V$300,20,FALSE)</f>
        <v>46234</v>
      </c>
    </row>
    <row r="70" spans="1:21">
      <c r="A70" s="137" t="str">
        <f t="array" ref="A70">IFERROR(INDEX(Lists!$B$2:$B$200,SMALL(IF(Lists!$H$2:$H$200="Yes",ROW(Lists!$B$2:$B$200)),ROW(66:66))-1,1),"")</f>
        <v>Multiple Crises in Venezuela</v>
      </c>
      <c r="B70" s="138" t="str">
        <f>VLOOKUP(A70,Lists!$B$2:$G$200,2,FALSE)</f>
        <v>VEN003</v>
      </c>
      <c r="C70" s="138" t="str">
        <f>VLOOKUP(B70,'INFORM Severity - hidden'!$C$5:$D$200,2,FALSE)</f>
        <v>Venezuela</v>
      </c>
      <c r="D70" s="138" t="str">
        <f>VLOOKUP(A70,Lists!$B$2:$G$200,3,FALSE)</f>
        <v>VEN</v>
      </c>
      <c r="E70" s="138" t="str">
        <f>VLOOKUP(A70,Lists!$B$2:$G$200,5,FALSE)</f>
        <v>Earthquake,Political/economic crisis,Conflict/ Violence</v>
      </c>
      <c r="F70" s="223">
        <f t="shared" si="4"/>
        <v>8.5</v>
      </c>
      <c r="G70" s="232">
        <f t="array" ref="G70">_xlfn.IFS(F70="x", "x", F70&lt;=2, 1, F70&lt;=4, 2, F70&lt;=6, 3, F70&lt;=8, 4, F70&lt;=10, 5)</f>
        <v>5</v>
      </c>
      <c r="H70" s="224" t="str">
        <f t="shared" si="8"/>
        <v>Very High</v>
      </c>
      <c r="I70" s="225" t="str">
        <f>INDEX(Trends!$D$3:$D$404,MATCH(B70,Trends!$C$3:$C$404,0))</f>
        <v>-</v>
      </c>
      <c r="J70" s="224" t="str">
        <f>VLOOKUP($B70,Reliability!$A$3:$I$300,9,FALSE)</f>
        <v>High</v>
      </c>
      <c r="K70" s="224">
        <f t="shared" si="9"/>
        <v>9.8012338388047997</v>
      </c>
      <c r="L70" s="224">
        <f>VLOOKUP($B70,'Impact of the crisis'!$C$6:$N$300,12,FALSE)</f>
        <v>9.8796805005055361</v>
      </c>
      <c r="M70" s="224">
        <f>VLOOKUP($B70,'Impact of the crisis'!$C$6:$AB$300,26,FALSE)</f>
        <v>9.7601559411632284</v>
      </c>
      <c r="N70" s="224">
        <f>VLOOKUP($B70,'Conditions of people affected'!$C$6:$R$300,16,FALSE)</f>
        <v>8.5227462835607959</v>
      </c>
      <c r="O70" s="224">
        <f>VLOOKUP($B70,'Conditions of people affected'!$C$6:$R$300,9,FALSE)</f>
        <v>9.7823346723847493</v>
      </c>
      <c r="P70" s="224">
        <f>VLOOKUP($B70,'Conditions of people affected'!$C$6:$R$300,15,FALSE)</f>
        <v>7.2631578947368443</v>
      </c>
      <c r="Q70" s="224">
        <f t="shared" si="10"/>
        <v>7.3837038668010884</v>
      </c>
      <c r="R70" s="224">
        <f>VLOOKUP($B70,'Complexity of the crisis'!$C$6:$AN$300,22,FALSE)</f>
        <v>7.2636624069753095</v>
      </c>
      <c r="S70" s="226">
        <f>VLOOKUP($B70,'Complexity of the crisis'!$C$6:$AN$300,38,FALSE)</f>
        <v>7.5</v>
      </c>
      <c r="T70" s="139" t="str">
        <f>VLOOKUP(B70,Lists!$C$3:$E$300,3,FALSE)</f>
        <v>Americas</v>
      </c>
      <c r="U70" s="147">
        <f>VLOOKUP(B70,'INFORM Severity - hidden'!$C$5:$V$300,20,FALSE)</f>
        <v>46234</v>
      </c>
    </row>
    <row r="71" spans="1:21">
      <c r="A71" s="137" t="str">
        <f t="array" ref="A71">IFERROR(INDEX(Lists!$B$2:$B$200,SMALL(IF(Lists!$H$2:$H$200="Yes",ROW(Lists!$B$2:$B$200)),ROW(67:67))-1,1),"")</f>
        <v>Complex crisis in Yemen</v>
      </c>
      <c r="B71" s="138" t="str">
        <f>VLOOKUP(A71,Lists!$B$2:$G$200,2,FALSE)</f>
        <v>YEM001</v>
      </c>
      <c r="C71" s="138" t="str">
        <f>VLOOKUP(B71,'INFORM Severity - hidden'!$C$5:$D$200,2,FALSE)</f>
        <v>Yemen</v>
      </c>
      <c r="D71" s="138" t="str">
        <f>VLOOKUP(A71,Lists!$B$2:$G$200,3,FALSE)</f>
        <v>YEM</v>
      </c>
      <c r="E71" s="138" t="str">
        <f>VLOOKUP(A71,Lists!$B$2:$G$200,5,FALSE)</f>
        <v>Conflict/ Violence,Drought/drier conditions,Political/economic crisis,Floods</v>
      </c>
      <c r="F71" s="223">
        <f t="shared" si="4"/>
        <v>9.1999999999999993</v>
      </c>
      <c r="G71" s="232">
        <f t="array" ref="G71">_xlfn.IFS(F71="x", "x", F71&lt;=2, 1, F71&lt;=4, 2, F71&lt;=6, 3, F71&lt;=8, 4, F71&lt;=10, 5)</f>
        <v>5</v>
      </c>
      <c r="H71" s="224" t="str">
        <f t="shared" si="8"/>
        <v>Very High</v>
      </c>
      <c r="I71" s="225" t="str">
        <f>INDEX(Trends!$D$3:$D$404,MATCH(B71,Trends!$C$3:$C$404,0))</f>
        <v>Stable</v>
      </c>
      <c r="J71" s="224" t="str">
        <f>VLOOKUP($B71,Reliability!$A$3:$I$300,9,FALSE)</f>
        <v>High</v>
      </c>
      <c r="K71" s="224">
        <f t="shared" si="9"/>
        <v>9.5741872008503108</v>
      </c>
      <c r="L71" s="224">
        <f>VLOOKUP($B71,'Impact of the crisis'!$C$6:$N$300,12,FALSE)</f>
        <v>9.788895363701613</v>
      </c>
      <c r="M71" s="224">
        <f>VLOOKUP($B71,'Impact of the crisis'!$C$6:$AB$300,26,FALSE)</f>
        <v>9.4540924936418236</v>
      </c>
      <c r="N71" s="224">
        <f>VLOOKUP($B71,'Conditions of people affected'!$C$6:$R$300,16,FALSE)</f>
        <v>9</v>
      </c>
      <c r="O71" s="224">
        <f>VLOOKUP($B71,'Conditions of people affected'!$C$6:$R$300,9,FALSE)</f>
        <v>10</v>
      </c>
      <c r="P71" s="224">
        <f>VLOOKUP($B71,'Conditions of people affected'!$C$6:$R$300,15,FALSE)</f>
        <v>8</v>
      </c>
      <c r="Q71" s="224">
        <f t="shared" si="10"/>
        <v>9.2749173255987003</v>
      </c>
      <c r="R71" s="224">
        <f>VLOOKUP($B71,'Complexity of the crisis'!$C$6:$AN$300,22,FALSE)</f>
        <v>8.076664254952151</v>
      </c>
      <c r="S71" s="226">
        <f>VLOOKUP($B71,'Complexity of the crisis'!$C$6:$AN$300,38,FALSE)</f>
        <v>10</v>
      </c>
      <c r="T71" s="139" t="str">
        <f>VLOOKUP(B71,Lists!$C$3:$E$300,3,FALSE)</f>
        <v>Middle east</v>
      </c>
      <c r="U71" s="147">
        <f>VLOOKUP(B71,'INFORM Severity - hidden'!$C$5:$V$300,20,FALSE)</f>
        <v>46234</v>
      </c>
    </row>
  </sheetData>
  <autoFilter ref="A4:T143" xr:uid="{00000000-0009-0000-0000-000004000000}"/>
  <conditionalFormatting sqref="A1:XFD1048576">
    <cfRule type="containsBlanks" priority="1" stopIfTrue="1">
      <formula>LEN(TRIM(A1))=0</formula>
    </cfRule>
  </conditionalFormatting>
  <conditionalFormatting sqref="G5:G300">
    <cfRule type="cellIs" dxfId="122" priority="20" stopIfTrue="1" operator="equal">
      <formula>2</formula>
    </cfRule>
    <cfRule type="cellIs" dxfId="121" priority="21" stopIfTrue="1" operator="equal">
      <formula>1</formula>
    </cfRule>
    <cfRule type="cellIs" dxfId="120" priority="17" stopIfTrue="1" operator="equal">
      <formula>5</formula>
    </cfRule>
    <cfRule type="cellIs" dxfId="119" priority="18" stopIfTrue="1" operator="equal">
      <formula>4</formula>
    </cfRule>
    <cfRule type="cellIs" dxfId="118" priority="19" stopIfTrue="1" operator="equal">
      <formula>3</formula>
    </cfRule>
  </conditionalFormatting>
  <conditionalFormatting sqref="H5:H300">
    <cfRule type="cellIs" dxfId="117" priority="12" stopIfTrue="1" operator="equal">
      <formula>"Very High"</formula>
    </cfRule>
    <cfRule type="cellIs" dxfId="116" priority="13" stopIfTrue="1" operator="equal">
      <formula>"High"</formula>
    </cfRule>
    <cfRule type="cellIs" dxfId="115" priority="14" stopIfTrue="1" operator="equal">
      <formula>"Medium"</formula>
    </cfRule>
    <cfRule type="cellIs" dxfId="114" priority="15" stopIfTrue="1" operator="equal">
      <formula>"Low"</formula>
    </cfRule>
    <cfRule type="cellIs" dxfId="113" priority="16" stopIfTrue="1" operator="equal">
      <formula>"Very Low"</formula>
    </cfRule>
  </conditionalFormatting>
  <conditionalFormatting sqref="I5:I300">
    <cfRule type="cellIs" dxfId="112" priority="29" operator="equal">
      <formula>"Decreasing"</formula>
    </cfRule>
    <cfRule type="cellIs" dxfId="111" priority="28" operator="equal">
      <formula>"Stable"</formula>
    </cfRule>
    <cfRule type="cellIs" dxfId="110" priority="27" operator="equal">
      <formula>"Increasing"</formula>
    </cfRule>
  </conditionalFormatting>
  <conditionalFormatting sqref="J5:J300">
    <cfRule type="cellIs" dxfId="109" priority="2" stopIfTrue="1" operator="equal">
      <formula>"Very Low"</formula>
    </cfRule>
    <cfRule type="cellIs" dxfId="108" priority="3" stopIfTrue="1" operator="equal">
      <formula>"Low"</formula>
    </cfRule>
    <cfRule type="cellIs" dxfId="107" priority="4" stopIfTrue="1" operator="equal">
      <formula>"Medium"</formula>
    </cfRule>
    <cfRule type="cellIs" dxfId="106" priority="5" stopIfTrue="1" operator="equal">
      <formula>"High"</formula>
    </cfRule>
    <cfRule type="cellIs" dxfId="105" priority="6" stopIfTrue="1" operator="equal">
      <formula>"Very High"</formula>
    </cfRule>
  </conditionalFormatting>
  <conditionalFormatting sqref="K5:K300">
    <cfRule type="cellIs" dxfId="104" priority="74" stopIfTrue="1" operator="between">
      <formula>0</formula>
      <formula>2</formula>
    </cfRule>
    <cfRule type="cellIs" dxfId="103" priority="73" stopIfTrue="1" operator="between">
      <formula>2</formula>
      <formula>4</formula>
    </cfRule>
    <cfRule type="cellIs" dxfId="102" priority="72" stopIfTrue="1" operator="between">
      <formula>4</formula>
      <formula>6</formula>
    </cfRule>
    <cfRule type="cellIs" dxfId="101" priority="71" stopIfTrue="1" operator="between">
      <formula>6</formula>
      <formula>8</formula>
    </cfRule>
    <cfRule type="cellIs" dxfId="100" priority="65" stopIfTrue="1" operator="between">
      <formula>8</formula>
      <formula>10</formula>
    </cfRule>
  </conditionalFormatting>
  <conditionalFormatting sqref="L5:M300">
    <cfRule type="cellIs" dxfId="99" priority="70" stopIfTrue="1" operator="between">
      <formula>0</formula>
      <formula>2</formula>
    </cfRule>
    <cfRule type="cellIs" dxfId="98" priority="69" stopIfTrue="1" operator="between">
      <formula>2</formula>
      <formula>4</formula>
    </cfRule>
    <cfRule type="cellIs" dxfId="97" priority="68" stopIfTrue="1" operator="between">
      <formula>4</formula>
      <formula>6</formula>
    </cfRule>
    <cfRule type="cellIs" dxfId="96" priority="67" stopIfTrue="1" operator="between">
      <formula>6</formula>
      <formula>8</formula>
    </cfRule>
    <cfRule type="cellIs" dxfId="95" priority="66" stopIfTrue="1" operator="between">
      <formula>8</formula>
      <formula>10</formula>
    </cfRule>
  </conditionalFormatting>
  <conditionalFormatting sqref="N5:N300">
    <cfRule type="cellIs" dxfId="94" priority="10" stopIfTrue="1" operator="between">
      <formula>4</formula>
      <formula>5.99</formula>
    </cfRule>
    <cfRule type="cellIs" dxfId="93" priority="9" stopIfTrue="1" operator="between">
      <formula>6</formula>
      <formula>7.99</formula>
    </cfRule>
    <cfRule type="cellIs" dxfId="92" priority="8" stopIfTrue="1" operator="between">
      <formula>8</formula>
      <formula>8.99</formula>
    </cfRule>
    <cfRule type="cellIs" dxfId="91" priority="7" stopIfTrue="1" operator="between">
      <formula>10</formula>
      <formula>11.99</formula>
    </cfRule>
    <cfRule type="cellIs" dxfId="90" priority="11" stopIfTrue="1" operator="between">
      <formula>0</formula>
      <formula>3.99</formula>
    </cfRule>
  </conditionalFormatting>
  <conditionalFormatting sqref="O5:P300">
    <cfRule type="cellIs" dxfId="89" priority="55" stopIfTrue="1" operator="between">
      <formula>14.1</formula>
      <formula>20</formula>
    </cfRule>
    <cfRule type="cellIs" dxfId="88" priority="59" stopIfTrue="1" operator="between">
      <formula>0</formula>
      <formula>3.49</formula>
    </cfRule>
    <cfRule type="cellIs" dxfId="87" priority="58" stopIfTrue="1" operator="between">
      <formula>3.5</formula>
      <formula>6.99</formula>
    </cfRule>
    <cfRule type="cellIs" dxfId="86" priority="57" stopIfTrue="1" operator="between">
      <formula>7</formula>
      <formula>10.69</formula>
    </cfRule>
    <cfRule type="cellIs" dxfId="85" priority="56" stopIfTrue="1" operator="between">
      <formula>10.7</formula>
      <formula>14</formula>
    </cfRule>
  </conditionalFormatting>
  <conditionalFormatting sqref="Q5:Q300">
    <cfRule type="cellIs" dxfId="84" priority="38" stopIfTrue="1" operator="between">
      <formula>2</formula>
      <formula>4</formula>
    </cfRule>
    <cfRule type="cellIs" dxfId="83" priority="39" stopIfTrue="1" operator="between">
      <formula>0</formula>
      <formula>2</formula>
    </cfRule>
    <cfRule type="cellIs" dxfId="82" priority="37" stopIfTrue="1" operator="between">
      <formula>4</formula>
      <formula>6</formula>
    </cfRule>
    <cfRule type="cellIs" dxfId="81" priority="36" stopIfTrue="1" operator="between">
      <formula>6</formula>
      <formula>8</formula>
    </cfRule>
    <cfRule type="cellIs" dxfId="80" priority="35" stopIfTrue="1" operator="between">
      <formula>8</formula>
      <formula>10</formula>
    </cfRule>
  </conditionalFormatting>
  <conditionalFormatting sqref="R5:S300">
    <cfRule type="cellIs" dxfId="79" priority="49" stopIfTrue="1" operator="between">
      <formula>0</formula>
      <formula>2</formula>
    </cfRule>
    <cfRule type="cellIs" dxfId="78" priority="48" stopIfTrue="1" operator="between">
      <formula>2</formula>
      <formula>4</formula>
    </cfRule>
    <cfRule type="cellIs" dxfId="77" priority="47" stopIfTrue="1" operator="between">
      <formula>4</formula>
      <formula>6</formula>
    </cfRule>
    <cfRule type="cellIs" dxfId="76" priority="46" stopIfTrue="1" operator="between">
      <formula>6</formula>
      <formula>8</formula>
    </cfRule>
    <cfRule type="cellIs" dxfId="75" priority="45" stopIfTrue="1" operator="between">
      <formula>8</formula>
      <formula>10</formula>
    </cfRule>
  </conditionalFormatting>
  <conditionalFormatting sqref="S5:S300">
    <cfRule type="cellIs" dxfId="74" priority="54" stopIfTrue="1" operator="between">
      <formula>0</formula>
      <formula>2</formula>
    </cfRule>
    <cfRule type="cellIs" dxfId="73" priority="52" stopIfTrue="1" operator="between">
      <formula>4</formula>
      <formula>6</formula>
    </cfRule>
    <cfRule type="cellIs" dxfId="72" priority="51" stopIfTrue="1" operator="between">
      <formula>6</formula>
      <formula>8</formula>
    </cfRule>
    <cfRule type="cellIs" dxfId="71" priority="50" stopIfTrue="1" operator="between">
      <formula>8</formula>
      <formula>10</formula>
    </cfRule>
    <cfRule type="cellIs" dxfId="70" priority="53" stopIfTrue="1" operator="between">
      <formula>2</formula>
      <formula>4</formula>
    </cfRule>
  </conditionalFormatting>
  <pageMargins left="0.7" right="0.7" top="0.75" bottom="0.75" header="0.3" footer="0.3"/>
  <pageSetup paperSize="8" orientation="landscape"/>
  <drawing r:id="rId1"/>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0C525D"/>
    <pageSetUpPr fitToPage="1"/>
  </sheetPr>
  <dimension ref="A1:AB118"/>
  <sheetViews>
    <sheetView workbookViewId="0">
      <selection sqref="A1:AB1"/>
    </sheetView>
  </sheetViews>
  <sheetFormatPr baseColWidth="10" defaultColWidth="9.5" defaultRowHeight="15"/>
  <cols>
    <col min="1" max="1" width="36" customWidth="1"/>
    <col min="2" max="2" width="26" bestFit="1" customWidth="1"/>
    <col min="3" max="3" width="10.5" bestFit="1" customWidth="1"/>
    <col min="4" max="4" width="14.5" customWidth="1"/>
    <col min="6" max="6" width="8.5" style="206" customWidth="1"/>
    <col min="7" max="7" width="10.83203125" style="208" customWidth="1"/>
    <col min="8" max="10" width="8.5" style="206" customWidth="1"/>
    <col min="11" max="11" width="8.5" style="208" customWidth="1"/>
    <col min="12" max="13" width="8.5" style="206" customWidth="1"/>
    <col min="14" max="14" width="8.5" customWidth="1"/>
    <col min="15" max="15" width="8.5" style="206" customWidth="1"/>
    <col min="16" max="16" width="8.5" style="208" customWidth="1"/>
    <col min="17" max="19" width="8.5" style="206" customWidth="1"/>
    <col min="20" max="20" width="8.5" style="208" customWidth="1"/>
    <col min="21" max="27" width="8.5" style="206" customWidth="1"/>
    <col min="28" max="28" width="8.5" customWidth="1"/>
  </cols>
  <sheetData>
    <row r="1" spans="1:28" ht="15" customHeight="1" thickBot="1">
      <c r="A1" s="270"/>
      <c r="B1" s="271"/>
      <c r="C1" s="271"/>
      <c r="D1" s="271"/>
      <c r="E1" s="271"/>
      <c r="F1" s="272"/>
      <c r="G1" s="273"/>
      <c r="H1" s="272"/>
      <c r="I1" s="272"/>
      <c r="J1" s="272"/>
      <c r="K1" s="273"/>
      <c r="L1" s="272"/>
      <c r="M1" s="272"/>
      <c r="N1" s="271"/>
      <c r="O1" s="272"/>
      <c r="P1" s="273"/>
      <c r="Q1" s="272"/>
      <c r="R1" s="272"/>
      <c r="S1" s="272"/>
      <c r="T1" s="273"/>
      <c r="U1" s="272"/>
      <c r="V1" s="272"/>
      <c r="W1" s="272"/>
      <c r="X1" s="272"/>
      <c r="Y1" s="272"/>
      <c r="Z1" s="272"/>
      <c r="AA1" s="272"/>
      <c r="AB1" s="271"/>
    </row>
    <row r="2" spans="1:28" ht="111.75" customHeight="1" thickBot="1">
      <c r="A2" s="1"/>
      <c r="B2" s="1"/>
      <c r="C2" s="15"/>
      <c r="D2" s="15"/>
      <c r="E2" s="8"/>
      <c r="F2" s="99" t="s">
        <v>6638</v>
      </c>
      <c r="G2" s="101" t="s">
        <v>6639</v>
      </c>
      <c r="H2" s="99" t="s">
        <v>6640</v>
      </c>
      <c r="I2" s="94" t="s">
        <v>6641</v>
      </c>
      <c r="J2" s="99" t="s">
        <v>6642</v>
      </c>
      <c r="K2" s="101" t="s">
        <v>6643</v>
      </c>
      <c r="L2" s="99" t="s">
        <v>6644</v>
      </c>
      <c r="M2" s="94" t="s">
        <v>6645</v>
      </c>
      <c r="N2" s="93" t="s">
        <v>6636</v>
      </c>
      <c r="O2" s="99" t="s">
        <v>6646</v>
      </c>
      <c r="P2" s="101" t="s">
        <v>6647</v>
      </c>
      <c r="Q2" s="99" t="s">
        <v>6648</v>
      </c>
      <c r="R2" s="94" t="s">
        <v>103</v>
      </c>
      <c r="S2" s="99" t="s">
        <v>6649</v>
      </c>
      <c r="T2" s="101" t="s">
        <v>6650</v>
      </c>
      <c r="U2" s="99" t="s">
        <v>6651</v>
      </c>
      <c r="V2" s="97" t="s">
        <v>108</v>
      </c>
      <c r="W2" s="99" t="s">
        <v>6652</v>
      </c>
      <c r="X2" s="100" t="s">
        <v>6653</v>
      </c>
      <c r="Y2" s="98" t="s">
        <v>6654</v>
      </c>
      <c r="Z2" s="96" t="s">
        <v>6655</v>
      </c>
      <c r="AA2" s="95" t="s">
        <v>6656</v>
      </c>
      <c r="AB2" s="93" t="s">
        <v>6637</v>
      </c>
    </row>
    <row r="3" spans="1:28">
      <c r="A3" s="1"/>
      <c r="B3" s="1"/>
      <c r="C3" s="15"/>
      <c r="D3" s="15"/>
      <c r="E3" s="8" t="s">
        <v>6657</v>
      </c>
      <c r="F3" s="63">
        <v>6</v>
      </c>
      <c r="G3" s="63"/>
      <c r="H3" s="64">
        <v>1</v>
      </c>
      <c r="I3" s="63"/>
      <c r="J3" s="69">
        <v>7.5</v>
      </c>
      <c r="K3" s="66"/>
      <c r="L3" s="64">
        <v>1</v>
      </c>
      <c r="M3" s="63"/>
      <c r="N3" s="67"/>
      <c r="O3" s="69">
        <v>7.5</v>
      </c>
      <c r="P3" s="66"/>
      <c r="Q3" s="64">
        <v>1</v>
      </c>
      <c r="R3" s="63"/>
      <c r="S3" s="69">
        <v>6.5</v>
      </c>
      <c r="T3" s="66"/>
      <c r="U3" s="64">
        <v>0.15</v>
      </c>
      <c r="V3" s="63"/>
      <c r="W3" s="69">
        <v>3.5</v>
      </c>
      <c r="X3" s="65"/>
      <c r="Y3" s="68">
        <v>1E-4</v>
      </c>
      <c r="Z3" s="65"/>
      <c r="AA3" s="63"/>
      <c r="AB3" s="67"/>
    </row>
    <row r="4" spans="1:28">
      <c r="A4" s="1"/>
      <c r="B4" s="1"/>
      <c r="C4" s="15"/>
      <c r="D4" s="15"/>
      <c r="E4" s="8" t="s">
        <v>6658</v>
      </c>
      <c r="F4" s="63">
        <v>3</v>
      </c>
      <c r="G4" s="63"/>
      <c r="H4" s="64">
        <v>0.02</v>
      </c>
      <c r="I4" s="63"/>
      <c r="J4" s="65">
        <v>6</v>
      </c>
      <c r="K4" s="66"/>
      <c r="L4" s="64">
        <v>0.01</v>
      </c>
      <c r="M4" s="63"/>
      <c r="N4" s="67"/>
      <c r="O4" s="69">
        <v>4.5</v>
      </c>
      <c r="P4" s="66"/>
      <c r="Q4" s="64">
        <v>0.01</v>
      </c>
      <c r="R4" s="63"/>
      <c r="S4" s="65">
        <v>3</v>
      </c>
      <c r="T4" s="66"/>
      <c r="U4" s="64">
        <v>0</v>
      </c>
      <c r="V4" s="63"/>
      <c r="W4" s="65">
        <v>0</v>
      </c>
      <c r="X4" s="65"/>
      <c r="Y4" s="64">
        <v>0</v>
      </c>
      <c r="Z4" s="65"/>
      <c r="AA4" s="63"/>
      <c r="AB4" s="67"/>
    </row>
    <row r="5" spans="1:28">
      <c r="A5" s="29" t="s">
        <v>6610</v>
      </c>
      <c r="B5" s="29" t="s">
        <v>6615</v>
      </c>
      <c r="C5" s="29" t="s">
        <v>6612</v>
      </c>
      <c r="D5" s="29" t="s">
        <v>6613</v>
      </c>
      <c r="E5" s="30" t="s">
        <v>6659</v>
      </c>
      <c r="F5" s="31"/>
      <c r="G5" s="32"/>
      <c r="H5" s="31"/>
      <c r="I5" s="33"/>
      <c r="J5" s="31"/>
      <c r="K5" s="32"/>
      <c r="L5" s="31"/>
      <c r="M5" s="33"/>
      <c r="N5" s="34"/>
      <c r="O5" s="31"/>
      <c r="P5" s="32"/>
      <c r="Q5" s="31"/>
      <c r="R5" s="33"/>
      <c r="S5" s="31"/>
      <c r="T5" s="32"/>
      <c r="U5" s="31"/>
      <c r="V5" s="33"/>
      <c r="W5" s="31"/>
      <c r="X5" s="33"/>
      <c r="Y5" s="33"/>
      <c r="Z5" s="31"/>
      <c r="AA5" s="33"/>
      <c r="AB5" s="34"/>
    </row>
    <row r="6" spans="1:28">
      <c r="A6" s="141" t="str">
        <f>'Crisis Indicator Data'!A3</f>
        <v>Complex crisis in Afghanistan</v>
      </c>
      <c r="B6" s="142" t="str">
        <f>'Crisis Indicator Data'!B3</f>
        <v>Conflict/ Violence,Political/economic crisis,Floods,Drought/drier conditions,Earthquake</v>
      </c>
      <c r="C6" s="142" t="str">
        <f>'Crisis Indicator Data'!C3</f>
        <v>AFG001</v>
      </c>
      <c r="D6" s="142" t="str">
        <f>'Crisis Indicator Data'!D3</f>
        <v>Afghanistan</v>
      </c>
      <c r="E6" s="143" t="str">
        <f>'Crisis Indicator Data'!E3</f>
        <v>AFG</v>
      </c>
      <c r="F6" s="227">
        <f>IF('Crisis Indicator Data'!F3="x","x",IF(LOG('Crisis Indicator Data'!F3)&lt;F$4,0,IF(LOG('Crisis Indicator Data'!F3)&gt;F$3,10,10-(F$3-LOG('Crisis Indicator Data'!F3))/(F$3-F$4)*10)))</f>
        <v>9.3813359025253451</v>
      </c>
      <c r="G6" s="228">
        <f>IF('Crisis Indicator Data'!F3="x","x",IF(LEN(E6)&gt;3,('Crisis Indicator Data'!F3/VLOOKUP('Impact of the crisis'!$C6,'Regional Crises'!$B$1:$R$66,4,FALSE)),'Crisis Indicator Data'!F3/VLOOKUP('Impact of the crisis'!$E6,'Country Indicator Data'!$B$4:$P$300,15,FALSE)))</f>
        <v>1</v>
      </c>
      <c r="H6" s="220">
        <f t="shared" ref="H6:H37" si="0">IF(G6="x","x",IF(G6&lt;H$4,0,IF(G6&gt;H$3,10,10-(H$3-G6)/(H$3-H$4)*10)))</f>
        <v>10</v>
      </c>
      <c r="I6" s="220">
        <f t="shared" ref="I6:I37" si="1">IF(AND(H6="x",F6="x"),"x",AVERAGE(F6,H6))</f>
        <v>9.6906679512626717</v>
      </c>
      <c r="J6" s="220">
        <f>IF('Crisis Indicator Data'!G3="x","x",IF(LOG('Crisis Indicator Data'!G3)&lt;J$4,0,IF(LOG('Crisis Indicator Data'!G3)&gt;J$3,10,10-(J$3-LOG('Crisis Indicator Data'!G3))/(J$3-J$4)*10)))</f>
        <v>10</v>
      </c>
      <c r="K6" s="228">
        <f>IF('Crisis Indicator Data'!G3="x","x",IF(LEN(E6)&gt;3,('Crisis Indicator Data'!G3/VLOOKUP('Impact of the crisis'!$C6,'Regional Crises'!$B$1:$R$66,5,FALSE)),'Crisis Indicator Data'!G3/VLOOKUP('Impact of the crisis'!$E6,'Country Indicator Data'!$B$4:$P$300,14,FALSE)))</f>
        <v>1</v>
      </c>
      <c r="L6" s="220">
        <f t="shared" ref="L6:L37" si="2">IF(K6="x","x",IF(K6&lt;L$4,0,IF(K6&gt;L$3,10,10-(L$3-K6)/(L$3-L$4)*10)))</f>
        <v>10</v>
      </c>
      <c r="M6" s="220">
        <f t="shared" ref="M6:M37" si="3">IF(AND(L6="x",J6="x"),"x",AVERAGE(J6,L6))</f>
        <v>10</v>
      </c>
      <c r="N6" s="220">
        <f t="shared" ref="N6:N37" si="4">IF(AND(M6="x",I6="x"),"x",IF(OR(M6="x",I6="x"),AVERAGE(I6,M6),(10-GEOMEAN(((10-I6)/10*9+1),((10-M6)/10*9+1)))/9*10))</f>
        <v>9.8548188769516472</v>
      </c>
      <c r="O6" s="220">
        <f>IF('Crisis Indicator Data'!H3="x","x",IF('Crisis Indicator Data'!H3=0,0,IF(LOG('Crisis Indicator Data'!H3)&lt;O$4,0,IF(LOG('Crisis Indicator Data'!H3)&gt;O$3,10,10-(O$3-LOG('Crisis Indicator Data'!H3))/(O$3-O$4)*10))))</f>
        <v>10</v>
      </c>
      <c r="P6" s="228">
        <f>IF('Crisis Indicator Data'!H3="x","x",'Crisis Indicator Data'!H3/'Crisis Indicator Data'!G3)</f>
        <v>1</v>
      </c>
      <c r="Q6" s="220">
        <f t="shared" ref="Q6:Q37" si="5">IF(P6="x","x",IF(P6&lt;Q$4,0,IF(P6&gt;Q$3,10,10-(Q$3-P6)/(Q$3-Q$4)*10)))</f>
        <v>10</v>
      </c>
      <c r="R6" s="220">
        <f t="shared" ref="R6:R37" si="6">IF(AND(Q6="x",O6="x"),"x",AVERAGE(O6,Q6))</f>
        <v>10</v>
      </c>
      <c r="S6" s="220">
        <f>IF('Crisis Indicator Data'!I3="x","x",IF('Crisis Indicator Data'!I3=0,0,IF(LOG('Crisis Indicator Data'!I3)&lt;S$4,0,IF(LOG('Crisis Indicator Data'!I3)&gt;S$3,10,10-(S$3-LOG('Crisis Indicator Data'!I3))/(S$3-S$4)*10))))</f>
        <v>10</v>
      </c>
      <c r="T6" s="228">
        <f>IF('Crisis Indicator Data'!H3="x","x",IF('Crisis Indicator Data'!I3="x","x",'Crisis Indicator Data'!I3/'Crisis Indicator Data'!H3))</f>
        <v>0.17621739130434783</v>
      </c>
      <c r="U6" s="220">
        <f t="shared" ref="U6:U37" si="7">IF(T6="x","x",IF(T6&lt;U$4,0,IF(T6&gt;U$3,10,10-(U$3-T6)/(U$3-U$4)*10)))</f>
        <v>10</v>
      </c>
      <c r="V6" s="220">
        <f t="shared" ref="V6:V37" si="8">IF(AND(U6="x",S6="x"),"x",AVERAGE(S6,U6))</f>
        <v>10</v>
      </c>
      <c r="W6" s="220">
        <f>IF('Crisis Indicator Data'!L3="x","x",IF('Crisis Indicator Data'!L3=0,0,IF(LOG('Crisis Indicator Data'!L3)&lt;W$4,0,IF(LOG('Crisis Indicator Data'!L3)&gt;W$3,10,10-(W$3-LOG('Crisis Indicator Data'!L3))/(W$3-W$4)*10))))</f>
        <v>8.3084243474636352</v>
      </c>
      <c r="X6" s="228">
        <f>IF(OR('Crisis Indicator Data'!L3="x",'Crisis Indicator Data'!H3="x"),"x",'Crisis Indicator Data'!L3/'Crisis Indicator Data'!H3)</f>
        <v>1.7586956521739132E-5</v>
      </c>
      <c r="Y6" s="220">
        <f t="shared" ref="Y6:Y37" si="9">IF(X6="x","x",IF(X6&lt;Y$4,0,IF(X6&gt;Y$3,10,10-(Y$3-X6)/(Y$3-Y$4)*10)))</f>
        <v>1.7586956521739125</v>
      </c>
      <c r="Z6" s="220">
        <f t="shared" ref="Z6:Z37" si="10">IF(AND(Y6="x",W6="x"),"x",AVERAGE(W6,Y6))</f>
        <v>5.0335599998187739</v>
      </c>
      <c r="AA6" s="220">
        <f t="shared" ref="AA6:AA37" si="11">IF(AND(V6="x",Z6="x"),"x",IF(OR(V6="x",Z6="x"),AVERAGE(V6,Z6),(10-GEOMEAN(((10-V6)/10*9+1),((10-Z6)/10*9+1)))/9*10))</f>
        <v>8.5124894441302104</v>
      </c>
      <c r="AB6" s="229">
        <f t="shared" ref="AB6:AB37" si="12">IF(AND(R6="x",AA6="x"),"x",IF(OR(R6="x",AA6="x"),AVERAGE(R6,AA6),(10-GEOMEAN(((10-R6)/10*9+1),((10-AA6)/10*9+1)))/9*10))</f>
        <v>9.4118885218790354</v>
      </c>
    </row>
    <row r="7" spans="1:28">
      <c r="A7" s="141" t="str">
        <f>'Crisis Indicator Data'!A4</f>
        <v>Displacement from Eastern DRC</v>
      </c>
      <c r="B7" s="142" t="str">
        <f>'Crisis Indicator Data'!B4</f>
        <v>International Displacement</v>
      </c>
      <c r="C7" s="142" t="str">
        <f>'Crisis Indicator Data'!C4</f>
        <v>BDI004</v>
      </c>
      <c r="D7" s="142" t="str">
        <f>'Crisis Indicator Data'!D4</f>
        <v>Burundi</v>
      </c>
      <c r="E7" s="143" t="str">
        <f>'Crisis Indicator Data'!E4</f>
        <v>BDI</v>
      </c>
      <c r="F7" s="227">
        <f>IF('Crisis Indicator Data'!F4="x","x",IF(LOG('Crisis Indicator Data'!F4)&lt;F$4,0,IF(LOG('Crisis Indicator Data'!F4)&gt;F$3,10,10-(F$3-LOG('Crisis Indicator Data'!F4))/(F$3-F$4)*10)))</f>
        <v>3.4985562305488394</v>
      </c>
      <c r="G7" s="228">
        <f>IF('Crisis Indicator Data'!F4="x","x",IF(LEN(E7)&gt;3,('Crisis Indicator Data'!F4/VLOOKUP('Impact of the crisis'!$C7,'Regional Crises'!$B$1:$R$66,4,FALSE)),'Crisis Indicator Data'!F4/VLOOKUP('Impact of the crisis'!$E7,'Country Indicator Data'!$B$4:$P$300,15,FALSE)))</f>
        <v>0.43648753894080999</v>
      </c>
      <c r="H7" s="220">
        <f t="shared" si="0"/>
        <v>4.2498728463347968</v>
      </c>
      <c r="I7" s="220">
        <f t="shared" si="1"/>
        <v>3.8742145384418181</v>
      </c>
      <c r="J7" s="220">
        <f>IF('Crisis Indicator Data'!G4="x","x",IF(LOG('Crisis Indicator Data'!G4)&lt;J$4,0,IF(LOG('Crisis Indicator Data'!G4)&gt;J$3,10,10-(J$3-LOG('Crisis Indicator Data'!G4))/(J$3-J$4)*10)))</f>
        <v>3.0575856601709948</v>
      </c>
      <c r="K7" s="228">
        <f>IF('Crisis Indicator Data'!G4="x","x",IF(LEN(E7)&gt;3,('Crisis Indicator Data'!G4/VLOOKUP('Impact of the crisis'!$C7,'Regional Crises'!$B$1:$R$66,5,FALSE)),'Crisis Indicator Data'!G4/VLOOKUP('Impact of the crisis'!$E7,'Country Indicator Data'!$B$4:$P$300,14,FALSE)))</f>
        <v>0.19519315635820489</v>
      </c>
      <c r="L7" s="220">
        <f t="shared" si="2"/>
        <v>1.87063794301217</v>
      </c>
      <c r="M7" s="220">
        <f t="shared" si="3"/>
        <v>2.4641118015915824</v>
      </c>
      <c r="N7" s="220">
        <f t="shared" si="4"/>
        <v>3.2005207622853278</v>
      </c>
      <c r="O7" s="220">
        <f>IF('Crisis Indicator Data'!H4="x","x",IF('Crisis Indicator Data'!H4=0,0,IF(LOG('Crisis Indicator Data'!H4)&lt;O$4,0,IF(LOG('Crisis Indicator Data'!H4)&gt;O$3,10,10-(O$3-LOG('Crisis Indicator Data'!H4))/(O$3-O$4)*10))))</f>
        <v>2.3288569565147412</v>
      </c>
      <c r="P7" s="228">
        <f>IF('Crisis Indicator Data'!H4="x","x",'Crisis Indicator Data'!H4/'Crisis Indicator Data'!G4)</f>
        <v>5.4956521739130432E-2</v>
      </c>
      <c r="Q7" s="220">
        <f t="shared" si="5"/>
        <v>0.45410628019323696</v>
      </c>
      <c r="R7" s="220">
        <f t="shared" si="6"/>
        <v>1.3914816183539891</v>
      </c>
      <c r="S7" s="220">
        <f>IF('Crisis Indicator Data'!I4="x","x",IF('Crisis Indicator Data'!I4=0,0,IF(LOG('Crisis Indicator Data'!I4)&lt;S$4,0,IF(LOG('Crisis Indicator Data'!I4)&gt;S$3,10,10-(S$3-LOG('Crisis Indicator Data'!I4))/(S$3-S$4)*10))))</f>
        <v>6.281877391298349</v>
      </c>
      <c r="T7" s="228">
        <f>IF('Crisis Indicator Data'!H4="x","x",IF('Crisis Indicator Data'!I4="x","x",'Crisis Indicator Data'!I4/'Crisis Indicator Data'!H4))</f>
        <v>1</v>
      </c>
      <c r="U7" s="220">
        <f t="shared" si="7"/>
        <v>10</v>
      </c>
      <c r="V7" s="220">
        <f t="shared" si="8"/>
        <v>8.1409386956491741</v>
      </c>
      <c r="W7" s="220" t="str">
        <f>IF('Crisis Indicator Data'!L4="x","x",IF('Crisis Indicator Data'!L4=0,0,IF(LOG('Crisis Indicator Data'!L4)&lt;W$4,0,IF(LOG('Crisis Indicator Data'!L4)&gt;W$3,10,10-(W$3-LOG('Crisis Indicator Data'!L4))/(W$3-W$4)*10))))</f>
        <v>x</v>
      </c>
      <c r="X7" s="228" t="str">
        <f>IF(OR('Crisis Indicator Data'!L4="x",'Crisis Indicator Data'!H4="x"),"x",'Crisis Indicator Data'!L4/'Crisis Indicator Data'!H4)</f>
        <v>x</v>
      </c>
      <c r="Y7" s="220" t="str">
        <f t="shared" si="9"/>
        <v>x</v>
      </c>
      <c r="Z7" s="220" t="str">
        <f t="shared" si="10"/>
        <v>x</v>
      </c>
      <c r="AA7" s="220">
        <f t="shared" si="11"/>
        <v>8.1409386956491741</v>
      </c>
      <c r="AB7" s="229">
        <f t="shared" si="12"/>
        <v>5.7381254040858725</v>
      </c>
    </row>
    <row r="8" spans="1:28">
      <c r="A8" s="141" t="str">
        <f>'Crisis Indicator Data'!A5</f>
        <v>Conflict in northern region of Benin</v>
      </c>
      <c r="B8" s="142" t="str">
        <f>'Crisis Indicator Data'!B5</f>
        <v>Conflict/ Violence</v>
      </c>
      <c r="C8" s="142" t="str">
        <f>'Crisis Indicator Data'!C5</f>
        <v>BEN002</v>
      </c>
      <c r="D8" s="142" t="str">
        <f>'Crisis Indicator Data'!D5</f>
        <v>Benin</v>
      </c>
      <c r="E8" s="143" t="str">
        <f>'Crisis Indicator Data'!E5</f>
        <v>BEN</v>
      </c>
      <c r="F8" s="227">
        <f>IF('Crisis Indicator Data'!F5="x","x",IF(LOG('Crisis Indicator Data'!F5)&lt;F$4,0,IF(LOG('Crisis Indicator Data'!F5)&gt;F$3,10,10-(F$3-LOG('Crisis Indicator Data'!F5))/(F$3-F$4)*10)))</f>
        <v>5.5930264497034861</v>
      </c>
      <c r="G8" s="228">
        <f>IF('Crisis Indicator Data'!F5="x","x",IF(LEN(E8)&gt;3,('Crisis Indicator Data'!F5/VLOOKUP('Impact of the crisis'!$C8,'Regional Crises'!$B$1:$R$66,4,FALSE)),'Crisis Indicator Data'!F5/VLOOKUP('Impact of the crisis'!$E8,'Country Indicator Data'!$B$4:$P$300,15,FALSE)))</f>
        <v>0.42242816601631783</v>
      </c>
      <c r="H8" s="220">
        <f t="shared" si="0"/>
        <v>4.1064098573093659</v>
      </c>
      <c r="I8" s="220">
        <f t="shared" si="1"/>
        <v>4.8497181535064264</v>
      </c>
      <c r="J8" s="220">
        <f>IF('Crisis Indicator Data'!G5="x","x",IF(LOG('Crisis Indicator Data'!G5)&lt;J$4,0,IF(LOG('Crisis Indicator Data'!G5)&gt;J$3,10,10-(J$3-LOG('Crisis Indicator Data'!G5))/(J$3-J$4)*10)))</f>
        <v>2.5873413438034429</v>
      </c>
      <c r="K8" s="228">
        <f>IF('Crisis Indicator Data'!G5="x","x",IF(LEN(E8)&gt;3,('Crisis Indicator Data'!G5/VLOOKUP('Impact of the crisis'!$C8,'Regional Crises'!$B$1:$R$66,5,FALSE)),'Crisis Indicator Data'!G5/VLOOKUP('Impact of the crisis'!$E8,'Country Indicator Data'!$B$4:$P$300,14,FALSE)))</f>
        <v>0.16110744891232695</v>
      </c>
      <c r="L8" s="220">
        <f t="shared" si="2"/>
        <v>1.5263378678012831</v>
      </c>
      <c r="M8" s="220">
        <f t="shared" si="3"/>
        <v>2.056839605802363</v>
      </c>
      <c r="N8" s="220">
        <f t="shared" si="4"/>
        <v>3.5816787394391958</v>
      </c>
      <c r="O8" s="220">
        <f>IF('Crisis Indicator Data'!H5="x","x",IF('Crisis Indicator Data'!H5=0,0,IF(LOG('Crisis Indicator Data'!H5)&lt;O$4,0,IF(LOG('Crisis Indicator Data'!H5)&gt;O$3,10,10-(O$3-LOG('Crisis Indicator Data'!H5))/(O$3-O$4)*10))))</f>
        <v>3.2079933263298557</v>
      </c>
      <c r="P8" s="228">
        <f>IF('Crisis Indicator Data'!H5="x","x",'Crisis Indicator Data'!H5/'Crisis Indicator Data'!G5)</f>
        <v>0.11865793780687398</v>
      </c>
      <c r="Q8" s="220">
        <f t="shared" si="5"/>
        <v>1.097554927342161</v>
      </c>
      <c r="R8" s="220">
        <f t="shared" si="6"/>
        <v>2.1527741268360083</v>
      </c>
      <c r="S8" s="220">
        <f>IF('Crisis Indicator Data'!I5="x","x",IF('Crisis Indicator Data'!I5=0,0,IF(LOG('Crisis Indicator Data'!I5)&lt;S$4,0,IF(LOG('Crisis Indicator Data'!I5)&gt;S$3,10,10-(S$3-LOG('Crisis Indicator Data'!I5))/(S$3-S$4)*10))))</f>
        <v>4.6378551154225729</v>
      </c>
      <c r="T8" s="228">
        <f>IF('Crisis Indicator Data'!H5="x","x",IF('Crisis Indicator Data'!I5="x","x",'Crisis Indicator Data'!I5/'Crisis Indicator Data'!H5))</f>
        <v>0.14482758620689656</v>
      </c>
      <c r="U8" s="220">
        <f t="shared" si="7"/>
        <v>9.655172413793105</v>
      </c>
      <c r="V8" s="220">
        <f t="shared" si="8"/>
        <v>7.1465137646078389</v>
      </c>
      <c r="W8" s="220">
        <f>IF('Crisis Indicator Data'!L5="x","x",IF('Crisis Indicator Data'!L5=0,0,IF(LOG('Crisis Indicator Data'!L5)&lt;W$4,0,IF(LOG('Crisis Indicator Data'!L5)&gt;W$3,10,10-(W$3-LOG('Crisis Indicator Data'!L5))/(W$3-W$4)*10))))</f>
        <v>5.1986969586910536</v>
      </c>
      <c r="X8" s="228">
        <f>IF(OR('Crisis Indicator Data'!L5="x",'Crisis Indicator Data'!H5="x"),"x",'Crisis Indicator Data'!L5/'Crisis Indicator Data'!H5)</f>
        <v>2.2758620689655173E-4</v>
      </c>
      <c r="Y8" s="220">
        <f t="shared" si="9"/>
        <v>10</v>
      </c>
      <c r="Z8" s="220">
        <f t="shared" si="10"/>
        <v>7.5993484793455268</v>
      </c>
      <c r="AA8" s="220">
        <f t="shared" si="11"/>
        <v>7.3797943446803673</v>
      </c>
      <c r="AB8" s="229">
        <f t="shared" si="12"/>
        <v>5.3295548337094703</v>
      </c>
    </row>
    <row r="9" spans="1:28">
      <c r="A9" s="141" t="str">
        <f>'Crisis Indicator Data'!A6</f>
        <v>Conflict and Climatic Shocks in Burkina Faso</v>
      </c>
      <c r="B9" s="142" t="str">
        <f>'Crisis Indicator Data'!B6</f>
        <v>Conflict/ Violence,Drought/drier conditions,Floods</v>
      </c>
      <c r="C9" s="142" t="str">
        <f>'Crisis Indicator Data'!C6</f>
        <v>BFA002</v>
      </c>
      <c r="D9" s="142" t="str">
        <f>'Crisis Indicator Data'!D6</f>
        <v>Burkina Faso</v>
      </c>
      <c r="E9" s="143" t="str">
        <f>'Crisis Indicator Data'!E6</f>
        <v>BFA</v>
      </c>
      <c r="F9" s="227">
        <f>IF('Crisis Indicator Data'!F6="x","x",IF(LOG('Crisis Indicator Data'!F6)&lt;F$4,0,IF(LOG('Crisis Indicator Data'!F6)&gt;F$3,10,10-(F$3-LOG('Crisis Indicator Data'!F6))/(F$3-F$4)*10)))</f>
        <v>8.1237203101602606</v>
      </c>
      <c r="G9" s="228">
        <f>IF('Crisis Indicator Data'!F6="x","x",IF(LEN(E9)&gt;3,('Crisis Indicator Data'!F6/VLOOKUP('Impact of the crisis'!$C9,'Regional Crises'!$B$1:$R$66,4,FALSE)),'Crisis Indicator Data'!F6/VLOOKUP('Impact of the crisis'!$E9,'Country Indicator Data'!$B$4:$P$300,15,FALSE)))</f>
        <v>1</v>
      </c>
      <c r="H9" s="220">
        <f t="shared" si="0"/>
        <v>10</v>
      </c>
      <c r="I9" s="220">
        <f t="shared" si="1"/>
        <v>9.0618601550801294</v>
      </c>
      <c r="J9" s="220">
        <f>IF('Crisis Indicator Data'!G6="x","x",IF(LOG('Crisis Indicator Data'!G6)&lt;J$4,0,IF(LOG('Crisis Indicator Data'!G6)&gt;J$3,10,10-(J$3-LOG('Crisis Indicator Data'!G6))/(J$3-J$4)*10)))</f>
        <v>9.2099608858553186</v>
      </c>
      <c r="K9" s="228">
        <f>IF('Crisis Indicator Data'!G6="x","x",IF(LEN(E9)&gt;3,('Crisis Indicator Data'!G6/VLOOKUP('Impact of the crisis'!$C9,'Regional Crises'!$B$1:$R$66,5,FALSE)),'Crisis Indicator Data'!G6/VLOOKUP('Impact of the crisis'!$E9,'Country Indicator Data'!$B$4:$P$300,14,FALSE)))</f>
        <v>1</v>
      </c>
      <c r="L9" s="220">
        <f t="shared" si="2"/>
        <v>10</v>
      </c>
      <c r="M9" s="220">
        <f t="shared" si="3"/>
        <v>9.6049804429276584</v>
      </c>
      <c r="N9" s="220">
        <f t="shared" si="4"/>
        <v>9.3542845084884956</v>
      </c>
      <c r="O9" s="220">
        <f>IF('Crisis Indicator Data'!H6="x","x",IF('Crisis Indicator Data'!H6=0,0,IF(LOG('Crisis Indicator Data'!H6)&lt;O$4,0,IF(LOG('Crisis Indicator Data'!H6)&gt;O$3,10,10-(O$3-LOG('Crisis Indicator Data'!H6))/(O$3-O$4)*10))))</f>
        <v>7.1553325057345774</v>
      </c>
      <c r="P9" s="228">
        <f>IF('Crisis Indicator Data'!H6="x","x",'Crisis Indicator Data'!H6/'Crisis Indicator Data'!G6)</f>
        <v>0.18412197249802667</v>
      </c>
      <c r="Q9" s="220">
        <f t="shared" si="5"/>
        <v>1.7588078030103702</v>
      </c>
      <c r="R9" s="220">
        <f t="shared" si="6"/>
        <v>4.4570701543724738</v>
      </c>
      <c r="S9" s="220">
        <f>IF('Crisis Indicator Data'!I6="x","x",IF('Crisis Indicator Data'!I6=0,0,IF(LOG('Crisis Indicator Data'!I6)&lt;S$4,0,IF(LOG('Crisis Indicator Data'!I6)&gt;S$3,10,10-(S$3-LOG('Crisis Indicator Data'!I6))/(S$3-S$4)*10))))</f>
        <v>9.4699977942090054</v>
      </c>
      <c r="T9" s="228">
        <f>IF('Crisis Indicator Data'!H6="x","x",IF('Crisis Indicator Data'!I6="x","x",'Crisis Indicator Data'!I6/'Crisis Indicator Data'!H6))</f>
        <v>0.46547833935018051</v>
      </c>
      <c r="U9" s="220">
        <f t="shared" si="7"/>
        <v>10</v>
      </c>
      <c r="V9" s="220">
        <f t="shared" si="8"/>
        <v>9.7349988971045036</v>
      </c>
      <c r="W9" s="220">
        <f>IF('Crisis Indicator Data'!L6="x","x",IF('Crisis Indicator Data'!L6=0,0,IF(LOG('Crisis Indicator Data'!L6)&lt;W$4,0,IF(LOG('Crisis Indicator Data'!L6)&gt;W$3,10,10-(W$3-LOG('Crisis Indicator Data'!L6))/(W$3-W$4)*10))))</f>
        <v>9.6762208113166785</v>
      </c>
      <c r="X9" s="228">
        <f>IF(OR('Crisis Indicator Data'!L6="x",'Crisis Indicator Data'!H6="x"),"x",'Crisis Indicator Data'!L6/'Crisis Indicator Data'!H6)</f>
        <v>5.4963898916967507E-4</v>
      </c>
      <c r="Y9" s="220">
        <f t="shared" si="9"/>
        <v>10</v>
      </c>
      <c r="Z9" s="220">
        <f t="shared" si="10"/>
        <v>9.8381104056583393</v>
      </c>
      <c r="AA9" s="220">
        <f t="shared" si="11"/>
        <v>9.7875583848426828</v>
      </c>
      <c r="AB9" s="229">
        <f t="shared" si="12"/>
        <v>8.1434564733553607</v>
      </c>
    </row>
    <row r="10" spans="1:28">
      <c r="A10" s="141" t="str">
        <f>'Crisis Indicator Data'!A7</f>
        <v>Multiple crises in Bangladesh</v>
      </c>
      <c r="B10" s="142" t="str">
        <f>'Crisis Indicator Data'!B7</f>
        <v>International Displacement,Floods,Cyclone,Political/economic crisis</v>
      </c>
      <c r="C10" s="142" t="str">
        <f>'Crisis Indicator Data'!C7</f>
        <v>BGD001</v>
      </c>
      <c r="D10" s="142" t="str">
        <f>'Crisis Indicator Data'!D7</f>
        <v>Bangladesh</v>
      </c>
      <c r="E10" s="143" t="str">
        <f>'Crisis Indicator Data'!E7</f>
        <v>BGD</v>
      </c>
      <c r="F10" s="227">
        <f>IF('Crisis Indicator Data'!F7="x","x",IF(LOG('Crisis Indicator Data'!F7)&lt;F$4,0,IF(LOG('Crisis Indicator Data'!F7)&gt;F$3,10,10-(F$3-LOG('Crisis Indicator Data'!F7))/(F$3-F$4)*10)))</f>
        <v>6.5056076379851708</v>
      </c>
      <c r="G10" s="228">
        <f>IF('Crisis Indicator Data'!F7="x","x",IF(LEN(E10)&gt;3,('Crisis Indicator Data'!F7/VLOOKUP('Impact of the crisis'!$C10,'Regional Crises'!$B$1:$R$66,4,FALSE)),'Crisis Indicator Data'!F7/VLOOKUP('Impact of the crisis'!$E10,'Country Indicator Data'!$B$4:$P$300,15,FALSE)))</f>
        <v>0.68733963278789278</v>
      </c>
      <c r="H10" s="220">
        <f t="shared" si="0"/>
        <v>6.8095880896723759</v>
      </c>
      <c r="I10" s="220">
        <f t="shared" si="1"/>
        <v>6.6575978638287729</v>
      </c>
      <c r="J10" s="220">
        <f>IF('Crisis Indicator Data'!G7="x","x",IF(LOG('Crisis Indicator Data'!G7)&lt;J$4,0,IF(LOG('Crisis Indicator Data'!G7)&gt;J$3,10,10-(J$3-LOG('Crisis Indicator Data'!G7))/(J$3-J$4)*10)))</f>
        <v>10</v>
      </c>
      <c r="K10" s="228">
        <f>IF('Crisis Indicator Data'!G7="x","x",IF(LEN(E10)&gt;3,('Crisis Indicator Data'!G7/VLOOKUP('Impact of the crisis'!$C10,'Regional Crises'!$B$1:$R$66,5,FALSE)),'Crisis Indicator Data'!G7/VLOOKUP('Impact of the crisis'!$E10,'Country Indicator Data'!$B$4:$P$300,14,FALSE)))</f>
        <v>0.57986072537405942</v>
      </c>
      <c r="L10" s="220">
        <f t="shared" si="2"/>
        <v>5.7561689431723178</v>
      </c>
      <c r="M10" s="220">
        <f t="shared" si="3"/>
        <v>7.8780844715861589</v>
      </c>
      <c r="N10" s="220">
        <f t="shared" si="4"/>
        <v>7.3165983666416619</v>
      </c>
      <c r="O10" s="220">
        <f>IF('Crisis Indicator Data'!H7="x","x",IF('Crisis Indicator Data'!H7=0,0,IF(LOG('Crisis Indicator Data'!H7)&lt;O$4,0,IF(LOG('Crisis Indicator Data'!H7)&gt;O$3,10,10-(O$3-LOG('Crisis Indicator Data'!H7))/(O$3-O$4)*10))))</f>
        <v>10</v>
      </c>
      <c r="P10" s="228">
        <f>IF('Crisis Indicator Data'!H7="x","x",'Crisis Indicator Data'!H7/'Crisis Indicator Data'!G7)</f>
        <v>0.51638046645760438</v>
      </c>
      <c r="Q10" s="220">
        <f t="shared" si="5"/>
        <v>5.1149542066424685</v>
      </c>
      <c r="R10" s="220">
        <f t="shared" si="6"/>
        <v>7.5574771033212347</v>
      </c>
      <c r="S10" s="220">
        <f>IF('Crisis Indicator Data'!I7="x","x",IF('Crisis Indicator Data'!I7=0,0,IF(LOG('Crisis Indicator Data'!I7)&lt;S$4,0,IF(LOG('Crisis Indicator Data'!I7)&gt;S$3,10,10-(S$3-LOG('Crisis Indicator Data'!I7))/(S$3-S$4)*10))))</f>
        <v>8.7976607029932143</v>
      </c>
      <c r="T10" s="228">
        <f>IF('Crisis Indicator Data'!H7="x","x",IF('Crisis Indicator Data'!I7="x","x",'Crisis Indicator Data'!I7/'Crisis Indicator Data'!H7))</f>
        <v>2.3432465681201303E-2</v>
      </c>
      <c r="U10" s="220">
        <f t="shared" si="7"/>
        <v>1.5621643787467541</v>
      </c>
      <c r="V10" s="220">
        <f t="shared" si="8"/>
        <v>5.1799125408699842</v>
      </c>
      <c r="W10" s="220">
        <f>IF('Crisis Indicator Data'!L7="x","x",IF('Crisis Indicator Data'!L7=0,0,IF(LOG('Crisis Indicator Data'!L7)&lt;W$4,0,IF(LOG('Crisis Indicator Data'!L7)&gt;W$3,10,10-(W$3-LOG('Crisis Indicator Data'!L7))/(W$3-W$4)*10))))</f>
        <v>2.2232892868104113</v>
      </c>
      <c r="X10" s="228">
        <f>IF(OR('Crisis Indicator Data'!L7="x",'Crisis Indicator Data'!H7="x"),"x",'Crisis Indicator Data'!L7/'Crisis Indicator Data'!H7)</f>
        <v>1.1716232840600653E-7</v>
      </c>
      <c r="Y10" s="220">
        <f t="shared" si="9"/>
        <v>1.1716232840599972E-2</v>
      </c>
      <c r="Z10" s="220">
        <f t="shared" si="10"/>
        <v>1.1175027598255056</v>
      </c>
      <c r="AA10" s="220">
        <f t="shared" si="11"/>
        <v>3.4121452347940218</v>
      </c>
      <c r="AB10" s="229">
        <f t="shared" si="12"/>
        <v>5.8804986266219181</v>
      </c>
    </row>
    <row r="11" spans="1:28">
      <c r="A11" s="141" t="str">
        <f>'Crisis Indicator Data'!A8</f>
        <v>Displacement of Rohingyas to Bangladesh</v>
      </c>
      <c r="B11" s="142" t="str">
        <f>'Crisis Indicator Data'!B8</f>
        <v>International Displacement</v>
      </c>
      <c r="C11" s="142" t="str">
        <f>'Crisis Indicator Data'!C8</f>
        <v>BGD002</v>
      </c>
      <c r="D11" s="142" t="str">
        <f>'Crisis Indicator Data'!D8</f>
        <v>Bangladesh</v>
      </c>
      <c r="E11" s="143" t="str">
        <f>'Crisis Indicator Data'!E8</f>
        <v>BGD</v>
      </c>
      <c r="F11" s="227">
        <f>IF('Crisis Indicator Data'!F8="x","x",IF(LOG('Crisis Indicator Data'!F8)&lt;F$4,0,IF(LOG('Crisis Indicator Data'!F8)&gt;F$3,10,10-(F$3-LOG('Crisis Indicator Data'!F8))/(F$3-F$4)*10)))</f>
        <v>0</v>
      </c>
      <c r="G11" s="228">
        <f>IF('Crisis Indicator Data'!F8="x","x",IF(LEN(E11)&gt;3,('Crisis Indicator Data'!F8/VLOOKUP('Impact of the crisis'!$C11,'Regional Crises'!$B$1:$R$66,4,FALSE)),'Crisis Indicator Data'!F8/VLOOKUP('Impact of the crisis'!$E11,'Country Indicator Data'!$B$4:$P$300,15,FALSE)))</f>
        <v>5.4579396174233696E-3</v>
      </c>
      <c r="H11" s="220">
        <f t="shared" si="0"/>
        <v>0</v>
      </c>
      <c r="I11" s="220">
        <f t="shared" si="1"/>
        <v>0</v>
      </c>
      <c r="J11" s="220">
        <f>IF('Crisis Indicator Data'!G8="x","x",IF(LOG('Crisis Indicator Data'!G8)&lt;J$4,0,IF(LOG('Crisis Indicator Data'!G8)&gt;J$3,10,10-(J$3-LOG('Crisis Indicator Data'!G8))/(J$3-J$4)*10)))</f>
        <v>1.6969871807264933</v>
      </c>
      <c r="K11" s="228">
        <f>IF('Crisis Indicator Data'!G8="x","x",IF(LEN(E11)&gt;3,('Crisis Indicator Data'!G8/VLOOKUP('Impact of the crisis'!$C11,'Regional Crises'!$B$1:$R$66,5,FALSE)),'Crisis Indicator Data'!G8/VLOOKUP('Impact of the crisis'!$E11,'Country Indicator Data'!$B$4:$P$300,14,FALSE)))</f>
        <v>1.0506990042624351E-2</v>
      </c>
      <c r="L11" s="220">
        <f t="shared" si="2"/>
        <v>5.1211115416585073E-3</v>
      </c>
      <c r="M11" s="220">
        <f t="shared" si="3"/>
        <v>0.85105414613407593</v>
      </c>
      <c r="N11" s="220">
        <f t="shared" si="4"/>
        <v>0.43400321879358039</v>
      </c>
      <c r="O11" s="220">
        <f>IF('Crisis Indicator Data'!H8="x","x",IF('Crisis Indicator Data'!H8=0,0,IF(LOG('Crisis Indicator Data'!H8)&lt;O$4,0,IF(LOG('Crisis Indicator Data'!H8)&gt;O$3,10,10-(O$3-LOG('Crisis Indicator Data'!H8))/(O$3-O$4)*10))))</f>
        <v>5.8484935903632467</v>
      </c>
      <c r="P11" s="228">
        <f>IF('Crisis Indicator Data'!H8="x","x",'Crisis Indicator Data'!H8/'Crisis Indicator Data'!G8)</f>
        <v>1</v>
      </c>
      <c r="Q11" s="220">
        <f t="shared" si="5"/>
        <v>10</v>
      </c>
      <c r="R11" s="220">
        <f t="shared" si="6"/>
        <v>7.9242467951816238</v>
      </c>
      <c r="S11" s="220">
        <f>IF('Crisis Indicator Data'!I8="x","x",IF('Crisis Indicator Data'!I8=0,0,IF(LOG('Crisis Indicator Data'!I8)&lt;S$4,0,IF(LOG('Crisis Indicator Data'!I8)&gt;S$3,10,10-(S$3-LOG('Crisis Indicator Data'!I8))/(S$3-S$4)*10))))</f>
        <v>8.7976607029932143</v>
      </c>
      <c r="T11" s="228">
        <f>IF('Crisis Indicator Data'!H8="x","x",IF('Crisis Indicator Data'!I8="x","x",'Crisis Indicator Data'!I8/'Crisis Indicator Data'!H8))</f>
        <v>0.667779632721202</v>
      </c>
      <c r="U11" s="220">
        <f t="shared" si="7"/>
        <v>10</v>
      </c>
      <c r="V11" s="220">
        <f t="shared" si="8"/>
        <v>9.3988303514966063</v>
      </c>
      <c r="W11" s="220">
        <f>IF('Crisis Indicator Data'!L8="x","x",IF('Crisis Indicator Data'!L8=0,0,IF(LOG('Crisis Indicator Data'!L8)&lt;W$4,0,IF(LOG('Crisis Indicator Data'!L8)&gt;W$3,10,10-(W$3-LOG('Crisis Indicator Data'!L8))/(W$3-W$4)*10))))</f>
        <v>2.2232892868104113</v>
      </c>
      <c r="X11" s="228">
        <f>IF(OR('Crisis Indicator Data'!L8="x",'Crisis Indicator Data'!H8="x"),"x",'Crisis Indicator Data'!L8/'Crisis Indicator Data'!H8)</f>
        <v>3.3388981636060099E-6</v>
      </c>
      <c r="Y11" s="220">
        <f t="shared" si="9"/>
        <v>0.33388981636060144</v>
      </c>
      <c r="Z11" s="220">
        <f t="shared" si="10"/>
        <v>1.2785895515855064</v>
      </c>
      <c r="AA11" s="220">
        <f t="shared" si="11"/>
        <v>7.007937036705969</v>
      </c>
      <c r="AB11" s="229">
        <f t="shared" si="12"/>
        <v>7.4950000730249267</v>
      </c>
    </row>
    <row r="12" spans="1:28">
      <c r="A12" s="141" t="str">
        <f>'Crisis Indicator Data'!A9</f>
        <v>Climatic shocks and political/economic crisis in Bangladesh</v>
      </c>
      <c r="B12" s="142" t="str">
        <f>'Crisis Indicator Data'!B9</f>
        <v>Cyclone,Floods,Political/economic crisis</v>
      </c>
      <c r="C12" s="142" t="str">
        <f>'Crisis Indicator Data'!C9</f>
        <v>BGD012</v>
      </c>
      <c r="D12" s="142" t="str">
        <f>'Crisis Indicator Data'!D9</f>
        <v>Bangladesh</v>
      </c>
      <c r="E12" s="143" t="str">
        <f>'Crisis Indicator Data'!E9</f>
        <v>BGD</v>
      </c>
      <c r="F12" s="227">
        <f>IF('Crisis Indicator Data'!F9="x","x",IF(LOG('Crisis Indicator Data'!F9)&lt;F$4,0,IF(LOG('Crisis Indicator Data'!F9)&gt;F$3,10,10-(F$3-LOG('Crisis Indicator Data'!F9))/(F$3-F$4)*10)))</f>
        <v>6.5056076379851708</v>
      </c>
      <c r="G12" s="228">
        <f>IF('Crisis Indicator Data'!F9="x","x",IF(LEN(E12)&gt;3,('Crisis Indicator Data'!F9/VLOOKUP('Impact of the crisis'!$C12,'Regional Crises'!$B$1:$R$66,4,FALSE)),'Crisis Indicator Data'!F9/VLOOKUP('Impact of the crisis'!$E12,'Country Indicator Data'!$B$4:$P$300,15,FALSE)))</f>
        <v>0.68733963278789278</v>
      </c>
      <c r="H12" s="220">
        <f t="shared" si="0"/>
        <v>6.8095880896723759</v>
      </c>
      <c r="I12" s="220">
        <f t="shared" si="1"/>
        <v>6.6575978638287729</v>
      </c>
      <c r="J12" s="220">
        <f>IF('Crisis Indicator Data'!G9="x","x",IF(LOG('Crisis Indicator Data'!G9)&lt;J$4,0,IF(LOG('Crisis Indicator Data'!G9)&gt;J$3,10,10-(J$3-LOG('Crisis Indicator Data'!G9))/(J$3-J$4)*10)))</f>
        <v>10</v>
      </c>
      <c r="K12" s="228">
        <f>IF('Crisis Indicator Data'!G9="x","x",IF(LEN(E12)&gt;3,('Crisis Indicator Data'!G9/VLOOKUP('Impact of the crisis'!$C12,'Regional Crises'!$B$1:$R$66,5,FALSE)),'Crisis Indicator Data'!G9/VLOOKUP('Impact of the crisis'!$E12,'Country Indicator Data'!$B$4:$P$300,14,FALSE)))</f>
        <v>0.56934788836980865</v>
      </c>
      <c r="L12" s="220">
        <f t="shared" si="2"/>
        <v>5.649978670402108</v>
      </c>
      <c r="M12" s="220">
        <f t="shared" si="3"/>
        <v>7.824989335201054</v>
      </c>
      <c r="N12" s="220">
        <f t="shared" si="4"/>
        <v>7.285567115651328</v>
      </c>
      <c r="O12" s="220">
        <f>IF('Crisis Indicator Data'!H9="x","x",IF('Crisis Indicator Data'!H9=0,0,IF(LOG('Crisis Indicator Data'!H9)&lt;O$4,0,IF(LOG('Crisis Indicator Data'!H9)&gt;O$3,10,10-(O$3-LOG('Crisis Indicator Data'!H9))/(O$3-O$4)*10))))</f>
        <v>10</v>
      </c>
      <c r="P12" s="228">
        <f>IF('Crisis Indicator Data'!H9="x","x",'Crisis Indicator Data'!H9/'Crisis Indicator Data'!G9)</f>
        <v>0.50746084724005136</v>
      </c>
      <c r="Q12" s="220">
        <f t="shared" si="5"/>
        <v>5.0248570428288017</v>
      </c>
      <c r="R12" s="220">
        <f t="shared" si="6"/>
        <v>7.5124285214144013</v>
      </c>
      <c r="S12" s="220" t="str">
        <f>IF('Crisis Indicator Data'!I9="x","x",IF('Crisis Indicator Data'!I9=0,0,IF(LOG('Crisis Indicator Data'!I9)&lt;S$4,0,IF(LOG('Crisis Indicator Data'!I9)&gt;S$3,10,10-(S$3-LOG('Crisis Indicator Data'!I9))/(S$3-S$4)*10))))</f>
        <v>x</v>
      </c>
      <c r="T12" s="228" t="str">
        <f>IF('Crisis Indicator Data'!H9="x","x",IF('Crisis Indicator Data'!I9="x","x",'Crisis Indicator Data'!I9/'Crisis Indicator Data'!H9))</f>
        <v>x</v>
      </c>
      <c r="U12" s="220" t="str">
        <f t="shared" si="7"/>
        <v>x</v>
      </c>
      <c r="V12" s="220" t="str">
        <f t="shared" si="8"/>
        <v>x</v>
      </c>
      <c r="W12" s="220" t="str">
        <f>IF('Crisis Indicator Data'!L9="x","x",IF('Crisis Indicator Data'!L9=0,0,IF(LOG('Crisis Indicator Data'!L9)&lt;W$4,0,IF(LOG('Crisis Indicator Data'!L9)&gt;W$3,10,10-(W$3-LOG('Crisis Indicator Data'!L9))/(W$3-W$4)*10))))</f>
        <v>x</v>
      </c>
      <c r="X12" s="228" t="str">
        <f>IF(OR('Crisis Indicator Data'!L9="x",'Crisis Indicator Data'!H9="x"),"x",'Crisis Indicator Data'!L9/'Crisis Indicator Data'!H9)</f>
        <v>x</v>
      </c>
      <c r="Y12" s="220" t="str">
        <f t="shared" si="9"/>
        <v>x</v>
      </c>
      <c r="Z12" s="220" t="str">
        <f t="shared" si="10"/>
        <v>x</v>
      </c>
      <c r="AA12" s="220" t="str">
        <f t="shared" si="11"/>
        <v>x</v>
      </c>
      <c r="AB12" s="229">
        <f t="shared" si="12"/>
        <v>7.5124285214144013</v>
      </c>
    </row>
    <row r="13" spans="1:28">
      <c r="A13" s="141" t="str">
        <f>'Crisis Indicator Data'!A10</f>
        <v>Displacement from Venezuela to Brazil</v>
      </c>
      <c r="B13" s="142" t="str">
        <f>'Crisis Indicator Data'!B10</f>
        <v>International Displacement</v>
      </c>
      <c r="C13" s="142" t="str">
        <f>'Crisis Indicator Data'!C10</f>
        <v>BRA002</v>
      </c>
      <c r="D13" s="142" t="str">
        <f>'Crisis Indicator Data'!D10</f>
        <v>Brazil</v>
      </c>
      <c r="E13" s="143" t="str">
        <f>'Crisis Indicator Data'!E10</f>
        <v>BRA</v>
      </c>
      <c r="F13" s="227">
        <f>IF('Crisis Indicator Data'!F10="x","x",IF(LOG('Crisis Indicator Data'!F10)&lt;F$4,0,IF(LOG('Crisis Indicator Data'!F10)&gt;F$3,10,10-(F$3-LOG('Crisis Indicator Data'!F10))/(F$3-F$4)*10)))</f>
        <v>10</v>
      </c>
      <c r="G13" s="228">
        <f>IF('Crisis Indicator Data'!F10="x","x",IF(LEN(E13)&gt;3,('Crisis Indicator Data'!F10/VLOOKUP('Impact of the crisis'!$C13,'Regional Crises'!$B$1:$R$66,4,FALSE)),'Crisis Indicator Data'!F10/VLOOKUP('Impact of the crisis'!$E13,'Country Indicator Data'!$B$4:$P$300,15,FALSE)))</f>
        <v>0.64125798323550454</v>
      </c>
      <c r="H13" s="220">
        <f t="shared" si="0"/>
        <v>6.3393671758724945</v>
      </c>
      <c r="I13" s="220">
        <f t="shared" si="1"/>
        <v>8.1696835879362482</v>
      </c>
      <c r="J13" s="220">
        <f>IF('Crisis Indicator Data'!G10="x","x",IF(LOG('Crisis Indicator Data'!G10)&lt;J$4,0,IF(LOG('Crisis Indicator Data'!G10)&gt;J$3,10,10-(J$3-LOG('Crisis Indicator Data'!G10))/(J$3-J$4)*10)))</f>
        <v>10</v>
      </c>
      <c r="K13" s="228">
        <f>IF('Crisis Indicator Data'!G10="x","x",IF(LEN(E13)&gt;3,('Crisis Indicator Data'!G10/VLOOKUP('Impact of the crisis'!$C13,'Regional Crises'!$B$1:$R$66,5,FALSE)),'Crisis Indicator Data'!G10/VLOOKUP('Impact of the crisis'!$E13,'Country Indicator Data'!$B$4:$P$300,14,FALSE)))</f>
        <v>0.62544217815075454</v>
      </c>
      <c r="L13" s="220">
        <f t="shared" si="2"/>
        <v>6.2165876580884296</v>
      </c>
      <c r="M13" s="220">
        <f t="shared" si="3"/>
        <v>8.1082938290442144</v>
      </c>
      <c r="N13" s="220">
        <f t="shared" si="4"/>
        <v>8.1391472148740274</v>
      </c>
      <c r="O13" s="220">
        <f>IF('Crisis Indicator Data'!H10="x","x",IF('Crisis Indicator Data'!H10=0,0,IF(LOG('Crisis Indicator Data'!H10)&lt;O$4,0,IF(LOG('Crisis Indicator Data'!H10)&gt;O$3,10,10-(O$3-LOG('Crisis Indicator Data'!H10))/(O$3-O$4)*10))))</f>
        <v>5.1807663662113246</v>
      </c>
      <c r="P13" s="228">
        <f>IF('Crisis Indicator Data'!H10="x","x",'Crisis Indicator Data'!H10/'Crisis Indicator Data'!G10)</f>
        <v>8.5214238975924901E-3</v>
      </c>
      <c r="Q13" s="220">
        <f t="shared" si="5"/>
        <v>0</v>
      </c>
      <c r="R13" s="220">
        <f t="shared" si="6"/>
        <v>2.5903831831056623</v>
      </c>
      <c r="S13" s="220">
        <f>IF('Crisis Indicator Data'!I10="x","x",IF('Crisis Indicator Data'!I10=0,0,IF(LOG('Crisis Indicator Data'!I10)&lt;S$4,0,IF(LOG('Crisis Indicator Data'!I10)&gt;S$3,10,10-(S$3-LOG('Crisis Indicator Data'!I10))/(S$3-S$4)*10))))</f>
        <v>8.4625584961938571</v>
      </c>
      <c r="T13" s="228">
        <f>IF('Crisis Indicator Data'!H10="x","x",IF('Crisis Indicator Data'!I10="x","x",'Crisis Indicator Data'!I10/'Crisis Indicator Data'!H10))</f>
        <v>0.80847308031774057</v>
      </c>
      <c r="U13" s="220">
        <f t="shared" si="7"/>
        <v>10</v>
      </c>
      <c r="V13" s="220">
        <f t="shared" si="8"/>
        <v>9.2312792480969286</v>
      </c>
      <c r="W13" s="220" t="str">
        <f>IF('Crisis Indicator Data'!L10="x","x",IF('Crisis Indicator Data'!L10=0,0,IF(LOG('Crisis Indicator Data'!L10)&lt;W$4,0,IF(LOG('Crisis Indicator Data'!L10)&gt;W$3,10,10-(W$3-LOG('Crisis Indicator Data'!L10))/(W$3-W$4)*10))))</f>
        <v>x</v>
      </c>
      <c r="X13" s="228" t="str">
        <f>IF(OR('Crisis Indicator Data'!L10="x",'Crisis Indicator Data'!H10="x"),"x",'Crisis Indicator Data'!L10/'Crisis Indicator Data'!H10)</f>
        <v>x</v>
      </c>
      <c r="Y13" s="220" t="str">
        <f t="shared" si="9"/>
        <v>x</v>
      </c>
      <c r="Z13" s="220" t="str">
        <f t="shared" si="10"/>
        <v>x</v>
      </c>
      <c r="AA13" s="220">
        <f t="shared" si="11"/>
        <v>9.2312792480969286</v>
      </c>
      <c r="AB13" s="229">
        <f t="shared" si="12"/>
        <v>7.1089197294878561</v>
      </c>
    </row>
    <row r="14" spans="1:28">
      <c r="A14" s="141" t="str">
        <f>'Crisis Indicator Data'!A11</f>
        <v>Conflict and Climatic Shocks in CAR</v>
      </c>
      <c r="B14" s="142" t="str">
        <f>'Crisis Indicator Data'!B11</f>
        <v>Conflict/ Violence,Floods</v>
      </c>
      <c r="C14" s="142" t="str">
        <f>'Crisis Indicator Data'!C11</f>
        <v>CAF001</v>
      </c>
      <c r="D14" s="142" t="str">
        <f>'Crisis Indicator Data'!D11</f>
        <v>Central African Republic</v>
      </c>
      <c r="E14" s="143" t="str">
        <f>'Crisis Indicator Data'!E11</f>
        <v>CAF</v>
      </c>
      <c r="F14" s="227">
        <f>IF('Crisis Indicator Data'!F11="x","x",IF(LOG('Crisis Indicator Data'!F11)&lt;F$4,0,IF(LOG('Crisis Indicator Data'!F11)&gt;F$3,10,10-(F$3-LOG('Crisis Indicator Data'!F11))/(F$3-F$4)*10)))</f>
        <v>9.3149136813247804</v>
      </c>
      <c r="G14" s="228">
        <f>IF('Crisis Indicator Data'!F11="x","x",IF(LEN(E14)&gt;3,('Crisis Indicator Data'!F11/VLOOKUP('Impact of the crisis'!$C14,'Regional Crises'!$B$1:$R$66,4,FALSE)),'Crisis Indicator Data'!F11/VLOOKUP('Impact of the crisis'!$E14,'Country Indicator Data'!$B$4:$P$300,15,FALSE)))</f>
        <v>1</v>
      </c>
      <c r="H14" s="220">
        <f t="shared" si="0"/>
        <v>10</v>
      </c>
      <c r="I14" s="220">
        <f t="shared" si="1"/>
        <v>9.6574568406623911</v>
      </c>
      <c r="J14" s="220">
        <f>IF('Crisis Indicator Data'!G11="x","x",IF(LOG('Crisis Indicator Data'!G11)&lt;J$4,0,IF(LOG('Crisis Indicator Data'!G11)&gt;J$3,10,10-(J$3-LOG('Crisis Indicator Data'!G11))/(J$3-J$4)*10)))</f>
        <v>4.9007975605458096</v>
      </c>
      <c r="K14" s="228">
        <f>IF('Crisis Indicator Data'!G11="x","x",IF(LEN(E14)&gt;3,('Crisis Indicator Data'!G11/VLOOKUP('Impact of the crisis'!$C14,'Regional Crises'!$B$1:$R$66,5,FALSE)),'Crisis Indicator Data'!G11/VLOOKUP('Impact of the crisis'!$E14,'Country Indicator Data'!$B$4:$P$300,14,FALSE)))</f>
        <v>1</v>
      </c>
      <c r="L14" s="220">
        <f t="shared" si="2"/>
        <v>10</v>
      </c>
      <c r="M14" s="220">
        <f t="shared" si="3"/>
        <v>7.4503987802729048</v>
      </c>
      <c r="N14" s="220">
        <f t="shared" si="4"/>
        <v>8.8042929317551302</v>
      </c>
      <c r="O14" s="220">
        <f>IF('Crisis Indicator Data'!H11="x","x",IF('Crisis Indicator Data'!H11=0,0,IF(LOG('Crisis Indicator Data'!H11)&lt;O$4,0,IF(LOG('Crisis Indicator Data'!H11)&gt;O$3,10,10-(O$3-LOG('Crisis Indicator Data'!H11))/(O$3-O$4)*10))))</f>
        <v>7.4503987802729048</v>
      </c>
      <c r="P14" s="228">
        <f>IF('Crisis Indicator Data'!H11="x","x",'Crisis Indicator Data'!H11/'Crisis Indicator Data'!G11)</f>
        <v>1</v>
      </c>
      <c r="Q14" s="220">
        <f t="shared" si="5"/>
        <v>10</v>
      </c>
      <c r="R14" s="220">
        <f t="shared" si="6"/>
        <v>8.7251993901364528</v>
      </c>
      <c r="S14" s="220">
        <f>IF('Crisis Indicator Data'!I11="x","x",IF('Crisis Indicator Data'!I11=0,0,IF(LOG('Crisis Indicator Data'!I11)&lt;S$4,0,IF(LOG('Crisis Indicator Data'!I11)&gt;S$3,10,10-(S$3-LOG('Crisis Indicator Data'!I11))/(S$3-S$4)*10))))</f>
        <v>8.563961098278039</v>
      </c>
      <c r="T14" s="228">
        <f>IF('Crisis Indicator Data'!H11="x","x",IF('Crisis Indicator Data'!I11="x","x",'Crisis Indicator Data'!I11/'Crisis Indicator Data'!H11))</f>
        <v>0.18292234081707767</v>
      </c>
      <c r="U14" s="220">
        <f t="shared" si="7"/>
        <v>10</v>
      </c>
      <c r="V14" s="220">
        <f t="shared" si="8"/>
        <v>9.2819805491390195</v>
      </c>
      <c r="W14" s="220">
        <f>IF('Crisis Indicator Data'!L11="x","x",IF('Crisis Indicator Data'!L11=0,0,IF(LOG('Crisis Indicator Data'!L11)&lt;W$4,0,IF(LOG('Crisis Indicator Data'!L11)&gt;W$3,10,10-(W$3-LOG('Crisis Indicator Data'!L11))/(W$3-W$4)*10))))</f>
        <v>7.2473098359186574</v>
      </c>
      <c r="X14" s="228">
        <f>IF(OR('Crisis Indicator Data'!L11="x",'Crisis Indicator Data'!H11="x"),"x",'Crisis Indicator Data'!L11/'Crisis Indicator Data'!H11)</f>
        <v>6.3305115936694887E-5</v>
      </c>
      <c r="Y14" s="220">
        <f t="shared" si="9"/>
        <v>6.3305115936694882</v>
      </c>
      <c r="Z14" s="220">
        <f t="shared" si="10"/>
        <v>6.7889107147940724</v>
      </c>
      <c r="AA14" s="220">
        <f t="shared" si="11"/>
        <v>8.2993734206656846</v>
      </c>
      <c r="AB14" s="229">
        <f t="shared" si="12"/>
        <v>8.5210227126312539</v>
      </c>
    </row>
    <row r="15" spans="1:28">
      <c r="A15" s="141" t="str">
        <f>'Crisis Indicator Data'!A12</f>
        <v>Displacement from Venezuela to Chile</v>
      </c>
      <c r="B15" s="142" t="str">
        <f>'Crisis Indicator Data'!B12</f>
        <v>International Displacement</v>
      </c>
      <c r="C15" s="142" t="str">
        <f>'Crisis Indicator Data'!C12</f>
        <v>CHL002</v>
      </c>
      <c r="D15" s="142" t="str">
        <f>'Crisis Indicator Data'!D12</f>
        <v>Chile</v>
      </c>
      <c r="E15" s="143" t="str">
        <f>'Crisis Indicator Data'!E12</f>
        <v>CHL</v>
      </c>
      <c r="F15" s="227">
        <f>IF('Crisis Indicator Data'!F12="x","x",IF(LOG('Crisis Indicator Data'!F12)&lt;F$4,0,IF(LOG('Crisis Indicator Data'!F12)&gt;F$3,10,10-(F$3-LOG('Crisis Indicator Data'!F12))/(F$3-F$4)*10)))</f>
        <v>8.4778590082456127</v>
      </c>
      <c r="G15" s="228">
        <f>IF('Crisis Indicator Data'!F12="x","x",IF(LEN(E15)&gt;3,('Crisis Indicator Data'!F12/VLOOKUP('Impact of the crisis'!$C15,'Regional Crises'!$B$1:$R$66,4,FALSE)),'Crisis Indicator Data'!F12/VLOOKUP('Impact of the crisis'!$E15,'Country Indicator Data'!$B$4:$P$300,15,FALSE)))</f>
        <v>0.46995690837785059</v>
      </c>
      <c r="H15" s="220">
        <f t="shared" si="0"/>
        <v>4.5913970242637809</v>
      </c>
      <c r="I15" s="220">
        <f t="shared" si="1"/>
        <v>6.5346280162546968</v>
      </c>
      <c r="J15" s="220">
        <f>IF('Crisis Indicator Data'!G12="x","x",IF(LOG('Crisis Indicator Data'!G12)&lt;J$4,0,IF(LOG('Crisis Indicator Data'!G12)&gt;J$3,10,10-(J$3-LOG('Crisis Indicator Data'!G12))/(J$3-J$4)*10)))</f>
        <v>8.0970163682283012</v>
      </c>
      <c r="K15" s="228">
        <f>IF('Crisis Indicator Data'!G12="x","x",IF(LEN(E15)&gt;3,('Crisis Indicator Data'!G12/VLOOKUP('Impact of the crisis'!$C15,'Regional Crises'!$B$1:$R$66,5,FALSE)),'Crisis Indicator Data'!G12/VLOOKUP('Impact of the crisis'!$E15,'Country Indicator Data'!$B$4:$P$300,14,FALSE)))</f>
        <v>0.82356783919597987</v>
      </c>
      <c r="L15" s="220">
        <f t="shared" si="2"/>
        <v>8.2178569615755546</v>
      </c>
      <c r="M15" s="220">
        <f t="shared" si="3"/>
        <v>8.1574366649019279</v>
      </c>
      <c r="N15" s="220">
        <f t="shared" si="4"/>
        <v>7.4345038203081204</v>
      </c>
      <c r="O15" s="220">
        <f>IF('Crisis Indicator Data'!H12="x","x",IF('Crisis Indicator Data'!H12=0,0,IF(LOG('Crisis Indicator Data'!H12)&lt;O$4,0,IF(LOG('Crisis Indicator Data'!H12)&gt;O$3,10,10-(O$3-LOG('Crisis Indicator Data'!H12))/(O$3-O$4)*10))))</f>
        <v>4.8313000221497084</v>
      </c>
      <c r="P15" s="228">
        <f>IF('Crisis Indicator Data'!H12="x","x",'Crisis Indicator Data'!H12/'Crisis Indicator Data'!G12)</f>
        <v>5.4304716578192691E-2</v>
      </c>
      <c r="Q15" s="220">
        <f t="shared" si="5"/>
        <v>0.44752238967871349</v>
      </c>
      <c r="R15" s="220">
        <f t="shared" si="6"/>
        <v>2.639411205914211</v>
      </c>
      <c r="S15" s="220">
        <f>IF('Crisis Indicator Data'!I12="x","x",IF('Crisis Indicator Data'!I12=0,0,IF(LOG('Crisis Indicator Data'!I12)&lt;S$4,0,IF(LOG('Crisis Indicator Data'!I12)&gt;S$3,10,10-(S$3-LOG('Crisis Indicator Data'!I12))/(S$3-S$4)*10))))</f>
        <v>8.2177652588332624</v>
      </c>
      <c r="T15" s="228">
        <f>IF('Crisis Indicator Data'!H12="x","x",IF('Crisis Indicator Data'!I12="x","x",'Crisis Indicator Data'!I12/'Crisis Indicator Data'!H12))</f>
        <v>0.84494382022471914</v>
      </c>
      <c r="U15" s="220">
        <f t="shared" si="7"/>
        <v>10</v>
      </c>
      <c r="V15" s="220">
        <f t="shared" si="8"/>
        <v>9.1088826294166303</v>
      </c>
      <c r="W15" s="220">
        <f>IF('Crisis Indicator Data'!L12="x","x",IF('Crisis Indicator Data'!L12=0,0,IF(LOG('Crisis Indicator Data'!L12)&lt;W$4,0,IF(LOG('Crisis Indicator Data'!L12)&gt;W$3,10,10-(W$3-LOG('Crisis Indicator Data'!L12))/(W$3-W$4)*10))))</f>
        <v>0</v>
      </c>
      <c r="X15" s="228">
        <f>IF(OR('Crisis Indicator Data'!L12="x",'Crisis Indicator Data'!H12="x"),"x",'Crisis Indicator Data'!L12/'Crisis Indicator Data'!H12)</f>
        <v>1.1235955056179775E-6</v>
      </c>
      <c r="Y15" s="220">
        <f t="shared" si="9"/>
        <v>0.11235955056179669</v>
      </c>
      <c r="Z15" s="220">
        <f t="shared" si="10"/>
        <v>5.6179775280898347E-2</v>
      </c>
      <c r="AA15" s="220">
        <f t="shared" si="11"/>
        <v>6.4063796220911415</v>
      </c>
      <c r="AB15" s="229">
        <f t="shared" si="12"/>
        <v>4.7978652494716849</v>
      </c>
    </row>
    <row r="16" spans="1:28">
      <c r="A16" s="141" t="str">
        <f>'Crisis Indicator Data'!A13</f>
        <v>Displacement from Burkina Faso to northern Côte d’Ivoire</v>
      </c>
      <c r="B16" s="142" t="str">
        <f>'Crisis Indicator Data'!B13</f>
        <v>International Displacement</v>
      </c>
      <c r="C16" s="142" t="str">
        <f>'Crisis Indicator Data'!C13</f>
        <v>CIV002</v>
      </c>
      <c r="D16" s="142" t="str">
        <f>'Crisis Indicator Data'!D13</f>
        <v>Ivory Coast</v>
      </c>
      <c r="E16" s="143" t="str">
        <f>'Crisis Indicator Data'!E13</f>
        <v>CIV</v>
      </c>
      <c r="F16" s="227">
        <f>IF('Crisis Indicator Data'!F13="x","x",IF(LOG('Crisis Indicator Data'!F13)&lt;F$4,0,IF(LOG('Crisis Indicator Data'!F13)&gt;F$3,10,10-(F$3-LOG('Crisis Indicator Data'!F13))/(F$3-F$4)*10)))</f>
        <v>4.3333606751793763</v>
      </c>
      <c r="G16" s="228">
        <f>IF('Crisis Indicator Data'!F13="x","x",IF(LEN(E16)&gt;3,('Crisis Indicator Data'!F13/VLOOKUP('Impact of the crisis'!$C16,'Regional Crises'!$B$1:$R$66,4,FALSE)),'Crisis Indicator Data'!F13/VLOOKUP('Impact of the crisis'!$E16,'Country Indicator Data'!$B$4:$P$300,15,FALSE)))</f>
        <v>6.274528301886792E-2</v>
      </c>
      <c r="H16" s="220">
        <f t="shared" si="0"/>
        <v>0.43617635733538762</v>
      </c>
      <c r="I16" s="220">
        <f t="shared" si="1"/>
        <v>2.384768516257382</v>
      </c>
      <c r="J16" s="220">
        <f>IF('Crisis Indicator Data'!G13="x","x",IF(LOG('Crisis Indicator Data'!G13)&lt;J$4,0,IF(LOG('Crisis Indicator Data'!G13)&gt;J$3,10,10-(J$3-LOG('Crisis Indicator Data'!G13))/(J$3-J$4)*10)))</f>
        <v>0</v>
      </c>
      <c r="K16" s="228">
        <f>IF('Crisis Indicator Data'!G13="x","x",IF(LEN(E16)&gt;3,('Crisis Indicator Data'!G13/VLOOKUP('Impact of the crisis'!$C16,'Regional Crises'!$B$1:$R$66,5,FALSE)),'Crisis Indicator Data'!G13/VLOOKUP('Impact of the crisis'!$E16,'Country Indicator Data'!$B$4:$P$300,14,FALSE)))</f>
        <v>1.5286319937899326E-2</v>
      </c>
      <c r="L16" s="220">
        <f t="shared" si="2"/>
        <v>5.339717108989106E-2</v>
      </c>
      <c r="M16" s="220">
        <f t="shared" si="3"/>
        <v>2.669858554494553E-2</v>
      </c>
      <c r="N16" s="220">
        <f t="shared" si="4"/>
        <v>1.2761540110125935</v>
      </c>
      <c r="O16" s="220">
        <f>IF('Crisis Indicator Data'!H13="x","x",IF('Crisis Indicator Data'!H13=0,0,IF(LOG('Crisis Indicator Data'!H13)&lt;O$4,0,IF(LOG('Crisis Indicator Data'!H13)&gt;O$3,10,10-(O$3-LOG('Crisis Indicator Data'!H13))/(O$3-O$4)*10))))</f>
        <v>1.5616098285131166</v>
      </c>
      <c r="P16" s="228">
        <f>IF('Crisis Indicator Data'!H13="x","x",'Crisis Indicator Data'!H13/'Crisis Indicator Data'!G13)</f>
        <v>0.181640625</v>
      </c>
      <c r="Q16" s="220">
        <f t="shared" si="5"/>
        <v>1.7337436868686869</v>
      </c>
      <c r="R16" s="220">
        <f t="shared" si="6"/>
        <v>1.6476767576909017</v>
      </c>
      <c r="S16" s="220">
        <f>IF('Crisis Indicator Data'!I13="x","x",IF('Crisis Indicator Data'!I13=0,0,IF(LOG('Crisis Indicator Data'!I13)&lt;S$4,0,IF(LOG('Crisis Indicator Data'!I13)&gt;S$3,10,10-(S$3-LOG('Crisis Indicator Data'!I13))/(S$3-S$4)*10))))</f>
        <v>5.6242369958683849</v>
      </c>
      <c r="T16" s="228">
        <f>IF('Crisis Indicator Data'!H13="x","x",IF('Crisis Indicator Data'!I13="x","x",'Crisis Indicator Data'!I13/'Crisis Indicator Data'!H13))</f>
        <v>1</v>
      </c>
      <c r="U16" s="220">
        <f t="shared" si="7"/>
        <v>10</v>
      </c>
      <c r="V16" s="220">
        <f t="shared" si="8"/>
        <v>7.8121184979341924</v>
      </c>
      <c r="W16" s="220" t="str">
        <f>IF('Crisis Indicator Data'!L13="x","x",IF('Crisis Indicator Data'!L13=0,0,IF(LOG('Crisis Indicator Data'!L13)&lt;W$4,0,IF(LOG('Crisis Indicator Data'!L13)&gt;W$3,10,10-(W$3-LOG('Crisis Indicator Data'!L13))/(W$3-W$4)*10))))</f>
        <v>x</v>
      </c>
      <c r="X16" s="228" t="str">
        <f>IF(OR('Crisis Indicator Data'!L13="x",'Crisis Indicator Data'!H13="x"),"x",'Crisis Indicator Data'!L13/'Crisis Indicator Data'!H13)</f>
        <v>x</v>
      </c>
      <c r="Y16" s="220" t="str">
        <f t="shared" si="9"/>
        <v>x</v>
      </c>
      <c r="Z16" s="220" t="str">
        <f t="shared" si="10"/>
        <v>x</v>
      </c>
      <c r="AA16" s="220">
        <f t="shared" si="11"/>
        <v>7.8121184979341924</v>
      </c>
      <c r="AB16" s="229">
        <f t="shared" si="12"/>
        <v>5.5236429879610585</v>
      </c>
    </row>
    <row r="17" spans="1:28">
      <c r="A17" s="141" t="str">
        <f>'Crisis Indicator Data'!A14</f>
        <v>Complex crisis in Cameroon</v>
      </c>
      <c r="B17" s="142" t="str">
        <f>'Crisis Indicator Data'!B14</f>
        <v>International Displacement,Conflict/ Violence,Floods</v>
      </c>
      <c r="C17" s="142" t="str">
        <f>'Crisis Indicator Data'!C14</f>
        <v>CMR005</v>
      </c>
      <c r="D17" s="142" t="str">
        <f>'Crisis Indicator Data'!D14</f>
        <v>Cameroon</v>
      </c>
      <c r="E17" s="143" t="str">
        <f>'Crisis Indicator Data'!E14</f>
        <v>CMR</v>
      </c>
      <c r="F17" s="227">
        <f>IF('Crisis Indicator Data'!F14="x","x",IF(LOG('Crisis Indicator Data'!F14)&lt;F$4,0,IF(LOG('Crisis Indicator Data'!F14)&gt;F$3,10,10-(F$3-LOG('Crisis Indicator Data'!F14))/(F$3-F$4)*10)))</f>
        <v>8.4934596965164442</v>
      </c>
      <c r="G17" s="228">
        <f>IF('Crisis Indicator Data'!F14="x","x",IF(LEN(E17)&gt;3,('Crisis Indicator Data'!F14/VLOOKUP('Impact of the crisis'!$C17,'Regional Crises'!$B$1:$R$66,4,FALSE)),'Crisis Indicator Data'!F14/VLOOKUP('Impact of the crisis'!$E17,'Country Indicator Data'!$B$4:$P$300,15,FALSE)))</f>
        <v>0.74721076347020376</v>
      </c>
      <c r="H17" s="220">
        <f t="shared" si="0"/>
        <v>7.4205179945939159</v>
      </c>
      <c r="I17" s="220">
        <f t="shared" si="1"/>
        <v>7.9569888455551805</v>
      </c>
      <c r="J17" s="220">
        <f>IF('Crisis Indicator Data'!G14="x","x",IF(LOG('Crisis Indicator Data'!G14)&lt;J$4,0,IF(LOG('Crisis Indicator Data'!G14)&gt;J$3,10,10-(J$3-LOG('Crisis Indicator Data'!G14))/(J$3-J$4)*10)))</f>
        <v>9.7159826386500168</v>
      </c>
      <c r="K17" s="228">
        <f>IF('Crisis Indicator Data'!G14="x","x",IF(LEN(E17)&gt;3,('Crisis Indicator Data'!G14/VLOOKUP('Impact of the crisis'!$C17,'Regional Crises'!$B$1:$R$66,5,FALSE)),'Crisis Indicator Data'!G14/VLOOKUP('Impact of the crisis'!$E17,'Country Indicator Data'!$B$4:$P$300,14,FALSE)))</f>
        <v>1</v>
      </c>
      <c r="L17" s="220">
        <f t="shared" si="2"/>
        <v>10</v>
      </c>
      <c r="M17" s="220">
        <f t="shared" si="3"/>
        <v>9.8579913193250093</v>
      </c>
      <c r="N17" s="220">
        <f t="shared" si="4"/>
        <v>9.1230233271635921</v>
      </c>
      <c r="O17" s="220">
        <f>IF('Crisis Indicator Data'!H14="x","x",IF('Crisis Indicator Data'!H14=0,0,IF(LOG('Crisis Indicator Data'!H14)&lt;O$4,0,IF(LOG('Crisis Indicator Data'!H14)&gt;O$3,10,10-(O$3-LOG('Crisis Indicator Data'!H14))/(O$3-O$4)*10))))</f>
        <v>9.8579913193250093</v>
      </c>
      <c r="P17" s="228">
        <f>IF('Crisis Indicator Data'!H14="x","x",'Crisis Indicator Data'!H14/'Crisis Indicator Data'!G14)</f>
        <v>1</v>
      </c>
      <c r="Q17" s="220">
        <f t="shared" si="5"/>
        <v>10</v>
      </c>
      <c r="R17" s="220">
        <f t="shared" si="6"/>
        <v>9.9289956596625046</v>
      </c>
      <c r="S17" s="220">
        <f>IF('Crisis Indicator Data'!I14="x","x",IF('Crisis Indicator Data'!I14=0,0,IF(LOG('Crisis Indicator Data'!I14)&lt;S$4,0,IF(LOG('Crisis Indicator Data'!I14)&gt;S$3,10,10-(S$3-LOG('Crisis Indicator Data'!I14))/(S$3-S$4)*10))))</f>
        <v>9.5660287670863937</v>
      </c>
      <c r="T17" s="228">
        <f>IF('Crisis Indicator Data'!H14="x","x",IF('Crisis Indicator Data'!I14="x","x",'Crisis Indicator Data'!I14/'Crisis Indicator Data'!H14))</f>
        <v>7.7752197572205944E-2</v>
      </c>
      <c r="U17" s="220">
        <f t="shared" si="7"/>
        <v>5.183479838147063</v>
      </c>
      <c r="V17" s="220">
        <f t="shared" si="8"/>
        <v>7.3747543026167284</v>
      </c>
      <c r="W17" s="220">
        <f>IF('Crisis Indicator Data'!L14="x","x",IF('Crisis Indicator Data'!L14=0,0,IF(LOG('Crisis Indicator Data'!L14)&lt;W$4,0,IF(LOG('Crisis Indicator Data'!L14)&gt;W$3,10,10-(W$3-LOG('Crisis Indicator Data'!L14))/(W$3-W$4)*10))))</f>
        <v>8.6484046513115125</v>
      </c>
      <c r="X17" s="228">
        <f>IF(OR('Crisis Indicator Data'!L14="x",'Crisis Indicator Data'!H14="x"),"x",'Crisis Indicator Data'!L14/'Crisis Indicator Data'!H14)</f>
        <v>3.7114552811497138E-5</v>
      </c>
      <c r="Y17" s="220">
        <f t="shared" si="9"/>
        <v>3.7114552811497141</v>
      </c>
      <c r="Z17" s="220">
        <f t="shared" si="10"/>
        <v>6.1799299662306133</v>
      </c>
      <c r="AA17" s="220">
        <f t="shared" si="11"/>
        <v>6.8187164129742559</v>
      </c>
      <c r="AB17" s="229">
        <f t="shared" si="12"/>
        <v>8.8585334550948645</v>
      </c>
    </row>
    <row r="18" spans="1:28">
      <c r="A18" s="141" t="str">
        <f>'Crisis Indicator Data'!A15</f>
        <v>Complex crisis in DRC</v>
      </c>
      <c r="B18" s="142" t="str">
        <f>'Crisis Indicator Data'!B15</f>
        <v>Conflict/ Violence,Floods</v>
      </c>
      <c r="C18" s="142" t="str">
        <f>'Crisis Indicator Data'!C15</f>
        <v>COD001</v>
      </c>
      <c r="D18" s="142" t="str">
        <f>'Crisis Indicator Data'!D15</f>
        <v>Democratic Republic of the Congo</v>
      </c>
      <c r="E18" s="143" t="str">
        <f>'Crisis Indicator Data'!E15</f>
        <v>COD</v>
      </c>
      <c r="F18" s="227">
        <f>IF('Crisis Indicator Data'!F15="x","x",IF(LOG('Crisis Indicator Data'!F15)&lt;F$4,0,IF(LOG('Crisis Indicator Data'!F15)&gt;F$3,10,10-(F$3-LOG('Crisis Indicator Data'!F15))/(F$3-F$4)*10)))</f>
        <v>10</v>
      </c>
      <c r="G18" s="228">
        <f>IF('Crisis Indicator Data'!F15="x","x",IF(LEN(E18)&gt;3,('Crisis Indicator Data'!F15/VLOOKUP('Impact of the crisis'!$C18,'Regional Crises'!$B$1:$R$66,4,FALSE)),'Crisis Indicator Data'!F15/VLOOKUP('Impact of the crisis'!$E18,'Country Indicator Data'!$B$4:$P$300,15,FALSE)))</f>
        <v>1</v>
      </c>
      <c r="H18" s="220">
        <f t="shared" si="0"/>
        <v>10</v>
      </c>
      <c r="I18" s="220">
        <f t="shared" si="1"/>
        <v>10</v>
      </c>
      <c r="J18" s="220">
        <f>IF('Crisis Indicator Data'!G15="x","x",IF(LOG('Crisis Indicator Data'!G15)&lt;J$4,0,IF(LOG('Crisis Indicator Data'!G15)&gt;J$3,10,10-(J$3-LOG('Crisis Indicator Data'!G15))/(J$3-J$4)*10)))</f>
        <v>10</v>
      </c>
      <c r="K18" s="228">
        <f>IF('Crisis Indicator Data'!G15="x","x",IF(LEN(E18)&gt;3,('Crisis Indicator Data'!G15/VLOOKUP('Impact of the crisis'!$C18,'Regional Crises'!$B$1:$R$66,5,FALSE)),'Crisis Indicator Data'!G15/VLOOKUP('Impact of the crisis'!$E18,'Country Indicator Data'!$B$4:$P$300,14,FALSE)))</f>
        <v>1</v>
      </c>
      <c r="L18" s="220">
        <f t="shared" si="2"/>
        <v>10</v>
      </c>
      <c r="M18" s="220">
        <f t="shared" si="3"/>
        <v>10</v>
      </c>
      <c r="N18" s="220">
        <f t="shared" si="4"/>
        <v>10</v>
      </c>
      <c r="O18" s="220">
        <f>IF('Crisis Indicator Data'!H15="x","x",IF('Crisis Indicator Data'!H15=0,0,IF(LOG('Crisis Indicator Data'!H15)&lt;O$4,0,IF(LOG('Crisis Indicator Data'!H15)&gt;O$3,10,10-(O$3-LOG('Crisis Indicator Data'!H15))/(O$3-O$4)*10))))</f>
        <v>10</v>
      </c>
      <c r="P18" s="228">
        <f>IF('Crisis Indicator Data'!H15="x","x",'Crisis Indicator Data'!H15/'Crisis Indicator Data'!G15)</f>
        <v>1</v>
      </c>
      <c r="Q18" s="220">
        <f t="shared" si="5"/>
        <v>10</v>
      </c>
      <c r="R18" s="220">
        <f t="shared" si="6"/>
        <v>10</v>
      </c>
      <c r="S18" s="220">
        <f>IF('Crisis Indicator Data'!I15="x","x",IF('Crisis Indicator Data'!I15=0,0,IF(LOG('Crisis Indicator Data'!I15)&lt;S$4,0,IF(LOG('Crisis Indicator Data'!I15)&gt;S$3,10,10-(S$3-LOG('Crisis Indicator Data'!I15))/(S$3-S$4)*10))))</f>
        <v>10</v>
      </c>
      <c r="T18" s="228">
        <f>IF('Crisis Indicator Data'!H15="x","x",IF('Crisis Indicator Data'!I15="x","x",'Crisis Indicator Data'!I15/'Crisis Indicator Data'!H15))</f>
        <v>9.011730649477423E-2</v>
      </c>
      <c r="U18" s="220">
        <f t="shared" si="7"/>
        <v>6.0078204329849489</v>
      </c>
      <c r="V18" s="220">
        <f t="shared" si="8"/>
        <v>8.0039102164924749</v>
      </c>
      <c r="W18" s="220">
        <f>IF('Crisis Indicator Data'!L15="x","x",IF('Crisis Indicator Data'!L15=0,0,IF(LOG('Crisis Indicator Data'!L15)&lt;W$4,0,IF(LOG('Crisis Indicator Data'!L15)&gt;W$3,10,10-(W$3-LOG('Crisis Indicator Data'!L15))/(W$3-W$4)*10))))</f>
        <v>9.617817496337981</v>
      </c>
      <c r="X18" s="228">
        <f>IF(OR('Crisis Indicator Data'!L15="x",'Crisis Indicator Data'!H15="x"),"x",'Crisis Indicator Data'!L15/'Crisis Indicator Data'!H15)</f>
        <v>1.955669252907417E-5</v>
      </c>
      <c r="Y18" s="220">
        <f t="shared" si="9"/>
        <v>1.9556692529074162</v>
      </c>
      <c r="Z18" s="220">
        <f t="shared" si="10"/>
        <v>5.7867433746226986</v>
      </c>
      <c r="AA18" s="220">
        <f t="shared" si="11"/>
        <v>7.0436942165580829</v>
      </c>
      <c r="AB18" s="229">
        <f t="shared" si="12"/>
        <v>8.985234326097709</v>
      </c>
    </row>
    <row r="19" spans="1:28">
      <c r="A19" s="141" t="str">
        <f>'Crisis Indicator Data'!A16</f>
        <v>Conflict and Climatic Shocks in Colombia</v>
      </c>
      <c r="B19" s="142" t="str">
        <f>'Crisis Indicator Data'!B16</f>
        <v>Conflict/ Violence,Drought/drier conditions,Floods</v>
      </c>
      <c r="C19" s="142" t="str">
        <f>'Crisis Indicator Data'!C16</f>
        <v>COL001</v>
      </c>
      <c r="D19" s="142" t="str">
        <f>'Crisis Indicator Data'!D16</f>
        <v>Colombia</v>
      </c>
      <c r="E19" s="143" t="str">
        <f>'Crisis Indicator Data'!E16</f>
        <v>COL</v>
      </c>
      <c r="F19" s="227">
        <f>IF('Crisis Indicator Data'!F16="x","x",IF(LOG('Crisis Indicator Data'!F16)&lt;F$4,0,IF(LOG('Crisis Indicator Data'!F16)&gt;F$3,10,10-(F$3-LOG('Crisis Indicator Data'!F16))/(F$3-F$4)*10)))</f>
        <v>10</v>
      </c>
      <c r="G19" s="228">
        <f>IF('Crisis Indicator Data'!F16="x","x",IF(LEN(E19)&gt;3,('Crisis Indicator Data'!F16/VLOOKUP('Impact of the crisis'!$C19,'Regional Crises'!$B$1:$R$66,4,FALSE)),'Crisis Indicator Data'!F16/VLOOKUP('Impact of the crisis'!$E19,'Country Indicator Data'!$B$4:$P$300,15,FALSE)))</f>
        <v>1.0290653447498874</v>
      </c>
      <c r="H19" s="220">
        <f t="shared" si="0"/>
        <v>10</v>
      </c>
      <c r="I19" s="220">
        <f t="shared" si="1"/>
        <v>10</v>
      </c>
      <c r="J19" s="220">
        <f>IF('Crisis Indicator Data'!G16="x","x",IF(LOG('Crisis Indicator Data'!G16)&lt;J$4,0,IF(LOG('Crisis Indicator Data'!G16)&gt;J$3,10,10-(J$3-LOG('Crisis Indicator Data'!G16))/(J$3-J$4)*10)))</f>
        <v>10</v>
      </c>
      <c r="K19" s="228">
        <f>IF('Crisis Indicator Data'!G16="x","x",IF(LEN(E19)&gt;3,('Crisis Indicator Data'!G16/VLOOKUP('Impact of the crisis'!$C19,'Regional Crises'!$B$1:$R$66,5,FALSE)),'Crisis Indicator Data'!G16/VLOOKUP('Impact of the crisis'!$E19,'Country Indicator Data'!$B$4:$P$300,14,FALSE)))</f>
        <v>1</v>
      </c>
      <c r="L19" s="220">
        <f t="shared" si="2"/>
        <v>10</v>
      </c>
      <c r="M19" s="220">
        <f t="shared" si="3"/>
        <v>10</v>
      </c>
      <c r="N19" s="220">
        <f t="shared" si="4"/>
        <v>10</v>
      </c>
      <c r="O19" s="220">
        <f>IF('Crisis Indicator Data'!H16="x","x",IF('Crisis Indicator Data'!H16=0,0,IF(LOG('Crisis Indicator Data'!H16)&lt;O$4,0,IF(LOG('Crisis Indicator Data'!H16)&gt;O$3,10,10-(O$3-LOG('Crisis Indicator Data'!H16))/(O$3-O$4)*10))))</f>
        <v>10</v>
      </c>
      <c r="P19" s="228">
        <f>IF('Crisis Indicator Data'!H16="x","x",'Crisis Indicator Data'!H16/'Crisis Indicator Data'!G16)</f>
        <v>1</v>
      </c>
      <c r="Q19" s="220">
        <f t="shared" si="5"/>
        <v>10</v>
      </c>
      <c r="R19" s="220">
        <f t="shared" si="6"/>
        <v>10</v>
      </c>
      <c r="S19" s="220">
        <f>IF('Crisis Indicator Data'!I16="x","x",IF('Crisis Indicator Data'!I16=0,0,IF(LOG('Crisis Indicator Data'!I16)&lt;S$4,0,IF(LOG('Crisis Indicator Data'!I16)&gt;S$3,10,10-(S$3-LOG('Crisis Indicator Data'!I16))/(S$3-S$4)*10))))</f>
        <v>7.9742527859680452</v>
      </c>
      <c r="T19" s="228">
        <f>IF('Crisis Indicator Data'!H16="x","x",IF('Crisis Indicator Data'!I16="x","x",'Crisis Indicator Data'!I16/'Crisis Indicator Data'!H16))</f>
        <v>1.1636226699303334E-2</v>
      </c>
      <c r="U19" s="220">
        <f t="shared" si="7"/>
        <v>0.7757484466202218</v>
      </c>
      <c r="V19" s="220">
        <f t="shared" si="8"/>
        <v>4.3750006162941339</v>
      </c>
      <c r="W19" s="220">
        <f>IF('Crisis Indicator Data'!L16="x","x",IF('Crisis Indicator Data'!L16=0,0,IF(LOG('Crisis Indicator Data'!L16)&lt;W$4,0,IF(LOG('Crisis Indicator Data'!L16)&gt;W$3,10,10-(W$3-LOG('Crisis Indicator Data'!L16))/(W$3-W$4)*10))))</f>
        <v>8.7351018411948989</v>
      </c>
      <c r="X19" s="228">
        <f>IF(OR('Crisis Indicator Data'!L16="x",'Crisis Indicator Data'!H16="x"),"x",'Crisis Indicator Data'!L16/'Crisis Indicator Data'!H16)</f>
        <v>2.1483713048390133E-5</v>
      </c>
      <c r="Y19" s="220">
        <f t="shared" si="9"/>
        <v>2.1483713048390127</v>
      </c>
      <c r="Z19" s="220">
        <f t="shared" si="10"/>
        <v>5.4417365730169553</v>
      </c>
      <c r="AA19" s="220">
        <f t="shared" si="11"/>
        <v>4.9313430470892747</v>
      </c>
      <c r="AB19" s="229">
        <f t="shared" si="12"/>
        <v>8.4907277498404241</v>
      </c>
    </row>
    <row r="20" spans="1:28">
      <c r="A20" s="141" t="str">
        <f>'Crisis Indicator Data'!A17</f>
        <v>Displacement from Venezuela to Colombia</v>
      </c>
      <c r="B20" s="142" t="str">
        <f>'Crisis Indicator Data'!B17</f>
        <v>International Displacement</v>
      </c>
      <c r="C20" s="142" t="str">
        <f>'Crisis Indicator Data'!C17</f>
        <v>COL002</v>
      </c>
      <c r="D20" s="142" t="str">
        <f>'Crisis Indicator Data'!D17</f>
        <v>Colombia</v>
      </c>
      <c r="E20" s="143" t="str">
        <f>'Crisis Indicator Data'!E17</f>
        <v>COL</v>
      </c>
      <c r="F20" s="227">
        <f>IF('Crisis Indicator Data'!F17="x","x",IF(LOG('Crisis Indicator Data'!F17)&lt;F$4,0,IF(LOG('Crisis Indicator Data'!F17)&gt;F$3,10,10-(F$3-LOG('Crisis Indicator Data'!F17))/(F$3-F$4)*10)))</f>
        <v>9.2400547318036228</v>
      </c>
      <c r="G20" s="228">
        <f>IF('Crisis Indicator Data'!F17="x","x",IF(LEN(E20)&gt;3,('Crisis Indicator Data'!F17/VLOOKUP('Impact of the crisis'!$C20,'Regional Crises'!$B$1:$R$66,4,FALSE)),'Crisis Indicator Data'!F17/VLOOKUP('Impact of the crisis'!$E20,'Country Indicator Data'!$B$4:$P$300,15,FALSE)))</f>
        <v>0.53319873817034702</v>
      </c>
      <c r="H20" s="220">
        <f t="shared" si="0"/>
        <v>5.2367218180647654</v>
      </c>
      <c r="I20" s="220">
        <f t="shared" si="1"/>
        <v>7.2383882749341941</v>
      </c>
      <c r="J20" s="220">
        <f>IF('Crisis Indicator Data'!G17="x","x",IF(LOG('Crisis Indicator Data'!G17)&lt;J$4,0,IF(LOG('Crisis Indicator Data'!G17)&gt;J$3,10,10-(J$3-LOG('Crisis Indicator Data'!G17))/(J$3-J$4)*10)))</f>
        <v>10</v>
      </c>
      <c r="K20" s="228">
        <f>IF('Crisis Indicator Data'!G17="x","x",IF(LEN(E20)&gt;3,('Crisis Indicator Data'!G17/VLOOKUP('Impact of the crisis'!$C20,'Regional Crises'!$B$1:$R$66,5,FALSE)),'Crisis Indicator Data'!G17/VLOOKUP('Impact of the crisis'!$E20,'Country Indicator Data'!$B$4:$P$300,14,FALSE)))</f>
        <v>0.93792129542459046</v>
      </c>
      <c r="L20" s="220">
        <f t="shared" si="2"/>
        <v>9.3729423780261669</v>
      </c>
      <c r="M20" s="220">
        <f t="shared" si="3"/>
        <v>9.6864711890130835</v>
      </c>
      <c r="N20" s="220">
        <f t="shared" si="4"/>
        <v>8.7622314718706633</v>
      </c>
      <c r="O20" s="220">
        <f>IF('Crisis Indicator Data'!H17="x","x",IF('Crisis Indicator Data'!H17=0,0,IF(LOG('Crisis Indicator Data'!H17)&lt;O$4,0,IF(LOG('Crisis Indicator Data'!H17)&gt;O$3,10,10-(O$3-LOG('Crisis Indicator Data'!H17))/(O$3-O$4)*10))))</f>
        <v>7.1451712285431501</v>
      </c>
      <c r="P20" s="228">
        <f>IF('Crisis Indicator Data'!H17="x","x",'Crisis Indicator Data'!H17/'Crisis Indicator Data'!G17)</f>
        <v>8.8350430610483213E-2</v>
      </c>
      <c r="Q20" s="220">
        <f t="shared" si="5"/>
        <v>0.79141849101498174</v>
      </c>
      <c r="R20" s="220">
        <f t="shared" si="6"/>
        <v>3.9682948597790659</v>
      </c>
      <c r="S20" s="220">
        <f>IF('Crisis Indicator Data'!I17="x","x",IF('Crisis Indicator Data'!I17=0,0,IF(LOG('Crisis Indicator Data'!I17)&lt;S$4,0,IF(LOG('Crisis Indicator Data'!I17)&gt;S$3,10,10-(S$3-LOG('Crisis Indicator Data'!I17))/(S$3-S$4)*10))))</f>
        <v>10</v>
      </c>
      <c r="T20" s="228">
        <f>IF('Crisis Indicator Data'!H17="x","x",IF('Crisis Indicator Data'!I17="x","x",'Crisis Indicator Data'!I17/'Crisis Indicator Data'!H17))</f>
        <v>0.74960236309929562</v>
      </c>
      <c r="U20" s="220">
        <f t="shared" si="7"/>
        <v>10</v>
      </c>
      <c r="V20" s="220">
        <f t="shared" si="8"/>
        <v>10</v>
      </c>
      <c r="W20" s="220">
        <f>IF('Crisis Indicator Data'!L17="x","x",IF('Crisis Indicator Data'!L17=0,0,IF(LOG('Crisis Indicator Data'!L17)&lt;W$4,0,IF(LOG('Crisis Indicator Data'!L17)&gt;W$3,10,10-(W$3-LOG('Crisis Indicator Data'!L17))/(W$3-W$4)*10))))</f>
        <v>0</v>
      </c>
      <c r="X20" s="228">
        <f>IF(OR('Crisis Indicator Data'!L17="x",'Crisis Indicator Data'!H17="x"),"x",'Crisis Indicator Data'!L17/'Crisis Indicator Data'!H17)</f>
        <v>0</v>
      </c>
      <c r="Y20" s="220">
        <f t="shared" si="9"/>
        <v>0</v>
      </c>
      <c r="Z20" s="220">
        <f t="shared" si="10"/>
        <v>0</v>
      </c>
      <c r="AA20" s="220">
        <f t="shared" si="11"/>
        <v>7.5974692664795773</v>
      </c>
      <c r="AB20" s="229">
        <f t="shared" si="12"/>
        <v>6.1013907527283777</v>
      </c>
    </row>
    <row r="21" spans="1:28">
      <c r="A21" s="141" t="str">
        <f>'Crisis Indicator Data'!A18</f>
        <v>Multiple Crises in Colombia</v>
      </c>
      <c r="B21" s="142" t="str">
        <f>'Crisis Indicator Data'!B18</f>
        <v>Conflict/ Violence,Drought/drier conditions,International Displacement,Floods</v>
      </c>
      <c r="C21" s="142" t="str">
        <f>'Crisis Indicator Data'!C18</f>
        <v>COL004</v>
      </c>
      <c r="D21" s="142" t="str">
        <f>'Crisis Indicator Data'!D18</f>
        <v>Colombia</v>
      </c>
      <c r="E21" s="143" t="str">
        <f>'Crisis Indicator Data'!E18</f>
        <v>COL</v>
      </c>
      <c r="F21" s="227">
        <f>IF('Crisis Indicator Data'!F18="x","x",IF(LOG('Crisis Indicator Data'!F18)&lt;F$4,0,IF(LOG('Crisis Indicator Data'!F18)&gt;F$3,10,10-(F$3-LOG('Crisis Indicator Data'!F18))/(F$3-F$4)*10)))</f>
        <v>10</v>
      </c>
      <c r="G21" s="228">
        <f>IF('Crisis Indicator Data'!F18="x","x",IF(LEN(E21)&gt;3,('Crisis Indicator Data'!F18/VLOOKUP('Impact of the crisis'!$C21,'Regional Crises'!$B$1:$R$66,4,FALSE)),'Crisis Indicator Data'!F18/VLOOKUP('Impact of the crisis'!$E21,'Country Indicator Data'!$B$4:$P$300,15,FALSE)))</f>
        <v>1.0290653447498874</v>
      </c>
      <c r="H21" s="220">
        <f t="shared" si="0"/>
        <v>10</v>
      </c>
      <c r="I21" s="220">
        <f t="shared" si="1"/>
        <v>10</v>
      </c>
      <c r="J21" s="220">
        <f>IF('Crisis Indicator Data'!G18="x","x",IF(LOG('Crisis Indicator Data'!G18)&lt;J$4,0,IF(LOG('Crisis Indicator Data'!G18)&gt;J$3,10,10-(J$3-LOG('Crisis Indicator Data'!G18))/(J$3-J$4)*10)))</f>
        <v>10</v>
      </c>
      <c r="K21" s="228">
        <f>IF('Crisis Indicator Data'!G18="x","x",IF(LEN(E21)&gt;3,('Crisis Indicator Data'!G18/VLOOKUP('Impact of the crisis'!$C21,'Regional Crises'!$B$1:$R$66,5,FALSE)),'Crisis Indicator Data'!G18/VLOOKUP('Impact of the crisis'!$E21,'Country Indicator Data'!$B$4:$P$300,14,FALSE)))</f>
        <v>1</v>
      </c>
      <c r="L21" s="220">
        <f t="shared" si="2"/>
        <v>10</v>
      </c>
      <c r="M21" s="220">
        <f t="shared" si="3"/>
        <v>10</v>
      </c>
      <c r="N21" s="220">
        <f t="shared" si="4"/>
        <v>10</v>
      </c>
      <c r="O21" s="220">
        <f>IF('Crisis Indicator Data'!H18="x","x",IF('Crisis Indicator Data'!H18=0,0,IF(LOG('Crisis Indicator Data'!H18)&lt;O$4,0,IF(LOG('Crisis Indicator Data'!H18)&gt;O$3,10,10-(O$3-LOG('Crisis Indicator Data'!H18))/(O$3-O$4)*10))))</f>
        <v>10</v>
      </c>
      <c r="P21" s="228">
        <f>IF('Crisis Indicator Data'!H18="x","x",'Crisis Indicator Data'!H18/'Crisis Indicator Data'!G18)</f>
        <v>1</v>
      </c>
      <c r="Q21" s="220">
        <f t="shared" si="5"/>
        <v>10</v>
      </c>
      <c r="R21" s="220">
        <f t="shared" si="6"/>
        <v>10</v>
      </c>
      <c r="S21" s="220">
        <f>IF('Crisis Indicator Data'!I18="x","x",IF('Crisis Indicator Data'!I18=0,0,IF(LOG('Crisis Indicator Data'!I18)&lt;S$4,0,IF(LOG('Crisis Indicator Data'!I18)&gt;S$3,10,10-(S$3-LOG('Crisis Indicator Data'!I18))/(S$3-S$4)*10))))</f>
        <v>10</v>
      </c>
      <c r="T21" s="228">
        <f>IF('Crisis Indicator Data'!H18="x","x",IF('Crisis Indicator Data'!I18="x","x",'Crisis Indicator Data'!I18/'Crisis Indicator Data'!H18))</f>
        <v>7.3733760120504616E-2</v>
      </c>
      <c r="U21" s="220">
        <f t="shared" si="7"/>
        <v>4.9155840080336413</v>
      </c>
      <c r="V21" s="220">
        <f t="shared" si="8"/>
        <v>7.4577920040168202</v>
      </c>
      <c r="W21" s="220">
        <f>IF('Crisis Indicator Data'!L18="x","x",IF('Crisis Indicator Data'!L18=0,0,IF(LOG('Crisis Indicator Data'!L18)&lt;W$4,0,IF(LOG('Crisis Indicator Data'!L18)&gt;W$3,10,10-(W$3-LOG('Crisis Indicator Data'!L18))/(W$3-W$4)*10))))</f>
        <v>8.7351018411948989</v>
      </c>
      <c r="X21" s="228">
        <f>IF(OR('Crisis Indicator Data'!L18="x",'Crisis Indicator Data'!H18="x"),"x",'Crisis Indicator Data'!L18/'Crisis Indicator Data'!H18)</f>
        <v>2.1483713048390133E-5</v>
      </c>
      <c r="Y21" s="220">
        <f t="shared" si="9"/>
        <v>2.1483713048390127</v>
      </c>
      <c r="Z21" s="220">
        <f t="shared" si="10"/>
        <v>5.4417365730169553</v>
      </c>
      <c r="AA21" s="220">
        <f t="shared" si="11"/>
        <v>6.5600635036592569</v>
      </c>
      <c r="AB21" s="229">
        <f t="shared" si="12"/>
        <v>8.8623960193675195</v>
      </c>
    </row>
    <row r="22" spans="1:28">
      <c r="A22" s="141" t="str">
        <f>'Crisis Indicator Data'!A19</f>
        <v>Multiple Crises in Costa Rica</v>
      </c>
      <c r="B22" s="142" t="str">
        <f>'Crisis Indicator Data'!B19</f>
        <v>International Displacement</v>
      </c>
      <c r="C22" s="142" t="str">
        <f>'Crisis Indicator Data'!C19</f>
        <v>CRI001</v>
      </c>
      <c r="D22" s="142" t="str">
        <f>'Crisis Indicator Data'!D19</f>
        <v>Costa Rica</v>
      </c>
      <c r="E22" s="143" t="str">
        <f>'Crisis Indicator Data'!E19</f>
        <v>CRI</v>
      </c>
      <c r="F22" s="227">
        <f>IF('Crisis Indicator Data'!F19="x","x",IF(LOG('Crisis Indicator Data'!F19)&lt;F$4,0,IF(LOG('Crisis Indicator Data'!F19)&gt;F$3,10,10-(F$3-LOG('Crisis Indicator Data'!F19))/(F$3-F$4)*10)))</f>
        <v>5.6947363337823758</v>
      </c>
      <c r="G22" s="228">
        <f>IF('Crisis Indicator Data'!F19="x","x",IF(LEN(E22)&gt;3,('Crisis Indicator Data'!F19/VLOOKUP('Impact of the crisis'!$C22,'Regional Crises'!$B$1:$R$66,4,FALSE)),'Crisis Indicator Data'!F19/VLOOKUP('Impact of the crisis'!$E22,'Country Indicator Data'!$B$4:$P$300,15,FALSE)))</f>
        <v>1.0007833920877398</v>
      </c>
      <c r="H22" s="220">
        <f t="shared" si="0"/>
        <v>10</v>
      </c>
      <c r="I22" s="220">
        <f t="shared" si="1"/>
        <v>7.8473681668911883</v>
      </c>
      <c r="J22" s="220">
        <f>IF('Crisis Indicator Data'!G19="x","x",IF(LOG('Crisis Indicator Data'!G19)&lt;J$4,0,IF(LOG('Crisis Indicator Data'!G19)&gt;J$3,10,10-(J$3-LOG('Crisis Indicator Data'!G19))/(J$3-J$4)*10)))</f>
        <v>4.7688978919487521</v>
      </c>
      <c r="K22" s="228">
        <f>IF('Crisis Indicator Data'!G19="x","x",IF(LEN(E22)&gt;3,('Crisis Indicator Data'!G19/VLOOKUP('Impact of the crisis'!$C22,'Regional Crises'!$B$1:$R$66,5,FALSE)),'Crisis Indicator Data'!G19/VLOOKUP('Impact of the crisis'!$E22,'Country Indicator Data'!$B$4:$P$300,14,FALSE)))</f>
        <v>1</v>
      </c>
      <c r="L22" s="220">
        <f t="shared" si="2"/>
        <v>10</v>
      </c>
      <c r="M22" s="220">
        <f t="shared" si="3"/>
        <v>7.3844489459743761</v>
      </c>
      <c r="N22" s="220">
        <f t="shared" si="4"/>
        <v>7.6235808464458188</v>
      </c>
      <c r="O22" s="220">
        <f>IF('Crisis Indicator Data'!H19="x","x",IF('Crisis Indicator Data'!H19=0,0,IF(LOG('Crisis Indicator Data'!H19)&lt;O$4,0,IF(LOG('Crisis Indicator Data'!H19)&gt;O$3,10,10-(O$3-LOG('Crisis Indicator Data'!H19))/(O$3-O$4)*10))))</f>
        <v>3.0720130895661022</v>
      </c>
      <c r="P22" s="228">
        <f>IF('Crisis Indicator Data'!H19="x","x",'Crisis Indicator Data'!H19/'Crisis Indicator Data'!G19)</f>
        <v>5.0847457627118647E-2</v>
      </c>
      <c r="Q22" s="220">
        <f t="shared" si="5"/>
        <v>0.41260058209210726</v>
      </c>
      <c r="R22" s="220">
        <f t="shared" si="6"/>
        <v>1.7423068358291047</v>
      </c>
      <c r="S22" s="220">
        <f>IF('Crisis Indicator Data'!I19="x","x",IF('Crisis Indicator Data'!I19=0,0,IF(LOG('Crisis Indicator Data'!I19)&lt;S$4,0,IF(LOG('Crisis Indicator Data'!I19)&gt;S$3,10,10-(S$3-LOG('Crisis Indicator Data'!I19))/(S$3-S$4)*10))))</f>
        <v>6.9046871638236595</v>
      </c>
      <c r="T22" s="228">
        <f>IF('Crisis Indicator Data'!H19="x","x",IF('Crisis Indicator Data'!I19="x","x",'Crisis Indicator Data'!I19/'Crisis Indicator Data'!H19))</f>
        <v>0.98863636363636365</v>
      </c>
      <c r="U22" s="220">
        <f t="shared" si="7"/>
        <v>10</v>
      </c>
      <c r="V22" s="220">
        <f t="shared" si="8"/>
        <v>8.4523435819118298</v>
      </c>
      <c r="W22" s="220">
        <f>IF('Crisis Indicator Data'!L19="x","x",IF('Crisis Indicator Data'!L19=0,0,IF(LOG('Crisis Indicator Data'!L19)&lt;W$4,0,IF(LOG('Crisis Indicator Data'!L19)&gt;W$3,10,10-(W$3-LOG('Crisis Indicator Data'!L19))/(W$3-W$4)*10))))</f>
        <v>0</v>
      </c>
      <c r="X22" s="228">
        <f>IF(OR('Crisis Indicator Data'!L19="x",'Crisis Indicator Data'!H19="x"),"x",'Crisis Indicator Data'!L19/'Crisis Indicator Data'!H19)</f>
        <v>0</v>
      </c>
      <c r="Y22" s="220">
        <f t="shared" si="9"/>
        <v>0</v>
      </c>
      <c r="Z22" s="220">
        <f t="shared" si="10"/>
        <v>0</v>
      </c>
      <c r="AA22" s="220">
        <f t="shared" si="11"/>
        <v>5.6758685741540376</v>
      </c>
      <c r="AB22" s="229">
        <f t="shared" si="12"/>
        <v>3.9751652370564305</v>
      </c>
    </row>
    <row r="23" spans="1:28">
      <c r="A23" s="141" t="str">
        <f>'Crisis Indicator Data'!A20</f>
        <v>Displacement from Nicaragua to Costa Rica</v>
      </c>
      <c r="B23" s="142" t="str">
        <f>'Crisis Indicator Data'!B20</f>
        <v>International Displacement</v>
      </c>
      <c r="C23" s="142" t="str">
        <f>'Crisis Indicator Data'!C20</f>
        <v>CRI002</v>
      </c>
      <c r="D23" s="142" t="str">
        <f>'Crisis Indicator Data'!D20</f>
        <v>Costa Rica</v>
      </c>
      <c r="E23" s="143" t="str">
        <f>'Crisis Indicator Data'!E20</f>
        <v>CRI</v>
      </c>
      <c r="F23" s="227">
        <f>IF('Crisis Indicator Data'!F20="x","x",IF(LOG('Crisis Indicator Data'!F20)&lt;F$4,0,IF(LOG('Crisis Indicator Data'!F20)&gt;F$3,10,10-(F$3-LOG('Crisis Indicator Data'!F20))/(F$3-F$4)*10)))</f>
        <v>4.3729365101263475</v>
      </c>
      <c r="G23" s="228">
        <f>IF('Crisis Indicator Data'!F20="x","x",IF(LEN(E23)&gt;3,('Crisis Indicator Data'!F20/VLOOKUP('Impact of the crisis'!$C23,'Regional Crises'!$B$1:$R$66,4,FALSE)),'Crisis Indicator Data'!F20/VLOOKUP('Impact of the crisis'!$E23,'Country Indicator Data'!$B$4:$P$300,15,FALSE)))</f>
        <v>0.4016059537798668</v>
      </c>
      <c r="H23" s="220">
        <f t="shared" si="0"/>
        <v>3.8939383038761921</v>
      </c>
      <c r="I23" s="220">
        <f t="shared" si="1"/>
        <v>4.1334374070012698</v>
      </c>
      <c r="J23" s="220">
        <f>IF('Crisis Indicator Data'!G20="x","x",IF(LOG('Crisis Indicator Data'!G20)&lt;J$4,0,IF(LOG('Crisis Indicator Data'!G20)&gt;J$3,10,10-(J$3-LOG('Crisis Indicator Data'!G20))/(J$3-J$4)*10)))</f>
        <v>3.8902587950290144</v>
      </c>
      <c r="K23" s="228">
        <f>IF('Crisis Indicator Data'!G20="x","x",IF(LEN(E23)&gt;3,('Crisis Indicator Data'!G20/VLOOKUP('Impact of the crisis'!$C23,'Regional Crises'!$B$1:$R$66,5,FALSE)),'Crisis Indicator Data'!G20/VLOOKUP('Impact of the crisis'!$E23,'Country Indicator Data'!$B$4:$P$300,14,FALSE)))</f>
        <v>0.73825115562403698</v>
      </c>
      <c r="L23" s="220">
        <f t="shared" si="2"/>
        <v>7.356072279030677</v>
      </c>
      <c r="M23" s="220">
        <f t="shared" si="3"/>
        <v>5.6231655370298457</v>
      </c>
      <c r="N23" s="220">
        <f t="shared" si="4"/>
        <v>4.9229697486458974</v>
      </c>
      <c r="O23" s="220">
        <f>IF('Crisis Indicator Data'!H20="x","x",IF('Crisis Indicator Data'!H20=0,0,IF(LOG('Crisis Indicator Data'!H20)&lt;O$4,0,IF(LOG('Crisis Indicator Data'!H20)&gt;O$3,10,10-(O$3-LOG('Crisis Indicator Data'!H20))/(O$3-O$4)*10))))</f>
        <v>2.7612653447957936</v>
      </c>
      <c r="P23" s="228">
        <f>IF('Crisis Indicator Data'!H20="x","x",'Crisis Indicator Data'!H20/'Crisis Indicator Data'!G20)</f>
        <v>5.5570049569527782E-2</v>
      </c>
      <c r="Q23" s="220">
        <f t="shared" si="5"/>
        <v>0.46030353100533183</v>
      </c>
      <c r="R23" s="220">
        <f t="shared" si="6"/>
        <v>1.6107844379005627</v>
      </c>
      <c r="S23" s="220">
        <f>IF('Crisis Indicator Data'!I20="x","x",IF('Crisis Indicator Data'!I20=0,0,IF(LOG('Crisis Indicator Data'!I20)&lt;S$4,0,IF(LOG('Crisis Indicator Data'!I20)&gt;S$3,10,10-(S$3-LOG('Crisis Indicator Data'!I20))/(S$3-S$4)*10))))</f>
        <v>6.6525131526821086</v>
      </c>
      <c r="T23" s="228">
        <f>IF('Crisis Indicator Data'!H20="x","x",IF('Crisis Indicator Data'!I20="x","x",'Crisis Indicator Data'!I20/'Crisis Indicator Data'!H20))</f>
        <v>1</v>
      </c>
      <c r="U23" s="220">
        <f t="shared" si="7"/>
        <v>10</v>
      </c>
      <c r="V23" s="220">
        <f t="shared" si="8"/>
        <v>8.3262565763410539</v>
      </c>
      <c r="W23" s="220">
        <f>IF('Crisis Indicator Data'!L20="x","x",IF('Crisis Indicator Data'!L20=0,0,IF(LOG('Crisis Indicator Data'!L20)&lt;W$4,0,IF(LOG('Crisis Indicator Data'!L20)&gt;W$3,10,10-(W$3-LOG('Crisis Indicator Data'!L20))/(W$3-W$4)*10))))</f>
        <v>0</v>
      </c>
      <c r="X23" s="228">
        <f>IF(OR('Crisis Indicator Data'!L20="x",'Crisis Indicator Data'!H20="x"),"x",'Crisis Indicator Data'!L20/'Crisis Indicator Data'!H20)</f>
        <v>0</v>
      </c>
      <c r="Y23" s="220">
        <f t="shared" si="9"/>
        <v>0</v>
      </c>
      <c r="Z23" s="220">
        <f t="shared" si="10"/>
        <v>0</v>
      </c>
      <c r="AA23" s="220">
        <f t="shared" si="11"/>
        <v>5.5484833000750591</v>
      </c>
      <c r="AB23" s="229">
        <f t="shared" si="12"/>
        <v>3.8415319371610379</v>
      </c>
    </row>
    <row r="24" spans="1:28">
      <c r="A24" s="141" t="str">
        <f>'Crisis Indicator Data'!A21</f>
        <v>Displacement from Venezuela to Costa Rica</v>
      </c>
      <c r="B24" s="142" t="str">
        <f>'Crisis Indicator Data'!B21</f>
        <v>International Displacement</v>
      </c>
      <c r="C24" s="142" t="str">
        <f>'Crisis Indicator Data'!C21</f>
        <v>CRI003</v>
      </c>
      <c r="D24" s="142" t="str">
        <f>'Crisis Indicator Data'!D21</f>
        <v>Costa Rica</v>
      </c>
      <c r="E24" s="143" t="str">
        <f>'Crisis Indicator Data'!E21</f>
        <v>CRI</v>
      </c>
      <c r="F24" s="227">
        <f>IF('Crisis Indicator Data'!F21="x","x",IF(LOG('Crisis Indicator Data'!F21)&lt;F$4,0,IF(LOG('Crisis Indicator Data'!F21)&gt;F$3,10,10-(F$3-LOG('Crisis Indicator Data'!F21))/(F$3-F$4)*10)))</f>
        <v>5.6947363337823758</v>
      </c>
      <c r="G24" s="228">
        <f>IF('Crisis Indicator Data'!F21="x","x",IF(LEN(E24)&gt;3,('Crisis Indicator Data'!F21/VLOOKUP('Impact of the crisis'!$C24,'Regional Crises'!$B$1:$R$66,4,FALSE)),'Crisis Indicator Data'!F21/VLOOKUP('Impact of the crisis'!$E24,'Country Indicator Data'!$B$4:$P$300,15,FALSE)))</f>
        <v>1.0007833920877398</v>
      </c>
      <c r="H24" s="220">
        <f t="shared" si="0"/>
        <v>10</v>
      </c>
      <c r="I24" s="220">
        <f t="shared" si="1"/>
        <v>7.8473681668911883</v>
      </c>
      <c r="J24" s="220">
        <f>IF('Crisis Indicator Data'!G21="x","x",IF(LOG('Crisis Indicator Data'!G21)&lt;J$4,0,IF(LOG('Crisis Indicator Data'!G21)&gt;J$3,10,10-(J$3-LOG('Crisis Indicator Data'!G21))/(J$3-J$4)*10)))</f>
        <v>4.7688978919487521</v>
      </c>
      <c r="K24" s="228">
        <f>IF('Crisis Indicator Data'!G21="x","x",IF(LEN(E24)&gt;3,('Crisis Indicator Data'!G21/VLOOKUP('Impact of the crisis'!$C24,'Regional Crises'!$B$1:$R$66,5,FALSE)),'Crisis Indicator Data'!G21/VLOOKUP('Impact of the crisis'!$E24,'Country Indicator Data'!$B$4:$P$300,14,FALSE)))</f>
        <v>1</v>
      </c>
      <c r="L24" s="220">
        <f t="shared" si="2"/>
        <v>10</v>
      </c>
      <c r="M24" s="220">
        <f t="shared" si="3"/>
        <v>7.3844489459743761</v>
      </c>
      <c r="N24" s="220">
        <f t="shared" si="4"/>
        <v>7.6235808464458188</v>
      </c>
      <c r="O24" s="220">
        <f>IF('Crisis Indicator Data'!H21="x","x",IF('Crisis Indicator Data'!H21=0,0,IF(LOG('Crisis Indicator Data'!H21)&lt;O$4,0,IF(LOG('Crisis Indicator Data'!H21)&gt;O$3,10,10-(O$3-LOG('Crisis Indicator Data'!H21))/(O$3-O$4)*10))))</f>
        <v>0.66323334778672915</v>
      </c>
      <c r="P24" s="228">
        <f>IF('Crisis Indicator Data'!H21="x","x",'Crisis Indicator Data'!H21/'Crisis Indicator Data'!G21)</f>
        <v>9.6302003081664093E-3</v>
      </c>
      <c r="Q24" s="220">
        <f t="shared" si="5"/>
        <v>0</v>
      </c>
      <c r="R24" s="220">
        <f t="shared" si="6"/>
        <v>0.33161667389336458</v>
      </c>
      <c r="S24" s="220">
        <f>IF('Crisis Indicator Data'!I21="x","x",IF('Crisis Indicator Data'!I21=0,0,IF(LOG('Crisis Indicator Data'!I21)&lt;S$4,0,IF(LOG('Crisis Indicator Data'!I21)&gt;S$3,10,10-(S$3-LOG('Crisis Indicator Data'!I21))/(S$3-S$4)*10))))</f>
        <v>4.7774224512449059</v>
      </c>
      <c r="T24" s="228">
        <f>IF('Crisis Indicator Data'!H21="x","x",IF('Crisis Indicator Data'!I21="x","x",'Crisis Indicator Data'!I21/'Crisis Indicator Data'!H21))</f>
        <v>0.94</v>
      </c>
      <c r="U24" s="220">
        <f t="shared" si="7"/>
        <v>10</v>
      </c>
      <c r="V24" s="220">
        <f t="shared" si="8"/>
        <v>7.388711225622453</v>
      </c>
      <c r="W24" s="220">
        <f>IF('Crisis Indicator Data'!L21="x","x",IF('Crisis Indicator Data'!L21=0,0,IF(LOG('Crisis Indicator Data'!L21)&lt;W$4,0,IF(LOG('Crisis Indicator Data'!L21)&gt;W$3,10,10-(W$3-LOG('Crisis Indicator Data'!L21))/(W$3-W$4)*10))))</f>
        <v>0</v>
      </c>
      <c r="X24" s="228">
        <f>IF(OR('Crisis Indicator Data'!L21="x",'Crisis Indicator Data'!H21="x"),"x",'Crisis Indicator Data'!L21/'Crisis Indicator Data'!H21)</f>
        <v>0</v>
      </c>
      <c r="Y24" s="220">
        <f t="shared" si="9"/>
        <v>0</v>
      </c>
      <c r="Z24" s="220">
        <f t="shared" si="10"/>
        <v>0</v>
      </c>
      <c r="AA24" s="220">
        <f t="shared" si="11"/>
        <v>4.6799371337060709</v>
      </c>
      <c r="AB24" s="229">
        <f t="shared" si="12"/>
        <v>2.7849592920402406</v>
      </c>
    </row>
    <row r="25" spans="1:28">
      <c r="A25" s="141" t="str">
        <f>'Crisis Indicator Data'!A22</f>
        <v>Complex Crisis in Cuba</v>
      </c>
      <c r="B25" s="142" t="str">
        <f>'Crisis Indicator Data'!B22</f>
        <v>Cyclone,Political/economic crisis</v>
      </c>
      <c r="C25" s="142" t="str">
        <f>'Crisis Indicator Data'!C22</f>
        <v>CUB004</v>
      </c>
      <c r="D25" s="142" t="str">
        <f>'Crisis Indicator Data'!D22</f>
        <v>Cuba</v>
      </c>
      <c r="E25" s="143" t="str">
        <f>'Crisis Indicator Data'!E22</f>
        <v>CUB</v>
      </c>
      <c r="F25" s="227">
        <f>IF('Crisis Indicator Data'!F22="x","x",IF(LOG('Crisis Indicator Data'!F22)&lt;F$4,0,IF(LOG('Crisis Indicator Data'!F22)&gt;F$3,10,10-(F$3-LOG('Crisis Indicator Data'!F22))/(F$3-F$4)*10)))</f>
        <v>6.8030885185446799</v>
      </c>
      <c r="G25" s="228">
        <f>IF('Crisis Indicator Data'!F22="x","x",IF(LEN(E25)&gt;3,('Crisis Indicator Data'!F22/VLOOKUP('Impact of the crisis'!$C25,'Regional Crises'!$B$1:$R$66,4,FALSE)),'Crisis Indicator Data'!F22/VLOOKUP('Impact of the crisis'!$E25,'Country Indicator Data'!$B$4:$P$300,15,FALSE)))</f>
        <v>1.0585934489402697</v>
      </c>
      <c r="H25" s="220">
        <f t="shared" si="0"/>
        <v>10</v>
      </c>
      <c r="I25" s="220">
        <f t="shared" si="1"/>
        <v>8.4015442592723399</v>
      </c>
      <c r="J25" s="220">
        <f>IF('Crisis Indicator Data'!G22="x","x",IF(LOG('Crisis Indicator Data'!G22)&lt;J$4,0,IF(LOG('Crisis Indicator Data'!G22)&gt;J$3,10,10-(J$3-LOG('Crisis Indicator Data'!G22))/(J$3-J$4)*10)))</f>
        <v>6.9373489340938184</v>
      </c>
      <c r="K25" s="228">
        <f>IF('Crisis Indicator Data'!G22="x","x",IF(LEN(E25)&gt;3,('Crisis Indicator Data'!G22/VLOOKUP('Impact of the crisis'!$C25,'Regional Crises'!$B$1:$R$66,5,FALSE)),'Crisis Indicator Data'!G22/VLOOKUP('Impact of the crisis'!$E25,'Country Indicator Data'!$B$4:$P$300,14,FALSE)))</f>
        <v>1</v>
      </c>
      <c r="L25" s="220">
        <f t="shared" si="2"/>
        <v>10</v>
      </c>
      <c r="M25" s="220">
        <f t="shared" si="3"/>
        <v>8.4686744670469096</v>
      </c>
      <c r="N25" s="220">
        <f t="shared" si="4"/>
        <v>8.4353198750763489</v>
      </c>
      <c r="O25" s="220">
        <f>IF('Crisis Indicator Data'!H22="x","x",IF('Crisis Indicator Data'!H22=0,0,IF(LOG('Crisis Indicator Data'!H22)&lt;O$4,0,IF(LOG('Crisis Indicator Data'!H22)&gt;O$3,10,10-(O$3-LOG('Crisis Indicator Data'!H22))/(O$3-O$4)*10))))</f>
        <v>8.4686744670469096</v>
      </c>
      <c r="P25" s="228">
        <f>IF('Crisis Indicator Data'!H22="x","x",'Crisis Indicator Data'!H22/'Crisis Indicator Data'!G22)</f>
        <v>1</v>
      </c>
      <c r="Q25" s="220">
        <f t="shared" si="5"/>
        <v>10</v>
      </c>
      <c r="R25" s="220">
        <f t="shared" si="6"/>
        <v>9.2343372335234548</v>
      </c>
      <c r="S25" s="220">
        <f>IF('Crisis Indicator Data'!I22="x","x",IF('Crisis Indicator Data'!I22=0,0,IF(LOG('Crisis Indicator Data'!I22)&lt;S$4,0,IF(LOG('Crisis Indicator Data'!I22)&gt;S$3,10,10-(S$3-LOG('Crisis Indicator Data'!I22))/(S$3-S$4)*10))))</f>
        <v>9.7642048377236943</v>
      </c>
      <c r="T25" s="228">
        <f>IF('Crisis Indicator Data'!H22="x","x",IF('Crisis Indicator Data'!I22="x","x",'Crisis Indicator Data'!I22/'Crisis Indicator Data'!H22))</f>
        <v>0.23816029143897996</v>
      </c>
      <c r="U25" s="220">
        <f t="shared" si="7"/>
        <v>10</v>
      </c>
      <c r="V25" s="220">
        <f t="shared" si="8"/>
        <v>9.882102418861848</v>
      </c>
      <c r="W25" s="220">
        <f>IF('Crisis Indicator Data'!L22="x","x",IF('Crisis Indicator Data'!L22=0,0,IF(LOG('Crisis Indicator Data'!L22)&lt;W$4,0,IF(LOG('Crisis Indicator Data'!L22)&gt;W$3,10,10-(W$3-LOG('Crisis Indicator Data'!L22))/(W$3-W$4)*10))))</f>
        <v>3.0833749887074999</v>
      </c>
      <c r="X25" s="228">
        <f>IF(OR('Crisis Indicator Data'!L22="x",'Crisis Indicator Data'!H22="x"),"x",'Crisis Indicator Data'!L22/'Crisis Indicator Data'!H22)</f>
        <v>1.0928961748633879E-6</v>
      </c>
      <c r="Y25" s="220">
        <f t="shared" si="9"/>
        <v>0.10928961748633981</v>
      </c>
      <c r="Z25" s="220">
        <f t="shared" si="10"/>
        <v>1.5963323030969199</v>
      </c>
      <c r="AA25" s="220">
        <f t="shared" si="11"/>
        <v>7.6914991653081186</v>
      </c>
      <c r="AB25" s="229">
        <f t="shared" si="12"/>
        <v>8.5777658185444317</v>
      </c>
    </row>
    <row r="26" spans="1:28">
      <c r="A26" s="141" t="str">
        <f>'Crisis Indicator Data'!A23</f>
        <v>Multiple crises in Djibouti</v>
      </c>
      <c r="B26" s="142" t="str">
        <f>'Crisis Indicator Data'!B23</f>
        <v>International Displacement,Drought/drier conditions</v>
      </c>
      <c r="C26" s="142" t="str">
        <f>'Crisis Indicator Data'!C23</f>
        <v>DJI001</v>
      </c>
      <c r="D26" s="142" t="str">
        <f>'Crisis Indicator Data'!D23</f>
        <v>Djibouti</v>
      </c>
      <c r="E26" s="143" t="str">
        <f>'Crisis Indicator Data'!E23</f>
        <v>DJI</v>
      </c>
      <c r="F26" s="227">
        <f>IF('Crisis Indicator Data'!F23="x","x",IF(LOG('Crisis Indicator Data'!F23)&lt;F$4,0,IF(LOG('Crisis Indicator Data'!F23)&gt;F$3,10,10-(F$3-LOG('Crisis Indicator Data'!F23))/(F$3-F$4)*10)))</f>
        <v>4.5503781054252581</v>
      </c>
      <c r="G26" s="228">
        <f>IF('Crisis Indicator Data'!F23="x","x",IF(LEN(E26)&gt;3,('Crisis Indicator Data'!F23/VLOOKUP('Impact of the crisis'!$C26,'Regional Crises'!$B$1:$R$66,4,FALSE)),'Crisis Indicator Data'!F23/VLOOKUP('Impact of the crisis'!$E26,'Country Indicator Data'!$B$4:$P$300,15,FALSE)))</f>
        <v>1</v>
      </c>
      <c r="H26" s="220">
        <f t="shared" si="0"/>
        <v>10</v>
      </c>
      <c r="I26" s="220">
        <f t="shared" si="1"/>
        <v>7.2751890527126291</v>
      </c>
      <c r="J26" s="220">
        <f>IF('Crisis Indicator Data'!G23="x","x",IF(LOG('Crisis Indicator Data'!G23)&lt;J$4,0,IF(LOG('Crisis Indicator Data'!G23)&gt;J$3,10,10-(J$3-LOG('Crisis Indicator Data'!G23))/(J$3-J$4)*10)))</f>
        <v>0.29693173594940525</v>
      </c>
      <c r="K26" s="228">
        <f>IF('Crisis Indicator Data'!G23="x","x",IF(LEN(E26)&gt;3,('Crisis Indicator Data'!G23/VLOOKUP('Impact of the crisis'!$C26,'Regional Crises'!$B$1:$R$66,5,FALSE)),'Crisis Indicator Data'!G23/VLOOKUP('Impact of the crisis'!$E26,'Country Indicator Data'!$B$4:$P$300,14,FALSE)))</f>
        <v>0.93739424703891705</v>
      </c>
      <c r="L26" s="220">
        <f t="shared" si="2"/>
        <v>9.3676186569587578</v>
      </c>
      <c r="M26" s="220">
        <f t="shared" si="3"/>
        <v>4.8322751964540815</v>
      </c>
      <c r="N26" s="220">
        <f t="shared" si="4"/>
        <v>6.2034512628639327</v>
      </c>
      <c r="O26" s="220">
        <f>IF('Crisis Indicator Data'!H23="x","x",IF('Crisis Indicator Data'!H23=0,0,IF(LOG('Crisis Indicator Data'!H23)&lt;O$4,0,IF(LOG('Crisis Indicator Data'!H23)&gt;O$3,10,10-(O$3-LOG('Crisis Indicator Data'!H23))/(O$3-O$4)*10))))</f>
        <v>4.508266645456187</v>
      </c>
      <c r="P26" s="228">
        <f>IF('Crisis Indicator Data'!H23="x","x",'Crisis Indicator Data'!H23/'Crisis Indicator Data'!G23)</f>
        <v>0.64259927797833938</v>
      </c>
      <c r="Q26" s="220">
        <f t="shared" si="5"/>
        <v>6.3898916967509027</v>
      </c>
      <c r="R26" s="220">
        <f t="shared" si="6"/>
        <v>5.4490791711035449</v>
      </c>
      <c r="S26" s="220">
        <f>IF('Crisis Indicator Data'!I23="x","x",IF('Crisis Indicator Data'!I23=0,0,IF(LOG('Crisis Indicator Data'!I23)&lt;S$4,0,IF(LOG('Crisis Indicator Data'!I23)&gt;S$3,10,10-(S$3-LOG('Crisis Indicator Data'!I23))/(S$3-S$4)*10))))</f>
        <v>4.4805763544771278</v>
      </c>
      <c r="T26" s="228">
        <f>IF('Crisis Indicator Data'!H23="x","x",IF('Crisis Indicator Data'!I23="x","x",'Crisis Indicator Data'!I23/'Crisis Indicator Data'!H23))</f>
        <v>5.1966292134831463E-2</v>
      </c>
      <c r="U26" s="220">
        <f t="shared" si="7"/>
        <v>3.464419475655431</v>
      </c>
      <c r="V26" s="220">
        <f t="shared" si="8"/>
        <v>3.9724979150662794</v>
      </c>
      <c r="W26" s="220" t="str">
        <f>IF('Crisis Indicator Data'!L23="x","x",IF('Crisis Indicator Data'!L23=0,0,IF(LOG('Crisis Indicator Data'!L23)&lt;W$4,0,IF(LOG('Crisis Indicator Data'!L23)&gt;W$3,10,10-(W$3-LOG('Crisis Indicator Data'!L23))/(W$3-W$4)*10))))</f>
        <v>x</v>
      </c>
      <c r="X26" s="228" t="str">
        <f>IF(OR('Crisis Indicator Data'!L23="x",'Crisis Indicator Data'!H23="x"),"x",'Crisis Indicator Data'!L23/'Crisis Indicator Data'!H23)</f>
        <v>x</v>
      </c>
      <c r="Y26" s="220" t="str">
        <f t="shared" si="9"/>
        <v>x</v>
      </c>
      <c r="Z26" s="220" t="str">
        <f t="shared" si="10"/>
        <v>x</v>
      </c>
      <c r="AA26" s="220">
        <f t="shared" si="11"/>
        <v>3.9724979150662794</v>
      </c>
      <c r="AB26" s="229">
        <f t="shared" si="12"/>
        <v>4.7535128284759667</v>
      </c>
    </row>
    <row r="27" spans="1:28">
      <c r="A27" s="141" t="str">
        <f>'Crisis Indicator Data'!A24</f>
        <v>International Displacement to Djibouti</v>
      </c>
      <c r="B27" s="142" t="str">
        <f>'Crisis Indicator Data'!B24</f>
        <v>International Displacement</v>
      </c>
      <c r="C27" s="142" t="str">
        <f>'Crisis Indicator Data'!C24</f>
        <v>DJI002</v>
      </c>
      <c r="D27" s="142" t="str">
        <f>'Crisis Indicator Data'!D24</f>
        <v>Djibouti</v>
      </c>
      <c r="E27" s="143" t="str">
        <f>'Crisis Indicator Data'!E24</f>
        <v>DJI</v>
      </c>
      <c r="F27" s="227">
        <f>IF('Crisis Indicator Data'!F24="x","x",IF(LOG('Crisis Indicator Data'!F24)&lt;F$4,0,IF(LOG('Crisis Indicator Data'!F24)&gt;F$3,10,10-(F$3-LOG('Crisis Indicator Data'!F24))/(F$3-F$4)*10)))</f>
        <v>1.2673708057053528</v>
      </c>
      <c r="G27" s="228">
        <f>IF('Crisis Indicator Data'!F24="x","x",IF(LEN(E27)&gt;3,('Crisis Indicator Data'!F24/VLOOKUP('Impact of the crisis'!$C27,'Regional Crises'!$B$1:$R$66,4,FALSE)),'Crisis Indicator Data'!F24/VLOOKUP('Impact of the crisis'!$E27,'Country Indicator Data'!$B$4:$P$300,15,FALSE)))</f>
        <v>0.10353753235547886</v>
      </c>
      <c r="H27" s="220">
        <f t="shared" si="0"/>
        <v>0.85242379954570247</v>
      </c>
      <c r="I27" s="220">
        <f t="shared" si="1"/>
        <v>1.0598973026255276</v>
      </c>
      <c r="J27" s="220">
        <f>IF('Crisis Indicator Data'!G24="x","x",IF(LOG('Crisis Indicator Data'!G24)&lt;J$4,0,IF(LOG('Crisis Indicator Data'!G24)&gt;J$3,10,10-(J$3-LOG('Crisis Indicator Data'!G24))/(J$3-J$4)*10)))</f>
        <v>0</v>
      </c>
      <c r="K27" s="228">
        <f>IF('Crisis Indicator Data'!G24="x","x",IF(LEN(E27)&gt;3,('Crisis Indicator Data'!G24/VLOOKUP('Impact of the crisis'!$C27,'Regional Crises'!$B$1:$R$66,5,FALSE)),'Crisis Indicator Data'!G24/VLOOKUP('Impact of the crisis'!$E27,'Country Indicator Data'!$B$4:$P$300,14,FALSE)))</f>
        <v>9.3062605752961089E-2</v>
      </c>
      <c r="L27" s="220">
        <f t="shared" si="2"/>
        <v>0.83901621972687934</v>
      </c>
      <c r="M27" s="220">
        <f t="shared" si="3"/>
        <v>0.41950810986343967</v>
      </c>
      <c r="N27" s="220">
        <f t="shared" si="4"/>
        <v>0.7446465391856133</v>
      </c>
      <c r="O27" s="220">
        <f>IF('Crisis Indicator Data'!H24="x","x",IF('Crisis Indicator Data'!H24=0,0,IF(LOG('Crisis Indicator Data'!H24)&lt;O$4,0,IF(LOG('Crisis Indicator Data'!H24)&gt;O$3,10,10-(O$3-LOG('Crisis Indicator Data'!H24))/(O$3-O$4)*10))))</f>
        <v>0.18767500255762215</v>
      </c>
      <c r="P27" s="228">
        <f>IF('Crisis Indicator Data'!H24="x","x",'Crisis Indicator Data'!H24/'Crisis Indicator Data'!G24)</f>
        <v>0.32727272727272727</v>
      </c>
      <c r="Q27" s="220">
        <f t="shared" si="5"/>
        <v>3.2047750229568406</v>
      </c>
      <c r="R27" s="220">
        <f t="shared" si="6"/>
        <v>1.6962250127572314</v>
      </c>
      <c r="S27" s="220">
        <f>IF('Crisis Indicator Data'!I24="x","x",IF('Crisis Indicator Data'!I24=0,0,IF(LOG('Crisis Indicator Data'!I24)&lt;S$4,0,IF(LOG('Crisis Indicator Data'!I24)&gt;S$3,10,10-(S$3-LOG('Crisis Indicator Data'!I24))/(S$3-S$4)*10))))</f>
        <v>4.4465785736208199</v>
      </c>
      <c r="T27" s="228">
        <f>IF('Crisis Indicator Data'!H24="x","x",IF('Crisis Indicator Data'!I24="x","x",'Crisis Indicator Data'!I24/'Crisis Indicator Data'!H24))</f>
        <v>1</v>
      </c>
      <c r="U27" s="220">
        <f t="shared" si="7"/>
        <v>10</v>
      </c>
      <c r="V27" s="220">
        <f t="shared" si="8"/>
        <v>7.2232892868104095</v>
      </c>
      <c r="W27" s="220" t="str">
        <f>IF('Crisis Indicator Data'!L24="x","x",IF('Crisis Indicator Data'!L24=0,0,IF(LOG('Crisis Indicator Data'!L24)&lt;W$4,0,IF(LOG('Crisis Indicator Data'!L24)&gt;W$3,10,10-(W$3-LOG('Crisis Indicator Data'!L24))/(W$3-W$4)*10))))</f>
        <v>x</v>
      </c>
      <c r="X27" s="228" t="str">
        <f>IF(OR('Crisis Indicator Data'!L24="x",'Crisis Indicator Data'!H24="x"),"x",'Crisis Indicator Data'!L24/'Crisis Indicator Data'!H24)</f>
        <v>x</v>
      </c>
      <c r="Y27" s="220" t="str">
        <f t="shared" si="9"/>
        <v>x</v>
      </c>
      <c r="Z27" s="220" t="str">
        <f t="shared" si="10"/>
        <v>x</v>
      </c>
      <c r="AA27" s="220">
        <f t="shared" si="11"/>
        <v>7.2232892868104095</v>
      </c>
      <c r="AB27" s="229">
        <f t="shared" si="12"/>
        <v>5.061036760618757</v>
      </c>
    </row>
    <row r="28" spans="1:28">
      <c r="A28" s="141" t="str">
        <f>'Crisis Indicator Data'!A25</f>
        <v>Drought in Djibouti</v>
      </c>
      <c r="B28" s="142" t="str">
        <f>'Crisis Indicator Data'!B25</f>
        <v>Drought/drier conditions</v>
      </c>
      <c r="C28" s="142" t="str">
        <f>'Crisis Indicator Data'!C25</f>
        <v>DJI003</v>
      </c>
      <c r="D28" s="142" t="str">
        <f>'Crisis Indicator Data'!D25</f>
        <v>Djibouti</v>
      </c>
      <c r="E28" s="143" t="str">
        <f>'Crisis Indicator Data'!E25</f>
        <v>DJI</v>
      </c>
      <c r="F28" s="227">
        <f>IF('Crisis Indicator Data'!F25="x","x",IF(LOG('Crisis Indicator Data'!F25)&lt;F$4,0,IF(LOG('Crisis Indicator Data'!F25)&gt;F$3,10,10-(F$3-LOG('Crisis Indicator Data'!F25))/(F$3-F$4)*10)))</f>
        <v>4.5503781054252581</v>
      </c>
      <c r="G28" s="228">
        <f>IF('Crisis Indicator Data'!F25="x","x",IF(LEN(E28)&gt;3,('Crisis Indicator Data'!F25/VLOOKUP('Impact of the crisis'!$C28,'Regional Crises'!$B$1:$R$66,4,FALSE)),'Crisis Indicator Data'!F25/VLOOKUP('Impact of the crisis'!$E28,'Country Indicator Data'!$B$4:$P$300,15,FALSE)))</f>
        <v>1</v>
      </c>
      <c r="H28" s="220">
        <f t="shared" si="0"/>
        <v>10</v>
      </c>
      <c r="I28" s="220">
        <f t="shared" si="1"/>
        <v>7.2751890527126291</v>
      </c>
      <c r="J28" s="220">
        <f>IF('Crisis Indicator Data'!G25="x","x",IF(LOG('Crisis Indicator Data'!G25)&lt;J$4,0,IF(LOG('Crisis Indicator Data'!G25)&gt;J$3,10,10-(J$3-LOG('Crisis Indicator Data'!G25))/(J$3-J$4)*10)))</f>
        <v>0</v>
      </c>
      <c r="K28" s="228">
        <f>IF('Crisis Indicator Data'!G25="x","x",IF(LEN(E28)&gt;3,('Crisis Indicator Data'!G25/VLOOKUP('Impact of the crisis'!$C28,'Regional Crises'!$B$1:$R$66,5,FALSE)),'Crisis Indicator Data'!G25/VLOOKUP('Impact of the crisis'!$E28,'Country Indicator Data'!$B$4:$P$300,14,FALSE)))</f>
        <v>0.84433164128595606</v>
      </c>
      <c r="L28" s="220">
        <f t="shared" si="2"/>
        <v>8.4275923362217782</v>
      </c>
      <c r="M28" s="220">
        <f t="shared" si="3"/>
        <v>4.2137961681108891</v>
      </c>
      <c r="N28" s="220">
        <f t="shared" si="4"/>
        <v>5.9674195832708179</v>
      </c>
      <c r="O28" s="220">
        <f>IF('Crisis Indicator Data'!H25="x","x",IF('Crisis Indicator Data'!H25=0,0,IF(LOG('Crisis Indicator Data'!H25)&lt;O$4,0,IF(LOG('Crisis Indicator Data'!H25)&gt;O$3,10,10-(O$3-LOG('Crisis Indicator Data'!H25))/(O$3-O$4)*10))))</f>
        <v>4.433155653138785</v>
      </c>
      <c r="P28" s="228">
        <f>IF('Crisis Indicator Data'!H25="x","x",'Crisis Indicator Data'!H25/'Crisis Indicator Data'!G25)</f>
        <v>0.67735470941883769</v>
      </c>
      <c r="Q28" s="220">
        <f t="shared" si="5"/>
        <v>6.74095666079634</v>
      </c>
      <c r="R28" s="220">
        <f t="shared" si="6"/>
        <v>5.587056156967563</v>
      </c>
      <c r="S28" s="220">
        <f>IF('Crisis Indicator Data'!I25="x","x",IF('Crisis Indicator Data'!I25=0,0,IF(LOG('Crisis Indicator Data'!I25)&lt;S$4,0,IF(LOG('Crisis Indicator Data'!I25)&gt;S$3,10,10-(S$3-LOG('Crisis Indicator Data'!I25))/(S$3-S$4)*10))))</f>
        <v>0</v>
      </c>
      <c r="T28" s="228">
        <f>IF('Crisis Indicator Data'!H25="x","x",IF('Crisis Indicator Data'!I25="x","x",'Crisis Indicator Data'!I25/'Crisis Indicator Data'!H25))</f>
        <v>0</v>
      </c>
      <c r="U28" s="220">
        <f t="shared" si="7"/>
        <v>0</v>
      </c>
      <c r="V28" s="220">
        <f t="shared" si="8"/>
        <v>0</v>
      </c>
      <c r="W28" s="220" t="str">
        <f>IF('Crisis Indicator Data'!L25="x","x",IF('Crisis Indicator Data'!L25=0,0,IF(LOG('Crisis Indicator Data'!L25)&lt;W$4,0,IF(LOG('Crisis Indicator Data'!L25)&gt;W$3,10,10-(W$3-LOG('Crisis Indicator Data'!L25))/(W$3-W$4)*10))))</f>
        <v>x</v>
      </c>
      <c r="X28" s="228" t="str">
        <f>IF(OR('Crisis Indicator Data'!L25="x",'Crisis Indicator Data'!H25="x"),"x",'Crisis Indicator Data'!L25/'Crisis Indicator Data'!H25)</f>
        <v>x</v>
      </c>
      <c r="Y28" s="220" t="str">
        <f t="shared" si="9"/>
        <v>x</v>
      </c>
      <c r="Z28" s="220" t="str">
        <f t="shared" si="10"/>
        <v>x</v>
      </c>
      <c r="AA28" s="220">
        <f t="shared" si="11"/>
        <v>0</v>
      </c>
      <c r="AB28" s="229">
        <f t="shared" si="12"/>
        <v>3.2766750510380733</v>
      </c>
    </row>
    <row r="29" spans="1:28">
      <c r="A29" s="141" t="str">
        <f>'Crisis Indicator Data'!A26</f>
        <v>Displacement from Venezuela to Dominican Republic</v>
      </c>
      <c r="B29" s="142" t="str">
        <f>'Crisis Indicator Data'!B26</f>
        <v>International Displacement</v>
      </c>
      <c r="C29" s="142" t="str">
        <f>'Crisis Indicator Data'!C26</f>
        <v>DOM002</v>
      </c>
      <c r="D29" s="142" t="str">
        <f>'Crisis Indicator Data'!D26</f>
        <v>Dominican Republic</v>
      </c>
      <c r="E29" s="143" t="str">
        <f>'Crisis Indicator Data'!E26</f>
        <v>DOM</v>
      </c>
      <c r="F29" s="227">
        <f>IF('Crisis Indicator Data'!F26="x","x",IF(LOG('Crisis Indicator Data'!F26)&lt;F$4,0,IF(LOG('Crisis Indicator Data'!F26)&gt;F$3,10,10-(F$3-LOG('Crisis Indicator Data'!F26))/(F$3-F$4)*10)))</f>
        <v>5.6134567916217319</v>
      </c>
      <c r="G29" s="228">
        <f>IF('Crisis Indicator Data'!F26="x","x",IF(LEN(E29)&gt;3,('Crisis Indicator Data'!F26/VLOOKUP('Impact of the crisis'!$C29,'Regional Crises'!$B$1:$R$66,4,FALSE)),'Crisis Indicator Data'!F26/VLOOKUP('Impact of the crisis'!$E29,'Country Indicator Data'!$B$4:$P$300,15,FALSE)))</f>
        <v>1.0163893038227683</v>
      </c>
      <c r="H29" s="220">
        <f t="shared" si="0"/>
        <v>10</v>
      </c>
      <c r="I29" s="220">
        <f t="shared" si="1"/>
        <v>7.8067283958108664</v>
      </c>
      <c r="J29" s="220">
        <f>IF('Crisis Indicator Data'!G26="x","x",IF(LOG('Crisis Indicator Data'!G26)&lt;J$4,0,IF(LOG('Crisis Indicator Data'!G26)&gt;J$3,10,10-(J$3-LOG('Crisis Indicator Data'!G26))/(J$3-J$4)*10)))</f>
        <v>7.0713189356907451</v>
      </c>
      <c r="K29" s="228">
        <f>IF('Crisis Indicator Data'!G26="x","x",IF(LEN(E29)&gt;3,('Crisis Indicator Data'!G26/VLOOKUP('Impact of the crisis'!$C29,'Regional Crises'!$B$1:$R$66,5,FALSE)),'Crisis Indicator Data'!G26/VLOOKUP('Impact of the crisis'!$E29,'Country Indicator Data'!$B$4:$P$300,14,FALSE)))</f>
        <v>1</v>
      </c>
      <c r="L29" s="220">
        <f t="shared" si="2"/>
        <v>10</v>
      </c>
      <c r="M29" s="220">
        <f t="shared" si="3"/>
        <v>8.5356594678453721</v>
      </c>
      <c r="N29" s="220">
        <f t="shared" si="4"/>
        <v>8.1938730519018659</v>
      </c>
      <c r="O29" s="220">
        <f>IF('Crisis Indicator Data'!H26="x","x",IF('Crisis Indicator Data'!H26=0,0,IF(LOG('Crisis Indicator Data'!H26)&lt;O$4,0,IF(LOG('Crisis Indicator Data'!H26)&gt;O$3,10,10-(O$3-LOG('Crisis Indicator Data'!H26))/(O$3-O$4)*10))))</f>
        <v>1.8939528724872048</v>
      </c>
      <c r="P29" s="228">
        <f>IF('Crisis Indicator Data'!H26="x","x",'Crisis Indicator Data'!H26/'Crisis Indicator Data'!G26)</f>
        <v>1.0173913043478261E-2</v>
      </c>
      <c r="Q29" s="220">
        <f t="shared" si="5"/>
        <v>1.7566974088705223E-3</v>
      </c>
      <c r="R29" s="220">
        <f t="shared" si="6"/>
        <v>0.94785478494803765</v>
      </c>
      <c r="S29" s="220">
        <f>IF('Crisis Indicator Data'!I26="x","x",IF('Crisis Indicator Data'!I26=0,0,IF(LOG('Crisis Indicator Data'!I26)&lt;S$4,0,IF(LOG('Crisis Indicator Data'!I26)&gt;S$3,10,10-(S$3-LOG('Crisis Indicator Data'!I26))/(S$3-S$4)*10))))</f>
        <v>5.762952397996516</v>
      </c>
      <c r="T29" s="228">
        <f>IF('Crisis Indicator Data'!H26="x","x",IF('Crisis Indicator Data'!I26="x","x",'Crisis Indicator Data'!I26/'Crisis Indicator Data'!H26))</f>
        <v>0.88888888888888884</v>
      </c>
      <c r="U29" s="220">
        <f t="shared" si="7"/>
        <v>10</v>
      </c>
      <c r="V29" s="220">
        <f t="shared" si="8"/>
        <v>7.881476198998258</v>
      </c>
      <c r="W29" s="220" t="str">
        <f>IF('Crisis Indicator Data'!L26="x","x",IF('Crisis Indicator Data'!L26=0,0,IF(LOG('Crisis Indicator Data'!L26)&lt;W$4,0,IF(LOG('Crisis Indicator Data'!L26)&gt;W$3,10,10-(W$3-LOG('Crisis Indicator Data'!L26))/(W$3-W$4)*10))))</f>
        <v>x</v>
      </c>
      <c r="X29" s="228" t="str">
        <f>IF(OR('Crisis Indicator Data'!L26="x",'Crisis Indicator Data'!H26="x"),"x",'Crisis Indicator Data'!L26/'Crisis Indicator Data'!H26)</f>
        <v>x</v>
      </c>
      <c r="Y29" s="220" t="str">
        <f t="shared" si="9"/>
        <v>x</v>
      </c>
      <c r="Z29" s="220" t="str">
        <f t="shared" si="10"/>
        <v>x</v>
      </c>
      <c r="AA29" s="220">
        <f t="shared" si="11"/>
        <v>7.881476198998258</v>
      </c>
      <c r="AB29" s="229">
        <f t="shared" si="12"/>
        <v>5.3819220365798763</v>
      </c>
    </row>
    <row r="30" spans="1:28">
      <c r="A30" s="141" t="str">
        <f>'Crisis Indicator Data'!A27</f>
        <v>International displacement to Algeria</v>
      </c>
      <c r="B30" s="142" t="str">
        <f>'Crisis Indicator Data'!B27</f>
        <v>International Displacement</v>
      </c>
      <c r="C30" s="142" t="str">
        <f>'Crisis Indicator Data'!C27</f>
        <v>DZA002</v>
      </c>
      <c r="D30" s="142" t="str">
        <f>'Crisis Indicator Data'!D27</f>
        <v>Algeria</v>
      </c>
      <c r="E30" s="143" t="str">
        <f>'Crisis Indicator Data'!E27</f>
        <v>DZA</v>
      </c>
      <c r="F30" s="227">
        <f>IF('Crisis Indicator Data'!F27="x","x",IF(LOG('Crisis Indicator Data'!F27)&lt;F$4,0,IF(LOG('Crisis Indicator Data'!F27)&gt;F$3,10,10-(F$3-LOG('Crisis Indicator Data'!F27))/(F$3-F$4)*10)))</f>
        <v>10</v>
      </c>
      <c r="G30" s="228">
        <f>IF('Crisis Indicator Data'!F27="x","x",IF(LEN(E30)&gt;3,('Crisis Indicator Data'!F27/VLOOKUP('Impact of the crisis'!$C30,'Regional Crises'!$B$1:$R$66,4,FALSE)),'Crisis Indicator Data'!F27/VLOOKUP('Impact of the crisis'!$E30,'Country Indicator Data'!$B$4:$P$300,15,FALSE)))</f>
        <v>1</v>
      </c>
      <c r="H30" s="220">
        <f t="shared" si="0"/>
        <v>10</v>
      </c>
      <c r="I30" s="220">
        <f t="shared" si="1"/>
        <v>10</v>
      </c>
      <c r="J30" s="220">
        <f>IF('Crisis Indicator Data'!G27="x","x",IF(LOG('Crisis Indicator Data'!G27)&lt;J$4,0,IF(LOG('Crisis Indicator Data'!G27)&gt;J$3,10,10-(J$3-LOG('Crisis Indicator Data'!G27))/(J$3-J$4)*10)))</f>
        <v>10</v>
      </c>
      <c r="K30" s="228">
        <f>IF('Crisis Indicator Data'!G27="x","x",IF(LEN(E30)&gt;3,('Crisis Indicator Data'!G27/VLOOKUP('Impact of the crisis'!$C30,'Regional Crises'!$B$1:$R$66,5,FALSE)),'Crisis Indicator Data'!G27/VLOOKUP('Impact of the crisis'!$E30,'Country Indicator Data'!$B$4:$P$300,14,FALSE)))</f>
        <v>1</v>
      </c>
      <c r="L30" s="220">
        <f t="shared" si="2"/>
        <v>10</v>
      </c>
      <c r="M30" s="220">
        <f t="shared" si="3"/>
        <v>10</v>
      </c>
      <c r="N30" s="220">
        <f t="shared" si="4"/>
        <v>10</v>
      </c>
      <c r="O30" s="220">
        <f>IF('Crisis Indicator Data'!H27="x","x",IF('Crisis Indicator Data'!H27=0,0,IF(LOG('Crisis Indicator Data'!H27)&lt;O$4,0,IF(LOG('Crisis Indicator Data'!H27)&gt;O$3,10,10-(O$3-LOG('Crisis Indicator Data'!H27))/(O$3-O$4)*10))))</f>
        <v>3.1152296801139965</v>
      </c>
      <c r="P30" s="228">
        <f>IF('Crisis Indicator Data'!H27="x","x",'Crisis Indicator Data'!H27/'Crisis Indicator Data'!G27)</f>
        <v>5.6633630382277008E-3</v>
      </c>
      <c r="Q30" s="220">
        <f t="shared" si="5"/>
        <v>0</v>
      </c>
      <c r="R30" s="220">
        <f t="shared" si="6"/>
        <v>1.5576148400569982</v>
      </c>
      <c r="S30" s="220">
        <f>IF('Crisis Indicator Data'!I27="x","x",IF('Crisis Indicator Data'!I27=0,0,IF(LOG('Crisis Indicator Data'!I27)&lt;S$4,0,IF(LOG('Crisis Indicator Data'!I27)&gt;S$3,10,10-(S$3-LOG('Crisis Indicator Data'!I27))/(S$3-S$4)*10))))</f>
        <v>6.9559111543834264</v>
      </c>
      <c r="T30" s="228">
        <f>IF('Crisis Indicator Data'!H27="x","x",IF('Crisis Indicator Data'!I27="x","x",'Crisis Indicator Data'!I27/'Crisis Indicator Data'!H27))</f>
        <v>1</v>
      </c>
      <c r="U30" s="220">
        <f t="shared" si="7"/>
        <v>10</v>
      </c>
      <c r="V30" s="220">
        <f t="shared" si="8"/>
        <v>8.4779555771917128</v>
      </c>
      <c r="W30" s="220">
        <f>IF('Crisis Indicator Data'!L27="x","x",IF('Crisis Indicator Data'!L27=0,0,IF(LOG('Crisis Indicator Data'!L27)&lt;W$4,0,IF(LOG('Crisis Indicator Data'!L27)&gt;W$3,10,10-(W$3-LOG('Crisis Indicator Data'!L27))/(W$3-W$4)*10))))</f>
        <v>8.6783614226874963</v>
      </c>
      <c r="X30" s="228">
        <f>IF(OR('Crisis Indicator Data'!L27="x",'Crisis Indicator Data'!H27="x"),"x",'Crisis Indicator Data'!L27/'Crisis Indicator Data'!H27)</f>
        <v>4.0073529411764706E-3</v>
      </c>
      <c r="Y30" s="220">
        <f t="shared" si="9"/>
        <v>10</v>
      </c>
      <c r="Z30" s="220">
        <f t="shared" si="10"/>
        <v>9.3391807113437473</v>
      </c>
      <c r="AA30" s="220">
        <f t="shared" si="11"/>
        <v>8.9510721443636481</v>
      </c>
      <c r="AB30" s="229">
        <f t="shared" si="12"/>
        <v>6.5684330227855172</v>
      </c>
    </row>
    <row r="31" spans="1:28">
      <c r="A31" s="141" t="str">
        <f>'Crisis Indicator Data'!A28</f>
        <v>Displacement of Sahrawi refugees to Tindouf</v>
      </c>
      <c r="B31" s="142" t="str">
        <f>'Crisis Indicator Data'!B28</f>
        <v>International Displacement</v>
      </c>
      <c r="C31" s="142" t="str">
        <f>'Crisis Indicator Data'!C28</f>
        <v>DZA003</v>
      </c>
      <c r="D31" s="142" t="str">
        <f>'Crisis Indicator Data'!D28</f>
        <v>Algeria</v>
      </c>
      <c r="E31" s="143" t="str">
        <f>'Crisis Indicator Data'!E28</f>
        <v>DZA</v>
      </c>
      <c r="F31" s="227">
        <f>IF('Crisis Indicator Data'!F28="x","x",IF(LOG('Crisis Indicator Data'!F28)&lt;F$4,0,IF(LOG('Crisis Indicator Data'!F28)&gt;F$3,10,10-(F$3-LOG('Crisis Indicator Data'!F28))/(F$3-F$4)*10)))</f>
        <v>7.3379904144015056</v>
      </c>
      <c r="G31" s="228">
        <f>IF('Crisis Indicator Data'!F28="x","x",IF(LEN(E31)&gt;3,('Crisis Indicator Data'!F28/VLOOKUP('Impact of the crisis'!$C31,'Regional Crises'!$B$1:$R$66,4,FALSE)),'Crisis Indicator Data'!F28/VLOOKUP('Impact of the crisis'!$E31,'Country Indicator Data'!$B$4:$P$300,15,FALSE)))</f>
        <v>6.6757888452186873E-2</v>
      </c>
      <c r="H31" s="220">
        <f t="shared" si="0"/>
        <v>0.47712131073660125</v>
      </c>
      <c r="I31" s="220">
        <f t="shared" si="1"/>
        <v>3.9075558625690534</v>
      </c>
      <c r="J31" s="220">
        <f>IF('Crisis Indicator Data'!G28="x","x",IF(LOG('Crisis Indicator Data'!G28)&lt;J$4,0,IF(LOG('Crisis Indicator Data'!G28)&gt;J$3,10,10-(J$3-LOG('Crisis Indicator Data'!G28))/(J$3-J$4)*10)))</f>
        <v>0</v>
      </c>
      <c r="K31" s="228">
        <f>IF('Crisis Indicator Data'!G28="x","x",IF(LEN(E31)&gt;3,('Crisis Indicator Data'!G28/VLOOKUP('Impact of the crisis'!$C31,'Regional Crises'!$B$1:$R$66,5,FALSE)),'Crisis Indicator Data'!G28/VLOOKUP('Impact of the crisis'!$E31,'Country Indicator Data'!$B$4:$P$300,14,FALSE)))</f>
        <v>5.6425418505871572E-3</v>
      </c>
      <c r="L31" s="220">
        <f t="shared" si="2"/>
        <v>0</v>
      </c>
      <c r="M31" s="220">
        <f t="shared" si="3"/>
        <v>0</v>
      </c>
      <c r="N31" s="220">
        <f t="shared" si="4"/>
        <v>2.1646312021425334</v>
      </c>
      <c r="O31" s="220">
        <f>IF('Crisis Indicator Data'!H28="x","x",IF('Crisis Indicator Data'!H28=0,0,IF(LOG('Crisis Indicator Data'!H28)&lt;O$4,0,IF(LOG('Crisis Indicator Data'!H28)&gt;O$3,10,10-(O$3-LOG('Crisis Indicator Data'!H28))/(O$3-O$4)*10))))</f>
        <v>2.4684974942753311</v>
      </c>
      <c r="P31" s="228">
        <f>IF('Crisis Indicator Data'!H28="x","x",'Crisis Indicator Data'!H28/'Crisis Indicator Data'!G28)</f>
        <v>0.64206642066420661</v>
      </c>
      <c r="Q31" s="220">
        <f t="shared" si="5"/>
        <v>6.3845092996384505</v>
      </c>
      <c r="R31" s="220">
        <f t="shared" si="6"/>
        <v>4.4265033969568908</v>
      </c>
      <c r="S31" s="220">
        <f>IF('Crisis Indicator Data'!I28="x","x",IF('Crisis Indicator Data'!I28=0,0,IF(LOG('Crisis Indicator Data'!I28)&lt;S$4,0,IF(LOG('Crisis Indicator Data'!I28)&gt;S$3,10,10-(S$3-LOG('Crisis Indicator Data'!I28))/(S$3-S$4)*10))))</f>
        <v>6.4015692808074274</v>
      </c>
      <c r="T31" s="228">
        <f>IF('Crisis Indicator Data'!H28="x","x",IF('Crisis Indicator Data'!I28="x","x",'Crisis Indicator Data'!I28/'Crisis Indicator Data'!H28))</f>
        <v>1</v>
      </c>
      <c r="U31" s="220">
        <f t="shared" si="7"/>
        <v>10</v>
      </c>
      <c r="V31" s="220">
        <f t="shared" si="8"/>
        <v>8.2007846404037146</v>
      </c>
      <c r="W31" s="220">
        <f>IF('Crisis Indicator Data'!L28="x","x",IF('Crisis Indicator Data'!L28=0,0,IF(LOG('Crisis Indicator Data'!L28)&lt;W$4,0,IF(LOG('Crisis Indicator Data'!L28)&gt;W$3,10,10-(W$3-LOG('Crisis Indicator Data'!L28))/(W$3-W$4)*10))))</f>
        <v>0</v>
      </c>
      <c r="X31" s="228">
        <f>IF(OR('Crisis Indicator Data'!L28="x",'Crisis Indicator Data'!H28="x"),"x",'Crisis Indicator Data'!L28/'Crisis Indicator Data'!H28)</f>
        <v>0</v>
      </c>
      <c r="Y31" s="220">
        <f t="shared" si="9"/>
        <v>0</v>
      </c>
      <c r="Z31" s="220">
        <f t="shared" si="10"/>
        <v>0</v>
      </c>
      <c r="AA31" s="220">
        <f t="shared" si="11"/>
        <v>5.4245514494494369</v>
      </c>
      <c r="AB31" s="229">
        <f t="shared" si="12"/>
        <v>4.945689748272895</v>
      </c>
    </row>
    <row r="32" spans="1:28">
      <c r="A32" s="141" t="str">
        <f>'Crisis Indicator Data'!A29</f>
        <v>Multiple crises in Algeria</v>
      </c>
      <c r="B32" s="142" t="str">
        <f>'Crisis Indicator Data'!B29</f>
        <v>International Displacement</v>
      </c>
      <c r="C32" s="142" t="str">
        <f>'Crisis Indicator Data'!C29</f>
        <v>DZA004</v>
      </c>
      <c r="D32" s="142" t="str">
        <f>'Crisis Indicator Data'!D29</f>
        <v>Algeria</v>
      </c>
      <c r="E32" s="143" t="str">
        <f>'Crisis Indicator Data'!E29</f>
        <v>DZA</v>
      </c>
      <c r="F32" s="227">
        <f>IF('Crisis Indicator Data'!F29="x","x",IF(LOG('Crisis Indicator Data'!F29)&lt;F$4,0,IF(LOG('Crisis Indicator Data'!F29)&gt;F$3,10,10-(F$3-LOG('Crisis Indicator Data'!F29))/(F$3-F$4)*10)))</f>
        <v>10</v>
      </c>
      <c r="G32" s="228">
        <f>IF('Crisis Indicator Data'!F29="x","x",IF(LEN(E32)&gt;3,('Crisis Indicator Data'!F29/VLOOKUP('Impact of the crisis'!$C32,'Regional Crises'!$B$1:$R$66,4,FALSE)),'Crisis Indicator Data'!F29/VLOOKUP('Impact of the crisis'!$E32,'Country Indicator Data'!$B$4:$P$300,15,FALSE)))</f>
        <v>1</v>
      </c>
      <c r="H32" s="220">
        <f t="shared" si="0"/>
        <v>10</v>
      </c>
      <c r="I32" s="220">
        <f t="shared" si="1"/>
        <v>10</v>
      </c>
      <c r="J32" s="220">
        <f>IF('Crisis Indicator Data'!G29="x","x",IF(LOG('Crisis Indicator Data'!G29)&lt;J$4,0,IF(LOG('Crisis Indicator Data'!G29)&gt;J$3,10,10-(J$3-LOG('Crisis Indicator Data'!G29))/(J$3-J$4)*10)))</f>
        <v>10</v>
      </c>
      <c r="K32" s="228">
        <f>IF('Crisis Indicator Data'!G29="x","x",IF(LEN(E32)&gt;3,('Crisis Indicator Data'!G29/VLOOKUP('Impact of the crisis'!$C32,'Regional Crises'!$B$1:$R$66,5,FALSE)),'Crisis Indicator Data'!G29/VLOOKUP('Impact of the crisis'!$E32,'Country Indicator Data'!$B$4:$P$300,14,FALSE)))</f>
        <v>1</v>
      </c>
      <c r="L32" s="220">
        <f t="shared" si="2"/>
        <v>10</v>
      </c>
      <c r="M32" s="220">
        <f t="shared" si="3"/>
        <v>10</v>
      </c>
      <c r="N32" s="220">
        <f t="shared" si="4"/>
        <v>10</v>
      </c>
      <c r="O32" s="220">
        <f>IF('Crisis Indicator Data'!H29="x","x",IF('Crisis Indicator Data'!H29=0,0,IF(LOG('Crisis Indicator Data'!H29)&lt;O$4,0,IF(LOG('Crisis Indicator Data'!H29)&gt;O$3,10,10-(O$3-LOG('Crisis Indicator Data'!H29))/(O$3-O$4)*10))))</f>
        <v>3.8311161957071391</v>
      </c>
      <c r="P32" s="228">
        <f>IF('Crisis Indicator Data'!H29="x","x",'Crisis Indicator Data'!H29/'Crisis Indicator Data'!G29)</f>
        <v>9.2862496876821854E-3</v>
      </c>
      <c r="Q32" s="220">
        <f t="shared" si="5"/>
        <v>0</v>
      </c>
      <c r="R32" s="220">
        <f t="shared" si="6"/>
        <v>1.9155580978535696</v>
      </c>
      <c r="S32" s="220">
        <f>IF('Crisis Indicator Data'!I29="x","x",IF('Crisis Indicator Data'!I29=0,0,IF(LOG('Crisis Indicator Data'!I29)&lt;S$4,0,IF(LOG('Crisis Indicator Data'!I29)&gt;S$3,10,10-(S$3-LOG('Crisis Indicator Data'!I29))/(S$3-S$4)*10))))</f>
        <v>7.5695281677489774</v>
      </c>
      <c r="T32" s="228">
        <f>IF('Crisis Indicator Data'!H29="x","x",IF('Crisis Indicator Data'!I29="x","x",'Crisis Indicator Data'!I29/'Crisis Indicator Data'!H29))</f>
        <v>1</v>
      </c>
      <c r="U32" s="220">
        <f t="shared" si="7"/>
        <v>10</v>
      </c>
      <c r="V32" s="220">
        <f t="shared" si="8"/>
        <v>8.7847640838744887</v>
      </c>
      <c r="W32" s="220">
        <f>IF('Crisis Indicator Data'!L29="x","x",IF('Crisis Indicator Data'!L29=0,0,IF(LOG('Crisis Indicator Data'!L29)&lt;W$4,0,IF(LOG('Crisis Indicator Data'!L29)&gt;W$3,10,10-(W$3-LOG('Crisis Indicator Data'!L29))/(W$3-W$4)*10))))</f>
        <v>8.6783614226874963</v>
      </c>
      <c r="X32" s="228">
        <f>IF(OR('Crisis Indicator Data'!L29="x",'Crisis Indicator Data'!H29="x"),"x",'Crisis Indicator Data'!L29/'Crisis Indicator Data'!H29)</f>
        <v>2.4439461883408072E-3</v>
      </c>
      <c r="Y32" s="220">
        <f t="shared" si="9"/>
        <v>10</v>
      </c>
      <c r="Z32" s="220">
        <f t="shared" si="10"/>
        <v>9.3391807113437473</v>
      </c>
      <c r="AA32" s="220">
        <f t="shared" si="11"/>
        <v>9.0808094049676615</v>
      </c>
      <c r="AB32" s="229">
        <f t="shared" si="12"/>
        <v>6.7902608508325475</v>
      </c>
    </row>
    <row r="33" spans="1:28">
      <c r="A33" s="141" t="str">
        <f>'Crisis Indicator Data'!A30</f>
        <v>Multiple crises in Ecuador</v>
      </c>
      <c r="B33" s="142" t="str">
        <f>'Crisis Indicator Data'!B30</f>
        <v>International Displacement,Conflict/ Violence,Floods</v>
      </c>
      <c r="C33" s="142" t="str">
        <f>'Crisis Indicator Data'!C30</f>
        <v>ECU001</v>
      </c>
      <c r="D33" s="142" t="str">
        <f>'Crisis Indicator Data'!D30</f>
        <v>Ecuador</v>
      </c>
      <c r="E33" s="143" t="str">
        <f>'Crisis Indicator Data'!E30</f>
        <v>ECU</v>
      </c>
      <c r="F33" s="227">
        <f>IF('Crisis Indicator Data'!F30="x","x",IF(LOG('Crisis Indicator Data'!F30)&lt;F$4,0,IF(LOG('Crisis Indicator Data'!F30)&gt;F$3,10,10-(F$3-LOG('Crisis Indicator Data'!F30))/(F$3-F$4)*10)))</f>
        <v>8.0314195622381437</v>
      </c>
      <c r="G33" s="228">
        <f>IF('Crisis Indicator Data'!F30="x","x",IF(LEN(E33)&gt;3,('Crisis Indicator Data'!F30/VLOOKUP('Impact of the crisis'!$C33,'Regional Crises'!$B$1:$R$66,4,FALSE)),'Crisis Indicator Data'!F30/VLOOKUP('Impact of the crisis'!$E33,'Country Indicator Data'!$B$4:$P$300,15,FALSE)))</f>
        <v>1.033580286680625</v>
      </c>
      <c r="H33" s="220">
        <f t="shared" si="0"/>
        <v>10</v>
      </c>
      <c r="I33" s="220">
        <f t="shared" si="1"/>
        <v>9.015709781119071</v>
      </c>
      <c r="J33" s="220">
        <f>IF('Crisis Indicator Data'!G30="x","x",IF(LOG('Crisis Indicator Data'!G30)&lt;J$4,0,IF(LOG('Crisis Indicator Data'!G30)&gt;J$3,10,10-(J$3-LOG('Crisis Indicator Data'!G30))/(J$3-J$4)*10)))</f>
        <v>8.4346353752381074</v>
      </c>
      <c r="K33" s="228">
        <f>IF('Crisis Indicator Data'!G30="x","x",IF(LEN(E33)&gt;3,('Crisis Indicator Data'!G30/VLOOKUP('Impact of the crisis'!$C33,'Regional Crises'!$B$1:$R$66,5,FALSE)),'Crisis Indicator Data'!G30/VLOOKUP('Impact of the crisis'!$E33,'Country Indicator Data'!$B$4:$P$300,14,FALSE)))</f>
        <v>1</v>
      </c>
      <c r="L33" s="220">
        <f t="shared" si="2"/>
        <v>10</v>
      </c>
      <c r="M33" s="220">
        <f t="shared" si="3"/>
        <v>9.2173176876190546</v>
      </c>
      <c r="N33" s="220">
        <f t="shared" si="4"/>
        <v>9.1190626030884179</v>
      </c>
      <c r="O33" s="220">
        <f>IF('Crisis Indicator Data'!H30="x","x",IF('Crisis Indicator Data'!H30=0,0,IF(LOG('Crisis Indicator Data'!H30)&lt;O$4,0,IF(LOG('Crisis Indicator Data'!H30)&gt;O$3,10,10-(O$3-LOG('Crisis Indicator Data'!H30))/(O$3-O$4)*10))))</f>
        <v>8.1092602335351671</v>
      </c>
      <c r="P33" s="228">
        <f>IF('Crisis Indicator Data'!H30="x","x",'Crisis Indicator Data'!H30/'Crisis Indicator Data'!G30)</f>
        <v>0.46513900955690701</v>
      </c>
      <c r="Q33" s="220">
        <f t="shared" si="5"/>
        <v>4.5973637328980512</v>
      </c>
      <c r="R33" s="220">
        <f t="shared" si="6"/>
        <v>6.3533119832166092</v>
      </c>
      <c r="S33" s="220">
        <f>IF('Crisis Indicator Data'!I30="x","x",IF('Crisis Indicator Data'!I30=0,0,IF(LOG('Crisis Indicator Data'!I30)&lt;S$4,0,IF(LOG('Crisis Indicator Data'!I30)&gt;S$3,10,10-(S$3-LOG('Crisis Indicator Data'!I30))/(S$3-S$4)*10))))</f>
        <v>8.7662453192747467</v>
      </c>
      <c r="T33" s="228">
        <f>IF('Crisis Indicator Data'!H30="x","x",IF('Crisis Indicator Data'!I30="x","x",'Crisis Indicator Data'!I30/'Crisis Indicator Data'!H30))</f>
        <v>0.13658650478636469</v>
      </c>
      <c r="U33" s="220">
        <f t="shared" si="7"/>
        <v>9.1057669857576471</v>
      </c>
      <c r="V33" s="220">
        <f t="shared" si="8"/>
        <v>8.936006152516196</v>
      </c>
      <c r="W33" s="220">
        <f>IF('Crisis Indicator Data'!L30="x","x",IF('Crisis Indicator Data'!L30=0,0,IF(LOG('Crisis Indicator Data'!L30)&lt;W$4,0,IF(LOG('Crisis Indicator Data'!L30)&gt;W$3,10,10-(W$3-LOG('Crisis Indicator Data'!L30))/(W$3-W$4)*10))))</f>
        <v>9.4277861542161041</v>
      </c>
      <c r="X33" s="228">
        <f>IF(OR('Crisis Indicator Data'!L30="x",'Crisis Indicator Data'!H30="x"),"x",'Crisis Indicator Data'!L30/'Crisis Indicator Data'!H30)</f>
        <v>2.3278076114872752E-4</v>
      </c>
      <c r="Y33" s="220">
        <f t="shared" si="9"/>
        <v>10</v>
      </c>
      <c r="Z33" s="220">
        <f t="shared" si="10"/>
        <v>9.7138930771080521</v>
      </c>
      <c r="AA33" s="220">
        <f t="shared" si="11"/>
        <v>9.3678108288882527</v>
      </c>
      <c r="AB33" s="229">
        <f t="shared" si="12"/>
        <v>8.2311332357762765</v>
      </c>
    </row>
    <row r="34" spans="1:28">
      <c r="A34" s="141" t="str">
        <f>'Crisis Indicator Data'!A31</f>
        <v>Displacement from Venezuela to Ecuador</v>
      </c>
      <c r="B34" s="142" t="str">
        <f>'Crisis Indicator Data'!B31</f>
        <v>International Displacement</v>
      </c>
      <c r="C34" s="142" t="str">
        <f>'Crisis Indicator Data'!C31</f>
        <v>ECU002</v>
      </c>
      <c r="D34" s="142" t="str">
        <f>'Crisis Indicator Data'!D31</f>
        <v>Ecuador</v>
      </c>
      <c r="E34" s="143" t="str">
        <f>'Crisis Indicator Data'!E31</f>
        <v>ECU</v>
      </c>
      <c r="F34" s="227">
        <f>IF('Crisis Indicator Data'!F31="x","x",IF(LOG('Crisis Indicator Data'!F31)&lt;F$4,0,IF(LOG('Crisis Indicator Data'!F31)&gt;F$3,10,10-(F$3-LOG('Crisis Indicator Data'!F31))/(F$3-F$4)*10)))</f>
        <v>6.1590689628274058</v>
      </c>
      <c r="G34" s="228">
        <f>IF('Crisis Indicator Data'!F31="x","x",IF(LEN(E34)&gt;3,('Crisis Indicator Data'!F31/VLOOKUP('Impact of the crisis'!$C34,'Regional Crises'!$B$1:$R$66,4,FALSE)),'Crisis Indicator Data'!F31/VLOOKUP('Impact of the crisis'!$E34,'Country Indicator Data'!$B$4:$P$300,15,FALSE)))</f>
        <v>0.28355612820099857</v>
      </c>
      <c r="H34" s="220">
        <f t="shared" si="0"/>
        <v>2.6893482469489651</v>
      </c>
      <c r="I34" s="220">
        <f t="shared" si="1"/>
        <v>4.4242086048881859</v>
      </c>
      <c r="J34" s="220">
        <f>IF('Crisis Indicator Data'!G31="x","x",IF(LOG('Crisis Indicator Data'!G31)&lt;J$4,0,IF(LOG('Crisis Indicator Data'!G31)&gt;J$3,10,10-(J$3-LOG('Crisis Indicator Data'!G31))/(J$3-J$4)*10)))</f>
        <v>7.2226340525976696</v>
      </c>
      <c r="K34" s="228">
        <f>IF('Crisis Indicator Data'!G31="x","x",IF(LEN(E34)&gt;3,('Crisis Indicator Data'!G31/VLOOKUP('Impact of the crisis'!$C34,'Regional Crises'!$B$1:$R$66,5,FALSE)),'Crisis Indicator Data'!G31/VLOOKUP('Impact of the crisis'!$E34,'Country Indicator Data'!$B$4:$P$300,14,FALSE)))</f>
        <v>0.65796046915725459</v>
      </c>
      <c r="L34" s="220">
        <f t="shared" si="2"/>
        <v>6.5450552440126728</v>
      </c>
      <c r="M34" s="220">
        <f t="shared" si="3"/>
        <v>6.8838446483051712</v>
      </c>
      <c r="N34" s="220">
        <f t="shared" si="4"/>
        <v>5.7944092476802522</v>
      </c>
      <c r="O34" s="220">
        <f>IF('Crisis Indicator Data'!H31="x","x",IF('Crisis Indicator Data'!H31=0,0,IF(LOG('Crisis Indicator Data'!H31)&lt;O$4,0,IF(LOG('Crisis Indicator Data'!H31)&gt;O$3,10,10-(O$3-LOG('Crisis Indicator Data'!H31))/(O$3-O$4)*10))))</f>
        <v>4.8215075500435756</v>
      </c>
      <c r="P34" s="228">
        <f>IF('Crisis Indicator Data'!H31="x","x",'Crisis Indicator Data'!H31/'Crisis Indicator Data'!G31)</f>
        <v>7.2955351984814718E-2</v>
      </c>
      <c r="Q34" s="220">
        <f t="shared" si="5"/>
        <v>0.63591264631125988</v>
      </c>
      <c r="R34" s="220">
        <f t="shared" si="6"/>
        <v>2.7287100981774177</v>
      </c>
      <c r="S34" s="220">
        <f>IF('Crisis Indicator Data'!I31="x","x",IF('Crisis Indicator Data'!I31=0,0,IF(LOG('Crisis Indicator Data'!I31)&lt;S$4,0,IF(LOG('Crisis Indicator Data'!I31)&gt;S$3,10,10-(S$3-LOG('Crisis Indicator Data'!I31))/(S$3-S$4)*10))))</f>
        <v>8.0388028244805483</v>
      </c>
      <c r="T34" s="228">
        <f>IF('Crisis Indicator Data'!H31="x","x",IF('Crisis Indicator Data'!I31="x","x",'Crisis Indicator Data'!I31/'Crisis Indicator Data'!H31))</f>
        <v>0.73642533936651589</v>
      </c>
      <c r="U34" s="220">
        <f t="shared" si="7"/>
        <v>10</v>
      </c>
      <c r="V34" s="220">
        <f t="shared" si="8"/>
        <v>9.0194014122402741</v>
      </c>
      <c r="W34" s="220">
        <f>IF('Crisis Indicator Data'!L31="x","x",IF('Crisis Indicator Data'!L31=0,0,IF(LOG('Crisis Indicator Data'!L31)&lt;W$4,0,IF(LOG('Crisis Indicator Data'!L31)&gt;W$3,10,10-(W$3-LOG('Crisis Indicator Data'!L31))/(W$3-W$4)*10))))</f>
        <v>0</v>
      </c>
      <c r="X34" s="228">
        <f>IF(OR('Crisis Indicator Data'!L31="x",'Crisis Indicator Data'!H31="x"),"x",'Crisis Indicator Data'!L31/'Crisis Indicator Data'!H31)</f>
        <v>0</v>
      </c>
      <c r="Y34" s="220">
        <f t="shared" si="9"/>
        <v>0</v>
      </c>
      <c r="Z34" s="220">
        <f t="shared" si="10"/>
        <v>0</v>
      </c>
      <c r="AA34" s="220">
        <f t="shared" si="11"/>
        <v>6.2901963767123963</v>
      </c>
      <c r="AB34" s="229">
        <f t="shared" si="12"/>
        <v>4.7541589677572889</v>
      </c>
    </row>
    <row r="35" spans="1:28">
      <c r="A35" s="141" t="str">
        <f>'Crisis Indicator Data'!A32</f>
        <v>Conflict, violence and Climatic Shocks in Ecuador</v>
      </c>
      <c r="B35" s="142" t="str">
        <f>'Crisis Indicator Data'!B32</f>
        <v>Conflict/ Violence,Floods,Drought/drier conditions</v>
      </c>
      <c r="C35" s="142" t="str">
        <f>'Crisis Indicator Data'!C32</f>
        <v>ECU005</v>
      </c>
      <c r="D35" s="142" t="str">
        <f>'Crisis Indicator Data'!D32</f>
        <v>Ecuador</v>
      </c>
      <c r="E35" s="143" t="str">
        <f>'Crisis Indicator Data'!E32</f>
        <v>ECU</v>
      </c>
      <c r="F35" s="227">
        <f>IF('Crisis Indicator Data'!F32="x","x",IF(LOG('Crisis Indicator Data'!F32)&lt;F$4,0,IF(LOG('Crisis Indicator Data'!F32)&gt;F$3,10,10-(F$3-LOG('Crisis Indicator Data'!F32))/(F$3-F$4)*10)))</f>
        <v>8.0314195622381437</v>
      </c>
      <c r="G35" s="228">
        <f>IF('Crisis Indicator Data'!F32="x","x",IF(LEN(E35)&gt;3,('Crisis Indicator Data'!F32/VLOOKUP('Impact of the crisis'!$C35,'Regional Crises'!$B$1:$R$66,4,FALSE)),'Crisis Indicator Data'!F32/VLOOKUP('Impact of the crisis'!$E35,'Country Indicator Data'!$B$4:$P$300,15,FALSE)))</f>
        <v>1.033580286680625</v>
      </c>
      <c r="H35" s="220">
        <f t="shared" si="0"/>
        <v>10</v>
      </c>
      <c r="I35" s="220">
        <f t="shared" si="1"/>
        <v>9.015709781119071</v>
      </c>
      <c r="J35" s="220">
        <f>IF('Crisis Indicator Data'!G32="x","x",IF(LOG('Crisis Indicator Data'!G32)&lt;J$4,0,IF(LOG('Crisis Indicator Data'!G32)&gt;J$3,10,10-(J$3-LOG('Crisis Indicator Data'!G32))/(J$3-J$4)*10)))</f>
        <v>8.4027022149321642</v>
      </c>
      <c r="K35" s="228">
        <f>IF('Crisis Indicator Data'!G32="x","x",IF(LEN(E35)&gt;3,('Crisis Indicator Data'!G32/VLOOKUP('Impact of the crisis'!$C35,'Regional Crises'!$B$1:$R$66,5,FALSE)),'Crisis Indicator Data'!G32/VLOOKUP('Impact of the crisis'!$E35,'Country Indicator Data'!$B$4:$P$300,14,FALSE)))</f>
        <v>0.98903127715030403</v>
      </c>
      <c r="L35" s="220">
        <f t="shared" si="2"/>
        <v>9.8892048197000406</v>
      </c>
      <c r="M35" s="220">
        <f t="shared" si="3"/>
        <v>9.1459535173161015</v>
      </c>
      <c r="N35" s="220">
        <f t="shared" si="4"/>
        <v>9.0818763204370452</v>
      </c>
      <c r="O35" s="220">
        <f>IF('Crisis Indicator Data'!H32="x","x",IF('Crisis Indicator Data'!H32=0,0,IF(LOG('Crisis Indicator Data'!H32)&lt;O$4,0,IF(LOG('Crisis Indicator Data'!H32)&gt;O$3,10,10-(O$3-LOG('Crisis Indicator Data'!H32))/(O$3-O$4)*10))))</f>
        <v>7.9652726738320787</v>
      </c>
      <c r="P35" s="228">
        <f>IF('Crisis Indicator Data'!H32="x","x",'Crisis Indicator Data'!H32/'Crisis Indicator Data'!G32)</f>
        <v>0.42577138464917097</v>
      </c>
      <c r="Q35" s="220">
        <f t="shared" si="5"/>
        <v>4.1997109560522317</v>
      </c>
      <c r="R35" s="220">
        <f t="shared" si="6"/>
        <v>6.0824918149421556</v>
      </c>
      <c r="S35" s="220">
        <f>IF('Crisis Indicator Data'!I32="x","x",IF('Crisis Indicator Data'!I32=0,0,IF(LOG('Crisis Indicator Data'!I32)&lt;S$4,0,IF(LOG('Crisis Indicator Data'!I32)&gt;S$3,10,10-(S$3-LOG('Crisis Indicator Data'!I32))/(S$3-S$4)*10))))</f>
        <v>7.7576210224241642</v>
      </c>
      <c r="T35" s="228">
        <f>IF('Crisis Indicator Data'!H32="x","x",IF('Crisis Indicator Data'!I32="x","x",'Crisis Indicator Data'!I32/'Crisis Indicator Data'!H32))</f>
        <v>6.6924564796905228E-2</v>
      </c>
      <c r="U35" s="220">
        <f t="shared" si="7"/>
        <v>4.4616376531270152</v>
      </c>
      <c r="V35" s="220">
        <f t="shared" si="8"/>
        <v>6.1096293377755897</v>
      </c>
      <c r="W35" s="220">
        <f>IF('Crisis Indicator Data'!L32="x","x",IF('Crisis Indicator Data'!L32=0,0,IF(LOG('Crisis Indicator Data'!L32)&lt;W$4,0,IF(LOG('Crisis Indicator Data'!L32)&gt;W$3,10,10-(W$3-LOG('Crisis Indicator Data'!L32))/(W$3-W$4)*10))))</f>
        <v>9.4277861542161041</v>
      </c>
      <c r="X35" s="228">
        <f>IF(OR('Crisis Indicator Data'!L32="x",'Crisis Indicator Data'!H32="x"),"x",'Crisis Indicator Data'!L32/'Crisis Indicator Data'!H32)</f>
        <v>2.5712443584784009E-4</v>
      </c>
      <c r="Y35" s="220">
        <f t="shared" si="9"/>
        <v>10</v>
      </c>
      <c r="Z35" s="220">
        <f t="shared" si="10"/>
        <v>9.7138930771080521</v>
      </c>
      <c r="AA35" s="220">
        <f t="shared" si="11"/>
        <v>8.4675981963626334</v>
      </c>
      <c r="AB35" s="229">
        <f t="shared" si="12"/>
        <v>7.465124269009781</v>
      </c>
    </row>
    <row r="36" spans="1:28">
      <c r="A36" s="141" t="str">
        <f>'Crisis Indicator Data'!A33</f>
        <v>International displacement to Egypt</v>
      </c>
      <c r="B36" s="142" t="str">
        <f>'Crisis Indicator Data'!B33</f>
        <v>International Displacement</v>
      </c>
      <c r="C36" s="142" t="str">
        <f>'Crisis Indicator Data'!C33</f>
        <v>EGY004</v>
      </c>
      <c r="D36" s="142" t="str">
        <f>'Crisis Indicator Data'!D33</f>
        <v>Egypt</v>
      </c>
      <c r="E36" s="143" t="str">
        <f>'Crisis Indicator Data'!E33</f>
        <v>EGY</v>
      </c>
      <c r="F36" s="227">
        <f>IF('Crisis Indicator Data'!F33="x","x",IF(LOG('Crisis Indicator Data'!F33)&lt;F$4,0,IF(LOG('Crisis Indicator Data'!F33)&gt;F$3,10,10-(F$3-LOG('Crisis Indicator Data'!F33))/(F$3-F$4)*10)))</f>
        <v>4.2292950540786123</v>
      </c>
      <c r="G36" s="228">
        <f>IF('Crisis Indicator Data'!F33="x","x",IF(LEN(E36)&gt;3,('Crisis Indicator Data'!F33/VLOOKUP('Impact of the crisis'!$C36,'Regional Crises'!$B$1:$R$66,4,FALSE)),'Crisis Indicator Data'!F33/VLOOKUP('Impact of the crisis'!$E36,'Country Indicator Data'!$B$4:$P$300,15,FALSE)))</f>
        <v>1.8653875131849917E-2</v>
      </c>
      <c r="H36" s="220">
        <f t="shared" si="0"/>
        <v>0</v>
      </c>
      <c r="I36" s="220">
        <f t="shared" si="1"/>
        <v>2.1146475270393061</v>
      </c>
      <c r="J36" s="220">
        <f>IF('Crisis Indicator Data'!G33="x","x",IF(LOG('Crisis Indicator Data'!G33)&lt;J$4,0,IF(LOG('Crisis Indicator Data'!G33)&gt;J$3,10,10-(J$3-LOG('Crisis Indicator Data'!G33))/(J$3-J$4)*10)))</f>
        <v>9.3552809677216917</v>
      </c>
      <c r="K36" s="228">
        <f>IF('Crisis Indicator Data'!G33="x","x",IF(LEN(E36)&gt;3,('Crisis Indicator Data'!G33/VLOOKUP('Impact of the crisis'!$C36,'Regional Crises'!$B$1:$R$66,5,FALSE)),'Crisis Indicator Data'!G33/VLOOKUP('Impact of the crisis'!$E36,'Country Indicator Data'!$B$4:$P$300,14,FALSE)))</f>
        <v>0.21073929442719044</v>
      </c>
      <c r="L36" s="220">
        <f t="shared" si="2"/>
        <v>2.0276696406786909</v>
      </c>
      <c r="M36" s="220">
        <f t="shared" si="3"/>
        <v>5.6914753042001909</v>
      </c>
      <c r="N36" s="220">
        <f t="shared" si="4"/>
        <v>4.1284500012042509</v>
      </c>
      <c r="O36" s="220">
        <f>IF('Crisis Indicator Data'!H33="x","x",IF('Crisis Indicator Data'!H33=0,0,IF(LOG('Crisis Indicator Data'!H33)&lt;O$4,0,IF(LOG('Crisis Indicator Data'!H33)&gt;O$3,10,10-(O$3-LOG('Crisis Indicator Data'!H33))/(O$3-O$4)*10))))</f>
        <v>5.5606758228087712</v>
      </c>
      <c r="P36" s="228">
        <f>IF('Crisis Indicator Data'!H33="x","x",'Crisis Indicator Data'!H33/'Crisis Indicator Data'!G33)</f>
        <v>5.8198340576847099E-2</v>
      </c>
      <c r="Q36" s="220">
        <f t="shared" si="5"/>
        <v>0.48685192501865693</v>
      </c>
      <c r="R36" s="220">
        <f t="shared" si="6"/>
        <v>3.023763873913714</v>
      </c>
      <c r="S36" s="220">
        <f>IF('Crisis Indicator Data'!I33="x","x",IF('Crisis Indicator Data'!I33=0,0,IF(LOG('Crisis Indicator Data'!I33)&lt;S$4,0,IF(LOG('Crisis Indicator Data'!I33)&gt;S$3,10,10-(S$3-LOG('Crisis Indicator Data'!I33))/(S$3-S$4)*10))))</f>
        <v>8.6885648354956881</v>
      </c>
      <c r="T36" s="228">
        <f>IF('Crisis Indicator Data'!H33="x","x",IF('Crisis Indicator Data'!I33="x","x",'Crisis Indicator Data'!I33/'Crisis Indicator Data'!H33))</f>
        <v>0.74609640190088256</v>
      </c>
      <c r="U36" s="220">
        <f t="shared" si="7"/>
        <v>10</v>
      </c>
      <c r="V36" s="220">
        <f t="shared" si="8"/>
        <v>9.344282417747845</v>
      </c>
      <c r="W36" s="220">
        <f>IF('Crisis Indicator Data'!L33="x","x",IF('Crisis Indicator Data'!L33=0,0,IF(LOG('Crisis Indicator Data'!L33)&lt;W$4,0,IF(LOG('Crisis Indicator Data'!L33)&gt;W$3,10,10-(W$3-LOG('Crisis Indicator Data'!L33))/(W$3-W$4)*10))))</f>
        <v>0</v>
      </c>
      <c r="X36" s="228">
        <f>IF(OR('Crisis Indicator Data'!L33="x",'Crisis Indicator Data'!H33="x"),"x",'Crisis Indicator Data'!L33/'Crisis Indicator Data'!H33)</f>
        <v>0</v>
      </c>
      <c r="Y36" s="220">
        <f t="shared" si="9"/>
        <v>0</v>
      </c>
      <c r="Z36" s="220">
        <f t="shared" si="10"/>
        <v>0</v>
      </c>
      <c r="AA36" s="220">
        <f t="shared" si="11"/>
        <v>6.6803741604156048</v>
      </c>
      <c r="AB36" s="229">
        <f t="shared" si="12"/>
        <v>5.125051619512675</v>
      </c>
    </row>
    <row r="37" spans="1:28">
      <c r="A37" s="141" t="str">
        <f>'Crisis Indicator Data'!A34</f>
        <v>Complex crisis in Eritrea</v>
      </c>
      <c r="B37" s="142" t="str">
        <f>'Crisis Indicator Data'!B34</f>
        <v>International Displacement,Political/economic crisis</v>
      </c>
      <c r="C37" s="142" t="str">
        <f>'Crisis Indicator Data'!C34</f>
        <v>ERI001</v>
      </c>
      <c r="D37" s="142" t="str">
        <f>'Crisis Indicator Data'!D34</f>
        <v>Eritrea</v>
      </c>
      <c r="E37" s="143" t="str">
        <f>'Crisis Indicator Data'!E34</f>
        <v>ERI</v>
      </c>
      <c r="F37" s="227">
        <f>IF('Crisis Indicator Data'!F34="x","x",IF(LOG('Crisis Indicator Data'!F34)&lt;F$4,0,IF(LOG('Crisis Indicator Data'!F34)&gt;F$3,10,10-(F$3-LOG('Crisis Indicator Data'!F34))/(F$3-F$4)*10)))</f>
        <v>6.9447459344765123</v>
      </c>
      <c r="G37" s="228">
        <f>IF('Crisis Indicator Data'!F34="x","x",IF(LEN(E37)&gt;3,('Crisis Indicator Data'!F34/VLOOKUP('Impact of the crisis'!$C37,'Regional Crises'!$B$1:$R$66,4,FALSE)),'Crisis Indicator Data'!F34/VLOOKUP('Impact of the crisis'!$E37,'Country Indicator Data'!$B$4:$P$300,15,FALSE)))</f>
        <v>1.0011335020918566</v>
      </c>
      <c r="H37" s="220">
        <f t="shared" si="0"/>
        <v>10</v>
      </c>
      <c r="I37" s="220">
        <f t="shared" si="1"/>
        <v>8.4723729672382557</v>
      </c>
      <c r="J37" s="220">
        <f>IF('Crisis Indicator Data'!G34="x","x",IF(LOG('Crisis Indicator Data'!G34)&lt;J$4,0,IF(LOG('Crisis Indicator Data'!G34)&gt;J$3,10,10-(J$3-LOG('Crisis Indicator Data'!G34))/(J$3-J$4)*10)))</f>
        <v>3.7143076154557519</v>
      </c>
      <c r="K37" s="228">
        <f>IF('Crisis Indicator Data'!G34="x","x",IF(LEN(E37)&gt;3,('Crisis Indicator Data'!G34/VLOOKUP('Impact of the crisis'!$C37,'Regional Crises'!$B$1:$R$66,5,FALSE)),'Crisis Indicator Data'!G34/VLOOKUP('Impact of the crisis'!$E37,'Country Indicator Data'!$B$4:$P$300,14,FALSE)))</f>
        <v>1</v>
      </c>
      <c r="L37" s="220">
        <f t="shared" si="2"/>
        <v>10</v>
      </c>
      <c r="M37" s="220">
        <f t="shared" si="3"/>
        <v>6.857153807727876</v>
      </c>
      <c r="N37" s="220">
        <f t="shared" si="4"/>
        <v>7.7607261483279011</v>
      </c>
      <c r="O37" s="220">
        <f>IF('Crisis Indicator Data'!H34="x","x",IF('Crisis Indicator Data'!H34=0,0,IF(LOG('Crisis Indicator Data'!H34)&lt;O$4,0,IF(LOG('Crisis Indicator Data'!H34)&gt;O$3,10,10-(O$3-LOG('Crisis Indicator Data'!H34))/(O$3-O$4)*10))))</f>
        <v>5.1379756171940842</v>
      </c>
      <c r="P37" s="228">
        <f>IF('Crisis Indicator Data'!H34="x","x",'Crisis Indicator Data'!H34/'Crisis Indicator Data'!G34)</f>
        <v>0.30496257277515942</v>
      </c>
      <c r="Q37" s="220">
        <f t="shared" si="5"/>
        <v>2.9794199270218122</v>
      </c>
      <c r="R37" s="220">
        <f t="shared" si="6"/>
        <v>4.0586977721079478</v>
      </c>
      <c r="S37" s="220">
        <f>IF('Crisis Indicator Data'!I34="x","x",IF('Crisis Indicator Data'!I34=0,0,IF(LOG('Crisis Indicator Data'!I34)&lt;S$4,0,IF(LOG('Crisis Indicator Data'!I34)&gt;S$3,10,10-(S$3-LOG('Crisis Indicator Data'!I34))/(S$3-S$4)*10))))</f>
        <v>8.0873961962432688</v>
      </c>
      <c r="T37" s="228">
        <f>IF('Crisis Indicator Data'!H34="x","x",IF('Crisis Indicator Data'!I34="x","x",'Crisis Indicator Data'!I34/'Crisis Indicator Data'!H34))</f>
        <v>0.61545454545454548</v>
      </c>
      <c r="U37" s="220">
        <f t="shared" si="7"/>
        <v>10</v>
      </c>
      <c r="V37" s="220">
        <f t="shared" si="8"/>
        <v>9.0436980981216344</v>
      </c>
      <c r="W37" s="220" t="str">
        <f>IF('Crisis Indicator Data'!L34="x","x",IF('Crisis Indicator Data'!L34=0,0,IF(LOG('Crisis Indicator Data'!L34)&lt;W$4,0,IF(LOG('Crisis Indicator Data'!L34)&gt;W$3,10,10-(W$3-LOG('Crisis Indicator Data'!L34))/(W$3-W$4)*10))))</f>
        <v>x</v>
      </c>
      <c r="X37" s="228" t="str">
        <f>IF(OR('Crisis Indicator Data'!L34="x",'Crisis Indicator Data'!H34="x"),"x",'Crisis Indicator Data'!L34/'Crisis Indicator Data'!H34)</f>
        <v>x</v>
      </c>
      <c r="Y37" s="220" t="str">
        <f t="shared" si="9"/>
        <v>x</v>
      </c>
      <c r="Z37" s="220" t="str">
        <f t="shared" si="10"/>
        <v>x</v>
      </c>
      <c r="AA37" s="220">
        <f t="shared" si="11"/>
        <v>9.0436980981216344</v>
      </c>
      <c r="AB37" s="229">
        <f t="shared" si="12"/>
        <v>7.2927016110658744</v>
      </c>
    </row>
    <row r="38" spans="1:28">
      <c r="A38" s="141" t="str">
        <f>'Crisis Indicator Data'!A35</f>
        <v>International displacement to Spain</v>
      </c>
      <c r="B38" s="142" t="str">
        <f>'Crisis Indicator Data'!B35</f>
        <v>International Displacement</v>
      </c>
      <c r="C38" s="142" t="str">
        <f>'Crisis Indicator Data'!C35</f>
        <v>ESP002</v>
      </c>
      <c r="D38" s="142" t="str">
        <f>'Crisis Indicator Data'!D35</f>
        <v>Spain</v>
      </c>
      <c r="E38" s="143" t="str">
        <f>'Crisis Indicator Data'!E35</f>
        <v>ESP</v>
      </c>
      <c r="F38" s="227">
        <f>IF('Crisis Indicator Data'!F35="x","x",IF(LOG('Crisis Indicator Data'!F35)&lt;F$4,0,IF(LOG('Crisis Indicator Data'!F35)&gt;F$3,10,10-(F$3-LOG('Crisis Indicator Data'!F35))/(F$3-F$4)*10)))</f>
        <v>6.6672021974605933</v>
      </c>
      <c r="G38" s="228">
        <f>IF('Crisis Indicator Data'!F35="x","x",IF(LEN(E38)&gt;3,('Crisis Indicator Data'!F35/VLOOKUP('Impact of the crisis'!$C38,'Regional Crises'!$B$1:$R$66,4,FALSE)),'Crisis Indicator Data'!F35/VLOOKUP('Impact of the crisis'!$E38,'Country Indicator Data'!$B$4:$P$300,15,FALSE)))</f>
        <v>0.20018081648367569</v>
      </c>
      <c r="H38" s="220">
        <f t="shared" ref="H38:H69" si="13">IF(G38="x","x",IF(G38&lt;H$4,0,IF(G38&gt;H$3,10,10-(H$3-G38)/(H$3-H$4)*10)))</f>
        <v>1.838579760037506</v>
      </c>
      <c r="I38" s="220">
        <f t="shared" ref="I38:I69" si="14">IF(AND(H38="x",F38="x"),"x",AVERAGE(F38,H38))</f>
        <v>4.2528909787490496</v>
      </c>
      <c r="J38" s="220">
        <f>IF('Crisis Indicator Data'!G35="x","x",IF(LOG('Crisis Indicator Data'!G35)&lt;J$4,0,IF(LOG('Crisis Indicator Data'!G35)&gt;J$3,10,10-(J$3-LOG('Crisis Indicator Data'!G35))/(J$3-J$4)*10)))</f>
        <v>7.2388368901382867</v>
      </c>
      <c r="K38" s="228">
        <f>IF('Crisis Indicator Data'!G35="x","x",IF(LEN(E38)&gt;3,('Crisis Indicator Data'!G35/VLOOKUP('Impact of the crisis'!$C38,'Regional Crises'!$B$1:$R$66,5,FALSE)),'Crisis Indicator Data'!G35/VLOOKUP('Impact of the crisis'!$E38,'Country Indicator Data'!$B$4:$P$300,14,FALSE)))</f>
        <v>0.2546446260266243</v>
      </c>
      <c r="L38" s="220">
        <f t="shared" ref="L38:L69" si="15">IF(K38="x","x",IF(K38&lt;L$4,0,IF(K38&gt;L$3,10,10-(L$3-K38)/(L$3-L$4)*10)))</f>
        <v>2.4711578386527711</v>
      </c>
      <c r="M38" s="220">
        <f t="shared" ref="M38:M69" si="16">IF(AND(L38="x",J38="x"),"x",AVERAGE(J38,L38))</f>
        <v>4.8549973643955289</v>
      </c>
      <c r="N38" s="220">
        <f t="shared" ref="N38:N69" si="17">IF(AND(M38="x",I38="x"),"x",IF(OR(M38="x",I38="x"),AVERAGE(I38,M38),(10-GEOMEAN(((10-I38)/10*9+1),((10-M38)/10*9+1)))/9*10))</f>
        <v>4.5608588069573361</v>
      </c>
      <c r="O38" s="220">
        <f>IF('Crisis Indicator Data'!H35="x","x",IF('Crisis Indicator Data'!H35=0,0,IF(LOG('Crisis Indicator Data'!H35)&lt;O$4,0,IF(LOG('Crisis Indicator Data'!H35)&gt;O$3,10,10-(O$3-LOG('Crisis Indicator Data'!H35))/(O$3-O$4)*10))))</f>
        <v>1.4142642868729407</v>
      </c>
      <c r="P38" s="228">
        <f>IF('Crisis Indicator Data'!H35="x","x",'Crisis Indicator Data'!H35/'Crisis Indicator Data'!G35)</f>
        <v>6.8937217890849408E-3</v>
      </c>
      <c r="Q38" s="220">
        <f t="shared" ref="Q38:Q69" si="18">IF(P38="x","x",IF(P38&lt;Q$4,0,IF(P38&gt;Q$3,10,10-(Q$3-P38)/(Q$3-Q$4)*10)))</f>
        <v>0</v>
      </c>
      <c r="R38" s="220">
        <f t="shared" ref="R38:R69" si="19">IF(AND(Q38="x",O38="x"),"x",AVERAGE(O38,Q38))</f>
        <v>0.70713214343647035</v>
      </c>
      <c r="S38" s="220">
        <f>IF('Crisis Indicator Data'!I35="x","x",IF('Crisis Indicator Data'!I35=0,0,IF(LOG('Crisis Indicator Data'!I35)&lt;S$4,0,IF(LOG('Crisis Indicator Data'!I35)&gt;S$3,10,10-(S$3-LOG('Crisis Indicator Data'!I35))/(S$3-S$4)*10))))</f>
        <v>5.4979408173196633</v>
      </c>
      <c r="T38" s="228">
        <f>IF('Crisis Indicator Data'!H35="x","x",IF('Crisis Indicator Data'!I35="x","x",'Crisis Indicator Data'!I35/'Crisis Indicator Data'!H35))</f>
        <v>1</v>
      </c>
      <c r="U38" s="220">
        <f t="shared" ref="U38:U69" si="20">IF(T38="x","x",IF(T38&lt;U$4,0,IF(T38&gt;U$3,10,10-(U$3-T38)/(U$3-U$4)*10)))</f>
        <v>10</v>
      </c>
      <c r="V38" s="220">
        <f t="shared" ref="V38:V69" si="21">IF(AND(U38="x",S38="x"),"x",AVERAGE(S38,U38))</f>
        <v>7.7489704086598312</v>
      </c>
      <c r="W38" s="220">
        <f>IF('Crisis Indicator Data'!L35="x","x",IF('Crisis Indicator Data'!L35=0,0,IF(LOG('Crisis Indicator Data'!L35)&lt;W$4,0,IF(LOG('Crisis Indicator Data'!L35)&gt;W$3,10,10-(W$3-LOG('Crisis Indicator Data'!L35))/(W$3-W$4)*10))))</f>
        <v>6.7205214803181788</v>
      </c>
      <c r="X38" s="228">
        <f>IF(OR('Crisis Indicator Data'!L35="x",'Crisis Indicator Data'!H35="x"),"x",'Crisis Indicator Data'!L35/'Crisis Indicator Data'!H35)</f>
        <v>2.6785714285714286E-3</v>
      </c>
      <c r="Y38" s="220">
        <f t="shared" ref="Y38:Y69" si="22">IF(X38="x","x",IF(X38&lt;Y$4,0,IF(X38&gt;Y$3,10,10-(Y$3-X38)/(Y$3-Y$4)*10)))</f>
        <v>10</v>
      </c>
      <c r="Z38" s="220">
        <f t="shared" ref="Z38:Z69" si="23">IF(AND(Y38="x",W38="x"),"x",AVERAGE(W38,Y38))</f>
        <v>8.3602607401590898</v>
      </c>
      <c r="AA38" s="220">
        <f t="shared" ref="AA38:AA69" si="24">IF(AND(V38="x",Z38="x"),"x",IF(OR(V38="x",Z38="x"),AVERAGE(V38,Z38),(10-GEOMEAN(((10-V38)/10*9+1),((10-Z38)/10*9+1)))/9*10))</f>
        <v>8.0699360095211023</v>
      </c>
      <c r="AB38" s="229">
        <f t="shared" ref="AB38:AB69" si="25">IF(AND(R38="x",AA38="x"),"x",IF(OR(R38="x",AA38="x"),AVERAGE(R38,AA38),(10-GEOMEAN(((10-R38)/10*9+1),((10-AA38)/10*9+1)))/9*10))</f>
        <v>5.4861380628238354</v>
      </c>
    </row>
    <row r="39" spans="1:28">
      <c r="A39" s="141" t="str">
        <f>'Crisis Indicator Data'!A36</f>
        <v>Multiple crises in Ethiopia</v>
      </c>
      <c r="B39" s="142" t="str">
        <f>'Crisis Indicator Data'!B36</f>
        <v>International Displacement,Conflict/ Violence,Drought/drier conditions,Floods,Political/economic crisis</v>
      </c>
      <c r="C39" s="142" t="str">
        <f>'Crisis Indicator Data'!C36</f>
        <v>ETH001</v>
      </c>
      <c r="D39" s="142" t="str">
        <f>'Crisis Indicator Data'!D36</f>
        <v>Ethiopia</v>
      </c>
      <c r="E39" s="143" t="str">
        <f>'Crisis Indicator Data'!E36</f>
        <v>ETH</v>
      </c>
      <c r="F39" s="227">
        <f>IF('Crisis Indicator Data'!F36="x","x",IF(LOG('Crisis Indicator Data'!F36)&lt;F$4,0,IF(LOG('Crisis Indicator Data'!F36)&gt;F$3,10,10-(F$3-LOG('Crisis Indicator Data'!F36))/(F$3-F$4)*10)))</f>
        <v>10</v>
      </c>
      <c r="G39" s="228">
        <f>IF('Crisis Indicator Data'!F36="x","x",IF(LEN(E39)&gt;3,('Crisis Indicator Data'!F36/VLOOKUP('Impact of the crisis'!$C39,'Regional Crises'!$B$1:$R$66,4,FALSE)),'Crisis Indicator Data'!F36/VLOOKUP('Impact of the crisis'!$E39,'Country Indicator Data'!$B$4:$P$300,15,FALSE)))</f>
        <v>0.99999973417718491</v>
      </c>
      <c r="H39" s="220">
        <f t="shared" si="13"/>
        <v>9.9999972875222944</v>
      </c>
      <c r="I39" s="220">
        <f t="shared" si="14"/>
        <v>9.9999986437611472</v>
      </c>
      <c r="J39" s="220">
        <f>IF('Crisis Indicator Data'!G36="x","x",IF(LOG('Crisis Indicator Data'!G36)&lt;J$4,0,IF(LOG('Crisis Indicator Data'!G36)&gt;J$3,10,10-(J$3-LOG('Crisis Indicator Data'!G36))/(J$3-J$4)*10)))</f>
        <v>10</v>
      </c>
      <c r="K39" s="228">
        <f>IF('Crisis Indicator Data'!G36="x","x",IF(LEN(E39)&gt;3,('Crisis Indicator Data'!G36/VLOOKUP('Impact of the crisis'!$C39,'Regional Crises'!$B$1:$R$66,5,FALSE)),'Crisis Indicator Data'!G36/VLOOKUP('Impact of the crisis'!$E39,'Country Indicator Data'!$B$4:$P$300,14,FALSE)))</f>
        <v>1</v>
      </c>
      <c r="L39" s="220">
        <f t="shared" si="15"/>
        <v>10</v>
      </c>
      <c r="M39" s="220">
        <f t="shared" si="16"/>
        <v>10</v>
      </c>
      <c r="N39" s="220">
        <f t="shared" si="17"/>
        <v>9.9999993218807806</v>
      </c>
      <c r="O39" s="220">
        <f>IF('Crisis Indicator Data'!H36="x","x",IF('Crisis Indicator Data'!H36=0,0,IF(LOG('Crisis Indicator Data'!H36)&lt;O$4,0,IF(LOG('Crisis Indicator Data'!H36)&gt;O$3,10,10-(O$3-LOG('Crisis Indicator Data'!H36))/(O$3-O$4)*10))))</f>
        <v>10</v>
      </c>
      <c r="P39" s="228">
        <f>IF('Crisis Indicator Data'!H36="x","x",'Crisis Indicator Data'!H36/'Crisis Indicator Data'!G36)</f>
        <v>1</v>
      </c>
      <c r="Q39" s="220">
        <f t="shared" si="18"/>
        <v>10</v>
      </c>
      <c r="R39" s="220">
        <f t="shared" si="19"/>
        <v>10</v>
      </c>
      <c r="S39" s="220">
        <f>IF('Crisis Indicator Data'!I36="x","x",IF('Crisis Indicator Data'!I36=0,0,IF(LOG('Crisis Indicator Data'!I36)&lt;S$4,0,IF(LOG('Crisis Indicator Data'!I36)&gt;S$3,10,10-(S$3-LOG('Crisis Indicator Data'!I36))/(S$3-S$4)*10))))</f>
        <v>10</v>
      </c>
      <c r="T39" s="228">
        <f>IF('Crisis Indicator Data'!H36="x","x",IF('Crisis Indicator Data'!I36="x","x",'Crisis Indicator Data'!I36/'Crisis Indicator Data'!H36))</f>
        <v>5.0920793077133521E-2</v>
      </c>
      <c r="U39" s="220">
        <f t="shared" si="20"/>
        <v>3.3947195384755684</v>
      </c>
      <c r="V39" s="220">
        <f t="shared" si="21"/>
        <v>6.6973597692377842</v>
      </c>
      <c r="W39" s="220">
        <f>IF('Crisis Indicator Data'!L36="x","x",IF('Crisis Indicator Data'!L36=0,0,IF(LOG('Crisis Indicator Data'!L36)&lt;W$4,0,IF(LOG('Crisis Indicator Data'!L36)&gt;W$3,10,10-(W$3-LOG('Crisis Indicator Data'!L36))/(W$3-W$4)*10))))</f>
        <v>10</v>
      </c>
      <c r="X39" s="228">
        <f>IF(OR('Crisis Indicator Data'!L36="x",'Crisis Indicator Data'!H36="x"),"x",'Crisis Indicator Data'!L36/'Crisis Indicator Data'!H36)</f>
        <v>2.6968654159047386E-5</v>
      </c>
      <c r="Y39" s="220">
        <f t="shared" si="22"/>
        <v>2.6968654159047381</v>
      </c>
      <c r="Z39" s="220">
        <f t="shared" si="23"/>
        <v>6.3484327079523695</v>
      </c>
      <c r="AA39" s="220">
        <f t="shared" si="24"/>
        <v>6.5262143627804559</v>
      </c>
      <c r="AB39" s="229">
        <f t="shared" si="25"/>
        <v>8.8540489231403416</v>
      </c>
    </row>
    <row r="40" spans="1:28">
      <c r="A40" s="141" t="str">
        <f>'Crisis Indicator Data'!A37</f>
        <v>International Displacement to Ethiopia</v>
      </c>
      <c r="B40" s="142" t="str">
        <f>'Crisis Indicator Data'!B37</f>
        <v>International Displacement</v>
      </c>
      <c r="C40" s="142" t="str">
        <f>'Crisis Indicator Data'!C37</f>
        <v>ETH003</v>
      </c>
      <c r="D40" s="142" t="str">
        <f>'Crisis Indicator Data'!D37</f>
        <v>Ethiopia</v>
      </c>
      <c r="E40" s="143" t="str">
        <f>'Crisis Indicator Data'!E37</f>
        <v>ETH</v>
      </c>
      <c r="F40" s="227">
        <f>IF('Crisis Indicator Data'!F37="x","x",IF(LOG('Crisis Indicator Data'!F37)&lt;F$4,0,IF(LOG('Crisis Indicator Data'!F37)&gt;F$3,10,10-(F$3-LOG('Crisis Indicator Data'!F37))/(F$3-F$4)*10)))</f>
        <v>8.9554810389274433</v>
      </c>
      <c r="G40" s="228">
        <f>IF('Crisis Indicator Data'!F37="x","x",IF(LEN(E40)&gt;3,('Crisis Indicator Data'!F37/VLOOKUP('Impact of the crisis'!$C40,'Regional Crises'!$B$1:$R$66,4,FALSE)),'Crisis Indicator Data'!F37/VLOOKUP('Impact of the crisis'!$E40,'Country Indicator Data'!$B$4:$P$300,15,FALSE)))</f>
        <v>0.43064093513630902</v>
      </c>
      <c r="H40" s="220">
        <f t="shared" si="13"/>
        <v>4.1902136238398864</v>
      </c>
      <c r="I40" s="220">
        <f t="shared" si="14"/>
        <v>6.5728473313836648</v>
      </c>
      <c r="J40" s="220">
        <f>IF('Crisis Indicator Data'!G37="x","x",IF(LOG('Crisis Indicator Data'!G37)&lt;J$4,0,IF(LOG('Crisis Indicator Data'!G37)&gt;J$3,10,10-(J$3-LOG('Crisis Indicator Data'!G37))/(J$3-J$4)*10)))</f>
        <v>7.6935209973546446</v>
      </c>
      <c r="K40" s="228">
        <f>IF('Crisis Indicator Data'!G37="x","x",IF(LEN(E40)&gt;3,('Crisis Indicator Data'!G37/VLOOKUP('Impact of the crisis'!$C40,'Regional Crises'!$B$1:$R$66,5,FALSE)),'Crisis Indicator Data'!G37/VLOOKUP('Impact of the crisis'!$E40,'Country Indicator Data'!$B$4:$P$300,14,FALSE)))</f>
        <v>0.10264071071690832</v>
      </c>
      <c r="L40" s="220">
        <f t="shared" si="15"/>
        <v>0.93576475471624576</v>
      </c>
      <c r="M40" s="220">
        <f t="shared" si="16"/>
        <v>4.3146428760354452</v>
      </c>
      <c r="N40" s="220">
        <f t="shared" si="17"/>
        <v>5.5573587200414467</v>
      </c>
      <c r="O40" s="220">
        <f>IF('Crisis Indicator Data'!H37="x","x",IF('Crisis Indicator Data'!H37=0,0,IF(LOG('Crisis Indicator Data'!H37)&lt;O$4,0,IF(LOG('Crisis Indicator Data'!H37)&gt;O$3,10,10-(O$3-LOG('Crisis Indicator Data'!H37))/(O$3-O$4)*10))))</f>
        <v>5.1692210374434744</v>
      </c>
      <c r="P40" s="228">
        <f>IF('Crisis Indicator Data'!H37="x","x",'Crisis Indicator Data'!H37/'Crisis Indicator Data'!G37)</f>
        <v>7.8838465315283726E-2</v>
      </c>
      <c r="Q40" s="220">
        <f t="shared" si="18"/>
        <v>0.69533803348771528</v>
      </c>
      <c r="R40" s="220">
        <f t="shared" si="19"/>
        <v>2.9322795354655948</v>
      </c>
      <c r="S40" s="220">
        <f>IF('Crisis Indicator Data'!I37="x","x",IF('Crisis Indicator Data'!I37=0,0,IF(LOG('Crisis Indicator Data'!I37)&lt;S$4,0,IF(LOG('Crisis Indicator Data'!I37)&gt;S$3,10,10-(S$3-LOG('Crisis Indicator Data'!I37))/(S$3-S$4)*10))))</f>
        <v>8.7164751749515492</v>
      </c>
      <c r="T40" s="228">
        <f>IF('Crisis Indicator Data'!H37="x","x",IF('Crisis Indicator Data'!I37="x","x",'Crisis Indicator Data'!I37/'Crisis Indicator Data'!H37))</f>
        <v>1</v>
      </c>
      <c r="U40" s="220">
        <f t="shared" si="20"/>
        <v>10</v>
      </c>
      <c r="V40" s="220">
        <f t="shared" si="21"/>
        <v>9.3582375874757737</v>
      </c>
      <c r="W40" s="220">
        <f>IF('Crisis Indicator Data'!L37="x","x",IF('Crisis Indicator Data'!L37=0,0,IF(LOG('Crisis Indicator Data'!L37)&lt;W$4,0,IF(LOG('Crisis Indicator Data'!L37)&gt;W$3,10,10-(W$3-LOG('Crisis Indicator Data'!L37))/(W$3-W$4)*10))))</f>
        <v>10</v>
      </c>
      <c r="X40" s="228">
        <f>IF(OR('Crisis Indicator Data'!L37="x",'Crisis Indicator Data'!H37="x"),"x",'Crisis Indicator Data'!L37/'Crisis Indicator Data'!H37)</f>
        <v>3.3327402135231317E-3</v>
      </c>
      <c r="Y40" s="220">
        <f t="shared" si="22"/>
        <v>10</v>
      </c>
      <c r="Z40" s="220">
        <f t="shared" si="23"/>
        <v>10</v>
      </c>
      <c r="AA40" s="220">
        <f t="shared" si="24"/>
        <v>9.7155333639097208</v>
      </c>
      <c r="AB40" s="229">
        <f t="shared" si="25"/>
        <v>7.7326210126974768</v>
      </c>
    </row>
    <row r="41" spans="1:28">
      <c r="A41" s="141" t="str">
        <f>'Crisis Indicator Data'!A38</f>
        <v>Conflict, Climatic and Economic shocks in Ethiopia</v>
      </c>
      <c r="B41" s="142" t="str">
        <f>'Crisis Indicator Data'!B38</f>
        <v>Conflict/ Violence,Floods,Drought/drier conditions,Political/economic crisis</v>
      </c>
      <c r="C41" s="142" t="str">
        <f>'Crisis Indicator Data'!C38</f>
        <v>ETH006</v>
      </c>
      <c r="D41" s="142" t="str">
        <f>'Crisis Indicator Data'!D38</f>
        <v>Ethiopia</v>
      </c>
      <c r="E41" s="143" t="str">
        <f>'Crisis Indicator Data'!E38</f>
        <v>ETH</v>
      </c>
      <c r="F41" s="227">
        <f>IF('Crisis Indicator Data'!F38="x","x",IF(LOG('Crisis Indicator Data'!F38)&lt;F$4,0,IF(LOG('Crisis Indicator Data'!F38)&gt;F$3,10,10-(F$3-LOG('Crisis Indicator Data'!F38))/(F$3-F$4)*10)))</f>
        <v>10</v>
      </c>
      <c r="G41" s="228">
        <f>IF('Crisis Indicator Data'!F38="x","x",IF(LEN(E41)&gt;3,('Crisis Indicator Data'!F38/VLOOKUP('Impact of the crisis'!$C41,'Regional Crises'!$B$1:$R$66,4,FALSE)),'Crisis Indicator Data'!F38/VLOOKUP('Impact of the crisis'!$E41,'Country Indicator Data'!$B$4:$P$300,15,FALSE)))</f>
        <v>0.99999973417718491</v>
      </c>
      <c r="H41" s="220">
        <f t="shared" si="13"/>
        <v>9.9999972875222944</v>
      </c>
      <c r="I41" s="220">
        <f t="shared" si="14"/>
        <v>9.9999986437611472</v>
      </c>
      <c r="J41" s="220">
        <f>IF('Crisis Indicator Data'!G38="x","x",IF(LOG('Crisis Indicator Data'!G38)&lt;J$4,0,IF(LOG('Crisis Indicator Data'!G38)&gt;J$3,10,10-(J$3-LOG('Crisis Indicator Data'!G38))/(J$3-J$4)*10)))</f>
        <v>10</v>
      </c>
      <c r="K41" s="228">
        <f>IF('Crisis Indicator Data'!G38="x","x",IF(LEN(E41)&gt;3,('Crisis Indicator Data'!G38/VLOOKUP('Impact of the crisis'!$C41,'Regional Crises'!$B$1:$R$66,5,FALSE)),'Crisis Indicator Data'!G38/VLOOKUP('Impact of the crisis'!$E41,'Country Indicator Data'!$B$4:$P$300,14,FALSE)))</f>
        <v>1</v>
      </c>
      <c r="L41" s="220">
        <f t="shared" si="15"/>
        <v>10</v>
      </c>
      <c r="M41" s="220">
        <f t="shared" si="16"/>
        <v>10</v>
      </c>
      <c r="N41" s="220">
        <f t="shared" si="17"/>
        <v>9.9999993218807806</v>
      </c>
      <c r="O41" s="220">
        <f>IF('Crisis Indicator Data'!H38="x","x",IF('Crisis Indicator Data'!H38=0,0,IF(LOG('Crisis Indicator Data'!H38)&lt;O$4,0,IF(LOG('Crisis Indicator Data'!H38)&gt;O$3,10,10-(O$3-LOG('Crisis Indicator Data'!H38))/(O$3-O$4)*10))))</f>
        <v>10</v>
      </c>
      <c r="P41" s="228">
        <f>IF('Crisis Indicator Data'!H38="x","x",'Crisis Indicator Data'!H38/'Crisis Indicator Data'!G38)</f>
        <v>1</v>
      </c>
      <c r="Q41" s="220">
        <f t="shared" si="18"/>
        <v>10</v>
      </c>
      <c r="R41" s="220">
        <f t="shared" si="19"/>
        <v>10</v>
      </c>
      <c r="S41" s="220">
        <f>IF('Crisis Indicator Data'!I38="x","x",IF('Crisis Indicator Data'!I38=0,0,IF(LOG('Crisis Indicator Data'!I38)&lt;S$4,0,IF(LOG('Crisis Indicator Data'!I38)&gt;S$3,10,10-(S$3-LOG('Crisis Indicator Data'!I38))/(S$3-S$4)*10))))</f>
        <v>10</v>
      </c>
      <c r="T41" s="228">
        <f>IF('Crisis Indicator Data'!H38="x","x",IF('Crisis Indicator Data'!I38="x","x",'Crisis Indicator Data'!I38/'Crisis Indicator Data'!H38))</f>
        <v>4.2821557644958319E-2</v>
      </c>
      <c r="U41" s="220">
        <f t="shared" si="20"/>
        <v>2.8547705096638873</v>
      </c>
      <c r="V41" s="220">
        <f t="shared" si="21"/>
        <v>6.4273852548319432</v>
      </c>
      <c r="W41" s="220">
        <f>IF('Crisis Indicator Data'!L38="x","x",IF('Crisis Indicator Data'!L38=0,0,IF(LOG('Crisis Indicator Data'!L38)&lt;W$4,0,IF(LOG('Crisis Indicator Data'!L38)&gt;W$3,10,10-(W$3-LOG('Crisis Indicator Data'!L38))/(W$3-W$4)*10))))</f>
        <v>10</v>
      </c>
      <c r="X41" s="228">
        <f>IF(OR('Crisis Indicator Data'!L38="x",'Crisis Indicator Data'!H38="x"),"x",'Crisis Indicator Data'!L38/'Crisis Indicator Data'!H38)</f>
        <v>2.6968654159047386E-5</v>
      </c>
      <c r="Y41" s="220">
        <f t="shared" si="22"/>
        <v>2.6968654159047381</v>
      </c>
      <c r="Z41" s="220">
        <f t="shared" si="23"/>
        <v>6.3484327079523695</v>
      </c>
      <c r="AA41" s="220">
        <f t="shared" si="24"/>
        <v>6.388073954575396</v>
      </c>
      <c r="AB41" s="229">
        <f t="shared" si="25"/>
        <v>8.8202992325803873</v>
      </c>
    </row>
    <row r="42" spans="1:28">
      <c r="A42" s="141" t="str">
        <f>'Crisis Indicator Data'!A39</f>
        <v>International Displacement to Greece</v>
      </c>
      <c r="B42" s="142" t="str">
        <f>'Crisis Indicator Data'!B39</f>
        <v>International Displacement</v>
      </c>
      <c r="C42" s="142" t="str">
        <f>'Crisis Indicator Data'!C39</f>
        <v>GRC002</v>
      </c>
      <c r="D42" s="142" t="str">
        <f>'Crisis Indicator Data'!D39</f>
        <v>Greece</v>
      </c>
      <c r="E42" s="143" t="str">
        <f>'Crisis Indicator Data'!E39</f>
        <v>GRC</v>
      </c>
      <c r="F42" s="227">
        <f>IF('Crisis Indicator Data'!F39="x","x",IF(LOG('Crisis Indicator Data'!F39)&lt;F$4,0,IF(LOG('Crisis Indicator Data'!F39)&gt;F$3,10,10-(F$3-LOG('Crisis Indicator Data'!F39))/(F$3-F$4)*10)))</f>
        <v>4.2663166000387918</v>
      </c>
      <c r="G42" s="228">
        <f>IF('Crisis Indicator Data'!F39="x","x",IF(LEN(E42)&gt;3,('Crisis Indicator Data'!F39/VLOOKUP('Impact of the crisis'!$C42,'Regional Crises'!$B$1:$R$66,4,FALSE)),'Crisis Indicator Data'!F39/VLOOKUP('Impact of the crisis'!$E42,'Country Indicator Data'!$B$4:$P$300,15,FALSE)))</f>
        <v>0.14778898370830101</v>
      </c>
      <c r="H42" s="220">
        <f t="shared" si="13"/>
        <v>1.3039692215132757</v>
      </c>
      <c r="I42" s="220">
        <f t="shared" si="14"/>
        <v>2.7851429107760337</v>
      </c>
      <c r="J42" s="220">
        <f>IF('Crisis Indicator Data'!G39="x","x",IF(LOG('Crisis Indicator Data'!G39)&lt;J$4,0,IF(LOG('Crisis Indicator Data'!G39)&gt;J$3,10,10-(J$3-LOG('Crisis Indicator Data'!G39))/(J$3-J$4)*10)))</f>
        <v>0.47184308562290056</v>
      </c>
      <c r="K42" s="228">
        <f>IF('Crisis Indicator Data'!G39="x","x",IF(LEN(E42)&gt;3,('Crisis Indicator Data'!G39/VLOOKUP('Impact of the crisis'!$C42,'Regional Crises'!$B$1:$R$66,5,FALSE)),'Crisis Indicator Data'!G39/VLOOKUP('Impact of the crisis'!$E42,'Country Indicator Data'!$B$4:$P$300,14,FALSE)))</f>
        <v>0.11892492674547843</v>
      </c>
      <c r="L42" s="220">
        <f t="shared" si="15"/>
        <v>1.1002517853078615</v>
      </c>
      <c r="M42" s="220">
        <f t="shared" si="16"/>
        <v>0.78604743546538103</v>
      </c>
      <c r="N42" s="220">
        <f t="shared" si="17"/>
        <v>1.8393177662472837</v>
      </c>
      <c r="O42" s="220">
        <f>IF('Crisis Indicator Data'!H39="x","x",IF('Crisis Indicator Data'!H39=0,0,IF(LOG('Crisis Indicator Data'!H39)&lt;O$4,0,IF(LOG('Crisis Indicator Data'!H39)&gt;O$3,10,10-(O$3-LOG('Crisis Indicator Data'!H39))/(O$3-O$4)*10))))</f>
        <v>1.5301379744036456</v>
      </c>
      <c r="P42" s="228">
        <f>IF('Crisis Indicator Data'!H39="x","x",'Crisis Indicator Data'!H39/'Crisis Indicator Data'!G39)</f>
        <v>7.7315208156329654E-2</v>
      </c>
      <c r="Q42" s="220">
        <f t="shared" si="18"/>
        <v>0.67995159753868251</v>
      </c>
      <c r="R42" s="220">
        <f t="shared" si="19"/>
        <v>1.1050447859711641</v>
      </c>
      <c r="S42" s="220">
        <f>IF('Crisis Indicator Data'!I39="x","x",IF('Crisis Indicator Data'!I39=0,0,IF(LOG('Crisis Indicator Data'!I39)&lt;S$4,0,IF(LOG('Crisis Indicator Data'!I39)&gt;S$3,10,10-(S$3-LOG('Crisis Indicator Data'!I39))/(S$3-S$4)*10))))</f>
        <v>5.5972611209174108</v>
      </c>
      <c r="T42" s="228">
        <f>IF('Crisis Indicator Data'!H39="x","x",IF('Crisis Indicator Data'!I39="x","x",'Crisis Indicator Data'!I39/'Crisis Indicator Data'!H39))</f>
        <v>1</v>
      </c>
      <c r="U42" s="220">
        <f t="shared" si="20"/>
        <v>10</v>
      </c>
      <c r="V42" s="220">
        <f t="shared" si="21"/>
        <v>7.7986305604587054</v>
      </c>
      <c r="W42" s="220">
        <f>IF('Crisis Indicator Data'!L39="x","x",IF('Crisis Indicator Data'!L39=0,0,IF(LOG('Crisis Indicator Data'!L39)&lt;W$4,0,IF(LOG('Crisis Indicator Data'!L39)&gt;W$3,10,10-(W$3-LOG('Crisis Indicator Data'!L39))/(W$3-W$4)*10))))</f>
        <v>7.1575713666283027</v>
      </c>
      <c r="X42" s="228">
        <f>IF(OR('Crisis Indicator Data'!L39="x",'Crisis Indicator Data'!H39="x"),"x",'Crisis Indicator Data'!L39/'Crisis Indicator Data'!H39)</f>
        <v>3.5164835164835165E-3</v>
      </c>
      <c r="Y42" s="220">
        <f t="shared" si="22"/>
        <v>10</v>
      </c>
      <c r="Z42" s="220">
        <f t="shared" si="23"/>
        <v>8.5787856833141518</v>
      </c>
      <c r="AA42" s="220">
        <f t="shared" si="24"/>
        <v>8.2148585793901692</v>
      </c>
      <c r="AB42" s="229">
        <f t="shared" si="25"/>
        <v>5.7277947608717694</v>
      </c>
    </row>
    <row r="43" spans="1:28">
      <c r="A43" s="141" t="str">
        <f>'Crisis Indicator Data'!A40</f>
        <v>Climatic Shocks and Violence in Guatemala</v>
      </c>
      <c r="B43" s="142" t="str">
        <f>'Crisis Indicator Data'!B40</f>
        <v>Conflict/ Violence,Drought/drier conditions</v>
      </c>
      <c r="C43" s="142" t="str">
        <f>'Crisis Indicator Data'!C40</f>
        <v>GTM001</v>
      </c>
      <c r="D43" s="142" t="str">
        <f>'Crisis Indicator Data'!D40</f>
        <v>Guatemala</v>
      </c>
      <c r="E43" s="143" t="str">
        <f>'Crisis Indicator Data'!E40</f>
        <v>GTM</v>
      </c>
      <c r="F43" s="227">
        <f>IF('Crisis Indicator Data'!F40="x","x",IF(LOG('Crisis Indicator Data'!F40)&lt;F$4,0,IF(LOG('Crisis Indicator Data'!F40)&gt;F$3,10,10-(F$3-LOG('Crisis Indicator Data'!F40))/(F$3-F$4)*10)))</f>
        <v>6.7667756831205699</v>
      </c>
      <c r="G43" s="228">
        <f>IF('Crisis Indicator Data'!F40="x","x",IF(LEN(E43)&gt;3,('Crisis Indicator Data'!F40/VLOOKUP('Impact of the crisis'!$C43,'Regional Crises'!$B$1:$R$66,4,FALSE)),'Crisis Indicator Data'!F40/VLOOKUP('Impact of the crisis'!$E43,'Country Indicator Data'!$B$4:$P$300,15,FALSE)))</f>
        <v>1</v>
      </c>
      <c r="H43" s="220">
        <f t="shared" si="13"/>
        <v>10</v>
      </c>
      <c r="I43" s="220">
        <f t="shared" si="14"/>
        <v>8.3833878415602854</v>
      </c>
      <c r="J43" s="220">
        <f>IF('Crisis Indicator Data'!G40="x","x",IF(LOG('Crisis Indicator Data'!G40)&lt;J$4,0,IF(LOG('Crisis Indicator Data'!G40)&gt;J$3,10,10-(J$3-LOG('Crisis Indicator Data'!G40))/(J$3-J$4)*10)))</f>
        <v>8.4321188200635788</v>
      </c>
      <c r="K43" s="228">
        <f>IF('Crisis Indicator Data'!G40="x","x",IF(LEN(E43)&gt;3,('Crisis Indicator Data'!G40/VLOOKUP('Impact of the crisis'!$C43,'Regional Crises'!$B$1:$R$66,5,FALSE)),'Crisis Indicator Data'!G40/VLOOKUP('Impact of the crisis'!$E43,'Country Indicator Data'!$B$4:$P$300,14,FALSE)))</f>
        <v>1</v>
      </c>
      <c r="L43" s="220">
        <f t="shared" si="15"/>
        <v>10</v>
      </c>
      <c r="M43" s="220">
        <f t="shared" si="16"/>
        <v>9.2160594100317894</v>
      </c>
      <c r="N43" s="220">
        <f t="shared" si="17"/>
        <v>8.8375287787475045</v>
      </c>
      <c r="O43" s="220">
        <f>IF('Crisis Indicator Data'!H40="x","x",IF('Crisis Indicator Data'!H40=0,0,IF(LOG('Crisis Indicator Data'!H40)&lt;O$4,0,IF(LOG('Crisis Indicator Data'!H40)&gt;O$3,10,10-(O$3-LOG('Crisis Indicator Data'!H40))/(O$3-O$4)*10))))</f>
        <v>8.3129230498040361</v>
      </c>
      <c r="P43" s="228">
        <f>IF('Crisis Indicator Data'!H40="x","x",'Crisis Indicator Data'!H40/'Crisis Indicator Data'!G40)</f>
        <v>0.53586956521739126</v>
      </c>
      <c r="Q43" s="220">
        <f t="shared" si="18"/>
        <v>5.3118137900746589</v>
      </c>
      <c r="R43" s="220">
        <f t="shared" si="19"/>
        <v>6.8123684199393475</v>
      </c>
      <c r="S43" s="220">
        <f>IF('Crisis Indicator Data'!I40="x","x",IF('Crisis Indicator Data'!I40=0,0,IF(LOG('Crisis Indicator Data'!I40)&lt;S$4,0,IF(LOG('Crisis Indicator Data'!I40)&gt;S$3,10,10-(S$3-LOG('Crisis Indicator Data'!I40))/(S$3-S$4)*10))))</f>
        <v>9.2987087917399265</v>
      </c>
      <c r="T43" s="228">
        <f>IF('Crisis Indicator Data'!H40="x","x",IF('Crisis Indicator Data'!I40="x","x",'Crisis Indicator Data'!I40/'Crisis Indicator Data'!H40))</f>
        <v>0.18225152129817443</v>
      </c>
      <c r="U43" s="220">
        <f t="shared" si="20"/>
        <v>10</v>
      </c>
      <c r="V43" s="220">
        <f t="shared" si="21"/>
        <v>9.6493543958699632</v>
      </c>
      <c r="W43" s="220">
        <f>IF('Crisis Indicator Data'!L40="x","x",IF('Crisis Indicator Data'!L40=0,0,IF(LOG('Crisis Indicator Data'!L40)&lt;W$4,0,IF(LOG('Crisis Indicator Data'!L40)&gt;W$3,10,10-(W$3-LOG('Crisis Indicator Data'!L40))/(W$3-W$4)*10))))</f>
        <v>7.5750800399946971</v>
      </c>
      <c r="X43" s="228">
        <f>IF(OR('Crisis Indicator Data'!L40="x",'Crisis Indicator Data'!H40="x"),"x",'Crisis Indicator Data'!L40/'Crisis Indicator Data'!H40)</f>
        <v>4.5436105476673426E-5</v>
      </c>
      <c r="Y43" s="220">
        <f t="shared" si="22"/>
        <v>4.5436105476673427</v>
      </c>
      <c r="Z43" s="220">
        <f t="shared" si="23"/>
        <v>6.0593452938310204</v>
      </c>
      <c r="AA43" s="220">
        <f t="shared" si="24"/>
        <v>8.3936761795561985</v>
      </c>
      <c r="AB43" s="229">
        <f t="shared" si="25"/>
        <v>7.6932823338379546</v>
      </c>
    </row>
    <row r="44" spans="1:28">
      <c r="A44" s="141" t="str">
        <f>'Crisis Indicator Data'!A41</f>
        <v>Climatic Shocks and Conflict and Violence in Honduras</v>
      </c>
      <c r="B44" s="142" t="str">
        <f>'Crisis Indicator Data'!B41</f>
        <v>Drought/drier conditions,Conflict/ Violence</v>
      </c>
      <c r="C44" s="142" t="str">
        <f>'Crisis Indicator Data'!C41</f>
        <v>HND001</v>
      </c>
      <c r="D44" s="142" t="str">
        <f>'Crisis Indicator Data'!D41</f>
        <v>Honduras</v>
      </c>
      <c r="E44" s="143" t="str">
        <f>'Crisis Indicator Data'!E41</f>
        <v>HND</v>
      </c>
      <c r="F44" s="227">
        <f>IF('Crisis Indicator Data'!F41="x","x",IF(LOG('Crisis Indicator Data'!F41)&lt;F$4,0,IF(LOG('Crisis Indicator Data'!F41)&gt;F$3,10,10-(F$3-LOG('Crisis Indicator Data'!F41))/(F$3-F$4)*10)))</f>
        <v>6.8293042461613647</v>
      </c>
      <c r="G44" s="228">
        <f>IF('Crisis Indicator Data'!F41="x","x",IF(LEN(E44)&gt;3,('Crisis Indicator Data'!F41/VLOOKUP('Impact of the crisis'!$C44,'Regional Crises'!$B$1:$R$66,4,FALSE)),'Crisis Indicator Data'!F41/VLOOKUP('Impact of the crisis'!$E44,'Country Indicator Data'!$B$4:$P$300,15,FALSE)))</f>
        <v>1</v>
      </c>
      <c r="H44" s="220">
        <f t="shared" si="13"/>
        <v>10</v>
      </c>
      <c r="I44" s="220">
        <f t="shared" si="14"/>
        <v>8.4146521230806819</v>
      </c>
      <c r="J44" s="220">
        <f>IF('Crisis Indicator Data'!G41="x","x",IF(LOG('Crisis Indicator Data'!G41)&lt;J$4,0,IF(LOG('Crisis Indicator Data'!G41)&gt;J$3,10,10-(J$3-LOG('Crisis Indicator Data'!G41))/(J$3-J$4)*10)))</f>
        <v>6.8894917032463292</v>
      </c>
      <c r="K44" s="228">
        <f>IF('Crisis Indicator Data'!G41="x","x",IF(LEN(E44)&gt;3,('Crisis Indicator Data'!G41/VLOOKUP('Impact of the crisis'!$C44,'Regional Crises'!$B$1:$R$66,5,FALSE)),'Crisis Indicator Data'!G41/VLOOKUP('Impact of the crisis'!$E44,'Country Indicator Data'!$B$4:$P$300,14,FALSE)))</f>
        <v>1</v>
      </c>
      <c r="L44" s="220">
        <f t="shared" si="15"/>
        <v>10</v>
      </c>
      <c r="M44" s="220">
        <f t="shared" si="16"/>
        <v>8.4447458516231642</v>
      </c>
      <c r="N44" s="220">
        <f t="shared" si="17"/>
        <v>8.429741205760795</v>
      </c>
      <c r="O44" s="220">
        <f>IF('Crisis Indicator Data'!H41="x","x",IF('Crisis Indicator Data'!H41=0,0,IF(LOG('Crisis Indicator Data'!H41)&lt;O$4,0,IF(LOG('Crisis Indicator Data'!H41)&gt;O$3,10,10-(O$3-LOG('Crisis Indicator Data'!H41))/(O$3-O$4)*10))))</f>
        <v>7.4854040710231269</v>
      </c>
      <c r="P44" s="228">
        <f>IF('Crisis Indicator Data'!H41="x","x",'Crisis Indicator Data'!H41/'Crisis Indicator Data'!G41)</f>
        <v>0.51546296296296301</v>
      </c>
      <c r="Q44" s="220">
        <f t="shared" si="18"/>
        <v>5.1056864945753837</v>
      </c>
      <c r="R44" s="220">
        <f t="shared" si="19"/>
        <v>6.2955452827992548</v>
      </c>
      <c r="S44" s="220">
        <f>IF('Crisis Indicator Data'!I41="x","x",IF('Crisis Indicator Data'!I41=0,0,IF(LOG('Crisis Indicator Data'!I41)&lt;S$4,0,IF(LOG('Crisis Indicator Data'!I41)&gt;S$3,10,10-(S$3-LOG('Crisis Indicator Data'!I41))/(S$3-S$4)*10))))</f>
        <v>8.206160779280836</v>
      </c>
      <c r="T44" s="228">
        <f>IF('Crisis Indicator Data'!H41="x","x",IF('Crisis Indicator Data'!I41="x","x",'Crisis Indicator Data'!I41/'Crisis Indicator Data'!H41))</f>
        <v>0.13382432189689239</v>
      </c>
      <c r="U44" s="220">
        <f t="shared" si="20"/>
        <v>8.9216214597928261</v>
      </c>
      <c r="V44" s="220">
        <f t="shared" si="21"/>
        <v>8.5638911195368301</v>
      </c>
      <c r="W44" s="220">
        <f>IF('Crisis Indicator Data'!L41="x","x",IF('Crisis Indicator Data'!L41=0,0,IF(LOG('Crisis Indicator Data'!L41)&lt;W$4,0,IF(LOG('Crisis Indicator Data'!L41)&gt;W$3,10,10-(W$3-LOG('Crisis Indicator Data'!L41))/(W$3-W$4)*10))))</f>
        <v>7.2254762865075852</v>
      </c>
      <c r="X44" s="228">
        <f>IF(OR('Crisis Indicator Data'!L41="x",'Crisis Indicator Data'!H41="x"),"x",'Crisis Indicator Data'!L41/'Crisis Indicator Data'!H41)</f>
        <v>6.0714927249865278E-5</v>
      </c>
      <c r="Y44" s="220">
        <f t="shared" si="22"/>
        <v>6.0714927249865269</v>
      </c>
      <c r="Z44" s="220">
        <f t="shared" si="23"/>
        <v>6.6484845057470565</v>
      </c>
      <c r="AA44" s="220">
        <f t="shared" si="24"/>
        <v>7.7395696677777215</v>
      </c>
      <c r="AB44" s="229">
        <f t="shared" si="25"/>
        <v>7.0817340174087224</v>
      </c>
    </row>
    <row r="45" spans="1:28">
      <c r="A45" s="141" t="str">
        <f>'Crisis Indicator Data'!A42</f>
        <v>Complex crisis in Haiti</v>
      </c>
      <c r="B45" s="142" t="str">
        <f>'Crisis Indicator Data'!B42</f>
        <v>Conflict/ Violence,Political/economic crisis,Floods,Drought/drier conditions,Cyclone</v>
      </c>
      <c r="C45" s="142" t="str">
        <f>'Crisis Indicator Data'!C42</f>
        <v>HTI001</v>
      </c>
      <c r="D45" s="142" t="str">
        <f>'Crisis Indicator Data'!D42</f>
        <v>Haiti</v>
      </c>
      <c r="E45" s="143" t="str">
        <f>'Crisis Indicator Data'!E42</f>
        <v>HTI</v>
      </c>
      <c r="F45" s="227">
        <f>IF('Crisis Indicator Data'!F42="x","x",IF(LOG('Crisis Indicator Data'!F42)&lt;F$4,0,IF(LOG('Crisis Indicator Data'!F42)&gt;F$3,10,10-(F$3-LOG('Crisis Indicator Data'!F42))/(F$3-F$4)*10)))</f>
        <v>4.8009307107852948</v>
      </c>
      <c r="G45" s="228">
        <f>IF('Crisis Indicator Data'!F42="x","x",IF(LEN(E45)&gt;3,('Crisis Indicator Data'!F42/VLOOKUP('Impact of the crisis'!$C45,'Regional Crises'!$B$1:$R$66,4,FALSE)),'Crisis Indicator Data'!F42/VLOOKUP('Impact of the crisis'!$E45,'Country Indicator Data'!$B$4:$P$300,15,FALSE)))</f>
        <v>1</v>
      </c>
      <c r="H45" s="220">
        <f t="shared" si="13"/>
        <v>10</v>
      </c>
      <c r="I45" s="220">
        <f t="shared" si="14"/>
        <v>7.4004653553926474</v>
      </c>
      <c r="J45" s="220">
        <f>IF('Crisis Indicator Data'!G42="x","x",IF(LOG('Crisis Indicator Data'!G42)&lt;J$4,0,IF(LOG('Crisis Indicator Data'!G42)&gt;J$3,10,10-(J$3-LOG('Crisis Indicator Data'!G42))/(J$3-J$4)*10)))</f>
        <v>7.1703130759502072</v>
      </c>
      <c r="K45" s="228">
        <f>IF('Crisis Indicator Data'!G42="x","x",IF(LEN(E45)&gt;3,('Crisis Indicator Data'!G42/VLOOKUP('Impact of the crisis'!$C45,'Regional Crises'!$B$1:$R$66,5,FALSE)),'Crisis Indicator Data'!G42/VLOOKUP('Impact of the crisis'!$E45,'Country Indicator Data'!$B$4:$P$300,14,FALSE)))</f>
        <v>1</v>
      </c>
      <c r="L45" s="220">
        <f t="shared" si="15"/>
        <v>10</v>
      </c>
      <c r="M45" s="220">
        <f t="shared" si="16"/>
        <v>8.585156537975104</v>
      </c>
      <c r="N45" s="220">
        <f t="shared" si="17"/>
        <v>8.0495881868224863</v>
      </c>
      <c r="O45" s="220">
        <f>IF('Crisis Indicator Data'!H42="x","x",IF('Crisis Indicator Data'!H42=0,0,IF(LOG('Crisis Indicator Data'!H42)&lt;O$4,0,IF(LOG('Crisis Indicator Data'!H42)&gt;O$3,10,10-(O$3-LOG('Crisis Indicator Data'!H42))/(O$3-O$4)*10))))</f>
        <v>8.585156537975104</v>
      </c>
      <c r="P45" s="228">
        <f>IF('Crisis Indicator Data'!H42="x","x",'Crisis Indicator Data'!H42/'Crisis Indicator Data'!G42)</f>
        <v>1</v>
      </c>
      <c r="Q45" s="220">
        <f t="shared" si="18"/>
        <v>10</v>
      </c>
      <c r="R45" s="220">
        <f t="shared" si="19"/>
        <v>9.2925782689875511</v>
      </c>
      <c r="S45" s="220">
        <f>IF('Crisis Indicator Data'!I42="x","x",IF('Crisis Indicator Data'!I42=0,0,IF(LOG('Crisis Indicator Data'!I42)&lt;S$4,0,IF(LOG('Crisis Indicator Data'!I42)&gt;S$3,10,10-(S$3-LOG('Crisis Indicator Data'!I42))/(S$3-S$4)*10))))</f>
        <v>9.547520959365869</v>
      </c>
      <c r="T45" s="228">
        <f>IF('Crisis Indicator Data'!H42="x","x",IF('Crisis Indicator Data'!I42="x","x",'Crisis Indicator Data'!I42/'Crisis Indicator Data'!H42))</f>
        <v>0.18453781512605041</v>
      </c>
      <c r="U45" s="220">
        <f t="shared" si="20"/>
        <v>10</v>
      </c>
      <c r="V45" s="220">
        <f t="shared" si="21"/>
        <v>9.7737604796829345</v>
      </c>
      <c r="W45" s="220">
        <f>IF('Crisis Indicator Data'!L42="x","x",IF('Crisis Indicator Data'!L42=0,0,IF(LOG('Crisis Indicator Data'!L42)&lt;W$4,0,IF(LOG('Crisis Indicator Data'!L42)&gt;W$3,10,10-(W$3-LOG('Crisis Indicator Data'!L42))/(W$3-W$4)*10))))</f>
        <v>9.0786757140853211</v>
      </c>
      <c r="X45" s="228">
        <f>IF(OR('Crisis Indicator Data'!L42="x",'Crisis Indicator Data'!H42="x"),"x",'Crisis Indicator Data'!L42/'Crisis Indicator Data'!H42)</f>
        <v>1.2647058823529411E-4</v>
      </c>
      <c r="Y45" s="220">
        <f t="shared" si="22"/>
        <v>10</v>
      </c>
      <c r="Z45" s="220">
        <f t="shared" si="23"/>
        <v>9.5393378570426606</v>
      </c>
      <c r="AA45" s="220">
        <f t="shared" si="24"/>
        <v>9.661279412674924</v>
      </c>
      <c r="AB45" s="229">
        <f t="shared" si="25"/>
        <v>9.4873603423174551</v>
      </c>
    </row>
    <row r="46" spans="1:28">
      <c r="A46" s="141" t="str">
        <f>'Crisis Indicator Data'!A43</f>
        <v>Conflict in Papua</v>
      </c>
      <c r="B46" s="142" t="str">
        <f>'Crisis Indicator Data'!B43</f>
        <v>Conflict/ Violence</v>
      </c>
      <c r="C46" s="142" t="str">
        <f>'Crisis Indicator Data'!C43</f>
        <v>IDN002</v>
      </c>
      <c r="D46" s="142" t="str">
        <f>'Crisis Indicator Data'!D43</f>
        <v>Indonesia</v>
      </c>
      <c r="E46" s="143" t="str">
        <f>'Crisis Indicator Data'!E43</f>
        <v>IDN</v>
      </c>
      <c r="F46" s="227">
        <f>IF('Crisis Indicator Data'!F43="x","x",IF(LOG('Crisis Indicator Data'!F43)&lt;F$4,0,IF(LOG('Crisis Indicator Data'!F43)&gt;F$3,10,10-(F$3-LOG('Crisis Indicator Data'!F43))/(F$3-F$4)*10)))</f>
        <v>8.7171741214872345</v>
      </c>
      <c r="G46" s="228">
        <f>IF('Crisis Indicator Data'!F43="x","x",IF(LEN(E46)&gt;3,('Crisis Indicator Data'!F43/VLOOKUP('Impact of the crisis'!$C46,'Regional Crises'!$B$1:$R$66,4,FALSE)),'Crisis Indicator Data'!F43/VLOOKUP('Impact of the crisis'!$E46,'Country Indicator Data'!$B$4:$P$300,15,FALSE)))</f>
        <v>0.21782293834976041</v>
      </c>
      <c r="H46" s="220">
        <f t="shared" si="13"/>
        <v>2.0186014117322495</v>
      </c>
      <c r="I46" s="220">
        <f t="shared" si="14"/>
        <v>5.3678877666097424</v>
      </c>
      <c r="J46" s="220">
        <f>IF('Crisis Indicator Data'!G43="x","x",IF(LOG('Crisis Indicator Data'!G43)&lt;J$4,0,IF(LOG('Crisis Indicator Data'!G43)&gt;J$3,10,10-(J$3-LOG('Crisis Indicator Data'!G43))/(J$3-J$4)*10)))</f>
        <v>5.1380317881051951</v>
      </c>
      <c r="K46" s="228">
        <f>IF('Crisis Indicator Data'!G43="x","x",IF(LEN(E46)&gt;3,('Crisis Indicator Data'!G43/VLOOKUP('Impact of the crisis'!$C46,'Regional Crises'!$B$1:$R$66,5,FALSE)),'Crisis Indicator Data'!G43/VLOOKUP('Impact of the crisis'!$E46,'Country Indicator Data'!$B$4:$P$300,14,FALSE)))</f>
        <v>2.0535425175219613E-2</v>
      </c>
      <c r="L46" s="220">
        <f t="shared" si="15"/>
        <v>0.10641843611333002</v>
      </c>
      <c r="M46" s="220">
        <f t="shared" si="16"/>
        <v>2.6222251121092626</v>
      </c>
      <c r="N46" s="220">
        <f t="shared" si="17"/>
        <v>4.128735567051752</v>
      </c>
      <c r="O46" s="220">
        <f>IF('Crisis Indicator Data'!H43="x","x",IF('Crisis Indicator Data'!H43=0,0,IF(LOG('Crisis Indicator Data'!H43)&lt;O$4,0,IF(LOG('Crisis Indicator Data'!H43)&gt;O$3,10,10-(O$3-LOG('Crisis Indicator Data'!H43))/(O$3-O$4)*10))))</f>
        <v>7.5690158940525976</v>
      </c>
      <c r="P46" s="228">
        <f>IF('Crisis Indicator Data'!H43="x","x",'Crisis Indicator Data'!H43/'Crisis Indicator Data'!G43)</f>
        <v>1</v>
      </c>
      <c r="Q46" s="220">
        <f t="shared" si="18"/>
        <v>10</v>
      </c>
      <c r="R46" s="220">
        <f t="shared" si="19"/>
        <v>8.7845079470262988</v>
      </c>
      <c r="S46" s="220">
        <f>IF('Crisis Indicator Data'!I43="x","x",IF('Crisis Indicator Data'!I43=0,0,IF(LOG('Crisis Indicator Data'!I43)&lt;S$4,0,IF(LOG('Crisis Indicator Data'!I43)&gt;S$3,10,10-(S$3-LOG('Crisis Indicator Data'!I43))/(S$3-S$4)*10))))</f>
        <v>5.971157461255423</v>
      </c>
      <c r="T46" s="228">
        <f>IF('Crisis Indicator Data'!H43="x","x",IF('Crisis Indicator Data'!I43="x","x",'Crisis Indicator Data'!I43/'Crisis Indicator Data'!H43))</f>
        <v>2.0854526958290945E-2</v>
      </c>
      <c r="U46" s="220">
        <f t="shared" si="20"/>
        <v>1.3903017972193972</v>
      </c>
      <c r="V46" s="220">
        <f t="shared" si="21"/>
        <v>3.6807296292374101</v>
      </c>
      <c r="W46" s="220">
        <f>IF('Crisis Indicator Data'!L43="x","x",IF('Crisis Indicator Data'!L43=0,0,IF(LOG('Crisis Indicator Data'!L43)&lt;W$4,0,IF(LOG('Crisis Indicator Data'!L43)&gt;W$3,10,10-(W$3-LOG('Crisis Indicator Data'!L43))/(W$3-W$4)*10))))</f>
        <v>6.1581029641858906</v>
      </c>
      <c r="X46" s="228">
        <f>IF(OR('Crisis Indicator Data'!L43="x",'Crisis Indicator Data'!H43="x"),"x",'Crisis Indicator Data'!L43/'Crisis Indicator Data'!H43)</f>
        <v>2.4245506951508986E-5</v>
      </c>
      <c r="Y46" s="220">
        <f t="shared" si="22"/>
        <v>2.4245506951508986</v>
      </c>
      <c r="Z46" s="220">
        <f t="shared" si="23"/>
        <v>4.2913268296683942</v>
      </c>
      <c r="AA46" s="220">
        <f t="shared" si="24"/>
        <v>3.9925720169426104</v>
      </c>
      <c r="AB46" s="229">
        <f t="shared" si="25"/>
        <v>7.0414654778705623</v>
      </c>
    </row>
    <row r="47" spans="1:28">
      <c r="A47" s="141" t="str">
        <f>'Crisis Indicator Data'!A44</f>
        <v>Multiple crises in Iran</v>
      </c>
      <c r="B47" s="142" t="str">
        <f>'Crisis Indicator Data'!B44</f>
        <v>Conflict/ Violence,International Displacement,Political/economic crisis</v>
      </c>
      <c r="C47" s="142" t="str">
        <f>'Crisis Indicator Data'!C44</f>
        <v>IRN001</v>
      </c>
      <c r="D47" s="142" t="str">
        <f>'Crisis Indicator Data'!D44</f>
        <v>Iran</v>
      </c>
      <c r="E47" s="143" t="str">
        <f>'Crisis Indicator Data'!E44</f>
        <v>IRN</v>
      </c>
      <c r="F47" s="227">
        <f>IF('Crisis Indicator Data'!F44="x","x",IF(LOG('Crisis Indicator Data'!F44)&lt;F$4,0,IF(LOG('Crisis Indicator Data'!F44)&gt;F$3,10,10-(F$3-LOG('Crisis Indicator Data'!F44))/(F$3-F$4)*10)))</f>
        <v>10</v>
      </c>
      <c r="G47" s="228">
        <f>IF('Crisis Indicator Data'!F44="x","x",IF(LEN(E47)&gt;3,('Crisis Indicator Data'!F44/VLOOKUP('Impact of the crisis'!$C47,'Regional Crises'!$B$1:$R$66,4,FALSE)),'Crisis Indicator Data'!F44/VLOOKUP('Impact of the crisis'!$E47,'Country Indicator Data'!$B$4:$P$300,15,FALSE)))</f>
        <v>1</v>
      </c>
      <c r="H47" s="220">
        <f t="shared" si="13"/>
        <v>10</v>
      </c>
      <c r="I47" s="220">
        <f t="shared" si="14"/>
        <v>10</v>
      </c>
      <c r="J47" s="220">
        <f>IF('Crisis Indicator Data'!G44="x","x",IF(LOG('Crisis Indicator Data'!G44)&lt;J$4,0,IF(LOG('Crisis Indicator Data'!G44)&gt;J$3,10,10-(J$3-LOG('Crisis Indicator Data'!G44))/(J$3-J$4)*10)))</f>
        <v>10</v>
      </c>
      <c r="K47" s="228">
        <f>IF('Crisis Indicator Data'!G44="x","x",IF(LEN(E47)&gt;3,('Crisis Indicator Data'!G44/VLOOKUP('Impact of the crisis'!$C47,'Regional Crises'!$B$1:$R$66,5,FALSE)),'Crisis Indicator Data'!G44/VLOOKUP('Impact of the crisis'!$E47,'Country Indicator Data'!$B$4:$P$300,14,FALSE)))</f>
        <v>0.88744588744588748</v>
      </c>
      <c r="L47" s="220">
        <f t="shared" si="15"/>
        <v>8.8630897721806825</v>
      </c>
      <c r="M47" s="220">
        <f t="shared" si="16"/>
        <v>9.4315448860903413</v>
      </c>
      <c r="N47" s="220">
        <f t="shared" si="17"/>
        <v>9.7450274041342944</v>
      </c>
      <c r="O47" s="220">
        <f>IF('Crisis Indicator Data'!H44="x","x",IF('Crisis Indicator Data'!H44=0,0,IF(LOG('Crisis Indicator Data'!H44)&lt;O$4,0,IF(LOG('Crisis Indicator Data'!H44)&gt;O$3,10,10-(O$3-LOG('Crisis Indicator Data'!H44))/(O$3-O$4)*10))))</f>
        <v>10</v>
      </c>
      <c r="P47" s="228">
        <f>IF('Crisis Indicator Data'!H44="x","x",'Crisis Indicator Data'!H44/'Crisis Indicator Data'!G44)</f>
        <v>0.73170731707317072</v>
      </c>
      <c r="Q47" s="220">
        <f t="shared" si="18"/>
        <v>7.2899728997289968</v>
      </c>
      <c r="R47" s="220">
        <f t="shared" si="19"/>
        <v>8.6449864498644988</v>
      </c>
      <c r="S47" s="220">
        <f>IF('Crisis Indicator Data'!I44="x","x",IF('Crisis Indicator Data'!I44=0,0,IF(LOG('Crisis Indicator Data'!I44)&lt;S$4,0,IF(LOG('Crisis Indicator Data'!I44)&gt;S$3,10,10-(S$3-LOG('Crisis Indicator Data'!I44))/(S$3-S$4)*10))))</f>
        <v>10</v>
      </c>
      <c r="T47" s="228">
        <f>IF('Crisis Indicator Data'!H44="x","x",IF('Crisis Indicator Data'!I44="x","x",'Crisis Indicator Data'!I44/'Crisis Indicator Data'!H44))</f>
        <v>5.3333333333333337E-2</v>
      </c>
      <c r="U47" s="220">
        <f t="shared" si="20"/>
        <v>3.5555555555555562</v>
      </c>
      <c r="V47" s="220">
        <f t="shared" si="21"/>
        <v>6.7777777777777786</v>
      </c>
      <c r="W47" s="220">
        <f>IF('Crisis Indicator Data'!L44="x","x",IF('Crisis Indicator Data'!L44=0,0,IF(LOG('Crisis Indicator Data'!L44)&lt;W$4,0,IF(LOG('Crisis Indicator Data'!L44)&gt;W$3,10,10-(W$3-LOG('Crisis Indicator Data'!L44))/(W$3-W$4)*10))))</f>
        <v>10</v>
      </c>
      <c r="X47" s="228">
        <f>IF(OR('Crisis Indicator Data'!L44="x",'Crisis Indicator Data'!H44="x"),"x",'Crisis Indicator Data'!L44/'Crisis Indicator Data'!H44)</f>
        <v>5.7800000000000002E-5</v>
      </c>
      <c r="Y47" s="220">
        <f t="shared" si="22"/>
        <v>5.78</v>
      </c>
      <c r="Z47" s="220">
        <f t="shared" si="23"/>
        <v>7.8900000000000006</v>
      </c>
      <c r="AA47" s="220">
        <f t="shared" si="24"/>
        <v>7.3750505992687057</v>
      </c>
      <c r="AB47" s="229">
        <f t="shared" si="25"/>
        <v>8.0757213562090833</v>
      </c>
    </row>
    <row r="48" spans="1:28">
      <c r="A48" s="141" t="str">
        <f>'Crisis Indicator Data'!A45</f>
        <v>Displacement from Afghanistan to Iran</v>
      </c>
      <c r="B48" s="142" t="str">
        <f>'Crisis Indicator Data'!B45</f>
        <v>International Displacement</v>
      </c>
      <c r="C48" s="142" t="str">
        <f>'Crisis Indicator Data'!C45</f>
        <v>IRN004</v>
      </c>
      <c r="D48" s="142" t="str">
        <f>'Crisis Indicator Data'!D45</f>
        <v>Iran</v>
      </c>
      <c r="E48" s="143" t="str">
        <f>'Crisis Indicator Data'!E45</f>
        <v>IRN</v>
      </c>
      <c r="F48" s="227">
        <f>IF('Crisis Indicator Data'!F45="x","x",IF(LOG('Crisis Indicator Data'!F45)&lt;F$4,0,IF(LOG('Crisis Indicator Data'!F45)&gt;F$3,10,10-(F$3-LOG('Crisis Indicator Data'!F45))/(F$3-F$4)*10)))</f>
        <v>7.9313870576411638</v>
      </c>
      <c r="G48" s="228">
        <f>IF('Crisis Indicator Data'!F45="x","x",IF(LEN(E48)&gt;3,('Crisis Indicator Data'!F45/VLOOKUP('Impact of the crisis'!$C48,'Regional Crises'!$B$1:$R$66,4,FALSE)),'Crisis Indicator Data'!F45/VLOOKUP('Impact of the crisis'!$E48,'Country Indicator Data'!$B$4:$P$300,15,FALSE)))</f>
        <v>0.14764930662557782</v>
      </c>
      <c r="H48" s="220">
        <f t="shared" si="13"/>
        <v>1.3025439451589573</v>
      </c>
      <c r="I48" s="220">
        <f t="shared" si="14"/>
        <v>4.6169655014000606</v>
      </c>
      <c r="J48" s="220">
        <f>IF('Crisis Indicator Data'!G45="x","x",IF(LOG('Crisis Indicator Data'!G45)&lt;J$4,0,IF(LOG('Crisis Indicator Data'!G45)&gt;J$3,10,10-(J$3-LOG('Crisis Indicator Data'!G45))/(J$3-J$4)*10)))</f>
        <v>9.5514187008359155</v>
      </c>
      <c r="K48" s="228">
        <f>IF('Crisis Indicator Data'!G45="x","x",IF(LEN(E48)&gt;3,('Crisis Indicator Data'!G45/VLOOKUP('Impact of the crisis'!$C48,'Regional Crises'!$B$1:$R$66,5,FALSE)),'Crisis Indicator Data'!G45/VLOOKUP('Impact of the crisis'!$E48,'Country Indicator Data'!$B$4:$P$300,14,FALSE)))</f>
        <v>0.29311688311688311</v>
      </c>
      <c r="L48" s="220">
        <f t="shared" si="15"/>
        <v>2.859766496130133</v>
      </c>
      <c r="M48" s="220">
        <f t="shared" si="16"/>
        <v>6.2055925984830242</v>
      </c>
      <c r="N48" s="220">
        <f t="shared" si="17"/>
        <v>5.4668971257859642</v>
      </c>
      <c r="O48" s="220">
        <f>IF('Crisis Indicator Data'!H45="x","x",IF('Crisis Indicator Data'!H45=0,0,IF(LOG('Crisis Indicator Data'!H45)&lt;O$4,0,IF(LOG('Crisis Indicator Data'!H45)&gt;O$3,10,10-(O$3-LOG('Crisis Indicator Data'!H45))/(O$3-O$4)*10))))</f>
        <v>6.6633312119338433</v>
      </c>
      <c r="P48" s="228">
        <f>IF('Crisis Indicator Data'!H45="x","x",'Crisis Indicator Data'!H45/'Crisis Indicator Data'!G45)</f>
        <v>0.11648944025993206</v>
      </c>
      <c r="Q48" s="220">
        <f t="shared" si="18"/>
        <v>1.075650911716485</v>
      </c>
      <c r="R48" s="220">
        <f t="shared" si="19"/>
        <v>3.8694910618251641</v>
      </c>
      <c r="S48" s="220">
        <f>IF('Crisis Indicator Data'!I45="x","x",IF('Crisis Indicator Data'!I45=0,0,IF(LOG('Crisis Indicator Data'!I45)&lt;S$4,0,IF(LOG('Crisis Indicator Data'!I45)&gt;S$3,10,10-(S$3-LOG('Crisis Indicator Data'!I45))/(S$3-S$4)*10))))</f>
        <v>9.5241350699907148</v>
      </c>
      <c r="T48" s="228">
        <f>IF('Crisis Indicator Data'!H45="x","x",IF('Crisis Indicator Data'!I45="x","x",'Crisis Indicator Data'!I45/'Crisis Indicator Data'!H45))</f>
        <v>0.68304278922345485</v>
      </c>
      <c r="U48" s="220">
        <f t="shared" si="20"/>
        <v>10</v>
      </c>
      <c r="V48" s="220">
        <f t="shared" si="21"/>
        <v>9.7620675349953565</v>
      </c>
      <c r="W48" s="220" t="str">
        <f>IF('Crisis Indicator Data'!L45="x","x",IF('Crisis Indicator Data'!L45=0,0,IF(LOG('Crisis Indicator Data'!L45)&lt;W$4,0,IF(LOG('Crisis Indicator Data'!L45)&gt;W$3,10,10-(W$3-LOG('Crisis Indicator Data'!L45))/(W$3-W$4)*10))))</f>
        <v>x</v>
      </c>
      <c r="X48" s="228" t="str">
        <f>IF(OR('Crisis Indicator Data'!L45="x",'Crisis Indicator Data'!H45="x"),"x",'Crisis Indicator Data'!L45/'Crisis Indicator Data'!H45)</f>
        <v>x</v>
      </c>
      <c r="Y48" s="220" t="str">
        <f t="shared" si="22"/>
        <v>x</v>
      </c>
      <c r="Z48" s="220" t="str">
        <f t="shared" si="23"/>
        <v>x</v>
      </c>
      <c r="AA48" s="220">
        <f t="shared" si="24"/>
        <v>9.7620675349953565</v>
      </c>
      <c r="AB48" s="229">
        <f t="shared" si="25"/>
        <v>7.985529403946785</v>
      </c>
    </row>
    <row r="49" spans="1:28">
      <c r="A49" s="141" t="str">
        <f>'Crisis Indicator Data'!A46</f>
        <v>Conflict in Iran</v>
      </c>
      <c r="B49" s="142" t="str">
        <f>'Crisis Indicator Data'!B46</f>
        <v>Conflict/ Violence,Political/economic crisis</v>
      </c>
      <c r="C49" s="142" t="str">
        <f>'Crisis Indicator Data'!C46</f>
        <v>IRN005</v>
      </c>
      <c r="D49" s="142" t="str">
        <f>'Crisis Indicator Data'!D46</f>
        <v>Iran</v>
      </c>
      <c r="E49" s="143" t="str">
        <f>'Crisis Indicator Data'!E46</f>
        <v>IRN</v>
      </c>
      <c r="F49" s="227">
        <f>IF('Crisis Indicator Data'!F46="x","x",IF(LOG('Crisis Indicator Data'!F46)&lt;F$4,0,IF(LOG('Crisis Indicator Data'!F46)&gt;F$3,10,10-(F$3-LOG('Crisis Indicator Data'!F46))/(F$3-F$4)*10)))</f>
        <v>10</v>
      </c>
      <c r="G49" s="228">
        <f>IF('Crisis Indicator Data'!F46="x","x",IF(LEN(E49)&gt;3,('Crisis Indicator Data'!F46/VLOOKUP('Impact of the crisis'!$C49,'Regional Crises'!$B$1:$R$66,4,FALSE)),'Crisis Indicator Data'!F46/VLOOKUP('Impact of the crisis'!$E49,'Country Indicator Data'!$B$4:$P$300,15,FALSE)))</f>
        <v>1</v>
      </c>
      <c r="H49" s="220">
        <f t="shared" si="13"/>
        <v>10</v>
      </c>
      <c r="I49" s="220">
        <f t="shared" si="14"/>
        <v>10</v>
      </c>
      <c r="J49" s="220">
        <f>IF('Crisis Indicator Data'!G46="x","x",IF(LOG('Crisis Indicator Data'!G46)&lt;J$4,0,IF(LOG('Crisis Indicator Data'!G46)&gt;J$3,10,10-(J$3-LOG('Crisis Indicator Data'!G46))/(J$3-J$4)*10)))</f>
        <v>10</v>
      </c>
      <c r="K49" s="228">
        <f>IF('Crisis Indicator Data'!G46="x","x",IF(LEN(E49)&gt;3,('Crisis Indicator Data'!G46/VLOOKUP('Impact of the crisis'!$C49,'Regional Crises'!$B$1:$R$66,5,FALSE)),'Crisis Indicator Data'!G46/VLOOKUP('Impact of the crisis'!$E49,'Country Indicator Data'!$B$4:$P$300,14,FALSE)))</f>
        <v>0.88744588744588748</v>
      </c>
      <c r="L49" s="220">
        <f t="shared" si="15"/>
        <v>8.8630897721806825</v>
      </c>
      <c r="M49" s="220">
        <f t="shared" si="16"/>
        <v>9.4315448860903413</v>
      </c>
      <c r="N49" s="220">
        <f t="shared" si="17"/>
        <v>9.7450274041342944</v>
      </c>
      <c r="O49" s="220">
        <f>IF('Crisis Indicator Data'!H46="x","x",IF('Crisis Indicator Data'!H46=0,0,IF(LOG('Crisis Indicator Data'!H46)&lt;O$4,0,IF(LOG('Crisis Indicator Data'!H46)&gt;O$3,10,10-(O$3-LOG('Crisis Indicator Data'!H46))/(O$3-O$4)*10))))</f>
        <v>10</v>
      </c>
      <c r="P49" s="228">
        <f>IF('Crisis Indicator Data'!H46="x","x",'Crisis Indicator Data'!H46/'Crisis Indicator Data'!G46)</f>
        <v>0.73170731707317072</v>
      </c>
      <c r="Q49" s="220">
        <f t="shared" si="18"/>
        <v>7.2899728997289968</v>
      </c>
      <c r="R49" s="220">
        <f t="shared" si="19"/>
        <v>8.6449864498644988</v>
      </c>
      <c r="S49" s="220">
        <f>IF('Crisis Indicator Data'!I46="x","x",IF('Crisis Indicator Data'!I46=0,0,IF(LOG('Crisis Indicator Data'!I46)&lt;S$4,0,IF(LOG('Crisis Indicator Data'!I46)&gt;S$3,10,10-(S$3-LOG('Crisis Indicator Data'!I46))/(S$3-S$4)*10))))</f>
        <v>10</v>
      </c>
      <c r="T49" s="228">
        <f>IF('Crisis Indicator Data'!H46="x","x",IF('Crisis Indicator Data'!I46="x","x",'Crisis Indicator Data'!I46/'Crisis Indicator Data'!H46))</f>
        <v>5.3333333333333337E-2</v>
      </c>
      <c r="U49" s="220">
        <f t="shared" si="20"/>
        <v>3.5555555555555562</v>
      </c>
      <c r="V49" s="220">
        <f t="shared" si="21"/>
        <v>6.7777777777777786</v>
      </c>
      <c r="W49" s="220">
        <f>IF('Crisis Indicator Data'!L46="x","x",IF('Crisis Indicator Data'!L46=0,0,IF(LOG('Crisis Indicator Data'!L46)&lt;W$4,0,IF(LOG('Crisis Indicator Data'!L46)&gt;W$3,10,10-(W$3-LOG('Crisis Indicator Data'!L46))/(W$3-W$4)*10))))</f>
        <v>10</v>
      </c>
      <c r="X49" s="228">
        <f>IF(OR('Crisis Indicator Data'!L46="x",'Crisis Indicator Data'!H46="x"),"x",'Crisis Indicator Data'!L46/'Crisis Indicator Data'!H46)</f>
        <v>5.7800000000000002E-5</v>
      </c>
      <c r="Y49" s="220">
        <f t="shared" si="22"/>
        <v>5.78</v>
      </c>
      <c r="Z49" s="220">
        <f t="shared" si="23"/>
        <v>7.8900000000000006</v>
      </c>
      <c r="AA49" s="220">
        <f t="shared" si="24"/>
        <v>7.3750505992687057</v>
      </c>
      <c r="AB49" s="229">
        <f t="shared" si="25"/>
        <v>8.0757213562090833</v>
      </c>
    </row>
    <row r="50" spans="1:28">
      <c r="A50" s="141" t="str">
        <f>'Crisis Indicator Data'!A47</f>
        <v>Internal displacement in Iraq</v>
      </c>
      <c r="B50" s="142" t="str">
        <f>'Crisis Indicator Data'!B47</f>
        <v>Conflict/ Violence,Political/economic crisis</v>
      </c>
      <c r="C50" s="142" t="str">
        <f>'Crisis Indicator Data'!C47</f>
        <v>IRQ002</v>
      </c>
      <c r="D50" s="142" t="str">
        <f>'Crisis Indicator Data'!D47</f>
        <v>Iraq</v>
      </c>
      <c r="E50" s="143" t="str">
        <f>'Crisis Indicator Data'!E47</f>
        <v>IRQ</v>
      </c>
      <c r="F50" s="227">
        <f>IF('Crisis Indicator Data'!F47="x","x",IF(LOG('Crisis Indicator Data'!F47)&lt;F$4,0,IF(LOG('Crisis Indicator Data'!F47)&gt;F$3,10,10-(F$3-LOG('Crisis Indicator Data'!F47))/(F$3-F$4)*10)))</f>
        <v>8.6073704477340609</v>
      </c>
      <c r="G50" s="228">
        <f>IF('Crisis Indicator Data'!F47="x","x",IF(LEN(E50)&gt;3,('Crisis Indicator Data'!F47/VLOOKUP('Impact of the crisis'!$C50,'Regional Crises'!$B$1:$R$66,4,FALSE)),'Crisis Indicator Data'!F47/VLOOKUP('Impact of the crisis'!$E50,'Country Indicator Data'!$B$4:$P$300,15,FALSE)))</f>
        <v>0.88022426565436918</v>
      </c>
      <c r="H50" s="220">
        <f t="shared" si="13"/>
        <v>8.7777986291262167</v>
      </c>
      <c r="I50" s="220">
        <f t="shared" si="14"/>
        <v>8.6925845384301397</v>
      </c>
      <c r="J50" s="220">
        <f>IF('Crisis Indicator Data'!G47="x","x",IF(LOG('Crisis Indicator Data'!G47)&lt;J$4,0,IF(LOG('Crisis Indicator Data'!G47)&gt;J$3,10,10-(J$3-LOG('Crisis Indicator Data'!G47))/(J$3-J$4)*10)))</f>
        <v>10</v>
      </c>
      <c r="K50" s="228">
        <f>IF('Crisis Indicator Data'!G47="x","x",IF(LEN(E50)&gt;3,('Crisis Indicator Data'!G47/VLOOKUP('Impact of the crisis'!$C50,'Regional Crises'!$B$1:$R$66,5,FALSE)),'Crisis Indicator Data'!G47/VLOOKUP('Impact of the crisis'!$E50,'Country Indicator Data'!$B$4:$P$300,14,FALSE)))</f>
        <v>0.97828711799483725</v>
      </c>
      <c r="L50" s="220">
        <f t="shared" si="15"/>
        <v>9.7806779595438105</v>
      </c>
      <c r="M50" s="220">
        <f t="shared" si="16"/>
        <v>9.8903389797719043</v>
      </c>
      <c r="N50" s="220">
        <f t="shared" si="17"/>
        <v>9.3928358599268726</v>
      </c>
      <c r="O50" s="220">
        <f>IF('Crisis Indicator Data'!H47="x","x",IF('Crisis Indicator Data'!H47=0,0,IF(LOG('Crisis Indicator Data'!H47)&lt;O$4,0,IF(LOG('Crisis Indicator Data'!H47)&gt;O$3,10,10-(O$3-LOG('Crisis Indicator Data'!H47))/(O$3-O$4)*10))))</f>
        <v>7.5822097417927417</v>
      </c>
      <c r="P50" s="228">
        <f>IF('Crisis Indicator Data'!H47="x","x",'Crisis Indicator Data'!H47/'Crisis Indicator Data'!G47)</f>
        <v>0.12665716170493477</v>
      </c>
      <c r="Q50" s="220">
        <f t="shared" si="18"/>
        <v>1.1783551687367151</v>
      </c>
      <c r="R50" s="220">
        <f t="shared" si="19"/>
        <v>4.3802824552647284</v>
      </c>
      <c r="S50" s="220">
        <f>IF('Crisis Indicator Data'!I47="x","x",IF('Crisis Indicator Data'!I47=0,0,IF(LOG('Crisis Indicator Data'!I47)&lt;S$4,0,IF(LOG('Crisis Indicator Data'!I47)&gt;S$3,10,10-(S$3-LOG('Crisis Indicator Data'!I47))/(S$3-S$4)*10))))</f>
        <v>10</v>
      </c>
      <c r="T50" s="228">
        <f>IF('Crisis Indicator Data'!H47="x","x",IF('Crisis Indicator Data'!I47="x","x",'Crisis Indicator Data'!I47/'Crisis Indicator Data'!H47))</f>
        <v>1</v>
      </c>
      <c r="U50" s="220">
        <f t="shared" si="20"/>
        <v>10</v>
      </c>
      <c r="V50" s="220">
        <f t="shared" si="21"/>
        <v>10</v>
      </c>
      <c r="W50" s="220">
        <f>IF('Crisis Indicator Data'!L47="x","x",IF('Crisis Indicator Data'!L47=0,0,IF(LOG('Crisis Indicator Data'!L47)&lt;W$4,0,IF(LOG('Crisis Indicator Data'!L47)&gt;W$3,10,10-(W$3-LOG('Crisis Indicator Data'!L47))/(W$3-W$4)*10))))</f>
        <v>0</v>
      </c>
      <c r="X50" s="228">
        <f>IF(OR('Crisis Indicator Data'!L47="x",'Crisis Indicator Data'!H47="x"),"x",'Crisis Indicator Data'!L47/'Crisis Indicator Data'!H47)</f>
        <v>0</v>
      </c>
      <c r="Y50" s="220">
        <f t="shared" si="22"/>
        <v>0</v>
      </c>
      <c r="Z50" s="220">
        <f t="shared" si="23"/>
        <v>0</v>
      </c>
      <c r="AA50" s="220">
        <f t="shared" si="24"/>
        <v>7.5974692664795773</v>
      </c>
      <c r="AB50" s="229">
        <f t="shared" si="25"/>
        <v>6.2480132081045436</v>
      </c>
    </row>
    <row r="51" spans="1:28">
      <c r="A51" s="141" t="str">
        <f>'Crisis Indicator Data'!A48</f>
        <v>International Displacement to Italy</v>
      </c>
      <c r="B51" s="142" t="str">
        <f>'Crisis Indicator Data'!B48</f>
        <v>International Displacement</v>
      </c>
      <c r="C51" s="142" t="str">
        <f>'Crisis Indicator Data'!C48</f>
        <v>ITA002</v>
      </c>
      <c r="D51" s="142" t="str">
        <f>'Crisis Indicator Data'!D48</f>
        <v>Italy</v>
      </c>
      <c r="E51" s="143" t="str">
        <f>'Crisis Indicator Data'!E48</f>
        <v>ITA</v>
      </c>
      <c r="F51" s="227">
        <f>IF('Crisis Indicator Data'!F48="x","x",IF(LOG('Crisis Indicator Data'!F48)&lt;F$4,0,IF(LOG('Crisis Indicator Data'!F48)&gt;F$3,10,10-(F$3-LOG('Crisis Indicator Data'!F48))/(F$3-F$4)*10)))</f>
        <v>6.5702542908926125</v>
      </c>
      <c r="G51" s="228">
        <f>IF('Crisis Indicator Data'!F48="x","x",IF(LEN(E51)&gt;3,('Crisis Indicator Data'!F48/VLOOKUP('Impact of the crisis'!$C51,'Regional Crises'!$B$1:$R$66,4,FALSE)),'Crisis Indicator Data'!F48/VLOOKUP('Impact of the crisis'!$E51,'Country Indicator Data'!$B$4:$P$300,15,FALSE)))</f>
        <v>0.31637342459175494</v>
      </c>
      <c r="H51" s="220">
        <f t="shared" si="13"/>
        <v>3.0242186182832134</v>
      </c>
      <c r="I51" s="220">
        <f t="shared" si="14"/>
        <v>4.7972364545879129</v>
      </c>
      <c r="J51" s="220">
        <f>IF('Crisis Indicator Data'!G48="x","x",IF(LOG('Crisis Indicator Data'!G48)&lt;J$4,0,IF(LOG('Crisis Indicator Data'!G48)&gt;J$3,10,10-(J$3-LOG('Crisis Indicator Data'!G48))/(J$3-J$4)*10)))</f>
        <v>7.5097074228786962</v>
      </c>
      <c r="K51" s="228">
        <f>IF('Crisis Indicator Data'!G48="x","x",IF(LEN(E51)&gt;3,('Crisis Indicator Data'!G48/VLOOKUP('Impact of the crisis'!$C51,'Regional Crises'!$B$1:$R$66,5,FALSE)),'Crisis Indicator Data'!G48/VLOOKUP('Impact of the crisis'!$E51,'Country Indicator Data'!$B$4:$P$300,14,FALSE)))</f>
        <v>0.22706445372161693</v>
      </c>
      <c r="L51" s="220">
        <f t="shared" si="15"/>
        <v>2.1925702396122917</v>
      </c>
      <c r="M51" s="220">
        <f t="shared" si="16"/>
        <v>4.8511388312454944</v>
      </c>
      <c r="N51" s="220">
        <f t="shared" si="17"/>
        <v>4.8242454112268467</v>
      </c>
      <c r="O51" s="220">
        <f>IF('Crisis Indicator Data'!H48="x","x",IF('Crisis Indicator Data'!H48=0,0,IF(LOG('Crisis Indicator Data'!H48)&lt;O$4,0,IF(LOG('Crisis Indicator Data'!H48)&gt;O$3,10,10-(O$3-LOG('Crisis Indicator Data'!H48))/(O$3-O$4)*10))))</f>
        <v>1.9426179010548328</v>
      </c>
      <c r="P51" s="228">
        <f>IF('Crisis Indicator Data'!H48="x","x",'Crisis Indicator Data'!H48/'Crisis Indicator Data'!G48)</f>
        <v>9.0433482810164424E-3</v>
      </c>
      <c r="Q51" s="220">
        <f t="shared" si="18"/>
        <v>0</v>
      </c>
      <c r="R51" s="220">
        <f t="shared" si="19"/>
        <v>0.97130895052741639</v>
      </c>
      <c r="S51" s="220">
        <f>IF('Crisis Indicator Data'!I48="x","x",IF('Crisis Indicator Data'!I48=0,0,IF(LOG('Crisis Indicator Data'!I48)&lt;S$4,0,IF(LOG('Crisis Indicator Data'!I48)&gt;S$3,10,10-(S$3-LOG('Crisis Indicator Data'!I48))/(S$3-S$4)*10))))</f>
        <v>5.9508153437612856</v>
      </c>
      <c r="T51" s="228">
        <f>IF('Crisis Indicator Data'!H48="x","x",IF('Crisis Indicator Data'!I48="x","x",'Crisis Indicator Data'!I48/'Crisis Indicator Data'!H48))</f>
        <v>1</v>
      </c>
      <c r="U51" s="220">
        <f t="shared" si="20"/>
        <v>10</v>
      </c>
      <c r="V51" s="220">
        <f t="shared" si="21"/>
        <v>7.9754076718806424</v>
      </c>
      <c r="W51" s="220">
        <f>IF('Crisis Indicator Data'!L48="x","x",IF('Crisis Indicator Data'!L48=0,0,IF(LOG('Crisis Indicator Data'!L48)&lt;W$4,0,IF(LOG('Crisis Indicator Data'!L48)&gt;W$3,10,10-(W$3-LOG('Crisis Indicator Data'!L48))/(W$3-W$4)*10))))</f>
        <v>8.3914745927566123</v>
      </c>
      <c r="X51" s="228">
        <f>IF(OR('Crisis Indicator Data'!L48="x",'Crisis Indicator Data'!H48="x"),"x",'Crisis Indicator Data'!L48/'Crisis Indicator Data'!H48)</f>
        <v>7.1487603305785121E-3</v>
      </c>
      <c r="Y51" s="220">
        <f t="shared" si="22"/>
        <v>10</v>
      </c>
      <c r="Z51" s="220">
        <f t="shared" si="23"/>
        <v>9.1957372963783062</v>
      </c>
      <c r="AA51" s="220">
        <f t="shared" si="24"/>
        <v>8.6603878998386428</v>
      </c>
      <c r="AB51" s="229">
        <f t="shared" si="25"/>
        <v>6.1261488732748814</v>
      </c>
    </row>
    <row r="52" spans="1:28">
      <c r="A52" s="141" t="str">
        <f>'Crisis Indicator Data'!A49</f>
        <v>International displacement from Syria to Jordan</v>
      </c>
      <c r="B52" s="142" t="str">
        <f>'Crisis Indicator Data'!B49</f>
        <v>International Displacement</v>
      </c>
      <c r="C52" s="142" t="str">
        <f>'Crisis Indicator Data'!C49</f>
        <v>JOR002</v>
      </c>
      <c r="D52" s="142" t="str">
        <f>'Crisis Indicator Data'!D49</f>
        <v>Jordan</v>
      </c>
      <c r="E52" s="143" t="str">
        <f>'Crisis Indicator Data'!E49</f>
        <v>JOR</v>
      </c>
      <c r="F52" s="227">
        <f>IF('Crisis Indicator Data'!F49="x","x",IF(LOG('Crisis Indicator Data'!F49)&lt;F$4,0,IF(LOG('Crisis Indicator Data'!F49)&gt;F$3,10,10-(F$3-LOG('Crisis Indicator Data'!F49))/(F$3-F$4)*10)))</f>
        <v>5.3568602633561442</v>
      </c>
      <c r="G52" s="228">
        <f>IF('Crisis Indicator Data'!F49="x","x",IF(LEN(E52)&gt;3,('Crisis Indicator Data'!F49/VLOOKUP('Impact of the crisis'!$C52,'Regional Crises'!$B$1:$R$66,4,FALSE)),'Crisis Indicator Data'!F49/VLOOKUP('Impact of the crisis'!$E52,'Country Indicator Data'!$B$4:$P$300,15,FALSE)))</f>
        <v>0.45569520463094354</v>
      </c>
      <c r="H52" s="220">
        <f t="shared" si="13"/>
        <v>4.4458694350096275</v>
      </c>
      <c r="I52" s="220">
        <f t="shared" si="14"/>
        <v>4.9013648491828858</v>
      </c>
      <c r="J52" s="220">
        <f>IF('Crisis Indicator Data'!G49="x","x",IF(LOG('Crisis Indicator Data'!G49)&lt;J$4,0,IF(LOG('Crisis Indicator Data'!G49)&gt;J$3,10,10-(J$3-LOG('Crisis Indicator Data'!G49))/(J$3-J$4)*10)))</f>
        <v>6.5502838820196212</v>
      </c>
      <c r="K52" s="228">
        <f>IF('Crisis Indicator Data'!G49="x","x",IF(LEN(E52)&gt;3,('Crisis Indicator Data'!G49/VLOOKUP('Impact of the crisis'!$C52,'Regional Crises'!$B$1:$R$66,5,FALSE)),'Crisis Indicator Data'!G49/VLOOKUP('Impact of the crisis'!$E52,'Country Indicator Data'!$B$4:$P$300,14,FALSE)))</f>
        <v>0.79744313465050642</v>
      </c>
      <c r="L52" s="220">
        <f t="shared" si="15"/>
        <v>7.9539710570758224</v>
      </c>
      <c r="M52" s="220">
        <f t="shared" si="16"/>
        <v>7.2521274695477214</v>
      </c>
      <c r="N52" s="220">
        <f t="shared" si="17"/>
        <v>6.2158777925612752</v>
      </c>
      <c r="O52" s="220">
        <f>IF('Crisis Indicator Data'!H49="x","x",IF('Crisis Indicator Data'!H49=0,0,IF(LOG('Crisis Indicator Data'!H49)&lt;O$4,0,IF(LOG('Crisis Indicator Data'!H49)&gt;O$3,10,10-(O$3-LOG('Crisis Indicator Data'!H49))/(O$3-O$4)*10))))</f>
        <v>6.2613263364937932</v>
      </c>
      <c r="P52" s="228">
        <f>IF('Crisis Indicator Data'!H49="x","x",'Crisis Indicator Data'!H49/'Crisis Indicator Data'!G49)</f>
        <v>0.24880283156360608</v>
      </c>
      <c r="Q52" s="220">
        <f t="shared" si="18"/>
        <v>2.412149813773798</v>
      </c>
      <c r="R52" s="220">
        <f t="shared" si="19"/>
        <v>4.3367380751337956</v>
      </c>
      <c r="S52" s="220">
        <f>IF('Crisis Indicator Data'!I49="x","x",IF('Crisis Indicator Data'!I49=0,0,IF(LOG('Crisis Indicator Data'!I49)&lt;S$4,0,IF(LOG('Crisis Indicator Data'!I49)&gt;S$3,10,10-(S$3-LOG('Crisis Indicator Data'!I49))/(S$3-S$4)*10))))</f>
        <v>8.7042718980991669</v>
      </c>
      <c r="T52" s="228">
        <f>IF('Crisis Indicator Data'!H49="x","x",IF('Crisis Indicator Data'!I49="x","x",'Crisis Indicator Data'!I49/'Crisis Indicator Data'!H49))</f>
        <v>0.46569037656903767</v>
      </c>
      <c r="U52" s="220">
        <f t="shared" si="20"/>
        <v>10</v>
      </c>
      <c r="V52" s="220">
        <f t="shared" si="21"/>
        <v>9.3521359490495826</v>
      </c>
      <c r="W52" s="220">
        <f>IF('Crisis Indicator Data'!L49="x","x",IF('Crisis Indicator Data'!L49=0,0,IF(LOG('Crisis Indicator Data'!L49)&lt;W$4,0,IF(LOG('Crisis Indicator Data'!L49)&gt;W$3,10,10-(W$3-LOG('Crisis Indicator Data'!L49))/(W$3-W$4)*10))))</f>
        <v>0</v>
      </c>
      <c r="X52" s="228">
        <f>IF(OR('Crisis Indicator Data'!L49="x",'Crisis Indicator Data'!H49="x"),"x",'Crisis Indicator Data'!L49/'Crisis Indicator Data'!H49)</f>
        <v>0</v>
      </c>
      <c r="Y52" s="220">
        <f t="shared" si="22"/>
        <v>0</v>
      </c>
      <c r="Z52" s="220">
        <f t="shared" si="23"/>
        <v>0</v>
      </c>
      <c r="AA52" s="220">
        <f t="shared" si="24"/>
        <v>6.6902324125546446</v>
      </c>
      <c r="AB52" s="229">
        <f t="shared" si="25"/>
        <v>5.6385722623840042</v>
      </c>
    </row>
    <row r="53" spans="1:28">
      <c r="A53" s="141" t="str">
        <f>'Crisis Indicator Data'!A50</f>
        <v>Multiple crises in Kenya</v>
      </c>
      <c r="B53" s="142" t="str">
        <f>'Crisis Indicator Data'!B50</f>
        <v>Drought/drier conditions,International Displacement</v>
      </c>
      <c r="C53" s="142" t="str">
        <f>'Crisis Indicator Data'!C50</f>
        <v>KEN001</v>
      </c>
      <c r="D53" s="142" t="str">
        <f>'Crisis Indicator Data'!D50</f>
        <v>Kenya</v>
      </c>
      <c r="E53" s="143" t="str">
        <f>'Crisis Indicator Data'!E50</f>
        <v>KEN</v>
      </c>
      <c r="F53" s="227">
        <f>IF('Crisis Indicator Data'!F50="x","x",IF(LOG('Crisis Indicator Data'!F50)&lt;F$4,0,IF(LOG('Crisis Indicator Data'!F50)&gt;F$3,10,10-(F$3-LOG('Crisis Indicator Data'!F50))/(F$3-F$4)*10)))</f>
        <v>9.0511713761384005</v>
      </c>
      <c r="G53" s="228">
        <f>IF('Crisis Indicator Data'!F50="x","x",IF(LEN(E53)&gt;3,('Crisis Indicator Data'!F50/VLOOKUP('Impact of the crisis'!$C53,'Regional Crises'!$B$1:$R$66,4,FALSE)),'Crisis Indicator Data'!F50/VLOOKUP('Impact of the crisis'!$E53,'Country Indicator Data'!$B$4:$P$300,15,FALSE)))</f>
        <v>0.9122887163088168</v>
      </c>
      <c r="H53" s="220">
        <f t="shared" si="13"/>
        <v>9.1049869011103759</v>
      </c>
      <c r="I53" s="220">
        <f t="shared" si="14"/>
        <v>9.0780791386243891</v>
      </c>
      <c r="J53" s="220">
        <f>IF('Crisis Indicator Data'!G50="x","x",IF(LOG('Crisis Indicator Data'!G50)&lt;J$4,0,IF(LOG('Crisis Indicator Data'!G50)&gt;J$3,10,10-(J$3-LOG('Crisis Indicator Data'!G50))/(J$3-J$4)*10)))</f>
        <v>8.4418583108740162</v>
      </c>
      <c r="K53" s="228">
        <f>IF('Crisis Indicator Data'!G50="x","x",IF(LEN(E53)&gt;3,('Crisis Indicator Data'!G50/VLOOKUP('Impact of the crisis'!$C53,'Regional Crises'!$B$1:$R$66,5,FALSE)),'Crisis Indicator Data'!G50/VLOOKUP('Impact of the crisis'!$E53,'Country Indicator Data'!$B$4:$P$300,14,FALSE)))</f>
        <v>0.31485776655979264</v>
      </c>
      <c r="L53" s="220">
        <f t="shared" si="15"/>
        <v>3.0793713793918451</v>
      </c>
      <c r="M53" s="220">
        <f t="shared" si="16"/>
        <v>5.7606148451329311</v>
      </c>
      <c r="N53" s="220">
        <f t="shared" si="17"/>
        <v>7.8129707294104689</v>
      </c>
      <c r="O53" s="220">
        <f>IF('Crisis Indicator Data'!H50="x","x",IF('Crisis Indicator Data'!H50=0,0,IF(LOG('Crisis Indicator Data'!H50)&lt;O$4,0,IF(LOG('Crisis Indicator Data'!H50)&gt;O$3,10,10-(O$3-LOG('Crisis Indicator Data'!H50))/(O$3-O$4)*10))))</f>
        <v>8.4555627010003231</v>
      </c>
      <c r="P53" s="228">
        <f>IF('Crisis Indicator Data'!H50="x","x",'Crisis Indicator Data'!H50/'Crisis Indicator Data'!G50)</f>
        <v>0.58937276568085795</v>
      </c>
      <c r="Q53" s="220">
        <f t="shared" si="18"/>
        <v>5.8522501583925042</v>
      </c>
      <c r="R53" s="220">
        <f t="shared" si="19"/>
        <v>7.1539064296964137</v>
      </c>
      <c r="S53" s="220">
        <f>IF('Crisis Indicator Data'!I50="x","x",IF('Crisis Indicator Data'!I50=0,0,IF(LOG('Crisis Indicator Data'!I50)&lt;S$4,0,IF(LOG('Crisis Indicator Data'!I50)&gt;S$3,10,10-(S$3-LOG('Crisis Indicator Data'!I50))/(S$3-S$4)*10))))</f>
        <v>8.3799452054948524</v>
      </c>
      <c r="T53" s="228">
        <f>IF('Crisis Indicator Data'!H50="x","x",IF('Crisis Indicator Data'!I50="x","x",'Crisis Indicator Data'!I50/'Crisis Indicator Data'!H50))</f>
        <v>7.8761143277272308E-2</v>
      </c>
      <c r="U53" s="220">
        <f t="shared" si="20"/>
        <v>5.2507428851514879</v>
      </c>
      <c r="V53" s="220">
        <f t="shared" si="21"/>
        <v>6.8153440453231706</v>
      </c>
      <c r="W53" s="220" t="str">
        <f>IF('Crisis Indicator Data'!L50="x","x",IF('Crisis Indicator Data'!L50=0,0,IF(LOG('Crisis Indicator Data'!L50)&lt;W$4,0,IF(LOG('Crisis Indicator Data'!L50)&gt;W$3,10,10-(W$3-LOG('Crisis Indicator Data'!L50))/(W$3-W$4)*10))))</f>
        <v>x</v>
      </c>
      <c r="X53" s="228" t="str">
        <f>IF(OR('Crisis Indicator Data'!L50="x",'Crisis Indicator Data'!H50="x"),"x",'Crisis Indicator Data'!L50/'Crisis Indicator Data'!H50)</f>
        <v>x</v>
      </c>
      <c r="Y53" s="220" t="str">
        <f t="shared" si="22"/>
        <v>x</v>
      </c>
      <c r="Z53" s="220" t="str">
        <f t="shared" si="23"/>
        <v>x</v>
      </c>
      <c r="AA53" s="220">
        <f t="shared" si="24"/>
        <v>6.8153440453231706</v>
      </c>
      <c r="AB53" s="229">
        <f t="shared" si="25"/>
        <v>6.9880989181867292</v>
      </c>
    </row>
    <row r="54" spans="1:28">
      <c r="A54" s="144" t="str">
        <f>'Crisis Indicator Data'!A51</f>
        <v>International displacement to Kenya</v>
      </c>
      <c r="B54" s="145" t="str">
        <f>'Crisis Indicator Data'!B51</f>
        <v>International Displacement</v>
      </c>
      <c r="C54" s="145" t="str">
        <f>'Crisis Indicator Data'!C51</f>
        <v>KEN002</v>
      </c>
      <c r="D54" s="145" t="str">
        <f>'Crisis Indicator Data'!D51</f>
        <v>Kenya</v>
      </c>
      <c r="E54" s="146" t="str">
        <f>'Crisis Indicator Data'!E51</f>
        <v>KEN</v>
      </c>
      <c r="F54" s="227">
        <f>IF('Crisis Indicator Data'!F51="x","x",IF(LOG('Crisis Indicator Data'!F51)&lt;F$4,0,IF(LOG('Crisis Indicator Data'!F51)&gt;F$3,10,10-(F$3-LOG('Crisis Indicator Data'!F51))/(F$3-F$4)*10)))</f>
        <v>5.2752110317378582</v>
      </c>
      <c r="G54" s="228">
        <f>IF('Crisis Indicator Data'!F51="x","x",IF(LEN(E54)&gt;3,('Crisis Indicator Data'!F51/VLOOKUP('Impact of the crisis'!$C54,'Regional Crises'!$B$1:$R$66,4,FALSE)),'Crisis Indicator Data'!F51/VLOOKUP('Impact of the crisis'!$E54,'Country Indicator Data'!$B$4:$P$300,15,FALSE)))</f>
        <v>6.7196120462452116E-2</v>
      </c>
      <c r="H54" s="220">
        <f t="shared" si="13"/>
        <v>0.48159306594338958</v>
      </c>
      <c r="I54" s="220">
        <f t="shared" si="14"/>
        <v>2.8784020488406239</v>
      </c>
      <c r="J54" s="220">
        <f>IF('Crisis Indicator Data'!G51="x","x",IF(LOG('Crisis Indicator Data'!G51)&lt;J$4,0,IF(LOG('Crisis Indicator Data'!G51)&gt;J$3,10,10-(J$3-LOG('Crisis Indicator Data'!G51))/(J$3-J$4)*10)))</f>
        <v>3.0846493873447809</v>
      </c>
      <c r="K54" s="228">
        <f>IF('Crisis Indicator Data'!G51="x","x",IF(LEN(E54)&gt;3,('Crisis Indicator Data'!G51/VLOOKUP('Impact of the crisis'!$C54,'Regional Crises'!$B$1:$R$66,5,FALSE)),'Crisis Indicator Data'!G51/VLOOKUP('Impact of the crisis'!$E54,'Country Indicator Data'!$B$4:$P$300,14,FALSE)))</f>
        <v>4.9491779793983219E-2</v>
      </c>
      <c r="L54" s="220">
        <f t="shared" si="15"/>
        <v>0.39890686660589125</v>
      </c>
      <c r="M54" s="220">
        <f t="shared" si="16"/>
        <v>1.7417781269753361</v>
      </c>
      <c r="N54" s="220">
        <f t="shared" si="17"/>
        <v>2.3284581767225285</v>
      </c>
      <c r="O54" s="220">
        <f>IF('Crisis Indicator Data'!H51="x","x",IF('Crisis Indicator Data'!H51=0,0,IF(LOG('Crisis Indicator Data'!H51)&lt;O$4,0,IF(LOG('Crisis Indicator Data'!H51)&gt;O$3,10,10-(O$3-LOG('Crisis Indicator Data'!H51))/(O$3-O$4)*10))))</f>
        <v>4.7766027397439945</v>
      </c>
      <c r="P54" s="228">
        <f>IF('Crisis Indicator Data'!H51="x","x",'Crisis Indicator Data'!H51/'Crisis Indicator Data'!G51)</f>
        <v>0.29531357684355619</v>
      </c>
      <c r="Q54" s="220">
        <f t="shared" si="18"/>
        <v>2.8819553216520823</v>
      </c>
      <c r="R54" s="220">
        <f t="shared" si="19"/>
        <v>3.8292790306980384</v>
      </c>
      <c r="S54" s="220">
        <f>IF('Crisis Indicator Data'!I51="x","x",IF('Crisis Indicator Data'!I51=0,0,IF(LOG('Crisis Indicator Data'!I51)&lt;S$4,0,IF(LOG('Crisis Indicator Data'!I51)&gt;S$3,10,10-(S$3-LOG('Crisis Indicator Data'!I51))/(S$3-S$4)*10))))</f>
        <v>8.3799452054948524</v>
      </c>
      <c r="T54" s="228">
        <f>IF('Crisis Indicator Data'!H51="x","x",IF('Crisis Indicator Data'!I51="x","x",'Crisis Indicator Data'!I51/'Crisis Indicator Data'!H51))</f>
        <v>1</v>
      </c>
      <c r="U54" s="220">
        <f t="shared" si="20"/>
        <v>10</v>
      </c>
      <c r="V54" s="220">
        <f t="shared" si="21"/>
        <v>9.1899726027474262</v>
      </c>
      <c r="W54" s="220" t="str">
        <f>IF('Crisis Indicator Data'!L51="x","x",IF('Crisis Indicator Data'!L51=0,0,IF(LOG('Crisis Indicator Data'!L51)&lt;W$4,0,IF(LOG('Crisis Indicator Data'!L51)&gt;W$3,10,10-(W$3-LOG('Crisis Indicator Data'!L51))/(W$3-W$4)*10))))</f>
        <v>x</v>
      </c>
      <c r="X54" s="228" t="str">
        <f>IF(OR('Crisis Indicator Data'!L51="x",'Crisis Indicator Data'!H51="x"),"x",'Crisis Indicator Data'!L51/'Crisis Indicator Data'!H51)</f>
        <v>x</v>
      </c>
      <c r="Y54" s="220" t="str">
        <f t="shared" si="22"/>
        <v>x</v>
      </c>
      <c r="Z54" s="220" t="str">
        <f t="shared" si="23"/>
        <v>x</v>
      </c>
      <c r="AA54" s="220">
        <f t="shared" si="24"/>
        <v>9.1899726027474262</v>
      </c>
      <c r="AB54" s="229">
        <f t="shared" si="25"/>
        <v>7.3708694048681043</v>
      </c>
    </row>
    <row r="55" spans="1:28">
      <c r="A55" s="144" t="str">
        <f>'Crisis Indicator Data'!A52</f>
        <v>Drought in ASAL areas of Kenya</v>
      </c>
      <c r="B55" s="145" t="str">
        <f>'Crisis Indicator Data'!B52</f>
        <v>Drought/drier conditions</v>
      </c>
      <c r="C55" s="145" t="str">
        <f>'Crisis Indicator Data'!C52</f>
        <v>KEN003</v>
      </c>
      <c r="D55" s="145" t="str">
        <f>'Crisis Indicator Data'!D52</f>
        <v>Kenya</v>
      </c>
      <c r="E55" s="146" t="str">
        <f>'Crisis Indicator Data'!E52</f>
        <v>KEN</v>
      </c>
      <c r="F55" s="227">
        <f>IF('Crisis Indicator Data'!F52="x","x",IF(LOG('Crisis Indicator Data'!F52)&lt;F$4,0,IF(LOG('Crisis Indicator Data'!F52)&gt;F$3,10,10-(F$3-LOG('Crisis Indicator Data'!F52))/(F$3-F$4)*10)))</f>
        <v>9.0512271374878317</v>
      </c>
      <c r="G55" s="228">
        <f>IF('Crisis Indicator Data'!F52="x","x",IF(LEN(E55)&gt;3,('Crisis Indicator Data'!F52/VLOOKUP('Impact of the crisis'!$C55,'Regional Crises'!$B$1:$R$66,4,FALSE)),'Crisis Indicator Data'!F52/VLOOKUP('Impact of the crisis'!$E55,'Country Indicator Data'!$B$4:$P$300,15,FALSE)))</f>
        <v>0.9123238570474751</v>
      </c>
      <c r="H55" s="220">
        <f t="shared" si="13"/>
        <v>9.1053454800762772</v>
      </c>
      <c r="I55" s="220">
        <f t="shared" si="14"/>
        <v>9.0782863087820544</v>
      </c>
      <c r="J55" s="220">
        <f>IF('Crisis Indicator Data'!G52="x","x",IF(LOG('Crisis Indicator Data'!G52)&lt;J$4,0,IF(LOG('Crisis Indicator Data'!G52)&gt;J$3,10,10-(J$3-LOG('Crisis Indicator Data'!G52))/(J$3-J$4)*10)))</f>
        <v>8.3042401960413539</v>
      </c>
      <c r="K55" s="228">
        <f>IF('Crisis Indicator Data'!G52="x","x",IF(LEN(E55)&gt;3,('Crisis Indicator Data'!G52/VLOOKUP('Impact of the crisis'!$C55,'Regional Crises'!$B$1:$R$66,5,FALSE)),'Crisis Indicator Data'!G52/VLOOKUP('Impact of the crisis'!$E55,'Country Indicator Data'!$B$4:$P$300,14,FALSE)))</f>
        <v>0.30024217204447778</v>
      </c>
      <c r="L55" s="220">
        <f t="shared" si="15"/>
        <v>2.9317391115603817</v>
      </c>
      <c r="M55" s="220">
        <f t="shared" si="16"/>
        <v>5.6179896538008673</v>
      </c>
      <c r="N55" s="220">
        <f t="shared" si="17"/>
        <v>7.7694717618356401</v>
      </c>
      <c r="O55" s="220">
        <f>IF('Crisis Indicator Data'!H52="x","x",IF('Crisis Indicator Data'!H52=0,0,IF(LOG('Crisis Indicator Data'!H52)&lt;O$4,0,IF(LOG('Crisis Indicator Data'!H52)&gt;O$3,10,10-(O$3-LOG('Crisis Indicator Data'!H52))/(O$3-O$4)*10))))</f>
        <v>8.3368035266203133</v>
      </c>
      <c r="P55" s="228">
        <f>IF('Crisis Indicator Data'!H52="x","x",'Crisis Indicator Data'!H52/'Crisis Indicator Data'!G52)</f>
        <v>0.56938369781312126</v>
      </c>
      <c r="Q55" s="220">
        <f t="shared" si="18"/>
        <v>5.6503403819507199</v>
      </c>
      <c r="R55" s="220">
        <f t="shared" si="19"/>
        <v>6.9935719542855166</v>
      </c>
      <c r="S55" s="220" t="str">
        <f>IF('Crisis Indicator Data'!I52="x","x",IF('Crisis Indicator Data'!I52=0,0,IF(LOG('Crisis Indicator Data'!I52)&lt;S$4,0,IF(LOG('Crisis Indicator Data'!I52)&gt;S$3,10,10-(S$3-LOG('Crisis Indicator Data'!I52))/(S$3-S$4)*10))))</f>
        <v>x</v>
      </c>
      <c r="T55" s="228" t="str">
        <f>IF('Crisis Indicator Data'!H52="x","x",IF('Crisis Indicator Data'!I52="x","x",'Crisis Indicator Data'!I52/'Crisis Indicator Data'!H52))</f>
        <v>x</v>
      </c>
      <c r="U55" s="220" t="str">
        <f t="shared" si="20"/>
        <v>x</v>
      </c>
      <c r="V55" s="220" t="str">
        <f t="shared" si="21"/>
        <v>x</v>
      </c>
      <c r="W55" s="220" t="str">
        <f>IF('Crisis Indicator Data'!L52="x","x",IF('Crisis Indicator Data'!L52=0,0,IF(LOG('Crisis Indicator Data'!L52)&lt;W$4,0,IF(LOG('Crisis Indicator Data'!L52)&gt;W$3,10,10-(W$3-LOG('Crisis Indicator Data'!L52))/(W$3-W$4)*10))))</f>
        <v>x</v>
      </c>
      <c r="X55" s="228" t="str">
        <f>IF(OR('Crisis Indicator Data'!L52="x",'Crisis Indicator Data'!H52="x"),"x",'Crisis Indicator Data'!L52/'Crisis Indicator Data'!H52)</f>
        <v>x</v>
      </c>
      <c r="Y55" s="220" t="str">
        <f t="shared" si="22"/>
        <v>x</v>
      </c>
      <c r="Z55" s="220" t="str">
        <f t="shared" si="23"/>
        <v>x</v>
      </c>
      <c r="AA55" s="220" t="str">
        <f t="shared" si="24"/>
        <v>x</v>
      </c>
      <c r="AB55" s="229">
        <f t="shared" si="25"/>
        <v>6.9935719542855166</v>
      </c>
    </row>
    <row r="56" spans="1:28">
      <c r="A56" s="144" t="str">
        <f>'Crisis Indicator Data'!A53</f>
        <v>International displacement from Syria to Lebanon</v>
      </c>
      <c r="B56" s="145" t="str">
        <f>'Crisis Indicator Data'!B53</f>
        <v>International Displacement</v>
      </c>
      <c r="C56" s="145" t="str">
        <f>'Crisis Indicator Data'!C53</f>
        <v>LBN002</v>
      </c>
      <c r="D56" s="145" t="str">
        <f>'Crisis Indicator Data'!D53</f>
        <v>Lebanon</v>
      </c>
      <c r="E56" s="146" t="str">
        <f>'Crisis Indicator Data'!E53</f>
        <v>LBN</v>
      </c>
      <c r="F56" s="227">
        <f>IF('Crisis Indicator Data'!F53="x","x",IF(LOG('Crisis Indicator Data'!F53)&lt;F$4,0,IF(LOG('Crisis Indicator Data'!F53)&gt;F$3,10,10-(F$3-LOG('Crisis Indicator Data'!F53))/(F$3-F$4)*10)))</f>
        <v>3.3662521123738678</v>
      </c>
      <c r="G56" s="228">
        <f>IF('Crisis Indicator Data'!F53="x","x",IF(LEN(E56)&gt;3,('Crisis Indicator Data'!F53/VLOOKUP('Impact of the crisis'!$C56,'Regional Crises'!$B$1:$R$66,4,FALSE)),'Crisis Indicator Data'!F53/VLOOKUP('Impact of the crisis'!$E56,'Country Indicator Data'!$B$4:$P$300,15,FALSE)))</f>
        <v>1</v>
      </c>
      <c r="H56" s="220">
        <f t="shared" si="13"/>
        <v>10</v>
      </c>
      <c r="I56" s="220">
        <f t="shared" si="14"/>
        <v>6.6831260561869339</v>
      </c>
      <c r="J56" s="220">
        <f>IF('Crisis Indicator Data'!G53="x","x",IF(LOG('Crisis Indicator Data'!G53)&lt;J$4,0,IF(LOG('Crisis Indicator Data'!G53)&gt;J$3,10,10-(J$3-LOG('Crisis Indicator Data'!G53))/(J$3-J$4)*10)))</f>
        <v>4.828505797338595</v>
      </c>
      <c r="K56" s="228">
        <f>IF('Crisis Indicator Data'!G53="x","x",IF(LEN(E56)&gt;3,('Crisis Indicator Data'!G53/VLOOKUP('Impact of the crisis'!$C56,'Regional Crises'!$B$1:$R$66,5,FALSE)),'Crisis Indicator Data'!G53/VLOOKUP('Impact of the crisis'!$E56,'Country Indicator Data'!$B$4:$P$300,14,FALSE)))</f>
        <v>1</v>
      </c>
      <c r="L56" s="220">
        <f t="shared" si="15"/>
        <v>10</v>
      </c>
      <c r="M56" s="220">
        <f t="shared" si="16"/>
        <v>7.4142528986692975</v>
      </c>
      <c r="N56" s="220">
        <f t="shared" si="17"/>
        <v>7.0651708106536182</v>
      </c>
      <c r="O56" s="220">
        <f>IF('Crisis Indicator Data'!H53="x","x",IF('Crisis Indicator Data'!H53=0,0,IF(LOG('Crisis Indicator Data'!H53)&lt;O$4,0,IF(LOG('Crisis Indicator Data'!H53)&gt;O$3,10,10-(O$3-LOG('Crisis Indicator Data'!H53))/(O$3-O$4)*10))))</f>
        <v>6.0574244972547335</v>
      </c>
      <c r="P56" s="228">
        <f>IF('Crisis Indicator Data'!H53="x","x",'Crisis Indicator Data'!H53/'Crisis Indicator Data'!G53)</f>
        <v>0.39169811320754716</v>
      </c>
      <c r="Q56" s="220">
        <f t="shared" si="18"/>
        <v>3.8555364970459314</v>
      </c>
      <c r="R56" s="220">
        <f t="shared" si="19"/>
        <v>4.9564804971503325</v>
      </c>
      <c r="S56" s="220">
        <f>IF('Crisis Indicator Data'!I53="x","x",IF('Crisis Indicator Data'!I53=0,0,IF(LOG('Crisis Indicator Data'!I53)&lt;S$4,0,IF(LOG('Crisis Indicator Data'!I53)&gt;S$3,10,10-(S$3-LOG('Crisis Indicator Data'!I53))/(S$3-S$4)*10))))</f>
        <v>7.2473098359186574</v>
      </c>
      <c r="T56" s="228">
        <f>IF('Crisis Indicator Data'!H53="x","x",IF('Crisis Indicator Data'!I53="x","x",'Crisis Indicator Data'!I53/'Crisis Indicator Data'!H53))</f>
        <v>0.16570327552986513</v>
      </c>
      <c r="U56" s="220">
        <f t="shared" si="20"/>
        <v>10</v>
      </c>
      <c r="V56" s="220">
        <f t="shared" si="21"/>
        <v>8.6236549179593283</v>
      </c>
      <c r="W56" s="220">
        <f>IF('Crisis Indicator Data'!L53="x","x",IF('Crisis Indicator Data'!L53=0,0,IF(LOG('Crisis Indicator Data'!L53)&lt;W$4,0,IF(LOG('Crisis Indicator Data'!L53)&gt;W$3,10,10-(W$3-LOG('Crisis Indicator Data'!L53))/(W$3-W$4)*10))))</f>
        <v>4.9028666960994265</v>
      </c>
      <c r="X56" s="228">
        <f>IF(OR('Crisis Indicator Data'!L53="x",'Crisis Indicator Data'!H53="x"),"x",'Crisis Indicator Data'!L53/'Crisis Indicator Data'!H53)</f>
        <v>2.5048169556840077E-5</v>
      </c>
      <c r="Y56" s="220">
        <f t="shared" si="22"/>
        <v>2.5048169556840083</v>
      </c>
      <c r="Z56" s="220">
        <f t="shared" si="23"/>
        <v>3.7038418258917174</v>
      </c>
      <c r="AA56" s="220">
        <f t="shared" si="24"/>
        <v>6.8186458686354134</v>
      </c>
      <c r="AB56" s="229">
        <f t="shared" si="25"/>
        <v>5.971214420446648</v>
      </c>
    </row>
    <row r="57" spans="1:28">
      <c r="A57" s="144" t="str">
        <f>'Crisis Indicator Data'!A54</f>
        <v>Complex crisis in Lebanon</v>
      </c>
      <c r="B57" s="145" t="str">
        <f>'Crisis Indicator Data'!B54</f>
        <v>Conflict/ Violence,Political/economic crisis</v>
      </c>
      <c r="C57" s="145" t="str">
        <f>'Crisis Indicator Data'!C54</f>
        <v>LBN006</v>
      </c>
      <c r="D57" s="145" t="str">
        <f>'Crisis Indicator Data'!D54</f>
        <v>Lebanon</v>
      </c>
      <c r="E57" s="146" t="str">
        <f>'Crisis Indicator Data'!E54</f>
        <v>LBN</v>
      </c>
      <c r="F57" s="227">
        <f>IF('Crisis Indicator Data'!F54="x","x",IF(LOG('Crisis Indicator Data'!F54)&lt;F$4,0,IF(LOG('Crisis Indicator Data'!F54)&gt;F$3,10,10-(F$3-LOG('Crisis Indicator Data'!F54))/(F$3-F$4)*10)))</f>
        <v>3.3662521123738678</v>
      </c>
      <c r="G57" s="228">
        <f>IF('Crisis Indicator Data'!F54="x","x",IF(LEN(E57)&gt;3,('Crisis Indicator Data'!F54/VLOOKUP('Impact of the crisis'!$C57,'Regional Crises'!$B$1:$R$66,4,FALSE)),'Crisis Indicator Data'!F54/VLOOKUP('Impact of the crisis'!$E57,'Country Indicator Data'!$B$4:$P$300,15,FALSE)))</f>
        <v>1</v>
      </c>
      <c r="H57" s="220">
        <f t="shared" si="13"/>
        <v>10</v>
      </c>
      <c r="I57" s="220">
        <f t="shared" si="14"/>
        <v>6.6831260561869339</v>
      </c>
      <c r="J57" s="220">
        <f>IF('Crisis Indicator Data'!G54="x","x",IF(LOG('Crisis Indicator Data'!G54)&lt;J$4,0,IF(LOG('Crisis Indicator Data'!G54)&gt;J$3,10,10-(J$3-LOG('Crisis Indicator Data'!G54))/(J$3-J$4)*10)))</f>
        <v>4.828505797338595</v>
      </c>
      <c r="K57" s="228">
        <f>IF('Crisis Indicator Data'!G54="x","x",IF(LEN(E57)&gt;3,('Crisis Indicator Data'!G54/VLOOKUP('Impact of the crisis'!$C57,'Regional Crises'!$B$1:$R$66,5,FALSE)),'Crisis Indicator Data'!G54/VLOOKUP('Impact of the crisis'!$E57,'Country Indicator Data'!$B$4:$P$300,14,FALSE)))</f>
        <v>1</v>
      </c>
      <c r="L57" s="220">
        <f t="shared" si="15"/>
        <v>10</v>
      </c>
      <c r="M57" s="220">
        <f t="shared" si="16"/>
        <v>7.4142528986692975</v>
      </c>
      <c r="N57" s="220">
        <f t="shared" si="17"/>
        <v>7.0651708106536182</v>
      </c>
      <c r="O57" s="220">
        <f>IF('Crisis Indicator Data'!H54="x","x",IF('Crisis Indicator Data'!H54=0,0,IF(LOG('Crisis Indicator Data'!H54)&lt;O$4,0,IF(LOG('Crisis Indicator Data'!H54)&gt;O$3,10,10-(O$3-LOG('Crisis Indicator Data'!H54))/(O$3-O$4)*10))))</f>
        <v>7.4142528986692975</v>
      </c>
      <c r="P57" s="228">
        <f>IF('Crisis Indicator Data'!H54="x","x",'Crisis Indicator Data'!H54/'Crisis Indicator Data'!G54)</f>
        <v>1</v>
      </c>
      <c r="Q57" s="220">
        <f t="shared" si="18"/>
        <v>10</v>
      </c>
      <c r="R57" s="220">
        <f t="shared" si="19"/>
        <v>8.7071264493346483</v>
      </c>
      <c r="S57" s="220">
        <f>IF('Crisis Indicator Data'!I54="x","x",IF('Crisis Indicator Data'!I54=0,0,IF(LOG('Crisis Indicator Data'!I54)&lt;S$4,0,IF(LOG('Crisis Indicator Data'!I54)&gt;S$3,10,10-(S$3-LOG('Crisis Indicator Data'!I54))/(S$3-S$4)*10))))</f>
        <v>8.9502281361706775</v>
      </c>
      <c r="T57" s="228">
        <f>IF('Crisis Indicator Data'!H54="x","x",IF('Crisis Indicator Data'!I54="x","x",'Crisis Indicator Data'!I54/'Crisis Indicator Data'!H54))</f>
        <v>0.25603773584905659</v>
      </c>
      <c r="U57" s="220">
        <f t="shared" si="20"/>
        <v>10</v>
      </c>
      <c r="V57" s="220">
        <f t="shared" si="21"/>
        <v>9.4751140680853396</v>
      </c>
      <c r="W57" s="220">
        <f>IF('Crisis Indicator Data'!L54="x","x",IF('Crisis Indicator Data'!L54=0,0,IF(LOG('Crisis Indicator Data'!L54)&lt;W$4,0,IF(LOG('Crisis Indicator Data'!L54)&gt;W$3,10,10-(W$3-LOG('Crisis Indicator Data'!L54))/(W$3-W$4)*10))))</f>
        <v>9.9146181518600116</v>
      </c>
      <c r="X57" s="228">
        <f>IF(OR('Crisis Indicator Data'!L54="x",'Crisis Indicator Data'!H54="x"),"x",'Crisis Indicator Data'!L54/'Crisis Indicator Data'!H54)</f>
        <v>5.5698113207547167E-4</v>
      </c>
      <c r="Y57" s="220">
        <f t="shared" si="22"/>
        <v>10</v>
      </c>
      <c r="Z57" s="220">
        <f t="shared" si="23"/>
        <v>9.9573090759300058</v>
      </c>
      <c r="AA57" s="220">
        <f t="shared" si="24"/>
        <v>9.7372054674101314</v>
      </c>
      <c r="AB57" s="229">
        <f t="shared" si="25"/>
        <v>9.2937371555958261</v>
      </c>
    </row>
    <row r="58" spans="1:28">
      <c r="A58" s="144" t="str">
        <f>'Crisis Indicator Data'!A55</f>
        <v>International displacement to Libya</v>
      </c>
      <c r="B58" s="145" t="str">
        <f>'Crisis Indicator Data'!B55</f>
        <v>International Displacement</v>
      </c>
      <c r="C58" s="145" t="str">
        <f>'Crisis Indicator Data'!C55</f>
        <v>LBY002</v>
      </c>
      <c r="D58" s="145" t="str">
        <f>'Crisis Indicator Data'!D55</f>
        <v>Libya</v>
      </c>
      <c r="E58" s="146" t="str">
        <f>'Crisis Indicator Data'!E55</f>
        <v>LBY</v>
      </c>
      <c r="F58" s="227">
        <f>IF('Crisis Indicator Data'!F55="x","x",IF(LOG('Crisis Indicator Data'!F55)&lt;F$4,0,IF(LOG('Crisis Indicator Data'!F55)&gt;F$3,10,10-(F$3-LOG('Crisis Indicator Data'!F55))/(F$3-F$4)*10)))</f>
        <v>10</v>
      </c>
      <c r="G58" s="228">
        <f>IF('Crisis Indicator Data'!F55="x","x",IF(LEN(E58)&gt;3,('Crisis Indicator Data'!F55/VLOOKUP('Impact of the crisis'!$C58,'Regional Crises'!$B$1:$R$66,4,FALSE)),'Crisis Indicator Data'!F55/VLOOKUP('Impact of the crisis'!$E58,'Country Indicator Data'!$B$4:$P$300,15,FALSE)))</f>
        <v>1</v>
      </c>
      <c r="H58" s="220">
        <f t="shared" si="13"/>
        <v>10</v>
      </c>
      <c r="I58" s="220">
        <f t="shared" si="14"/>
        <v>10</v>
      </c>
      <c r="J58" s="220">
        <f>IF('Crisis Indicator Data'!G55="x","x",IF(LOG('Crisis Indicator Data'!G55)&lt;J$4,0,IF(LOG('Crisis Indicator Data'!G55)&gt;J$3,10,10-(J$3-LOG('Crisis Indicator Data'!G55))/(J$3-J$4)*10)))</f>
        <v>5.8491423057984919</v>
      </c>
      <c r="K58" s="228">
        <f>IF('Crisis Indicator Data'!G55="x","x",IF(LEN(E58)&gt;3,('Crisis Indicator Data'!G55/VLOOKUP('Impact of the crisis'!$C58,'Regional Crises'!$B$1:$R$66,5,FALSE)),'Crisis Indicator Data'!G55/VLOOKUP('Impact of the crisis'!$E58,'Country Indicator Data'!$B$4:$P$300,14,FALSE)))</f>
        <v>1</v>
      </c>
      <c r="L58" s="220">
        <f t="shared" si="15"/>
        <v>10</v>
      </c>
      <c r="M58" s="220">
        <f t="shared" si="16"/>
        <v>7.9245711528992455</v>
      </c>
      <c r="N58" s="220">
        <f t="shared" si="17"/>
        <v>9.2294629097810272</v>
      </c>
      <c r="O58" s="220">
        <f>IF('Crisis Indicator Data'!H55="x","x",IF('Crisis Indicator Data'!H55=0,0,IF(LOG('Crisis Indicator Data'!H55)&lt;O$4,0,IF(LOG('Crisis Indicator Data'!H55)&gt;O$3,10,10-(O$3-LOG('Crisis Indicator Data'!H55))/(O$3-O$4)*10))))</f>
        <v>4.3009505467774733</v>
      </c>
      <c r="P58" s="228">
        <f>IF('Crisis Indicator Data'!H55="x","x",'Crisis Indicator Data'!H55/'Crisis Indicator Data'!G55)</f>
        <v>8.1830238726790447E-2</v>
      </c>
      <c r="Q58" s="220">
        <f t="shared" si="18"/>
        <v>0.72555796693727714</v>
      </c>
      <c r="R58" s="220">
        <f t="shared" si="19"/>
        <v>2.5132542568573752</v>
      </c>
      <c r="S58" s="220">
        <f>IF('Crisis Indicator Data'!I55="x","x",IF('Crisis Indicator Data'!I55=0,0,IF(LOG('Crisis Indicator Data'!I55)&lt;S$4,0,IF(LOG('Crisis Indicator Data'!I55)&gt;S$3,10,10-(S$3-LOG('Crisis Indicator Data'!I55))/(S$3-S$4)*10))))</f>
        <v>7.9722433258092629</v>
      </c>
      <c r="T58" s="228">
        <f>IF('Crisis Indicator Data'!H55="x","x",IF('Crisis Indicator Data'!I55="x","x",'Crisis Indicator Data'!I55/'Crisis Indicator Data'!H55))</f>
        <v>1</v>
      </c>
      <c r="U58" s="220">
        <f t="shared" si="20"/>
        <v>10</v>
      </c>
      <c r="V58" s="220">
        <f t="shared" si="21"/>
        <v>8.9861216629046314</v>
      </c>
      <c r="W58" s="220">
        <f>IF('Crisis Indicator Data'!L55="x","x",IF('Crisis Indicator Data'!L55=0,0,IF(LOG('Crisis Indicator Data'!L55)&lt;W$4,0,IF(LOG('Crisis Indicator Data'!L55)&gt;W$3,10,10-(W$3-LOG('Crisis Indicator Data'!L55))/(W$3-W$4)*10))))</f>
        <v>8.3914745927566123</v>
      </c>
      <c r="X58" s="228">
        <f>IF(OR('Crisis Indicator Data'!L55="x",'Crisis Indicator Data'!H55="x"),"x",'Crisis Indicator Data'!L55/'Crisis Indicator Data'!H55)</f>
        <v>1.4019448946515397E-3</v>
      </c>
      <c r="Y58" s="220">
        <f t="shared" si="22"/>
        <v>10</v>
      </c>
      <c r="Z58" s="220">
        <f t="shared" si="23"/>
        <v>9.1957372963783062</v>
      </c>
      <c r="AA58" s="220">
        <f t="shared" si="24"/>
        <v>9.0936500468825585</v>
      </c>
      <c r="AB58" s="229">
        <f t="shared" si="25"/>
        <v>6.9462772081484134</v>
      </c>
    </row>
    <row r="59" spans="1:28">
      <c r="A59" s="144" t="str">
        <f>'Crisis Indicator Data'!A56</f>
        <v>Displacement from Sudan to Libya</v>
      </c>
      <c r="B59" s="145" t="str">
        <f>'Crisis Indicator Data'!B56</f>
        <v>International Displacement</v>
      </c>
      <c r="C59" s="145" t="str">
        <f>'Crisis Indicator Data'!C56</f>
        <v>LBY004</v>
      </c>
      <c r="D59" s="145" t="str">
        <f>'Crisis Indicator Data'!D56</f>
        <v>Libya</v>
      </c>
      <c r="E59" s="146" t="str">
        <f>'Crisis Indicator Data'!E56</f>
        <v>LBY</v>
      </c>
      <c r="F59" s="227">
        <f>IF('Crisis Indicator Data'!F56="x","x",IF(LOG('Crisis Indicator Data'!F56)&lt;F$4,0,IF(LOG('Crisis Indicator Data'!F56)&gt;F$3,10,10-(F$3-LOG('Crisis Indicator Data'!F56))/(F$3-F$4)*10)))</f>
        <v>9.7962027419004141</v>
      </c>
      <c r="G59" s="228">
        <f>IF('Crisis Indicator Data'!F56="x","x",IF(LEN(E59)&gt;3,('Crisis Indicator Data'!F56/VLOOKUP('Impact of the crisis'!$C59,'Regional Crises'!$B$1:$R$66,4,FALSE)),'Crisis Indicator Data'!F56/VLOOKUP('Impact of the crisis'!$E59,'Country Indicator Data'!$B$4:$P$300,15,FALSE)))</f>
        <v>0.49369835297861941</v>
      </c>
      <c r="H59" s="220">
        <f t="shared" si="13"/>
        <v>4.8336566630471367</v>
      </c>
      <c r="I59" s="220">
        <f t="shared" si="14"/>
        <v>7.3149297024737754</v>
      </c>
      <c r="J59" s="220">
        <f>IF('Crisis Indicator Data'!G56="x","x",IF(LOG('Crisis Indicator Data'!G56)&lt;J$4,0,IF(LOG('Crisis Indicator Data'!G56)&gt;J$3,10,10-(J$3-LOG('Crisis Indicator Data'!G56))/(J$3-J$4)*10)))</f>
        <v>3.6411491221129513</v>
      </c>
      <c r="K59" s="228">
        <f>IF('Crisis Indicator Data'!G56="x","x",IF(LEN(E59)&gt;3,('Crisis Indicator Data'!G56/VLOOKUP('Impact of the crisis'!$C59,'Regional Crises'!$B$1:$R$66,5,FALSE)),'Crisis Indicator Data'!G56/VLOOKUP('Impact of the crisis'!$E59,'Country Indicator Data'!$B$4:$P$300,14,FALSE)))</f>
        <v>0.46644562334217504</v>
      </c>
      <c r="L59" s="220">
        <f t="shared" si="15"/>
        <v>4.6105618519411617</v>
      </c>
      <c r="M59" s="220">
        <f t="shared" si="16"/>
        <v>4.1258554870270565</v>
      </c>
      <c r="N59" s="220">
        <f t="shared" si="17"/>
        <v>5.9616162295982376</v>
      </c>
      <c r="O59" s="220">
        <f>IF('Crisis Indicator Data'!H56="x","x",IF('Crisis Indicator Data'!H56=0,0,IF(LOG('Crisis Indicator Data'!H56)&lt;O$4,0,IF(LOG('Crisis Indicator Data'!H56)&gt;O$3,10,10-(O$3-LOG('Crisis Indicator Data'!H56))/(O$3-O$4)*10))))</f>
        <v>4.3357235942746151</v>
      </c>
      <c r="P59" s="228">
        <f>IF('Crisis Indicator Data'!H56="x","x",'Crisis Indicator Data'!H56/'Crisis Indicator Data'!G56)</f>
        <v>0.17969860676713106</v>
      </c>
      <c r="Q59" s="220">
        <f t="shared" si="18"/>
        <v>1.7141273410821327</v>
      </c>
      <c r="R59" s="220">
        <f t="shared" si="19"/>
        <v>3.0249254676783739</v>
      </c>
      <c r="S59" s="220">
        <f>IF('Crisis Indicator Data'!I56="x","x",IF('Crisis Indicator Data'!I56=0,0,IF(LOG('Crisis Indicator Data'!I56)&lt;S$4,0,IF(LOG('Crisis Indicator Data'!I56)&gt;S$3,10,10-(S$3-LOG('Crisis Indicator Data'!I56))/(S$3-S$4)*10))))</f>
        <v>7.8563894730544597</v>
      </c>
      <c r="T59" s="228">
        <f>IF('Crisis Indicator Data'!H56="x","x",IF('Crisis Indicator Data'!I56="x","x",'Crisis Indicator Data'!I56/'Crisis Indicator Data'!H56))</f>
        <v>0.88924050632911389</v>
      </c>
      <c r="U59" s="220">
        <f t="shared" si="20"/>
        <v>10</v>
      </c>
      <c r="V59" s="220">
        <f t="shared" si="21"/>
        <v>8.9281947365272298</v>
      </c>
      <c r="W59" s="220">
        <f>IF('Crisis Indicator Data'!L56="x","x",IF('Crisis Indicator Data'!L56=0,0,IF(LOG('Crisis Indicator Data'!L56)&lt;W$4,0,IF(LOG('Crisis Indicator Data'!L56)&gt;W$3,10,10-(W$3-LOG('Crisis Indicator Data'!L56))/(W$3-W$4)*10))))</f>
        <v>0</v>
      </c>
      <c r="X59" s="228">
        <f>IF(OR('Crisis Indicator Data'!L56="x",'Crisis Indicator Data'!H56="x"),"x",'Crisis Indicator Data'!L56/'Crisis Indicator Data'!H56)</f>
        <v>0</v>
      </c>
      <c r="Y59" s="220">
        <f t="shared" si="22"/>
        <v>0</v>
      </c>
      <c r="Z59" s="220">
        <f t="shared" si="23"/>
        <v>0</v>
      </c>
      <c r="AA59" s="220">
        <f t="shared" si="24"/>
        <v>6.1862124944627084</v>
      </c>
      <c r="AB59" s="229">
        <f t="shared" si="25"/>
        <v>4.8005133193560336</v>
      </c>
    </row>
    <row r="60" spans="1:28">
      <c r="A60" s="144" t="str">
        <f>'Crisis Indicator Data'!A57</f>
        <v>Multiple crises in Libya</v>
      </c>
      <c r="B60" s="145" t="str">
        <f>'Crisis Indicator Data'!B57</f>
        <v>International Displacement</v>
      </c>
      <c r="C60" s="145" t="str">
        <f>'Crisis Indicator Data'!C57</f>
        <v>LBY005</v>
      </c>
      <c r="D60" s="145" t="str">
        <f>'Crisis Indicator Data'!D57</f>
        <v>Libya</v>
      </c>
      <c r="E60" s="146" t="str">
        <f>'Crisis Indicator Data'!E57</f>
        <v>LBY</v>
      </c>
      <c r="F60" s="227">
        <f>IF('Crisis Indicator Data'!F57="x","x",IF(LOG('Crisis Indicator Data'!F57)&lt;F$4,0,IF(LOG('Crisis Indicator Data'!F57)&gt;F$3,10,10-(F$3-LOG('Crisis Indicator Data'!F57))/(F$3-F$4)*10)))</f>
        <v>10</v>
      </c>
      <c r="G60" s="228">
        <f>IF('Crisis Indicator Data'!F57="x","x",IF(LEN(E60)&gt;3,('Crisis Indicator Data'!F57/VLOOKUP('Impact of the crisis'!$C60,'Regional Crises'!$B$1:$R$66,4,FALSE)),'Crisis Indicator Data'!F57/VLOOKUP('Impact of the crisis'!$E60,'Country Indicator Data'!$B$4:$P$300,15,FALSE)))</f>
        <v>1</v>
      </c>
      <c r="H60" s="220">
        <f t="shared" si="13"/>
        <v>10</v>
      </c>
      <c r="I60" s="220">
        <f t="shared" si="14"/>
        <v>10</v>
      </c>
      <c r="J60" s="220">
        <f>IF('Crisis Indicator Data'!G57="x","x",IF(LOG('Crisis Indicator Data'!G57)&lt;J$4,0,IF(LOG('Crisis Indicator Data'!G57)&gt;J$3,10,10-(J$3-LOG('Crisis Indicator Data'!G57))/(J$3-J$4)*10)))</f>
        <v>5.8491423057984919</v>
      </c>
      <c r="K60" s="228">
        <f>IF('Crisis Indicator Data'!G57="x","x",IF(LEN(E60)&gt;3,('Crisis Indicator Data'!G57/VLOOKUP('Impact of the crisis'!$C60,'Regional Crises'!$B$1:$R$66,5,FALSE)),'Crisis Indicator Data'!G57/VLOOKUP('Impact of the crisis'!$E60,'Country Indicator Data'!$B$4:$P$300,14,FALSE)))</f>
        <v>1</v>
      </c>
      <c r="L60" s="220">
        <f t="shared" si="15"/>
        <v>10</v>
      </c>
      <c r="M60" s="220">
        <f t="shared" si="16"/>
        <v>7.9245711528992455</v>
      </c>
      <c r="N60" s="220">
        <f t="shared" si="17"/>
        <v>9.2294629097810272</v>
      </c>
      <c r="O60" s="220">
        <f>IF('Crisis Indicator Data'!H57="x","x",IF('Crisis Indicator Data'!H57=0,0,IF(LOG('Crisis Indicator Data'!H57)&lt;O$4,0,IF(LOG('Crisis Indicator Data'!H57)&gt;O$3,10,10-(O$3-LOG('Crisis Indicator Data'!H57))/(O$3-O$4)*10))))</f>
        <v>5.3230333766935205</v>
      </c>
      <c r="P60" s="228">
        <f>IF('Crisis Indicator Data'!H57="x","x",'Crisis Indicator Data'!H57/'Crisis Indicator Data'!G57)</f>
        <v>0.16578249336870027</v>
      </c>
      <c r="Q60" s="220">
        <f t="shared" si="18"/>
        <v>1.5735605390777803</v>
      </c>
      <c r="R60" s="220">
        <f t="shared" si="19"/>
        <v>3.4482969578856504</v>
      </c>
      <c r="S60" s="220">
        <f>IF('Crisis Indicator Data'!I57="x","x",IF('Crisis Indicator Data'!I57=0,0,IF(LOG('Crisis Indicator Data'!I57)&lt;S$4,0,IF(LOG('Crisis Indicator Data'!I57)&gt;S$3,10,10-(S$3-LOG('Crisis Indicator Data'!I57))/(S$3-S$4)*10))))</f>
        <v>8.776805735160357</v>
      </c>
      <c r="T60" s="228">
        <f>IF('Crisis Indicator Data'!H57="x","x",IF('Crisis Indicator Data'!I57="x","x",'Crisis Indicator Data'!I57/'Crisis Indicator Data'!H57))</f>
        <v>0.94399999999999995</v>
      </c>
      <c r="U60" s="220">
        <f t="shared" si="20"/>
        <v>10</v>
      </c>
      <c r="V60" s="220">
        <f t="shared" si="21"/>
        <v>9.3884028675801794</v>
      </c>
      <c r="W60" s="220">
        <f>IF('Crisis Indicator Data'!L57="x","x",IF('Crisis Indicator Data'!L57=0,0,IF(LOG('Crisis Indicator Data'!L57)&lt;W$4,0,IF(LOG('Crisis Indicator Data'!L57)&gt;W$3,10,10-(W$3-LOG('Crisis Indicator Data'!L57))/(W$3-W$4)*10))))</f>
        <v>8.3914745927566123</v>
      </c>
      <c r="X60" s="228">
        <f>IF(OR('Crisis Indicator Data'!L57="x",'Crisis Indicator Data'!H57="x"),"x",'Crisis Indicator Data'!L57/'Crisis Indicator Data'!H57)</f>
        <v>6.9200000000000002E-4</v>
      </c>
      <c r="Y60" s="220">
        <f t="shared" si="22"/>
        <v>10</v>
      </c>
      <c r="Z60" s="220">
        <f t="shared" si="23"/>
        <v>9.1957372963783062</v>
      </c>
      <c r="AA60" s="220">
        <f t="shared" si="24"/>
        <v>9.2946226690659959</v>
      </c>
      <c r="AB60" s="229">
        <f t="shared" si="25"/>
        <v>7.3802381110112991</v>
      </c>
    </row>
    <row r="61" spans="1:28">
      <c r="A61" s="144" t="str">
        <f>'Crisis Indicator Data'!A58</f>
        <v>International displacement to Morocco</v>
      </c>
      <c r="B61" s="145" t="str">
        <f>'Crisis Indicator Data'!B58</f>
        <v>International Displacement</v>
      </c>
      <c r="C61" s="145" t="str">
        <f>'Crisis Indicator Data'!C58</f>
        <v>MAR002</v>
      </c>
      <c r="D61" s="145" t="str">
        <f>'Crisis Indicator Data'!D58</f>
        <v>Morocco</v>
      </c>
      <c r="E61" s="146" t="str">
        <f>'Crisis Indicator Data'!E58</f>
        <v>MAR</v>
      </c>
      <c r="F61" s="227">
        <f>IF('Crisis Indicator Data'!F58="x","x",IF(LOG('Crisis Indicator Data'!F58)&lt;F$4,0,IF(LOG('Crisis Indicator Data'!F58)&gt;F$3,10,10-(F$3-LOG('Crisis Indicator Data'!F58))/(F$3-F$4)*10)))</f>
        <v>1.1121625217156712</v>
      </c>
      <c r="G61" s="228">
        <f>IF('Crisis Indicator Data'!F58="x","x",IF(LEN(E61)&gt;3,('Crisis Indicator Data'!F58/VLOOKUP('Impact of the crisis'!$C61,'Regional Crises'!$B$1:$R$66,4,FALSE)),'Crisis Indicator Data'!F58/VLOOKUP('Impact of the crisis'!$E61,'Country Indicator Data'!$B$4:$P$300,15,FALSE)))</f>
        <v>4.8308312794084693E-3</v>
      </c>
      <c r="H61" s="220">
        <f t="shared" si="13"/>
        <v>0</v>
      </c>
      <c r="I61" s="220">
        <f t="shared" si="14"/>
        <v>0.5560812608578356</v>
      </c>
      <c r="J61" s="220">
        <f>IF('Crisis Indicator Data'!G58="x","x",IF(LOG('Crisis Indicator Data'!G58)&lt;J$4,0,IF(LOG('Crisis Indicator Data'!G58)&gt;J$3,10,10-(J$3-LOG('Crisis Indicator Data'!G58))/(J$3-J$4)*10)))</f>
        <v>4.776694425154778</v>
      </c>
      <c r="K61" s="228">
        <f>IF('Crisis Indicator Data'!G58="x","x",IF(LEN(E61)&gt;3,('Crisis Indicator Data'!G58/VLOOKUP('Impact of the crisis'!$C61,'Regional Crises'!$B$1:$R$66,5,FALSE)),'Crisis Indicator Data'!G58/VLOOKUP('Impact of the crisis'!$E61,'Country Indicator Data'!$B$4:$P$300,14,FALSE)))</f>
        <v>0.13430679531499923</v>
      </c>
      <c r="L61" s="220">
        <f t="shared" si="15"/>
        <v>1.255624195101003</v>
      </c>
      <c r="M61" s="220">
        <f t="shared" si="16"/>
        <v>3.0161593101278905</v>
      </c>
      <c r="N61" s="220">
        <f t="shared" si="17"/>
        <v>1.8676021509954013</v>
      </c>
      <c r="O61" s="220">
        <f>IF('Crisis Indicator Data'!H58="x","x",IF('Crisis Indicator Data'!H58=0,0,IF(LOG('Crisis Indicator Data'!H58)&lt;O$4,0,IF(LOG('Crisis Indicator Data'!H58)&gt;O$3,10,10-(O$3-LOG('Crisis Indicator Data'!H58))/(O$3-O$4)*10))))</f>
        <v>0</v>
      </c>
      <c r="P61" s="228">
        <f>IF('Crisis Indicator Data'!H58="x","x",'Crisis Indicator Data'!H58/'Crisis Indicator Data'!G58)</f>
        <v>5.7625816365731849E-3</v>
      </c>
      <c r="Q61" s="220">
        <f t="shared" si="18"/>
        <v>0</v>
      </c>
      <c r="R61" s="220">
        <f t="shared" si="19"/>
        <v>0</v>
      </c>
      <c r="S61" s="220">
        <f>IF('Crisis Indicator Data'!I58="x","x",IF('Crisis Indicator Data'!I58=0,0,IF(LOG('Crisis Indicator Data'!I58)&lt;S$4,0,IF(LOG('Crisis Indicator Data'!I58)&gt;S$3,10,10-(S$3-LOG('Crisis Indicator Data'!I58))/(S$3-S$4)*10))))</f>
        <v>4.2203464420561785</v>
      </c>
      <c r="T61" s="228">
        <f>IF('Crisis Indicator Data'!H58="x","x",IF('Crisis Indicator Data'!I58="x","x",'Crisis Indicator Data'!I58/'Crisis Indicator Data'!H58))</f>
        <v>1</v>
      </c>
      <c r="U61" s="220">
        <f t="shared" si="20"/>
        <v>10</v>
      </c>
      <c r="V61" s="220">
        <f t="shared" si="21"/>
        <v>7.1101732210280897</v>
      </c>
      <c r="W61" s="220">
        <f>IF('Crisis Indicator Data'!L58="x","x",IF('Crisis Indicator Data'!L58=0,0,IF(LOG('Crisis Indicator Data'!L58)&lt;W$4,0,IF(LOG('Crisis Indicator Data'!L58)&gt;W$3,10,10-(W$3-LOG('Crisis Indicator Data'!L58))/(W$3-W$4)*10))))</f>
        <v>6.8806856151767128</v>
      </c>
      <c r="X61" s="228">
        <f>IF(OR('Crisis Indicator Data'!L58="x",'Crisis Indicator Data'!H58="x"),"x",'Crisis Indicator Data'!L58/'Crisis Indicator Data'!H58)</f>
        <v>8.5333333333333337E-3</v>
      </c>
      <c r="Y61" s="220">
        <f t="shared" si="22"/>
        <v>10</v>
      </c>
      <c r="Z61" s="220">
        <f t="shared" si="23"/>
        <v>8.4403428075883564</v>
      </c>
      <c r="AA61" s="220">
        <f t="shared" si="24"/>
        <v>7.8422308592210328</v>
      </c>
      <c r="AB61" s="229">
        <f t="shared" si="25"/>
        <v>5.0844294630009728</v>
      </c>
    </row>
    <row r="62" spans="1:28">
      <c r="A62" s="144" t="str">
        <f>'Crisis Indicator Data'!A59</f>
        <v>Multiple crisis in Madagascar</v>
      </c>
      <c r="B62" s="145" t="str">
        <f>'Crisis Indicator Data'!B59</f>
        <v>Drought/drier conditions,Cyclone</v>
      </c>
      <c r="C62" s="145" t="str">
        <f>'Crisis Indicator Data'!C59</f>
        <v>MDG001</v>
      </c>
      <c r="D62" s="145" t="str">
        <f>'Crisis Indicator Data'!D59</f>
        <v>Madagascar</v>
      </c>
      <c r="E62" s="146" t="str">
        <f>'Crisis Indicator Data'!E59</f>
        <v>MDG</v>
      </c>
      <c r="F62" s="227">
        <f>IF('Crisis Indicator Data'!F59="x","x",IF(LOG('Crisis Indicator Data'!F59)&lt;F$4,0,IF(LOG('Crisis Indicator Data'!F59)&gt;F$3,10,10-(F$3-LOG('Crisis Indicator Data'!F59))/(F$3-F$4)*10)))</f>
        <v>8.6607558717966047</v>
      </c>
      <c r="G62" s="228">
        <f>IF('Crisis Indicator Data'!F59="x","x",IF(LEN(E62)&gt;3,('Crisis Indicator Data'!F59/VLOOKUP('Impact of the crisis'!$C62,'Regional Crises'!$B$1:$R$66,4,FALSE)),'Crisis Indicator Data'!F59/VLOOKUP('Impact of the crisis'!$E62,'Country Indicator Data'!$B$4:$P$300,15,FALSE)))</f>
        <v>0.68147988999656239</v>
      </c>
      <c r="H62" s="220">
        <f t="shared" si="13"/>
        <v>6.7497947958832896</v>
      </c>
      <c r="I62" s="220">
        <f t="shared" si="14"/>
        <v>7.7052753338399471</v>
      </c>
      <c r="J62" s="220">
        <f>IF('Crisis Indicator Data'!G59="x","x",IF(LOG('Crisis Indicator Data'!G59)&lt;J$4,0,IF(LOG('Crisis Indicator Data'!G59)&gt;J$3,10,10-(J$3-LOG('Crisis Indicator Data'!G59))/(J$3-J$4)*10)))</f>
        <v>8.260828160631851</v>
      </c>
      <c r="K62" s="228">
        <f>IF('Crisis Indicator Data'!G59="x","x",IF(LEN(E62)&gt;3,('Crisis Indicator Data'!G59/VLOOKUP('Impact of the crisis'!$C62,'Regional Crises'!$B$1:$R$66,5,FALSE)),'Crisis Indicator Data'!G59/VLOOKUP('Impact of the crisis'!$E62,'Country Indicator Data'!$B$4:$P$300,14,FALSE)))</f>
        <v>0.5173617325935207</v>
      </c>
      <c r="L62" s="220">
        <f t="shared" si="15"/>
        <v>5.1248659857931385</v>
      </c>
      <c r="M62" s="220">
        <f t="shared" si="16"/>
        <v>6.6928470732124943</v>
      </c>
      <c r="N62" s="220">
        <f t="shared" si="17"/>
        <v>7.2319511848247942</v>
      </c>
      <c r="O62" s="220">
        <f>IF('Crisis Indicator Data'!H59="x","x",IF('Crisis Indicator Data'!H59=0,0,IF(LOG('Crisis Indicator Data'!H59)&lt;O$4,0,IF(LOG('Crisis Indicator Data'!H59)&gt;O$3,10,10-(O$3-LOG('Crisis Indicator Data'!H59))/(O$3-O$4)*10))))</f>
        <v>7.599616543975479</v>
      </c>
      <c r="P62" s="228">
        <f>IF('Crisis Indicator Data'!H59="x","x",'Crisis Indicator Data'!H59/'Crisis Indicator Data'!G59)</f>
        <v>0.34734475004324511</v>
      </c>
      <c r="Q62" s="220">
        <f t="shared" si="18"/>
        <v>3.4075227277095461</v>
      </c>
      <c r="R62" s="220">
        <f t="shared" si="19"/>
        <v>5.5035696358425126</v>
      </c>
      <c r="S62" s="220">
        <f>IF('Crisis Indicator Data'!I59="x","x",IF('Crisis Indicator Data'!I59=0,0,IF(LOG('Crisis Indicator Data'!I59)&lt;S$4,0,IF(LOG('Crisis Indicator Data'!I59)&gt;S$3,10,10-(S$3-LOG('Crisis Indicator Data'!I59))/(S$3-S$4)*10))))</f>
        <v>5.4059845791156595</v>
      </c>
      <c r="T62" s="228">
        <f>IF('Crisis Indicator Data'!H59="x","x",IF('Crisis Indicator Data'!I59="x","x",'Crisis Indicator Data'!I59/'Crisis Indicator Data'!H59))</f>
        <v>1.2948207171314742E-2</v>
      </c>
      <c r="U62" s="220">
        <f t="shared" si="20"/>
        <v>0.86321381142098197</v>
      </c>
      <c r="V62" s="220">
        <f t="shared" si="21"/>
        <v>3.1345991952683208</v>
      </c>
      <c r="W62" s="220">
        <f>IF('Crisis Indicator Data'!L59="x","x",IF('Crisis Indicator Data'!L59=0,0,IF(LOG('Crisis Indicator Data'!L59)&lt;W$4,0,IF(LOG('Crisis Indicator Data'!L59)&gt;W$3,10,10-(W$3-LOG('Crisis Indicator Data'!L59))/(W$3-W$4)*10))))</f>
        <v>5.3237796003441593</v>
      </c>
      <c r="X62" s="228">
        <f>IF(OR('Crisis Indicator Data'!L59="x",'Crisis Indicator Data'!H59="x"),"x",'Crisis Indicator Data'!L59/'Crisis Indicator Data'!H59)</f>
        <v>1.2118193891102258E-5</v>
      </c>
      <c r="Y62" s="220">
        <f t="shared" si="22"/>
        <v>1.2118193891102251</v>
      </c>
      <c r="Z62" s="220">
        <f t="shared" si="23"/>
        <v>3.2677994947271922</v>
      </c>
      <c r="AA62" s="220">
        <f t="shared" si="24"/>
        <v>3.2014797310938037</v>
      </c>
      <c r="AB62" s="229">
        <f t="shared" si="25"/>
        <v>4.4512623127123776</v>
      </c>
    </row>
    <row r="63" spans="1:28">
      <c r="A63" s="144" t="str">
        <f>'Crisis Indicator Data'!A60</f>
        <v>Drought in Southern Madagascar</v>
      </c>
      <c r="B63" s="145" t="str">
        <f>'Crisis Indicator Data'!B60</f>
        <v>Drought/drier conditions</v>
      </c>
      <c r="C63" s="145" t="str">
        <f>'Crisis Indicator Data'!C60</f>
        <v>MDG002</v>
      </c>
      <c r="D63" s="145" t="str">
        <f>'Crisis Indicator Data'!D60</f>
        <v>Madagascar</v>
      </c>
      <c r="E63" s="146" t="str">
        <f>'Crisis Indicator Data'!E60</f>
        <v>MDG</v>
      </c>
      <c r="F63" s="227">
        <f>IF('Crisis Indicator Data'!F60="x","x",IF(LOG('Crisis Indicator Data'!F60)&lt;F$4,0,IF(LOG('Crisis Indicator Data'!F60)&gt;F$3,10,10-(F$3-LOG('Crisis Indicator Data'!F60))/(F$3-F$4)*10)))</f>
        <v>5.6057952719567705</v>
      </c>
      <c r="G63" s="228">
        <f>IF('Crisis Indicator Data'!F60="x","x",IF(LEN(E63)&gt;3,('Crisis Indicator Data'!F60/VLOOKUP('Impact of the crisis'!$C63,'Regional Crises'!$B$1:$R$66,4,FALSE)),'Crisis Indicator Data'!F60/VLOOKUP('Impact of the crisis'!$E63,'Country Indicator Data'!$B$4:$P$300,15,FALSE)))</f>
        <v>8.2597112409762807E-2</v>
      </c>
      <c r="H63" s="220">
        <f t="shared" si="13"/>
        <v>0.63874604499758014</v>
      </c>
      <c r="I63" s="220">
        <f t="shared" si="14"/>
        <v>3.1222706584771753</v>
      </c>
      <c r="J63" s="220">
        <f>IF('Crisis Indicator Data'!G60="x","x",IF(LOG('Crisis Indicator Data'!G60)&lt;J$4,0,IF(LOG('Crisis Indicator Data'!G60)&gt;J$3,10,10-(J$3-LOG('Crisis Indicator Data'!G60))/(J$3-J$4)*10)))</f>
        <v>10</v>
      </c>
      <c r="K63" s="228">
        <f>IF('Crisis Indicator Data'!G60="x","x",IF(LEN(E63)&gt;3,('Crisis Indicator Data'!G60/VLOOKUP('Impact of the crisis'!$C63,'Regional Crises'!$B$1:$R$66,5,FALSE)),'Crisis Indicator Data'!G60/VLOOKUP('Impact of the crisis'!$E63,'Country Indicator Data'!$B$4:$P$300,14,FALSE)))</f>
        <v>0.97500149155778293</v>
      </c>
      <c r="L63" s="220">
        <f t="shared" si="15"/>
        <v>9.7474898137149797</v>
      </c>
      <c r="M63" s="220">
        <f t="shared" si="16"/>
        <v>9.873744906857489</v>
      </c>
      <c r="N63" s="220">
        <f t="shared" si="17"/>
        <v>7.9670498541914174</v>
      </c>
      <c r="O63" s="220">
        <f>IF('Crisis Indicator Data'!H60="x","x",IF('Crisis Indicator Data'!H60=0,0,IF(LOG('Crisis Indicator Data'!H60)&lt;O$4,0,IF(LOG('Crisis Indicator Data'!H60)&gt;O$3,10,10-(O$3-LOG('Crisis Indicator Data'!H60))/(O$3-O$4)*10))))</f>
        <v>8.6249915746808803</v>
      </c>
      <c r="P63" s="228">
        <f>IF('Crisis Indicator Data'!H60="x","x",'Crisis Indicator Data'!H60/'Crisis Indicator Data'!G60)</f>
        <v>0.37425039774813362</v>
      </c>
      <c r="Q63" s="220">
        <f t="shared" si="18"/>
        <v>3.6792969469508439</v>
      </c>
      <c r="R63" s="220">
        <f t="shared" si="19"/>
        <v>6.1521442608158621</v>
      </c>
      <c r="S63" s="220">
        <f>IF('Crisis Indicator Data'!I60="x","x",IF('Crisis Indicator Data'!I60=0,0,IF(LOG('Crisis Indicator Data'!I60)&lt;S$4,0,IF(LOG('Crisis Indicator Data'!I60)&gt;S$3,10,10-(S$3-LOG('Crisis Indicator Data'!I60))/(S$3-S$4)*10))))</f>
        <v>3.586492871723733</v>
      </c>
      <c r="T63" s="228">
        <f>IF('Crisis Indicator Data'!H60="x","x",IF('Crisis Indicator Data'!I60="x","x",'Crisis Indicator Data'!I60/'Crisis Indicator Data'!H60))</f>
        <v>1.4715500327011119E-3</v>
      </c>
      <c r="U63" s="220">
        <f t="shared" si="20"/>
        <v>9.810333551340733E-2</v>
      </c>
      <c r="V63" s="220">
        <f t="shared" si="21"/>
        <v>1.8422981036185702</v>
      </c>
      <c r="W63" s="220" t="str">
        <f>IF('Crisis Indicator Data'!L60="x","x",IF('Crisis Indicator Data'!L60=0,0,IF(LOG('Crisis Indicator Data'!L60)&lt;W$4,0,IF(LOG('Crisis Indicator Data'!L60)&gt;W$3,10,10-(W$3-LOG('Crisis Indicator Data'!L60))/(W$3-W$4)*10))))</f>
        <v>x</v>
      </c>
      <c r="X63" s="228" t="str">
        <f>IF(OR('Crisis Indicator Data'!L60="x",'Crisis Indicator Data'!H60="x"),"x",'Crisis Indicator Data'!L60/'Crisis Indicator Data'!H60)</f>
        <v>x</v>
      </c>
      <c r="Y63" s="220" t="str">
        <f t="shared" si="22"/>
        <v>x</v>
      </c>
      <c r="Z63" s="220" t="str">
        <f t="shared" si="23"/>
        <v>x</v>
      </c>
      <c r="AA63" s="220">
        <f t="shared" si="24"/>
        <v>1.8422981036185702</v>
      </c>
      <c r="AB63" s="229">
        <f t="shared" si="25"/>
        <v>4.3314550397649469</v>
      </c>
    </row>
    <row r="64" spans="1:28">
      <c r="A64" s="144" t="str">
        <f>'Crisis Indicator Data'!A61</f>
        <v>International Displacement to Mexico</v>
      </c>
      <c r="B64" s="145" t="str">
        <f>'Crisis Indicator Data'!B61</f>
        <v>International Displacement</v>
      </c>
      <c r="C64" s="145" t="str">
        <f>'Crisis Indicator Data'!C61</f>
        <v>MEX003</v>
      </c>
      <c r="D64" s="145" t="str">
        <f>'Crisis Indicator Data'!D61</f>
        <v>Mexico</v>
      </c>
      <c r="E64" s="146" t="str">
        <f>'Crisis Indicator Data'!E61</f>
        <v>MEX</v>
      </c>
      <c r="F64" s="227">
        <f>IF('Crisis Indicator Data'!F61="x","x",IF(LOG('Crisis Indicator Data'!F61)&lt;F$4,0,IF(LOG('Crisis Indicator Data'!F61)&gt;F$3,10,10-(F$3-LOG('Crisis Indicator Data'!F61))/(F$3-F$4)*10)))</f>
        <v>8.6467553880700443</v>
      </c>
      <c r="G64" s="228">
        <f>IF('Crisis Indicator Data'!F61="x","x",IF(LEN(E64)&gt;3,('Crisis Indicator Data'!F61/VLOOKUP('Impact of the crisis'!$C64,'Regional Crises'!$B$1:$R$66,4,FALSE)),'Crisis Indicator Data'!F61/VLOOKUP('Impact of the crisis'!$E64,'Country Indicator Data'!$B$4:$P$300,15,FALSE)))</f>
        <v>0.20199542169294477</v>
      </c>
      <c r="H64" s="220">
        <f t="shared" si="13"/>
        <v>1.8570961397239252</v>
      </c>
      <c r="I64" s="220">
        <f t="shared" si="14"/>
        <v>5.2519257638969847</v>
      </c>
      <c r="J64" s="220">
        <f>IF('Crisis Indicator Data'!G61="x","x",IF(LOG('Crisis Indicator Data'!G61)&lt;J$4,0,IF(LOG('Crisis Indicator Data'!G61)&gt;J$3,10,10-(J$3-LOG('Crisis Indicator Data'!G61))/(J$3-J$4)*10)))</f>
        <v>9.0687289622803924</v>
      </c>
      <c r="K64" s="228">
        <f>IF('Crisis Indicator Data'!G61="x","x",IF(LEN(E64)&gt;3,('Crisis Indicator Data'!G61/VLOOKUP('Impact of the crisis'!$C64,'Regional Crises'!$B$1:$R$66,5,FALSE)),'Crisis Indicator Data'!G61/VLOOKUP('Impact of the crisis'!$E64,'Country Indicator Data'!$B$4:$P$300,14,FALSE)))</f>
        <v>0.17367424242424243</v>
      </c>
      <c r="L64" s="220">
        <f t="shared" si="15"/>
        <v>1.6532751760024489</v>
      </c>
      <c r="M64" s="220">
        <f t="shared" si="16"/>
        <v>5.3610020691414206</v>
      </c>
      <c r="N64" s="220">
        <f t="shared" si="17"/>
        <v>5.3067201315515611</v>
      </c>
      <c r="O64" s="220">
        <f>IF('Crisis Indicator Data'!H61="x","x",IF('Crisis Indicator Data'!H61=0,0,IF(LOG('Crisis Indicator Data'!H61)&lt;O$4,0,IF(LOG('Crisis Indicator Data'!H61)&gt;O$3,10,10-(O$3-LOG('Crisis Indicator Data'!H61))/(O$3-O$4)*10))))</f>
        <v>5.5388913747924535</v>
      </c>
      <c r="P64" s="228">
        <f>IF('Crisis Indicator Data'!H61="x","x",'Crisis Indicator Data'!H61/'Crisis Indicator Data'!G61)</f>
        <v>6.3293347873500549E-2</v>
      </c>
      <c r="Q64" s="220">
        <f t="shared" si="18"/>
        <v>0.53831664518687461</v>
      </c>
      <c r="R64" s="220">
        <f t="shared" si="19"/>
        <v>3.0386040099896641</v>
      </c>
      <c r="S64" s="220">
        <f>IF('Crisis Indicator Data'!I61="x","x",IF('Crisis Indicator Data'!I61=0,0,IF(LOG('Crisis Indicator Data'!I61)&lt;S$4,0,IF(LOG('Crisis Indicator Data'!I61)&gt;S$3,10,10-(S$3-LOG('Crisis Indicator Data'!I61))/(S$3-S$4)*10))))</f>
        <v>9.0333354641078163</v>
      </c>
      <c r="T64" s="228">
        <f>IF('Crisis Indicator Data'!H61="x","x",IF('Crisis Indicator Data'!I61="x","x",'Crisis Indicator Data'!I61/'Crisis Indicator Data'!H61))</f>
        <v>1</v>
      </c>
      <c r="U64" s="220">
        <f t="shared" si="20"/>
        <v>10</v>
      </c>
      <c r="V64" s="220">
        <f t="shared" si="21"/>
        <v>9.5166677320539073</v>
      </c>
      <c r="W64" s="220">
        <f>IF('Crisis Indicator Data'!L61="x","x",IF('Crisis Indicator Data'!L61=0,0,IF(LOG('Crisis Indicator Data'!L61)&lt;W$4,0,IF(LOG('Crisis Indicator Data'!L61)&gt;W$3,10,10-(W$3-LOG('Crisis Indicator Data'!L61))/(W$3-W$4)*10))))</f>
        <v>4.6079538763421013</v>
      </c>
      <c r="X64" s="228">
        <f>IF(OR('Crisis Indicator Data'!L61="x",'Crisis Indicator Data'!H61="x"),"x",'Crisis Indicator Data'!L61/'Crisis Indicator Data'!H61)</f>
        <v>2.8256374913852515E-5</v>
      </c>
      <c r="Y64" s="220">
        <f t="shared" si="22"/>
        <v>2.825637491385252</v>
      </c>
      <c r="Z64" s="220">
        <f t="shared" si="23"/>
        <v>3.7167956838636766</v>
      </c>
      <c r="AA64" s="220">
        <f t="shared" si="24"/>
        <v>7.6774807763727875</v>
      </c>
      <c r="AB64" s="229">
        <f t="shared" si="25"/>
        <v>5.8463219168696989</v>
      </c>
    </row>
    <row r="65" spans="1:28">
      <c r="A65" s="144" t="str">
        <f>'Crisis Indicator Data'!A62</f>
        <v>Complex crisis in Mali</v>
      </c>
      <c r="B65" s="145" t="str">
        <f>'Crisis Indicator Data'!B62</f>
        <v>Conflict/ Violence,Drought/drier conditions,Political/economic crisis</v>
      </c>
      <c r="C65" s="145" t="str">
        <f>'Crisis Indicator Data'!C62</f>
        <v>MLI001</v>
      </c>
      <c r="D65" s="145" t="str">
        <f>'Crisis Indicator Data'!D62</f>
        <v>Mali</v>
      </c>
      <c r="E65" s="146" t="str">
        <f>'Crisis Indicator Data'!E62</f>
        <v>MLI</v>
      </c>
      <c r="F65" s="227">
        <f>IF('Crisis Indicator Data'!F62="x","x",IF(LOG('Crisis Indicator Data'!F62)&lt;F$4,0,IF(LOG('Crisis Indicator Data'!F62)&gt;F$3,10,10-(F$3-LOG('Crisis Indicator Data'!F62))/(F$3-F$4)*10)))</f>
        <v>10</v>
      </c>
      <c r="G65" s="228">
        <f>IF('Crisis Indicator Data'!F62="x","x",IF(LEN(E65)&gt;3,('Crisis Indicator Data'!F62/VLOOKUP('Impact of the crisis'!$C65,'Regional Crises'!$B$1:$R$66,4,FALSE)),'Crisis Indicator Data'!F62/VLOOKUP('Impact of the crisis'!$E65,'Country Indicator Data'!$B$4:$P$300,15,FALSE)))</f>
        <v>1</v>
      </c>
      <c r="H65" s="220">
        <f t="shared" si="13"/>
        <v>10</v>
      </c>
      <c r="I65" s="220">
        <f t="shared" si="14"/>
        <v>10</v>
      </c>
      <c r="J65" s="220">
        <f>IF('Crisis Indicator Data'!G62="x","x",IF(LOG('Crisis Indicator Data'!G62)&lt;J$4,0,IF(LOG('Crisis Indicator Data'!G62)&gt;J$3,10,10-(J$3-LOG('Crisis Indicator Data'!G62))/(J$3-J$4)*10)))</f>
        <v>9.3847582877484061</v>
      </c>
      <c r="K65" s="228">
        <f>IF('Crisis Indicator Data'!G62="x","x",IF(LEN(E65)&gt;3,('Crisis Indicator Data'!G62/VLOOKUP('Impact of the crisis'!$C65,'Regional Crises'!$B$1:$R$66,5,FALSE)),'Crisis Indicator Data'!G62/VLOOKUP('Impact of the crisis'!$E65,'Country Indicator Data'!$B$4:$P$300,14,FALSE)))</f>
        <v>1</v>
      </c>
      <c r="L65" s="220">
        <f t="shared" si="15"/>
        <v>10</v>
      </c>
      <c r="M65" s="220">
        <f t="shared" si="16"/>
        <v>9.6923791438742022</v>
      </c>
      <c r="N65" s="220">
        <f t="shared" si="17"/>
        <v>9.8555758258700088</v>
      </c>
      <c r="O65" s="220">
        <f>IF('Crisis Indicator Data'!H62="x","x",IF('Crisis Indicator Data'!H62=0,0,IF(LOG('Crisis Indicator Data'!H62)&lt;O$4,0,IF(LOG('Crisis Indicator Data'!H62)&gt;O$3,10,10-(O$3-LOG('Crisis Indicator Data'!H62))/(O$3-O$4)*10))))</f>
        <v>9.6923791438742022</v>
      </c>
      <c r="P65" s="228">
        <f>IF('Crisis Indicator Data'!H62="x","x",'Crisis Indicator Data'!H62/'Crisis Indicator Data'!G62)</f>
        <v>1</v>
      </c>
      <c r="Q65" s="220">
        <f t="shared" si="18"/>
        <v>10</v>
      </c>
      <c r="R65" s="220">
        <f t="shared" si="19"/>
        <v>9.8461895719371011</v>
      </c>
      <c r="S65" s="220">
        <f>IF('Crisis Indicator Data'!I62="x","x",IF('Crisis Indicator Data'!I62=0,0,IF(LOG('Crisis Indicator Data'!I62)&lt;S$4,0,IF(LOG('Crisis Indicator Data'!I62)&gt;S$3,10,10-(S$3-LOG('Crisis Indicator Data'!I62))/(S$3-S$4)*10))))</f>
        <v>8.7935176561496906</v>
      </c>
      <c r="T65" s="228">
        <f>IF('Crisis Indicator Data'!H62="x","x",IF('Crisis Indicator Data'!I62="x","x",'Crisis Indicator Data'!I62/'Crisis Indicator Data'!H62))</f>
        <v>4.6775392076342445E-2</v>
      </c>
      <c r="U65" s="220">
        <f t="shared" si="20"/>
        <v>3.1183594717561638</v>
      </c>
      <c r="V65" s="220">
        <f t="shared" si="21"/>
        <v>5.9559385639529268</v>
      </c>
      <c r="W65" s="220">
        <f>IF('Crisis Indicator Data'!L62="x","x",IF('Crisis Indicator Data'!L62=0,0,IF(LOG('Crisis Indicator Data'!L62)&lt;W$4,0,IF(LOG('Crisis Indicator Data'!L62)&gt;W$3,10,10-(W$3-LOG('Crisis Indicator Data'!L62))/(W$3-W$4)*10))))</f>
        <v>9.8507943122703452</v>
      </c>
      <c r="X65" s="228">
        <f>IF(OR('Crisis Indicator Data'!L62="x",'Crisis Indicator Data'!H62="x"),"x",'Crisis Indicator Data'!L62/'Crisis Indicator Data'!H62)</f>
        <v>1.0966404630607376E-4</v>
      </c>
      <c r="Y65" s="220">
        <f t="shared" si="22"/>
        <v>10</v>
      </c>
      <c r="Z65" s="220">
        <f t="shared" si="23"/>
        <v>9.9253971561351726</v>
      </c>
      <c r="AA65" s="220">
        <f t="shared" si="24"/>
        <v>8.6387519079461832</v>
      </c>
      <c r="AB65" s="229">
        <f t="shared" si="25"/>
        <v>9.342682314507071</v>
      </c>
    </row>
    <row r="66" spans="1:28">
      <c r="A66" s="144" t="str">
        <f>'Crisis Indicator Data'!A63</f>
        <v>Complex crisis in Myanmar</v>
      </c>
      <c r="B66" s="145" t="str">
        <f>'Crisis Indicator Data'!B63</f>
        <v>Conflict/ Violence,Earthquake,International Displacement,Cyclone,Floods</v>
      </c>
      <c r="C66" s="145" t="str">
        <f>'Crisis Indicator Data'!C63</f>
        <v>MMR008</v>
      </c>
      <c r="D66" s="145" t="str">
        <f>'Crisis Indicator Data'!D63</f>
        <v>Myanmar</v>
      </c>
      <c r="E66" s="146" t="str">
        <f>'Crisis Indicator Data'!E63</f>
        <v>MMR</v>
      </c>
      <c r="F66" s="227">
        <f>IF('Crisis Indicator Data'!F63="x","x",IF(LOG('Crisis Indicator Data'!F63)&lt;F$4,0,IF(LOG('Crisis Indicator Data'!F63)&gt;F$3,10,10-(F$3-LOG('Crisis Indicator Data'!F63))/(F$3-F$4)*10)))</f>
        <v>9.4343907667096918</v>
      </c>
      <c r="G66" s="228">
        <f>IF('Crisis Indicator Data'!F63="x","x",IF(LEN(E66)&gt;3,('Crisis Indicator Data'!F63/VLOOKUP('Impact of the crisis'!$C66,'Regional Crises'!$B$1:$R$66,4,FALSE)),'Crisis Indicator Data'!F63/VLOOKUP('Impact of the crisis'!$E66,'Country Indicator Data'!$B$4:$P$300,15,FALSE)))</f>
        <v>1.0366295371320882</v>
      </c>
      <c r="H66" s="220">
        <f t="shared" si="13"/>
        <v>10</v>
      </c>
      <c r="I66" s="220">
        <f t="shared" si="14"/>
        <v>9.717195383354845</v>
      </c>
      <c r="J66" s="220">
        <f>IF('Crisis Indicator Data'!G63="x","x",IF(LOG('Crisis Indicator Data'!G63)&lt;J$4,0,IF(LOG('Crisis Indicator Data'!G63)&gt;J$3,10,10-(J$3-LOG('Crisis Indicator Data'!G63))/(J$3-J$4)*10)))</f>
        <v>10</v>
      </c>
      <c r="K66" s="228">
        <f>IF('Crisis Indicator Data'!G63="x","x",IF(LEN(E66)&gt;3,('Crisis Indicator Data'!G63/VLOOKUP('Impact of the crisis'!$C66,'Regional Crises'!$B$1:$R$66,5,FALSE)),'Crisis Indicator Data'!G63/VLOOKUP('Impact of the crisis'!$E66,'Country Indicator Data'!$B$4:$P$300,14,FALSE)))</f>
        <v>1</v>
      </c>
      <c r="L66" s="220">
        <f t="shared" si="15"/>
        <v>10</v>
      </c>
      <c r="M66" s="220">
        <f t="shared" si="16"/>
        <v>10</v>
      </c>
      <c r="N66" s="220">
        <f t="shared" si="17"/>
        <v>9.8666050833786141</v>
      </c>
      <c r="O66" s="220">
        <f>IF('Crisis Indicator Data'!H63="x","x",IF('Crisis Indicator Data'!H63=0,0,IF(LOG('Crisis Indicator Data'!H63)&lt;O$4,0,IF(LOG('Crisis Indicator Data'!H63)&gt;O$3,10,10-(O$3-LOG('Crisis Indicator Data'!H63))/(O$3-O$4)*10))))</f>
        <v>10</v>
      </c>
      <c r="P66" s="228">
        <f>IF('Crisis Indicator Data'!H63="x","x",'Crisis Indicator Data'!H63/'Crisis Indicator Data'!G63)</f>
        <v>1</v>
      </c>
      <c r="Q66" s="220">
        <f t="shared" si="18"/>
        <v>10</v>
      </c>
      <c r="R66" s="220">
        <f t="shared" si="19"/>
        <v>10</v>
      </c>
      <c r="S66" s="220">
        <f>IF('Crisis Indicator Data'!I63="x","x",IF('Crisis Indicator Data'!I63=0,0,IF(LOG('Crisis Indicator Data'!I63)&lt;S$4,0,IF(LOG('Crisis Indicator Data'!I63)&gt;S$3,10,10-(S$3-LOG('Crisis Indicator Data'!I63))/(S$3-S$4)*10))))</f>
        <v>10</v>
      </c>
      <c r="T66" s="228">
        <f>IF('Crisis Indicator Data'!H63="x","x",IF('Crisis Indicator Data'!I63="x","x",'Crisis Indicator Data'!I63/'Crisis Indicator Data'!H63))</f>
        <v>9.9052823315118402E-2</v>
      </c>
      <c r="U66" s="220">
        <f t="shared" si="20"/>
        <v>6.6035215543412269</v>
      </c>
      <c r="V66" s="220">
        <f t="shared" si="21"/>
        <v>8.3017607771706139</v>
      </c>
      <c r="W66" s="220">
        <f>IF('Crisis Indicator Data'!L63="x","x",IF('Crisis Indicator Data'!L63=0,0,IF(LOG('Crisis Indicator Data'!L63)&lt;W$4,0,IF(LOG('Crisis Indicator Data'!L63)&gt;W$3,10,10-(W$3-LOG('Crisis Indicator Data'!L63))/(W$3-W$4)*10))))</f>
        <v>10</v>
      </c>
      <c r="X66" s="228">
        <f>IF(OR('Crisis Indicator Data'!L63="x",'Crisis Indicator Data'!H63="x"),"x",'Crisis Indicator Data'!L63/'Crisis Indicator Data'!H63)</f>
        <v>1.1726775956284152E-4</v>
      </c>
      <c r="Y66" s="220">
        <f t="shared" si="22"/>
        <v>10</v>
      </c>
      <c r="Z66" s="220">
        <f t="shared" si="23"/>
        <v>10</v>
      </c>
      <c r="AA66" s="220">
        <f t="shared" si="24"/>
        <v>9.3443342799734044</v>
      </c>
      <c r="AB66" s="229">
        <f t="shared" si="25"/>
        <v>9.7100096273024654</v>
      </c>
    </row>
    <row r="67" spans="1:28">
      <c r="A67" s="144" t="str">
        <f>'Crisis Indicator Data'!A64</f>
        <v>Multiple Crises in Mozambique</v>
      </c>
      <c r="B67" s="145" t="str">
        <f>'Crisis Indicator Data'!B64</f>
        <v>Conflict/ Violence,Cyclone,Drought/drier conditions</v>
      </c>
      <c r="C67" s="145" t="str">
        <f>'Crisis Indicator Data'!C64</f>
        <v>MOZ001</v>
      </c>
      <c r="D67" s="145" t="str">
        <f>'Crisis Indicator Data'!D64</f>
        <v>Mozambique</v>
      </c>
      <c r="E67" s="146" t="str">
        <f>'Crisis Indicator Data'!E64</f>
        <v>MOZ</v>
      </c>
      <c r="F67" s="227">
        <f>IF('Crisis Indicator Data'!F64="x","x",IF(LOG('Crisis Indicator Data'!F64)&lt;F$4,0,IF(LOG('Crisis Indicator Data'!F64)&gt;F$3,10,10-(F$3-LOG('Crisis Indicator Data'!F64))/(F$3-F$4)*10)))</f>
        <v>6.8162035026387802</v>
      </c>
      <c r="G67" s="228">
        <f>IF('Crisis Indicator Data'!F64="x","x",IF(LEN(E67)&gt;3,('Crisis Indicator Data'!F64/VLOOKUP('Impact of the crisis'!$C67,'Regional Crises'!$B$1:$R$66,4,FALSE)),'Crisis Indicator Data'!F64/VLOOKUP('Impact of the crisis'!$E67,'Country Indicator Data'!$B$4:$P$300,15,FALSE)))</f>
        <v>0.14100307739260917</v>
      </c>
      <c r="H67" s="220">
        <f t="shared" si="13"/>
        <v>1.2347252795164199</v>
      </c>
      <c r="I67" s="220">
        <f t="shared" si="14"/>
        <v>4.0254643910776</v>
      </c>
      <c r="J67" s="220">
        <f>IF('Crisis Indicator Data'!G64="x","x",IF(LOG('Crisis Indicator Data'!G64)&lt;J$4,0,IF(LOG('Crisis Indicator Data'!G64)&gt;J$3,10,10-(J$3-LOG('Crisis Indicator Data'!G64))/(J$3-J$4)*10)))</f>
        <v>10</v>
      </c>
      <c r="K67" s="228">
        <f>IF('Crisis Indicator Data'!G64="x","x",IF(LEN(E67)&gt;3,('Crisis Indicator Data'!G64/VLOOKUP('Impact of the crisis'!$C67,'Regional Crises'!$B$1:$R$66,5,FALSE)),'Crisis Indicator Data'!G64/VLOOKUP('Impact of the crisis'!$E67,'Country Indicator Data'!$B$4:$P$300,14,FALSE)))</f>
        <v>1</v>
      </c>
      <c r="L67" s="220">
        <f t="shared" si="15"/>
        <v>10</v>
      </c>
      <c r="M67" s="220">
        <f t="shared" si="16"/>
        <v>10</v>
      </c>
      <c r="N67" s="220">
        <f t="shared" si="17"/>
        <v>8.3052349912445838</v>
      </c>
      <c r="O67" s="220">
        <f>IF('Crisis Indicator Data'!H64="x","x",IF('Crisis Indicator Data'!H64=0,0,IF(LOG('Crisis Indicator Data'!H64)&lt;O$4,0,IF(LOG('Crisis Indicator Data'!H64)&gt;O$3,10,10-(O$3-LOG('Crisis Indicator Data'!H64))/(O$3-O$4)*10))))</f>
        <v>7.1085283817755736</v>
      </c>
      <c r="P67" s="228">
        <f>IF('Crisis Indicator Data'!H64="x","x",'Crisis Indicator Data'!H64/'Crisis Indicator Data'!G64)</f>
        <v>0.11711244541484717</v>
      </c>
      <c r="Q67" s="220">
        <f t="shared" si="18"/>
        <v>1.0819438930792629</v>
      </c>
      <c r="R67" s="220">
        <f t="shared" si="19"/>
        <v>4.0952361374274187</v>
      </c>
      <c r="S67" s="220">
        <f>IF('Crisis Indicator Data'!I64="x","x",IF('Crisis Indicator Data'!I64=0,0,IF(LOG('Crisis Indicator Data'!I64)&lt;S$4,0,IF(LOG('Crisis Indicator Data'!I64)&gt;S$3,10,10-(S$3-LOG('Crisis Indicator Data'!I64))/(S$3-S$4)*10))))</f>
        <v>8.9889372447949665</v>
      </c>
      <c r="T67" s="228">
        <f>IF('Crisis Indicator Data'!H64="x","x",IF('Crisis Indicator Data'!I64="x","x",'Crisis Indicator Data'!I64/'Crisis Indicator Data'!H64))</f>
        <v>0.32626427406199021</v>
      </c>
      <c r="U67" s="220">
        <f t="shared" si="20"/>
        <v>10</v>
      </c>
      <c r="V67" s="220">
        <f t="shared" si="21"/>
        <v>9.4944686223974841</v>
      </c>
      <c r="W67" s="220">
        <f>IF('Crisis Indicator Data'!L64="x","x",IF('Crisis Indicator Data'!L64=0,0,IF(LOG('Crisis Indicator Data'!L64)&lt;W$4,0,IF(LOG('Crisis Indicator Data'!L64)&gt;W$3,10,10-(W$3-LOG('Crisis Indicator Data'!L64))/(W$3-W$4)*10))))</f>
        <v>7.8826054068513534</v>
      </c>
      <c r="X67" s="228">
        <f>IF(OR('Crisis Indicator Data'!L64="x",'Crisis Indicator Data'!H64="x"),"x",'Crisis Indicator Data'!L64/'Crisis Indicator Data'!H64)</f>
        <v>1.3376835236541599E-4</v>
      </c>
      <c r="Y67" s="220">
        <f t="shared" si="22"/>
        <v>10</v>
      </c>
      <c r="Z67" s="220">
        <f t="shared" si="23"/>
        <v>8.9413027034256771</v>
      </c>
      <c r="AA67" s="220">
        <f t="shared" si="24"/>
        <v>9.2381977483971998</v>
      </c>
      <c r="AB67" s="229">
        <f t="shared" si="25"/>
        <v>7.4861799408207972</v>
      </c>
    </row>
    <row r="68" spans="1:28">
      <c r="A68" s="144" t="str">
        <f>'Crisis Indicator Data'!A65</f>
        <v>Conflict in northern Mozambique</v>
      </c>
      <c r="B68" s="145" t="str">
        <f>'Crisis Indicator Data'!B65</f>
        <v>Conflict/ Violence</v>
      </c>
      <c r="C68" s="145" t="str">
        <f>'Crisis Indicator Data'!C65</f>
        <v>MOZ004</v>
      </c>
      <c r="D68" s="145" t="str">
        <f>'Crisis Indicator Data'!D65</f>
        <v>Mozambique</v>
      </c>
      <c r="E68" s="146" t="str">
        <f>'Crisis Indicator Data'!E65</f>
        <v>MOZ</v>
      </c>
      <c r="F68" s="227">
        <f>IF('Crisis Indicator Data'!F65="x","x",IF(LOG('Crisis Indicator Data'!F65)&lt;F$4,0,IF(LOG('Crisis Indicator Data'!F65)&gt;F$3,10,10-(F$3-LOG('Crisis Indicator Data'!F65))/(F$3-F$4)*10)))</f>
        <v>6.7726941170584825</v>
      </c>
      <c r="G68" s="228">
        <f>IF('Crisis Indicator Data'!F65="x","x",IF(LEN(E68)&gt;3,('Crisis Indicator Data'!F65/VLOOKUP('Impact of the crisis'!$C68,'Regional Crises'!$B$1:$R$66,4,FALSE)),'Crisis Indicator Data'!F65/VLOOKUP('Impact of the crisis'!$E68,'Country Indicator Data'!$B$4:$P$300,15,FALSE)))</f>
        <v>0.13682825097281212</v>
      </c>
      <c r="H68" s="220">
        <f t="shared" si="13"/>
        <v>1.192125009926654</v>
      </c>
      <c r="I68" s="220">
        <f t="shared" si="14"/>
        <v>3.9824095634925682</v>
      </c>
      <c r="J68" s="220">
        <f>IF('Crisis Indicator Data'!G65="x","x",IF(LOG('Crisis Indicator Data'!G65)&lt;J$4,0,IF(LOG('Crisis Indicator Data'!G65)&gt;J$3,10,10-(J$3-LOG('Crisis Indicator Data'!G65))/(J$3-J$4)*10)))</f>
        <v>7.3507012941771128</v>
      </c>
      <c r="K68" s="228">
        <f>IF('Crisis Indicator Data'!G65="x","x",IF(LEN(E68)&gt;3,('Crisis Indicator Data'!G65/VLOOKUP('Impact of the crisis'!$C68,'Regional Crises'!$B$1:$R$66,5,FALSE)),'Crisis Indicator Data'!G65/VLOOKUP('Impact of the crisis'!$E68,'Country Indicator Data'!$B$4:$P$300,14,FALSE)))</f>
        <v>0.34566048034934499</v>
      </c>
      <c r="L68" s="220">
        <f t="shared" si="15"/>
        <v>3.3905099025186374</v>
      </c>
      <c r="M68" s="220">
        <f t="shared" si="16"/>
        <v>5.3706055983478755</v>
      </c>
      <c r="N68" s="220">
        <f t="shared" si="17"/>
        <v>4.7140531519436273</v>
      </c>
      <c r="O68" s="220">
        <f>IF('Crisis Indicator Data'!H65="x","x",IF('Crisis Indicator Data'!H65=0,0,IF(LOG('Crisis Indicator Data'!H65)&lt;O$4,0,IF(LOG('Crisis Indicator Data'!H65)&gt;O$3,10,10-(O$3-LOG('Crisis Indicator Data'!H65))/(O$3-O$4)*10))))</f>
        <v>7.0017909812148966</v>
      </c>
      <c r="P68" s="228">
        <f>IF('Crisis Indicator Data'!H65="x","x",'Crisis Indicator Data'!H65/'Crisis Indicator Data'!G65)</f>
        <v>0.31472562179234109</v>
      </c>
      <c r="Q68" s="220">
        <f t="shared" si="18"/>
        <v>3.0780365837610209</v>
      </c>
      <c r="R68" s="220">
        <f t="shared" si="19"/>
        <v>5.0399137824879592</v>
      </c>
      <c r="S68" s="220">
        <f>IF('Crisis Indicator Data'!I65="x","x",IF('Crisis Indicator Data'!I65=0,0,IF(LOG('Crisis Indicator Data'!I65)&lt;S$4,0,IF(LOG('Crisis Indicator Data'!I65)&gt;S$3,10,10-(S$3-LOG('Crisis Indicator Data'!I65))/(S$3-S$4)*10))))</f>
        <v>8.9271549280979503</v>
      </c>
      <c r="T68" s="228">
        <f>IF('Crisis Indicator Data'!H65="x","x",IF('Crisis Indicator Data'!I65="x","x",'Crisis Indicator Data'!I65/'Crisis Indicator Data'!H65))</f>
        <v>0.33416959357752135</v>
      </c>
      <c r="U68" s="220">
        <f t="shared" si="20"/>
        <v>10</v>
      </c>
      <c r="V68" s="220">
        <f t="shared" si="21"/>
        <v>9.4635774640489743</v>
      </c>
      <c r="W68" s="220">
        <f>IF('Crisis Indicator Data'!L65="x","x",IF('Crisis Indicator Data'!L65=0,0,IF(LOG('Crisis Indicator Data'!L65)&lt;W$4,0,IF(LOG('Crisis Indicator Data'!L65)&gt;W$3,10,10-(W$3-LOG('Crisis Indicator Data'!L65))/(W$3-W$4)*10))))</f>
        <v>6.8999238513451937</v>
      </c>
      <c r="X68" s="228">
        <f>IF(OR('Crisis Indicator Data'!L65="x",'Crisis Indicator Data'!H65="x"),"x",'Crisis Indicator Data'!L65/'Crisis Indicator Data'!H65)</f>
        <v>6.522829904666332E-5</v>
      </c>
      <c r="Y68" s="220">
        <f t="shared" si="22"/>
        <v>6.5228299046663318</v>
      </c>
      <c r="Z68" s="220">
        <f t="shared" si="23"/>
        <v>6.7113768780057628</v>
      </c>
      <c r="AA68" s="220">
        <f t="shared" si="24"/>
        <v>8.4187682304266716</v>
      </c>
      <c r="AB68" s="229">
        <f t="shared" si="25"/>
        <v>7.0681239846229582</v>
      </c>
    </row>
    <row r="69" spans="1:28">
      <c r="A69" s="144" t="str">
        <f>'Crisis Indicator Data'!A66</f>
        <v>2026 Cyclones and rains in Mozambique</v>
      </c>
      <c r="B69" s="145" t="str">
        <f>'Crisis Indicator Data'!B66</f>
        <v>Floods,Cyclone</v>
      </c>
      <c r="C69" s="145" t="str">
        <f>'Crisis Indicator Data'!C66</f>
        <v>MOZ014</v>
      </c>
      <c r="D69" s="145" t="str">
        <f>'Crisis Indicator Data'!D66</f>
        <v>Mozambique</v>
      </c>
      <c r="E69" s="146" t="str">
        <f>'Crisis Indicator Data'!E66</f>
        <v>MOZ</v>
      </c>
      <c r="F69" s="227">
        <f>IF('Crisis Indicator Data'!F66="x","x",IF(LOG('Crisis Indicator Data'!F66)&lt;F$4,0,IF(LOG('Crisis Indicator Data'!F66)&gt;F$3,10,10-(F$3-LOG('Crisis Indicator Data'!F66))/(F$3-F$4)*10)))</f>
        <v>2.6012977615698416</v>
      </c>
      <c r="G69" s="228">
        <f>IF('Crisis Indicator Data'!F66="x","x",IF(LEN(E69)&gt;3,('Crisis Indicator Data'!F66/VLOOKUP('Impact of the crisis'!$C69,'Regional Crises'!$B$1:$R$66,4,FALSE)),'Crisis Indicator Data'!F66/VLOOKUP('Impact of the crisis'!$E69,'Country Indicator Data'!$B$4:$P$300,15,FALSE)))</f>
        <v>7.6693201759963376E-3</v>
      </c>
      <c r="H69" s="220">
        <f t="shared" si="13"/>
        <v>0</v>
      </c>
      <c r="I69" s="220">
        <f t="shared" si="14"/>
        <v>1.3006488807849208</v>
      </c>
      <c r="J69" s="220">
        <f>IF('Crisis Indicator Data'!G66="x","x",IF(LOG('Crisis Indicator Data'!G66)&lt;J$4,0,IF(LOG('Crisis Indicator Data'!G66)&gt;J$3,10,10-(J$3-LOG('Crisis Indicator Data'!G66))/(J$3-J$4)*10)))</f>
        <v>10</v>
      </c>
      <c r="K69" s="228">
        <f>IF('Crisis Indicator Data'!G66="x","x",IF(LEN(E69)&gt;3,('Crisis Indicator Data'!G66/VLOOKUP('Impact of the crisis'!$C69,'Regional Crises'!$B$1:$R$66,5,FALSE)),'Crisis Indicator Data'!G66/VLOOKUP('Impact of the crisis'!$E69,'Country Indicator Data'!$B$4:$P$300,14,FALSE)))</f>
        <v>1</v>
      </c>
      <c r="L69" s="220">
        <f t="shared" si="15"/>
        <v>10</v>
      </c>
      <c r="M69" s="220">
        <f t="shared" si="16"/>
        <v>10</v>
      </c>
      <c r="N69" s="220">
        <f t="shared" si="17"/>
        <v>7.809518527334105</v>
      </c>
      <c r="O69" s="220">
        <f>IF('Crisis Indicator Data'!H66="x","x",IF('Crisis Indicator Data'!H66=0,0,IF(LOG('Crisis Indicator Data'!H66)&lt;O$4,0,IF(LOG('Crisis Indicator Data'!H66)&gt;O$3,10,10-(O$3-LOG('Crisis Indicator Data'!H66))/(O$3-O$4)*10))))</f>
        <v>3.7510415032055775</v>
      </c>
      <c r="P69" s="228">
        <f>IF('Crisis Indicator Data'!H66="x","x",'Crisis Indicator Data'!H66/'Crisis Indicator Data'!G66)</f>
        <v>1.1517467248908297E-2</v>
      </c>
      <c r="Q69" s="220">
        <f t="shared" si="18"/>
        <v>1.5327952009174695E-2</v>
      </c>
      <c r="R69" s="220">
        <f t="shared" si="19"/>
        <v>1.8831847276073761</v>
      </c>
      <c r="S69" s="220">
        <f>IF('Crisis Indicator Data'!I66="x","x",IF('Crisis Indicator Data'!I66=0,0,IF(LOG('Crisis Indicator Data'!I66)&lt;S$4,0,IF(LOG('Crisis Indicator Data'!I66)&gt;S$3,10,10-(S$3-LOG('Crisis Indicator Data'!I66))/(S$3-S$4)*10))))</f>
        <v>5.2357397505892473</v>
      </c>
      <c r="T69" s="228">
        <f>IF('Crisis Indicator Data'!H66="x","x",IF('Crisis Indicator Data'!I66="x","x",'Crisis Indicator Data'!I66/'Crisis Indicator Data'!H66))</f>
        <v>0.16113744075829384</v>
      </c>
      <c r="U69" s="220">
        <f t="shared" si="20"/>
        <v>10</v>
      </c>
      <c r="V69" s="220">
        <f t="shared" si="21"/>
        <v>7.6178698752946232</v>
      </c>
      <c r="W69" s="220">
        <f>IF('Crisis Indicator Data'!L66="x","x",IF('Crisis Indicator Data'!L66=0,0,IF(LOG('Crisis Indicator Data'!L66)&lt;W$4,0,IF(LOG('Crisis Indicator Data'!L66)&gt;W$3,10,10-(W$3-LOG('Crisis Indicator Data'!L66))/(W$3-W$4)*10))))</f>
        <v>7.1340847087806134</v>
      </c>
      <c r="X69" s="228">
        <f>IF(OR('Crisis Indicator Data'!L66="x",'Crisis Indicator Data'!H66="x"),"x",'Crisis Indicator Data'!L66/'Crisis Indicator Data'!H66)</f>
        <v>7.440758293838863E-4</v>
      </c>
      <c r="Y69" s="220">
        <f t="shared" si="22"/>
        <v>10</v>
      </c>
      <c r="Z69" s="220">
        <f t="shared" si="23"/>
        <v>8.5670423543903063</v>
      </c>
      <c r="AA69" s="220">
        <f t="shared" si="24"/>
        <v>8.1299962378246917</v>
      </c>
      <c r="AB69" s="229">
        <f t="shared" si="25"/>
        <v>5.8661603399927458</v>
      </c>
    </row>
    <row r="70" spans="1:28">
      <c r="A70" s="144" t="str">
        <f>'Crisis Indicator Data'!A67</f>
        <v>Displacement from Mali to Mauritania</v>
      </c>
      <c r="B70" s="145" t="str">
        <f>'Crisis Indicator Data'!B67</f>
        <v>International Displacement</v>
      </c>
      <c r="C70" s="145" t="str">
        <f>'Crisis Indicator Data'!C67</f>
        <v>MRT002</v>
      </c>
      <c r="D70" s="145" t="str">
        <f>'Crisis Indicator Data'!D67</f>
        <v>Mauritania</v>
      </c>
      <c r="E70" s="146" t="str">
        <f>'Crisis Indicator Data'!E67</f>
        <v>MRT</v>
      </c>
      <c r="F70" s="227">
        <f>IF('Crisis Indicator Data'!F67="x","x",IF(LOG('Crisis Indicator Data'!F67)&lt;F$4,0,IF(LOG('Crisis Indicator Data'!F67)&gt;F$3,10,10-(F$3-LOG('Crisis Indicator Data'!F67))/(F$3-F$4)*10)))</f>
        <v>7.7128907345638442</v>
      </c>
      <c r="G70" s="228">
        <f>IF('Crisis Indicator Data'!F67="x","x",IF(LEN(E70)&gt;3,('Crisis Indicator Data'!F67/VLOOKUP('Impact of the crisis'!$C70,'Regional Crises'!$B$1:$R$66,4,FALSE)),'Crisis Indicator Data'!F67/VLOOKUP('Impact of the crisis'!$E70,'Country Indicator Data'!$B$4:$P$300,15,FALSE)))</f>
        <v>0.19986416998156592</v>
      </c>
      <c r="H70" s="220">
        <f t="shared" ref="H70:H101" si="26">IF(G70="x","x",IF(G70&lt;H$4,0,IF(G70&gt;H$3,10,10-(H$3-G70)/(H$3-H$4)*10)))</f>
        <v>1.8353486732812847</v>
      </c>
      <c r="I70" s="220">
        <f t="shared" ref="I70:I101" si="27">IF(AND(H70="x",F70="x"),"x",AVERAGE(F70,H70))</f>
        <v>4.7741197039225645</v>
      </c>
      <c r="J70" s="220">
        <f>IF('Crisis Indicator Data'!G67="x","x",IF(LOG('Crisis Indicator Data'!G67)&lt;J$4,0,IF(LOG('Crisis Indicator Data'!G67)&gt;J$3,10,10-(J$3-LOG('Crisis Indicator Data'!G67))/(J$3-J$4)*10)))</f>
        <v>2.5837851961145883</v>
      </c>
      <c r="K70" s="228">
        <f>IF('Crisis Indicator Data'!G67="x","x",IF(LEN(E70)&gt;3,('Crisis Indicator Data'!G67/VLOOKUP('Impact of the crisis'!$C70,'Regional Crises'!$B$1:$R$66,5,FALSE)),'Crisis Indicator Data'!G67/VLOOKUP('Impact of the crisis'!$E70,'Country Indicator Data'!$B$4:$P$300,14,FALSE)))</f>
        <v>0.44600767403617758</v>
      </c>
      <c r="L70" s="220">
        <f t="shared" ref="L70:L101" si="28">IF(K70="x","x",IF(K70&lt;L$4,0,IF(K70&gt;L$3,10,10-(L$3-K70)/(L$3-L$4)*10)))</f>
        <v>4.4041179195573488</v>
      </c>
      <c r="M70" s="220">
        <f t="shared" ref="M70:M101" si="29">IF(AND(L70="x",J70="x"),"x",AVERAGE(J70,L70))</f>
        <v>3.4939515578359686</v>
      </c>
      <c r="N70" s="220">
        <f t="shared" ref="N70:N101" si="30">IF(AND(M70="x",I70="x"),"x",IF(OR(M70="x",I70="x"),AVERAGE(I70,M70),(10-GEOMEAN(((10-I70)/10*9+1),((10-M70)/10*9+1)))/9*10))</f>
        <v>4.1634586560520122</v>
      </c>
      <c r="O70" s="220">
        <f>IF('Crisis Indicator Data'!H67="x","x",IF('Crisis Indicator Data'!H67=0,0,IF(LOG('Crisis Indicator Data'!H67)&lt;O$4,0,IF(LOG('Crisis Indicator Data'!H67)&gt;O$3,10,10-(O$3-LOG('Crisis Indicator Data'!H67))/(O$3-O$4)*10))))</f>
        <v>3.6807535102815656</v>
      </c>
      <c r="P70" s="228">
        <f>IF('Crisis Indicator Data'!H67="x","x",'Crisis Indicator Data'!H67/'Crisis Indicator Data'!G67)</f>
        <v>0.1646866038508808</v>
      </c>
      <c r="Q70" s="220">
        <f t="shared" ref="Q70:Q101" si="31">IF(P70="x","x",IF(P70&lt;Q$4,0,IF(P70&gt;Q$3,10,10-(Q$3-P70)/(Q$3-Q$4)*10)))</f>
        <v>1.5624909479886941</v>
      </c>
      <c r="R70" s="220">
        <f t="shared" ref="R70:R101" si="32">IF(AND(Q70="x",O70="x"),"x",AVERAGE(O70,Q70))</f>
        <v>2.6216222291351299</v>
      </c>
      <c r="S70" s="220">
        <f>IF('Crisis Indicator Data'!I67="x","x",IF('Crisis Indicator Data'!I67=0,0,IF(LOG('Crisis Indicator Data'!I67)&lt;S$4,0,IF(LOG('Crisis Indicator Data'!I67)&gt;S$3,10,10-(S$3-LOG('Crisis Indicator Data'!I67))/(S$3-S$4)*10))))</f>
        <v>6.4709080657415337</v>
      </c>
      <c r="T70" s="228">
        <f>IF('Crisis Indicator Data'!H67="x","x",IF('Crisis Indicator Data'!I67="x","x",'Crisis Indicator Data'!I67/'Crisis Indicator Data'!H67))</f>
        <v>0.45771144278606968</v>
      </c>
      <c r="U70" s="220">
        <f t="shared" ref="U70:U101" si="33">IF(T70="x","x",IF(T70&lt;U$4,0,IF(T70&gt;U$3,10,10-(U$3-T70)/(U$3-U$4)*10)))</f>
        <v>10</v>
      </c>
      <c r="V70" s="220">
        <f t="shared" ref="V70:V101" si="34">IF(AND(U70="x",S70="x"),"x",AVERAGE(S70,U70))</f>
        <v>8.2354540328707664</v>
      </c>
      <c r="W70" s="220">
        <f>IF('Crisis Indicator Data'!L67="x","x",IF('Crisis Indicator Data'!L67=0,0,IF(LOG('Crisis Indicator Data'!L67)&lt;W$4,0,IF(LOG('Crisis Indicator Data'!L67)&gt;W$3,10,10-(W$3-LOG('Crisis Indicator Data'!L67))/(W$3-W$4)*10))))</f>
        <v>0</v>
      </c>
      <c r="X70" s="228">
        <f>IF(OR('Crisis Indicator Data'!L67="x",'Crisis Indicator Data'!H67="x"),"x",'Crisis Indicator Data'!L67/'Crisis Indicator Data'!H67)</f>
        <v>0</v>
      </c>
      <c r="Y70" s="220">
        <f t="shared" ref="Y70:Y101" si="35">IF(X70="x","x",IF(X70&lt;Y$4,0,IF(X70&gt;Y$3,10,10-(Y$3-X70)/(Y$3-Y$4)*10)))</f>
        <v>0</v>
      </c>
      <c r="Z70" s="220">
        <f t="shared" ref="Z70:Z101" si="36">IF(AND(Y70="x",W70="x"),"x",AVERAGE(W70,Y70))</f>
        <v>0</v>
      </c>
      <c r="AA70" s="220">
        <f t="shared" ref="AA70:AA101" si="37">IF(AND(V70="x",Z70="x"),"x",IF(OR(V70="x",Z70="x"),AVERAGE(V70,Z70),(10-GEOMEAN(((10-V70)/10*9+1),((10-Z70)/10*9+1)))/9*10))</f>
        <v>5.4585236227318639</v>
      </c>
      <c r="AB70" s="229">
        <f t="shared" ref="AB70:AB101" si="38">IF(AND(R70="x",AA70="x"),"x",IF(OR(R70="x",AA70="x"),AVERAGE(R70,AA70),(10-GEOMEAN(((10-R70)/10*9+1),((10-AA70)/10*9+1)))/9*10))</f>
        <v>4.1838043734971224</v>
      </c>
    </row>
    <row r="71" spans="1:28">
      <c r="A71" s="144" t="str">
        <f>'Crisis Indicator Data'!A68</f>
        <v>Climatic shocks in Mauritania</v>
      </c>
      <c r="B71" s="145" t="str">
        <f>'Crisis Indicator Data'!B68</f>
        <v>Drought/drier conditions,Floods</v>
      </c>
      <c r="C71" s="145" t="str">
        <f>'Crisis Indicator Data'!C68</f>
        <v>MRT003</v>
      </c>
      <c r="D71" s="145" t="str">
        <f>'Crisis Indicator Data'!D68</f>
        <v>Mauritania</v>
      </c>
      <c r="E71" s="146" t="str">
        <f>'Crisis Indicator Data'!E68</f>
        <v>MRT</v>
      </c>
      <c r="F71" s="227">
        <f>IF('Crisis Indicator Data'!F68="x","x",IF(LOG('Crisis Indicator Data'!F68)&lt;F$4,0,IF(LOG('Crisis Indicator Data'!F68)&gt;F$3,10,10-(F$3-LOG('Crisis Indicator Data'!F68))/(F$3-F$4)*10)))</f>
        <v>10</v>
      </c>
      <c r="G71" s="228">
        <f>IF('Crisis Indicator Data'!F68="x","x",IF(LEN(E71)&gt;3,('Crisis Indicator Data'!F68/VLOOKUP('Impact of the crisis'!$C71,'Regional Crises'!$B$1:$R$66,4,FALSE)),'Crisis Indicator Data'!F68/VLOOKUP('Impact of the crisis'!$E71,'Country Indicator Data'!$B$4:$P$300,15,FALSE)))</f>
        <v>1</v>
      </c>
      <c r="H71" s="220">
        <f t="shared" si="26"/>
        <v>10</v>
      </c>
      <c r="I71" s="220">
        <f t="shared" si="27"/>
        <v>10</v>
      </c>
      <c r="J71" s="220">
        <f>IF('Crisis Indicator Data'!G68="x","x",IF(LOG('Crisis Indicator Data'!G68)&lt;J$4,0,IF(LOG('Crisis Indicator Data'!G68)&gt;J$3,10,10-(J$3-LOG('Crisis Indicator Data'!G68))/(J$3-J$4)*10)))</f>
        <v>4.8415869786842514</v>
      </c>
      <c r="K71" s="228">
        <f>IF('Crisis Indicator Data'!G68="x","x",IF(LEN(E71)&gt;3,('Crisis Indicator Data'!G68/VLOOKUP('Impact of the crisis'!$C71,'Regional Crises'!$B$1:$R$66,5,FALSE)),'Crisis Indicator Data'!G68/VLOOKUP('Impact of the crisis'!$E71,'Country Indicator Data'!$B$4:$P$300,14,FALSE)))</f>
        <v>0.97277544308423169</v>
      </c>
      <c r="L71" s="220">
        <f t="shared" si="28"/>
        <v>9.7250044755983005</v>
      </c>
      <c r="M71" s="220">
        <f t="shared" si="29"/>
        <v>7.2832957271412759</v>
      </c>
      <c r="N71" s="220">
        <f t="shared" si="30"/>
        <v>9.0487997368489879</v>
      </c>
      <c r="O71" s="220">
        <f>IF('Crisis Indicator Data'!H68="x","x",IF('Crisis Indicator Data'!H68=0,0,IF(LOG('Crisis Indicator Data'!H68)&lt;O$4,0,IF(LOG('Crisis Indicator Data'!H68)&gt;O$3,10,10-(O$3-LOG('Crisis Indicator Data'!H68))/(O$3-O$4)*10))))</f>
        <v>5.8803638543526953</v>
      </c>
      <c r="P71" s="228">
        <f>IF('Crisis Indicator Data'!H68="x","x",'Crisis Indicator Data'!H68/'Crisis Indicator Data'!G68)</f>
        <v>0.3450413223140496</v>
      </c>
      <c r="Q71" s="220">
        <f t="shared" si="31"/>
        <v>3.3842557809499958</v>
      </c>
      <c r="R71" s="220">
        <f t="shared" si="32"/>
        <v>4.6323098176513451</v>
      </c>
      <c r="S71" s="220" t="str">
        <f>IF('Crisis Indicator Data'!I68="x","x",IF('Crisis Indicator Data'!I68=0,0,IF(LOG('Crisis Indicator Data'!I68)&lt;S$4,0,IF(LOG('Crisis Indicator Data'!I68)&gt;S$3,10,10-(S$3-LOG('Crisis Indicator Data'!I68))/(S$3-S$4)*10))))</f>
        <v>x</v>
      </c>
      <c r="T71" s="228" t="str">
        <f>IF('Crisis Indicator Data'!H68="x","x",IF('Crisis Indicator Data'!I68="x","x",'Crisis Indicator Data'!I68/'Crisis Indicator Data'!H68))</f>
        <v>x</v>
      </c>
      <c r="U71" s="220" t="str">
        <f t="shared" si="33"/>
        <v>x</v>
      </c>
      <c r="V71" s="220" t="str">
        <f t="shared" si="34"/>
        <v>x</v>
      </c>
      <c r="W71" s="220">
        <f>IF('Crisis Indicator Data'!L68="x","x",IF('Crisis Indicator Data'!L68=0,0,IF(LOG('Crisis Indicator Data'!L68)&lt;W$4,0,IF(LOG('Crisis Indicator Data'!L68)&gt;W$3,10,10-(W$3-LOG('Crisis Indicator Data'!L68))/(W$3-W$4)*10))))</f>
        <v>0</v>
      </c>
      <c r="X71" s="228">
        <f>IF(OR('Crisis Indicator Data'!L68="x",'Crisis Indicator Data'!H68="x"),"x",'Crisis Indicator Data'!L68/'Crisis Indicator Data'!H68)</f>
        <v>0</v>
      </c>
      <c r="Y71" s="220">
        <f t="shared" si="35"/>
        <v>0</v>
      </c>
      <c r="Z71" s="220">
        <f t="shared" si="36"/>
        <v>0</v>
      </c>
      <c r="AA71" s="220">
        <f t="shared" si="37"/>
        <v>0</v>
      </c>
      <c r="AB71" s="229">
        <f t="shared" si="38"/>
        <v>2.6266146005076774</v>
      </c>
    </row>
    <row r="72" spans="1:28">
      <c r="A72" s="144" t="str">
        <f>'Crisis Indicator Data'!A69</f>
        <v>Multiple crises in Mauritania</v>
      </c>
      <c r="B72" s="145" t="str">
        <f>'Crisis Indicator Data'!B69</f>
        <v>Drought/drier conditions,Floods,International Displacement</v>
      </c>
      <c r="C72" s="145" t="str">
        <f>'Crisis Indicator Data'!C69</f>
        <v>MRT004</v>
      </c>
      <c r="D72" s="145" t="str">
        <f>'Crisis Indicator Data'!D69</f>
        <v>Mauritania</v>
      </c>
      <c r="E72" s="146" t="str">
        <f>'Crisis Indicator Data'!E69</f>
        <v>MRT</v>
      </c>
      <c r="F72" s="227">
        <f>IF('Crisis Indicator Data'!F69="x","x",IF(LOG('Crisis Indicator Data'!F69)&lt;F$4,0,IF(LOG('Crisis Indicator Data'!F69)&gt;F$3,10,10-(F$3-LOG('Crisis Indicator Data'!F69))/(F$3-F$4)*10)))</f>
        <v>10</v>
      </c>
      <c r="G72" s="228">
        <f>IF('Crisis Indicator Data'!F69="x","x",IF(LEN(E72)&gt;3,('Crisis Indicator Data'!F69/VLOOKUP('Impact of the crisis'!$C72,'Regional Crises'!$B$1:$R$66,4,FALSE)),'Crisis Indicator Data'!F69/VLOOKUP('Impact of the crisis'!$E72,'Country Indicator Data'!$B$4:$P$300,15,FALSE)))</f>
        <v>1</v>
      </c>
      <c r="H72" s="220">
        <f t="shared" si="26"/>
        <v>10</v>
      </c>
      <c r="I72" s="220">
        <f t="shared" si="27"/>
        <v>10</v>
      </c>
      <c r="J72" s="220">
        <f>IF('Crisis Indicator Data'!G69="x","x",IF(LOG('Crisis Indicator Data'!G69)&lt;J$4,0,IF(LOG('Crisis Indicator Data'!G69)&gt;J$3,10,10-(J$3-LOG('Crisis Indicator Data'!G69))/(J$3-J$4)*10)))</f>
        <v>4.9215029876167016</v>
      </c>
      <c r="K72" s="228">
        <f>IF('Crisis Indicator Data'!G69="x","x",IF(LEN(E72)&gt;3,('Crisis Indicator Data'!G69/VLOOKUP('Impact of the crisis'!$C72,'Regional Crises'!$B$1:$R$66,5,FALSE)),'Crisis Indicator Data'!G69/VLOOKUP('Impact of the crisis'!$E72,'Country Indicator Data'!$B$4:$P$300,14,FALSE)))</f>
        <v>1</v>
      </c>
      <c r="L72" s="220">
        <f t="shared" si="28"/>
        <v>10</v>
      </c>
      <c r="M72" s="220">
        <f t="shared" si="29"/>
        <v>7.4607514938083508</v>
      </c>
      <c r="N72" s="220">
        <f t="shared" si="30"/>
        <v>9.0971709108230296</v>
      </c>
      <c r="O72" s="220">
        <f>IF('Crisis Indicator Data'!H69="x","x",IF('Crisis Indicator Data'!H69=0,0,IF(LOG('Crisis Indicator Data'!H69)&lt;O$4,0,IF(LOG('Crisis Indicator Data'!H69)&gt;O$3,10,10-(O$3-LOG('Crisis Indicator Data'!H69))/(O$3-O$4)*10))))</f>
        <v>6.1668469785967668</v>
      </c>
      <c r="P72" s="228">
        <f>IF('Crisis Indicator Data'!H69="x","x",'Crisis Indicator Data'!H69/'Crisis Indicator Data'!G69)</f>
        <v>0.40909921432486751</v>
      </c>
      <c r="Q72" s="220">
        <f t="shared" si="31"/>
        <v>4.031305195200682</v>
      </c>
      <c r="R72" s="220">
        <f t="shared" si="32"/>
        <v>5.0990760868987248</v>
      </c>
      <c r="S72" s="220">
        <f>IF('Crisis Indicator Data'!I69="x","x",IF('Crisis Indicator Data'!I69=0,0,IF(LOG('Crisis Indicator Data'!I69)&lt;S$4,0,IF(LOG('Crisis Indicator Data'!I69)&gt;S$3,10,10-(S$3-LOG('Crisis Indicator Data'!I69))/(S$3-S$4)*10))))</f>
        <v>6.4709080657415337</v>
      </c>
      <c r="T72" s="228">
        <f>IF('Crisis Indicator Data'!H69="x","x",IF('Crisis Indicator Data'!I69="x","x",'Crisis Indicator Data'!I69/'Crisis Indicator Data'!H69))</f>
        <v>8.2179544439481916E-2</v>
      </c>
      <c r="U72" s="220">
        <f t="shared" si="33"/>
        <v>5.4786362959654609</v>
      </c>
      <c r="V72" s="220">
        <f t="shared" si="34"/>
        <v>5.9747721808534973</v>
      </c>
      <c r="W72" s="220">
        <f>IF('Crisis Indicator Data'!L69="x","x",IF('Crisis Indicator Data'!L69=0,0,IF(LOG('Crisis Indicator Data'!L69)&lt;W$4,0,IF(LOG('Crisis Indicator Data'!L69)&gt;W$3,10,10-(W$3-LOG('Crisis Indicator Data'!L69))/(W$3-W$4)*10))))</f>
        <v>0</v>
      </c>
      <c r="X72" s="228">
        <f>IF(OR('Crisis Indicator Data'!L69="x",'Crisis Indicator Data'!H69="x"),"x",'Crisis Indicator Data'!L69/'Crisis Indicator Data'!H69)</f>
        <v>0</v>
      </c>
      <c r="Y72" s="220">
        <f t="shared" si="35"/>
        <v>0</v>
      </c>
      <c r="Z72" s="220">
        <f t="shared" si="36"/>
        <v>0</v>
      </c>
      <c r="AA72" s="220">
        <f t="shared" si="37"/>
        <v>3.5566136057559108</v>
      </c>
      <c r="AB72" s="229">
        <f t="shared" si="38"/>
        <v>4.371830467561642</v>
      </c>
    </row>
    <row r="73" spans="1:28">
      <c r="A73" s="144" t="str">
        <f>'Crisis Indicator Data'!A70</f>
        <v>Climatic shocks in Malawi</v>
      </c>
      <c r="B73" s="145" t="str">
        <f>'Crisis Indicator Data'!B70</f>
        <v>Drought/drier conditions,Cyclone,Floods,Political/economic crisis</v>
      </c>
      <c r="C73" s="145" t="str">
        <f>'Crisis Indicator Data'!C70</f>
        <v>MWI002</v>
      </c>
      <c r="D73" s="145" t="str">
        <f>'Crisis Indicator Data'!D70</f>
        <v>Malawi</v>
      </c>
      <c r="E73" s="146" t="str">
        <f>'Crisis Indicator Data'!E70</f>
        <v>MWI</v>
      </c>
      <c r="F73" s="227">
        <f>IF('Crisis Indicator Data'!F70="x","x",IF(LOG('Crisis Indicator Data'!F70)&lt;F$4,0,IF(LOG('Crisis Indicator Data'!F70)&gt;F$3,10,10-(F$3-LOG('Crisis Indicator Data'!F70))/(F$3-F$4)*10)))</f>
        <v>6.5783243624402106</v>
      </c>
      <c r="G73" s="228">
        <f>IF('Crisis Indicator Data'!F70="x","x",IF(LEN(E73)&gt;3,('Crisis Indicator Data'!F70/VLOOKUP('Impact of the crisis'!$C73,'Regional Crises'!$B$1:$R$66,4,FALSE)),'Crisis Indicator Data'!F70/VLOOKUP('Impact of the crisis'!$E73,'Country Indicator Data'!$B$4:$P$300,15,FALSE)))</f>
        <v>0.9978786593126856</v>
      </c>
      <c r="H73" s="220">
        <f t="shared" si="26"/>
        <v>9.9783536664559751</v>
      </c>
      <c r="I73" s="220">
        <f t="shared" si="27"/>
        <v>8.2783390144480933</v>
      </c>
      <c r="J73" s="220">
        <f>IF('Crisis Indicator Data'!G70="x","x",IF(LOG('Crisis Indicator Data'!G70)&lt;J$4,0,IF(LOG('Crisis Indicator Data'!G70)&gt;J$3,10,10-(J$3-LOG('Crisis Indicator Data'!G70))/(J$3-J$4)*10)))</f>
        <v>9.0330209747503734</v>
      </c>
      <c r="K73" s="228">
        <f>IF('Crisis Indicator Data'!G70="x","x",IF(LEN(E73)&gt;3,('Crisis Indicator Data'!G70/VLOOKUP('Impact of the crisis'!$C73,'Regional Crises'!$B$1:$R$66,5,FALSE)),'Crisis Indicator Data'!G70/VLOOKUP('Impact of the crisis'!$E73,'Country Indicator Data'!$B$4:$P$300,14,FALSE)))</f>
        <v>0.99376810322127618</v>
      </c>
      <c r="L73" s="220">
        <f t="shared" si="28"/>
        <v>9.9370515476896593</v>
      </c>
      <c r="M73" s="220">
        <f t="shared" si="29"/>
        <v>9.4850362612200172</v>
      </c>
      <c r="N73" s="220">
        <f t="shared" si="30"/>
        <v>8.9648819849791881</v>
      </c>
      <c r="O73" s="220">
        <f>IF('Crisis Indicator Data'!H70="x","x",IF('Crisis Indicator Data'!H70=0,0,IF(LOG('Crisis Indicator Data'!H70)&lt;O$4,0,IF(LOG('Crisis Indicator Data'!H70)&gt;O$3,10,10-(O$3-LOG('Crisis Indicator Data'!H70))/(O$3-O$4)*10))))</f>
        <v>8.3908069484921519</v>
      </c>
      <c r="P73" s="228">
        <f>IF('Crisis Indicator Data'!H70="x","x",'Crisis Indicator Data'!H70/'Crisis Indicator Data'!G70)</f>
        <v>0.45950362126832717</v>
      </c>
      <c r="Q73" s="220">
        <f t="shared" si="31"/>
        <v>4.5404406188719921</v>
      </c>
      <c r="R73" s="220">
        <f t="shared" si="32"/>
        <v>6.465623783682072</v>
      </c>
      <c r="S73" s="220">
        <f>IF('Crisis Indicator Data'!I70="x","x",IF('Crisis Indicator Data'!I70=0,0,IF(LOG('Crisis Indicator Data'!I70)&lt;S$4,0,IF(LOG('Crisis Indicator Data'!I70)&gt;S$3,10,10-(S$3-LOG('Crisis Indicator Data'!I70))/(S$3-S$4)*10))))</f>
        <v>6.3431659658287289</v>
      </c>
      <c r="T73" s="228">
        <f>IF('Crisis Indicator Data'!H70="x","x",IF('Crisis Indicator Data'!I70="x","x",'Crisis Indicator Data'!I70/'Crisis Indicator Data'!H70))</f>
        <v>1.5953868332532435E-2</v>
      </c>
      <c r="U73" s="220">
        <f t="shared" si="33"/>
        <v>1.063591222168828</v>
      </c>
      <c r="V73" s="220">
        <f t="shared" si="34"/>
        <v>3.7033785939987784</v>
      </c>
      <c r="W73" s="220" t="str">
        <f>IF('Crisis Indicator Data'!L70="x","x",IF('Crisis Indicator Data'!L70=0,0,IF(LOG('Crisis Indicator Data'!L70)&lt;W$4,0,IF(LOG('Crisis Indicator Data'!L70)&gt;W$3,10,10-(W$3-LOG('Crisis Indicator Data'!L70))/(W$3-W$4)*10))))</f>
        <v>x</v>
      </c>
      <c r="X73" s="228" t="str">
        <f>IF(OR('Crisis Indicator Data'!L70="x",'Crisis Indicator Data'!H70="x"),"x",'Crisis Indicator Data'!L70/'Crisis Indicator Data'!H70)</f>
        <v>x</v>
      </c>
      <c r="Y73" s="220" t="str">
        <f t="shared" si="35"/>
        <v>x</v>
      </c>
      <c r="Z73" s="220" t="str">
        <f t="shared" si="36"/>
        <v>x</v>
      </c>
      <c r="AA73" s="220">
        <f t="shared" si="37"/>
        <v>3.7033785939987784</v>
      </c>
      <c r="AB73" s="229">
        <f t="shared" si="38"/>
        <v>5.2448919255343087</v>
      </c>
    </row>
    <row r="74" spans="1:28">
      <c r="A74" s="144" t="str">
        <f>'Crisis Indicator Data'!A71</f>
        <v>International Displacement to Malaysia</v>
      </c>
      <c r="B74" s="145" t="str">
        <f>'Crisis Indicator Data'!B71</f>
        <v>International Displacement</v>
      </c>
      <c r="C74" s="145" t="str">
        <f>'Crisis Indicator Data'!C71</f>
        <v>MYS001</v>
      </c>
      <c r="D74" s="145" t="str">
        <f>'Crisis Indicator Data'!D71</f>
        <v>Malaysia</v>
      </c>
      <c r="E74" s="146" t="str">
        <f>'Crisis Indicator Data'!E71</f>
        <v>MYS</v>
      </c>
      <c r="F74" s="227">
        <f>IF('Crisis Indicator Data'!F71="x","x",IF(LOG('Crisis Indicator Data'!F71)&lt;F$4,0,IF(LOG('Crisis Indicator Data'!F71)&gt;F$3,10,10-(F$3-LOG('Crisis Indicator Data'!F71))/(F$3-F$4)*10)))</f>
        <v>3.2135699018598505</v>
      </c>
      <c r="G74" s="228">
        <f>IF('Crisis Indicator Data'!F71="x","x",IF(LEN(E74)&gt;3,('Crisis Indicator Data'!F71/VLOOKUP('Impact of the crisis'!$C74,'Regional Crises'!$B$1:$R$66,4,FALSE)),'Crisis Indicator Data'!F71/VLOOKUP('Impact of the crisis'!$E74,'Country Indicator Data'!$B$4:$P$300,15,FALSE)))</f>
        <v>2.8020088266626084E-2</v>
      </c>
      <c r="H74" s="220">
        <f t="shared" si="26"/>
        <v>8.183763537373423E-2</v>
      </c>
      <c r="I74" s="220">
        <f t="shared" si="27"/>
        <v>1.6477037686167924</v>
      </c>
      <c r="J74" s="220">
        <f>IF('Crisis Indicator Data'!G71="x","x",IF(LOG('Crisis Indicator Data'!G71)&lt;J$4,0,IF(LOG('Crisis Indicator Data'!G71)&gt;J$3,10,10-(J$3-LOG('Crisis Indicator Data'!G71))/(J$3-J$4)*10)))</f>
        <v>7.0205229565561327</v>
      </c>
      <c r="K74" s="228">
        <f>IF('Crisis Indicator Data'!G71="x","x",IF(LEN(E74)&gt;3,('Crisis Indicator Data'!G71/VLOOKUP('Impact of the crisis'!$C74,'Regional Crises'!$B$1:$R$66,5,FALSE)),'Crisis Indicator Data'!G71/VLOOKUP('Impact of the crisis'!$E74,'Country Indicator Data'!$B$4:$P$300,14,FALSE)))</f>
        <v>0.33010049076887121</v>
      </c>
      <c r="L74" s="220">
        <f t="shared" si="28"/>
        <v>3.2333382905946584</v>
      </c>
      <c r="M74" s="220">
        <f t="shared" si="29"/>
        <v>5.1269306235753955</v>
      </c>
      <c r="N74" s="220">
        <f t="shared" si="30"/>
        <v>3.5857714134923571</v>
      </c>
      <c r="O74" s="220">
        <f>IF('Crisis Indicator Data'!H71="x","x",IF('Crisis Indicator Data'!H71=0,0,IF(LOG('Crisis Indicator Data'!H71)&lt;O$4,0,IF(LOG('Crisis Indicator Data'!H71)&gt;O$3,10,10-(O$3-LOG('Crisis Indicator Data'!H71))/(O$3-O$4)*10))))</f>
        <v>2.781512503836435</v>
      </c>
      <c r="P74" s="228">
        <f>IF('Crisis Indicator Data'!H71="x","x",'Crisis Indicator Data'!H71/'Crisis Indicator Data'!G71)</f>
        <v>1.9115044247787611E-2</v>
      </c>
      <c r="Q74" s="220">
        <f t="shared" si="31"/>
        <v>9.2071154018057655E-2</v>
      </c>
      <c r="R74" s="220">
        <f t="shared" si="32"/>
        <v>1.4367918289272463</v>
      </c>
      <c r="S74" s="220">
        <f>IF('Crisis Indicator Data'!I71="x","x",IF('Crisis Indicator Data'!I71=0,0,IF(LOG('Crisis Indicator Data'!I71)&lt;S$4,0,IF(LOG('Crisis Indicator Data'!I71)&gt;S$3,10,10-(S$3-LOG('Crisis Indicator Data'!I71))/(S$3-S$4)*10))))</f>
        <v>6.6698678604312303</v>
      </c>
      <c r="T74" s="228">
        <f>IF('Crisis Indicator Data'!H71="x","x",IF('Crisis Indicator Data'!I71="x","x",'Crisis Indicator Data'!I71/'Crisis Indicator Data'!H71))</f>
        <v>1</v>
      </c>
      <c r="U74" s="220">
        <f t="shared" si="33"/>
        <v>10</v>
      </c>
      <c r="V74" s="220">
        <f t="shared" si="34"/>
        <v>8.334933930215616</v>
      </c>
      <c r="W74" s="220">
        <f>IF('Crisis Indicator Data'!L71="x","x",IF('Crisis Indicator Data'!L71=0,0,IF(LOG('Crisis Indicator Data'!L71)&lt;W$4,0,IF(LOG('Crisis Indicator Data'!L71)&gt;W$3,10,10-(W$3-LOG('Crisis Indicator Data'!L71))/(W$3-W$4)*10))))</f>
        <v>0</v>
      </c>
      <c r="X74" s="228">
        <f>IF(OR('Crisis Indicator Data'!L71="x",'Crisis Indicator Data'!H71="x"),"x",'Crisis Indicator Data'!L71/'Crisis Indicator Data'!H71)</f>
        <v>0</v>
      </c>
      <c r="Y74" s="220">
        <f t="shared" si="35"/>
        <v>0</v>
      </c>
      <c r="Z74" s="220">
        <f t="shared" si="36"/>
        <v>0</v>
      </c>
      <c r="AA74" s="220">
        <f t="shared" si="37"/>
        <v>5.5571563830762249</v>
      </c>
      <c r="AB74" s="229">
        <f t="shared" si="38"/>
        <v>3.7809861928164628</v>
      </c>
    </row>
    <row r="75" spans="1:28">
      <c r="A75" s="144" t="str">
        <f>'Crisis Indicator Data'!A72</f>
        <v>Drought in Namibia</v>
      </c>
      <c r="B75" s="145" t="str">
        <f>'Crisis Indicator Data'!B72</f>
        <v>Drought/drier conditions</v>
      </c>
      <c r="C75" s="145" t="str">
        <f>'Crisis Indicator Data'!C72</f>
        <v>NAM002</v>
      </c>
      <c r="D75" s="145" t="str">
        <f>'Crisis Indicator Data'!D72</f>
        <v>Namibia</v>
      </c>
      <c r="E75" s="146" t="str">
        <f>'Crisis Indicator Data'!E72</f>
        <v>NAM</v>
      </c>
      <c r="F75" s="227">
        <f>IF('Crisis Indicator Data'!F72="x","x",IF(LOG('Crisis Indicator Data'!F72)&lt;F$4,0,IF(LOG('Crisis Indicator Data'!F72)&gt;F$3,10,10-(F$3-LOG('Crisis Indicator Data'!F72))/(F$3-F$4)*10)))</f>
        <v>9.7185094677805193</v>
      </c>
      <c r="G75" s="228">
        <f>IF('Crisis Indicator Data'!F72="x","x",IF(LEN(E75)&gt;3,('Crisis Indicator Data'!F72/VLOOKUP('Impact of the crisis'!$C75,'Regional Crises'!$B$1:$R$66,4,FALSE)),'Crisis Indicator Data'!F72/VLOOKUP('Impact of the crisis'!$E75,'Country Indicator Data'!$B$4:$P$300,15,FALSE)))</f>
        <v>1</v>
      </c>
      <c r="H75" s="220">
        <f t="shared" si="26"/>
        <v>10</v>
      </c>
      <c r="I75" s="220">
        <f t="shared" si="27"/>
        <v>9.8592547338902605</v>
      </c>
      <c r="J75" s="220">
        <f>IF('Crisis Indicator Data'!G72="x","x",IF(LOG('Crisis Indicator Data'!G72)&lt;J$4,0,IF(LOG('Crisis Indicator Data'!G72)&gt;J$3,10,10-(J$3-LOG('Crisis Indicator Data'!G72))/(J$3-J$4)*10)))</f>
        <v>3.2019630666867069</v>
      </c>
      <c r="K75" s="228">
        <f>IF('Crisis Indicator Data'!G72="x","x",IF(LEN(E75)&gt;3,('Crisis Indicator Data'!G72/VLOOKUP('Impact of the crisis'!$C75,'Regional Crises'!$B$1:$R$66,5,FALSE)),'Crisis Indicator Data'!G72/VLOOKUP('Impact of the crisis'!$E75,'Country Indicator Data'!$B$4:$P$300,14,FALSE)))</f>
        <v>0.9584522676815731</v>
      </c>
      <c r="L75" s="220">
        <f t="shared" si="28"/>
        <v>9.5803259361775055</v>
      </c>
      <c r="M75" s="220">
        <f t="shared" si="29"/>
        <v>6.3911445014321062</v>
      </c>
      <c r="N75" s="220">
        <f t="shared" si="30"/>
        <v>8.6803251681296771</v>
      </c>
      <c r="O75" s="220">
        <f>IF('Crisis Indicator Data'!H72="x","x",IF('Crisis Indicator Data'!H72=0,0,IF(LOG('Crisis Indicator Data'!H72)&lt;O$4,0,IF(LOG('Crisis Indicator Data'!H72)&gt;O$3,10,10-(O$3-LOG('Crisis Indicator Data'!H72))/(O$3-O$4)*10))))</f>
        <v>5.6603566629113393</v>
      </c>
      <c r="P75" s="228">
        <f>IF('Crisis Indicator Data'!H72="x","x",'Crisis Indicator Data'!H72/'Crisis Indicator Data'!G72)</f>
        <v>0.52217074784910655</v>
      </c>
      <c r="Q75" s="220">
        <f t="shared" si="31"/>
        <v>5.1734418974657226</v>
      </c>
      <c r="R75" s="220">
        <f t="shared" si="32"/>
        <v>5.416899280188531</v>
      </c>
      <c r="S75" s="220">
        <f>IF('Crisis Indicator Data'!I72="x","x",IF('Crisis Indicator Data'!I72=0,0,IF(LOG('Crisis Indicator Data'!I72)&lt;S$4,0,IF(LOG('Crisis Indicator Data'!I72)&gt;S$3,10,10-(S$3-LOG('Crisis Indicator Data'!I72))/(S$3-S$4)*10))))</f>
        <v>1.3632035849133217</v>
      </c>
      <c r="T75" s="228">
        <f>IF('Crisis Indicator Data'!H72="x","x",IF('Crisis Indicator Data'!I72="x","x",'Crisis Indicator Data'!I72/'Crisis Indicator Data'!H72))</f>
        <v>1.9011406844106464E-3</v>
      </c>
      <c r="U75" s="220">
        <f t="shared" si="33"/>
        <v>0.12674271229404255</v>
      </c>
      <c r="V75" s="220">
        <f t="shared" si="34"/>
        <v>0.74497314860368213</v>
      </c>
      <c r="W75" s="220" t="str">
        <f>IF('Crisis Indicator Data'!L72="x","x",IF('Crisis Indicator Data'!L72=0,0,IF(LOG('Crisis Indicator Data'!L72)&lt;W$4,0,IF(LOG('Crisis Indicator Data'!L72)&gt;W$3,10,10-(W$3-LOG('Crisis Indicator Data'!L72))/(W$3-W$4)*10))))</f>
        <v>x</v>
      </c>
      <c r="X75" s="228" t="str">
        <f>IF(OR('Crisis Indicator Data'!L72="x",'Crisis Indicator Data'!H72="x"),"x",'Crisis Indicator Data'!L72/'Crisis Indicator Data'!H72)</f>
        <v>x</v>
      </c>
      <c r="Y75" s="220" t="str">
        <f t="shared" si="35"/>
        <v>x</v>
      </c>
      <c r="Z75" s="220" t="str">
        <f t="shared" si="36"/>
        <v>x</v>
      </c>
      <c r="AA75" s="220">
        <f t="shared" si="37"/>
        <v>0.74497314860368213</v>
      </c>
      <c r="AB75" s="229">
        <f t="shared" si="38"/>
        <v>3.4282089623729473</v>
      </c>
    </row>
    <row r="76" spans="1:28">
      <c r="A76" s="144" t="str">
        <f>'Crisis Indicator Data'!A73</f>
        <v>Complex crisis in Niger</v>
      </c>
      <c r="B76" s="145" t="str">
        <f>'Crisis Indicator Data'!B73</f>
        <v>Conflict/ Violence,Drought/drier conditions,Floods</v>
      </c>
      <c r="C76" s="145" t="str">
        <f>'Crisis Indicator Data'!C73</f>
        <v>NER006</v>
      </c>
      <c r="D76" s="145" t="str">
        <f>'Crisis Indicator Data'!D73</f>
        <v>Niger</v>
      </c>
      <c r="E76" s="146" t="str">
        <f>'Crisis Indicator Data'!E73</f>
        <v>NER</v>
      </c>
      <c r="F76" s="227">
        <f>IF('Crisis Indicator Data'!F73="x","x",IF(LOG('Crisis Indicator Data'!F73)&lt;F$4,0,IF(LOG('Crisis Indicator Data'!F73)&gt;F$3,10,10-(F$3-LOG('Crisis Indicator Data'!F73))/(F$3-F$4)*10)))</f>
        <v>8.821894645286644</v>
      </c>
      <c r="G76" s="228">
        <f>IF('Crisis Indicator Data'!F73="x","x",IF(LEN(E76)&gt;3,('Crisis Indicator Data'!F73/VLOOKUP('Impact of the crisis'!$C76,'Regional Crises'!$B$1:$R$66,4,FALSE)),'Crisis Indicator Data'!F73/VLOOKUP('Impact of the crisis'!$E76,'Country Indicator Data'!$B$4:$P$300,15,FALSE)))</f>
        <v>0.34986026683508331</v>
      </c>
      <c r="H76" s="220">
        <f t="shared" si="26"/>
        <v>3.3659210901539112</v>
      </c>
      <c r="I76" s="220">
        <f t="shared" si="27"/>
        <v>6.0939078677202776</v>
      </c>
      <c r="J76" s="220">
        <f>IF('Crisis Indicator Data'!G73="x","x",IF(LOG('Crisis Indicator Data'!G73)&lt;J$4,0,IF(LOG('Crisis Indicator Data'!G73)&gt;J$3,10,10-(J$3-LOG('Crisis Indicator Data'!G73))/(J$3-J$4)*10)))</f>
        <v>8.6739675663396145</v>
      </c>
      <c r="K76" s="228">
        <f>IF('Crisis Indicator Data'!G73="x","x",IF(LEN(E76)&gt;3,('Crisis Indicator Data'!G73/VLOOKUP('Impact of the crisis'!$C76,'Regional Crises'!$B$1:$R$66,5,FALSE)),'Crisis Indicator Data'!G73/VLOOKUP('Impact of the crisis'!$E76,'Country Indicator Data'!$B$4:$P$300,14,FALSE)))</f>
        <v>0.69984605695892521</v>
      </c>
      <c r="L76" s="220">
        <f t="shared" si="28"/>
        <v>6.968141989484093</v>
      </c>
      <c r="M76" s="220">
        <f t="shared" si="29"/>
        <v>7.8210547779118542</v>
      </c>
      <c r="N76" s="220">
        <f t="shared" si="30"/>
        <v>7.0482449668890466</v>
      </c>
      <c r="O76" s="220">
        <f>IF('Crisis Indicator Data'!H73="x","x",IF('Crisis Indicator Data'!H73=0,0,IF(LOG('Crisis Indicator Data'!H73)&lt;O$4,0,IF(LOG('Crisis Indicator Data'!H73)&gt;O$3,10,10-(O$3-LOG('Crisis Indicator Data'!H73))/(O$3-O$4)*10))))</f>
        <v>8.4768258093470639</v>
      </c>
      <c r="P76" s="228">
        <f>IF('Crisis Indicator Data'!H73="x","x",'Crisis Indicator Data'!H73/'Crisis Indicator Data'!G73)</f>
        <v>0.55201719742038691</v>
      </c>
      <c r="Q76" s="220">
        <f t="shared" si="31"/>
        <v>5.4749211860645142</v>
      </c>
      <c r="R76" s="220">
        <f t="shared" si="32"/>
        <v>6.9758734977057895</v>
      </c>
      <c r="S76" s="220">
        <f>IF('Crisis Indicator Data'!I73="x","x",IF('Crisis Indicator Data'!I73=0,0,IF(LOG('Crisis Indicator Data'!I73)&lt;S$4,0,IF(LOG('Crisis Indicator Data'!I73)&gt;S$3,10,10-(S$3-LOG('Crisis Indicator Data'!I73))/(S$3-S$4)*10))))</f>
        <v>7.929275027829247</v>
      </c>
      <c r="T76" s="228">
        <f>IF('Crisis Indicator Data'!H73="x","x",IF('Crisis Indicator Data'!I73="x","x",'Crisis Indicator Data'!I73/'Crisis Indicator Data'!H73))</f>
        <v>5.3975729034595181E-2</v>
      </c>
      <c r="U76" s="220">
        <f t="shared" si="33"/>
        <v>3.5983819356396793</v>
      </c>
      <c r="V76" s="220">
        <f t="shared" si="34"/>
        <v>5.7638284817344632</v>
      </c>
      <c r="W76" s="220">
        <f>IF('Crisis Indicator Data'!L73="x","x",IF('Crisis Indicator Data'!L73=0,0,IF(LOG('Crisis Indicator Data'!L73)&lt;W$4,0,IF(LOG('Crisis Indicator Data'!L73)&gt;W$3,10,10-(W$3-LOG('Crisis Indicator Data'!L73))/(W$3-W$4)*10))))</f>
        <v>8.702040168402478</v>
      </c>
      <c r="X76" s="228">
        <f>IF(OR('Crisis Indicator Data'!L73="x",'Crisis Indicator Data'!H73="x"),"x",'Crisis Indicator Data'!L73/'Crisis Indicator Data'!H73)</f>
        <v>1.0061583046549539E-4</v>
      </c>
      <c r="Y76" s="220">
        <f t="shared" si="35"/>
        <v>10</v>
      </c>
      <c r="Z76" s="220">
        <f t="shared" si="36"/>
        <v>9.3510200842012381</v>
      </c>
      <c r="AA76" s="220">
        <f t="shared" si="37"/>
        <v>8.0432610211756739</v>
      </c>
      <c r="AB76" s="229">
        <f t="shared" si="38"/>
        <v>7.5493293822301961</v>
      </c>
    </row>
    <row r="77" spans="1:28">
      <c r="A77" s="144" t="str">
        <f>'Crisis Indicator Data'!A74</f>
        <v>Conflict in the BAY states</v>
      </c>
      <c r="B77" s="145" t="str">
        <f>'Crisis Indicator Data'!B74</f>
        <v>Conflict/ Violence</v>
      </c>
      <c r="C77" s="145" t="str">
        <f>'Crisis Indicator Data'!C74</f>
        <v>NGA004</v>
      </c>
      <c r="D77" s="145" t="str">
        <f>'Crisis Indicator Data'!D74</f>
        <v>Nigeria</v>
      </c>
      <c r="E77" s="146" t="str">
        <f>'Crisis Indicator Data'!E74</f>
        <v>NGA</v>
      </c>
      <c r="F77" s="227">
        <f>IF('Crisis Indicator Data'!F74="x","x",IF(LOG('Crisis Indicator Data'!F74)&lt;F$4,0,IF(LOG('Crisis Indicator Data'!F74)&gt;F$3,10,10-(F$3-LOG('Crisis Indicator Data'!F74))/(F$3-F$4)*10)))</f>
        <v>7.3281054503577474</v>
      </c>
      <c r="G77" s="228">
        <f>IF('Crisis Indicator Data'!F74="x","x",IF(LEN(E77)&gt;3,('Crisis Indicator Data'!F74/VLOOKUP('Impact of the crisis'!$C77,'Regional Crises'!$B$1:$R$66,4,FALSE)),'Crisis Indicator Data'!F74/VLOOKUP('Impact of the crisis'!$E77,'Country Indicator Data'!$B$4:$P$300,15,FALSE)))</f>
        <v>0.17338954950206967</v>
      </c>
      <c r="H77" s="220">
        <f t="shared" si="26"/>
        <v>1.5651994847149968</v>
      </c>
      <c r="I77" s="220">
        <f t="shared" si="27"/>
        <v>4.4466524675363726</v>
      </c>
      <c r="J77" s="220">
        <f>IF('Crisis Indicator Data'!G74="x","x",IF(LOG('Crisis Indicator Data'!G74)&lt;J$4,0,IF(LOG('Crisis Indicator Data'!G74)&gt;J$3,10,10-(J$3-LOG('Crisis Indicator Data'!G74))/(J$3-J$4)*10)))</f>
        <v>8.3457142484761047</v>
      </c>
      <c r="K77" s="228">
        <f>IF('Crisis Indicator Data'!G74="x","x",IF(LEN(E77)&gt;3,('Crisis Indicator Data'!G74/VLOOKUP('Impact of the crisis'!$C77,'Regional Crises'!$B$1:$R$66,5,FALSE)),'Crisis Indicator Data'!G74/VLOOKUP('Impact of the crisis'!$E77,'Country Indicator Data'!$B$4:$P$300,14,FALSE)))</f>
        <v>7.3666017687433999E-2</v>
      </c>
      <c r="L77" s="220">
        <f t="shared" si="28"/>
        <v>0.64309108775185742</v>
      </c>
      <c r="M77" s="220">
        <f t="shared" si="29"/>
        <v>4.494402668113981</v>
      </c>
      <c r="N77" s="220">
        <f t="shared" si="30"/>
        <v>4.470570487415916</v>
      </c>
      <c r="O77" s="220">
        <f>IF('Crisis Indicator Data'!H74="x","x",IF('Crisis Indicator Data'!H74=0,0,IF(LOG('Crisis Indicator Data'!H74)&lt;O$4,0,IF(LOG('Crisis Indicator Data'!H74)&gt;O$3,10,10-(O$3-LOG('Crisis Indicator Data'!H74))/(O$3-O$4)*10))))</f>
        <v>9.1728571242380532</v>
      </c>
      <c r="P77" s="228">
        <f>IF('Crisis Indicator Data'!H74="x","x",'Crisis Indicator Data'!H74/'Crisis Indicator Data'!G74)</f>
        <v>1</v>
      </c>
      <c r="Q77" s="220">
        <f t="shared" si="31"/>
        <v>10</v>
      </c>
      <c r="R77" s="220">
        <f t="shared" si="32"/>
        <v>9.5864285621190266</v>
      </c>
      <c r="S77" s="220">
        <f>IF('Crisis Indicator Data'!I74="x","x",IF('Crisis Indicator Data'!I74=0,0,IF(LOG('Crisis Indicator Data'!I74)&lt;S$4,0,IF(LOG('Crisis Indicator Data'!I74)&gt;S$3,10,10-(S$3-LOG('Crisis Indicator Data'!I74))/(S$3-S$4)*10))))</f>
        <v>10</v>
      </c>
      <c r="T77" s="228">
        <f>IF('Crisis Indicator Data'!H74="x","x",IF('Crisis Indicator Data'!I74="x","x",'Crisis Indicator Data'!I74/'Crisis Indicator Data'!H74))</f>
        <v>0.27353155271851726</v>
      </c>
      <c r="U77" s="220">
        <f t="shared" si="33"/>
        <v>10</v>
      </c>
      <c r="V77" s="220">
        <f t="shared" si="34"/>
        <v>10</v>
      </c>
      <c r="W77" s="220">
        <f>IF('Crisis Indicator Data'!L74="x","x",IF('Crisis Indicator Data'!L74=0,0,IF(LOG('Crisis Indicator Data'!L74)&lt;W$4,0,IF(LOG('Crisis Indicator Data'!L74)&gt;W$3,10,10-(W$3-LOG('Crisis Indicator Data'!L74))/(W$3-W$4)*10))))</f>
        <v>10</v>
      </c>
      <c r="X77" s="228">
        <f>IF(OR('Crisis Indicator Data'!L74="x",'Crisis Indicator Data'!H74="x"),"x",'Crisis Indicator Data'!L74/'Crisis Indicator Data'!H74)</f>
        <v>1.9922728036284227E-4</v>
      </c>
      <c r="Y77" s="220">
        <f t="shared" si="35"/>
        <v>10</v>
      </c>
      <c r="Z77" s="220">
        <f t="shared" si="36"/>
        <v>10</v>
      </c>
      <c r="AA77" s="220">
        <f t="shared" si="37"/>
        <v>10</v>
      </c>
      <c r="AB77" s="229">
        <f t="shared" si="38"/>
        <v>9.8095383236334701</v>
      </c>
    </row>
    <row r="78" spans="1:28">
      <c r="A78" s="144" t="str">
        <f>'Crisis Indicator Data'!A75</f>
        <v>Conflict in North West Nigeria</v>
      </c>
      <c r="B78" s="145" t="str">
        <f>'Crisis Indicator Data'!B75</f>
        <v>Conflict/ Violence</v>
      </c>
      <c r="C78" s="145" t="str">
        <f>'Crisis Indicator Data'!C75</f>
        <v>NGA007</v>
      </c>
      <c r="D78" s="145" t="str">
        <f>'Crisis Indicator Data'!D75</f>
        <v>Nigeria</v>
      </c>
      <c r="E78" s="146" t="str">
        <f>'Crisis Indicator Data'!E75</f>
        <v>NGA</v>
      </c>
      <c r="F78" s="227">
        <f>IF('Crisis Indicator Data'!F75="x","x",IF(LOG('Crisis Indicator Data'!F75)&lt;F$4,0,IF(LOG('Crisis Indicator Data'!F75)&gt;F$3,10,10-(F$3-LOG('Crisis Indicator Data'!F75))/(F$3-F$4)*10)))</f>
        <v>7.4244290063289613</v>
      </c>
      <c r="G78" s="228">
        <f>IF('Crisis Indicator Data'!F75="x","x",IF(LEN(E78)&gt;3,('Crisis Indicator Data'!F75/VLOOKUP('Impact of the crisis'!$C78,'Regional Crises'!$B$1:$R$66,4,FALSE)),'Crisis Indicator Data'!F75/VLOOKUP('Impact of the crisis'!$E78,'Country Indicator Data'!$B$4:$P$300,15,FALSE)))</f>
        <v>0.18531901577785831</v>
      </c>
      <c r="H78" s="220">
        <f t="shared" si="26"/>
        <v>1.6869287324271269</v>
      </c>
      <c r="I78" s="220">
        <f t="shared" si="27"/>
        <v>4.5556788693780437</v>
      </c>
      <c r="J78" s="220">
        <f>IF('Crisis Indicator Data'!G75="x","x",IF(LOG('Crisis Indicator Data'!G75)&lt;J$4,0,IF(LOG('Crisis Indicator Data'!G75)&gt;J$3,10,10-(J$3-LOG('Crisis Indicator Data'!G75))/(J$3-J$4)*10)))</f>
        <v>10</v>
      </c>
      <c r="K78" s="228">
        <f>IF('Crisis Indicator Data'!G75="x","x",IF(LEN(E78)&gt;3,('Crisis Indicator Data'!G75/VLOOKUP('Impact of the crisis'!$C78,'Regional Crises'!$B$1:$R$66,5,FALSE)),'Crisis Indicator Data'!G75/VLOOKUP('Impact of the crisis'!$E78,'Country Indicator Data'!$B$4:$P$300,14,FALSE)))</f>
        <v>0.16322927666314677</v>
      </c>
      <c r="L78" s="220">
        <f t="shared" si="28"/>
        <v>1.5477704713449167</v>
      </c>
      <c r="M78" s="220">
        <f t="shared" si="29"/>
        <v>5.7738852356724584</v>
      </c>
      <c r="N78" s="220">
        <f t="shared" si="30"/>
        <v>5.1960605969343687</v>
      </c>
      <c r="O78" s="220">
        <f>IF('Crisis Indicator Data'!H75="x","x",IF('Crisis Indicator Data'!H75=0,0,IF(LOG('Crisis Indicator Data'!H75)&lt;O$4,0,IF(LOG('Crisis Indicator Data'!H75)&gt;O$3,10,10-(O$3-LOG('Crisis Indicator Data'!H75))/(O$3-O$4)*10))))</f>
        <v>9.6782695107911341</v>
      </c>
      <c r="P78" s="228">
        <f>IF('Crisis Indicator Data'!H75="x","x",'Crisis Indicator Data'!H75/'Crisis Indicator Data'!G75)</f>
        <v>0.63987162640250683</v>
      </c>
      <c r="Q78" s="220">
        <f t="shared" si="31"/>
        <v>6.362339660631382</v>
      </c>
      <c r="R78" s="220">
        <f t="shared" si="32"/>
        <v>8.0203045857112585</v>
      </c>
      <c r="S78" s="220">
        <f>IF('Crisis Indicator Data'!I75="x","x",IF('Crisis Indicator Data'!I75=0,0,IF(LOG('Crisis Indicator Data'!I75)&lt;S$4,0,IF(LOG('Crisis Indicator Data'!I75)&gt;S$3,10,10-(S$3-LOG('Crisis Indicator Data'!I75))/(S$3-S$4)*10))))</f>
        <v>8.4867053606574085</v>
      </c>
      <c r="T78" s="228">
        <f>IF('Crisis Indicator Data'!H75="x","x",IF('Crisis Indicator Data'!I75="x","x",'Crisis Indicator Data'!I75/'Crisis Indicator Data'!H75))</f>
        <v>3.6886378894988352E-2</v>
      </c>
      <c r="U78" s="220">
        <f t="shared" si="33"/>
        <v>2.4590919263325572</v>
      </c>
      <c r="V78" s="220">
        <f t="shared" si="34"/>
        <v>5.4728986434949825</v>
      </c>
      <c r="W78" s="220">
        <f>IF('Crisis Indicator Data'!L75="x","x",IF('Crisis Indicator Data'!L75=0,0,IF(LOG('Crisis Indicator Data'!L75)&lt;W$4,0,IF(LOG('Crisis Indicator Data'!L75)&gt;W$3,10,10-(W$3-LOG('Crisis Indicator Data'!L75))/(W$3-W$4)*10))))</f>
        <v>9.5908298867191881</v>
      </c>
      <c r="X78" s="228">
        <f>IF(OR('Crisis Indicator Data'!L75="x",'Crisis Indicator Data'!H75="x"),"x",'Crisis Indicator Data'!L75/'Crisis Indicator Data'!H75)</f>
        <v>8.9806879665100121E-5</v>
      </c>
      <c r="Y78" s="220">
        <f t="shared" si="35"/>
        <v>8.9806879665100112</v>
      </c>
      <c r="Z78" s="220">
        <f t="shared" si="36"/>
        <v>9.2857589266145997</v>
      </c>
      <c r="AA78" s="220">
        <f t="shared" si="37"/>
        <v>7.9030395027428435</v>
      </c>
      <c r="AB78" s="229">
        <f t="shared" si="38"/>
        <v>7.9622178672721518</v>
      </c>
    </row>
    <row r="79" spans="1:28">
      <c r="A79" s="144" t="str">
        <f>'Crisis Indicator Data'!A76</f>
        <v>International displacement from Cameroon to Nigeria</v>
      </c>
      <c r="B79" s="145" t="str">
        <f>'Crisis Indicator Data'!B76</f>
        <v>International Displacement</v>
      </c>
      <c r="C79" s="145" t="str">
        <f>'Crisis Indicator Data'!C76</f>
        <v>NGA008</v>
      </c>
      <c r="D79" s="145" t="str">
        <f>'Crisis Indicator Data'!D76</f>
        <v>Nigeria</v>
      </c>
      <c r="E79" s="146" t="str">
        <f>'Crisis Indicator Data'!E76</f>
        <v>NGA</v>
      </c>
      <c r="F79" s="227">
        <f>IF('Crisis Indicator Data'!F76="x","x",IF(LOG('Crisis Indicator Data'!F76)&lt;F$4,0,IF(LOG('Crisis Indicator Data'!F76)&gt;F$3,10,10-(F$3-LOG('Crisis Indicator Data'!F76))/(F$3-F$4)*10)))</f>
        <v>6.7896807793039953</v>
      </c>
      <c r="G79" s="228">
        <f>IF('Crisis Indicator Data'!F76="x","x",IF(LEN(E79)&gt;3,('Crisis Indicator Data'!F76/VLOOKUP('Impact of the crisis'!$C79,'Regional Crises'!$B$1:$R$66,4,FALSE)),'Crisis Indicator Data'!F76/VLOOKUP('Impact of the crisis'!$E79,'Country Indicator Data'!$B$4:$P$300,15,FALSE)))</f>
        <v>0.11953511863587953</v>
      </c>
      <c r="H79" s="220">
        <f t="shared" si="26"/>
        <v>1.0156644758763207</v>
      </c>
      <c r="I79" s="220">
        <f t="shared" si="27"/>
        <v>3.902672627590158</v>
      </c>
      <c r="J79" s="220">
        <f>IF('Crisis Indicator Data'!G76="x","x",IF(LOG('Crisis Indicator Data'!G76)&lt;J$4,0,IF(LOG('Crisis Indicator Data'!G76)&gt;J$3,10,10-(J$3-LOG('Crisis Indicator Data'!G76))/(J$3-J$4)*10)))</f>
        <v>7.3802686014880274</v>
      </c>
      <c r="K79" s="228">
        <f>IF('Crisis Indicator Data'!G76="x","x",IF(LEN(E79)&gt;3,('Crisis Indicator Data'!G76/VLOOKUP('Impact of the crisis'!$C79,'Regional Crises'!$B$1:$R$66,5,FALSE)),'Crisis Indicator Data'!G76/VLOOKUP('Impact of the crisis'!$E79,'Country Indicator Data'!$B$4:$P$300,14,FALSE)))</f>
        <v>5.2777686114044348E-2</v>
      </c>
      <c r="L79" s="220">
        <f t="shared" si="28"/>
        <v>0.4320978395358015</v>
      </c>
      <c r="M79" s="220">
        <f t="shared" si="29"/>
        <v>3.9061832205119145</v>
      </c>
      <c r="N79" s="220">
        <f t="shared" si="30"/>
        <v>3.9044281378155139</v>
      </c>
      <c r="O79" s="220">
        <f>IF('Crisis Indicator Data'!H76="x","x",IF('Crisis Indicator Data'!H76=0,0,IF(LOG('Crisis Indicator Data'!H76)&lt;O$4,0,IF(LOG('Crisis Indicator Data'!H76)&gt;O$3,10,10-(O$3-LOG('Crisis Indicator Data'!H76))/(O$3-O$4)*10))))</f>
        <v>1.9306041534920837</v>
      </c>
      <c r="P79" s="228">
        <f>IF('Crisis Indicator Data'!H76="x","x",'Crisis Indicator Data'!H76/'Crisis Indicator Data'!G76)</f>
        <v>9.3786635404454859E-3</v>
      </c>
      <c r="Q79" s="220">
        <f t="shared" si="31"/>
        <v>0</v>
      </c>
      <c r="R79" s="220">
        <f t="shared" si="32"/>
        <v>0.96530207674604185</v>
      </c>
      <c r="S79" s="220">
        <f>IF('Crisis Indicator Data'!I76="x","x",IF('Crisis Indicator Data'!I76=0,0,IF(LOG('Crisis Indicator Data'!I76)&lt;S$4,0,IF(LOG('Crisis Indicator Data'!I76)&gt;S$3,10,10-(S$3-LOG('Crisis Indicator Data'!I76))/(S$3-S$4)*10))))</f>
        <v>5.9405178458503576</v>
      </c>
      <c r="T79" s="228">
        <f>IF('Crisis Indicator Data'!H76="x","x",IF('Crisis Indicator Data'!I76="x","x",'Crisis Indicator Data'!I76/'Crisis Indicator Data'!H76))</f>
        <v>1</v>
      </c>
      <c r="U79" s="220">
        <f t="shared" si="33"/>
        <v>10</v>
      </c>
      <c r="V79" s="220">
        <f t="shared" si="34"/>
        <v>7.9702589229251792</v>
      </c>
      <c r="W79" s="220" t="str">
        <f>IF('Crisis Indicator Data'!L76="x","x",IF('Crisis Indicator Data'!L76=0,0,IF(LOG('Crisis Indicator Data'!L76)&lt;W$4,0,IF(LOG('Crisis Indicator Data'!L76)&gt;W$3,10,10-(W$3-LOG('Crisis Indicator Data'!L76))/(W$3-W$4)*10))))</f>
        <v>x</v>
      </c>
      <c r="X79" s="228" t="str">
        <f>IF(OR('Crisis Indicator Data'!L76="x",'Crisis Indicator Data'!H76="x"),"x",'Crisis Indicator Data'!L76/'Crisis Indicator Data'!H76)</f>
        <v>x</v>
      </c>
      <c r="Y79" s="220" t="str">
        <f t="shared" si="35"/>
        <v>x</v>
      </c>
      <c r="Z79" s="220" t="str">
        <f t="shared" si="36"/>
        <v>x</v>
      </c>
      <c r="AA79" s="220">
        <f t="shared" si="37"/>
        <v>7.9702589229251792</v>
      </c>
      <c r="AB79" s="229">
        <f t="shared" si="38"/>
        <v>5.4660702338009992</v>
      </c>
    </row>
    <row r="80" spans="1:28">
      <c r="A80" s="144" t="str">
        <f>'Crisis Indicator Data'!A77</f>
        <v>Multiple Crises in Nigeria</v>
      </c>
      <c r="B80" s="145" t="str">
        <f>'Crisis Indicator Data'!B77</f>
        <v>Conflict/ Violence,International Displacement</v>
      </c>
      <c r="C80" s="145" t="str">
        <f>'Crisis Indicator Data'!C77</f>
        <v>NGA009</v>
      </c>
      <c r="D80" s="145" t="str">
        <f>'Crisis Indicator Data'!D77</f>
        <v>Nigeria</v>
      </c>
      <c r="E80" s="146" t="str">
        <f>'Crisis Indicator Data'!E77</f>
        <v>NGA</v>
      </c>
      <c r="F80" s="227">
        <f>IF('Crisis Indicator Data'!F77="x","x",IF(LOG('Crisis Indicator Data'!F77)&lt;F$4,0,IF(LOG('Crisis Indicator Data'!F77)&gt;F$3,10,10-(F$3-LOG('Crisis Indicator Data'!F77))/(F$3-F$4)*10)))</f>
        <v>9.4033825108665994</v>
      </c>
      <c r="G80" s="228">
        <f>IF('Crisis Indicator Data'!F77="x","x",IF(LEN(E80)&gt;3,('Crisis Indicator Data'!F77/VLOOKUP('Impact of the crisis'!$C80,'Regional Crises'!$B$1:$R$66,4,FALSE)),'Crisis Indicator Data'!F77/VLOOKUP('Impact of the crisis'!$E80,'Country Indicator Data'!$B$4:$P$300,15,FALSE)))</f>
        <v>0.72711990952710348</v>
      </c>
      <c r="H80" s="220">
        <f t="shared" si="26"/>
        <v>7.2155092808888108</v>
      </c>
      <c r="I80" s="220">
        <f t="shared" si="27"/>
        <v>8.3094458958777047</v>
      </c>
      <c r="J80" s="220">
        <f>IF('Crisis Indicator Data'!G77="x","x",IF(LOG('Crisis Indicator Data'!G77)&lt;J$4,0,IF(LOG('Crisis Indicator Data'!G77)&gt;J$3,10,10-(J$3-LOG('Crisis Indicator Data'!G77))/(J$3-J$4)*10)))</f>
        <v>10</v>
      </c>
      <c r="K80" s="228">
        <f>IF('Crisis Indicator Data'!G77="x","x",IF(LEN(E80)&gt;3,('Crisis Indicator Data'!G77/VLOOKUP('Impact of the crisis'!$C80,'Regional Crises'!$B$1:$R$66,5,FALSE)),'Crisis Indicator Data'!G77/VLOOKUP('Impact of the crisis'!$E80,'Country Indicator Data'!$B$4:$P$300,14,FALSE)))</f>
        <v>0.44848452349524814</v>
      </c>
      <c r="L80" s="220">
        <f t="shared" si="28"/>
        <v>4.4291366009621029</v>
      </c>
      <c r="M80" s="220">
        <f t="shared" si="29"/>
        <v>7.2145683004810515</v>
      </c>
      <c r="N80" s="220">
        <f t="shared" si="30"/>
        <v>7.8070517211772605</v>
      </c>
      <c r="O80" s="220">
        <f>IF('Crisis Indicator Data'!H77="x","x",IF('Crisis Indicator Data'!H77=0,0,IF(LOG('Crisis Indicator Data'!H77)&lt;O$4,0,IF(LOG('Crisis Indicator Data'!H77)&gt;O$3,10,10-(O$3-LOG('Crisis Indicator Data'!H77))/(O$3-O$4)*10))))</f>
        <v>10</v>
      </c>
      <c r="P80" s="228">
        <f>IF('Crisis Indicator Data'!H77="x","x",'Crisis Indicator Data'!H77/'Crisis Indicator Data'!G77)</f>
        <v>0.62770976850276383</v>
      </c>
      <c r="Q80" s="220">
        <f t="shared" si="31"/>
        <v>6.2394926111390285</v>
      </c>
      <c r="R80" s="220">
        <f t="shared" si="32"/>
        <v>8.1197463055695138</v>
      </c>
      <c r="S80" s="220">
        <f>IF('Crisis Indicator Data'!I77="x","x",IF('Crisis Indicator Data'!I77=0,0,IF(LOG('Crisis Indicator Data'!I77)&lt;S$4,0,IF(LOG('Crisis Indicator Data'!I77)&gt;S$3,10,10-(S$3-LOG('Crisis Indicator Data'!I77))/(S$3-S$4)*10))))</f>
        <v>10</v>
      </c>
      <c r="T80" s="228">
        <f>IF('Crisis Indicator Data'!H77="x","x",IF('Crisis Indicator Data'!I77="x","x",'Crisis Indicator Data'!I77/'Crisis Indicator Data'!H77))</f>
        <v>9.5591144192588906E-2</v>
      </c>
      <c r="U80" s="220">
        <f t="shared" si="33"/>
        <v>6.3727429461725933</v>
      </c>
      <c r="V80" s="220">
        <f t="shared" si="34"/>
        <v>8.1863714730862966</v>
      </c>
      <c r="W80" s="220">
        <f>IF('Crisis Indicator Data'!L77="x","x",IF('Crisis Indicator Data'!L77=0,0,IF(LOG('Crisis Indicator Data'!L77)&lt;W$4,0,IF(LOG('Crisis Indicator Data'!L77)&gt;W$3,10,10-(W$3-LOG('Crisis Indicator Data'!L77))/(W$3-W$4)*10))))</f>
        <v>10</v>
      </c>
      <c r="X80" s="228">
        <f>IF(OR('Crisis Indicator Data'!L77="x",'Crisis Indicator Data'!H77="x"),"x",'Crisis Indicator Data'!L77/'Crisis Indicator Data'!H77)</f>
        <v>1.1206024996703249E-4</v>
      </c>
      <c r="Y80" s="220">
        <f t="shared" si="35"/>
        <v>10</v>
      </c>
      <c r="Z80" s="220">
        <f t="shared" si="36"/>
        <v>10</v>
      </c>
      <c r="AA80" s="220">
        <f t="shared" si="37"/>
        <v>9.308415710075078</v>
      </c>
      <c r="AB80" s="229">
        <f t="shared" si="38"/>
        <v>8.7889311917743509</v>
      </c>
    </row>
    <row r="81" spans="1:28">
      <c r="A81" s="144" t="str">
        <f>'Crisis Indicator Data'!A78</f>
        <v>Conflict in North Central Nigeria</v>
      </c>
      <c r="B81" s="145" t="str">
        <f>'Crisis Indicator Data'!B78</f>
        <v>Conflict/ Violence</v>
      </c>
      <c r="C81" s="145" t="str">
        <f>'Crisis Indicator Data'!C78</f>
        <v>NGA010</v>
      </c>
      <c r="D81" s="145" t="str">
        <f>'Crisis Indicator Data'!D78</f>
        <v>Nigeria</v>
      </c>
      <c r="E81" s="146" t="str">
        <f>'Crisis Indicator Data'!E78</f>
        <v>NGA</v>
      </c>
      <c r="F81" s="227">
        <f>IF('Crisis Indicator Data'!F78="x","x",IF(LOG('Crisis Indicator Data'!F78)&lt;F$4,0,IF(LOG('Crisis Indicator Data'!F78)&gt;F$3,10,10-(F$3-LOG('Crisis Indicator Data'!F78))/(F$3-F$4)*10)))</f>
        <v>7.851307095473512</v>
      </c>
      <c r="G81" s="228">
        <f>IF('Crisis Indicator Data'!F78="x","x",IF(LEN(E81)&gt;3,('Crisis Indicator Data'!F78/VLOOKUP('Impact of the crisis'!$C81,'Regional Crises'!$B$1:$R$66,4,FALSE)),'Crisis Indicator Data'!F78/VLOOKUP('Impact of the crisis'!$E81,'Country Indicator Data'!$B$4:$P$300,15,FALSE)))</f>
        <v>0.24887622561129594</v>
      </c>
      <c r="H81" s="220">
        <f t="shared" si="26"/>
        <v>2.3354716899111825</v>
      </c>
      <c r="I81" s="220">
        <f t="shared" si="27"/>
        <v>5.0933893926923473</v>
      </c>
      <c r="J81" s="220">
        <f>IF('Crisis Indicator Data'!G78="x","x",IF(LOG('Crisis Indicator Data'!G78)&lt;J$4,0,IF(LOG('Crisis Indicator Data'!G78)&gt;J$3,10,10-(J$3-LOG('Crisis Indicator Data'!G78))/(J$3-J$4)*10)))</f>
        <v>10</v>
      </c>
      <c r="K81" s="228">
        <f>IF('Crisis Indicator Data'!G78="x","x",IF(LEN(E81)&gt;3,('Crisis Indicator Data'!G78/VLOOKUP('Impact of the crisis'!$C81,'Regional Crises'!$B$1:$R$66,5,FALSE)),'Crisis Indicator Data'!G78/VLOOKUP('Impact of the crisis'!$E81,'Country Indicator Data'!$B$4:$P$300,14,FALSE)))</f>
        <v>0.15881154303062303</v>
      </c>
      <c r="L81" s="220">
        <f t="shared" si="28"/>
        <v>1.5031468992992227</v>
      </c>
      <c r="M81" s="220">
        <f t="shared" si="29"/>
        <v>5.7515734496496114</v>
      </c>
      <c r="N81" s="220">
        <f t="shared" si="30"/>
        <v>5.4320085247811045</v>
      </c>
      <c r="O81" s="220">
        <f>IF('Crisis Indicator Data'!H78="x","x",IF('Crisis Indicator Data'!H78=0,0,IF(LOG('Crisis Indicator Data'!H78)&lt;O$4,0,IF(LOG('Crisis Indicator Data'!H78)&gt;O$3,10,10-(O$3-LOG('Crisis Indicator Data'!H78))/(O$3-O$4)*10))))</f>
        <v>9.656843810060364</v>
      </c>
      <c r="P81" s="228">
        <f>IF('Crisis Indicator Data'!H78="x","x",'Crisis Indicator Data'!H78/'Crisis Indicator Data'!G78)</f>
        <v>0.64800914261967224</v>
      </c>
      <c r="Q81" s="220">
        <f t="shared" si="31"/>
        <v>6.4445367941381031</v>
      </c>
      <c r="R81" s="220">
        <f t="shared" si="32"/>
        <v>8.050690302099234</v>
      </c>
      <c r="S81" s="220">
        <f>IF('Crisis Indicator Data'!I78="x","x",IF('Crisis Indicator Data'!I78=0,0,IF(LOG('Crisis Indicator Data'!I78)&lt;S$4,0,IF(LOG('Crisis Indicator Data'!I78)&gt;S$3,10,10-(S$3-LOG('Crisis Indicator Data'!I78))/(S$3-S$4)*10))))</f>
        <v>7.9061596173776572</v>
      </c>
      <c r="T81" s="228">
        <f>IF('Crisis Indicator Data'!H78="x","x",IF('Crisis Indicator Data'!I78="x","x",'Crisis Indicator Data'!I78/'Crisis Indicator Data'!H78))</f>
        <v>2.3447833580504229E-2</v>
      </c>
      <c r="U81" s="220">
        <f t="shared" si="33"/>
        <v>1.5631889053669497</v>
      </c>
      <c r="V81" s="220">
        <f t="shared" si="34"/>
        <v>4.7346742613723034</v>
      </c>
      <c r="W81" s="220">
        <f>IF('Crisis Indicator Data'!L78="x","x",IF('Crisis Indicator Data'!L78=0,0,IF(LOG('Crisis Indicator Data'!L78)&lt;W$4,0,IF(LOG('Crisis Indicator Data'!L78)&gt;W$3,10,10-(W$3-LOG('Crisis Indicator Data'!L78))/(W$3-W$4)*10))))</f>
        <v>9.301467750912952</v>
      </c>
      <c r="X81" s="228">
        <f>IF(OR('Crisis Indicator Data'!L78="x",'Crisis Indicator Data'!H78="x"),"x",'Crisis Indicator Data'!L78/'Crisis Indicator Data'!H78)</f>
        <v>7.2187262014509595E-5</v>
      </c>
      <c r="Y81" s="220">
        <f t="shared" si="35"/>
        <v>7.2187262014509592</v>
      </c>
      <c r="Z81" s="220">
        <f t="shared" si="36"/>
        <v>8.2600969761819556</v>
      </c>
      <c r="AA81" s="220">
        <f t="shared" si="37"/>
        <v>6.8473907181809555</v>
      </c>
      <c r="AB81" s="229">
        <f t="shared" si="38"/>
        <v>7.4988017923606041</v>
      </c>
    </row>
    <row r="82" spans="1:28">
      <c r="A82" s="144" t="str">
        <f>'Crisis Indicator Data'!A79</f>
        <v>Climatic Shocks in Pakistan</v>
      </c>
      <c r="B82" s="145" t="str">
        <f>'Crisis Indicator Data'!B79</f>
        <v>Floods,Conflict/ Violence,Drought/drier conditions</v>
      </c>
      <c r="C82" s="145" t="str">
        <f>'Crisis Indicator Data'!C79</f>
        <v>PAK006</v>
      </c>
      <c r="D82" s="145" t="str">
        <f>'Crisis Indicator Data'!D79</f>
        <v>Pakistan</v>
      </c>
      <c r="E82" s="146" t="str">
        <f>'Crisis Indicator Data'!E79</f>
        <v>PAK</v>
      </c>
      <c r="F82" s="227">
        <f>IF('Crisis Indicator Data'!F79="x","x",IF(LOG('Crisis Indicator Data'!F79)&lt;F$4,0,IF(LOG('Crisis Indicator Data'!F79)&gt;F$3,10,10-(F$3-LOG('Crisis Indicator Data'!F79))/(F$3-F$4)*10)))</f>
        <v>8.9502500346474765</v>
      </c>
      <c r="G82" s="228">
        <f>IF('Crisis Indicator Data'!F79="x","x",IF(LEN(E82)&gt;3,('Crisis Indicator Data'!F79/VLOOKUP('Impact of the crisis'!$C82,'Regional Crises'!$B$1:$R$66,4,FALSE)),'Crisis Indicator Data'!F79/VLOOKUP('Impact of the crisis'!$E82,'Country Indicator Data'!$B$4:$P$300,15,FALSE)))</f>
        <v>0.62818596928185966</v>
      </c>
      <c r="H82" s="220">
        <f t="shared" si="26"/>
        <v>6.205979278386323</v>
      </c>
      <c r="I82" s="220">
        <f t="shared" si="27"/>
        <v>7.5781146565168997</v>
      </c>
      <c r="J82" s="220">
        <f>IF('Crisis Indicator Data'!G79="x","x",IF(LOG('Crisis Indicator Data'!G79)&lt;J$4,0,IF(LOG('Crisis Indicator Data'!G79)&gt;J$3,10,10-(J$3-LOG('Crisis Indicator Data'!G79))/(J$3-J$4)*10)))</f>
        <v>10</v>
      </c>
      <c r="K82" s="228">
        <f>IF('Crisis Indicator Data'!G79="x","x",IF(LEN(E82)&gt;3,('Crisis Indicator Data'!G79/VLOOKUP('Impact of the crisis'!$C82,'Regional Crises'!$B$1:$R$66,5,FALSE)),'Crisis Indicator Data'!G79/VLOOKUP('Impact of the crisis'!$E82,'Country Indicator Data'!$B$4:$P$300,14,FALSE)))</f>
        <v>0.20609718472811414</v>
      </c>
      <c r="L82" s="220">
        <f t="shared" si="28"/>
        <v>1.9807796437183249</v>
      </c>
      <c r="M82" s="220">
        <f t="shared" si="29"/>
        <v>5.9903898218591625</v>
      </c>
      <c r="N82" s="220">
        <f t="shared" si="30"/>
        <v>6.8577018714667251</v>
      </c>
      <c r="O82" s="220">
        <f>IF('Crisis Indicator Data'!H79="x","x",IF('Crisis Indicator Data'!H79=0,0,IF(LOG('Crisis Indicator Data'!H79)&lt;O$4,0,IF(LOG('Crisis Indicator Data'!H79)&gt;O$3,10,10-(O$3-LOG('Crisis Indicator Data'!H79))/(O$3-O$4)*10))))</f>
        <v>9.7690662928776071</v>
      </c>
      <c r="P82" s="228">
        <f>IF('Crisis Indicator Data'!H79="x","x",'Crisis Indicator Data'!H79/'Crisis Indicator Data'!G79)</f>
        <v>0.50448157781478642</v>
      </c>
      <c r="Q82" s="220">
        <f t="shared" si="31"/>
        <v>4.9947634122705695</v>
      </c>
      <c r="R82" s="220">
        <f t="shared" si="32"/>
        <v>7.3819148525740879</v>
      </c>
      <c r="S82" s="220" t="str">
        <f>IF('Crisis Indicator Data'!I79="x","x",IF('Crisis Indicator Data'!I79=0,0,IF(LOG('Crisis Indicator Data'!I79)&lt;S$4,0,IF(LOG('Crisis Indicator Data'!I79)&gt;S$3,10,10-(S$3-LOG('Crisis Indicator Data'!I79))/(S$3-S$4)*10))))</f>
        <v>x</v>
      </c>
      <c r="T82" s="228" t="str">
        <f>IF('Crisis Indicator Data'!H79="x","x",IF('Crisis Indicator Data'!I79="x","x",'Crisis Indicator Data'!I79/'Crisis Indicator Data'!H79))</f>
        <v>x</v>
      </c>
      <c r="U82" s="220" t="str">
        <f t="shared" si="33"/>
        <v>x</v>
      </c>
      <c r="V82" s="220" t="str">
        <f t="shared" si="34"/>
        <v>x</v>
      </c>
      <c r="W82" s="220">
        <f>IF('Crisis Indicator Data'!L79="x","x",IF('Crisis Indicator Data'!L79=0,0,IF(LOG('Crisis Indicator Data'!L79)&lt;W$4,0,IF(LOG('Crisis Indicator Data'!L79)&gt;W$3,10,10-(W$3-LOG('Crisis Indicator Data'!L79))/(W$3-W$4)*10))))</f>
        <v>9.887850119554848</v>
      </c>
      <c r="X82" s="228">
        <f>IF(OR('Crisis Indicator Data'!L79="x",'Crisis Indicator Data'!H79="x"),"x",'Crisis Indicator Data'!L79/'Crisis Indicator Data'!H79)</f>
        <v>1.0715875370919882E-4</v>
      </c>
      <c r="Y82" s="220">
        <f t="shared" si="35"/>
        <v>10</v>
      </c>
      <c r="Z82" s="220">
        <f t="shared" si="36"/>
        <v>9.943925059777424</v>
      </c>
      <c r="AA82" s="220">
        <f t="shared" si="37"/>
        <v>9.943925059777424</v>
      </c>
      <c r="AB82" s="229">
        <f t="shared" si="38"/>
        <v>9.0248067575590731</v>
      </c>
    </row>
    <row r="83" spans="1:28">
      <c r="A83" s="144" t="str">
        <f>'Crisis Indicator Data'!A80</f>
        <v>Displacement from Afghanistan to Pakistan</v>
      </c>
      <c r="B83" s="145" t="str">
        <f>'Crisis Indicator Data'!B80</f>
        <v>International Displacement</v>
      </c>
      <c r="C83" s="145" t="str">
        <f>'Crisis Indicator Data'!C80</f>
        <v>PAK007</v>
      </c>
      <c r="D83" s="145" t="str">
        <f>'Crisis Indicator Data'!D80</f>
        <v>Pakistan</v>
      </c>
      <c r="E83" s="146" t="str">
        <f>'Crisis Indicator Data'!E80</f>
        <v>PAK</v>
      </c>
      <c r="F83" s="227">
        <f>IF('Crisis Indicator Data'!F80="x","x",IF(LOG('Crisis Indicator Data'!F80)&lt;F$4,0,IF(LOG('Crisis Indicator Data'!F80)&gt;F$3,10,10-(F$3-LOG('Crisis Indicator Data'!F80))/(F$3-F$4)*10)))</f>
        <v>8.8435172472177914</v>
      </c>
      <c r="G83" s="228">
        <f>IF('Crisis Indicator Data'!F80="x","x",IF(LEN(E83)&gt;3,('Crisis Indicator Data'!F80/VLOOKUP('Impact of the crisis'!$C83,'Regional Crises'!$B$1:$R$66,4,FALSE)),'Crisis Indicator Data'!F80/VLOOKUP('Impact of the crisis'!$E83,'Country Indicator Data'!$B$4:$P$300,15,FALSE)))</f>
        <v>0.58353699667911996</v>
      </c>
      <c r="H83" s="220">
        <f t="shared" si="26"/>
        <v>5.7503775171338773</v>
      </c>
      <c r="I83" s="220">
        <f t="shared" si="27"/>
        <v>7.2969473821758344</v>
      </c>
      <c r="J83" s="220">
        <f>IF('Crisis Indicator Data'!G80="x","x",IF(LOG('Crisis Indicator Data'!G80)&lt;J$4,0,IF(LOG('Crisis Indicator Data'!G80)&gt;J$3,10,10-(J$3-LOG('Crisis Indicator Data'!G80))/(J$3-J$4)*10)))</f>
        <v>10</v>
      </c>
      <c r="K83" s="228">
        <f>IF('Crisis Indicator Data'!G80="x","x",IF(LEN(E83)&gt;3,('Crisis Indicator Data'!G80/VLOOKUP('Impact of the crisis'!$C83,'Regional Crises'!$B$1:$R$66,5,FALSE)),'Crisis Indicator Data'!G80/VLOOKUP('Impact of the crisis'!$E83,'Country Indicator Data'!$B$4:$P$300,14,FALSE)))</f>
        <v>0.22411878133436175</v>
      </c>
      <c r="L83" s="220">
        <f t="shared" si="28"/>
        <v>2.1628159730743599</v>
      </c>
      <c r="M83" s="220">
        <f t="shared" si="29"/>
        <v>6.0814079865371795</v>
      </c>
      <c r="N83" s="220">
        <f t="shared" si="30"/>
        <v>6.7311440764106987</v>
      </c>
      <c r="O83" s="220">
        <f>IF('Crisis Indicator Data'!H80="x","x",IF('Crisis Indicator Data'!H80=0,0,IF(LOG('Crisis Indicator Data'!H80)&lt;O$4,0,IF(LOG('Crisis Indicator Data'!H80)&gt;O$3,10,10-(O$3-LOG('Crisis Indicator Data'!H80))/(O$3-O$4)*10))))</f>
        <v>5.7934870104293168</v>
      </c>
      <c r="P83" s="228">
        <f>IF('Crisis Indicator Data'!H80="x","x",'Crisis Indicator Data'!H80/'Crisis Indicator Data'!G80)</f>
        <v>2.9769074577554462E-2</v>
      </c>
      <c r="Q83" s="220">
        <f t="shared" si="31"/>
        <v>0.1996876219954995</v>
      </c>
      <c r="R83" s="220">
        <f t="shared" si="32"/>
        <v>2.9965873162124081</v>
      </c>
      <c r="S83" s="220">
        <f>IF('Crisis Indicator Data'!I80="x","x",IF('Crisis Indicator Data'!I80=0,0,IF(LOG('Crisis Indicator Data'!I80)&lt;S$4,0,IF(LOG('Crisis Indicator Data'!I80)&gt;S$3,10,10-(S$3-LOG('Crisis Indicator Data'!I80))/(S$3-S$4)*10))))</f>
        <v>9.2515602946537001</v>
      </c>
      <c r="T83" s="228">
        <f>IF('Crisis Indicator Data'!H80="x","x",IF('Crisis Indicator Data'!I80="x","x",'Crisis Indicator Data'!I80/'Crisis Indicator Data'!H80))</f>
        <v>1</v>
      </c>
      <c r="U83" s="220">
        <f t="shared" si="33"/>
        <v>10</v>
      </c>
      <c r="V83" s="220">
        <f t="shared" si="34"/>
        <v>9.6257801473268501</v>
      </c>
      <c r="W83" s="220" t="str">
        <f>IF('Crisis Indicator Data'!L80="x","x",IF('Crisis Indicator Data'!L80=0,0,IF(LOG('Crisis Indicator Data'!L80)&lt;W$4,0,IF(LOG('Crisis Indicator Data'!L80)&gt;W$3,10,10-(W$3-LOG('Crisis Indicator Data'!L80))/(W$3-W$4)*10))))</f>
        <v>x</v>
      </c>
      <c r="X83" s="228" t="str">
        <f>IF(OR('Crisis Indicator Data'!L80="x",'Crisis Indicator Data'!H80="x"),"x",'Crisis Indicator Data'!L80/'Crisis Indicator Data'!H80)</f>
        <v>x</v>
      </c>
      <c r="Y83" s="220" t="str">
        <f t="shared" si="35"/>
        <v>x</v>
      </c>
      <c r="Z83" s="220" t="str">
        <f t="shared" si="36"/>
        <v>x</v>
      </c>
      <c r="AA83" s="220">
        <f t="shared" si="37"/>
        <v>9.6257801473268501</v>
      </c>
      <c r="AB83" s="229">
        <f t="shared" si="38"/>
        <v>7.6394035414953745</v>
      </c>
    </row>
    <row r="84" spans="1:28">
      <c r="A84" s="144" t="str">
        <f>'Crisis Indicator Data'!A81</f>
        <v>Multiple crises in Pakistan</v>
      </c>
      <c r="B84" s="145" t="str">
        <f>'Crisis Indicator Data'!B81</f>
        <v>Floods,International Displacement,Political/economic crisis,Conflict/ Violence</v>
      </c>
      <c r="C84" s="145" t="str">
        <f>'Crisis Indicator Data'!C81</f>
        <v>PAK008</v>
      </c>
      <c r="D84" s="145" t="str">
        <f>'Crisis Indicator Data'!D81</f>
        <v>Pakistan</v>
      </c>
      <c r="E84" s="146" t="str">
        <f>'Crisis Indicator Data'!E81</f>
        <v>PAK</v>
      </c>
      <c r="F84" s="227">
        <f>IF('Crisis Indicator Data'!F81="x","x",IF(LOG('Crisis Indicator Data'!F81)&lt;F$4,0,IF(LOG('Crisis Indicator Data'!F81)&gt;F$3,10,10-(F$3-LOG('Crisis Indicator Data'!F81))/(F$3-F$4)*10)))</f>
        <v>9.2380148848720136</v>
      </c>
      <c r="G84" s="228">
        <f>IF('Crisis Indicator Data'!F81="x","x",IF(LEN(E84)&gt;3,('Crisis Indicator Data'!F81/VLOOKUP('Impact of the crisis'!$C84,'Regional Crises'!$B$1:$R$66,4,FALSE)),'Crisis Indicator Data'!F81/VLOOKUP('Impact of the crisis'!$E84,'Country Indicator Data'!$B$4:$P$300,15,FALSE)))</f>
        <v>0.76633328144458279</v>
      </c>
      <c r="H84" s="220">
        <f t="shared" si="26"/>
        <v>7.6156457290263546</v>
      </c>
      <c r="I84" s="220">
        <f t="shared" si="27"/>
        <v>8.426830306949185</v>
      </c>
      <c r="J84" s="220">
        <f>IF('Crisis Indicator Data'!G81="x","x",IF(LOG('Crisis Indicator Data'!G81)&lt;J$4,0,IF(LOG('Crisis Indicator Data'!G81)&gt;J$3,10,10-(J$3-LOG('Crisis Indicator Data'!G81))/(J$3-J$4)*10)))</f>
        <v>10</v>
      </c>
      <c r="K84" s="228">
        <f>IF('Crisis Indicator Data'!G81="x","x",IF(LEN(E84)&gt;3,('Crisis Indicator Data'!G81/VLOOKUP('Impact of the crisis'!$C84,'Regional Crises'!$B$1:$R$66,5,FALSE)),'Crisis Indicator Data'!G81/VLOOKUP('Impact of the crisis'!$E84,'Country Indicator Data'!$B$4:$P$300,14,FALSE)))</f>
        <v>0.21142691862707289</v>
      </c>
      <c r="L84" s="220">
        <f t="shared" si="28"/>
        <v>2.0346153396674023</v>
      </c>
      <c r="M84" s="220">
        <f t="shared" si="29"/>
        <v>6.0173076698337011</v>
      </c>
      <c r="N84" s="220">
        <f t="shared" si="30"/>
        <v>7.4133822408997059</v>
      </c>
      <c r="O84" s="220">
        <f>IF('Crisis Indicator Data'!H81="x","x",IF('Crisis Indicator Data'!H81=0,0,IF(LOG('Crisis Indicator Data'!H81)&lt;O$4,0,IF(LOG('Crisis Indicator Data'!H81)&gt;O$3,10,10-(O$3-LOG('Crisis Indicator Data'!H81))/(O$3-O$4)*10))))</f>
        <v>9.7882689833649827</v>
      </c>
      <c r="P84" s="228">
        <f>IF('Crisis Indicator Data'!H81="x","x",'Crisis Indicator Data'!H81/'Crisis Indicator Data'!G81)</f>
        <v>0.49833099246666546</v>
      </c>
      <c r="Q84" s="220">
        <f t="shared" si="31"/>
        <v>4.9326362875420751</v>
      </c>
      <c r="R84" s="220">
        <f t="shared" si="32"/>
        <v>7.3604526354535285</v>
      </c>
      <c r="S84" s="220">
        <f>IF('Crisis Indicator Data'!I81="x","x",IF('Crisis Indicator Data'!I81=0,0,IF(LOG('Crisis Indicator Data'!I81)&lt;S$4,0,IF(LOG('Crisis Indicator Data'!I81)&gt;S$3,10,10-(S$3-LOG('Crisis Indicator Data'!I81))/(S$3-S$4)*10))))</f>
        <v>8.9719819387960893</v>
      </c>
      <c r="T84" s="228">
        <f>IF('Crisis Indicator Data'!H81="x","x",IF('Crisis Indicator Data'!I81="x","x",'Crisis Indicator Data'!I81/'Crisis Indicator Data'!H81))</f>
        <v>5.0549048316251829E-2</v>
      </c>
      <c r="U84" s="220">
        <f t="shared" si="33"/>
        <v>3.369936554416789</v>
      </c>
      <c r="V84" s="220">
        <f t="shared" si="34"/>
        <v>6.1709592466064391</v>
      </c>
      <c r="W84" s="220">
        <f>IF('Crisis Indicator Data'!L81="x","x",IF('Crisis Indicator Data'!L81=0,0,IF(LOG('Crisis Indicator Data'!L81)&lt;W$4,0,IF(LOG('Crisis Indicator Data'!L81)&gt;W$3,10,10-(W$3-LOG('Crisis Indicator Data'!L81))/(W$3-W$4)*10))))</f>
        <v>9.887850119554848</v>
      </c>
      <c r="X84" s="228">
        <f>IF(OR('Crisis Indicator Data'!L81="x",'Crisis Indicator Data'!H81="x"),"x",'Crisis Indicator Data'!L81/'Crisis Indicator Data'!H81)</f>
        <v>1.0574670571010248E-4</v>
      </c>
      <c r="Y84" s="220">
        <f t="shared" si="35"/>
        <v>10</v>
      </c>
      <c r="Z84" s="220">
        <f t="shared" si="36"/>
        <v>9.943925059777424</v>
      </c>
      <c r="AA84" s="220">
        <f t="shared" si="37"/>
        <v>8.7098455390179375</v>
      </c>
      <c r="AB84" s="229">
        <f t="shared" si="38"/>
        <v>8.1100567846658187</v>
      </c>
    </row>
    <row r="85" spans="1:28">
      <c r="A85" s="144" t="str">
        <f>'Crisis Indicator Data'!A82</f>
        <v>Displacement from Venezuela to Panama</v>
      </c>
      <c r="B85" s="145" t="str">
        <f>'Crisis Indicator Data'!B82</f>
        <v>International Displacement</v>
      </c>
      <c r="C85" s="145" t="str">
        <f>'Crisis Indicator Data'!C82</f>
        <v>PAN002</v>
      </c>
      <c r="D85" s="145" t="str">
        <f>'Crisis Indicator Data'!D82</f>
        <v>Panama</v>
      </c>
      <c r="E85" s="146" t="str">
        <f>'Crisis Indicator Data'!E82</f>
        <v>PAN</v>
      </c>
      <c r="F85" s="227">
        <f>IF('Crisis Indicator Data'!F82="x","x",IF(LOG('Crisis Indicator Data'!F82)&lt;F$4,0,IF(LOG('Crisis Indicator Data'!F82)&gt;F$3,10,10-(F$3-LOG('Crisis Indicator Data'!F82))/(F$3-F$4)*10)))</f>
        <v>6.2342894299753038</v>
      </c>
      <c r="G85" s="228">
        <f>IF('Crisis Indicator Data'!F82="x","x",IF(LEN(E85)&gt;3,('Crisis Indicator Data'!F82/VLOOKUP('Impact of the crisis'!$C85,'Regional Crises'!$B$1:$R$66,4,FALSE)),'Crisis Indicator Data'!F82/VLOOKUP('Impact of the crisis'!$E85,'Country Indicator Data'!$B$4:$P$300,15,FALSE)))</f>
        <v>1</v>
      </c>
      <c r="H85" s="220">
        <f t="shared" si="26"/>
        <v>10</v>
      </c>
      <c r="I85" s="220">
        <f t="shared" si="27"/>
        <v>8.1171447149876528</v>
      </c>
      <c r="J85" s="220">
        <f>IF('Crisis Indicator Data'!G82="x","x",IF(LOG('Crisis Indicator Data'!G82)&lt;J$4,0,IF(LOG('Crisis Indicator Data'!G82)&gt;J$3,10,10-(J$3-LOG('Crisis Indicator Data'!G82))/(J$3-J$4)*10)))</f>
        <v>4.4183855445438294</v>
      </c>
      <c r="K85" s="228">
        <f>IF('Crisis Indicator Data'!G82="x","x",IF(LEN(E85)&gt;3,('Crisis Indicator Data'!G82/VLOOKUP('Impact of the crisis'!$C85,'Regional Crises'!$B$1:$R$66,5,FALSE)),'Crisis Indicator Data'!G82/VLOOKUP('Impact of the crisis'!$E85,'Country Indicator Data'!$B$4:$P$300,14,FALSE)))</f>
        <v>1</v>
      </c>
      <c r="L85" s="220">
        <f t="shared" si="28"/>
        <v>10</v>
      </c>
      <c r="M85" s="220">
        <f t="shared" si="29"/>
        <v>7.2091927722719147</v>
      </c>
      <c r="N85" s="220">
        <f t="shared" si="30"/>
        <v>7.6931859529336499</v>
      </c>
      <c r="O85" s="220">
        <f>IF('Crisis Indicator Data'!H82="x","x",IF('Crisis Indicator Data'!H82=0,0,IF(LOG('Crisis Indicator Data'!H82)&lt;O$4,0,IF(LOG('Crisis Indicator Data'!H82)&gt;O$3,10,10-(O$3-LOG('Crisis Indicator Data'!H82))/(O$3-O$4)*10))))</f>
        <v>1.3616167295954984</v>
      </c>
      <c r="P85" s="228">
        <f>IF('Crisis Indicator Data'!H82="x","x",'Crisis Indicator Data'!H82/'Crisis Indicator Data'!G82)</f>
        <v>1.7608695652173913E-2</v>
      </c>
      <c r="Q85" s="220">
        <f t="shared" si="31"/>
        <v>7.6855511638120433E-2</v>
      </c>
      <c r="R85" s="220">
        <f t="shared" si="32"/>
        <v>0.71923612061680942</v>
      </c>
      <c r="S85" s="220">
        <f>IF('Crisis Indicator Data'!I82="x","x",IF('Crisis Indicator Data'!I82=0,0,IF(LOG('Crisis Indicator Data'!I82)&lt;S$4,0,IF(LOG('Crisis Indicator Data'!I82)&gt;S$3,10,10-(S$3-LOG('Crisis Indicator Data'!I82))/(S$3-S$4)*10))))</f>
        <v>5.357317895404857</v>
      </c>
      <c r="T85" s="228">
        <f>IF('Crisis Indicator Data'!H82="x","x",IF('Crisis Indicator Data'!I82="x","x",'Crisis Indicator Data'!I82/'Crisis Indicator Data'!H82))</f>
        <v>0.92592592592592593</v>
      </c>
      <c r="U85" s="220">
        <f t="shared" si="33"/>
        <v>10</v>
      </c>
      <c r="V85" s="220">
        <f t="shared" si="34"/>
        <v>7.678658947702429</v>
      </c>
      <c r="W85" s="220">
        <f>IF('Crisis Indicator Data'!L82="x","x",IF('Crisis Indicator Data'!L82=0,0,IF(LOG('Crisis Indicator Data'!L82)&lt;W$4,0,IF(LOG('Crisis Indicator Data'!L82)&gt;W$3,10,10-(W$3-LOG('Crisis Indicator Data'!L82))/(W$3-W$4)*10))))</f>
        <v>0.86008570189708955</v>
      </c>
      <c r="X85" s="228">
        <f>IF(OR('Crisis Indicator Data'!L82="x",'Crisis Indicator Data'!H82="x"),"x",'Crisis Indicator Data'!L82/'Crisis Indicator Data'!H82)</f>
        <v>2.4691358024691357E-5</v>
      </c>
      <c r="Y85" s="220">
        <f t="shared" si="35"/>
        <v>2.4691358024691361</v>
      </c>
      <c r="Z85" s="220">
        <f t="shared" si="36"/>
        <v>1.6646107521831128</v>
      </c>
      <c r="AA85" s="220">
        <f t="shared" si="37"/>
        <v>5.4168455224997665</v>
      </c>
      <c r="AB85" s="229">
        <f t="shared" si="38"/>
        <v>3.4186410163026464</v>
      </c>
    </row>
    <row r="86" spans="1:28">
      <c r="A86" s="144" t="str">
        <f>'Crisis Indicator Data'!A83</f>
        <v>Displacement from Venezuela to Peru</v>
      </c>
      <c r="B86" s="145" t="str">
        <f>'Crisis Indicator Data'!B83</f>
        <v>International Displacement</v>
      </c>
      <c r="C86" s="145" t="str">
        <f>'Crisis Indicator Data'!C83</f>
        <v>PER002</v>
      </c>
      <c r="D86" s="145" t="str">
        <f>'Crisis Indicator Data'!D83</f>
        <v>Peru</v>
      </c>
      <c r="E86" s="146" t="str">
        <f>'Crisis Indicator Data'!E83</f>
        <v>PER</v>
      </c>
      <c r="F86" s="227">
        <f>IF('Crisis Indicator Data'!F83="x","x",IF(LOG('Crisis Indicator Data'!F83)&lt;F$4,0,IF(LOG('Crisis Indicator Data'!F83)&gt;F$3,10,10-(F$3-LOG('Crisis Indicator Data'!F83))/(F$3-F$4)*10)))</f>
        <v>9.4251974511281258</v>
      </c>
      <c r="G86" s="228">
        <f>IF('Crisis Indicator Data'!F83="x","x",IF(LEN(E86)&gt;3,('Crisis Indicator Data'!F83/VLOOKUP('Impact of the crisis'!$C86,'Regional Crises'!$B$1:$R$66,4,FALSE)),'Crisis Indicator Data'!F83/VLOOKUP('Impact of the crisis'!$E86,'Country Indicator Data'!$B$4:$P$300,15,FALSE)))</f>
        <v>0.52522968749999999</v>
      </c>
      <c r="H86" s="220">
        <f t="shared" si="26"/>
        <v>5.1554049744897954</v>
      </c>
      <c r="I86" s="220">
        <f t="shared" si="27"/>
        <v>7.290301212808961</v>
      </c>
      <c r="J86" s="220">
        <f>IF('Crisis Indicator Data'!G83="x","x",IF(LOG('Crisis Indicator Data'!G83)&lt;J$4,0,IF(LOG('Crisis Indicator Data'!G83)&gt;J$3,10,10-(J$3-LOG('Crisis Indicator Data'!G83))/(J$3-J$4)*10)))</f>
        <v>9.301476803823423</v>
      </c>
      <c r="K86" s="228">
        <f>IF('Crisis Indicator Data'!G83="x","x",IF(LEN(E86)&gt;3,('Crisis Indicator Data'!G83/VLOOKUP('Impact of the crisis'!$C86,'Regional Crises'!$B$1:$R$66,5,FALSE)),'Crisis Indicator Data'!G83/VLOOKUP('Impact of the crisis'!$E86,'Country Indicator Data'!$B$4:$P$300,14,FALSE)))</f>
        <v>0.7180346820809248</v>
      </c>
      <c r="L86" s="220">
        <f t="shared" si="28"/>
        <v>7.1518654755648967</v>
      </c>
      <c r="M86" s="220">
        <f t="shared" si="29"/>
        <v>8.2266711396941599</v>
      </c>
      <c r="N86" s="220">
        <f t="shared" si="30"/>
        <v>7.7913375052987721</v>
      </c>
      <c r="O86" s="220">
        <f>IF('Crisis Indicator Data'!H83="x","x",IF('Crisis Indicator Data'!H83=0,0,IF(LOG('Crisis Indicator Data'!H83)&lt;O$4,0,IF(LOG('Crisis Indicator Data'!H83)&gt;O$3,10,10-(O$3-LOG('Crisis Indicator Data'!H83))/(O$3-O$4)*10))))</f>
        <v>6.3998524949658604</v>
      </c>
      <c r="P86" s="228">
        <f>IF('Crisis Indicator Data'!H83="x","x",'Crisis Indicator Data'!H83/'Crisis Indicator Data'!G83)</f>
        <v>0.10586056995652873</v>
      </c>
      <c r="Q86" s="220">
        <f t="shared" si="31"/>
        <v>0.96828858541948293</v>
      </c>
      <c r="R86" s="220">
        <f t="shared" si="32"/>
        <v>3.6840705401926717</v>
      </c>
      <c r="S86" s="220">
        <f>IF('Crisis Indicator Data'!I83="x","x",IF('Crisis Indicator Data'!I83=0,0,IF(LOG('Crisis Indicator Data'!I83)&lt;S$4,0,IF(LOG('Crisis Indicator Data'!I83)&gt;S$3,10,10-(S$3-LOG('Crisis Indicator Data'!I83))/(S$3-S$4)*10))))</f>
        <v>9.2910898701500777</v>
      </c>
      <c r="T86" s="228">
        <f>IF('Crisis Indicator Data'!H83="x","x",IF('Crisis Indicator Data'!I83="x","x",'Crisis Indicator Data'!I83/'Crisis Indicator Data'!H83))</f>
        <v>0.67908745247148294</v>
      </c>
      <c r="U86" s="220">
        <f t="shared" si="33"/>
        <v>10</v>
      </c>
      <c r="V86" s="220">
        <f t="shared" si="34"/>
        <v>9.6455449350750389</v>
      </c>
      <c r="W86" s="220">
        <f>IF('Crisis Indicator Data'!L83="x","x",IF('Crisis Indicator Data'!L83=0,0,IF(LOG('Crisis Indicator Data'!L83)&lt;W$4,0,IF(LOG('Crisis Indicator Data'!L83)&gt;W$3,10,10-(W$3-LOG('Crisis Indicator Data'!L83))/(W$3-W$4)*10))))</f>
        <v>0</v>
      </c>
      <c r="X86" s="228">
        <f>IF(OR('Crisis Indicator Data'!L83="x",'Crisis Indicator Data'!H83="x"),"x",'Crisis Indicator Data'!L83/'Crisis Indicator Data'!H83)</f>
        <v>0</v>
      </c>
      <c r="Y86" s="220">
        <f t="shared" si="35"/>
        <v>0</v>
      </c>
      <c r="Z86" s="220">
        <f t="shared" si="36"/>
        <v>0</v>
      </c>
      <c r="AA86" s="220">
        <f t="shared" si="37"/>
        <v>7.0757587569017506</v>
      </c>
      <c r="AB86" s="229">
        <f t="shared" si="38"/>
        <v>5.6365585583754854</v>
      </c>
    </row>
    <row r="87" spans="1:28">
      <c r="A87" s="144" t="str">
        <f>'Crisis Indicator Data'!A84</f>
        <v>Multiple crises in the Philippines</v>
      </c>
      <c r="B87" s="145" t="str">
        <f>'Crisis Indicator Data'!B84</f>
        <v>Conflict/ Violence,Cyclone,Floods</v>
      </c>
      <c r="C87" s="145" t="str">
        <f>'Crisis Indicator Data'!C84</f>
        <v>PHL001</v>
      </c>
      <c r="D87" s="145" t="str">
        <f>'Crisis Indicator Data'!D84</f>
        <v>Philippines</v>
      </c>
      <c r="E87" s="146" t="str">
        <f>'Crisis Indicator Data'!E84</f>
        <v>PHL</v>
      </c>
      <c r="F87" s="227">
        <f>IF('Crisis Indicator Data'!F84="x","x",IF(LOG('Crisis Indicator Data'!F84)&lt;F$4,0,IF(LOG('Crisis Indicator Data'!F84)&gt;F$3,10,10-(F$3-LOG('Crisis Indicator Data'!F84))/(F$3-F$4)*10)))</f>
        <v>4.2698080199956614</v>
      </c>
      <c r="G87" s="228">
        <f>IF('Crisis Indicator Data'!F84="x","x",IF(LEN(E87)&gt;3,('Crisis Indicator Data'!F84/VLOOKUP('Impact of the crisis'!$C87,'Regional Crises'!$B$1:$R$66,4,FALSE)),'Crisis Indicator Data'!F84/VLOOKUP('Impact of the crisis'!$E87,'Country Indicator Data'!$B$4:$P$300,15,FALSE)))</f>
        <v>6.4044001743971554E-2</v>
      </c>
      <c r="H87" s="220">
        <f t="shared" si="26"/>
        <v>0.44942858922419937</v>
      </c>
      <c r="I87" s="220">
        <f t="shared" si="27"/>
        <v>2.3596183046099304</v>
      </c>
      <c r="J87" s="220">
        <f>IF('Crisis Indicator Data'!G84="x","x",IF(LOG('Crisis Indicator Data'!G84)&lt;J$4,0,IF(LOG('Crisis Indicator Data'!G84)&gt;J$3,10,10-(J$3-LOG('Crisis Indicator Data'!G84))/(J$3-J$4)*10)))</f>
        <v>4.6347927927010044</v>
      </c>
      <c r="K87" s="228">
        <f>IF('Crisis Indicator Data'!G84="x","x",IF(LEN(E87)&gt;3,('Crisis Indicator Data'!G84/VLOOKUP('Impact of the crisis'!$C87,'Regional Crises'!$B$1:$R$66,5,FALSE)),'Crisis Indicator Data'!G84/VLOOKUP('Impact of the crisis'!$E87,'Country Indicator Data'!$B$4:$P$300,14,FALSE)))</f>
        <v>4.3972713321328141E-2</v>
      </c>
      <c r="L87" s="220">
        <f t="shared" si="28"/>
        <v>0.34315872041745621</v>
      </c>
      <c r="M87" s="220">
        <f t="shared" si="29"/>
        <v>2.4889757565592303</v>
      </c>
      <c r="N87" s="220">
        <f t="shared" si="30"/>
        <v>2.4245378205643555</v>
      </c>
      <c r="O87" s="220">
        <f>IF('Crisis Indicator Data'!H84="x","x",IF('Crisis Indicator Data'!H84=0,0,IF(LOG('Crisis Indicator Data'!H84)&lt;O$4,0,IF(LOG('Crisis Indicator Data'!H84)&gt;O$3,10,10-(O$3-LOG('Crisis Indicator Data'!H84))/(O$3-O$4)*10))))</f>
        <v>5.7406534876724002</v>
      </c>
      <c r="P87" s="228">
        <f>IF('Crisis Indicator Data'!H84="x","x",'Crisis Indicator Data'!H84/'Crisis Indicator Data'!G84)</f>
        <v>0.33649384708493041</v>
      </c>
      <c r="Q87" s="220">
        <f t="shared" si="31"/>
        <v>3.2979176473225289</v>
      </c>
      <c r="R87" s="220">
        <f t="shared" si="32"/>
        <v>4.5192855674974641</v>
      </c>
      <c r="S87" s="220">
        <f>IF('Crisis Indicator Data'!I84="x","x",IF('Crisis Indicator Data'!I84=0,0,IF(LOG('Crisis Indicator Data'!I84)&lt;S$4,0,IF(LOG('Crisis Indicator Data'!I84)&gt;S$3,10,10-(S$3-LOG('Crisis Indicator Data'!I84))/(S$3-S$4)*10))))</f>
        <v>6.555617789033124</v>
      </c>
      <c r="T87" s="228">
        <f>IF('Crisis Indicator Data'!H84="x","x",IF('Crisis Indicator Data'!I84="x","x",'Crisis Indicator Data'!I84/'Crisis Indicator Data'!H84))</f>
        <v>0.11810551558752998</v>
      </c>
      <c r="U87" s="220">
        <f t="shared" si="33"/>
        <v>7.8737010391686653</v>
      </c>
      <c r="V87" s="220">
        <f t="shared" si="34"/>
        <v>7.2146594141008951</v>
      </c>
      <c r="W87" s="220">
        <f>IF('Crisis Indicator Data'!L84="x","x",IF('Crisis Indicator Data'!L84=0,0,IF(LOG('Crisis Indicator Data'!L84)&lt;W$4,0,IF(LOG('Crisis Indicator Data'!L84)&gt;W$3,10,10-(W$3-LOG('Crisis Indicator Data'!L84))/(W$3-W$4)*10))))</f>
        <v>6.5681516468848766</v>
      </c>
      <c r="X87" s="228">
        <f>IF(OR('Crisis Indicator Data'!L84="x",'Crisis Indicator Data'!H84="x"),"x",'Crisis Indicator Data'!L84/'Crisis Indicator Data'!H84)</f>
        <v>1.1930455635491607E-4</v>
      </c>
      <c r="Y87" s="220">
        <f t="shared" si="35"/>
        <v>10</v>
      </c>
      <c r="Z87" s="220">
        <f t="shared" si="36"/>
        <v>8.2840758234424392</v>
      </c>
      <c r="AA87" s="220">
        <f t="shared" si="37"/>
        <v>7.7921645245953899</v>
      </c>
      <c r="AB87" s="229">
        <f t="shared" si="38"/>
        <v>6.4337275597136365</v>
      </c>
    </row>
    <row r="88" spans="1:28">
      <c r="A88" s="144" t="str">
        <f>'Crisis Indicator Data'!A85</f>
        <v>Conflict in Mindanao</v>
      </c>
      <c r="B88" s="145" t="str">
        <f>'Crisis Indicator Data'!B85</f>
        <v>Conflict/ Violence</v>
      </c>
      <c r="C88" s="145" t="str">
        <f>'Crisis Indicator Data'!C85</f>
        <v>PHL003</v>
      </c>
      <c r="D88" s="145" t="str">
        <f>'Crisis Indicator Data'!D85</f>
        <v>Philippines</v>
      </c>
      <c r="E88" s="146" t="str">
        <f>'Crisis Indicator Data'!E85</f>
        <v>PHL</v>
      </c>
      <c r="F88" s="227">
        <f>IF('Crisis Indicator Data'!F85="x","x",IF(LOG('Crisis Indicator Data'!F85)&lt;F$4,0,IF(LOG('Crisis Indicator Data'!F85)&gt;F$3,10,10-(F$3-LOG('Crisis Indicator Data'!F85))/(F$3-F$4)*10)))</f>
        <v>1.8947880480562844</v>
      </c>
      <c r="G88" s="228">
        <f>IF('Crisis Indicator Data'!F85="x","x",IF(LEN(E88)&gt;3,('Crisis Indicator Data'!F85/VLOOKUP('Impact of the crisis'!$C88,'Regional Crises'!$B$1:$R$66,4,FALSE)),'Crisis Indicator Data'!F85/VLOOKUP('Impact of the crisis'!$E88,'Country Indicator Data'!$B$4:$P$300,15,FALSE)))</f>
        <v>1.2415735989536171E-2</v>
      </c>
      <c r="H88" s="220">
        <f t="shared" si="26"/>
        <v>0</v>
      </c>
      <c r="I88" s="220">
        <f t="shared" si="27"/>
        <v>0.94739402402814221</v>
      </c>
      <c r="J88" s="220">
        <f>IF('Crisis Indicator Data'!G85="x","x",IF(LOG('Crisis Indicator Data'!G85)&lt;J$4,0,IF(LOG('Crisis Indicator Data'!G85)&gt;J$3,10,10-(J$3-LOG('Crisis Indicator Data'!G85))/(J$3-J$4)*10)))</f>
        <v>0</v>
      </c>
      <c r="K88" s="228">
        <f>IF('Crisis Indicator Data'!G85="x","x",IF(LEN(E88)&gt;3,('Crisis Indicator Data'!G85/VLOOKUP('Impact of the crisis'!$C88,'Regional Crises'!$B$1:$R$66,5,FALSE)),'Crisis Indicator Data'!G85/VLOOKUP('Impact of the crisis'!$E88,'Country Indicator Data'!$B$4:$P$300,14,FALSE)))</f>
        <v>4.7458950225762672E-3</v>
      </c>
      <c r="L88" s="220">
        <f t="shared" si="28"/>
        <v>0</v>
      </c>
      <c r="M88" s="220">
        <f t="shared" si="29"/>
        <v>0</v>
      </c>
      <c r="N88" s="220">
        <f t="shared" si="30"/>
        <v>0.48424939861680533</v>
      </c>
      <c r="O88" s="220">
        <f>IF('Crisis Indicator Data'!H85="x","x",IF('Crisis Indicator Data'!H85=0,0,IF(LOG('Crisis Indicator Data'!H85)&lt;O$4,0,IF(LOG('Crisis Indicator Data'!H85)&gt;O$3,10,10-(O$3-LOG('Crisis Indicator Data'!H85))/(O$3-O$4)*10))))</f>
        <v>1.764612592284033</v>
      </c>
      <c r="P88" s="228">
        <f>IF('Crisis Indicator Data'!H85="x","x",'Crisis Indicator Data'!H85/'Crisis Indicator Data'!G85)</f>
        <v>0.2</v>
      </c>
      <c r="Q88" s="220">
        <f t="shared" si="31"/>
        <v>1.9191919191919187</v>
      </c>
      <c r="R88" s="220">
        <f t="shared" si="32"/>
        <v>1.8419022557379758</v>
      </c>
      <c r="S88" s="220">
        <f>IF('Crisis Indicator Data'!I85="x","x",IF('Crisis Indicator Data'!I85=0,0,IF(LOG('Crisis Indicator Data'!I85)&lt;S$4,0,IF(LOG('Crisis Indicator Data'!I85)&gt;S$3,10,10-(S$3-LOG('Crisis Indicator Data'!I85))/(S$3-S$4)*10))))</f>
        <v>5.7982393648148847</v>
      </c>
      <c r="T88" s="228">
        <f>IF('Crisis Indicator Data'!H85="x","x",IF('Crisis Indicator Data'!I85="x","x",'Crisis Indicator Data'!I85/'Crisis Indicator Data'!H85))</f>
        <v>1</v>
      </c>
      <c r="U88" s="220">
        <f t="shared" si="33"/>
        <v>10</v>
      </c>
      <c r="V88" s="220">
        <f t="shared" si="34"/>
        <v>7.8991196824074423</v>
      </c>
      <c r="W88" s="220">
        <f>IF('Crisis Indicator Data'!L85="x","x",IF('Crisis Indicator Data'!L85=0,0,IF(LOG('Crisis Indicator Data'!L85)&lt;W$4,0,IF(LOG('Crisis Indicator Data'!L85)&gt;W$3,10,10-(W$3-LOG('Crisis Indicator Data'!L85))/(W$3-W$4)*10))))</f>
        <v>5.9196628780175011</v>
      </c>
      <c r="X88" s="228">
        <f>IF(OR('Crisis Indicator Data'!L85="x",'Crisis Indicator Data'!H85="x"),"x",'Crisis Indicator Data'!L85/'Crisis Indicator Data'!H85)</f>
        <v>1.102803738317757E-3</v>
      </c>
      <c r="Y88" s="220">
        <f t="shared" si="35"/>
        <v>10</v>
      </c>
      <c r="Z88" s="220">
        <f t="shared" si="36"/>
        <v>7.9598314390087506</v>
      </c>
      <c r="AA88" s="220">
        <f t="shared" si="37"/>
        <v>7.929620376213256</v>
      </c>
      <c r="AB88" s="229">
        <f t="shared" si="38"/>
        <v>5.6806505327436749</v>
      </c>
    </row>
    <row r="89" spans="1:28">
      <c r="A89" s="144" t="str">
        <f>'Crisis Indicator Data'!A86</f>
        <v>2026 Sarangani Earthquake</v>
      </c>
      <c r="B89" s="145" t="str">
        <f>'Crisis Indicator Data'!B86</f>
        <v>Earthquake</v>
      </c>
      <c r="C89" s="145" t="str">
        <f>'Crisis Indicator Data'!C86</f>
        <v>PHL020</v>
      </c>
      <c r="D89" s="145" t="str">
        <f>'Crisis Indicator Data'!D86</f>
        <v>Philippines</v>
      </c>
      <c r="E89" s="146" t="str">
        <f>'Crisis Indicator Data'!E86</f>
        <v>PHL</v>
      </c>
      <c r="F89" s="227">
        <f>IF('Crisis Indicator Data'!F86="x","x",IF(LOG('Crisis Indicator Data'!F86)&lt;F$4,0,IF(LOG('Crisis Indicator Data'!F86)&gt;F$3,10,10-(F$3-LOG('Crisis Indicator Data'!F86))/(F$3-F$4)*10)))</f>
        <v>4.1539280150362092</v>
      </c>
      <c r="G89" s="228">
        <f>IF('Crisis Indicator Data'!F86="x","x",IF(LEN(E89)&gt;3,('Crisis Indicator Data'!F86/VLOOKUP('Impact of the crisis'!$C89,'Regional Crises'!$B$1:$R$66,4,FALSE)),'Crisis Indicator Data'!F86/VLOOKUP('Impact of the crisis'!$E89,'Country Indicator Data'!$B$4:$P$300,15,FALSE)))</f>
        <v>5.9117282087399803E-2</v>
      </c>
      <c r="H89" s="220">
        <f t="shared" si="26"/>
        <v>0.39915593966734342</v>
      </c>
      <c r="I89" s="220">
        <f t="shared" si="27"/>
        <v>2.2765419773517763</v>
      </c>
      <c r="J89" s="220">
        <f>IF('Crisis Indicator Data'!G86="x","x",IF(LOG('Crisis Indicator Data'!G86)&lt;J$4,0,IF(LOG('Crisis Indicator Data'!G86)&gt;J$3,10,10-(J$3-LOG('Crisis Indicator Data'!G86))/(J$3-J$4)*10)))</f>
        <v>4.5650374807241612</v>
      </c>
      <c r="K89" s="228">
        <f>IF('Crisis Indicator Data'!G86="x","x",IF(LEN(E89)&gt;3,('Crisis Indicator Data'!G86/VLOOKUP('Impact of the crisis'!$C89,'Regional Crises'!$B$1:$R$66,5,FALSE)),'Crisis Indicator Data'!G86/VLOOKUP('Impact of the crisis'!$E89,'Country Indicator Data'!$B$4:$P$300,14,FALSE)))</f>
        <v>4.2925955166815993E-2</v>
      </c>
      <c r="L89" s="220">
        <f t="shared" si="28"/>
        <v>0.33258540572541406</v>
      </c>
      <c r="M89" s="220">
        <f t="shared" si="29"/>
        <v>2.4488114432247876</v>
      </c>
      <c r="N89" s="220">
        <f t="shared" si="30"/>
        <v>2.363100750275783</v>
      </c>
      <c r="O89" s="220">
        <f>IF('Crisis Indicator Data'!H86="x","x",IF('Crisis Indicator Data'!H86=0,0,IF(LOG('Crisis Indicator Data'!H86)&lt;O$4,0,IF(LOG('Crisis Indicator Data'!H86)&gt;O$3,10,10-(O$3-LOG('Crisis Indicator Data'!H86))/(O$3-O$4)*10))))</f>
        <v>5.7406534876724002</v>
      </c>
      <c r="P89" s="228">
        <f>IF('Crisis Indicator Data'!H86="x","x",'Crisis Indicator Data'!H86/'Crisis Indicator Data'!G86)</f>
        <v>0.34469931804091752</v>
      </c>
      <c r="Q89" s="220">
        <f t="shared" si="31"/>
        <v>3.3808011923325001</v>
      </c>
      <c r="R89" s="220">
        <f t="shared" si="32"/>
        <v>4.5607273400024502</v>
      </c>
      <c r="S89" s="220">
        <f>IF('Crisis Indicator Data'!I86="x","x",IF('Crisis Indicator Data'!I86=0,0,IF(LOG('Crisis Indicator Data'!I86)&lt;S$4,0,IF(LOG('Crisis Indicator Data'!I86)&gt;S$3,10,10-(S$3-LOG('Crisis Indicator Data'!I86))/(S$3-S$4)*10))))</f>
        <v>5.5835500269695002</v>
      </c>
      <c r="T89" s="228">
        <f>IF('Crisis Indicator Data'!H86="x","x",IF('Crisis Indicator Data'!I86="x","x",'Crisis Indicator Data'!I86/'Crisis Indicator Data'!H86))</f>
        <v>5.3956834532374098E-2</v>
      </c>
      <c r="U89" s="220">
        <f t="shared" si="33"/>
        <v>3.5971223021582732</v>
      </c>
      <c r="V89" s="220">
        <f t="shared" si="34"/>
        <v>4.5903361645638867</v>
      </c>
      <c r="W89" s="220">
        <f>IF('Crisis Indicator Data'!L86="x","x",IF('Crisis Indicator Data'!L86=0,0,IF(LOG('Crisis Indicator Data'!L86)&lt;W$4,0,IF(LOG('Crisis Indicator Data'!L86)&gt;W$3,10,10-(W$3-LOG('Crisis Indicator Data'!L86))/(W$3-W$4)*10))))</f>
        <v>5.4528143396532851</v>
      </c>
      <c r="X89" s="228">
        <f>IF(OR('Crisis Indicator Data'!L86="x",'Crisis Indicator Data'!H86="x"),"x",'Crisis Indicator Data'!L86/'Crisis Indicator Data'!H86)</f>
        <v>4.8561151079136694E-5</v>
      </c>
      <c r="Y89" s="220">
        <f t="shared" si="35"/>
        <v>4.8561151079136691</v>
      </c>
      <c r="Z89" s="220">
        <f t="shared" si="36"/>
        <v>5.1544647237834766</v>
      </c>
      <c r="AA89" s="220">
        <f t="shared" si="37"/>
        <v>4.8787800441725881</v>
      </c>
      <c r="AB89" s="229">
        <f t="shared" si="38"/>
        <v>4.7217324028914751</v>
      </c>
    </row>
    <row r="90" spans="1:28">
      <c r="A90" s="144" t="str">
        <f>'Crisis Indicator Data'!A87</f>
        <v>Multiple crises in Palestine</v>
      </c>
      <c r="B90" s="145" t="str">
        <f>'Crisis Indicator Data'!B87</f>
        <v>Conflict/ Violence</v>
      </c>
      <c r="C90" s="145" t="str">
        <f>'Crisis Indicator Data'!C87</f>
        <v>PSE002</v>
      </c>
      <c r="D90" s="145" t="str">
        <f>'Crisis Indicator Data'!D87</f>
        <v>Palestine</v>
      </c>
      <c r="E90" s="146" t="str">
        <f>'Crisis Indicator Data'!E87</f>
        <v>PSE</v>
      </c>
      <c r="F90" s="227">
        <f>IF('Crisis Indicator Data'!F87="x","x",IF(LOG('Crisis Indicator Data'!F87)&lt;F$4,0,IF(LOG('Crisis Indicator Data'!F87)&gt;F$3,10,10-(F$3-LOG('Crisis Indicator Data'!F87))/(F$3-F$4)*10)))</f>
        <v>2.5998568374896855</v>
      </c>
      <c r="G90" s="228">
        <f>IF('Crisis Indicator Data'!F87="x","x",IF(LEN(E90)&gt;3,('Crisis Indicator Data'!F87/VLOOKUP('Impact of the crisis'!$C90,'Regional Crises'!$B$1:$R$66,4,FALSE)),'Crisis Indicator Data'!F87/VLOOKUP('Impact of the crisis'!$E90,'Country Indicator Data'!$B$4:$P$300,15,FALSE)))</f>
        <v>1</v>
      </c>
      <c r="H90" s="220">
        <f t="shared" si="26"/>
        <v>10</v>
      </c>
      <c r="I90" s="220">
        <f t="shared" si="27"/>
        <v>6.2999284187448428</v>
      </c>
      <c r="J90" s="220">
        <f>IF('Crisis Indicator Data'!G87="x","x",IF(LOG('Crisis Indicator Data'!G87)&lt;J$4,0,IF(LOG('Crisis Indicator Data'!G87)&gt;J$3,10,10-(J$3-LOG('Crisis Indicator Data'!G87))/(J$3-J$4)*10)))</f>
        <v>4.9697677911381835</v>
      </c>
      <c r="K90" s="228">
        <f>IF('Crisis Indicator Data'!G87="x","x",IF(LEN(E90)&gt;3,('Crisis Indicator Data'!G87/VLOOKUP('Impact of the crisis'!$C90,'Regional Crises'!$B$1:$R$66,5,FALSE)),'Crisis Indicator Data'!G87/VLOOKUP('Impact of the crisis'!$E90,'Country Indicator Data'!$B$4:$P$300,14,FALSE)))</f>
        <v>1</v>
      </c>
      <c r="L90" s="220">
        <f t="shared" si="28"/>
        <v>10</v>
      </c>
      <c r="M90" s="220">
        <f t="shared" si="29"/>
        <v>7.4848838955690917</v>
      </c>
      <c r="N90" s="220">
        <f t="shared" si="30"/>
        <v>6.9342173348698131</v>
      </c>
      <c r="O90" s="220">
        <f>IF('Crisis Indicator Data'!H87="x","x",IF('Crisis Indicator Data'!H87=0,0,IF(LOG('Crisis Indicator Data'!H87)&lt;O$4,0,IF(LOG('Crisis Indicator Data'!H87)&gt;O$3,10,10-(O$3-LOG('Crisis Indicator Data'!H87))/(O$3-O$4)*10))))</f>
        <v>7.4848838955690917</v>
      </c>
      <c r="P90" s="228">
        <f>IF('Crisis Indicator Data'!H87="x","x",'Crisis Indicator Data'!H87/'Crisis Indicator Data'!G87)</f>
        <v>1</v>
      </c>
      <c r="Q90" s="220">
        <f t="shared" si="31"/>
        <v>10</v>
      </c>
      <c r="R90" s="220">
        <f t="shared" si="32"/>
        <v>8.7424419477845454</v>
      </c>
      <c r="S90" s="220">
        <f>IF('Crisis Indicator Data'!I87="x","x",IF('Crisis Indicator Data'!I87=0,0,IF(LOG('Crisis Indicator Data'!I87)&lt;S$4,0,IF(LOG('Crisis Indicator Data'!I87)&gt;S$3,10,10-(S$3-LOG('Crisis Indicator Data'!I87))/(S$3-S$4)*10))))</f>
        <v>10</v>
      </c>
      <c r="T90" s="228">
        <f>IF('Crisis Indicator Data'!H87="x","x",IF('Crisis Indicator Data'!I87="x","x",'Crisis Indicator Data'!I87/'Crisis Indicator Data'!H87))</f>
        <v>1.1622641509433962</v>
      </c>
      <c r="U90" s="220">
        <f t="shared" si="33"/>
        <v>10</v>
      </c>
      <c r="V90" s="220">
        <f t="shared" si="34"/>
        <v>10</v>
      </c>
      <c r="W90" s="220">
        <f>IF('Crisis Indicator Data'!L87="x","x",IF('Crisis Indicator Data'!L87=0,0,IF(LOG('Crisis Indicator Data'!L87)&lt;W$4,0,IF(LOG('Crisis Indicator Data'!L87)&gt;W$3,10,10-(W$3-LOG('Crisis Indicator Data'!L87))/(W$3-W$4)*10))))</f>
        <v>9.3467910625544981</v>
      </c>
      <c r="X90" s="228">
        <f>IF(OR('Crisis Indicator Data'!L87="x",'Crisis Indicator Data'!H87="x"),"x",'Crisis Indicator Data'!L87/'Crisis Indicator Data'!H87)</f>
        <v>3.3566936208445641E-4</v>
      </c>
      <c r="Y90" s="220">
        <f t="shared" si="35"/>
        <v>10</v>
      </c>
      <c r="Z90" s="220">
        <f t="shared" si="36"/>
        <v>9.673395531277249</v>
      </c>
      <c r="AA90" s="220">
        <f t="shared" si="37"/>
        <v>9.8472037745666317</v>
      </c>
      <c r="AB90" s="229">
        <f t="shared" si="38"/>
        <v>9.3808572761565046</v>
      </c>
    </row>
    <row r="91" spans="1:28">
      <c r="A91" s="144" t="str">
        <f>'Crisis Indicator Data'!A88</f>
        <v>Conflict in the West Bank</v>
      </c>
      <c r="B91" s="145" t="str">
        <f>'Crisis Indicator Data'!B88</f>
        <v>Conflict/ Violence</v>
      </c>
      <c r="C91" s="145" t="str">
        <f>'Crisis Indicator Data'!C88</f>
        <v>PSE003</v>
      </c>
      <c r="D91" s="145" t="str">
        <f>'Crisis Indicator Data'!D88</f>
        <v>Palestine</v>
      </c>
      <c r="E91" s="146" t="str">
        <f>'Crisis Indicator Data'!E88</f>
        <v>PSE</v>
      </c>
      <c r="F91" s="227">
        <f>IF('Crisis Indicator Data'!F88="x","x",IF(LOG('Crisis Indicator Data'!F88)&lt;F$4,0,IF(LOG('Crisis Indicator Data'!F88)&gt;F$3,10,10-(F$3-LOG('Crisis Indicator Data'!F88))/(F$3-F$4)*10)))</f>
        <v>2.5093881039609043</v>
      </c>
      <c r="G91" s="228">
        <f>IF('Crisis Indicator Data'!F88="x","x",IF(LEN(E91)&gt;3,('Crisis Indicator Data'!F88/VLOOKUP('Impact of the crisis'!$C91,'Regional Crises'!$B$1:$R$66,4,FALSE)),'Crisis Indicator Data'!F88/VLOOKUP('Impact of the crisis'!$E91,'Country Indicator Data'!$B$4:$P$300,15,FALSE)))</f>
        <v>0.93941908713692945</v>
      </c>
      <c r="H91" s="220">
        <f t="shared" si="26"/>
        <v>9.381827419764587</v>
      </c>
      <c r="I91" s="220">
        <f t="shared" si="27"/>
        <v>5.9456077618627461</v>
      </c>
      <c r="J91" s="220">
        <f>IF('Crisis Indicator Data'!G88="x","x",IF(LOG('Crisis Indicator Data'!G88)&lt;J$4,0,IF(LOG('Crisis Indicator Data'!G88)&gt;J$3,10,10-(J$3-LOG('Crisis Indicator Data'!G88))/(J$3-J$4)*10)))</f>
        <v>3.5980215929855017</v>
      </c>
      <c r="K91" s="228">
        <f>IF('Crisis Indicator Data'!G88="x","x",IF(LEN(E91)&gt;3,('Crisis Indicator Data'!G88/VLOOKUP('Impact of the crisis'!$C91,'Regional Crises'!$B$1:$R$66,5,FALSE)),'Crisis Indicator Data'!G88/VLOOKUP('Impact of the crisis'!$E91,'Country Indicator Data'!$B$4:$P$300,14,FALSE)))</f>
        <v>0.62264150943396224</v>
      </c>
      <c r="L91" s="220">
        <f t="shared" si="28"/>
        <v>6.1882980750905272</v>
      </c>
      <c r="M91" s="220">
        <f t="shared" si="29"/>
        <v>4.8931598340380145</v>
      </c>
      <c r="N91" s="220">
        <f t="shared" si="30"/>
        <v>5.4437618059081725</v>
      </c>
      <c r="O91" s="220">
        <f>IF('Crisis Indicator Data'!H88="x","x",IF('Crisis Indicator Data'!H88=0,0,IF(LOG('Crisis Indicator Data'!H88)&lt;O$4,0,IF(LOG('Crisis Indicator Data'!H88)&gt;O$3,10,10-(O$3-LOG('Crisis Indicator Data'!H88))/(O$3-O$4)*10))))</f>
        <v>6.7990107964927509</v>
      </c>
      <c r="P91" s="228">
        <f>IF('Crisis Indicator Data'!H88="x","x",'Crisis Indicator Data'!H88/'Crisis Indicator Data'!G88)</f>
        <v>1</v>
      </c>
      <c r="Q91" s="220">
        <f t="shared" si="31"/>
        <v>10</v>
      </c>
      <c r="R91" s="220">
        <f t="shared" si="32"/>
        <v>8.3995053982463759</v>
      </c>
      <c r="S91" s="220">
        <f>IF('Crisis Indicator Data'!I88="x","x",IF('Crisis Indicator Data'!I88=0,0,IF(LOG('Crisis Indicator Data'!I88)&lt;S$4,0,IF(LOG('Crisis Indicator Data'!I88)&gt;S$3,10,10-(S$3-LOG('Crisis Indicator Data'!I88))/(S$3-S$4)*10))))</f>
        <v>10</v>
      </c>
      <c r="T91" s="228">
        <f>IF('Crisis Indicator Data'!H88="x","x",IF('Crisis Indicator Data'!I88="x","x",'Crisis Indicator Data'!I88/'Crisis Indicator Data'!H88))</f>
        <v>1.2606060606060605</v>
      </c>
      <c r="U91" s="220">
        <f t="shared" si="33"/>
        <v>10</v>
      </c>
      <c r="V91" s="220">
        <f t="shared" si="34"/>
        <v>10</v>
      </c>
      <c r="W91" s="220">
        <f>IF('Crisis Indicator Data'!L88="x","x",IF('Crisis Indicator Data'!L88=0,0,IF(LOG('Crisis Indicator Data'!L88)&lt;W$4,0,IF(LOG('Crisis Indicator Data'!L88)&gt;W$3,10,10-(W$3-LOG('Crisis Indicator Data'!L88))/(W$3-W$4)*10))))</f>
        <v>5.3237796003441593</v>
      </c>
      <c r="X91" s="228">
        <f>IF(OR('Crisis Indicator Data'!L88="x",'Crisis Indicator Data'!H88="x"),"x",'Crisis Indicator Data'!L88/'Crisis Indicator Data'!H88)</f>
        <v>2.1067821067821067E-5</v>
      </c>
      <c r="Y91" s="220">
        <f t="shared" si="35"/>
        <v>2.1067821067821066</v>
      </c>
      <c r="Z91" s="220">
        <f t="shared" si="36"/>
        <v>3.715280853563133</v>
      </c>
      <c r="AA91" s="220">
        <f t="shared" si="37"/>
        <v>8.2444773404572267</v>
      </c>
      <c r="AB91" s="229">
        <f t="shared" si="38"/>
        <v>8.3230686958677467</v>
      </c>
    </row>
    <row r="92" spans="1:28">
      <c r="A92" s="144" t="str">
        <f>'Crisis Indicator Data'!A89</f>
        <v>Conflict in Gaza</v>
      </c>
      <c r="B92" s="145" t="str">
        <f>'Crisis Indicator Data'!B89</f>
        <v>Conflict/ Violence</v>
      </c>
      <c r="C92" s="145" t="str">
        <f>'Crisis Indicator Data'!C89</f>
        <v>PSE004</v>
      </c>
      <c r="D92" s="145" t="str">
        <f>'Crisis Indicator Data'!D89</f>
        <v>Palestine</v>
      </c>
      <c r="E92" s="146" t="str">
        <f>'Crisis Indicator Data'!E89</f>
        <v>PSE</v>
      </c>
      <c r="F92" s="227">
        <f>IF('Crisis Indicator Data'!F89="x","x",IF(LOG('Crisis Indicator Data'!F89)&lt;F$4,0,IF(LOG('Crisis Indicator Data'!F89)&gt;F$3,10,10-(F$3-LOG('Crisis Indicator Data'!F89))/(F$3-F$4)*10)))</f>
        <v>0</v>
      </c>
      <c r="G92" s="228">
        <f>IF('Crisis Indicator Data'!F89="x","x",IF(LEN(E92)&gt;3,('Crisis Indicator Data'!F89/VLOOKUP('Impact of the crisis'!$C92,'Regional Crises'!$B$1:$R$66,4,FALSE)),'Crisis Indicator Data'!F89/VLOOKUP('Impact of the crisis'!$E92,'Country Indicator Data'!$B$4:$P$300,15,FALSE)))</f>
        <v>6.0580912863070539E-2</v>
      </c>
      <c r="H92" s="220">
        <f t="shared" si="26"/>
        <v>0.41409094758235199</v>
      </c>
      <c r="I92" s="220">
        <f t="shared" si="27"/>
        <v>0.20704547379117599</v>
      </c>
      <c r="J92" s="220">
        <f>IF('Crisis Indicator Data'!G89="x","x",IF(LOG('Crisis Indicator Data'!G89)&lt;J$4,0,IF(LOG('Crisis Indicator Data'!G89)&gt;J$3,10,10-(J$3-LOG('Crisis Indicator Data'!G89))/(J$3-J$4)*10)))</f>
        <v>2.1481286315594641</v>
      </c>
      <c r="K92" s="228">
        <f>IF('Crisis Indicator Data'!G89="x","x",IF(LEN(E92)&gt;3,('Crisis Indicator Data'!G89/VLOOKUP('Impact of the crisis'!$C92,'Regional Crises'!$B$1:$R$66,5,FALSE)),'Crisis Indicator Data'!G89/VLOOKUP('Impact of the crisis'!$E92,'Country Indicator Data'!$B$4:$P$300,14,FALSE)))</f>
        <v>0.37735849056603776</v>
      </c>
      <c r="L92" s="220">
        <f t="shared" si="28"/>
        <v>3.7106918238993716</v>
      </c>
      <c r="M92" s="220">
        <f t="shared" si="29"/>
        <v>2.9294102277294178</v>
      </c>
      <c r="N92" s="220">
        <f t="shared" si="30"/>
        <v>1.6658052157304601</v>
      </c>
      <c r="O92" s="220">
        <f>IF('Crisis Indicator Data'!H89="x","x",IF('Crisis Indicator Data'!H89=0,0,IF(LOG('Crisis Indicator Data'!H89)&lt;O$4,0,IF(LOG('Crisis Indicator Data'!H89)&gt;O$3,10,10-(O$3-LOG('Crisis Indicator Data'!H89))/(O$3-O$4)*10))))</f>
        <v>6.074064315779732</v>
      </c>
      <c r="P92" s="228">
        <f>IF('Crisis Indicator Data'!H89="x","x",'Crisis Indicator Data'!H89/'Crisis Indicator Data'!G89)</f>
        <v>1</v>
      </c>
      <c r="Q92" s="220">
        <f t="shared" si="31"/>
        <v>10</v>
      </c>
      <c r="R92" s="220">
        <f t="shared" si="32"/>
        <v>8.0370321578898665</v>
      </c>
      <c r="S92" s="220">
        <f>IF('Crisis Indicator Data'!I89="x","x",IF('Crisis Indicator Data'!I89=0,0,IF(LOG('Crisis Indicator Data'!I89)&lt;S$4,0,IF(LOG('Crisis Indicator Data'!I89)&gt;S$3,10,10-(S$3-LOG('Crisis Indicator Data'!I89))/(S$3-S$4)*10))))</f>
        <v>9.4920551278111986</v>
      </c>
      <c r="T92" s="228">
        <f>IF('Crisis Indicator Data'!H89="x","x",IF('Crisis Indicator Data'!I89="x","x",'Crisis Indicator Data'!I89/'Crisis Indicator Data'!H89))</f>
        <v>1</v>
      </c>
      <c r="U92" s="220">
        <f t="shared" si="33"/>
        <v>10</v>
      </c>
      <c r="V92" s="220">
        <f t="shared" si="34"/>
        <v>9.7460275639055993</v>
      </c>
      <c r="W92" s="220">
        <f>IF('Crisis Indicator Data'!L89="x","x",IF('Crisis Indicator Data'!L89=0,0,IF(LOG('Crisis Indicator Data'!L89)&lt;W$4,0,IF(LOG('Crisis Indicator Data'!L89)&gt;W$3,10,10-(W$3-LOG('Crisis Indicator Data'!L89))/(W$3-W$4)*10))))</f>
        <v>9.2973270083266808</v>
      </c>
      <c r="X92" s="228">
        <f>IF(OR('Crisis Indicator Data'!L89="x",'Crisis Indicator Data'!H89="x"),"x",'Crisis Indicator Data'!L89/'Crisis Indicator Data'!H89)</f>
        <v>8.5476190476190472E-4</v>
      </c>
      <c r="Y92" s="220">
        <f t="shared" si="35"/>
        <v>10</v>
      </c>
      <c r="Z92" s="220">
        <f t="shared" si="36"/>
        <v>9.6486635041633413</v>
      </c>
      <c r="AA92" s="220">
        <f t="shared" si="37"/>
        <v>9.6981839484822387</v>
      </c>
      <c r="AB92" s="229">
        <f t="shared" si="38"/>
        <v>9.0270166667367615</v>
      </c>
    </row>
    <row r="93" spans="1:28">
      <c r="A93" s="144" t="str">
        <f>'Crisis Indicator Data'!A90</f>
        <v>Complex crisis in Sudan</v>
      </c>
      <c r="B93" s="145" t="str">
        <f>'Crisis Indicator Data'!B90</f>
        <v>International Displacement,Conflict/ Violence,Political/economic crisis</v>
      </c>
      <c r="C93" s="145" t="str">
        <f>'Crisis Indicator Data'!C90</f>
        <v>SDN001</v>
      </c>
      <c r="D93" s="145" t="str">
        <f>'Crisis Indicator Data'!D90</f>
        <v>Sudan</v>
      </c>
      <c r="E93" s="146" t="str">
        <f>'Crisis Indicator Data'!E90</f>
        <v>SDN</v>
      </c>
      <c r="F93" s="227">
        <f>IF('Crisis Indicator Data'!F90="x","x",IF(LOG('Crisis Indicator Data'!F90)&lt;F$4,0,IF(LOG('Crisis Indicator Data'!F90)&gt;F$3,10,10-(F$3-LOG('Crisis Indicator Data'!F90))/(F$3-F$4)*10)))</f>
        <v>10</v>
      </c>
      <c r="G93" s="228">
        <f>IF('Crisis Indicator Data'!F90="x","x",IF(LEN(E93)&gt;3,('Crisis Indicator Data'!F90/VLOOKUP('Impact of the crisis'!$C93,'Regional Crises'!$B$1:$R$66,4,FALSE)),'Crisis Indicator Data'!F90/VLOOKUP('Impact of the crisis'!$E93,'Country Indicator Data'!$B$4:$P$300,15,FALSE)))</f>
        <v>0.98537847965738756</v>
      </c>
      <c r="H93" s="220">
        <f t="shared" si="26"/>
        <v>9.8508008128304851</v>
      </c>
      <c r="I93" s="220">
        <f t="shared" si="27"/>
        <v>9.9254004064152426</v>
      </c>
      <c r="J93" s="220">
        <f>IF('Crisis Indicator Data'!G90="x","x",IF(LOG('Crisis Indicator Data'!G90)&lt;J$4,0,IF(LOG('Crisis Indicator Data'!G90)&gt;J$3,10,10-(J$3-LOG('Crisis Indicator Data'!G90))/(J$3-J$4)*10)))</f>
        <v>10</v>
      </c>
      <c r="K93" s="228">
        <f>IF('Crisis Indicator Data'!G90="x","x",IF(LEN(E93)&gt;3,('Crisis Indicator Data'!G90/VLOOKUP('Impact of the crisis'!$C93,'Regional Crises'!$B$1:$R$66,5,FALSE)),'Crisis Indicator Data'!G90/VLOOKUP('Impact of the crisis'!$E93,'Country Indicator Data'!$B$4:$P$300,14,FALSE)))</f>
        <v>1</v>
      </c>
      <c r="L93" s="220">
        <f t="shared" si="28"/>
        <v>10</v>
      </c>
      <c r="M93" s="220">
        <f t="shared" si="29"/>
        <v>10</v>
      </c>
      <c r="N93" s="220">
        <f t="shared" si="30"/>
        <v>9.963306102169712</v>
      </c>
      <c r="O93" s="220">
        <f>IF('Crisis Indicator Data'!H90="x","x",IF('Crisis Indicator Data'!H90=0,0,IF(LOG('Crisis Indicator Data'!H90)&lt;O$4,0,IF(LOG('Crisis Indicator Data'!H90)&gt;O$3,10,10-(O$3-LOG('Crisis Indicator Data'!H90))/(O$3-O$4)*10))))</f>
        <v>10</v>
      </c>
      <c r="P93" s="228">
        <f>IF('Crisis Indicator Data'!H90="x","x",'Crisis Indicator Data'!H90/'Crisis Indicator Data'!G90)</f>
        <v>1</v>
      </c>
      <c r="Q93" s="220">
        <f t="shared" si="31"/>
        <v>10</v>
      </c>
      <c r="R93" s="220">
        <f t="shared" si="32"/>
        <v>10</v>
      </c>
      <c r="S93" s="220">
        <f>IF('Crisis Indicator Data'!I90="x","x",IF('Crisis Indicator Data'!I90=0,0,IF(LOG('Crisis Indicator Data'!I90)&lt;S$4,0,IF(LOG('Crisis Indicator Data'!I90)&gt;S$3,10,10-(S$3-LOG('Crisis Indicator Data'!I90))/(S$3-S$4)*10))))</f>
        <v>10</v>
      </c>
      <c r="T93" s="228">
        <f>IF('Crisis Indicator Data'!H90="x","x",IF('Crisis Indicator Data'!I90="x","x",'Crisis Indicator Data'!I90/'Crisis Indicator Data'!H90))</f>
        <v>0.25802707930367502</v>
      </c>
      <c r="U93" s="220">
        <f t="shared" si="33"/>
        <v>10</v>
      </c>
      <c r="V93" s="220">
        <f t="shared" si="34"/>
        <v>10</v>
      </c>
      <c r="W93" s="220">
        <f>IF('Crisis Indicator Data'!L90="x","x",IF('Crisis Indicator Data'!L90=0,0,IF(LOG('Crisis Indicator Data'!L90)&lt;W$4,0,IF(LOG('Crisis Indicator Data'!L90)&gt;W$3,10,10-(W$3-LOG('Crisis Indicator Data'!L90))/(W$3-W$4)*10))))</f>
        <v>10</v>
      </c>
      <c r="X93" s="228">
        <f>IF(OR('Crisis Indicator Data'!L90="x",'Crisis Indicator Data'!H90="x"),"x",'Crisis Indicator Data'!L90/'Crisis Indicator Data'!H90)</f>
        <v>9.9825918762088978E-5</v>
      </c>
      <c r="Y93" s="220">
        <f t="shared" si="35"/>
        <v>9.9825918762088968</v>
      </c>
      <c r="Z93" s="220">
        <f t="shared" si="36"/>
        <v>9.9912959381044484</v>
      </c>
      <c r="AA93" s="220">
        <f t="shared" si="37"/>
        <v>9.9956564589093659</v>
      </c>
      <c r="AB93" s="229">
        <f t="shared" si="38"/>
        <v>9.9978303477805213</v>
      </c>
    </row>
    <row r="94" spans="1:28">
      <c r="A94" s="144" t="str">
        <f>'Crisis Indicator Data'!A91</f>
        <v>Political and Economic crisis in El Salvador</v>
      </c>
      <c r="B94" s="145" t="str">
        <f>'Crisis Indicator Data'!B91</f>
        <v>Political/economic crisis</v>
      </c>
      <c r="C94" s="145" t="str">
        <f>'Crisis Indicator Data'!C91</f>
        <v>SLV001</v>
      </c>
      <c r="D94" s="145" t="str">
        <f>'Crisis Indicator Data'!D91</f>
        <v>El Salvador</v>
      </c>
      <c r="E94" s="146" t="str">
        <f>'Crisis Indicator Data'!E91</f>
        <v>SLV</v>
      </c>
      <c r="F94" s="227">
        <f>IF('Crisis Indicator Data'!F91="x","x",IF(LOG('Crisis Indicator Data'!F91)&lt;F$4,0,IF(LOG('Crisis Indicator Data'!F91)&gt;F$3,10,10-(F$3-LOG('Crisis Indicator Data'!F91))/(F$3-F$4)*10)))</f>
        <v>4.3879658369106522</v>
      </c>
      <c r="G94" s="228">
        <f>IF('Crisis Indicator Data'!F91="x","x",IF(LEN(E94)&gt;3,('Crisis Indicator Data'!F91/VLOOKUP('Impact of the crisis'!$C94,'Regional Crises'!$B$1:$R$66,4,FALSE)),'Crisis Indicator Data'!F91/VLOOKUP('Impact of the crisis'!$E94,'Country Indicator Data'!$B$4:$P$300,15,FALSE)))</f>
        <v>1</v>
      </c>
      <c r="H94" s="220">
        <f t="shared" si="26"/>
        <v>10</v>
      </c>
      <c r="I94" s="220">
        <f t="shared" si="27"/>
        <v>7.1939829184553261</v>
      </c>
      <c r="J94" s="220">
        <f>IF('Crisis Indicator Data'!G91="x","x",IF(LOG('Crisis Indicator Data'!G91)&lt;J$4,0,IF(LOG('Crisis Indicator Data'!G91)&gt;J$3,10,10-(J$3-LOG('Crisis Indicator Data'!G91))/(J$3-J$4)*10)))</f>
        <v>5.3745331598925832</v>
      </c>
      <c r="K94" s="228">
        <f>IF('Crisis Indicator Data'!G91="x","x",IF(LEN(E94)&gt;3,('Crisis Indicator Data'!G91/VLOOKUP('Impact of the crisis'!$C94,'Regional Crises'!$B$1:$R$66,5,FALSE)),'Crisis Indicator Data'!G91/VLOOKUP('Impact of the crisis'!$E94,'Country Indicator Data'!$B$4:$P$300,14,FALSE)))</f>
        <v>1</v>
      </c>
      <c r="L94" s="220">
        <f t="shared" si="28"/>
        <v>10</v>
      </c>
      <c r="M94" s="220">
        <f t="shared" si="29"/>
        <v>7.6872665799462911</v>
      </c>
      <c r="N94" s="220">
        <f t="shared" si="30"/>
        <v>7.4489207910572706</v>
      </c>
      <c r="O94" s="220">
        <f>IF('Crisis Indicator Data'!H91="x","x",IF('Crisis Indicator Data'!H91=0,0,IF(LOG('Crisis Indicator Data'!H91)&lt;O$4,0,IF(LOG('Crisis Indicator Data'!H91)&gt;O$3,10,10-(O$3-LOG('Crisis Indicator Data'!H91))/(O$3-O$4)*10))))</f>
        <v>7.5147492975908623</v>
      </c>
      <c r="P94" s="228">
        <f>IF('Crisis Indicator Data'!H91="x","x",'Crisis Indicator Data'!H91/'Crisis Indicator Data'!G91)</f>
        <v>0.88765625000000004</v>
      </c>
      <c r="Q94" s="220">
        <f t="shared" si="31"/>
        <v>8.8652146464646471</v>
      </c>
      <c r="R94" s="220">
        <f t="shared" si="32"/>
        <v>8.1899819720277556</v>
      </c>
      <c r="S94" s="220">
        <f>IF('Crisis Indicator Data'!I91="x","x",IF('Crisis Indicator Data'!I91=0,0,IF(LOG('Crisis Indicator Data'!I91)&lt;S$4,0,IF(LOG('Crisis Indicator Data'!I91)&gt;S$3,10,10-(S$3-LOG('Crisis Indicator Data'!I91))/(S$3-S$4)*10))))</f>
        <v>7.0939245245964395</v>
      </c>
      <c r="T94" s="228">
        <f>IF('Crisis Indicator Data'!H91="x","x",IF('Crisis Indicator Data'!I91="x","x",'Crisis Indicator Data'!I91/'Crisis Indicator Data'!H91))</f>
        <v>5.3511705685618728E-2</v>
      </c>
      <c r="U94" s="220">
        <f t="shared" si="33"/>
        <v>3.5674470457079144</v>
      </c>
      <c r="V94" s="220">
        <f t="shared" si="34"/>
        <v>5.3306857851521769</v>
      </c>
      <c r="W94" s="220">
        <f>IF('Crisis Indicator Data'!L91="x","x",IF('Crisis Indicator Data'!L91=0,0,IF(LOG('Crisis Indicator Data'!L91)&lt;W$4,0,IF(LOG('Crisis Indicator Data'!L91)&gt;W$3,10,10-(W$3-LOG('Crisis Indicator Data'!L91))/(W$3-W$4)*10))))</f>
        <v>2.2232892868104113</v>
      </c>
      <c r="X94" s="228">
        <f>IF(OR('Crisis Indicator Data'!L91="x",'Crisis Indicator Data'!H91="x"),"x",'Crisis Indicator Data'!L91/'Crisis Indicator Data'!H91)</f>
        <v>1.0561520859003696E-6</v>
      </c>
      <c r="Y94" s="220">
        <f t="shared" si="35"/>
        <v>0.10561520859003792</v>
      </c>
      <c r="Z94" s="220">
        <f t="shared" si="36"/>
        <v>1.1644522477002246</v>
      </c>
      <c r="AA94" s="220">
        <f t="shared" si="37"/>
        <v>3.5285047780133558</v>
      </c>
      <c r="AB94" s="229">
        <f t="shared" si="38"/>
        <v>6.4047566504048365</v>
      </c>
    </row>
    <row r="95" spans="1:28">
      <c r="A95" s="144" t="str">
        <f>'Crisis Indicator Data'!A92</f>
        <v>Complex crisis in Somalia</v>
      </c>
      <c r="B95" s="145" t="str">
        <f>'Crisis Indicator Data'!B92</f>
        <v>Conflict/ Violence,International Displacement,Floods,Drought/drier conditions</v>
      </c>
      <c r="C95" s="145" t="str">
        <f>'Crisis Indicator Data'!C92</f>
        <v>SOM001</v>
      </c>
      <c r="D95" s="145" t="str">
        <f>'Crisis Indicator Data'!D92</f>
        <v>Somalia</v>
      </c>
      <c r="E95" s="146" t="str">
        <f>'Crisis Indicator Data'!E92</f>
        <v>SOM</v>
      </c>
      <c r="F95" s="227">
        <f>IF('Crisis Indicator Data'!F92="x","x",IF(LOG('Crisis Indicator Data'!F92)&lt;F$4,0,IF(LOG('Crisis Indicator Data'!F92)&gt;F$3,10,10-(F$3-LOG('Crisis Indicator Data'!F92))/(F$3-F$4)*10)))</f>
        <v>9.3250099319709392</v>
      </c>
      <c r="G95" s="228">
        <f>IF('Crisis Indicator Data'!F92="x","x",IF(LEN(E95)&gt;3,('Crisis Indicator Data'!F92/VLOOKUP('Impact of the crisis'!$C95,'Regional Crises'!$B$1:$R$66,4,FALSE)),'Crisis Indicator Data'!F92/VLOOKUP('Impact of the crisis'!$E95,'Country Indicator Data'!$B$4:$P$300,15,FALSE)))</f>
        <v>1</v>
      </c>
      <c r="H95" s="220">
        <f t="shared" si="26"/>
        <v>10</v>
      </c>
      <c r="I95" s="220">
        <f t="shared" si="27"/>
        <v>9.6625049659854696</v>
      </c>
      <c r="J95" s="220">
        <f>IF('Crisis Indicator Data'!G92="x","x",IF(LOG('Crisis Indicator Data'!G92)&lt;J$4,0,IF(LOG('Crisis Indicator Data'!G92)&gt;J$3,10,10-(J$3-LOG('Crisis Indicator Data'!G92))/(J$3-J$4)*10)))</f>
        <v>8.5916062586285822</v>
      </c>
      <c r="K95" s="228">
        <f>IF('Crisis Indicator Data'!G92="x","x",IF(LEN(E95)&gt;3,('Crisis Indicator Data'!G92/VLOOKUP('Impact of the crisis'!$C95,'Regional Crises'!$B$1:$R$66,5,FALSE)),'Crisis Indicator Data'!G92/VLOOKUP('Impact of the crisis'!$E95,'Country Indicator Data'!$B$4:$P$300,14,FALSE)))</f>
        <v>1</v>
      </c>
      <c r="L95" s="220">
        <f t="shared" si="28"/>
        <v>10</v>
      </c>
      <c r="M95" s="220">
        <f t="shared" si="29"/>
        <v>9.2958031293142902</v>
      </c>
      <c r="N95" s="220">
        <f t="shared" si="30"/>
        <v>9.4894865251706726</v>
      </c>
      <c r="O95" s="220">
        <f>IF('Crisis Indicator Data'!H92="x","x",IF('Crisis Indicator Data'!H92=0,0,IF(LOG('Crisis Indicator Data'!H92)&lt;O$4,0,IF(LOG('Crisis Indicator Data'!H92)&gt;O$3,10,10-(O$3-LOG('Crisis Indicator Data'!H92))/(O$3-O$4)*10))))</f>
        <v>8.7949738904999197</v>
      </c>
      <c r="P95" s="228">
        <f>IF('Crisis Indicator Data'!H92="x","x",'Crisis Indicator Data'!H92/'Crisis Indicator Data'!G92)</f>
        <v>0.70754037650447488</v>
      </c>
      <c r="Q95" s="220">
        <f t="shared" si="31"/>
        <v>7.0458623889340899</v>
      </c>
      <c r="R95" s="220">
        <f t="shared" si="32"/>
        <v>7.9204181397170048</v>
      </c>
      <c r="S95" s="220">
        <f>IF('Crisis Indicator Data'!I92="x","x",IF('Crisis Indicator Data'!I92=0,0,IF(LOG('Crisis Indicator Data'!I92)&lt;S$4,0,IF(LOG('Crisis Indicator Data'!I92)&gt;S$3,10,10-(S$3-LOG('Crisis Indicator Data'!I92))/(S$3-S$4)*10))))</f>
        <v>10</v>
      </c>
      <c r="T95" s="228">
        <f>IF('Crisis Indicator Data'!H92="x","x",IF('Crisis Indicator Data'!I92="x","x",'Crisis Indicator Data'!I92/'Crisis Indicator Data'!H92))</f>
        <v>0.30757487641756326</v>
      </c>
      <c r="U95" s="220">
        <f t="shared" si="33"/>
        <v>10</v>
      </c>
      <c r="V95" s="220">
        <f t="shared" si="34"/>
        <v>10</v>
      </c>
      <c r="W95" s="220">
        <f>IF('Crisis Indicator Data'!L92="x","x",IF('Crisis Indicator Data'!L92=0,0,IF(LOG('Crisis Indicator Data'!L92)&lt;W$4,0,IF(LOG('Crisis Indicator Data'!L92)&gt;W$3,10,10-(W$3-LOG('Crisis Indicator Data'!L92))/(W$3-W$4)*10))))</f>
        <v>10</v>
      </c>
      <c r="X95" s="228">
        <f>IF(OR('Crisis Indicator Data'!L92="x",'Crisis Indicator Data'!H92="x"),"x",'Crisis Indicator Data'!L92/'Crisis Indicator Data'!H92)</f>
        <v>2.6679267228845593E-4</v>
      </c>
      <c r="Y95" s="220">
        <f t="shared" si="35"/>
        <v>10</v>
      </c>
      <c r="Z95" s="220">
        <f t="shared" si="36"/>
        <v>10</v>
      </c>
      <c r="AA95" s="220">
        <f t="shared" si="37"/>
        <v>10</v>
      </c>
      <c r="AB95" s="229">
        <f t="shared" si="38"/>
        <v>9.2282371342714189</v>
      </c>
    </row>
    <row r="96" spans="1:28">
      <c r="A96" s="144" t="str">
        <f>'Crisis Indicator Data'!A93</f>
        <v>International displacement to Somalia</v>
      </c>
      <c r="B96" s="145" t="str">
        <f>'Crisis Indicator Data'!B93</f>
        <v>International Displacement</v>
      </c>
      <c r="C96" s="145" t="str">
        <f>'Crisis Indicator Data'!C93</f>
        <v>SOM002</v>
      </c>
      <c r="D96" s="145" t="str">
        <f>'Crisis Indicator Data'!D93</f>
        <v>Somalia</v>
      </c>
      <c r="E96" s="146" t="str">
        <f>'Crisis Indicator Data'!E93</f>
        <v>SOM</v>
      </c>
      <c r="F96" s="227">
        <f>IF('Crisis Indicator Data'!F93="x","x",IF(LOG('Crisis Indicator Data'!F93)&lt;F$4,0,IF(LOG('Crisis Indicator Data'!F93)&gt;F$3,10,10-(F$3-LOG('Crisis Indicator Data'!F93))/(F$3-F$4)*10)))</f>
        <v>6.6510055625902149</v>
      </c>
      <c r="G96" s="228">
        <f>IF('Crisis Indicator Data'!F93="x","x",IF(LEN(E96)&gt;3,('Crisis Indicator Data'!F93/VLOOKUP('Impact of the crisis'!$C96,'Regional Crises'!$B$1:$R$66,4,FALSE)),'Crisis Indicator Data'!F93/VLOOKUP('Impact of the crisis'!$E96,'Country Indicator Data'!$B$4:$P$300,15,FALSE)))</f>
        <v>0.157688016067842</v>
      </c>
      <c r="H96" s="220">
        <f t="shared" si="26"/>
        <v>1.4049797557943062</v>
      </c>
      <c r="I96" s="220">
        <f t="shared" si="27"/>
        <v>4.027992659192261</v>
      </c>
      <c r="J96" s="220">
        <f>IF('Crisis Indicator Data'!G93="x","x",IF(LOG('Crisis Indicator Data'!G93)&lt;J$4,0,IF(LOG('Crisis Indicator Data'!G93)&gt;J$3,10,10-(J$3-LOG('Crisis Indicator Data'!G93))/(J$3-J$4)*10)))</f>
        <v>2.9045675862775333</v>
      </c>
      <c r="K96" s="228">
        <f>IF('Crisis Indicator Data'!G93="x","x",IF(LEN(E96)&gt;3,('Crisis Indicator Data'!G93/VLOOKUP('Impact of the crisis'!$C96,'Regional Crises'!$B$1:$R$66,5,FALSE)),'Crisis Indicator Data'!G93/VLOOKUP('Impact of the crisis'!$E96,'Country Indicator Data'!$B$4:$P$300,14,FALSE)))</f>
        <v>0.14026334739224361</v>
      </c>
      <c r="L96" s="220">
        <f t="shared" si="28"/>
        <v>1.3157913878004415</v>
      </c>
      <c r="M96" s="220">
        <f t="shared" si="29"/>
        <v>2.1101794870389874</v>
      </c>
      <c r="N96" s="220">
        <f t="shared" si="30"/>
        <v>3.1264592795704802</v>
      </c>
      <c r="O96" s="220">
        <f>IF('Crisis Indicator Data'!H93="x","x",IF('Crisis Indicator Data'!H93=0,0,IF(LOG('Crisis Indicator Data'!H93)&lt;O$4,0,IF(LOG('Crisis Indicator Data'!H93)&gt;O$3,10,10-(O$3-LOG('Crisis Indicator Data'!H93))/(O$3-O$4)*10))))</f>
        <v>6.171313292628966E-2</v>
      </c>
      <c r="P96" s="228">
        <f>IF('Crisis Indicator Data'!H93="x","x",'Crisis Indicator Data'!H93/'Crisis Indicator Data'!G93)</f>
        <v>1.2101210121012101E-2</v>
      </c>
      <c r="Q96" s="220">
        <f t="shared" si="31"/>
        <v>2.1224344656687322E-2</v>
      </c>
      <c r="R96" s="220">
        <f t="shared" si="32"/>
        <v>4.1468738791488491E-2</v>
      </c>
      <c r="S96" s="220">
        <f>IF('Crisis Indicator Data'!I93="x","x",IF('Crisis Indicator Data'!I93=0,0,IF(LOG('Crisis Indicator Data'!I93)&lt;S$4,0,IF(LOG('Crisis Indicator Data'!I93)&gt;S$3,10,10-(S$3-LOG('Crisis Indicator Data'!I93))/(S$3-S$4)*10))))</f>
        <v>4.3386112567939623</v>
      </c>
      <c r="T96" s="228">
        <f>IF('Crisis Indicator Data'!H93="x","x",IF('Crisis Indicator Data'!I93="x","x",'Crisis Indicator Data'!I93/'Crisis Indicator Data'!H93))</f>
        <v>1</v>
      </c>
      <c r="U96" s="220">
        <f t="shared" si="33"/>
        <v>10</v>
      </c>
      <c r="V96" s="220">
        <f t="shared" si="34"/>
        <v>7.1693056283969812</v>
      </c>
      <c r="W96" s="220" t="str">
        <f>IF('Crisis Indicator Data'!L93="x","x",IF('Crisis Indicator Data'!L93=0,0,IF(LOG('Crisis Indicator Data'!L93)&lt;W$4,0,IF(LOG('Crisis Indicator Data'!L93)&gt;W$3,10,10-(W$3-LOG('Crisis Indicator Data'!L93))/(W$3-W$4)*10))))</f>
        <v>x</v>
      </c>
      <c r="X96" s="228" t="str">
        <f>IF(OR('Crisis Indicator Data'!L93="x",'Crisis Indicator Data'!H93="x"),"x",'Crisis Indicator Data'!L93/'Crisis Indicator Data'!H93)</f>
        <v>x</v>
      </c>
      <c r="Y96" s="220" t="str">
        <f t="shared" si="35"/>
        <v>x</v>
      </c>
      <c r="Z96" s="220" t="str">
        <f t="shared" si="36"/>
        <v>x</v>
      </c>
      <c r="AA96" s="220">
        <f t="shared" si="37"/>
        <v>7.1693056283969812</v>
      </c>
      <c r="AB96" s="229">
        <f t="shared" si="38"/>
        <v>4.5054788934581982</v>
      </c>
    </row>
    <row r="97" spans="1:28">
      <c r="A97" s="144" t="str">
        <f>'Crisis Indicator Data'!A94</f>
        <v>Complex crisis in South Sudan</v>
      </c>
      <c r="B97" s="145" t="str">
        <f>'Crisis Indicator Data'!B94</f>
        <v>Conflict/ Violence,Floods,Political/economic crisis,International Displacement</v>
      </c>
      <c r="C97" s="145" t="str">
        <f>'Crisis Indicator Data'!C94</f>
        <v>SSD001</v>
      </c>
      <c r="D97" s="145" t="str">
        <f>'Crisis Indicator Data'!D94</f>
        <v>South Sudan</v>
      </c>
      <c r="E97" s="146" t="str">
        <f>'Crisis Indicator Data'!E94</f>
        <v>SSD</v>
      </c>
      <c r="F97" s="227">
        <f>IF('Crisis Indicator Data'!F94="x","x",IF(LOG('Crisis Indicator Data'!F94)&lt;F$4,0,IF(LOG('Crisis Indicator Data'!F94)&gt;F$3,10,10-(F$3-LOG('Crisis Indicator Data'!F94))/(F$3-F$4)*10)))</f>
        <v>9.3355632446045966</v>
      </c>
      <c r="G97" s="228">
        <f>IF('Crisis Indicator Data'!F94="x","x",IF(LEN(E97)&gt;3,('Crisis Indicator Data'!F94/VLOOKUP('Impact of the crisis'!$C97,'Regional Crises'!$B$1:$R$66,4,FALSE)),'Crisis Indicator Data'!F94/VLOOKUP('Impact of the crisis'!$E97,'Country Indicator Data'!$B$4:$P$300,15,FALSE)))</f>
        <v>1</v>
      </c>
      <c r="H97" s="220">
        <f t="shared" si="26"/>
        <v>10</v>
      </c>
      <c r="I97" s="220">
        <f t="shared" si="27"/>
        <v>9.6677816223022983</v>
      </c>
      <c r="J97" s="220">
        <f>IF('Crisis Indicator Data'!G94="x","x",IF(LOG('Crisis Indicator Data'!G94)&lt;J$4,0,IF(LOG('Crisis Indicator Data'!G94)&gt;J$3,10,10-(J$3-LOG('Crisis Indicator Data'!G94))/(J$3-J$4)*10)))</f>
        <v>7.7224166139683295</v>
      </c>
      <c r="K97" s="228">
        <f>IF('Crisis Indicator Data'!G94="x","x",IF(LEN(E97)&gt;3,('Crisis Indicator Data'!G94/VLOOKUP('Impact of the crisis'!$C97,'Regional Crises'!$B$1:$R$66,5,FALSE)),'Crisis Indicator Data'!G94/VLOOKUP('Impact of the crisis'!$E97,'Country Indicator Data'!$B$4:$P$300,14,FALSE)))</f>
        <v>1</v>
      </c>
      <c r="L97" s="220">
        <f t="shared" si="28"/>
        <v>10</v>
      </c>
      <c r="M97" s="220">
        <f t="shared" si="29"/>
        <v>8.8612083069841638</v>
      </c>
      <c r="N97" s="220">
        <f t="shared" si="30"/>
        <v>9.3090703057601161</v>
      </c>
      <c r="O97" s="220">
        <f>IF('Crisis Indicator Data'!H94="x","x",IF('Crisis Indicator Data'!H94=0,0,IF(LOG('Crisis Indicator Data'!H94)&lt;O$4,0,IF(LOG('Crisis Indicator Data'!H94)&gt;O$3,10,10-(O$3-LOG('Crisis Indicator Data'!H94))/(O$3-O$4)*10))))</f>
        <v>8.5941308460322183</v>
      </c>
      <c r="P97" s="228">
        <f>IF('Crisis Indicator Data'!H94="x","x",'Crisis Indicator Data'!H94/'Crisis Indicator Data'!G94)</f>
        <v>0.83152777777777775</v>
      </c>
      <c r="Q97" s="220">
        <f t="shared" si="31"/>
        <v>8.2982603815937139</v>
      </c>
      <c r="R97" s="220">
        <f t="shared" si="32"/>
        <v>8.4461956138129661</v>
      </c>
      <c r="S97" s="220">
        <f>IF('Crisis Indicator Data'!I94="x","x",IF('Crisis Indicator Data'!I94=0,0,IF(LOG('Crisis Indicator Data'!I94)&lt;S$4,0,IF(LOG('Crisis Indicator Data'!I94)&gt;S$3,10,10-(S$3-LOG('Crisis Indicator Data'!I94))/(S$3-S$4)*10))))</f>
        <v>10</v>
      </c>
      <c r="T97" s="228">
        <f>IF('Crisis Indicator Data'!H94="x","x",IF('Crisis Indicator Data'!I94="x","x",'Crisis Indicator Data'!I94/'Crisis Indicator Data'!H94))</f>
        <v>0.47160514447970603</v>
      </c>
      <c r="U97" s="220">
        <f t="shared" si="33"/>
        <v>10</v>
      </c>
      <c r="V97" s="220">
        <f t="shared" si="34"/>
        <v>10</v>
      </c>
      <c r="W97" s="220">
        <f>IF('Crisis Indicator Data'!L94="x","x",IF('Crisis Indicator Data'!L94=0,0,IF(LOG('Crisis Indicator Data'!L94)&lt;W$4,0,IF(LOG('Crisis Indicator Data'!L94)&gt;W$3,10,10-(W$3-LOG('Crisis Indicator Data'!L94))/(W$3-W$4)*10))))</f>
        <v>9.4512105817482333</v>
      </c>
      <c r="X97" s="228">
        <f>IF(OR('Crisis Indicator Data'!L94="x",'Crisis Indicator Data'!H94="x"),"x",'Crisis Indicator Data'!L94/'Crisis Indicator Data'!H94)</f>
        <v>1.6970101887422751E-4</v>
      </c>
      <c r="Y97" s="220">
        <f t="shared" si="35"/>
        <v>10</v>
      </c>
      <c r="Z97" s="220">
        <f t="shared" si="36"/>
        <v>9.7256052908741175</v>
      </c>
      <c r="AA97" s="220">
        <f t="shared" si="37"/>
        <v>9.8703650003477374</v>
      </c>
      <c r="AB97" s="229">
        <f t="shared" si="38"/>
        <v>9.2927372389974252</v>
      </c>
    </row>
    <row r="98" spans="1:28">
      <c r="A98" s="144" t="str">
        <f>'Crisis Indicator Data'!A95</f>
        <v>Displacement from Sudan to South Sudan</v>
      </c>
      <c r="B98" s="145" t="str">
        <f>'Crisis Indicator Data'!B95</f>
        <v>International Displacement</v>
      </c>
      <c r="C98" s="145" t="str">
        <f>'Crisis Indicator Data'!C95</f>
        <v>SSD004</v>
      </c>
      <c r="D98" s="145" t="str">
        <f>'Crisis Indicator Data'!D95</f>
        <v>South Sudan</v>
      </c>
      <c r="E98" s="146" t="str">
        <f>'Crisis Indicator Data'!E95</f>
        <v>SSD</v>
      </c>
      <c r="F98" s="227">
        <f>IF('Crisis Indicator Data'!F95="x","x",IF(LOG('Crisis Indicator Data'!F95)&lt;F$4,0,IF(LOG('Crisis Indicator Data'!F95)&gt;F$3,10,10-(F$3-LOG('Crisis Indicator Data'!F95))/(F$3-F$4)*10)))</f>
        <v>9.3355632446045966</v>
      </c>
      <c r="G98" s="228">
        <f>IF('Crisis Indicator Data'!F95="x","x",IF(LEN(E98)&gt;3,('Crisis Indicator Data'!F95/VLOOKUP('Impact of the crisis'!$C98,'Regional Crises'!$B$1:$R$66,4,FALSE)),'Crisis Indicator Data'!F95/VLOOKUP('Impact of the crisis'!$E98,'Country Indicator Data'!$B$4:$P$300,15,FALSE)))</f>
        <v>1</v>
      </c>
      <c r="H98" s="220">
        <f t="shared" si="26"/>
        <v>10</v>
      </c>
      <c r="I98" s="220">
        <f t="shared" si="27"/>
        <v>9.6677816223022983</v>
      </c>
      <c r="J98" s="220">
        <f>IF('Crisis Indicator Data'!G95="x","x",IF(LOG('Crisis Indicator Data'!G95)&lt;J$4,0,IF(LOG('Crisis Indicator Data'!G95)&gt;J$3,10,10-(J$3-LOG('Crisis Indicator Data'!G95))/(J$3-J$4)*10)))</f>
        <v>7.7224166139683295</v>
      </c>
      <c r="K98" s="228">
        <f>IF('Crisis Indicator Data'!G95="x","x",IF(LEN(E98)&gt;3,('Crisis Indicator Data'!G95/VLOOKUP('Impact of the crisis'!$C98,'Regional Crises'!$B$1:$R$66,5,FALSE)),'Crisis Indicator Data'!G95/VLOOKUP('Impact of the crisis'!$E98,'Country Indicator Data'!$B$4:$P$300,14,FALSE)))</f>
        <v>1</v>
      </c>
      <c r="L98" s="220">
        <f t="shared" si="28"/>
        <v>10</v>
      </c>
      <c r="M98" s="220">
        <f t="shared" si="29"/>
        <v>8.8612083069841638</v>
      </c>
      <c r="N98" s="220">
        <f t="shared" si="30"/>
        <v>9.3090703057601161</v>
      </c>
      <c r="O98" s="220">
        <f>IF('Crisis Indicator Data'!H95="x","x",IF('Crisis Indicator Data'!H95=0,0,IF(LOG('Crisis Indicator Data'!H95)&lt;O$4,0,IF(LOG('Crisis Indicator Data'!H95)&gt;O$3,10,10-(O$3-LOG('Crisis Indicator Data'!H95))/(O$3-O$4)*10))))</f>
        <v>5.4901922367612004</v>
      </c>
      <c r="P98" s="228">
        <f>IF('Crisis Indicator Data'!H95="x","x",'Crisis Indicator Data'!H95/'Crisis Indicator Data'!G95)</f>
        <v>9.7430555555555562E-2</v>
      </c>
      <c r="Q98" s="220">
        <f t="shared" si="31"/>
        <v>0.88313692480359052</v>
      </c>
      <c r="R98" s="220">
        <f t="shared" si="32"/>
        <v>3.1866645807823955</v>
      </c>
      <c r="S98" s="220">
        <f>IF('Crisis Indicator Data'!I95="x","x",IF('Crisis Indicator Data'!I95=0,0,IF(LOG('Crisis Indicator Data'!I95)&lt;S$4,0,IF(LOG('Crisis Indicator Data'!I95)&gt;S$3,10,10-(S$3-LOG('Crisis Indicator Data'!I95))/(S$3-S$4)*10))))</f>
        <v>8.9915933457953141</v>
      </c>
      <c r="T98" s="228">
        <f>IF('Crisis Indicator Data'!H95="x","x",IF('Crisis Indicator Data'!I95="x","x",'Crisis Indicator Data'!I95/'Crisis Indicator Data'!H95))</f>
        <v>1</v>
      </c>
      <c r="U98" s="220">
        <f t="shared" si="33"/>
        <v>10</v>
      </c>
      <c r="V98" s="220">
        <f t="shared" si="34"/>
        <v>9.4957966728976579</v>
      </c>
      <c r="W98" s="220" t="str">
        <f>IF('Crisis Indicator Data'!L95="x","x",IF('Crisis Indicator Data'!L95=0,0,IF(LOG('Crisis Indicator Data'!L95)&lt;W$4,0,IF(LOG('Crisis Indicator Data'!L95)&gt;W$3,10,10-(W$3-LOG('Crisis Indicator Data'!L95))/(W$3-W$4)*10))))</f>
        <v>x</v>
      </c>
      <c r="X98" s="228" t="str">
        <f>IF(OR('Crisis Indicator Data'!L95="x",'Crisis Indicator Data'!H95="x"),"x",'Crisis Indicator Data'!L95/'Crisis Indicator Data'!H95)</f>
        <v>x</v>
      </c>
      <c r="Y98" s="220" t="str">
        <f t="shared" si="35"/>
        <v>x</v>
      </c>
      <c r="Z98" s="220" t="str">
        <f t="shared" si="36"/>
        <v>x</v>
      </c>
      <c r="AA98" s="220">
        <f t="shared" si="37"/>
        <v>9.4957966728976579</v>
      </c>
      <c r="AB98" s="229">
        <f t="shared" si="38"/>
        <v>7.5333362585958668</v>
      </c>
    </row>
    <row r="99" spans="1:28">
      <c r="A99" s="144" t="str">
        <f>'Crisis Indicator Data'!A96</f>
        <v>Complex crisis in Syria</v>
      </c>
      <c r="B99" s="145" t="str">
        <f>'Crisis Indicator Data'!B96</f>
        <v>Conflict/ Violence,Political/economic crisis,Drought/drier conditions</v>
      </c>
      <c r="C99" s="145" t="str">
        <f>'Crisis Indicator Data'!C96</f>
        <v>SYR003</v>
      </c>
      <c r="D99" s="145" t="str">
        <f>'Crisis Indicator Data'!D96</f>
        <v>Syria</v>
      </c>
      <c r="E99" s="146" t="str">
        <f>'Crisis Indicator Data'!E96</f>
        <v>SYR</v>
      </c>
      <c r="F99" s="227">
        <f>IF('Crisis Indicator Data'!F96="x","x",IF(LOG('Crisis Indicator Data'!F96)&lt;F$4,0,IF(LOG('Crisis Indicator Data'!F96)&gt;F$3,10,10-(F$3-LOG('Crisis Indicator Data'!F96))/(F$3-F$4)*10)))</f>
        <v>7.5464787807295011</v>
      </c>
      <c r="G99" s="228">
        <f>IF('Crisis Indicator Data'!F96="x","x",IF(LEN(E99)&gt;3,('Crisis Indicator Data'!F96/VLOOKUP('Impact of the crisis'!$C99,'Regional Crises'!$B$1:$R$66,4,FALSE)),'Crisis Indicator Data'!F96/VLOOKUP('Impact of the crisis'!$E99,'Country Indicator Data'!$B$4:$P$300,15,FALSE)))</f>
        <v>1</v>
      </c>
      <c r="H99" s="220">
        <f t="shared" si="26"/>
        <v>10</v>
      </c>
      <c r="I99" s="220">
        <f t="shared" si="27"/>
        <v>8.7732393903647505</v>
      </c>
      <c r="J99" s="220">
        <f>IF('Crisis Indicator Data'!G96="x","x",IF(LOG('Crisis Indicator Data'!G96)&lt;J$4,0,IF(LOG('Crisis Indicator Data'!G96)&gt;J$3,10,10-(J$3-LOG('Crisis Indicator Data'!G96))/(J$3-J$4)*10)))</f>
        <v>9.5009519190717739</v>
      </c>
      <c r="K99" s="228">
        <f>IF('Crisis Indicator Data'!G96="x","x",IF(LEN(E99)&gt;3,('Crisis Indicator Data'!G96/VLOOKUP('Impact of the crisis'!$C99,'Regional Crises'!$B$1:$R$66,5,FALSE)),'Crisis Indicator Data'!G96/VLOOKUP('Impact of the crisis'!$E99,'Country Indicator Data'!$B$4:$P$300,14,FALSE)))</f>
        <v>1</v>
      </c>
      <c r="L99" s="220">
        <f t="shared" si="28"/>
        <v>10</v>
      </c>
      <c r="M99" s="220">
        <f t="shared" si="29"/>
        <v>9.750475959535887</v>
      </c>
      <c r="N99" s="220">
        <f t="shared" si="30"/>
        <v>9.3275779762573858</v>
      </c>
      <c r="O99" s="220">
        <f>IF('Crisis Indicator Data'!H96="x","x",IF('Crisis Indicator Data'!H96=0,0,IF(LOG('Crisis Indicator Data'!H96)&lt;O$4,0,IF(LOG('Crisis Indicator Data'!H96)&gt;O$3,10,10-(O$3-LOG('Crisis Indicator Data'!H96))/(O$3-O$4)*10))))</f>
        <v>9.750475959535887</v>
      </c>
      <c r="P99" s="228">
        <f>IF('Crisis Indicator Data'!H96="x","x",'Crisis Indicator Data'!H96/'Crisis Indicator Data'!G96)</f>
        <v>1</v>
      </c>
      <c r="Q99" s="220">
        <f t="shared" si="31"/>
        <v>10</v>
      </c>
      <c r="R99" s="220">
        <f t="shared" si="32"/>
        <v>9.8752379797679435</v>
      </c>
      <c r="S99" s="220">
        <f>IF('Crisis Indicator Data'!I96="x","x",IF('Crisis Indicator Data'!I96=0,0,IF(LOG('Crisis Indicator Data'!I96)&lt;S$4,0,IF(LOG('Crisis Indicator Data'!I96)&gt;S$3,10,10-(S$3-LOG('Crisis Indicator Data'!I96))/(S$3-S$4)*10))))</f>
        <v>10</v>
      </c>
      <c r="T99" s="228">
        <f>IF('Crisis Indicator Data'!H96="x","x",IF('Crisis Indicator Data'!I96="x","x",'Crisis Indicator Data'!I96/'Crisis Indicator Data'!H96))</f>
        <v>0.51521641118124439</v>
      </c>
      <c r="U99" s="220">
        <f t="shared" si="33"/>
        <v>10</v>
      </c>
      <c r="V99" s="220">
        <f t="shared" si="34"/>
        <v>10</v>
      </c>
      <c r="W99" s="220">
        <f>IF('Crisis Indicator Data'!L96="x","x",IF('Crisis Indicator Data'!L96=0,0,IF(LOG('Crisis Indicator Data'!L96)&lt;W$4,0,IF(LOG('Crisis Indicator Data'!L96)&gt;W$3,10,10-(W$3-LOG('Crisis Indicator Data'!L96))/(W$3-W$4)*10))))</f>
        <v>8.8343384878651339</v>
      </c>
      <c r="X99" s="228">
        <f>IF(OR('Crisis Indicator Data'!L96="x",'Crisis Indicator Data'!H96="x"),"x",'Crisis Indicator Data'!L96/'Crisis Indicator Data'!H96)</f>
        <v>4.6438232642019837E-5</v>
      </c>
      <c r="Y99" s="220">
        <f t="shared" si="35"/>
        <v>4.6438232642019841</v>
      </c>
      <c r="Z99" s="220">
        <f t="shared" si="36"/>
        <v>6.739080876033559</v>
      </c>
      <c r="AA99" s="220">
        <f t="shared" si="37"/>
        <v>8.9070667893452384</v>
      </c>
      <c r="AB99" s="229">
        <f t="shared" si="38"/>
        <v>9.4606811193938256</v>
      </c>
    </row>
    <row r="100" spans="1:28">
      <c r="A100" s="144" t="str">
        <f>'Crisis Indicator Data'!A97</f>
        <v>Complex crisis in Chad</v>
      </c>
      <c r="B100" s="145" t="str">
        <f>'Crisis Indicator Data'!B97</f>
        <v>Conflict/ Violence,Floods</v>
      </c>
      <c r="C100" s="145" t="str">
        <f>'Crisis Indicator Data'!C97</f>
        <v>TCD001</v>
      </c>
      <c r="D100" s="145" t="str">
        <f>'Crisis Indicator Data'!D97</f>
        <v>Chad</v>
      </c>
      <c r="E100" s="146" t="str">
        <f>'Crisis Indicator Data'!E97</f>
        <v>TCD</v>
      </c>
      <c r="F100" s="227">
        <f>IF('Crisis Indicator Data'!F97="x","x",IF(LOG('Crisis Indicator Data'!F97)&lt;F$4,0,IF(LOG('Crisis Indicator Data'!F97)&gt;F$3,10,10-(F$3-LOG('Crisis Indicator Data'!F97))/(F$3-F$4)*10)))</f>
        <v>10</v>
      </c>
      <c r="G100" s="228">
        <f>IF('Crisis Indicator Data'!F97="x","x",IF(LEN(E100)&gt;3,('Crisis Indicator Data'!F97/VLOOKUP('Impact of the crisis'!$C100,'Regional Crises'!$B$1:$R$66,4,FALSE)),'Crisis Indicator Data'!F97/VLOOKUP('Impact of the crisis'!$E100,'Country Indicator Data'!$B$4:$P$300,15,FALSE)))</f>
        <v>1.004668837357052</v>
      </c>
      <c r="H100" s="220">
        <f t="shared" si="26"/>
        <v>10</v>
      </c>
      <c r="I100" s="220">
        <f t="shared" si="27"/>
        <v>10</v>
      </c>
      <c r="J100" s="220">
        <f>IF('Crisis Indicator Data'!G97="x","x",IF(LOG('Crisis Indicator Data'!G97)&lt;J$4,0,IF(LOG('Crisis Indicator Data'!G97)&gt;J$3,10,10-(J$3-LOG('Crisis Indicator Data'!G97))/(J$3-J$4)*10)))</f>
        <v>8.8501493514454719</v>
      </c>
      <c r="K100" s="228">
        <f>IF('Crisis Indicator Data'!G97="x","x",IF(LEN(E100)&gt;3,('Crisis Indicator Data'!G97/VLOOKUP('Impact of the crisis'!$C100,'Regional Crises'!$B$1:$R$66,5,FALSE)),'Crisis Indicator Data'!G97/VLOOKUP('Impact of the crisis'!$E100,'Country Indicator Data'!$B$4:$P$300,14,FALSE)))</f>
        <v>1</v>
      </c>
      <c r="L100" s="220">
        <f t="shared" si="28"/>
        <v>10</v>
      </c>
      <c r="M100" s="220">
        <f t="shared" si="29"/>
        <v>9.4250746757227368</v>
      </c>
      <c r="N100" s="220">
        <f t="shared" si="30"/>
        <v>9.7423986441925869</v>
      </c>
      <c r="O100" s="220">
        <f>IF('Crisis Indicator Data'!H97="x","x",IF('Crisis Indicator Data'!H97=0,0,IF(LOG('Crisis Indicator Data'!H97)&lt;O$4,0,IF(LOG('Crisis Indicator Data'!H97)&gt;O$3,10,10-(O$3-LOG('Crisis Indicator Data'!H97))/(O$3-O$4)*10))))</f>
        <v>9.4250746757227368</v>
      </c>
      <c r="P100" s="228">
        <f>IF('Crisis Indicator Data'!H97="x","x",'Crisis Indicator Data'!H97/'Crisis Indicator Data'!G97)</f>
        <v>1</v>
      </c>
      <c r="Q100" s="220">
        <f t="shared" si="31"/>
        <v>10</v>
      </c>
      <c r="R100" s="220">
        <f t="shared" si="32"/>
        <v>9.7125373378613684</v>
      </c>
      <c r="S100" s="220">
        <f>IF('Crisis Indicator Data'!I97="x","x",IF('Crisis Indicator Data'!I97=0,0,IF(LOG('Crisis Indicator Data'!I97)&lt;S$4,0,IF(LOG('Crisis Indicator Data'!I97)&gt;S$3,10,10-(S$3-LOG('Crisis Indicator Data'!I97))/(S$3-S$4)*10))))</f>
        <v>9.6374171059392211</v>
      </c>
      <c r="T100" s="228">
        <f>IF('Crisis Indicator Data'!H97="x","x",IF('Crisis Indicator Data'!I97="x","x",'Crisis Indicator Data'!I97/'Crisis Indicator Data'!H97))</f>
        <v>0.11106406999717754</v>
      </c>
      <c r="U100" s="220">
        <f t="shared" si="33"/>
        <v>7.4042713331451697</v>
      </c>
      <c r="V100" s="220">
        <f t="shared" si="34"/>
        <v>8.5208442195421945</v>
      </c>
      <c r="W100" s="220">
        <f>IF('Crisis Indicator Data'!L97="x","x",IF('Crisis Indicator Data'!L97=0,0,IF(LOG('Crisis Indicator Data'!L97)&lt;W$4,0,IF(LOG('Crisis Indicator Data'!L97)&gt;W$3,10,10-(W$3-LOG('Crisis Indicator Data'!L97))/(W$3-W$4)*10))))</f>
        <v>7.0939245245964395</v>
      </c>
      <c r="X100" s="228">
        <f>IF(OR('Crisis Indicator Data'!L97="x",'Crisis Indicator Data'!H97="x"),"x",'Crisis Indicator Data'!L97/'Crisis Indicator Data'!H97)</f>
        <v>1.4300498635807697E-5</v>
      </c>
      <c r="Y100" s="220">
        <f t="shared" si="35"/>
        <v>1.4300498635807699</v>
      </c>
      <c r="Z100" s="220">
        <f t="shared" si="36"/>
        <v>4.2619871940886043</v>
      </c>
      <c r="AA100" s="220">
        <f t="shared" si="37"/>
        <v>6.8990974693340315</v>
      </c>
      <c r="AB100" s="229">
        <f t="shared" si="38"/>
        <v>8.684011646326125</v>
      </c>
    </row>
    <row r="101" spans="1:28">
      <c r="A101" s="144" t="str">
        <f>'Crisis Indicator Data'!A98</f>
        <v>Displacement from Sudan to Chad</v>
      </c>
      <c r="B101" s="145" t="str">
        <f>'Crisis Indicator Data'!B98</f>
        <v>International Displacement</v>
      </c>
      <c r="C101" s="145" t="str">
        <f>'Crisis Indicator Data'!C98</f>
        <v>TCD005</v>
      </c>
      <c r="D101" s="145" t="str">
        <f>'Crisis Indicator Data'!D98</f>
        <v>Chad</v>
      </c>
      <c r="E101" s="146" t="str">
        <f>'Crisis Indicator Data'!E98</f>
        <v>TCD</v>
      </c>
      <c r="F101" s="227">
        <f>IF('Crisis Indicator Data'!F98="x","x",IF(LOG('Crisis Indicator Data'!F98)&lt;F$4,0,IF(LOG('Crisis Indicator Data'!F98)&gt;F$3,10,10-(F$3-LOG('Crisis Indicator Data'!F98))/(F$3-F$4)*10)))</f>
        <v>7.6752877363956475</v>
      </c>
      <c r="G101" s="228">
        <f>IF('Crisis Indicator Data'!F98="x","x",IF(LEN(E101)&gt;3,('Crisis Indicator Data'!F98/VLOOKUP('Impact of the crisis'!$C101,'Regional Crises'!$B$1:$R$66,4,FALSE)),'Crisis Indicator Data'!F98/VLOOKUP('Impact of the crisis'!$E101,'Country Indicator Data'!$B$4:$P$300,15,FALSE)))</f>
        <v>0.15940120711562897</v>
      </c>
      <c r="H101" s="220">
        <f t="shared" si="26"/>
        <v>1.4224612970982555</v>
      </c>
      <c r="I101" s="220">
        <f t="shared" si="27"/>
        <v>4.5488745167469515</v>
      </c>
      <c r="J101" s="220">
        <f>IF('Crisis Indicator Data'!G98="x","x",IF(LOG('Crisis Indicator Data'!G98)&lt;J$4,0,IF(LOG('Crisis Indicator Data'!G98)&gt;J$3,10,10-(J$3-LOG('Crisis Indicator Data'!G98))/(J$3-J$4)*10)))</f>
        <v>3.2934358317142909</v>
      </c>
      <c r="K101" s="228">
        <f>IF('Crisis Indicator Data'!G98="x","x",IF(LEN(E101)&gt;3,('Crisis Indicator Data'!G98/VLOOKUP('Impact of the crisis'!$C101,'Regional Crises'!$B$1:$R$66,5,FALSE)),'Crisis Indicator Data'!G98/VLOOKUP('Impact of the crisis'!$E101,'Country Indicator Data'!$B$4:$P$300,14,FALSE)))</f>
        <v>0.14672123435882961</v>
      </c>
      <c r="L101" s="220">
        <f t="shared" si="28"/>
        <v>1.3810225692811056</v>
      </c>
      <c r="M101" s="220">
        <f t="shared" si="29"/>
        <v>2.3372292004976982</v>
      </c>
      <c r="N101" s="220">
        <f t="shared" si="30"/>
        <v>3.5232069901790957</v>
      </c>
      <c r="O101" s="220">
        <f>IF('Crisis Indicator Data'!H98="x","x",IF('Crisis Indicator Data'!H98=0,0,IF(LOG('Crisis Indicator Data'!H98)&lt;O$4,0,IF(LOG('Crisis Indicator Data'!H98)&gt;O$3,10,10-(O$3-LOG('Crisis Indicator Data'!H98))/(O$3-O$4)*10))))</f>
        <v>6.5287928300854974</v>
      </c>
      <c r="P101" s="228">
        <f>IF('Crisis Indicator Data'!H98="x","x",'Crisis Indicator Data'!H98/'Crisis Indicator Data'!G98)</f>
        <v>0.92176979801218339</v>
      </c>
      <c r="Q101" s="220">
        <f t="shared" si="31"/>
        <v>9.2097959395170044</v>
      </c>
      <c r="R101" s="220">
        <f t="shared" si="32"/>
        <v>7.8692943848012504</v>
      </c>
      <c r="S101" s="220">
        <f>IF('Crisis Indicator Data'!I98="x","x",IF('Crisis Indicator Data'!I98=0,0,IF(LOG('Crisis Indicator Data'!I98)&lt;S$4,0,IF(LOG('Crisis Indicator Data'!I98)&gt;S$3,10,10-(S$3-LOG('Crisis Indicator Data'!I98))/(S$3-S$4)*10))))</f>
        <v>9.2799236181765892</v>
      </c>
      <c r="T101" s="228">
        <f>IF('Crisis Indicator Data'!H98="x","x",IF('Crisis Indicator Data'!I98="x","x",'Crisis Indicator Data'!I98/'Crisis Indicator Data'!H98))</f>
        <v>0.6156521739130435</v>
      </c>
      <c r="U101" s="220">
        <f t="shared" si="33"/>
        <v>10</v>
      </c>
      <c r="V101" s="220">
        <f t="shared" si="34"/>
        <v>9.6399618090882946</v>
      </c>
      <c r="W101" s="220">
        <f>IF('Crisis Indicator Data'!L98="x","x",IF('Crisis Indicator Data'!L98=0,0,IF(LOG('Crisis Indicator Data'!L98)&lt;W$4,0,IF(LOG('Crisis Indicator Data'!L98)&gt;W$3,10,10-(W$3-LOG('Crisis Indicator Data'!L98))/(W$3-W$4)*10))))</f>
        <v>0.86008570189708955</v>
      </c>
      <c r="X101" s="228">
        <f>IF(OR('Crisis Indicator Data'!L98="x",'Crisis Indicator Data'!H98="x"),"x",'Crisis Indicator Data'!L98/'Crisis Indicator Data'!H98)</f>
        <v>6.956521739130435E-7</v>
      </c>
      <c r="Y101" s="220">
        <f t="shared" si="35"/>
        <v>6.9565217391303946E-2</v>
      </c>
      <c r="Z101" s="220">
        <f t="shared" si="36"/>
        <v>0.46482545964419675</v>
      </c>
      <c r="AA101" s="220">
        <f t="shared" si="37"/>
        <v>7.1535517994530942</v>
      </c>
      <c r="AB101" s="229">
        <f t="shared" si="38"/>
        <v>7.529256567456903</v>
      </c>
    </row>
    <row r="102" spans="1:28">
      <c r="A102" s="144" t="str">
        <f>'Crisis Indicator Data'!A99</f>
        <v>Conflict in Savanes region</v>
      </c>
      <c r="B102" s="145" t="str">
        <f>'Crisis Indicator Data'!B99</f>
        <v>Conflict/ Violence</v>
      </c>
      <c r="C102" s="145" t="str">
        <f>'Crisis Indicator Data'!C99</f>
        <v>TGO002</v>
      </c>
      <c r="D102" s="145" t="str">
        <f>'Crisis Indicator Data'!D99</f>
        <v>Togo</v>
      </c>
      <c r="E102" s="146" t="str">
        <f>'Crisis Indicator Data'!E99</f>
        <v>TGO</v>
      </c>
      <c r="F102" s="227">
        <f>IF('Crisis Indicator Data'!F99="x","x",IF(LOG('Crisis Indicator Data'!F99)&lt;F$4,0,IF(LOG('Crisis Indicator Data'!F99)&gt;F$3,10,10-(F$3-LOG('Crisis Indicator Data'!F99))/(F$3-F$4)*10)))</f>
        <v>3.1082458822571768</v>
      </c>
      <c r="G102" s="228">
        <f>IF('Crisis Indicator Data'!F99="x","x",IF(LEN(E102)&gt;3,('Crisis Indicator Data'!F99/VLOOKUP('Impact of the crisis'!$C102,'Regional Crises'!$B$1:$R$66,4,FALSE)),'Crisis Indicator Data'!F99/VLOOKUP('Impact of the crisis'!$E102,'Country Indicator Data'!$B$4:$P$300,15,FALSE)))</f>
        <v>0.15738187166758597</v>
      </c>
      <c r="H102" s="220">
        <f t="shared" ref="H102:H118" si="39">IF(G102="x","x",IF(G102&lt;H$4,0,IF(G102&gt;H$3,10,10-(H$3-G102)/(H$3-H$4)*10)))</f>
        <v>1.4018558333427151</v>
      </c>
      <c r="I102" s="220">
        <f t="shared" ref="I102:I118" si="40">IF(AND(H102="x",F102="x"),"x",AVERAGE(F102,H102))</f>
        <v>2.255050857799946</v>
      </c>
      <c r="J102" s="220">
        <f>IF('Crisis Indicator Data'!G99="x","x",IF(LOG('Crisis Indicator Data'!G99)&lt;J$4,0,IF(LOG('Crisis Indicator Data'!G99)&gt;J$3,10,10-(J$3-LOG('Crisis Indicator Data'!G99))/(J$3-J$4)*10)))</f>
        <v>0.6506955258294056</v>
      </c>
      <c r="K102" s="228">
        <f>IF('Crisis Indicator Data'!G99="x","x",IF(LEN(E102)&gt;3,('Crisis Indicator Data'!G99/VLOOKUP('Impact of the crisis'!$C102,'Regional Crises'!$B$1:$R$66,5,FALSE)),'Crisis Indicator Data'!G99/VLOOKUP('Impact of the crisis'!$E102,'Country Indicator Data'!$B$4:$P$300,14,FALSE)))</f>
        <v>0.12606988218709092</v>
      </c>
      <c r="L102" s="220">
        <f t="shared" ref="L102:L118" si="41">IF(K102="x","x",IF(K102&lt;L$4,0,IF(K102&gt;L$3,10,10-(L$3-K102)/(L$3-L$4)*10)))</f>
        <v>1.1724230523948584</v>
      </c>
      <c r="M102" s="220">
        <f t="shared" ref="M102:M118" si="42">IF(AND(L102="x",J102="x"),"x",AVERAGE(J102,L102))</f>
        <v>0.91155928911213202</v>
      </c>
      <c r="N102" s="220">
        <f t="shared" ref="N102:N118" si="43">IF(AND(M102="x",I102="x"),"x",IF(OR(M102="x",I102="x"),AVERAGE(I102,M102),(10-GEOMEAN(((10-I102)/10*9+1),((10-M102)/10*9+1)))/9*10))</f>
        <v>1.607014863050876</v>
      </c>
      <c r="O102" s="220">
        <f>IF('Crisis Indicator Data'!H99="x","x",IF('Crisis Indicator Data'!H99=0,0,IF(LOG('Crisis Indicator Data'!H99)&lt;O$4,0,IF(LOG('Crisis Indicator Data'!H99)&gt;O$3,10,10-(O$3-LOG('Crisis Indicator Data'!H99))/(O$3-O$4)*10))))</f>
        <v>3.8536606733761083</v>
      </c>
      <c r="P102" s="228">
        <f>IF('Crisis Indicator Data'!H99="x","x",'Crisis Indicator Data'!H99/'Crisis Indicator Data'!G99)</f>
        <v>0.36182108626198084</v>
      </c>
      <c r="Q102" s="220">
        <f t="shared" ref="Q102:Q118" si="44">IF(P102="x","x",IF(P102&lt;Q$4,0,IF(P102&gt;Q$3,10,10-(Q$3-P102)/(Q$3-Q$4)*10)))</f>
        <v>3.5537483460806136</v>
      </c>
      <c r="R102" s="220">
        <f t="shared" ref="R102:R118" si="45">IF(AND(Q102="x",O102="x"),"x",AVERAGE(O102,Q102))</f>
        <v>3.703704509728361</v>
      </c>
      <c r="S102" s="220">
        <f>IF('Crisis Indicator Data'!I99="x","x",IF('Crisis Indicator Data'!I99=0,0,IF(LOG('Crisis Indicator Data'!I99)&lt;S$4,0,IF(LOG('Crisis Indicator Data'!I99)&gt;S$3,10,10-(S$3-LOG('Crisis Indicator Data'!I99))/(S$3-S$4)*10))))</f>
        <v>3.1826952923052492</v>
      </c>
      <c r="T102" s="228">
        <f>IF('Crisis Indicator Data'!H99="x","x",IF('Crisis Indicator Data'!I99="x","x",'Crisis Indicator Data'!I99/'Crisis Indicator Data'!H99))</f>
        <v>2.8697571743929361E-2</v>
      </c>
      <c r="U102" s="220">
        <f t="shared" ref="U102:U118" si="46">IF(T102="x","x",IF(T102&lt;U$4,0,IF(T102&gt;U$3,10,10-(U$3-T102)/(U$3-U$4)*10)))</f>
        <v>1.913171449595291</v>
      </c>
      <c r="V102" s="220">
        <f t="shared" ref="V102:V118" si="47">IF(AND(U102="x",S102="x"),"x",AVERAGE(S102,U102))</f>
        <v>2.5479333709502701</v>
      </c>
      <c r="W102" s="220">
        <f>IF('Crisis Indicator Data'!L99="x","x",IF('Crisis Indicator Data'!L99=0,0,IF(LOG('Crisis Indicator Data'!L99)&lt;W$4,0,IF(LOG('Crisis Indicator Data'!L99)&gt;W$3,10,10-(W$3-LOG('Crisis Indicator Data'!L99))/(W$3-W$4)*10))))</f>
        <v>3.7172285590399472</v>
      </c>
      <c r="X102" s="228">
        <f>IF(OR('Crisis Indicator Data'!L99="x",'Crisis Indicator Data'!H99="x"),"x",'Crisis Indicator Data'!L99/'Crisis Indicator Data'!H99)</f>
        <v>4.4150110375275938E-5</v>
      </c>
      <c r="Y102" s="220">
        <f t="shared" ref="Y102:Y118" si="48">IF(X102="x","x",IF(X102&lt;Y$4,0,IF(X102&gt;Y$3,10,10-(Y$3-X102)/(Y$3-Y$4)*10)))</f>
        <v>4.4150110375275933</v>
      </c>
      <c r="Z102" s="220">
        <f t="shared" ref="Z102:Z118" si="49">IF(AND(Y102="x",W102="x"),"x",AVERAGE(W102,Y102))</f>
        <v>4.0661197982837702</v>
      </c>
      <c r="AA102" s="220">
        <f t="shared" ref="AA102:AA118" si="50">IF(AND(V102="x",Z102="x"),"x",IF(OR(V102="x",Z102="x"),AVERAGE(V102,Z102),(10-GEOMEAN(((10-V102)/10*9+1),((10-Z102)/10*9+1)))/9*10))</f>
        <v>3.3440323301517223</v>
      </c>
      <c r="AB102" s="229">
        <f t="shared" ref="AB102:AB118" si="51">IF(AND(R102="x",AA102="x"),"x",IF(OR(R102="x",AA102="x"),AVERAGE(R102,AA102),(10-GEOMEAN(((10-R102)/10*9+1),((10-AA102)/10*9+1)))/9*10))</f>
        <v>3.5259999955414481</v>
      </c>
    </row>
    <row r="103" spans="1:28">
      <c r="A103" s="144" t="str">
        <f>'Crisis Indicator Data'!A100</f>
        <v>Displacement from Myanmar to Thailand</v>
      </c>
      <c r="B103" s="145" t="str">
        <f>'Crisis Indicator Data'!B100</f>
        <v>International Displacement</v>
      </c>
      <c r="C103" s="145" t="str">
        <f>'Crisis Indicator Data'!C100</f>
        <v>THA003</v>
      </c>
      <c r="D103" s="145" t="str">
        <f>'Crisis Indicator Data'!D100</f>
        <v>Thailand</v>
      </c>
      <c r="E103" s="146" t="str">
        <f>'Crisis Indicator Data'!E100</f>
        <v>THA</v>
      </c>
      <c r="F103" s="227">
        <f>IF('Crisis Indicator Data'!F100="x","x",IF(LOG('Crisis Indicator Data'!F100)&lt;F$4,0,IF(LOG('Crisis Indicator Data'!F100)&gt;F$3,10,10-(F$3-LOG('Crisis Indicator Data'!F100))/(F$3-F$4)*10)))</f>
        <v>3.5987177450898109</v>
      </c>
      <c r="G103" s="228">
        <f>IF('Crisis Indicator Data'!F100="x","x",IF(LEN(E103)&gt;3,('Crisis Indicator Data'!F100/VLOOKUP('Impact of the crisis'!$C103,'Regional Crises'!$B$1:$R$66,4,FALSE)),'Crisis Indicator Data'!F100/VLOOKUP('Impact of the crisis'!$E103,'Country Indicator Data'!$B$4:$P$300,15,FALSE)))</f>
        <v>2.3511910587406291E-2</v>
      </c>
      <c r="H103" s="220">
        <f t="shared" si="39"/>
        <v>3.5835822320471777E-2</v>
      </c>
      <c r="I103" s="220">
        <f t="shared" si="40"/>
        <v>1.8172767837051413</v>
      </c>
      <c r="J103" s="220">
        <f>IF('Crisis Indicator Data'!G100="x","x",IF(LOG('Crisis Indicator Data'!G100)&lt;J$4,0,IF(LOG('Crisis Indicator Data'!G100)&gt;J$3,10,10-(J$3-LOG('Crisis Indicator Data'!G100))/(J$3-J$4)*10)))</f>
        <v>0</v>
      </c>
      <c r="K103" s="228">
        <f>IF('Crisis Indicator Data'!G100="x","x",IF(LEN(E103)&gt;3,('Crisis Indicator Data'!G100/VLOOKUP('Impact of the crisis'!$C103,'Regional Crises'!$B$1:$R$66,5,FALSE)),'Crisis Indicator Data'!G100/VLOOKUP('Impact of the crisis'!$E103,'Country Indicator Data'!$B$4:$P$300,14,FALSE)))</f>
        <v>6.1312849162011174E-3</v>
      </c>
      <c r="L103" s="220">
        <f t="shared" si="41"/>
        <v>0</v>
      </c>
      <c r="M103" s="220">
        <f t="shared" si="42"/>
        <v>0</v>
      </c>
      <c r="N103" s="220">
        <f t="shared" si="43"/>
        <v>0.94918088796618283</v>
      </c>
      <c r="O103" s="220">
        <f>IF('Crisis Indicator Data'!H100="x","x",IF('Crisis Indicator Data'!H100=0,0,IF(LOG('Crisis Indicator Data'!H100)&lt;O$4,0,IF(LOG('Crisis Indicator Data'!H100)&gt;O$3,10,10-(O$3-LOG('Crisis Indicator Data'!H100))/(O$3-O$4)*10))))</f>
        <v>2.1224018905213562</v>
      </c>
      <c r="P103" s="228">
        <f>IF('Crisis Indicator Data'!H100="x","x",'Crisis Indicator Data'!H100/'Crisis Indicator Data'!G100)</f>
        <v>0.3120728929384966</v>
      </c>
      <c r="Q103" s="220">
        <f t="shared" si="44"/>
        <v>3.0512413428130971</v>
      </c>
      <c r="R103" s="220">
        <f t="shared" si="45"/>
        <v>2.5868216166672267</v>
      </c>
      <c r="S103" s="220">
        <f>IF('Crisis Indicator Data'!I100="x","x",IF('Crisis Indicator Data'!I100=0,0,IF(LOG('Crisis Indicator Data'!I100)&lt;S$4,0,IF(LOG('Crisis Indicator Data'!I100)&gt;S$3,10,10-(S$3-LOG('Crisis Indicator Data'!I100))/(S$3-S$4)*10))))</f>
        <v>6.1049159061611622</v>
      </c>
      <c r="T103" s="228">
        <f>IF('Crisis Indicator Data'!H100="x","x",IF('Crisis Indicator Data'!I100="x","x",'Crisis Indicator Data'!I100/'Crisis Indicator Data'!H100))</f>
        <v>1</v>
      </c>
      <c r="U103" s="220">
        <f t="shared" si="46"/>
        <v>10</v>
      </c>
      <c r="V103" s="220">
        <f t="shared" si="47"/>
        <v>8.0524579530805802</v>
      </c>
      <c r="W103" s="220">
        <f>IF('Crisis Indicator Data'!L100="x","x",IF('Crisis Indicator Data'!L100=0,0,IF(LOG('Crisis Indicator Data'!L100)&lt;W$4,0,IF(LOG('Crisis Indicator Data'!L100)&gt;W$3,10,10-(W$3-LOG('Crisis Indicator Data'!L100))/(W$3-W$4)*10))))</f>
        <v>0</v>
      </c>
      <c r="X103" s="228">
        <f>IF(OR('Crisis Indicator Data'!L100="x",'Crisis Indicator Data'!H100="x"),"x",'Crisis Indicator Data'!L100/'Crisis Indicator Data'!H100)</f>
        <v>0</v>
      </c>
      <c r="Y103" s="220">
        <f t="shared" si="48"/>
        <v>0</v>
      </c>
      <c r="Z103" s="220">
        <f t="shared" si="49"/>
        <v>0</v>
      </c>
      <c r="AA103" s="220">
        <f t="shared" si="50"/>
        <v>5.2814425880106661</v>
      </c>
      <c r="AB103" s="229">
        <f t="shared" si="51"/>
        <v>4.0617294256329215</v>
      </c>
    </row>
    <row r="104" spans="1:28">
      <c r="A104" s="144" t="str">
        <f>'Crisis Indicator Data'!A101</f>
        <v>Displacement from Venezuela to Trinidad and Tobago</v>
      </c>
      <c r="B104" s="145" t="str">
        <f>'Crisis Indicator Data'!B101</f>
        <v>International Displacement</v>
      </c>
      <c r="C104" s="145" t="str">
        <f>'Crisis Indicator Data'!C101</f>
        <v>TTO002</v>
      </c>
      <c r="D104" s="145" t="str">
        <f>'Crisis Indicator Data'!D101</f>
        <v>Trinidad and Tobago</v>
      </c>
      <c r="E104" s="146" t="str">
        <f>'Crisis Indicator Data'!E101</f>
        <v>TTO</v>
      </c>
      <c r="F104" s="227">
        <f>IF('Crisis Indicator Data'!F101="x","x",IF(LOG('Crisis Indicator Data'!F101)&lt;F$4,0,IF(LOG('Crisis Indicator Data'!F101)&gt;F$3,10,10-(F$3-LOG('Crisis Indicator Data'!F101))/(F$3-F$4)*10)))</f>
        <v>2.3670578837060541</v>
      </c>
      <c r="G104" s="228">
        <f>IF('Crisis Indicator Data'!F101="x","x",IF(LEN(E104)&gt;3,('Crisis Indicator Data'!F101/VLOOKUP('Impact of the crisis'!$C104,'Regional Crises'!$B$1:$R$66,4,FALSE)),'Crisis Indicator Data'!F101/VLOOKUP('Impact of the crisis'!$E104,'Country Indicator Data'!$B$4:$P$300,15,FALSE)))</f>
        <v>1</v>
      </c>
      <c r="H104" s="220">
        <f t="shared" si="39"/>
        <v>10</v>
      </c>
      <c r="I104" s="220">
        <f t="shared" si="40"/>
        <v>6.1835289418530266</v>
      </c>
      <c r="J104" s="220">
        <f>IF('Crisis Indicator Data'!G101="x","x",IF(LOG('Crisis Indicator Data'!G101)&lt;J$4,0,IF(LOG('Crisis Indicator Data'!G101)&gt;J$3,10,10-(J$3-LOG('Crisis Indicator Data'!G101))/(J$3-J$4)*10)))</f>
        <v>1.1739417270378762</v>
      </c>
      <c r="K104" s="228">
        <f>IF('Crisis Indicator Data'!G101="x","x",IF(LEN(E104)&gt;3,('Crisis Indicator Data'!G101/VLOOKUP('Impact of the crisis'!$C104,'Regional Crises'!$B$1:$R$66,5,FALSE)),'Crisis Indicator Data'!G101/VLOOKUP('Impact of the crisis'!$E104,'Country Indicator Data'!$B$4:$P$300,14,FALSE)))</f>
        <v>1</v>
      </c>
      <c r="L104" s="220">
        <f t="shared" si="41"/>
        <v>10</v>
      </c>
      <c r="M104" s="220">
        <f t="shared" si="42"/>
        <v>5.5869708635189381</v>
      </c>
      <c r="N104" s="220">
        <f t="shared" si="43"/>
        <v>5.89376935648969</v>
      </c>
      <c r="O104" s="220">
        <f>IF('Crisis Indicator Data'!H101="x","x",IF('Crisis Indicator Data'!H101=0,0,IF(LOG('Crisis Indicator Data'!H101)&lt;O$4,0,IF(LOG('Crisis Indicator Data'!H101)&gt;O$3,10,10-(O$3-LOG('Crisis Indicator Data'!H101))/(O$3-O$4)*10))))</f>
        <v>1.7166594399688151E-2</v>
      </c>
      <c r="P104" s="228">
        <f>IF('Crisis Indicator Data'!H101="x","x",'Crisis Indicator Data'!H101/'Crisis Indicator Data'!G101)</f>
        <v>2.1333333333333333E-2</v>
      </c>
      <c r="Q104" s="220">
        <f t="shared" si="44"/>
        <v>0.11447811447811418</v>
      </c>
      <c r="R104" s="220">
        <f t="shared" si="45"/>
        <v>6.5822354438901165E-2</v>
      </c>
      <c r="S104" s="220">
        <f>IF('Crisis Indicator Data'!I101="x","x",IF('Crisis Indicator Data'!I101=0,0,IF(LOG('Crisis Indicator Data'!I101)&lt;S$4,0,IF(LOG('Crisis Indicator Data'!I101)&gt;S$3,10,10-(S$3-LOG('Crisis Indicator Data'!I101))/(S$3-S$4)*10))))</f>
        <v>4.0896107547399634</v>
      </c>
      <c r="T104" s="228">
        <f>IF('Crisis Indicator Data'!H101="x","x",IF('Crisis Indicator Data'!I101="x","x",'Crisis Indicator Data'!I101/'Crisis Indicator Data'!H101))</f>
        <v>0.84375</v>
      </c>
      <c r="U104" s="220">
        <f t="shared" si="46"/>
        <v>10</v>
      </c>
      <c r="V104" s="220">
        <f t="shared" si="47"/>
        <v>7.0448053773699817</v>
      </c>
      <c r="W104" s="220">
        <f>IF('Crisis Indicator Data'!L101="x","x",IF('Crisis Indicator Data'!L101=0,0,IF(LOG('Crisis Indicator Data'!L101)&lt;W$4,0,IF(LOG('Crisis Indicator Data'!L101)&gt;W$3,10,10-(W$3-LOG('Crisis Indicator Data'!L101))/(W$3-W$4)*10))))</f>
        <v>0</v>
      </c>
      <c r="X104" s="228">
        <f>IF(OR('Crisis Indicator Data'!L101="x",'Crisis Indicator Data'!H101="x"),"x",'Crisis Indicator Data'!L101/'Crisis Indicator Data'!H101)</f>
        <v>0</v>
      </c>
      <c r="Y104" s="220">
        <f t="shared" si="48"/>
        <v>0</v>
      </c>
      <c r="Z104" s="220">
        <f t="shared" si="49"/>
        <v>0</v>
      </c>
      <c r="AA104" s="220">
        <f t="shared" si="50"/>
        <v>4.3894167697009125</v>
      </c>
      <c r="AB104" s="229">
        <f t="shared" si="51"/>
        <v>2.4946701442753678</v>
      </c>
    </row>
    <row r="105" spans="1:28">
      <c r="A105" s="144" t="str">
        <f>'Crisis Indicator Data'!A102</f>
        <v>International displacement to Tunisia</v>
      </c>
      <c r="B105" s="145" t="str">
        <f>'Crisis Indicator Data'!B102</f>
        <v>International Displacement</v>
      </c>
      <c r="C105" s="145" t="str">
        <f>'Crisis Indicator Data'!C102</f>
        <v>TUN002</v>
      </c>
      <c r="D105" s="145" t="str">
        <f>'Crisis Indicator Data'!D102</f>
        <v>Tunisia</v>
      </c>
      <c r="E105" s="146" t="str">
        <f>'Crisis Indicator Data'!E102</f>
        <v>TUN</v>
      </c>
      <c r="F105" s="227">
        <f>IF('Crisis Indicator Data'!F102="x","x",IF(LOG('Crisis Indicator Data'!F102)&lt;F$4,0,IF(LOG('Crisis Indicator Data'!F102)&gt;F$3,10,10-(F$3-LOG('Crisis Indicator Data'!F102))/(F$3-F$4)*10)))</f>
        <v>4.3476553433945178</v>
      </c>
      <c r="G105" s="228">
        <f>IF('Crisis Indicator Data'!F102="x","x",IF(LEN(E105)&gt;3,('Crisis Indicator Data'!F102/VLOOKUP('Impact of the crisis'!$C105,'Regional Crises'!$B$1:$R$66,4,FALSE)),'Crisis Indicator Data'!F102/VLOOKUP('Impact of the crisis'!$E105,'Country Indicator Data'!$B$4:$P$300,15,FALSE)))</f>
        <v>0.12970520082389289</v>
      </c>
      <c r="H105" s="220">
        <f t="shared" si="39"/>
        <v>1.1194408247336014</v>
      </c>
      <c r="I105" s="220">
        <f t="shared" si="40"/>
        <v>2.7335480840640596</v>
      </c>
      <c r="J105" s="220">
        <f>IF('Crisis Indicator Data'!G102="x","x",IF(LOG('Crisis Indicator Data'!G102)&lt;J$4,0,IF(LOG('Crisis Indicator Data'!G102)&gt;J$3,10,10-(J$3-LOG('Crisis Indicator Data'!G102))/(J$3-J$4)*10)))</f>
        <v>4.0788631966558242</v>
      </c>
      <c r="K105" s="228">
        <f>IF('Crisis Indicator Data'!G102="x","x",IF(LEN(E105)&gt;3,('Crisis Indicator Data'!G102/VLOOKUP('Impact of the crisis'!$C105,'Regional Crises'!$B$1:$R$66,5,FALSE)),'Crisis Indicator Data'!G102/VLOOKUP('Impact of the crisis'!$E105,'Country Indicator Data'!$B$4:$P$300,14,FALSE)))</f>
        <v>0.32952074103906565</v>
      </c>
      <c r="L105" s="220">
        <f t="shared" si="41"/>
        <v>3.2274822327178354</v>
      </c>
      <c r="M105" s="220">
        <f t="shared" si="42"/>
        <v>3.6531727146868298</v>
      </c>
      <c r="N105" s="220">
        <f t="shared" si="43"/>
        <v>3.2067231545468178</v>
      </c>
      <c r="O105" s="220">
        <f>IF('Crisis Indicator Data'!H102="x","x",IF('Crisis Indicator Data'!H102=0,0,IF(LOG('Crisis Indicator Data'!H102)&lt;O$4,0,IF(LOG('Crisis Indicator Data'!H102)&gt;O$3,10,10-(O$3-LOG('Crisis Indicator Data'!H102))/(O$3-O$4)*10))))</f>
        <v>1.0869160090027528</v>
      </c>
      <c r="P105" s="228">
        <f>IF('Crisis Indicator Data'!H102="x","x",'Crisis Indicator Data'!H102/'Crisis Indicator Data'!G102)</f>
        <v>1.6377413835248107E-2</v>
      </c>
      <c r="Q105" s="220">
        <f t="shared" si="44"/>
        <v>6.4418321568162185E-2</v>
      </c>
      <c r="R105" s="220">
        <f t="shared" si="45"/>
        <v>0.57566716528545747</v>
      </c>
      <c r="S105" s="220">
        <f>IF('Crisis Indicator Data'!I102="x","x",IF('Crisis Indicator Data'!I102=0,0,IF(LOG('Crisis Indicator Data'!I102)&lt;S$4,0,IF(LOG('Crisis Indicator Data'!I102)&gt;S$3,10,10-(S$3-LOG('Crisis Indicator Data'!I102))/(S$3-S$4)*10))))</f>
        <v>5.2173565791452168</v>
      </c>
      <c r="T105" s="228">
        <f>IF('Crisis Indicator Data'!H102="x","x",IF('Crisis Indicator Data'!I102="x","x",'Crisis Indicator Data'!I102/'Crisis Indicator Data'!H102))</f>
        <v>1</v>
      </c>
      <c r="U105" s="220">
        <f t="shared" si="46"/>
        <v>10</v>
      </c>
      <c r="V105" s="220">
        <f t="shared" si="47"/>
        <v>7.6086782895726088</v>
      </c>
      <c r="W105" s="220">
        <f>IF('Crisis Indicator Data'!L102="x","x",IF('Crisis Indicator Data'!L102=0,0,IF(LOG('Crisis Indicator Data'!L102)&lt;W$4,0,IF(LOG('Crisis Indicator Data'!L102)&gt;W$3,10,10-(W$3-LOG('Crisis Indicator Data'!L102))/(W$3-W$4)*10))))</f>
        <v>8.3914745927566123</v>
      </c>
      <c r="X105" s="228">
        <f>IF(OR('Crisis Indicator Data'!L102="x",'Crisis Indicator Data'!H102="x"),"x",'Crisis Indicator Data'!L102/'Crisis Indicator Data'!H102)</f>
        <v>1.291044776119403E-2</v>
      </c>
      <c r="Y105" s="220">
        <f t="shared" si="48"/>
        <v>10</v>
      </c>
      <c r="Z105" s="220">
        <f t="shared" si="49"/>
        <v>9.1957372963783062</v>
      </c>
      <c r="AA105" s="220">
        <f t="shared" si="50"/>
        <v>8.521040047561776</v>
      </c>
      <c r="AB105" s="229">
        <f t="shared" si="51"/>
        <v>5.887362600153768</v>
      </c>
    </row>
    <row r="106" spans="1:28">
      <c r="A106" s="144" t="str">
        <f>'Crisis Indicator Data'!A103</f>
        <v>Multiple Crises in Türkiye</v>
      </c>
      <c r="B106" s="145" t="str">
        <f>'Crisis Indicator Data'!B103</f>
        <v>International Displacement,Earthquake</v>
      </c>
      <c r="C106" s="145" t="str">
        <f>'Crisis Indicator Data'!C103</f>
        <v>TUR001</v>
      </c>
      <c r="D106" s="145" t="str">
        <f>'Crisis Indicator Data'!D103</f>
        <v>Turkey</v>
      </c>
      <c r="E106" s="146" t="str">
        <f>'Crisis Indicator Data'!E103</f>
        <v>TUR</v>
      </c>
      <c r="F106" s="227">
        <f>IF('Crisis Indicator Data'!F103="x","x",IF(LOG('Crisis Indicator Data'!F103)&lt;F$4,0,IF(LOG('Crisis Indicator Data'!F103)&gt;F$3,10,10-(F$3-LOG('Crisis Indicator Data'!F103))/(F$3-F$4)*10)))</f>
        <v>8.1748653569840091</v>
      </c>
      <c r="G106" s="228">
        <f>IF('Crisis Indicator Data'!F103="x","x",IF(LEN(E106)&gt;3,('Crisis Indicator Data'!F103/VLOOKUP('Impact of the crisis'!$C106,'Regional Crises'!$B$1:$R$66,4,FALSE)),'Crisis Indicator Data'!F103/VLOOKUP('Impact of the crisis'!$E106,'Country Indicator Data'!$B$4:$P$300,15,FALSE)))</f>
        <v>0.36827956290685132</v>
      </c>
      <c r="H106" s="220">
        <f t="shared" si="39"/>
        <v>3.5538730908862384</v>
      </c>
      <c r="I106" s="220">
        <f t="shared" si="40"/>
        <v>5.8643692239351237</v>
      </c>
      <c r="J106" s="220">
        <f>IF('Crisis Indicator Data'!G103="x","x",IF(LOG('Crisis Indicator Data'!G103)&lt;J$4,0,IF(LOG('Crisis Indicator Data'!G103)&gt;J$3,10,10-(J$3-LOG('Crisis Indicator Data'!G103))/(J$3-J$4)*10)))</f>
        <v>10</v>
      </c>
      <c r="K106" s="228">
        <f>IF('Crisis Indicator Data'!G103="x","x",IF(LEN(E106)&gt;3,('Crisis Indicator Data'!G103/VLOOKUP('Impact of the crisis'!$C106,'Regional Crises'!$B$1:$R$66,5,FALSE)),'Crisis Indicator Data'!G103/VLOOKUP('Impact of the crisis'!$E106,'Country Indicator Data'!$B$4:$P$300,14,FALSE)))</f>
        <v>0.59452820791451599</v>
      </c>
      <c r="L106" s="220">
        <f t="shared" si="41"/>
        <v>5.9043253324698588</v>
      </c>
      <c r="M106" s="220">
        <f t="shared" si="42"/>
        <v>7.9521626662349298</v>
      </c>
      <c r="N106" s="220">
        <f t="shared" si="43"/>
        <v>7.0399703465143739</v>
      </c>
      <c r="O106" s="220">
        <f>IF('Crisis Indicator Data'!H103="x","x",IF('Crisis Indicator Data'!H103=0,0,IF(LOG('Crisis Indicator Data'!H103)&lt;O$4,0,IF(LOG('Crisis Indicator Data'!H103)&gt;O$3,10,10-(O$3-LOG('Crisis Indicator Data'!H103))/(O$3-O$4)*10))))</f>
        <v>7.8539497557572311</v>
      </c>
      <c r="P106" s="228">
        <f>IF('Crisis Indicator Data'!H103="x","x",'Crisis Indicator Data'!H103/'Crisis Indicator Data'!G103)</f>
        <v>0.13672105553757402</v>
      </c>
      <c r="Q106" s="220">
        <f t="shared" si="44"/>
        <v>1.2800106619956964</v>
      </c>
      <c r="R106" s="220">
        <f t="shared" si="45"/>
        <v>4.5669802088764637</v>
      </c>
      <c r="S106" s="220">
        <f>IF('Crisis Indicator Data'!I103="x","x",IF('Crisis Indicator Data'!I103=0,0,IF(LOG('Crisis Indicator Data'!I103)&lt;S$4,0,IF(LOG('Crisis Indicator Data'!I103)&gt;S$3,10,10-(S$3-LOG('Crisis Indicator Data'!I103))/(S$3-S$4)*10))))</f>
        <v>10</v>
      </c>
      <c r="T106" s="228">
        <f>IF('Crisis Indicator Data'!H103="x","x",IF('Crisis Indicator Data'!I103="x","x",'Crisis Indicator Data'!I103/'Crisis Indicator Data'!H103))</f>
        <v>0.49770226987884697</v>
      </c>
      <c r="U106" s="220">
        <f t="shared" si="46"/>
        <v>10</v>
      </c>
      <c r="V106" s="220">
        <f t="shared" si="47"/>
        <v>10</v>
      </c>
      <c r="W106" s="220">
        <f>IF('Crisis Indicator Data'!L103="x","x",IF('Crisis Indicator Data'!L103=0,0,IF(LOG('Crisis Indicator Data'!L103)&lt;W$4,0,IF(LOG('Crisis Indicator Data'!L103)&gt;W$3,10,10-(W$3-LOG('Crisis Indicator Data'!L103))/(W$3-W$4)*10))))</f>
        <v>4.7774224512449068</v>
      </c>
      <c r="X106" s="228">
        <f>IF(OR('Crisis Indicator Data'!L103="x",'Crisis Indicator Data'!H103="x"),"x",'Crisis Indicator Data'!L103/'Crisis Indicator Data'!H103)</f>
        <v>6.5450494360116977E-6</v>
      </c>
      <c r="Y106" s="220">
        <f t="shared" si="48"/>
        <v>0.65450494360116984</v>
      </c>
      <c r="Z106" s="220">
        <f t="shared" si="49"/>
        <v>2.7159636974230383</v>
      </c>
      <c r="AA106" s="220">
        <f t="shared" si="50"/>
        <v>8.0569432095764686</v>
      </c>
      <c r="AB106" s="229">
        <f t="shared" si="51"/>
        <v>6.6404428674314255</v>
      </c>
    </row>
    <row r="107" spans="1:28">
      <c r="A107" s="144" t="str">
        <f>'Crisis Indicator Data'!A104</f>
        <v>Displacement from Syria to Türkiye</v>
      </c>
      <c r="B107" s="145" t="str">
        <f>'Crisis Indicator Data'!B104</f>
        <v>International Displacement</v>
      </c>
      <c r="C107" s="145" t="str">
        <f>'Crisis Indicator Data'!C104</f>
        <v>TUR002</v>
      </c>
      <c r="D107" s="145" t="str">
        <f>'Crisis Indicator Data'!D104</f>
        <v>Turkey</v>
      </c>
      <c r="E107" s="146" t="str">
        <f>'Crisis Indicator Data'!E104</f>
        <v>TUR</v>
      </c>
      <c r="F107" s="227">
        <f>IF('Crisis Indicator Data'!F104="x","x",IF(LOG('Crisis Indicator Data'!F104)&lt;F$4,0,IF(LOG('Crisis Indicator Data'!F104)&gt;F$3,10,10-(F$3-LOG('Crisis Indicator Data'!F104))/(F$3-F$4)*10)))</f>
        <v>7.3491732131514125</v>
      </c>
      <c r="G107" s="228">
        <f>IF('Crisis Indicator Data'!F104="x","x",IF(LEN(E107)&gt;3,('Crisis Indicator Data'!F104/VLOOKUP('Impact of the crisis'!$C107,'Regional Crises'!$B$1:$R$66,4,FALSE)),'Crisis Indicator Data'!F104/VLOOKUP('Impact of the crisis'!$E107,'Country Indicator Data'!$B$4:$P$300,15,FALSE)))</f>
        <v>0.20819484687447215</v>
      </c>
      <c r="H107" s="220">
        <f t="shared" si="39"/>
        <v>1.9203555803517567</v>
      </c>
      <c r="I107" s="220">
        <f t="shared" si="40"/>
        <v>4.634764396751585</v>
      </c>
      <c r="J107" s="220">
        <f>IF('Crisis Indicator Data'!G104="x","x",IF(LOG('Crisis Indicator Data'!G104)&lt;J$4,0,IF(LOG('Crisis Indicator Data'!G104)&gt;J$3,10,10-(J$3-LOG('Crisis Indicator Data'!G104))/(J$3-J$4)*10)))</f>
        <v>9.0419574763210999</v>
      </c>
      <c r="K107" s="228">
        <f>IF('Crisis Indicator Data'!G104="x","x",IF(LEN(E107)&gt;3,('Crisis Indicator Data'!G104/VLOOKUP('Impact of the crisis'!$C107,'Regional Crises'!$B$1:$R$66,5,FALSE)),'Crisis Indicator Data'!G104/VLOOKUP('Impact of the crisis'!$E107,'Country Indicator Data'!$B$4:$P$300,14,FALSE)))</f>
        <v>0.25710857556823324</v>
      </c>
      <c r="L107" s="220">
        <f t="shared" si="41"/>
        <v>2.4960462178609415</v>
      </c>
      <c r="M107" s="220">
        <f t="shared" si="42"/>
        <v>5.7690018470910207</v>
      </c>
      <c r="N107" s="220">
        <f t="shared" si="43"/>
        <v>5.2291597529489149</v>
      </c>
      <c r="O107" s="220">
        <f>IF('Crisis Indicator Data'!H104="x","x",IF('Crisis Indicator Data'!H104=0,0,IF(LOG('Crisis Indicator Data'!H104)&lt;O$4,0,IF(LOG('Crisis Indicator Data'!H104)&gt;O$3,10,10-(O$3-LOG('Crisis Indicator Data'!H104))/(O$3-O$4)*10))))</f>
        <v>7.5594116600250558</v>
      </c>
      <c r="P107" s="228">
        <f>IF('Crisis Indicator Data'!H104="x","x",'Crisis Indicator Data'!H104/'Crisis Indicator Data'!G104)</f>
        <v>0.25794664083824953</v>
      </c>
      <c r="Q107" s="220">
        <f t="shared" si="44"/>
        <v>2.5045115236186817</v>
      </c>
      <c r="R107" s="220">
        <f t="shared" si="45"/>
        <v>5.0319615918218688</v>
      </c>
      <c r="S107" s="220">
        <f>IF('Crisis Indicator Data'!I104="x","x",IF('Crisis Indicator Data'!I104=0,0,IF(LOG('Crisis Indicator Data'!I104)&lt;S$4,0,IF(LOG('Crisis Indicator Data'!I104)&gt;S$3,10,10-(S$3-LOG('Crisis Indicator Data'!I104))/(S$3-S$4)*10))))</f>
        <v>9.5787668176551684</v>
      </c>
      <c r="T107" s="228">
        <f>IF('Crisis Indicator Data'!H104="x","x",IF('Crisis Indicator Data'!I104="x","x",'Crisis Indicator Data'!I104/'Crisis Indicator Data'!H104))</f>
        <v>0.38436593275302955</v>
      </c>
      <c r="U107" s="220">
        <f t="shared" si="46"/>
        <v>10</v>
      </c>
      <c r="V107" s="220">
        <f t="shared" si="47"/>
        <v>9.7893834088275842</v>
      </c>
      <c r="W107" s="220">
        <f>IF('Crisis Indicator Data'!L104="x","x",IF('Crisis Indicator Data'!L104=0,0,IF(LOG('Crisis Indicator Data'!L104)&lt;W$4,0,IF(LOG('Crisis Indicator Data'!L104)&gt;W$3,10,10-(W$3-LOG('Crisis Indicator Data'!L104))/(W$3-W$4)*10))))</f>
        <v>0</v>
      </c>
      <c r="X107" s="228">
        <f>IF(OR('Crisis Indicator Data'!L104="x",'Crisis Indicator Data'!H104="x"),"x",'Crisis Indicator Data'!L104/'Crisis Indicator Data'!H104)</f>
        <v>1.7067759003242875E-7</v>
      </c>
      <c r="Y107" s="220">
        <f t="shared" si="48"/>
        <v>1.706775900324331E-2</v>
      </c>
      <c r="Z107" s="220">
        <f t="shared" si="49"/>
        <v>8.5338795016216551E-3</v>
      </c>
      <c r="AA107" s="220">
        <f t="shared" si="50"/>
        <v>7.2803691602926257</v>
      </c>
      <c r="AB107" s="229">
        <f t="shared" si="51"/>
        <v>6.2853828667070255</v>
      </c>
    </row>
    <row r="108" spans="1:28">
      <c r="A108" s="144" t="str">
        <f>'Crisis Indicator Data'!A105</f>
        <v>International Displacement to Türkiye</v>
      </c>
      <c r="B108" s="145" t="str">
        <f>'Crisis Indicator Data'!B105</f>
        <v>International Displacement</v>
      </c>
      <c r="C108" s="145" t="str">
        <f>'Crisis Indicator Data'!C105</f>
        <v>TUR003</v>
      </c>
      <c r="D108" s="145" t="str">
        <f>'Crisis Indicator Data'!D105</f>
        <v>Turkey</v>
      </c>
      <c r="E108" s="146" t="str">
        <f>'Crisis Indicator Data'!E105</f>
        <v>TUR</v>
      </c>
      <c r="F108" s="227">
        <f>IF('Crisis Indicator Data'!F105="x","x",IF(LOG('Crisis Indicator Data'!F105)&lt;F$4,0,IF(LOG('Crisis Indicator Data'!F105)&gt;F$3,10,10-(F$3-LOG('Crisis Indicator Data'!F105))/(F$3-F$4)*10)))</f>
        <v>7.2461580273041397</v>
      </c>
      <c r="G108" s="228">
        <f>IF('Crisis Indicator Data'!F105="x","x",IF(LEN(E108)&gt;3,('Crisis Indicator Data'!F105/VLOOKUP('Impact of the crisis'!$C108,'Regional Crises'!$B$1:$R$66,4,FALSE)),'Crisis Indicator Data'!F105/VLOOKUP('Impact of the crisis'!$E108,'Country Indicator Data'!$B$4:$P$300,15,FALSE)))</f>
        <v>0.19389446877070801</v>
      </c>
      <c r="H108" s="220">
        <f t="shared" si="39"/>
        <v>1.7744333548031435</v>
      </c>
      <c r="I108" s="220">
        <f t="shared" si="40"/>
        <v>4.510295691053642</v>
      </c>
      <c r="J108" s="220">
        <f>IF('Crisis Indicator Data'!G105="x","x",IF(LOG('Crisis Indicator Data'!G105)&lt;J$4,0,IF(LOG('Crisis Indicator Data'!G105)&gt;J$3,10,10-(J$3-LOG('Crisis Indicator Data'!G105))/(J$3-J$4)*10)))</f>
        <v>10</v>
      </c>
      <c r="K108" s="228">
        <f>IF('Crisis Indicator Data'!G105="x","x",IF(LEN(E108)&gt;3,('Crisis Indicator Data'!G105/VLOOKUP('Impact of the crisis'!$C108,'Regional Crises'!$B$1:$R$66,5,FALSE)),'Crisis Indicator Data'!G105/VLOOKUP('Impact of the crisis'!$E108,'Country Indicator Data'!$B$4:$P$300,14,FALSE)))</f>
        <v>0.39324685321017838</v>
      </c>
      <c r="L108" s="220">
        <f t="shared" si="41"/>
        <v>3.871180335456347</v>
      </c>
      <c r="M108" s="220">
        <f t="shared" si="42"/>
        <v>6.9355901677281739</v>
      </c>
      <c r="N108" s="220">
        <f t="shared" si="43"/>
        <v>5.8611736800691938</v>
      </c>
      <c r="O108" s="220">
        <f>IF('Crisis Indicator Data'!H105="x","x",IF('Crisis Indicator Data'!H105=0,0,IF(LOG('Crisis Indicator Data'!H105)&lt;O$4,0,IF(LOG('Crisis Indicator Data'!H105)&gt;O$3,10,10-(O$3-LOG('Crisis Indicator Data'!H105))/(O$3-O$4)*10))))</f>
        <v>5.4041048504987392</v>
      </c>
      <c r="P108" s="228">
        <f>IF('Crisis Indicator Data'!H105="x","x",'Crisis Indicator Data'!H105/'Crisis Indicator Data'!G105)</f>
        <v>3.8053020926283064E-2</v>
      </c>
      <c r="Q108" s="220">
        <f t="shared" si="44"/>
        <v>0.28336384774023315</v>
      </c>
      <c r="R108" s="220">
        <f t="shared" si="45"/>
        <v>2.8437343491194862</v>
      </c>
      <c r="S108" s="220">
        <f>IF('Crisis Indicator Data'!I105="x","x",IF('Crisis Indicator Data'!I105=0,0,IF(LOG('Crisis Indicator Data'!I105)&lt;S$4,0,IF(LOG('Crisis Indicator Data'!I105)&gt;S$3,10,10-(S$3-LOG('Crisis Indicator Data'!I105))/(S$3-S$4)*10))))</f>
        <v>8.9178041575703482</v>
      </c>
      <c r="T108" s="228">
        <f>IF('Crisis Indicator Data'!H105="x","x",IF('Crisis Indicator Data'!I105="x","x",'Crisis Indicator Data'!I105/'Crisis Indicator Data'!H105))</f>
        <v>1</v>
      </c>
      <c r="U108" s="220">
        <f t="shared" si="46"/>
        <v>10</v>
      </c>
      <c r="V108" s="220">
        <f t="shared" si="47"/>
        <v>9.4589020787851741</v>
      </c>
      <c r="W108" s="220">
        <f>IF('Crisis Indicator Data'!L105="x","x",IF('Crisis Indicator Data'!L105=0,0,IF(LOG('Crisis Indicator Data'!L105)&lt;W$4,0,IF(LOG('Crisis Indicator Data'!L105)&gt;W$3,10,10-(W$3-LOG('Crisis Indicator Data'!L105))/(W$3-W$4)*10))))</f>
        <v>4.7507366619473546</v>
      </c>
      <c r="X108" s="228">
        <f>IF(OR('Crisis Indicator Data'!L105="x",'Crisis Indicator Data'!H105="x"),"x",'Crisis Indicator Data'!L105/'Crisis Indicator Data'!H105)</f>
        <v>3.4795763993948564E-5</v>
      </c>
      <c r="Y108" s="220">
        <f t="shared" si="48"/>
        <v>3.4795763993948556</v>
      </c>
      <c r="Z108" s="220">
        <f t="shared" si="49"/>
        <v>4.1151565306711051</v>
      </c>
      <c r="AA108" s="220">
        <f t="shared" si="50"/>
        <v>7.7112906235640128</v>
      </c>
      <c r="AB108" s="229">
        <f t="shared" si="51"/>
        <v>5.8094512867080104</v>
      </c>
    </row>
    <row r="109" spans="1:28">
      <c r="A109" s="144" t="str">
        <f>'Crisis Indicator Data'!A106</f>
        <v>Multiple Crises in Tanzania</v>
      </c>
      <c r="B109" s="145" t="str">
        <f>'Crisis Indicator Data'!B106</f>
        <v>International Displacement,Drought/drier conditions,Floods</v>
      </c>
      <c r="C109" s="145" t="str">
        <f>'Crisis Indicator Data'!C106</f>
        <v>TZA001</v>
      </c>
      <c r="D109" s="145" t="str">
        <f>'Crisis Indicator Data'!D106</f>
        <v>Tanzania</v>
      </c>
      <c r="E109" s="146" t="str">
        <f>'Crisis Indicator Data'!E106</f>
        <v>TZA</v>
      </c>
      <c r="F109" s="227">
        <f>IF('Crisis Indicator Data'!F106="x","x",IF(LOG('Crisis Indicator Data'!F106)&lt;F$4,0,IF(LOG('Crisis Indicator Data'!F106)&gt;F$3,10,10-(F$3-LOG('Crisis Indicator Data'!F106))/(F$3-F$4)*10)))</f>
        <v>8.3727841728287711</v>
      </c>
      <c r="G109" s="228">
        <f>IF('Crisis Indicator Data'!F106="x","x",IF(LEN(E109)&gt;3,('Crisis Indicator Data'!F106/VLOOKUP('Impact of the crisis'!$C109,'Regional Crises'!$B$1:$R$66,4,FALSE)),'Crisis Indicator Data'!F106/VLOOKUP('Impact of the crisis'!$E109,'Country Indicator Data'!$B$4:$P$300,15,FALSE)))</f>
        <v>0.3668593361932716</v>
      </c>
      <c r="H109" s="220">
        <f t="shared" si="39"/>
        <v>3.5393809815639958</v>
      </c>
      <c r="I109" s="220">
        <f t="shared" si="40"/>
        <v>5.9560825771963835</v>
      </c>
      <c r="J109" s="220">
        <f>IF('Crisis Indicator Data'!G106="x","x",IF(LOG('Crisis Indicator Data'!G106)&lt;J$4,0,IF(LOG('Crisis Indicator Data'!G106)&gt;J$3,10,10-(J$3-LOG('Crisis Indicator Data'!G106))/(J$3-J$4)*10)))</f>
        <v>7.5469029221833264</v>
      </c>
      <c r="K109" s="228">
        <f>IF('Crisis Indicator Data'!G106="x","x",IF(LEN(E109)&gt;3,('Crisis Indicator Data'!G106/VLOOKUP('Impact of the crisis'!$C109,'Regional Crises'!$B$1:$R$66,5,FALSE)),'Crisis Indicator Data'!G106/VLOOKUP('Impact of the crisis'!$E109,'Country Indicator Data'!$B$4:$P$300,14,FALSE)))</f>
        <v>0.18677305550961909</v>
      </c>
      <c r="L109" s="220">
        <f t="shared" si="41"/>
        <v>1.785586419289082</v>
      </c>
      <c r="M109" s="220">
        <f t="shared" si="42"/>
        <v>4.6662446707362042</v>
      </c>
      <c r="N109" s="220">
        <f t="shared" si="43"/>
        <v>5.3471306811129242</v>
      </c>
      <c r="O109" s="220">
        <f>IF('Crisis Indicator Data'!H106="x","x",IF('Crisis Indicator Data'!H106=0,0,IF(LOG('Crisis Indicator Data'!H106)&lt;O$4,0,IF(LOG('Crisis Indicator Data'!H106)&gt;O$3,10,10-(O$3-LOG('Crisis Indicator Data'!H106))/(O$3-O$4)*10))))</f>
        <v>6.5646004528330844</v>
      </c>
      <c r="P109" s="228">
        <f>IF('Crisis Indicator Data'!H106="x","x",'Crisis Indicator Data'!H106/'Crisis Indicator Data'!G106)</f>
        <v>0.21744263262746255</v>
      </c>
      <c r="Q109" s="220">
        <f t="shared" si="44"/>
        <v>2.0953801275501274</v>
      </c>
      <c r="R109" s="220">
        <f t="shared" si="45"/>
        <v>4.3299902901916063</v>
      </c>
      <c r="S109" s="220">
        <f>IF('Crisis Indicator Data'!I106="x","x",IF('Crisis Indicator Data'!I106=0,0,IF(LOG('Crisis Indicator Data'!I106)&lt;S$4,0,IF(LOG('Crisis Indicator Data'!I106)&gt;S$3,10,10-(S$3-LOG('Crisis Indicator Data'!I106))/(S$3-S$4)*10))))</f>
        <v>6.1317943876521088</v>
      </c>
      <c r="T109" s="228">
        <f>IF('Crisis Indicator Data'!H106="x","x",IF('Crisis Indicator Data'!I106="x","x",'Crisis Indicator Data'!I106/'Crisis Indicator Data'!H106))</f>
        <v>4.7505938242280284E-2</v>
      </c>
      <c r="U109" s="220">
        <f t="shared" si="46"/>
        <v>3.1670625494853519</v>
      </c>
      <c r="V109" s="220">
        <f t="shared" si="47"/>
        <v>4.6494284685687308</v>
      </c>
      <c r="W109" s="220" t="str">
        <f>IF('Crisis Indicator Data'!L106="x","x",IF('Crisis Indicator Data'!L106=0,0,IF(LOG('Crisis Indicator Data'!L106)&lt;W$4,0,IF(LOG('Crisis Indicator Data'!L106)&gt;W$3,10,10-(W$3-LOG('Crisis Indicator Data'!L106))/(W$3-W$4)*10))))</f>
        <v>x</v>
      </c>
      <c r="X109" s="228" t="str">
        <f>IF(OR('Crisis Indicator Data'!L106="x",'Crisis Indicator Data'!H106="x"),"x",'Crisis Indicator Data'!L106/'Crisis Indicator Data'!H106)</f>
        <v>x</v>
      </c>
      <c r="Y109" s="220" t="str">
        <f t="shared" si="48"/>
        <v>x</v>
      </c>
      <c r="Z109" s="220" t="str">
        <f t="shared" si="49"/>
        <v>x</v>
      </c>
      <c r="AA109" s="220">
        <f t="shared" si="50"/>
        <v>4.6494284685687308</v>
      </c>
      <c r="AB109" s="229">
        <f t="shared" si="51"/>
        <v>4.4916360031045626</v>
      </c>
    </row>
    <row r="110" spans="1:28">
      <c r="A110" s="144" t="str">
        <f>'Crisis Indicator Data'!A107</f>
        <v>International Displacement to Tanzania</v>
      </c>
      <c r="B110" s="145" t="str">
        <f>'Crisis Indicator Data'!B107</f>
        <v>International Displacement</v>
      </c>
      <c r="C110" s="145" t="str">
        <f>'Crisis Indicator Data'!C107</f>
        <v>TZA002</v>
      </c>
      <c r="D110" s="145" t="str">
        <f>'Crisis Indicator Data'!D107</f>
        <v>Tanzania</v>
      </c>
      <c r="E110" s="146" t="str">
        <f>'Crisis Indicator Data'!E107</f>
        <v>TZA</v>
      </c>
      <c r="F110" s="227">
        <f>IF('Crisis Indicator Data'!F107="x","x",IF(LOG('Crisis Indicator Data'!F107)&lt;F$4,0,IF(LOG('Crisis Indicator Data'!F107)&gt;F$3,10,10-(F$3-LOG('Crisis Indicator Data'!F107))/(F$3-F$4)*10)))</f>
        <v>6.3948848741181648</v>
      </c>
      <c r="G110" s="228">
        <f>IF('Crisis Indicator Data'!F107="x","x",IF(LEN(E110)&gt;3,('Crisis Indicator Data'!F107/VLOOKUP('Impact of the crisis'!$C110,'Regional Crises'!$B$1:$R$66,4,FALSE)),'Crisis Indicator Data'!F107/VLOOKUP('Impact of the crisis'!$E110,'Country Indicator Data'!$B$4:$P$300,15,FALSE)))</f>
        <v>9.3568525626552268E-2</v>
      </c>
      <c r="H110" s="220">
        <f t="shared" si="39"/>
        <v>0.75069924108726838</v>
      </c>
      <c r="I110" s="220">
        <f t="shared" si="40"/>
        <v>3.5727920576027166</v>
      </c>
      <c r="J110" s="220">
        <f>IF('Crisis Indicator Data'!G107="x","x",IF(LOG('Crisis Indicator Data'!G107)&lt;J$4,0,IF(LOG('Crisis Indicator Data'!G107)&gt;J$3,10,10-(J$3-LOG('Crisis Indicator Data'!G107))/(J$3-J$4)*10)))</f>
        <v>3.7279212600318345</v>
      </c>
      <c r="K110" s="228">
        <f>IF('Crisis Indicator Data'!G107="x","x",IF(LEN(E110)&gt;3,('Crisis Indicator Data'!G107/VLOOKUP('Impact of the crisis'!$C110,'Regional Crises'!$B$1:$R$66,5,FALSE)),'Crisis Indicator Data'!G107/VLOOKUP('Impact of the crisis'!$E110,'Country Indicator Data'!$B$4:$P$300,14,FALSE)))</f>
        <v>4.9942120059533655E-2</v>
      </c>
      <c r="L110" s="220">
        <f t="shared" si="41"/>
        <v>0.40345575817710788</v>
      </c>
      <c r="M110" s="220">
        <f t="shared" si="42"/>
        <v>2.0656885091044712</v>
      </c>
      <c r="N110" s="220">
        <f t="shared" si="43"/>
        <v>2.8535520560548209</v>
      </c>
      <c r="O110" s="220">
        <f>IF('Crisis Indicator Data'!H107="x","x",IF('Crisis Indicator Data'!H107=0,0,IF(LOG('Crisis Indicator Data'!H107)&lt;O$4,0,IF(LOG('Crisis Indicator Data'!H107)&gt;O$3,10,10-(O$3-LOG('Crisis Indicator Data'!H107))/(O$3-O$4)*10))))</f>
        <v>2.0575709855192148</v>
      </c>
      <c r="P110" s="228">
        <f>IF('Crisis Indicator Data'!H107="x","x",'Crisis Indicator Data'!H107/'Crisis Indicator Data'!G107)</f>
        <v>3.6147902869757172E-2</v>
      </c>
      <c r="Q110" s="220">
        <f t="shared" si="44"/>
        <v>0.2641202310076487</v>
      </c>
      <c r="R110" s="220">
        <f t="shared" si="45"/>
        <v>1.1608456082634317</v>
      </c>
      <c r="S110" s="220">
        <f>IF('Crisis Indicator Data'!I107="x","x",IF('Crisis Indicator Data'!I107=0,0,IF(LOG('Crisis Indicator Data'!I107)&lt;S$4,0,IF(LOG('Crisis Indicator Data'!I107)&gt;S$3,10,10-(S$3-LOG('Crisis Indicator Data'!I107))/(S$3-S$4)*10))))</f>
        <v>6.0493465590164694</v>
      </c>
      <c r="T110" s="228">
        <f>IF('Crisis Indicator Data'!H107="x","x",IF('Crisis Indicator Data'!I107="x","x",'Crisis Indicator Data'!I107/'Crisis Indicator Data'!H107))</f>
        <v>1</v>
      </c>
      <c r="U110" s="220">
        <f t="shared" si="46"/>
        <v>10</v>
      </c>
      <c r="V110" s="220">
        <f t="shared" si="47"/>
        <v>8.0246732795082352</v>
      </c>
      <c r="W110" s="220" t="str">
        <f>IF('Crisis Indicator Data'!L107="x","x",IF('Crisis Indicator Data'!L107=0,0,IF(LOG('Crisis Indicator Data'!L107)&lt;W$4,0,IF(LOG('Crisis Indicator Data'!L107)&gt;W$3,10,10-(W$3-LOG('Crisis Indicator Data'!L107))/(W$3-W$4)*10))))</f>
        <v>x</v>
      </c>
      <c r="X110" s="228" t="str">
        <f>IF(OR('Crisis Indicator Data'!L107="x",'Crisis Indicator Data'!H107="x"),"x",'Crisis Indicator Data'!L107/'Crisis Indicator Data'!H107)</f>
        <v>x</v>
      </c>
      <c r="Y110" s="220" t="str">
        <f t="shared" si="48"/>
        <v>x</v>
      </c>
      <c r="Z110" s="220" t="str">
        <f t="shared" si="49"/>
        <v>x</v>
      </c>
      <c r="AA110" s="220">
        <f t="shared" si="50"/>
        <v>8.0246732795082352</v>
      </c>
      <c r="AB110" s="229">
        <f t="shared" si="51"/>
        <v>5.5693716835954055</v>
      </c>
    </row>
    <row r="111" spans="1:28">
      <c r="A111" s="144" t="str">
        <f>'Crisis Indicator Data'!A108</f>
        <v>Drought and floods in Tanzania</v>
      </c>
      <c r="B111" s="145" t="str">
        <f>'Crisis Indicator Data'!B108</f>
        <v>Drought/drier conditions,Floods</v>
      </c>
      <c r="C111" s="145" t="str">
        <f>'Crisis Indicator Data'!C108</f>
        <v>TZA003</v>
      </c>
      <c r="D111" s="145" t="str">
        <f>'Crisis Indicator Data'!D108</f>
        <v>Tanzania</v>
      </c>
      <c r="E111" s="146" t="str">
        <f>'Crisis Indicator Data'!E108</f>
        <v>TZA</v>
      </c>
      <c r="F111" s="227">
        <f>IF('Crisis Indicator Data'!F108="x","x",IF(LOG('Crisis Indicator Data'!F108)&lt;F$4,0,IF(LOG('Crisis Indicator Data'!F108)&gt;F$3,10,10-(F$3-LOG('Crisis Indicator Data'!F108))/(F$3-F$4)*10)))</f>
        <v>7.9465356822921382</v>
      </c>
      <c r="G111" s="228">
        <f>IF('Crisis Indicator Data'!F108="x","x",IF(LEN(E111)&gt;3,('Crisis Indicator Data'!F108/VLOOKUP('Impact of the crisis'!$C111,'Regional Crises'!$B$1:$R$66,4,FALSE)),'Crisis Indicator Data'!F108/VLOOKUP('Impact of the crisis'!$E111,'Country Indicator Data'!$B$4:$P$300,15,FALSE)))</f>
        <v>0.27329081056671933</v>
      </c>
      <c r="H111" s="220">
        <f t="shared" si="39"/>
        <v>2.5846001078236664</v>
      </c>
      <c r="I111" s="220">
        <f t="shared" si="40"/>
        <v>5.2655678950579023</v>
      </c>
      <c r="J111" s="220">
        <f>IF('Crisis Indicator Data'!G108="x","x",IF(LOG('Crisis Indicator Data'!G108)&lt;J$4,0,IF(LOG('Crisis Indicator Data'!G108)&gt;J$3,10,10-(J$3-LOG('Crisis Indicator Data'!G108))/(J$3-J$4)*10)))</f>
        <v>6.6460367379711078</v>
      </c>
      <c r="K111" s="228">
        <f>IF('Crisis Indicator Data'!G108="x","x",IF(LEN(E111)&gt;3,('Crisis Indicator Data'!G108/VLOOKUP('Impact of the crisis'!$C111,'Regional Crises'!$B$1:$R$66,5,FALSE)),'Crisis Indicator Data'!G108/VLOOKUP('Impact of the crisis'!$E111,'Country Indicator Data'!$B$4:$P$300,14,FALSE)))</f>
        <v>0.13683093545008543</v>
      </c>
      <c r="L111" s="220">
        <f t="shared" si="41"/>
        <v>1.281120560101872</v>
      </c>
      <c r="M111" s="220">
        <f t="shared" si="42"/>
        <v>3.9635786490364899</v>
      </c>
      <c r="N111" s="220">
        <f t="shared" si="43"/>
        <v>4.6472724764296736</v>
      </c>
      <c r="O111" s="220">
        <f>IF('Crisis Indicator Data'!H108="x","x",IF('Crisis Indicator Data'!H108=0,0,IF(LOG('Crisis Indicator Data'!H108)&lt;O$4,0,IF(LOG('Crisis Indicator Data'!H108)&gt;O$3,10,10-(O$3-LOG('Crisis Indicator Data'!H108))/(O$3-O$4)*10))))</f>
        <v>6.4987755015669153</v>
      </c>
      <c r="P111" s="228">
        <f>IF('Crisis Indicator Data'!H108="x","x",'Crisis Indicator Data'!H108/'Crisis Indicator Data'!G108)</f>
        <v>0.28361365696444757</v>
      </c>
      <c r="Q111" s="220">
        <f t="shared" si="44"/>
        <v>2.7637743127721981</v>
      </c>
      <c r="R111" s="220">
        <f t="shared" si="45"/>
        <v>4.6312749071695567</v>
      </c>
      <c r="S111" s="220">
        <f>IF('Crisis Indicator Data'!I108="x","x",IF('Crisis Indicator Data'!I108=0,0,IF(LOG('Crisis Indicator Data'!I108)&lt;S$4,0,IF(LOG('Crisis Indicator Data'!I108)&gt;S$3,10,10-(S$3-LOG('Crisis Indicator Data'!I108))/(S$3-S$4)*10))))</f>
        <v>2.7264071698266426</v>
      </c>
      <c r="T111" s="228">
        <f>IF('Crisis Indicator Data'!H108="x","x",IF('Crisis Indicator Data'!I108="x","x",'Crisis Indicator Data'!I108/'Crisis Indicator Data'!H108))</f>
        <v>3.1960227272727275E-3</v>
      </c>
      <c r="U111" s="220">
        <f t="shared" si="46"/>
        <v>0.21306818181818166</v>
      </c>
      <c r="V111" s="220">
        <f t="shared" si="47"/>
        <v>1.4697376758224121</v>
      </c>
      <c r="W111" s="220" t="str">
        <f>IF('Crisis Indicator Data'!L108="x","x",IF('Crisis Indicator Data'!L108=0,0,IF(LOG('Crisis Indicator Data'!L108)&lt;W$4,0,IF(LOG('Crisis Indicator Data'!L108)&gt;W$3,10,10-(W$3-LOG('Crisis Indicator Data'!L108))/(W$3-W$4)*10))))</f>
        <v>x</v>
      </c>
      <c r="X111" s="228" t="str">
        <f>IF(OR('Crisis Indicator Data'!L108="x",'Crisis Indicator Data'!H108="x"),"x",'Crisis Indicator Data'!L108/'Crisis Indicator Data'!H108)</f>
        <v>x</v>
      </c>
      <c r="Y111" s="220" t="str">
        <f t="shared" si="48"/>
        <v>x</v>
      </c>
      <c r="Z111" s="220" t="str">
        <f t="shared" si="49"/>
        <v>x</v>
      </c>
      <c r="AA111" s="220">
        <f t="shared" si="50"/>
        <v>1.4697376758224121</v>
      </c>
      <c r="AB111" s="229">
        <f t="shared" si="51"/>
        <v>3.2070285810698111</v>
      </c>
    </row>
    <row r="112" spans="1:28">
      <c r="A112" s="144" t="str">
        <f>'Crisis Indicator Data'!A109</f>
        <v>International Displacement to Uganda</v>
      </c>
      <c r="B112" s="145" t="str">
        <f>'Crisis Indicator Data'!B109</f>
        <v>International Displacement</v>
      </c>
      <c r="C112" s="145" t="str">
        <f>'Crisis Indicator Data'!C109</f>
        <v>UGA005</v>
      </c>
      <c r="D112" s="145" t="str">
        <f>'Crisis Indicator Data'!D109</f>
        <v>Uganda</v>
      </c>
      <c r="E112" s="146" t="str">
        <f>'Crisis Indicator Data'!E109</f>
        <v>UGA</v>
      </c>
      <c r="F112" s="227">
        <f>IF('Crisis Indicator Data'!F109="x","x",IF(LOG('Crisis Indicator Data'!F109)&lt;F$4,0,IF(LOG('Crisis Indicator Data'!F109)&gt;F$3,10,10-(F$3-LOG('Crisis Indicator Data'!F109))/(F$3-F$4)*10)))</f>
        <v>4.8071156833063675</v>
      </c>
      <c r="G112" s="228">
        <f>IF('Crisis Indicator Data'!F109="x","x",IF(LEN(E112)&gt;3,('Crisis Indicator Data'!F109/VLOOKUP('Impact of the crisis'!$C112,'Regional Crises'!$B$1:$R$66,4,FALSE)),'Crisis Indicator Data'!F109/VLOOKUP('Impact of the crisis'!$E112,'Country Indicator Data'!$B$4:$P$300,15,FALSE)))</f>
        <v>0.13803111909036506</v>
      </c>
      <c r="H112" s="220">
        <f t="shared" si="39"/>
        <v>1.2043991743914795</v>
      </c>
      <c r="I112" s="220">
        <f t="shared" si="40"/>
        <v>3.0057574288489235</v>
      </c>
      <c r="J112" s="220">
        <f>IF('Crisis Indicator Data'!G109="x","x",IF(LOG('Crisis Indicator Data'!G109)&lt;J$4,0,IF(LOG('Crisis Indicator Data'!G109)&gt;J$3,10,10-(J$3-LOG('Crisis Indicator Data'!G109))/(J$3-J$4)*10)))</f>
        <v>6.1694349138949773</v>
      </c>
      <c r="K112" s="228">
        <f>IF('Crisis Indicator Data'!G109="x","x",IF(LEN(E112)&gt;3,('Crisis Indicator Data'!G109/VLOOKUP('Impact of the crisis'!$C112,'Regional Crises'!$B$1:$R$66,5,FALSE)),'Crisis Indicator Data'!G109/VLOOKUP('Impact of the crisis'!$E112,'Country Indicator Data'!$B$4:$P$300,14,FALSE)))</f>
        <v>0.17568892504745812</v>
      </c>
      <c r="L112" s="220">
        <f t="shared" si="41"/>
        <v>1.6736255055298805</v>
      </c>
      <c r="M112" s="220">
        <f t="shared" si="42"/>
        <v>3.9215302097124289</v>
      </c>
      <c r="N112" s="220">
        <f t="shared" si="43"/>
        <v>3.4773639294791634</v>
      </c>
      <c r="O112" s="220">
        <f>IF('Crisis Indicator Data'!H109="x","x",IF('Crisis Indicator Data'!H109=0,0,IF(LOG('Crisis Indicator Data'!H109)&lt;O$4,0,IF(LOG('Crisis Indicator Data'!H109)&gt;O$3,10,10-(O$3-LOG('Crisis Indicator Data'!H109))/(O$3-O$4)*10))))</f>
        <v>6.0264123453729379</v>
      </c>
      <c r="P112" s="228">
        <f>IF('Crisis Indicator Data'!H109="x","x",'Crisis Indicator Data'!H109/'Crisis Indicator Data'!G109)</f>
        <v>0.2412728568036096</v>
      </c>
      <c r="Q112" s="220">
        <f t="shared" si="44"/>
        <v>2.3360894626627227</v>
      </c>
      <c r="R112" s="220">
        <f t="shared" si="45"/>
        <v>4.1812509040178298</v>
      </c>
      <c r="S112" s="220">
        <f>IF('Crisis Indicator Data'!I109="x","x",IF('Crisis Indicator Data'!I109=0,0,IF(LOG('Crisis Indicator Data'!I109)&lt;S$4,0,IF(LOG('Crisis Indicator Data'!I109)&gt;S$3,10,10-(S$3-LOG('Crisis Indicator Data'!I109))/(S$3-S$4)*10))))</f>
        <v>9.4512105817482333</v>
      </c>
      <c r="T112" s="228">
        <f>IF('Crisis Indicator Data'!H109="x","x",IF('Crisis Indicator Data'!I109="x","x",'Crisis Indicator Data'!I109/'Crisis Indicator Data'!H109))</f>
        <v>1</v>
      </c>
      <c r="U112" s="220">
        <f t="shared" si="46"/>
        <v>10</v>
      </c>
      <c r="V112" s="220">
        <f t="shared" si="47"/>
        <v>9.7256052908741175</v>
      </c>
      <c r="W112" s="220" t="str">
        <f>IF('Crisis Indicator Data'!L109="x","x",IF('Crisis Indicator Data'!L109=0,0,IF(LOG('Crisis Indicator Data'!L109)&lt;W$4,0,IF(LOG('Crisis Indicator Data'!L109)&gt;W$3,10,10-(W$3-LOG('Crisis Indicator Data'!L109))/(W$3-W$4)*10))))</f>
        <v>x</v>
      </c>
      <c r="X112" s="228" t="str">
        <f>IF(OR('Crisis Indicator Data'!L109="x",'Crisis Indicator Data'!H109="x"),"x",'Crisis Indicator Data'!L109/'Crisis Indicator Data'!H109)</f>
        <v>x</v>
      </c>
      <c r="Y112" s="220" t="str">
        <f t="shared" si="48"/>
        <v>x</v>
      </c>
      <c r="Z112" s="220" t="str">
        <f t="shared" si="49"/>
        <v>x</v>
      </c>
      <c r="AA112" s="220">
        <f t="shared" si="50"/>
        <v>9.7256052908741175</v>
      </c>
      <c r="AB112" s="229">
        <f t="shared" si="51"/>
        <v>8.0125047065549477</v>
      </c>
    </row>
    <row r="113" spans="1:28">
      <c r="A113" s="144" t="str">
        <f>'Crisis Indicator Data'!A110</f>
        <v>Conflict in Ukraine</v>
      </c>
      <c r="B113" s="145" t="str">
        <f>'Crisis Indicator Data'!B110</f>
        <v>Conflict/ Violence</v>
      </c>
      <c r="C113" s="145" t="str">
        <f>'Crisis Indicator Data'!C110</f>
        <v>UKR002</v>
      </c>
      <c r="D113" s="145" t="str">
        <f>'Crisis Indicator Data'!D110</f>
        <v>Ukraine</v>
      </c>
      <c r="E113" s="146" t="str">
        <f>'Crisis Indicator Data'!E110</f>
        <v>UKR</v>
      </c>
      <c r="F113" s="227">
        <f>IF('Crisis Indicator Data'!F110="x","x",IF(LOG('Crisis Indicator Data'!F110)&lt;F$4,0,IF(LOG('Crisis Indicator Data'!F110)&gt;F$3,10,10-(F$3-LOG('Crisis Indicator Data'!F110))/(F$3-F$4)*10)))</f>
        <v>9.2692312561164094</v>
      </c>
      <c r="G113" s="228">
        <f>IF('Crisis Indicator Data'!F110="x","x",IF(LEN(E113)&gt;3,('Crisis Indicator Data'!F110/VLOOKUP('Impact of the crisis'!$C113,'Regional Crises'!$B$1:$R$66,4,FALSE)),'Crisis Indicator Data'!F110/VLOOKUP('Impact of the crisis'!$E113,'Country Indicator Data'!$B$4:$P$300,15,FALSE)))</f>
        <v>1.0418156713841906</v>
      </c>
      <c r="H113" s="220">
        <f t="shared" si="39"/>
        <v>10</v>
      </c>
      <c r="I113" s="220">
        <f t="shared" si="40"/>
        <v>9.6346156280582047</v>
      </c>
      <c r="J113" s="220">
        <f>IF('Crisis Indicator Data'!G110="x","x",IF(LOG('Crisis Indicator Data'!G110)&lt;J$4,0,IF(LOG('Crisis Indicator Data'!G110)&gt;J$3,10,10-(J$3-LOG('Crisis Indicator Data'!G110))/(J$3-J$4)*10)))</f>
        <v>10</v>
      </c>
      <c r="K113" s="228">
        <f>IF('Crisis Indicator Data'!G110="x","x",IF(LEN(E113)&gt;3,('Crisis Indicator Data'!G110/VLOOKUP('Impact of the crisis'!$C113,'Regional Crises'!$B$1:$R$66,5,FALSE)),'Crisis Indicator Data'!G110/VLOOKUP('Impact of the crisis'!$E113,'Country Indicator Data'!$B$4:$P$300,14,FALSE)))</f>
        <v>1</v>
      </c>
      <c r="L113" s="220">
        <f t="shared" si="41"/>
        <v>10</v>
      </c>
      <c r="M113" s="220">
        <f t="shared" si="42"/>
        <v>10</v>
      </c>
      <c r="N113" s="220">
        <f t="shared" si="43"/>
        <v>9.8302713331820186</v>
      </c>
      <c r="O113" s="220">
        <f>IF('Crisis Indicator Data'!H110="x","x",IF('Crisis Indicator Data'!H110=0,0,IF(LOG('Crisis Indicator Data'!H110)&lt;O$4,0,IF(LOG('Crisis Indicator Data'!H110)&gt;O$3,10,10-(O$3-LOG('Crisis Indicator Data'!H110))/(O$3-O$4)*10))))</f>
        <v>8.6906998988262298</v>
      </c>
      <c r="P113" s="228">
        <f>IF('Crisis Indicator Data'!H110="x","x",'Crisis Indicator Data'!H110/'Crisis Indicator Data'!G110)</f>
        <v>0.32419015778942833</v>
      </c>
      <c r="Q113" s="220">
        <f t="shared" si="44"/>
        <v>3.1736379574689728</v>
      </c>
      <c r="R113" s="220">
        <f t="shared" si="45"/>
        <v>5.9321689281476013</v>
      </c>
      <c r="S113" s="220">
        <f>IF('Crisis Indicator Data'!I110="x","x",IF('Crisis Indicator Data'!I110=0,0,IF(LOG('Crisis Indicator Data'!I110)&lt;S$4,0,IF(LOG('Crisis Indicator Data'!I110)&gt;S$3,10,10-(S$3-LOG('Crisis Indicator Data'!I110))/(S$3-S$4)*10))))</f>
        <v>10</v>
      </c>
      <c r="T113" s="228">
        <f>IF('Crisis Indicator Data'!H110="x","x",IF('Crisis Indicator Data'!I110="x","x",'Crisis Indicator Data'!I110/'Crisis Indicator Data'!H110))</f>
        <v>0.89124999999999999</v>
      </c>
      <c r="U113" s="220">
        <f t="shared" si="46"/>
        <v>10</v>
      </c>
      <c r="V113" s="220">
        <f t="shared" si="47"/>
        <v>10</v>
      </c>
      <c r="W113" s="220">
        <f>IF('Crisis Indicator Data'!L110="x","x",IF('Crisis Indicator Data'!L110=0,0,IF(LOG('Crisis Indicator Data'!L110)&lt;W$4,0,IF(LOG('Crisis Indicator Data'!L110)&gt;W$3,10,10-(W$3-LOG('Crisis Indicator Data'!L110))/(W$3-W$4)*10))))</f>
        <v>8.9853869093918348</v>
      </c>
      <c r="X113" s="228">
        <f>IF(OR('Crisis Indicator Data'!L110="x",'Crisis Indicator Data'!H110="x"),"x",'Crisis Indicator Data'!L110/'Crisis Indicator Data'!H110)</f>
        <v>1.090625E-4</v>
      </c>
      <c r="Y113" s="220">
        <f t="shared" si="48"/>
        <v>10</v>
      </c>
      <c r="Z113" s="220">
        <f t="shared" si="49"/>
        <v>9.4926934546959174</v>
      </c>
      <c r="AA113" s="220">
        <f t="shared" si="50"/>
        <v>9.7701257120625886</v>
      </c>
      <c r="AB113" s="229">
        <f t="shared" si="51"/>
        <v>8.475795978177187</v>
      </c>
    </row>
    <row r="114" spans="1:28">
      <c r="A114" s="144" t="str">
        <f>'Crisis Indicator Data'!A111</f>
        <v>Political and Economic crisis in Venezuela</v>
      </c>
      <c r="B114" s="145" t="str">
        <f>'Crisis Indicator Data'!B111</f>
        <v>Political/economic crisis,Conflict/ Violence</v>
      </c>
      <c r="C114" s="145" t="str">
        <f>'Crisis Indicator Data'!C111</f>
        <v>VEN001</v>
      </c>
      <c r="D114" s="145" t="str">
        <f>'Crisis Indicator Data'!D111</f>
        <v>Venezuela</v>
      </c>
      <c r="E114" s="146" t="str">
        <f>'Crisis Indicator Data'!E111</f>
        <v>VEN</v>
      </c>
      <c r="F114" s="227">
        <f>IF('Crisis Indicator Data'!F111="x","x",IF(LOG('Crisis Indicator Data'!F111)&lt;F$4,0,IF(LOG('Crisis Indicator Data'!F111)&gt;F$3,10,10-(F$3-LOG('Crisis Indicator Data'!F111))/(F$3-F$4)*10)))</f>
        <v>9.8183106810086418</v>
      </c>
      <c r="G114" s="228">
        <f>IF('Crisis Indicator Data'!F111="x","x",IF(LEN(E114)&gt;3,('Crisis Indicator Data'!F111/VLOOKUP('Impact of the crisis'!$C114,'Regional Crises'!$B$1:$R$66,4,FALSE)),'Crisis Indicator Data'!F111/VLOOKUP('Impact of the crisis'!$E114,'Country Indicator Data'!$B$4:$P$300,15,FALSE)))</f>
        <v>1</v>
      </c>
      <c r="H114" s="220">
        <f t="shared" si="39"/>
        <v>10</v>
      </c>
      <c r="I114" s="220">
        <f t="shared" si="40"/>
        <v>9.90915534050432</v>
      </c>
      <c r="J114" s="220">
        <f>IF('Crisis Indicator Data'!G111="x","x",IF(LOG('Crisis Indicator Data'!G111)&lt;J$4,0,IF(LOG('Crisis Indicator Data'!G111)&gt;J$3,10,10-(J$3-LOG('Crisis Indicator Data'!G111))/(J$3-J$4)*10)))</f>
        <v>9.6989657333900681</v>
      </c>
      <c r="K114" s="228">
        <f>IF('Crisis Indicator Data'!G111="x","x",IF(LEN(E114)&gt;3,('Crisis Indicator Data'!G111/VLOOKUP('Impact of the crisis'!$C114,'Regional Crises'!$B$1:$R$66,5,FALSE)),'Crisis Indicator Data'!G111/VLOOKUP('Impact of the crisis'!$E114,'Country Indicator Data'!$B$4:$P$300,14,FALSE)))</f>
        <v>1</v>
      </c>
      <c r="L114" s="220">
        <f t="shared" si="41"/>
        <v>10</v>
      </c>
      <c r="M114" s="220">
        <f t="shared" si="42"/>
        <v>9.849482866695034</v>
      </c>
      <c r="N114" s="220">
        <f t="shared" si="43"/>
        <v>9.8796805005055361</v>
      </c>
      <c r="O114" s="220">
        <f>IF('Crisis Indicator Data'!H111="x","x",IF('Crisis Indicator Data'!H111=0,0,IF(LOG('Crisis Indicator Data'!H111)&lt;O$4,0,IF(LOG('Crisis Indicator Data'!H111)&gt;O$3,10,10-(O$3-LOG('Crisis Indicator Data'!H111))/(O$3-O$4)*10))))</f>
        <v>9.0609095119048231</v>
      </c>
      <c r="P114" s="228">
        <f>IF('Crisis Indicator Data'!H111="x","x",'Crisis Indicator Data'!H111/'Crisis Indicator Data'!G111)</f>
        <v>0.57999999999999996</v>
      </c>
      <c r="Q114" s="220">
        <f t="shared" si="44"/>
        <v>5.7575757575757569</v>
      </c>
      <c r="R114" s="220">
        <f t="shared" si="45"/>
        <v>7.4092426347402895</v>
      </c>
      <c r="S114" s="220">
        <f>IF('Crisis Indicator Data'!I111="x","x",IF('Crisis Indicator Data'!I111=0,0,IF(LOG('Crisis Indicator Data'!I111)&lt;S$4,0,IF(LOG('Crisis Indicator Data'!I111)&gt;S$3,10,10-(S$3-LOG('Crisis Indicator Data'!I111))/(S$3-S$4)*10))))</f>
        <v>10</v>
      </c>
      <c r="T114" s="228">
        <f>IF('Crisis Indicator Data'!H111="x","x",IF('Crisis Indicator Data'!I111="x","x",'Crisis Indicator Data'!I111/'Crisis Indicator Data'!H111))</f>
        <v>0.43194192377495461</v>
      </c>
      <c r="U114" s="220">
        <f t="shared" si="46"/>
        <v>10</v>
      </c>
      <c r="V114" s="220">
        <f t="shared" si="47"/>
        <v>10</v>
      </c>
      <c r="W114" s="220">
        <f>IF('Crisis Indicator Data'!L111="x","x",IF('Crisis Indicator Data'!L111=0,0,IF(LOG('Crisis Indicator Data'!L111)&lt;W$4,0,IF(LOG('Crisis Indicator Data'!L111)&gt;W$3,10,10-(W$3-LOG('Crisis Indicator Data'!L111))/(W$3-W$4)*10))))</f>
        <v>6.9829851311945035</v>
      </c>
      <c r="X114" s="228">
        <f>IF(OR('Crisis Indicator Data'!L111="x",'Crisis Indicator Data'!H111="x"),"x",'Crisis Indicator Data'!L111/'Crisis Indicator Data'!H111)</f>
        <v>1.6817906836055658E-5</v>
      </c>
      <c r="Y114" s="220">
        <f t="shared" si="48"/>
        <v>1.6817906836055645</v>
      </c>
      <c r="Z114" s="220">
        <f t="shared" si="49"/>
        <v>4.332387907400034</v>
      </c>
      <c r="AA114" s="220">
        <f t="shared" si="50"/>
        <v>8.3666777140708248</v>
      </c>
      <c r="AB114" s="229">
        <f t="shared" si="51"/>
        <v>7.9237091160683271</v>
      </c>
    </row>
    <row r="115" spans="1:28">
      <c r="A115" s="144" t="str">
        <f>'Crisis Indicator Data'!A112</f>
        <v>2026 Earthquake in Venezuela</v>
      </c>
      <c r="B115" s="145" t="str">
        <f>'Crisis Indicator Data'!B112</f>
        <v>Earthquake</v>
      </c>
      <c r="C115" s="145" t="str">
        <f>'Crisis Indicator Data'!C112</f>
        <v>VEN002</v>
      </c>
      <c r="D115" s="145" t="str">
        <f>'Crisis Indicator Data'!D112</f>
        <v>Venezuela</v>
      </c>
      <c r="E115" s="146" t="str">
        <f>'Crisis Indicator Data'!E112</f>
        <v>VEN</v>
      </c>
      <c r="F115" s="227">
        <f>IF('Crisis Indicator Data'!F112="x","x",IF(LOG('Crisis Indicator Data'!F112)&lt;F$4,0,IF(LOG('Crisis Indicator Data'!F112)&gt;F$3,10,10-(F$3-LOG('Crisis Indicator Data'!F112))/(F$3-F$4)*10)))</f>
        <v>5.7596631844098907</v>
      </c>
      <c r="G115" s="228">
        <f>IF('Crisis Indicator Data'!F112="x","x",IF(LEN(E115)&gt;3,('Crisis Indicator Data'!F112/VLOOKUP('Impact of the crisis'!$C115,'Regional Crises'!$B$1:$R$66,4,FALSE)),'Crisis Indicator Data'!F112/VLOOKUP('Impact of the crisis'!$E115,'Country Indicator Data'!$B$4:$P$300,15,FALSE)))</f>
        <v>6.059066946318236E-2</v>
      </c>
      <c r="H115" s="220">
        <f t="shared" si="39"/>
        <v>0.41419050472635099</v>
      </c>
      <c r="I115" s="220">
        <f t="shared" si="40"/>
        <v>3.0869268445681208</v>
      </c>
      <c r="J115" s="220">
        <f>IF('Crisis Indicator Data'!G112="x","x",IF(LOG('Crisis Indicator Data'!G112)&lt;J$4,0,IF(LOG('Crisis Indicator Data'!G112)&gt;J$3,10,10-(J$3-LOG('Crisis Indicator Data'!G112))/(J$3-J$4)*10)))</f>
        <v>7.5248152289228418</v>
      </c>
      <c r="K115" s="228">
        <f>IF('Crisis Indicator Data'!G112="x","x",IF(LEN(E115)&gt;3,('Crisis Indicator Data'!G112/VLOOKUP('Impact of the crisis'!$C115,'Regional Crises'!$B$1:$R$66,5,FALSE)),'Crisis Indicator Data'!G112/VLOOKUP('Impact of the crisis'!$E115,'Country Indicator Data'!$B$4:$P$300,14,FALSE)))</f>
        <v>0.47192982456140353</v>
      </c>
      <c r="L115" s="220">
        <f t="shared" si="41"/>
        <v>4.665957823852561</v>
      </c>
      <c r="M115" s="220">
        <f t="shared" si="42"/>
        <v>6.095386526387701</v>
      </c>
      <c r="N115" s="220">
        <f t="shared" si="43"/>
        <v>4.7670510311583323</v>
      </c>
      <c r="O115" s="220">
        <f>IF('Crisis Indicator Data'!H112="x","x",IF('Crisis Indicator Data'!H112=0,0,IF(LOG('Crisis Indicator Data'!H112)&lt;O$4,0,IF(LOG('Crisis Indicator Data'!H112)&gt;O$3,10,10-(O$3-LOG('Crisis Indicator Data'!H112))/(O$3-O$4)*10))))</f>
        <v>8.2937094675611736</v>
      </c>
      <c r="P115" s="228">
        <f>IF('Crisis Indicator Data'!H112="x","x",'Crisis Indicator Data'!H112/'Crisis Indicator Data'!G112)</f>
        <v>0.72342007434944233</v>
      </c>
      <c r="Q115" s="220">
        <f t="shared" si="44"/>
        <v>7.2062633772670939</v>
      </c>
      <c r="R115" s="220">
        <f t="shared" si="45"/>
        <v>7.7499864224141337</v>
      </c>
      <c r="S115" s="220">
        <f>IF('Crisis Indicator Data'!I112="x","x",IF('Crisis Indicator Data'!I112=0,0,IF(LOG('Crisis Indicator Data'!I112)&lt;S$4,0,IF(LOG('Crisis Indicator Data'!I112)&gt;S$3,10,10-(S$3-LOG('Crisis Indicator Data'!I112))/(S$3-S$4)*10))))</f>
        <v>3.586492871723733</v>
      </c>
      <c r="T115" s="228">
        <f>IF('Crisis Indicator Data'!H112="x","x",IF('Crisis Indicator Data'!I112="x","x",'Crisis Indicator Data'!I112/'Crisis Indicator Data'!H112))</f>
        <v>1.8499486125385406E-3</v>
      </c>
      <c r="U115" s="220">
        <f t="shared" si="46"/>
        <v>0.12332990750256911</v>
      </c>
      <c r="V115" s="220">
        <f t="shared" si="47"/>
        <v>1.8549113896131511</v>
      </c>
      <c r="W115" s="220">
        <f>IF('Crisis Indicator Data'!L112="x","x",IF('Crisis Indicator Data'!L112=0,0,IF(LOG('Crisis Indicator Data'!L112)&lt;W$4,0,IF(LOG('Crisis Indicator Data'!L112)&gt;W$3,10,10-(W$3-LOG('Crisis Indicator Data'!L112))/(W$3-W$4)*10))))</f>
        <v>10</v>
      </c>
      <c r="X115" s="228">
        <f>IF(OR('Crisis Indicator Data'!L112="x",'Crisis Indicator Data'!H112="x"),"x",'Crisis Indicator Data'!L112/'Crisis Indicator Data'!H112)</f>
        <v>5.5477903391572454E-4</v>
      </c>
      <c r="Y115" s="220">
        <f t="shared" si="48"/>
        <v>10</v>
      </c>
      <c r="Z115" s="220">
        <f t="shared" si="49"/>
        <v>10</v>
      </c>
      <c r="AA115" s="220">
        <f t="shared" si="50"/>
        <v>7.9041395868814437</v>
      </c>
      <c r="AB115" s="229">
        <f t="shared" si="51"/>
        <v>7.8279676226177264</v>
      </c>
    </row>
    <row r="116" spans="1:28">
      <c r="A116" s="144" t="str">
        <f>'Crisis Indicator Data'!A113</f>
        <v>Multiple Crises in Venezuela</v>
      </c>
      <c r="B116" s="145" t="str">
        <f>'Crisis Indicator Data'!B113</f>
        <v>Earthquake,Political/economic crisis,Conflict/ Violence</v>
      </c>
      <c r="C116" s="145" t="str">
        <f>'Crisis Indicator Data'!C113</f>
        <v>VEN003</v>
      </c>
      <c r="D116" s="145" t="str">
        <f>'Crisis Indicator Data'!D113</f>
        <v>Venezuela</v>
      </c>
      <c r="E116" s="146" t="str">
        <f>'Crisis Indicator Data'!E113</f>
        <v>VEN</v>
      </c>
      <c r="F116" s="227">
        <f>IF('Crisis Indicator Data'!F113="x","x",IF(LOG('Crisis Indicator Data'!F113)&lt;F$4,0,IF(LOG('Crisis Indicator Data'!F113)&gt;F$3,10,10-(F$3-LOG('Crisis Indicator Data'!F113))/(F$3-F$4)*10)))</f>
        <v>9.8183106810086418</v>
      </c>
      <c r="G116" s="228">
        <f>IF('Crisis Indicator Data'!F113="x","x",IF(LEN(E116)&gt;3,('Crisis Indicator Data'!F113/VLOOKUP('Impact of the crisis'!$C116,'Regional Crises'!$B$1:$R$66,4,FALSE)),'Crisis Indicator Data'!F113/VLOOKUP('Impact of the crisis'!$E116,'Country Indicator Data'!$B$4:$P$300,15,FALSE)))</f>
        <v>1</v>
      </c>
      <c r="H116" s="220">
        <f t="shared" si="39"/>
        <v>10</v>
      </c>
      <c r="I116" s="220">
        <f t="shared" si="40"/>
        <v>9.90915534050432</v>
      </c>
      <c r="J116" s="220">
        <f>IF('Crisis Indicator Data'!G113="x","x",IF(LOG('Crisis Indicator Data'!G113)&lt;J$4,0,IF(LOG('Crisis Indicator Data'!G113)&gt;J$3,10,10-(J$3-LOG('Crisis Indicator Data'!G113))/(J$3-J$4)*10)))</f>
        <v>9.6989657333900681</v>
      </c>
      <c r="K116" s="228">
        <f>IF('Crisis Indicator Data'!G113="x","x",IF(LEN(E116)&gt;3,('Crisis Indicator Data'!G113/VLOOKUP('Impact of the crisis'!$C116,'Regional Crises'!$B$1:$R$66,5,FALSE)),'Crisis Indicator Data'!G113/VLOOKUP('Impact of the crisis'!$E116,'Country Indicator Data'!$B$4:$P$300,14,FALSE)))</f>
        <v>1</v>
      </c>
      <c r="L116" s="220">
        <f t="shared" si="41"/>
        <v>10</v>
      </c>
      <c r="M116" s="220">
        <f t="shared" si="42"/>
        <v>9.849482866695034</v>
      </c>
      <c r="N116" s="220">
        <f t="shared" si="43"/>
        <v>9.8796805005055361</v>
      </c>
      <c r="O116" s="220">
        <f>IF('Crisis Indicator Data'!H113="x","x",IF('Crisis Indicator Data'!H113=0,0,IF(LOG('Crisis Indicator Data'!H113)&lt;O$4,0,IF(LOG('Crisis Indicator Data'!H113)&gt;O$3,10,10-(O$3-LOG('Crisis Indicator Data'!H113))/(O$3-O$4)*10))))</f>
        <v>9.730982405844868</v>
      </c>
      <c r="P116" s="228">
        <f>IF('Crisis Indicator Data'!H113="x","x",'Crisis Indicator Data'!H113/'Crisis Indicator Data'!G113)</f>
        <v>0.92140350877192978</v>
      </c>
      <c r="Q116" s="220">
        <f t="shared" si="44"/>
        <v>9.2060960482013101</v>
      </c>
      <c r="R116" s="220">
        <f t="shared" si="45"/>
        <v>9.4685392270230899</v>
      </c>
      <c r="S116" s="220">
        <f>IF('Crisis Indicator Data'!I113="x","x",IF('Crisis Indicator Data'!I113=0,0,IF(LOG('Crisis Indicator Data'!I113)&lt;S$4,0,IF(LOG('Crisis Indicator Data'!I113)&gt;S$3,10,10-(S$3-LOG('Crisis Indicator Data'!I113))/(S$3-S$4)*10))))</f>
        <v>10</v>
      </c>
      <c r="T116" s="228">
        <f>IF('Crisis Indicator Data'!H113="x","x",IF('Crisis Indicator Data'!I113="x","x",'Crisis Indicator Data'!I113/'Crisis Indicator Data'!H113))</f>
        <v>0.27258187357197255</v>
      </c>
      <c r="U116" s="220">
        <f t="shared" si="46"/>
        <v>10</v>
      </c>
      <c r="V116" s="220">
        <f t="shared" si="47"/>
        <v>10</v>
      </c>
      <c r="W116" s="220">
        <f>IF('Crisis Indicator Data'!L113="x","x",IF('Crisis Indicator Data'!L113=0,0,IF(LOG('Crisis Indicator Data'!L113)&lt;W$4,0,IF(LOG('Crisis Indicator Data'!L113)&gt;W$3,10,10-(W$3-LOG('Crisis Indicator Data'!L113))/(W$3-W$4)*10))))</f>
        <v>10</v>
      </c>
      <c r="X116" s="228">
        <f>IF(OR('Crisis Indicator Data'!L113="x",'Crisis Indicator Data'!H113="x"),"x",'Crisis Indicator Data'!L113/'Crisis Indicator Data'!H113)</f>
        <v>2.1614623000761616E-4</v>
      </c>
      <c r="Y116" s="220">
        <f t="shared" si="48"/>
        <v>10</v>
      </c>
      <c r="Z116" s="220">
        <f t="shared" si="49"/>
        <v>10</v>
      </c>
      <c r="AA116" s="220">
        <f t="shared" si="50"/>
        <v>10</v>
      </c>
      <c r="AB116" s="229">
        <f t="shared" si="51"/>
        <v>9.7601559411632284</v>
      </c>
    </row>
    <row r="117" spans="1:28">
      <c r="A117" s="144" t="str">
        <f>'Crisis Indicator Data'!A114</f>
        <v>Complex crisis in Yemen</v>
      </c>
      <c r="B117" s="145" t="str">
        <f>'Crisis Indicator Data'!B114</f>
        <v>Conflict/ Violence,Drought/drier conditions,Political/economic crisis,Floods</v>
      </c>
      <c r="C117" s="145" t="str">
        <f>'Crisis Indicator Data'!C114</f>
        <v>YEM001</v>
      </c>
      <c r="D117" s="145" t="str">
        <f>'Crisis Indicator Data'!D114</f>
        <v>Yemen</v>
      </c>
      <c r="E117" s="146" t="str">
        <f>'Crisis Indicator Data'!E114</f>
        <v>YEM</v>
      </c>
      <c r="F117" s="227">
        <f>IF('Crisis Indicator Data'!F114="x","x",IF(LOG('Crisis Indicator Data'!F114)&lt;F$4,0,IF(LOG('Crisis Indicator Data'!F114)&gt;F$3,10,10-(F$3-LOG('Crisis Indicator Data'!F114))/(F$3-F$4)*10)))</f>
        <v>9.0753641533664418</v>
      </c>
      <c r="G117" s="228">
        <f>IF('Crisis Indicator Data'!F114="x","x",IF(LEN(E117)&gt;3,('Crisis Indicator Data'!F114/VLOOKUP('Impact of the crisis'!$C117,'Regional Crises'!$B$1:$R$66,4,FALSE)),'Crisis Indicator Data'!F114/VLOOKUP('Impact of the crisis'!$E117,'Country Indicator Data'!$B$4:$P$300,15,FALSE)))</f>
        <v>1</v>
      </c>
      <c r="H117" s="220">
        <f t="shared" si="39"/>
        <v>10</v>
      </c>
      <c r="I117" s="220">
        <f t="shared" si="40"/>
        <v>9.5376820766832218</v>
      </c>
      <c r="J117" s="220">
        <f>IF('Crisis Indicator Data'!G114="x","x",IF(LOG('Crisis Indicator Data'!G114)&lt;J$4,0,IF(LOG('Crisis Indicator Data'!G114)&gt;J$3,10,10-(J$3-LOG('Crisis Indicator Data'!G114))/(J$3-J$4)*10)))</f>
        <v>10</v>
      </c>
      <c r="K117" s="228">
        <f>IF('Crisis Indicator Data'!G114="x","x",IF(LEN(E117)&gt;3,('Crisis Indicator Data'!G114/VLOOKUP('Impact of the crisis'!$C117,'Regional Crises'!$B$1:$R$66,5,FALSE)),'Crisis Indicator Data'!G114/VLOOKUP('Impact of the crisis'!$E117,'Country Indicator Data'!$B$4:$P$300,14,FALSE)))</f>
        <v>1</v>
      </c>
      <c r="L117" s="220">
        <f t="shared" si="41"/>
        <v>10</v>
      </c>
      <c r="M117" s="220">
        <f t="shared" si="42"/>
        <v>10</v>
      </c>
      <c r="N117" s="220">
        <f t="shared" si="43"/>
        <v>9.788895363701613</v>
      </c>
      <c r="O117" s="220">
        <f>IF('Crisis Indicator Data'!H114="x","x",IF('Crisis Indicator Data'!H114=0,0,IF(LOG('Crisis Indicator Data'!H114)&lt;O$4,0,IF(LOG('Crisis Indicator Data'!H114)&gt;O$3,10,10-(O$3-LOG('Crisis Indicator Data'!H114))/(O$3-O$4)*10))))</f>
        <v>10</v>
      </c>
      <c r="P117" s="228">
        <f>IF('Crisis Indicator Data'!H114="x","x",'Crisis Indicator Data'!H114/'Crisis Indicator Data'!G114)</f>
        <v>1</v>
      </c>
      <c r="Q117" s="220">
        <f t="shared" si="44"/>
        <v>10</v>
      </c>
      <c r="R117" s="220">
        <f t="shared" si="45"/>
        <v>10</v>
      </c>
      <c r="S117" s="220">
        <f>IF('Crisis Indicator Data'!I114="x","x",IF('Crisis Indicator Data'!I114=0,0,IF(LOG('Crisis Indicator Data'!I114)&lt;S$4,0,IF(LOG('Crisis Indicator Data'!I114)&gt;S$3,10,10-(S$3-LOG('Crisis Indicator Data'!I114))/(S$3-S$4)*10))))</f>
        <v>10</v>
      </c>
      <c r="T117" s="228">
        <f>IF('Crisis Indicator Data'!H114="x","x",IF('Crisis Indicator Data'!I114="x","x",'Crisis Indicator Data'!I114/'Crisis Indicator Data'!H114))</f>
        <v>0.14878373403562428</v>
      </c>
      <c r="U117" s="220">
        <f t="shared" si="46"/>
        <v>9.9189156023749518</v>
      </c>
      <c r="V117" s="220">
        <f t="shared" si="47"/>
        <v>9.9594578011874759</v>
      </c>
      <c r="W117" s="220">
        <f>IF('Crisis Indicator Data'!L114="x","x",IF('Crisis Indicator Data'!L114=0,0,IF(LOG('Crisis Indicator Data'!L114)&lt;W$4,0,IF(LOG('Crisis Indicator Data'!L114)&gt;W$3,10,10-(W$3-LOG('Crisis Indicator Data'!L114))/(W$3-W$4)*10))))</f>
        <v>8.6355096319585325</v>
      </c>
      <c r="X117" s="228">
        <f>IF(OR('Crisis Indicator Data'!L114="x",'Crisis Indicator Data'!H114="x"),"x",'Crisis Indicator Data'!L114/'Crisis Indicator Data'!H114)</f>
        <v>2.9819046809956675E-5</v>
      </c>
      <c r="Y117" s="220">
        <f t="shared" si="48"/>
        <v>2.9819046809956671</v>
      </c>
      <c r="Z117" s="220">
        <f t="shared" si="49"/>
        <v>5.8087071564770998</v>
      </c>
      <c r="AA117" s="220">
        <f t="shared" si="50"/>
        <v>8.6399714823352642</v>
      </c>
      <c r="AB117" s="229">
        <f t="shared" si="51"/>
        <v>9.4540924936418236</v>
      </c>
    </row>
    <row r="118" spans="1:28">
      <c r="A118" s="144" t="str">
        <f>'Crisis Indicator Data'!A115</f>
        <v>International Displacement to Yemen</v>
      </c>
      <c r="B118" s="145" t="str">
        <f>'Crisis Indicator Data'!B115</f>
        <v>International Displacement</v>
      </c>
      <c r="C118" s="145" t="str">
        <f>'Crisis Indicator Data'!C115</f>
        <v>YEM002</v>
      </c>
      <c r="D118" s="145" t="str">
        <f>'Crisis Indicator Data'!D115</f>
        <v>Yemen</v>
      </c>
      <c r="E118" s="146" t="str">
        <f>'Crisis Indicator Data'!E115</f>
        <v>YEM</v>
      </c>
      <c r="F118" s="227">
        <f>IF('Crisis Indicator Data'!F115="x","x",IF(LOG('Crisis Indicator Data'!F115)&lt;F$4,0,IF(LOG('Crisis Indicator Data'!F115)&gt;F$3,10,10-(F$3-LOG('Crisis Indicator Data'!F115))/(F$3-F$4)*10)))</f>
        <v>7.2087471343594878</v>
      </c>
      <c r="G118" s="228">
        <f>IF('Crisis Indicator Data'!F115="x","x",IF(LEN(E118)&gt;3,('Crisis Indicator Data'!F115/VLOOKUP('Impact of the crisis'!$C118,'Regional Crises'!$B$1:$R$66,4,FALSE)),'Crisis Indicator Data'!F115/VLOOKUP('Impact of the crisis'!$E118,'Country Indicator Data'!$B$4:$P$300,15,FALSE)))</f>
        <v>0.27543231623008885</v>
      </c>
      <c r="H118" s="220">
        <f t="shared" si="39"/>
        <v>2.6064522064294779</v>
      </c>
      <c r="I118" s="220">
        <f t="shared" si="40"/>
        <v>4.9075996703944824</v>
      </c>
      <c r="J118" s="220">
        <f>IF('Crisis Indicator Data'!G115="x","x",IF(LOG('Crisis Indicator Data'!G115)&lt;J$4,0,IF(LOG('Crisis Indicator Data'!G115)&gt;J$3,10,10-(J$3-LOG('Crisis Indicator Data'!G115))/(J$3-J$4)*10)))</f>
        <v>5.4959080154584923</v>
      </c>
      <c r="K118" s="228">
        <f>IF('Crisis Indicator Data'!G115="x","x",IF(LEN(E118)&gt;3,('Crisis Indicator Data'!G115/VLOOKUP('Impact of the crisis'!$C118,'Regional Crises'!$B$1:$R$66,5,FALSE)),'Crisis Indicator Data'!G115/VLOOKUP('Impact of the crisis'!$E118,'Country Indicator Data'!$B$4:$P$300,14,FALSE)))</f>
        <v>0.18899555404525245</v>
      </c>
      <c r="L118" s="220">
        <f t="shared" si="41"/>
        <v>1.8080358994469954</v>
      </c>
      <c r="M118" s="220">
        <f t="shared" si="42"/>
        <v>3.6519719574527438</v>
      </c>
      <c r="N118" s="220">
        <f t="shared" si="43"/>
        <v>4.3086957255574596</v>
      </c>
      <c r="O118" s="220">
        <f>IF('Crisis Indicator Data'!H115="x","x",IF('Crisis Indicator Data'!H115=0,0,IF(LOG('Crisis Indicator Data'!H115)&lt;O$4,0,IF(LOG('Crisis Indicator Data'!H115)&gt;O$3,10,10-(O$3-LOG('Crisis Indicator Data'!H115))/(O$3-O$4)*10))))</f>
        <v>3.6442868900681926</v>
      </c>
      <c r="P118" s="228">
        <f>IF('Crisis Indicator Data'!H115="x","x",'Crisis Indicator Data'!H115/'Crisis Indicator Data'!G115)</f>
        <v>5.8735391069823194E-2</v>
      </c>
      <c r="Q118" s="220">
        <f t="shared" si="44"/>
        <v>0.49227667747296167</v>
      </c>
      <c r="R118" s="220">
        <f t="shared" si="45"/>
        <v>2.0682817837705771</v>
      </c>
      <c r="S118" s="220">
        <f>IF('Crisis Indicator Data'!I115="x","x",IF('Crisis Indicator Data'!I115=0,0,IF(LOG('Crisis Indicator Data'!I115)&lt;S$4,0,IF(LOG('Crisis Indicator Data'!I115)&gt;S$3,10,10-(S$3-LOG('Crisis Indicator Data'!I115))/(S$3-S$4)*10))))</f>
        <v>7.4093887629155928</v>
      </c>
      <c r="T118" s="228">
        <f>IF('Crisis Indicator Data'!H115="x","x",IF('Crisis Indicator Data'!I115="x","x",'Crisis Indicator Data'!I115/'Crisis Indicator Data'!H115))</f>
        <v>1</v>
      </c>
      <c r="U118" s="220">
        <f t="shared" si="46"/>
        <v>10</v>
      </c>
      <c r="V118" s="220">
        <f t="shared" si="47"/>
        <v>8.7046943814577968</v>
      </c>
      <c r="W118" s="220">
        <f>IF('Crisis Indicator Data'!L115="x","x",IF('Crisis Indicator Data'!L115=0,0,IF(LOG('Crisis Indicator Data'!L115)&lt;W$4,0,IF(LOG('Crisis Indicator Data'!L115)&gt;W$3,10,10-(W$3-LOG('Crisis Indicator Data'!L115))/(W$3-W$4)*10))))</f>
        <v>6.0493465590164694</v>
      </c>
      <c r="X118" s="228">
        <f>IF(OR('Crisis Indicator Data'!L115="x",'Crisis Indicator Data'!H115="x"),"x",'Crisis Indicator Data'!L115/'Crisis Indicator Data'!H115)</f>
        <v>3.3418367346938773E-4</v>
      </c>
      <c r="Y118" s="220">
        <f t="shared" si="48"/>
        <v>10</v>
      </c>
      <c r="Z118" s="220">
        <f t="shared" si="49"/>
        <v>8.0246732795082352</v>
      </c>
      <c r="AA118" s="220">
        <f t="shared" si="50"/>
        <v>8.3858119288186312</v>
      </c>
      <c r="AB118" s="229">
        <f t="shared" si="51"/>
        <v>6.1467969216775273</v>
      </c>
    </row>
  </sheetData>
  <mergeCells count="1">
    <mergeCell ref="A1:AB1"/>
  </mergeCells>
  <conditionalFormatting sqref="A1:XFD1048576">
    <cfRule type="containsBlanks" priority="1" stopIfTrue="1">
      <formula>LEN(TRIM(A1))=0</formula>
    </cfRule>
  </conditionalFormatting>
  <conditionalFormatting sqref="F6:F300">
    <cfRule type="cellIs" dxfId="69" priority="96" stopIfTrue="1" operator="between">
      <formula>0</formula>
      <formula>2</formula>
    </cfRule>
    <cfRule type="cellIs" dxfId="68" priority="95" stopIfTrue="1" operator="between">
      <formula>2</formula>
      <formula>4</formula>
    </cfRule>
    <cfRule type="cellIs" dxfId="67" priority="94" stopIfTrue="1" operator="between">
      <formula>4</formula>
      <formula>6</formula>
    </cfRule>
    <cfRule type="cellIs" dxfId="66" priority="93" stopIfTrue="1" operator="between">
      <formula>6</formula>
      <formula>8</formula>
    </cfRule>
    <cfRule type="cellIs" dxfId="65" priority="92" stopIfTrue="1" operator="between">
      <formula>8</formula>
      <formula>10</formula>
    </cfRule>
  </conditionalFormatting>
  <conditionalFormatting sqref="H6:J300">
    <cfRule type="cellIs" dxfId="64" priority="76" stopIfTrue="1" operator="between">
      <formula>0</formula>
      <formula>2</formula>
    </cfRule>
    <cfRule type="cellIs" dxfId="63" priority="75" stopIfTrue="1" operator="between">
      <formula>2</formula>
      <formula>4</formula>
    </cfRule>
    <cfRule type="cellIs" dxfId="62" priority="74" stopIfTrue="1" operator="between">
      <formula>4</formula>
      <formula>6</formula>
    </cfRule>
    <cfRule type="cellIs" dxfId="61" priority="73" stopIfTrue="1" operator="between">
      <formula>6</formula>
      <formula>8</formula>
    </cfRule>
    <cfRule type="cellIs" dxfId="60" priority="72" stopIfTrue="1" operator="between">
      <formula>8</formula>
      <formula>10</formula>
    </cfRule>
  </conditionalFormatting>
  <conditionalFormatting sqref="K6:K300">
    <cfRule type="cellIs" priority="101" stopIfTrue="1" operator="equal">
      <formula>"x"</formula>
    </cfRule>
  </conditionalFormatting>
  <conditionalFormatting sqref="L6:O300">
    <cfRule type="cellIs" dxfId="59" priority="52" stopIfTrue="1" operator="between">
      <formula>8</formula>
      <formula>10</formula>
    </cfRule>
    <cfRule type="cellIs" dxfId="58" priority="54" stopIfTrue="1" operator="between">
      <formula>4</formula>
      <formula>6</formula>
    </cfRule>
    <cfRule type="cellIs" dxfId="57" priority="55" stopIfTrue="1" operator="between">
      <formula>2</formula>
      <formula>4</formula>
    </cfRule>
    <cfRule type="cellIs" dxfId="56" priority="56" stopIfTrue="1" operator="between">
      <formula>0</formula>
      <formula>2</formula>
    </cfRule>
    <cfRule type="cellIs" dxfId="55" priority="53" stopIfTrue="1" operator="between">
      <formula>6</formula>
      <formula>8</formula>
    </cfRule>
  </conditionalFormatting>
  <conditionalFormatting sqref="P6:P300">
    <cfRule type="cellIs" priority="99" stopIfTrue="1" operator="equal">
      <formula>"x"</formula>
    </cfRule>
  </conditionalFormatting>
  <conditionalFormatting sqref="Q6:S300">
    <cfRule type="cellIs" dxfId="54" priority="38" stopIfTrue="1" operator="between">
      <formula>6</formula>
      <formula>8</formula>
    </cfRule>
    <cfRule type="cellIs" dxfId="53" priority="39" stopIfTrue="1" operator="between">
      <formula>4</formula>
      <formula>6</formula>
    </cfRule>
    <cfRule type="cellIs" dxfId="52" priority="40" stopIfTrue="1" operator="between">
      <formula>2</formula>
      <formula>4</formula>
    </cfRule>
    <cfRule type="cellIs" dxfId="51" priority="41" stopIfTrue="1" operator="between">
      <formula>0</formula>
      <formula>2</formula>
    </cfRule>
    <cfRule type="cellIs" dxfId="50" priority="37" stopIfTrue="1" operator="between">
      <formula>8</formula>
      <formula>10</formula>
    </cfRule>
  </conditionalFormatting>
  <conditionalFormatting sqref="T6:T300">
    <cfRule type="cellIs" priority="97" stopIfTrue="1" operator="equal">
      <formula>"x"</formula>
    </cfRule>
  </conditionalFormatting>
  <conditionalFormatting sqref="U6:W300">
    <cfRule type="cellIs" dxfId="49" priority="26" stopIfTrue="1" operator="between">
      <formula>0</formula>
      <formula>2</formula>
    </cfRule>
    <cfRule type="cellIs" dxfId="48" priority="25" stopIfTrue="1" operator="between">
      <formula>2</formula>
      <formula>4</formula>
    </cfRule>
    <cfRule type="cellIs" dxfId="47" priority="24" stopIfTrue="1" operator="between">
      <formula>4</formula>
      <formula>6</formula>
    </cfRule>
    <cfRule type="cellIs" dxfId="46" priority="23" stopIfTrue="1" operator="between">
      <formula>6</formula>
      <formula>8</formula>
    </cfRule>
    <cfRule type="cellIs" dxfId="45" priority="22" stopIfTrue="1" operator="between">
      <formula>8</formula>
      <formula>10</formula>
    </cfRule>
  </conditionalFormatting>
  <conditionalFormatting sqref="Y6:AB300">
    <cfRule type="cellIs" dxfId="44" priority="6" stopIfTrue="1" operator="between">
      <formula>0</formula>
      <formula>2</formula>
    </cfRule>
    <cfRule type="cellIs" dxfId="43" priority="5" stopIfTrue="1" operator="between">
      <formula>2</formula>
      <formula>4</formula>
    </cfRule>
    <cfRule type="cellIs" dxfId="42" priority="4" stopIfTrue="1" operator="between">
      <formula>4</formula>
      <formula>6</formula>
    </cfRule>
    <cfRule type="cellIs" dxfId="41" priority="3" stopIfTrue="1" operator="between">
      <formula>6</formula>
      <formula>8</formula>
    </cfRule>
    <cfRule type="cellIs" dxfId="40" priority="2" stopIfTrue="1" operator="between">
      <formula>8</formula>
      <formula>10</formula>
    </cfRule>
  </conditionalFormatting>
  <pageMargins left="0.70866141732283472" right="0.70866141732283472" top="0.74803149606299213" bottom="0.74803149606299213" header="0.31496062992125978" footer="0.31496062992125978"/>
  <pageSetup paperSize="8" scale="57" fitToHeight="2" orientation="landscape"/>
  <drawing r:id="rId1"/>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842066"/>
  </sheetPr>
  <dimension ref="A1:R118"/>
  <sheetViews>
    <sheetView workbookViewId="0">
      <selection sqref="A1:R1"/>
    </sheetView>
  </sheetViews>
  <sheetFormatPr baseColWidth="10" defaultColWidth="9.5" defaultRowHeight="15"/>
  <cols>
    <col min="1" max="1" width="36.5" customWidth="1"/>
    <col min="2" max="2" width="26" bestFit="1" customWidth="1"/>
    <col min="3" max="3" width="10.5" bestFit="1" customWidth="1"/>
    <col min="4" max="4" width="13.5" customWidth="1"/>
    <col min="5" max="5" width="11" customWidth="1"/>
    <col min="6" max="18" width="10" style="206" customWidth="1"/>
  </cols>
  <sheetData>
    <row r="1" spans="1:18" ht="15" customHeight="1" thickBot="1">
      <c r="A1" s="274"/>
      <c r="B1" s="271"/>
      <c r="C1" s="271"/>
      <c r="D1" s="271"/>
      <c r="E1" s="271"/>
      <c r="F1" s="272"/>
      <c r="G1" s="272"/>
      <c r="H1" s="272"/>
      <c r="I1" s="272"/>
      <c r="J1" s="272"/>
      <c r="K1" s="272"/>
      <c r="L1" s="272"/>
      <c r="M1" s="272"/>
      <c r="N1" s="272"/>
      <c r="O1" s="272"/>
      <c r="P1" s="272"/>
      <c r="Q1" s="272"/>
      <c r="R1" s="272"/>
    </row>
    <row r="2" spans="1:18" s="24" customFormat="1" ht="111" customHeight="1" thickBot="1">
      <c r="A2" s="3"/>
      <c r="B2" s="3"/>
      <c r="C2" s="15"/>
      <c r="D2" s="15"/>
      <c r="E2" s="15"/>
      <c r="F2" s="90" t="s">
        <v>6660</v>
      </c>
      <c r="G2" s="90" t="s">
        <v>6661</v>
      </c>
      <c r="H2" s="90" t="s">
        <v>6662</v>
      </c>
      <c r="I2" s="90" t="s">
        <v>6663</v>
      </c>
      <c r="J2" s="91" t="s">
        <v>6664</v>
      </c>
      <c r="K2" s="89" t="s">
        <v>124</v>
      </c>
      <c r="L2" s="92" t="s">
        <v>6665</v>
      </c>
      <c r="M2" s="92" t="s">
        <v>6666</v>
      </c>
      <c r="N2" s="92" t="s">
        <v>6667</v>
      </c>
      <c r="O2" s="92" t="s">
        <v>6668</v>
      </c>
      <c r="P2" s="92" t="s">
        <v>6669</v>
      </c>
      <c r="Q2" s="89" t="s">
        <v>6624</v>
      </c>
      <c r="R2" s="88" t="s">
        <v>6622</v>
      </c>
    </row>
    <row r="3" spans="1:18">
      <c r="A3" s="1"/>
      <c r="B3" s="1"/>
      <c r="C3" s="15"/>
      <c r="D3" s="15"/>
      <c r="E3" s="8" t="s">
        <v>6657</v>
      </c>
      <c r="F3" s="70"/>
      <c r="G3" s="70"/>
      <c r="H3" s="70"/>
      <c r="I3" s="70"/>
      <c r="J3" s="70"/>
      <c r="K3" s="71">
        <v>7</v>
      </c>
      <c r="L3" s="35">
        <v>0.05</v>
      </c>
      <c r="M3" s="35">
        <v>0.05</v>
      </c>
      <c r="N3" s="35">
        <v>0.05</v>
      </c>
      <c r="O3" s="35">
        <v>0.05</v>
      </c>
      <c r="P3" s="35">
        <v>0.05</v>
      </c>
      <c r="Q3" s="70"/>
      <c r="R3" s="70"/>
    </row>
    <row r="4" spans="1:18">
      <c r="A4" s="1"/>
      <c r="B4" s="1"/>
      <c r="C4" s="15"/>
      <c r="D4" s="15"/>
      <c r="E4" s="8" t="s">
        <v>6658</v>
      </c>
      <c r="F4" s="70"/>
      <c r="G4" s="70"/>
      <c r="H4" s="70"/>
      <c r="I4" s="70"/>
      <c r="J4" s="70"/>
      <c r="K4" s="71">
        <v>4</v>
      </c>
      <c r="L4" s="70"/>
      <c r="M4" s="70"/>
      <c r="N4" s="70"/>
      <c r="O4" s="70"/>
      <c r="P4" s="70"/>
      <c r="Q4" s="70"/>
      <c r="R4" s="70"/>
    </row>
    <row r="5" spans="1:18">
      <c r="A5" s="29" t="s">
        <v>6610</v>
      </c>
      <c r="B5" s="29" t="s">
        <v>6615</v>
      </c>
      <c r="C5" s="29" t="s">
        <v>6612</v>
      </c>
      <c r="D5" s="29" t="s">
        <v>6613</v>
      </c>
      <c r="E5" s="30" t="s">
        <v>6659</v>
      </c>
      <c r="F5" s="31"/>
      <c r="G5" s="32"/>
      <c r="H5" s="31"/>
      <c r="I5" s="33"/>
      <c r="J5" s="31"/>
      <c r="K5" s="31"/>
      <c r="L5" s="31"/>
      <c r="M5" s="31"/>
      <c r="N5" s="31"/>
      <c r="O5" s="31"/>
      <c r="P5" s="31"/>
      <c r="Q5" s="31"/>
      <c r="R5" s="31"/>
    </row>
    <row r="6" spans="1:18">
      <c r="A6" s="141" t="str">
        <f>'Crisis Indicator Data'!A3</f>
        <v>Complex crisis in Afghanistan</v>
      </c>
      <c r="B6" s="142" t="str">
        <f>'Crisis Indicator Data'!B3</f>
        <v>Conflict/ Violence,Political/economic crisis,Floods,Drought/drier conditions,Earthquake</v>
      </c>
      <c r="C6" s="142" t="str">
        <f>'Crisis Indicator Data'!C3</f>
        <v>AFG001</v>
      </c>
      <c r="D6" s="142" t="str">
        <f>'Crisis Indicator Data'!D3</f>
        <v>Afghanistan</v>
      </c>
      <c r="E6" s="142" t="str">
        <f>'Crisis Indicator Data'!E3</f>
        <v>AFG</v>
      </c>
      <c r="F6" s="150">
        <f>IF('Crisis Indicator Data'!Q3="x","x",('Crisis Indicator Data'!Q3/1000000))</f>
        <v>0</v>
      </c>
      <c r="G6" s="150">
        <f>IF('Crisis Indicator Data'!R3="x","x",('Crisis Indicator Data'!R3/1000000))</f>
        <v>24.111000000000001</v>
      </c>
      <c r="H6" s="150">
        <f>IF('Crisis Indicator Data'!S3="x","x",('Crisis Indicator Data'!S3/1000000))</f>
        <v>17.315000000000001</v>
      </c>
      <c r="I6" s="150">
        <f>IF('Crisis Indicator Data'!T3="x","x",('Crisis Indicator Data'!T3/1000000))</f>
        <v>4.5739999999999998</v>
      </c>
      <c r="J6" s="150">
        <f>IF('Crisis Indicator Data'!U3="x","x",('Crisis Indicator Data'!U3/1000000))</f>
        <v>0</v>
      </c>
      <c r="K6" s="227">
        <f t="shared" ref="K6:K37" si="0">IF(H6="x","x",IF(SUM(H6:J6)=0,0,IF(LOG(SUM(H6:J6)*1000000)&lt;$K$4,0,IF(LOG(SUM(H6:J6)*1000000)&gt;$K$3,10,10-(K$3-LOG(SUM(H6:J6)*1000000))/(K$3-K$4)*10))))</f>
        <v>10</v>
      </c>
      <c r="L6" s="140">
        <f>IF(F6="x","x",(F6*1000000/VLOOKUP($C6,'Crisis Indicator Data'!$C$3:$H$198,5,FALSE)))</f>
        <v>0</v>
      </c>
      <c r="M6" s="140">
        <f>IF(G6="x","x",(G6*1000000/VLOOKUP($C6,'Crisis Indicator Data'!$C$3:$H$198,5,FALSE)))</f>
        <v>0.52415217391304347</v>
      </c>
      <c r="N6" s="140">
        <f>IF(H6="x","x",(H6*1000000/VLOOKUP($C6,'Crisis Indicator Data'!$C$3:$H$198,5,FALSE)))</f>
        <v>0.37641304347826088</v>
      </c>
      <c r="O6" s="140">
        <f>IF(I6="x","x",(I6*1000000/VLOOKUP($C6,'Crisis Indicator Data'!$C$3:$H$198,5,FALSE)))</f>
        <v>9.9434782608695649E-2</v>
      </c>
      <c r="P6" s="140">
        <f>IF(J6="x","x",(J6*1000000/VLOOKUP($C6,'Crisis Indicator Data'!$C$3:$H$198,5,FALSE)))</f>
        <v>0</v>
      </c>
      <c r="Q6" s="220">
        <f t="shared" ref="Q6:Q37" si="1">IF(N6="x","x",(IF(VALUE(SUBSTITUTE(P6,"x","0"))&gt;=$P$3, 5,
IF(VALUE(SUBSTITUTE(P6,"x","0"))+VALUE(SUBSTITUTE(O6,"x","0"))&gt;=$O$3, (VALUE(SUBSTITUTE(P6,"x","0"))*5 + ($O$3-VALUE(SUBSTITUTE(P6,"x","0")))*4)/(VALUE(SUBSTITUTE(P6,"x","0"))+($O$3-VALUE(SUBSTITUTE(P6,"x","0")))),
IF(VALUE(SUBSTITUTE(P6,"x","0"))+VALUE(SUBSTITUTE(O6,"x","0"))+VALUE(SUBSTITUTE(N6,"x","0"))&gt;=$N$3, (VALUE(SUBSTITUTE(P6,"x","0"))*5 + VALUE(SUBSTITUTE(O6,"x","0"))*4 + ($N$3-VALUE(SUBSTITUTE(P6,"x","0"))-VALUE(SUBSTITUTE(O6,"x","0")))*3)/(VALUE(SUBSTITUTE(P6,"x","0"))+VALUE(SUBSTITUTE(O6,"x","0"))+($N$3-VALUE(SUBSTITUTE(P6,"x","0"))-VALUE(SUBSTITUTE(O6,"x","0")))),
IF(VALUE(SUBSTITUTE(P6,"x","0"))+VALUE(SUBSTITUTE(O6,"x","0"))+VALUE(SUBSTITUTE(N6,"x","0"))+VALUE(SUBSTITUTE(M6,"x","0"))&gt;=$M$3, (VALUE(SUBSTITUTE(P6,"x","0"))*5 + VALUE(SUBSTITUTE(O6,"x","0"))*4 + VALUE(SUBSTITUTE(N6,"x","0"))*3 + ($M$3-VALUE(SUBSTITUTE(P6,"x","0"))-VALUE(SUBSTITUTE(O6,"x","0"))-VALUE(SUBSTITUTE(N6,"x","0")))*2)/(VALUE(SUBSTITUTE(P6,"x","0"))+VALUE(SUBSTITUTE(O6,"x","0"))+VALUE(SUBSTITUTE(N6,"x","0"))+($M$3-VALUE(SUBSTITUTE(P6,"x","0"))-VALUE(SUBSTITUTE(O6,"x","0"))-VALUE(SUBSTITUTE(N6,"x","0")))),
IF(VALUE(SUBSTITUTE(P6,"x","0"))+VALUE(SUBSTITUTE(O6,"x","0"))+VALUE(SUBSTITUTE(N6,"x","0"))+VALUE(SUBSTITUTE(M6,"x","0"))+VALUE(SUBSTITUTE(L6,"x","0"))&gt;=$L$3, (VALUE(SUBSTITUTE(P6,"x","0"))*5 + VALUE(SUBSTITUTE(O6,"x","0"))*4 + VALUE(SUBSTITUTE(N6,"x","0"))*3 + VALUE(SUBSTITUTE(M6,"x","0"))*2 + ($L$3-VALUE(SUBSTITUTE(P6,"x","0"))-VALUE(SUBSTITUTE(O6,"x","0"))-VALUE(SUBSTITUTE(N6,"x","0"))-VALUE(SUBSTITUTE(M6,"x","0")))*1)/(VALUE(SUBSTITUTE(P6,"x","0"))+VALUE(SUBSTITUTE(O6,"x","0"))+VALUE(SUBSTITUTE(N6,"x","0"))+VALUE(SUBSTITUTE(M6,"x","0"))+($L$3-VALUE(SUBSTITUTE(P6,"x","0"))-VALUE(SUBSTITUTE(O6,"x","0"))-VALUE(SUBSTITUTE(N6,"x","0"))-VALUE(SUBSTITUTE(M6,"x","0")))),
1)
)
)
)
))*2)</f>
        <v>8</v>
      </c>
      <c r="R6" s="220">
        <f t="shared" ref="R6:R37" si="2">IF(Q6="x","x",(AVERAGE(K6,Q6)))</f>
        <v>9</v>
      </c>
    </row>
    <row r="7" spans="1:18">
      <c r="A7" s="141" t="str">
        <f>'Crisis Indicator Data'!A4</f>
        <v>Displacement from Eastern DRC</v>
      </c>
      <c r="B7" s="142" t="str">
        <f>'Crisis Indicator Data'!B4</f>
        <v>International Displacement</v>
      </c>
      <c r="C7" s="142" t="str">
        <f>'Crisis Indicator Data'!C4</f>
        <v>BDI004</v>
      </c>
      <c r="D7" s="142" t="str">
        <f>'Crisis Indicator Data'!D4</f>
        <v>Burundi</v>
      </c>
      <c r="E7" s="142" t="str">
        <f>'Crisis Indicator Data'!E4</f>
        <v>BDI</v>
      </c>
      <c r="F7" s="150">
        <f>IF('Crisis Indicator Data'!Q4="x","x",('Crisis Indicator Data'!Q4/1000000))</f>
        <v>2.7160000000000002</v>
      </c>
      <c r="G7" s="150">
        <f>IF('Crisis Indicator Data'!R4="x","x",('Crisis Indicator Data'!R4/1000000))</f>
        <v>0</v>
      </c>
      <c r="H7" s="150">
        <f>IF('Crisis Indicator Data'!S4="x","x",('Crisis Indicator Data'!S4/1000000))</f>
        <v>0.158</v>
      </c>
      <c r="I7" s="150" t="str">
        <f>IF('Crisis Indicator Data'!T4="x","x",('Crisis Indicator Data'!T4/1000000))</f>
        <v>x</v>
      </c>
      <c r="J7" s="150" t="str">
        <f>IF('Crisis Indicator Data'!U4="x","x",('Crisis Indicator Data'!U4/1000000))</f>
        <v>x</v>
      </c>
      <c r="K7" s="227">
        <f t="shared" si="0"/>
        <v>3.9955236231814073</v>
      </c>
      <c r="L7" s="140">
        <f>IF(F7="x","x",(F7*1000000/VLOOKUP($C7,'Crisis Indicator Data'!$C$3:$H$198,5,FALSE)))</f>
        <v>0.94469565217391305</v>
      </c>
      <c r="M7" s="140">
        <f>IF(G7="x","x",(G7*1000000/VLOOKUP($C7,'Crisis Indicator Data'!$C$3:$H$198,5,FALSE)))</f>
        <v>0</v>
      </c>
      <c r="N7" s="140">
        <f>IF(H7="x","x",(H7*1000000/VLOOKUP($C7,'Crisis Indicator Data'!$C$3:$H$198,5,FALSE)))</f>
        <v>5.4956521739130432E-2</v>
      </c>
      <c r="O7" s="140" t="str">
        <f>IF(I7="x","x",(I7*1000000/VLOOKUP($C7,'Crisis Indicator Data'!$C$3:$H$198,5,FALSE)))</f>
        <v>x</v>
      </c>
      <c r="P7" s="140" t="str">
        <f>IF(J7="x","x",(J7*1000000/VLOOKUP($C7,'Crisis Indicator Data'!$C$3:$H$198,5,FALSE)))</f>
        <v>x</v>
      </c>
      <c r="Q7" s="220">
        <f t="shared" si="1"/>
        <v>6.0000000000000009</v>
      </c>
      <c r="R7" s="220">
        <f t="shared" si="2"/>
        <v>4.9977618115907045</v>
      </c>
    </row>
    <row r="8" spans="1:18">
      <c r="A8" s="141" t="str">
        <f>'Crisis Indicator Data'!A5</f>
        <v>Conflict in northern region of Benin</v>
      </c>
      <c r="B8" s="142" t="str">
        <f>'Crisis Indicator Data'!B5</f>
        <v>Conflict/ Violence</v>
      </c>
      <c r="C8" s="142" t="str">
        <f>'Crisis Indicator Data'!C5</f>
        <v>BEN002</v>
      </c>
      <c r="D8" s="142" t="str">
        <f>'Crisis Indicator Data'!D5</f>
        <v>Benin</v>
      </c>
      <c r="E8" s="142" t="str">
        <f>'Crisis Indicator Data'!E5</f>
        <v>BEN</v>
      </c>
      <c r="F8" s="150">
        <f>IF('Crisis Indicator Data'!Q5="x","x",('Crisis Indicator Data'!Q5/1000000))</f>
        <v>2.153</v>
      </c>
      <c r="G8" s="150">
        <f>IF('Crisis Indicator Data'!R5="x","x",('Crisis Indicator Data'!R5/1000000))</f>
        <v>0.185</v>
      </c>
      <c r="H8" s="150">
        <f>IF('Crisis Indicator Data'!S5="x","x",('Crisis Indicator Data'!S5/1000000))</f>
        <v>9.6000000000000002E-2</v>
      </c>
      <c r="I8" s="150">
        <f>IF('Crisis Indicator Data'!T5="x","x",('Crisis Indicator Data'!T5/1000000))</f>
        <v>8.9999999999999993E-3</v>
      </c>
      <c r="J8" s="150">
        <f>IF('Crisis Indicator Data'!U5="x","x",('Crisis Indicator Data'!U5/1000000))</f>
        <v>0</v>
      </c>
      <c r="K8" s="227">
        <f t="shared" si="0"/>
        <v>3.4039643302331282</v>
      </c>
      <c r="L8" s="140">
        <f>IF(F8="x","x",(F8*1000000/VLOOKUP($C8,'Crisis Indicator Data'!$C$3:$H$198,5,FALSE)))</f>
        <v>0.88093289689034371</v>
      </c>
      <c r="M8" s="140">
        <f>IF(G8="x","x",(G8*1000000/VLOOKUP($C8,'Crisis Indicator Data'!$C$3:$H$198,5,FALSE)))</f>
        <v>7.5695581014729951E-2</v>
      </c>
      <c r="N8" s="140">
        <f>IF(H8="x","x",(H8*1000000/VLOOKUP($C8,'Crisis Indicator Data'!$C$3:$H$198,5,FALSE)))</f>
        <v>3.927986906710311E-2</v>
      </c>
      <c r="O8" s="140">
        <f>IF(I8="x","x",(I8*1000000/VLOOKUP($C8,'Crisis Indicator Data'!$C$3:$H$198,5,FALSE)))</f>
        <v>3.6824877250409165E-3</v>
      </c>
      <c r="P8" s="140">
        <f>IF(J8="x","x",(J8*1000000/VLOOKUP($C8,'Crisis Indicator Data'!$C$3:$H$198,5,FALSE)))</f>
        <v>0</v>
      </c>
      <c r="Q8" s="220">
        <f t="shared" si="1"/>
        <v>5.8657937806873983</v>
      </c>
      <c r="R8" s="220">
        <f t="shared" si="2"/>
        <v>4.6348790554602637</v>
      </c>
    </row>
    <row r="9" spans="1:18">
      <c r="A9" s="141" t="str">
        <f>'Crisis Indicator Data'!A6</f>
        <v>Conflict and Climatic Shocks in Burkina Faso</v>
      </c>
      <c r="B9" s="142" t="str">
        <f>'Crisis Indicator Data'!B6</f>
        <v>Conflict/ Violence,Drought/drier conditions,Floods</v>
      </c>
      <c r="C9" s="142" t="str">
        <f>'Crisis Indicator Data'!C6</f>
        <v>BFA002</v>
      </c>
      <c r="D9" s="142" t="str">
        <f>'Crisis Indicator Data'!D6</f>
        <v>Burkina Faso</v>
      </c>
      <c r="E9" s="142" t="str">
        <f>'Crisis Indicator Data'!E6</f>
        <v>BFA</v>
      </c>
      <c r="F9" s="150">
        <f>IF('Crisis Indicator Data'!Q6="x","x",('Crisis Indicator Data'!Q6/1000000))</f>
        <v>19.638000000000002</v>
      </c>
      <c r="G9" s="150">
        <f>IF('Crisis Indicator Data'!R6="x","x",('Crisis Indicator Data'!R6/1000000))</f>
        <v>0</v>
      </c>
      <c r="H9" s="150">
        <f>IF('Crisis Indicator Data'!S6="x","x",('Crisis Indicator Data'!S6/1000000))</f>
        <v>2.8340000000000001</v>
      </c>
      <c r="I9" s="150">
        <f>IF('Crisis Indicator Data'!T6="x","x",('Crisis Indicator Data'!T6/1000000))</f>
        <v>1.599</v>
      </c>
      <c r="J9" s="150">
        <f>IF('Crisis Indicator Data'!U6="x","x",('Crisis Indicator Data'!U6/1000000))</f>
        <v>0</v>
      </c>
      <c r="K9" s="227">
        <f t="shared" si="0"/>
        <v>8.8223257709977823</v>
      </c>
      <c r="L9" s="140">
        <f>IF(F9="x","x",(F9*1000000/VLOOKUP($C9,'Crisis Indicator Data'!$C$3:$H$198,5,FALSE)))</f>
        <v>0.81583648373561546</v>
      </c>
      <c r="M9" s="140">
        <f>IF(G9="x","x",(G9*1000000/VLOOKUP($C9,'Crisis Indicator Data'!$C$3:$H$198,5,FALSE)))</f>
        <v>0</v>
      </c>
      <c r="N9" s="140">
        <f>IF(H9="x","x",(H9*1000000/VLOOKUP($C9,'Crisis Indicator Data'!$C$3:$H$198,5,FALSE)))</f>
        <v>0.11773503385816958</v>
      </c>
      <c r="O9" s="140">
        <f>IF(I9="x","x",(I9*1000000/VLOOKUP($C9,'Crisis Indicator Data'!$C$3:$H$198,5,FALSE)))</f>
        <v>6.6428482406214948E-2</v>
      </c>
      <c r="P9" s="140">
        <f>IF(J9="x","x",(J9*1000000/VLOOKUP($C9,'Crisis Indicator Data'!$C$3:$H$198,5,FALSE)))</f>
        <v>0</v>
      </c>
      <c r="Q9" s="220">
        <f t="shared" si="1"/>
        <v>8</v>
      </c>
      <c r="R9" s="220">
        <f t="shared" si="2"/>
        <v>8.4111628854988911</v>
      </c>
    </row>
    <row r="10" spans="1:18">
      <c r="A10" s="141" t="str">
        <f>'Crisis Indicator Data'!A7</f>
        <v>Multiple crises in Bangladesh</v>
      </c>
      <c r="B10" s="142" t="str">
        <f>'Crisis Indicator Data'!B7</f>
        <v>International Displacement,Floods,Cyclone,Political/economic crisis</v>
      </c>
      <c r="C10" s="142" t="str">
        <f>'Crisis Indicator Data'!C7</f>
        <v>BGD001</v>
      </c>
      <c r="D10" s="142" t="str">
        <f>'Crisis Indicator Data'!D7</f>
        <v>Bangladesh</v>
      </c>
      <c r="E10" s="142" t="str">
        <f>'Crisis Indicator Data'!E7</f>
        <v>BGD</v>
      </c>
      <c r="F10" s="150">
        <f>IF('Crisis Indicator Data'!Q7="x","x",('Crisis Indicator Data'!Q7/1000000))</f>
        <v>47.960999999999999</v>
      </c>
      <c r="G10" s="150">
        <f>IF('Crisis Indicator Data'!R7="x","x",('Crisis Indicator Data'!R7/1000000))</f>
        <v>34.859000000000002</v>
      </c>
      <c r="H10" s="150">
        <f>IF('Crisis Indicator Data'!S7="x","x",('Crisis Indicator Data'!S7/1000000))</f>
        <v>15.869</v>
      </c>
      <c r="I10" s="150">
        <f>IF('Crisis Indicator Data'!T7="x","x",('Crisis Indicator Data'!T7/1000000))</f>
        <v>0.48299999999999998</v>
      </c>
      <c r="J10" s="150">
        <f>IF('Crisis Indicator Data'!U7="x","x",('Crisis Indicator Data'!U7/1000000))</f>
        <v>0</v>
      </c>
      <c r="K10" s="227">
        <f t="shared" si="0"/>
        <v>10</v>
      </c>
      <c r="L10" s="140">
        <f>IF(F10="x","x",(F10*1000000/VLOOKUP($C10,'Crisis Indicator Data'!$C$3:$H$198,5,FALSE)))</f>
        <v>0.48360945015276335</v>
      </c>
      <c r="M10" s="140">
        <f>IF(G10="x","x",(G10*1000000/VLOOKUP($C10,'Crisis Indicator Data'!$C$3:$H$198,5,FALSE)))</f>
        <v>0.35149687919090883</v>
      </c>
      <c r="N10" s="140">
        <f>IF(H10="x","x",(H10*1000000/VLOOKUP($C10,'Crisis Indicator Data'!$C$3:$H$198,5,FALSE)))</f>
        <v>0.16001331007431457</v>
      </c>
      <c r="O10" s="140">
        <f>IF(I10="x","x",(I10*1000000/VLOOKUP($C10,'Crisis Indicator Data'!$C$3:$H$198,5,FALSE)))</f>
        <v>4.8702771923809906E-3</v>
      </c>
      <c r="P10" s="140">
        <f>IF(J10="x","x",(J10*1000000/VLOOKUP($C10,'Crisis Indicator Data'!$C$3:$H$198,5,FALSE)))</f>
        <v>0</v>
      </c>
      <c r="Q10" s="220">
        <f t="shared" si="1"/>
        <v>6.19481108769524</v>
      </c>
      <c r="R10" s="220">
        <f t="shared" si="2"/>
        <v>8.0974055438476196</v>
      </c>
    </row>
    <row r="11" spans="1:18">
      <c r="A11" s="141" t="str">
        <f>'Crisis Indicator Data'!A8</f>
        <v>Displacement of Rohingyas to Bangladesh</v>
      </c>
      <c r="B11" s="142" t="str">
        <f>'Crisis Indicator Data'!B8</f>
        <v>International Displacement</v>
      </c>
      <c r="C11" s="142" t="str">
        <f>'Crisis Indicator Data'!C8</f>
        <v>BGD002</v>
      </c>
      <c r="D11" s="142" t="str">
        <f>'Crisis Indicator Data'!D8</f>
        <v>Bangladesh</v>
      </c>
      <c r="E11" s="142" t="str">
        <f>'Crisis Indicator Data'!E8</f>
        <v>BGD</v>
      </c>
      <c r="F11" s="150">
        <f>IF('Crisis Indicator Data'!Q8="x","x",('Crisis Indicator Data'!Q8/1000000))</f>
        <v>0</v>
      </c>
      <c r="G11" s="150">
        <f>IF('Crisis Indicator Data'!R8="x","x",('Crisis Indicator Data'!R8/1000000))</f>
        <v>0.19700000000000001</v>
      </c>
      <c r="H11" s="150">
        <f>IF('Crisis Indicator Data'!S8="x","x",('Crisis Indicator Data'!S8/1000000))</f>
        <v>1.6</v>
      </c>
      <c r="I11" s="150">
        <f>IF('Crisis Indicator Data'!T8="x","x",('Crisis Indicator Data'!T8/1000000))</f>
        <v>0</v>
      </c>
      <c r="J11" s="150">
        <f>IF('Crisis Indicator Data'!U8="x","x",('Crisis Indicator Data'!U8/1000000))</f>
        <v>0</v>
      </c>
      <c r="K11" s="227">
        <f t="shared" si="0"/>
        <v>7.3470666088530834</v>
      </c>
      <c r="L11" s="140">
        <f>IF(F11="x","x",(F11*1000000/VLOOKUP($C11,'Crisis Indicator Data'!$C$3:$H$198,5,FALSE)))</f>
        <v>0</v>
      </c>
      <c r="M11" s="140">
        <f>IF(G11="x","x",(G11*1000000/VLOOKUP($C11,'Crisis Indicator Data'!$C$3:$H$198,5,FALSE)))</f>
        <v>0.10962715637173066</v>
      </c>
      <c r="N11" s="140">
        <f>IF(H11="x","x",(H11*1000000/VLOOKUP($C11,'Crisis Indicator Data'!$C$3:$H$198,5,FALSE)))</f>
        <v>0.89037284362826929</v>
      </c>
      <c r="O11" s="140">
        <f>IF(I11="x","x",(I11*1000000/VLOOKUP($C11,'Crisis Indicator Data'!$C$3:$H$198,5,FALSE)))</f>
        <v>0</v>
      </c>
      <c r="P11" s="140">
        <f>IF(J11="x","x",(J11*1000000/VLOOKUP($C11,'Crisis Indicator Data'!$C$3:$H$198,5,FALSE)))</f>
        <v>0</v>
      </c>
      <c r="Q11" s="220">
        <f t="shared" si="1"/>
        <v>6.0000000000000009</v>
      </c>
      <c r="R11" s="220">
        <f t="shared" si="2"/>
        <v>6.6735333044265417</v>
      </c>
    </row>
    <row r="12" spans="1:18">
      <c r="A12" s="141" t="str">
        <f>'Crisis Indicator Data'!A9</f>
        <v>Climatic shocks and political/economic crisis in Bangladesh</v>
      </c>
      <c r="B12" s="142" t="str">
        <f>'Crisis Indicator Data'!B9</f>
        <v>Cyclone,Floods,Political/economic crisis</v>
      </c>
      <c r="C12" s="142" t="str">
        <f>'Crisis Indicator Data'!C9</f>
        <v>BGD012</v>
      </c>
      <c r="D12" s="142" t="str">
        <f>'Crisis Indicator Data'!D9</f>
        <v>Bangladesh</v>
      </c>
      <c r="E12" s="142" t="str">
        <f>'Crisis Indicator Data'!E9</f>
        <v>BGD</v>
      </c>
      <c r="F12" s="150">
        <f>IF('Crisis Indicator Data'!Q9="x","x",('Crisis Indicator Data'!Q9/1000000))</f>
        <v>47.960999999999999</v>
      </c>
      <c r="G12" s="150">
        <f>IF('Crisis Indicator Data'!R9="x","x",('Crisis Indicator Data'!R9/1000000))</f>
        <v>34.661999999999999</v>
      </c>
      <c r="H12" s="150">
        <f>IF('Crisis Indicator Data'!S9="x","x",('Crisis Indicator Data'!S9/1000000))</f>
        <v>14.269</v>
      </c>
      <c r="I12" s="150">
        <f>IF('Crisis Indicator Data'!T9="x","x",('Crisis Indicator Data'!T9/1000000))</f>
        <v>0.48299999999999998</v>
      </c>
      <c r="J12" s="150">
        <f>IF('Crisis Indicator Data'!U9="x","x",('Crisis Indicator Data'!U9/1000000))</f>
        <v>0</v>
      </c>
      <c r="K12" s="227">
        <f t="shared" si="0"/>
        <v>10</v>
      </c>
      <c r="L12" s="140">
        <f>IF(F12="x","x",(F12*1000000/VLOOKUP($C12,'Crisis Indicator Data'!$C$3:$H$198,5,FALSE)))</f>
        <v>0.49253915275994864</v>
      </c>
      <c r="M12" s="140">
        <f>IF(G12="x","x",(G12*1000000/VLOOKUP($C12,'Crisis Indicator Data'!$C$3:$H$198,5,FALSE)))</f>
        <v>0.3559640564826701</v>
      </c>
      <c r="N12" s="140">
        <f>IF(H12="x","x",(H12*1000000/VLOOKUP($C12,'Crisis Indicator Data'!$C$3:$H$198,5,FALSE)))</f>
        <v>0.14653658536585365</v>
      </c>
      <c r="O12" s="140">
        <f>IF(I12="x","x",(I12*1000000/VLOOKUP($C12,'Crisis Indicator Data'!$C$3:$H$198,5,FALSE)))</f>
        <v>4.9602053915275991E-3</v>
      </c>
      <c r="P12" s="140">
        <f>IF(J12="x","x",(J12*1000000/VLOOKUP($C12,'Crisis Indicator Data'!$C$3:$H$198,5,FALSE)))</f>
        <v>0</v>
      </c>
      <c r="Q12" s="220">
        <f t="shared" si="1"/>
        <v>6.1984082156611038</v>
      </c>
      <c r="R12" s="220">
        <f t="shared" si="2"/>
        <v>8.0992041078305519</v>
      </c>
    </row>
    <row r="13" spans="1:18">
      <c r="A13" s="141" t="str">
        <f>'Crisis Indicator Data'!A10</f>
        <v>Displacement from Venezuela to Brazil</v>
      </c>
      <c r="B13" s="142" t="str">
        <f>'Crisis Indicator Data'!B10</f>
        <v>International Displacement</v>
      </c>
      <c r="C13" s="142" t="str">
        <f>'Crisis Indicator Data'!C10</f>
        <v>BRA002</v>
      </c>
      <c r="D13" s="142" t="str">
        <f>'Crisis Indicator Data'!D10</f>
        <v>Brazil</v>
      </c>
      <c r="E13" s="142" t="str">
        <f>'Crisis Indicator Data'!E10</f>
        <v>BRA</v>
      </c>
      <c r="F13" s="150">
        <f>IF('Crisis Indicator Data'!Q10="x","x",('Crisis Indicator Data'!Q10/1000000))</f>
        <v>131.82599999999999</v>
      </c>
      <c r="G13" s="150">
        <f>IF('Crisis Indicator Data'!R10="x","x",('Crisis Indicator Data'!R10/1000000))</f>
        <v>0.57299999999999995</v>
      </c>
      <c r="H13" s="150">
        <f>IF('Crisis Indicator Data'!S10="x","x",('Crisis Indicator Data'!S10/1000000))</f>
        <v>0.56000000000000005</v>
      </c>
      <c r="I13" s="150" t="str">
        <f>IF('Crisis Indicator Data'!T10="x","x",('Crisis Indicator Data'!T10/1000000))</f>
        <v>x</v>
      </c>
      <c r="J13" s="150" t="str">
        <f>IF('Crisis Indicator Data'!U10="x","x",('Crisis Indicator Data'!U10/1000000))</f>
        <v>x</v>
      </c>
      <c r="K13" s="227">
        <f t="shared" si="0"/>
        <v>5.8272934233540026</v>
      </c>
      <c r="L13" s="140">
        <f>IF(F13="x","x",(F13*1000000/VLOOKUP($C13,'Crisis Indicator Data'!$C$3:$H$198,5,FALSE)))</f>
        <v>0.99147857610240753</v>
      </c>
      <c r="M13" s="140">
        <f>IF(G13="x","x",(G13*1000000/VLOOKUP($C13,'Crisis Indicator Data'!$C$3:$H$198,5,FALSE)))</f>
        <v>4.3095991997533075E-3</v>
      </c>
      <c r="N13" s="140">
        <f>IF(H13="x","x",(H13*1000000/VLOOKUP($C13,'Crisis Indicator Data'!$C$3:$H$198,5,FALSE)))</f>
        <v>4.2118246978391834E-3</v>
      </c>
      <c r="O13" s="140" t="str">
        <f>IF(I13="x","x",(I13*1000000/VLOOKUP($C13,'Crisis Indicator Data'!$C$3:$H$198,5,FALSE)))</f>
        <v>x</v>
      </c>
      <c r="P13" s="140" t="str">
        <f>IF(J13="x","x",(J13*1000000/VLOOKUP($C13,'Crisis Indicator Data'!$C$3:$H$198,5,FALSE)))</f>
        <v>x</v>
      </c>
      <c r="Q13" s="220">
        <f t="shared" si="1"/>
        <v>2.5093299438172667</v>
      </c>
      <c r="R13" s="220">
        <f t="shared" si="2"/>
        <v>4.1683116835856344</v>
      </c>
    </row>
    <row r="14" spans="1:18">
      <c r="A14" s="141" t="str">
        <f>'Crisis Indicator Data'!A11</f>
        <v>Conflict and Climatic Shocks in CAR</v>
      </c>
      <c r="B14" s="142" t="str">
        <f>'Crisis Indicator Data'!B11</f>
        <v>Conflict/ Violence,Floods</v>
      </c>
      <c r="C14" s="142" t="str">
        <f>'Crisis Indicator Data'!C11</f>
        <v>CAF001</v>
      </c>
      <c r="D14" s="142" t="str">
        <f>'Crisis Indicator Data'!D11</f>
        <v>Central African Republic</v>
      </c>
      <c r="E14" s="142" t="str">
        <f>'Crisis Indicator Data'!E11</f>
        <v>CAF</v>
      </c>
      <c r="F14" s="150">
        <f>IF('Crisis Indicator Data'!Q11="x","x",('Crisis Indicator Data'!Q11/1000000))</f>
        <v>0</v>
      </c>
      <c r="G14" s="150">
        <f>IF('Crisis Indicator Data'!R11="x","x",('Crisis Indicator Data'!R11/1000000))</f>
        <v>3.22</v>
      </c>
      <c r="H14" s="150">
        <f>IF('Crisis Indicator Data'!S11="x","x",('Crisis Indicator Data'!S11/1000000))</f>
        <v>1.9530000000000001</v>
      </c>
      <c r="I14" s="150">
        <f>IF('Crisis Indicator Data'!T11="x","x",('Crisis Indicator Data'!T11/1000000))</f>
        <v>0.26100000000000001</v>
      </c>
      <c r="J14" s="150">
        <f>IF('Crisis Indicator Data'!U11="x","x",('Crisis Indicator Data'!U11/1000000))</f>
        <v>0</v>
      </c>
      <c r="K14" s="227">
        <f t="shared" si="0"/>
        <v>7.8172587218090115</v>
      </c>
      <c r="L14" s="140">
        <f>IF(F14="x","x",(F14*1000000/VLOOKUP($C14,'Crisis Indicator Data'!$C$3:$H$198,5,FALSE)))</f>
        <v>0</v>
      </c>
      <c r="M14" s="140">
        <f>IF(G14="x","x",(G14*1000000/VLOOKUP($C14,'Crisis Indicator Data'!$C$3:$H$198,5,FALSE)))</f>
        <v>0.59256532940743467</v>
      </c>
      <c r="N14" s="140">
        <f>IF(H14="x","x",(H14*1000000/VLOOKUP($C14,'Crisis Indicator Data'!$C$3:$H$198,5,FALSE)))</f>
        <v>0.35940375414059622</v>
      </c>
      <c r="O14" s="140">
        <f>IF(I14="x","x",(I14*1000000/VLOOKUP($C14,'Crisis Indicator Data'!$C$3:$H$198,5,FALSE)))</f>
        <v>4.803091645196908E-2</v>
      </c>
      <c r="P14" s="140">
        <f>IF(J14="x","x",(J14*1000000/VLOOKUP($C14,'Crisis Indicator Data'!$C$3:$H$198,5,FALSE)))</f>
        <v>0</v>
      </c>
      <c r="Q14" s="220">
        <f t="shared" si="1"/>
        <v>7.9212366580787634</v>
      </c>
      <c r="R14" s="220">
        <f t="shared" si="2"/>
        <v>7.8692476899438875</v>
      </c>
    </row>
    <row r="15" spans="1:18">
      <c r="A15" s="141" t="str">
        <f>'Crisis Indicator Data'!A12</f>
        <v>Displacement from Venezuela to Chile</v>
      </c>
      <c r="B15" s="142" t="str">
        <f>'Crisis Indicator Data'!B12</f>
        <v>International Displacement</v>
      </c>
      <c r="C15" s="142" t="str">
        <f>'Crisis Indicator Data'!C12</f>
        <v>CHL002</v>
      </c>
      <c r="D15" s="142" t="str">
        <f>'Crisis Indicator Data'!D12</f>
        <v>Chile</v>
      </c>
      <c r="E15" s="142" t="str">
        <f>'Crisis Indicator Data'!E12</f>
        <v>CHL</v>
      </c>
      <c r="F15" s="150">
        <f>IF('Crisis Indicator Data'!Q12="x","x",('Crisis Indicator Data'!Q12/1000000))</f>
        <v>15.499000000000001</v>
      </c>
      <c r="G15" s="150">
        <f>IF('Crisis Indicator Data'!R12="x","x",('Crisis Indicator Data'!R12/1000000))</f>
        <v>0.312</v>
      </c>
      <c r="H15" s="150">
        <f>IF('Crisis Indicator Data'!S12="x","x",('Crisis Indicator Data'!S12/1000000))</f>
        <v>0.57799999999999996</v>
      </c>
      <c r="I15" s="150" t="str">
        <f>IF('Crisis Indicator Data'!T12="x","x",('Crisis Indicator Data'!T12/1000000))</f>
        <v>x</v>
      </c>
      <c r="J15" s="150" t="str">
        <f>IF('Crisis Indicator Data'!U12="x","x",('Crisis Indicator Data'!U12/1000000))</f>
        <v>x</v>
      </c>
      <c r="K15" s="227">
        <f t="shared" si="0"/>
        <v>5.8730927947350979</v>
      </c>
      <c r="L15" s="140">
        <f>IF(F15="x","x",(F15*1000000/VLOOKUP($C15,'Crisis Indicator Data'!$C$3:$H$198,5,FALSE)))</f>
        <v>0.94569528342180731</v>
      </c>
      <c r="M15" s="140">
        <f>IF(G15="x","x",(G15*1000000/VLOOKUP($C15,'Crisis Indicator Data'!$C$3:$H$198,5,FALSE)))</f>
        <v>1.9037159070108001E-2</v>
      </c>
      <c r="N15" s="140">
        <f>IF(H15="x","x",(H15*1000000/VLOOKUP($C15,'Crisis Indicator Data'!$C$3:$H$198,5,FALSE)))</f>
        <v>3.526755750808469E-2</v>
      </c>
      <c r="O15" s="140" t="str">
        <f>IF(I15="x","x",(I15*1000000/VLOOKUP($C15,'Crisis Indicator Data'!$C$3:$H$198,5,FALSE)))</f>
        <v>x</v>
      </c>
      <c r="P15" s="140" t="str">
        <f>IF(J15="x","x",(J15*1000000/VLOOKUP($C15,'Crisis Indicator Data'!$C$3:$H$198,5,FALSE)))</f>
        <v>x</v>
      </c>
      <c r="Q15" s="220">
        <f t="shared" si="1"/>
        <v>5.4107023003233889</v>
      </c>
      <c r="R15" s="220">
        <f t="shared" si="2"/>
        <v>5.6418975475292434</v>
      </c>
    </row>
    <row r="16" spans="1:18">
      <c r="A16" s="141" t="str">
        <f>'Crisis Indicator Data'!A13</f>
        <v>Displacement from Burkina Faso to northern Côte d’Ivoire</v>
      </c>
      <c r="B16" s="142" t="str">
        <f>'Crisis Indicator Data'!B13</f>
        <v>International Displacement</v>
      </c>
      <c r="C16" s="142" t="str">
        <f>'Crisis Indicator Data'!C13</f>
        <v>CIV002</v>
      </c>
      <c r="D16" s="142" t="str">
        <f>'Crisis Indicator Data'!D13</f>
        <v>Ivory Coast</v>
      </c>
      <c r="E16" s="142" t="str">
        <f>'Crisis Indicator Data'!E13</f>
        <v>CIV</v>
      </c>
      <c r="F16" s="150">
        <f>IF('Crisis Indicator Data'!Q13="x","x",('Crisis Indicator Data'!Q13/1000000))</f>
        <v>0.41799999999999998</v>
      </c>
      <c r="G16" s="150">
        <f>IF('Crisis Indicator Data'!R13="x","x",('Crisis Indicator Data'!R13/1000000))</f>
        <v>0</v>
      </c>
      <c r="H16" s="150">
        <f>IF('Crisis Indicator Data'!S13="x","x",('Crisis Indicator Data'!S13/1000000))</f>
        <v>9.2999999999999999E-2</v>
      </c>
      <c r="I16" s="150" t="str">
        <f>IF('Crisis Indicator Data'!T13="x","x",('Crisis Indicator Data'!T13/1000000))</f>
        <v>x</v>
      </c>
      <c r="J16" s="150" t="str">
        <f>IF('Crisis Indicator Data'!U13="x","x",('Crisis Indicator Data'!U13/1000000))</f>
        <v>x</v>
      </c>
      <c r="K16" s="227">
        <f t="shared" si="0"/>
        <v>3.2282764951797827</v>
      </c>
      <c r="L16" s="140">
        <f>IF(F16="x","x",(F16*1000000/VLOOKUP($C16,'Crisis Indicator Data'!$C$3:$H$198,5,FALSE)))</f>
        <v>0.81640625</v>
      </c>
      <c r="M16" s="140">
        <f>IF(G16="x","x",(G16*1000000/VLOOKUP($C16,'Crisis Indicator Data'!$C$3:$H$198,5,FALSE)))</f>
        <v>0</v>
      </c>
      <c r="N16" s="140">
        <f>IF(H16="x","x",(H16*1000000/VLOOKUP($C16,'Crisis Indicator Data'!$C$3:$H$198,5,FALSE)))</f>
        <v>0.181640625</v>
      </c>
      <c r="O16" s="140" t="str">
        <f>IF(I16="x","x",(I16*1000000/VLOOKUP($C16,'Crisis Indicator Data'!$C$3:$H$198,5,FALSE)))</f>
        <v>x</v>
      </c>
      <c r="P16" s="140" t="str">
        <f>IF(J16="x","x",(J16*1000000/VLOOKUP($C16,'Crisis Indicator Data'!$C$3:$H$198,5,FALSE)))</f>
        <v>x</v>
      </c>
      <c r="Q16" s="220">
        <f t="shared" si="1"/>
        <v>6.0000000000000009</v>
      </c>
      <c r="R16" s="220">
        <f t="shared" si="2"/>
        <v>4.6141382475898922</v>
      </c>
    </row>
    <row r="17" spans="1:18">
      <c r="A17" s="141" t="str">
        <f>'Crisis Indicator Data'!A14</f>
        <v>Complex crisis in Cameroon</v>
      </c>
      <c r="B17" s="142" t="str">
        <f>'Crisis Indicator Data'!B14</f>
        <v>International Displacement,Conflict/ Violence,Floods</v>
      </c>
      <c r="C17" s="142" t="str">
        <f>'Crisis Indicator Data'!C14</f>
        <v>CMR005</v>
      </c>
      <c r="D17" s="142" t="str">
        <f>'Crisis Indicator Data'!D14</f>
        <v>Cameroon</v>
      </c>
      <c r="E17" s="142" t="str">
        <f>'Crisis Indicator Data'!E14</f>
        <v>CMR</v>
      </c>
      <c r="F17" s="150">
        <f>IF('Crisis Indicator Data'!Q14="x","x",('Crisis Indicator Data'!Q14/1000000))</f>
        <v>0</v>
      </c>
      <c r="G17" s="150">
        <f>IF('Crisis Indicator Data'!R14="x","x",('Crisis Indicator Data'!R14/1000000))</f>
        <v>25.791</v>
      </c>
      <c r="H17" s="150">
        <f>IF('Crisis Indicator Data'!S14="x","x",('Crisis Indicator Data'!S14/1000000))</f>
        <v>1.1240000000000001</v>
      </c>
      <c r="I17" s="150">
        <f>IF('Crisis Indicator Data'!T14="x","x",('Crisis Indicator Data'!T14/1000000))</f>
        <v>1.7529999999999999</v>
      </c>
      <c r="J17" s="150">
        <f>IF('Crisis Indicator Data'!U14="x","x",('Crisis Indicator Data'!U14/1000000))</f>
        <v>0</v>
      </c>
      <c r="K17" s="227">
        <f t="shared" si="0"/>
        <v>8.1964662063010874</v>
      </c>
      <c r="L17" s="140">
        <f>IF(F17="x","x",(F17*1000000/VLOOKUP($C17,'Crisis Indicator Data'!$C$3:$H$198,5,FALSE)))</f>
        <v>0</v>
      </c>
      <c r="M17" s="140">
        <f>IF(G17="x","x",(G17*1000000/VLOOKUP($C17,'Crisis Indicator Data'!$C$3:$H$198,5,FALSE)))</f>
        <v>0.89964420259522815</v>
      </c>
      <c r="N17" s="140">
        <f>IF(H17="x","x",(H17*1000000/VLOOKUP($C17,'Crisis Indicator Data'!$C$3:$H$198,5,FALSE)))</f>
        <v>3.920747872191991E-2</v>
      </c>
      <c r="O17" s="140">
        <f>IF(I17="x","x",(I17*1000000/VLOOKUP($C17,'Crisis Indicator Data'!$C$3:$H$198,5,FALSE)))</f>
        <v>6.1148318682851963E-2</v>
      </c>
      <c r="P17" s="140">
        <f>IF(J17="x","x",(J17*1000000/VLOOKUP($C17,'Crisis Indicator Data'!$C$3:$H$198,5,FALSE)))</f>
        <v>0</v>
      </c>
      <c r="Q17" s="220">
        <f t="shared" si="1"/>
        <v>8</v>
      </c>
      <c r="R17" s="220">
        <f t="shared" si="2"/>
        <v>8.0982331031505446</v>
      </c>
    </row>
    <row r="18" spans="1:18">
      <c r="A18" s="141" t="str">
        <f>'Crisis Indicator Data'!A15</f>
        <v>Complex crisis in DRC</v>
      </c>
      <c r="B18" s="142" t="str">
        <f>'Crisis Indicator Data'!B15</f>
        <v>Conflict/ Violence,Floods</v>
      </c>
      <c r="C18" s="142" t="str">
        <f>'Crisis Indicator Data'!C15</f>
        <v>COD001</v>
      </c>
      <c r="D18" s="142" t="str">
        <f>'Crisis Indicator Data'!D15</f>
        <v>Democratic Republic of the Congo</v>
      </c>
      <c r="E18" s="142" t="str">
        <f>'Crisis Indicator Data'!E15</f>
        <v>COD</v>
      </c>
      <c r="F18" s="150">
        <f>IF('Crisis Indicator Data'!Q15="x","x",('Crisis Indicator Data'!Q15/1000000))</f>
        <v>0</v>
      </c>
      <c r="G18" s="150">
        <f>IF('Crisis Indicator Data'!R15="x","x",('Crisis Indicator Data'!R15/1000000))</f>
        <v>103.971</v>
      </c>
      <c r="H18" s="150">
        <f>IF('Crisis Indicator Data'!S15="x","x",('Crisis Indicator Data'!S15/1000000))</f>
        <v>8.9990000000000006</v>
      </c>
      <c r="I18" s="150">
        <f>IF('Crisis Indicator Data'!T15="x","x",('Crisis Indicator Data'!T15/1000000))</f>
        <v>5.8650000000000002</v>
      </c>
      <c r="J18" s="150">
        <f>IF('Crisis Indicator Data'!U15="x","x",('Crisis Indicator Data'!U15/1000000))</f>
        <v>0</v>
      </c>
      <c r="K18" s="227">
        <f t="shared" si="0"/>
        <v>10</v>
      </c>
      <c r="L18" s="140">
        <f>IF(F18="x","x",(F18*1000000/VLOOKUP($C18,'Crisis Indicator Data'!$C$3:$H$198,5,FALSE)))</f>
        <v>0</v>
      </c>
      <c r="M18" s="140">
        <f>IF(G18="x","x",(G18*1000000/VLOOKUP($C18,'Crisis Indicator Data'!$C$3:$H$198,5,FALSE)))</f>
        <v>0.87492636787451405</v>
      </c>
      <c r="N18" s="140">
        <f>IF(H18="x","x",(H18*1000000/VLOOKUP($C18,'Crisis Indicator Data'!$C$3:$H$198,5,FALSE)))</f>
        <v>7.5727485399801397E-2</v>
      </c>
      <c r="O18" s="140">
        <f>IF(I18="x","x",(I18*1000000/VLOOKUP($C18,'Crisis Indicator Data'!$C$3:$H$198,5,FALSE)))</f>
        <v>4.9354561825740106E-2</v>
      </c>
      <c r="P18" s="140">
        <f>IF(J18="x","x",(J18*1000000/VLOOKUP($C18,'Crisis Indicator Data'!$C$3:$H$198,5,FALSE)))</f>
        <v>0</v>
      </c>
      <c r="Q18" s="220">
        <f t="shared" si="1"/>
        <v>7.9741824730296038</v>
      </c>
      <c r="R18" s="220">
        <f t="shared" si="2"/>
        <v>8.9870912365148019</v>
      </c>
    </row>
    <row r="19" spans="1:18">
      <c r="A19" s="141" t="str">
        <f>'Crisis Indicator Data'!A16</f>
        <v>Conflict and Climatic Shocks in Colombia</v>
      </c>
      <c r="B19" s="142" t="str">
        <f>'Crisis Indicator Data'!B16</f>
        <v>Conflict/ Violence,Drought/drier conditions,Floods</v>
      </c>
      <c r="C19" s="142" t="str">
        <f>'Crisis Indicator Data'!C16</f>
        <v>COL001</v>
      </c>
      <c r="D19" s="142" t="str">
        <f>'Crisis Indicator Data'!D16</f>
        <v>Colombia</v>
      </c>
      <c r="E19" s="142" t="str">
        <f>'Crisis Indicator Data'!E16</f>
        <v>COL</v>
      </c>
      <c r="F19" s="150">
        <f>IF('Crisis Indicator Data'!Q16="x","x",('Crisis Indicator Data'!Q16/1000000))</f>
        <v>0</v>
      </c>
      <c r="G19" s="150">
        <f>IF('Crisis Indicator Data'!R16="x","x",('Crisis Indicator Data'!R16/1000000))</f>
        <v>46.097999999999999</v>
      </c>
      <c r="H19" s="150">
        <f>IF('Crisis Indicator Data'!S16="x","x",('Crisis Indicator Data'!S16/1000000))</f>
        <v>4.3550000000000004</v>
      </c>
      <c r="I19" s="150">
        <f>IF('Crisis Indicator Data'!T16="x","x",('Crisis Indicator Data'!T16/1000000))</f>
        <v>2.657</v>
      </c>
      <c r="J19" s="150">
        <f>IF('Crisis Indicator Data'!U16="x","x",('Crisis Indicator Data'!U16/1000000))</f>
        <v>0</v>
      </c>
      <c r="K19" s="227">
        <f t="shared" si="0"/>
        <v>9.4861396914058584</v>
      </c>
      <c r="L19" s="140">
        <f>IF(F19="x","x",(F19*1000000/VLOOKUP($C19,'Crisis Indicator Data'!$C$3:$H$198,5,FALSE)))</f>
        <v>0</v>
      </c>
      <c r="M19" s="140">
        <f>IF(G19="x","x",(G19*1000000/VLOOKUP($C19,'Crisis Indicator Data'!$C$3:$H$198,5,FALSE)))</f>
        <v>0.8679721333082282</v>
      </c>
      <c r="N19" s="140">
        <f>IF(H19="x","x",(H19*1000000/VLOOKUP($C19,'Crisis Indicator Data'!$C$3:$H$198,5,FALSE)))</f>
        <v>8.1999623423084159E-2</v>
      </c>
      <c r="O19" s="140">
        <f>IF(I19="x","x",(I19*1000000/VLOOKUP($C19,'Crisis Indicator Data'!$C$3:$H$198,5,FALSE)))</f>
        <v>5.0028243268687628E-2</v>
      </c>
      <c r="P19" s="140">
        <f>IF(J19="x","x",(J19*1000000/VLOOKUP($C19,'Crisis Indicator Data'!$C$3:$H$198,5,FALSE)))</f>
        <v>0</v>
      </c>
      <c r="Q19" s="220">
        <f t="shared" si="1"/>
        <v>8</v>
      </c>
      <c r="R19" s="220">
        <f t="shared" si="2"/>
        <v>8.7430698457029301</v>
      </c>
    </row>
    <row r="20" spans="1:18">
      <c r="A20" s="141" t="str">
        <f>'Crisis Indicator Data'!A17</f>
        <v>Displacement from Venezuela to Colombia</v>
      </c>
      <c r="B20" s="142" t="str">
        <f>'Crisis Indicator Data'!B17</f>
        <v>International Displacement</v>
      </c>
      <c r="C20" s="142" t="str">
        <f>'Crisis Indicator Data'!C17</f>
        <v>COL002</v>
      </c>
      <c r="D20" s="142" t="str">
        <f>'Crisis Indicator Data'!D17</f>
        <v>Colombia</v>
      </c>
      <c r="E20" s="142" t="str">
        <f>'Crisis Indicator Data'!E17</f>
        <v>COL</v>
      </c>
      <c r="F20" s="150">
        <f>IF('Crisis Indicator Data'!Q17="x","x",('Crisis Indicator Data'!Q17/1000000))</f>
        <v>45.411999999999999</v>
      </c>
      <c r="G20" s="150">
        <f>IF('Crisis Indicator Data'!R17="x","x",('Crisis Indicator Data'!R17/1000000))</f>
        <v>1.071</v>
      </c>
      <c r="H20" s="150">
        <f>IF('Crisis Indicator Data'!S17="x","x",('Crisis Indicator Data'!S17/1000000))</f>
        <v>3.331</v>
      </c>
      <c r="I20" s="150" t="str">
        <f>IF('Crisis Indicator Data'!T17="x","x",('Crisis Indicator Data'!T17/1000000))</f>
        <v>x</v>
      </c>
      <c r="J20" s="150" t="str">
        <f>IF('Crisis Indicator Data'!U17="x","x",('Crisis Indicator Data'!U17/1000000))</f>
        <v>x</v>
      </c>
      <c r="K20" s="227">
        <f t="shared" si="0"/>
        <v>8.4085821089705881</v>
      </c>
      <c r="L20" s="140">
        <f>IF(F20="x","x",(F20*1000000/VLOOKUP($C20,'Crisis Indicator Data'!$C$3:$H$198,5,FALSE)))</f>
        <v>0.9116495693895168</v>
      </c>
      <c r="M20" s="140">
        <f>IF(G20="x","x",(G20*1000000/VLOOKUP($C20,'Crisis Indicator Data'!$C$3:$H$198,5,FALSE)))</f>
        <v>2.1500411539156446E-2</v>
      </c>
      <c r="N20" s="140">
        <f>IF(H20="x","x",(H20*1000000/VLOOKUP($C20,'Crisis Indicator Data'!$C$3:$H$198,5,FALSE)))</f>
        <v>6.6870094152128967E-2</v>
      </c>
      <c r="O20" s="140" t="str">
        <f>IF(I20="x","x",(I20*1000000/VLOOKUP($C20,'Crisis Indicator Data'!$C$3:$H$198,5,FALSE)))</f>
        <v>x</v>
      </c>
      <c r="P20" s="140" t="str">
        <f>IF(J20="x","x",(J20*1000000/VLOOKUP($C20,'Crisis Indicator Data'!$C$3:$H$198,5,FALSE)))</f>
        <v>x</v>
      </c>
      <c r="Q20" s="220">
        <f t="shared" si="1"/>
        <v>6.0000000000000009</v>
      </c>
      <c r="R20" s="220">
        <f t="shared" si="2"/>
        <v>7.2042910544852941</v>
      </c>
    </row>
    <row r="21" spans="1:18">
      <c r="A21" s="141" t="str">
        <f>'Crisis Indicator Data'!A18</f>
        <v>Multiple Crises in Colombia</v>
      </c>
      <c r="B21" s="142" t="str">
        <f>'Crisis Indicator Data'!B18</f>
        <v>Conflict/ Violence,Drought/drier conditions,International Displacement,Floods</v>
      </c>
      <c r="C21" s="142" t="str">
        <f>'Crisis Indicator Data'!C18</f>
        <v>COL004</v>
      </c>
      <c r="D21" s="142" t="str">
        <f>'Crisis Indicator Data'!D18</f>
        <v>Colombia</v>
      </c>
      <c r="E21" s="142" t="str">
        <f>'Crisis Indicator Data'!E18</f>
        <v>COL</v>
      </c>
      <c r="F21" s="150">
        <f>IF('Crisis Indicator Data'!Q18="x","x",('Crisis Indicator Data'!Q18/1000000))</f>
        <v>0</v>
      </c>
      <c r="G21" s="150">
        <f>IF('Crisis Indicator Data'!R18="x","x",('Crisis Indicator Data'!R18/1000000))</f>
        <v>42.767000000000003</v>
      </c>
      <c r="H21" s="150">
        <f>IF('Crisis Indicator Data'!S18="x","x",('Crisis Indicator Data'!S18/1000000))</f>
        <v>7.6859999999999999</v>
      </c>
      <c r="I21" s="150">
        <f>IF('Crisis Indicator Data'!T18="x","x",('Crisis Indicator Data'!T18/1000000))</f>
        <v>2.657</v>
      </c>
      <c r="J21" s="150">
        <f>IF('Crisis Indicator Data'!U18="x","x",('Crisis Indicator Data'!U18/1000000))</f>
        <v>0</v>
      </c>
      <c r="K21" s="227">
        <f t="shared" si="0"/>
        <v>10</v>
      </c>
      <c r="L21" s="140">
        <f>IF(F21="x","x",(F21*1000000/VLOOKUP($C21,'Crisis Indicator Data'!$C$3:$H$198,5,FALSE)))</f>
        <v>0</v>
      </c>
      <c r="M21" s="140">
        <f>IF(G21="x","x",(G21*1000000/VLOOKUP($C21,'Crisis Indicator Data'!$C$3:$H$198,5,FALSE)))</f>
        <v>0.80525324797589903</v>
      </c>
      <c r="N21" s="140">
        <f>IF(H21="x","x",(H21*1000000/VLOOKUP($C21,'Crisis Indicator Data'!$C$3:$H$198,5,FALSE)))</f>
        <v>0.14471850875541328</v>
      </c>
      <c r="O21" s="140">
        <f>IF(I21="x","x",(I21*1000000/VLOOKUP($C21,'Crisis Indicator Data'!$C$3:$H$198,5,FALSE)))</f>
        <v>5.0028243268687628E-2</v>
      </c>
      <c r="P21" s="140">
        <f>IF(J21="x","x",(J21*1000000/VLOOKUP($C21,'Crisis Indicator Data'!$C$3:$H$198,5,FALSE)))</f>
        <v>0</v>
      </c>
      <c r="Q21" s="220">
        <f t="shared" si="1"/>
        <v>8</v>
      </c>
      <c r="R21" s="220">
        <f t="shared" si="2"/>
        <v>9</v>
      </c>
    </row>
    <row r="22" spans="1:18">
      <c r="A22" s="141" t="str">
        <f>'Crisis Indicator Data'!A19</f>
        <v>Multiple Crises in Costa Rica</v>
      </c>
      <c r="B22" s="142" t="str">
        <f>'Crisis Indicator Data'!B19</f>
        <v>International Displacement</v>
      </c>
      <c r="C22" s="142" t="str">
        <f>'Crisis Indicator Data'!C19</f>
        <v>CRI001</v>
      </c>
      <c r="D22" s="142" t="str">
        <f>'Crisis Indicator Data'!D19</f>
        <v>Costa Rica</v>
      </c>
      <c r="E22" s="142" t="str">
        <f>'Crisis Indicator Data'!E19</f>
        <v>CRI</v>
      </c>
      <c r="F22" s="150">
        <f>IF('Crisis Indicator Data'!Q19="x","x",('Crisis Indicator Data'!Q19/1000000))</f>
        <v>4.9279999999999999</v>
      </c>
      <c r="G22" s="150">
        <f>IF('Crisis Indicator Data'!R19="x","x",('Crisis Indicator Data'!R19/1000000))</f>
        <v>0.02</v>
      </c>
      <c r="H22" s="150">
        <f>IF('Crisis Indicator Data'!S19="x","x",('Crisis Indicator Data'!S19/1000000))</f>
        <v>0.24399999999999999</v>
      </c>
      <c r="I22" s="150" t="str">
        <f>IF('Crisis Indicator Data'!T19="x","x",('Crisis Indicator Data'!T19/1000000))</f>
        <v>x</v>
      </c>
      <c r="J22" s="150" t="str">
        <f>IF('Crisis Indicator Data'!U19="x","x",('Crisis Indicator Data'!U19/1000000))</f>
        <v>x</v>
      </c>
      <c r="K22" s="227">
        <f t="shared" si="0"/>
        <v>4.6246327544624322</v>
      </c>
      <c r="L22" s="140">
        <f>IF(F22="x","x",(F22*1000000/VLOOKUP($C22,'Crisis Indicator Data'!$C$3:$H$198,5,FALSE)))</f>
        <v>0.94915254237288138</v>
      </c>
      <c r="M22" s="140">
        <f>IF(G22="x","x",(G22*1000000/VLOOKUP($C22,'Crisis Indicator Data'!$C$3:$H$198,5,FALSE)))</f>
        <v>3.852080123266564E-3</v>
      </c>
      <c r="N22" s="140">
        <f>IF(H22="x","x",(H22*1000000/VLOOKUP($C22,'Crisis Indicator Data'!$C$3:$H$198,5,FALSE)))</f>
        <v>4.6995377503852083E-2</v>
      </c>
      <c r="O22" s="140" t="str">
        <f>IF(I22="x","x",(I22*1000000/VLOOKUP($C22,'Crisis Indicator Data'!$C$3:$H$198,5,FALSE)))</f>
        <v>x</v>
      </c>
      <c r="P22" s="140" t="str">
        <f>IF(J22="x","x",(J22*1000000/VLOOKUP($C22,'Crisis Indicator Data'!$C$3:$H$198,5,FALSE)))</f>
        <v>x</v>
      </c>
      <c r="Q22" s="220">
        <f t="shared" si="1"/>
        <v>5.8798151001540839</v>
      </c>
      <c r="R22" s="220">
        <f t="shared" si="2"/>
        <v>5.2522239273082576</v>
      </c>
    </row>
    <row r="23" spans="1:18">
      <c r="A23" s="141" t="str">
        <f>'Crisis Indicator Data'!A20</f>
        <v>Displacement from Nicaragua to Costa Rica</v>
      </c>
      <c r="B23" s="142" t="str">
        <f>'Crisis Indicator Data'!B20</f>
        <v>International Displacement</v>
      </c>
      <c r="C23" s="142" t="str">
        <f>'Crisis Indicator Data'!C20</f>
        <v>CRI002</v>
      </c>
      <c r="D23" s="142" t="str">
        <f>'Crisis Indicator Data'!D20</f>
        <v>Costa Rica</v>
      </c>
      <c r="E23" s="142" t="str">
        <f>'Crisis Indicator Data'!E20</f>
        <v>CRI</v>
      </c>
      <c r="F23" s="150">
        <f>IF('Crisis Indicator Data'!Q20="x","x",('Crisis Indicator Data'!Q20/1000000))</f>
        <v>3.62</v>
      </c>
      <c r="G23" s="150">
        <f>IF('Crisis Indicator Data'!R20="x","x",('Crisis Indicator Data'!R20/1000000))</f>
        <v>0</v>
      </c>
      <c r="H23" s="150">
        <f>IF('Crisis Indicator Data'!S20="x","x",('Crisis Indicator Data'!S20/1000000))</f>
        <v>0.21299999999999999</v>
      </c>
      <c r="I23" s="150" t="str">
        <f>IF('Crisis Indicator Data'!T20="x","x",('Crisis Indicator Data'!T20/1000000))</f>
        <v>x</v>
      </c>
      <c r="J23" s="150" t="str">
        <f>IF('Crisis Indicator Data'!U20="x","x",('Crisis Indicator Data'!U20/1000000))</f>
        <v>x</v>
      </c>
      <c r="K23" s="227">
        <f t="shared" si="0"/>
        <v>4.4279320114624596</v>
      </c>
      <c r="L23" s="140">
        <f>IF(F23="x","x",(F23*1000000/VLOOKUP($C23,'Crisis Indicator Data'!$C$3:$H$198,5,FALSE)))</f>
        <v>0.94442995043047218</v>
      </c>
      <c r="M23" s="140">
        <f>IF(G23="x","x",(G23*1000000/VLOOKUP($C23,'Crisis Indicator Data'!$C$3:$H$198,5,FALSE)))</f>
        <v>0</v>
      </c>
      <c r="N23" s="140">
        <f>IF(H23="x","x",(H23*1000000/VLOOKUP($C23,'Crisis Indicator Data'!$C$3:$H$198,5,FALSE)))</f>
        <v>5.5570049569527782E-2</v>
      </c>
      <c r="O23" s="140" t="str">
        <f>IF(I23="x","x",(I23*1000000/VLOOKUP($C23,'Crisis Indicator Data'!$C$3:$H$198,5,FALSE)))</f>
        <v>x</v>
      </c>
      <c r="P23" s="140" t="str">
        <f>IF(J23="x","x",(J23*1000000/VLOOKUP($C23,'Crisis Indicator Data'!$C$3:$H$198,5,FALSE)))</f>
        <v>x</v>
      </c>
      <c r="Q23" s="220">
        <f t="shared" si="1"/>
        <v>6.0000000000000009</v>
      </c>
      <c r="R23" s="220">
        <f t="shared" si="2"/>
        <v>5.2139660057312298</v>
      </c>
    </row>
    <row r="24" spans="1:18">
      <c r="A24" s="141" t="str">
        <f>'Crisis Indicator Data'!A21</f>
        <v>Displacement from Venezuela to Costa Rica</v>
      </c>
      <c r="B24" s="142" t="str">
        <f>'Crisis Indicator Data'!B21</f>
        <v>International Displacement</v>
      </c>
      <c r="C24" s="142" t="str">
        <f>'Crisis Indicator Data'!C21</f>
        <v>CRI003</v>
      </c>
      <c r="D24" s="142" t="str">
        <f>'Crisis Indicator Data'!D21</f>
        <v>Costa Rica</v>
      </c>
      <c r="E24" s="142" t="str">
        <f>'Crisis Indicator Data'!E21</f>
        <v>CRI</v>
      </c>
      <c r="F24" s="150">
        <f>IF('Crisis Indicator Data'!Q21="x","x",('Crisis Indicator Data'!Q21/1000000))</f>
        <v>5.141</v>
      </c>
      <c r="G24" s="150">
        <f>IF('Crisis Indicator Data'!R21="x","x",('Crisis Indicator Data'!R21/1000000))</f>
        <v>0.02</v>
      </c>
      <c r="H24" s="150">
        <f>IF('Crisis Indicator Data'!S21="x","x",('Crisis Indicator Data'!S21/1000000))</f>
        <v>0.03</v>
      </c>
      <c r="I24" s="150" t="str">
        <f>IF('Crisis Indicator Data'!T21="x","x",('Crisis Indicator Data'!T21/1000000))</f>
        <v>x</v>
      </c>
      <c r="J24" s="150" t="str">
        <f>IF('Crisis Indicator Data'!U21="x","x",('Crisis Indicator Data'!U21/1000000))</f>
        <v>x</v>
      </c>
      <c r="K24" s="227">
        <f t="shared" si="0"/>
        <v>1.5904041823988759</v>
      </c>
      <c r="L24" s="140">
        <f>IF(F24="x","x",(F24*1000000/VLOOKUP($C24,'Crisis Indicator Data'!$C$3:$H$198,5,FALSE)))</f>
        <v>0.99017719568567031</v>
      </c>
      <c r="M24" s="140">
        <f>IF(G24="x","x",(G24*1000000/VLOOKUP($C24,'Crisis Indicator Data'!$C$3:$H$198,5,FALSE)))</f>
        <v>3.852080123266564E-3</v>
      </c>
      <c r="N24" s="140">
        <f>IF(H24="x","x",(H24*1000000/VLOOKUP($C24,'Crisis Indicator Data'!$C$3:$H$198,5,FALSE)))</f>
        <v>5.7781201848998457E-3</v>
      </c>
      <c r="O24" s="140" t="str">
        <f>IF(I24="x","x",(I24*1000000/VLOOKUP($C24,'Crisis Indicator Data'!$C$3:$H$198,5,FALSE)))</f>
        <v>x</v>
      </c>
      <c r="P24" s="140" t="str">
        <f>IF(J24="x","x",(J24*1000000/VLOOKUP($C24,'Crisis Indicator Data'!$C$3:$H$198,5,FALSE)))</f>
        <v>x</v>
      </c>
      <c r="Q24" s="220">
        <f t="shared" si="1"/>
        <v>2.616332819722651</v>
      </c>
      <c r="R24" s="220">
        <f t="shared" si="2"/>
        <v>2.1033685010607632</v>
      </c>
    </row>
    <row r="25" spans="1:18">
      <c r="A25" s="141" t="str">
        <f>'Crisis Indicator Data'!A22</f>
        <v>Complex Crisis in Cuba</v>
      </c>
      <c r="B25" s="142" t="str">
        <f>'Crisis Indicator Data'!B22</f>
        <v>Cyclone,Political/economic crisis</v>
      </c>
      <c r="C25" s="142" t="str">
        <f>'Crisis Indicator Data'!C22</f>
        <v>CUB004</v>
      </c>
      <c r="D25" s="142" t="str">
        <f>'Crisis Indicator Data'!D22</f>
        <v>Cuba</v>
      </c>
      <c r="E25" s="142" t="str">
        <f>'Crisis Indicator Data'!E22</f>
        <v>CUB</v>
      </c>
      <c r="F25" s="150">
        <f>IF('Crisis Indicator Data'!Q22="x","x",('Crisis Indicator Data'!Q22/1000000))</f>
        <v>0</v>
      </c>
      <c r="G25" s="150">
        <f>IF('Crisis Indicator Data'!R22="x","x",('Crisis Indicator Data'!R22/1000000))</f>
        <v>6.78</v>
      </c>
      <c r="H25" s="150">
        <f>IF('Crisis Indicator Data'!S22="x","x",('Crisis Indicator Data'!S22/1000000))</f>
        <v>4.2</v>
      </c>
      <c r="I25" s="150" t="str">
        <f>IF('Crisis Indicator Data'!T22="x","x",('Crisis Indicator Data'!T22/1000000))</f>
        <v>x</v>
      </c>
      <c r="J25" s="150" t="str">
        <f>IF('Crisis Indicator Data'!U22="x","x",('Crisis Indicator Data'!U22/1000000))</f>
        <v>x</v>
      </c>
      <c r="K25" s="227">
        <f t="shared" si="0"/>
        <v>8.7441643013263359</v>
      </c>
      <c r="L25" s="140">
        <f>IF(F25="x","x",(F25*1000000/VLOOKUP($C25,'Crisis Indicator Data'!$C$3:$H$198,5,FALSE)))</f>
        <v>0</v>
      </c>
      <c r="M25" s="140">
        <f>IF(G25="x","x",(G25*1000000/VLOOKUP($C25,'Crisis Indicator Data'!$C$3:$H$198,5,FALSE)))</f>
        <v>0.61748633879781423</v>
      </c>
      <c r="N25" s="140">
        <f>IF(H25="x","x",(H25*1000000/VLOOKUP($C25,'Crisis Indicator Data'!$C$3:$H$198,5,FALSE)))</f>
        <v>0.38251366120218577</v>
      </c>
      <c r="O25" s="140" t="str">
        <f>IF(I25="x","x",(I25*1000000/VLOOKUP($C25,'Crisis Indicator Data'!$C$3:$H$198,5,FALSE)))</f>
        <v>x</v>
      </c>
      <c r="P25" s="140" t="str">
        <f>IF(J25="x","x",(J25*1000000/VLOOKUP($C25,'Crisis Indicator Data'!$C$3:$H$198,5,FALSE)))</f>
        <v>x</v>
      </c>
      <c r="Q25" s="220">
        <f t="shared" si="1"/>
        <v>6.0000000000000009</v>
      </c>
      <c r="R25" s="220">
        <f t="shared" si="2"/>
        <v>7.372082150663168</v>
      </c>
    </row>
    <row r="26" spans="1:18">
      <c r="A26" s="141" t="str">
        <f>'Crisis Indicator Data'!A23</f>
        <v>Multiple crises in Djibouti</v>
      </c>
      <c r="B26" s="142" t="str">
        <f>'Crisis Indicator Data'!B23</f>
        <v>International Displacement,Drought/drier conditions</v>
      </c>
      <c r="C26" s="142" t="str">
        <f>'Crisis Indicator Data'!C23</f>
        <v>DJI001</v>
      </c>
      <c r="D26" s="142" t="str">
        <f>'Crisis Indicator Data'!D23</f>
        <v>Djibouti</v>
      </c>
      <c r="E26" s="142" t="str">
        <f>'Crisis Indicator Data'!E23</f>
        <v>DJI</v>
      </c>
      <c r="F26" s="150">
        <f>IF('Crisis Indicator Data'!Q23="x","x",('Crisis Indicator Data'!Q23/1000000))</f>
        <v>0.39600000000000002</v>
      </c>
      <c r="G26" s="150">
        <f>IF('Crisis Indicator Data'!R23="x","x",('Crisis Indicator Data'!R23/1000000))</f>
        <v>0.442</v>
      </c>
      <c r="H26" s="150">
        <f>IF('Crisis Indicator Data'!S23="x","x",('Crisis Indicator Data'!S23/1000000))</f>
        <v>0.24</v>
      </c>
      <c r="I26" s="150">
        <f>IF('Crisis Indicator Data'!T23="x","x",('Crisis Indicator Data'!T23/1000000))</f>
        <v>0.03</v>
      </c>
      <c r="J26" s="150">
        <f>IF('Crisis Indicator Data'!U23="x","x",('Crisis Indicator Data'!U23/1000000))</f>
        <v>0</v>
      </c>
      <c r="K26" s="227">
        <f t="shared" si="0"/>
        <v>4.7712125471966225</v>
      </c>
      <c r="L26" s="140">
        <f>IF(F26="x","x",(F26*1000000/VLOOKUP($C26,'Crisis Indicator Data'!$C$3:$H$198,5,FALSE)))</f>
        <v>0.35740072202166068</v>
      </c>
      <c r="M26" s="140">
        <f>IF(G26="x","x",(G26*1000000/VLOOKUP($C26,'Crisis Indicator Data'!$C$3:$H$198,5,FALSE)))</f>
        <v>0.39891696750902528</v>
      </c>
      <c r="N26" s="140">
        <f>IF(H26="x","x",(H26*1000000/VLOOKUP($C26,'Crisis Indicator Data'!$C$3:$H$198,5,FALSE)))</f>
        <v>0.21660649819494585</v>
      </c>
      <c r="O26" s="140">
        <f>IF(I26="x","x",(I26*1000000/VLOOKUP($C26,'Crisis Indicator Data'!$C$3:$H$198,5,FALSE)))</f>
        <v>2.7075812274368231E-2</v>
      </c>
      <c r="P26" s="140">
        <f>IF(J26="x","x",(J26*1000000/VLOOKUP($C26,'Crisis Indicator Data'!$C$3:$H$198,5,FALSE)))</f>
        <v>0</v>
      </c>
      <c r="Q26" s="220">
        <f t="shared" si="1"/>
        <v>7.0830324909747278</v>
      </c>
      <c r="R26" s="220">
        <f t="shared" si="2"/>
        <v>5.9271225190856747</v>
      </c>
    </row>
    <row r="27" spans="1:18">
      <c r="A27" s="141" t="str">
        <f>'Crisis Indicator Data'!A24</f>
        <v>International Displacement to Djibouti</v>
      </c>
      <c r="B27" s="142" t="str">
        <f>'Crisis Indicator Data'!B24</f>
        <v>International Displacement</v>
      </c>
      <c r="C27" s="142" t="str">
        <f>'Crisis Indicator Data'!C24</f>
        <v>DJI002</v>
      </c>
      <c r="D27" s="142" t="str">
        <f>'Crisis Indicator Data'!D24</f>
        <v>Djibouti</v>
      </c>
      <c r="E27" s="142" t="str">
        <f>'Crisis Indicator Data'!E24</f>
        <v>DJI</v>
      </c>
      <c r="F27" s="150">
        <f>IF('Crisis Indicator Data'!Q24="x","x",('Crisis Indicator Data'!Q24/1000000))</f>
        <v>7.2999999999999995E-2</v>
      </c>
      <c r="G27" s="150">
        <f>IF('Crisis Indicator Data'!R24="x","x",('Crisis Indicator Data'!R24/1000000))</f>
        <v>0</v>
      </c>
      <c r="H27" s="150">
        <f>IF('Crisis Indicator Data'!S24="x","x",('Crisis Indicator Data'!S24/1000000))</f>
        <v>2.5000000000000001E-2</v>
      </c>
      <c r="I27" s="150">
        <f>IF('Crisis Indicator Data'!T24="x","x",('Crisis Indicator Data'!T24/1000000))</f>
        <v>1.0999999999999999E-2</v>
      </c>
      <c r="J27" s="150">
        <f>IF('Crisis Indicator Data'!U24="x","x",('Crisis Indicator Data'!U24/1000000))</f>
        <v>0</v>
      </c>
      <c r="K27" s="227">
        <f t="shared" si="0"/>
        <v>1.8543416692242918</v>
      </c>
      <c r="L27" s="140">
        <f>IF(F27="x","x",(F27*1000000/VLOOKUP($C27,'Crisis Indicator Data'!$C$3:$H$198,5,FALSE)))</f>
        <v>0.66363636363636369</v>
      </c>
      <c r="M27" s="140">
        <f>IF(G27="x","x",(G27*1000000/VLOOKUP($C27,'Crisis Indicator Data'!$C$3:$H$198,5,FALSE)))</f>
        <v>0</v>
      </c>
      <c r="N27" s="140">
        <f>IF(H27="x","x",(H27*1000000/VLOOKUP($C27,'Crisis Indicator Data'!$C$3:$H$198,5,FALSE)))</f>
        <v>0.22727272727272727</v>
      </c>
      <c r="O27" s="140">
        <f>IF(I27="x","x",(I27*1000000/VLOOKUP($C27,'Crisis Indicator Data'!$C$3:$H$198,5,FALSE)))</f>
        <v>0.1</v>
      </c>
      <c r="P27" s="140">
        <f>IF(J27="x","x",(J27*1000000/VLOOKUP($C27,'Crisis Indicator Data'!$C$3:$H$198,5,FALSE)))</f>
        <v>0</v>
      </c>
      <c r="Q27" s="220">
        <f t="shared" si="1"/>
        <v>8</v>
      </c>
      <c r="R27" s="220">
        <f t="shared" si="2"/>
        <v>4.9271708346121459</v>
      </c>
    </row>
    <row r="28" spans="1:18">
      <c r="A28" s="141" t="str">
        <f>'Crisis Indicator Data'!A25</f>
        <v>Drought in Djibouti</v>
      </c>
      <c r="B28" s="142" t="str">
        <f>'Crisis Indicator Data'!B25</f>
        <v>Drought/drier conditions</v>
      </c>
      <c r="C28" s="142" t="str">
        <f>'Crisis Indicator Data'!C25</f>
        <v>DJI003</v>
      </c>
      <c r="D28" s="142" t="str">
        <f>'Crisis Indicator Data'!D25</f>
        <v>Djibouti</v>
      </c>
      <c r="E28" s="142" t="str">
        <f>'Crisis Indicator Data'!E25</f>
        <v>DJI</v>
      </c>
      <c r="F28" s="150">
        <f>IF('Crisis Indicator Data'!Q25="x","x",('Crisis Indicator Data'!Q25/1000000))</f>
        <v>0.32300000000000001</v>
      </c>
      <c r="G28" s="150">
        <f>IF('Crisis Indicator Data'!R25="x","x",('Crisis Indicator Data'!R25/1000000))</f>
        <v>0.442</v>
      </c>
      <c r="H28" s="150">
        <f>IF('Crisis Indicator Data'!S25="x","x",('Crisis Indicator Data'!S25/1000000))</f>
        <v>0.215</v>
      </c>
      <c r="I28" s="150">
        <f>IF('Crisis Indicator Data'!T25="x","x",('Crisis Indicator Data'!T25/1000000))</f>
        <v>1.7999999999999999E-2</v>
      </c>
      <c r="J28" s="150">
        <f>IF('Crisis Indicator Data'!U25="x","x",('Crisis Indicator Data'!U25/1000000))</f>
        <v>0</v>
      </c>
      <c r="K28" s="227">
        <f t="shared" si="0"/>
        <v>4.557853070086729</v>
      </c>
      <c r="L28" s="140">
        <f>IF(F28="x","x",(F28*1000000/VLOOKUP($C28,'Crisis Indicator Data'!$C$3:$H$198,5,FALSE)))</f>
        <v>0.32364729458917835</v>
      </c>
      <c r="M28" s="140">
        <f>IF(G28="x","x",(G28*1000000/VLOOKUP($C28,'Crisis Indicator Data'!$C$3:$H$198,5,FALSE)))</f>
        <v>0.44288577154308617</v>
      </c>
      <c r="N28" s="140">
        <f>IF(H28="x","x",(H28*1000000/VLOOKUP($C28,'Crisis Indicator Data'!$C$3:$H$198,5,FALSE)))</f>
        <v>0.21543086172344689</v>
      </c>
      <c r="O28" s="140">
        <f>IF(I28="x","x",(I28*1000000/VLOOKUP($C28,'Crisis Indicator Data'!$C$3:$H$198,5,FALSE)))</f>
        <v>1.8036072144288578E-2</v>
      </c>
      <c r="P28" s="140">
        <f>IF(J28="x","x",(J28*1000000/VLOOKUP($C28,'Crisis Indicator Data'!$C$3:$H$198,5,FALSE)))</f>
        <v>0</v>
      </c>
      <c r="Q28" s="220">
        <f t="shared" si="1"/>
        <v>6.7214428857715447</v>
      </c>
      <c r="R28" s="220">
        <f t="shared" si="2"/>
        <v>5.6396479779291369</v>
      </c>
    </row>
    <row r="29" spans="1:18">
      <c r="A29" s="141" t="str">
        <f>'Crisis Indicator Data'!A26</f>
        <v>Displacement from Venezuela to Dominican Republic</v>
      </c>
      <c r="B29" s="142" t="str">
        <f>'Crisis Indicator Data'!B26</f>
        <v>International Displacement</v>
      </c>
      <c r="C29" s="142" t="str">
        <f>'Crisis Indicator Data'!C26</f>
        <v>DOM002</v>
      </c>
      <c r="D29" s="142" t="str">
        <f>'Crisis Indicator Data'!D26</f>
        <v>Dominican Republic</v>
      </c>
      <c r="E29" s="142" t="str">
        <f>'Crisis Indicator Data'!E26</f>
        <v>DOM</v>
      </c>
      <c r="F29" s="150">
        <f>IF('Crisis Indicator Data'!Q26="x","x",('Crisis Indicator Data'!Q26/1000000))</f>
        <v>11.382999999999999</v>
      </c>
      <c r="G29" s="150">
        <f>IF('Crisis Indicator Data'!R26="x","x",('Crisis Indicator Data'!R26/1000000))</f>
        <v>4.7E-2</v>
      </c>
      <c r="H29" s="150">
        <f>IF('Crisis Indicator Data'!S26="x","x",('Crisis Indicator Data'!S26/1000000))</f>
        <v>7.0000000000000007E-2</v>
      </c>
      <c r="I29" s="150" t="str">
        <f>IF('Crisis Indicator Data'!T26="x","x",('Crisis Indicator Data'!T26/1000000))</f>
        <v>x</v>
      </c>
      <c r="J29" s="150" t="str">
        <f>IF('Crisis Indicator Data'!U26="x","x",('Crisis Indicator Data'!U26/1000000))</f>
        <v>x</v>
      </c>
      <c r="K29" s="227">
        <f t="shared" si="0"/>
        <v>2.8169934667141892</v>
      </c>
      <c r="L29" s="140">
        <f>IF(F29="x","x",(F29*1000000/VLOOKUP($C29,'Crisis Indicator Data'!$C$3:$H$198,5,FALSE)))</f>
        <v>0.98982608695652174</v>
      </c>
      <c r="M29" s="140">
        <f>IF(G29="x","x",(G29*1000000/VLOOKUP($C29,'Crisis Indicator Data'!$C$3:$H$198,5,FALSE)))</f>
        <v>4.0869565217391303E-3</v>
      </c>
      <c r="N29" s="140">
        <f>IF(H29="x","x",(H29*1000000/VLOOKUP($C29,'Crisis Indicator Data'!$C$3:$H$198,5,FALSE)))</f>
        <v>6.0869565217391303E-3</v>
      </c>
      <c r="O29" s="140" t="str">
        <f>IF(I29="x","x",(I29*1000000/VLOOKUP($C29,'Crisis Indicator Data'!$C$3:$H$198,5,FALSE)))</f>
        <v>x</v>
      </c>
      <c r="P29" s="140" t="str">
        <f>IF(J29="x","x",(J29*1000000/VLOOKUP($C29,'Crisis Indicator Data'!$C$3:$H$198,5,FALSE)))</f>
        <v>x</v>
      </c>
      <c r="Q29" s="220">
        <f t="shared" si="1"/>
        <v>2.6504347826086954</v>
      </c>
      <c r="R29" s="220">
        <f t="shared" si="2"/>
        <v>2.733714124661442</v>
      </c>
    </row>
    <row r="30" spans="1:18">
      <c r="A30" s="141" t="str">
        <f>'Crisis Indicator Data'!A27</f>
        <v>International displacement to Algeria</v>
      </c>
      <c r="B30" s="142" t="str">
        <f>'Crisis Indicator Data'!B27</f>
        <v>International Displacement</v>
      </c>
      <c r="C30" s="142" t="str">
        <f>'Crisis Indicator Data'!C27</f>
        <v>DZA002</v>
      </c>
      <c r="D30" s="142" t="str">
        <f>'Crisis Indicator Data'!D27</f>
        <v>Algeria</v>
      </c>
      <c r="E30" s="142" t="str">
        <f>'Crisis Indicator Data'!E27</f>
        <v>DZA</v>
      </c>
      <c r="F30" s="150">
        <f>IF('Crisis Indicator Data'!Q27="x","x",('Crisis Indicator Data'!Q27/1000000))</f>
        <v>47.756</v>
      </c>
      <c r="G30" s="150">
        <f>IF('Crisis Indicator Data'!R27="x","x",('Crisis Indicator Data'!R27/1000000))</f>
        <v>0</v>
      </c>
      <c r="H30" s="150">
        <f>IF('Crisis Indicator Data'!S27="x","x",('Crisis Indicator Data'!S27/1000000))</f>
        <v>0.27200000000000002</v>
      </c>
      <c r="I30" s="150" t="str">
        <f>IF('Crisis Indicator Data'!T27="x","x",('Crisis Indicator Data'!T27/1000000))</f>
        <v>x</v>
      </c>
      <c r="J30" s="150" t="str">
        <f>IF('Crisis Indicator Data'!U27="x","x",('Crisis Indicator Data'!U27/1000000))</f>
        <v>x</v>
      </c>
      <c r="K30" s="227">
        <f t="shared" si="0"/>
        <v>4.7818963467806643</v>
      </c>
      <c r="L30" s="140">
        <f>IF(F30="x","x",(F30*1000000/VLOOKUP($C30,'Crisis Indicator Data'!$C$3:$H$198,5,FALSE)))</f>
        <v>0.99433663696177232</v>
      </c>
      <c r="M30" s="140">
        <f>IF(G30="x","x",(G30*1000000/VLOOKUP($C30,'Crisis Indicator Data'!$C$3:$H$198,5,FALSE)))</f>
        <v>0</v>
      </c>
      <c r="N30" s="140">
        <f>IF(H30="x","x",(H30*1000000/VLOOKUP($C30,'Crisis Indicator Data'!$C$3:$H$198,5,FALSE)))</f>
        <v>5.6633630382277008E-3</v>
      </c>
      <c r="O30" s="140" t="str">
        <f>IF(I30="x","x",(I30*1000000/VLOOKUP($C30,'Crisis Indicator Data'!$C$3:$H$198,5,FALSE)))</f>
        <v>x</v>
      </c>
      <c r="P30" s="140" t="str">
        <f>IF(J30="x","x",(J30*1000000/VLOOKUP($C30,'Crisis Indicator Data'!$C$3:$H$198,5,FALSE)))</f>
        <v>x</v>
      </c>
      <c r="Q30" s="220">
        <f t="shared" si="1"/>
        <v>2.4530690430582158</v>
      </c>
      <c r="R30" s="220">
        <f t="shared" si="2"/>
        <v>3.6174826949194401</v>
      </c>
    </row>
    <row r="31" spans="1:18">
      <c r="A31" s="141" t="str">
        <f>'Crisis Indicator Data'!A28</f>
        <v>Displacement of Sahrawi refugees to Tindouf</v>
      </c>
      <c r="B31" s="142" t="str">
        <f>'Crisis Indicator Data'!B28</f>
        <v>International Displacement</v>
      </c>
      <c r="C31" s="142" t="str">
        <f>'Crisis Indicator Data'!C28</f>
        <v>DZA003</v>
      </c>
      <c r="D31" s="142" t="str">
        <f>'Crisis Indicator Data'!D28</f>
        <v>Algeria</v>
      </c>
      <c r="E31" s="142" t="str">
        <f>'Crisis Indicator Data'!E28</f>
        <v>DZA</v>
      </c>
      <c r="F31" s="150">
        <f>IF('Crisis Indicator Data'!Q28="x","x",('Crisis Indicator Data'!Q28/1000000))</f>
        <v>9.8000000000000004E-2</v>
      </c>
      <c r="G31" s="150">
        <f>IF('Crisis Indicator Data'!R28="x","x",('Crisis Indicator Data'!R28/1000000))</f>
        <v>0</v>
      </c>
      <c r="H31" s="150">
        <f>IF('Crisis Indicator Data'!S28="x","x",('Crisis Indicator Data'!S28/1000000))</f>
        <v>6.2E-2</v>
      </c>
      <c r="I31" s="150">
        <f>IF('Crisis Indicator Data'!T28="x","x",('Crisis Indicator Data'!T28/1000000))</f>
        <v>0.111</v>
      </c>
      <c r="J31" s="150" t="str">
        <f>IF('Crisis Indicator Data'!U28="x","x",('Crisis Indicator Data'!U28/1000000))</f>
        <v>x</v>
      </c>
      <c r="K31" s="227">
        <f t="shared" si="0"/>
        <v>4.1268203437626507</v>
      </c>
      <c r="L31" s="140">
        <f>IF(F31="x","x",(F31*1000000/VLOOKUP($C31,'Crisis Indicator Data'!$C$3:$H$198,5,FALSE)))</f>
        <v>0.36162361623616235</v>
      </c>
      <c r="M31" s="140">
        <f>IF(G31="x","x",(G31*1000000/VLOOKUP($C31,'Crisis Indicator Data'!$C$3:$H$198,5,FALSE)))</f>
        <v>0</v>
      </c>
      <c r="N31" s="140">
        <f>IF(H31="x","x",(H31*1000000/VLOOKUP($C31,'Crisis Indicator Data'!$C$3:$H$198,5,FALSE)))</f>
        <v>0.22878228782287824</v>
      </c>
      <c r="O31" s="140">
        <f>IF(I31="x","x",(I31*1000000/VLOOKUP($C31,'Crisis Indicator Data'!$C$3:$H$198,5,FALSE)))</f>
        <v>0.40959409594095941</v>
      </c>
      <c r="P31" s="140" t="str">
        <f>IF(J31="x","x",(J31*1000000/VLOOKUP($C31,'Crisis Indicator Data'!$C$3:$H$198,5,FALSE)))</f>
        <v>x</v>
      </c>
      <c r="Q31" s="220">
        <f t="shared" si="1"/>
        <v>8</v>
      </c>
      <c r="R31" s="220">
        <f t="shared" si="2"/>
        <v>6.0634101718813254</v>
      </c>
    </row>
    <row r="32" spans="1:18">
      <c r="A32" s="141" t="str">
        <f>'Crisis Indicator Data'!A29</f>
        <v>Multiple crises in Algeria</v>
      </c>
      <c r="B32" s="142" t="str">
        <f>'Crisis Indicator Data'!B29</f>
        <v>International Displacement</v>
      </c>
      <c r="C32" s="142" t="str">
        <f>'Crisis Indicator Data'!C29</f>
        <v>DZA004</v>
      </c>
      <c r="D32" s="142" t="str">
        <f>'Crisis Indicator Data'!D29</f>
        <v>Algeria</v>
      </c>
      <c r="E32" s="142" t="str">
        <f>'Crisis Indicator Data'!E29</f>
        <v>DZA</v>
      </c>
      <c r="F32" s="150">
        <f>IF('Crisis Indicator Data'!Q29="x","x",('Crisis Indicator Data'!Q29/1000000))</f>
        <v>47.582000000000001</v>
      </c>
      <c r="G32" s="150">
        <f>IF('Crisis Indicator Data'!R29="x","x",('Crisis Indicator Data'!R29/1000000))</f>
        <v>0</v>
      </c>
      <c r="H32" s="150">
        <f>IF('Crisis Indicator Data'!S29="x","x",('Crisis Indicator Data'!S29/1000000))</f>
        <v>0.33500000000000002</v>
      </c>
      <c r="I32" s="150">
        <f>IF('Crisis Indicator Data'!T29="x","x",('Crisis Indicator Data'!T29/1000000))</f>
        <v>0.111</v>
      </c>
      <c r="J32" s="150" t="str">
        <f>IF('Crisis Indicator Data'!U29="x","x",('Crisis Indicator Data'!U29/1000000))</f>
        <v>x</v>
      </c>
      <c r="K32" s="227">
        <f t="shared" si="0"/>
        <v>5.4977828623738061</v>
      </c>
      <c r="L32" s="140">
        <f>IF(F32="x","x",(F32*1000000/VLOOKUP($C32,'Crisis Indicator Data'!$C$3:$H$198,5,FALSE)))</f>
        <v>0.99071375031231779</v>
      </c>
      <c r="M32" s="140">
        <f>IF(G32="x","x",(G32*1000000/VLOOKUP($C32,'Crisis Indicator Data'!$C$3:$H$198,5,FALSE)))</f>
        <v>0</v>
      </c>
      <c r="N32" s="140">
        <f>IF(H32="x","x",(H32*1000000/VLOOKUP($C32,'Crisis Indicator Data'!$C$3:$H$198,5,FALSE)))</f>
        <v>6.9750978595819104E-3</v>
      </c>
      <c r="O32" s="140">
        <f>IF(I32="x","x",(I32*1000000/VLOOKUP($C32,'Crisis Indicator Data'!$C$3:$H$198,5,FALSE)))</f>
        <v>2.311151828100275E-3</v>
      </c>
      <c r="P32" s="140" t="str">
        <f>IF(J32="x","x",(J32*1000000/VLOOKUP($C32,'Crisis Indicator Data'!$C$3:$H$198,5,FALSE)))</f>
        <v>x</v>
      </c>
      <c r="Q32" s="220">
        <f t="shared" si="1"/>
        <v>2.835346048138585</v>
      </c>
      <c r="R32" s="220">
        <f t="shared" si="2"/>
        <v>4.1665644552561956</v>
      </c>
    </row>
    <row r="33" spans="1:18">
      <c r="A33" s="141" t="str">
        <f>'Crisis Indicator Data'!A30</f>
        <v>Multiple crises in Ecuador</v>
      </c>
      <c r="B33" s="142" t="str">
        <f>'Crisis Indicator Data'!B30</f>
        <v>International Displacement,Conflict/ Violence,Floods</v>
      </c>
      <c r="C33" s="142" t="str">
        <f>'Crisis Indicator Data'!C30</f>
        <v>ECU001</v>
      </c>
      <c r="D33" s="142" t="str">
        <f>'Crisis Indicator Data'!D30</f>
        <v>Ecuador</v>
      </c>
      <c r="E33" s="142" t="str">
        <f>'Crisis Indicator Data'!E30</f>
        <v>ECU</v>
      </c>
      <c r="F33" s="150">
        <f>IF('Crisis Indicator Data'!Q30="x","x",('Crisis Indicator Data'!Q30/1000000))</f>
        <v>9.8510000000000009</v>
      </c>
      <c r="G33" s="150">
        <f>IF('Crisis Indicator Data'!R30="x","x",('Crisis Indicator Data'!R30/1000000))</f>
        <v>5.4960000000000004</v>
      </c>
      <c r="H33" s="150">
        <f>IF('Crisis Indicator Data'!S30="x","x",('Crisis Indicator Data'!S30/1000000))</f>
        <v>2.9750000000000001</v>
      </c>
      <c r="I33" s="150">
        <f>IF('Crisis Indicator Data'!T30="x","x",('Crisis Indicator Data'!T30/1000000))</f>
        <v>9.5000000000000001E-2</v>
      </c>
      <c r="J33" s="150">
        <f>IF('Crisis Indicator Data'!U30="x","x",('Crisis Indicator Data'!U30/1000000))</f>
        <v>0</v>
      </c>
      <c r="K33" s="227">
        <f t="shared" si="0"/>
        <v>8.2904612515906226</v>
      </c>
      <c r="L33" s="140">
        <f>IF(F33="x","x",(F33*1000000/VLOOKUP($C33,'Crisis Indicator Data'!$C$3:$H$198,5,FALSE)))</f>
        <v>0.53491529105125979</v>
      </c>
      <c r="M33" s="140">
        <f>IF(G33="x","x",(G33*1000000/VLOOKUP($C33,'Crisis Indicator Data'!$C$3:$H$198,5,FALSE)))</f>
        <v>0.29843614248479583</v>
      </c>
      <c r="N33" s="140">
        <f>IF(H33="x","x",(H33*1000000/VLOOKUP($C33,'Crisis Indicator Data'!$C$3:$H$198,5,FALSE)))</f>
        <v>0.16154430929626412</v>
      </c>
      <c r="O33" s="140">
        <f>IF(I33="x","x",(I33*1000000/VLOOKUP($C33,'Crisis Indicator Data'!$C$3:$H$198,5,FALSE)))</f>
        <v>5.1585577758470891E-3</v>
      </c>
      <c r="P33" s="140">
        <f>IF(J33="x","x",(J33*1000000/VLOOKUP($C33,'Crisis Indicator Data'!$C$3:$H$198,5,FALSE)))</f>
        <v>0</v>
      </c>
      <c r="Q33" s="220">
        <f t="shared" si="1"/>
        <v>6.2063423110338833</v>
      </c>
      <c r="R33" s="220">
        <f t="shared" si="2"/>
        <v>7.2484017813122534</v>
      </c>
    </row>
    <row r="34" spans="1:18">
      <c r="A34" s="141" t="str">
        <f>'Crisis Indicator Data'!A31</f>
        <v>Displacement from Venezuela to Ecuador</v>
      </c>
      <c r="B34" s="142" t="str">
        <f>'Crisis Indicator Data'!B31</f>
        <v>International Displacement</v>
      </c>
      <c r="C34" s="142" t="str">
        <f>'Crisis Indicator Data'!C31</f>
        <v>ECU002</v>
      </c>
      <c r="D34" s="142" t="str">
        <f>'Crisis Indicator Data'!D31</f>
        <v>Ecuador</v>
      </c>
      <c r="E34" s="142" t="str">
        <f>'Crisis Indicator Data'!E31</f>
        <v>ECU</v>
      </c>
      <c r="F34" s="150">
        <f>IF('Crisis Indicator Data'!Q31="x","x",('Crisis Indicator Data'!Q31/1000000))</f>
        <v>11.233000000000001</v>
      </c>
      <c r="G34" s="150">
        <f>IF('Crisis Indicator Data'!R31="x","x",('Crisis Indicator Data'!R31/1000000))</f>
        <v>0.379</v>
      </c>
      <c r="H34" s="150">
        <f>IF('Crisis Indicator Data'!S31="x","x",('Crisis Indicator Data'!S31/1000000))</f>
        <v>0.499</v>
      </c>
      <c r="I34" s="150">
        <f>IF('Crisis Indicator Data'!T31="x","x",('Crisis Indicator Data'!T31/1000000))</f>
        <v>7.0000000000000001E-3</v>
      </c>
      <c r="J34" s="150">
        <f>IF('Crisis Indicator Data'!U31="x","x",('Crisis Indicator Data'!U31/1000000))</f>
        <v>0</v>
      </c>
      <c r="K34" s="227">
        <f t="shared" si="0"/>
        <v>5.6805017227993293</v>
      </c>
      <c r="L34" s="140">
        <f>IF(F34="x","x",(F34*1000000/VLOOKUP($C34,'Crisis Indicator Data'!$C$3:$H$198,5,FALSE)))</f>
        <v>0.92704464801518527</v>
      </c>
      <c r="M34" s="140">
        <f>IF(G34="x","x",(G34*1000000/VLOOKUP($C34,'Crisis Indicator Data'!$C$3:$H$198,5,FALSE)))</f>
        <v>3.1278369233308574E-2</v>
      </c>
      <c r="N34" s="140">
        <f>IF(H34="x","x",(H34*1000000/VLOOKUP($C34,'Crisis Indicator Data'!$C$3:$H$198,5,FALSE)))</f>
        <v>4.1181810679211027E-2</v>
      </c>
      <c r="O34" s="140">
        <f>IF(I34="x","x",(I34*1000000/VLOOKUP($C34,'Crisis Indicator Data'!$C$3:$H$198,5,FALSE)))</f>
        <v>5.7770075101097628E-4</v>
      </c>
      <c r="P34" s="140">
        <f>IF(J34="x","x",(J34*1000000/VLOOKUP($C34,'Crisis Indicator Data'!$C$3:$H$198,5,FALSE)))</f>
        <v>0</v>
      </c>
      <c r="Q34" s="220">
        <f t="shared" si="1"/>
        <v>5.6934884872493186</v>
      </c>
      <c r="R34" s="220">
        <f t="shared" si="2"/>
        <v>5.6869951050243239</v>
      </c>
    </row>
    <row r="35" spans="1:18">
      <c r="A35" s="141" t="str">
        <f>'Crisis Indicator Data'!A32</f>
        <v>Conflict, violence and Climatic Shocks in Ecuador</v>
      </c>
      <c r="B35" s="142" t="str">
        <f>'Crisis Indicator Data'!B32</f>
        <v>Conflict/ Violence,Floods,Drought/drier conditions</v>
      </c>
      <c r="C35" s="142" t="str">
        <f>'Crisis Indicator Data'!C32</f>
        <v>ECU005</v>
      </c>
      <c r="D35" s="142" t="str">
        <f>'Crisis Indicator Data'!D32</f>
        <v>Ecuador</v>
      </c>
      <c r="E35" s="142" t="str">
        <f>'Crisis Indicator Data'!E32</f>
        <v>ECU</v>
      </c>
      <c r="F35" s="151">
        <f>IF('Crisis Indicator Data'!Q32="x","x",('Crisis Indicator Data'!Q32/1000000))</f>
        <v>10.459</v>
      </c>
      <c r="G35" s="151">
        <f>IF('Crisis Indicator Data'!R32="x","x",('Crisis Indicator Data'!R32/1000000))</f>
        <v>5.19</v>
      </c>
      <c r="H35" s="151">
        <f>IF('Crisis Indicator Data'!S32="x","x",('Crisis Indicator Data'!S32/1000000))</f>
        <v>2.476</v>
      </c>
      <c r="I35" s="151">
        <f>IF('Crisis Indicator Data'!T32="x","x",('Crisis Indicator Data'!T32/1000000))</f>
        <v>8.8999999999999996E-2</v>
      </c>
      <c r="J35" s="151">
        <f>IF('Crisis Indicator Data'!U32="x","x",('Crisis Indicator Data'!U32/1000000))</f>
        <v>0</v>
      </c>
      <c r="K35" s="227">
        <f t="shared" si="0"/>
        <v>8.0302912314927841</v>
      </c>
      <c r="L35" s="140">
        <f>IF(F35="x","x",(F35*1000000/VLOOKUP($C35,'Crisis Indicator Data'!$C$3:$H$198,5,FALSE)))</f>
        <v>0.57422861535082903</v>
      </c>
      <c r="M35" s="140">
        <f>IF(G35="x","x",(G35*1000000/VLOOKUP($C35,'Crisis Indicator Data'!$C$3:$H$198,5,FALSE)))</f>
        <v>0.28494564620621499</v>
      </c>
      <c r="N35" s="140">
        <f>IF(H35="x","x",(H35*1000000/VLOOKUP($C35,'Crisis Indicator Data'!$C$3:$H$198,5,FALSE)))</f>
        <v>0.13593938728450641</v>
      </c>
      <c r="O35" s="140">
        <f>IF(I35="x","x",(I35*1000000/VLOOKUP($C35,'Crisis Indicator Data'!$C$3:$H$198,5,FALSE)))</f>
        <v>4.886351158449544E-3</v>
      </c>
      <c r="P35" s="140">
        <f>IF(J35="x","x",(J35*1000000/VLOOKUP($C35,'Crisis Indicator Data'!$C$3:$H$198,5,FALSE)))</f>
        <v>0</v>
      </c>
      <c r="Q35" s="220">
        <f t="shared" si="1"/>
        <v>6.1954540463379821</v>
      </c>
      <c r="R35" s="220">
        <f t="shared" si="2"/>
        <v>7.1128726389153831</v>
      </c>
    </row>
    <row r="36" spans="1:18">
      <c r="A36" s="141" t="str">
        <f>'Crisis Indicator Data'!A33</f>
        <v>International displacement to Egypt</v>
      </c>
      <c r="B36" s="142" t="str">
        <f>'Crisis Indicator Data'!B33</f>
        <v>International Displacement</v>
      </c>
      <c r="C36" s="142" t="str">
        <f>'Crisis Indicator Data'!C33</f>
        <v>EGY004</v>
      </c>
      <c r="D36" s="142" t="str">
        <f>'Crisis Indicator Data'!D33</f>
        <v>Egypt</v>
      </c>
      <c r="E36" s="142" t="str">
        <f>'Crisis Indicator Data'!E33</f>
        <v>EGY</v>
      </c>
      <c r="F36" s="151">
        <f>IF('Crisis Indicator Data'!Q33="x","x",('Crisis Indicator Data'!Q33/1000000))</f>
        <v>23.837</v>
      </c>
      <c r="G36" s="151">
        <f>IF('Crisis Indicator Data'!R33="x","x",('Crisis Indicator Data'!R33/1000000))</f>
        <v>0</v>
      </c>
      <c r="H36" s="151">
        <f>IF('Crisis Indicator Data'!S33="x","x",('Crisis Indicator Data'!S33/1000000))</f>
        <v>1.4730000000000001</v>
      </c>
      <c r="I36" s="151" t="str">
        <f>IF('Crisis Indicator Data'!T33="x","x",('Crisis Indicator Data'!T33/1000000))</f>
        <v>x</v>
      </c>
      <c r="J36" s="151" t="str">
        <f>IF('Crisis Indicator Data'!U33="x","x",('Crisis Indicator Data'!U33/1000000))</f>
        <v>x</v>
      </c>
      <c r="K36" s="227">
        <f t="shared" si="0"/>
        <v>7.2273424894754372</v>
      </c>
      <c r="L36" s="140">
        <f>IF(F36="x","x",(F36*1000000/VLOOKUP($C36,'Crisis Indicator Data'!$C$3:$H$198,5,FALSE)))</f>
        <v>0.94180165942315286</v>
      </c>
      <c r="M36" s="140">
        <f>IF(G36="x","x",(G36*1000000/VLOOKUP($C36,'Crisis Indicator Data'!$C$3:$H$198,5,FALSE)))</f>
        <v>0</v>
      </c>
      <c r="N36" s="140">
        <f>IF(H36="x","x",(H36*1000000/VLOOKUP($C36,'Crisis Indicator Data'!$C$3:$H$198,5,FALSE)))</f>
        <v>5.8198340576847099E-2</v>
      </c>
      <c r="O36" s="140" t="str">
        <f>IF(I36="x","x",(I36*1000000/VLOOKUP($C36,'Crisis Indicator Data'!$C$3:$H$198,5,FALSE)))</f>
        <v>x</v>
      </c>
      <c r="P36" s="140" t="str">
        <f>IF(J36="x","x",(J36*1000000/VLOOKUP($C36,'Crisis Indicator Data'!$C$3:$H$198,5,FALSE)))</f>
        <v>x</v>
      </c>
      <c r="Q36" s="220">
        <f t="shared" si="1"/>
        <v>6.0000000000000009</v>
      </c>
      <c r="R36" s="220">
        <f t="shared" si="2"/>
        <v>6.6136712447377191</v>
      </c>
    </row>
    <row r="37" spans="1:18">
      <c r="A37" s="141" t="str">
        <f>'Crisis Indicator Data'!A34</f>
        <v>Complex crisis in Eritrea</v>
      </c>
      <c r="B37" s="142" t="str">
        <f>'Crisis Indicator Data'!B34</f>
        <v>International Displacement,Political/economic crisis</v>
      </c>
      <c r="C37" s="142" t="str">
        <f>'Crisis Indicator Data'!C34</f>
        <v>ERI001</v>
      </c>
      <c r="D37" s="142" t="str">
        <f>'Crisis Indicator Data'!D34</f>
        <v>Eritrea</v>
      </c>
      <c r="E37" s="142" t="str">
        <f>'Crisis Indicator Data'!E34</f>
        <v>ERI</v>
      </c>
      <c r="F37" s="151">
        <f>IF('Crisis Indicator Data'!Q34="x","x",('Crisis Indicator Data'!Q34/1000000))</f>
        <v>2.5070000000000001</v>
      </c>
      <c r="G37" s="151">
        <f>IF('Crisis Indicator Data'!R34="x","x",('Crisis Indicator Data'!R34/1000000))</f>
        <v>0</v>
      </c>
      <c r="H37" s="151">
        <f>IF('Crisis Indicator Data'!S34="x","x",('Crisis Indicator Data'!S34/1000000))</f>
        <v>1.1000000000000001</v>
      </c>
      <c r="I37" s="151" t="str">
        <f>IF('Crisis Indicator Data'!T34="x","x",('Crisis Indicator Data'!T34/1000000))</f>
        <v>x</v>
      </c>
      <c r="J37" s="151" t="str">
        <f>IF('Crisis Indicator Data'!U34="x","x",('Crisis Indicator Data'!U34/1000000))</f>
        <v>x</v>
      </c>
      <c r="K37" s="227">
        <f t="shared" si="0"/>
        <v>6.8046422838607512</v>
      </c>
      <c r="L37" s="140">
        <f>IF(F37="x","x",(F37*1000000/VLOOKUP($C37,'Crisis Indicator Data'!$C$3:$H$198,5,FALSE)))</f>
        <v>0.69503742722484063</v>
      </c>
      <c r="M37" s="140">
        <f>IF(G37="x","x",(G37*1000000/VLOOKUP($C37,'Crisis Indicator Data'!$C$3:$H$198,5,FALSE)))</f>
        <v>0</v>
      </c>
      <c r="N37" s="140">
        <f>IF(H37="x","x",(H37*1000000/VLOOKUP($C37,'Crisis Indicator Data'!$C$3:$H$198,5,FALSE)))</f>
        <v>0.30496257277515942</v>
      </c>
      <c r="O37" s="140" t="str">
        <f>IF(I37="x","x",(I37*1000000/VLOOKUP($C37,'Crisis Indicator Data'!$C$3:$H$198,5,FALSE)))</f>
        <v>x</v>
      </c>
      <c r="P37" s="140" t="str">
        <f>IF(J37="x","x",(J37*1000000/VLOOKUP($C37,'Crisis Indicator Data'!$C$3:$H$198,5,FALSE)))</f>
        <v>x</v>
      </c>
      <c r="Q37" s="220">
        <f t="shared" si="1"/>
        <v>6.0000000000000009</v>
      </c>
      <c r="R37" s="220">
        <f t="shared" si="2"/>
        <v>6.4023211419303756</v>
      </c>
    </row>
    <row r="38" spans="1:18">
      <c r="A38" s="141" t="str">
        <f>'Crisis Indicator Data'!A35</f>
        <v>International displacement to Spain</v>
      </c>
      <c r="B38" s="142" t="str">
        <f>'Crisis Indicator Data'!B35</f>
        <v>International Displacement</v>
      </c>
      <c r="C38" s="142" t="str">
        <f>'Crisis Indicator Data'!C35</f>
        <v>ESP002</v>
      </c>
      <c r="D38" s="142" t="str">
        <f>'Crisis Indicator Data'!D35</f>
        <v>Spain</v>
      </c>
      <c r="E38" s="142" t="str">
        <f>'Crisis Indicator Data'!E35</f>
        <v>ESP</v>
      </c>
      <c r="F38" s="151">
        <f>IF('Crisis Indicator Data'!Q35="x","x",('Crisis Indicator Data'!Q35/1000000))</f>
        <v>12.101000000000001</v>
      </c>
      <c r="G38" s="151">
        <f>IF('Crisis Indicator Data'!R35="x","x",('Crisis Indicator Data'!R35/1000000))</f>
        <v>0</v>
      </c>
      <c r="H38" s="151">
        <f>IF('Crisis Indicator Data'!S35="x","x",('Crisis Indicator Data'!S35/1000000))</f>
        <v>8.4000000000000005E-2</v>
      </c>
      <c r="I38" s="151">
        <f>IF('Crisis Indicator Data'!T35="x","x",('Crisis Indicator Data'!T35/1000000))</f>
        <v>0</v>
      </c>
      <c r="J38" s="151">
        <f>IF('Crisis Indicator Data'!U35="x","x",('Crisis Indicator Data'!U35/1000000))</f>
        <v>0</v>
      </c>
      <c r="K38" s="227">
        <f t="shared" ref="K38:K69" si="3">IF(H38="x","x",IF(SUM(H38:J38)=0,0,IF(LOG(SUM(H38:J38)*1000000)&lt;$K$4,0,IF(LOG(SUM(H38:J38)*1000000)&gt;$K$3,10,10-(K$3-LOG(SUM(H38:J38)*1000000))/(K$3-K$4)*10))))</f>
        <v>3.0809309535396068</v>
      </c>
      <c r="L38" s="140">
        <f>IF(F38="x","x",(F38*1000000/VLOOKUP($C38,'Crisis Indicator Data'!$C$3:$H$198,5,FALSE)))</f>
        <v>0.99310627821091502</v>
      </c>
      <c r="M38" s="140">
        <f>IF(G38="x","x",(G38*1000000/VLOOKUP($C38,'Crisis Indicator Data'!$C$3:$H$198,5,FALSE)))</f>
        <v>0</v>
      </c>
      <c r="N38" s="140">
        <f>IF(H38="x","x",(H38*1000000/VLOOKUP($C38,'Crisis Indicator Data'!$C$3:$H$198,5,FALSE)))</f>
        <v>6.8937217890849408E-3</v>
      </c>
      <c r="O38" s="140">
        <f>IF(I38="x","x",(I38*1000000/VLOOKUP($C38,'Crisis Indicator Data'!$C$3:$H$198,5,FALSE)))</f>
        <v>0</v>
      </c>
      <c r="P38" s="140">
        <f>IF(J38="x","x",(J38*1000000/VLOOKUP($C38,'Crisis Indicator Data'!$C$3:$H$198,5,FALSE)))</f>
        <v>0</v>
      </c>
      <c r="Q38" s="220">
        <f t="shared" ref="Q38:Q69" si="4">IF(N38="x","x",(IF(VALUE(SUBSTITUTE(P38,"x","0"))&gt;=$P$3, 5,
IF(VALUE(SUBSTITUTE(P38,"x","0"))+VALUE(SUBSTITUTE(O38,"x","0"))&gt;=$O$3, (VALUE(SUBSTITUTE(P38,"x","0"))*5 + ($O$3-VALUE(SUBSTITUTE(P38,"x","0")))*4)/(VALUE(SUBSTITUTE(P38,"x","0"))+($O$3-VALUE(SUBSTITUTE(P38,"x","0")))),
IF(VALUE(SUBSTITUTE(P38,"x","0"))+VALUE(SUBSTITUTE(O38,"x","0"))+VALUE(SUBSTITUTE(N38,"x","0"))&gt;=$N$3, (VALUE(SUBSTITUTE(P38,"x","0"))*5 + VALUE(SUBSTITUTE(O38,"x","0"))*4 + ($N$3-VALUE(SUBSTITUTE(P38,"x","0"))-VALUE(SUBSTITUTE(O38,"x","0")))*3)/(VALUE(SUBSTITUTE(P38,"x","0"))+VALUE(SUBSTITUTE(O38,"x","0"))+($N$3-VALUE(SUBSTITUTE(P38,"x","0"))-VALUE(SUBSTITUTE(O38,"x","0")))),
IF(VALUE(SUBSTITUTE(P38,"x","0"))+VALUE(SUBSTITUTE(O38,"x","0"))+VALUE(SUBSTITUTE(N38,"x","0"))+VALUE(SUBSTITUTE(M38,"x","0"))&gt;=$M$3, (VALUE(SUBSTITUTE(P38,"x","0"))*5 + VALUE(SUBSTITUTE(O38,"x","0"))*4 + VALUE(SUBSTITUTE(N38,"x","0"))*3 + ($M$3-VALUE(SUBSTITUTE(P38,"x","0"))-VALUE(SUBSTITUTE(O38,"x","0"))-VALUE(SUBSTITUTE(N38,"x","0")))*2)/(VALUE(SUBSTITUTE(P38,"x","0"))+VALUE(SUBSTITUTE(O38,"x","0"))+VALUE(SUBSTITUTE(N38,"x","0"))+($M$3-VALUE(SUBSTITUTE(P38,"x","0"))-VALUE(SUBSTITUTE(O38,"x","0"))-VALUE(SUBSTITUTE(N38,"x","0")))),
IF(VALUE(SUBSTITUTE(P38,"x","0"))+VALUE(SUBSTITUTE(O38,"x","0"))+VALUE(SUBSTITUTE(N38,"x","0"))+VALUE(SUBSTITUTE(M38,"x","0"))+VALUE(SUBSTITUTE(L38,"x","0"))&gt;=$L$3, (VALUE(SUBSTITUTE(P38,"x","0"))*5 + VALUE(SUBSTITUTE(O38,"x","0"))*4 + VALUE(SUBSTITUTE(N38,"x","0"))*3 + VALUE(SUBSTITUTE(M38,"x","0"))*2 + ($L$3-VALUE(SUBSTITUTE(P38,"x","0"))-VALUE(SUBSTITUTE(O38,"x","0"))-VALUE(SUBSTITUTE(N38,"x","0"))-VALUE(SUBSTITUTE(M38,"x","0")))*1)/(VALUE(SUBSTITUTE(P38,"x","0"))+VALUE(SUBSTITUTE(O38,"x","0"))+VALUE(SUBSTITUTE(N38,"x","0"))+VALUE(SUBSTITUTE(M38,"x","0"))+($L$3-VALUE(SUBSTITUTE(P38,"x","0"))-VALUE(SUBSTITUTE(O38,"x","0"))-VALUE(SUBSTITUTE(N38,"x","0"))-VALUE(SUBSTITUTE(M38,"x","0")))),
1)
)
)
)
))*2)</f>
        <v>2.5514977431267947</v>
      </c>
      <c r="R38" s="220">
        <f t="shared" ref="R38:R69" si="5">IF(Q38="x","x",(AVERAGE(K38,Q38)))</f>
        <v>2.8162143483332009</v>
      </c>
    </row>
    <row r="39" spans="1:18">
      <c r="A39" s="141" t="str">
        <f>'Crisis Indicator Data'!A36</f>
        <v>Multiple crises in Ethiopia</v>
      </c>
      <c r="B39" s="142" t="str">
        <f>'Crisis Indicator Data'!B36</f>
        <v>International Displacement,Conflict/ Violence,Drought/drier conditions,Floods,Political/economic crisis</v>
      </c>
      <c r="C39" s="142" t="str">
        <f>'Crisis Indicator Data'!C36</f>
        <v>ETH001</v>
      </c>
      <c r="D39" s="142" t="str">
        <f>'Crisis Indicator Data'!D36</f>
        <v>Ethiopia</v>
      </c>
      <c r="E39" s="142" t="str">
        <f>'Crisis Indicator Data'!E36</f>
        <v>ETH</v>
      </c>
      <c r="F39" s="151">
        <f>IF('Crisis Indicator Data'!Q36="x","x",('Crisis Indicator Data'!Q36/1000000))</f>
        <v>0</v>
      </c>
      <c r="G39" s="151">
        <f>IF('Crisis Indicator Data'!R36="x","x",('Crisis Indicator Data'!R36/1000000))</f>
        <v>122.328</v>
      </c>
      <c r="H39" s="151">
        <f>IF('Crisis Indicator Data'!S36="x","x",('Crisis Indicator Data'!S36/1000000))</f>
        <v>16.574000000000002</v>
      </c>
      <c r="I39" s="151" t="str">
        <f>IF('Crisis Indicator Data'!T36="x","x",('Crisis Indicator Data'!T36/1000000))</f>
        <v>x</v>
      </c>
      <c r="J39" s="151" t="str">
        <f>IF('Crisis Indicator Data'!U36="x","x",('Crisis Indicator Data'!U36/1000000))</f>
        <v>x</v>
      </c>
      <c r="K39" s="227">
        <f t="shared" si="3"/>
        <v>10</v>
      </c>
      <c r="L39" s="140">
        <f>IF(F39="x","x",(F39*1000000/VLOOKUP($C39,'Crisis Indicator Data'!$C$3:$H$198,5,FALSE)))</f>
        <v>0</v>
      </c>
      <c r="M39" s="140">
        <f>IF(G39="x","x",(G39*1000000/VLOOKUP($C39,'Crisis Indicator Data'!$C$3:$H$198,5,FALSE)))</f>
        <v>0.88067846395300287</v>
      </c>
      <c r="N39" s="140">
        <f>IF(H39="x","x",(H39*1000000/VLOOKUP($C39,'Crisis Indicator Data'!$C$3:$H$198,5,FALSE)))</f>
        <v>0.11932153604699718</v>
      </c>
      <c r="O39" s="140" t="str">
        <f>IF(I39="x","x",(I39*1000000/VLOOKUP($C39,'Crisis Indicator Data'!$C$3:$H$198,5,FALSE)))</f>
        <v>x</v>
      </c>
      <c r="P39" s="140" t="str">
        <f>IF(J39="x","x",(J39*1000000/VLOOKUP($C39,'Crisis Indicator Data'!$C$3:$H$198,5,FALSE)))</f>
        <v>x</v>
      </c>
      <c r="Q39" s="220">
        <f t="shared" si="4"/>
        <v>6.0000000000000009</v>
      </c>
      <c r="R39" s="220">
        <f t="shared" si="5"/>
        <v>8</v>
      </c>
    </row>
    <row r="40" spans="1:18">
      <c r="A40" s="141" t="str">
        <f>'Crisis Indicator Data'!A37</f>
        <v>International Displacement to Ethiopia</v>
      </c>
      <c r="B40" s="142" t="str">
        <f>'Crisis Indicator Data'!B37</f>
        <v>International Displacement</v>
      </c>
      <c r="C40" s="142" t="str">
        <f>'Crisis Indicator Data'!C37</f>
        <v>ETH003</v>
      </c>
      <c r="D40" s="142" t="str">
        <f>'Crisis Indicator Data'!D37</f>
        <v>Ethiopia</v>
      </c>
      <c r="E40" s="142" t="str">
        <f>'Crisis Indicator Data'!E37</f>
        <v>ETH</v>
      </c>
      <c r="F40" s="151">
        <f>IF('Crisis Indicator Data'!Q37="x","x",('Crisis Indicator Data'!Q37/1000000))</f>
        <v>13.132999999999999</v>
      </c>
      <c r="G40" s="151">
        <f>IF('Crisis Indicator Data'!R37="x","x",('Crisis Indicator Data'!R37/1000000))</f>
        <v>0</v>
      </c>
      <c r="H40" s="151">
        <f>IF('Crisis Indicator Data'!S37="x","x",('Crisis Indicator Data'!S37/1000000))</f>
        <v>1.1240000000000001</v>
      </c>
      <c r="I40" s="151" t="str">
        <f>IF('Crisis Indicator Data'!T37="x","x",('Crisis Indicator Data'!T37/1000000))</f>
        <v>x</v>
      </c>
      <c r="J40" s="151" t="str">
        <f>IF('Crisis Indicator Data'!U37="x","x",('Crisis Indicator Data'!U37/1000000))</f>
        <v>x</v>
      </c>
      <c r="K40" s="227">
        <f t="shared" si="3"/>
        <v>6.8358877041101413</v>
      </c>
      <c r="L40" s="140">
        <f>IF(F40="x","x",(F40*1000000/VLOOKUP($C40,'Crisis Indicator Data'!$C$3:$H$198,5,FALSE)))</f>
        <v>0.92116153468471629</v>
      </c>
      <c r="M40" s="140">
        <f>IF(G40="x","x",(G40*1000000/VLOOKUP($C40,'Crisis Indicator Data'!$C$3:$H$198,5,FALSE)))</f>
        <v>0</v>
      </c>
      <c r="N40" s="140">
        <f>IF(H40="x","x",(H40*1000000/VLOOKUP($C40,'Crisis Indicator Data'!$C$3:$H$198,5,FALSE)))</f>
        <v>7.8838465315283726E-2</v>
      </c>
      <c r="O40" s="140" t="str">
        <f>IF(I40="x","x",(I40*1000000/VLOOKUP($C40,'Crisis Indicator Data'!$C$3:$H$198,5,FALSE)))</f>
        <v>x</v>
      </c>
      <c r="P40" s="140" t="str">
        <f>IF(J40="x","x",(J40*1000000/VLOOKUP($C40,'Crisis Indicator Data'!$C$3:$H$198,5,FALSE)))</f>
        <v>x</v>
      </c>
      <c r="Q40" s="220">
        <f t="shared" si="4"/>
        <v>6.0000000000000009</v>
      </c>
      <c r="R40" s="220">
        <f t="shared" si="5"/>
        <v>6.4179438520550711</v>
      </c>
    </row>
    <row r="41" spans="1:18">
      <c r="A41" s="141" t="str">
        <f>'Crisis Indicator Data'!A38</f>
        <v>Conflict, Climatic and Economic shocks in Ethiopia</v>
      </c>
      <c r="B41" s="142" t="str">
        <f>'Crisis Indicator Data'!B38</f>
        <v>Conflict/ Violence,Floods,Drought/drier conditions,Political/economic crisis</v>
      </c>
      <c r="C41" s="142" t="str">
        <f>'Crisis Indicator Data'!C38</f>
        <v>ETH006</v>
      </c>
      <c r="D41" s="142" t="str">
        <f>'Crisis Indicator Data'!D38</f>
        <v>Ethiopia</v>
      </c>
      <c r="E41" s="142" t="str">
        <f>'Crisis Indicator Data'!E38</f>
        <v>ETH</v>
      </c>
      <c r="F41" s="151">
        <f>IF('Crisis Indicator Data'!Q38="x","x",('Crisis Indicator Data'!Q38/1000000))</f>
        <v>0</v>
      </c>
      <c r="G41" s="151">
        <f>IF('Crisis Indicator Data'!R38="x","x",('Crisis Indicator Data'!R38/1000000))</f>
        <v>123.452</v>
      </c>
      <c r="H41" s="151">
        <f>IF('Crisis Indicator Data'!S38="x","x",('Crisis Indicator Data'!S38/1000000))</f>
        <v>15.45</v>
      </c>
      <c r="I41" s="151" t="str">
        <f>IF('Crisis Indicator Data'!T38="x","x",('Crisis Indicator Data'!T38/1000000))</f>
        <v>x</v>
      </c>
      <c r="J41" s="151" t="str">
        <f>IF('Crisis Indicator Data'!U38="x","x",('Crisis Indicator Data'!U38/1000000))</f>
        <v>x</v>
      </c>
      <c r="K41" s="227">
        <f t="shared" si="3"/>
        <v>10</v>
      </c>
      <c r="L41" s="140">
        <f>IF(F41="x","x",(F41*1000000/VLOOKUP($C41,'Crisis Indicator Data'!$C$3:$H$198,5,FALSE)))</f>
        <v>0</v>
      </c>
      <c r="M41" s="140">
        <f>IF(G41="x","x",(G41*1000000/VLOOKUP($C41,'Crisis Indicator Data'!$C$3:$H$198,5,FALSE)))</f>
        <v>0.88877050006479386</v>
      </c>
      <c r="N41" s="140">
        <f>IF(H41="x","x",(H41*1000000/VLOOKUP($C41,'Crisis Indicator Data'!$C$3:$H$198,5,FALSE)))</f>
        <v>0.11122949993520612</v>
      </c>
      <c r="O41" s="140" t="str">
        <f>IF(I41="x","x",(I41*1000000/VLOOKUP($C41,'Crisis Indicator Data'!$C$3:$H$198,5,FALSE)))</f>
        <v>x</v>
      </c>
      <c r="P41" s="140" t="str">
        <f>IF(J41="x","x",(J41*1000000/VLOOKUP($C41,'Crisis Indicator Data'!$C$3:$H$198,5,FALSE)))</f>
        <v>x</v>
      </c>
      <c r="Q41" s="220">
        <f t="shared" si="4"/>
        <v>6.0000000000000009</v>
      </c>
      <c r="R41" s="220">
        <f t="shared" si="5"/>
        <v>8</v>
      </c>
    </row>
    <row r="42" spans="1:18">
      <c r="A42" s="141" t="str">
        <f>'Crisis Indicator Data'!A39</f>
        <v>International Displacement to Greece</v>
      </c>
      <c r="B42" s="142" t="str">
        <f>'Crisis Indicator Data'!B39</f>
        <v>International Displacement</v>
      </c>
      <c r="C42" s="142" t="str">
        <f>'Crisis Indicator Data'!C39</f>
        <v>GRC002</v>
      </c>
      <c r="D42" s="142" t="str">
        <f>'Crisis Indicator Data'!D39</f>
        <v>Greece</v>
      </c>
      <c r="E42" s="142" t="str">
        <f>'Crisis Indicator Data'!E39</f>
        <v>GRC</v>
      </c>
      <c r="F42" s="151">
        <f>IF('Crisis Indicator Data'!Q39="x","x",('Crisis Indicator Data'!Q39/1000000))</f>
        <v>1.0860000000000001</v>
      </c>
      <c r="G42" s="151">
        <f>IF('Crisis Indicator Data'!R39="x","x",('Crisis Indicator Data'!R39/1000000))</f>
        <v>0</v>
      </c>
      <c r="H42" s="151">
        <f>IF('Crisis Indicator Data'!S39="x","x",('Crisis Indicator Data'!S39/1000000))</f>
        <v>9.0999999999999998E-2</v>
      </c>
      <c r="I42" s="151" t="str">
        <f>IF('Crisis Indicator Data'!T39="x","x",('Crisis Indicator Data'!T39/1000000))</f>
        <v>x</v>
      </c>
      <c r="J42" s="151" t="str">
        <f>IF('Crisis Indicator Data'!U39="x","x",('Crisis Indicator Data'!U39/1000000))</f>
        <v>x</v>
      </c>
      <c r="K42" s="227">
        <f t="shared" si="3"/>
        <v>3.1968046410703135</v>
      </c>
      <c r="L42" s="140">
        <f>IF(F42="x","x",(F42*1000000/VLOOKUP($C42,'Crisis Indicator Data'!$C$3:$H$198,5,FALSE)))</f>
        <v>0.92268479184367036</v>
      </c>
      <c r="M42" s="140">
        <f>IF(G42="x","x",(G42*1000000/VLOOKUP($C42,'Crisis Indicator Data'!$C$3:$H$198,5,FALSE)))</f>
        <v>0</v>
      </c>
      <c r="N42" s="140">
        <f>IF(H42="x","x",(H42*1000000/VLOOKUP($C42,'Crisis Indicator Data'!$C$3:$H$198,5,FALSE)))</f>
        <v>7.7315208156329654E-2</v>
      </c>
      <c r="O42" s="140" t="str">
        <f>IF(I42="x","x",(I42*1000000/VLOOKUP($C42,'Crisis Indicator Data'!$C$3:$H$198,5,FALSE)))</f>
        <v>x</v>
      </c>
      <c r="P42" s="140" t="str">
        <f>IF(J42="x","x",(J42*1000000/VLOOKUP($C42,'Crisis Indicator Data'!$C$3:$H$198,5,FALSE)))</f>
        <v>x</v>
      </c>
      <c r="Q42" s="220">
        <f t="shared" si="4"/>
        <v>6.0000000000000009</v>
      </c>
      <c r="R42" s="220">
        <f t="shared" si="5"/>
        <v>4.5984023205351576</v>
      </c>
    </row>
    <row r="43" spans="1:18">
      <c r="A43" s="141" t="str">
        <f>'Crisis Indicator Data'!A40</f>
        <v>Climatic Shocks and Violence in Guatemala</v>
      </c>
      <c r="B43" s="142" t="str">
        <f>'Crisis Indicator Data'!B40</f>
        <v>Conflict/ Violence,Drought/drier conditions</v>
      </c>
      <c r="C43" s="142" t="str">
        <f>'Crisis Indicator Data'!C40</f>
        <v>GTM001</v>
      </c>
      <c r="D43" s="142" t="str">
        <f>'Crisis Indicator Data'!D40</f>
        <v>Guatemala</v>
      </c>
      <c r="E43" s="142" t="str">
        <f>'Crisis Indicator Data'!E40</f>
        <v>GTM</v>
      </c>
      <c r="F43" s="151">
        <f>IF('Crisis Indicator Data'!Q40="x","x",('Crisis Indicator Data'!Q40/1000000))</f>
        <v>8.5399999999999991</v>
      </c>
      <c r="G43" s="151">
        <f>IF('Crisis Indicator Data'!R40="x","x",('Crisis Indicator Data'!R40/1000000))</f>
        <v>6.8470000000000004</v>
      </c>
      <c r="H43" s="151">
        <f>IF('Crisis Indicator Data'!S40="x","x",('Crisis Indicator Data'!S40/1000000))</f>
        <v>2.7639999999999998</v>
      </c>
      <c r="I43" s="151">
        <f>IF('Crisis Indicator Data'!T40="x","x",('Crisis Indicator Data'!T40/1000000))</f>
        <v>0.248</v>
      </c>
      <c r="J43" s="151">
        <f>IF('Crisis Indicator Data'!U40="x","x",('Crisis Indicator Data'!U40/1000000))</f>
        <v>0</v>
      </c>
      <c r="K43" s="227">
        <f t="shared" si="3"/>
        <v>8.2628498917622082</v>
      </c>
      <c r="L43" s="140">
        <f>IF(F43="x","x",(F43*1000000/VLOOKUP($C43,'Crisis Indicator Data'!$C$3:$H$198,5,FALSE)))</f>
        <v>0.46413043478260868</v>
      </c>
      <c r="M43" s="140">
        <f>IF(G43="x","x",(G43*1000000/VLOOKUP($C43,'Crisis Indicator Data'!$C$3:$H$198,5,FALSE)))</f>
        <v>0.37211956521739131</v>
      </c>
      <c r="N43" s="140">
        <f>IF(H43="x","x",(H43*1000000/VLOOKUP($C43,'Crisis Indicator Data'!$C$3:$H$198,5,FALSE)))</f>
        <v>0.15021739130434783</v>
      </c>
      <c r="O43" s="140">
        <f>IF(I43="x","x",(I43*1000000/VLOOKUP($C43,'Crisis Indicator Data'!$C$3:$H$198,5,FALSE)))</f>
        <v>1.3478260869565217E-2</v>
      </c>
      <c r="P43" s="140">
        <f>IF(J43="x","x",(J43*1000000/VLOOKUP($C43,'Crisis Indicator Data'!$C$3:$H$198,5,FALSE)))</f>
        <v>0</v>
      </c>
      <c r="Q43" s="220">
        <f t="shared" si="4"/>
        <v>6.5391304347826074</v>
      </c>
      <c r="R43" s="220">
        <f t="shared" si="5"/>
        <v>7.4009901632724073</v>
      </c>
    </row>
    <row r="44" spans="1:18">
      <c r="A44" s="141" t="str">
        <f>'Crisis Indicator Data'!A41</f>
        <v>Climatic Shocks and Conflict and Violence in Honduras</v>
      </c>
      <c r="B44" s="142" t="str">
        <f>'Crisis Indicator Data'!B41</f>
        <v>Drought/drier conditions,Conflict/ Violence</v>
      </c>
      <c r="C44" s="142" t="str">
        <f>'Crisis Indicator Data'!C41</f>
        <v>HND001</v>
      </c>
      <c r="D44" s="142" t="str">
        <f>'Crisis Indicator Data'!D41</f>
        <v>Honduras</v>
      </c>
      <c r="E44" s="142" t="str">
        <f>'Crisis Indicator Data'!E41</f>
        <v>HND</v>
      </c>
      <c r="F44" s="151">
        <f>IF('Crisis Indicator Data'!Q41="x","x",('Crisis Indicator Data'!Q41/1000000))</f>
        <v>5.2329999999999997</v>
      </c>
      <c r="G44" s="151">
        <f>IF('Crisis Indicator Data'!R41="x","x",('Crisis Indicator Data'!R41/1000000))</f>
        <v>3.7549999999999999</v>
      </c>
      <c r="H44" s="151">
        <f>IF('Crisis Indicator Data'!S41="x","x",('Crisis Indicator Data'!S41/1000000))</f>
        <v>1.716</v>
      </c>
      <c r="I44" s="151">
        <f>IF('Crisis Indicator Data'!T41="x","x",('Crisis Indicator Data'!T41/1000000))</f>
        <v>9.5000000000000001E-2</v>
      </c>
      <c r="J44" s="151">
        <f>IF('Crisis Indicator Data'!U41="x","x",('Crisis Indicator Data'!U41/1000000))</f>
        <v>0</v>
      </c>
      <c r="K44" s="227">
        <f t="shared" si="3"/>
        <v>7.5263948343801932</v>
      </c>
      <c r="L44" s="140">
        <f>IF(F44="x","x",(F44*1000000/VLOOKUP($C44,'Crisis Indicator Data'!$C$3:$H$198,5,FALSE)))</f>
        <v>0.48453703703703704</v>
      </c>
      <c r="M44" s="140">
        <f>IF(G44="x","x",(G44*1000000/VLOOKUP($C44,'Crisis Indicator Data'!$C$3:$H$198,5,FALSE)))</f>
        <v>0.34768518518518521</v>
      </c>
      <c r="N44" s="140">
        <f>IF(H44="x","x",(H44*1000000/VLOOKUP($C44,'Crisis Indicator Data'!$C$3:$H$198,5,FALSE)))</f>
        <v>0.15888888888888889</v>
      </c>
      <c r="O44" s="140">
        <f>IF(I44="x","x",(I44*1000000/VLOOKUP($C44,'Crisis Indicator Data'!$C$3:$H$198,5,FALSE)))</f>
        <v>8.7962962962962968E-3</v>
      </c>
      <c r="P44" s="140">
        <f>IF(J44="x","x",(J44*1000000/VLOOKUP($C44,'Crisis Indicator Data'!$C$3:$H$198,5,FALSE)))</f>
        <v>0</v>
      </c>
      <c r="Q44" s="220">
        <f t="shared" si="4"/>
        <v>6.3518518518518512</v>
      </c>
      <c r="R44" s="220">
        <f t="shared" si="5"/>
        <v>6.9391233431160222</v>
      </c>
    </row>
    <row r="45" spans="1:18">
      <c r="A45" s="141" t="str">
        <f>'Crisis Indicator Data'!A42</f>
        <v>Complex crisis in Haiti</v>
      </c>
      <c r="B45" s="142" t="str">
        <f>'Crisis Indicator Data'!B42</f>
        <v>Conflict/ Violence,Political/economic crisis,Floods,Drought/drier conditions,Cyclone</v>
      </c>
      <c r="C45" s="142" t="str">
        <f>'Crisis Indicator Data'!C42</f>
        <v>HTI001</v>
      </c>
      <c r="D45" s="142" t="str">
        <f>'Crisis Indicator Data'!D42</f>
        <v>Haiti</v>
      </c>
      <c r="E45" s="142" t="str">
        <f>'Crisis Indicator Data'!E42</f>
        <v>HTI</v>
      </c>
      <c r="F45" s="151">
        <f>IF('Crisis Indicator Data'!Q42="x","x",('Crisis Indicator Data'!Q42/1000000))</f>
        <v>0</v>
      </c>
      <c r="G45" s="151">
        <f>IF('Crisis Indicator Data'!R42="x","x",('Crisis Indicator Data'!R42/1000000))</f>
        <v>5.4859999999999998</v>
      </c>
      <c r="H45" s="151">
        <f>IF('Crisis Indicator Data'!S42="x","x",('Crisis Indicator Data'!S42/1000000))</f>
        <v>4.3170000000000002</v>
      </c>
      <c r="I45" s="151">
        <f>IF('Crisis Indicator Data'!T42="x","x",('Crisis Indicator Data'!T42/1000000))</f>
        <v>1.6679999999999999</v>
      </c>
      <c r="J45" s="151">
        <f>IF('Crisis Indicator Data'!U42="x","x",('Crisis Indicator Data'!U42/1000000))</f>
        <v>0.42899999999999999</v>
      </c>
      <c r="K45" s="227">
        <f t="shared" si="3"/>
        <v>9.3570965186414057</v>
      </c>
      <c r="L45" s="140">
        <f>IF(F45="x","x",(F45*1000000/VLOOKUP($C45,'Crisis Indicator Data'!$C$3:$H$198,5,FALSE)))</f>
        <v>0</v>
      </c>
      <c r="M45" s="140">
        <f>IF(G45="x","x",(G45*1000000/VLOOKUP($C45,'Crisis Indicator Data'!$C$3:$H$198,5,FALSE)))</f>
        <v>0.46100840336134452</v>
      </c>
      <c r="N45" s="140">
        <f>IF(H45="x","x",(H45*1000000/VLOOKUP($C45,'Crisis Indicator Data'!$C$3:$H$198,5,FALSE)))</f>
        <v>0.36277310924369749</v>
      </c>
      <c r="O45" s="140">
        <f>IF(I45="x","x",(I45*1000000/VLOOKUP($C45,'Crisis Indicator Data'!$C$3:$H$198,5,FALSE)))</f>
        <v>0.14016806722689076</v>
      </c>
      <c r="P45" s="140">
        <f>IF(J45="x","x",(J45*1000000/VLOOKUP($C45,'Crisis Indicator Data'!$C$3:$H$198,5,FALSE)))</f>
        <v>3.6050420168067226E-2</v>
      </c>
      <c r="Q45" s="220">
        <f t="shared" si="4"/>
        <v>9.4420168067226875</v>
      </c>
      <c r="R45" s="220">
        <f t="shared" si="5"/>
        <v>9.3995566626820466</v>
      </c>
    </row>
    <row r="46" spans="1:18">
      <c r="A46" s="141" t="str">
        <f>'Crisis Indicator Data'!A43</f>
        <v>Conflict in Papua</v>
      </c>
      <c r="B46" s="142" t="str">
        <f>'Crisis Indicator Data'!B43</f>
        <v>Conflict/ Violence</v>
      </c>
      <c r="C46" s="142" t="str">
        <f>'Crisis Indicator Data'!C43</f>
        <v>IDN002</v>
      </c>
      <c r="D46" s="142" t="str">
        <f>'Crisis Indicator Data'!D43</f>
        <v>Indonesia</v>
      </c>
      <c r="E46" s="142" t="str">
        <f>'Crisis Indicator Data'!E43</f>
        <v>IDN</v>
      </c>
      <c r="F46" s="151">
        <f>IF('Crisis Indicator Data'!Q43="x","x",('Crisis Indicator Data'!Q43/1000000))</f>
        <v>0</v>
      </c>
      <c r="G46" s="151">
        <f>IF('Crisis Indicator Data'!R43="x","x",('Crisis Indicator Data'!R43/1000000))</f>
        <v>5.7750000000000004</v>
      </c>
      <c r="H46" s="151">
        <f>IF('Crisis Indicator Data'!S43="x","x",('Crisis Indicator Data'!S43/1000000))</f>
        <v>0.123</v>
      </c>
      <c r="I46" s="151" t="str">
        <f>IF('Crisis Indicator Data'!T43="x","x",('Crisis Indicator Data'!T43/1000000))</f>
        <v>x</v>
      </c>
      <c r="J46" s="151" t="str">
        <f>IF('Crisis Indicator Data'!U43="x","x",('Crisis Indicator Data'!U43/1000000))</f>
        <v>x</v>
      </c>
      <c r="K46" s="227">
        <f t="shared" si="3"/>
        <v>3.6330170381313263</v>
      </c>
      <c r="L46" s="140">
        <f>IF(F46="x","x",(F46*1000000/VLOOKUP($C46,'Crisis Indicator Data'!$C$3:$H$198,5,FALSE)))</f>
        <v>0</v>
      </c>
      <c r="M46" s="140">
        <f>IF(G46="x","x",(G46*1000000/VLOOKUP($C46,'Crisis Indicator Data'!$C$3:$H$198,5,FALSE)))</f>
        <v>0.97914547304170907</v>
      </c>
      <c r="N46" s="140">
        <f>IF(H46="x","x",(H46*1000000/VLOOKUP($C46,'Crisis Indicator Data'!$C$3:$H$198,5,FALSE)))</f>
        <v>2.0854526958290945E-2</v>
      </c>
      <c r="O46" s="140" t="str">
        <f>IF(I46="x","x",(I46*1000000/VLOOKUP($C46,'Crisis Indicator Data'!$C$3:$H$198,5,FALSE)))</f>
        <v>x</v>
      </c>
      <c r="P46" s="140" t="str">
        <f>IF(J46="x","x",(J46*1000000/VLOOKUP($C46,'Crisis Indicator Data'!$C$3:$H$198,5,FALSE)))</f>
        <v>x</v>
      </c>
      <c r="Q46" s="220">
        <f t="shared" si="4"/>
        <v>4.8341810783316363</v>
      </c>
      <c r="R46" s="220">
        <f t="shared" si="5"/>
        <v>4.2335990582314817</v>
      </c>
    </row>
    <row r="47" spans="1:18">
      <c r="A47" s="141" t="str">
        <f>'Crisis Indicator Data'!A44</f>
        <v>Multiple crises in Iran</v>
      </c>
      <c r="B47" s="142" t="str">
        <f>'Crisis Indicator Data'!B44</f>
        <v>Conflict/ Violence,International Displacement,Political/economic crisis</v>
      </c>
      <c r="C47" s="142" t="str">
        <f>'Crisis Indicator Data'!C44</f>
        <v>IRN001</v>
      </c>
      <c r="D47" s="142" t="str">
        <f>'Crisis Indicator Data'!D44</f>
        <v>Iran</v>
      </c>
      <c r="E47" s="142" t="str">
        <f>'Crisis Indicator Data'!E44</f>
        <v>IRN</v>
      </c>
      <c r="F47" s="151">
        <f>IF('Crisis Indicator Data'!Q44="x","x",('Crisis Indicator Data'!Q44/1000000))</f>
        <v>22</v>
      </c>
      <c r="G47" s="151">
        <f>IF('Crisis Indicator Data'!R44="x","x",('Crisis Indicator Data'!R44/1000000))</f>
        <v>50</v>
      </c>
      <c r="H47" s="151">
        <f>IF('Crisis Indicator Data'!S44="x","x",('Crisis Indicator Data'!S44/1000000))</f>
        <v>7.8449999999999998</v>
      </c>
      <c r="I47" s="151">
        <f>IF('Crisis Indicator Data'!T44="x","x",('Crisis Indicator Data'!T44/1000000))</f>
        <v>2.1549999999999998</v>
      </c>
      <c r="J47" s="151" t="str">
        <f>IF('Crisis Indicator Data'!U44="x","x",('Crisis Indicator Data'!U44/1000000))</f>
        <v>x</v>
      </c>
      <c r="K47" s="227">
        <f t="shared" si="3"/>
        <v>10</v>
      </c>
      <c r="L47" s="140">
        <f>IF(F47="x","x",(F47*1000000/VLOOKUP($C47,'Crisis Indicator Data'!$C$3:$H$198,5,FALSE)))</f>
        <v>0.26829268292682928</v>
      </c>
      <c r="M47" s="140">
        <f>IF(G47="x","x",(G47*1000000/VLOOKUP($C47,'Crisis Indicator Data'!$C$3:$H$198,5,FALSE)))</f>
        <v>0.6097560975609756</v>
      </c>
      <c r="N47" s="140">
        <f>IF(H47="x","x",(H47*1000000/VLOOKUP($C47,'Crisis Indicator Data'!$C$3:$H$198,5,FALSE)))</f>
        <v>9.5670731707317075E-2</v>
      </c>
      <c r="O47" s="140">
        <f>IF(I47="x","x",(I47*1000000/VLOOKUP($C47,'Crisis Indicator Data'!$C$3:$H$198,5,FALSE)))</f>
        <v>2.6280487804878048E-2</v>
      </c>
      <c r="P47" s="140" t="str">
        <f>IF(J47="x","x",(J47*1000000/VLOOKUP($C47,'Crisis Indicator Data'!$C$3:$H$198,5,FALSE)))</f>
        <v>x</v>
      </c>
      <c r="Q47" s="220">
        <f t="shared" si="4"/>
        <v>7.0512195121951198</v>
      </c>
      <c r="R47" s="220">
        <f t="shared" si="5"/>
        <v>8.525609756097559</v>
      </c>
    </row>
    <row r="48" spans="1:18">
      <c r="A48" s="141" t="str">
        <f>'Crisis Indicator Data'!A45</f>
        <v>Displacement from Afghanistan to Iran</v>
      </c>
      <c r="B48" s="142" t="str">
        <f>'Crisis Indicator Data'!B45</f>
        <v>International Displacement</v>
      </c>
      <c r="C48" s="142" t="str">
        <f>'Crisis Indicator Data'!C45</f>
        <v>IRN004</v>
      </c>
      <c r="D48" s="142" t="str">
        <f>'Crisis Indicator Data'!D45</f>
        <v>Iran</v>
      </c>
      <c r="E48" s="142" t="str">
        <f>'Crisis Indicator Data'!E45</f>
        <v>IRN</v>
      </c>
      <c r="F48" s="151">
        <f>IF('Crisis Indicator Data'!Q45="x","x",('Crisis Indicator Data'!Q45/1000000))</f>
        <v>23.928999999999998</v>
      </c>
      <c r="G48" s="151">
        <f>IF('Crisis Indicator Data'!R45="x","x",('Crisis Indicator Data'!R45/1000000))</f>
        <v>0</v>
      </c>
      <c r="H48" s="151">
        <f>IF('Crisis Indicator Data'!S45="x","x",('Crisis Indicator Data'!S45/1000000))</f>
        <v>1</v>
      </c>
      <c r="I48" s="151">
        <f>IF('Crisis Indicator Data'!T45="x","x",('Crisis Indicator Data'!T45/1000000))</f>
        <v>2.1549999999999998</v>
      </c>
      <c r="J48" s="151">
        <f>IF('Crisis Indicator Data'!U45="x","x",('Crisis Indicator Data'!U45/1000000))</f>
        <v>0</v>
      </c>
      <c r="K48" s="227">
        <f t="shared" si="3"/>
        <v>8.3299978786005102</v>
      </c>
      <c r="L48" s="140">
        <f>IF(F48="x","x",(F48*1000000/VLOOKUP($C48,'Crisis Indicator Data'!$C$3:$H$198,5,FALSE)))</f>
        <v>0.88351055974006798</v>
      </c>
      <c r="M48" s="140">
        <f>IF(G48="x","x",(G48*1000000/VLOOKUP($C48,'Crisis Indicator Data'!$C$3:$H$198,5,FALSE)))</f>
        <v>0</v>
      </c>
      <c r="N48" s="140">
        <f>IF(H48="x","x",(H48*1000000/VLOOKUP($C48,'Crisis Indicator Data'!$C$3:$H$198,5,FALSE)))</f>
        <v>3.6922168069709056E-2</v>
      </c>
      <c r="O48" s="140">
        <f>IF(I48="x","x",(I48*1000000/VLOOKUP($C48,'Crisis Indicator Data'!$C$3:$H$198,5,FALSE)))</f>
        <v>7.9567272190223012E-2</v>
      </c>
      <c r="P48" s="140">
        <f>IF(J48="x","x",(J48*1000000/VLOOKUP($C48,'Crisis Indicator Data'!$C$3:$H$198,5,FALSE)))</f>
        <v>0</v>
      </c>
      <c r="Q48" s="220">
        <f t="shared" si="4"/>
        <v>8</v>
      </c>
      <c r="R48" s="220">
        <f t="shared" si="5"/>
        <v>8.1649989393002542</v>
      </c>
    </row>
    <row r="49" spans="1:18">
      <c r="A49" s="141" t="str">
        <f>'Crisis Indicator Data'!A46</f>
        <v>Conflict in Iran</v>
      </c>
      <c r="B49" s="142" t="str">
        <f>'Crisis Indicator Data'!B46</f>
        <v>Conflict/ Violence,Political/economic crisis</v>
      </c>
      <c r="C49" s="142" t="str">
        <f>'Crisis Indicator Data'!C46</f>
        <v>IRN005</v>
      </c>
      <c r="D49" s="142" t="str">
        <f>'Crisis Indicator Data'!D46</f>
        <v>Iran</v>
      </c>
      <c r="E49" s="142" t="str">
        <f>'Crisis Indicator Data'!E46</f>
        <v>IRN</v>
      </c>
      <c r="F49" s="151">
        <f>IF('Crisis Indicator Data'!Q46="x","x",('Crisis Indicator Data'!Q46/1000000))</f>
        <v>22</v>
      </c>
      <c r="G49" s="151">
        <f>IF('Crisis Indicator Data'!R46="x","x",('Crisis Indicator Data'!R46/1000000))</f>
        <v>50</v>
      </c>
      <c r="H49" s="151">
        <f>IF('Crisis Indicator Data'!S46="x","x",('Crisis Indicator Data'!S46/1000000))</f>
        <v>10</v>
      </c>
      <c r="I49" s="151" t="str">
        <f>IF('Crisis Indicator Data'!T46="x","x",('Crisis Indicator Data'!T46/1000000))</f>
        <v>x</v>
      </c>
      <c r="J49" s="151" t="str">
        <f>IF('Crisis Indicator Data'!U46="x","x",('Crisis Indicator Data'!U46/1000000))</f>
        <v>x</v>
      </c>
      <c r="K49" s="227">
        <f t="shared" si="3"/>
        <v>10</v>
      </c>
      <c r="L49" s="140">
        <f>IF(F49="x","x",(F49*1000000/VLOOKUP($C49,'Crisis Indicator Data'!$C$3:$H$198,5,FALSE)))</f>
        <v>0.26829268292682928</v>
      </c>
      <c r="M49" s="140">
        <f>IF(G49="x","x",(G49*1000000/VLOOKUP($C49,'Crisis Indicator Data'!$C$3:$H$198,5,FALSE)))</f>
        <v>0.6097560975609756</v>
      </c>
      <c r="N49" s="140">
        <f>IF(H49="x","x",(H49*1000000/VLOOKUP($C49,'Crisis Indicator Data'!$C$3:$H$198,5,FALSE)))</f>
        <v>0.12195121951219512</v>
      </c>
      <c r="O49" s="140" t="str">
        <f>IF(I49="x","x",(I49*1000000/VLOOKUP($C49,'Crisis Indicator Data'!$C$3:$H$198,5,FALSE)))</f>
        <v>x</v>
      </c>
      <c r="P49" s="140" t="str">
        <f>IF(J49="x","x",(J49*1000000/VLOOKUP($C49,'Crisis Indicator Data'!$C$3:$H$198,5,FALSE)))</f>
        <v>x</v>
      </c>
      <c r="Q49" s="220">
        <f t="shared" si="4"/>
        <v>6.0000000000000009</v>
      </c>
      <c r="R49" s="220">
        <f t="shared" si="5"/>
        <v>8</v>
      </c>
    </row>
    <row r="50" spans="1:18">
      <c r="A50" s="141" t="str">
        <f>'Crisis Indicator Data'!A47</f>
        <v>Internal displacement in Iraq</v>
      </c>
      <c r="B50" s="142" t="str">
        <f>'Crisis Indicator Data'!B47</f>
        <v>Conflict/ Violence,Political/economic crisis</v>
      </c>
      <c r="C50" s="142" t="str">
        <f>'Crisis Indicator Data'!C47</f>
        <v>IRQ002</v>
      </c>
      <c r="D50" s="142" t="str">
        <f>'Crisis Indicator Data'!D47</f>
        <v>Iraq</v>
      </c>
      <c r="E50" s="142" t="str">
        <f>'Crisis Indicator Data'!E47</f>
        <v>IRQ</v>
      </c>
      <c r="F50" s="151">
        <f>IF('Crisis Indicator Data'!Q47="x","x",('Crisis Indicator Data'!Q47/1000000))</f>
        <v>41.040999999999997</v>
      </c>
      <c r="G50" s="151">
        <f>IF('Crisis Indicator Data'!R47="x","x",('Crisis Indicator Data'!R47/1000000))</f>
        <v>3.1379999999999999</v>
      </c>
      <c r="H50" s="151">
        <f>IF('Crisis Indicator Data'!S47="x","x",('Crisis Indicator Data'!S47/1000000))</f>
        <v>2.1549999999999998</v>
      </c>
      <c r="I50" s="151">
        <f>IF('Crisis Indicator Data'!T47="x","x",('Crisis Indicator Data'!T47/1000000))</f>
        <v>0.65800000000000003</v>
      </c>
      <c r="J50" s="151">
        <f>IF('Crisis Indicator Data'!U47="x","x",('Crisis Indicator Data'!U47/1000000))</f>
        <v>0</v>
      </c>
      <c r="K50" s="227">
        <f t="shared" si="3"/>
        <v>8.1638991072173361</v>
      </c>
      <c r="L50" s="140">
        <f>IF(F50="x","x",(F50*1000000/VLOOKUP($C50,'Crisis Indicator Data'!$C$3:$H$198,5,FALSE)))</f>
        <v>0.8733428382950652</v>
      </c>
      <c r="M50" s="140">
        <f>IF(G50="x","x",(G50*1000000/VLOOKUP($C50,'Crisis Indicator Data'!$C$3:$H$198,5,FALSE)))</f>
        <v>6.6775902794033157E-2</v>
      </c>
      <c r="N50" s="140">
        <f>IF(H50="x","x",(H50*1000000/VLOOKUP($C50,'Crisis Indicator Data'!$C$3:$H$198,5,FALSE)))</f>
        <v>4.5857893728853232E-2</v>
      </c>
      <c r="O50" s="140">
        <f>IF(I50="x","x",(I50*1000000/VLOOKUP($C50,'Crisis Indicator Data'!$C$3:$H$198,5,FALSE)))</f>
        <v>1.4002085416976997E-2</v>
      </c>
      <c r="P50" s="140">
        <f>IF(J50="x","x",(J50*1000000/VLOOKUP($C50,'Crisis Indicator Data'!$C$3:$H$198,5,FALSE)))</f>
        <v>0</v>
      </c>
      <c r="Q50" s="220">
        <f t="shared" si="4"/>
        <v>6.5600834166790793</v>
      </c>
      <c r="R50" s="220">
        <f t="shared" si="5"/>
        <v>7.3619912619482077</v>
      </c>
    </row>
    <row r="51" spans="1:18">
      <c r="A51" s="141" t="str">
        <f>'Crisis Indicator Data'!A48</f>
        <v>International Displacement to Italy</v>
      </c>
      <c r="B51" s="142" t="str">
        <f>'Crisis Indicator Data'!B48</f>
        <v>International Displacement</v>
      </c>
      <c r="C51" s="142" t="str">
        <f>'Crisis Indicator Data'!C48</f>
        <v>ITA002</v>
      </c>
      <c r="D51" s="142" t="str">
        <f>'Crisis Indicator Data'!D48</f>
        <v>Italy</v>
      </c>
      <c r="E51" s="142" t="str">
        <f>'Crisis Indicator Data'!E48</f>
        <v>ITA</v>
      </c>
      <c r="F51" s="151">
        <f>IF('Crisis Indicator Data'!Q48="x","x",('Crisis Indicator Data'!Q48/1000000))</f>
        <v>13.257999999999999</v>
      </c>
      <c r="G51" s="151">
        <f>IF('Crisis Indicator Data'!R48="x","x",('Crisis Indicator Data'!R48/1000000))</f>
        <v>0</v>
      </c>
      <c r="H51" s="151">
        <f>IF('Crisis Indicator Data'!S48="x","x",('Crisis Indicator Data'!S48/1000000))</f>
        <v>0.121</v>
      </c>
      <c r="I51" s="151" t="str">
        <f>IF('Crisis Indicator Data'!T48="x","x",('Crisis Indicator Data'!T48/1000000))</f>
        <v>x</v>
      </c>
      <c r="J51" s="151" t="str">
        <f>IF('Crisis Indicator Data'!U48="x","x",('Crisis Indicator Data'!U48/1000000))</f>
        <v>x</v>
      </c>
      <c r="K51" s="227">
        <f t="shared" si="3"/>
        <v>3.6092845677214989</v>
      </c>
      <c r="L51" s="140">
        <f>IF(F51="x","x",(F51*1000000/VLOOKUP($C51,'Crisis Indicator Data'!$C$3:$H$198,5,FALSE)))</f>
        <v>0.990881913303438</v>
      </c>
      <c r="M51" s="140">
        <f>IF(G51="x","x",(G51*1000000/VLOOKUP($C51,'Crisis Indicator Data'!$C$3:$H$198,5,FALSE)))</f>
        <v>0</v>
      </c>
      <c r="N51" s="140">
        <f>IF(H51="x","x",(H51*1000000/VLOOKUP($C51,'Crisis Indicator Data'!$C$3:$H$198,5,FALSE)))</f>
        <v>9.0433482810164424E-3</v>
      </c>
      <c r="O51" s="140" t="str">
        <f>IF(I51="x","x",(I51*1000000/VLOOKUP($C51,'Crisis Indicator Data'!$C$3:$H$198,5,FALSE)))</f>
        <v>x</v>
      </c>
      <c r="P51" s="140" t="str">
        <f>IF(J51="x","x",(J51*1000000/VLOOKUP($C51,'Crisis Indicator Data'!$C$3:$H$198,5,FALSE)))</f>
        <v>x</v>
      </c>
      <c r="Q51" s="220">
        <f t="shared" si="4"/>
        <v>2.7234678624813156</v>
      </c>
      <c r="R51" s="220">
        <f t="shared" si="5"/>
        <v>3.1663762151014074</v>
      </c>
    </row>
    <row r="52" spans="1:18">
      <c r="A52" s="141" t="str">
        <f>'Crisis Indicator Data'!A49</f>
        <v>International displacement from Syria to Jordan</v>
      </c>
      <c r="B52" s="142" t="str">
        <f>'Crisis Indicator Data'!B49</f>
        <v>International Displacement</v>
      </c>
      <c r="C52" s="142" t="str">
        <f>'Crisis Indicator Data'!C49</f>
        <v>JOR002</v>
      </c>
      <c r="D52" s="142" t="str">
        <f>'Crisis Indicator Data'!D49</f>
        <v>Jordan</v>
      </c>
      <c r="E52" s="142" t="str">
        <f>'Crisis Indicator Data'!E49</f>
        <v>JOR</v>
      </c>
      <c r="F52" s="151">
        <f>IF('Crisis Indicator Data'!Q49="x","x",('Crisis Indicator Data'!Q49/1000000))</f>
        <v>7.2169999999999996</v>
      </c>
      <c r="G52" s="151">
        <f>IF('Crisis Indicator Data'!R49="x","x",('Crisis Indicator Data'!R49/1000000))</f>
        <v>0.72299999999999998</v>
      </c>
      <c r="H52" s="151">
        <f>IF('Crisis Indicator Data'!S49="x","x",('Crisis Indicator Data'!S49/1000000))</f>
        <v>1.667</v>
      </c>
      <c r="I52" s="151" t="str">
        <f>IF('Crisis Indicator Data'!T49="x","x",('Crisis Indicator Data'!T49/1000000))</f>
        <v>x</v>
      </c>
      <c r="J52" s="151" t="str">
        <f>IF('Crisis Indicator Data'!U49="x","x",('Crisis Indicator Data'!U49/1000000))</f>
        <v>x</v>
      </c>
      <c r="K52" s="227">
        <f t="shared" si="3"/>
        <v>7.4064519994266842</v>
      </c>
      <c r="L52" s="140">
        <f>IF(F52="x","x",(F52*1000000/VLOOKUP($C52,'Crisis Indicator Data'!$C$3:$H$198,5,FALSE)))</f>
        <v>0.7513012700395586</v>
      </c>
      <c r="M52" s="140">
        <f>IF(G52="x","x",(G52*1000000/VLOOKUP($C52,'Crisis Indicator Data'!$C$3:$H$198,5,FALSE)))</f>
        <v>7.5265459088069961E-2</v>
      </c>
      <c r="N52" s="140">
        <f>IF(H52="x","x",(H52*1000000/VLOOKUP($C52,'Crisis Indicator Data'!$C$3:$H$198,5,FALSE)))</f>
        <v>0.17353737247553613</v>
      </c>
      <c r="O52" s="140" t="str">
        <f>IF(I52="x","x",(I52*1000000/VLOOKUP($C52,'Crisis Indicator Data'!$C$3:$H$198,5,FALSE)))</f>
        <v>x</v>
      </c>
      <c r="P52" s="140" t="str">
        <f>IF(J52="x","x",(J52*1000000/VLOOKUP($C52,'Crisis Indicator Data'!$C$3:$H$198,5,FALSE)))</f>
        <v>x</v>
      </c>
      <c r="Q52" s="220">
        <f t="shared" si="4"/>
        <v>6.0000000000000009</v>
      </c>
      <c r="R52" s="220">
        <f t="shared" si="5"/>
        <v>6.703225999713343</v>
      </c>
    </row>
    <row r="53" spans="1:18">
      <c r="A53" s="141" t="str">
        <f>'Crisis Indicator Data'!A50</f>
        <v>Multiple crises in Kenya</v>
      </c>
      <c r="B53" s="142" t="str">
        <f>'Crisis Indicator Data'!B50</f>
        <v>Drought/drier conditions,International Displacement</v>
      </c>
      <c r="C53" s="142" t="str">
        <f>'Crisis Indicator Data'!C50</f>
        <v>KEN001</v>
      </c>
      <c r="D53" s="142" t="str">
        <f>'Crisis Indicator Data'!D50</f>
        <v>Kenya</v>
      </c>
      <c r="E53" s="142" t="str">
        <f>'Crisis Indicator Data'!E50</f>
        <v>KEN</v>
      </c>
      <c r="F53" s="151">
        <f>IF('Crisis Indicator Data'!Q50="x","x",('Crisis Indicator Data'!Q50/1000000))</f>
        <v>7.5819999999999999</v>
      </c>
      <c r="G53" s="151">
        <f>IF('Crisis Indicator Data'!R50="x","x",('Crisis Indicator Data'!R50/1000000))</f>
        <v>6.7619999999999996</v>
      </c>
      <c r="H53" s="151">
        <f>IF('Crisis Indicator Data'!S50="x","x",('Crisis Indicator Data'!S50/1000000))</f>
        <v>3.3860000000000001</v>
      </c>
      <c r="I53" s="151">
        <f>IF('Crisis Indicator Data'!T50="x","x",('Crisis Indicator Data'!T50/1000000))</f>
        <v>0.73199999999999998</v>
      </c>
      <c r="J53" s="151">
        <f>IF('Crisis Indicator Data'!U50="x","x",('Crisis Indicator Data'!U50/1000000))</f>
        <v>0</v>
      </c>
      <c r="K53" s="227">
        <f t="shared" si="3"/>
        <v>8.7156211409400406</v>
      </c>
      <c r="L53" s="140">
        <f>IF(F53="x","x",(F53*1000000/VLOOKUP($C53,'Crisis Indicator Data'!$C$3:$H$198,5,FALSE)))</f>
        <v>0.41068139963167588</v>
      </c>
      <c r="M53" s="140">
        <f>IF(G53="x","x",(G53*1000000/VLOOKUP($C53,'Crisis Indicator Data'!$C$3:$H$198,5,FALSE)))</f>
        <v>0.36626584335391615</v>
      </c>
      <c r="N53" s="140">
        <f>IF(H53="x","x",(H53*1000000/VLOOKUP($C53,'Crisis Indicator Data'!$C$3:$H$198,5,FALSE)))</f>
        <v>0.18340374823962735</v>
      </c>
      <c r="O53" s="140">
        <f>IF(I53="x","x",(I53*1000000/VLOOKUP($C53,'Crisis Indicator Data'!$C$3:$H$198,5,FALSE)))</f>
        <v>3.9649008774780628E-2</v>
      </c>
      <c r="P53" s="140">
        <f>IF(J53="x","x",(J53*1000000/VLOOKUP($C53,'Crisis Indicator Data'!$C$3:$H$198,5,FALSE)))</f>
        <v>0</v>
      </c>
      <c r="Q53" s="220">
        <f t="shared" si="4"/>
        <v>7.5859603509912237</v>
      </c>
      <c r="R53" s="220">
        <f t="shared" si="5"/>
        <v>8.150790745965633</v>
      </c>
    </row>
    <row r="54" spans="1:18">
      <c r="A54" s="144" t="str">
        <f>'Crisis Indicator Data'!A51</f>
        <v>International displacement to Kenya</v>
      </c>
      <c r="B54" s="145" t="str">
        <f>'Crisis Indicator Data'!B51</f>
        <v>International Displacement</v>
      </c>
      <c r="C54" s="145" t="str">
        <f>'Crisis Indicator Data'!C51</f>
        <v>KEN002</v>
      </c>
      <c r="D54" s="145" t="str">
        <f>'Crisis Indicator Data'!D51</f>
        <v>Kenya</v>
      </c>
      <c r="E54" s="145" t="str">
        <f>'Crisis Indicator Data'!E51</f>
        <v>KEN</v>
      </c>
      <c r="F54" s="151">
        <f>IF('Crisis Indicator Data'!Q51="x","x",('Crisis Indicator Data'!Q51/1000000))</f>
        <v>2.0449999999999999</v>
      </c>
      <c r="G54" s="151">
        <f>IF('Crisis Indicator Data'!R51="x","x",('Crisis Indicator Data'!R51/1000000))</f>
        <v>0.42799999999999999</v>
      </c>
      <c r="H54" s="151">
        <f>IF('Crisis Indicator Data'!S51="x","x",('Crisis Indicator Data'!S51/1000000))</f>
        <v>0.24299999999999999</v>
      </c>
      <c r="I54" s="151">
        <f>IF('Crisis Indicator Data'!T51="x","x",('Crisis Indicator Data'!T51/1000000))</f>
        <v>0.186</v>
      </c>
      <c r="J54" s="151">
        <f>IF('Crisis Indicator Data'!U51="x","x",('Crisis Indicator Data'!U51/1000000))</f>
        <v>0</v>
      </c>
      <c r="K54" s="227">
        <f t="shared" si="3"/>
        <v>5.4415243072824131</v>
      </c>
      <c r="L54" s="140">
        <f>IF(F54="x","x",(F54*1000000/VLOOKUP($C54,'Crisis Indicator Data'!$C$3:$H$198,5,FALSE)))</f>
        <v>0.70468642315644381</v>
      </c>
      <c r="M54" s="140">
        <f>IF(G54="x","x",(G54*1000000/VLOOKUP($C54,'Crisis Indicator Data'!$C$3:$H$198,5,FALSE)))</f>
        <v>0.14748449345279119</v>
      </c>
      <c r="N54" s="140">
        <f>IF(H54="x","x",(H54*1000000/VLOOKUP($C54,'Crisis Indicator Data'!$C$3:$H$198,5,FALSE)))</f>
        <v>8.3735354927636119E-2</v>
      </c>
      <c r="O54" s="140">
        <f>IF(I54="x","x",(I54*1000000/VLOOKUP($C54,'Crisis Indicator Data'!$C$3:$H$198,5,FALSE)))</f>
        <v>6.4093728463128871E-2</v>
      </c>
      <c r="P54" s="140">
        <f>IF(J54="x","x",(J54*1000000/VLOOKUP($C54,'Crisis Indicator Data'!$C$3:$H$198,5,FALSE)))</f>
        <v>0</v>
      </c>
      <c r="Q54" s="220">
        <f t="shared" si="4"/>
        <v>8</v>
      </c>
      <c r="R54" s="220">
        <f t="shared" si="5"/>
        <v>6.720762153641207</v>
      </c>
    </row>
    <row r="55" spans="1:18">
      <c r="A55" s="144" t="str">
        <f>'Crisis Indicator Data'!A52</f>
        <v>Drought in ASAL areas of Kenya</v>
      </c>
      <c r="B55" s="145" t="str">
        <f>'Crisis Indicator Data'!B52</f>
        <v>Drought/drier conditions</v>
      </c>
      <c r="C55" s="145" t="str">
        <f>'Crisis Indicator Data'!C52</f>
        <v>KEN003</v>
      </c>
      <c r="D55" s="145" t="str">
        <f>'Crisis Indicator Data'!D52</f>
        <v>Kenya</v>
      </c>
      <c r="E55" s="145" t="str">
        <f>'Crisis Indicator Data'!E52</f>
        <v>KEN</v>
      </c>
      <c r="F55" s="151">
        <f>IF('Crisis Indicator Data'!Q52="x","x",('Crisis Indicator Data'!Q52/1000000))</f>
        <v>7.5819999999999999</v>
      </c>
      <c r="G55" s="151">
        <f>IF('Crisis Indicator Data'!R52="x","x",('Crisis Indicator Data'!R52/1000000))</f>
        <v>6.335</v>
      </c>
      <c r="H55" s="151">
        <f>IF('Crisis Indicator Data'!S52="x","x",('Crisis Indicator Data'!S52/1000000))</f>
        <v>3.1429999999999998</v>
      </c>
      <c r="I55" s="151">
        <f>IF('Crisis Indicator Data'!T52="x","x",('Crisis Indicator Data'!T52/1000000))</f>
        <v>0.54500000000000004</v>
      </c>
      <c r="J55" s="151">
        <f>IF('Crisis Indicator Data'!U52="x","x",('Crisis Indicator Data'!U52/1000000))</f>
        <v>0</v>
      </c>
      <c r="K55" s="227">
        <f t="shared" si="3"/>
        <v>8.5559697079386385</v>
      </c>
      <c r="L55" s="140">
        <f>IF(F55="x","x",(F55*1000000/VLOOKUP($C55,'Crisis Indicator Data'!$C$3:$H$198,5,FALSE)))</f>
        <v>0.43067310423175237</v>
      </c>
      <c r="M55" s="140">
        <f>IF(G55="x","x",(G55*1000000/VLOOKUP($C55,'Crisis Indicator Data'!$C$3:$H$198,5,FALSE)))</f>
        <v>0.35984095427435386</v>
      </c>
      <c r="N55" s="140">
        <f>IF(H55="x","x",(H55*1000000/VLOOKUP($C55,'Crisis Indicator Data'!$C$3:$H$198,5,FALSE)))</f>
        <v>0.17852882703777337</v>
      </c>
      <c r="O55" s="140">
        <f>IF(I55="x","x",(I55*1000000/VLOOKUP($C55,'Crisis Indicator Data'!$C$3:$H$198,5,FALSE)))</f>
        <v>3.095711445612042E-2</v>
      </c>
      <c r="P55" s="140">
        <f>IF(J55="x","x",(J55*1000000/VLOOKUP($C55,'Crisis Indicator Data'!$C$3:$H$198,5,FALSE)))</f>
        <v>0</v>
      </c>
      <c r="Q55" s="220">
        <f t="shared" si="4"/>
        <v>7.2382845782448157</v>
      </c>
      <c r="R55" s="220">
        <f t="shared" si="5"/>
        <v>7.8971271430917271</v>
      </c>
    </row>
    <row r="56" spans="1:18">
      <c r="A56" s="144" t="str">
        <f>'Crisis Indicator Data'!A53</f>
        <v>International displacement from Syria to Lebanon</v>
      </c>
      <c r="B56" s="145" t="str">
        <f>'Crisis Indicator Data'!B53</f>
        <v>International Displacement</v>
      </c>
      <c r="C56" s="145" t="str">
        <f>'Crisis Indicator Data'!C53</f>
        <v>LBN002</v>
      </c>
      <c r="D56" s="145" t="str">
        <f>'Crisis Indicator Data'!D53</f>
        <v>Lebanon</v>
      </c>
      <c r="E56" s="145" t="str">
        <f>'Crisis Indicator Data'!E53</f>
        <v>LBN</v>
      </c>
      <c r="F56" s="151">
        <f>IF('Crisis Indicator Data'!Q53="x","x",('Crisis Indicator Data'!Q53/1000000))</f>
        <v>3.2240000000000002</v>
      </c>
      <c r="G56" s="151">
        <f>IF('Crisis Indicator Data'!R53="x","x",('Crisis Indicator Data'!R53/1000000))</f>
        <v>1.732</v>
      </c>
      <c r="H56" s="151">
        <f>IF('Crisis Indicator Data'!S53="x","x",('Crisis Indicator Data'!S53/1000000))</f>
        <v>0.308</v>
      </c>
      <c r="I56" s="151">
        <f>IF('Crisis Indicator Data'!T53="x","x",('Crisis Indicator Data'!T53/1000000))</f>
        <v>3.5999999999999997E-2</v>
      </c>
      <c r="J56" s="151">
        <f>IF('Crisis Indicator Data'!U53="x","x",('Crisis Indicator Data'!U53/1000000))</f>
        <v>0</v>
      </c>
      <c r="K56" s="227">
        <f t="shared" si="3"/>
        <v>5.1218614752384335</v>
      </c>
      <c r="L56" s="140">
        <f>IF(F56="x","x",(F56*1000000/VLOOKUP($C56,'Crisis Indicator Data'!$C$3:$H$198,5,FALSE)))</f>
        <v>0.60830188679245278</v>
      </c>
      <c r="M56" s="140">
        <f>IF(G56="x","x",(G56*1000000/VLOOKUP($C56,'Crisis Indicator Data'!$C$3:$H$198,5,FALSE)))</f>
        <v>0.32679245283018871</v>
      </c>
      <c r="N56" s="140">
        <f>IF(H56="x","x",(H56*1000000/VLOOKUP($C56,'Crisis Indicator Data'!$C$3:$H$198,5,FALSE)))</f>
        <v>5.811320754716981E-2</v>
      </c>
      <c r="O56" s="140">
        <f>IF(I56="x","x",(I56*1000000/VLOOKUP($C56,'Crisis Indicator Data'!$C$3:$H$198,5,FALSE)))</f>
        <v>6.7924528301886791E-3</v>
      </c>
      <c r="P56" s="140">
        <f>IF(J56="x","x",(J56*1000000/VLOOKUP($C56,'Crisis Indicator Data'!$C$3:$H$198,5,FALSE)))</f>
        <v>0</v>
      </c>
      <c r="Q56" s="220">
        <f t="shared" si="4"/>
        <v>6.2716981132075471</v>
      </c>
      <c r="R56" s="220">
        <f t="shared" si="5"/>
        <v>5.6967797942229907</v>
      </c>
    </row>
    <row r="57" spans="1:18">
      <c r="A57" s="144" t="str">
        <f>'Crisis Indicator Data'!A54</f>
        <v>Complex crisis in Lebanon</v>
      </c>
      <c r="B57" s="145" t="str">
        <f>'Crisis Indicator Data'!B54</f>
        <v>Conflict/ Violence,Political/economic crisis</v>
      </c>
      <c r="C57" s="145" t="str">
        <f>'Crisis Indicator Data'!C54</f>
        <v>LBN006</v>
      </c>
      <c r="D57" s="145" t="str">
        <f>'Crisis Indicator Data'!D54</f>
        <v>Lebanon</v>
      </c>
      <c r="E57" s="145" t="str">
        <f>'Crisis Indicator Data'!E54</f>
        <v>LBN</v>
      </c>
      <c r="F57" s="151">
        <f>IF('Crisis Indicator Data'!Q54="x","x",('Crisis Indicator Data'!Q54/1000000))</f>
        <v>0</v>
      </c>
      <c r="G57" s="151">
        <f>IF('Crisis Indicator Data'!R54="x","x",('Crisis Indicator Data'!R54/1000000))</f>
        <v>1.5389999999999999</v>
      </c>
      <c r="H57" s="151">
        <f>IF('Crisis Indicator Data'!S54="x","x",('Crisis Indicator Data'!S54/1000000))</f>
        <v>3.7250000000000001</v>
      </c>
      <c r="I57" s="151">
        <f>IF('Crisis Indicator Data'!T54="x","x",('Crisis Indicator Data'!T54/1000000))</f>
        <v>3.5999999999999997E-2</v>
      </c>
      <c r="J57" s="151">
        <f>IF('Crisis Indicator Data'!U54="x","x",('Crisis Indicator Data'!U54/1000000))</f>
        <v>0</v>
      </c>
      <c r="K57" s="227">
        <f t="shared" si="3"/>
        <v>8.5843444447413297</v>
      </c>
      <c r="L57" s="140">
        <f>IF(F57="x","x",(F57*1000000/VLOOKUP($C57,'Crisis Indicator Data'!$C$3:$H$198,5,FALSE)))</f>
        <v>0</v>
      </c>
      <c r="M57" s="140">
        <f>IF(G57="x","x",(G57*1000000/VLOOKUP($C57,'Crisis Indicator Data'!$C$3:$H$198,5,FALSE)))</f>
        <v>0.29037735849056606</v>
      </c>
      <c r="N57" s="140">
        <f>IF(H57="x","x",(H57*1000000/VLOOKUP($C57,'Crisis Indicator Data'!$C$3:$H$198,5,FALSE)))</f>
        <v>0.70283018867924529</v>
      </c>
      <c r="O57" s="140">
        <f>IF(I57="x","x",(I57*1000000/VLOOKUP($C57,'Crisis Indicator Data'!$C$3:$H$198,5,FALSE)))</f>
        <v>6.7924528301886791E-3</v>
      </c>
      <c r="P57" s="140">
        <f>IF(J57="x","x",(J57*1000000/VLOOKUP($C57,'Crisis Indicator Data'!$C$3:$H$198,5,FALSE)))</f>
        <v>0</v>
      </c>
      <c r="Q57" s="220">
        <f t="shared" si="4"/>
        <v>6.2716981132075471</v>
      </c>
      <c r="R57" s="220">
        <f t="shared" si="5"/>
        <v>7.4280212789744384</v>
      </c>
    </row>
    <row r="58" spans="1:18">
      <c r="A58" s="144" t="str">
        <f>'Crisis Indicator Data'!A55</f>
        <v>International displacement to Libya</v>
      </c>
      <c r="B58" s="145" t="str">
        <f>'Crisis Indicator Data'!B55</f>
        <v>International Displacement</v>
      </c>
      <c r="C58" s="145" t="str">
        <f>'Crisis Indicator Data'!C55</f>
        <v>LBY002</v>
      </c>
      <c r="D58" s="145" t="str">
        <f>'Crisis Indicator Data'!D55</f>
        <v>Libya</v>
      </c>
      <c r="E58" s="145" t="str">
        <f>'Crisis Indicator Data'!E55</f>
        <v>LBY</v>
      </c>
      <c r="F58" s="151">
        <f>IF('Crisis Indicator Data'!Q55="x","x",('Crisis Indicator Data'!Q55/1000000))</f>
        <v>6.923</v>
      </c>
      <c r="G58" s="151">
        <f>IF('Crisis Indicator Data'!R55="x","x",('Crisis Indicator Data'!R55/1000000))</f>
        <v>0</v>
      </c>
      <c r="H58" s="151">
        <f>IF('Crisis Indicator Data'!S55="x","x",('Crisis Indicator Data'!S55/1000000))</f>
        <v>0.61699999999999999</v>
      </c>
      <c r="I58" s="151" t="str">
        <f>IF('Crisis Indicator Data'!T55="x","x",('Crisis Indicator Data'!T55/1000000))</f>
        <v>x</v>
      </c>
      <c r="J58" s="151" t="str">
        <f>IF('Crisis Indicator Data'!U55="x","x",('Crisis Indicator Data'!U55/1000000))</f>
        <v>x</v>
      </c>
      <c r="K58" s="227">
        <f t="shared" si="3"/>
        <v>5.9676172134441403</v>
      </c>
      <c r="L58" s="140">
        <f>IF(F58="x","x",(F58*1000000/VLOOKUP($C58,'Crisis Indicator Data'!$C$3:$H$198,5,FALSE)))</f>
        <v>0.91816976127320959</v>
      </c>
      <c r="M58" s="140">
        <f>IF(G58="x","x",(G58*1000000/VLOOKUP($C58,'Crisis Indicator Data'!$C$3:$H$198,5,FALSE)))</f>
        <v>0</v>
      </c>
      <c r="N58" s="140">
        <f>IF(H58="x","x",(H58*1000000/VLOOKUP($C58,'Crisis Indicator Data'!$C$3:$H$198,5,FALSE)))</f>
        <v>8.1830238726790447E-2</v>
      </c>
      <c r="O58" s="140" t="str">
        <f>IF(I58="x","x",(I58*1000000/VLOOKUP($C58,'Crisis Indicator Data'!$C$3:$H$198,5,FALSE)))</f>
        <v>x</v>
      </c>
      <c r="P58" s="140" t="str">
        <f>IF(J58="x","x",(J58*1000000/VLOOKUP($C58,'Crisis Indicator Data'!$C$3:$H$198,5,FALSE)))</f>
        <v>x</v>
      </c>
      <c r="Q58" s="220">
        <f t="shared" si="4"/>
        <v>6.0000000000000009</v>
      </c>
      <c r="R58" s="220">
        <f t="shared" si="5"/>
        <v>5.9838086067220706</v>
      </c>
    </row>
    <row r="59" spans="1:18">
      <c r="A59" s="144" t="str">
        <f>'Crisis Indicator Data'!A56</f>
        <v>Displacement from Sudan to Libya</v>
      </c>
      <c r="B59" s="145" t="str">
        <f>'Crisis Indicator Data'!B56</f>
        <v>International Displacement</v>
      </c>
      <c r="C59" s="145" t="str">
        <f>'Crisis Indicator Data'!C56</f>
        <v>LBY004</v>
      </c>
      <c r="D59" s="145" t="str">
        <f>'Crisis Indicator Data'!D56</f>
        <v>Libya</v>
      </c>
      <c r="E59" s="145" t="str">
        <f>'Crisis Indicator Data'!E56</f>
        <v>LBY</v>
      </c>
      <c r="F59" s="151">
        <f>IF('Crisis Indicator Data'!Q56="x","x",('Crisis Indicator Data'!Q56/1000000))</f>
        <v>2.8849999999999998</v>
      </c>
      <c r="G59" s="151">
        <f>IF('Crisis Indicator Data'!R56="x","x",('Crisis Indicator Data'!R56/1000000))</f>
        <v>0</v>
      </c>
      <c r="H59" s="151">
        <f>IF('Crisis Indicator Data'!S56="x","x",('Crisis Indicator Data'!S56/1000000))</f>
        <v>0.16400000000000001</v>
      </c>
      <c r="I59" s="151">
        <f>IF('Crisis Indicator Data'!T56="x","x",('Crisis Indicator Data'!T56/1000000))</f>
        <v>0.46800000000000003</v>
      </c>
      <c r="J59" s="151" t="str">
        <f>IF('Crisis Indicator Data'!U56="x","x",('Crisis Indicator Data'!U56/1000000))</f>
        <v>x</v>
      </c>
      <c r="K59" s="227">
        <f t="shared" si="3"/>
        <v>6.002390260941282</v>
      </c>
      <c r="L59" s="140">
        <f>IF(F59="x","x",(F59*1000000/VLOOKUP($C59,'Crisis Indicator Data'!$C$3:$H$198,5,FALSE)))</f>
        <v>0.82030139323286888</v>
      </c>
      <c r="M59" s="140">
        <f>IF(G59="x","x",(G59*1000000/VLOOKUP($C59,'Crisis Indicator Data'!$C$3:$H$198,5,FALSE)))</f>
        <v>0</v>
      </c>
      <c r="N59" s="140">
        <f>IF(H59="x","x",(H59*1000000/VLOOKUP($C59,'Crisis Indicator Data'!$C$3:$H$198,5,FALSE)))</f>
        <v>4.663065112311629E-2</v>
      </c>
      <c r="O59" s="140">
        <f>IF(I59="x","x",(I59*1000000/VLOOKUP($C59,'Crisis Indicator Data'!$C$3:$H$198,5,FALSE)))</f>
        <v>0.13306795564401477</v>
      </c>
      <c r="P59" s="140" t="str">
        <f>IF(J59="x","x",(J59*1000000/VLOOKUP($C59,'Crisis Indicator Data'!$C$3:$H$198,5,FALSE)))</f>
        <v>x</v>
      </c>
      <c r="Q59" s="220">
        <f t="shared" si="4"/>
        <v>8</v>
      </c>
      <c r="R59" s="220">
        <f t="shared" si="5"/>
        <v>7.0011951304706415</v>
      </c>
    </row>
    <row r="60" spans="1:18">
      <c r="A60" s="144" t="str">
        <f>'Crisis Indicator Data'!A57</f>
        <v>Multiple crises in Libya</v>
      </c>
      <c r="B60" s="145" t="str">
        <f>'Crisis Indicator Data'!B57</f>
        <v>International Displacement</v>
      </c>
      <c r="C60" s="145" t="str">
        <f>'Crisis Indicator Data'!C57</f>
        <v>LBY005</v>
      </c>
      <c r="D60" s="145" t="str">
        <f>'Crisis Indicator Data'!D57</f>
        <v>Libya</v>
      </c>
      <c r="E60" s="145" t="str">
        <f>'Crisis Indicator Data'!E57</f>
        <v>LBY</v>
      </c>
      <c r="F60" s="151">
        <f>IF('Crisis Indicator Data'!Q57="x","x",('Crisis Indicator Data'!Q57/1000000))</f>
        <v>6.29</v>
      </c>
      <c r="G60" s="151">
        <f>IF('Crisis Indicator Data'!R57="x","x",('Crisis Indicator Data'!R57/1000000))</f>
        <v>0</v>
      </c>
      <c r="H60" s="151">
        <f>IF('Crisis Indicator Data'!S57="x","x",('Crisis Indicator Data'!S57/1000000))</f>
        <v>0.78100000000000003</v>
      </c>
      <c r="I60" s="151">
        <f>IF('Crisis Indicator Data'!T57="x","x",('Crisis Indicator Data'!T57/1000000))</f>
        <v>0.46800000000000003</v>
      </c>
      <c r="J60" s="151" t="str">
        <f>IF('Crisis Indicator Data'!U57="x","x",('Crisis Indicator Data'!U57/1000000))</f>
        <v>x</v>
      </c>
      <c r="K60" s="227">
        <f t="shared" si="3"/>
        <v>6.9885414612471193</v>
      </c>
      <c r="L60" s="140">
        <f>IF(F60="x","x",(F60*1000000/VLOOKUP($C60,'Crisis Indicator Data'!$C$3:$H$198,5,FALSE)))</f>
        <v>0.83421750663129979</v>
      </c>
      <c r="M60" s="140">
        <f>IF(G60="x","x",(G60*1000000/VLOOKUP($C60,'Crisis Indicator Data'!$C$3:$H$198,5,FALSE)))</f>
        <v>0</v>
      </c>
      <c r="N60" s="140">
        <f>IF(H60="x","x",(H60*1000000/VLOOKUP($C60,'Crisis Indicator Data'!$C$3:$H$198,5,FALSE)))</f>
        <v>0.10358090185676393</v>
      </c>
      <c r="O60" s="140">
        <f>IF(I60="x","x",(I60*1000000/VLOOKUP($C60,'Crisis Indicator Data'!$C$3:$H$198,5,FALSE)))</f>
        <v>6.2068965517241378E-2</v>
      </c>
      <c r="P60" s="140" t="str">
        <f>IF(J60="x","x",(J60*1000000/VLOOKUP($C60,'Crisis Indicator Data'!$C$3:$H$198,5,FALSE)))</f>
        <v>x</v>
      </c>
      <c r="Q60" s="220">
        <f t="shared" si="4"/>
        <v>8</v>
      </c>
      <c r="R60" s="220">
        <f t="shared" si="5"/>
        <v>7.4942707306235601</v>
      </c>
    </row>
    <row r="61" spans="1:18">
      <c r="A61" s="144" t="str">
        <f>'Crisis Indicator Data'!A58</f>
        <v>International displacement to Morocco</v>
      </c>
      <c r="B61" s="145" t="str">
        <f>'Crisis Indicator Data'!B58</f>
        <v>International Displacement</v>
      </c>
      <c r="C61" s="145" t="str">
        <f>'Crisis Indicator Data'!C58</f>
        <v>MAR002</v>
      </c>
      <c r="D61" s="145" t="str">
        <f>'Crisis Indicator Data'!D58</f>
        <v>Morocco</v>
      </c>
      <c r="E61" s="145" t="str">
        <f>'Crisis Indicator Data'!E58</f>
        <v>MAR</v>
      </c>
      <c r="F61" s="151">
        <f>IF('Crisis Indicator Data'!Q58="x","x",('Crisis Indicator Data'!Q58/1000000))</f>
        <v>5.1760000000000002</v>
      </c>
      <c r="G61" s="151">
        <f>IF('Crisis Indicator Data'!R58="x","x",('Crisis Indicator Data'!R58/1000000))</f>
        <v>0</v>
      </c>
      <c r="H61" s="151">
        <f>IF('Crisis Indicator Data'!S58="x","x",('Crisis Indicator Data'!S58/1000000))</f>
        <v>0.03</v>
      </c>
      <c r="I61" s="151" t="str">
        <f>IF('Crisis Indicator Data'!T58="x","x",('Crisis Indicator Data'!T58/1000000))</f>
        <v>x</v>
      </c>
      <c r="J61" s="151" t="str">
        <f>IF('Crisis Indicator Data'!U58="x","x",('Crisis Indicator Data'!U58/1000000))</f>
        <v>x</v>
      </c>
      <c r="K61" s="227">
        <f t="shared" si="3"/>
        <v>1.5904041823988759</v>
      </c>
      <c r="L61" s="140">
        <f>IF(F61="x","x",(F61*1000000/VLOOKUP($C61,'Crisis Indicator Data'!$C$3:$H$198,5,FALSE)))</f>
        <v>0.99423741836342683</v>
      </c>
      <c r="M61" s="140">
        <f>IF(G61="x","x",(G61*1000000/VLOOKUP($C61,'Crisis Indicator Data'!$C$3:$H$198,5,FALSE)))</f>
        <v>0</v>
      </c>
      <c r="N61" s="140">
        <f>IF(H61="x","x",(H61*1000000/VLOOKUP($C61,'Crisis Indicator Data'!$C$3:$H$198,5,FALSE)))</f>
        <v>5.7625816365731849E-3</v>
      </c>
      <c r="O61" s="140" t="str">
        <f>IF(I61="x","x",(I61*1000000/VLOOKUP($C61,'Crisis Indicator Data'!$C$3:$H$198,5,FALSE)))</f>
        <v>x</v>
      </c>
      <c r="P61" s="140" t="str">
        <f>IF(J61="x","x",(J61*1000000/VLOOKUP($C61,'Crisis Indicator Data'!$C$3:$H$198,5,FALSE)))</f>
        <v>x</v>
      </c>
      <c r="Q61" s="220">
        <f t="shared" si="4"/>
        <v>2.4610065309258542</v>
      </c>
      <c r="R61" s="220">
        <f t="shared" si="5"/>
        <v>2.0257053566623648</v>
      </c>
    </row>
    <row r="62" spans="1:18">
      <c r="A62" s="144" t="str">
        <f>'Crisis Indicator Data'!A59</f>
        <v>Multiple crisis in Madagascar</v>
      </c>
      <c r="B62" s="145" t="str">
        <f>'Crisis Indicator Data'!B59</f>
        <v>Drought/drier conditions,Cyclone</v>
      </c>
      <c r="C62" s="145" t="str">
        <f>'Crisis Indicator Data'!C59</f>
        <v>MDG001</v>
      </c>
      <c r="D62" s="145" t="str">
        <f>'Crisis Indicator Data'!D59</f>
        <v>Madagascar</v>
      </c>
      <c r="E62" s="145" t="str">
        <f>'Crisis Indicator Data'!E59</f>
        <v>MDG</v>
      </c>
      <c r="F62" s="151">
        <f>IF('Crisis Indicator Data'!Q59="x","x",('Crisis Indicator Data'!Q59/1000000))</f>
        <v>11.318</v>
      </c>
      <c r="G62" s="151">
        <f>IF('Crisis Indicator Data'!R59="x","x",('Crisis Indicator Data'!R59/1000000))</f>
        <v>3.8290000000000002</v>
      </c>
      <c r="H62" s="151">
        <f>IF('Crisis Indicator Data'!S59="x","x",('Crisis Indicator Data'!S59/1000000))</f>
        <v>2.1240000000000001</v>
      </c>
      <c r="I62" s="151">
        <f>IF('Crisis Indicator Data'!T59="x","x",('Crisis Indicator Data'!T59/1000000))</f>
        <v>7.0999999999999994E-2</v>
      </c>
      <c r="J62" s="151">
        <f>IF('Crisis Indicator Data'!U59="x","x",('Crisis Indicator Data'!U59/1000000))</f>
        <v>0</v>
      </c>
      <c r="K62" s="227">
        <f t="shared" si="3"/>
        <v>7.8047817485938022</v>
      </c>
      <c r="L62" s="140">
        <f>IF(F62="x","x",(F62*1000000/VLOOKUP($C62,'Crisis Indicator Data'!$C$3:$H$198,5,FALSE)))</f>
        <v>0.65259758980568527</v>
      </c>
      <c r="M62" s="140">
        <f>IF(G62="x","x",(G62*1000000/VLOOKUP($C62,'Crisis Indicator Data'!$C$3:$H$198,5,FALSE)))</f>
        <v>0.22078071844548233</v>
      </c>
      <c r="N62" s="140">
        <f>IF(H62="x","x",(H62*1000000/VLOOKUP($C62,'Crisis Indicator Data'!$C$3:$H$198,5,FALSE)))</f>
        <v>0.12247016087182148</v>
      </c>
      <c r="O62" s="140">
        <f>IF(I62="x","x",(I62*1000000/VLOOKUP($C62,'Crisis Indicator Data'!$C$3:$H$198,5,FALSE)))</f>
        <v>4.0938707259413022E-3</v>
      </c>
      <c r="P62" s="140">
        <f>IF(J62="x","x",(J62*1000000/VLOOKUP($C62,'Crisis Indicator Data'!$C$3:$H$198,5,FALSE)))</f>
        <v>0</v>
      </c>
      <c r="Q62" s="220">
        <f t="shared" si="4"/>
        <v>6.1637548290376518</v>
      </c>
      <c r="R62" s="220">
        <f t="shared" si="5"/>
        <v>6.984268288815727</v>
      </c>
    </row>
    <row r="63" spans="1:18">
      <c r="A63" s="144" t="str">
        <f>'Crisis Indicator Data'!A60</f>
        <v>Drought in Southern Madagascar</v>
      </c>
      <c r="B63" s="145" t="str">
        <f>'Crisis Indicator Data'!B60</f>
        <v>Drought/drier conditions</v>
      </c>
      <c r="C63" s="145" t="str">
        <f>'Crisis Indicator Data'!C60</f>
        <v>MDG002</v>
      </c>
      <c r="D63" s="145" t="str">
        <f>'Crisis Indicator Data'!D60</f>
        <v>Madagascar</v>
      </c>
      <c r="E63" s="145" t="str">
        <f>'Crisis Indicator Data'!E60</f>
        <v>MDG</v>
      </c>
      <c r="F63" s="151">
        <f>IF('Crisis Indicator Data'!Q60="x","x",('Crisis Indicator Data'!Q60/1000000))</f>
        <v>20.452000000000002</v>
      </c>
      <c r="G63" s="151">
        <f>IF('Crisis Indicator Data'!R60="x","x",('Crisis Indicator Data'!R60/1000000))</f>
        <v>10.108000000000001</v>
      </c>
      <c r="H63" s="151">
        <f>IF('Crisis Indicator Data'!S60="x","x",('Crisis Indicator Data'!S60/1000000))</f>
        <v>1.9410000000000001</v>
      </c>
      <c r="I63" s="151">
        <f>IF('Crisis Indicator Data'!T60="x","x",('Crisis Indicator Data'!T60/1000000))</f>
        <v>0.183</v>
      </c>
      <c r="J63" s="151">
        <f>IF('Crisis Indicator Data'!U60="x","x",('Crisis Indicator Data'!U60/1000000))</f>
        <v>0</v>
      </c>
      <c r="K63" s="227">
        <f t="shared" si="3"/>
        <v>7.7571817080314389</v>
      </c>
      <c r="L63" s="140">
        <f>IF(F63="x","x",(F63*1000000/VLOOKUP($C63,'Crisis Indicator Data'!$C$3:$H$198,5,FALSE)))</f>
        <v>0.62574960225186638</v>
      </c>
      <c r="M63" s="140">
        <f>IF(G63="x","x",(G63*1000000/VLOOKUP($C63,'Crisis Indicator Data'!$C$3:$H$198,5,FALSE)))</f>
        <v>0.30926447191286255</v>
      </c>
      <c r="N63" s="140">
        <f>IF(H63="x","x",(H63*1000000/VLOOKUP($C63,'Crisis Indicator Data'!$C$3:$H$198,5,FALSE)))</f>
        <v>5.9386855953983603E-2</v>
      </c>
      <c r="O63" s="140">
        <f>IF(I63="x","x",(I63*1000000/VLOOKUP($C63,'Crisis Indicator Data'!$C$3:$H$198,5,FALSE)))</f>
        <v>5.5990698812874804E-3</v>
      </c>
      <c r="P63" s="140">
        <f>IF(J63="x","x",(J63*1000000/VLOOKUP($C63,'Crisis Indicator Data'!$C$3:$H$198,5,FALSE)))</f>
        <v>0</v>
      </c>
      <c r="Q63" s="220">
        <f t="shared" si="4"/>
        <v>6.2239627952514995</v>
      </c>
      <c r="R63" s="220">
        <f t="shared" si="5"/>
        <v>6.9905722516414688</v>
      </c>
    </row>
    <row r="64" spans="1:18">
      <c r="A64" s="144" t="str">
        <f>'Crisis Indicator Data'!A61</f>
        <v>International Displacement to Mexico</v>
      </c>
      <c r="B64" s="145" t="str">
        <f>'Crisis Indicator Data'!B61</f>
        <v>International Displacement</v>
      </c>
      <c r="C64" s="145" t="str">
        <f>'Crisis Indicator Data'!C61</f>
        <v>MEX003</v>
      </c>
      <c r="D64" s="145" t="str">
        <f>'Crisis Indicator Data'!D61</f>
        <v>Mexico</v>
      </c>
      <c r="E64" s="145" t="str">
        <f>'Crisis Indicator Data'!E61</f>
        <v>MEX</v>
      </c>
      <c r="F64" s="151">
        <f>IF('Crisis Indicator Data'!Q61="x","x",('Crisis Indicator Data'!Q61/1000000))</f>
        <v>21.472999999999999</v>
      </c>
      <c r="G64" s="151">
        <f>IF('Crisis Indicator Data'!R61="x","x",('Crisis Indicator Data'!R61/1000000))</f>
        <v>0</v>
      </c>
      <c r="H64" s="151">
        <f>IF('Crisis Indicator Data'!S61="x","x",('Crisis Indicator Data'!S61/1000000))</f>
        <v>1.4510000000000001</v>
      </c>
      <c r="I64" s="151" t="str">
        <f>IF('Crisis Indicator Data'!T61="x","x",('Crisis Indicator Data'!T61/1000000))</f>
        <v>x</v>
      </c>
      <c r="J64" s="151" t="str">
        <f>IF('Crisis Indicator Data'!U61="x","x",('Crisis Indicator Data'!U61/1000000))</f>
        <v>x</v>
      </c>
      <c r="K64" s="227">
        <f t="shared" si="3"/>
        <v>7.2055580414591196</v>
      </c>
      <c r="L64" s="140">
        <f>IF(F64="x","x",(F64*1000000/VLOOKUP($C64,'Crisis Indicator Data'!$C$3:$H$198,5,FALSE)))</f>
        <v>0.93666303162486364</v>
      </c>
      <c r="M64" s="140">
        <f>IF(G64="x","x",(G64*1000000/VLOOKUP($C64,'Crisis Indicator Data'!$C$3:$H$198,5,FALSE)))</f>
        <v>0</v>
      </c>
      <c r="N64" s="140">
        <f>IF(H64="x","x",(H64*1000000/VLOOKUP($C64,'Crisis Indicator Data'!$C$3:$H$198,5,FALSE)))</f>
        <v>6.3293347873500549E-2</v>
      </c>
      <c r="O64" s="140" t="str">
        <f>IF(I64="x","x",(I64*1000000/VLOOKUP($C64,'Crisis Indicator Data'!$C$3:$H$198,5,FALSE)))</f>
        <v>x</v>
      </c>
      <c r="P64" s="140" t="str">
        <f>IF(J64="x","x",(J64*1000000/VLOOKUP($C64,'Crisis Indicator Data'!$C$3:$H$198,5,FALSE)))</f>
        <v>x</v>
      </c>
      <c r="Q64" s="220">
        <f t="shared" si="4"/>
        <v>6.0000000000000009</v>
      </c>
      <c r="R64" s="220">
        <f t="shared" si="5"/>
        <v>6.6027790207295602</v>
      </c>
    </row>
    <row r="65" spans="1:18">
      <c r="A65" s="144" t="str">
        <f>'Crisis Indicator Data'!A62</f>
        <v>Complex crisis in Mali</v>
      </c>
      <c r="B65" s="145" t="str">
        <f>'Crisis Indicator Data'!B62</f>
        <v>Conflict/ Violence,Drought/drier conditions,Political/economic crisis</v>
      </c>
      <c r="C65" s="145" t="str">
        <f>'Crisis Indicator Data'!C62</f>
        <v>MLI001</v>
      </c>
      <c r="D65" s="145" t="str">
        <f>'Crisis Indicator Data'!D62</f>
        <v>Mali</v>
      </c>
      <c r="E65" s="145" t="str">
        <f>'Crisis Indicator Data'!E62</f>
        <v>MLI</v>
      </c>
      <c r="F65" s="151">
        <f>IF('Crisis Indicator Data'!Q62="x","x",('Crisis Indicator Data'!Q62/1000000))</f>
        <v>0</v>
      </c>
      <c r="G65" s="151">
        <f>IF('Crisis Indicator Data'!R62="x","x",('Crisis Indicator Data'!R62/1000000))</f>
        <v>20.231000000000002</v>
      </c>
      <c r="H65" s="151">
        <f>IF('Crisis Indicator Data'!S62="x","x",('Crisis Indicator Data'!S62/1000000))</f>
        <v>4.7560000000000002</v>
      </c>
      <c r="I65" s="151">
        <f>IF('Crisis Indicator Data'!T62="x","x",('Crisis Indicator Data'!T62/1000000))</f>
        <v>0.58099999999999996</v>
      </c>
      <c r="J65" s="151">
        <f>IF('Crisis Indicator Data'!U62="x","x",('Crisis Indicator Data'!U62/1000000))</f>
        <v>0</v>
      </c>
      <c r="K65" s="227">
        <f t="shared" si="3"/>
        <v>9.0909906760119572</v>
      </c>
      <c r="L65" s="140">
        <f>IF(F65="x","x",(F65*1000000/VLOOKUP($C65,'Crisis Indicator Data'!$C$3:$H$198,5,FALSE)))</f>
        <v>0</v>
      </c>
      <c r="M65" s="140">
        <f>IF(G65="x","x",(G65*1000000/VLOOKUP($C65,'Crisis Indicator Data'!$C$3:$H$198,5,FALSE)))</f>
        <v>0.79123156947866558</v>
      </c>
      <c r="N65" s="140">
        <f>IF(H65="x","x",(H65*1000000/VLOOKUP($C65,'Crisis Indicator Data'!$C$3:$H$198,5,FALSE)))</f>
        <v>0.18600649223669288</v>
      </c>
      <c r="O65" s="140">
        <f>IF(I65="x","x",(I65*1000000/VLOOKUP($C65,'Crisis Indicator Data'!$C$3:$H$198,5,FALSE)))</f>
        <v>2.2722828425045954E-2</v>
      </c>
      <c r="P65" s="140">
        <f>IF(J65="x","x",(J65*1000000/VLOOKUP($C65,'Crisis Indicator Data'!$C$3:$H$198,5,FALSE)))</f>
        <v>0</v>
      </c>
      <c r="Q65" s="220">
        <f t="shared" si="4"/>
        <v>6.9089131370018393</v>
      </c>
      <c r="R65" s="220">
        <f t="shared" si="5"/>
        <v>7.9999519065068982</v>
      </c>
    </row>
    <row r="66" spans="1:18">
      <c r="A66" s="144" t="str">
        <f>'Crisis Indicator Data'!A63</f>
        <v>Complex crisis in Myanmar</v>
      </c>
      <c r="B66" s="145" t="str">
        <f>'Crisis Indicator Data'!B63</f>
        <v>Conflict/ Violence,Earthquake,International Displacement,Cyclone,Floods</v>
      </c>
      <c r="C66" s="145" t="str">
        <f>'Crisis Indicator Data'!C63</f>
        <v>MMR008</v>
      </c>
      <c r="D66" s="145" t="str">
        <f>'Crisis Indicator Data'!D63</f>
        <v>Myanmar</v>
      </c>
      <c r="E66" s="145" t="str">
        <f>'Crisis Indicator Data'!E63</f>
        <v>MMR</v>
      </c>
      <c r="F66" s="151">
        <f>IF('Crisis Indicator Data'!Q63="x","x",('Crisis Indicator Data'!Q63/1000000))</f>
        <v>0</v>
      </c>
      <c r="G66" s="151">
        <f>IF('Crisis Indicator Data'!R63="x","x",('Crisis Indicator Data'!R63/1000000))</f>
        <v>38.670999999999999</v>
      </c>
      <c r="H66" s="151">
        <f>IF('Crisis Indicator Data'!S63="x","x",('Crisis Indicator Data'!S63/1000000))</f>
        <v>10.414999999999999</v>
      </c>
      <c r="I66" s="151">
        <f>IF('Crisis Indicator Data'!T63="x","x",('Crisis Indicator Data'!T63/1000000))</f>
        <v>4.3150000000000004</v>
      </c>
      <c r="J66" s="151">
        <f>IF('Crisis Indicator Data'!U63="x","x",('Crisis Indicator Data'!U63/1000000))</f>
        <v>1.4990000000000001</v>
      </c>
      <c r="K66" s="227">
        <f t="shared" si="3"/>
        <v>10</v>
      </c>
      <c r="L66" s="140">
        <f>IF(F66="x","x",(F66*1000000/VLOOKUP($C66,'Crisis Indicator Data'!$C$3:$H$198,5,FALSE)))</f>
        <v>0</v>
      </c>
      <c r="M66" s="140">
        <f>IF(G66="x","x",(G66*1000000/VLOOKUP($C66,'Crisis Indicator Data'!$C$3:$H$198,5,FALSE)))</f>
        <v>0.70438979963570125</v>
      </c>
      <c r="N66" s="140">
        <f>IF(H66="x","x",(H66*1000000/VLOOKUP($C66,'Crisis Indicator Data'!$C$3:$H$198,5,FALSE)))</f>
        <v>0.18970856102003644</v>
      </c>
      <c r="O66" s="140">
        <f>IF(I66="x","x",(I66*1000000/VLOOKUP($C66,'Crisis Indicator Data'!$C$3:$H$198,5,FALSE)))</f>
        <v>7.8597449908925324E-2</v>
      </c>
      <c r="P66" s="140">
        <f>IF(J66="x","x",(J66*1000000/VLOOKUP($C66,'Crisis Indicator Data'!$C$3:$H$198,5,FALSE)))</f>
        <v>2.7304189435336978E-2</v>
      </c>
      <c r="Q66" s="220">
        <f t="shared" si="4"/>
        <v>9.0921675774134805</v>
      </c>
      <c r="R66" s="220">
        <f t="shared" si="5"/>
        <v>9.5460837887067402</v>
      </c>
    </row>
    <row r="67" spans="1:18">
      <c r="A67" s="144" t="str">
        <f>'Crisis Indicator Data'!A64</f>
        <v>Multiple Crises in Mozambique</v>
      </c>
      <c r="B67" s="145" t="str">
        <f>'Crisis Indicator Data'!B64</f>
        <v>Conflict/ Violence,Cyclone,Drought/drier conditions</v>
      </c>
      <c r="C67" s="145" t="str">
        <f>'Crisis Indicator Data'!C64</f>
        <v>MOZ001</v>
      </c>
      <c r="D67" s="145" t="str">
        <f>'Crisis Indicator Data'!D64</f>
        <v>Mozambique</v>
      </c>
      <c r="E67" s="145" t="str">
        <f>'Crisis Indicator Data'!E64</f>
        <v>MOZ</v>
      </c>
      <c r="F67" s="151">
        <f>IF('Crisis Indicator Data'!Q64="x","x",('Crisis Indicator Data'!Q64/1000000))</f>
        <v>32.348999999999997</v>
      </c>
      <c r="G67" s="151">
        <f>IF('Crisis Indicator Data'!R64="x","x",('Crisis Indicator Data'!R64/1000000))</f>
        <v>2.347</v>
      </c>
      <c r="H67" s="151">
        <f>IF('Crisis Indicator Data'!S64="x","x",('Crisis Indicator Data'!S64/1000000))</f>
        <v>1.024</v>
      </c>
      <c r="I67" s="151">
        <f>IF('Crisis Indicator Data'!T64="x","x",('Crisis Indicator Data'!T64/1000000))</f>
        <v>0.91900000000000004</v>
      </c>
      <c r="J67" s="151">
        <f>IF('Crisis Indicator Data'!U64="x","x",('Crisis Indicator Data'!U64/1000000))</f>
        <v>0</v>
      </c>
      <c r="K67" s="227">
        <f t="shared" si="3"/>
        <v>7.6282426686659424</v>
      </c>
      <c r="L67" s="140">
        <f>IF(F67="x","x",(F67*1000000/VLOOKUP($C67,'Crisis Indicator Data'!$C$3:$H$198,5,FALSE)))</f>
        <v>0.88288755458515278</v>
      </c>
      <c r="M67" s="140">
        <f>IF(G67="x","x",(G67*1000000/VLOOKUP($C67,'Crisis Indicator Data'!$C$3:$H$198,5,FALSE)))</f>
        <v>6.4055676855895194E-2</v>
      </c>
      <c r="N67" s="140">
        <f>IF(H67="x","x",(H67*1000000/VLOOKUP($C67,'Crisis Indicator Data'!$C$3:$H$198,5,FALSE)))</f>
        <v>2.794759825327511E-2</v>
      </c>
      <c r="O67" s="140">
        <f>IF(I67="x","x",(I67*1000000/VLOOKUP($C67,'Crisis Indicator Data'!$C$3:$H$198,5,FALSE)))</f>
        <v>2.5081877729257643E-2</v>
      </c>
      <c r="P67" s="140">
        <f>IF(J67="x","x",(J67*1000000/VLOOKUP($C67,'Crisis Indicator Data'!$C$3:$H$198,5,FALSE)))</f>
        <v>0</v>
      </c>
      <c r="Q67" s="220">
        <f t="shared" si="4"/>
        <v>7.0032751091703034</v>
      </c>
      <c r="R67" s="220">
        <f t="shared" si="5"/>
        <v>7.3157588889181229</v>
      </c>
    </row>
    <row r="68" spans="1:18">
      <c r="A68" s="144" t="str">
        <f>'Crisis Indicator Data'!A65</f>
        <v>Conflict in northern Mozambique</v>
      </c>
      <c r="B68" s="145" t="str">
        <f>'Crisis Indicator Data'!B65</f>
        <v>Conflict/ Violence</v>
      </c>
      <c r="C68" s="145" t="str">
        <f>'Crisis Indicator Data'!C65</f>
        <v>MOZ004</v>
      </c>
      <c r="D68" s="145" t="str">
        <f>'Crisis Indicator Data'!D65</f>
        <v>Mozambique</v>
      </c>
      <c r="E68" s="145" t="str">
        <f>'Crisis Indicator Data'!E65</f>
        <v>MOZ</v>
      </c>
      <c r="F68" s="151">
        <f>IF('Crisis Indicator Data'!Q65="x","x",('Crisis Indicator Data'!Q65/1000000))</f>
        <v>8.6790000000000003</v>
      </c>
      <c r="G68" s="151">
        <f>IF('Crisis Indicator Data'!R65="x","x",('Crisis Indicator Data'!R65/1000000))</f>
        <v>2.347</v>
      </c>
      <c r="H68" s="151">
        <f>IF('Crisis Indicator Data'!S65="x","x",('Crisis Indicator Data'!S65/1000000))</f>
        <v>0.71899999999999997</v>
      </c>
      <c r="I68" s="151">
        <f>IF('Crisis Indicator Data'!T65="x","x",('Crisis Indicator Data'!T65/1000000))</f>
        <v>0.91900000000000004</v>
      </c>
      <c r="J68" s="151">
        <f>IF('Crisis Indicator Data'!U65="x","x",('Crisis Indicator Data'!U65/1000000))</f>
        <v>0</v>
      </c>
      <c r="K68" s="227">
        <f t="shared" si="3"/>
        <v>7.3810463247479978</v>
      </c>
      <c r="L68" s="140">
        <f>IF(F68="x","x",(F68*1000000/VLOOKUP($C68,'Crisis Indicator Data'!$C$3:$H$198,5,FALSE)))</f>
        <v>0.68527437820765891</v>
      </c>
      <c r="M68" s="140">
        <f>IF(G68="x","x",(G68*1000000/VLOOKUP($C68,'Crisis Indicator Data'!$C$3:$H$198,5,FALSE)))</f>
        <v>0.18531385708645876</v>
      </c>
      <c r="N68" s="140">
        <f>IF(H68="x","x",(H68*1000000/VLOOKUP($C68,'Crisis Indicator Data'!$C$3:$H$198,5,FALSE)))</f>
        <v>5.6770627714172919E-2</v>
      </c>
      <c r="O68" s="140">
        <f>IF(I68="x","x",(I68*1000000/VLOOKUP($C68,'Crisis Indicator Data'!$C$3:$H$198,5,FALSE)))</f>
        <v>7.256217923410975E-2</v>
      </c>
      <c r="P68" s="140">
        <f>IF(J68="x","x",(J68*1000000/VLOOKUP($C68,'Crisis Indicator Data'!$C$3:$H$198,5,FALSE)))</f>
        <v>0</v>
      </c>
      <c r="Q68" s="220">
        <f t="shared" si="4"/>
        <v>8</v>
      </c>
      <c r="R68" s="220">
        <f t="shared" si="5"/>
        <v>7.6905231623739994</v>
      </c>
    </row>
    <row r="69" spans="1:18">
      <c r="A69" s="144" t="str">
        <f>'Crisis Indicator Data'!A66</f>
        <v>2026 Cyclones and rains in Mozambique</v>
      </c>
      <c r="B69" s="145" t="str">
        <f>'Crisis Indicator Data'!B66</f>
        <v>Floods,Cyclone</v>
      </c>
      <c r="C69" s="145" t="str">
        <f>'Crisis Indicator Data'!C66</f>
        <v>MOZ014</v>
      </c>
      <c r="D69" s="145" t="str">
        <f>'Crisis Indicator Data'!D66</f>
        <v>Mozambique</v>
      </c>
      <c r="E69" s="145" t="str">
        <f>'Crisis Indicator Data'!E66</f>
        <v>MOZ</v>
      </c>
      <c r="F69" s="151">
        <f>IF('Crisis Indicator Data'!Q66="x","x",('Crisis Indicator Data'!Q66/1000000))</f>
        <v>36.218000000000004</v>
      </c>
      <c r="G69" s="151">
        <f>IF('Crisis Indicator Data'!R66="x","x",('Crisis Indicator Data'!R66/1000000))</f>
        <v>0</v>
      </c>
      <c r="H69" s="151">
        <f>IF('Crisis Indicator Data'!S66="x","x",('Crisis Indicator Data'!S66/1000000))</f>
        <v>0.42199999999999999</v>
      </c>
      <c r="I69" s="151" t="str">
        <f>IF('Crisis Indicator Data'!T66="x","x",('Crisis Indicator Data'!T66/1000000))</f>
        <v>x</v>
      </c>
      <c r="J69" s="151">
        <f>IF('Crisis Indicator Data'!U66="x","x",('Crisis Indicator Data'!U66/1000000))</f>
        <v>0</v>
      </c>
      <c r="K69" s="227">
        <f t="shared" si="3"/>
        <v>5.4177081698722445</v>
      </c>
      <c r="L69" s="140">
        <f>IF(F69="x","x",(F69*1000000/VLOOKUP($C69,'Crisis Indicator Data'!$C$3:$H$198,5,FALSE)))</f>
        <v>0.98848253275109166</v>
      </c>
      <c r="M69" s="140">
        <f>IF(G69="x","x",(G69*1000000/VLOOKUP($C69,'Crisis Indicator Data'!$C$3:$H$198,5,FALSE)))</f>
        <v>0</v>
      </c>
      <c r="N69" s="140">
        <f>IF(H69="x","x",(H69*1000000/VLOOKUP($C69,'Crisis Indicator Data'!$C$3:$H$198,5,FALSE)))</f>
        <v>1.1517467248908297E-2</v>
      </c>
      <c r="O69" s="140" t="str">
        <f>IF(I69="x","x",(I69*1000000/VLOOKUP($C69,'Crisis Indicator Data'!$C$3:$H$198,5,FALSE)))</f>
        <v>x</v>
      </c>
      <c r="P69" s="140">
        <f>IF(J69="x","x",(J69*1000000/VLOOKUP($C69,'Crisis Indicator Data'!$C$3:$H$198,5,FALSE)))</f>
        <v>0</v>
      </c>
      <c r="Q69" s="220">
        <f t="shared" si="4"/>
        <v>2.9213973799126638</v>
      </c>
      <c r="R69" s="220">
        <f t="shared" si="5"/>
        <v>4.1695527748924537</v>
      </c>
    </row>
    <row r="70" spans="1:18">
      <c r="A70" s="144" t="str">
        <f>'Crisis Indicator Data'!A67</f>
        <v>Displacement from Mali to Mauritania</v>
      </c>
      <c r="B70" s="145" t="str">
        <f>'Crisis Indicator Data'!B67</f>
        <v>International Displacement</v>
      </c>
      <c r="C70" s="145" t="str">
        <f>'Crisis Indicator Data'!C67</f>
        <v>MRT002</v>
      </c>
      <c r="D70" s="145" t="str">
        <f>'Crisis Indicator Data'!D67</f>
        <v>Mauritania</v>
      </c>
      <c r="E70" s="145" t="str">
        <f>'Crisis Indicator Data'!E67</f>
        <v>MRT</v>
      </c>
      <c r="F70" s="151">
        <f>IF('Crisis Indicator Data'!Q67="x","x",('Crisis Indicator Data'!Q67/1000000))</f>
        <v>2.0390000000000001</v>
      </c>
      <c r="G70" s="151">
        <f>IF('Crisis Indicator Data'!R67="x","x",('Crisis Indicator Data'!R67/1000000))</f>
        <v>0</v>
      </c>
      <c r="H70" s="151">
        <f>IF('Crisis Indicator Data'!S67="x","x",('Crisis Indicator Data'!S67/1000000))</f>
        <v>0.36399999999999999</v>
      </c>
      <c r="I70" s="151">
        <f>IF('Crisis Indicator Data'!T67="x","x",('Crisis Indicator Data'!T67/1000000))</f>
        <v>3.7999999999999999E-2</v>
      </c>
      <c r="J70" s="151">
        <f>IF('Crisis Indicator Data'!U67="x","x",('Crisis Indicator Data'!U67/1000000))</f>
        <v>0</v>
      </c>
      <c r="K70" s="227">
        <f t="shared" ref="K70:K101" si="6">IF(H70="x","x",IF(SUM(H70:J70)=0,0,IF(LOG(SUM(H70:J70)*1000000)&lt;$K$4,0,IF(LOG(SUM(H70:J70)*1000000)&gt;$K$3,10,10-(K$3-LOG(SUM(H70:J70)*1000000))/(K$3-K$4)*10))))</f>
        <v>5.3474201769482326</v>
      </c>
      <c r="L70" s="140">
        <f>IF(F70="x","x",(F70*1000000/VLOOKUP($C70,'Crisis Indicator Data'!$C$3:$H$198,5,FALSE)))</f>
        <v>0.83531339614911926</v>
      </c>
      <c r="M70" s="140">
        <f>IF(G70="x","x",(G70*1000000/VLOOKUP($C70,'Crisis Indicator Data'!$C$3:$H$198,5,FALSE)))</f>
        <v>0</v>
      </c>
      <c r="N70" s="140">
        <f>IF(H70="x","x",(H70*1000000/VLOOKUP($C70,'Crisis Indicator Data'!$C$3:$H$198,5,FALSE)))</f>
        <v>0.14911921343711593</v>
      </c>
      <c r="O70" s="140">
        <f>IF(I70="x","x",(I70*1000000/VLOOKUP($C70,'Crisis Indicator Data'!$C$3:$H$198,5,FALSE)))</f>
        <v>1.5567390413764851E-2</v>
      </c>
      <c r="P70" s="140">
        <f>IF(J70="x","x",(J70*1000000/VLOOKUP($C70,'Crisis Indicator Data'!$C$3:$H$198,5,FALSE)))</f>
        <v>0</v>
      </c>
      <c r="Q70" s="220">
        <f t="shared" ref="Q70:Q101" si="7">IF(N70="x","x",(IF(VALUE(SUBSTITUTE(P70,"x","0"))&gt;=$P$3, 5,
IF(VALUE(SUBSTITUTE(P70,"x","0"))+VALUE(SUBSTITUTE(O70,"x","0"))&gt;=$O$3, (VALUE(SUBSTITUTE(P70,"x","0"))*5 + ($O$3-VALUE(SUBSTITUTE(P70,"x","0")))*4)/(VALUE(SUBSTITUTE(P70,"x","0"))+($O$3-VALUE(SUBSTITUTE(P70,"x","0")))),
IF(VALUE(SUBSTITUTE(P70,"x","0"))+VALUE(SUBSTITUTE(O70,"x","0"))+VALUE(SUBSTITUTE(N70,"x","0"))&gt;=$N$3, (VALUE(SUBSTITUTE(P70,"x","0"))*5 + VALUE(SUBSTITUTE(O70,"x","0"))*4 + ($N$3-VALUE(SUBSTITUTE(P70,"x","0"))-VALUE(SUBSTITUTE(O70,"x","0")))*3)/(VALUE(SUBSTITUTE(P70,"x","0"))+VALUE(SUBSTITUTE(O70,"x","0"))+($N$3-VALUE(SUBSTITUTE(P70,"x","0"))-VALUE(SUBSTITUTE(O70,"x","0")))),
IF(VALUE(SUBSTITUTE(P70,"x","0"))+VALUE(SUBSTITUTE(O70,"x","0"))+VALUE(SUBSTITUTE(N70,"x","0"))+VALUE(SUBSTITUTE(M70,"x","0"))&gt;=$M$3, (VALUE(SUBSTITUTE(P70,"x","0"))*5 + VALUE(SUBSTITUTE(O70,"x","0"))*4 + VALUE(SUBSTITUTE(N70,"x","0"))*3 + ($M$3-VALUE(SUBSTITUTE(P70,"x","0"))-VALUE(SUBSTITUTE(O70,"x","0"))-VALUE(SUBSTITUTE(N70,"x","0")))*2)/(VALUE(SUBSTITUTE(P70,"x","0"))+VALUE(SUBSTITUTE(O70,"x","0"))+VALUE(SUBSTITUTE(N70,"x","0"))+($M$3-VALUE(SUBSTITUTE(P70,"x","0"))-VALUE(SUBSTITUTE(O70,"x","0"))-VALUE(SUBSTITUTE(N70,"x","0")))),
IF(VALUE(SUBSTITUTE(P70,"x","0"))+VALUE(SUBSTITUTE(O70,"x","0"))+VALUE(SUBSTITUTE(N70,"x","0"))+VALUE(SUBSTITUTE(M70,"x","0"))+VALUE(SUBSTITUTE(L70,"x","0"))&gt;=$L$3, (VALUE(SUBSTITUTE(P70,"x","0"))*5 + VALUE(SUBSTITUTE(O70,"x","0"))*4 + VALUE(SUBSTITUTE(N70,"x","0"))*3 + VALUE(SUBSTITUTE(M70,"x","0"))*2 + ($L$3-VALUE(SUBSTITUTE(P70,"x","0"))-VALUE(SUBSTITUTE(O70,"x","0"))-VALUE(SUBSTITUTE(N70,"x","0"))-VALUE(SUBSTITUTE(M70,"x","0")))*1)/(VALUE(SUBSTITUTE(P70,"x","0"))+VALUE(SUBSTITUTE(O70,"x","0"))+VALUE(SUBSTITUTE(N70,"x","0"))+VALUE(SUBSTITUTE(M70,"x","0"))+($L$3-VALUE(SUBSTITUTE(P70,"x","0"))-VALUE(SUBSTITUTE(O70,"x","0"))-VALUE(SUBSTITUTE(N70,"x","0"))-VALUE(SUBSTITUTE(M70,"x","0")))),
1)
)
)
)
))*2)</f>
        <v>6.6226956165505966</v>
      </c>
      <c r="R70" s="220">
        <f t="shared" ref="R70:R101" si="8">IF(Q70="x","x",(AVERAGE(K70,Q70)))</f>
        <v>5.9850578967494146</v>
      </c>
    </row>
    <row r="71" spans="1:18">
      <c r="A71" s="144" t="str">
        <f>'Crisis Indicator Data'!A68</f>
        <v>Climatic shocks in Mauritania</v>
      </c>
      <c r="B71" s="145" t="str">
        <f>'Crisis Indicator Data'!B68</f>
        <v>Drought/drier conditions,Floods</v>
      </c>
      <c r="C71" s="145" t="str">
        <f>'Crisis Indicator Data'!C68</f>
        <v>MRT003</v>
      </c>
      <c r="D71" s="145" t="str">
        <f>'Crisis Indicator Data'!D68</f>
        <v>Mauritania</v>
      </c>
      <c r="E71" s="145" t="str">
        <f>'Crisis Indicator Data'!E68</f>
        <v>MRT</v>
      </c>
      <c r="F71" s="151">
        <f>IF('Crisis Indicator Data'!Q68="x","x",('Crisis Indicator Data'!Q68/1000000))</f>
        <v>3.4870000000000001</v>
      </c>
      <c r="G71" s="151">
        <f>IF('Crisis Indicator Data'!R68="x","x",('Crisis Indicator Data'!R68/1000000))</f>
        <v>1.337</v>
      </c>
      <c r="H71" s="151">
        <f>IF('Crisis Indicator Data'!S68="x","x",('Crisis Indicator Data'!S68/1000000))</f>
        <v>0.48599999999999999</v>
      </c>
      <c r="I71" s="151">
        <f>IF('Crisis Indicator Data'!T68="x","x",('Crisis Indicator Data'!T68/1000000))</f>
        <v>1.4E-2</v>
      </c>
      <c r="J71" s="151">
        <f>IF('Crisis Indicator Data'!U68="x","x",('Crisis Indicator Data'!U68/1000000))</f>
        <v>0</v>
      </c>
      <c r="K71" s="227">
        <f t="shared" si="6"/>
        <v>5.6632333477867292</v>
      </c>
      <c r="L71" s="140">
        <f>IF(F71="x","x",(F71*1000000/VLOOKUP($C71,'Crisis Indicator Data'!$C$3:$H$198,5,FALSE)))</f>
        <v>0.6549586776859504</v>
      </c>
      <c r="M71" s="140">
        <f>IF(G71="x","x",(G71*1000000/VLOOKUP($C71,'Crisis Indicator Data'!$C$3:$H$198,5,FALSE)))</f>
        <v>0.25112697220135238</v>
      </c>
      <c r="N71" s="140">
        <f>IF(H71="x","x",(H71*1000000/VLOOKUP($C71,'Crisis Indicator Data'!$C$3:$H$198,5,FALSE)))</f>
        <v>9.1284748309541697E-2</v>
      </c>
      <c r="O71" s="140">
        <f>IF(I71="x","x",(I71*1000000/VLOOKUP($C71,'Crisis Indicator Data'!$C$3:$H$198,5,FALSE)))</f>
        <v>2.6296018031555222E-3</v>
      </c>
      <c r="P71" s="140">
        <f>IF(J71="x","x",(J71*1000000/VLOOKUP($C71,'Crisis Indicator Data'!$C$3:$H$198,5,FALSE)))</f>
        <v>0</v>
      </c>
      <c r="Q71" s="220">
        <f t="shared" si="7"/>
        <v>6.1051840721262218</v>
      </c>
      <c r="R71" s="220">
        <f t="shared" si="8"/>
        <v>5.884208709956475</v>
      </c>
    </row>
    <row r="72" spans="1:18">
      <c r="A72" s="144" t="str">
        <f>'Crisis Indicator Data'!A69</f>
        <v>Multiple crises in Mauritania</v>
      </c>
      <c r="B72" s="145" t="str">
        <f>'Crisis Indicator Data'!B69</f>
        <v>Drought/drier conditions,Floods,International Displacement</v>
      </c>
      <c r="C72" s="145" t="str">
        <f>'Crisis Indicator Data'!C69</f>
        <v>MRT004</v>
      </c>
      <c r="D72" s="145" t="str">
        <f>'Crisis Indicator Data'!D69</f>
        <v>Mauritania</v>
      </c>
      <c r="E72" s="145" t="str">
        <f>'Crisis Indicator Data'!E69</f>
        <v>MRT</v>
      </c>
      <c r="F72" s="151">
        <f>IF('Crisis Indicator Data'!Q69="x","x",('Crisis Indicator Data'!Q69/1000000))</f>
        <v>3.234</v>
      </c>
      <c r="G72" s="151">
        <f>IF('Crisis Indicator Data'!R69="x","x",('Crisis Indicator Data'!R69/1000000))</f>
        <v>1.337</v>
      </c>
      <c r="H72" s="151">
        <f>IF('Crisis Indicator Data'!S69="x","x",('Crisis Indicator Data'!S69/1000000))</f>
        <v>0.85</v>
      </c>
      <c r="I72" s="151">
        <f>IF('Crisis Indicator Data'!T69="x","x",('Crisis Indicator Data'!T69/1000000))</f>
        <v>5.1999999999999998E-2</v>
      </c>
      <c r="J72" s="151">
        <f>IF('Crisis Indicator Data'!U69="x","x",('Crisis Indicator Data'!U69/1000000))</f>
        <v>0</v>
      </c>
      <c r="K72" s="227">
        <f t="shared" si="6"/>
        <v>6.5173551251398072</v>
      </c>
      <c r="L72" s="140">
        <f>IF(F72="x","x",(F72*1000000/VLOOKUP($C72,'Crisis Indicator Data'!$C$3:$H$198,5,FALSE)))</f>
        <v>0.59090078567513249</v>
      </c>
      <c r="M72" s="140">
        <f>IF(G72="x","x",(G72*1000000/VLOOKUP($C72,'Crisis Indicator Data'!$C$3:$H$198,5,FALSE)))</f>
        <v>0.24429015165357207</v>
      </c>
      <c r="N72" s="140">
        <f>IF(H72="x","x",(H72*1000000/VLOOKUP($C72,'Crisis Indicator Data'!$C$3:$H$198,5,FALSE)))</f>
        <v>0.15530787502283938</v>
      </c>
      <c r="O72" s="140">
        <f>IF(I72="x","x",(I72*1000000/VLOOKUP($C72,'Crisis Indicator Data'!$C$3:$H$198,5,FALSE)))</f>
        <v>9.5011876484560574E-3</v>
      </c>
      <c r="P72" s="140">
        <f>IF(J72="x","x",(J72*1000000/VLOOKUP($C72,'Crisis Indicator Data'!$C$3:$H$198,5,FALSE)))</f>
        <v>0</v>
      </c>
      <c r="Q72" s="220">
        <f t="shared" si="7"/>
        <v>6.3800475059382418</v>
      </c>
      <c r="R72" s="220">
        <f t="shared" si="8"/>
        <v>6.448701315539024</v>
      </c>
    </row>
    <row r="73" spans="1:18">
      <c r="A73" s="144" t="str">
        <f>'Crisis Indicator Data'!A70</f>
        <v>Climatic shocks in Malawi</v>
      </c>
      <c r="B73" s="145" t="str">
        <f>'Crisis Indicator Data'!B70</f>
        <v>Drought/drier conditions,Cyclone,Floods,Political/economic crisis</v>
      </c>
      <c r="C73" s="145" t="str">
        <f>'Crisis Indicator Data'!C70</f>
        <v>MWI002</v>
      </c>
      <c r="D73" s="145" t="str">
        <f>'Crisis Indicator Data'!D70</f>
        <v>Malawi</v>
      </c>
      <c r="E73" s="145" t="str">
        <f>'Crisis Indicator Data'!E70</f>
        <v>MWI</v>
      </c>
      <c r="F73" s="151">
        <f>IF('Crisis Indicator Data'!Q70="x","x",('Crisis Indicator Data'!Q70/1000000))</f>
        <v>12.239000000000001</v>
      </c>
      <c r="G73" s="151">
        <f>IF('Crisis Indicator Data'!R70="x","x",('Crisis Indicator Data'!R70/1000000))</f>
        <v>6.23</v>
      </c>
      <c r="H73" s="151">
        <f>IF('Crisis Indicator Data'!S70="x","x",('Crisis Indicator Data'!S70/1000000))</f>
        <v>4.1669999999999998</v>
      </c>
      <c r="I73" s="151">
        <f>IF('Crisis Indicator Data'!T70="x","x",('Crisis Indicator Data'!T70/1000000))</f>
        <v>8.0000000000000002E-3</v>
      </c>
      <c r="J73" s="151">
        <f>IF('Crisis Indicator Data'!U70="x","x",('Crisis Indicator Data'!U70/1000000))</f>
        <v>0</v>
      </c>
      <c r="K73" s="227">
        <f t="shared" si="6"/>
        <v>8.7355215993987354</v>
      </c>
      <c r="L73" s="140">
        <f>IF(F73="x","x",(F73*1000000/VLOOKUP($C73,'Crisis Indicator Data'!$C$3:$H$198,5,FALSE)))</f>
        <v>0.54049637873167289</v>
      </c>
      <c r="M73" s="140">
        <f>IF(G73="x","x",(G73*1000000/VLOOKUP($C73,'Crisis Indicator Data'!$C$3:$H$198,5,FALSE)))</f>
        <v>0.27512806924571631</v>
      </c>
      <c r="N73" s="140">
        <f>IF(H73="x","x",(H73*1000000/VLOOKUP($C73,'Crisis Indicator Data'!$C$3:$H$198,5,FALSE)))</f>
        <v>0.18402225755166932</v>
      </c>
      <c r="O73" s="140">
        <f>IF(I73="x","x",(I73*1000000/VLOOKUP($C73,'Crisis Indicator Data'!$C$3:$H$198,5,FALSE)))</f>
        <v>3.5329447094152979E-4</v>
      </c>
      <c r="P73" s="140">
        <f>IF(J73="x","x",(J73*1000000/VLOOKUP($C73,'Crisis Indicator Data'!$C$3:$H$198,5,FALSE)))</f>
        <v>0</v>
      </c>
      <c r="Q73" s="220">
        <f t="shared" si="7"/>
        <v>6.0141317788376609</v>
      </c>
      <c r="R73" s="220">
        <f t="shared" si="8"/>
        <v>7.3748266891181977</v>
      </c>
    </row>
    <row r="74" spans="1:18">
      <c r="A74" s="144" t="str">
        <f>'Crisis Indicator Data'!A71</f>
        <v>International Displacement to Malaysia</v>
      </c>
      <c r="B74" s="145" t="str">
        <f>'Crisis Indicator Data'!B71</f>
        <v>International Displacement</v>
      </c>
      <c r="C74" s="145" t="str">
        <f>'Crisis Indicator Data'!C71</f>
        <v>MYS001</v>
      </c>
      <c r="D74" s="145" t="str">
        <f>'Crisis Indicator Data'!D71</f>
        <v>Malaysia</v>
      </c>
      <c r="E74" s="145" t="str">
        <f>'Crisis Indicator Data'!E71</f>
        <v>MYS</v>
      </c>
      <c r="F74" s="151">
        <f>IF('Crisis Indicator Data'!Q71="x","x",('Crisis Indicator Data'!Q71/1000000))</f>
        <v>11.084</v>
      </c>
      <c r="G74" s="151">
        <f>IF('Crisis Indicator Data'!R71="x","x",('Crisis Indicator Data'!R71/1000000))</f>
        <v>0</v>
      </c>
      <c r="H74" s="151">
        <f>IF('Crisis Indicator Data'!S71="x","x",('Crisis Indicator Data'!S71/1000000))</f>
        <v>0.216</v>
      </c>
      <c r="I74" s="151" t="str">
        <f>IF('Crisis Indicator Data'!T71="x","x",('Crisis Indicator Data'!T71/1000000))</f>
        <v>x</v>
      </c>
      <c r="J74" s="151" t="str">
        <f>IF('Crisis Indicator Data'!U71="x","x",('Crisis Indicator Data'!U71/1000000))</f>
        <v>x</v>
      </c>
      <c r="K74" s="227">
        <f t="shared" si="6"/>
        <v>4.4481791705031029</v>
      </c>
      <c r="L74" s="140">
        <f>IF(F74="x","x",(F74*1000000/VLOOKUP($C74,'Crisis Indicator Data'!$C$3:$H$198,5,FALSE)))</f>
        <v>0.98088495575221235</v>
      </c>
      <c r="M74" s="140">
        <f>IF(G74="x","x",(G74*1000000/VLOOKUP($C74,'Crisis Indicator Data'!$C$3:$H$198,5,FALSE)))</f>
        <v>0</v>
      </c>
      <c r="N74" s="140">
        <f>IF(H74="x","x",(H74*1000000/VLOOKUP($C74,'Crisis Indicator Data'!$C$3:$H$198,5,FALSE)))</f>
        <v>1.9115044247787611E-2</v>
      </c>
      <c r="O74" s="140" t="str">
        <f>IF(I74="x","x",(I74*1000000/VLOOKUP($C74,'Crisis Indicator Data'!$C$3:$H$198,5,FALSE)))</f>
        <v>x</v>
      </c>
      <c r="P74" s="140" t="str">
        <f>IF(J74="x","x",(J74*1000000/VLOOKUP($C74,'Crisis Indicator Data'!$C$3:$H$198,5,FALSE)))</f>
        <v>x</v>
      </c>
      <c r="Q74" s="220">
        <f t="shared" si="7"/>
        <v>3.5292035398230079</v>
      </c>
      <c r="R74" s="220">
        <f t="shared" si="8"/>
        <v>3.9886913551630556</v>
      </c>
    </row>
    <row r="75" spans="1:18">
      <c r="A75" s="144" t="str">
        <f>'Crisis Indicator Data'!A72</f>
        <v>Drought in Namibia</v>
      </c>
      <c r="B75" s="145" t="str">
        <f>'Crisis Indicator Data'!B72</f>
        <v>Drought/drier conditions</v>
      </c>
      <c r="C75" s="145" t="str">
        <f>'Crisis Indicator Data'!C72</f>
        <v>NAM002</v>
      </c>
      <c r="D75" s="145" t="str">
        <f>'Crisis Indicator Data'!D72</f>
        <v>Namibia</v>
      </c>
      <c r="E75" s="145" t="str">
        <f>'Crisis Indicator Data'!E72</f>
        <v>NAM</v>
      </c>
      <c r="F75" s="151">
        <f>IF('Crisis Indicator Data'!Q72="x","x",('Crisis Indicator Data'!Q72/1000000))</f>
        <v>1.444</v>
      </c>
      <c r="G75" s="151">
        <f>IF('Crisis Indicator Data'!R72="x","x",('Crisis Indicator Data'!R72/1000000))</f>
        <v>1.17</v>
      </c>
      <c r="H75" s="151">
        <f>IF('Crisis Indicator Data'!S72="x","x",('Crisis Indicator Data'!S72/1000000))</f>
        <v>0.40799999999999997</v>
      </c>
      <c r="I75" s="151">
        <f>IF('Crisis Indicator Data'!T72="x","x",('Crisis Indicator Data'!T72/1000000))</f>
        <v>0</v>
      </c>
      <c r="J75" s="151">
        <f>IF('Crisis Indicator Data'!U72="x","x",('Crisis Indicator Data'!U72/1000000))</f>
        <v>0</v>
      </c>
      <c r="K75" s="227">
        <f t="shared" si="6"/>
        <v>5.3688672102995989</v>
      </c>
      <c r="L75" s="140">
        <f>IF(F75="x","x",(F75*1000000/VLOOKUP($C75,'Crisis Indicator Data'!$C$3:$H$198,5,FALSE)))</f>
        <v>0.47782925215089345</v>
      </c>
      <c r="M75" s="140">
        <f>IF(G75="x","x",(G75*1000000/VLOOKUP($C75,'Crisis Indicator Data'!$C$3:$H$198,5,FALSE)))</f>
        <v>0.3871608206485771</v>
      </c>
      <c r="N75" s="140">
        <f>IF(H75="x","x",(H75*1000000/VLOOKUP($C75,'Crisis Indicator Data'!$C$3:$H$198,5,FALSE)))</f>
        <v>0.13500992720052946</v>
      </c>
      <c r="O75" s="140">
        <f>IF(I75="x","x",(I75*1000000/VLOOKUP($C75,'Crisis Indicator Data'!$C$3:$H$198,5,FALSE)))</f>
        <v>0</v>
      </c>
      <c r="P75" s="140">
        <f>IF(J75="x","x",(J75*1000000/VLOOKUP($C75,'Crisis Indicator Data'!$C$3:$H$198,5,FALSE)))</f>
        <v>0</v>
      </c>
      <c r="Q75" s="220">
        <f t="shared" si="7"/>
        <v>6.0000000000000009</v>
      </c>
      <c r="R75" s="220">
        <f t="shared" si="8"/>
        <v>5.6844336051497999</v>
      </c>
    </row>
    <row r="76" spans="1:18">
      <c r="A76" s="144" t="str">
        <f>'Crisis Indicator Data'!A73</f>
        <v>Complex crisis in Niger</v>
      </c>
      <c r="B76" s="145" t="str">
        <f>'Crisis Indicator Data'!B73</f>
        <v>Conflict/ Violence,Drought/drier conditions,Floods</v>
      </c>
      <c r="C76" s="145" t="str">
        <f>'Crisis Indicator Data'!C73</f>
        <v>NER006</v>
      </c>
      <c r="D76" s="145" t="str">
        <f>'Crisis Indicator Data'!D73</f>
        <v>Niger</v>
      </c>
      <c r="E76" s="145" t="str">
        <f>'Crisis Indicator Data'!E73</f>
        <v>NER</v>
      </c>
      <c r="F76" s="151">
        <f>IF('Crisis Indicator Data'!Q73="x","x",('Crisis Indicator Data'!Q73/1000000))</f>
        <v>8.9610000000000003</v>
      </c>
      <c r="G76" s="151">
        <f>IF('Crisis Indicator Data'!R73="x","x",('Crisis Indicator Data'!R73/1000000))</f>
        <v>7.9610000000000003</v>
      </c>
      <c r="H76" s="151">
        <f>IF('Crisis Indicator Data'!S73="x","x",('Crisis Indicator Data'!S73/1000000))</f>
        <v>2.6659999999999999</v>
      </c>
      <c r="I76" s="151">
        <f>IF('Crisis Indicator Data'!T73="x","x",('Crisis Indicator Data'!T73/1000000))</f>
        <v>0.41499999999999998</v>
      </c>
      <c r="J76" s="151">
        <f>IF('Crisis Indicator Data'!U73="x","x",('Crisis Indicator Data'!U73/1000000))</f>
        <v>0</v>
      </c>
      <c r="K76" s="227">
        <f t="shared" si="6"/>
        <v>8.295638994389801</v>
      </c>
      <c r="L76" s="140">
        <f>IF(F76="x","x",(F76*1000000/VLOOKUP($C76,'Crisis Indicator Data'!$C$3:$H$198,5,FALSE)))</f>
        <v>0.44798280257961304</v>
      </c>
      <c r="M76" s="140">
        <f>IF(G76="x","x",(G76*1000000/VLOOKUP($C76,'Crisis Indicator Data'!$C$3:$H$198,5,FALSE)))</f>
        <v>0.39799030145478176</v>
      </c>
      <c r="N76" s="140">
        <f>IF(H76="x","x",(H76*1000000/VLOOKUP($C76,'Crisis Indicator Data'!$C$3:$H$198,5,FALSE)))</f>
        <v>0.13328000799880019</v>
      </c>
      <c r="O76" s="140">
        <f>IF(I76="x","x",(I76*1000000/VLOOKUP($C76,'Crisis Indicator Data'!$C$3:$H$198,5,FALSE)))</f>
        <v>2.0746887966804978E-2</v>
      </c>
      <c r="P76" s="140">
        <f>IF(J76="x","x",(J76*1000000/VLOOKUP($C76,'Crisis Indicator Data'!$C$3:$H$198,5,FALSE)))</f>
        <v>0</v>
      </c>
      <c r="Q76" s="220">
        <f t="shared" si="7"/>
        <v>6.8298755186721998</v>
      </c>
      <c r="R76" s="220">
        <f t="shared" si="8"/>
        <v>7.5627572565310004</v>
      </c>
    </row>
    <row r="77" spans="1:18">
      <c r="A77" s="144" t="str">
        <f>'Crisis Indicator Data'!A74</f>
        <v>Conflict in the BAY states</v>
      </c>
      <c r="B77" s="145" t="str">
        <f>'Crisis Indicator Data'!B74</f>
        <v>Conflict/ Violence</v>
      </c>
      <c r="C77" s="145" t="str">
        <f>'Crisis Indicator Data'!C74</f>
        <v>NGA004</v>
      </c>
      <c r="D77" s="145" t="str">
        <f>'Crisis Indicator Data'!D74</f>
        <v>Nigeria</v>
      </c>
      <c r="E77" s="145" t="str">
        <f>'Crisis Indicator Data'!E74</f>
        <v>NGA</v>
      </c>
      <c r="F77" s="151">
        <f>IF('Crisis Indicator Data'!Q74="x","x",('Crisis Indicator Data'!Q74/1000000))</f>
        <v>0</v>
      </c>
      <c r="G77" s="151">
        <f>IF('Crisis Indicator Data'!R74="x","x",('Crisis Indicator Data'!R74/1000000))</f>
        <v>11.93</v>
      </c>
      <c r="H77" s="151">
        <f>IF('Crisis Indicator Data'!S74="x","x",('Crisis Indicator Data'!S74/1000000))</f>
        <v>4.0789999999999997</v>
      </c>
      <c r="I77" s="151">
        <f>IF('Crisis Indicator Data'!T74="x","x",('Crisis Indicator Data'!T74/1000000))</f>
        <v>1.85</v>
      </c>
      <c r="J77" s="151">
        <f>IF('Crisis Indicator Data'!U74="x","x",('Crisis Indicator Data'!U74/1000000))</f>
        <v>0</v>
      </c>
      <c r="K77" s="227">
        <f t="shared" si="6"/>
        <v>9.2432715011498789</v>
      </c>
      <c r="L77" s="140">
        <f>IF(F77="x","x",(F77*1000000/VLOOKUP($C77,'Crisis Indicator Data'!$C$3:$H$198,5,FALSE)))</f>
        <v>0</v>
      </c>
      <c r="M77" s="140">
        <f>IF(G77="x","x",(G77*1000000/VLOOKUP($C77,'Crisis Indicator Data'!$C$3:$H$198,5,FALSE)))</f>
        <v>0.66801052690520191</v>
      </c>
      <c r="N77" s="140">
        <f>IF(H77="x","x",(H77*1000000/VLOOKUP($C77,'Crisis Indicator Data'!$C$3:$H$198,5,FALSE)))</f>
        <v>0.22840024637437703</v>
      </c>
      <c r="O77" s="140">
        <f>IF(I77="x","x",(I77*1000000/VLOOKUP($C77,'Crisis Indicator Data'!$C$3:$H$198,5,FALSE)))</f>
        <v>0.10358922672042108</v>
      </c>
      <c r="P77" s="140">
        <f>IF(J77="x","x",(J77*1000000/VLOOKUP($C77,'Crisis Indicator Data'!$C$3:$H$198,5,FALSE)))</f>
        <v>0</v>
      </c>
      <c r="Q77" s="220">
        <f t="shared" si="7"/>
        <v>8</v>
      </c>
      <c r="R77" s="220">
        <f t="shared" si="8"/>
        <v>8.6216357505749386</v>
      </c>
    </row>
    <row r="78" spans="1:18">
      <c r="A78" s="144" t="str">
        <f>'Crisis Indicator Data'!A75</f>
        <v>Conflict in North West Nigeria</v>
      </c>
      <c r="B78" s="145" t="str">
        <f>'Crisis Indicator Data'!B75</f>
        <v>Conflict/ Violence</v>
      </c>
      <c r="C78" s="145" t="str">
        <f>'Crisis Indicator Data'!C75</f>
        <v>NGA007</v>
      </c>
      <c r="D78" s="145" t="str">
        <f>'Crisis Indicator Data'!D75</f>
        <v>Nigeria</v>
      </c>
      <c r="E78" s="145" t="str">
        <f>'Crisis Indicator Data'!E75</f>
        <v>NGA</v>
      </c>
      <c r="F78" s="151">
        <f>IF('Crisis Indicator Data'!Q75="x","x",('Crisis Indicator Data'!Q75/1000000))</f>
        <v>14.250999999999999</v>
      </c>
      <c r="G78" s="151">
        <f>IF('Crisis Indicator Data'!R75="x","x",('Crisis Indicator Data'!R75/1000000))</f>
        <v>16.462</v>
      </c>
      <c r="H78" s="151">
        <f>IF('Crisis Indicator Data'!S75="x","x",('Crisis Indicator Data'!S75/1000000))</f>
        <v>7.9569999999999999</v>
      </c>
      <c r="I78" s="151">
        <f>IF('Crisis Indicator Data'!T75="x","x",('Crisis Indicator Data'!T75/1000000))</f>
        <v>0.90200000000000002</v>
      </c>
      <c r="J78" s="151">
        <f>IF('Crisis Indicator Data'!U75="x","x",('Crisis Indicator Data'!U75/1000000))</f>
        <v>0</v>
      </c>
      <c r="K78" s="227">
        <f t="shared" si="6"/>
        <v>9.8246156722824693</v>
      </c>
      <c r="L78" s="140">
        <f>IF(F78="x","x",(F78*1000000/VLOOKUP($C78,'Crisis Indicator Data'!$C$3:$H$198,5,FALSE)))</f>
        <v>0.36012837359749317</v>
      </c>
      <c r="M78" s="140">
        <f>IF(G78="x","x",(G78*1000000/VLOOKUP($C78,'Crisis Indicator Data'!$C$3:$H$198,5,FALSE)))</f>
        <v>0.41600121297887394</v>
      </c>
      <c r="N78" s="140">
        <f>IF(H78="x","x",(H78*1000000/VLOOKUP($C78,'Crisis Indicator Data'!$C$3:$H$198,5,FALSE)))</f>
        <v>0.20107651875063176</v>
      </c>
      <c r="O78" s="140">
        <f>IF(I78="x","x",(I78*1000000/VLOOKUP($C78,'Crisis Indicator Data'!$C$3:$H$198,5,FALSE)))</f>
        <v>2.2793894673001112E-2</v>
      </c>
      <c r="P78" s="140">
        <f>IF(J78="x","x",(J78*1000000/VLOOKUP($C78,'Crisis Indicator Data'!$C$3:$H$198,5,FALSE)))</f>
        <v>0</v>
      </c>
      <c r="Q78" s="220">
        <f t="shared" si="7"/>
        <v>6.9117557869200441</v>
      </c>
      <c r="R78" s="220">
        <f t="shared" si="8"/>
        <v>8.3681857296012563</v>
      </c>
    </row>
    <row r="79" spans="1:18">
      <c r="A79" s="144" t="str">
        <f>'Crisis Indicator Data'!A76</f>
        <v>International displacement from Cameroon to Nigeria</v>
      </c>
      <c r="B79" s="145" t="str">
        <f>'Crisis Indicator Data'!B76</f>
        <v>International Displacement</v>
      </c>
      <c r="C79" s="145" t="str">
        <f>'Crisis Indicator Data'!C76</f>
        <v>NGA008</v>
      </c>
      <c r="D79" s="145" t="str">
        <f>'Crisis Indicator Data'!D76</f>
        <v>Nigeria</v>
      </c>
      <c r="E79" s="145" t="str">
        <f>'Crisis Indicator Data'!E76</f>
        <v>NGA</v>
      </c>
      <c r="F79" s="151">
        <f>IF('Crisis Indicator Data'!Q76="x","x",('Crisis Indicator Data'!Q76/1000000))</f>
        <v>12.675000000000001</v>
      </c>
      <c r="G79" s="151">
        <f>IF('Crisis Indicator Data'!R76="x","x",('Crisis Indicator Data'!R76/1000000))</f>
        <v>0</v>
      </c>
      <c r="H79" s="151">
        <f>IF('Crisis Indicator Data'!S76="x","x",('Crisis Indicator Data'!S76/1000000))</f>
        <v>0.12</v>
      </c>
      <c r="I79" s="151" t="str">
        <f>IF('Crisis Indicator Data'!T76="x","x",('Crisis Indicator Data'!T76/1000000))</f>
        <v>x</v>
      </c>
      <c r="J79" s="151" t="str">
        <f>IF('Crisis Indicator Data'!U76="x","x",('Crisis Indicator Data'!U76/1000000))</f>
        <v>x</v>
      </c>
      <c r="K79" s="227">
        <f t="shared" si="6"/>
        <v>3.5972708201587498</v>
      </c>
      <c r="L79" s="140">
        <f>IF(F79="x","x",(F79*1000000/VLOOKUP($C79,'Crisis Indicator Data'!$C$3:$H$198,5,FALSE)))</f>
        <v>0.99062133645955452</v>
      </c>
      <c r="M79" s="140">
        <f>IF(G79="x","x",(G79*1000000/VLOOKUP($C79,'Crisis Indicator Data'!$C$3:$H$198,5,FALSE)))</f>
        <v>0</v>
      </c>
      <c r="N79" s="140">
        <f>IF(H79="x","x",(H79*1000000/VLOOKUP($C79,'Crisis Indicator Data'!$C$3:$H$198,5,FALSE)))</f>
        <v>9.3786635404454859E-3</v>
      </c>
      <c r="O79" s="140" t="str">
        <f>IF(I79="x","x",(I79*1000000/VLOOKUP($C79,'Crisis Indicator Data'!$C$3:$H$198,5,FALSE)))</f>
        <v>x</v>
      </c>
      <c r="P79" s="140" t="str">
        <f>IF(J79="x","x",(J79*1000000/VLOOKUP($C79,'Crisis Indicator Data'!$C$3:$H$198,5,FALSE)))</f>
        <v>x</v>
      </c>
      <c r="Q79" s="220">
        <f t="shared" si="7"/>
        <v>2.7502930832356389</v>
      </c>
      <c r="R79" s="220">
        <f t="shared" si="8"/>
        <v>3.1737819516971943</v>
      </c>
    </row>
    <row r="80" spans="1:18">
      <c r="A80" s="144" t="str">
        <f>'Crisis Indicator Data'!A77</f>
        <v>Multiple Crises in Nigeria</v>
      </c>
      <c r="B80" s="145" t="str">
        <f>'Crisis Indicator Data'!B77</f>
        <v>Conflict/ Violence,International Displacement</v>
      </c>
      <c r="C80" s="145" t="str">
        <f>'Crisis Indicator Data'!C77</f>
        <v>NGA009</v>
      </c>
      <c r="D80" s="145" t="str">
        <f>'Crisis Indicator Data'!D77</f>
        <v>Nigeria</v>
      </c>
      <c r="E80" s="145" t="str">
        <f>'Crisis Indicator Data'!E77</f>
        <v>NGA</v>
      </c>
      <c r="F80" s="151">
        <f>IF('Crisis Indicator Data'!Q77="x","x",('Crisis Indicator Data'!Q77/1000000))</f>
        <v>40.478000000000002</v>
      </c>
      <c r="G80" s="151">
        <f>IF('Crisis Indicator Data'!R77="x","x",('Crisis Indicator Data'!R77/1000000))</f>
        <v>46.784999999999997</v>
      </c>
      <c r="H80" s="151">
        <f>IF('Crisis Indicator Data'!S77="x","x",('Crisis Indicator Data'!S77/1000000))</f>
        <v>18.712</v>
      </c>
      <c r="I80" s="151">
        <f>IF('Crisis Indicator Data'!T77="x","x",('Crisis Indicator Data'!T77/1000000))</f>
        <v>2.7519999999999998</v>
      </c>
      <c r="J80" s="151">
        <f>IF('Crisis Indicator Data'!U77="x","x",('Crisis Indicator Data'!U77/1000000))</f>
        <v>0</v>
      </c>
      <c r="K80" s="227">
        <f t="shared" si="6"/>
        <v>10</v>
      </c>
      <c r="L80" s="140">
        <f>IF(F80="x","x",(F80*1000000/VLOOKUP($C80,'Crisis Indicator Data'!$C$3:$H$198,5,FALSE)))</f>
        <v>0.37229023149723622</v>
      </c>
      <c r="M80" s="140">
        <f>IF(G80="x","x",(G80*1000000/VLOOKUP($C80,'Crisis Indicator Data'!$C$3:$H$198,5,FALSE)))</f>
        <v>0.43029790208503865</v>
      </c>
      <c r="N80" s="140">
        <f>IF(H80="x","x",(H80*1000000/VLOOKUP($C80,'Crisis Indicator Data'!$C$3:$H$198,5,FALSE)))</f>
        <v>0.17210076613904549</v>
      </c>
      <c r="O80" s="140">
        <f>IF(I80="x","x",(I80*1000000/VLOOKUP($C80,'Crisis Indicator Data'!$C$3:$H$198,5,FALSE)))</f>
        <v>2.5311100278679628E-2</v>
      </c>
      <c r="P80" s="140">
        <f>IF(J80="x","x",(J80*1000000/VLOOKUP($C80,'Crisis Indicator Data'!$C$3:$H$198,5,FALSE)))</f>
        <v>0</v>
      </c>
      <c r="Q80" s="220">
        <f t="shared" si="7"/>
        <v>7.012444011147184</v>
      </c>
      <c r="R80" s="220">
        <f t="shared" si="8"/>
        <v>8.5062220055735924</v>
      </c>
    </row>
    <row r="81" spans="1:18">
      <c r="A81" s="144" t="str">
        <f>'Crisis Indicator Data'!A78</f>
        <v>Conflict in North Central Nigeria</v>
      </c>
      <c r="B81" s="145" t="str">
        <f>'Crisis Indicator Data'!B78</f>
        <v>Conflict/ Violence</v>
      </c>
      <c r="C81" s="145" t="str">
        <f>'Crisis Indicator Data'!C78</f>
        <v>NGA010</v>
      </c>
      <c r="D81" s="145" t="str">
        <f>'Crisis Indicator Data'!D78</f>
        <v>Nigeria</v>
      </c>
      <c r="E81" s="145" t="str">
        <f>'Crisis Indicator Data'!E78</f>
        <v>NGA</v>
      </c>
      <c r="F81" s="151">
        <f>IF('Crisis Indicator Data'!Q78="x","x",('Crisis Indicator Data'!Q78/1000000))</f>
        <v>13.552</v>
      </c>
      <c r="G81" s="151">
        <f>IF('Crisis Indicator Data'!R78="x","x",('Crisis Indicator Data'!R78/1000000))</f>
        <v>18.393000000000001</v>
      </c>
      <c r="H81" s="151">
        <f>IF('Crisis Indicator Data'!S78="x","x",('Crisis Indicator Data'!S78/1000000))</f>
        <v>6.556</v>
      </c>
      <c r="I81" s="151">
        <f>IF('Crisis Indicator Data'!T78="x","x",('Crisis Indicator Data'!T78/1000000))</f>
        <v>0</v>
      </c>
      <c r="J81" s="151">
        <f>IF('Crisis Indicator Data'!U78="x","x",('Crisis Indicator Data'!U78/1000000))</f>
        <v>0</v>
      </c>
      <c r="K81" s="227">
        <f t="shared" si="6"/>
        <v>9.3887964829948736</v>
      </c>
      <c r="L81" s="140">
        <f>IF(F81="x","x",(F81*1000000/VLOOKUP($C81,'Crisis Indicator Data'!$C$3:$H$198,5,FALSE)))</f>
        <v>0.35199085738032776</v>
      </c>
      <c r="M81" s="140">
        <f>IF(G81="x","x",(G81*1000000/VLOOKUP($C81,'Crisis Indicator Data'!$C$3:$H$198,5,FALSE)))</f>
        <v>0.47772785122464351</v>
      </c>
      <c r="N81" s="140">
        <f>IF(H81="x","x",(H81*1000000/VLOOKUP($C81,'Crisis Indicator Data'!$C$3:$H$198,5,FALSE)))</f>
        <v>0.17028129139502871</v>
      </c>
      <c r="O81" s="140">
        <f>IF(I81="x","x",(I81*1000000/VLOOKUP($C81,'Crisis Indicator Data'!$C$3:$H$198,5,FALSE)))</f>
        <v>0</v>
      </c>
      <c r="P81" s="140">
        <f>IF(J81="x","x",(J81*1000000/VLOOKUP($C81,'Crisis Indicator Data'!$C$3:$H$198,5,FALSE)))</f>
        <v>0</v>
      </c>
      <c r="Q81" s="220">
        <f t="shared" si="7"/>
        <v>6.0000000000000009</v>
      </c>
      <c r="R81" s="220">
        <f t="shared" si="8"/>
        <v>7.6943982414974368</v>
      </c>
    </row>
    <row r="82" spans="1:18">
      <c r="A82" s="144" t="str">
        <f>'Crisis Indicator Data'!A79</f>
        <v>Climatic Shocks in Pakistan</v>
      </c>
      <c r="B82" s="145" t="str">
        <f>'Crisis Indicator Data'!B79</f>
        <v>Floods,Conflict/ Violence,Drought/drier conditions</v>
      </c>
      <c r="C82" s="145" t="str">
        <f>'Crisis Indicator Data'!C79</f>
        <v>PAK006</v>
      </c>
      <c r="D82" s="145" t="str">
        <f>'Crisis Indicator Data'!D79</f>
        <v>Pakistan</v>
      </c>
      <c r="E82" s="145" t="str">
        <f>'Crisis Indicator Data'!E79</f>
        <v>PAK</v>
      </c>
      <c r="F82" s="151">
        <f>IF('Crisis Indicator Data'!Q79="x","x",('Crisis Indicator Data'!Q79/1000000))</f>
        <v>26.481000000000002</v>
      </c>
      <c r="G82" s="151">
        <f>IF('Crisis Indicator Data'!R79="x","x",('Crisis Indicator Data'!R79/1000000))</f>
        <v>18.559999999999999</v>
      </c>
      <c r="H82" s="151">
        <f>IF('Crisis Indicator Data'!S79="x","x",('Crisis Indicator Data'!S79/1000000))</f>
        <v>7.8419999999999996</v>
      </c>
      <c r="I82" s="151">
        <f>IF('Crisis Indicator Data'!T79="x","x",('Crisis Indicator Data'!T79/1000000))</f>
        <v>0.55800000000000005</v>
      </c>
      <c r="J82" s="151">
        <f>IF('Crisis Indicator Data'!U79="x","x",('Crisis Indicator Data'!U79/1000000))</f>
        <v>0</v>
      </c>
      <c r="K82" s="227">
        <f t="shared" si="6"/>
        <v>9.7475976202062729</v>
      </c>
      <c r="L82" s="140">
        <f>IF(F82="x","x",(F82*1000000/VLOOKUP($C82,'Crisis Indicator Data'!$C$3:$H$198,5,FALSE)))</f>
        <v>0.49551842218521358</v>
      </c>
      <c r="M82" s="140">
        <f>IF(G82="x","x",(G82*1000000/VLOOKUP($C82,'Crisis Indicator Data'!$C$3:$H$198,5,FALSE)))</f>
        <v>0.3472988903650755</v>
      </c>
      <c r="N82" s="140">
        <f>IF(H82="x","x",(H82*1000000/VLOOKUP($C82,'Crisis Indicator Data'!$C$3:$H$198,5,FALSE)))</f>
        <v>0.14674126606912297</v>
      </c>
      <c r="O82" s="140">
        <f>IF(I82="x","x",(I82*1000000/VLOOKUP($C82,'Crisis Indicator Data'!$C$3:$H$198,5,FALSE)))</f>
        <v>1.0441421380587937E-2</v>
      </c>
      <c r="P82" s="140">
        <f>IF(J82="x","x",(J82*1000000/VLOOKUP($C82,'Crisis Indicator Data'!$C$3:$H$198,5,FALSE)))</f>
        <v>0</v>
      </c>
      <c r="Q82" s="220">
        <f t="shared" si="7"/>
        <v>6.4176568552235169</v>
      </c>
      <c r="R82" s="220">
        <f t="shared" si="8"/>
        <v>8.0826272377148953</v>
      </c>
    </row>
    <row r="83" spans="1:18">
      <c r="A83" s="144" t="str">
        <f>'Crisis Indicator Data'!A80</f>
        <v>Displacement from Afghanistan to Pakistan</v>
      </c>
      <c r="B83" s="145" t="str">
        <f>'Crisis Indicator Data'!B80</f>
        <v>International Displacement</v>
      </c>
      <c r="C83" s="145" t="str">
        <f>'Crisis Indicator Data'!C80</f>
        <v>PAK007</v>
      </c>
      <c r="D83" s="145" t="str">
        <f>'Crisis Indicator Data'!D80</f>
        <v>Pakistan</v>
      </c>
      <c r="E83" s="145" t="str">
        <f>'Crisis Indicator Data'!E80</f>
        <v>PAK</v>
      </c>
      <c r="F83" s="151">
        <f>IF('Crisis Indicator Data'!Q80="x","x",('Crisis Indicator Data'!Q80/1000000))</f>
        <v>56.384</v>
      </c>
      <c r="G83" s="151">
        <f>IF('Crisis Indicator Data'!R80="x","x",('Crisis Indicator Data'!R80/1000000))</f>
        <v>0</v>
      </c>
      <c r="H83" s="151">
        <f>IF('Crisis Indicator Data'!S80="x","x",('Crisis Indicator Data'!S80/1000000))</f>
        <v>0.76600000000000001</v>
      </c>
      <c r="I83" s="151">
        <f>IF('Crisis Indicator Data'!T80="x","x",('Crisis Indicator Data'!T80/1000000))</f>
        <v>0.96399999999999997</v>
      </c>
      <c r="J83" s="151">
        <f>IF('Crisis Indicator Data'!U80="x","x",('Crisis Indicator Data'!U80/1000000))</f>
        <v>0</v>
      </c>
      <c r="K83" s="227">
        <f t="shared" si="6"/>
        <v>7.4601536770959838</v>
      </c>
      <c r="L83" s="140">
        <f>IF(F83="x","x",(F83*1000000/VLOOKUP($C83,'Crisis Indicator Data'!$C$3:$H$198,5,FALSE)))</f>
        <v>0.97023092542244549</v>
      </c>
      <c r="M83" s="140">
        <f>IF(G83="x","x",(G83*1000000/VLOOKUP($C83,'Crisis Indicator Data'!$C$3:$H$198,5,FALSE)))</f>
        <v>0</v>
      </c>
      <c r="N83" s="140">
        <f>IF(H83="x","x",(H83*1000000/VLOOKUP($C83,'Crisis Indicator Data'!$C$3:$H$198,5,FALSE)))</f>
        <v>1.3180989090408508E-2</v>
      </c>
      <c r="O83" s="140">
        <f>IF(I83="x","x",(I83*1000000/VLOOKUP($C83,'Crisis Indicator Data'!$C$3:$H$198,5,FALSE)))</f>
        <v>1.6588085487145954E-2</v>
      </c>
      <c r="P83" s="140">
        <f>IF(J83="x","x",(J83*1000000/VLOOKUP($C83,'Crisis Indicator Data'!$C$3:$H$198,5,FALSE)))</f>
        <v>0</v>
      </c>
      <c r="Q83" s="220">
        <f t="shared" si="7"/>
        <v>5.0450493856901995</v>
      </c>
      <c r="R83" s="220">
        <f t="shared" si="8"/>
        <v>6.2526015313930916</v>
      </c>
    </row>
    <row r="84" spans="1:18">
      <c r="A84" s="144" t="str">
        <f>'Crisis Indicator Data'!A81</f>
        <v>Multiple crises in Pakistan</v>
      </c>
      <c r="B84" s="145" t="str">
        <f>'Crisis Indicator Data'!B81</f>
        <v>Floods,International Displacement,Political/economic crisis,Conflict/ Violence</v>
      </c>
      <c r="C84" s="145" t="str">
        <f>'Crisis Indicator Data'!C81</f>
        <v>PAK008</v>
      </c>
      <c r="D84" s="145" t="str">
        <f>'Crisis Indicator Data'!D81</f>
        <v>Pakistan</v>
      </c>
      <c r="E84" s="145" t="str">
        <f>'Crisis Indicator Data'!E81</f>
        <v>PAK</v>
      </c>
      <c r="F84" s="151">
        <f>IF('Crisis Indicator Data'!Q81="x","x",('Crisis Indicator Data'!Q81/1000000))</f>
        <v>27.503</v>
      </c>
      <c r="G84" s="151">
        <f>IF('Crisis Indicator Data'!R81="x","x",('Crisis Indicator Data'!R81/1000000))</f>
        <v>17.190000000000001</v>
      </c>
      <c r="H84" s="151">
        <f>IF('Crisis Indicator Data'!S81="x","x",('Crisis Indicator Data'!S81/1000000))</f>
        <v>8.6080000000000005</v>
      </c>
      <c r="I84" s="151">
        <f>IF('Crisis Indicator Data'!T81="x","x",('Crisis Indicator Data'!T81/1000000))</f>
        <v>1.522</v>
      </c>
      <c r="J84" s="151">
        <f>IF('Crisis Indicator Data'!U81="x","x",('Crisis Indicator Data'!U81/1000000))</f>
        <v>0</v>
      </c>
      <c r="K84" s="227">
        <f t="shared" si="6"/>
        <v>10</v>
      </c>
      <c r="L84" s="140">
        <f>IF(F84="x","x",(F84*1000000/VLOOKUP($C84,'Crisis Indicator Data'!$C$3:$H$198,5,FALSE)))</f>
        <v>0.50166900753333454</v>
      </c>
      <c r="M84" s="140">
        <f>IF(G84="x","x",(G84*1000000/VLOOKUP($C84,'Crisis Indicator Data'!$C$3:$H$198,5,FALSE)))</f>
        <v>0.31355453003301537</v>
      </c>
      <c r="N84" s="140">
        <f>IF(H84="x","x",(H84*1000000/VLOOKUP($C84,'Crisis Indicator Data'!$C$3:$H$198,5,FALSE)))</f>
        <v>0.15701439176987761</v>
      </c>
      <c r="O84" s="140">
        <f>IF(I84="x","x",(I84*1000000/VLOOKUP($C84,'Crisis Indicator Data'!$C$3:$H$198,5,FALSE)))</f>
        <v>2.7762070663772506E-2</v>
      </c>
      <c r="P84" s="140">
        <f>IF(J84="x","x",(J84*1000000/VLOOKUP($C84,'Crisis Indicator Data'!$C$3:$H$198,5,FALSE)))</f>
        <v>0</v>
      </c>
      <c r="Q84" s="220">
        <f t="shared" si="7"/>
        <v>7.1104828265508999</v>
      </c>
      <c r="R84" s="220">
        <f t="shared" si="8"/>
        <v>8.55524141327545</v>
      </c>
    </row>
    <row r="85" spans="1:18">
      <c r="A85" s="144" t="str">
        <f>'Crisis Indicator Data'!A82</f>
        <v>Displacement from Venezuela to Panama</v>
      </c>
      <c r="B85" s="145" t="str">
        <f>'Crisis Indicator Data'!B82</f>
        <v>International Displacement</v>
      </c>
      <c r="C85" s="145" t="str">
        <f>'Crisis Indicator Data'!C82</f>
        <v>PAN002</v>
      </c>
      <c r="D85" s="145" t="str">
        <f>'Crisis Indicator Data'!D82</f>
        <v>Panama</v>
      </c>
      <c r="E85" s="145" t="str">
        <f>'Crisis Indicator Data'!E82</f>
        <v>PAN</v>
      </c>
      <c r="F85" s="151">
        <f>IF('Crisis Indicator Data'!Q82="x","x",('Crisis Indicator Data'!Q82/1000000))</f>
        <v>4.5190000000000001</v>
      </c>
      <c r="G85" s="151">
        <f>IF('Crisis Indicator Data'!R82="x","x",('Crisis Indicator Data'!R82/1000000))</f>
        <v>3.2000000000000001E-2</v>
      </c>
      <c r="H85" s="151">
        <f>IF('Crisis Indicator Data'!S82="x","x",('Crisis Indicator Data'!S82/1000000))</f>
        <v>4.9000000000000002E-2</v>
      </c>
      <c r="I85" s="151" t="str">
        <f>IF('Crisis Indicator Data'!T82="x","x",('Crisis Indicator Data'!T82/1000000))</f>
        <v>x</v>
      </c>
      <c r="J85" s="151" t="str">
        <f>IF('Crisis Indicator Data'!U82="x","x",('Crisis Indicator Data'!U82/1000000))</f>
        <v>x</v>
      </c>
      <c r="K85" s="227">
        <f t="shared" si="6"/>
        <v>2.3006536000950462</v>
      </c>
      <c r="L85" s="140">
        <f>IF(F85="x","x",(F85*1000000/VLOOKUP($C85,'Crisis Indicator Data'!$C$3:$H$198,5,FALSE)))</f>
        <v>0.98239130434782607</v>
      </c>
      <c r="M85" s="140">
        <f>IF(G85="x","x",(G85*1000000/VLOOKUP($C85,'Crisis Indicator Data'!$C$3:$H$198,5,FALSE)))</f>
        <v>6.956521739130435E-3</v>
      </c>
      <c r="N85" s="140">
        <f>IF(H85="x","x",(H85*1000000/VLOOKUP($C85,'Crisis Indicator Data'!$C$3:$H$198,5,FALSE)))</f>
        <v>1.0652173913043479E-2</v>
      </c>
      <c r="O85" s="140" t="str">
        <f>IF(I85="x","x",(I85*1000000/VLOOKUP($C85,'Crisis Indicator Data'!$C$3:$H$198,5,FALSE)))</f>
        <v>x</v>
      </c>
      <c r="P85" s="140" t="str">
        <f>IF(J85="x","x",(J85*1000000/VLOOKUP($C85,'Crisis Indicator Data'!$C$3:$H$198,5,FALSE)))</f>
        <v>x</v>
      </c>
      <c r="Q85" s="220">
        <f t="shared" si="7"/>
        <v>3.1304347826086976</v>
      </c>
      <c r="R85" s="220">
        <f t="shared" si="8"/>
        <v>2.7155441913518716</v>
      </c>
    </row>
    <row r="86" spans="1:18">
      <c r="A86" s="144" t="str">
        <f>'Crisis Indicator Data'!A83</f>
        <v>Displacement from Venezuela to Peru</v>
      </c>
      <c r="B86" s="145" t="str">
        <f>'Crisis Indicator Data'!B83</f>
        <v>International Displacement</v>
      </c>
      <c r="C86" s="145" t="str">
        <f>'Crisis Indicator Data'!C83</f>
        <v>PER002</v>
      </c>
      <c r="D86" s="145" t="str">
        <f>'Crisis Indicator Data'!D83</f>
        <v>Peru</v>
      </c>
      <c r="E86" s="145" t="str">
        <f>'Crisis Indicator Data'!E83</f>
        <v>PER</v>
      </c>
      <c r="F86" s="151">
        <f>IF('Crisis Indicator Data'!Q83="x","x",('Crisis Indicator Data'!Q83/1000000))</f>
        <v>22.213999999999999</v>
      </c>
      <c r="G86" s="151">
        <f>IF('Crisis Indicator Data'!R83="x","x",('Crisis Indicator Data'!R83/1000000))</f>
        <v>0.57599999999999996</v>
      </c>
      <c r="H86" s="151">
        <f>IF('Crisis Indicator Data'!S83="x","x",('Crisis Indicator Data'!S83/1000000))</f>
        <v>2.0539999999999998</v>
      </c>
      <c r="I86" s="151" t="str">
        <f>IF('Crisis Indicator Data'!T83="x","x",('Crisis Indicator Data'!T83/1000000))</f>
        <v>x</v>
      </c>
      <c r="J86" s="151" t="str">
        <f>IF('Crisis Indicator Data'!U83="x","x",('Crisis Indicator Data'!U83/1000000))</f>
        <v>x</v>
      </c>
      <c r="K86" s="227">
        <f t="shared" si="6"/>
        <v>7.7086681308708638</v>
      </c>
      <c r="L86" s="140">
        <f>IF(F86="x","x",(F86*1000000/VLOOKUP($C86,'Crisis Indicator Data'!$C$3:$H$198,5,FALSE)))</f>
        <v>0.89413943004347129</v>
      </c>
      <c r="M86" s="140">
        <f>IF(G86="x","x",(G86*1000000/VLOOKUP($C86,'Crisis Indicator Data'!$C$3:$H$198,5,FALSE)))</f>
        <v>2.3184672355498308E-2</v>
      </c>
      <c r="N86" s="140">
        <f>IF(H86="x","x",(H86*1000000/VLOOKUP($C86,'Crisis Indicator Data'!$C$3:$H$198,5,FALSE)))</f>
        <v>8.2675897601030418E-2</v>
      </c>
      <c r="O86" s="140" t="str">
        <f>IF(I86="x","x",(I86*1000000/VLOOKUP($C86,'Crisis Indicator Data'!$C$3:$H$198,5,FALSE)))</f>
        <v>x</v>
      </c>
      <c r="P86" s="140" t="str">
        <f>IF(J86="x","x",(J86*1000000/VLOOKUP($C86,'Crisis Indicator Data'!$C$3:$H$198,5,FALSE)))</f>
        <v>x</v>
      </c>
      <c r="Q86" s="220">
        <f t="shared" si="7"/>
        <v>6.0000000000000009</v>
      </c>
      <c r="R86" s="220">
        <f t="shared" si="8"/>
        <v>6.8543340654354328</v>
      </c>
    </row>
    <row r="87" spans="1:18">
      <c r="A87" s="144" t="str">
        <f>'Crisis Indicator Data'!A84</f>
        <v>Multiple crises in the Philippines</v>
      </c>
      <c r="B87" s="145" t="str">
        <f>'Crisis Indicator Data'!B84</f>
        <v>Conflict/ Violence,Cyclone,Floods</v>
      </c>
      <c r="C87" s="145" t="str">
        <f>'Crisis Indicator Data'!C84</f>
        <v>PHL001</v>
      </c>
      <c r="D87" s="145" t="str">
        <f>'Crisis Indicator Data'!D84</f>
        <v>Philippines</v>
      </c>
      <c r="E87" s="145" t="str">
        <f>'Crisis Indicator Data'!E84</f>
        <v>PHL</v>
      </c>
      <c r="F87" s="151">
        <f>IF('Crisis Indicator Data'!Q84="x","x",('Crisis Indicator Data'!Q84/1000000))</f>
        <v>3.2879999999999998</v>
      </c>
      <c r="G87" s="151">
        <f>IF('Crisis Indicator Data'!R84="x","x",('Crisis Indicator Data'!R84/1000000))</f>
        <v>0.155</v>
      </c>
      <c r="H87" s="151">
        <f>IF('Crisis Indicator Data'!S84="x","x",('Crisis Indicator Data'!S84/1000000))</f>
        <v>1.514</v>
      </c>
      <c r="I87" s="151" t="str">
        <f>IF('Crisis Indicator Data'!T84="x","x",('Crisis Indicator Data'!T84/1000000))</f>
        <v>x</v>
      </c>
      <c r="J87" s="151" t="str">
        <f>IF('Crisis Indicator Data'!U84="x","x",('Crisis Indicator Data'!U84/1000000))</f>
        <v>x</v>
      </c>
      <c r="K87" s="227">
        <f t="shared" si="6"/>
        <v>7.2670862505468454</v>
      </c>
      <c r="L87" s="140">
        <f>IF(F87="x","x",(F87*1000000/VLOOKUP($C87,'Crisis Indicator Data'!$C$3:$H$198,5,FALSE)))</f>
        <v>0.66330441799475492</v>
      </c>
      <c r="M87" s="140">
        <f>IF(G87="x","x",(G87*1000000/VLOOKUP($C87,'Crisis Indicator Data'!$C$3:$H$198,5,FALSE)))</f>
        <v>3.1268912648779505E-2</v>
      </c>
      <c r="N87" s="140">
        <f>IF(H87="x","x",(H87*1000000/VLOOKUP($C87,'Crisis Indicator Data'!$C$3:$H$198,5,FALSE)))</f>
        <v>0.30542666935646562</v>
      </c>
      <c r="O87" s="140" t="str">
        <f>IF(I87="x","x",(I87*1000000/VLOOKUP($C87,'Crisis Indicator Data'!$C$3:$H$198,5,FALSE)))</f>
        <v>x</v>
      </c>
      <c r="P87" s="140" t="str">
        <f>IF(J87="x","x",(J87*1000000/VLOOKUP($C87,'Crisis Indicator Data'!$C$3:$H$198,5,FALSE)))</f>
        <v>x</v>
      </c>
      <c r="Q87" s="220">
        <f t="shared" si="7"/>
        <v>6.0000000000000009</v>
      </c>
      <c r="R87" s="220">
        <f t="shared" si="8"/>
        <v>6.6335431252734232</v>
      </c>
    </row>
    <row r="88" spans="1:18">
      <c r="A88" s="144" t="str">
        <f>'Crisis Indicator Data'!A85</f>
        <v>Conflict in Mindanao</v>
      </c>
      <c r="B88" s="145" t="str">
        <f>'Crisis Indicator Data'!B85</f>
        <v>Conflict/ Violence</v>
      </c>
      <c r="C88" s="145" t="str">
        <f>'Crisis Indicator Data'!C85</f>
        <v>PHL003</v>
      </c>
      <c r="D88" s="145" t="str">
        <f>'Crisis Indicator Data'!D85</f>
        <v>Philippines</v>
      </c>
      <c r="E88" s="145" t="str">
        <f>'Crisis Indicator Data'!E85</f>
        <v>PHL</v>
      </c>
      <c r="F88" s="151">
        <f>IF('Crisis Indicator Data'!Q85="x","x",('Crisis Indicator Data'!Q85/1000000))</f>
        <v>0.42799999999999999</v>
      </c>
      <c r="G88" s="151">
        <f>IF('Crisis Indicator Data'!R85="x","x",('Crisis Indicator Data'!R85/1000000))</f>
        <v>0</v>
      </c>
      <c r="H88" s="151">
        <f>IF('Crisis Indicator Data'!S85="x","x",('Crisis Indicator Data'!S85/1000000))</f>
        <v>0.107</v>
      </c>
      <c r="I88" s="151" t="str">
        <f>IF('Crisis Indicator Data'!T85="x","x",('Crisis Indicator Data'!T85/1000000))</f>
        <v>x</v>
      </c>
      <c r="J88" s="151">
        <f>IF('Crisis Indicator Data'!U85="x","x",('Crisis Indicator Data'!U85/1000000))</f>
        <v>0</v>
      </c>
      <c r="K88" s="227">
        <f t="shared" si="6"/>
        <v>3.4312792589506991</v>
      </c>
      <c r="L88" s="140">
        <f>IF(F88="x","x",(F88*1000000/VLOOKUP($C88,'Crisis Indicator Data'!$C$3:$H$198,5,FALSE)))</f>
        <v>0.8</v>
      </c>
      <c r="M88" s="140">
        <f>IF(G88="x","x",(G88*1000000/VLOOKUP($C88,'Crisis Indicator Data'!$C$3:$H$198,5,FALSE)))</f>
        <v>0</v>
      </c>
      <c r="N88" s="140">
        <f>IF(H88="x","x",(H88*1000000/VLOOKUP($C88,'Crisis Indicator Data'!$C$3:$H$198,5,FALSE)))</f>
        <v>0.2</v>
      </c>
      <c r="O88" s="140" t="str">
        <f>IF(I88="x","x",(I88*1000000/VLOOKUP($C88,'Crisis Indicator Data'!$C$3:$H$198,5,FALSE)))</f>
        <v>x</v>
      </c>
      <c r="P88" s="140">
        <f>IF(J88="x","x",(J88*1000000/VLOOKUP($C88,'Crisis Indicator Data'!$C$3:$H$198,5,FALSE)))</f>
        <v>0</v>
      </c>
      <c r="Q88" s="220">
        <f t="shared" si="7"/>
        <v>6.0000000000000009</v>
      </c>
      <c r="R88" s="220">
        <f t="shared" si="8"/>
        <v>4.7156396294753495</v>
      </c>
    </row>
    <row r="89" spans="1:18">
      <c r="A89" s="144" t="str">
        <f>'Crisis Indicator Data'!A86</f>
        <v>2026 Sarangani Earthquake</v>
      </c>
      <c r="B89" s="145" t="str">
        <f>'Crisis Indicator Data'!B86</f>
        <v>Earthquake</v>
      </c>
      <c r="C89" s="145" t="str">
        <f>'Crisis Indicator Data'!C86</f>
        <v>PHL020</v>
      </c>
      <c r="D89" s="145" t="str">
        <f>'Crisis Indicator Data'!D86</f>
        <v>Philippines</v>
      </c>
      <c r="E89" s="145" t="str">
        <f>'Crisis Indicator Data'!E86</f>
        <v>PHL</v>
      </c>
      <c r="F89" s="151">
        <f>IF('Crisis Indicator Data'!Q86="x","x",('Crisis Indicator Data'!Q86/1000000))</f>
        <v>3.17</v>
      </c>
      <c r="G89" s="151">
        <f>IF('Crisis Indicator Data'!R86="x","x",('Crisis Indicator Data'!R86/1000000))</f>
        <v>0.26200000000000001</v>
      </c>
      <c r="H89" s="151">
        <f>IF('Crisis Indicator Data'!S86="x","x",('Crisis Indicator Data'!S86/1000000))</f>
        <v>1.4059999999999999</v>
      </c>
      <c r="I89" s="151" t="str">
        <f>IF('Crisis Indicator Data'!T86="x","x",('Crisis Indicator Data'!T86/1000000))</f>
        <v>x</v>
      </c>
      <c r="J89" s="151" t="str">
        <f>IF('Crisis Indicator Data'!U86="x","x",('Crisis Indicator Data'!U86/1000000))</f>
        <v>x</v>
      </c>
      <c r="K89" s="227">
        <f t="shared" si="6"/>
        <v>7.1599510689460173</v>
      </c>
      <c r="L89" s="140">
        <f>IF(F89="x","x",(F89*1000000/VLOOKUP($C89,'Crisis Indicator Data'!$C$3:$H$198,5,FALSE)))</f>
        <v>0.6550940276916718</v>
      </c>
      <c r="M89" s="140">
        <f>IF(G89="x","x",(G89*1000000/VLOOKUP($C89,'Crisis Indicator Data'!$C$3:$H$198,5,FALSE)))</f>
        <v>5.4143418061582974E-2</v>
      </c>
      <c r="N89" s="140">
        <f>IF(H89="x","x",(H89*1000000/VLOOKUP($C89,'Crisis Indicator Data'!$C$3:$H$198,5,FALSE)))</f>
        <v>0.29055589997933456</v>
      </c>
      <c r="O89" s="140" t="str">
        <f>IF(I89="x","x",(I89*1000000/VLOOKUP($C89,'Crisis Indicator Data'!$C$3:$H$198,5,FALSE)))</f>
        <v>x</v>
      </c>
      <c r="P89" s="140" t="str">
        <f>IF(J89="x","x",(J89*1000000/VLOOKUP($C89,'Crisis Indicator Data'!$C$3:$H$198,5,FALSE)))</f>
        <v>x</v>
      </c>
      <c r="Q89" s="220">
        <f t="shared" si="7"/>
        <v>6.0000000000000009</v>
      </c>
      <c r="R89" s="220">
        <f t="shared" si="8"/>
        <v>6.5799755344730091</v>
      </c>
    </row>
    <row r="90" spans="1:18">
      <c r="A90" s="144" t="str">
        <f>'Crisis Indicator Data'!A87</f>
        <v>Multiple crises in Palestine</v>
      </c>
      <c r="B90" s="145" t="str">
        <f>'Crisis Indicator Data'!B87</f>
        <v>Conflict/ Violence</v>
      </c>
      <c r="C90" s="145" t="str">
        <f>'Crisis Indicator Data'!C87</f>
        <v>PSE002</v>
      </c>
      <c r="D90" s="145" t="str">
        <f>'Crisis Indicator Data'!D87</f>
        <v>Palestine</v>
      </c>
      <c r="E90" s="145" t="str">
        <f>'Crisis Indicator Data'!E87</f>
        <v>PSE</v>
      </c>
      <c r="F90" s="151">
        <f>IF('Crisis Indicator Data'!Q87="x","x",('Crisis Indicator Data'!Q87/1000000))</f>
        <v>0</v>
      </c>
      <c r="G90" s="151">
        <f>IF('Crisis Indicator Data'!R87="x","x",('Crisis Indicator Data'!R87/1000000))</f>
        <v>1.9450000000000001</v>
      </c>
      <c r="H90" s="151">
        <f>IF('Crisis Indicator Data'!S87="x","x",('Crisis Indicator Data'!S87/1000000))</f>
        <v>3.0470000000000002</v>
      </c>
      <c r="I90" s="151">
        <f>IF('Crisis Indicator Data'!T87="x","x",('Crisis Indicator Data'!T87/1000000))</f>
        <v>0.57099999999999995</v>
      </c>
      <c r="J90" s="151">
        <f>IF('Crisis Indicator Data'!U87="x","x",('Crisis Indicator Data'!U87/1000000))</f>
        <v>2E-3</v>
      </c>
      <c r="K90" s="227">
        <f t="shared" si="6"/>
        <v>8.529028568443886</v>
      </c>
      <c r="L90" s="140">
        <f>IF(F90="x","x",(F90*1000000/VLOOKUP($C90,'Crisis Indicator Data'!$C$3:$H$198,5,FALSE)))</f>
        <v>0</v>
      </c>
      <c r="M90" s="140">
        <f>IF(G90="x","x",(G90*1000000/VLOOKUP($C90,'Crisis Indicator Data'!$C$3:$H$198,5,FALSE)))</f>
        <v>0.34950584007187779</v>
      </c>
      <c r="N90" s="140">
        <f>IF(H90="x","x",(H90*1000000/VLOOKUP($C90,'Crisis Indicator Data'!$C$3:$H$198,5,FALSE)))</f>
        <v>0.54752920035938901</v>
      </c>
      <c r="O90" s="140">
        <f>IF(I90="x","x",(I90*1000000/VLOOKUP($C90,'Crisis Indicator Data'!$C$3:$H$198,5,FALSE)))</f>
        <v>0.10260557053009883</v>
      </c>
      <c r="P90" s="140">
        <f>IF(J90="x","x",(J90*1000000/VLOOKUP($C90,'Crisis Indicator Data'!$C$3:$H$198,5,FALSE)))</f>
        <v>3.5938903863432165E-4</v>
      </c>
      <c r="Q90" s="220">
        <f t="shared" si="7"/>
        <v>8.0143755615453731</v>
      </c>
      <c r="R90" s="220">
        <f t="shared" si="8"/>
        <v>8.2717020649946296</v>
      </c>
    </row>
    <row r="91" spans="1:18">
      <c r="A91" s="144" t="str">
        <f>'Crisis Indicator Data'!A88</f>
        <v>Conflict in the West Bank</v>
      </c>
      <c r="B91" s="145" t="str">
        <f>'Crisis Indicator Data'!B88</f>
        <v>Conflict/ Violence</v>
      </c>
      <c r="C91" s="145" t="str">
        <f>'Crisis Indicator Data'!C88</f>
        <v>PSE003</v>
      </c>
      <c r="D91" s="145" t="str">
        <f>'Crisis Indicator Data'!D88</f>
        <v>Palestine</v>
      </c>
      <c r="E91" s="145" t="str">
        <f>'Crisis Indicator Data'!E88</f>
        <v>PSE</v>
      </c>
      <c r="F91" s="151">
        <f>IF('Crisis Indicator Data'!Q88="x","x",('Crisis Indicator Data'!Q88/1000000))</f>
        <v>0</v>
      </c>
      <c r="G91" s="151">
        <f>IF('Crisis Indicator Data'!R88="x","x",('Crisis Indicator Data'!R88/1000000))</f>
        <v>1.9450000000000001</v>
      </c>
      <c r="H91" s="151">
        <f>IF('Crisis Indicator Data'!S88="x","x",('Crisis Indicator Data'!S88/1000000))</f>
        <v>1.52</v>
      </c>
      <c r="I91" s="151" t="str">
        <f>IF('Crisis Indicator Data'!T88="x","x",('Crisis Indicator Data'!T88/1000000))</f>
        <v>x</v>
      </c>
      <c r="J91" s="151" t="str">
        <f>IF('Crisis Indicator Data'!U88="x","x",('Crisis Indicator Data'!U88/1000000))</f>
        <v>x</v>
      </c>
      <c r="K91" s="227">
        <f t="shared" si="6"/>
        <v>7.2728119598159084</v>
      </c>
      <c r="L91" s="140">
        <f>IF(F91="x","x",(F91*1000000/VLOOKUP($C91,'Crisis Indicator Data'!$C$3:$H$198,5,FALSE)))</f>
        <v>0</v>
      </c>
      <c r="M91" s="140">
        <f>IF(G91="x","x",(G91*1000000/VLOOKUP($C91,'Crisis Indicator Data'!$C$3:$H$198,5,FALSE)))</f>
        <v>0.56132756132756134</v>
      </c>
      <c r="N91" s="140">
        <f>IF(H91="x","x",(H91*1000000/VLOOKUP($C91,'Crisis Indicator Data'!$C$3:$H$198,5,FALSE)))</f>
        <v>0.43867243867243866</v>
      </c>
      <c r="O91" s="140" t="str">
        <f>IF(I91="x","x",(I91*1000000/VLOOKUP($C91,'Crisis Indicator Data'!$C$3:$H$198,5,FALSE)))</f>
        <v>x</v>
      </c>
      <c r="P91" s="140" t="str">
        <f>IF(J91="x","x",(J91*1000000/VLOOKUP($C91,'Crisis Indicator Data'!$C$3:$H$198,5,FALSE)))</f>
        <v>x</v>
      </c>
      <c r="Q91" s="220">
        <f t="shared" si="7"/>
        <v>6.0000000000000009</v>
      </c>
      <c r="R91" s="220">
        <f t="shared" si="8"/>
        <v>6.6364059799079547</v>
      </c>
    </row>
    <row r="92" spans="1:18">
      <c r="A92" s="144" t="str">
        <f>'Crisis Indicator Data'!A89</f>
        <v>Conflict in Gaza</v>
      </c>
      <c r="B92" s="145" t="str">
        <f>'Crisis Indicator Data'!B89</f>
        <v>Conflict/ Violence</v>
      </c>
      <c r="C92" s="145" t="str">
        <f>'Crisis Indicator Data'!C89</f>
        <v>PSE004</v>
      </c>
      <c r="D92" s="145" t="str">
        <f>'Crisis Indicator Data'!D89</f>
        <v>Palestine</v>
      </c>
      <c r="E92" s="145" t="str">
        <f>'Crisis Indicator Data'!E89</f>
        <v>PSE</v>
      </c>
      <c r="F92" s="151">
        <f>IF('Crisis Indicator Data'!Q89="x","x",('Crisis Indicator Data'!Q89/1000000))</f>
        <v>0</v>
      </c>
      <c r="G92" s="151">
        <f>IF('Crisis Indicator Data'!R89="x","x",('Crisis Indicator Data'!R89/1000000))</f>
        <v>0</v>
      </c>
      <c r="H92" s="151">
        <f>IF('Crisis Indicator Data'!S89="x","x",('Crisis Indicator Data'!S89/1000000))</f>
        <v>1.5269999999999999</v>
      </c>
      <c r="I92" s="151">
        <f>IF('Crisis Indicator Data'!T89="x","x",('Crisis Indicator Data'!T89/1000000))</f>
        <v>0.57099999999999995</v>
      </c>
      <c r="J92" s="151">
        <f>IF('Crisis Indicator Data'!U89="x","x",('Crisis Indicator Data'!U89/1000000))</f>
        <v>2E-3</v>
      </c>
      <c r="K92" s="227">
        <f t="shared" si="6"/>
        <v>7.740730982446399</v>
      </c>
      <c r="L92" s="140">
        <f>IF(F92="x","x",(F92*1000000/VLOOKUP($C92,'Crisis Indicator Data'!$C$3:$H$198,5,FALSE)))</f>
        <v>0</v>
      </c>
      <c r="M92" s="140">
        <f>IF(G92="x","x",(G92*1000000/VLOOKUP($C92,'Crisis Indicator Data'!$C$3:$H$198,5,FALSE)))</f>
        <v>0</v>
      </c>
      <c r="N92" s="140">
        <f>IF(H92="x","x",(H92*1000000/VLOOKUP($C92,'Crisis Indicator Data'!$C$3:$H$198,5,FALSE)))</f>
        <v>0.72714285714285709</v>
      </c>
      <c r="O92" s="140">
        <f>IF(I92="x","x",(I92*1000000/VLOOKUP($C92,'Crisis Indicator Data'!$C$3:$H$198,5,FALSE)))</f>
        <v>0.27190476190476193</v>
      </c>
      <c r="P92" s="140">
        <f>IF(J92="x","x",(J92*1000000/VLOOKUP($C92,'Crisis Indicator Data'!$C$3:$H$198,5,FALSE)))</f>
        <v>9.5238095238095238E-4</v>
      </c>
      <c r="Q92" s="220">
        <f t="shared" si="7"/>
        <v>8.038095238095238</v>
      </c>
      <c r="R92" s="220">
        <f t="shared" si="8"/>
        <v>7.8894131102708185</v>
      </c>
    </row>
    <row r="93" spans="1:18">
      <c r="A93" s="144" t="str">
        <f>'Crisis Indicator Data'!A90</f>
        <v>Complex crisis in Sudan</v>
      </c>
      <c r="B93" s="145" t="str">
        <f>'Crisis Indicator Data'!B90</f>
        <v>International Displacement,Conflict/ Violence,Political/economic crisis</v>
      </c>
      <c r="C93" s="145" t="str">
        <f>'Crisis Indicator Data'!C90</f>
        <v>SDN001</v>
      </c>
      <c r="D93" s="145" t="str">
        <f>'Crisis Indicator Data'!D90</f>
        <v>Sudan</v>
      </c>
      <c r="E93" s="145" t="str">
        <f>'Crisis Indicator Data'!E90</f>
        <v>SDN</v>
      </c>
      <c r="F93" s="151">
        <f>IF('Crisis Indicator Data'!Q90="x","x",('Crisis Indicator Data'!Q90/1000000))</f>
        <v>0</v>
      </c>
      <c r="G93" s="151">
        <f>IF('Crisis Indicator Data'!R90="x","x",('Crisis Indicator Data'!R90/1000000))</f>
        <v>18</v>
      </c>
      <c r="H93" s="151">
        <f>IF('Crisis Indicator Data'!S90="x","x",('Crisis Indicator Data'!S90/1000000))</f>
        <v>15.257</v>
      </c>
      <c r="I93" s="151">
        <f>IF('Crisis Indicator Data'!T90="x","x",('Crisis Indicator Data'!T90/1000000))</f>
        <v>16.753</v>
      </c>
      <c r="J93" s="151">
        <f>IF('Crisis Indicator Data'!U90="x","x",('Crisis Indicator Data'!U90/1000000))</f>
        <v>1.6910000000000001</v>
      </c>
      <c r="K93" s="227">
        <f t="shared" si="6"/>
        <v>10</v>
      </c>
      <c r="L93" s="140">
        <f>IF(F93="x","x",(F93*1000000/VLOOKUP($C93,'Crisis Indicator Data'!$C$3:$H$198,5,FALSE)))</f>
        <v>0</v>
      </c>
      <c r="M93" s="140">
        <f>IF(G93="x","x",(G93*1000000/VLOOKUP($C93,'Crisis Indicator Data'!$C$3:$H$198,5,FALSE)))</f>
        <v>0.34816247582205029</v>
      </c>
      <c r="N93" s="140">
        <f>IF(H93="x","x",(H93*1000000/VLOOKUP($C93,'Crisis Indicator Data'!$C$3:$H$198,5,FALSE)))</f>
        <v>0.29510638297872338</v>
      </c>
      <c r="O93" s="140">
        <f>IF(I93="x","x",(I93*1000000/VLOOKUP($C93,'Crisis Indicator Data'!$C$3:$H$198,5,FALSE)))</f>
        <v>0.32404255319148934</v>
      </c>
      <c r="P93" s="140">
        <f>IF(J93="x","x",(J93*1000000/VLOOKUP($C93,'Crisis Indicator Data'!$C$3:$H$198,5,FALSE)))</f>
        <v>3.2707930367504835E-2</v>
      </c>
      <c r="Q93" s="220">
        <f t="shared" si="7"/>
        <v>9.3083172147001925</v>
      </c>
      <c r="R93" s="220">
        <f t="shared" si="8"/>
        <v>9.6541586073500962</v>
      </c>
    </row>
    <row r="94" spans="1:18">
      <c r="A94" s="144" t="str">
        <f>'Crisis Indicator Data'!A91</f>
        <v>Political and Economic crisis in El Salvador</v>
      </c>
      <c r="B94" s="145" t="str">
        <f>'Crisis Indicator Data'!B91</f>
        <v>Political/economic crisis</v>
      </c>
      <c r="C94" s="145" t="str">
        <f>'Crisis Indicator Data'!C91</f>
        <v>SLV001</v>
      </c>
      <c r="D94" s="145" t="str">
        <f>'Crisis Indicator Data'!D91</f>
        <v>El Salvador</v>
      </c>
      <c r="E94" s="145" t="str">
        <f>'Crisis Indicator Data'!E91</f>
        <v>SLV</v>
      </c>
      <c r="F94" s="151">
        <f>IF('Crisis Indicator Data'!Q91="x","x",('Crisis Indicator Data'!Q91/1000000))</f>
        <v>0.71899999999999997</v>
      </c>
      <c r="G94" s="151">
        <f>IF('Crisis Indicator Data'!R91="x","x",('Crisis Indicator Data'!R91/1000000))</f>
        <v>4.8620000000000001</v>
      </c>
      <c r="H94" s="151">
        <f>IF('Crisis Indicator Data'!S91="x","x",('Crisis Indicator Data'!S91/1000000))</f>
        <v>0.81899999999999995</v>
      </c>
      <c r="I94" s="151">
        <f>IF('Crisis Indicator Data'!T91="x","x",('Crisis Indicator Data'!T91/1000000))</f>
        <v>0</v>
      </c>
      <c r="J94" s="151">
        <f>IF('Crisis Indicator Data'!U91="x","x",('Crisis Indicator Data'!U91/1000000))</f>
        <v>0</v>
      </c>
      <c r="K94" s="227">
        <f t="shared" si="6"/>
        <v>6.3776130058680609</v>
      </c>
      <c r="L94" s="140">
        <f>IF(F94="x","x",(F94*1000000/VLOOKUP($C94,'Crisis Indicator Data'!$C$3:$H$198,5,FALSE)))</f>
        <v>0.11234375000000001</v>
      </c>
      <c r="M94" s="140">
        <f>IF(G94="x","x",(G94*1000000/VLOOKUP($C94,'Crisis Indicator Data'!$C$3:$H$198,5,FALSE)))</f>
        <v>0.75968749999999996</v>
      </c>
      <c r="N94" s="140">
        <f>IF(H94="x","x",(H94*1000000/VLOOKUP($C94,'Crisis Indicator Data'!$C$3:$H$198,5,FALSE)))</f>
        <v>0.12796874999999999</v>
      </c>
      <c r="O94" s="140">
        <f>IF(I94="x","x",(I94*1000000/VLOOKUP($C94,'Crisis Indicator Data'!$C$3:$H$198,5,FALSE)))</f>
        <v>0</v>
      </c>
      <c r="P94" s="140">
        <f>IF(J94="x","x",(J94*1000000/VLOOKUP($C94,'Crisis Indicator Data'!$C$3:$H$198,5,FALSE)))</f>
        <v>0</v>
      </c>
      <c r="Q94" s="220">
        <f t="shared" si="7"/>
        <v>6.0000000000000009</v>
      </c>
      <c r="R94" s="220">
        <f t="shared" si="8"/>
        <v>6.1888065029340309</v>
      </c>
    </row>
    <row r="95" spans="1:18">
      <c r="A95" s="144" t="str">
        <f>'Crisis Indicator Data'!A92</f>
        <v>Complex crisis in Somalia</v>
      </c>
      <c r="B95" s="145" t="str">
        <f>'Crisis Indicator Data'!B92</f>
        <v>Conflict/ Violence,International Displacement,Floods,Drought/drier conditions</v>
      </c>
      <c r="C95" s="145" t="str">
        <f>'Crisis Indicator Data'!C92</f>
        <v>SOM001</v>
      </c>
      <c r="D95" s="145" t="str">
        <f>'Crisis Indicator Data'!D92</f>
        <v>Somalia</v>
      </c>
      <c r="E95" s="145" t="str">
        <f>'Crisis Indicator Data'!E92</f>
        <v>SOM</v>
      </c>
      <c r="F95" s="151">
        <f>IF('Crisis Indicator Data'!Q92="x","x",('Crisis Indicator Data'!Q92/1000000))</f>
        <v>5.6859999999999999</v>
      </c>
      <c r="G95" s="151">
        <f>IF('Crisis Indicator Data'!R92="x","x",('Crisis Indicator Data'!R92/1000000))</f>
        <v>7.726</v>
      </c>
      <c r="H95" s="151">
        <f>IF('Crisis Indicator Data'!S92="x","x",('Crisis Indicator Data'!S92/1000000))</f>
        <v>4.1539999999999999</v>
      </c>
      <c r="I95" s="151">
        <f>IF('Crisis Indicator Data'!T92="x","x",('Crisis Indicator Data'!T92/1000000))</f>
        <v>1.8759999999999999</v>
      </c>
      <c r="J95" s="151">
        <f>IF('Crisis Indicator Data'!U92="x","x",('Crisis Indicator Data'!U92/1000000))</f>
        <v>0</v>
      </c>
      <c r="K95" s="227">
        <f t="shared" si="6"/>
        <v>9.2677243738005046</v>
      </c>
      <c r="L95" s="140">
        <f>IF(F95="x","x",(F95*1000000/VLOOKUP($C95,'Crisis Indicator Data'!$C$3:$H$198,5,FALSE)))</f>
        <v>0.29245962349552518</v>
      </c>
      <c r="M95" s="140">
        <f>IF(G95="x","x",(G95*1000000/VLOOKUP($C95,'Crisis Indicator Data'!$C$3:$H$198,5,FALSE)))</f>
        <v>0.39738710009258305</v>
      </c>
      <c r="N95" s="140">
        <f>IF(H95="x","x",(H95*1000000/VLOOKUP($C95,'Crisis Indicator Data'!$C$3:$H$198,5,FALSE)))</f>
        <v>0.21366114597263655</v>
      </c>
      <c r="O95" s="140">
        <f>IF(I95="x","x",(I95*1000000/VLOOKUP($C95,'Crisis Indicator Data'!$C$3:$H$198,5,FALSE)))</f>
        <v>9.6492130439255225E-2</v>
      </c>
      <c r="P95" s="140">
        <f>IF(J95="x","x",(J95*1000000/VLOOKUP($C95,'Crisis Indicator Data'!$C$3:$H$198,5,FALSE)))</f>
        <v>0</v>
      </c>
      <c r="Q95" s="220">
        <f t="shared" si="7"/>
        <v>8</v>
      </c>
      <c r="R95" s="220">
        <f t="shared" si="8"/>
        <v>8.6338621869002523</v>
      </c>
    </row>
    <row r="96" spans="1:18">
      <c r="A96" s="144" t="str">
        <f>'Crisis Indicator Data'!A93</f>
        <v>International displacement to Somalia</v>
      </c>
      <c r="B96" s="145" t="str">
        <f>'Crisis Indicator Data'!B93</f>
        <v>International Displacement</v>
      </c>
      <c r="C96" s="145" t="str">
        <f>'Crisis Indicator Data'!C93</f>
        <v>SOM002</v>
      </c>
      <c r="D96" s="145" t="str">
        <f>'Crisis Indicator Data'!D93</f>
        <v>Somalia</v>
      </c>
      <c r="E96" s="145" t="str">
        <f>'Crisis Indicator Data'!E93</f>
        <v>SOM</v>
      </c>
      <c r="F96" s="151">
        <f>IF('Crisis Indicator Data'!Q93="x","x",('Crisis Indicator Data'!Q93/1000000))</f>
        <v>2.694</v>
      </c>
      <c r="G96" s="151">
        <f>IF('Crisis Indicator Data'!R93="x","x",('Crisis Indicator Data'!R93/1000000))</f>
        <v>0</v>
      </c>
      <c r="H96" s="151">
        <f>IF('Crisis Indicator Data'!S93="x","x",('Crisis Indicator Data'!S93/1000000))</f>
        <v>3.3000000000000002E-2</v>
      </c>
      <c r="I96" s="151" t="str">
        <f>IF('Crisis Indicator Data'!T93="x","x",('Crisis Indicator Data'!T93/1000000))</f>
        <v>x</v>
      </c>
      <c r="J96" s="151" t="str">
        <f>IF('Crisis Indicator Data'!U93="x","x",('Crisis Indicator Data'!U93/1000000))</f>
        <v>x</v>
      </c>
      <c r="K96" s="227">
        <f t="shared" si="6"/>
        <v>1.7283797995929575</v>
      </c>
      <c r="L96" s="140">
        <f>IF(F96="x","x",(F96*1000000/VLOOKUP($C96,'Crisis Indicator Data'!$C$3:$H$198,5,FALSE)))</f>
        <v>0.98789878987898794</v>
      </c>
      <c r="M96" s="140">
        <f>IF(G96="x","x",(G96*1000000/VLOOKUP($C96,'Crisis Indicator Data'!$C$3:$H$198,5,FALSE)))</f>
        <v>0</v>
      </c>
      <c r="N96" s="140">
        <f>IF(H96="x","x",(H96*1000000/VLOOKUP($C96,'Crisis Indicator Data'!$C$3:$H$198,5,FALSE)))</f>
        <v>1.2101210121012101E-2</v>
      </c>
      <c r="O96" s="140" t="str">
        <f>IF(I96="x","x",(I96*1000000/VLOOKUP($C96,'Crisis Indicator Data'!$C$3:$H$198,5,FALSE)))</f>
        <v>x</v>
      </c>
      <c r="P96" s="140" t="str">
        <f>IF(J96="x","x",(J96*1000000/VLOOKUP($C96,'Crisis Indicator Data'!$C$3:$H$198,5,FALSE)))</f>
        <v>x</v>
      </c>
      <c r="Q96" s="220">
        <f t="shared" si="7"/>
        <v>2.9680968096809677</v>
      </c>
      <c r="R96" s="220">
        <f t="shared" si="8"/>
        <v>2.3482383046369626</v>
      </c>
    </row>
    <row r="97" spans="1:18">
      <c r="A97" s="144" t="str">
        <f>'Crisis Indicator Data'!A94</f>
        <v>Complex crisis in South Sudan</v>
      </c>
      <c r="B97" s="145" t="str">
        <f>'Crisis Indicator Data'!B94</f>
        <v>Conflict/ Violence,Floods,Political/economic crisis,International Displacement</v>
      </c>
      <c r="C97" s="145" t="str">
        <f>'Crisis Indicator Data'!C94</f>
        <v>SSD001</v>
      </c>
      <c r="D97" s="145" t="str">
        <f>'Crisis Indicator Data'!D94</f>
        <v>South Sudan</v>
      </c>
      <c r="E97" s="145" t="str">
        <f>'Crisis Indicator Data'!E94</f>
        <v>SSD</v>
      </c>
      <c r="F97" s="151">
        <f>IF('Crisis Indicator Data'!Q94="x","x",('Crisis Indicator Data'!Q94/1000000))</f>
        <v>2.4260000000000002</v>
      </c>
      <c r="G97" s="151">
        <f>IF('Crisis Indicator Data'!R94="x","x",('Crisis Indicator Data'!R94/1000000))</f>
        <v>2.0619999999999998</v>
      </c>
      <c r="H97" s="151">
        <f>IF('Crisis Indicator Data'!S94="x","x",('Crisis Indicator Data'!S94/1000000))</f>
        <v>6.0620000000000003</v>
      </c>
      <c r="I97" s="151">
        <f>IF('Crisis Indicator Data'!T94="x","x",('Crisis Indicator Data'!T94/1000000))</f>
        <v>3.2829999999999999</v>
      </c>
      <c r="J97" s="151">
        <f>IF('Crisis Indicator Data'!U94="x","x",('Crisis Indicator Data'!U94/1000000))</f>
        <v>0.56699999999999995</v>
      </c>
      <c r="K97" s="227">
        <f t="shared" si="6"/>
        <v>9.9872043112266908</v>
      </c>
      <c r="L97" s="140">
        <f>IF(F97="x","x",(F97*1000000/VLOOKUP($C97,'Crisis Indicator Data'!$C$3:$H$198,5,FALSE)))</f>
        <v>0.16847222222222222</v>
      </c>
      <c r="M97" s="140">
        <f>IF(G97="x","x",(G97*1000000/VLOOKUP($C97,'Crisis Indicator Data'!$C$3:$H$198,5,FALSE)))</f>
        <v>0.14319444444444443</v>
      </c>
      <c r="N97" s="140">
        <f>IF(H97="x","x",(H97*1000000/VLOOKUP($C97,'Crisis Indicator Data'!$C$3:$H$198,5,FALSE)))</f>
        <v>0.42097222222222225</v>
      </c>
      <c r="O97" s="140">
        <f>IF(I97="x","x",(I97*1000000/VLOOKUP($C97,'Crisis Indicator Data'!$C$3:$H$198,5,FALSE)))</f>
        <v>0.22798611111111111</v>
      </c>
      <c r="P97" s="140">
        <f>IF(J97="x","x",(J97*1000000/VLOOKUP($C97,'Crisis Indicator Data'!$C$3:$H$198,5,FALSE)))</f>
        <v>3.9375E-2</v>
      </c>
      <c r="Q97" s="220">
        <f t="shared" si="7"/>
        <v>9.5749999999999993</v>
      </c>
      <c r="R97" s="220">
        <f t="shared" si="8"/>
        <v>9.7811021556133451</v>
      </c>
    </row>
    <row r="98" spans="1:18">
      <c r="A98" s="144" t="str">
        <f>'Crisis Indicator Data'!A95</f>
        <v>Displacement from Sudan to South Sudan</v>
      </c>
      <c r="B98" s="145" t="str">
        <f>'Crisis Indicator Data'!B95</f>
        <v>International Displacement</v>
      </c>
      <c r="C98" s="145" t="str">
        <f>'Crisis Indicator Data'!C95</f>
        <v>SSD004</v>
      </c>
      <c r="D98" s="145" t="str">
        <f>'Crisis Indicator Data'!D95</f>
        <v>South Sudan</v>
      </c>
      <c r="E98" s="145" t="str">
        <f>'Crisis Indicator Data'!E95</f>
        <v>SSD</v>
      </c>
      <c r="F98" s="151">
        <f>IF('Crisis Indicator Data'!Q95="x","x",('Crisis Indicator Data'!Q95/1000000))</f>
        <v>12.997</v>
      </c>
      <c r="G98" s="151">
        <f>IF('Crisis Indicator Data'!R95="x","x",('Crisis Indicator Data'!R95/1000000))</f>
        <v>0</v>
      </c>
      <c r="H98" s="151">
        <f>IF('Crisis Indicator Data'!S95="x","x",('Crisis Indicator Data'!S95/1000000))</f>
        <v>1.403</v>
      </c>
      <c r="I98" s="151" t="str">
        <f>IF('Crisis Indicator Data'!T95="x","x",('Crisis Indicator Data'!T95/1000000))</f>
        <v>x</v>
      </c>
      <c r="J98" s="151" t="str">
        <f>IF('Crisis Indicator Data'!U95="x","x",('Crisis Indicator Data'!U95/1000000))</f>
        <v>x</v>
      </c>
      <c r="K98" s="227">
        <f t="shared" si="6"/>
        <v>7.1568589034278673</v>
      </c>
      <c r="L98" s="140">
        <f>IF(F98="x","x",(F98*1000000/VLOOKUP($C98,'Crisis Indicator Data'!$C$3:$H$198,5,FALSE)))</f>
        <v>0.90256944444444442</v>
      </c>
      <c r="M98" s="140">
        <f>IF(G98="x","x",(G98*1000000/VLOOKUP($C98,'Crisis Indicator Data'!$C$3:$H$198,5,FALSE)))</f>
        <v>0</v>
      </c>
      <c r="N98" s="140">
        <f>IF(H98="x","x",(H98*1000000/VLOOKUP($C98,'Crisis Indicator Data'!$C$3:$H$198,5,FALSE)))</f>
        <v>9.7430555555555562E-2</v>
      </c>
      <c r="O98" s="140" t="str">
        <f>IF(I98="x","x",(I98*1000000/VLOOKUP($C98,'Crisis Indicator Data'!$C$3:$H$198,5,FALSE)))</f>
        <v>x</v>
      </c>
      <c r="P98" s="140" t="str">
        <f>IF(J98="x","x",(J98*1000000/VLOOKUP($C98,'Crisis Indicator Data'!$C$3:$H$198,5,FALSE)))</f>
        <v>x</v>
      </c>
      <c r="Q98" s="220">
        <f t="shared" si="7"/>
        <v>6.0000000000000009</v>
      </c>
      <c r="R98" s="220">
        <f t="shared" si="8"/>
        <v>6.5784294517139337</v>
      </c>
    </row>
    <row r="99" spans="1:18">
      <c r="A99" s="144" t="str">
        <f>'Crisis Indicator Data'!A96</f>
        <v>Complex crisis in Syria</v>
      </c>
      <c r="B99" s="145" t="str">
        <f>'Crisis Indicator Data'!B96</f>
        <v>Conflict/ Violence,Political/economic crisis,Drought/drier conditions</v>
      </c>
      <c r="C99" s="145" t="str">
        <f>'Crisis Indicator Data'!C96</f>
        <v>SYR003</v>
      </c>
      <c r="D99" s="145" t="str">
        <f>'Crisis Indicator Data'!D96</f>
        <v>Syria</v>
      </c>
      <c r="E99" s="145" t="str">
        <f>'Crisis Indicator Data'!E96</f>
        <v>SYR</v>
      </c>
      <c r="F99" s="151">
        <f>IF('Crisis Indicator Data'!Q96="x","x",('Crisis Indicator Data'!Q96/1000000))</f>
        <v>0</v>
      </c>
      <c r="G99" s="151">
        <f>IF('Crisis Indicator Data'!R96="x","x",('Crisis Indicator Data'!R96/1000000))</f>
        <v>11.016999999999999</v>
      </c>
      <c r="H99" s="151">
        <f>IF('Crisis Indicator Data'!S96="x","x",('Crisis Indicator Data'!S96/1000000))</f>
        <v>9.0969999999999995</v>
      </c>
      <c r="I99" s="151">
        <f>IF('Crisis Indicator Data'!T96="x","x",('Crisis Indicator Data'!T96/1000000))</f>
        <v>6.5010000000000003</v>
      </c>
      <c r="J99" s="151">
        <f>IF('Crisis Indicator Data'!U96="x","x",('Crisis Indicator Data'!U96/1000000))</f>
        <v>0</v>
      </c>
      <c r="K99" s="227">
        <f t="shared" si="6"/>
        <v>10</v>
      </c>
      <c r="L99" s="140">
        <f>IF(F99="x","x",(F99*1000000/VLOOKUP($C99,'Crisis Indicator Data'!$C$3:$H$198,5,FALSE)))</f>
        <v>0</v>
      </c>
      <c r="M99" s="140">
        <f>IF(G99="x","x",(G99*1000000/VLOOKUP($C99,'Crisis Indicator Data'!$C$3:$H$198,5,FALSE)))</f>
        <v>0.41392395551547939</v>
      </c>
      <c r="N99" s="140">
        <f>IF(H99="x","x",(H99*1000000/VLOOKUP($C99,'Crisis Indicator Data'!$C$3:$H$198,5,FALSE)))</f>
        <v>0.34178689510069132</v>
      </c>
      <c r="O99" s="140">
        <f>IF(I99="x","x",(I99*1000000/VLOOKUP($C99,'Crisis Indicator Data'!$C$3:$H$198,5,FALSE)))</f>
        <v>0.24425157799819658</v>
      </c>
      <c r="P99" s="140">
        <f>IF(J99="x","x",(J99*1000000/VLOOKUP($C99,'Crisis Indicator Data'!$C$3:$H$198,5,FALSE)))</f>
        <v>0</v>
      </c>
      <c r="Q99" s="220">
        <f t="shared" si="7"/>
        <v>8</v>
      </c>
      <c r="R99" s="220">
        <f t="shared" si="8"/>
        <v>9</v>
      </c>
    </row>
    <row r="100" spans="1:18">
      <c r="A100" s="144" t="str">
        <f>'Crisis Indicator Data'!A97</f>
        <v>Complex crisis in Chad</v>
      </c>
      <c r="B100" s="145" t="str">
        <f>'Crisis Indicator Data'!B97</f>
        <v>Conflict/ Violence,Floods</v>
      </c>
      <c r="C100" s="145" t="str">
        <f>'Crisis Indicator Data'!C97</f>
        <v>TCD001</v>
      </c>
      <c r="D100" s="145" t="str">
        <f>'Crisis Indicator Data'!D97</f>
        <v>Chad</v>
      </c>
      <c r="E100" s="145" t="str">
        <f>'Crisis Indicator Data'!E97</f>
        <v>TCD</v>
      </c>
      <c r="F100" s="151">
        <f>IF('Crisis Indicator Data'!Q97="x","x",('Crisis Indicator Data'!Q97/1000000))</f>
        <v>0</v>
      </c>
      <c r="G100" s="151">
        <f>IF('Crisis Indicator Data'!R97="x","x",('Crisis Indicator Data'!R97/1000000))</f>
        <v>16.45</v>
      </c>
      <c r="H100" s="151">
        <f>IF('Crisis Indicator Data'!S97="x","x",('Crisis Indicator Data'!S97/1000000))</f>
        <v>2.9119999999999999</v>
      </c>
      <c r="I100" s="151">
        <f>IF('Crisis Indicator Data'!T97="x","x",('Crisis Indicator Data'!T97/1000000))</f>
        <v>1.8959999999999999</v>
      </c>
      <c r="J100" s="151">
        <f>IF('Crisis Indicator Data'!U97="x","x",('Crisis Indicator Data'!U97/1000000))</f>
        <v>0</v>
      </c>
      <c r="K100" s="227">
        <f t="shared" si="6"/>
        <v>8.9398815299822765</v>
      </c>
      <c r="L100" s="140">
        <f>IF(F100="x","x",(F100*1000000/VLOOKUP($C100,'Crisis Indicator Data'!$C$3:$H$198,5,FALSE)))</f>
        <v>0</v>
      </c>
      <c r="M100" s="140">
        <f>IF(G100="x","x",(G100*1000000/VLOOKUP($C100,'Crisis Indicator Data'!$C$3:$H$198,5,FALSE)))</f>
        <v>0.7738263242073572</v>
      </c>
      <c r="N100" s="140">
        <f>IF(H100="x","x",(H100*1000000/VLOOKUP($C100,'Crisis Indicator Data'!$C$3:$H$198,5,FALSE)))</f>
        <v>0.13698372377457899</v>
      </c>
      <c r="O100" s="140">
        <f>IF(I100="x","x",(I100*1000000/VLOOKUP($C100,'Crisis Indicator Data'!$C$3:$H$198,5,FALSE)))</f>
        <v>8.9189952018063789E-2</v>
      </c>
      <c r="P100" s="140">
        <f>IF(J100="x","x",(J100*1000000/VLOOKUP($C100,'Crisis Indicator Data'!$C$3:$H$198,5,FALSE)))</f>
        <v>0</v>
      </c>
      <c r="Q100" s="220">
        <f t="shared" si="7"/>
        <v>8</v>
      </c>
      <c r="R100" s="220">
        <f t="shared" si="8"/>
        <v>8.4699407649911382</v>
      </c>
    </row>
    <row r="101" spans="1:18">
      <c r="A101" s="144" t="str">
        <f>'Crisis Indicator Data'!A98</f>
        <v>Displacement from Sudan to Chad</v>
      </c>
      <c r="B101" s="145" t="str">
        <f>'Crisis Indicator Data'!B98</f>
        <v>International Displacement</v>
      </c>
      <c r="C101" s="145" t="str">
        <f>'Crisis Indicator Data'!C98</f>
        <v>TCD005</v>
      </c>
      <c r="D101" s="145" t="str">
        <f>'Crisis Indicator Data'!D98</f>
        <v>Chad</v>
      </c>
      <c r="E101" s="145" t="str">
        <f>'Crisis Indicator Data'!E98</f>
        <v>TCD</v>
      </c>
      <c r="F101" s="151">
        <f>IF('Crisis Indicator Data'!Q98="x","x",('Crisis Indicator Data'!Q98/1000000))</f>
        <v>0.24399999999999999</v>
      </c>
      <c r="G101" s="151">
        <f>IF('Crisis Indicator Data'!R98="x","x",('Crisis Indicator Data'!R98/1000000))</f>
        <v>1.506</v>
      </c>
      <c r="H101" s="151">
        <f>IF('Crisis Indicator Data'!S98="x","x",('Crisis Indicator Data'!S98/1000000))</f>
        <v>0.65200000000000002</v>
      </c>
      <c r="I101" s="151">
        <f>IF('Crisis Indicator Data'!T98="x","x",('Crisis Indicator Data'!T98/1000000))</f>
        <v>0.71699999999999997</v>
      </c>
      <c r="J101" s="151">
        <f>IF('Crisis Indicator Data'!U98="x","x",('Crisis Indicator Data'!U98/1000000))</f>
        <v>0</v>
      </c>
      <c r="K101" s="227">
        <f t="shared" si="6"/>
        <v>7.1213448271133002</v>
      </c>
      <c r="L101" s="140">
        <f>IF(F101="x","x",(F101*1000000/VLOOKUP($C101,'Crisis Indicator Data'!$C$3:$H$198,5,FALSE)))</f>
        <v>7.8230201987816606E-2</v>
      </c>
      <c r="M101" s="140">
        <f>IF(G101="x","x",(G101*1000000/VLOOKUP($C101,'Crisis Indicator Data'!$C$3:$H$198,5,FALSE)))</f>
        <v>0.48284706636742547</v>
      </c>
      <c r="N101" s="140">
        <f>IF(H101="x","x",(H101*1000000/VLOOKUP($C101,'Crisis Indicator Data'!$C$3:$H$198,5,FALSE)))</f>
        <v>0.20904135941006732</v>
      </c>
      <c r="O101" s="140">
        <f>IF(I101="x","x",(I101*1000000/VLOOKUP($C101,'Crisis Indicator Data'!$C$3:$H$198,5,FALSE)))</f>
        <v>0.2298813722346906</v>
      </c>
      <c r="P101" s="140">
        <f>IF(J101="x","x",(J101*1000000/VLOOKUP($C101,'Crisis Indicator Data'!$C$3:$H$198,5,FALSE)))</f>
        <v>0</v>
      </c>
      <c r="Q101" s="220">
        <f t="shared" si="7"/>
        <v>8</v>
      </c>
      <c r="R101" s="220">
        <f t="shared" si="8"/>
        <v>7.5606724135566505</v>
      </c>
    </row>
    <row r="102" spans="1:18">
      <c r="A102" s="144" t="str">
        <f>'Crisis Indicator Data'!A99</f>
        <v>Conflict in Savanes region</v>
      </c>
      <c r="B102" s="145" t="str">
        <f>'Crisis Indicator Data'!B99</f>
        <v>Conflict/ Violence</v>
      </c>
      <c r="C102" s="145" t="str">
        <f>'Crisis Indicator Data'!C99</f>
        <v>TGO002</v>
      </c>
      <c r="D102" s="145" t="str">
        <f>'Crisis Indicator Data'!D99</f>
        <v>Togo</v>
      </c>
      <c r="E102" s="145" t="str">
        <f>'Crisis Indicator Data'!E99</f>
        <v>TGO</v>
      </c>
      <c r="F102" s="151">
        <f>IF('Crisis Indicator Data'!Q99="x","x",('Crisis Indicator Data'!Q99/1000000))</f>
        <v>0.79900000000000004</v>
      </c>
      <c r="G102" s="151">
        <f>IF('Crisis Indicator Data'!R99="x","x",('Crisis Indicator Data'!R99/1000000))</f>
        <v>0.311</v>
      </c>
      <c r="H102" s="151">
        <f>IF('Crisis Indicator Data'!S99="x","x",('Crisis Indicator Data'!S99/1000000))</f>
        <v>0.14199999999999999</v>
      </c>
      <c r="I102" s="151">
        <f>IF('Crisis Indicator Data'!T99="x","x",('Crisis Indicator Data'!T99/1000000))</f>
        <v>0</v>
      </c>
      <c r="J102" s="151">
        <f>IF('Crisis Indicator Data'!U99="x","x",('Crisis Indicator Data'!U99/1000000))</f>
        <v>0</v>
      </c>
      <c r="K102" s="227">
        <f t="shared" ref="K102:K118" si="9">IF(H102="x","x",IF(SUM(H102:J102)=0,0,IF(LOG(SUM(H102:J102)*1000000)&lt;$K$4,0,IF(LOG(SUM(H102:J102)*1000000)&gt;$K$3,10,10-(K$3-LOG(SUM(H102:J102)*1000000))/(K$3-K$4)*10))))</f>
        <v>3.8409611479435224</v>
      </c>
      <c r="L102" s="140">
        <f>IF(F102="x","x",(F102*1000000/VLOOKUP($C102,'Crisis Indicator Data'!$C$3:$H$198,5,FALSE)))</f>
        <v>0.63817891373801916</v>
      </c>
      <c r="M102" s="140">
        <f>IF(G102="x","x",(G102*1000000/VLOOKUP($C102,'Crisis Indicator Data'!$C$3:$H$198,5,FALSE)))</f>
        <v>0.24840255591054314</v>
      </c>
      <c r="N102" s="140">
        <f>IF(H102="x","x",(H102*1000000/VLOOKUP($C102,'Crisis Indicator Data'!$C$3:$H$198,5,FALSE)))</f>
        <v>0.1134185303514377</v>
      </c>
      <c r="O102" s="140">
        <f>IF(I102="x","x",(I102*1000000/VLOOKUP($C102,'Crisis Indicator Data'!$C$3:$H$198,5,FALSE)))</f>
        <v>0</v>
      </c>
      <c r="P102" s="140">
        <f>IF(J102="x","x",(J102*1000000/VLOOKUP($C102,'Crisis Indicator Data'!$C$3:$H$198,5,FALSE)))</f>
        <v>0</v>
      </c>
      <c r="Q102" s="220">
        <f t="shared" ref="Q102:Q118" si="10">IF(N102="x","x",(IF(VALUE(SUBSTITUTE(P102,"x","0"))&gt;=$P$3, 5,
IF(VALUE(SUBSTITUTE(P102,"x","0"))+VALUE(SUBSTITUTE(O102,"x","0"))&gt;=$O$3, (VALUE(SUBSTITUTE(P102,"x","0"))*5 + ($O$3-VALUE(SUBSTITUTE(P102,"x","0")))*4)/(VALUE(SUBSTITUTE(P102,"x","0"))+($O$3-VALUE(SUBSTITUTE(P102,"x","0")))),
IF(VALUE(SUBSTITUTE(P102,"x","0"))+VALUE(SUBSTITUTE(O102,"x","0"))+VALUE(SUBSTITUTE(N102,"x","0"))&gt;=$N$3, (VALUE(SUBSTITUTE(P102,"x","0"))*5 + VALUE(SUBSTITUTE(O102,"x","0"))*4 + ($N$3-VALUE(SUBSTITUTE(P102,"x","0"))-VALUE(SUBSTITUTE(O102,"x","0")))*3)/(VALUE(SUBSTITUTE(P102,"x","0"))+VALUE(SUBSTITUTE(O102,"x","0"))+($N$3-VALUE(SUBSTITUTE(P102,"x","0"))-VALUE(SUBSTITUTE(O102,"x","0")))),
IF(VALUE(SUBSTITUTE(P102,"x","0"))+VALUE(SUBSTITUTE(O102,"x","0"))+VALUE(SUBSTITUTE(N102,"x","0"))+VALUE(SUBSTITUTE(M102,"x","0"))&gt;=$M$3, (VALUE(SUBSTITUTE(P102,"x","0"))*5 + VALUE(SUBSTITUTE(O102,"x","0"))*4 + VALUE(SUBSTITUTE(N102,"x","0"))*3 + ($M$3-VALUE(SUBSTITUTE(P102,"x","0"))-VALUE(SUBSTITUTE(O102,"x","0"))-VALUE(SUBSTITUTE(N102,"x","0")))*2)/(VALUE(SUBSTITUTE(P102,"x","0"))+VALUE(SUBSTITUTE(O102,"x","0"))+VALUE(SUBSTITUTE(N102,"x","0"))+($M$3-VALUE(SUBSTITUTE(P102,"x","0"))-VALUE(SUBSTITUTE(O102,"x","0"))-VALUE(SUBSTITUTE(N102,"x","0")))),
IF(VALUE(SUBSTITUTE(P102,"x","0"))+VALUE(SUBSTITUTE(O102,"x","0"))+VALUE(SUBSTITUTE(N102,"x","0"))+VALUE(SUBSTITUTE(M102,"x","0"))+VALUE(SUBSTITUTE(L102,"x","0"))&gt;=$L$3, (VALUE(SUBSTITUTE(P102,"x","0"))*5 + VALUE(SUBSTITUTE(O102,"x","0"))*4 + VALUE(SUBSTITUTE(N102,"x","0"))*3 + VALUE(SUBSTITUTE(M102,"x","0"))*2 + ($L$3-VALUE(SUBSTITUTE(P102,"x","0"))-VALUE(SUBSTITUTE(O102,"x","0"))-VALUE(SUBSTITUTE(N102,"x","0"))-VALUE(SUBSTITUTE(M102,"x","0")))*1)/(VALUE(SUBSTITUTE(P102,"x","0"))+VALUE(SUBSTITUTE(O102,"x","0"))+VALUE(SUBSTITUTE(N102,"x","0"))+VALUE(SUBSTITUTE(M102,"x","0"))+($L$3-VALUE(SUBSTITUTE(P102,"x","0"))-VALUE(SUBSTITUTE(O102,"x","0"))-VALUE(SUBSTITUTE(N102,"x","0"))-VALUE(SUBSTITUTE(M102,"x","0")))),
1)
)
)
)
))*2)</f>
        <v>6.0000000000000009</v>
      </c>
      <c r="R102" s="220">
        <f t="shared" ref="R102:R118" si="11">IF(Q102="x","x",(AVERAGE(K102,Q102)))</f>
        <v>4.9204805739717621</v>
      </c>
    </row>
    <row r="103" spans="1:18">
      <c r="A103" s="144" t="str">
        <f>'Crisis Indicator Data'!A100</f>
        <v>Displacement from Myanmar to Thailand</v>
      </c>
      <c r="B103" s="145" t="str">
        <f>'Crisis Indicator Data'!B100</f>
        <v>International Displacement</v>
      </c>
      <c r="C103" s="145" t="str">
        <f>'Crisis Indicator Data'!C100</f>
        <v>THA003</v>
      </c>
      <c r="D103" s="145" t="str">
        <f>'Crisis Indicator Data'!D100</f>
        <v>Thailand</v>
      </c>
      <c r="E103" s="145" t="str">
        <f>'Crisis Indicator Data'!E100</f>
        <v>THA</v>
      </c>
      <c r="F103" s="151">
        <f>IF('Crisis Indicator Data'!Q100="x","x",('Crisis Indicator Data'!Q100/1000000))</f>
        <v>0.30299999999999999</v>
      </c>
      <c r="G103" s="151">
        <f>IF('Crisis Indicator Data'!R100="x","x",('Crisis Indicator Data'!R100/1000000))</f>
        <v>0</v>
      </c>
      <c r="H103" s="151">
        <f>IF('Crisis Indicator Data'!S100="x","x",('Crisis Indicator Data'!S100/1000000))</f>
        <v>0.13700000000000001</v>
      </c>
      <c r="I103" s="151" t="str">
        <f>IF('Crisis Indicator Data'!T100="x","x",('Crisis Indicator Data'!T100/1000000))</f>
        <v>x</v>
      </c>
      <c r="J103" s="151" t="str">
        <f>IF('Crisis Indicator Data'!U100="x","x",('Crisis Indicator Data'!U100/1000000))</f>
        <v>x</v>
      </c>
      <c r="K103" s="227">
        <f t="shared" si="9"/>
        <v>3.7890685571880223</v>
      </c>
      <c r="L103" s="140">
        <f>IF(F103="x","x",(F103*1000000/VLOOKUP($C103,'Crisis Indicator Data'!$C$3:$H$198,5,FALSE)))</f>
        <v>0.69020501138952162</v>
      </c>
      <c r="M103" s="140">
        <f>IF(G103="x","x",(G103*1000000/VLOOKUP($C103,'Crisis Indicator Data'!$C$3:$H$198,5,FALSE)))</f>
        <v>0</v>
      </c>
      <c r="N103" s="140">
        <f>IF(H103="x","x",(H103*1000000/VLOOKUP($C103,'Crisis Indicator Data'!$C$3:$H$198,5,FALSE)))</f>
        <v>0.3120728929384966</v>
      </c>
      <c r="O103" s="140" t="str">
        <f>IF(I103="x","x",(I103*1000000/VLOOKUP($C103,'Crisis Indicator Data'!$C$3:$H$198,5,FALSE)))</f>
        <v>x</v>
      </c>
      <c r="P103" s="140" t="str">
        <f>IF(J103="x","x",(J103*1000000/VLOOKUP($C103,'Crisis Indicator Data'!$C$3:$H$198,5,FALSE)))</f>
        <v>x</v>
      </c>
      <c r="Q103" s="220">
        <f t="shared" si="10"/>
        <v>6.0000000000000009</v>
      </c>
      <c r="R103" s="220">
        <f t="shared" si="11"/>
        <v>4.894534278594012</v>
      </c>
    </row>
    <row r="104" spans="1:18">
      <c r="A104" s="144" t="str">
        <f>'Crisis Indicator Data'!A101</f>
        <v>Displacement from Venezuela to Trinidad and Tobago</v>
      </c>
      <c r="B104" s="145" t="str">
        <f>'Crisis Indicator Data'!B101</f>
        <v>International Displacement</v>
      </c>
      <c r="C104" s="145" t="str">
        <f>'Crisis Indicator Data'!C101</f>
        <v>TTO002</v>
      </c>
      <c r="D104" s="145" t="str">
        <f>'Crisis Indicator Data'!D101</f>
        <v>Trinidad and Tobago</v>
      </c>
      <c r="E104" s="145" t="str">
        <f>'Crisis Indicator Data'!E101</f>
        <v>TTO</v>
      </c>
      <c r="F104" s="151">
        <f>IF('Crisis Indicator Data'!Q101="x","x",('Crisis Indicator Data'!Q101/1000000))</f>
        <v>1.468</v>
      </c>
      <c r="G104" s="151">
        <f>IF('Crisis Indicator Data'!R101="x","x",('Crisis Indicator Data'!R101/1000000))</f>
        <v>8.9999999999999993E-3</v>
      </c>
      <c r="H104" s="151">
        <f>IF('Crisis Indicator Data'!S101="x","x",('Crisis Indicator Data'!S101/1000000))</f>
        <v>2.4E-2</v>
      </c>
      <c r="I104" s="151" t="str">
        <f>IF('Crisis Indicator Data'!T101="x","x",('Crisis Indicator Data'!T101/1000000))</f>
        <v>x</v>
      </c>
      <c r="J104" s="151" t="str">
        <f>IF('Crisis Indicator Data'!U101="x","x",('Crisis Indicator Data'!U101/1000000))</f>
        <v>x</v>
      </c>
      <c r="K104" s="227">
        <f t="shared" si="9"/>
        <v>1.2673708057053545</v>
      </c>
      <c r="L104" s="140">
        <f>IF(F104="x","x",(F104*1000000/VLOOKUP($C104,'Crisis Indicator Data'!$C$3:$H$198,5,FALSE)))</f>
        <v>0.97866666666666668</v>
      </c>
      <c r="M104" s="140">
        <f>IF(G104="x","x",(G104*1000000/VLOOKUP($C104,'Crisis Indicator Data'!$C$3:$H$198,5,FALSE)))</f>
        <v>6.0000000000000001E-3</v>
      </c>
      <c r="N104" s="140">
        <f>IF(H104="x","x",(H104*1000000/VLOOKUP($C104,'Crisis Indicator Data'!$C$3:$H$198,5,FALSE)))</f>
        <v>1.6E-2</v>
      </c>
      <c r="O104" s="140" t="str">
        <f>IF(I104="x","x",(I104*1000000/VLOOKUP($C104,'Crisis Indicator Data'!$C$3:$H$198,5,FALSE)))</f>
        <v>x</v>
      </c>
      <c r="P104" s="140" t="str">
        <f>IF(J104="x","x",(J104*1000000/VLOOKUP($C104,'Crisis Indicator Data'!$C$3:$H$198,5,FALSE)))</f>
        <v>x</v>
      </c>
      <c r="Q104" s="220">
        <f t="shared" si="10"/>
        <v>3.5199999999999996</v>
      </c>
      <c r="R104" s="220">
        <f t="shared" si="11"/>
        <v>2.3936854028526771</v>
      </c>
    </row>
    <row r="105" spans="1:18">
      <c r="A105" s="144" t="str">
        <f>'Crisis Indicator Data'!A102</f>
        <v>International displacement to Tunisia</v>
      </c>
      <c r="B105" s="145" t="str">
        <f>'Crisis Indicator Data'!B102</f>
        <v>International Displacement</v>
      </c>
      <c r="C105" s="145" t="str">
        <f>'Crisis Indicator Data'!C102</f>
        <v>TUN002</v>
      </c>
      <c r="D105" s="145" t="str">
        <f>'Crisis Indicator Data'!D102</f>
        <v>Tunisia</v>
      </c>
      <c r="E105" s="145" t="str">
        <f>'Crisis Indicator Data'!E102</f>
        <v>TUN</v>
      </c>
      <c r="F105" s="151">
        <f>IF('Crisis Indicator Data'!Q102="x","x",('Crisis Indicator Data'!Q102/1000000))</f>
        <v>4.024</v>
      </c>
      <c r="G105" s="151">
        <f>IF('Crisis Indicator Data'!R102="x","x",('Crisis Indicator Data'!R102/1000000))</f>
        <v>0</v>
      </c>
      <c r="H105" s="151">
        <f>IF('Crisis Indicator Data'!S102="x","x",('Crisis Indicator Data'!S102/1000000))</f>
        <v>6.7000000000000004E-2</v>
      </c>
      <c r="I105" s="151" t="str">
        <f>IF('Crisis Indicator Data'!T102="x","x",('Crisis Indicator Data'!T102/1000000))</f>
        <v>x</v>
      </c>
      <c r="J105" s="151" t="str">
        <f>IF('Crisis Indicator Data'!U102="x","x",('Crisis Indicator Data'!U102/1000000))</f>
        <v>x</v>
      </c>
      <c r="K105" s="227">
        <f t="shared" si="9"/>
        <v>2.7535826756694206</v>
      </c>
      <c r="L105" s="140">
        <f>IF(F105="x","x",(F105*1000000/VLOOKUP($C105,'Crisis Indicator Data'!$C$3:$H$198,5,FALSE)))</f>
        <v>0.98362258616475184</v>
      </c>
      <c r="M105" s="140">
        <f>IF(G105="x","x",(G105*1000000/VLOOKUP($C105,'Crisis Indicator Data'!$C$3:$H$198,5,FALSE)))</f>
        <v>0</v>
      </c>
      <c r="N105" s="140">
        <f>IF(H105="x","x",(H105*1000000/VLOOKUP($C105,'Crisis Indicator Data'!$C$3:$H$198,5,FALSE)))</f>
        <v>1.6377413835248107E-2</v>
      </c>
      <c r="O105" s="140" t="str">
        <f>IF(I105="x","x",(I105*1000000/VLOOKUP($C105,'Crisis Indicator Data'!$C$3:$H$198,5,FALSE)))</f>
        <v>x</v>
      </c>
      <c r="P105" s="140" t="str">
        <f>IF(J105="x","x",(J105*1000000/VLOOKUP($C105,'Crisis Indicator Data'!$C$3:$H$198,5,FALSE)))</f>
        <v>x</v>
      </c>
      <c r="Q105" s="220">
        <f t="shared" si="10"/>
        <v>3.310193106819848</v>
      </c>
      <c r="R105" s="220">
        <f t="shared" si="11"/>
        <v>3.0318878912446343</v>
      </c>
    </row>
    <row r="106" spans="1:18">
      <c r="A106" s="144" t="str">
        <f>'Crisis Indicator Data'!A103</f>
        <v>Multiple Crises in Türkiye</v>
      </c>
      <c r="B106" s="145" t="str">
        <f>'Crisis Indicator Data'!B103</f>
        <v>International Displacement,Earthquake</v>
      </c>
      <c r="C106" s="145" t="str">
        <f>'Crisis Indicator Data'!C103</f>
        <v>TUR001</v>
      </c>
      <c r="D106" s="145" t="str">
        <f>'Crisis Indicator Data'!D103</f>
        <v>Turkey</v>
      </c>
      <c r="E106" s="145" t="str">
        <f>'Crisis Indicator Data'!E103</f>
        <v>TUR</v>
      </c>
      <c r="F106" s="151">
        <f>IF('Crisis Indicator Data'!Q103="x","x",('Crisis Indicator Data'!Q103/1000000))</f>
        <v>45.341000000000001</v>
      </c>
      <c r="G106" s="151">
        <f>IF('Crisis Indicator Data'!R103="x","x",('Crisis Indicator Data'!R103/1000000))</f>
        <v>0</v>
      </c>
      <c r="H106" s="151">
        <f>IF('Crisis Indicator Data'!S103="x","x",('Crisis Indicator Data'!S103/1000000))</f>
        <v>7.181</v>
      </c>
      <c r="I106" s="151" t="str">
        <f>IF('Crisis Indicator Data'!T103="x","x",('Crisis Indicator Data'!T103/1000000))</f>
        <v>x</v>
      </c>
      <c r="J106" s="151" t="str">
        <f>IF('Crisis Indicator Data'!U103="x","x",('Crisis Indicator Data'!U103/1000000))</f>
        <v>x</v>
      </c>
      <c r="K106" s="227">
        <f t="shared" si="9"/>
        <v>9.5206164224238989</v>
      </c>
      <c r="L106" s="140">
        <f>IF(F106="x","x",(F106*1000000/VLOOKUP($C106,'Crisis Indicator Data'!$C$3:$H$198,5,FALSE)))</f>
        <v>0.86325990518439544</v>
      </c>
      <c r="M106" s="140">
        <f>IF(G106="x","x",(G106*1000000/VLOOKUP($C106,'Crisis Indicator Data'!$C$3:$H$198,5,FALSE)))</f>
        <v>0</v>
      </c>
      <c r="N106" s="140">
        <f>IF(H106="x","x",(H106*1000000/VLOOKUP($C106,'Crisis Indicator Data'!$C$3:$H$198,5,FALSE)))</f>
        <v>0.13672105553757402</v>
      </c>
      <c r="O106" s="140" t="str">
        <f>IF(I106="x","x",(I106*1000000/VLOOKUP($C106,'Crisis Indicator Data'!$C$3:$H$198,5,FALSE)))</f>
        <v>x</v>
      </c>
      <c r="P106" s="140" t="str">
        <f>IF(J106="x","x",(J106*1000000/VLOOKUP($C106,'Crisis Indicator Data'!$C$3:$H$198,5,FALSE)))</f>
        <v>x</v>
      </c>
      <c r="Q106" s="220">
        <f t="shared" si="10"/>
        <v>6.0000000000000009</v>
      </c>
      <c r="R106" s="220">
        <f t="shared" si="11"/>
        <v>7.7603082112119495</v>
      </c>
    </row>
    <row r="107" spans="1:18">
      <c r="A107" s="144" t="str">
        <f>'Crisis Indicator Data'!A104</f>
        <v>Displacement from Syria to Türkiye</v>
      </c>
      <c r="B107" s="145" t="str">
        <f>'Crisis Indicator Data'!B104</f>
        <v>International Displacement</v>
      </c>
      <c r="C107" s="145" t="str">
        <f>'Crisis Indicator Data'!C104</f>
        <v>TUR002</v>
      </c>
      <c r="D107" s="145" t="str">
        <f>'Crisis Indicator Data'!D104</f>
        <v>Turkey</v>
      </c>
      <c r="E107" s="145" t="str">
        <f>'Crisis Indicator Data'!E104</f>
        <v>TUR</v>
      </c>
      <c r="F107" s="151">
        <f>IF('Crisis Indicator Data'!Q104="x","x",('Crisis Indicator Data'!Q104/1000000))</f>
        <v>16.855</v>
      </c>
      <c r="G107" s="151">
        <f>IF('Crisis Indicator Data'!R104="x","x",('Crisis Indicator Data'!R104/1000000))</f>
        <v>0</v>
      </c>
      <c r="H107" s="151">
        <f>IF('Crisis Indicator Data'!S104="x","x",('Crisis Indicator Data'!S104/1000000))</f>
        <v>5.859</v>
      </c>
      <c r="I107" s="151" t="str">
        <f>IF('Crisis Indicator Data'!T104="x","x",('Crisis Indicator Data'!T104/1000000))</f>
        <v>x</v>
      </c>
      <c r="J107" s="151" t="str">
        <f>IF('Crisis Indicator Data'!U104="x","x",('Crisis Indicator Data'!U104/1000000))</f>
        <v>x</v>
      </c>
      <c r="K107" s="227">
        <f t="shared" si="9"/>
        <v>9.2260783266917237</v>
      </c>
      <c r="L107" s="140">
        <f>IF(F107="x","x",(F107*1000000/VLOOKUP($C107,'Crisis Indicator Data'!$C$3:$H$198,5,FALSE)))</f>
        <v>0.74205335916175041</v>
      </c>
      <c r="M107" s="140">
        <f>IF(G107="x","x",(G107*1000000/VLOOKUP($C107,'Crisis Indicator Data'!$C$3:$H$198,5,FALSE)))</f>
        <v>0</v>
      </c>
      <c r="N107" s="140">
        <f>IF(H107="x","x",(H107*1000000/VLOOKUP($C107,'Crisis Indicator Data'!$C$3:$H$198,5,FALSE)))</f>
        <v>0.25794664083824953</v>
      </c>
      <c r="O107" s="140" t="str">
        <f>IF(I107="x","x",(I107*1000000/VLOOKUP($C107,'Crisis Indicator Data'!$C$3:$H$198,5,FALSE)))</f>
        <v>x</v>
      </c>
      <c r="P107" s="140" t="str">
        <f>IF(J107="x","x",(J107*1000000/VLOOKUP($C107,'Crisis Indicator Data'!$C$3:$H$198,5,FALSE)))</f>
        <v>x</v>
      </c>
      <c r="Q107" s="220">
        <f t="shared" si="10"/>
        <v>6.0000000000000009</v>
      </c>
      <c r="R107" s="220">
        <f t="shared" si="11"/>
        <v>7.6130391633458618</v>
      </c>
    </row>
    <row r="108" spans="1:18">
      <c r="A108" s="144" t="str">
        <f>'Crisis Indicator Data'!A105</f>
        <v>International Displacement to Türkiye</v>
      </c>
      <c r="B108" s="145" t="str">
        <f>'Crisis Indicator Data'!B105</f>
        <v>International Displacement</v>
      </c>
      <c r="C108" s="145" t="str">
        <f>'Crisis Indicator Data'!C105</f>
        <v>TUR003</v>
      </c>
      <c r="D108" s="145" t="str">
        <f>'Crisis Indicator Data'!D105</f>
        <v>Turkey</v>
      </c>
      <c r="E108" s="145" t="str">
        <f>'Crisis Indicator Data'!E105</f>
        <v>TUR</v>
      </c>
      <c r="F108" s="151">
        <f>IF('Crisis Indicator Data'!Q105="x","x",('Crisis Indicator Data'!Q105/1000000))</f>
        <v>33.418999999999997</v>
      </c>
      <c r="G108" s="151">
        <f>IF('Crisis Indicator Data'!R105="x","x",('Crisis Indicator Data'!R105/1000000))</f>
        <v>0</v>
      </c>
      <c r="H108" s="151">
        <f>IF('Crisis Indicator Data'!S105="x","x",('Crisis Indicator Data'!S105/1000000))</f>
        <v>1.3220000000000001</v>
      </c>
      <c r="I108" s="151" t="str">
        <f>IF('Crisis Indicator Data'!T105="x","x",('Crisis Indicator Data'!T105/1000000))</f>
        <v>x</v>
      </c>
      <c r="J108" s="151" t="str">
        <f>IF('Crisis Indicator Data'!U105="x","x",('Crisis Indicator Data'!U105/1000000))</f>
        <v>x</v>
      </c>
      <c r="K108" s="227">
        <f t="shared" si="9"/>
        <v>7.0707715171654062</v>
      </c>
      <c r="L108" s="140">
        <f>IF(F108="x","x",(F108*1000000/VLOOKUP($C108,'Crisis Indicator Data'!$C$3:$H$198,5,FALSE)))</f>
        <v>0.96194697907371685</v>
      </c>
      <c r="M108" s="140">
        <f>IF(G108="x","x",(G108*1000000/VLOOKUP($C108,'Crisis Indicator Data'!$C$3:$H$198,5,FALSE)))</f>
        <v>0</v>
      </c>
      <c r="N108" s="140">
        <f>IF(H108="x","x",(H108*1000000/VLOOKUP($C108,'Crisis Indicator Data'!$C$3:$H$198,5,FALSE)))</f>
        <v>3.8053020926283064E-2</v>
      </c>
      <c r="O108" s="140" t="str">
        <f>IF(I108="x","x",(I108*1000000/VLOOKUP($C108,'Crisis Indicator Data'!$C$3:$H$198,5,FALSE)))</f>
        <v>x</v>
      </c>
      <c r="P108" s="140" t="str">
        <f>IF(J108="x","x",(J108*1000000/VLOOKUP($C108,'Crisis Indicator Data'!$C$3:$H$198,5,FALSE)))</f>
        <v>x</v>
      </c>
      <c r="Q108" s="220">
        <f t="shared" si="10"/>
        <v>5.044241674102647</v>
      </c>
      <c r="R108" s="220">
        <f t="shared" si="11"/>
        <v>6.0575065956340266</v>
      </c>
    </row>
    <row r="109" spans="1:18">
      <c r="A109" s="144" t="str">
        <f>'Crisis Indicator Data'!A106</f>
        <v>Multiple Crises in Tanzania</v>
      </c>
      <c r="B109" s="145" t="str">
        <f>'Crisis Indicator Data'!B106</f>
        <v>International Displacement,Drought/drier conditions,Floods</v>
      </c>
      <c r="C109" s="145" t="str">
        <f>'Crisis Indicator Data'!C106</f>
        <v>TZA001</v>
      </c>
      <c r="D109" s="145" t="str">
        <f>'Crisis Indicator Data'!D106</f>
        <v>Tanzania</v>
      </c>
      <c r="E109" s="145" t="str">
        <f>'Crisis Indicator Data'!E106</f>
        <v>TZA</v>
      </c>
      <c r="F109" s="151">
        <f>IF('Crisis Indicator Data'!Q106="x","x",('Crisis Indicator Data'!Q106/1000000))</f>
        <v>10.606</v>
      </c>
      <c r="G109" s="151">
        <f>IF('Crisis Indicator Data'!R106="x","x",('Crisis Indicator Data'!R106/1000000))</f>
        <v>2.3079999999999998</v>
      </c>
      <c r="H109" s="151">
        <f>IF('Crisis Indicator Data'!S106="x","x",('Crisis Indicator Data'!S106/1000000))</f>
        <v>0.63900000000000001</v>
      </c>
      <c r="I109" s="151">
        <f>IF('Crisis Indicator Data'!T106="x","x",('Crisis Indicator Data'!T106/1000000))</f>
        <v>0</v>
      </c>
      <c r="J109" s="151">
        <f>IF('Crisis Indicator Data'!U106="x","x",('Crisis Indicator Data'!U106/1000000))</f>
        <v>0</v>
      </c>
      <c r="K109" s="227">
        <f t="shared" si="9"/>
        <v>6.0183361938613329</v>
      </c>
      <c r="L109" s="140">
        <f>IF(F109="x","x",(F109*1000000/VLOOKUP($C109,'Crisis Indicator Data'!$C$3:$H$198,5,FALSE)))</f>
        <v>0.78255736737253745</v>
      </c>
      <c r="M109" s="140">
        <f>IF(G109="x","x",(G109*1000000/VLOOKUP($C109,'Crisis Indicator Data'!$C$3:$H$198,5,FALSE)))</f>
        <v>0.17029439976388991</v>
      </c>
      <c r="N109" s="140">
        <f>IF(H109="x","x",(H109*1000000/VLOOKUP($C109,'Crisis Indicator Data'!$C$3:$H$198,5,FALSE)))</f>
        <v>4.7148232863572642E-2</v>
      </c>
      <c r="O109" s="140">
        <f>IF(I109="x","x",(I109*1000000/VLOOKUP($C109,'Crisis Indicator Data'!$C$3:$H$198,5,FALSE)))</f>
        <v>0</v>
      </c>
      <c r="P109" s="140">
        <f>IF(J109="x","x",(J109*1000000/VLOOKUP($C109,'Crisis Indicator Data'!$C$3:$H$198,5,FALSE)))</f>
        <v>0</v>
      </c>
      <c r="Q109" s="220">
        <f t="shared" si="10"/>
        <v>5.8859293145429037</v>
      </c>
      <c r="R109" s="220">
        <f t="shared" si="11"/>
        <v>5.9521327542021183</v>
      </c>
    </row>
    <row r="110" spans="1:18">
      <c r="A110" s="144" t="str">
        <f>'Crisis Indicator Data'!A107</f>
        <v>International Displacement to Tanzania</v>
      </c>
      <c r="B110" s="145" t="str">
        <f>'Crisis Indicator Data'!B107</f>
        <v>International Displacement</v>
      </c>
      <c r="C110" s="145" t="str">
        <f>'Crisis Indicator Data'!C107</f>
        <v>TZA002</v>
      </c>
      <c r="D110" s="145" t="str">
        <f>'Crisis Indicator Data'!D107</f>
        <v>Tanzania</v>
      </c>
      <c r="E110" s="145" t="str">
        <f>'Crisis Indicator Data'!E107</f>
        <v>TZA</v>
      </c>
      <c r="F110" s="151">
        <f>IF('Crisis Indicator Data'!Q107="x","x",('Crisis Indicator Data'!Q107/1000000))</f>
        <v>3.4929999999999999</v>
      </c>
      <c r="G110" s="151">
        <f>IF('Crisis Indicator Data'!R107="x","x",('Crisis Indicator Data'!R107/1000000))</f>
        <v>0</v>
      </c>
      <c r="H110" s="151">
        <f>IF('Crisis Indicator Data'!S107="x","x",('Crisis Indicator Data'!S107/1000000))</f>
        <v>0.13100000000000001</v>
      </c>
      <c r="I110" s="151" t="str">
        <f>IF('Crisis Indicator Data'!T107="x","x",('Crisis Indicator Data'!T107/1000000))</f>
        <v>x</v>
      </c>
      <c r="J110" s="151">
        <f>IF('Crisis Indicator Data'!U107="x","x",('Crisis Indicator Data'!U107/1000000))</f>
        <v>0</v>
      </c>
      <c r="K110" s="227">
        <f t="shared" si="9"/>
        <v>3.7242376521858809</v>
      </c>
      <c r="L110" s="140">
        <f>IF(F110="x","x",(F110*1000000/VLOOKUP($C110,'Crisis Indicator Data'!$C$3:$H$198,5,FALSE)))</f>
        <v>0.96385209713024278</v>
      </c>
      <c r="M110" s="140">
        <f>IF(G110="x","x",(G110*1000000/VLOOKUP($C110,'Crisis Indicator Data'!$C$3:$H$198,5,FALSE)))</f>
        <v>0</v>
      </c>
      <c r="N110" s="140">
        <f>IF(H110="x","x",(H110*1000000/VLOOKUP($C110,'Crisis Indicator Data'!$C$3:$H$198,5,FALSE)))</f>
        <v>3.6147902869757172E-2</v>
      </c>
      <c r="O110" s="140" t="str">
        <f>IF(I110="x","x",(I110*1000000/VLOOKUP($C110,'Crisis Indicator Data'!$C$3:$H$198,5,FALSE)))</f>
        <v>x</v>
      </c>
      <c r="P110" s="140">
        <f>IF(J110="x","x",(J110*1000000/VLOOKUP($C110,'Crisis Indicator Data'!$C$3:$H$198,5,FALSE)))</f>
        <v>0</v>
      </c>
      <c r="Q110" s="220">
        <f t="shared" si="10"/>
        <v>4.8918322295805758</v>
      </c>
      <c r="R110" s="220">
        <f t="shared" si="11"/>
        <v>4.3080349408832284</v>
      </c>
    </row>
    <row r="111" spans="1:18">
      <c r="A111" s="144" t="str">
        <f>'Crisis Indicator Data'!A108</f>
        <v>Drought and floods in Tanzania</v>
      </c>
      <c r="B111" s="145" t="str">
        <f>'Crisis Indicator Data'!B108</f>
        <v>Drought/drier conditions,Floods</v>
      </c>
      <c r="C111" s="145" t="str">
        <f>'Crisis Indicator Data'!C108</f>
        <v>TZA003</v>
      </c>
      <c r="D111" s="145" t="str">
        <f>'Crisis Indicator Data'!D108</f>
        <v>Tanzania</v>
      </c>
      <c r="E111" s="145" t="str">
        <f>'Crisis Indicator Data'!E108</f>
        <v>TZA</v>
      </c>
      <c r="F111" s="151">
        <f>IF('Crisis Indicator Data'!Q108="x","x",('Crisis Indicator Data'!Q108/1000000))</f>
        <v>7.1130000000000004</v>
      </c>
      <c r="G111" s="151">
        <f>IF('Crisis Indicator Data'!R108="x","x",('Crisis Indicator Data'!R108/1000000))</f>
        <v>2.3079999999999998</v>
      </c>
      <c r="H111" s="151">
        <f>IF('Crisis Indicator Data'!S108="x","x",('Crisis Indicator Data'!S108/1000000))</f>
        <v>0.50700000000000001</v>
      </c>
      <c r="I111" s="151">
        <f>IF('Crisis Indicator Data'!T108="x","x",('Crisis Indicator Data'!T108/1000000))</f>
        <v>0</v>
      </c>
      <c r="J111" s="151">
        <f>IF('Crisis Indicator Data'!U108="x","x",('Crisis Indicator Data'!U108/1000000))</f>
        <v>0</v>
      </c>
      <c r="K111" s="227">
        <f t="shared" si="9"/>
        <v>5.6833598644444523</v>
      </c>
      <c r="L111" s="140">
        <f>IF(F111="x","x",(F111*1000000/VLOOKUP($C111,'Crisis Indicator Data'!$C$3:$H$198,5,FALSE)))</f>
        <v>0.71638634303555238</v>
      </c>
      <c r="M111" s="140">
        <f>IF(G111="x","x",(G111*1000000/VLOOKUP($C111,'Crisis Indicator Data'!$C$3:$H$198,5,FALSE)))</f>
        <v>0.23245039782455434</v>
      </c>
      <c r="N111" s="140">
        <f>IF(H111="x","x",(H111*1000000/VLOOKUP($C111,'Crisis Indicator Data'!$C$3:$H$198,5,FALSE)))</f>
        <v>5.1062544062846209E-2</v>
      </c>
      <c r="O111" s="140">
        <f>IF(I111="x","x",(I111*1000000/VLOOKUP($C111,'Crisis Indicator Data'!$C$3:$H$198,5,FALSE)))</f>
        <v>0</v>
      </c>
      <c r="P111" s="140">
        <f>IF(J111="x","x",(J111*1000000/VLOOKUP($C111,'Crisis Indicator Data'!$C$3:$H$198,5,FALSE)))</f>
        <v>0</v>
      </c>
      <c r="Q111" s="220">
        <f t="shared" si="10"/>
        <v>6.0000000000000009</v>
      </c>
      <c r="R111" s="220">
        <f t="shared" si="11"/>
        <v>5.8416799322222266</v>
      </c>
    </row>
    <row r="112" spans="1:18">
      <c r="A112" s="144" t="str">
        <f>'Crisis Indicator Data'!A109</f>
        <v>International Displacement to Uganda</v>
      </c>
      <c r="B112" s="145" t="str">
        <f>'Crisis Indicator Data'!B109</f>
        <v>International Displacement</v>
      </c>
      <c r="C112" s="145" t="str">
        <f>'Crisis Indicator Data'!C109</f>
        <v>UGA005</v>
      </c>
      <c r="D112" s="145" t="str">
        <f>'Crisis Indicator Data'!D109</f>
        <v>Uganda</v>
      </c>
      <c r="E112" s="145" t="str">
        <f>'Crisis Indicator Data'!E109</f>
        <v>UGA</v>
      </c>
      <c r="F112" s="151">
        <f>IF('Crisis Indicator Data'!Q109="x","x",('Crisis Indicator Data'!Q109/1000000))</f>
        <v>6.39</v>
      </c>
      <c r="G112" s="151">
        <f>IF('Crisis Indicator Data'!R109="x","x",('Crisis Indicator Data'!R109/1000000))</f>
        <v>1.32</v>
      </c>
      <c r="H112" s="151">
        <f>IF('Crisis Indicator Data'!S109="x","x",('Crisis Indicator Data'!S109/1000000))</f>
        <v>0.69599999999999995</v>
      </c>
      <c r="I112" s="151">
        <f>IF('Crisis Indicator Data'!T109="x","x",('Crisis Indicator Data'!T109/1000000))</f>
        <v>1.6E-2</v>
      </c>
      <c r="J112" s="151">
        <f>IF('Crisis Indicator Data'!U109="x","x",('Crisis Indicator Data'!U109/1000000))</f>
        <v>0</v>
      </c>
      <c r="K112" s="227">
        <f t="shared" si="9"/>
        <v>6.174933312122854</v>
      </c>
      <c r="L112" s="140">
        <f>IF(F112="x","x",(F112*1000000/VLOOKUP($C112,'Crisis Indicator Data'!$C$3:$H$198,5,FALSE)))</f>
        <v>0.75872714319639045</v>
      </c>
      <c r="M112" s="140">
        <f>IF(G112="x","x",(G112*1000000/VLOOKUP($C112,'Crisis Indicator Data'!$C$3:$H$198,5,FALSE)))</f>
        <v>0.15673236760864404</v>
      </c>
      <c r="N112" s="140">
        <f>IF(H112="x","x",(H112*1000000/VLOOKUP($C112,'Crisis Indicator Data'!$C$3:$H$198,5,FALSE)))</f>
        <v>8.2640702920921391E-2</v>
      </c>
      <c r="O112" s="140">
        <f>IF(I112="x","x",(I112*1000000/VLOOKUP($C112,'Crisis Indicator Data'!$C$3:$H$198,5,FALSE)))</f>
        <v>1.89978627404417E-3</v>
      </c>
      <c r="P112" s="140">
        <f>IF(J112="x","x",(J112*1000000/VLOOKUP($C112,'Crisis Indicator Data'!$C$3:$H$198,5,FALSE)))</f>
        <v>0</v>
      </c>
      <c r="Q112" s="220">
        <f t="shared" si="10"/>
        <v>6.0759914509617667</v>
      </c>
      <c r="R112" s="220">
        <f t="shared" si="11"/>
        <v>6.1254623815423104</v>
      </c>
    </row>
    <row r="113" spans="1:18">
      <c r="A113" s="144" t="str">
        <f>'Crisis Indicator Data'!A110</f>
        <v>Conflict in Ukraine</v>
      </c>
      <c r="B113" s="145" t="str">
        <f>'Crisis Indicator Data'!B110</f>
        <v>Conflict/ Violence</v>
      </c>
      <c r="C113" s="145" t="str">
        <f>'Crisis Indicator Data'!C110</f>
        <v>UKR002</v>
      </c>
      <c r="D113" s="145" t="str">
        <f>'Crisis Indicator Data'!D110</f>
        <v>Ukraine</v>
      </c>
      <c r="E113" s="145" t="str">
        <f>'Crisis Indicator Data'!E110</f>
        <v>UKR</v>
      </c>
      <c r="F113" s="151">
        <f>IF('Crisis Indicator Data'!Q110="x","x",('Crisis Indicator Data'!Q110/1000000))</f>
        <v>26.683</v>
      </c>
      <c r="G113" s="151">
        <f>IF('Crisis Indicator Data'!R110="x","x",('Crisis Indicator Data'!R110/1000000))</f>
        <v>1.9</v>
      </c>
      <c r="H113" s="151">
        <f>IF('Crisis Indicator Data'!S110="x","x",('Crisis Indicator Data'!S110/1000000))</f>
        <v>6.8</v>
      </c>
      <c r="I113" s="151">
        <f>IF('Crisis Indicator Data'!T110="x","x",('Crisis Indicator Data'!T110/1000000))</f>
        <v>2.7</v>
      </c>
      <c r="J113" s="151">
        <f>IF('Crisis Indicator Data'!U110="x","x",('Crisis Indicator Data'!U110/1000000))</f>
        <v>1.4</v>
      </c>
      <c r="K113" s="227">
        <f t="shared" si="9"/>
        <v>10</v>
      </c>
      <c r="L113" s="140">
        <f>IF(F113="x","x",(F113*1000000/VLOOKUP($C113,'Crisis Indicator Data'!$C$3:$H$198,5,FALSE)))</f>
        <v>0.67580984221057161</v>
      </c>
      <c r="M113" s="140">
        <f>IF(G113="x","x",(G113*1000000/VLOOKUP($C113,'Crisis Indicator Data'!$C$3:$H$198,5,FALSE)))</f>
        <v>4.812197654686827E-2</v>
      </c>
      <c r="N113" s="140">
        <f>IF(H113="x","x",(H113*1000000/VLOOKUP($C113,'Crisis Indicator Data'!$C$3:$H$198,5,FALSE)))</f>
        <v>0.1722260213256338</v>
      </c>
      <c r="O113" s="140">
        <f>IF(I113="x","x",(I113*1000000/VLOOKUP($C113,'Crisis Indicator Data'!$C$3:$H$198,5,FALSE)))</f>
        <v>6.8383861408707544E-2</v>
      </c>
      <c r="P113" s="140">
        <f>IF(J113="x","x",(J113*1000000/VLOOKUP($C113,'Crisis Indicator Data'!$C$3:$H$198,5,FALSE)))</f>
        <v>3.545829850821873E-2</v>
      </c>
      <c r="Q113" s="220">
        <f t="shared" si="10"/>
        <v>9.4183319403287467</v>
      </c>
      <c r="R113" s="220">
        <f t="shared" si="11"/>
        <v>9.7091659701643742</v>
      </c>
    </row>
    <row r="114" spans="1:18">
      <c r="A114" s="144" t="str">
        <f>'Crisis Indicator Data'!A111</f>
        <v>Political and Economic crisis in Venezuela</v>
      </c>
      <c r="B114" s="145" t="str">
        <f>'Crisis Indicator Data'!B111</f>
        <v>Political/economic crisis,Conflict/ Violence</v>
      </c>
      <c r="C114" s="145" t="str">
        <f>'Crisis Indicator Data'!C111</f>
        <v>VEN001</v>
      </c>
      <c r="D114" s="145" t="str">
        <f>'Crisis Indicator Data'!D111</f>
        <v>Venezuela</v>
      </c>
      <c r="E114" s="145" t="str">
        <f>'Crisis Indicator Data'!E111</f>
        <v>VEN</v>
      </c>
      <c r="F114" s="151">
        <f>IF('Crisis Indicator Data'!Q111="x","x",('Crisis Indicator Data'!Q111/1000000))</f>
        <v>11.97</v>
      </c>
      <c r="G114" s="151">
        <f>IF('Crisis Indicator Data'!R111="x","x",('Crisis Indicator Data'!R111/1000000))</f>
        <v>9.2260000000000009</v>
      </c>
      <c r="H114" s="151">
        <f>IF('Crisis Indicator Data'!S111="x","x",('Crisis Indicator Data'!S111/1000000))</f>
        <v>6.4039999999999999</v>
      </c>
      <c r="I114" s="151">
        <f>IF('Crisis Indicator Data'!T111="x","x",('Crisis Indicator Data'!T111/1000000))</f>
        <v>0.9</v>
      </c>
      <c r="J114" s="151" t="str">
        <f>IF('Crisis Indicator Data'!U111="x","x",('Crisis Indicator Data'!U111/1000000))</f>
        <v>x</v>
      </c>
      <c r="K114" s="227">
        <f t="shared" si="9"/>
        <v>9.545202548420809</v>
      </c>
      <c r="L114" s="140">
        <f>IF(F114="x","x",(F114*1000000/VLOOKUP($C114,'Crisis Indicator Data'!$C$3:$H$198,5,FALSE)))</f>
        <v>0.42</v>
      </c>
      <c r="M114" s="140">
        <f>IF(G114="x","x",(G114*1000000/VLOOKUP($C114,'Crisis Indicator Data'!$C$3:$H$198,5,FALSE)))</f>
        <v>0.32371929824561402</v>
      </c>
      <c r="N114" s="140">
        <f>IF(H114="x","x",(H114*1000000/VLOOKUP($C114,'Crisis Indicator Data'!$C$3:$H$198,5,FALSE)))</f>
        <v>0.2247017543859649</v>
      </c>
      <c r="O114" s="140">
        <f>IF(I114="x","x",(I114*1000000/VLOOKUP($C114,'Crisis Indicator Data'!$C$3:$H$198,5,FALSE)))</f>
        <v>3.1578947368421054E-2</v>
      </c>
      <c r="P114" s="140" t="str">
        <f>IF(J114="x","x",(J114*1000000/VLOOKUP($C114,'Crisis Indicator Data'!$C$3:$H$198,5,FALSE)))</f>
        <v>x</v>
      </c>
      <c r="Q114" s="220">
        <f t="shared" si="10"/>
        <v>7.2631578947368443</v>
      </c>
      <c r="R114" s="220">
        <f t="shared" si="11"/>
        <v>8.4041802215788266</v>
      </c>
    </row>
    <row r="115" spans="1:18">
      <c r="A115" s="144" t="str">
        <f>'Crisis Indicator Data'!A112</f>
        <v>2026 Earthquake in Venezuela</v>
      </c>
      <c r="B115" s="145" t="str">
        <f>'Crisis Indicator Data'!B112</f>
        <v>Earthquake</v>
      </c>
      <c r="C115" s="145" t="str">
        <f>'Crisis Indicator Data'!C112</f>
        <v>VEN002</v>
      </c>
      <c r="D115" s="145" t="str">
        <f>'Crisis Indicator Data'!D112</f>
        <v>Venezuela</v>
      </c>
      <c r="E115" s="145" t="str">
        <f>'Crisis Indicator Data'!E112</f>
        <v>VEN</v>
      </c>
      <c r="F115" s="151">
        <f>IF('Crisis Indicator Data'!Q112="x","x",('Crisis Indicator Data'!Q112/1000000))</f>
        <v>3.72</v>
      </c>
      <c r="G115" s="151">
        <f>IF('Crisis Indicator Data'!R112="x","x",('Crisis Indicator Data'!R112/1000000))</f>
        <v>8.43</v>
      </c>
      <c r="H115" s="151">
        <f>IF('Crisis Indicator Data'!S112="x","x",('Crisis Indicator Data'!S112/1000000))</f>
        <v>1.3</v>
      </c>
      <c r="I115" s="151" t="str">
        <f>IF('Crisis Indicator Data'!T112="x","x",('Crisis Indicator Data'!T112/1000000))</f>
        <v>x</v>
      </c>
      <c r="J115" s="151" t="str">
        <f>IF('Crisis Indicator Data'!U112="x","x",('Crisis Indicator Data'!U112/1000000))</f>
        <v>x</v>
      </c>
      <c r="K115" s="227">
        <f t="shared" si="9"/>
        <v>7.0464778410227895</v>
      </c>
      <c r="L115" s="140">
        <f>IF(F115="x","x",(F115*1000000/VLOOKUP($C115,'Crisis Indicator Data'!$C$3:$H$198,5,FALSE)))</f>
        <v>0.27657992565055761</v>
      </c>
      <c r="M115" s="140">
        <f>IF(G115="x","x",(G115*1000000/VLOOKUP($C115,'Crisis Indicator Data'!$C$3:$H$198,5,FALSE)))</f>
        <v>0.62676579925650555</v>
      </c>
      <c r="N115" s="140">
        <f>IF(H115="x","x",(H115*1000000/VLOOKUP($C115,'Crisis Indicator Data'!$C$3:$H$198,5,FALSE)))</f>
        <v>9.6654275092936809E-2</v>
      </c>
      <c r="O115" s="140" t="str">
        <f>IF(I115="x","x",(I115*1000000/VLOOKUP($C115,'Crisis Indicator Data'!$C$3:$H$198,5,FALSE)))</f>
        <v>x</v>
      </c>
      <c r="P115" s="140" t="str">
        <f>IF(J115="x","x",(J115*1000000/VLOOKUP($C115,'Crisis Indicator Data'!$C$3:$H$198,5,FALSE)))</f>
        <v>x</v>
      </c>
      <c r="Q115" s="220">
        <f t="shared" si="10"/>
        <v>6.0000000000000009</v>
      </c>
      <c r="R115" s="220">
        <f t="shared" si="11"/>
        <v>6.5232389205113952</v>
      </c>
    </row>
    <row r="116" spans="1:18">
      <c r="A116" s="144" t="str">
        <f>'Crisis Indicator Data'!A113</f>
        <v>Multiple Crises in Venezuela</v>
      </c>
      <c r="B116" s="145" t="str">
        <f>'Crisis Indicator Data'!B113</f>
        <v>Earthquake,Political/economic crisis,Conflict/ Violence</v>
      </c>
      <c r="C116" s="145" t="str">
        <f>'Crisis Indicator Data'!C113</f>
        <v>VEN003</v>
      </c>
      <c r="D116" s="145" t="str">
        <f>'Crisis Indicator Data'!D113</f>
        <v>Venezuela</v>
      </c>
      <c r="E116" s="145" t="str">
        <f>'Crisis Indicator Data'!E113</f>
        <v>VEN</v>
      </c>
      <c r="F116" s="151">
        <f>IF('Crisis Indicator Data'!Q113="x","x",('Crisis Indicator Data'!Q113/1000000))</f>
        <v>2.2400000000000002</v>
      </c>
      <c r="G116" s="151">
        <f>IF('Crisis Indicator Data'!R113="x","x",('Crisis Indicator Data'!R113/1000000))</f>
        <v>17.655999999999999</v>
      </c>
      <c r="H116" s="151">
        <f>IF('Crisis Indicator Data'!S113="x","x",('Crisis Indicator Data'!S113/1000000))</f>
        <v>7.7039999999999997</v>
      </c>
      <c r="I116" s="151">
        <f>IF('Crisis Indicator Data'!T113="x","x",('Crisis Indicator Data'!T113/1000000))</f>
        <v>0.9</v>
      </c>
      <c r="J116" s="151" t="str">
        <f>IF('Crisis Indicator Data'!U113="x","x",('Crisis Indicator Data'!U113/1000000))</f>
        <v>x</v>
      </c>
      <c r="K116" s="227">
        <f t="shared" si="9"/>
        <v>9.7823346723847493</v>
      </c>
      <c r="L116" s="140">
        <f>IF(F116="x","x",(F116*1000000/VLOOKUP($C116,'Crisis Indicator Data'!$C$3:$H$198,5,FALSE)))</f>
        <v>7.8596491228070178E-2</v>
      </c>
      <c r="M116" s="140">
        <f>IF(G116="x","x",(G116*1000000/VLOOKUP($C116,'Crisis Indicator Data'!$C$3:$H$198,5,FALSE)))</f>
        <v>0.61950877192982456</v>
      </c>
      <c r="N116" s="140">
        <f>IF(H116="x","x",(H116*1000000/VLOOKUP($C116,'Crisis Indicator Data'!$C$3:$H$198,5,FALSE)))</f>
        <v>0.27031578947368423</v>
      </c>
      <c r="O116" s="140">
        <f>IF(I116="x","x",(I116*1000000/VLOOKUP($C116,'Crisis Indicator Data'!$C$3:$H$198,5,FALSE)))</f>
        <v>3.1578947368421054E-2</v>
      </c>
      <c r="P116" s="140" t="str">
        <f>IF(J116="x","x",(J116*1000000/VLOOKUP($C116,'Crisis Indicator Data'!$C$3:$H$198,5,FALSE)))</f>
        <v>x</v>
      </c>
      <c r="Q116" s="220">
        <f t="shared" si="10"/>
        <v>7.2631578947368443</v>
      </c>
      <c r="R116" s="220">
        <f t="shared" si="11"/>
        <v>8.5227462835607959</v>
      </c>
    </row>
    <row r="117" spans="1:18">
      <c r="A117" s="144" t="str">
        <f>'Crisis Indicator Data'!A114</f>
        <v>Complex crisis in Yemen</v>
      </c>
      <c r="B117" s="145" t="str">
        <f>'Crisis Indicator Data'!B114</f>
        <v>Conflict/ Violence,Drought/drier conditions,Political/economic crisis,Floods</v>
      </c>
      <c r="C117" s="145" t="str">
        <f>'Crisis Indicator Data'!C114</f>
        <v>YEM001</v>
      </c>
      <c r="D117" s="145" t="str">
        <f>'Crisis Indicator Data'!D114</f>
        <v>Yemen</v>
      </c>
      <c r="E117" s="145" t="str">
        <f>'Crisis Indicator Data'!E114</f>
        <v>YEM</v>
      </c>
      <c r="F117" s="151">
        <f>IF('Crisis Indicator Data'!Q114="x","x",('Crisis Indicator Data'!Q114/1000000))</f>
        <v>0</v>
      </c>
      <c r="G117" s="151">
        <f>IF('Crisis Indicator Data'!R114="x","x",('Crisis Indicator Data'!R114/1000000))</f>
        <v>12.988</v>
      </c>
      <c r="H117" s="151">
        <f>IF('Crisis Indicator Data'!S114="x","x",('Crisis Indicator Data'!S114/1000000))</f>
        <v>12.898999999999999</v>
      </c>
      <c r="I117" s="151">
        <f>IF('Crisis Indicator Data'!T114="x","x",('Crisis Indicator Data'!T114/1000000))</f>
        <v>9.4269999999999996</v>
      </c>
      <c r="J117" s="151">
        <f>IF('Crisis Indicator Data'!U114="x","x",('Crisis Indicator Data'!U114/1000000))</f>
        <v>0</v>
      </c>
      <c r="K117" s="227">
        <f t="shared" si="9"/>
        <v>10</v>
      </c>
      <c r="L117" s="140">
        <f>IF(F117="x","x",(F117*1000000/VLOOKUP($C117,'Crisis Indicator Data'!$C$3:$H$198,5,FALSE)))</f>
        <v>0</v>
      </c>
      <c r="M117" s="140">
        <f>IF(G117="x","x",(G117*1000000/VLOOKUP($C117,'Crisis Indicator Data'!$C$3:$H$198,5,FALSE)))</f>
        <v>0.36779656217257101</v>
      </c>
      <c r="N117" s="140">
        <f>IF(H117="x","x",(H117*1000000/VLOOKUP($C117,'Crisis Indicator Data'!$C$3:$H$198,5,FALSE)))</f>
        <v>0.3652762438761929</v>
      </c>
      <c r="O117" s="140">
        <f>IF(I117="x","x",(I117*1000000/VLOOKUP($C117,'Crisis Indicator Data'!$C$3:$H$198,5,FALSE)))</f>
        <v>0.26695551213434149</v>
      </c>
      <c r="P117" s="140">
        <f>IF(J117="x","x",(J117*1000000/VLOOKUP($C117,'Crisis Indicator Data'!$C$3:$H$198,5,FALSE)))</f>
        <v>0</v>
      </c>
      <c r="Q117" s="220">
        <f t="shared" si="10"/>
        <v>8</v>
      </c>
      <c r="R117" s="220">
        <f t="shared" si="11"/>
        <v>9</v>
      </c>
    </row>
    <row r="118" spans="1:18">
      <c r="A118" s="144" t="str">
        <f>'Crisis Indicator Data'!A115</f>
        <v>International Displacement to Yemen</v>
      </c>
      <c r="B118" s="145" t="str">
        <f>'Crisis Indicator Data'!B115</f>
        <v>International Displacement</v>
      </c>
      <c r="C118" s="145" t="str">
        <f>'Crisis Indicator Data'!C115</f>
        <v>YEM002</v>
      </c>
      <c r="D118" s="145" t="str">
        <f>'Crisis Indicator Data'!D115</f>
        <v>Yemen</v>
      </c>
      <c r="E118" s="145" t="str">
        <f>'Crisis Indicator Data'!E115</f>
        <v>YEM</v>
      </c>
      <c r="F118" s="151">
        <f>IF('Crisis Indicator Data'!Q115="x","x",('Crisis Indicator Data'!Q115/1000000))</f>
        <v>6.282</v>
      </c>
      <c r="G118" s="151">
        <f>IF('Crisis Indicator Data'!R115="x","x",('Crisis Indicator Data'!R115/1000000))</f>
        <v>0</v>
      </c>
      <c r="H118" s="151" t="str">
        <f>IF('Crisis Indicator Data'!S115="x","x",('Crisis Indicator Data'!S115/1000000))</f>
        <v>x</v>
      </c>
      <c r="I118" s="151">
        <f>IF('Crisis Indicator Data'!T115="x","x",('Crisis Indicator Data'!T115/1000000))</f>
        <v>0.39200000000000002</v>
      </c>
      <c r="J118" s="151" t="str">
        <f>IF('Crisis Indicator Data'!U115="x","x",('Crisis Indicator Data'!U115/1000000))</f>
        <v>x</v>
      </c>
      <c r="K118" s="227" t="str">
        <f t="shared" si="9"/>
        <v>x</v>
      </c>
      <c r="L118" s="140">
        <f>IF(F118="x","x",(F118*1000000/VLOOKUP($C118,'Crisis Indicator Data'!$C$3:$H$198,5,FALSE)))</f>
        <v>0.94126460893017683</v>
      </c>
      <c r="M118" s="140">
        <f>IF(G118="x","x",(G118*1000000/VLOOKUP($C118,'Crisis Indicator Data'!$C$3:$H$198,5,FALSE)))</f>
        <v>0</v>
      </c>
      <c r="N118" s="140" t="str">
        <f>IF(H118="x","x",(H118*1000000/VLOOKUP($C118,'Crisis Indicator Data'!$C$3:$H$198,5,FALSE)))</f>
        <v>x</v>
      </c>
      <c r="O118" s="140">
        <f>IF(I118="x","x",(I118*1000000/VLOOKUP($C118,'Crisis Indicator Data'!$C$3:$H$198,5,FALSE)))</f>
        <v>5.8735391069823194E-2</v>
      </c>
      <c r="P118" s="140" t="str">
        <f>IF(J118="x","x",(J118*1000000/VLOOKUP($C118,'Crisis Indicator Data'!$C$3:$H$198,5,FALSE)))</f>
        <v>x</v>
      </c>
      <c r="Q118" s="220" t="str">
        <f t="shared" si="10"/>
        <v>x</v>
      </c>
      <c r="R118" s="220" t="str">
        <f t="shared" si="11"/>
        <v>x</v>
      </c>
    </row>
  </sheetData>
  <mergeCells count="1">
    <mergeCell ref="A1:R1"/>
  </mergeCells>
  <conditionalFormatting sqref="A2:R300">
    <cfRule type="containsBlanks" priority="1" stopIfTrue="1">
      <formula>LEN(TRIM(A2))=0</formula>
    </cfRule>
  </conditionalFormatting>
  <conditionalFormatting sqref="K6:K300">
    <cfRule type="cellIs" dxfId="39" priority="22" stopIfTrue="1" operator="between">
      <formula>14.1</formula>
      <formula>20</formula>
    </cfRule>
    <cfRule type="cellIs" dxfId="38" priority="23" stopIfTrue="1" operator="between">
      <formula>10.7</formula>
      <formula>14</formula>
    </cfRule>
    <cfRule type="cellIs" dxfId="37" priority="24" stopIfTrue="1" operator="between">
      <formula>7</formula>
      <formula>10.69</formula>
    </cfRule>
    <cfRule type="cellIs" dxfId="36" priority="25" stopIfTrue="1" operator="between">
      <formula>3.5</formula>
      <formula>6.99</formula>
    </cfRule>
    <cfRule type="cellIs" dxfId="35" priority="26" stopIfTrue="1" operator="between">
      <formula>0</formula>
      <formula>3.49</formula>
    </cfRule>
  </conditionalFormatting>
  <conditionalFormatting sqref="L6:P300">
    <cfRule type="cellIs" priority="3" stopIfTrue="1" operator="equal">
      <formula>"x"</formula>
    </cfRule>
    <cfRule type="cellIs" dxfId="34" priority="4" operator="greaterThan">
      <formula>1.05</formula>
    </cfRule>
  </conditionalFormatting>
  <conditionalFormatting sqref="Q6:Q300">
    <cfRule type="cellIs" dxfId="33" priority="17" stopIfTrue="1" operator="between">
      <formula>14.1</formula>
      <formula>20</formula>
    </cfRule>
    <cfRule type="cellIs" dxfId="32" priority="18" stopIfTrue="1" operator="between">
      <formula>10.7</formula>
      <formula>14</formula>
    </cfRule>
    <cfRule type="cellIs" dxfId="31" priority="19" stopIfTrue="1" operator="between">
      <formula>7</formula>
      <formula>10.69</formula>
    </cfRule>
    <cfRule type="cellIs" dxfId="30" priority="20" stopIfTrue="1" operator="between">
      <formula>3.5</formula>
      <formula>6.99</formula>
    </cfRule>
    <cfRule type="cellIs" dxfId="29" priority="21" stopIfTrue="1" operator="between">
      <formula>0</formula>
      <formula>3.49</formula>
    </cfRule>
  </conditionalFormatting>
  <conditionalFormatting sqref="R6:R300">
    <cfRule type="cellIs" dxfId="28" priority="7" stopIfTrue="1" operator="between">
      <formula>10</formula>
      <formula>11.99</formula>
    </cfRule>
    <cfRule type="cellIs" dxfId="27" priority="8" stopIfTrue="1" operator="between">
      <formula>8</formula>
      <formula>9.99</formula>
    </cfRule>
    <cfRule type="cellIs" dxfId="26" priority="9" stopIfTrue="1" operator="between">
      <formula>6</formula>
      <formula>7.99</formula>
    </cfRule>
    <cfRule type="cellIs" dxfId="25" priority="10" stopIfTrue="1" operator="between">
      <formula>4</formula>
      <formula>5.99</formula>
    </cfRule>
    <cfRule type="cellIs" dxfId="24" priority="11" stopIfTrue="1" operator="between">
      <formula>0</formula>
      <formula>3.99</formula>
    </cfRule>
  </conditionalFormatting>
  <pageMargins left="0.7" right="0.7" top="0.75" bottom="0.75" header="0.3" footer="0.3"/>
  <pageSetup paperSize="9" orientation="portrait"/>
  <drawing r:id="rId1"/>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6B6050"/>
  </sheetPr>
  <dimension ref="A1:AN142"/>
  <sheetViews>
    <sheetView workbookViewId="0">
      <selection sqref="A1:AN1"/>
    </sheetView>
  </sheetViews>
  <sheetFormatPr baseColWidth="10" defaultColWidth="9.5" defaultRowHeight="15"/>
  <cols>
    <col min="1" max="1" width="40.5" bestFit="1" customWidth="1"/>
    <col min="2" max="2" width="25.5" bestFit="1" customWidth="1"/>
    <col min="3" max="3" width="11.5" bestFit="1" customWidth="1"/>
    <col min="4" max="4" width="11.5" customWidth="1"/>
    <col min="5" max="5" width="8.5" style="25" customWidth="1"/>
    <col min="6" max="14" width="8.5" customWidth="1"/>
    <col min="15" max="15" width="8.5" style="207" customWidth="1"/>
    <col min="16" max="17" width="8.5" customWidth="1"/>
    <col min="18" max="18" width="8.5" style="207" customWidth="1"/>
    <col min="19" max="22" width="8.5" customWidth="1"/>
    <col min="23" max="24" width="8.5" style="207" customWidth="1"/>
    <col min="25" max="25" width="8.5" customWidth="1"/>
    <col min="26" max="26" width="8.5" style="207" customWidth="1"/>
    <col min="27" max="30" width="13" hidden="1" customWidth="1"/>
    <col min="31" max="31" width="8.5" hidden="1" customWidth="1"/>
    <col min="32" max="38" width="13" hidden="1" customWidth="1"/>
    <col min="39" max="40" width="8.5" style="207" customWidth="1"/>
  </cols>
  <sheetData>
    <row r="1" spans="1:40">
      <c r="A1" s="275"/>
      <c r="B1" s="271"/>
      <c r="C1" s="271"/>
      <c r="D1" s="271"/>
      <c r="E1" s="276"/>
      <c r="F1" s="271"/>
      <c r="G1" s="271"/>
      <c r="H1" s="271"/>
      <c r="I1" s="271"/>
      <c r="J1" s="271"/>
      <c r="K1" s="271"/>
      <c r="L1" s="271"/>
      <c r="M1" s="271"/>
      <c r="N1" s="271"/>
      <c r="O1" s="277"/>
      <c r="P1" s="271"/>
      <c r="Q1" s="271"/>
      <c r="R1" s="277"/>
      <c r="S1" s="271"/>
      <c r="T1" s="271"/>
      <c r="U1" s="271"/>
      <c r="V1" s="271"/>
      <c r="W1" s="277"/>
      <c r="X1" s="277"/>
      <c r="Y1" s="271"/>
      <c r="Z1" s="277"/>
      <c r="AA1" s="271"/>
      <c r="AB1" s="271"/>
      <c r="AC1" s="271"/>
      <c r="AD1" s="271"/>
      <c r="AE1" s="271"/>
      <c r="AF1" s="271"/>
      <c r="AG1" s="271"/>
      <c r="AH1" s="271"/>
      <c r="AI1" s="271"/>
      <c r="AJ1" s="271"/>
      <c r="AK1" s="271"/>
      <c r="AL1" s="271"/>
      <c r="AM1" s="277"/>
      <c r="AN1" s="277"/>
    </row>
    <row r="2" spans="1:40" ht="109.5" customHeight="1" thickBot="1">
      <c r="A2" s="1"/>
      <c r="B2" s="1"/>
      <c r="C2" s="15"/>
      <c r="D2" s="15"/>
      <c r="E2" s="9"/>
      <c r="F2" s="87" t="s">
        <v>6670</v>
      </c>
      <c r="G2" s="87" t="s">
        <v>6671</v>
      </c>
      <c r="H2" s="86" t="s">
        <v>6672</v>
      </c>
      <c r="I2" s="87" t="s">
        <v>6673</v>
      </c>
      <c r="J2" s="87" t="s">
        <v>6674</v>
      </c>
      <c r="K2" s="86" t="s">
        <v>6675</v>
      </c>
      <c r="L2" s="87" t="s">
        <v>6676</v>
      </c>
      <c r="M2" s="87" t="s">
        <v>6677</v>
      </c>
      <c r="N2" s="86" t="s">
        <v>6678</v>
      </c>
      <c r="O2" s="85" t="s">
        <v>6679</v>
      </c>
      <c r="P2" s="87" t="s">
        <v>6680</v>
      </c>
      <c r="Q2" s="87" t="s">
        <v>6681</v>
      </c>
      <c r="R2" s="85" t="s">
        <v>6682</v>
      </c>
      <c r="S2" s="87" t="s">
        <v>6683</v>
      </c>
      <c r="T2" s="87" t="s">
        <v>6684</v>
      </c>
      <c r="U2" s="87" t="s">
        <v>6685</v>
      </c>
      <c r="V2" s="87" t="s">
        <v>6686</v>
      </c>
      <c r="W2" s="85" t="s">
        <v>6687</v>
      </c>
      <c r="X2" s="84" t="s">
        <v>6626</v>
      </c>
      <c r="Y2" s="87" t="s">
        <v>6688</v>
      </c>
      <c r="Z2" s="85" t="s">
        <v>6689</v>
      </c>
      <c r="AA2" s="87" t="s">
        <v>70</v>
      </c>
      <c r="AB2" s="87" t="s">
        <v>82</v>
      </c>
      <c r="AC2" s="87" t="s">
        <v>72</v>
      </c>
      <c r="AD2" s="87" t="s">
        <v>84</v>
      </c>
      <c r="AE2" s="86" t="s">
        <v>6690</v>
      </c>
      <c r="AF2" s="87" t="s">
        <v>66</v>
      </c>
      <c r="AG2" s="87" t="s">
        <v>80</v>
      </c>
      <c r="AH2" s="86" t="s">
        <v>6691</v>
      </c>
      <c r="AI2" s="87" t="s">
        <v>74</v>
      </c>
      <c r="AJ2" s="87" t="s">
        <v>6692</v>
      </c>
      <c r="AK2" s="87" t="s">
        <v>76</v>
      </c>
      <c r="AL2" s="86" t="s">
        <v>6693</v>
      </c>
      <c r="AM2" s="85" t="s">
        <v>6694</v>
      </c>
      <c r="AN2" s="84" t="s">
        <v>6627</v>
      </c>
    </row>
    <row r="3" spans="1:40">
      <c r="A3" s="1"/>
      <c r="B3" s="1"/>
      <c r="C3" s="15"/>
      <c r="D3" s="15"/>
      <c r="E3" s="8" t="s">
        <v>6657</v>
      </c>
      <c r="F3" s="72">
        <v>0.9</v>
      </c>
      <c r="G3" s="72">
        <v>10</v>
      </c>
      <c r="H3" s="72"/>
      <c r="I3" s="72">
        <v>1</v>
      </c>
      <c r="J3" s="72">
        <v>0.6</v>
      </c>
      <c r="K3" s="72"/>
      <c r="L3" s="72">
        <v>0.75</v>
      </c>
      <c r="M3" s="72">
        <v>65</v>
      </c>
      <c r="N3" s="72"/>
      <c r="O3" s="72"/>
      <c r="P3" s="72">
        <v>4</v>
      </c>
      <c r="Q3" s="74">
        <v>3000</v>
      </c>
      <c r="R3" s="72"/>
      <c r="S3" s="72">
        <v>100</v>
      </c>
      <c r="T3" s="72">
        <v>2.5</v>
      </c>
      <c r="U3" s="72">
        <v>10</v>
      </c>
      <c r="V3" s="72">
        <v>100</v>
      </c>
      <c r="W3" s="72"/>
      <c r="X3" s="72"/>
      <c r="Y3" s="72"/>
      <c r="Z3" s="72"/>
      <c r="AA3" s="72"/>
      <c r="AB3" s="72"/>
      <c r="AC3" s="72"/>
      <c r="AD3" s="72"/>
      <c r="AE3" s="72"/>
      <c r="AF3" s="72"/>
      <c r="AG3" s="72"/>
      <c r="AH3" s="72"/>
      <c r="AI3" s="72"/>
      <c r="AJ3" s="72"/>
      <c r="AK3" s="72"/>
      <c r="AL3" s="72"/>
      <c r="AM3" s="72"/>
      <c r="AN3" s="72"/>
    </row>
    <row r="4" spans="1:40">
      <c r="A4" s="1"/>
      <c r="B4" s="1"/>
      <c r="C4" s="15"/>
      <c r="D4" s="15"/>
      <c r="E4" s="8" t="s">
        <v>6658</v>
      </c>
      <c r="F4" s="72">
        <v>0</v>
      </c>
      <c r="G4" s="72">
        <v>0</v>
      </c>
      <c r="H4" s="72"/>
      <c r="I4" s="72">
        <v>0</v>
      </c>
      <c r="J4" s="72">
        <v>0</v>
      </c>
      <c r="K4" s="72"/>
      <c r="L4" s="72">
        <v>0</v>
      </c>
      <c r="M4" s="72">
        <v>25</v>
      </c>
      <c r="N4" s="72"/>
      <c r="O4" s="72"/>
      <c r="P4" s="72">
        <v>0</v>
      </c>
      <c r="Q4" s="72">
        <v>1</v>
      </c>
      <c r="R4" s="72"/>
      <c r="S4" s="72">
        <v>0</v>
      </c>
      <c r="T4" s="72">
        <v>-2.5</v>
      </c>
      <c r="U4" s="72">
        <v>0</v>
      </c>
      <c r="V4" s="72">
        <v>0</v>
      </c>
      <c r="W4" s="72"/>
      <c r="X4" s="72"/>
      <c r="Y4" s="72"/>
      <c r="Z4" s="72"/>
      <c r="AA4" s="72"/>
      <c r="AB4" s="72"/>
      <c r="AC4" s="72"/>
      <c r="AD4" s="72"/>
      <c r="AE4" s="72"/>
      <c r="AF4" s="72"/>
      <c r="AG4" s="72"/>
      <c r="AH4" s="72"/>
      <c r="AI4" s="72"/>
      <c r="AJ4" s="72"/>
      <c r="AK4" s="72"/>
      <c r="AL4" s="72"/>
      <c r="AM4" s="72"/>
      <c r="AN4" s="72"/>
    </row>
    <row r="5" spans="1:40">
      <c r="A5" s="29" t="s">
        <v>6610</v>
      </c>
      <c r="B5" s="29" t="s">
        <v>6615</v>
      </c>
      <c r="C5" s="29" t="s">
        <v>6612</v>
      </c>
      <c r="D5" s="29" t="s">
        <v>6613</v>
      </c>
      <c r="E5" s="30" t="s">
        <v>6659</v>
      </c>
      <c r="F5" s="31"/>
      <c r="G5" s="31"/>
      <c r="H5" s="31"/>
      <c r="I5" s="31"/>
      <c r="J5" s="31"/>
      <c r="K5" s="31"/>
      <c r="L5" s="31"/>
      <c r="M5" s="31"/>
      <c r="N5" s="31"/>
      <c r="O5" s="32"/>
      <c r="P5" s="31"/>
      <c r="Q5" s="33"/>
      <c r="R5" s="31"/>
      <c r="S5" s="32"/>
      <c r="T5" s="31"/>
      <c r="U5" s="33"/>
      <c r="V5" s="34"/>
      <c r="W5" s="31"/>
      <c r="X5" s="32"/>
      <c r="Y5" s="31"/>
      <c r="Z5" s="33"/>
      <c r="AA5" s="33"/>
      <c r="AB5" s="33"/>
      <c r="AC5" s="33"/>
      <c r="AD5" s="33"/>
      <c r="AE5" s="31"/>
      <c r="AF5" s="31"/>
      <c r="AG5" s="31"/>
      <c r="AH5" s="31"/>
      <c r="AI5" s="31"/>
      <c r="AJ5" s="31"/>
      <c r="AK5" s="31"/>
      <c r="AL5" s="31"/>
      <c r="AM5" s="32"/>
      <c r="AN5" s="33"/>
    </row>
    <row r="6" spans="1:40" ht="13.5" customHeight="1">
      <c r="A6" s="141" t="str">
        <f>'Crisis Indicator Data'!A3</f>
        <v>Complex crisis in Afghanistan</v>
      </c>
      <c r="B6" s="142" t="str">
        <f>'Crisis Indicator Data'!B3</f>
        <v>Conflict/ Violence,Political/economic crisis,Floods,Drought/drier conditions,Earthquake</v>
      </c>
      <c r="C6" s="142" t="str">
        <f>'Crisis Indicator Data'!C3</f>
        <v>AFG001</v>
      </c>
      <c r="D6" s="142" t="str">
        <f>'Crisis Indicator Data'!D3</f>
        <v>Afghanistan</v>
      </c>
      <c r="E6" s="143" t="str">
        <f>'Crisis Indicator Data'!E3</f>
        <v>AFG</v>
      </c>
      <c r="F6" s="224">
        <f>IF(LEN(E6)&gt;3,(IF(VLOOKUP($C6,'Regional Crises'!$B$1:$R$66,7,FALSE)="x","x",IF(VLOOKUP($C6,'Regional Crises'!$B$1:$R$66,7,FALSE)&gt;$F$3,10,IF(VLOOKUP($C6,'Regional Crises'!$B$1:$R$66,7,FALSE)&lt;F$4,0,($F$3-VLOOKUP($C6,'Regional Crises'!$B$1:$R$66,7,FALSE))/($F$3-$F$4)*10)))),IF(VLOOKUP($E6,'Country Indicator Data'!$B$4:$N$300,3,FALSE)="x","x",IF(VLOOKUP($E6,'Country Indicator Data'!$B$4:$N$300,3,FALSE)&gt;$F$3,10,IF(VLOOKUP($E6,'Country Indicator Data'!$B$4:$N$300,3,FALSE)&lt;$F$4,0,($F$3-VLOOKUP($E6,'Country Indicator Data'!$B$4:$N$300,3,FALSE))/($F$3-$F$4)*10))))</f>
        <v>9.07850181111111</v>
      </c>
      <c r="G6" s="224">
        <f>IF(LEN(E6)&gt;3,(IF(VLOOKUP($C6,'Regional Crises'!$B$1:$R$66,9,FALSE)="x","x",IF(VLOOKUP($C6,'Regional Crises'!$B$1:$R$66,9,FALSE)&gt;G$3,10,IF(VLOOKUP($C6,'Regional Crises'!$B$1:$R$66,9,FALSE)&lt;G$4,0,(G$3-VLOOKUP($C6,'Regional Crises'!$B$1:$R$66,9,FALSE))/(G$3-G$4)*10)))),IF(VLOOKUP($E6,'Country Indicator Data'!$B$4:$N$300,5,FALSE)="x","x",IF(VLOOKUP($E6,'Country Indicator Data'!$B$4:$N$300,5,FALSE)&gt;G$3,10,IF(VLOOKUP($E6,'Country Indicator Data'!$B$4:$N$300,5,FALSE)&lt;G$4,0,(G$3-VLOOKUP($E6,'Country Indicator Data'!$B$4:$N$300,5,FALSE))/(G$3-G$4)*10))))</f>
        <v>8.18</v>
      </c>
      <c r="H6" s="224">
        <f t="shared" ref="H6:H37" si="0">IF(AND(F6="x",G6="x"),"x",AVERAGE(F6,G6))</f>
        <v>8.6292509055555549</v>
      </c>
      <c r="I6" s="224">
        <f>IF(LEN(E6)&gt;3,(IF(VLOOKUP($C6,'Regional Crises'!$B$1:$R$66,6,FALSE)="x","x",IF(VLOOKUP($C6,'Regional Crises'!$B$1:$R$66,6,FALSE)&gt;I$3,10,IF(VLOOKUP($C6,'Regional Crises'!$B$1:$R$66,6,FALSE)&lt;I$4,0,10-(I$3-VLOOKUP($C6,'Regional Crises'!$B$1:$R$66,6,FALSE))/(I$3-I$4)*10)))),IF(VLOOKUP($E6,'Country Indicator Data'!$B$4:$N$300,2,FALSE)="x","x",IF(VLOOKUP($E6,'Country Indicator Data'!$B$4:$N$300,2,FALSE)&gt;I$3,10,IF(VLOOKUP($E6,'Country Indicator Data'!$B$4:$N$300,2,FALSE)&lt;I$4,0,10-(I$3-VLOOKUP($E6,'Country Indicator Data'!$B$4:$N$300,2,FALSE))/(I$3-I$4)*10))))</f>
        <v>7.5057700400000007</v>
      </c>
      <c r="J6" s="224">
        <f>IF(LEN(E6)&gt;3,(IF(VLOOKUP($C6,'Regional Crises'!$B$1:$R$66,8,FALSE)="x","x",IF(VLOOKUP($C6,'Regional Crises'!$B$1:$R$66,8,FALSE)&gt;J$3,10,IF(VLOOKUP($C6,'Regional Crises'!$B$1:$R$66,8,FALSE)&lt;J$4,0,10-(J$3-VLOOKUP($C6,'Regional Crises'!$B$1:$R$66,8,FALSE))/(J$3-J$4)*10)))),IF(VLOOKUP($E6,'Country Indicator Data'!$B$4:$N$300,4,FALSE)="x","x",IF(VLOOKUP($E6,'Country Indicator Data'!$B$4:$N$300,4,FALSE)&gt;J$3,10,IF(VLOOKUP($E6,'Country Indicator Data'!$B$4:$N$300,4,FALSE)&lt;J$4,0,10-(J$3-VLOOKUP($E6,'Country Indicator Data'!$B$4:$N$300,4,FALSE))/(J$3-J$4)*10))))</f>
        <v>0.25</v>
      </c>
      <c r="K6" s="224">
        <f t="shared" ref="K6:K37" si="1">IF(AND(I6="x",J6="x"),"x",AVERAGE(I6,J6))</f>
        <v>3.8778850200000003</v>
      </c>
      <c r="L6" s="224">
        <f>IF(LEN(E6)&gt;3,(IF(VLOOKUP($C6,'Regional Crises'!$B$1:$R$66,10,FALSE)="x","x",IF(VLOOKUP($C6,'Regional Crises'!$B$1:$R$66,10,FALSE)&gt;L$3,10,IF(VLOOKUP($C6,'Regional Crises'!$B$1:$R$66,10,FALSE)&lt;L$4,0,10-(L$3-VLOOKUP($C6,'Regional Crises'!$B$1:$R$66,10,FALSE))/(L$3-L$4)*10)))),IF(VLOOKUP($E6,'Country Indicator Data'!$B$4:$N$300,6,FALSE)="x","x",IF(VLOOKUP($E6,'Country Indicator Data'!$B$4:$N$300,6,FALSE)&gt;L$3,10,IF(VLOOKUP($E6,'Country Indicator Data'!$B$4:$N$300,6,FALSE)&lt;L$4,0,10-(L$3-VLOOKUP($E6,'Country Indicator Data'!$B$4:$N$300,6,FALSE))/(L$3-L$4)*10))))</f>
        <v>8.8133333333333344</v>
      </c>
      <c r="M6" s="224" t="str">
        <f>IF(LEN(E6)&gt;3,(IF(VLOOKUP($C6,'Regional Crises'!$B$1:$R$66,11,FALSE)="x","x",IF(VLOOKUP($C6,'Regional Crises'!$B$1:$R$66,11,FALSE)&gt;M$3,10,IF(VLOOKUP($C6,'Regional Crises'!$B$1:$R$66,11,FALSE)&lt;M$4,0,10-(M$3-VLOOKUP($C6,'Regional Crises'!$B$1:$R$66,11,FALSE))/(M$3-M$4)*10)))),IF(VLOOKUP($E6,'Country Indicator Data'!$B$4:$N$300,7,FALSE)="x","x",IF(VLOOKUP($E6,'Country Indicator Data'!$B$4:$N$300,7,FALSE)&gt;M$3,10,IF(VLOOKUP($E6,'Country Indicator Data'!$B$4:$N$300,7,FALSE)&lt;M$4,0,10-(M$3-VLOOKUP($E6,'Country Indicator Data'!$B$4:$N$300,7,FALSE))/(M$3-M$4)*10))))</f>
        <v>x</v>
      </c>
      <c r="N6" s="224">
        <f t="shared" ref="N6:N37" si="2">IF(AND(L6="x",M6="x"),"x",AVERAGE(L6,M6))</f>
        <v>8.8133333333333344</v>
      </c>
      <c r="O6" s="224">
        <f t="shared" ref="O6:O37" si="3">AVERAGE(H6,K6,N6)</f>
        <v>7.1068230862962976</v>
      </c>
      <c r="P6" s="224">
        <f>IF(LEN(E6)&gt;3,(IF(VLOOKUP($C6,'Regional Crises'!$B$1:$R$69,12,FALSE)="x","x",IF(VLOOKUP($C6,'Regional Crises'!$B$1:$R$69,12,FALSE)&gt;P$3,10,IF(VLOOKUP($C6,'Regional Crises'!$B$1:$R$69,12,FALSE)&lt;P$4,0,(P$3-VLOOKUP($C6,'Regional Crises'!$B$1:$R$69,12,FALSE))/(P$3-P$4)*10)))),IF(VLOOKUP($E6,'Country Indicator Data'!$B$4:$I$300,8,FALSE)="x","x",IF(VLOOKUP($E6,'Country Indicator Data'!$B$4:$I$300,8,FALSE)&gt;P$3,10,IF(VLOOKUP($E6,'Country Indicator Data'!$B$4:$I$300,8,FALSE)&lt;P$4,0,10-(P$3-VLOOKUP($E6,'Country Indicator Data'!$B$4:$I$300,8,FALSE))/(P$3-P$4)*10))))</f>
        <v>7.7649999999999997</v>
      </c>
      <c r="Q6" s="224">
        <f>IF(LEN(E6)&gt;3,((IF(VLOOKUP($C6,'Regional Crises'!$B$1:$R$66,13,FALSE)="x","x",IF(VLOOKUP($C6,'Regional Crises'!$B$1:$R$66,13,FALSE)&gt;Q$3,10,IF(VLOOKUP($C6,'Regional Crises'!$B$1:$R$66,13,FALSE)&lt;Q$4,0,10-(LOG(Q$3)-LOG(VLOOKUP($C6,'Regional Crises'!$B$1:$R$66,13,FALSE)))/(LOG(Q$3)-LOG(Q$4))*10))))),(IF(VLOOKUP($E6,'Country Indicator Data'!$B$4:$N$300,9,FALSE)="x","x",IF(VLOOKUP($E6,'Country Indicator Data'!$B$4:$N$300,9,FALSE)&gt;Q$3,10,IF(VLOOKUP($E6,'Country Indicator Data'!$B$4:$N$300,9,FALSE)&lt;Q$4,0,10-(LOG(Q$3)-LOG(VLOOKUP($E6,'Country Indicator Data'!$B$4:$N$300,9,FALSE)))/(LOG(Q$3)-LOG(Q$4))*10)))))</f>
        <v>8.3630920770024204</v>
      </c>
      <c r="R6" s="224">
        <f t="shared" ref="R6:R37" si="4">AVERAGE(P6:Q6)</f>
        <v>8.0640460385012105</v>
      </c>
      <c r="S6" s="224">
        <f>IF(LEN(E6)&gt;3,((IF(VLOOKUP($C6,'Regional Crises'!$B$1:$R$66,17,FALSE)="x","x",IF(VLOOKUP($C6,'Regional Crises'!$B$1:$R$66,17,FALSE)&gt;S$3,0,IF(VLOOKUP($C6,'Regional Crises'!$B$1:$R$66,17,FALSE)&lt;S$4,10,(S$3-VLOOKUP($C6,'Regional Crises'!$B$1:$R$66,17,FALSE))/(S$3-S$4)*10))))),(IF(VLOOKUP($E6,'Country Indicator Data'!$B$4:$N$300,13,FALSE)="x","x",IF(VLOOKUP($E6,'Country Indicator Data'!$B$4:$N$300,13,FALSE)&gt;S$3,0,IF(VLOOKUP($E6,'Country Indicator Data'!$B$4:$N$300,13,FALSE)&lt;S$4,10,(S$3-VLOOKUP($E6,'Country Indicator Data'!$B$4:$N$300,13,FALSE))/(S$3-S$4)*10)))))</f>
        <v>8.4</v>
      </c>
      <c r="T6" s="224">
        <f>IF(LEN(E6)&gt;3,((IF(VLOOKUP($C6,'Regional Crises'!$B$1:$R$66,14,FALSE)="x","x",IF(VLOOKUP($C6,'Regional Crises'!$B$1:$R$66,14,FALSE)&gt;T$3,0,IF(VLOOKUP($C6,'Regional Crises'!$B$1:$R$66,14,FALSE)&lt;T$4,10,(T$3-VLOOKUP($C6,'Regional Crises'!$B$1:$R$66,14,FALSE))/(T$3-T$4)*10))))),(IF(VLOOKUP($E6,'Country Indicator Data'!$B$4:$N$300,10,FALSE)="x","x",IF(VLOOKUP($E6,'Country Indicator Data'!$B$4:$N$300,10,FALSE)&gt;T$3,0,IF(VLOOKUP($E6,'Country Indicator Data'!$B$4:$N$300,10,FALSE)&lt;T$4,10,(T$3-VLOOKUP($E6,'Country Indicator Data'!$B$4:$N$300,10,FALSE))/(T$3-T$4)*10)))))</f>
        <v>8.870977400000001</v>
      </c>
      <c r="U6" s="224">
        <f>IF(LEN(E6)&gt;3,((IF(VLOOKUP($C6,'Regional Crises'!$B$1:$R$66,15,FALSE)="x","x",IF(VLOOKUP($C6,'Regional Crises'!$B$1:$R$66,15,FALSE)&gt;U$3,0,IF(VLOOKUP($C6,'Regional Crises'!$B$1:$R$66,15,FALSE)&lt;U$4,10,(U$3-VLOOKUP($C6,'Regional Crises'!$B$1:$R$66,15,FALSE))/(U$3-U$4)*10))))),(IF(VLOOKUP($E6,'Country Indicator Data'!$B$4:$N$300,11,FALSE)="x","x",IF(VLOOKUP($E6,'Country Indicator Data'!$B$4:$N$300,11,FALSE)&gt;U$3,0,IF(VLOOKUP($E6,'Country Indicator Data'!$B$4:$N$300,11,FALSE)&lt;U$4,10,(U$3-VLOOKUP($E6,'Country Indicator Data'!$B$4:$N$300,11,FALSE))/(U$3-U$4)*10)))))</f>
        <v>8.5</v>
      </c>
      <c r="V6" s="224">
        <f>IF(LEN(E6)&gt;3,((IF(VLOOKUP($C6,'Regional Crises'!$B$1:$R$66,16,FALSE)="x","x",IF(VLOOKUP($C6,'Regional Crises'!$B$1:$R$66,16,FALSE)&gt;V$3,0,IF(VLOOKUP($C6,'Regional Crises'!$B$1:$R$66,16,FALSE)&lt;V$4,10,(V$3-VLOOKUP($C6,'Regional Crises'!$B$1:$R$66,16,FALSE))/(V$3-V$4)*10))))),(IF(VLOOKUP($E6,'Country Indicator Data'!$B$4:$N$300,12,FALSE)="x","x",IF(VLOOKUP($E6,'Country Indicator Data'!$B$4:$N$300,12,FALSE)&gt;V$3,0,IF(VLOOKUP($E6,'Country Indicator Data'!$B$4:$N$300,12,FALSE)&lt;V$4,10,(V$3-VLOOKUP($E6,'Country Indicator Data'!$B$4:$N$300,12,FALSE))/(V$3-V$4)*10)))))</f>
        <v>9.2000000000000011</v>
      </c>
      <c r="W6" s="224">
        <f t="shared" ref="W6:W37" si="5">IF(AND(S6="x",V6="x"),"x",AVERAGE(S6,V6,T6,U6))</f>
        <v>8.7427443500000006</v>
      </c>
      <c r="X6" s="224">
        <f t="shared" ref="X6:X37" si="6">AVERAGE(O6,W6,R6)</f>
        <v>7.9712044915991696</v>
      </c>
      <c r="Y6" s="150">
        <f>IF('Core Indicators'!FC3="x","x",IF('Core Indicators'!FC3&gt;=5,10,IF('Core Indicators'!FC3&gt;=4,8,IF('Core Indicators'!FC3&gt;=3,6,IF('Core Indicators'!FC3&gt;=2,4,IF('Core Indicators'!FC3&gt;=1,2,0))))))</f>
        <v>10</v>
      </c>
      <c r="Z6" s="224">
        <f t="shared" ref="Z6:Z37" si="7">Y6</f>
        <v>10</v>
      </c>
      <c r="AA6" s="150">
        <f>'Crisis Indicator Data'!Y3</f>
        <v>2</v>
      </c>
      <c r="AB6" s="150">
        <f>'Crisis Indicator Data'!Z3</f>
        <v>2</v>
      </c>
      <c r="AC6" s="150">
        <f>'Crisis Indicator Data'!AA3</f>
        <v>3</v>
      </c>
      <c r="AD6" s="150">
        <f>'Crisis Indicator Data'!AB3</f>
        <v>3</v>
      </c>
      <c r="AE6" s="150">
        <f t="shared" ref="AE6:AE37" si="8">IF(SUM(AA6:AD6)=0,0,IF(SUM(AA6,AB6,AC6,AD6)&lt;2,2,IF(SUM(AA6:AD6)&lt;6,4,IF(SUM(AA6:AD6)&lt;8,6,IF(SUM(AA6:AD6)&lt;10,8,10)))))</f>
        <v>10</v>
      </c>
      <c r="AF6" s="150">
        <f>'Crisis Indicator Data'!AC3</f>
        <v>2</v>
      </c>
      <c r="AG6" s="150">
        <f>'Crisis Indicator Data'!AD3</f>
        <v>3</v>
      </c>
      <c r="AH6" s="150">
        <f t="shared" ref="AH6:AH37" si="9">IF(SUM(AF6:AG6)=0,0,IF(SUM(AF6,AG6)=1,2,IF(SUM(AF6:AG6)&lt;3,4,IF(SUM(AF6:AG6)&lt;4,6,IF(SUM(AF6:AG6)&lt;5,8,10)))))</f>
        <v>10</v>
      </c>
      <c r="AI6" s="150">
        <f>'Crisis Indicator Data'!AE3</f>
        <v>3</v>
      </c>
      <c r="AJ6" s="150">
        <f>'Crisis Indicator Data'!AF3</f>
        <v>3</v>
      </c>
      <c r="AK6" s="150">
        <f>'Crisis Indicator Data'!AG3</f>
        <v>3</v>
      </c>
      <c r="AL6" s="150">
        <f t="shared" ref="AL6:AL37" si="10">IF(SUM(AI6:AK6)=0,0,IF(SUM(AI6:AK6)=1,2,IF(SUM(AI6:AK6)&lt;3,4,IF(SUM(AI6:AK6)&lt;5,6,IF(SUM(AI6:AK6)&lt;7,8,10)))))</f>
        <v>10</v>
      </c>
      <c r="AM6" s="224">
        <f t="shared" ref="AM6:AM37" si="11">IF(AA6=3,10,ROUND(AVERAGE(AE6,AH6,AL6),0))</f>
        <v>10</v>
      </c>
      <c r="AN6" s="224">
        <f t="shared" ref="AN6:AN37" si="12">IF(AND(Z6="x",AM6="x"),"x",AVERAGE(Z6,AM6))</f>
        <v>10</v>
      </c>
    </row>
    <row r="7" spans="1:40" ht="13.5" customHeight="1">
      <c r="A7" s="141" t="str">
        <f>'Crisis Indicator Data'!A4</f>
        <v>Displacement from Eastern DRC</v>
      </c>
      <c r="B7" s="142" t="str">
        <f>'Crisis Indicator Data'!B4</f>
        <v>International Displacement</v>
      </c>
      <c r="C7" s="142" t="str">
        <f>'Crisis Indicator Data'!C4</f>
        <v>BDI004</v>
      </c>
      <c r="D7" s="142" t="str">
        <f>'Crisis Indicator Data'!D4</f>
        <v>Burundi</v>
      </c>
      <c r="E7" s="143" t="str">
        <f>'Crisis Indicator Data'!E4</f>
        <v>BDI</v>
      </c>
      <c r="F7" s="224">
        <f>IF(LEN(E7)&gt;3,(IF(VLOOKUP($C7,'Regional Crises'!$B$1:$R$66,7,FALSE)="x","x",IF(VLOOKUP($C7,'Regional Crises'!$B$1:$R$66,7,FALSE)&gt;$F$3,10,IF(VLOOKUP($C7,'Regional Crises'!$B$1:$R$66,7,FALSE)&lt;F$4,0,($F$3-VLOOKUP($C7,'Regional Crises'!$B$1:$R$66,7,FALSE))/($F$3-$F$4)*10)))),IF(VLOOKUP($E7,'Country Indicator Data'!$B$4:$N$300,3,FALSE)="x","x",IF(VLOOKUP($E7,'Country Indicator Data'!$B$4:$N$300,3,FALSE)&gt;$F$3,10,IF(VLOOKUP($E7,'Country Indicator Data'!$B$4:$N$300,3,FALSE)&lt;$F$4,0,($F$3-VLOOKUP($E7,'Country Indicator Data'!$B$4:$N$300,3,FALSE))/($F$3-$F$4)*10))))</f>
        <v>5.2485678222222223</v>
      </c>
      <c r="G7" s="224">
        <f>IF(LEN(E7)&gt;3,(IF(VLOOKUP($C7,'Regional Crises'!$B$1:$R$66,9,FALSE)="x","x",IF(VLOOKUP($C7,'Regional Crises'!$B$1:$R$66,9,FALSE)&gt;G$3,10,IF(VLOOKUP($C7,'Regional Crises'!$B$1:$R$66,9,FALSE)&lt;G$4,0,(G$3-VLOOKUP($C7,'Regional Crises'!$B$1:$R$66,9,FALSE))/(G$3-G$4)*10)))),IF(VLOOKUP($E7,'Country Indicator Data'!$B$4:$N$300,5,FALSE)="x","x",IF(VLOOKUP($E7,'Country Indicator Data'!$B$4:$N$300,5,FALSE)&gt;G$3,10,IF(VLOOKUP($E7,'Country Indicator Data'!$B$4:$N$300,5,FALSE)&lt;G$4,0,(G$3-VLOOKUP($E7,'Country Indicator Data'!$B$4:$N$300,5,FALSE))/(G$3-G$4)*10))))</f>
        <v>6.5500000000000007</v>
      </c>
      <c r="H7" s="224">
        <f t="shared" si="0"/>
        <v>5.8992839111111115</v>
      </c>
      <c r="I7" s="224">
        <f>IF(LEN(E7)&gt;3,(IF(VLOOKUP($C7,'Regional Crises'!$B$1:$R$66,6,FALSE)="x","x",IF(VLOOKUP($C7,'Regional Crises'!$B$1:$R$66,6,FALSE)&gt;I$3,10,IF(VLOOKUP($C7,'Regional Crises'!$B$1:$R$66,6,FALSE)&lt;I$4,0,10-(I$3-VLOOKUP($C7,'Regional Crises'!$B$1:$R$66,6,FALSE))/(I$3-I$4)*10)))),IF(VLOOKUP($E7,'Country Indicator Data'!$B$4:$N$300,2,FALSE)="x","x",IF(VLOOKUP($E7,'Country Indicator Data'!$B$4:$N$300,2,FALSE)&gt;I$3,10,IF(VLOOKUP($E7,'Country Indicator Data'!$B$4:$N$300,2,FALSE)&lt;I$4,0,10-(I$3-VLOOKUP($E7,'Country Indicator Data'!$B$4:$N$300,2,FALSE))/(I$3-I$4)*10))))</f>
        <v>2.5789995899999996</v>
      </c>
      <c r="J7" s="224">
        <f>IF(LEN(E7)&gt;3,(IF(VLOOKUP($C7,'Regional Crises'!$B$1:$R$66,8,FALSE)="x","x",IF(VLOOKUP($C7,'Regional Crises'!$B$1:$R$66,8,FALSE)&gt;J$3,10,IF(VLOOKUP($C7,'Regional Crises'!$B$1:$R$66,8,FALSE)&lt;J$4,0,10-(J$3-VLOOKUP($C7,'Regional Crises'!$B$1:$R$66,8,FALSE))/(J$3-J$4)*10)))),IF(VLOOKUP($E7,'Country Indicator Data'!$B$4:$N$300,4,FALSE)="x","x",IF(VLOOKUP($E7,'Country Indicator Data'!$B$4:$N$300,4,FALSE)&gt;J$3,10,IF(VLOOKUP($E7,'Country Indicator Data'!$B$4:$N$300,4,FALSE)&lt;J$4,0,10-(J$3-VLOOKUP($E7,'Country Indicator Data'!$B$4:$N$300,4,FALSE))/(J$3-J$4)*10))))</f>
        <v>0</v>
      </c>
      <c r="K7" s="224">
        <f t="shared" si="1"/>
        <v>1.2894997949999998</v>
      </c>
      <c r="L7" s="224">
        <f>IF(LEN(E7)&gt;3,(IF(VLOOKUP($C7,'Regional Crises'!$B$1:$R$66,10,FALSE)="x","x",IF(VLOOKUP($C7,'Regional Crises'!$B$1:$R$66,10,FALSE)&gt;L$3,10,IF(VLOOKUP($C7,'Regional Crises'!$B$1:$R$66,10,FALSE)&lt;L$4,0,10-(L$3-VLOOKUP($C7,'Regional Crises'!$B$1:$R$66,10,FALSE))/(L$3-L$4)*10)))),IF(VLOOKUP($E7,'Country Indicator Data'!$B$4:$N$300,6,FALSE)="x","x",IF(VLOOKUP($E7,'Country Indicator Data'!$B$4:$N$300,6,FALSE)&gt;L$3,10,IF(VLOOKUP($E7,'Country Indicator Data'!$B$4:$N$300,6,FALSE)&lt;L$4,0,10-(L$3-VLOOKUP($E7,'Country Indicator Data'!$B$4:$N$300,6,FALSE))/(L$3-L$4)*10))))</f>
        <v>6.68</v>
      </c>
      <c r="M7" s="224">
        <f>IF(LEN(E7)&gt;3,(IF(VLOOKUP($C7,'Regional Crises'!$B$1:$R$66,11,FALSE)="x","x",IF(VLOOKUP($C7,'Regional Crises'!$B$1:$R$66,11,FALSE)&gt;M$3,10,IF(VLOOKUP($C7,'Regional Crises'!$B$1:$R$66,11,FALSE)&lt;M$4,0,10-(M$3-VLOOKUP($C7,'Regional Crises'!$B$1:$R$66,11,FALSE))/(M$3-M$4)*10)))),IF(VLOOKUP($E7,'Country Indicator Data'!$B$4:$N$300,7,FALSE)="x","x",IF(VLOOKUP($E7,'Country Indicator Data'!$B$4:$N$300,7,FALSE)&gt;M$3,10,IF(VLOOKUP($E7,'Country Indicator Data'!$B$4:$N$300,7,FALSE)&lt;M$4,0,10-(M$3-VLOOKUP($E7,'Country Indicator Data'!$B$4:$N$300,7,FALSE))/(M$3-M$4)*10))))</f>
        <v>3.125</v>
      </c>
      <c r="N7" s="224">
        <f t="shared" si="2"/>
        <v>4.9024999999999999</v>
      </c>
      <c r="O7" s="224">
        <f t="shared" si="3"/>
        <v>4.0304279020370375</v>
      </c>
      <c r="P7" s="224">
        <f>IF(LEN(E7)&gt;3,(IF(VLOOKUP($C7,'Regional Crises'!$B$1:$R$69,12,FALSE)="x","x",IF(VLOOKUP($C7,'Regional Crises'!$B$1:$R$69,12,FALSE)&gt;P$3,10,IF(VLOOKUP($C7,'Regional Crises'!$B$1:$R$69,12,FALSE)&lt;P$4,0,(P$3-VLOOKUP($C7,'Regional Crises'!$B$1:$R$69,12,FALSE))/(P$3-P$4)*10)))),IF(VLOOKUP($E7,'Country Indicator Data'!$B$4:$I$300,8,FALSE)="x","x",IF(VLOOKUP($E7,'Country Indicator Data'!$B$4:$I$300,8,FALSE)&gt;P$3,10,IF(VLOOKUP($E7,'Country Indicator Data'!$B$4:$I$300,8,FALSE)&lt;P$4,0,10-(P$3-VLOOKUP($E7,'Country Indicator Data'!$B$4:$I$300,8,FALSE))/(P$3-P$4)*10))))</f>
        <v>6.0424999999999995</v>
      </c>
      <c r="Q7" s="224" t="str">
        <f>IF(LEN(E7)&gt;3,((IF(VLOOKUP($C7,'Regional Crises'!$B$1:$R$66,13,FALSE)="x","x",IF(VLOOKUP($C7,'Regional Crises'!$B$1:$R$66,13,FALSE)&gt;Q$3,10,IF(VLOOKUP($C7,'Regional Crises'!$B$1:$R$66,13,FALSE)&lt;Q$4,0,10-(LOG(Q$3)-LOG(VLOOKUP($C7,'Regional Crises'!$B$1:$R$66,13,FALSE)))/(LOG(Q$3)-LOG(Q$4))*10))))),(IF(VLOOKUP($E7,'Country Indicator Data'!$B$4:$N$300,9,FALSE)="x","x",IF(VLOOKUP($E7,'Country Indicator Data'!$B$4:$N$300,9,FALSE)&gt;Q$3,10,IF(VLOOKUP($E7,'Country Indicator Data'!$B$4:$N$300,9,FALSE)&lt;Q$4,0,10-(LOG(Q$3)-LOG(VLOOKUP($E7,'Country Indicator Data'!$B$4:$N$300,9,FALSE)))/(LOG(Q$3)-LOG(Q$4))*10)))))</f>
        <v>x</v>
      </c>
      <c r="R7" s="224">
        <f t="shared" si="4"/>
        <v>6.0424999999999995</v>
      </c>
      <c r="S7" s="224">
        <f>IF(LEN(E7)&gt;3,((IF(VLOOKUP($C7,'Regional Crises'!$B$1:$R$66,17,FALSE)="x","x",IF(VLOOKUP($C7,'Regional Crises'!$B$1:$R$66,17,FALSE)&gt;S$3,0,IF(VLOOKUP($C7,'Regional Crises'!$B$1:$R$66,17,FALSE)&lt;S$4,10,(S$3-VLOOKUP($C7,'Regional Crises'!$B$1:$R$66,17,FALSE))/(S$3-S$4)*10))))),(IF(VLOOKUP($E7,'Country Indicator Data'!$B$4:$N$300,13,FALSE)="x","x",IF(VLOOKUP($E7,'Country Indicator Data'!$B$4:$N$300,13,FALSE)&gt;S$3,0,IF(VLOOKUP($E7,'Country Indicator Data'!$B$4:$N$300,13,FALSE)&lt;S$4,10,(S$3-VLOOKUP($E7,'Country Indicator Data'!$B$4:$N$300,13,FALSE))/(S$3-S$4)*10)))))</f>
        <v>8.2999999999999989</v>
      </c>
      <c r="T7" s="224">
        <f>IF(LEN(E7)&gt;3,((IF(VLOOKUP($C7,'Regional Crises'!$B$1:$R$66,14,FALSE)="x","x",IF(VLOOKUP($C7,'Regional Crises'!$B$1:$R$66,14,FALSE)&gt;T$3,0,IF(VLOOKUP($C7,'Regional Crises'!$B$1:$R$66,14,FALSE)&lt;T$4,10,(T$3-VLOOKUP($C7,'Regional Crises'!$B$1:$R$66,14,FALSE))/(T$3-T$4)*10))))),(IF(VLOOKUP($E7,'Country Indicator Data'!$B$4:$N$300,10,FALSE)="x","x",IF(VLOOKUP($E7,'Country Indicator Data'!$B$4:$N$300,10,FALSE)&gt;T$3,0,IF(VLOOKUP($E7,'Country Indicator Data'!$B$4:$N$300,10,FALSE)&lt;T$4,10,(T$3-VLOOKUP($E7,'Country Indicator Data'!$B$4:$N$300,10,FALSE))/(T$3-T$4)*10)))))</f>
        <v>7.6056553999999998</v>
      </c>
      <c r="U7" s="224">
        <f>IF(LEN(E7)&gt;3,((IF(VLOOKUP($C7,'Regional Crises'!$B$1:$R$66,15,FALSE)="x","x",IF(VLOOKUP($C7,'Regional Crises'!$B$1:$R$66,15,FALSE)&gt;U$3,0,IF(VLOOKUP($C7,'Regional Crises'!$B$1:$R$66,15,FALSE)&lt;U$4,10,(U$3-VLOOKUP($C7,'Regional Crises'!$B$1:$R$66,15,FALSE))/(U$3-U$4)*10))))),(IF(VLOOKUP($E7,'Country Indicator Data'!$B$4:$N$300,11,FALSE)="x","x",IF(VLOOKUP($E7,'Country Indicator Data'!$B$4:$N$300,11,FALSE)&gt;U$3,0,IF(VLOOKUP($E7,'Country Indicator Data'!$B$4:$N$300,11,FALSE)&lt;U$4,10,(U$3-VLOOKUP($E7,'Country Indicator Data'!$B$4:$N$300,11,FALSE))/(U$3-U$4)*10)))))</f>
        <v>7.75</v>
      </c>
      <c r="V7" s="224">
        <f>IF(LEN(E7)&gt;3,((IF(VLOOKUP($C7,'Regional Crises'!$B$1:$R$66,16,FALSE)="x","x",IF(VLOOKUP($C7,'Regional Crises'!$B$1:$R$66,16,FALSE)&gt;V$3,0,IF(VLOOKUP($C7,'Regional Crises'!$B$1:$R$66,16,FALSE)&lt;V$4,10,(V$3-VLOOKUP($C7,'Regional Crises'!$B$1:$R$66,16,FALSE))/(V$3-V$4)*10))))),(IF(VLOOKUP($E7,'Country Indicator Data'!$B$4:$N$300,12,FALSE)="x","x",IF(VLOOKUP($E7,'Country Indicator Data'!$B$4:$N$300,12,FALSE)&gt;V$3,0,IF(VLOOKUP($E7,'Country Indicator Data'!$B$4:$N$300,12,FALSE)&lt;V$4,10,(V$3-VLOOKUP($E7,'Country Indicator Data'!$B$4:$N$300,12,FALSE))/(V$3-V$4)*10)))))</f>
        <v>8.6999999999999993</v>
      </c>
      <c r="W7" s="224">
        <f t="shared" si="5"/>
        <v>8.0889138500000008</v>
      </c>
      <c r="X7" s="224">
        <f t="shared" si="6"/>
        <v>6.0539472506790126</v>
      </c>
      <c r="Y7" s="150">
        <f>IF('Core Indicators'!FC4="x","x",IF('Core Indicators'!FC4&gt;=5,10,IF('Core Indicators'!FC4&gt;=4,8,IF('Core Indicators'!FC4&gt;=3,6,IF('Core Indicators'!FC4&gt;=2,4,IF('Core Indicators'!FC4&gt;=1,2,0))))))</f>
        <v>6</v>
      </c>
      <c r="Z7" s="224">
        <f t="shared" si="7"/>
        <v>6</v>
      </c>
      <c r="AA7" s="150">
        <f>'Crisis Indicator Data'!Y4</f>
        <v>1</v>
      </c>
      <c r="AB7" s="150">
        <f>'Crisis Indicator Data'!Z4</f>
        <v>2</v>
      </c>
      <c r="AC7" s="150">
        <f>'Crisis Indicator Data'!AA4</f>
        <v>1</v>
      </c>
      <c r="AD7" s="150">
        <f>'Crisis Indicator Data'!AB4</f>
        <v>0</v>
      </c>
      <c r="AE7" s="150">
        <f t="shared" si="8"/>
        <v>4</v>
      </c>
      <c r="AF7" s="150">
        <f>'Crisis Indicator Data'!AC4</f>
        <v>0</v>
      </c>
      <c r="AG7" s="150">
        <f>'Crisis Indicator Data'!AD4</f>
        <v>2</v>
      </c>
      <c r="AH7" s="150">
        <f t="shared" si="9"/>
        <v>4</v>
      </c>
      <c r="AI7" s="150">
        <f>'Crisis Indicator Data'!AE4</f>
        <v>0</v>
      </c>
      <c r="AJ7" s="150">
        <f>'Crisis Indicator Data'!AF4</f>
        <v>1</v>
      </c>
      <c r="AK7" s="150">
        <f>'Crisis Indicator Data'!AG4</f>
        <v>3</v>
      </c>
      <c r="AL7" s="150">
        <f t="shared" si="10"/>
        <v>6</v>
      </c>
      <c r="AM7" s="224">
        <f t="shared" si="11"/>
        <v>5</v>
      </c>
      <c r="AN7" s="224">
        <f t="shared" si="12"/>
        <v>5.5</v>
      </c>
    </row>
    <row r="8" spans="1:40" ht="13.5" customHeight="1">
      <c r="A8" s="141" t="str">
        <f>'Crisis Indicator Data'!A5</f>
        <v>Conflict in northern region of Benin</v>
      </c>
      <c r="B8" s="142" t="str">
        <f>'Crisis Indicator Data'!B5</f>
        <v>Conflict/ Violence</v>
      </c>
      <c r="C8" s="142" t="str">
        <f>'Crisis Indicator Data'!C5</f>
        <v>BEN002</v>
      </c>
      <c r="D8" s="142" t="str">
        <f>'Crisis Indicator Data'!D5</f>
        <v>Benin</v>
      </c>
      <c r="E8" s="143" t="str">
        <f>'Crisis Indicator Data'!E5</f>
        <v>BEN</v>
      </c>
      <c r="F8" s="224">
        <f>IF(LEN(E8)&gt;3,(IF(VLOOKUP($C8,'Regional Crises'!$B$1:$R$66,7,FALSE)="x","x",IF(VLOOKUP($C8,'Regional Crises'!$B$1:$R$66,7,FALSE)&gt;$F$3,10,IF(VLOOKUP($C8,'Regional Crises'!$B$1:$R$66,7,FALSE)&lt;F$4,0,($F$3-VLOOKUP($C8,'Regional Crises'!$B$1:$R$66,7,FALSE))/($F$3-$F$4)*10)))),IF(VLOOKUP($E8,'Country Indicator Data'!$B$4:$N$300,3,FALSE)="x","x",IF(VLOOKUP($E8,'Country Indicator Data'!$B$4:$N$300,3,FALSE)&gt;$F$3,10,IF(VLOOKUP($E8,'Country Indicator Data'!$B$4:$N$300,3,FALSE)&lt;$F$4,0,($F$3-VLOOKUP($E8,'Country Indicator Data'!$B$4:$N$300,3,FALSE))/($F$3-$F$4)*10))))</f>
        <v>1.581461077777778</v>
      </c>
      <c r="G8" s="224">
        <f>IF(LEN(E8)&gt;3,(IF(VLOOKUP($C8,'Regional Crises'!$B$1:$R$66,9,FALSE)="x","x",IF(VLOOKUP($C8,'Regional Crises'!$B$1:$R$66,9,FALSE)&gt;G$3,10,IF(VLOOKUP($C8,'Regional Crises'!$B$1:$R$66,9,FALSE)&lt;G$4,0,(G$3-VLOOKUP($C8,'Regional Crises'!$B$1:$R$66,9,FALSE))/(G$3-G$4)*10)))),IF(VLOOKUP($E8,'Country Indicator Data'!$B$4:$N$300,5,FALSE)="x","x",IF(VLOOKUP($E8,'Country Indicator Data'!$B$4:$N$300,5,FALSE)&gt;G$3,10,IF(VLOOKUP($E8,'Country Indicator Data'!$B$4:$N$300,5,FALSE)&lt;G$4,0,(G$3-VLOOKUP($E8,'Country Indicator Data'!$B$4:$N$300,5,FALSE))/(G$3-G$4)*10))))</f>
        <v>4.57</v>
      </c>
      <c r="H8" s="224">
        <f t="shared" si="0"/>
        <v>3.0757305388888891</v>
      </c>
      <c r="I8" s="224">
        <f>IF(LEN(E8)&gt;3,(IF(VLOOKUP($C8,'Regional Crises'!$B$1:$R$66,6,FALSE)="x","x",IF(VLOOKUP($C8,'Regional Crises'!$B$1:$R$66,6,FALSE)&gt;I$3,10,IF(VLOOKUP($C8,'Regional Crises'!$B$1:$R$66,6,FALSE)&lt;I$4,0,10-(I$3-VLOOKUP($C8,'Regional Crises'!$B$1:$R$66,6,FALSE))/(I$3-I$4)*10)))),IF(VLOOKUP($E8,'Country Indicator Data'!$B$4:$N$300,2,FALSE)="x","x",IF(VLOOKUP($E8,'Country Indicator Data'!$B$4:$N$300,2,FALSE)&gt;I$3,10,IF(VLOOKUP($E8,'Country Indicator Data'!$B$4:$N$300,2,FALSE)&lt;I$4,0,10-(I$3-VLOOKUP($E8,'Country Indicator Data'!$B$4:$N$300,2,FALSE))/(I$3-I$4)*10))))</f>
        <v>8.1187498700000003</v>
      </c>
      <c r="J8" s="224">
        <f>IF(LEN(E8)&gt;3,(IF(VLOOKUP($C8,'Regional Crises'!$B$1:$R$66,8,FALSE)="x","x",IF(VLOOKUP($C8,'Regional Crises'!$B$1:$R$66,8,FALSE)&gt;J$3,10,IF(VLOOKUP($C8,'Regional Crises'!$B$1:$R$66,8,FALSE)&lt;J$4,0,10-(J$3-VLOOKUP($C8,'Regional Crises'!$B$1:$R$66,8,FALSE))/(J$3-J$4)*10)))),IF(VLOOKUP($E8,'Country Indicator Data'!$B$4:$N$300,4,FALSE)="x","x",IF(VLOOKUP($E8,'Country Indicator Data'!$B$4:$N$300,4,FALSE)&gt;J$3,10,IF(VLOOKUP($E8,'Country Indicator Data'!$B$4:$N$300,4,FALSE)&lt;J$4,0,10-(J$3-VLOOKUP($E8,'Country Indicator Data'!$B$4:$N$300,4,FALSE))/(J$3-J$4)*10))))</f>
        <v>5.5</v>
      </c>
      <c r="K8" s="224">
        <f t="shared" si="1"/>
        <v>6.8093749350000001</v>
      </c>
      <c r="L8" s="224">
        <f>IF(LEN(E8)&gt;3,(IF(VLOOKUP($C8,'Regional Crises'!$B$1:$R$66,10,FALSE)="x","x",IF(VLOOKUP($C8,'Regional Crises'!$B$1:$R$66,10,FALSE)&gt;L$3,10,IF(VLOOKUP($C8,'Regional Crises'!$B$1:$R$66,10,FALSE)&lt;L$4,0,10-(L$3-VLOOKUP($C8,'Regional Crises'!$B$1:$R$66,10,FALSE))/(L$3-L$4)*10)))),IF(VLOOKUP($E8,'Country Indicator Data'!$B$4:$N$300,6,FALSE)="x","x",IF(VLOOKUP($E8,'Country Indicator Data'!$B$4:$N$300,6,FALSE)&gt;L$3,10,IF(VLOOKUP($E8,'Country Indicator Data'!$B$4:$N$300,6,FALSE)&lt;L$4,0,10-(L$3-VLOOKUP($E8,'Country Indicator Data'!$B$4:$N$300,6,FALSE))/(L$3-L$4)*10))))</f>
        <v>7.6399999999999988</v>
      </c>
      <c r="M8" s="224">
        <f>IF(LEN(E8)&gt;3,(IF(VLOOKUP($C8,'Regional Crises'!$B$1:$R$66,11,FALSE)="x","x",IF(VLOOKUP($C8,'Regional Crises'!$B$1:$R$66,11,FALSE)&gt;M$3,10,IF(VLOOKUP($C8,'Regional Crises'!$B$1:$R$66,11,FALSE)&lt;M$4,0,10-(M$3-VLOOKUP($C8,'Regional Crises'!$B$1:$R$66,11,FALSE))/(M$3-M$4)*10)))),IF(VLOOKUP($E8,'Country Indicator Data'!$B$4:$N$300,7,FALSE)="x","x",IF(VLOOKUP($E8,'Country Indicator Data'!$B$4:$N$300,7,FALSE)&gt;M$3,10,IF(VLOOKUP($E8,'Country Indicator Data'!$B$4:$N$300,7,FALSE)&lt;M$4,0,10-(M$3-VLOOKUP($E8,'Country Indicator Data'!$B$4:$N$300,7,FALSE))/(M$3-M$4)*10))))</f>
        <v>2.3499999999999996</v>
      </c>
      <c r="N8" s="224">
        <f t="shared" si="2"/>
        <v>4.9949999999999992</v>
      </c>
      <c r="O8" s="224">
        <f t="shared" si="3"/>
        <v>4.9600351579629622</v>
      </c>
      <c r="P8" s="224">
        <f>IF(LEN(E8)&gt;3,(IF(VLOOKUP($C8,'Regional Crises'!$B$1:$R$69,12,FALSE)="x","x",IF(VLOOKUP($C8,'Regional Crises'!$B$1:$R$69,12,FALSE)&gt;P$3,10,IF(VLOOKUP($C8,'Regional Crises'!$B$1:$R$69,12,FALSE)&lt;P$4,0,(P$3-VLOOKUP($C8,'Regional Crises'!$B$1:$R$69,12,FALSE))/(P$3-P$4)*10)))),IF(VLOOKUP($E8,'Country Indicator Data'!$B$4:$I$300,8,FALSE)="x","x",IF(VLOOKUP($E8,'Country Indicator Data'!$B$4:$I$300,8,FALSE)&gt;P$3,10,IF(VLOOKUP($E8,'Country Indicator Data'!$B$4:$I$300,8,FALSE)&lt;P$4,0,10-(P$3-VLOOKUP($E8,'Country Indicator Data'!$B$4:$I$300,8,FALSE))/(P$3-P$4)*10))))</f>
        <v>5.7324999999999999</v>
      </c>
      <c r="Q8" s="224">
        <f>IF(LEN(E8)&gt;3,((IF(VLOOKUP($C8,'Regional Crises'!$B$1:$R$66,13,FALSE)="x","x",IF(VLOOKUP($C8,'Regional Crises'!$B$1:$R$66,13,FALSE)&gt;Q$3,10,IF(VLOOKUP($C8,'Regional Crises'!$B$1:$R$66,13,FALSE)&lt;Q$4,0,10-(LOG(Q$3)-LOG(VLOOKUP($C8,'Regional Crises'!$B$1:$R$66,13,FALSE)))/(LOG(Q$3)-LOG(Q$4))*10))))),(IF(VLOOKUP($E8,'Country Indicator Data'!$B$4:$N$300,9,FALSE)="x","x",IF(VLOOKUP($E8,'Country Indicator Data'!$B$4:$N$300,9,FALSE)&gt;Q$3,10,IF(VLOOKUP($E8,'Country Indicator Data'!$B$4:$N$300,9,FALSE)&lt;Q$4,0,10-(LOG(Q$3)-LOG(VLOOKUP($E8,'Country Indicator Data'!$B$4:$N$300,9,FALSE)))/(LOG(Q$3)-LOG(Q$4))*10)))))</f>
        <v>5.2329033192964296</v>
      </c>
      <c r="R8" s="224">
        <f t="shared" si="4"/>
        <v>5.4827016596482148</v>
      </c>
      <c r="S8" s="224">
        <f>IF(LEN(E8)&gt;3,((IF(VLOOKUP($C8,'Regional Crises'!$B$1:$R$66,17,FALSE)="x","x",IF(VLOOKUP($C8,'Regional Crises'!$B$1:$R$66,17,FALSE)&gt;S$3,0,IF(VLOOKUP($C8,'Regional Crises'!$B$1:$R$66,17,FALSE)&lt;S$4,10,(S$3-VLOOKUP($C8,'Regional Crises'!$B$1:$R$66,17,FALSE))/(S$3-S$4)*10))))),(IF(VLOOKUP($E8,'Country Indicator Data'!$B$4:$N$300,13,FALSE)="x","x",IF(VLOOKUP($E8,'Country Indicator Data'!$B$4:$N$300,13,FALSE)&gt;S$3,0,IF(VLOOKUP($E8,'Country Indicator Data'!$B$4:$N$300,13,FALSE)&lt;S$4,10,(S$3-VLOOKUP($E8,'Country Indicator Data'!$B$4:$N$300,13,FALSE))/(S$3-S$4)*10)))))</f>
        <v>5.5</v>
      </c>
      <c r="T8" s="224">
        <f>IF(LEN(E8)&gt;3,((IF(VLOOKUP($C8,'Regional Crises'!$B$1:$R$66,14,FALSE)="x","x",IF(VLOOKUP($C8,'Regional Crises'!$B$1:$R$66,14,FALSE)&gt;T$3,0,IF(VLOOKUP($C8,'Regional Crises'!$B$1:$R$66,14,FALSE)&lt;T$4,10,(T$3-VLOOKUP($C8,'Regional Crises'!$B$1:$R$66,14,FALSE))/(T$3-T$4)*10))))),(IF(VLOOKUP($E8,'Country Indicator Data'!$B$4:$N$300,10,FALSE)="x","x",IF(VLOOKUP($E8,'Country Indicator Data'!$B$4:$N$300,10,FALSE)&gt;T$3,0,IF(VLOOKUP($E8,'Country Indicator Data'!$B$4:$N$300,10,FALSE)&lt;T$4,10,(T$3-VLOOKUP($E8,'Country Indicator Data'!$B$4:$N$300,10,FALSE))/(T$3-T$4)*10)))))</f>
        <v>5.8249586000000004</v>
      </c>
      <c r="U8" s="224">
        <f>IF(LEN(E8)&gt;3,((IF(VLOOKUP($C8,'Regional Crises'!$B$1:$R$66,15,FALSE)="x","x",IF(VLOOKUP($C8,'Regional Crises'!$B$1:$R$66,15,FALSE)&gt;U$3,0,IF(VLOOKUP($C8,'Regional Crises'!$B$1:$R$66,15,FALSE)&lt;U$4,10,(U$3-VLOOKUP($C8,'Regional Crises'!$B$1:$R$66,15,FALSE))/(U$3-U$4)*10))))),(IF(VLOOKUP($E8,'Country Indicator Data'!$B$4:$N$300,11,FALSE)="x","x",IF(VLOOKUP($E8,'Country Indicator Data'!$B$4:$N$300,11,FALSE)&gt;U$3,0,IF(VLOOKUP($E8,'Country Indicator Data'!$B$4:$N$300,11,FALSE)&lt;U$4,10,(U$3-VLOOKUP($E8,'Country Indicator Data'!$B$4:$N$300,11,FALSE))/(U$3-U$4)*10)))))</f>
        <v>4.5</v>
      </c>
      <c r="V8" s="224">
        <f>IF(LEN(E8)&gt;3,((IF(VLOOKUP($C8,'Regional Crises'!$B$1:$R$66,16,FALSE)="x","x",IF(VLOOKUP($C8,'Regional Crises'!$B$1:$R$66,16,FALSE)&gt;V$3,0,IF(VLOOKUP($C8,'Regional Crises'!$B$1:$R$66,16,FALSE)&lt;V$4,10,(V$3-VLOOKUP($C8,'Regional Crises'!$B$1:$R$66,16,FALSE))/(V$3-V$4)*10))))),(IF(VLOOKUP($E8,'Country Indicator Data'!$B$4:$N$300,12,FALSE)="x","x",IF(VLOOKUP($E8,'Country Indicator Data'!$B$4:$N$300,12,FALSE)&gt;V$3,0,IF(VLOOKUP($E8,'Country Indicator Data'!$B$4:$N$300,12,FALSE)&lt;V$4,10,(V$3-VLOOKUP($E8,'Country Indicator Data'!$B$4:$N$300,12,FALSE))/(V$3-V$4)*10)))))</f>
        <v>3.9000000000000004</v>
      </c>
      <c r="W8" s="224">
        <f t="shared" si="5"/>
        <v>4.9312396500000002</v>
      </c>
      <c r="X8" s="224">
        <f t="shared" si="6"/>
        <v>5.1246588225370582</v>
      </c>
      <c r="Y8" s="150">
        <f>IF('Core Indicators'!FC5="x","x",IF('Core Indicators'!FC5&gt;=5,10,IF('Core Indicators'!FC5&gt;=4,8,IF('Core Indicators'!FC5&gt;=3,6,IF('Core Indicators'!FC5&gt;=2,4,IF('Core Indicators'!FC5&gt;=1,2,0))))))</f>
        <v>6</v>
      </c>
      <c r="Z8" s="224">
        <f t="shared" si="7"/>
        <v>6</v>
      </c>
      <c r="AA8" s="150">
        <f>'Crisis Indicator Data'!Y5</f>
        <v>0</v>
      </c>
      <c r="AB8" s="150">
        <f>'Crisis Indicator Data'!Z5</f>
        <v>0</v>
      </c>
      <c r="AC8" s="150">
        <f>'Crisis Indicator Data'!AA5</f>
        <v>0</v>
      </c>
      <c r="AD8" s="150">
        <f>'Crisis Indicator Data'!AB5</f>
        <v>0</v>
      </c>
      <c r="AE8" s="150">
        <f t="shared" si="8"/>
        <v>0</v>
      </c>
      <c r="AF8" s="150">
        <f>'Crisis Indicator Data'!AC5</f>
        <v>0</v>
      </c>
      <c r="AG8" s="150">
        <f>'Crisis Indicator Data'!AD5</f>
        <v>0</v>
      </c>
      <c r="AH8" s="150">
        <f t="shared" si="9"/>
        <v>0</v>
      </c>
      <c r="AI8" s="150">
        <f>'Crisis Indicator Data'!AE5</f>
        <v>1</v>
      </c>
      <c r="AJ8" s="150">
        <f>'Crisis Indicator Data'!AF5</f>
        <v>1</v>
      </c>
      <c r="AK8" s="150">
        <f>'Crisis Indicator Data'!AG5</f>
        <v>1</v>
      </c>
      <c r="AL8" s="150">
        <f t="shared" si="10"/>
        <v>6</v>
      </c>
      <c r="AM8" s="224">
        <f t="shared" si="11"/>
        <v>2</v>
      </c>
      <c r="AN8" s="224">
        <f t="shared" si="12"/>
        <v>4</v>
      </c>
    </row>
    <row r="9" spans="1:40" ht="13.5" customHeight="1">
      <c r="A9" s="141" t="str">
        <f>'Crisis Indicator Data'!A6</f>
        <v>Conflict and Climatic Shocks in Burkina Faso</v>
      </c>
      <c r="B9" s="142" t="str">
        <f>'Crisis Indicator Data'!B6</f>
        <v>Conflict/ Violence,Drought/drier conditions,Floods</v>
      </c>
      <c r="C9" s="142" t="str">
        <f>'Crisis Indicator Data'!C6</f>
        <v>BFA002</v>
      </c>
      <c r="D9" s="142" t="str">
        <f>'Crisis Indicator Data'!D6</f>
        <v>Burkina Faso</v>
      </c>
      <c r="E9" s="143" t="str">
        <f>'Crisis Indicator Data'!E6</f>
        <v>BFA</v>
      </c>
      <c r="F9" s="224">
        <f>IF(LEN(E9)&gt;3,(IF(VLOOKUP($C9,'Regional Crises'!$B$1:$R$66,7,FALSE)="x","x",IF(VLOOKUP($C9,'Regional Crises'!$B$1:$R$66,7,FALSE)&gt;$F$3,10,IF(VLOOKUP($C9,'Regional Crises'!$B$1:$R$66,7,FALSE)&lt;F$4,0,($F$3-VLOOKUP($C9,'Regional Crises'!$B$1:$R$66,7,FALSE))/($F$3-$F$4)*10)))),IF(VLOOKUP($E9,'Country Indicator Data'!$B$4:$N$300,3,FALSE)="x","x",IF(VLOOKUP($E9,'Country Indicator Data'!$B$4:$N$300,3,FALSE)&gt;$F$3,10,IF(VLOOKUP($E9,'Country Indicator Data'!$B$4:$N$300,3,FALSE)&lt;$F$4,0,($F$3-VLOOKUP($E9,'Country Indicator Data'!$B$4:$N$300,3,FALSE))/($F$3-$F$4)*10))))</f>
        <v>4.8059734111111112</v>
      </c>
      <c r="G9" s="224">
        <f>IF(LEN(E9)&gt;3,(IF(VLOOKUP($C9,'Regional Crises'!$B$1:$R$66,9,FALSE)="x","x",IF(VLOOKUP($C9,'Regional Crises'!$B$1:$R$66,9,FALSE)&gt;G$3,10,IF(VLOOKUP($C9,'Regional Crises'!$B$1:$R$66,9,FALSE)&lt;G$4,0,(G$3-VLOOKUP($C9,'Regional Crises'!$B$1:$R$66,9,FALSE))/(G$3-G$4)*10)))),IF(VLOOKUP($E9,'Country Indicator Data'!$B$4:$N$300,5,FALSE)="x","x",IF(VLOOKUP($E9,'Country Indicator Data'!$B$4:$N$300,5,FALSE)&gt;G$3,10,IF(VLOOKUP($E9,'Country Indicator Data'!$B$4:$N$300,5,FALSE)&lt;G$4,0,(G$3-VLOOKUP($E9,'Country Indicator Data'!$B$4:$N$300,5,FALSE))/(G$3-G$4)*10))))</f>
        <v>7.18</v>
      </c>
      <c r="H9" s="224">
        <f t="shared" si="0"/>
        <v>5.9929867055555555</v>
      </c>
      <c r="I9" s="224">
        <f>IF(LEN(E9)&gt;3,(IF(VLOOKUP($C9,'Regional Crises'!$B$1:$R$66,6,FALSE)="x","x",IF(VLOOKUP($C9,'Regional Crises'!$B$1:$R$66,6,FALSE)&gt;I$3,10,IF(VLOOKUP($C9,'Regional Crises'!$B$1:$R$66,6,FALSE)&lt;I$4,0,10-(I$3-VLOOKUP($C9,'Regional Crises'!$B$1:$R$66,6,FALSE))/(I$3-I$4)*10)))),IF(VLOOKUP($E9,'Country Indicator Data'!$B$4:$N$300,2,FALSE)="x","x",IF(VLOOKUP($E9,'Country Indicator Data'!$B$4:$N$300,2,FALSE)&gt;I$3,10,IF(VLOOKUP($E9,'Country Indicator Data'!$B$4:$N$300,2,FALSE)&lt;I$4,0,10-(I$3-VLOOKUP($E9,'Country Indicator Data'!$B$4:$N$300,2,FALSE))/(I$3-I$4)*10))))</f>
        <v>5.5109997699999997</v>
      </c>
      <c r="J9" s="224">
        <f>IF(LEN(E9)&gt;3,(IF(VLOOKUP($C9,'Regional Crises'!$B$1:$R$66,8,FALSE)="x","x",IF(VLOOKUP($C9,'Regional Crises'!$B$1:$R$66,8,FALSE)&gt;J$3,10,IF(VLOOKUP($C9,'Regional Crises'!$B$1:$R$66,8,FALSE)&lt;J$4,0,10-(J$3-VLOOKUP($C9,'Regional Crises'!$B$1:$R$66,8,FALSE))/(J$3-J$4)*10)))),IF(VLOOKUP($E9,'Country Indicator Data'!$B$4:$N$300,4,FALSE)="x","x",IF(VLOOKUP($E9,'Country Indicator Data'!$B$4:$N$300,4,FALSE)&gt;J$3,10,IF(VLOOKUP($E9,'Country Indicator Data'!$B$4:$N$300,4,FALSE)&lt;J$4,0,10-(J$3-VLOOKUP($E9,'Country Indicator Data'!$B$4:$N$300,4,FALSE))/(J$3-J$4)*10))))</f>
        <v>0</v>
      </c>
      <c r="K9" s="224">
        <f t="shared" si="1"/>
        <v>2.7554998849999999</v>
      </c>
      <c r="L9" s="224">
        <f>IF(LEN(E9)&gt;3,(IF(VLOOKUP($C9,'Regional Crises'!$B$1:$R$66,10,FALSE)="x","x",IF(VLOOKUP($C9,'Regional Crises'!$B$1:$R$66,10,FALSE)&gt;L$3,10,IF(VLOOKUP($C9,'Regional Crises'!$B$1:$R$66,10,FALSE)&lt;L$4,0,10-(L$3-VLOOKUP($C9,'Regional Crises'!$B$1:$R$66,10,FALSE))/(L$3-L$4)*10)))),IF(VLOOKUP($E9,'Country Indicator Data'!$B$4:$N$300,6,FALSE)="x","x",IF(VLOOKUP($E9,'Country Indicator Data'!$B$4:$N$300,6,FALSE)&gt;L$3,10,IF(VLOOKUP($E9,'Country Indicator Data'!$B$4:$N$300,6,FALSE)&lt;L$4,0,10-(L$3-VLOOKUP($E9,'Country Indicator Data'!$B$4:$N$300,6,FALSE))/(L$3-L$4)*10))))</f>
        <v>7.4</v>
      </c>
      <c r="M9" s="224">
        <f>IF(LEN(E9)&gt;3,(IF(VLOOKUP($C9,'Regional Crises'!$B$1:$R$66,11,FALSE)="x","x",IF(VLOOKUP($C9,'Regional Crises'!$B$1:$R$66,11,FALSE)&gt;M$3,10,IF(VLOOKUP($C9,'Regional Crises'!$B$1:$R$66,11,FALSE)&lt;M$4,0,10-(M$3-VLOOKUP($C9,'Regional Crises'!$B$1:$R$66,11,FALSE))/(M$3-M$4)*10)))),IF(VLOOKUP($E9,'Country Indicator Data'!$B$4:$N$300,7,FALSE)="x","x",IF(VLOOKUP($E9,'Country Indicator Data'!$B$4:$N$300,7,FALSE)&gt;M$3,10,IF(VLOOKUP($E9,'Country Indicator Data'!$B$4:$N$300,7,FALSE)&lt;M$4,0,10-(M$3-VLOOKUP($E9,'Country Indicator Data'!$B$4:$N$300,7,FALSE))/(M$3-M$4)*10))))</f>
        <v>3.0999999999999996</v>
      </c>
      <c r="N9" s="224">
        <f t="shared" si="2"/>
        <v>5.25</v>
      </c>
      <c r="O9" s="224">
        <f t="shared" si="3"/>
        <v>4.6661621968518512</v>
      </c>
      <c r="P9" s="224">
        <f>IF(LEN(E9)&gt;3,(IF(VLOOKUP($C9,'Regional Crises'!$B$1:$R$69,12,FALSE)="x","x",IF(VLOOKUP($C9,'Regional Crises'!$B$1:$R$69,12,FALSE)&gt;P$3,10,IF(VLOOKUP($C9,'Regional Crises'!$B$1:$R$69,12,FALSE)&lt;P$4,0,(P$3-VLOOKUP($C9,'Regional Crises'!$B$1:$R$69,12,FALSE))/(P$3-P$4)*10)))),IF(VLOOKUP($E9,'Country Indicator Data'!$B$4:$I$300,8,FALSE)="x","x",IF(VLOOKUP($E9,'Country Indicator Data'!$B$4:$I$300,8,FALSE)&gt;P$3,10,IF(VLOOKUP($E9,'Country Indicator Data'!$B$4:$I$300,8,FALSE)&lt;P$4,0,10-(P$3-VLOOKUP($E9,'Country Indicator Data'!$B$4:$I$300,8,FALSE))/(P$3-P$4)*10))))</f>
        <v>7.2050000000000001</v>
      </c>
      <c r="Q9" s="224">
        <f>IF(LEN(E9)&gt;3,((IF(VLOOKUP($C9,'Regional Crises'!$B$1:$R$66,13,FALSE)="x","x",IF(VLOOKUP($C9,'Regional Crises'!$B$1:$R$66,13,FALSE)&gt;Q$3,10,IF(VLOOKUP($C9,'Regional Crises'!$B$1:$R$66,13,FALSE)&lt;Q$4,0,10-(LOG(Q$3)-LOG(VLOOKUP($C9,'Regional Crises'!$B$1:$R$66,13,FALSE)))/(LOG(Q$3)-LOG(Q$4))*10))))),(IF(VLOOKUP($E9,'Country Indicator Data'!$B$4:$N$300,9,FALSE)="x","x",IF(VLOOKUP($E9,'Country Indicator Data'!$B$4:$N$300,9,FALSE)&gt;Q$3,10,IF(VLOOKUP($E9,'Country Indicator Data'!$B$4:$N$300,9,FALSE)&lt;Q$4,0,10-(LOG(Q$3)-LOG(VLOOKUP($E9,'Country Indicator Data'!$B$4:$N$300,9,FALSE)))/(LOG(Q$3)-LOG(Q$4))*10)))))</f>
        <v>9.7398883612814444</v>
      </c>
      <c r="R9" s="224">
        <f t="shared" si="4"/>
        <v>8.4724441806407214</v>
      </c>
      <c r="S9" s="224">
        <f>IF(LEN(E9)&gt;3,((IF(VLOOKUP($C9,'Regional Crises'!$B$1:$R$66,17,FALSE)="x","x",IF(VLOOKUP($C9,'Regional Crises'!$B$1:$R$66,17,FALSE)&gt;S$3,0,IF(VLOOKUP($C9,'Regional Crises'!$B$1:$R$66,17,FALSE)&lt;S$4,10,(S$3-VLOOKUP($C9,'Regional Crises'!$B$1:$R$66,17,FALSE))/(S$3-S$4)*10))))),(IF(VLOOKUP($E9,'Country Indicator Data'!$B$4:$N$300,13,FALSE)="x","x",IF(VLOOKUP($E9,'Country Indicator Data'!$B$4:$N$300,13,FALSE)&gt;S$3,0,IF(VLOOKUP($E9,'Country Indicator Data'!$B$4:$N$300,13,FALSE)&lt;S$4,10,(S$3-VLOOKUP($E9,'Country Indicator Data'!$B$4:$N$300,13,FALSE))/(S$3-S$4)*10)))))</f>
        <v>6</v>
      </c>
      <c r="T9" s="224">
        <f>IF(LEN(E9)&gt;3,((IF(VLOOKUP($C9,'Regional Crises'!$B$1:$R$66,14,FALSE)="x","x",IF(VLOOKUP($C9,'Regional Crises'!$B$1:$R$66,14,FALSE)&gt;T$3,0,IF(VLOOKUP($C9,'Regional Crises'!$B$1:$R$66,14,FALSE)&lt;T$4,10,(T$3-VLOOKUP($C9,'Regional Crises'!$B$1:$R$66,14,FALSE))/(T$3-T$4)*10))))),(IF(VLOOKUP($E9,'Country Indicator Data'!$B$4:$N$300,10,FALSE)="x","x",IF(VLOOKUP($E9,'Country Indicator Data'!$B$4:$N$300,10,FALSE)&gt;T$3,0,IF(VLOOKUP($E9,'Country Indicator Data'!$B$4:$N$300,10,FALSE)&lt;T$4,10,(T$3-VLOOKUP($E9,'Country Indicator Data'!$B$4:$N$300,10,FALSE))/(T$3-T$4)*10)))))</f>
        <v>6.7677171999999999</v>
      </c>
      <c r="U9" s="224">
        <f>IF(LEN(E9)&gt;3,((IF(VLOOKUP($C9,'Regional Crises'!$B$1:$R$66,15,FALSE)="x","x",IF(VLOOKUP($C9,'Regional Crises'!$B$1:$R$66,15,FALSE)&gt;U$3,0,IF(VLOOKUP($C9,'Regional Crises'!$B$1:$R$66,15,FALSE)&lt;U$4,10,(U$3-VLOOKUP($C9,'Regional Crises'!$B$1:$R$66,15,FALSE))/(U$3-U$4)*10))))),(IF(VLOOKUP($E9,'Country Indicator Data'!$B$4:$N$300,11,FALSE)="x","x",IF(VLOOKUP($E9,'Country Indicator Data'!$B$4:$N$300,11,FALSE)&gt;U$3,0,IF(VLOOKUP($E9,'Country Indicator Data'!$B$4:$N$300,11,FALSE)&lt;U$4,10,(U$3-VLOOKUP($E9,'Country Indicator Data'!$B$4:$N$300,11,FALSE))/(U$3-U$4)*10)))))</f>
        <v>8.25</v>
      </c>
      <c r="V9" s="224">
        <f>IF(LEN(E9)&gt;3,((IF(VLOOKUP($C9,'Regional Crises'!$B$1:$R$66,16,FALSE)="x","x",IF(VLOOKUP($C9,'Regional Crises'!$B$1:$R$66,16,FALSE)&gt;V$3,0,IF(VLOOKUP($C9,'Regional Crises'!$B$1:$R$66,16,FALSE)&lt;V$4,10,(V$3-VLOOKUP($C9,'Regional Crises'!$B$1:$R$66,16,FALSE))/(V$3-V$4)*10))))),(IF(VLOOKUP($E9,'Country Indicator Data'!$B$4:$N$300,12,FALSE)="x","x",IF(VLOOKUP($E9,'Country Indicator Data'!$B$4:$N$300,12,FALSE)&gt;V$3,0,IF(VLOOKUP($E9,'Country Indicator Data'!$B$4:$N$300,12,FALSE)&lt;V$4,10,(V$3-VLOOKUP($E9,'Country Indicator Data'!$B$4:$N$300,12,FALSE))/(V$3-V$4)*10)))))</f>
        <v>8</v>
      </c>
      <c r="W9" s="224">
        <f t="shared" si="5"/>
        <v>7.2544293</v>
      </c>
      <c r="X9" s="224">
        <f t="shared" si="6"/>
        <v>6.7976785591641908</v>
      </c>
      <c r="Y9" s="150">
        <f>IF('Core Indicators'!FC6="x","x",IF('Core Indicators'!FC6&gt;=5,10,IF('Core Indicators'!FC6&gt;=4,8,IF('Core Indicators'!FC6&gt;=3,6,IF('Core Indicators'!FC6&gt;=2,4,IF('Core Indicators'!FC6&gt;=1,2,0))))))</f>
        <v>10</v>
      </c>
      <c r="Z9" s="224">
        <f t="shared" si="7"/>
        <v>10</v>
      </c>
      <c r="AA9" s="150">
        <f>'Crisis Indicator Data'!Y6</f>
        <v>2</v>
      </c>
      <c r="AB9" s="150">
        <f>'Crisis Indicator Data'!Z6</f>
        <v>3</v>
      </c>
      <c r="AC9" s="150">
        <f>'Crisis Indicator Data'!AA6</f>
        <v>2</v>
      </c>
      <c r="AD9" s="150">
        <f>'Crisis Indicator Data'!AB6</f>
        <v>0</v>
      </c>
      <c r="AE9" s="150">
        <f t="shared" si="8"/>
        <v>6</v>
      </c>
      <c r="AF9" s="150">
        <f>'Crisis Indicator Data'!AC6</f>
        <v>2</v>
      </c>
      <c r="AG9" s="150">
        <f>'Crisis Indicator Data'!AD6</f>
        <v>2</v>
      </c>
      <c r="AH9" s="150">
        <f t="shared" si="9"/>
        <v>8</v>
      </c>
      <c r="AI9" s="150">
        <f>'Crisis Indicator Data'!AE6</f>
        <v>3</v>
      </c>
      <c r="AJ9" s="150">
        <f>'Crisis Indicator Data'!AF6</f>
        <v>1</v>
      </c>
      <c r="AK9" s="150">
        <f>'Crisis Indicator Data'!AG6</f>
        <v>3</v>
      </c>
      <c r="AL9" s="150">
        <f t="shared" si="10"/>
        <v>10</v>
      </c>
      <c r="AM9" s="224">
        <f t="shared" si="11"/>
        <v>8</v>
      </c>
      <c r="AN9" s="224">
        <f t="shared" si="12"/>
        <v>9</v>
      </c>
    </row>
    <row r="10" spans="1:40" ht="13.5" customHeight="1">
      <c r="A10" s="141" t="str">
        <f>'Crisis Indicator Data'!A7</f>
        <v>Multiple crises in Bangladesh</v>
      </c>
      <c r="B10" s="142" t="str">
        <f>'Crisis Indicator Data'!B7</f>
        <v>International Displacement,Floods,Cyclone,Political/economic crisis</v>
      </c>
      <c r="C10" s="142" t="str">
        <f>'Crisis Indicator Data'!C7</f>
        <v>BGD001</v>
      </c>
      <c r="D10" s="142" t="str">
        <f>'Crisis Indicator Data'!D7</f>
        <v>Bangladesh</v>
      </c>
      <c r="E10" s="143" t="str">
        <f>'Crisis Indicator Data'!E7</f>
        <v>BGD</v>
      </c>
      <c r="F10" s="224">
        <f>IF(LEN(E10)&gt;3,(IF(VLOOKUP($C10,'Regional Crises'!$B$1:$R$66,7,FALSE)="x","x",IF(VLOOKUP($C10,'Regional Crises'!$B$1:$R$66,7,FALSE)&gt;$F$3,10,IF(VLOOKUP($C10,'Regional Crises'!$B$1:$R$66,7,FALSE)&lt;F$4,0,($F$3-VLOOKUP($C10,'Regional Crises'!$B$1:$R$66,7,FALSE))/($F$3-$F$4)*10)))),IF(VLOOKUP($E10,'Country Indicator Data'!$B$4:$N$300,3,FALSE)="x","x",IF(VLOOKUP($E10,'Country Indicator Data'!$B$4:$N$300,3,FALSE)&gt;$F$3,10,IF(VLOOKUP($E10,'Country Indicator Data'!$B$4:$N$300,3,FALSE)&lt;$F$4,0,($F$3-VLOOKUP($E10,'Country Indicator Data'!$B$4:$N$300,3,FALSE))/($F$3-$F$4)*10))))</f>
        <v>3.8572791000000004</v>
      </c>
      <c r="G10" s="224">
        <f>IF(LEN(E10)&gt;3,(IF(VLOOKUP($C10,'Regional Crises'!$B$1:$R$66,9,FALSE)="x","x",IF(VLOOKUP($C10,'Regional Crises'!$B$1:$R$66,9,FALSE)&gt;G$3,10,IF(VLOOKUP($C10,'Regional Crises'!$B$1:$R$66,9,FALSE)&lt;G$4,0,(G$3-VLOOKUP($C10,'Regional Crises'!$B$1:$R$66,9,FALSE))/(G$3-G$4)*10)))),IF(VLOOKUP($E10,'Country Indicator Data'!$B$4:$N$300,5,FALSE)="x","x",IF(VLOOKUP($E10,'Country Indicator Data'!$B$4:$N$300,5,FALSE)&gt;G$3,10,IF(VLOOKUP($E10,'Country Indicator Data'!$B$4:$N$300,5,FALSE)&lt;G$4,0,(G$3-VLOOKUP($E10,'Country Indicator Data'!$B$4:$N$300,5,FALSE))/(G$3-G$4)*10))))</f>
        <v>5.28</v>
      </c>
      <c r="H10" s="224">
        <f t="shared" si="0"/>
        <v>4.5686395500000003</v>
      </c>
      <c r="I10" s="224">
        <f>IF(LEN(E10)&gt;3,(IF(VLOOKUP($C10,'Regional Crises'!$B$1:$R$66,6,FALSE)="x","x",IF(VLOOKUP($C10,'Regional Crises'!$B$1:$R$66,6,FALSE)&gt;I$3,10,IF(VLOOKUP($C10,'Regional Crises'!$B$1:$R$66,6,FALSE)&lt;I$4,0,10-(I$3-VLOOKUP($C10,'Regional Crises'!$B$1:$R$66,6,FALSE))/(I$3-I$4)*10)))),IF(VLOOKUP($E10,'Country Indicator Data'!$B$4:$N$300,2,FALSE)="x","x",IF(VLOOKUP($E10,'Country Indicator Data'!$B$4:$N$300,2,FALSE)&gt;I$3,10,IF(VLOOKUP($E10,'Country Indicator Data'!$B$4:$N$300,2,FALSE)&lt;I$4,0,10-(I$3-VLOOKUP($E10,'Country Indicator Data'!$B$4:$N$300,2,FALSE))/(I$3-I$4)*10))))</f>
        <v>1.8887103399999994</v>
      </c>
      <c r="J10" s="224">
        <f>IF(LEN(E10)&gt;3,(IF(VLOOKUP($C10,'Regional Crises'!$B$1:$R$66,8,FALSE)="x","x",IF(VLOOKUP($C10,'Regional Crises'!$B$1:$R$66,8,FALSE)&gt;J$3,10,IF(VLOOKUP($C10,'Regional Crises'!$B$1:$R$66,8,FALSE)&lt;J$4,0,10-(J$3-VLOOKUP($C10,'Regional Crises'!$B$1:$R$66,8,FALSE))/(J$3-J$4)*10)))),IF(VLOOKUP($E10,'Country Indicator Data'!$B$4:$N$300,4,FALSE)="x","x",IF(VLOOKUP($E10,'Country Indicator Data'!$B$4:$N$300,4,FALSE)&gt;J$3,10,IF(VLOOKUP($E10,'Country Indicator Data'!$B$4:$N$300,4,FALSE)&lt;J$4,0,10-(J$3-VLOOKUP($E10,'Country Indicator Data'!$B$4:$N$300,4,FALSE))/(J$3-J$4)*10))))</f>
        <v>1.8666666666666671</v>
      </c>
      <c r="K10" s="224">
        <f t="shared" si="1"/>
        <v>1.8776885033333333</v>
      </c>
      <c r="L10" s="224">
        <f>IF(LEN(E10)&gt;3,(IF(VLOOKUP($C10,'Regional Crises'!$B$1:$R$66,10,FALSE)="x","x",IF(VLOOKUP($C10,'Regional Crises'!$B$1:$R$66,10,FALSE)&gt;L$3,10,IF(VLOOKUP($C10,'Regional Crises'!$B$1:$R$66,10,FALSE)&lt;L$4,0,10-(L$3-VLOOKUP($C10,'Regional Crises'!$B$1:$R$66,10,FALSE))/(L$3-L$4)*10)))),IF(VLOOKUP($E10,'Country Indicator Data'!$B$4:$N$300,6,FALSE)="x","x",IF(VLOOKUP($E10,'Country Indicator Data'!$B$4:$N$300,6,FALSE)&gt;L$3,10,IF(VLOOKUP($E10,'Country Indicator Data'!$B$4:$N$300,6,FALSE)&lt;L$4,0,10-(L$3-VLOOKUP($E10,'Country Indicator Data'!$B$4:$N$300,6,FALSE))/(L$3-L$4)*10))))</f>
        <v>6.4933333333333332</v>
      </c>
      <c r="M10" s="224">
        <f>IF(LEN(E10)&gt;3,(IF(VLOOKUP($C10,'Regional Crises'!$B$1:$R$66,11,FALSE)="x","x",IF(VLOOKUP($C10,'Regional Crises'!$B$1:$R$66,11,FALSE)&gt;M$3,10,IF(VLOOKUP($C10,'Regional Crises'!$B$1:$R$66,11,FALSE)&lt;M$4,0,10-(M$3-VLOOKUP($C10,'Regional Crises'!$B$1:$R$66,11,FALSE))/(M$3-M$4)*10)))),IF(VLOOKUP($E10,'Country Indicator Data'!$B$4:$N$300,7,FALSE)="x","x",IF(VLOOKUP($E10,'Country Indicator Data'!$B$4:$N$300,7,FALSE)&gt;M$3,10,IF(VLOOKUP($E10,'Country Indicator Data'!$B$4:$N$300,7,FALSE)&lt;M$4,0,10-(M$3-VLOOKUP($E10,'Country Indicator Data'!$B$4:$N$300,7,FALSE))/(M$3-M$4)*10))))</f>
        <v>1.4749999999999996</v>
      </c>
      <c r="N10" s="224">
        <f t="shared" si="2"/>
        <v>3.9841666666666664</v>
      </c>
      <c r="O10" s="224">
        <f t="shared" si="3"/>
        <v>3.4768315733333335</v>
      </c>
      <c r="P10" s="224">
        <f>IF(LEN(E10)&gt;3,(IF(VLOOKUP($C10,'Regional Crises'!$B$1:$R$69,12,FALSE)="x","x",IF(VLOOKUP($C10,'Regional Crises'!$B$1:$R$69,12,FALSE)&gt;P$3,10,IF(VLOOKUP($C10,'Regional Crises'!$B$1:$R$69,12,FALSE)&lt;P$4,0,(P$3-VLOOKUP($C10,'Regional Crises'!$B$1:$R$69,12,FALSE))/(P$3-P$4)*10)))),IF(VLOOKUP($E10,'Country Indicator Data'!$B$4:$I$300,8,FALSE)="x","x",IF(VLOOKUP($E10,'Country Indicator Data'!$B$4:$I$300,8,FALSE)&gt;P$3,10,IF(VLOOKUP($E10,'Country Indicator Data'!$B$4:$I$300,8,FALSE)&lt;P$4,0,10-(P$3-VLOOKUP($E10,'Country Indicator Data'!$B$4:$I$300,8,FALSE))/(P$3-P$4)*10))))</f>
        <v>5.5649999999999995</v>
      </c>
      <c r="Q10" s="224">
        <f>IF(LEN(E10)&gt;3,((IF(VLOOKUP($C10,'Regional Crises'!$B$1:$R$66,13,FALSE)="x","x",IF(VLOOKUP($C10,'Regional Crises'!$B$1:$R$66,13,FALSE)&gt;Q$3,10,IF(VLOOKUP($C10,'Regional Crises'!$B$1:$R$66,13,FALSE)&lt;Q$4,0,10-(LOG(Q$3)-LOG(VLOOKUP($C10,'Regional Crises'!$B$1:$R$66,13,FALSE)))/(LOG(Q$3)-LOG(Q$4))*10))))),(IF(VLOOKUP($E10,'Country Indicator Data'!$B$4:$N$300,9,FALSE)="x","x",IF(VLOOKUP($E10,'Country Indicator Data'!$B$4:$N$300,9,FALSE)&gt;Q$3,10,IF(VLOOKUP($E10,'Country Indicator Data'!$B$4:$N$300,9,FALSE)&lt;Q$4,0,10-(LOG(Q$3)-LOG(VLOOKUP($E10,'Country Indicator Data'!$B$4:$N$300,9,FALSE)))/(LOG(Q$3)-LOG(Q$4))*10)))))</f>
        <v>2.2379180746930292</v>
      </c>
      <c r="R10" s="224">
        <f t="shared" si="4"/>
        <v>3.9014590373465143</v>
      </c>
      <c r="S10" s="224">
        <f>IF(LEN(E10)&gt;3,((IF(VLOOKUP($C10,'Regional Crises'!$B$1:$R$66,17,FALSE)="x","x",IF(VLOOKUP($C10,'Regional Crises'!$B$1:$R$66,17,FALSE)&gt;S$3,0,IF(VLOOKUP($C10,'Regional Crises'!$B$1:$R$66,17,FALSE)&lt;S$4,10,(S$3-VLOOKUP($C10,'Regional Crises'!$B$1:$R$66,17,FALSE))/(S$3-S$4)*10))))),(IF(VLOOKUP($E10,'Country Indicator Data'!$B$4:$N$300,13,FALSE)="x","x",IF(VLOOKUP($E10,'Country Indicator Data'!$B$4:$N$300,13,FALSE)&gt;S$3,0,IF(VLOOKUP($E10,'Country Indicator Data'!$B$4:$N$300,13,FALSE)&lt;S$4,10,(S$3-VLOOKUP($E10,'Country Indicator Data'!$B$4:$N$300,13,FALSE))/(S$3-S$4)*10)))))</f>
        <v>7.6</v>
      </c>
      <c r="T10" s="224">
        <f>IF(LEN(E10)&gt;3,((IF(VLOOKUP($C10,'Regional Crises'!$B$1:$R$66,14,FALSE)="x","x",IF(VLOOKUP($C10,'Regional Crises'!$B$1:$R$66,14,FALSE)&gt;T$3,0,IF(VLOOKUP($C10,'Regional Crises'!$B$1:$R$66,14,FALSE)&lt;T$4,10,(T$3-VLOOKUP($C10,'Regional Crises'!$B$1:$R$66,14,FALSE))/(T$3-T$4)*10))))),(IF(VLOOKUP($E10,'Country Indicator Data'!$B$4:$N$300,10,FALSE)="x","x",IF(VLOOKUP($E10,'Country Indicator Data'!$B$4:$N$300,10,FALSE)&gt;T$3,0,IF(VLOOKUP($E10,'Country Indicator Data'!$B$4:$N$300,10,FALSE)&lt;T$4,10,(T$3-VLOOKUP($E10,'Country Indicator Data'!$B$4:$N$300,10,FALSE))/(T$3-T$4)*10)))))</f>
        <v>6.9201188</v>
      </c>
      <c r="U10" s="224">
        <f>IF(LEN(E10)&gt;3,((IF(VLOOKUP($C10,'Regional Crises'!$B$1:$R$66,15,FALSE)="x","x",IF(VLOOKUP($C10,'Regional Crises'!$B$1:$R$66,15,FALSE)&gt;U$3,0,IF(VLOOKUP($C10,'Regional Crises'!$B$1:$R$66,15,FALSE)&lt;U$4,10,(U$3-VLOOKUP($C10,'Regional Crises'!$B$1:$R$66,15,FALSE))/(U$3-U$4)*10))))),(IF(VLOOKUP($E10,'Country Indicator Data'!$B$4:$N$300,11,FALSE)="x","x",IF(VLOOKUP($E10,'Country Indicator Data'!$B$4:$N$300,11,FALSE)&gt;U$3,0,IF(VLOOKUP($E10,'Country Indicator Data'!$B$4:$N$300,11,FALSE)&lt;U$4,10,(U$3-VLOOKUP($E10,'Country Indicator Data'!$B$4:$N$300,11,FALSE))/(U$3-U$4)*10)))))</f>
        <v>6</v>
      </c>
      <c r="V10" s="224">
        <f>IF(LEN(E10)&gt;3,((IF(VLOOKUP($C10,'Regional Crises'!$B$1:$R$66,16,FALSE)="x","x",IF(VLOOKUP($C10,'Regional Crises'!$B$1:$R$66,16,FALSE)&gt;V$3,0,IF(VLOOKUP($C10,'Regional Crises'!$B$1:$R$66,16,FALSE)&lt;V$4,10,(V$3-VLOOKUP($C10,'Regional Crises'!$B$1:$R$66,16,FALSE))/(V$3-V$4)*10))))),(IF(VLOOKUP($E10,'Country Indicator Data'!$B$4:$N$300,12,FALSE)="x","x",IF(VLOOKUP($E10,'Country Indicator Data'!$B$4:$N$300,12,FALSE)&gt;V$3,0,IF(VLOOKUP($E10,'Country Indicator Data'!$B$4:$N$300,12,FALSE)&lt;V$4,10,(V$3-VLOOKUP($E10,'Country Indicator Data'!$B$4:$N$300,12,FALSE))/(V$3-V$4)*10)))))</f>
        <v>5.6000000000000005</v>
      </c>
      <c r="W10" s="224">
        <f t="shared" si="5"/>
        <v>6.5300297</v>
      </c>
      <c r="X10" s="224">
        <f t="shared" si="6"/>
        <v>4.6361067702266157</v>
      </c>
      <c r="Y10" s="150">
        <f>IF('Core Indicators'!FC7="x","x",IF('Core Indicators'!FC7&gt;=5,10,IF('Core Indicators'!FC7&gt;=4,8,IF('Core Indicators'!FC7&gt;=3,6,IF('Core Indicators'!FC7&gt;=2,4,IF('Core Indicators'!FC7&gt;=1,2,0))))))</f>
        <v>6</v>
      </c>
      <c r="Z10" s="224">
        <f t="shared" si="7"/>
        <v>6</v>
      </c>
      <c r="AA10" s="150">
        <f>'Crisis Indicator Data'!Y7</f>
        <v>1</v>
      </c>
      <c r="AB10" s="150">
        <f>'Crisis Indicator Data'!Z7</f>
        <v>0</v>
      </c>
      <c r="AC10" s="150">
        <f>'Crisis Indicator Data'!AA7</f>
        <v>2</v>
      </c>
      <c r="AD10" s="150">
        <f>'Crisis Indicator Data'!AB7</f>
        <v>0</v>
      </c>
      <c r="AE10" s="150">
        <f t="shared" si="8"/>
        <v>4</v>
      </c>
      <c r="AF10" s="150">
        <f>'Crisis Indicator Data'!AC7</f>
        <v>0</v>
      </c>
      <c r="AG10" s="150">
        <f>'Crisis Indicator Data'!AD7</f>
        <v>2</v>
      </c>
      <c r="AH10" s="150">
        <f t="shared" si="9"/>
        <v>4</v>
      </c>
      <c r="AI10" s="150">
        <f>'Crisis Indicator Data'!AE7</f>
        <v>1</v>
      </c>
      <c r="AJ10" s="150">
        <f>'Crisis Indicator Data'!AF7</f>
        <v>1</v>
      </c>
      <c r="AK10" s="150">
        <f>'Crisis Indicator Data'!AG7</f>
        <v>2</v>
      </c>
      <c r="AL10" s="150">
        <f t="shared" si="10"/>
        <v>6</v>
      </c>
      <c r="AM10" s="224">
        <f t="shared" si="11"/>
        <v>5</v>
      </c>
      <c r="AN10" s="224">
        <f t="shared" si="12"/>
        <v>5.5</v>
      </c>
    </row>
    <row r="11" spans="1:40" ht="13.5" customHeight="1">
      <c r="A11" s="141" t="str">
        <f>'Crisis Indicator Data'!A8</f>
        <v>Displacement of Rohingyas to Bangladesh</v>
      </c>
      <c r="B11" s="142" t="str">
        <f>'Crisis Indicator Data'!B8</f>
        <v>International Displacement</v>
      </c>
      <c r="C11" s="142" t="str">
        <f>'Crisis Indicator Data'!C8</f>
        <v>BGD002</v>
      </c>
      <c r="D11" s="142" t="str">
        <f>'Crisis Indicator Data'!D8</f>
        <v>Bangladesh</v>
      </c>
      <c r="E11" s="143" t="str">
        <f>'Crisis Indicator Data'!E8</f>
        <v>BGD</v>
      </c>
      <c r="F11" s="224">
        <f>IF(LEN(E11)&gt;3,(IF(VLOOKUP($C11,'Regional Crises'!$B$1:$R$66,7,FALSE)="x","x",IF(VLOOKUP($C11,'Regional Crises'!$B$1:$R$66,7,FALSE)&gt;$F$3,10,IF(VLOOKUP($C11,'Regional Crises'!$B$1:$R$66,7,FALSE)&lt;F$4,0,($F$3-VLOOKUP($C11,'Regional Crises'!$B$1:$R$66,7,FALSE))/($F$3-$F$4)*10)))),IF(VLOOKUP($E11,'Country Indicator Data'!$B$4:$N$300,3,FALSE)="x","x",IF(VLOOKUP($E11,'Country Indicator Data'!$B$4:$N$300,3,FALSE)&gt;$F$3,10,IF(VLOOKUP($E11,'Country Indicator Data'!$B$4:$N$300,3,FALSE)&lt;$F$4,0,($F$3-VLOOKUP($E11,'Country Indicator Data'!$B$4:$N$300,3,FALSE))/($F$3-$F$4)*10))))</f>
        <v>3.8572791000000004</v>
      </c>
      <c r="G11" s="224">
        <f>IF(LEN(E11)&gt;3,(IF(VLOOKUP($C11,'Regional Crises'!$B$1:$R$66,9,FALSE)="x","x",IF(VLOOKUP($C11,'Regional Crises'!$B$1:$R$66,9,FALSE)&gt;G$3,10,IF(VLOOKUP($C11,'Regional Crises'!$B$1:$R$66,9,FALSE)&lt;G$4,0,(G$3-VLOOKUP($C11,'Regional Crises'!$B$1:$R$66,9,FALSE))/(G$3-G$4)*10)))),IF(VLOOKUP($E11,'Country Indicator Data'!$B$4:$N$300,5,FALSE)="x","x",IF(VLOOKUP($E11,'Country Indicator Data'!$B$4:$N$300,5,FALSE)&gt;G$3,10,IF(VLOOKUP($E11,'Country Indicator Data'!$B$4:$N$300,5,FALSE)&lt;G$4,0,(G$3-VLOOKUP($E11,'Country Indicator Data'!$B$4:$N$300,5,FALSE))/(G$3-G$4)*10))))</f>
        <v>5.28</v>
      </c>
      <c r="H11" s="224">
        <f t="shared" si="0"/>
        <v>4.5686395500000003</v>
      </c>
      <c r="I11" s="224">
        <f>IF(LEN(E11)&gt;3,(IF(VLOOKUP($C11,'Regional Crises'!$B$1:$R$66,6,FALSE)="x","x",IF(VLOOKUP($C11,'Regional Crises'!$B$1:$R$66,6,FALSE)&gt;I$3,10,IF(VLOOKUP($C11,'Regional Crises'!$B$1:$R$66,6,FALSE)&lt;I$4,0,10-(I$3-VLOOKUP($C11,'Regional Crises'!$B$1:$R$66,6,FALSE))/(I$3-I$4)*10)))),IF(VLOOKUP($E11,'Country Indicator Data'!$B$4:$N$300,2,FALSE)="x","x",IF(VLOOKUP($E11,'Country Indicator Data'!$B$4:$N$300,2,FALSE)&gt;I$3,10,IF(VLOOKUP($E11,'Country Indicator Data'!$B$4:$N$300,2,FALSE)&lt;I$4,0,10-(I$3-VLOOKUP($E11,'Country Indicator Data'!$B$4:$N$300,2,FALSE))/(I$3-I$4)*10))))</f>
        <v>1.8887103399999994</v>
      </c>
      <c r="J11" s="224">
        <f>IF(LEN(E11)&gt;3,(IF(VLOOKUP($C11,'Regional Crises'!$B$1:$R$66,8,FALSE)="x","x",IF(VLOOKUP($C11,'Regional Crises'!$B$1:$R$66,8,FALSE)&gt;J$3,10,IF(VLOOKUP($C11,'Regional Crises'!$B$1:$R$66,8,FALSE)&lt;J$4,0,10-(J$3-VLOOKUP($C11,'Regional Crises'!$B$1:$R$66,8,FALSE))/(J$3-J$4)*10)))),IF(VLOOKUP($E11,'Country Indicator Data'!$B$4:$N$300,4,FALSE)="x","x",IF(VLOOKUP($E11,'Country Indicator Data'!$B$4:$N$300,4,FALSE)&gt;J$3,10,IF(VLOOKUP($E11,'Country Indicator Data'!$B$4:$N$300,4,FALSE)&lt;J$4,0,10-(J$3-VLOOKUP($E11,'Country Indicator Data'!$B$4:$N$300,4,FALSE))/(J$3-J$4)*10))))</f>
        <v>1.8666666666666671</v>
      </c>
      <c r="K11" s="224">
        <f t="shared" si="1"/>
        <v>1.8776885033333333</v>
      </c>
      <c r="L11" s="224">
        <f>IF(LEN(E11)&gt;3,(IF(VLOOKUP($C11,'Regional Crises'!$B$1:$R$66,10,FALSE)="x","x",IF(VLOOKUP($C11,'Regional Crises'!$B$1:$R$66,10,FALSE)&gt;L$3,10,IF(VLOOKUP($C11,'Regional Crises'!$B$1:$R$66,10,FALSE)&lt;L$4,0,10-(L$3-VLOOKUP($C11,'Regional Crises'!$B$1:$R$66,10,FALSE))/(L$3-L$4)*10)))),IF(VLOOKUP($E11,'Country Indicator Data'!$B$4:$N$300,6,FALSE)="x","x",IF(VLOOKUP($E11,'Country Indicator Data'!$B$4:$N$300,6,FALSE)&gt;L$3,10,IF(VLOOKUP($E11,'Country Indicator Data'!$B$4:$N$300,6,FALSE)&lt;L$4,0,10-(L$3-VLOOKUP($E11,'Country Indicator Data'!$B$4:$N$300,6,FALSE))/(L$3-L$4)*10))))</f>
        <v>6.4933333333333332</v>
      </c>
      <c r="M11" s="224">
        <f>IF(LEN(E11)&gt;3,(IF(VLOOKUP($C11,'Regional Crises'!$B$1:$R$66,11,FALSE)="x","x",IF(VLOOKUP($C11,'Regional Crises'!$B$1:$R$66,11,FALSE)&gt;M$3,10,IF(VLOOKUP($C11,'Regional Crises'!$B$1:$R$66,11,FALSE)&lt;M$4,0,10-(M$3-VLOOKUP($C11,'Regional Crises'!$B$1:$R$66,11,FALSE))/(M$3-M$4)*10)))),IF(VLOOKUP($E11,'Country Indicator Data'!$B$4:$N$300,7,FALSE)="x","x",IF(VLOOKUP($E11,'Country Indicator Data'!$B$4:$N$300,7,FALSE)&gt;M$3,10,IF(VLOOKUP($E11,'Country Indicator Data'!$B$4:$N$300,7,FALSE)&lt;M$4,0,10-(M$3-VLOOKUP($E11,'Country Indicator Data'!$B$4:$N$300,7,FALSE))/(M$3-M$4)*10))))</f>
        <v>1.4749999999999996</v>
      </c>
      <c r="N11" s="224">
        <f t="shared" si="2"/>
        <v>3.9841666666666664</v>
      </c>
      <c r="O11" s="224">
        <f t="shared" si="3"/>
        <v>3.4768315733333335</v>
      </c>
      <c r="P11" s="224">
        <f>IF(LEN(E11)&gt;3,(IF(VLOOKUP($C11,'Regional Crises'!$B$1:$R$69,12,FALSE)="x","x",IF(VLOOKUP($C11,'Regional Crises'!$B$1:$R$69,12,FALSE)&gt;P$3,10,IF(VLOOKUP($C11,'Regional Crises'!$B$1:$R$69,12,FALSE)&lt;P$4,0,(P$3-VLOOKUP($C11,'Regional Crises'!$B$1:$R$69,12,FALSE))/(P$3-P$4)*10)))),IF(VLOOKUP($E11,'Country Indicator Data'!$B$4:$I$300,8,FALSE)="x","x",IF(VLOOKUP($E11,'Country Indicator Data'!$B$4:$I$300,8,FALSE)&gt;P$3,10,IF(VLOOKUP($E11,'Country Indicator Data'!$B$4:$I$300,8,FALSE)&lt;P$4,0,10-(P$3-VLOOKUP($E11,'Country Indicator Data'!$B$4:$I$300,8,FALSE))/(P$3-P$4)*10))))</f>
        <v>5.5649999999999995</v>
      </c>
      <c r="Q11" s="224">
        <f>IF(LEN(E11)&gt;3,((IF(VLOOKUP($C11,'Regional Crises'!$B$1:$R$66,13,FALSE)="x","x",IF(VLOOKUP($C11,'Regional Crises'!$B$1:$R$66,13,FALSE)&gt;Q$3,10,IF(VLOOKUP($C11,'Regional Crises'!$B$1:$R$66,13,FALSE)&lt;Q$4,0,10-(LOG(Q$3)-LOG(VLOOKUP($C11,'Regional Crises'!$B$1:$R$66,13,FALSE)))/(LOG(Q$3)-LOG(Q$4))*10))))),(IF(VLOOKUP($E11,'Country Indicator Data'!$B$4:$N$300,9,FALSE)="x","x",IF(VLOOKUP($E11,'Country Indicator Data'!$B$4:$N$300,9,FALSE)&gt;Q$3,10,IF(VLOOKUP($E11,'Country Indicator Data'!$B$4:$N$300,9,FALSE)&lt;Q$4,0,10-(LOG(Q$3)-LOG(VLOOKUP($E11,'Country Indicator Data'!$B$4:$N$300,9,FALSE)))/(LOG(Q$3)-LOG(Q$4))*10)))))</f>
        <v>2.2379180746930292</v>
      </c>
      <c r="R11" s="224">
        <f t="shared" si="4"/>
        <v>3.9014590373465143</v>
      </c>
      <c r="S11" s="224">
        <f>IF(LEN(E11)&gt;3,((IF(VLOOKUP($C11,'Regional Crises'!$B$1:$R$66,17,FALSE)="x","x",IF(VLOOKUP($C11,'Regional Crises'!$B$1:$R$66,17,FALSE)&gt;S$3,0,IF(VLOOKUP($C11,'Regional Crises'!$B$1:$R$66,17,FALSE)&lt;S$4,10,(S$3-VLOOKUP($C11,'Regional Crises'!$B$1:$R$66,17,FALSE))/(S$3-S$4)*10))))),(IF(VLOOKUP($E11,'Country Indicator Data'!$B$4:$N$300,13,FALSE)="x","x",IF(VLOOKUP($E11,'Country Indicator Data'!$B$4:$N$300,13,FALSE)&gt;S$3,0,IF(VLOOKUP($E11,'Country Indicator Data'!$B$4:$N$300,13,FALSE)&lt;S$4,10,(S$3-VLOOKUP($E11,'Country Indicator Data'!$B$4:$N$300,13,FALSE))/(S$3-S$4)*10)))))</f>
        <v>7.6</v>
      </c>
      <c r="T11" s="224">
        <f>IF(LEN(E11)&gt;3,((IF(VLOOKUP($C11,'Regional Crises'!$B$1:$R$66,14,FALSE)="x","x",IF(VLOOKUP($C11,'Regional Crises'!$B$1:$R$66,14,FALSE)&gt;T$3,0,IF(VLOOKUP($C11,'Regional Crises'!$B$1:$R$66,14,FALSE)&lt;T$4,10,(T$3-VLOOKUP($C11,'Regional Crises'!$B$1:$R$66,14,FALSE))/(T$3-T$4)*10))))),(IF(VLOOKUP($E11,'Country Indicator Data'!$B$4:$N$300,10,FALSE)="x","x",IF(VLOOKUP($E11,'Country Indicator Data'!$B$4:$N$300,10,FALSE)&gt;T$3,0,IF(VLOOKUP($E11,'Country Indicator Data'!$B$4:$N$300,10,FALSE)&lt;T$4,10,(T$3-VLOOKUP($E11,'Country Indicator Data'!$B$4:$N$300,10,FALSE))/(T$3-T$4)*10)))))</f>
        <v>6.9201188</v>
      </c>
      <c r="U11" s="224">
        <f>IF(LEN(E11)&gt;3,((IF(VLOOKUP($C11,'Regional Crises'!$B$1:$R$66,15,FALSE)="x","x",IF(VLOOKUP($C11,'Regional Crises'!$B$1:$R$66,15,FALSE)&gt;U$3,0,IF(VLOOKUP($C11,'Regional Crises'!$B$1:$R$66,15,FALSE)&lt;U$4,10,(U$3-VLOOKUP($C11,'Regional Crises'!$B$1:$R$66,15,FALSE))/(U$3-U$4)*10))))),(IF(VLOOKUP($E11,'Country Indicator Data'!$B$4:$N$300,11,FALSE)="x","x",IF(VLOOKUP($E11,'Country Indicator Data'!$B$4:$N$300,11,FALSE)&gt;U$3,0,IF(VLOOKUP($E11,'Country Indicator Data'!$B$4:$N$300,11,FALSE)&lt;U$4,10,(U$3-VLOOKUP($E11,'Country Indicator Data'!$B$4:$N$300,11,FALSE))/(U$3-U$4)*10)))))</f>
        <v>6</v>
      </c>
      <c r="V11" s="224">
        <f>IF(LEN(E11)&gt;3,((IF(VLOOKUP($C11,'Regional Crises'!$B$1:$R$66,16,FALSE)="x","x",IF(VLOOKUP($C11,'Regional Crises'!$B$1:$R$66,16,FALSE)&gt;V$3,0,IF(VLOOKUP($C11,'Regional Crises'!$B$1:$R$66,16,FALSE)&lt;V$4,10,(V$3-VLOOKUP($C11,'Regional Crises'!$B$1:$R$66,16,FALSE))/(V$3-V$4)*10))))),(IF(VLOOKUP($E11,'Country Indicator Data'!$B$4:$N$300,12,FALSE)="x","x",IF(VLOOKUP($E11,'Country Indicator Data'!$B$4:$N$300,12,FALSE)&gt;V$3,0,IF(VLOOKUP($E11,'Country Indicator Data'!$B$4:$N$300,12,FALSE)&lt;V$4,10,(V$3-VLOOKUP($E11,'Country Indicator Data'!$B$4:$N$300,12,FALSE))/(V$3-V$4)*10)))))</f>
        <v>5.6000000000000005</v>
      </c>
      <c r="W11" s="224">
        <f t="shared" si="5"/>
        <v>6.5300297</v>
      </c>
      <c r="X11" s="224">
        <f t="shared" si="6"/>
        <v>4.6361067702266157</v>
      </c>
      <c r="Y11" s="150">
        <f>IF('Core Indicators'!FC8="x","x",IF('Core Indicators'!FC8&gt;=5,10,IF('Core Indicators'!FC8&gt;=4,8,IF('Core Indicators'!FC8&gt;=3,6,IF('Core Indicators'!FC8&gt;=2,4,IF('Core Indicators'!FC8&gt;=1,2,0))))))</f>
        <v>4</v>
      </c>
      <c r="Z11" s="224">
        <f t="shared" si="7"/>
        <v>4</v>
      </c>
      <c r="AA11" s="150">
        <f>'Crisis Indicator Data'!Y8</f>
        <v>1</v>
      </c>
      <c r="AB11" s="150">
        <f>'Crisis Indicator Data'!Z8</f>
        <v>0</v>
      </c>
      <c r="AC11" s="150">
        <f>'Crisis Indicator Data'!AA8</f>
        <v>2</v>
      </c>
      <c r="AD11" s="150">
        <f>'Crisis Indicator Data'!AB8</f>
        <v>0</v>
      </c>
      <c r="AE11" s="150">
        <f t="shared" si="8"/>
        <v>4</v>
      </c>
      <c r="AF11" s="150">
        <f>'Crisis Indicator Data'!AC8</f>
        <v>0</v>
      </c>
      <c r="AG11" s="150">
        <f>'Crisis Indicator Data'!AD8</f>
        <v>2</v>
      </c>
      <c r="AH11" s="150">
        <f t="shared" si="9"/>
        <v>4</v>
      </c>
      <c r="AI11" s="150">
        <f>'Crisis Indicator Data'!AE8</f>
        <v>1</v>
      </c>
      <c r="AJ11" s="150">
        <f>'Crisis Indicator Data'!AF8</f>
        <v>1</v>
      </c>
      <c r="AK11" s="150">
        <f>'Crisis Indicator Data'!AG8</f>
        <v>1</v>
      </c>
      <c r="AL11" s="150">
        <f t="shared" si="10"/>
        <v>6</v>
      </c>
      <c r="AM11" s="224">
        <f t="shared" si="11"/>
        <v>5</v>
      </c>
      <c r="AN11" s="224">
        <f t="shared" si="12"/>
        <v>4.5</v>
      </c>
    </row>
    <row r="12" spans="1:40" ht="13.5" customHeight="1">
      <c r="A12" s="141" t="str">
        <f>'Crisis Indicator Data'!A9</f>
        <v>Climatic shocks and political/economic crisis in Bangladesh</v>
      </c>
      <c r="B12" s="142" t="str">
        <f>'Crisis Indicator Data'!B9</f>
        <v>Cyclone,Floods,Political/economic crisis</v>
      </c>
      <c r="C12" s="142" t="str">
        <f>'Crisis Indicator Data'!C9</f>
        <v>BGD012</v>
      </c>
      <c r="D12" s="142" t="str">
        <f>'Crisis Indicator Data'!D9</f>
        <v>Bangladesh</v>
      </c>
      <c r="E12" s="143" t="str">
        <f>'Crisis Indicator Data'!E9</f>
        <v>BGD</v>
      </c>
      <c r="F12" s="224">
        <f>IF(LEN(E12)&gt;3,(IF(VLOOKUP($C12,'Regional Crises'!$B$1:$R$66,7,FALSE)="x","x",IF(VLOOKUP($C12,'Regional Crises'!$B$1:$R$66,7,FALSE)&gt;$F$3,10,IF(VLOOKUP($C12,'Regional Crises'!$B$1:$R$66,7,FALSE)&lt;F$4,0,($F$3-VLOOKUP($C12,'Regional Crises'!$B$1:$R$66,7,FALSE))/($F$3-$F$4)*10)))),IF(VLOOKUP($E12,'Country Indicator Data'!$B$4:$N$300,3,FALSE)="x","x",IF(VLOOKUP($E12,'Country Indicator Data'!$B$4:$N$300,3,FALSE)&gt;$F$3,10,IF(VLOOKUP($E12,'Country Indicator Data'!$B$4:$N$300,3,FALSE)&lt;$F$4,0,($F$3-VLOOKUP($E12,'Country Indicator Data'!$B$4:$N$300,3,FALSE))/($F$3-$F$4)*10))))</f>
        <v>3.8572791000000004</v>
      </c>
      <c r="G12" s="224">
        <f>IF(LEN(E12)&gt;3,(IF(VLOOKUP($C12,'Regional Crises'!$B$1:$R$66,9,FALSE)="x","x",IF(VLOOKUP($C12,'Regional Crises'!$B$1:$R$66,9,FALSE)&gt;G$3,10,IF(VLOOKUP($C12,'Regional Crises'!$B$1:$R$66,9,FALSE)&lt;G$4,0,(G$3-VLOOKUP($C12,'Regional Crises'!$B$1:$R$66,9,FALSE))/(G$3-G$4)*10)))),IF(VLOOKUP($E12,'Country Indicator Data'!$B$4:$N$300,5,FALSE)="x","x",IF(VLOOKUP($E12,'Country Indicator Data'!$B$4:$N$300,5,FALSE)&gt;G$3,10,IF(VLOOKUP($E12,'Country Indicator Data'!$B$4:$N$300,5,FALSE)&lt;G$4,0,(G$3-VLOOKUP($E12,'Country Indicator Data'!$B$4:$N$300,5,FALSE))/(G$3-G$4)*10))))</f>
        <v>5.28</v>
      </c>
      <c r="H12" s="224">
        <f t="shared" si="0"/>
        <v>4.5686395500000003</v>
      </c>
      <c r="I12" s="224">
        <f>IF(LEN(E12)&gt;3,(IF(VLOOKUP($C12,'Regional Crises'!$B$1:$R$66,6,FALSE)="x","x",IF(VLOOKUP($C12,'Regional Crises'!$B$1:$R$66,6,FALSE)&gt;I$3,10,IF(VLOOKUP($C12,'Regional Crises'!$B$1:$R$66,6,FALSE)&lt;I$4,0,10-(I$3-VLOOKUP($C12,'Regional Crises'!$B$1:$R$66,6,FALSE))/(I$3-I$4)*10)))),IF(VLOOKUP($E12,'Country Indicator Data'!$B$4:$N$300,2,FALSE)="x","x",IF(VLOOKUP($E12,'Country Indicator Data'!$B$4:$N$300,2,FALSE)&gt;I$3,10,IF(VLOOKUP($E12,'Country Indicator Data'!$B$4:$N$300,2,FALSE)&lt;I$4,0,10-(I$3-VLOOKUP($E12,'Country Indicator Data'!$B$4:$N$300,2,FALSE))/(I$3-I$4)*10))))</f>
        <v>1.8887103399999994</v>
      </c>
      <c r="J12" s="224">
        <f>IF(LEN(E12)&gt;3,(IF(VLOOKUP($C12,'Regional Crises'!$B$1:$R$66,8,FALSE)="x","x",IF(VLOOKUP($C12,'Regional Crises'!$B$1:$R$66,8,FALSE)&gt;J$3,10,IF(VLOOKUP($C12,'Regional Crises'!$B$1:$R$66,8,FALSE)&lt;J$4,0,10-(J$3-VLOOKUP($C12,'Regional Crises'!$B$1:$R$66,8,FALSE))/(J$3-J$4)*10)))),IF(VLOOKUP($E12,'Country Indicator Data'!$B$4:$N$300,4,FALSE)="x","x",IF(VLOOKUP($E12,'Country Indicator Data'!$B$4:$N$300,4,FALSE)&gt;J$3,10,IF(VLOOKUP($E12,'Country Indicator Data'!$B$4:$N$300,4,FALSE)&lt;J$4,0,10-(J$3-VLOOKUP($E12,'Country Indicator Data'!$B$4:$N$300,4,FALSE))/(J$3-J$4)*10))))</f>
        <v>1.8666666666666671</v>
      </c>
      <c r="K12" s="224">
        <f t="shared" si="1"/>
        <v>1.8776885033333333</v>
      </c>
      <c r="L12" s="224">
        <f>IF(LEN(E12)&gt;3,(IF(VLOOKUP($C12,'Regional Crises'!$B$1:$R$66,10,FALSE)="x","x",IF(VLOOKUP($C12,'Regional Crises'!$B$1:$R$66,10,FALSE)&gt;L$3,10,IF(VLOOKUP($C12,'Regional Crises'!$B$1:$R$66,10,FALSE)&lt;L$4,0,10-(L$3-VLOOKUP($C12,'Regional Crises'!$B$1:$R$66,10,FALSE))/(L$3-L$4)*10)))),IF(VLOOKUP($E12,'Country Indicator Data'!$B$4:$N$300,6,FALSE)="x","x",IF(VLOOKUP($E12,'Country Indicator Data'!$B$4:$N$300,6,FALSE)&gt;L$3,10,IF(VLOOKUP($E12,'Country Indicator Data'!$B$4:$N$300,6,FALSE)&lt;L$4,0,10-(L$3-VLOOKUP($E12,'Country Indicator Data'!$B$4:$N$300,6,FALSE))/(L$3-L$4)*10))))</f>
        <v>6.4933333333333332</v>
      </c>
      <c r="M12" s="224">
        <f>IF(LEN(E12)&gt;3,(IF(VLOOKUP($C12,'Regional Crises'!$B$1:$R$66,11,FALSE)="x","x",IF(VLOOKUP($C12,'Regional Crises'!$B$1:$R$66,11,FALSE)&gt;M$3,10,IF(VLOOKUP($C12,'Regional Crises'!$B$1:$R$66,11,FALSE)&lt;M$4,0,10-(M$3-VLOOKUP($C12,'Regional Crises'!$B$1:$R$66,11,FALSE))/(M$3-M$4)*10)))),IF(VLOOKUP($E12,'Country Indicator Data'!$B$4:$N$300,7,FALSE)="x","x",IF(VLOOKUP($E12,'Country Indicator Data'!$B$4:$N$300,7,FALSE)&gt;M$3,10,IF(VLOOKUP($E12,'Country Indicator Data'!$B$4:$N$300,7,FALSE)&lt;M$4,0,10-(M$3-VLOOKUP($E12,'Country Indicator Data'!$B$4:$N$300,7,FALSE))/(M$3-M$4)*10))))</f>
        <v>1.4749999999999996</v>
      </c>
      <c r="N12" s="224">
        <f t="shared" si="2"/>
        <v>3.9841666666666664</v>
      </c>
      <c r="O12" s="224">
        <f t="shared" si="3"/>
        <v>3.4768315733333335</v>
      </c>
      <c r="P12" s="224">
        <f>IF(LEN(E12)&gt;3,(IF(VLOOKUP($C12,'Regional Crises'!$B$1:$R$69,12,FALSE)="x","x",IF(VLOOKUP($C12,'Regional Crises'!$B$1:$R$69,12,FALSE)&gt;P$3,10,IF(VLOOKUP($C12,'Regional Crises'!$B$1:$R$69,12,FALSE)&lt;P$4,0,(P$3-VLOOKUP($C12,'Regional Crises'!$B$1:$R$69,12,FALSE))/(P$3-P$4)*10)))),IF(VLOOKUP($E12,'Country Indicator Data'!$B$4:$I$300,8,FALSE)="x","x",IF(VLOOKUP($E12,'Country Indicator Data'!$B$4:$I$300,8,FALSE)&gt;P$3,10,IF(VLOOKUP($E12,'Country Indicator Data'!$B$4:$I$300,8,FALSE)&lt;P$4,0,10-(P$3-VLOOKUP($E12,'Country Indicator Data'!$B$4:$I$300,8,FALSE))/(P$3-P$4)*10))))</f>
        <v>5.5649999999999995</v>
      </c>
      <c r="Q12" s="224">
        <f>IF(LEN(E12)&gt;3,((IF(VLOOKUP($C12,'Regional Crises'!$B$1:$R$66,13,FALSE)="x","x",IF(VLOOKUP($C12,'Regional Crises'!$B$1:$R$66,13,FALSE)&gt;Q$3,10,IF(VLOOKUP($C12,'Regional Crises'!$B$1:$R$66,13,FALSE)&lt;Q$4,0,10-(LOG(Q$3)-LOG(VLOOKUP($C12,'Regional Crises'!$B$1:$R$66,13,FALSE)))/(LOG(Q$3)-LOG(Q$4))*10))))),(IF(VLOOKUP($E12,'Country Indicator Data'!$B$4:$N$300,9,FALSE)="x","x",IF(VLOOKUP($E12,'Country Indicator Data'!$B$4:$N$300,9,FALSE)&gt;Q$3,10,IF(VLOOKUP($E12,'Country Indicator Data'!$B$4:$N$300,9,FALSE)&lt;Q$4,0,10-(LOG(Q$3)-LOG(VLOOKUP($E12,'Country Indicator Data'!$B$4:$N$300,9,FALSE)))/(LOG(Q$3)-LOG(Q$4))*10)))))</f>
        <v>2.2379180746930292</v>
      </c>
      <c r="R12" s="224">
        <f t="shared" si="4"/>
        <v>3.9014590373465143</v>
      </c>
      <c r="S12" s="224">
        <f>IF(LEN(E12)&gt;3,((IF(VLOOKUP($C12,'Regional Crises'!$B$1:$R$66,17,FALSE)="x","x",IF(VLOOKUP($C12,'Regional Crises'!$B$1:$R$66,17,FALSE)&gt;S$3,0,IF(VLOOKUP($C12,'Regional Crises'!$B$1:$R$66,17,FALSE)&lt;S$4,10,(S$3-VLOOKUP($C12,'Regional Crises'!$B$1:$R$66,17,FALSE))/(S$3-S$4)*10))))),(IF(VLOOKUP($E12,'Country Indicator Data'!$B$4:$N$300,13,FALSE)="x","x",IF(VLOOKUP($E12,'Country Indicator Data'!$B$4:$N$300,13,FALSE)&gt;S$3,0,IF(VLOOKUP($E12,'Country Indicator Data'!$B$4:$N$300,13,FALSE)&lt;S$4,10,(S$3-VLOOKUP($E12,'Country Indicator Data'!$B$4:$N$300,13,FALSE))/(S$3-S$4)*10)))))</f>
        <v>7.6</v>
      </c>
      <c r="T12" s="224">
        <f>IF(LEN(E12)&gt;3,((IF(VLOOKUP($C12,'Regional Crises'!$B$1:$R$66,14,FALSE)="x","x",IF(VLOOKUP($C12,'Regional Crises'!$B$1:$R$66,14,FALSE)&gt;T$3,0,IF(VLOOKUP($C12,'Regional Crises'!$B$1:$R$66,14,FALSE)&lt;T$4,10,(T$3-VLOOKUP($C12,'Regional Crises'!$B$1:$R$66,14,FALSE))/(T$3-T$4)*10))))),(IF(VLOOKUP($E12,'Country Indicator Data'!$B$4:$N$300,10,FALSE)="x","x",IF(VLOOKUP($E12,'Country Indicator Data'!$B$4:$N$300,10,FALSE)&gt;T$3,0,IF(VLOOKUP($E12,'Country Indicator Data'!$B$4:$N$300,10,FALSE)&lt;T$4,10,(T$3-VLOOKUP($E12,'Country Indicator Data'!$B$4:$N$300,10,FALSE))/(T$3-T$4)*10)))))</f>
        <v>6.9201188</v>
      </c>
      <c r="U12" s="224">
        <f>IF(LEN(E12)&gt;3,((IF(VLOOKUP($C12,'Regional Crises'!$B$1:$R$66,15,FALSE)="x","x",IF(VLOOKUP($C12,'Regional Crises'!$B$1:$R$66,15,FALSE)&gt;U$3,0,IF(VLOOKUP($C12,'Regional Crises'!$B$1:$R$66,15,FALSE)&lt;U$4,10,(U$3-VLOOKUP($C12,'Regional Crises'!$B$1:$R$66,15,FALSE))/(U$3-U$4)*10))))),(IF(VLOOKUP($E12,'Country Indicator Data'!$B$4:$N$300,11,FALSE)="x","x",IF(VLOOKUP($E12,'Country Indicator Data'!$B$4:$N$300,11,FALSE)&gt;U$3,0,IF(VLOOKUP($E12,'Country Indicator Data'!$B$4:$N$300,11,FALSE)&lt;U$4,10,(U$3-VLOOKUP($E12,'Country Indicator Data'!$B$4:$N$300,11,FALSE))/(U$3-U$4)*10)))))</f>
        <v>6</v>
      </c>
      <c r="V12" s="224">
        <f>IF(LEN(E12)&gt;3,((IF(VLOOKUP($C12,'Regional Crises'!$B$1:$R$66,16,FALSE)="x","x",IF(VLOOKUP($C12,'Regional Crises'!$B$1:$R$66,16,FALSE)&gt;V$3,0,IF(VLOOKUP($C12,'Regional Crises'!$B$1:$R$66,16,FALSE)&lt;V$4,10,(V$3-VLOOKUP($C12,'Regional Crises'!$B$1:$R$66,16,FALSE))/(V$3-V$4)*10))))),(IF(VLOOKUP($E12,'Country Indicator Data'!$B$4:$N$300,12,FALSE)="x","x",IF(VLOOKUP($E12,'Country Indicator Data'!$B$4:$N$300,12,FALSE)&gt;V$3,0,IF(VLOOKUP($E12,'Country Indicator Data'!$B$4:$N$300,12,FALSE)&lt;V$4,10,(V$3-VLOOKUP($E12,'Country Indicator Data'!$B$4:$N$300,12,FALSE))/(V$3-V$4)*10)))))</f>
        <v>5.6000000000000005</v>
      </c>
      <c r="W12" s="224">
        <f t="shared" si="5"/>
        <v>6.5300297</v>
      </c>
      <c r="X12" s="224">
        <f t="shared" si="6"/>
        <v>4.6361067702266157</v>
      </c>
      <c r="Y12" s="150">
        <f>IF('Core Indicators'!FC9="x","x",IF('Core Indicators'!FC9&gt;=5,10,IF('Core Indicators'!FC9&gt;=4,8,IF('Core Indicators'!FC9&gt;=3,6,IF('Core Indicators'!FC9&gt;=2,4,IF('Core Indicators'!FC9&gt;=1,2,0))))))</f>
        <v>2</v>
      </c>
      <c r="Z12" s="224">
        <f t="shared" si="7"/>
        <v>2</v>
      </c>
      <c r="AA12" s="150">
        <f>'Crisis Indicator Data'!Y9</f>
        <v>1</v>
      </c>
      <c r="AB12" s="150">
        <f>'Crisis Indicator Data'!Z9</f>
        <v>0</v>
      </c>
      <c r="AC12" s="150">
        <f>'Crisis Indicator Data'!AA9</f>
        <v>0</v>
      </c>
      <c r="AD12" s="150">
        <f>'Crisis Indicator Data'!AB9</f>
        <v>0</v>
      </c>
      <c r="AE12" s="150">
        <f t="shared" si="8"/>
        <v>2</v>
      </c>
      <c r="AF12" s="150">
        <f>'Crisis Indicator Data'!AC9</f>
        <v>0</v>
      </c>
      <c r="AG12" s="150">
        <f>'Crisis Indicator Data'!AD9</f>
        <v>0</v>
      </c>
      <c r="AH12" s="150">
        <f t="shared" si="9"/>
        <v>0</v>
      </c>
      <c r="AI12" s="150">
        <f>'Crisis Indicator Data'!AE9</f>
        <v>0</v>
      </c>
      <c r="AJ12" s="150">
        <f>'Crisis Indicator Data'!AF9</f>
        <v>1</v>
      </c>
      <c r="AK12" s="150">
        <f>'Crisis Indicator Data'!AG9</f>
        <v>2</v>
      </c>
      <c r="AL12" s="150">
        <f t="shared" si="10"/>
        <v>6</v>
      </c>
      <c r="AM12" s="224">
        <f t="shared" si="11"/>
        <v>3</v>
      </c>
      <c r="AN12" s="224">
        <f t="shared" si="12"/>
        <v>2.5</v>
      </c>
    </row>
    <row r="13" spans="1:40" ht="13.5" customHeight="1">
      <c r="A13" s="141" t="str">
        <f>'Crisis Indicator Data'!A10</f>
        <v>Displacement from Venezuela to Brazil</v>
      </c>
      <c r="B13" s="142" t="str">
        <f>'Crisis Indicator Data'!B10</f>
        <v>International Displacement</v>
      </c>
      <c r="C13" s="142" t="str">
        <f>'Crisis Indicator Data'!C10</f>
        <v>BRA002</v>
      </c>
      <c r="D13" s="142" t="str">
        <f>'Crisis Indicator Data'!D10</f>
        <v>Brazil</v>
      </c>
      <c r="E13" s="143" t="str">
        <f>'Crisis Indicator Data'!E10</f>
        <v>BRA</v>
      </c>
      <c r="F13" s="224">
        <f>IF(LEN(E13)&gt;3,(IF(VLOOKUP($C13,'Regional Crises'!$B$1:$R$66,7,FALSE)="x","x",IF(VLOOKUP($C13,'Regional Crises'!$B$1:$R$66,7,FALSE)&gt;$F$3,10,IF(VLOOKUP($C13,'Regional Crises'!$B$1:$R$66,7,FALSE)&lt;F$4,0,($F$3-VLOOKUP($C13,'Regional Crises'!$B$1:$R$66,7,FALSE))/($F$3-$F$4)*10)))),IF(VLOOKUP($E13,'Country Indicator Data'!$B$4:$N$300,3,FALSE)="x","x",IF(VLOOKUP($E13,'Country Indicator Data'!$B$4:$N$300,3,FALSE)&gt;$F$3,10,IF(VLOOKUP($E13,'Country Indicator Data'!$B$4:$N$300,3,FALSE)&lt;$F$4,0,($F$3-VLOOKUP($E13,'Country Indicator Data'!$B$4:$N$300,3,FALSE))/($F$3-$F$4)*10))))</f>
        <v>0.51430296666666753</v>
      </c>
      <c r="G13" s="224">
        <f>IF(LEN(E13)&gt;3,(IF(VLOOKUP($C13,'Regional Crises'!$B$1:$R$66,9,FALSE)="x","x",IF(VLOOKUP($C13,'Regional Crises'!$B$1:$R$66,9,FALSE)&gt;G$3,10,IF(VLOOKUP($C13,'Regional Crises'!$B$1:$R$66,9,FALSE)&lt;G$4,0,(G$3-VLOOKUP($C13,'Regional Crises'!$B$1:$R$66,9,FALSE))/(G$3-G$4)*10)))),IF(VLOOKUP($E13,'Country Indicator Data'!$B$4:$N$300,5,FALSE)="x","x",IF(VLOOKUP($E13,'Country Indicator Data'!$B$4:$N$300,5,FALSE)&gt;G$3,10,IF(VLOOKUP($E13,'Country Indicator Data'!$B$4:$N$300,5,FALSE)&lt;G$4,0,(G$3-VLOOKUP($E13,'Country Indicator Data'!$B$4:$N$300,5,FALSE))/(G$3-G$4)*10))))</f>
        <v>2.5</v>
      </c>
      <c r="H13" s="224">
        <f t="shared" si="0"/>
        <v>1.5071514833333337</v>
      </c>
      <c r="I13" s="224">
        <f>IF(LEN(E13)&gt;3,(IF(VLOOKUP($C13,'Regional Crises'!$B$1:$R$66,6,FALSE)="x","x",IF(VLOOKUP($C13,'Regional Crises'!$B$1:$R$66,6,FALSE)&gt;I$3,10,IF(VLOOKUP($C13,'Regional Crises'!$B$1:$R$66,6,FALSE)&lt;I$4,0,10-(I$3-VLOOKUP($C13,'Regional Crises'!$B$1:$R$66,6,FALSE))/(I$3-I$4)*10)))),IF(VLOOKUP($E13,'Country Indicator Data'!$B$4:$N$300,2,FALSE)="x","x",IF(VLOOKUP($E13,'Country Indicator Data'!$B$4:$N$300,2,FALSE)&gt;I$3,10,IF(VLOOKUP($E13,'Country Indicator Data'!$B$4:$N$300,2,FALSE)&lt;I$4,0,10-(I$3-VLOOKUP($E13,'Country Indicator Data'!$B$4:$N$300,2,FALSE))/(I$3-I$4)*10))))</f>
        <v>5.1540597300000002</v>
      </c>
      <c r="J13" s="224">
        <f>IF(LEN(E13)&gt;3,(IF(VLOOKUP($C13,'Regional Crises'!$B$1:$R$66,8,FALSE)="x","x",IF(VLOOKUP($C13,'Regional Crises'!$B$1:$R$66,8,FALSE)&gt;J$3,10,IF(VLOOKUP($C13,'Regional Crises'!$B$1:$R$66,8,FALSE)&lt;J$4,0,10-(J$3-VLOOKUP($C13,'Regional Crises'!$B$1:$R$66,8,FALSE))/(J$3-J$4)*10)))),IF(VLOOKUP($E13,'Country Indicator Data'!$B$4:$N$300,4,FALSE)="x","x",IF(VLOOKUP($E13,'Country Indicator Data'!$B$4:$N$300,4,FALSE)&gt;J$3,10,IF(VLOOKUP($E13,'Country Indicator Data'!$B$4:$N$300,4,FALSE)&lt;J$4,0,10-(J$3-VLOOKUP($E13,'Country Indicator Data'!$B$4:$N$300,4,FALSE))/(J$3-J$4)*10))))</f>
        <v>8.5166666666666675</v>
      </c>
      <c r="K13" s="224">
        <f t="shared" si="1"/>
        <v>6.8353631983333338</v>
      </c>
      <c r="L13" s="224">
        <f>IF(LEN(E13)&gt;3,(IF(VLOOKUP($C13,'Regional Crises'!$B$1:$R$66,10,FALSE)="x","x",IF(VLOOKUP($C13,'Regional Crises'!$B$1:$R$66,10,FALSE)&gt;L$3,10,IF(VLOOKUP($C13,'Regional Crises'!$B$1:$R$66,10,FALSE)&lt;L$4,0,10-(L$3-VLOOKUP($C13,'Regional Crises'!$B$1:$R$66,10,FALSE))/(L$3-L$4)*10)))),IF(VLOOKUP($E13,'Country Indicator Data'!$B$4:$N$300,6,FALSE)="x","x",IF(VLOOKUP($E13,'Country Indicator Data'!$B$4:$N$300,6,FALSE)&gt;L$3,10,IF(VLOOKUP($E13,'Country Indicator Data'!$B$4:$N$300,6,FALSE)&lt;L$4,0,10-(L$3-VLOOKUP($E13,'Country Indicator Data'!$B$4:$N$300,6,FALSE))/(L$3-L$4)*10))))</f>
        <v>5.2</v>
      </c>
      <c r="M13" s="224">
        <f>IF(LEN(E13)&gt;3,(IF(VLOOKUP($C13,'Regional Crises'!$B$1:$R$66,11,FALSE)="x","x",IF(VLOOKUP($C13,'Regional Crises'!$B$1:$R$66,11,FALSE)&gt;M$3,10,IF(VLOOKUP($C13,'Regional Crises'!$B$1:$R$66,11,FALSE)&lt;M$4,0,10-(M$3-VLOOKUP($C13,'Regional Crises'!$B$1:$R$66,11,FALSE))/(M$3-M$4)*10)))),IF(VLOOKUP($E13,'Country Indicator Data'!$B$4:$N$300,7,FALSE)="x","x",IF(VLOOKUP($E13,'Country Indicator Data'!$B$4:$N$300,7,FALSE)&gt;M$3,10,IF(VLOOKUP($E13,'Country Indicator Data'!$B$4:$N$300,7,FALSE)&lt;M$4,0,10-(M$3-VLOOKUP($E13,'Country Indicator Data'!$B$4:$N$300,7,FALSE))/(M$3-M$4)*10))))</f>
        <v>6.3249999999999993</v>
      </c>
      <c r="N13" s="224">
        <f t="shared" si="2"/>
        <v>5.7624999999999993</v>
      </c>
      <c r="O13" s="224">
        <f t="shared" si="3"/>
        <v>4.7016715605555559</v>
      </c>
      <c r="P13" s="224">
        <f>IF(LEN(E13)&gt;3,(IF(VLOOKUP($C13,'Regional Crises'!$B$1:$R$69,12,FALSE)="x","x",IF(VLOOKUP($C13,'Regional Crises'!$B$1:$R$69,12,FALSE)&gt;P$3,10,IF(VLOOKUP($C13,'Regional Crises'!$B$1:$R$69,12,FALSE)&lt;P$4,0,(P$3-VLOOKUP($C13,'Regional Crises'!$B$1:$R$69,12,FALSE))/(P$3-P$4)*10)))),IF(VLOOKUP($E13,'Country Indicator Data'!$B$4:$I$300,8,FALSE)="x","x",IF(VLOOKUP($E13,'Country Indicator Data'!$B$4:$I$300,8,FALSE)&gt;P$3,10,IF(VLOOKUP($E13,'Country Indicator Data'!$B$4:$I$300,8,FALSE)&lt;P$4,0,10-(P$3-VLOOKUP($E13,'Country Indicator Data'!$B$4:$I$300,8,FALSE))/(P$3-P$4)*10))))</f>
        <v>5.8325000000000005</v>
      </c>
      <c r="Q13" s="224" t="str">
        <f>IF(LEN(E13)&gt;3,((IF(VLOOKUP($C13,'Regional Crises'!$B$1:$R$66,13,FALSE)="x","x",IF(VLOOKUP($C13,'Regional Crises'!$B$1:$R$66,13,FALSE)&gt;Q$3,10,IF(VLOOKUP($C13,'Regional Crises'!$B$1:$R$66,13,FALSE)&lt;Q$4,0,10-(LOG(Q$3)-LOG(VLOOKUP($C13,'Regional Crises'!$B$1:$R$66,13,FALSE)))/(LOG(Q$3)-LOG(Q$4))*10))))),(IF(VLOOKUP($E13,'Country Indicator Data'!$B$4:$N$300,9,FALSE)="x","x",IF(VLOOKUP($E13,'Country Indicator Data'!$B$4:$N$300,9,FALSE)&gt;Q$3,10,IF(VLOOKUP($E13,'Country Indicator Data'!$B$4:$N$300,9,FALSE)&lt;Q$4,0,10-(LOG(Q$3)-LOG(VLOOKUP($E13,'Country Indicator Data'!$B$4:$N$300,9,FALSE)))/(LOG(Q$3)-LOG(Q$4))*10)))))</f>
        <v>x</v>
      </c>
      <c r="R13" s="224">
        <f t="shared" si="4"/>
        <v>5.8325000000000005</v>
      </c>
      <c r="S13" s="224">
        <f>IF(LEN(E13)&gt;3,((IF(VLOOKUP($C13,'Regional Crises'!$B$1:$R$66,17,FALSE)="x","x",IF(VLOOKUP($C13,'Regional Crises'!$B$1:$R$66,17,FALSE)&gt;S$3,0,IF(VLOOKUP($C13,'Regional Crises'!$B$1:$R$66,17,FALSE)&lt;S$4,10,(S$3-VLOOKUP($C13,'Regional Crises'!$B$1:$R$66,17,FALSE))/(S$3-S$4)*10))))),(IF(VLOOKUP($E13,'Country Indicator Data'!$B$4:$N$300,13,FALSE)="x","x",IF(VLOOKUP($E13,'Country Indicator Data'!$B$4:$N$300,13,FALSE)&gt;S$3,0,IF(VLOOKUP($E13,'Country Indicator Data'!$B$4:$N$300,13,FALSE)&lt;S$4,10,(S$3-VLOOKUP($E13,'Country Indicator Data'!$B$4:$N$300,13,FALSE))/(S$3-S$4)*10)))))</f>
        <v>6.5</v>
      </c>
      <c r="T13" s="224">
        <f>IF(LEN(E13)&gt;3,((IF(VLOOKUP($C13,'Regional Crises'!$B$1:$R$66,14,FALSE)="x","x",IF(VLOOKUP($C13,'Regional Crises'!$B$1:$R$66,14,FALSE)&gt;T$3,0,IF(VLOOKUP($C13,'Regional Crises'!$B$1:$R$66,14,FALSE)&lt;T$4,10,(T$3-VLOOKUP($C13,'Regional Crises'!$B$1:$R$66,14,FALSE))/(T$3-T$4)*10))))),(IF(VLOOKUP($E13,'Country Indicator Data'!$B$4:$N$300,10,FALSE)="x","x",IF(VLOOKUP($E13,'Country Indicator Data'!$B$4:$N$300,10,FALSE)&gt;T$3,0,IF(VLOOKUP($E13,'Country Indicator Data'!$B$4:$N$300,10,FALSE)&lt;T$4,10,(T$3-VLOOKUP($E13,'Country Indicator Data'!$B$4:$N$300,10,FALSE))/(T$3-T$4)*10)))))</f>
        <v>5.892436</v>
      </c>
      <c r="U13" s="224">
        <f>IF(LEN(E13)&gt;3,((IF(VLOOKUP($C13,'Regional Crises'!$B$1:$R$66,15,FALSE)="x","x",IF(VLOOKUP($C13,'Regional Crises'!$B$1:$R$66,15,FALSE)&gt;U$3,0,IF(VLOOKUP($C13,'Regional Crises'!$B$1:$R$66,15,FALSE)&lt;U$4,10,(U$3-VLOOKUP($C13,'Regional Crises'!$B$1:$R$66,15,FALSE))/(U$3-U$4)*10))))),(IF(VLOOKUP($E13,'Country Indicator Data'!$B$4:$N$300,11,FALSE)="x","x",IF(VLOOKUP($E13,'Country Indicator Data'!$B$4:$N$300,11,FALSE)&gt;U$3,0,IF(VLOOKUP($E13,'Country Indicator Data'!$B$4:$N$300,11,FALSE)&lt;U$4,10,(U$3-VLOOKUP($E13,'Country Indicator Data'!$B$4:$N$300,11,FALSE))/(U$3-U$4)*10)))))</f>
        <v>2.5</v>
      </c>
      <c r="V13" s="224">
        <f>IF(LEN(E13)&gt;3,((IF(VLOOKUP($C13,'Regional Crises'!$B$1:$R$66,16,FALSE)="x","x",IF(VLOOKUP($C13,'Regional Crises'!$B$1:$R$66,16,FALSE)&gt;V$3,0,IF(VLOOKUP($C13,'Regional Crises'!$B$1:$R$66,16,FALSE)&lt;V$4,10,(V$3-VLOOKUP($C13,'Regional Crises'!$B$1:$R$66,16,FALSE))/(V$3-V$4)*10))))),(IF(VLOOKUP($E13,'Country Indicator Data'!$B$4:$N$300,12,FALSE)="x","x",IF(VLOOKUP($E13,'Country Indicator Data'!$B$4:$N$300,12,FALSE)&gt;V$3,0,IF(VLOOKUP($E13,'Country Indicator Data'!$B$4:$N$300,12,FALSE)&lt;V$4,10,(V$3-VLOOKUP($E13,'Country Indicator Data'!$B$4:$N$300,12,FALSE))/(V$3-V$4)*10)))))</f>
        <v>2.7</v>
      </c>
      <c r="W13" s="224">
        <f t="shared" si="5"/>
        <v>4.3981089999999998</v>
      </c>
      <c r="X13" s="224">
        <f t="shared" si="6"/>
        <v>4.9774268535185184</v>
      </c>
      <c r="Y13" s="150">
        <f>IF('Core Indicators'!FC10="x","x",IF('Core Indicators'!FC10&gt;=5,10,IF('Core Indicators'!FC10&gt;=4,8,IF('Core Indicators'!FC10&gt;=3,6,IF('Core Indicators'!FC10&gt;=2,4,IF('Core Indicators'!FC10&gt;=1,2,0))))))</f>
        <v>6</v>
      </c>
      <c r="Z13" s="224">
        <f t="shared" si="7"/>
        <v>6</v>
      </c>
      <c r="AA13" s="150">
        <f>'Crisis Indicator Data'!Y10</f>
        <v>0</v>
      </c>
      <c r="AB13" s="150">
        <f>'Crisis Indicator Data'!Z10</f>
        <v>0</v>
      </c>
      <c r="AC13" s="150">
        <f>'Crisis Indicator Data'!AA10</f>
        <v>0</v>
      </c>
      <c r="AD13" s="150">
        <f>'Crisis Indicator Data'!AB10</f>
        <v>0</v>
      </c>
      <c r="AE13" s="150">
        <f t="shared" si="8"/>
        <v>0</v>
      </c>
      <c r="AF13" s="150">
        <f>'Crisis Indicator Data'!AC10</f>
        <v>0</v>
      </c>
      <c r="AG13" s="150">
        <f>'Crisis Indicator Data'!AD10</f>
        <v>0</v>
      </c>
      <c r="AH13" s="150">
        <f t="shared" si="9"/>
        <v>0</v>
      </c>
      <c r="AI13" s="150">
        <f>'Crisis Indicator Data'!AE10</f>
        <v>0</v>
      </c>
      <c r="AJ13" s="150">
        <f>'Crisis Indicator Data'!AF10</f>
        <v>0</v>
      </c>
      <c r="AK13" s="150">
        <f>'Crisis Indicator Data'!AG10</f>
        <v>3</v>
      </c>
      <c r="AL13" s="150">
        <f t="shared" si="10"/>
        <v>6</v>
      </c>
      <c r="AM13" s="224">
        <f t="shared" si="11"/>
        <v>2</v>
      </c>
      <c r="AN13" s="224">
        <f t="shared" si="12"/>
        <v>4</v>
      </c>
    </row>
    <row r="14" spans="1:40" ht="13.5" customHeight="1">
      <c r="A14" s="141" t="str">
        <f>'Crisis Indicator Data'!A11</f>
        <v>Conflict and Climatic Shocks in CAR</v>
      </c>
      <c r="B14" s="142" t="str">
        <f>'Crisis Indicator Data'!B11</f>
        <v>Conflict/ Violence,Floods</v>
      </c>
      <c r="C14" s="142" t="str">
        <f>'Crisis Indicator Data'!C11</f>
        <v>CAF001</v>
      </c>
      <c r="D14" s="142" t="str">
        <f>'Crisis Indicator Data'!D11</f>
        <v>Central African Republic</v>
      </c>
      <c r="E14" s="143" t="str">
        <f>'Crisis Indicator Data'!E11</f>
        <v>CAF</v>
      </c>
      <c r="F14" s="224">
        <f>IF(LEN(E14)&gt;3,(IF(VLOOKUP($C14,'Regional Crises'!$B$1:$R$66,7,FALSE)="x","x",IF(VLOOKUP($C14,'Regional Crises'!$B$1:$R$66,7,FALSE)&gt;$F$3,10,IF(VLOOKUP($C14,'Regional Crises'!$B$1:$R$66,7,FALSE)&lt;F$4,0,($F$3-VLOOKUP($C14,'Regional Crises'!$B$1:$R$66,7,FALSE))/($F$3-$F$4)*10)))),IF(VLOOKUP($E14,'Country Indicator Data'!$B$4:$N$300,3,FALSE)="x","x",IF(VLOOKUP($E14,'Country Indicator Data'!$B$4:$N$300,3,FALSE)&gt;$F$3,10,IF(VLOOKUP($E14,'Country Indicator Data'!$B$4:$N$300,3,FALSE)&lt;$F$4,0,($F$3-VLOOKUP($E14,'Country Indicator Data'!$B$4:$N$300,3,FALSE))/($F$3-$F$4)*10))))</f>
        <v>4.7268816777777776</v>
      </c>
      <c r="G14" s="224">
        <f>IF(LEN(E14)&gt;3,(IF(VLOOKUP($C14,'Regional Crises'!$B$1:$R$66,9,FALSE)="x","x",IF(VLOOKUP($C14,'Regional Crises'!$B$1:$R$66,9,FALSE)&gt;G$3,10,IF(VLOOKUP($C14,'Regional Crises'!$B$1:$R$66,9,FALSE)&lt;G$4,0,(G$3-VLOOKUP($C14,'Regional Crises'!$B$1:$R$66,9,FALSE))/(G$3-G$4)*10)))),IF(VLOOKUP($E14,'Country Indicator Data'!$B$4:$N$300,5,FALSE)="x","x",IF(VLOOKUP($E14,'Country Indicator Data'!$B$4:$N$300,5,FALSE)&gt;G$3,10,IF(VLOOKUP($E14,'Country Indicator Data'!$B$4:$N$300,5,FALSE)&lt;G$4,0,(G$3-VLOOKUP($E14,'Country Indicator Data'!$B$4:$N$300,5,FALSE))/(G$3-G$4)*10))))</f>
        <v>6.35</v>
      </c>
      <c r="H14" s="224">
        <f t="shared" si="0"/>
        <v>5.5384408388888886</v>
      </c>
      <c r="I14" s="224">
        <f>IF(LEN(E14)&gt;3,(IF(VLOOKUP($C14,'Regional Crises'!$B$1:$R$66,6,FALSE)="x","x",IF(VLOOKUP($C14,'Regional Crises'!$B$1:$R$66,6,FALSE)&gt;I$3,10,IF(VLOOKUP($C14,'Regional Crises'!$B$1:$R$66,6,FALSE)&lt;I$4,0,10-(I$3-VLOOKUP($C14,'Regional Crises'!$B$1:$R$66,6,FALSE))/(I$3-I$4)*10)))),IF(VLOOKUP($E14,'Country Indicator Data'!$B$4:$N$300,2,FALSE)="x","x",IF(VLOOKUP($E14,'Country Indicator Data'!$B$4:$N$300,2,FALSE)&gt;I$3,10,IF(VLOOKUP($E14,'Country Indicator Data'!$B$4:$N$300,2,FALSE)&lt;I$4,0,10-(I$3-VLOOKUP($E14,'Country Indicator Data'!$B$4:$N$300,2,FALSE))/(I$3-I$4)*10))))</f>
        <v>8.0073498599999997</v>
      </c>
      <c r="J14" s="224">
        <f>IF(LEN(E14)&gt;3,(IF(VLOOKUP($C14,'Regional Crises'!$B$1:$R$66,8,FALSE)="x","x",IF(VLOOKUP($C14,'Regional Crises'!$B$1:$R$66,8,FALSE)&gt;J$3,10,IF(VLOOKUP($C14,'Regional Crises'!$B$1:$R$66,8,FALSE)&lt;J$4,0,10-(J$3-VLOOKUP($C14,'Regional Crises'!$B$1:$R$66,8,FALSE))/(J$3-J$4)*10)))),IF(VLOOKUP($E14,'Country Indicator Data'!$B$4:$N$300,4,FALSE)="x","x",IF(VLOOKUP($E14,'Country Indicator Data'!$B$4:$N$300,4,FALSE)&gt;J$3,10,IF(VLOOKUP($E14,'Country Indicator Data'!$B$4:$N$300,4,FALSE)&lt;J$4,0,10-(J$3-VLOOKUP($E14,'Country Indicator Data'!$B$4:$N$300,4,FALSE))/(J$3-J$4)*10))))</f>
        <v>1.7999999999999989</v>
      </c>
      <c r="K14" s="224">
        <f t="shared" si="1"/>
        <v>4.9036749299999993</v>
      </c>
      <c r="L14" s="224" t="str">
        <f>IF(LEN(E14)&gt;3,(IF(VLOOKUP($C14,'Regional Crises'!$B$1:$R$66,10,FALSE)="x","x",IF(VLOOKUP($C14,'Regional Crises'!$B$1:$R$66,10,FALSE)&gt;L$3,10,IF(VLOOKUP($C14,'Regional Crises'!$B$1:$R$66,10,FALSE)&lt;L$4,0,10-(L$3-VLOOKUP($C14,'Regional Crises'!$B$1:$R$66,10,FALSE))/(L$3-L$4)*10)))),IF(VLOOKUP($E14,'Country Indicator Data'!$B$4:$N$300,6,FALSE)="x","x",IF(VLOOKUP($E14,'Country Indicator Data'!$B$4:$N$300,6,FALSE)&gt;L$3,10,IF(VLOOKUP($E14,'Country Indicator Data'!$B$4:$N$300,6,FALSE)&lt;L$4,0,10-(L$3-VLOOKUP($E14,'Country Indicator Data'!$B$4:$N$300,6,FALSE))/(L$3-L$4)*10))))</f>
        <v>x</v>
      </c>
      <c r="M14" s="224">
        <f>IF(LEN(E14)&gt;3,(IF(VLOOKUP($C14,'Regional Crises'!$B$1:$R$66,11,FALSE)="x","x",IF(VLOOKUP($C14,'Regional Crises'!$B$1:$R$66,11,FALSE)&gt;M$3,10,IF(VLOOKUP($C14,'Regional Crises'!$B$1:$R$66,11,FALSE)&lt;M$4,0,10-(M$3-VLOOKUP($C14,'Regional Crises'!$B$1:$R$66,11,FALSE))/(M$3-M$4)*10)))),IF(VLOOKUP($E14,'Country Indicator Data'!$B$4:$N$300,7,FALSE)="x","x",IF(VLOOKUP($E14,'Country Indicator Data'!$B$4:$N$300,7,FALSE)&gt;M$3,10,IF(VLOOKUP($E14,'Country Indicator Data'!$B$4:$N$300,7,FALSE)&lt;M$4,0,10-(M$3-VLOOKUP($E14,'Country Indicator Data'!$B$4:$N$300,7,FALSE))/(M$3-M$4)*10))))</f>
        <v>4.5</v>
      </c>
      <c r="N14" s="224">
        <f t="shared" si="2"/>
        <v>4.5</v>
      </c>
      <c r="O14" s="224">
        <f t="shared" si="3"/>
        <v>4.9807052562962957</v>
      </c>
      <c r="P14" s="224">
        <f>IF(LEN(E14)&gt;3,(IF(VLOOKUP($C14,'Regional Crises'!$B$1:$R$69,12,FALSE)="x","x",IF(VLOOKUP($C14,'Regional Crises'!$B$1:$R$69,12,FALSE)&gt;P$3,10,IF(VLOOKUP($C14,'Regional Crises'!$B$1:$R$69,12,FALSE)&lt;P$4,0,(P$3-VLOOKUP($C14,'Regional Crises'!$B$1:$R$69,12,FALSE))/(P$3-P$4)*10)))),IF(VLOOKUP($E14,'Country Indicator Data'!$B$4:$I$300,8,FALSE)="x","x",IF(VLOOKUP($E14,'Country Indicator Data'!$B$4:$I$300,8,FALSE)&gt;P$3,10,IF(VLOOKUP($E14,'Country Indicator Data'!$B$4:$I$300,8,FALSE)&lt;P$4,0,10-(P$3-VLOOKUP($E14,'Country Indicator Data'!$B$4:$I$300,8,FALSE))/(P$3-P$4)*10))))</f>
        <v>7.2650000000000006</v>
      </c>
      <c r="Q14" s="224">
        <f>IF(LEN(E14)&gt;3,((IF(VLOOKUP($C14,'Regional Crises'!$B$1:$R$66,13,FALSE)="x","x",IF(VLOOKUP($C14,'Regional Crises'!$B$1:$R$66,13,FALSE)&gt;Q$3,10,IF(VLOOKUP($C14,'Regional Crises'!$B$1:$R$66,13,FALSE)&lt;Q$4,0,10-(LOG(Q$3)-LOG(VLOOKUP($C14,'Regional Crises'!$B$1:$R$66,13,FALSE)))/(LOG(Q$3)-LOG(Q$4))*10))))),(IF(VLOOKUP($E14,'Country Indicator Data'!$B$4:$N$300,9,FALSE)="x","x",IF(VLOOKUP($E14,'Country Indicator Data'!$B$4:$N$300,9,FALSE)&gt;Q$3,10,IF(VLOOKUP($E14,'Country Indicator Data'!$B$4:$N$300,9,FALSE)&lt;Q$4,0,10-(LOG(Q$3)-LOG(VLOOKUP($E14,'Country Indicator Data'!$B$4:$N$300,9,FALSE)))/(LOG(Q$3)-LOG(Q$4))*10)))))</f>
        <v>7.2949956494284987</v>
      </c>
      <c r="R14" s="224">
        <f t="shared" si="4"/>
        <v>7.2799978247142496</v>
      </c>
      <c r="S14" s="224">
        <f>IF(LEN(E14)&gt;3,((IF(VLOOKUP($C14,'Regional Crises'!$B$1:$R$66,17,FALSE)="x","x",IF(VLOOKUP($C14,'Regional Crises'!$B$1:$R$66,17,FALSE)&gt;S$3,0,IF(VLOOKUP($C14,'Regional Crises'!$B$1:$R$66,17,FALSE)&lt;S$4,10,(S$3-VLOOKUP($C14,'Regional Crises'!$B$1:$R$66,17,FALSE))/(S$3-S$4)*10))))),(IF(VLOOKUP($E14,'Country Indicator Data'!$B$4:$N$300,13,FALSE)="x","x",IF(VLOOKUP($E14,'Country Indicator Data'!$B$4:$N$300,13,FALSE)&gt;S$3,0,IF(VLOOKUP($E14,'Country Indicator Data'!$B$4:$N$300,13,FALSE)&lt;S$4,10,(S$3-VLOOKUP($E14,'Country Indicator Data'!$B$4:$N$300,13,FALSE))/(S$3-S$4)*10)))))</f>
        <v>7.6</v>
      </c>
      <c r="T14" s="224">
        <f>IF(LEN(E14)&gt;3,((IF(VLOOKUP($C14,'Regional Crises'!$B$1:$R$66,14,FALSE)="x","x",IF(VLOOKUP($C14,'Regional Crises'!$B$1:$R$66,14,FALSE)&gt;T$3,0,IF(VLOOKUP($C14,'Regional Crises'!$B$1:$R$66,14,FALSE)&lt;T$4,10,(T$3-VLOOKUP($C14,'Regional Crises'!$B$1:$R$66,14,FALSE))/(T$3-T$4)*10))))),(IF(VLOOKUP($E14,'Country Indicator Data'!$B$4:$N$300,10,FALSE)="x","x",IF(VLOOKUP($E14,'Country Indicator Data'!$B$4:$N$300,10,FALSE)&gt;T$3,0,IF(VLOOKUP($E14,'Country Indicator Data'!$B$4:$N$300,10,FALSE)&lt;T$4,10,(T$3-VLOOKUP($E14,'Country Indicator Data'!$B$4:$N$300,10,FALSE))/(T$3-T$4)*10)))))</f>
        <v>8.4295949999999991</v>
      </c>
      <c r="U14" s="224">
        <f>IF(LEN(E14)&gt;3,((IF(VLOOKUP($C14,'Regional Crises'!$B$1:$R$66,15,FALSE)="x","x",IF(VLOOKUP($C14,'Regional Crises'!$B$1:$R$66,15,FALSE)&gt;U$3,0,IF(VLOOKUP($C14,'Regional Crises'!$B$1:$R$66,15,FALSE)&lt;U$4,10,(U$3-VLOOKUP($C14,'Regional Crises'!$B$1:$R$66,15,FALSE))/(U$3-U$4)*10))))),(IF(VLOOKUP($E14,'Country Indicator Data'!$B$4:$N$300,11,FALSE)="x","x",IF(VLOOKUP($E14,'Country Indicator Data'!$B$4:$N$300,11,FALSE)&gt;U$3,0,IF(VLOOKUP($E14,'Country Indicator Data'!$B$4:$N$300,11,FALSE)&lt;U$4,10,(U$3-VLOOKUP($E14,'Country Indicator Data'!$B$4:$N$300,11,FALSE))/(U$3-U$4)*10)))))</f>
        <v>6.5</v>
      </c>
      <c r="V14" s="224">
        <f>IF(LEN(E14)&gt;3,((IF(VLOOKUP($C14,'Regional Crises'!$B$1:$R$66,16,FALSE)="x","x",IF(VLOOKUP($C14,'Regional Crises'!$B$1:$R$66,16,FALSE)&gt;V$3,0,IF(VLOOKUP($C14,'Regional Crises'!$B$1:$R$66,16,FALSE)&lt;V$4,10,(V$3-VLOOKUP($C14,'Regional Crises'!$B$1:$R$66,16,FALSE))/(V$3-V$4)*10))))),(IF(VLOOKUP($E14,'Country Indicator Data'!$B$4:$N$300,12,FALSE)="x","x",IF(VLOOKUP($E14,'Country Indicator Data'!$B$4:$N$300,12,FALSE)&gt;V$3,0,IF(VLOOKUP($E14,'Country Indicator Data'!$B$4:$N$300,12,FALSE)&lt;V$4,10,(V$3-VLOOKUP($E14,'Country Indicator Data'!$B$4:$N$300,12,FALSE))/(V$3-V$4)*10)))))</f>
        <v>9.5</v>
      </c>
      <c r="W14" s="224">
        <f t="shared" si="5"/>
        <v>8.0073987500000001</v>
      </c>
      <c r="X14" s="224">
        <f t="shared" si="6"/>
        <v>6.7560339436701824</v>
      </c>
      <c r="Y14" s="150">
        <f>IF('Core Indicators'!FC11="x","x",IF('Core Indicators'!FC11&gt;=5,10,IF('Core Indicators'!FC11&gt;=4,8,IF('Core Indicators'!FC11&gt;=3,6,IF('Core Indicators'!FC11&gt;=2,4,IF('Core Indicators'!FC11&gt;=1,2,0))))))</f>
        <v>10</v>
      </c>
      <c r="Z14" s="224">
        <f t="shared" si="7"/>
        <v>10</v>
      </c>
      <c r="AA14" s="150">
        <f>'Crisis Indicator Data'!Y11</f>
        <v>0</v>
      </c>
      <c r="AB14" s="150">
        <f>'Crisis Indicator Data'!Z11</f>
        <v>3</v>
      </c>
      <c r="AC14" s="150">
        <f>'Crisis Indicator Data'!AA11</f>
        <v>2</v>
      </c>
      <c r="AD14" s="150">
        <f>'Crisis Indicator Data'!AB11</f>
        <v>1</v>
      </c>
      <c r="AE14" s="150">
        <f t="shared" si="8"/>
        <v>6</v>
      </c>
      <c r="AF14" s="150">
        <f>'Crisis Indicator Data'!AC11</f>
        <v>0</v>
      </c>
      <c r="AG14" s="150">
        <f>'Crisis Indicator Data'!AD11</f>
        <v>2</v>
      </c>
      <c r="AH14" s="150">
        <f t="shared" si="9"/>
        <v>4</v>
      </c>
      <c r="AI14" s="150">
        <f>'Crisis Indicator Data'!AE11</f>
        <v>3</v>
      </c>
      <c r="AJ14" s="150">
        <f>'Crisis Indicator Data'!AF11</f>
        <v>1</v>
      </c>
      <c r="AK14" s="150">
        <f>'Crisis Indicator Data'!AG11</f>
        <v>3</v>
      </c>
      <c r="AL14" s="150">
        <f t="shared" si="10"/>
        <v>10</v>
      </c>
      <c r="AM14" s="224">
        <f t="shared" si="11"/>
        <v>7</v>
      </c>
      <c r="AN14" s="224">
        <f t="shared" si="12"/>
        <v>8.5</v>
      </c>
    </row>
    <row r="15" spans="1:40" ht="13.5" customHeight="1">
      <c r="A15" s="141" t="str">
        <f>'Crisis Indicator Data'!A12</f>
        <v>Displacement from Venezuela to Chile</v>
      </c>
      <c r="B15" s="142" t="str">
        <f>'Crisis Indicator Data'!B12</f>
        <v>International Displacement</v>
      </c>
      <c r="C15" s="142" t="str">
        <f>'Crisis Indicator Data'!C12</f>
        <v>CHL002</v>
      </c>
      <c r="D15" s="142" t="str">
        <f>'Crisis Indicator Data'!D12</f>
        <v>Chile</v>
      </c>
      <c r="E15" s="143" t="str">
        <f>'Crisis Indicator Data'!E12</f>
        <v>CHL</v>
      </c>
      <c r="F15" s="224">
        <f>IF(LEN(E15)&gt;3,(IF(VLOOKUP($C15,'Regional Crises'!$B$1:$R$66,7,FALSE)="x","x",IF(VLOOKUP($C15,'Regional Crises'!$B$1:$R$66,7,FALSE)&gt;$F$3,10,IF(VLOOKUP($C15,'Regional Crises'!$B$1:$R$66,7,FALSE)&lt;F$4,0,($F$3-VLOOKUP($C15,'Regional Crises'!$B$1:$R$66,7,FALSE))/($F$3-$F$4)*10)))),IF(VLOOKUP($E15,'Country Indicator Data'!$B$4:$N$300,3,FALSE)="x","x",IF(VLOOKUP($E15,'Country Indicator Data'!$B$4:$N$300,3,FALSE)&gt;$F$3,10,IF(VLOOKUP($E15,'Country Indicator Data'!$B$4:$N$300,3,FALSE)&lt;$F$4,0,($F$3-VLOOKUP($E15,'Country Indicator Data'!$B$4:$N$300,3,FALSE))/($F$3-$F$4)*10))))</f>
        <v>0.37450754444444428</v>
      </c>
      <c r="G15" s="224">
        <f>IF(LEN(E15)&gt;3,(IF(VLOOKUP($C15,'Regional Crises'!$B$1:$R$66,9,FALSE)="x","x",IF(VLOOKUP($C15,'Regional Crises'!$B$1:$R$66,9,FALSE)&gt;G$3,10,IF(VLOOKUP($C15,'Regional Crises'!$B$1:$R$66,9,FALSE)&lt;G$4,0,(G$3-VLOOKUP($C15,'Regional Crises'!$B$1:$R$66,9,FALSE))/(G$3-G$4)*10)))),IF(VLOOKUP($E15,'Country Indicator Data'!$B$4:$N$300,5,FALSE)="x","x",IF(VLOOKUP($E15,'Country Indicator Data'!$B$4:$N$300,5,FALSE)&gt;G$3,10,IF(VLOOKUP($E15,'Country Indicator Data'!$B$4:$N$300,5,FALSE)&lt;G$4,0,(G$3-VLOOKUP($E15,'Country Indicator Data'!$B$4:$N$300,5,FALSE))/(G$3-G$4)*10))))</f>
        <v>0.75</v>
      </c>
      <c r="H15" s="224">
        <f t="shared" si="0"/>
        <v>0.56225377222222217</v>
      </c>
      <c r="I15" s="224">
        <f>IF(LEN(E15)&gt;3,(IF(VLOOKUP($C15,'Regional Crises'!$B$1:$R$66,6,FALSE)="x","x",IF(VLOOKUP($C15,'Regional Crises'!$B$1:$R$66,6,FALSE)&gt;I$3,10,IF(VLOOKUP($C15,'Regional Crises'!$B$1:$R$66,6,FALSE)&lt;I$4,0,10-(I$3-VLOOKUP($C15,'Regional Crises'!$B$1:$R$66,6,FALSE))/(I$3-I$4)*10)))),IF(VLOOKUP($E15,'Country Indicator Data'!$B$4:$N$300,2,FALSE)="x","x",IF(VLOOKUP($E15,'Country Indicator Data'!$B$4:$N$300,2,FALSE)&gt;I$3,10,IF(VLOOKUP($E15,'Country Indicator Data'!$B$4:$N$300,2,FALSE)&lt;I$4,0,10-(I$3-VLOOKUP($E15,'Country Indicator Data'!$B$4:$N$300,2,FALSE))/(I$3-I$4)*10))))</f>
        <v>2.2897403699999996</v>
      </c>
      <c r="J15" s="224">
        <f>IF(LEN(E15)&gt;3,(IF(VLOOKUP($C15,'Regional Crises'!$B$1:$R$66,8,FALSE)="x","x",IF(VLOOKUP($C15,'Regional Crises'!$B$1:$R$66,8,FALSE)&gt;J$3,10,IF(VLOOKUP($C15,'Regional Crises'!$B$1:$R$66,8,FALSE)&lt;J$4,0,10-(J$3-VLOOKUP($C15,'Regional Crises'!$B$1:$R$66,8,FALSE))/(J$3-J$4)*10)))),IF(VLOOKUP($E15,'Country Indicator Data'!$B$4:$N$300,4,FALSE)="x","x",IF(VLOOKUP($E15,'Country Indicator Data'!$B$4:$N$300,4,FALSE)&gt;J$3,10,IF(VLOOKUP($E15,'Country Indicator Data'!$B$4:$N$300,4,FALSE)&lt;J$4,0,10-(J$3-VLOOKUP($E15,'Country Indicator Data'!$B$4:$N$300,4,FALSE))/(J$3-J$4)*10))))</f>
        <v>2.1333333333333337</v>
      </c>
      <c r="K15" s="224">
        <f t="shared" si="1"/>
        <v>2.2115368516666667</v>
      </c>
      <c r="L15" s="224">
        <f>IF(LEN(E15)&gt;3,(IF(VLOOKUP($C15,'Regional Crises'!$B$1:$R$66,10,FALSE)="x","x",IF(VLOOKUP($C15,'Regional Crises'!$B$1:$R$66,10,FALSE)&gt;L$3,10,IF(VLOOKUP($C15,'Regional Crises'!$B$1:$R$66,10,FALSE)&lt;L$4,0,10-(L$3-VLOOKUP($C15,'Regional Crises'!$B$1:$R$66,10,FALSE))/(L$3-L$4)*10)))),IF(VLOOKUP($E15,'Country Indicator Data'!$B$4:$N$300,6,FALSE)="x","x",IF(VLOOKUP($E15,'Country Indicator Data'!$B$4:$N$300,6,FALSE)&gt;L$3,10,IF(VLOOKUP($E15,'Country Indicator Data'!$B$4:$N$300,6,FALSE)&lt;L$4,0,10-(L$3-VLOOKUP($E15,'Country Indicator Data'!$B$4:$N$300,6,FALSE))/(L$3-L$4)*10))))</f>
        <v>1.3599999999999994</v>
      </c>
      <c r="M15" s="224">
        <f>IF(LEN(E15)&gt;3,(IF(VLOOKUP($C15,'Regional Crises'!$B$1:$R$66,11,FALSE)="x","x",IF(VLOOKUP($C15,'Regional Crises'!$B$1:$R$66,11,FALSE)&gt;M$3,10,IF(VLOOKUP($C15,'Regional Crises'!$B$1:$R$66,11,FALSE)&lt;M$4,0,10-(M$3-VLOOKUP($C15,'Regional Crises'!$B$1:$R$66,11,FALSE))/(M$3-M$4)*10)))),IF(VLOOKUP($E15,'Country Indicator Data'!$B$4:$N$300,7,FALSE)="x","x",IF(VLOOKUP($E15,'Country Indicator Data'!$B$4:$N$300,7,FALSE)&gt;M$3,10,IF(VLOOKUP($E15,'Country Indicator Data'!$B$4:$N$300,7,FALSE)&lt;M$4,0,10-(M$3-VLOOKUP($E15,'Country Indicator Data'!$B$4:$N$300,7,FALSE))/(M$3-M$4)*10))))</f>
        <v>4.5</v>
      </c>
      <c r="N15" s="224">
        <f t="shared" si="2"/>
        <v>2.9299999999999997</v>
      </c>
      <c r="O15" s="224">
        <f t="shared" si="3"/>
        <v>1.9012635412962962</v>
      </c>
      <c r="P15" s="224">
        <f>IF(LEN(E15)&gt;3,(IF(VLOOKUP($C15,'Regional Crises'!$B$1:$R$69,12,FALSE)="x","x",IF(VLOOKUP($C15,'Regional Crises'!$B$1:$R$69,12,FALSE)&gt;P$3,10,IF(VLOOKUP($C15,'Regional Crises'!$B$1:$R$69,12,FALSE)&lt;P$4,0,(P$3-VLOOKUP($C15,'Regional Crises'!$B$1:$R$69,12,FALSE))/(P$3-P$4)*10)))),IF(VLOOKUP($E15,'Country Indicator Data'!$B$4:$I$300,8,FALSE)="x","x",IF(VLOOKUP($E15,'Country Indicator Data'!$B$4:$I$300,8,FALSE)&gt;P$3,10,IF(VLOOKUP($E15,'Country Indicator Data'!$B$4:$I$300,8,FALSE)&lt;P$4,0,10-(P$3-VLOOKUP($E15,'Country Indicator Data'!$B$4:$I$300,8,FALSE))/(P$3-P$4)*10))))</f>
        <v>4.5650000000000004</v>
      </c>
      <c r="Q15" s="224">
        <f>IF(LEN(E15)&gt;3,((IF(VLOOKUP($C15,'Regional Crises'!$B$1:$R$66,13,FALSE)="x","x",IF(VLOOKUP($C15,'Regional Crises'!$B$1:$R$66,13,FALSE)&gt;Q$3,10,IF(VLOOKUP($C15,'Regional Crises'!$B$1:$R$66,13,FALSE)&lt;Q$4,0,10-(LOG(Q$3)-LOG(VLOOKUP($C15,'Regional Crises'!$B$1:$R$66,13,FALSE)))/(LOG(Q$3)-LOG(Q$4))*10))))),(IF(VLOOKUP($E15,'Country Indicator Data'!$B$4:$N$300,9,FALSE)="x","x",IF(VLOOKUP($E15,'Country Indicator Data'!$B$4:$N$300,9,FALSE)&gt;Q$3,10,IF(VLOOKUP($E15,'Country Indicator Data'!$B$4:$N$300,9,FALSE)&lt;Q$4,0,10-(LOG(Q$3)-LOG(VLOOKUP($E15,'Country Indicator Data'!$B$4:$N$300,9,FALSE)))/(LOG(Q$3)-LOG(Q$4))*10)))))</f>
        <v>0</v>
      </c>
      <c r="R15" s="224">
        <f t="shared" si="4"/>
        <v>2.2825000000000002</v>
      </c>
      <c r="S15" s="224">
        <f>IF(LEN(E15)&gt;3,((IF(VLOOKUP($C15,'Regional Crises'!$B$1:$R$66,17,FALSE)="x","x",IF(VLOOKUP($C15,'Regional Crises'!$B$1:$R$66,17,FALSE)&gt;S$3,0,IF(VLOOKUP($C15,'Regional Crises'!$B$1:$R$66,17,FALSE)&lt;S$4,10,(S$3-VLOOKUP($C15,'Regional Crises'!$B$1:$R$66,17,FALSE))/(S$3-S$4)*10))))),(IF(VLOOKUP($E15,'Country Indicator Data'!$B$4:$N$300,13,FALSE)="x","x",IF(VLOOKUP($E15,'Country Indicator Data'!$B$4:$N$300,13,FALSE)&gt;S$3,0,IF(VLOOKUP($E15,'Country Indicator Data'!$B$4:$N$300,13,FALSE)&lt;S$4,10,(S$3-VLOOKUP($E15,'Country Indicator Data'!$B$4:$N$300,13,FALSE))/(S$3-S$4)*10)))))</f>
        <v>3.7</v>
      </c>
      <c r="T15" s="224">
        <f>IF(LEN(E15)&gt;3,((IF(VLOOKUP($C15,'Regional Crises'!$B$1:$R$66,14,FALSE)="x","x",IF(VLOOKUP($C15,'Regional Crises'!$B$1:$R$66,14,FALSE)&gt;T$3,0,IF(VLOOKUP($C15,'Regional Crises'!$B$1:$R$66,14,FALSE)&lt;T$4,10,(T$3-VLOOKUP($C15,'Regional Crises'!$B$1:$R$66,14,FALSE))/(T$3-T$4)*10))))),(IF(VLOOKUP($E15,'Country Indicator Data'!$B$4:$N$300,10,FALSE)="x","x",IF(VLOOKUP($E15,'Country Indicator Data'!$B$4:$N$300,10,FALSE)&gt;T$3,0,IF(VLOOKUP($E15,'Country Indicator Data'!$B$4:$N$300,10,FALSE)&lt;T$4,10,(T$3-VLOOKUP($E15,'Country Indicator Data'!$B$4:$N$300,10,FALSE))/(T$3-T$4)*10)))))</f>
        <v>3.6178894000000001</v>
      </c>
      <c r="U15" s="224">
        <f>IF(LEN(E15)&gt;3,((IF(VLOOKUP($C15,'Regional Crises'!$B$1:$R$66,15,FALSE)="x","x",IF(VLOOKUP($C15,'Regional Crises'!$B$1:$R$66,15,FALSE)&gt;U$3,0,IF(VLOOKUP($C15,'Regional Crises'!$B$1:$R$66,15,FALSE)&lt;U$4,10,(U$3-VLOOKUP($C15,'Regional Crises'!$B$1:$R$66,15,FALSE))/(U$3-U$4)*10))))),(IF(VLOOKUP($E15,'Country Indicator Data'!$B$4:$N$300,11,FALSE)="x","x",IF(VLOOKUP($E15,'Country Indicator Data'!$B$4:$N$300,11,FALSE)&gt;U$3,0,IF(VLOOKUP($E15,'Country Indicator Data'!$B$4:$N$300,11,FALSE)&lt;U$4,10,(U$3-VLOOKUP($E15,'Country Indicator Data'!$B$4:$N$300,11,FALSE))/(U$3-U$4)*10)))))</f>
        <v>0.25</v>
      </c>
      <c r="V15" s="224">
        <f>IF(LEN(E15)&gt;3,((IF(VLOOKUP($C15,'Regional Crises'!$B$1:$R$66,16,FALSE)="x","x",IF(VLOOKUP($C15,'Regional Crises'!$B$1:$R$66,16,FALSE)&gt;V$3,0,IF(VLOOKUP($C15,'Regional Crises'!$B$1:$R$66,16,FALSE)&lt;V$4,10,(V$3-VLOOKUP($C15,'Regional Crises'!$B$1:$R$66,16,FALSE))/(V$3-V$4)*10))))),(IF(VLOOKUP($E15,'Country Indicator Data'!$B$4:$N$300,12,FALSE)="x","x",IF(VLOOKUP($E15,'Country Indicator Data'!$B$4:$N$300,12,FALSE)&gt;V$3,0,IF(VLOOKUP($E15,'Country Indicator Data'!$B$4:$N$300,12,FALSE)&lt;V$4,10,(V$3-VLOOKUP($E15,'Country Indicator Data'!$B$4:$N$300,12,FALSE))/(V$3-V$4)*10)))))</f>
        <v>0.5</v>
      </c>
      <c r="W15" s="224">
        <f t="shared" si="5"/>
        <v>2.0169723500000001</v>
      </c>
      <c r="X15" s="224">
        <f t="shared" si="6"/>
        <v>2.0669119637654325</v>
      </c>
      <c r="Y15" s="150">
        <f>IF('Core Indicators'!FC12="x","x",IF('Core Indicators'!FC12&gt;=5,10,IF('Core Indicators'!FC12&gt;=4,8,IF('Core Indicators'!FC12&gt;=3,6,IF('Core Indicators'!FC12&gt;=2,4,IF('Core Indicators'!FC12&gt;=1,2,0))))))</f>
        <v>6</v>
      </c>
      <c r="Z15" s="224">
        <f t="shared" si="7"/>
        <v>6</v>
      </c>
      <c r="AA15" s="150">
        <f>'Crisis Indicator Data'!Y12</f>
        <v>0</v>
      </c>
      <c r="AB15" s="150">
        <f>'Crisis Indicator Data'!Z12</f>
        <v>0</v>
      </c>
      <c r="AC15" s="150">
        <f>'Crisis Indicator Data'!AA12</f>
        <v>1</v>
      </c>
      <c r="AD15" s="150">
        <f>'Crisis Indicator Data'!AB12</f>
        <v>0</v>
      </c>
      <c r="AE15" s="150">
        <f t="shared" si="8"/>
        <v>2</v>
      </c>
      <c r="AF15" s="150">
        <f>'Crisis Indicator Data'!AC12</f>
        <v>0</v>
      </c>
      <c r="AG15" s="150">
        <f>'Crisis Indicator Data'!AD12</f>
        <v>1</v>
      </c>
      <c r="AH15" s="150">
        <f t="shared" si="9"/>
        <v>2</v>
      </c>
      <c r="AI15" s="150">
        <f>'Crisis Indicator Data'!AE12</f>
        <v>0</v>
      </c>
      <c r="AJ15" s="150">
        <f>'Crisis Indicator Data'!AF12</f>
        <v>2</v>
      </c>
      <c r="AK15" s="150">
        <f>'Crisis Indicator Data'!AG12</f>
        <v>0</v>
      </c>
      <c r="AL15" s="150">
        <f t="shared" si="10"/>
        <v>4</v>
      </c>
      <c r="AM15" s="224">
        <f t="shared" si="11"/>
        <v>3</v>
      </c>
      <c r="AN15" s="224">
        <f t="shared" si="12"/>
        <v>4.5</v>
      </c>
    </row>
    <row r="16" spans="1:40" ht="13.5" customHeight="1">
      <c r="A16" s="141" t="str">
        <f>'Crisis Indicator Data'!A13</f>
        <v>Displacement from Burkina Faso to northern Côte d’Ivoire</v>
      </c>
      <c r="B16" s="142" t="str">
        <f>'Crisis Indicator Data'!B13</f>
        <v>International Displacement</v>
      </c>
      <c r="C16" s="142" t="str">
        <f>'Crisis Indicator Data'!C13</f>
        <v>CIV002</v>
      </c>
      <c r="D16" s="142" t="str">
        <f>'Crisis Indicator Data'!D13</f>
        <v>Ivory Coast</v>
      </c>
      <c r="E16" s="143" t="str">
        <f>'Crisis Indicator Data'!E13</f>
        <v>CIV</v>
      </c>
      <c r="F16" s="224">
        <f>IF(LEN(E16)&gt;3,(IF(VLOOKUP($C16,'Regional Crises'!$B$1:$R$66,7,FALSE)="x","x",IF(VLOOKUP($C16,'Regional Crises'!$B$1:$R$66,7,FALSE)&gt;$F$3,10,IF(VLOOKUP($C16,'Regional Crises'!$B$1:$R$66,7,FALSE)&lt;F$4,0,($F$3-VLOOKUP($C16,'Regional Crises'!$B$1:$R$66,7,FALSE))/($F$3-$F$4)*10)))),IF(VLOOKUP($E16,'Country Indicator Data'!$B$4:$N$300,3,FALSE)="x","x",IF(VLOOKUP($E16,'Country Indicator Data'!$B$4:$N$300,3,FALSE)&gt;$F$3,10,IF(VLOOKUP($E16,'Country Indicator Data'!$B$4:$N$300,3,FALSE)&lt;$F$4,0,($F$3-VLOOKUP($E16,'Country Indicator Data'!$B$4:$N$300,3,FALSE))/($F$3-$F$4)*10))))</f>
        <v>2.6061109222222227</v>
      </c>
      <c r="G16" s="224">
        <f>IF(LEN(E16)&gt;3,(IF(VLOOKUP($C16,'Regional Crises'!$B$1:$R$66,9,FALSE)="x","x",IF(VLOOKUP($C16,'Regional Crises'!$B$1:$R$66,9,FALSE)&gt;G$3,10,IF(VLOOKUP($C16,'Regional Crises'!$B$1:$R$66,9,FALSE)&lt;G$4,0,(G$3-VLOOKUP($C16,'Regional Crises'!$B$1:$R$66,9,FALSE))/(G$3-G$4)*10)))),IF(VLOOKUP($E16,'Country Indicator Data'!$B$4:$N$300,5,FALSE)="x","x",IF(VLOOKUP($E16,'Country Indicator Data'!$B$4:$N$300,5,FALSE)&gt;G$3,10,IF(VLOOKUP($E16,'Country Indicator Data'!$B$4:$N$300,5,FALSE)&lt;G$4,0,(G$3-VLOOKUP($E16,'Country Indicator Data'!$B$4:$N$300,5,FALSE))/(G$3-G$4)*10))))</f>
        <v>5.17</v>
      </c>
      <c r="H16" s="224">
        <f t="shared" si="0"/>
        <v>3.8880554611111116</v>
      </c>
      <c r="I16" s="224">
        <f>IF(LEN(E16)&gt;3,(IF(VLOOKUP($C16,'Regional Crises'!$B$1:$R$66,6,FALSE)="x","x",IF(VLOOKUP($C16,'Regional Crises'!$B$1:$R$66,6,FALSE)&gt;I$3,10,IF(VLOOKUP($C16,'Regional Crises'!$B$1:$R$66,6,FALSE)&lt;I$4,0,10-(I$3-VLOOKUP($C16,'Regional Crises'!$B$1:$R$66,6,FALSE))/(I$3-I$4)*10)))),IF(VLOOKUP($E16,'Country Indicator Data'!$B$4:$N$300,2,FALSE)="x","x",IF(VLOOKUP($E16,'Country Indicator Data'!$B$4:$N$300,2,FALSE)&gt;I$3,10,IF(VLOOKUP($E16,'Country Indicator Data'!$B$4:$N$300,2,FALSE)&lt;I$4,0,10-(I$3-VLOOKUP($E16,'Country Indicator Data'!$B$4:$N$300,2,FALSE))/(I$3-I$4)*10))))</f>
        <v>7.7389999700000001</v>
      </c>
      <c r="J16" s="224">
        <f>IF(LEN(E16)&gt;3,(IF(VLOOKUP($C16,'Regional Crises'!$B$1:$R$66,8,FALSE)="x","x",IF(VLOOKUP($C16,'Regional Crises'!$B$1:$R$66,8,FALSE)&gt;J$3,10,IF(VLOOKUP($C16,'Regional Crises'!$B$1:$R$66,8,FALSE)&lt;J$4,0,10-(J$3-VLOOKUP($C16,'Regional Crises'!$B$1:$R$66,8,FALSE))/(J$3-J$4)*10)))),IF(VLOOKUP($E16,'Country Indicator Data'!$B$4:$N$300,4,FALSE)="x","x",IF(VLOOKUP($E16,'Country Indicator Data'!$B$4:$N$300,4,FALSE)&gt;J$3,10,IF(VLOOKUP($E16,'Country Indicator Data'!$B$4:$N$300,4,FALSE)&lt;J$4,0,10-(J$3-VLOOKUP($E16,'Country Indicator Data'!$B$4:$N$300,4,FALSE))/(J$3-J$4)*10))))</f>
        <v>1.8333333333333339</v>
      </c>
      <c r="K16" s="224">
        <f t="shared" si="1"/>
        <v>4.786166651666667</v>
      </c>
      <c r="L16" s="224">
        <f>IF(LEN(E16)&gt;3,(IF(VLOOKUP($C16,'Regional Crises'!$B$1:$R$66,10,FALSE)="x","x",IF(VLOOKUP($C16,'Regional Crises'!$B$1:$R$66,10,FALSE)&gt;L$3,10,IF(VLOOKUP($C16,'Regional Crises'!$B$1:$R$66,10,FALSE)&lt;L$4,0,10-(L$3-VLOOKUP($C16,'Regional Crises'!$B$1:$R$66,10,FALSE))/(L$3-L$4)*10)))),IF(VLOOKUP($E16,'Country Indicator Data'!$B$4:$N$300,6,FALSE)="x","x",IF(VLOOKUP($E16,'Country Indicator Data'!$B$4:$N$300,6,FALSE)&gt;L$3,10,IF(VLOOKUP($E16,'Country Indicator Data'!$B$4:$N$300,6,FALSE)&lt;L$4,0,10-(L$3-VLOOKUP($E16,'Country Indicator Data'!$B$4:$N$300,6,FALSE))/(L$3-L$4)*10))))</f>
        <v>7.8533333333333335</v>
      </c>
      <c r="M16" s="224">
        <f>IF(LEN(E16)&gt;3,(IF(VLOOKUP($C16,'Regional Crises'!$B$1:$R$66,11,FALSE)="x","x",IF(VLOOKUP($C16,'Regional Crises'!$B$1:$R$66,11,FALSE)&gt;M$3,10,IF(VLOOKUP($C16,'Regional Crises'!$B$1:$R$66,11,FALSE)&lt;M$4,0,10-(M$3-VLOOKUP($C16,'Regional Crises'!$B$1:$R$66,11,FALSE))/(M$3-M$4)*10)))),IF(VLOOKUP($E16,'Country Indicator Data'!$B$4:$N$300,7,FALSE)="x","x",IF(VLOOKUP($E16,'Country Indicator Data'!$B$4:$N$300,7,FALSE)&gt;M$3,10,IF(VLOOKUP($E16,'Country Indicator Data'!$B$4:$N$300,7,FALSE)&lt;M$4,0,10-(M$3-VLOOKUP($E16,'Country Indicator Data'!$B$4:$N$300,7,FALSE))/(M$3-M$4)*10))))</f>
        <v>2.5749999999999993</v>
      </c>
      <c r="N16" s="224">
        <f t="shared" si="2"/>
        <v>5.2141666666666664</v>
      </c>
      <c r="O16" s="224">
        <f t="shared" si="3"/>
        <v>4.6294629264814811</v>
      </c>
      <c r="P16" s="224">
        <f>IF(LEN(E16)&gt;3,(IF(VLOOKUP($C16,'Regional Crises'!$B$1:$R$69,12,FALSE)="x","x",IF(VLOOKUP($C16,'Regional Crises'!$B$1:$R$69,12,FALSE)&gt;P$3,10,IF(VLOOKUP($C16,'Regional Crises'!$B$1:$R$69,12,FALSE)&lt;P$4,0,(P$3-VLOOKUP($C16,'Regional Crises'!$B$1:$R$69,12,FALSE))/(P$3-P$4)*10)))),IF(VLOOKUP($E16,'Country Indicator Data'!$B$4:$I$300,8,FALSE)="x","x",IF(VLOOKUP($E16,'Country Indicator Data'!$B$4:$I$300,8,FALSE)&gt;P$3,10,IF(VLOOKUP($E16,'Country Indicator Data'!$B$4:$I$300,8,FALSE)&lt;P$4,0,10-(P$3-VLOOKUP($E16,'Country Indicator Data'!$B$4:$I$300,8,FALSE))/(P$3-P$4)*10))))</f>
        <v>5.1524999999999999</v>
      </c>
      <c r="Q16" s="224" t="str">
        <f>IF(LEN(E16)&gt;3,((IF(VLOOKUP($C16,'Regional Crises'!$B$1:$R$66,13,FALSE)="x","x",IF(VLOOKUP($C16,'Regional Crises'!$B$1:$R$66,13,FALSE)&gt;Q$3,10,IF(VLOOKUP($C16,'Regional Crises'!$B$1:$R$66,13,FALSE)&lt;Q$4,0,10-(LOG(Q$3)-LOG(VLOOKUP($C16,'Regional Crises'!$B$1:$R$66,13,FALSE)))/(LOG(Q$3)-LOG(Q$4))*10))))),(IF(VLOOKUP($E16,'Country Indicator Data'!$B$4:$N$300,9,FALSE)="x","x",IF(VLOOKUP($E16,'Country Indicator Data'!$B$4:$N$300,9,FALSE)&gt;Q$3,10,IF(VLOOKUP($E16,'Country Indicator Data'!$B$4:$N$300,9,FALSE)&lt;Q$4,0,10-(LOG(Q$3)-LOG(VLOOKUP($E16,'Country Indicator Data'!$B$4:$N$300,9,FALSE)))/(LOG(Q$3)-LOG(Q$4))*10)))))</f>
        <v>x</v>
      </c>
      <c r="R16" s="224">
        <f t="shared" si="4"/>
        <v>5.1524999999999999</v>
      </c>
      <c r="S16" s="224">
        <f>IF(LEN(E16)&gt;3,((IF(VLOOKUP($C16,'Regional Crises'!$B$1:$R$66,17,FALSE)="x","x",IF(VLOOKUP($C16,'Regional Crises'!$B$1:$R$66,17,FALSE)&gt;S$3,0,IF(VLOOKUP($C16,'Regional Crises'!$B$1:$R$66,17,FALSE)&lt;S$4,10,(S$3-VLOOKUP($C16,'Regional Crises'!$B$1:$R$66,17,FALSE))/(S$3-S$4)*10))))),(IF(VLOOKUP($E16,'Country Indicator Data'!$B$4:$N$300,13,FALSE)="x","x",IF(VLOOKUP($E16,'Country Indicator Data'!$B$4:$N$300,13,FALSE)&gt;S$3,0,IF(VLOOKUP($E16,'Country Indicator Data'!$B$4:$N$300,13,FALSE)&lt;S$4,10,(S$3-VLOOKUP($E16,'Country Indicator Data'!$B$4:$N$300,13,FALSE))/(S$3-S$4)*10)))))</f>
        <v>5.6999999999999993</v>
      </c>
      <c r="T16" s="224">
        <f>IF(LEN(E16)&gt;3,((IF(VLOOKUP($C16,'Regional Crises'!$B$1:$R$66,14,FALSE)="x","x",IF(VLOOKUP($C16,'Regional Crises'!$B$1:$R$66,14,FALSE)&gt;T$3,0,IF(VLOOKUP($C16,'Regional Crises'!$B$1:$R$66,14,FALSE)&lt;T$4,10,(T$3-VLOOKUP($C16,'Regional Crises'!$B$1:$R$66,14,FALSE))/(T$3-T$4)*10))))),(IF(VLOOKUP($E16,'Country Indicator Data'!$B$4:$N$300,10,FALSE)="x","x",IF(VLOOKUP($E16,'Country Indicator Data'!$B$4:$N$300,10,FALSE)&gt;T$3,0,IF(VLOOKUP($E16,'Country Indicator Data'!$B$4:$N$300,10,FALSE)&lt;T$4,10,(T$3-VLOOKUP($E16,'Country Indicator Data'!$B$4:$N$300,10,FALSE))/(T$3-T$4)*10)))))</f>
        <v>6.1562882000000005</v>
      </c>
      <c r="U16" s="224">
        <f>IF(LEN(E16)&gt;3,((IF(VLOOKUP($C16,'Regional Crises'!$B$1:$R$66,15,FALSE)="x","x",IF(VLOOKUP($C16,'Regional Crises'!$B$1:$R$66,15,FALSE)&gt;U$3,0,IF(VLOOKUP($C16,'Regional Crises'!$B$1:$R$66,15,FALSE)&lt;U$4,10,(U$3-VLOOKUP($C16,'Regional Crises'!$B$1:$R$66,15,FALSE))/(U$3-U$4)*10))))),(IF(VLOOKUP($E16,'Country Indicator Data'!$B$4:$N$300,11,FALSE)="x","x",IF(VLOOKUP($E16,'Country Indicator Data'!$B$4:$N$300,11,FALSE)&gt;U$3,0,IF(VLOOKUP($E16,'Country Indicator Data'!$B$4:$N$300,11,FALSE)&lt;U$4,10,(U$3-VLOOKUP($E16,'Country Indicator Data'!$B$4:$N$300,11,FALSE))/(U$3-U$4)*10)))))</f>
        <v>6.5</v>
      </c>
      <c r="V16" s="224">
        <f>IF(LEN(E16)&gt;3,((IF(VLOOKUP($C16,'Regional Crises'!$B$1:$R$66,16,FALSE)="x","x",IF(VLOOKUP($C16,'Regional Crises'!$B$1:$R$66,16,FALSE)&gt;V$3,0,IF(VLOOKUP($C16,'Regional Crises'!$B$1:$R$66,16,FALSE)&lt;V$4,10,(V$3-VLOOKUP($C16,'Regional Crises'!$B$1:$R$66,16,FALSE))/(V$3-V$4)*10))))),(IF(VLOOKUP($E16,'Country Indicator Data'!$B$4:$N$300,12,FALSE)="x","x",IF(VLOOKUP($E16,'Country Indicator Data'!$B$4:$N$300,12,FALSE)&gt;V$3,0,IF(VLOOKUP($E16,'Country Indicator Data'!$B$4:$N$300,12,FALSE)&lt;V$4,10,(V$3-VLOOKUP($E16,'Country Indicator Data'!$B$4:$N$300,12,FALSE))/(V$3-V$4)*10)))))</f>
        <v>5.4</v>
      </c>
      <c r="W16" s="224">
        <f t="shared" si="5"/>
        <v>5.93907205</v>
      </c>
      <c r="X16" s="224">
        <f t="shared" si="6"/>
        <v>5.2403449921604937</v>
      </c>
      <c r="Y16" s="150">
        <f>IF('Core Indicators'!FC13="x","x",IF('Core Indicators'!FC13&gt;=5,10,IF('Core Indicators'!FC13&gt;=4,8,IF('Core Indicators'!FC13&gt;=3,6,IF('Core Indicators'!FC13&gt;=2,4,IF('Core Indicators'!FC13&gt;=1,2,0))))))</f>
        <v>4</v>
      </c>
      <c r="Z16" s="224">
        <f t="shared" si="7"/>
        <v>4</v>
      </c>
      <c r="AA16" s="150">
        <f>'Crisis Indicator Data'!Y13</f>
        <v>0</v>
      </c>
      <c r="AB16" s="150">
        <f>'Crisis Indicator Data'!Z13</f>
        <v>0</v>
      </c>
      <c r="AC16" s="150">
        <f>'Crisis Indicator Data'!AA13</f>
        <v>0</v>
      </c>
      <c r="AD16" s="150">
        <f>'Crisis Indicator Data'!AB13</f>
        <v>0</v>
      </c>
      <c r="AE16" s="150">
        <f t="shared" si="8"/>
        <v>0</v>
      </c>
      <c r="AF16" s="150">
        <f>'Crisis Indicator Data'!AC13</f>
        <v>0</v>
      </c>
      <c r="AG16" s="150">
        <f>'Crisis Indicator Data'!AD13</f>
        <v>0</v>
      </c>
      <c r="AH16" s="150">
        <f t="shared" si="9"/>
        <v>0</v>
      </c>
      <c r="AI16" s="150">
        <f>'Crisis Indicator Data'!AE13</f>
        <v>0</v>
      </c>
      <c r="AJ16" s="150">
        <f>'Crisis Indicator Data'!AF13</f>
        <v>0</v>
      </c>
      <c r="AK16" s="150">
        <f>'Crisis Indicator Data'!AG13</f>
        <v>3</v>
      </c>
      <c r="AL16" s="150">
        <f t="shared" si="10"/>
        <v>6</v>
      </c>
      <c r="AM16" s="224">
        <f t="shared" si="11"/>
        <v>2</v>
      </c>
      <c r="AN16" s="224">
        <f t="shared" si="12"/>
        <v>3</v>
      </c>
    </row>
    <row r="17" spans="1:40" ht="13.5" customHeight="1">
      <c r="A17" s="141" t="str">
        <f>'Crisis Indicator Data'!A14</f>
        <v>Complex crisis in Cameroon</v>
      </c>
      <c r="B17" s="142" t="str">
        <f>'Crisis Indicator Data'!B14</f>
        <v>International Displacement,Conflict/ Violence,Floods</v>
      </c>
      <c r="C17" s="142" t="str">
        <f>'Crisis Indicator Data'!C14</f>
        <v>CMR005</v>
      </c>
      <c r="D17" s="142" t="str">
        <f>'Crisis Indicator Data'!D14</f>
        <v>Cameroon</v>
      </c>
      <c r="E17" s="143" t="str">
        <f>'Crisis Indicator Data'!E14</f>
        <v>CMR</v>
      </c>
      <c r="F17" s="224">
        <f>IF(LEN(E17)&gt;3,(IF(VLOOKUP($C17,'Regional Crises'!$B$1:$R$66,7,FALSE)="x","x",IF(VLOOKUP($C17,'Regional Crises'!$B$1:$R$66,7,FALSE)&gt;$F$3,10,IF(VLOOKUP($C17,'Regional Crises'!$B$1:$R$66,7,FALSE)&lt;F$4,0,($F$3-VLOOKUP($C17,'Regional Crises'!$B$1:$R$66,7,FALSE))/($F$3-$F$4)*10)))),IF(VLOOKUP($E17,'Country Indicator Data'!$B$4:$N$300,3,FALSE)="x","x",IF(VLOOKUP($E17,'Country Indicator Data'!$B$4:$N$300,3,FALSE)&gt;$F$3,10,IF(VLOOKUP($E17,'Country Indicator Data'!$B$4:$N$300,3,FALSE)&lt;$F$4,0,($F$3-VLOOKUP($E17,'Country Indicator Data'!$B$4:$N$300,3,FALSE))/($F$3-$F$4)*10))))</f>
        <v>3.8250887333333332</v>
      </c>
      <c r="G17" s="224">
        <f>IF(LEN(E17)&gt;3,(IF(VLOOKUP($C17,'Regional Crises'!$B$1:$R$66,9,FALSE)="x","x",IF(VLOOKUP($C17,'Regional Crises'!$B$1:$R$66,9,FALSE)&gt;G$3,10,IF(VLOOKUP($C17,'Regional Crises'!$B$1:$R$66,9,FALSE)&lt;G$4,0,(G$3-VLOOKUP($C17,'Regional Crises'!$B$1:$R$66,9,FALSE))/(G$3-G$4)*10)))),IF(VLOOKUP($E17,'Country Indicator Data'!$B$4:$N$300,5,FALSE)="x","x",IF(VLOOKUP($E17,'Country Indicator Data'!$B$4:$N$300,5,FALSE)&gt;G$3,10,IF(VLOOKUP($E17,'Country Indicator Data'!$B$4:$N$300,5,FALSE)&lt;G$4,0,(G$3-VLOOKUP($E17,'Country Indicator Data'!$B$4:$N$300,5,FALSE))/(G$3-G$4)*10))))</f>
        <v>6.43</v>
      </c>
      <c r="H17" s="224">
        <f t="shared" si="0"/>
        <v>5.1275443666666662</v>
      </c>
      <c r="I17" s="224">
        <f>IF(LEN(E17)&gt;3,(IF(VLOOKUP($C17,'Regional Crises'!$B$1:$R$66,6,FALSE)="x","x",IF(VLOOKUP($C17,'Regional Crises'!$B$1:$R$66,6,FALSE)&gt;I$3,10,IF(VLOOKUP($C17,'Regional Crises'!$B$1:$R$66,6,FALSE)&lt;I$4,0,10-(I$3-VLOOKUP($C17,'Regional Crises'!$B$1:$R$66,6,FALSE))/(I$3-I$4)*10)))),IF(VLOOKUP($E17,'Country Indicator Data'!$B$4:$N$300,2,FALSE)="x","x",IF(VLOOKUP($E17,'Country Indicator Data'!$B$4:$N$300,2,FALSE)&gt;I$3,10,IF(VLOOKUP($E17,'Country Indicator Data'!$B$4:$N$300,2,FALSE)&lt;I$4,0,10-(I$3-VLOOKUP($E17,'Country Indicator Data'!$B$4:$N$300,2,FALSE))/(I$3-I$4)*10))))</f>
        <v>8.5829999899999994</v>
      </c>
      <c r="J17" s="224">
        <f>IF(LEN(E17)&gt;3,(IF(VLOOKUP($C17,'Regional Crises'!$B$1:$R$66,8,FALSE)="x","x",IF(VLOOKUP($C17,'Regional Crises'!$B$1:$R$66,8,FALSE)&gt;J$3,10,IF(VLOOKUP($C17,'Regional Crises'!$B$1:$R$66,8,FALSE)&lt;J$4,0,10-(J$3-VLOOKUP($C17,'Regional Crises'!$B$1:$R$66,8,FALSE))/(J$3-J$4)*10)))),IF(VLOOKUP($E17,'Country Indicator Data'!$B$4:$N$300,4,FALSE)="x","x",IF(VLOOKUP($E17,'Country Indicator Data'!$B$4:$N$300,4,FALSE)&gt;J$3,10,IF(VLOOKUP($E17,'Country Indicator Data'!$B$4:$N$300,4,FALSE)&lt;J$4,0,10-(J$3-VLOOKUP($E17,'Country Indicator Data'!$B$4:$N$300,4,FALSE))/(J$3-J$4)*10))))</f>
        <v>0</v>
      </c>
      <c r="K17" s="224">
        <f t="shared" si="1"/>
        <v>4.2914999949999997</v>
      </c>
      <c r="L17" s="224">
        <f>IF(LEN(E17)&gt;3,(IF(VLOOKUP($C17,'Regional Crises'!$B$1:$R$66,10,FALSE)="x","x",IF(VLOOKUP($C17,'Regional Crises'!$B$1:$R$66,10,FALSE)&gt;L$3,10,IF(VLOOKUP($C17,'Regional Crises'!$B$1:$R$66,10,FALSE)&lt;L$4,0,10-(L$3-VLOOKUP($C17,'Regional Crises'!$B$1:$R$66,10,FALSE))/(L$3-L$4)*10)))),IF(VLOOKUP($E17,'Country Indicator Data'!$B$4:$N$300,6,FALSE)="x","x",IF(VLOOKUP($E17,'Country Indicator Data'!$B$4:$N$300,6,FALSE)&gt;L$3,10,IF(VLOOKUP($E17,'Country Indicator Data'!$B$4:$N$300,6,FALSE)&lt;L$4,0,10-(L$3-VLOOKUP($E17,'Country Indicator Data'!$B$4:$N$300,6,FALSE))/(L$3-L$4)*10))))</f>
        <v>7.44</v>
      </c>
      <c r="M17" s="224">
        <f>IF(LEN(E17)&gt;3,(IF(VLOOKUP($C17,'Regional Crises'!$B$1:$R$66,11,FALSE)="x","x",IF(VLOOKUP($C17,'Regional Crises'!$B$1:$R$66,11,FALSE)&gt;M$3,10,IF(VLOOKUP($C17,'Regional Crises'!$B$1:$R$66,11,FALSE)&lt;M$4,0,10-(M$3-VLOOKUP($C17,'Regional Crises'!$B$1:$R$66,11,FALSE))/(M$3-M$4)*10)))),IF(VLOOKUP($E17,'Country Indicator Data'!$B$4:$N$300,7,FALSE)="x","x",IF(VLOOKUP($E17,'Country Indicator Data'!$B$4:$N$300,7,FALSE)&gt;M$3,10,IF(VLOOKUP($E17,'Country Indicator Data'!$B$4:$N$300,7,FALSE)&lt;M$4,0,10-(M$3-VLOOKUP($E17,'Country Indicator Data'!$B$4:$N$300,7,FALSE))/(M$3-M$4)*10))))</f>
        <v>4.3000000000000007</v>
      </c>
      <c r="N17" s="224">
        <f t="shared" si="2"/>
        <v>5.870000000000001</v>
      </c>
      <c r="O17" s="224">
        <f t="shared" si="3"/>
        <v>5.0963481205555556</v>
      </c>
      <c r="P17" s="224">
        <f>IF(LEN(E17)&gt;3,(IF(VLOOKUP($C17,'Regional Crises'!$B$1:$R$69,12,FALSE)="x","x",IF(VLOOKUP($C17,'Regional Crises'!$B$1:$R$69,12,FALSE)&gt;P$3,10,IF(VLOOKUP($C17,'Regional Crises'!$B$1:$R$69,12,FALSE)&lt;P$4,0,(P$3-VLOOKUP($C17,'Regional Crises'!$B$1:$R$69,12,FALSE))/(P$3-P$4)*10)))),IF(VLOOKUP($E17,'Country Indicator Data'!$B$4:$I$300,8,FALSE)="x","x",IF(VLOOKUP($E17,'Country Indicator Data'!$B$4:$I$300,8,FALSE)&gt;P$3,10,IF(VLOOKUP($E17,'Country Indicator Data'!$B$4:$I$300,8,FALSE)&lt;P$4,0,10-(P$3-VLOOKUP($E17,'Country Indicator Data'!$B$4:$I$300,8,FALSE))/(P$3-P$4)*10))))</f>
        <v>6.585</v>
      </c>
      <c r="Q17" s="224">
        <f>IF(LEN(E17)&gt;3,((IF(VLOOKUP($C17,'Regional Crises'!$B$1:$R$66,13,FALSE)="x","x",IF(VLOOKUP($C17,'Regional Crises'!$B$1:$R$66,13,FALSE)&gt;Q$3,10,IF(VLOOKUP($C17,'Regional Crises'!$B$1:$R$66,13,FALSE)&lt;Q$4,0,10-(LOG(Q$3)-LOG(VLOOKUP($C17,'Regional Crises'!$B$1:$R$66,13,FALSE)))/(LOG(Q$3)-LOG(Q$4))*10))))),(IF(VLOOKUP($E17,'Country Indicator Data'!$B$4:$N$300,9,FALSE)="x","x",IF(VLOOKUP($E17,'Country Indicator Data'!$B$4:$N$300,9,FALSE)&gt;Q$3,10,IF(VLOOKUP($E17,'Country Indicator Data'!$B$4:$N$300,9,FALSE)&lt;Q$4,0,10-(LOG(Q$3)-LOG(VLOOKUP($E17,'Country Indicator Data'!$B$4:$N$300,9,FALSE)))/(LOG(Q$3)-LOG(Q$4))*10)))))</f>
        <v>8.7053093815765479</v>
      </c>
      <c r="R17" s="224">
        <f t="shared" si="4"/>
        <v>7.6451546907882744</v>
      </c>
      <c r="S17" s="224">
        <f>IF(LEN(E17)&gt;3,((IF(VLOOKUP($C17,'Regional Crises'!$B$1:$R$66,17,FALSE)="x","x",IF(VLOOKUP($C17,'Regional Crises'!$B$1:$R$66,17,FALSE)&gt;S$3,0,IF(VLOOKUP($C17,'Regional Crises'!$B$1:$R$66,17,FALSE)&lt;S$4,10,(S$3-VLOOKUP($C17,'Regional Crises'!$B$1:$R$66,17,FALSE))/(S$3-S$4)*10))))),(IF(VLOOKUP($E17,'Country Indicator Data'!$B$4:$N$300,13,FALSE)="x","x",IF(VLOOKUP($E17,'Country Indicator Data'!$B$4:$N$300,13,FALSE)&gt;S$3,0,IF(VLOOKUP($E17,'Country Indicator Data'!$B$4:$N$300,13,FALSE)&lt;S$4,10,(S$3-VLOOKUP($E17,'Country Indicator Data'!$B$4:$N$300,13,FALSE))/(S$3-S$4)*10)))))</f>
        <v>7.4</v>
      </c>
      <c r="T17" s="224">
        <f>IF(LEN(E17)&gt;3,((IF(VLOOKUP($C17,'Regional Crises'!$B$1:$R$66,14,FALSE)="x","x",IF(VLOOKUP($C17,'Regional Crises'!$B$1:$R$66,14,FALSE)&gt;T$3,0,IF(VLOOKUP($C17,'Regional Crises'!$B$1:$R$66,14,FALSE)&lt;T$4,10,(T$3-VLOOKUP($C17,'Regional Crises'!$B$1:$R$66,14,FALSE))/(T$3-T$4)*10))))),(IF(VLOOKUP($E17,'Country Indicator Data'!$B$4:$N$300,10,FALSE)="x","x",IF(VLOOKUP($E17,'Country Indicator Data'!$B$4:$N$300,10,FALSE)&gt;T$3,0,IF(VLOOKUP($E17,'Country Indicator Data'!$B$4:$N$300,10,FALSE)&lt;T$4,10,(T$3-VLOOKUP($E17,'Country Indicator Data'!$B$4:$N$300,10,FALSE))/(T$3-T$4)*10)))))</f>
        <v>7.5074430000000003</v>
      </c>
      <c r="U17" s="224">
        <f>IF(LEN(E17)&gt;3,((IF(VLOOKUP($C17,'Regional Crises'!$B$1:$R$66,15,FALSE)="x","x",IF(VLOOKUP($C17,'Regional Crises'!$B$1:$R$66,15,FALSE)&gt;U$3,0,IF(VLOOKUP($C17,'Regional Crises'!$B$1:$R$66,15,FALSE)&lt;U$4,10,(U$3-VLOOKUP($C17,'Regional Crises'!$B$1:$R$66,15,FALSE))/(U$3-U$4)*10))))),(IF(VLOOKUP($E17,'Country Indicator Data'!$B$4:$N$300,11,FALSE)="x","x",IF(VLOOKUP($E17,'Country Indicator Data'!$B$4:$N$300,11,FALSE)&gt;U$3,0,IF(VLOOKUP($E17,'Country Indicator Data'!$B$4:$N$300,11,FALSE)&lt;U$4,10,(U$3-VLOOKUP($E17,'Country Indicator Data'!$B$4:$N$300,11,FALSE))/(U$3-U$4)*10)))))</f>
        <v>6.75</v>
      </c>
      <c r="V17" s="224">
        <f>IF(LEN(E17)&gt;3,((IF(VLOOKUP($C17,'Regional Crises'!$B$1:$R$66,16,FALSE)="x","x",IF(VLOOKUP($C17,'Regional Crises'!$B$1:$R$66,16,FALSE)&gt;V$3,0,IF(VLOOKUP($C17,'Regional Crises'!$B$1:$R$66,16,FALSE)&lt;V$4,10,(V$3-VLOOKUP($C17,'Regional Crises'!$B$1:$R$66,16,FALSE))/(V$3-V$4)*10))))),(IF(VLOOKUP($E17,'Country Indicator Data'!$B$4:$N$300,12,FALSE)="x","x",IF(VLOOKUP($E17,'Country Indicator Data'!$B$4:$N$300,12,FALSE)&gt;V$3,0,IF(VLOOKUP($E17,'Country Indicator Data'!$B$4:$N$300,12,FALSE)&lt;V$4,10,(V$3-VLOOKUP($E17,'Country Indicator Data'!$B$4:$N$300,12,FALSE))/(V$3-V$4)*10)))))</f>
        <v>8.5</v>
      </c>
      <c r="W17" s="224">
        <f t="shared" si="5"/>
        <v>7.5393607500000002</v>
      </c>
      <c r="X17" s="224">
        <f t="shared" si="6"/>
        <v>6.7602878537812758</v>
      </c>
      <c r="Y17" s="150">
        <f>IF('Core Indicators'!FC14="x","x",IF('Core Indicators'!FC14&gt;=5,10,IF('Core Indicators'!FC14&gt;=4,8,IF('Core Indicators'!FC14&gt;=3,6,IF('Core Indicators'!FC14&gt;=2,4,IF('Core Indicators'!FC14&gt;=1,2,0))))))</f>
        <v>10</v>
      </c>
      <c r="Z17" s="224">
        <f t="shared" si="7"/>
        <v>10</v>
      </c>
      <c r="AA17" s="150">
        <f>'Crisis Indicator Data'!Y14</f>
        <v>1</v>
      </c>
      <c r="AB17" s="150">
        <f>'Crisis Indicator Data'!Z14</f>
        <v>3</v>
      </c>
      <c r="AC17" s="150">
        <f>'Crisis Indicator Data'!AA14</f>
        <v>2</v>
      </c>
      <c r="AD17" s="150">
        <f>'Crisis Indicator Data'!AB14</f>
        <v>0</v>
      </c>
      <c r="AE17" s="150">
        <f t="shared" si="8"/>
        <v>6</v>
      </c>
      <c r="AF17" s="150">
        <f>'Crisis Indicator Data'!AC14</f>
        <v>2</v>
      </c>
      <c r="AG17" s="150">
        <f>'Crisis Indicator Data'!AD14</f>
        <v>2</v>
      </c>
      <c r="AH17" s="150">
        <f t="shared" si="9"/>
        <v>8</v>
      </c>
      <c r="AI17" s="150">
        <f>'Crisis Indicator Data'!AE14</f>
        <v>3</v>
      </c>
      <c r="AJ17" s="150">
        <f>'Crisis Indicator Data'!AF14</f>
        <v>1</v>
      </c>
      <c r="AK17" s="150">
        <f>'Crisis Indicator Data'!AG14</f>
        <v>2</v>
      </c>
      <c r="AL17" s="150">
        <f t="shared" si="10"/>
        <v>8</v>
      </c>
      <c r="AM17" s="224">
        <f t="shared" si="11"/>
        <v>7</v>
      </c>
      <c r="AN17" s="224">
        <f t="shared" si="12"/>
        <v>8.5</v>
      </c>
    </row>
    <row r="18" spans="1:40" ht="13.5" customHeight="1">
      <c r="A18" s="141" t="str">
        <f>'Crisis Indicator Data'!A15</f>
        <v>Complex crisis in DRC</v>
      </c>
      <c r="B18" s="142" t="str">
        <f>'Crisis Indicator Data'!B15</f>
        <v>Conflict/ Violence,Floods</v>
      </c>
      <c r="C18" s="142" t="str">
        <f>'Crisis Indicator Data'!C15</f>
        <v>COD001</v>
      </c>
      <c r="D18" s="142" t="str">
        <f>'Crisis Indicator Data'!D15</f>
        <v>Democratic Republic of the Congo</v>
      </c>
      <c r="E18" s="143" t="str">
        <f>'Crisis Indicator Data'!E15</f>
        <v>COD</v>
      </c>
      <c r="F18" s="224">
        <f>IF(LEN(E18)&gt;3,(IF(VLOOKUP($C18,'Regional Crises'!$B$1:$R$66,7,FALSE)="x","x",IF(VLOOKUP($C18,'Regional Crises'!$B$1:$R$66,7,FALSE)&gt;$F$3,10,IF(VLOOKUP($C18,'Regional Crises'!$B$1:$R$66,7,FALSE)&lt;F$4,0,($F$3-VLOOKUP($C18,'Regional Crises'!$B$1:$R$66,7,FALSE))/($F$3-$F$4)*10)))),IF(VLOOKUP($E18,'Country Indicator Data'!$B$4:$N$300,3,FALSE)="x","x",IF(VLOOKUP($E18,'Country Indicator Data'!$B$4:$N$300,3,FALSE)&gt;$F$3,10,IF(VLOOKUP($E18,'Country Indicator Data'!$B$4:$N$300,3,FALSE)&lt;$F$4,0,($F$3-VLOOKUP($E18,'Country Indicator Data'!$B$4:$N$300,3,FALSE))/($F$3-$F$4)*10))))</f>
        <v>4.4788243444444449</v>
      </c>
      <c r="G18" s="224">
        <f>IF(LEN(E18)&gt;3,(IF(VLOOKUP($C18,'Regional Crises'!$B$1:$R$66,9,FALSE)="x","x",IF(VLOOKUP($C18,'Regional Crises'!$B$1:$R$66,9,FALSE)&gt;G$3,10,IF(VLOOKUP($C18,'Regional Crises'!$B$1:$R$66,9,FALSE)&lt;G$4,0,(G$3-VLOOKUP($C18,'Regional Crises'!$B$1:$R$66,9,FALSE))/(G$3-G$4)*10)))),IF(VLOOKUP($E18,'Country Indicator Data'!$B$4:$N$300,5,FALSE)="x","x",IF(VLOOKUP($E18,'Country Indicator Data'!$B$4:$N$300,5,FALSE)&gt;G$3,10,IF(VLOOKUP($E18,'Country Indicator Data'!$B$4:$N$300,5,FALSE)&lt;G$4,0,(G$3-VLOOKUP($E18,'Country Indicator Data'!$B$4:$N$300,5,FALSE))/(G$3-G$4)*10))))</f>
        <v>6.43</v>
      </c>
      <c r="H18" s="224">
        <f t="shared" si="0"/>
        <v>5.4544121722222219</v>
      </c>
      <c r="I18" s="224">
        <f>IF(LEN(E18)&gt;3,(IF(VLOOKUP($C18,'Regional Crises'!$B$1:$R$66,6,FALSE)="x","x",IF(VLOOKUP($C18,'Regional Crises'!$B$1:$R$66,6,FALSE)&gt;I$3,10,IF(VLOOKUP($C18,'Regional Crises'!$B$1:$R$66,6,FALSE)&lt;I$4,0,10-(I$3-VLOOKUP($C18,'Regional Crises'!$B$1:$R$66,6,FALSE))/(I$3-I$4)*10)))),IF(VLOOKUP($E18,'Country Indicator Data'!$B$4:$N$300,2,FALSE)="x","x",IF(VLOOKUP($E18,'Country Indicator Data'!$B$4:$N$300,2,FALSE)&gt;I$3,10,IF(VLOOKUP($E18,'Country Indicator Data'!$B$4:$N$300,2,FALSE)&lt;I$4,0,10-(I$3-VLOOKUP($E18,'Country Indicator Data'!$B$4:$N$300,2,FALSE))/(I$3-I$4)*10))))</f>
        <v>9.3905500100000001</v>
      </c>
      <c r="J18" s="224">
        <f>IF(LEN(E18)&gt;3,(IF(VLOOKUP($C18,'Regional Crises'!$B$1:$R$66,8,FALSE)="x","x",IF(VLOOKUP($C18,'Regional Crises'!$B$1:$R$66,8,FALSE)&gt;J$3,10,IF(VLOOKUP($C18,'Regional Crises'!$B$1:$R$66,8,FALSE)&lt;J$4,0,10-(J$3-VLOOKUP($C18,'Regional Crises'!$B$1:$R$66,8,FALSE))/(J$3-J$4)*10)))),IF(VLOOKUP($E18,'Country Indicator Data'!$B$4:$N$300,4,FALSE)="x","x",IF(VLOOKUP($E18,'Country Indicator Data'!$B$4:$N$300,4,FALSE)&gt;J$3,10,IF(VLOOKUP($E18,'Country Indicator Data'!$B$4:$N$300,4,FALSE)&lt;J$4,0,10-(J$3-VLOOKUP($E18,'Country Indicator Data'!$B$4:$N$300,4,FALSE))/(J$3-J$4)*10))))</f>
        <v>8.2166666666666668</v>
      </c>
      <c r="K18" s="224">
        <f t="shared" si="1"/>
        <v>8.8036083383333334</v>
      </c>
      <c r="L18" s="224">
        <f>IF(LEN(E18)&gt;3,(IF(VLOOKUP($C18,'Regional Crises'!$B$1:$R$66,10,FALSE)="x","x",IF(VLOOKUP($C18,'Regional Crises'!$B$1:$R$66,10,FALSE)&gt;L$3,10,IF(VLOOKUP($C18,'Regional Crises'!$B$1:$R$66,10,FALSE)&lt;L$4,0,10-(L$3-VLOOKUP($C18,'Regional Crises'!$B$1:$R$66,10,FALSE))/(L$3-L$4)*10)))),IF(VLOOKUP($E18,'Country Indicator Data'!$B$4:$N$300,6,FALSE)="x","x",IF(VLOOKUP($E18,'Country Indicator Data'!$B$4:$N$300,6,FALSE)&gt;L$3,10,IF(VLOOKUP($E18,'Country Indicator Data'!$B$4:$N$300,6,FALSE)&lt;L$4,0,10-(L$3-VLOOKUP($E18,'Country Indicator Data'!$B$4:$N$300,6,FALSE))/(L$3-L$4)*10))))</f>
        <v>8.0533333333333328</v>
      </c>
      <c r="M18" s="224">
        <f>IF(LEN(E18)&gt;3,(IF(VLOOKUP($C18,'Regional Crises'!$B$1:$R$66,11,FALSE)="x","x",IF(VLOOKUP($C18,'Regional Crises'!$B$1:$R$66,11,FALSE)&gt;M$3,10,IF(VLOOKUP($C18,'Regional Crises'!$B$1:$R$66,11,FALSE)&lt;M$4,0,10-(M$3-VLOOKUP($C18,'Regional Crises'!$B$1:$R$66,11,FALSE))/(M$3-M$4)*10)))),IF(VLOOKUP($E18,'Country Indicator Data'!$B$4:$N$300,7,FALSE)="x","x",IF(VLOOKUP($E18,'Country Indicator Data'!$B$4:$N$300,7,FALSE)&gt;M$3,10,IF(VLOOKUP($E18,'Country Indicator Data'!$B$4:$N$300,7,FALSE)&lt;M$4,0,10-(M$3-VLOOKUP($E18,'Country Indicator Data'!$B$4:$N$300,7,FALSE))/(M$3-M$4)*10))))</f>
        <v>4.9250000000000007</v>
      </c>
      <c r="N18" s="224">
        <f t="shared" si="2"/>
        <v>6.4891666666666667</v>
      </c>
      <c r="O18" s="224">
        <f t="shared" si="3"/>
        <v>6.9157290590740743</v>
      </c>
      <c r="P18" s="224">
        <f>IF(LEN(E18)&gt;3,(IF(VLOOKUP($C18,'Regional Crises'!$B$1:$R$69,12,FALSE)="x","x",IF(VLOOKUP($C18,'Regional Crises'!$B$1:$R$69,12,FALSE)&gt;P$3,10,IF(VLOOKUP($C18,'Regional Crises'!$B$1:$R$69,12,FALSE)&lt;P$4,0,(P$3-VLOOKUP($C18,'Regional Crises'!$B$1:$R$69,12,FALSE))/(P$3-P$4)*10)))),IF(VLOOKUP($E18,'Country Indicator Data'!$B$4:$I$300,8,FALSE)="x","x",IF(VLOOKUP($E18,'Country Indicator Data'!$B$4:$I$300,8,FALSE)&gt;P$3,10,IF(VLOOKUP($E18,'Country Indicator Data'!$B$4:$I$300,8,FALSE)&lt;P$4,0,10-(P$3-VLOOKUP($E18,'Country Indicator Data'!$B$4:$I$300,8,FALSE))/(P$3-P$4)*10))))</f>
        <v>7.9725000000000001</v>
      </c>
      <c r="Q18" s="224">
        <f>IF(LEN(E18)&gt;3,((IF(VLOOKUP($C18,'Regional Crises'!$B$1:$R$66,13,FALSE)="x","x",IF(VLOOKUP($C18,'Regional Crises'!$B$1:$R$66,13,FALSE)&gt;Q$3,10,IF(VLOOKUP($C18,'Regional Crises'!$B$1:$R$66,13,FALSE)&lt;Q$4,0,10-(LOG(Q$3)-LOG(VLOOKUP($C18,'Regional Crises'!$B$1:$R$66,13,FALSE)))/(LOG(Q$3)-LOG(Q$4))*10))))),(IF(VLOOKUP($E18,'Country Indicator Data'!$B$4:$N$300,9,FALSE)="x","x",IF(VLOOKUP($E18,'Country Indicator Data'!$B$4:$N$300,9,FALSE)&gt;Q$3,10,IF(VLOOKUP($E18,'Country Indicator Data'!$B$4:$N$300,9,FALSE)&lt;Q$4,0,10-(LOG(Q$3)-LOG(VLOOKUP($E18,'Country Indicator Data'!$B$4:$N$300,9,FALSE)))/(LOG(Q$3)-LOG(Q$4))*10)))))</f>
        <v>9.6811007644589342</v>
      </c>
      <c r="R18" s="224">
        <f t="shared" si="4"/>
        <v>8.8268003822294681</v>
      </c>
      <c r="S18" s="224">
        <f>IF(LEN(E18)&gt;3,((IF(VLOOKUP($C18,'Regional Crises'!$B$1:$R$66,17,FALSE)="x","x",IF(VLOOKUP($C18,'Regional Crises'!$B$1:$R$66,17,FALSE)&gt;S$3,0,IF(VLOOKUP($C18,'Regional Crises'!$B$1:$R$66,17,FALSE)&lt;S$4,10,(S$3-VLOOKUP($C18,'Regional Crises'!$B$1:$R$66,17,FALSE))/(S$3-S$4)*10))))),(IF(VLOOKUP($E18,'Country Indicator Data'!$B$4:$N$300,13,FALSE)="x","x",IF(VLOOKUP($E18,'Country Indicator Data'!$B$4:$N$300,13,FALSE)&gt;S$3,0,IF(VLOOKUP($E18,'Country Indicator Data'!$B$4:$N$300,13,FALSE)&lt;S$4,10,(S$3-VLOOKUP($E18,'Country Indicator Data'!$B$4:$N$300,13,FALSE))/(S$3-S$4)*10)))))</f>
        <v>8</v>
      </c>
      <c r="T18" s="224">
        <f>IF(LEN(E18)&gt;3,((IF(VLOOKUP($C18,'Regional Crises'!$B$1:$R$66,14,FALSE)="x","x",IF(VLOOKUP($C18,'Regional Crises'!$B$1:$R$66,14,FALSE)&gt;T$3,0,IF(VLOOKUP($C18,'Regional Crises'!$B$1:$R$66,14,FALSE)&lt;T$4,10,(T$3-VLOOKUP($C18,'Regional Crises'!$B$1:$R$66,14,FALSE))/(T$3-T$4)*10))))),(IF(VLOOKUP($E18,'Country Indicator Data'!$B$4:$N$300,10,FALSE)="x","x",IF(VLOOKUP($E18,'Country Indicator Data'!$B$4:$N$300,10,FALSE)&gt;T$3,0,IF(VLOOKUP($E18,'Country Indicator Data'!$B$4:$N$300,10,FALSE)&lt;T$4,10,(T$3-VLOOKUP($E18,'Country Indicator Data'!$B$4:$N$300,10,FALSE))/(T$3-T$4)*10)))))</f>
        <v>8.2532105999999992</v>
      </c>
      <c r="U18" s="224">
        <f>IF(LEN(E18)&gt;3,((IF(VLOOKUP($C18,'Regional Crises'!$B$1:$R$66,15,FALSE)="x","x",IF(VLOOKUP($C18,'Regional Crises'!$B$1:$R$66,15,FALSE)&gt;U$3,0,IF(VLOOKUP($C18,'Regional Crises'!$B$1:$R$66,15,FALSE)&lt;U$4,10,(U$3-VLOOKUP($C18,'Regional Crises'!$B$1:$R$66,15,FALSE))/(U$3-U$4)*10))))),(IF(VLOOKUP($E18,'Country Indicator Data'!$B$4:$N$300,11,FALSE)="x","x",IF(VLOOKUP($E18,'Country Indicator Data'!$B$4:$N$300,11,FALSE)&gt;U$3,0,IF(VLOOKUP($E18,'Country Indicator Data'!$B$4:$N$300,11,FALSE)&lt;U$4,10,(U$3-VLOOKUP($E18,'Country Indicator Data'!$B$4:$N$300,11,FALSE))/(U$3-U$4)*10)))))</f>
        <v>7.25</v>
      </c>
      <c r="V18" s="224">
        <f>IF(LEN(E18)&gt;3,((IF(VLOOKUP($C18,'Regional Crises'!$B$1:$R$66,16,FALSE)="x","x",IF(VLOOKUP($C18,'Regional Crises'!$B$1:$R$66,16,FALSE)&gt;V$3,0,IF(VLOOKUP($C18,'Regional Crises'!$B$1:$R$66,16,FALSE)&lt;V$4,10,(V$3-VLOOKUP($C18,'Regional Crises'!$B$1:$R$66,16,FALSE))/(V$3-V$4)*10))))),(IF(VLOOKUP($E18,'Country Indicator Data'!$B$4:$N$300,12,FALSE)="x","x",IF(VLOOKUP($E18,'Country Indicator Data'!$B$4:$N$300,12,FALSE)&gt;V$3,0,IF(VLOOKUP($E18,'Country Indicator Data'!$B$4:$N$300,12,FALSE)&lt;V$4,10,(V$3-VLOOKUP($E18,'Country Indicator Data'!$B$4:$N$300,12,FALSE))/(V$3-V$4)*10)))))</f>
        <v>8.1999999999999993</v>
      </c>
      <c r="W18" s="224">
        <f t="shared" si="5"/>
        <v>7.9258026499999996</v>
      </c>
      <c r="X18" s="224">
        <f t="shared" si="6"/>
        <v>7.8894440304345137</v>
      </c>
      <c r="Y18" s="150">
        <f>IF('Core Indicators'!FC15="x","x",IF('Core Indicators'!FC15&gt;=5,10,IF('Core Indicators'!FC15&gt;=4,8,IF('Core Indicators'!FC15&gt;=3,6,IF('Core Indicators'!FC15&gt;=2,4,IF('Core Indicators'!FC15&gt;=1,2,0))))))</f>
        <v>10</v>
      </c>
      <c r="Z18" s="224">
        <f t="shared" si="7"/>
        <v>10</v>
      </c>
      <c r="AA18" s="150">
        <f>'Crisis Indicator Data'!Y15</f>
        <v>1</v>
      </c>
      <c r="AB18" s="150">
        <f>'Crisis Indicator Data'!Z15</f>
        <v>3</v>
      </c>
      <c r="AC18" s="150">
        <f>'Crisis Indicator Data'!AA15</f>
        <v>3</v>
      </c>
      <c r="AD18" s="150">
        <f>'Crisis Indicator Data'!AB15</f>
        <v>3</v>
      </c>
      <c r="AE18" s="150">
        <f t="shared" si="8"/>
        <v>10</v>
      </c>
      <c r="AF18" s="150">
        <f>'Crisis Indicator Data'!AC15</f>
        <v>2</v>
      </c>
      <c r="AG18" s="150">
        <f>'Crisis Indicator Data'!AD15</f>
        <v>3</v>
      </c>
      <c r="AH18" s="150">
        <f t="shared" si="9"/>
        <v>10</v>
      </c>
      <c r="AI18" s="150">
        <f>'Crisis Indicator Data'!AE15</f>
        <v>3</v>
      </c>
      <c r="AJ18" s="150">
        <f>'Crisis Indicator Data'!AF15</f>
        <v>2</v>
      </c>
      <c r="AK18" s="150">
        <f>'Crisis Indicator Data'!AG15</f>
        <v>3</v>
      </c>
      <c r="AL18" s="150">
        <f t="shared" si="10"/>
        <v>10</v>
      </c>
      <c r="AM18" s="224">
        <f t="shared" si="11"/>
        <v>10</v>
      </c>
      <c r="AN18" s="224">
        <f t="shared" si="12"/>
        <v>10</v>
      </c>
    </row>
    <row r="19" spans="1:40" ht="13.5" customHeight="1">
      <c r="A19" s="141" t="str">
        <f>'Crisis Indicator Data'!A16</f>
        <v>Conflict and Climatic Shocks in Colombia</v>
      </c>
      <c r="B19" s="142" t="str">
        <f>'Crisis Indicator Data'!B16</f>
        <v>Conflict/ Violence,Drought/drier conditions,Floods</v>
      </c>
      <c r="C19" s="142" t="str">
        <f>'Crisis Indicator Data'!C16</f>
        <v>COL001</v>
      </c>
      <c r="D19" s="142" t="str">
        <f>'Crisis Indicator Data'!D16</f>
        <v>Colombia</v>
      </c>
      <c r="E19" s="143" t="str">
        <f>'Crisis Indicator Data'!E16</f>
        <v>COL</v>
      </c>
      <c r="F19" s="224">
        <f>IF(LEN(E19)&gt;3,(IF(VLOOKUP($C19,'Regional Crises'!$B$1:$R$66,7,FALSE)="x","x",IF(VLOOKUP($C19,'Regional Crises'!$B$1:$R$66,7,FALSE)&gt;$F$3,10,IF(VLOOKUP($C19,'Regional Crises'!$B$1:$R$66,7,FALSE)&lt;F$4,0,($F$3-VLOOKUP($C19,'Regional Crises'!$B$1:$R$66,7,FALSE))/($F$3-$F$4)*10)))),IF(VLOOKUP($E19,'Country Indicator Data'!$B$4:$N$300,3,FALSE)="x","x",IF(VLOOKUP($E19,'Country Indicator Data'!$B$4:$N$300,3,FALSE)&gt;$F$3,10,IF(VLOOKUP($E19,'Country Indicator Data'!$B$4:$N$300,3,FALSE)&lt;$F$4,0,($F$3-VLOOKUP($E19,'Country Indicator Data'!$B$4:$N$300,3,FALSE))/($F$3-$F$4)*10))))</f>
        <v>1.2646227444444447</v>
      </c>
      <c r="G19" s="224">
        <f>IF(LEN(E19)&gt;3,(IF(VLOOKUP($C19,'Regional Crises'!$B$1:$R$66,9,FALSE)="x","x",IF(VLOOKUP($C19,'Regional Crises'!$B$1:$R$66,9,FALSE)&gt;G$3,10,IF(VLOOKUP($C19,'Regional Crises'!$B$1:$R$66,9,FALSE)&lt;G$4,0,(G$3-VLOOKUP($C19,'Regional Crises'!$B$1:$R$66,9,FALSE))/(G$3-G$4)*10)))),IF(VLOOKUP($E19,'Country Indicator Data'!$B$4:$N$300,5,FALSE)="x","x",IF(VLOOKUP($E19,'Country Indicator Data'!$B$4:$N$300,5,FALSE)&gt;G$3,10,IF(VLOOKUP($E19,'Country Indicator Data'!$B$4:$N$300,5,FALSE)&lt;G$4,0,(G$3-VLOOKUP($E19,'Country Indicator Data'!$B$4:$N$300,5,FALSE))/(G$3-G$4)*10))))</f>
        <v>3.45</v>
      </c>
      <c r="H19" s="224">
        <f t="shared" si="0"/>
        <v>2.3573113722222225</v>
      </c>
      <c r="I19" s="224">
        <f>IF(LEN(E19)&gt;3,(IF(VLOOKUP($C19,'Regional Crises'!$B$1:$R$66,6,FALSE)="x","x",IF(VLOOKUP($C19,'Regional Crises'!$B$1:$R$66,6,FALSE)&gt;I$3,10,IF(VLOOKUP($C19,'Regional Crises'!$B$1:$R$66,6,FALSE)&lt;I$4,0,10-(I$3-VLOOKUP($C19,'Regional Crises'!$B$1:$R$66,6,FALSE))/(I$3-I$4)*10)))),IF(VLOOKUP($E19,'Country Indicator Data'!$B$4:$N$300,2,FALSE)="x","x",IF(VLOOKUP($E19,'Country Indicator Data'!$B$4:$N$300,2,FALSE)&gt;I$3,10,IF(VLOOKUP($E19,'Country Indicator Data'!$B$4:$N$300,2,FALSE)&lt;I$4,0,10-(I$3-VLOOKUP($E19,'Country Indicator Data'!$B$4:$N$300,2,FALSE))/(I$3-I$4)*10))))</f>
        <v>4.3180002999999996</v>
      </c>
      <c r="J19" s="224">
        <f>IF(LEN(E19)&gt;3,(IF(VLOOKUP($C19,'Regional Crises'!$B$1:$R$66,8,FALSE)="x","x",IF(VLOOKUP($C19,'Regional Crises'!$B$1:$R$66,8,FALSE)&gt;J$3,10,IF(VLOOKUP($C19,'Regional Crises'!$B$1:$R$66,8,FALSE)&lt;J$4,0,10-(J$3-VLOOKUP($C19,'Regional Crises'!$B$1:$R$66,8,FALSE))/(J$3-J$4)*10)))),IF(VLOOKUP($E19,'Country Indicator Data'!$B$4:$N$300,4,FALSE)="x","x",IF(VLOOKUP($E19,'Country Indicator Data'!$B$4:$N$300,4,FALSE)&gt;J$3,10,IF(VLOOKUP($E19,'Country Indicator Data'!$B$4:$N$300,4,FALSE)&lt;J$4,0,10-(J$3-VLOOKUP($E19,'Country Indicator Data'!$B$4:$N$300,4,FALSE))/(J$3-J$4)*10))))</f>
        <v>4.833333333333333</v>
      </c>
      <c r="K19" s="224">
        <f t="shared" si="1"/>
        <v>4.5756668166666667</v>
      </c>
      <c r="L19" s="224">
        <f>IF(LEN(E19)&gt;3,(IF(VLOOKUP($C19,'Regional Crises'!$B$1:$R$66,10,FALSE)="x","x",IF(VLOOKUP($C19,'Regional Crises'!$B$1:$R$66,10,FALSE)&gt;L$3,10,IF(VLOOKUP($C19,'Regional Crises'!$B$1:$R$66,10,FALSE)&lt;L$4,0,10-(L$3-VLOOKUP($C19,'Regional Crises'!$B$1:$R$66,10,FALSE))/(L$3-L$4)*10)))),IF(VLOOKUP($E19,'Country Indicator Data'!$B$4:$N$300,6,FALSE)="x","x",IF(VLOOKUP($E19,'Country Indicator Data'!$B$4:$N$300,6,FALSE)&gt;L$3,10,IF(VLOOKUP($E19,'Country Indicator Data'!$B$4:$N$300,6,FALSE)&lt;L$4,0,10-(L$3-VLOOKUP($E19,'Country Indicator Data'!$B$4:$N$300,6,FALSE))/(L$3-L$4)*10))))</f>
        <v>5.24</v>
      </c>
      <c r="M19" s="224">
        <f>IF(LEN(E19)&gt;3,(IF(VLOOKUP($C19,'Regional Crises'!$B$1:$R$66,11,FALSE)="x","x",IF(VLOOKUP($C19,'Regional Crises'!$B$1:$R$66,11,FALSE)&gt;M$3,10,IF(VLOOKUP($C19,'Regional Crises'!$B$1:$R$66,11,FALSE)&lt;M$4,0,10-(M$3-VLOOKUP($C19,'Regional Crises'!$B$1:$R$66,11,FALSE))/(M$3-M$4)*10)))),IF(VLOOKUP($E19,'Country Indicator Data'!$B$4:$N$300,7,FALSE)="x","x",IF(VLOOKUP($E19,'Country Indicator Data'!$B$4:$N$300,7,FALSE)&gt;M$3,10,IF(VLOOKUP($E19,'Country Indicator Data'!$B$4:$N$300,7,FALSE)&lt;M$4,0,10-(M$3-VLOOKUP($E19,'Country Indicator Data'!$B$4:$N$300,7,FALSE))/(M$3-M$4)*10))))</f>
        <v>7.35</v>
      </c>
      <c r="N19" s="224">
        <f t="shared" si="2"/>
        <v>6.2949999999999999</v>
      </c>
      <c r="O19" s="224">
        <f t="shared" si="3"/>
        <v>4.4093260629629629</v>
      </c>
      <c r="P19" s="224">
        <f>IF(LEN(E19)&gt;3,(IF(VLOOKUP($C19,'Regional Crises'!$B$1:$R$69,12,FALSE)="x","x",IF(VLOOKUP($C19,'Regional Crises'!$B$1:$R$69,12,FALSE)&gt;P$3,10,IF(VLOOKUP($C19,'Regional Crises'!$B$1:$R$69,12,FALSE)&lt;P$4,0,(P$3-VLOOKUP($C19,'Regional Crises'!$B$1:$R$69,12,FALSE))/(P$3-P$4)*10)))),IF(VLOOKUP($E19,'Country Indicator Data'!$B$4:$I$300,8,FALSE)="x","x",IF(VLOOKUP($E19,'Country Indicator Data'!$B$4:$I$300,8,FALSE)&gt;P$3,10,IF(VLOOKUP($E19,'Country Indicator Data'!$B$4:$I$300,8,FALSE)&lt;P$4,0,10-(P$3-VLOOKUP($E19,'Country Indicator Data'!$B$4:$I$300,8,FALSE))/(P$3-P$4)*10))))</f>
        <v>6.8374999999999995</v>
      </c>
      <c r="Q19" s="224">
        <f>IF(LEN(E19)&gt;3,((IF(VLOOKUP($C19,'Regional Crises'!$B$1:$R$66,13,FALSE)="x","x",IF(VLOOKUP($C19,'Regional Crises'!$B$1:$R$66,13,FALSE)&gt;Q$3,10,IF(VLOOKUP($C19,'Regional Crises'!$B$1:$R$66,13,FALSE)&lt;Q$4,0,10-(LOG(Q$3)-LOG(VLOOKUP($C19,'Regional Crises'!$B$1:$R$66,13,FALSE)))/(LOG(Q$3)-LOG(Q$4))*10))))),(IF(VLOOKUP($E19,'Country Indicator Data'!$B$4:$N$300,9,FALSE)="x","x",IF(VLOOKUP($E19,'Country Indicator Data'!$B$4:$N$300,9,FALSE)&gt;Q$3,10,IF(VLOOKUP($E19,'Country Indicator Data'!$B$4:$N$300,9,FALSE)&lt;Q$4,0,10-(LOG(Q$3)-LOG(VLOOKUP($E19,'Country Indicator Data'!$B$4:$N$300,9,FALSE)))/(LOG(Q$3)-LOG(Q$4))*10)))))</f>
        <v>8.7925770212022805</v>
      </c>
      <c r="R19" s="224">
        <f t="shared" si="4"/>
        <v>7.8150385106011395</v>
      </c>
      <c r="S19" s="224">
        <f>IF(LEN(E19)&gt;3,((IF(VLOOKUP($C19,'Regional Crises'!$B$1:$R$66,17,FALSE)="x","x",IF(VLOOKUP($C19,'Regional Crises'!$B$1:$R$66,17,FALSE)&gt;S$3,0,IF(VLOOKUP($C19,'Regional Crises'!$B$1:$R$66,17,FALSE)&lt;S$4,10,(S$3-VLOOKUP($C19,'Regional Crises'!$B$1:$R$66,17,FALSE))/(S$3-S$4)*10))))),(IF(VLOOKUP($E19,'Country Indicator Data'!$B$4:$N$300,13,FALSE)="x","x",IF(VLOOKUP($E19,'Country Indicator Data'!$B$4:$N$300,13,FALSE)&gt;S$3,0,IF(VLOOKUP($E19,'Country Indicator Data'!$B$4:$N$300,13,FALSE)&lt;S$4,10,(S$3-VLOOKUP($E19,'Country Indicator Data'!$B$4:$N$300,13,FALSE))/(S$3-S$4)*10)))))</f>
        <v>6.3</v>
      </c>
      <c r="T19" s="224">
        <f>IF(LEN(E19)&gt;3,((IF(VLOOKUP($C19,'Regional Crises'!$B$1:$R$66,14,FALSE)="x","x",IF(VLOOKUP($C19,'Regional Crises'!$B$1:$R$66,14,FALSE)&gt;T$3,0,IF(VLOOKUP($C19,'Regional Crises'!$B$1:$R$66,14,FALSE)&lt;T$4,10,(T$3-VLOOKUP($C19,'Regional Crises'!$B$1:$R$66,14,FALSE))/(T$3-T$4)*10))))),(IF(VLOOKUP($E19,'Country Indicator Data'!$B$4:$N$300,10,FALSE)="x","x",IF(VLOOKUP($E19,'Country Indicator Data'!$B$4:$N$300,10,FALSE)&gt;T$3,0,IF(VLOOKUP($E19,'Country Indicator Data'!$B$4:$N$300,10,FALSE)&lt;T$4,10,(T$3-VLOOKUP($E19,'Country Indicator Data'!$B$4:$N$300,10,FALSE))/(T$3-T$4)*10)))))</f>
        <v>6.1194868000000007</v>
      </c>
      <c r="U19" s="224">
        <f>IF(LEN(E19)&gt;3,((IF(VLOOKUP($C19,'Regional Crises'!$B$1:$R$66,15,FALSE)="x","x",IF(VLOOKUP($C19,'Regional Crises'!$B$1:$R$66,15,FALSE)&gt;U$3,0,IF(VLOOKUP($C19,'Regional Crises'!$B$1:$R$66,15,FALSE)&lt;U$4,10,(U$3-VLOOKUP($C19,'Regional Crises'!$B$1:$R$66,15,FALSE))/(U$3-U$4)*10))))),(IF(VLOOKUP($E19,'Country Indicator Data'!$B$4:$N$300,11,FALSE)="x","x",IF(VLOOKUP($E19,'Country Indicator Data'!$B$4:$N$300,11,FALSE)&gt;U$3,0,IF(VLOOKUP($E19,'Country Indicator Data'!$B$4:$N$300,11,FALSE)&lt;U$4,10,(U$3-VLOOKUP($E19,'Country Indicator Data'!$B$4:$N$300,11,FALSE))/(U$3-U$4)*10)))))</f>
        <v>3.75</v>
      </c>
      <c r="V19" s="224">
        <f>IF(LEN(E19)&gt;3,((IF(VLOOKUP($C19,'Regional Crises'!$B$1:$R$66,16,FALSE)="x","x",IF(VLOOKUP($C19,'Regional Crises'!$B$1:$R$66,16,FALSE)&gt;V$3,0,IF(VLOOKUP($C19,'Regional Crises'!$B$1:$R$66,16,FALSE)&lt;V$4,10,(V$3-VLOOKUP($C19,'Regional Crises'!$B$1:$R$66,16,FALSE))/(V$3-V$4)*10))))),(IF(VLOOKUP($E19,'Country Indicator Data'!$B$4:$N$300,12,FALSE)="x","x",IF(VLOOKUP($E19,'Country Indicator Data'!$B$4:$N$300,12,FALSE)&gt;V$3,0,IF(VLOOKUP($E19,'Country Indicator Data'!$B$4:$N$300,12,FALSE)&lt;V$4,10,(V$3-VLOOKUP($E19,'Country Indicator Data'!$B$4:$N$300,12,FALSE))/(V$3-V$4)*10)))))</f>
        <v>3.1</v>
      </c>
      <c r="W19" s="224">
        <f t="shared" si="5"/>
        <v>4.8173717000000007</v>
      </c>
      <c r="X19" s="224">
        <f t="shared" si="6"/>
        <v>5.6805787578547013</v>
      </c>
      <c r="Y19" s="150">
        <f>IF('Core Indicators'!FC16="x","x",IF('Core Indicators'!FC16&gt;=5,10,IF('Core Indicators'!FC16&gt;=4,8,IF('Core Indicators'!FC16&gt;=3,6,IF('Core Indicators'!FC16&gt;=2,4,IF('Core Indicators'!FC16&gt;=1,2,0))))))</f>
        <v>10</v>
      </c>
      <c r="Z19" s="224">
        <f t="shared" si="7"/>
        <v>10</v>
      </c>
      <c r="AA19" s="150">
        <f>'Crisis Indicator Data'!Y16</f>
        <v>0</v>
      </c>
      <c r="AB19" s="150">
        <f>'Crisis Indicator Data'!Z16</f>
        <v>3</v>
      </c>
      <c r="AC19" s="150">
        <f>'Crisis Indicator Data'!AA16</f>
        <v>1</v>
      </c>
      <c r="AD19" s="150">
        <f>'Crisis Indicator Data'!AB16</f>
        <v>0</v>
      </c>
      <c r="AE19" s="150">
        <f t="shared" si="8"/>
        <v>4</v>
      </c>
      <c r="AF19" s="150">
        <f>'Crisis Indicator Data'!AC16</f>
        <v>2</v>
      </c>
      <c r="AG19" s="150">
        <f>'Crisis Indicator Data'!AD16</f>
        <v>2</v>
      </c>
      <c r="AH19" s="150">
        <f t="shared" si="9"/>
        <v>8</v>
      </c>
      <c r="AI19" s="150">
        <f>'Crisis Indicator Data'!AE16</f>
        <v>3</v>
      </c>
      <c r="AJ19" s="150">
        <f>'Crisis Indicator Data'!AF16</f>
        <v>2</v>
      </c>
      <c r="AK19" s="150">
        <f>'Crisis Indicator Data'!AG16</f>
        <v>3</v>
      </c>
      <c r="AL19" s="150">
        <f t="shared" si="10"/>
        <v>10</v>
      </c>
      <c r="AM19" s="224">
        <f t="shared" si="11"/>
        <v>7</v>
      </c>
      <c r="AN19" s="224">
        <f t="shared" si="12"/>
        <v>8.5</v>
      </c>
    </row>
    <row r="20" spans="1:40" ht="13.5" customHeight="1">
      <c r="A20" s="141" t="str">
        <f>'Crisis Indicator Data'!A17</f>
        <v>Displacement from Venezuela to Colombia</v>
      </c>
      <c r="B20" s="142" t="str">
        <f>'Crisis Indicator Data'!B17</f>
        <v>International Displacement</v>
      </c>
      <c r="C20" s="142" t="str">
        <f>'Crisis Indicator Data'!C17</f>
        <v>COL002</v>
      </c>
      <c r="D20" s="142" t="str">
        <f>'Crisis Indicator Data'!D17</f>
        <v>Colombia</v>
      </c>
      <c r="E20" s="143" t="str">
        <f>'Crisis Indicator Data'!E17</f>
        <v>COL</v>
      </c>
      <c r="F20" s="224">
        <f>IF(LEN(E20)&gt;3,(IF(VLOOKUP($C20,'Regional Crises'!$B$1:$R$66,7,FALSE)="x","x",IF(VLOOKUP($C20,'Regional Crises'!$B$1:$R$66,7,FALSE)&gt;$F$3,10,IF(VLOOKUP($C20,'Regional Crises'!$B$1:$R$66,7,FALSE)&lt;F$4,0,($F$3-VLOOKUP($C20,'Regional Crises'!$B$1:$R$66,7,FALSE))/($F$3-$F$4)*10)))),IF(VLOOKUP($E20,'Country Indicator Data'!$B$4:$N$300,3,FALSE)="x","x",IF(VLOOKUP($E20,'Country Indicator Data'!$B$4:$N$300,3,FALSE)&gt;$F$3,10,IF(VLOOKUP($E20,'Country Indicator Data'!$B$4:$N$300,3,FALSE)&lt;$F$4,0,($F$3-VLOOKUP($E20,'Country Indicator Data'!$B$4:$N$300,3,FALSE))/($F$3-$F$4)*10))))</f>
        <v>1.2646227444444447</v>
      </c>
      <c r="G20" s="224">
        <f>IF(LEN(E20)&gt;3,(IF(VLOOKUP($C20,'Regional Crises'!$B$1:$R$66,9,FALSE)="x","x",IF(VLOOKUP($C20,'Regional Crises'!$B$1:$R$66,9,FALSE)&gt;G$3,10,IF(VLOOKUP($C20,'Regional Crises'!$B$1:$R$66,9,FALSE)&lt;G$4,0,(G$3-VLOOKUP($C20,'Regional Crises'!$B$1:$R$66,9,FALSE))/(G$3-G$4)*10)))),IF(VLOOKUP($E20,'Country Indicator Data'!$B$4:$N$300,5,FALSE)="x","x",IF(VLOOKUP($E20,'Country Indicator Data'!$B$4:$N$300,5,FALSE)&gt;G$3,10,IF(VLOOKUP($E20,'Country Indicator Data'!$B$4:$N$300,5,FALSE)&lt;G$4,0,(G$3-VLOOKUP($E20,'Country Indicator Data'!$B$4:$N$300,5,FALSE))/(G$3-G$4)*10))))</f>
        <v>3.45</v>
      </c>
      <c r="H20" s="224">
        <f t="shared" si="0"/>
        <v>2.3573113722222225</v>
      </c>
      <c r="I20" s="224">
        <f>IF(LEN(E20)&gt;3,(IF(VLOOKUP($C20,'Regional Crises'!$B$1:$R$66,6,FALSE)="x","x",IF(VLOOKUP($C20,'Regional Crises'!$B$1:$R$66,6,FALSE)&gt;I$3,10,IF(VLOOKUP($C20,'Regional Crises'!$B$1:$R$66,6,FALSE)&lt;I$4,0,10-(I$3-VLOOKUP($C20,'Regional Crises'!$B$1:$R$66,6,FALSE))/(I$3-I$4)*10)))),IF(VLOOKUP($E20,'Country Indicator Data'!$B$4:$N$300,2,FALSE)="x","x",IF(VLOOKUP($E20,'Country Indicator Data'!$B$4:$N$300,2,FALSE)&gt;I$3,10,IF(VLOOKUP($E20,'Country Indicator Data'!$B$4:$N$300,2,FALSE)&lt;I$4,0,10-(I$3-VLOOKUP($E20,'Country Indicator Data'!$B$4:$N$300,2,FALSE))/(I$3-I$4)*10))))</f>
        <v>4.3180002999999996</v>
      </c>
      <c r="J20" s="224">
        <f>IF(LEN(E20)&gt;3,(IF(VLOOKUP($C20,'Regional Crises'!$B$1:$R$66,8,FALSE)="x","x",IF(VLOOKUP($C20,'Regional Crises'!$B$1:$R$66,8,FALSE)&gt;J$3,10,IF(VLOOKUP($C20,'Regional Crises'!$B$1:$R$66,8,FALSE)&lt;J$4,0,10-(J$3-VLOOKUP($C20,'Regional Crises'!$B$1:$R$66,8,FALSE))/(J$3-J$4)*10)))),IF(VLOOKUP($E20,'Country Indicator Data'!$B$4:$N$300,4,FALSE)="x","x",IF(VLOOKUP($E20,'Country Indicator Data'!$B$4:$N$300,4,FALSE)&gt;J$3,10,IF(VLOOKUP($E20,'Country Indicator Data'!$B$4:$N$300,4,FALSE)&lt;J$4,0,10-(J$3-VLOOKUP($E20,'Country Indicator Data'!$B$4:$N$300,4,FALSE))/(J$3-J$4)*10))))</f>
        <v>4.833333333333333</v>
      </c>
      <c r="K20" s="224">
        <f t="shared" si="1"/>
        <v>4.5756668166666667</v>
      </c>
      <c r="L20" s="224">
        <f>IF(LEN(E20)&gt;3,(IF(VLOOKUP($C20,'Regional Crises'!$B$1:$R$66,10,FALSE)="x","x",IF(VLOOKUP($C20,'Regional Crises'!$B$1:$R$66,10,FALSE)&gt;L$3,10,IF(VLOOKUP($C20,'Regional Crises'!$B$1:$R$66,10,FALSE)&lt;L$4,0,10-(L$3-VLOOKUP($C20,'Regional Crises'!$B$1:$R$66,10,FALSE))/(L$3-L$4)*10)))),IF(VLOOKUP($E20,'Country Indicator Data'!$B$4:$N$300,6,FALSE)="x","x",IF(VLOOKUP($E20,'Country Indicator Data'!$B$4:$N$300,6,FALSE)&gt;L$3,10,IF(VLOOKUP($E20,'Country Indicator Data'!$B$4:$N$300,6,FALSE)&lt;L$4,0,10-(L$3-VLOOKUP($E20,'Country Indicator Data'!$B$4:$N$300,6,FALSE))/(L$3-L$4)*10))))</f>
        <v>5.24</v>
      </c>
      <c r="M20" s="224">
        <f>IF(LEN(E20)&gt;3,(IF(VLOOKUP($C20,'Regional Crises'!$B$1:$R$66,11,FALSE)="x","x",IF(VLOOKUP($C20,'Regional Crises'!$B$1:$R$66,11,FALSE)&gt;M$3,10,IF(VLOOKUP($C20,'Regional Crises'!$B$1:$R$66,11,FALSE)&lt;M$4,0,10-(M$3-VLOOKUP($C20,'Regional Crises'!$B$1:$R$66,11,FALSE))/(M$3-M$4)*10)))),IF(VLOOKUP($E20,'Country Indicator Data'!$B$4:$N$300,7,FALSE)="x","x",IF(VLOOKUP($E20,'Country Indicator Data'!$B$4:$N$300,7,FALSE)&gt;M$3,10,IF(VLOOKUP($E20,'Country Indicator Data'!$B$4:$N$300,7,FALSE)&lt;M$4,0,10-(M$3-VLOOKUP($E20,'Country Indicator Data'!$B$4:$N$300,7,FALSE))/(M$3-M$4)*10))))</f>
        <v>7.35</v>
      </c>
      <c r="N20" s="224">
        <f t="shared" si="2"/>
        <v>6.2949999999999999</v>
      </c>
      <c r="O20" s="224">
        <f t="shared" si="3"/>
        <v>4.4093260629629629</v>
      </c>
      <c r="P20" s="224">
        <f>IF(LEN(E20)&gt;3,(IF(VLOOKUP($C20,'Regional Crises'!$B$1:$R$69,12,FALSE)="x","x",IF(VLOOKUP($C20,'Regional Crises'!$B$1:$R$69,12,FALSE)&gt;P$3,10,IF(VLOOKUP($C20,'Regional Crises'!$B$1:$R$69,12,FALSE)&lt;P$4,0,(P$3-VLOOKUP($C20,'Regional Crises'!$B$1:$R$69,12,FALSE))/(P$3-P$4)*10)))),IF(VLOOKUP($E20,'Country Indicator Data'!$B$4:$I$300,8,FALSE)="x","x",IF(VLOOKUP($E20,'Country Indicator Data'!$B$4:$I$300,8,FALSE)&gt;P$3,10,IF(VLOOKUP($E20,'Country Indicator Data'!$B$4:$I$300,8,FALSE)&lt;P$4,0,10-(P$3-VLOOKUP($E20,'Country Indicator Data'!$B$4:$I$300,8,FALSE))/(P$3-P$4)*10))))</f>
        <v>6.8374999999999995</v>
      </c>
      <c r="Q20" s="224">
        <f>IF(LEN(E20)&gt;3,((IF(VLOOKUP($C20,'Regional Crises'!$B$1:$R$66,13,FALSE)="x","x",IF(VLOOKUP($C20,'Regional Crises'!$B$1:$R$66,13,FALSE)&gt;Q$3,10,IF(VLOOKUP($C20,'Regional Crises'!$B$1:$R$66,13,FALSE)&lt;Q$4,0,10-(LOG(Q$3)-LOG(VLOOKUP($C20,'Regional Crises'!$B$1:$R$66,13,FALSE)))/(LOG(Q$3)-LOG(Q$4))*10))))),(IF(VLOOKUP($E20,'Country Indicator Data'!$B$4:$N$300,9,FALSE)="x","x",IF(VLOOKUP($E20,'Country Indicator Data'!$B$4:$N$300,9,FALSE)&gt;Q$3,10,IF(VLOOKUP($E20,'Country Indicator Data'!$B$4:$N$300,9,FALSE)&lt;Q$4,0,10-(LOG(Q$3)-LOG(VLOOKUP($E20,'Country Indicator Data'!$B$4:$N$300,9,FALSE)))/(LOG(Q$3)-LOG(Q$4))*10)))))</f>
        <v>8.7925770212022805</v>
      </c>
      <c r="R20" s="224">
        <f t="shared" si="4"/>
        <v>7.8150385106011395</v>
      </c>
      <c r="S20" s="224">
        <f>IF(LEN(E20)&gt;3,((IF(VLOOKUP($C20,'Regional Crises'!$B$1:$R$66,17,FALSE)="x","x",IF(VLOOKUP($C20,'Regional Crises'!$B$1:$R$66,17,FALSE)&gt;S$3,0,IF(VLOOKUP($C20,'Regional Crises'!$B$1:$R$66,17,FALSE)&lt;S$4,10,(S$3-VLOOKUP($C20,'Regional Crises'!$B$1:$R$66,17,FALSE))/(S$3-S$4)*10))))),(IF(VLOOKUP($E20,'Country Indicator Data'!$B$4:$N$300,13,FALSE)="x","x",IF(VLOOKUP($E20,'Country Indicator Data'!$B$4:$N$300,13,FALSE)&gt;S$3,0,IF(VLOOKUP($E20,'Country Indicator Data'!$B$4:$N$300,13,FALSE)&lt;S$4,10,(S$3-VLOOKUP($E20,'Country Indicator Data'!$B$4:$N$300,13,FALSE))/(S$3-S$4)*10)))))</f>
        <v>6.3</v>
      </c>
      <c r="T20" s="224">
        <f>IF(LEN(E20)&gt;3,((IF(VLOOKUP($C20,'Regional Crises'!$B$1:$R$66,14,FALSE)="x","x",IF(VLOOKUP($C20,'Regional Crises'!$B$1:$R$66,14,FALSE)&gt;T$3,0,IF(VLOOKUP($C20,'Regional Crises'!$B$1:$R$66,14,FALSE)&lt;T$4,10,(T$3-VLOOKUP($C20,'Regional Crises'!$B$1:$R$66,14,FALSE))/(T$3-T$4)*10))))),(IF(VLOOKUP($E20,'Country Indicator Data'!$B$4:$N$300,10,FALSE)="x","x",IF(VLOOKUP($E20,'Country Indicator Data'!$B$4:$N$300,10,FALSE)&gt;T$3,0,IF(VLOOKUP($E20,'Country Indicator Data'!$B$4:$N$300,10,FALSE)&lt;T$4,10,(T$3-VLOOKUP($E20,'Country Indicator Data'!$B$4:$N$300,10,FALSE))/(T$3-T$4)*10)))))</f>
        <v>6.1194868000000007</v>
      </c>
      <c r="U20" s="224">
        <f>IF(LEN(E20)&gt;3,((IF(VLOOKUP($C20,'Regional Crises'!$B$1:$R$66,15,FALSE)="x","x",IF(VLOOKUP($C20,'Regional Crises'!$B$1:$R$66,15,FALSE)&gt;U$3,0,IF(VLOOKUP($C20,'Regional Crises'!$B$1:$R$66,15,FALSE)&lt;U$4,10,(U$3-VLOOKUP($C20,'Regional Crises'!$B$1:$R$66,15,FALSE))/(U$3-U$4)*10))))),(IF(VLOOKUP($E20,'Country Indicator Data'!$B$4:$N$300,11,FALSE)="x","x",IF(VLOOKUP($E20,'Country Indicator Data'!$B$4:$N$300,11,FALSE)&gt;U$3,0,IF(VLOOKUP($E20,'Country Indicator Data'!$B$4:$N$300,11,FALSE)&lt;U$4,10,(U$3-VLOOKUP($E20,'Country Indicator Data'!$B$4:$N$300,11,FALSE))/(U$3-U$4)*10)))))</f>
        <v>3.75</v>
      </c>
      <c r="V20" s="224">
        <f>IF(LEN(E20)&gt;3,((IF(VLOOKUP($C20,'Regional Crises'!$B$1:$R$66,16,FALSE)="x","x",IF(VLOOKUP($C20,'Regional Crises'!$B$1:$R$66,16,FALSE)&gt;V$3,0,IF(VLOOKUP($C20,'Regional Crises'!$B$1:$R$66,16,FALSE)&lt;V$4,10,(V$3-VLOOKUP($C20,'Regional Crises'!$B$1:$R$66,16,FALSE))/(V$3-V$4)*10))))),(IF(VLOOKUP($E20,'Country Indicator Data'!$B$4:$N$300,12,FALSE)="x","x",IF(VLOOKUP($E20,'Country Indicator Data'!$B$4:$N$300,12,FALSE)&gt;V$3,0,IF(VLOOKUP($E20,'Country Indicator Data'!$B$4:$N$300,12,FALSE)&lt;V$4,10,(V$3-VLOOKUP($E20,'Country Indicator Data'!$B$4:$N$300,12,FALSE))/(V$3-V$4)*10)))))</f>
        <v>3.1</v>
      </c>
      <c r="W20" s="224">
        <f t="shared" si="5"/>
        <v>4.8173717000000007</v>
      </c>
      <c r="X20" s="224">
        <f t="shared" si="6"/>
        <v>5.6805787578547013</v>
      </c>
      <c r="Y20" s="150">
        <f>IF('Core Indicators'!FC17="x","x",IF('Core Indicators'!FC17&gt;=5,10,IF('Core Indicators'!FC17&gt;=4,8,IF('Core Indicators'!FC17&gt;=3,6,IF('Core Indicators'!FC17&gt;=2,4,IF('Core Indicators'!FC17&gt;=1,2,0))))))</f>
        <v>6</v>
      </c>
      <c r="Z20" s="224">
        <f t="shared" si="7"/>
        <v>6</v>
      </c>
      <c r="AA20" s="150">
        <f>'Crisis Indicator Data'!Y17</f>
        <v>0</v>
      </c>
      <c r="AB20" s="150">
        <f>'Crisis Indicator Data'!Z17</f>
        <v>3</v>
      </c>
      <c r="AC20" s="150">
        <f>'Crisis Indicator Data'!AA17</f>
        <v>1</v>
      </c>
      <c r="AD20" s="150">
        <f>'Crisis Indicator Data'!AB17</f>
        <v>0</v>
      </c>
      <c r="AE20" s="150">
        <f t="shared" si="8"/>
        <v>4</v>
      </c>
      <c r="AF20" s="150">
        <f>'Crisis Indicator Data'!AC17</f>
        <v>2</v>
      </c>
      <c r="AG20" s="150">
        <f>'Crisis Indicator Data'!AD17</f>
        <v>1</v>
      </c>
      <c r="AH20" s="150">
        <f t="shared" si="9"/>
        <v>6</v>
      </c>
      <c r="AI20" s="150">
        <f>'Crisis Indicator Data'!AE17</f>
        <v>3</v>
      </c>
      <c r="AJ20" s="150">
        <f>'Crisis Indicator Data'!AF17</f>
        <v>2</v>
      </c>
      <c r="AK20" s="150">
        <f>'Crisis Indicator Data'!AG17</f>
        <v>3</v>
      </c>
      <c r="AL20" s="150">
        <f t="shared" si="10"/>
        <v>10</v>
      </c>
      <c r="AM20" s="224">
        <f t="shared" si="11"/>
        <v>7</v>
      </c>
      <c r="AN20" s="224">
        <f t="shared" si="12"/>
        <v>6.5</v>
      </c>
    </row>
    <row r="21" spans="1:40" ht="13.5" customHeight="1">
      <c r="A21" s="141" t="str">
        <f>'Crisis Indicator Data'!A18</f>
        <v>Multiple Crises in Colombia</v>
      </c>
      <c r="B21" s="142" t="str">
        <f>'Crisis Indicator Data'!B18</f>
        <v>Conflict/ Violence,Drought/drier conditions,International Displacement,Floods</v>
      </c>
      <c r="C21" s="142" t="str">
        <f>'Crisis Indicator Data'!C18</f>
        <v>COL004</v>
      </c>
      <c r="D21" s="142" t="str">
        <f>'Crisis Indicator Data'!D18</f>
        <v>Colombia</v>
      </c>
      <c r="E21" s="143" t="str">
        <f>'Crisis Indicator Data'!E18</f>
        <v>COL</v>
      </c>
      <c r="F21" s="224">
        <f>IF(LEN(E21)&gt;3,(IF(VLOOKUP($C21,'Regional Crises'!$B$1:$R$66,7,FALSE)="x","x",IF(VLOOKUP($C21,'Regional Crises'!$B$1:$R$66,7,FALSE)&gt;$F$3,10,IF(VLOOKUP($C21,'Regional Crises'!$B$1:$R$66,7,FALSE)&lt;F$4,0,($F$3-VLOOKUP($C21,'Regional Crises'!$B$1:$R$66,7,FALSE))/($F$3-$F$4)*10)))),IF(VLOOKUP($E21,'Country Indicator Data'!$B$4:$N$300,3,FALSE)="x","x",IF(VLOOKUP($E21,'Country Indicator Data'!$B$4:$N$300,3,FALSE)&gt;$F$3,10,IF(VLOOKUP($E21,'Country Indicator Data'!$B$4:$N$300,3,FALSE)&lt;$F$4,0,($F$3-VLOOKUP($E21,'Country Indicator Data'!$B$4:$N$300,3,FALSE))/($F$3-$F$4)*10))))</f>
        <v>1.2646227444444447</v>
      </c>
      <c r="G21" s="224">
        <f>IF(LEN(E21)&gt;3,(IF(VLOOKUP($C21,'Regional Crises'!$B$1:$R$66,9,FALSE)="x","x",IF(VLOOKUP($C21,'Regional Crises'!$B$1:$R$66,9,FALSE)&gt;G$3,10,IF(VLOOKUP($C21,'Regional Crises'!$B$1:$R$66,9,FALSE)&lt;G$4,0,(G$3-VLOOKUP($C21,'Regional Crises'!$B$1:$R$66,9,FALSE))/(G$3-G$4)*10)))),IF(VLOOKUP($E21,'Country Indicator Data'!$B$4:$N$300,5,FALSE)="x","x",IF(VLOOKUP($E21,'Country Indicator Data'!$B$4:$N$300,5,FALSE)&gt;G$3,10,IF(VLOOKUP($E21,'Country Indicator Data'!$B$4:$N$300,5,FALSE)&lt;G$4,0,(G$3-VLOOKUP($E21,'Country Indicator Data'!$B$4:$N$300,5,FALSE))/(G$3-G$4)*10))))</f>
        <v>3.45</v>
      </c>
      <c r="H21" s="224">
        <f t="shared" si="0"/>
        <v>2.3573113722222225</v>
      </c>
      <c r="I21" s="224">
        <f>IF(LEN(E21)&gt;3,(IF(VLOOKUP($C21,'Regional Crises'!$B$1:$R$66,6,FALSE)="x","x",IF(VLOOKUP($C21,'Regional Crises'!$B$1:$R$66,6,FALSE)&gt;I$3,10,IF(VLOOKUP($C21,'Regional Crises'!$B$1:$R$66,6,FALSE)&lt;I$4,0,10-(I$3-VLOOKUP($C21,'Regional Crises'!$B$1:$R$66,6,FALSE))/(I$3-I$4)*10)))),IF(VLOOKUP($E21,'Country Indicator Data'!$B$4:$N$300,2,FALSE)="x","x",IF(VLOOKUP($E21,'Country Indicator Data'!$B$4:$N$300,2,FALSE)&gt;I$3,10,IF(VLOOKUP($E21,'Country Indicator Data'!$B$4:$N$300,2,FALSE)&lt;I$4,0,10-(I$3-VLOOKUP($E21,'Country Indicator Data'!$B$4:$N$300,2,FALSE))/(I$3-I$4)*10))))</f>
        <v>4.3180002999999996</v>
      </c>
      <c r="J21" s="224">
        <f>IF(LEN(E21)&gt;3,(IF(VLOOKUP($C21,'Regional Crises'!$B$1:$R$66,8,FALSE)="x","x",IF(VLOOKUP($C21,'Regional Crises'!$B$1:$R$66,8,FALSE)&gt;J$3,10,IF(VLOOKUP($C21,'Regional Crises'!$B$1:$R$66,8,FALSE)&lt;J$4,0,10-(J$3-VLOOKUP($C21,'Regional Crises'!$B$1:$R$66,8,FALSE))/(J$3-J$4)*10)))),IF(VLOOKUP($E21,'Country Indicator Data'!$B$4:$N$300,4,FALSE)="x","x",IF(VLOOKUP($E21,'Country Indicator Data'!$B$4:$N$300,4,FALSE)&gt;J$3,10,IF(VLOOKUP($E21,'Country Indicator Data'!$B$4:$N$300,4,FALSE)&lt;J$4,0,10-(J$3-VLOOKUP($E21,'Country Indicator Data'!$B$4:$N$300,4,FALSE))/(J$3-J$4)*10))))</f>
        <v>4.833333333333333</v>
      </c>
      <c r="K21" s="224">
        <f t="shared" si="1"/>
        <v>4.5756668166666667</v>
      </c>
      <c r="L21" s="224">
        <f>IF(LEN(E21)&gt;3,(IF(VLOOKUP($C21,'Regional Crises'!$B$1:$R$66,10,FALSE)="x","x",IF(VLOOKUP($C21,'Regional Crises'!$B$1:$R$66,10,FALSE)&gt;L$3,10,IF(VLOOKUP($C21,'Regional Crises'!$B$1:$R$66,10,FALSE)&lt;L$4,0,10-(L$3-VLOOKUP($C21,'Regional Crises'!$B$1:$R$66,10,FALSE))/(L$3-L$4)*10)))),IF(VLOOKUP($E21,'Country Indicator Data'!$B$4:$N$300,6,FALSE)="x","x",IF(VLOOKUP($E21,'Country Indicator Data'!$B$4:$N$300,6,FALSE)&gt;L$3,10,IF(VLOOKUP($E21,'Country Indicator Data'!$B$4:$N$300,6,FALSE)&lt;L$4,0,10-(L$3-VLOOKUP($E21,'Country Indicator Data'!$B$4:$N$300,6,FALSE))/(L$3-L$4)*10))))</f>
        <v>5.24</v>
      </c>
      <c r="M21" s="224">
        <f>IF(LEN(E21)&gt;3,(IF(VLOOKUP($C21,'Regional Crises'!$B$1:$R$66,11,FALSE)="x","x",IF(VLOOKUP($C21,'Regional Crises'!$B$1:$R$66,11,FALSE)&gt;M$3,10,IF(VLOOKUP($C21,'Regional Crises'!$B$1:$R$66,11,FALSE)&lt;M$4,0,10-(M$3-VLOOKUP($C21,'Regional Crises'!$B$1:$R$66,11,FALSE))/(M$3-M$4)*10)))),IF(VLOOKUP($E21,'Country Indicator Data'!$B$4:$N$300,7,FALSE)="x","x",IF(VLOOKUP($E21,'Country Indicator Data'!$B$4:$N$300,7,FALSE)&gt;M$3,10,IF(VLOOKUP($E21,'Country Indicator Data'!$B$4:$N$300,7,FALSE)&lt;M$4,0,10-(M$3-VLOOKUP($E21,'Country Indicator Data'!$B$4:$N$300,7,FALSE))/(M$3-M$4)*10))))</f>
        <v>7.35</v>
      </c>
      <c r="N21" s="224">
        <f t="shared" si="2"/>
        <v>6.2949999999999999</v>
      </c>
      <c r="O21" s="224">
        <f t="shared" si="3"/>
        <v>4.4093260629629629</v>
      </c>
      <c r="P21" s="224">
        <f>IF(LEN(E21)&gt;3,(IF(VLOOKUP($C21,'Regional Crises'!$B$1:$R$69,12,FALSE)="x","x",IF(VLOOKUP($C21,'Regional Crises'!$B$1:$R$69,12,FALSE)&gt;P$3,10,IF(VLOOKUP($C21,'Regional Crises'!$B$1:$R$69,12,FALSE)&lt;P$4,0,(P$3-VLOOKUP($C21,'Regional Crises'!$B$1:$R$69,12,FALSE))/(P$3-P$4)*10)))),IF(VLOOKUP($E21,'Country Indicator Data'!$B$4:$I$300,8,FALSE)="x","x",IF(VLOOKUP($E21,'Country Indicator Data'!$B$4:$I$300,8,FALSE)&gt;P$3,10,IF(VLOOKUP($E21,'Country Indicator Data'!$B$4:$I$300,8,FALSE)&lt;P$4,0,10-(P$3-VLOOKUP($E21,'Country Indicator Data'!$B$4:$I$300,8,FALSE))/(P$3-P$4)*10))))</f>
        <v>6.8374999999999995</v>
      </c>
      <c r="Q21" s="224">
        <f>IF(LEN(E21)&gt;3,((IF(VLOOKUP($C21,'Regional Crises'!$B$1:$R$66,13,FALSE)="x","x",IF(VLOOKUP($C21,'Regional Crises'!$B$1:$R$66,13,FALSE)&gt;Q$3,10,IF(VLOOKUP($C21,'Regional Crises'!$B$1:$R$66,13,FALSE)&lt;Q$4,0,10-(LOG(Q$3)-LOG(VLOOKUP($C21,'Regional Crises'!$B$1:$R$66,13,FALSE)))/(LOG(Q$3)-LOG(Q$4))*10))))),(IF(VLOOKUP($E21,'Country Indicator Data'!$B$4:$N$300,9,FALSE)="x","x",IF(VLOOKUP($E21,'Country Indicator Data'!$B$4:$N$300,9,FALSE)&gt;Q$3,10,IF(VLOOKUP($E21,'Country Indicator Data'!$B$4:$N$300,9,FALSE)&lt;Q$4,0,10-(LOG(Q$3)-LOG(VLOOKUP($E21,'Country Indicator Data'!$B$4:$N$300,9,FALSE)))/(LOG(Q$3)-LOG(Q$4))*10)))))</f>
        <v>8.7925770212022805</v>
      </c>
      <c r="R21" s="224">
        <f t="shared" si="4"/>
        <v>7.8150385106011395</v>
      </c>
      <c r="S21" s="224">
        <f>IF(LEN(E21)&gt;3,((IF(VLOOKUP($C21,'Regional Crises'!$B$1:$R$66,17,FALSE)="x","x",IF(VLOOKUP($C21,'Regional Crises'!$B$1:$R$66,17,FALSE)&gt;S$3,0,IF(VLOOKUP($C21,'Regional Crises'!$B$1:$R$66,17,FALSE)&lt;S$4,10,(S$3-VLOOKUP($C21,'Regional Crises'!$B$1:$R$66,17,FALSE))/(S$3-S$4)*10))))),(IF(VLOOKUP($E21,'Country Indicator Data'!$B$4:$N$300,13,FALSE)="x","x",IF(VLOOKUP($E21,'Country Indicator Data'!$B$4:$N$300,13,FALSE)&gt;S$3,0,IF(VLOOKUP($E21,'Country Indicator Data'!$B$4:$N$300,13,FALSE)&lt;S$4,10,(S$3-VLOOKUP($E21,'Country Indicator Data'!$B$4:$N$300,13,FALSE))/(S$3-S$4)*10)))))</f>
        <v>6.3</v>
      </c>
      <c r="T21" s="224">
        <f>IF(LEN(E21)&gt;3,((IF(VLOOKUP($C21,'Regional Crises'!$B$1:$R$66,14,FALSE)="x","x",IF(VLOOKUP($C21,'Regional Crises'!$B$1:$R$66,14,FALSE)&gt;T$3,0,IF(VLOOKUP($C21,'Regional Crises'!$B$1:$R$66,14,FALSE)&lt;T$4,10,(T$3-VLOOKUP($C21,'Regional Crises'!$B$1:$R$66,14,FALSE))/(T$3-T$4)*10))))),(IF(VLOOKUP($E21,'Country Indicator Data'!$B$4:$N$300,10,FALSE)="x","x",IF(VLOOKUP($E21,'Country Indicator Data'!$B$4:$N$300,10,FALSE)&gt;T$3,0,IF(VLOOKUP($E21,'Country Indicator Data'!$B$4:$N$300,10,FALSE)&lt;T$4,10,(T$3-VLOOKUP($E21,'Country Indicator Data'!$B$4:$N$300,10,FALSE))/(T$3-T$4)*10)))))</f>
        <v>6.1194868000000007</v>
      </c>
      <c r="U21" s="224">
        <f>IF(LEN(E21)&gt;3,((IF(VLOOKUP($C21,'Regional Crises'!$B$1:$R$66,15,FALSE)="x","x",IF(VLOOKUP($C21,'Regional Crises'!$B$1:$R$66,15,FALSE)&gt;U$3,0,IF(VLOOKUP($C21,'Regional Crises'!$B$1:$R$66,15,FALSE)&lt;U$4,10,(U$3-VLOOKUP($C21,'Regional Crises'!$B$1:$R$66,15,FALSE))/(U$3-U$4)*10))))),(IF(VLOOKUP($E21,'Country Indicator Data'!$B$4:$N$300,11,FALSE)="x","x",IF(VLOOKUP($E21,'Country Indicator Data'!$B$4:$N$300,11,FALSE)&gt;U$3,0,IF(VLOOKUP($E21,'Country Indicator Data'!$B$4:$N$300,11,FALSE)&lt;U$4,10,(U$3-VLOOKUP($E21,'Country Indicator Data'!$B$4:$N$300,11,FALSE))/(U$3-U$4)*10)))))</f>
        <v>3.75</v>
      </c>
      <c r="V21" s="224">
        <f>IF(LEN(E21)&gt;3,((IF(VLOOKUP($C21,'Regional Crises'!$B$1:$R$66,16,FALSE)="x","x",IF(VLOOKUP($C21,'Regional Crises'!$B$1:$R$66,16,FALSE)&gt;V$3,0,IF(VLOOKUP($C21,'Regional Crises'!$B$1:$R$66,16,FALSE)&lt;V$4,10,(V$3-VLOOKUP($C21,'Regional Crises'!$B$1:$R$66,16,FALSE))/(V$3-V$4)*10))))),(IF(VLOOKUP($E21,'Country Indicator Data'!$B$4:$N$300,12,FALSE)="x","x",IF(VLOOKUP($E21,'Country Indicator Data'!$B$4:$N$300,12,FALSE)&gt;V$3,0,IF(VLOOKUP($E21,'Country Indicator Data'!$B$4:$N$300,12,FALSE)&lt;V$4,10,(V$3-VLOOKUP($E21,'Country Indicator Data'!$B$4:$N$300,12,FALSE))/(V$3-V$4)*10)))))</f>
        <v>3.1</v>
      </c>
      <c r="W21" s="224">
        <f t="shared" si="5"/>
        <v>4.8173717000000007</v>
      </c>
      <c r="X21" s="224">
        <f t="shared" si="6"/>
        <v>5.6805787578547013</v>
      </c>
      <c r="Y21" s="150">
        <f>IF('Core Indicators'!FC18="x","x",IF('Core Indicators'!FC18&gt;=5,10,IF('Core Indicators'!FC18&gt;=4,8,IF('Core Indicators'!FC18&gt;=3,6,IF('Core Indicators'!FC18&gt;=2,4,IF('Core Indicators'!FC18&gt;=1,2,0))))))</f>
        <v>10</v>
      </c>
      <c r="Z21" s="224">
        <f t="shared" si="7"/>
        <v>10</v>
      </c>
      <c r="AA21" s="150">
        <f>'Crisis Indicator Data'!Y18</f>
        <v>0</v>
      </c>
      <c r="AB21" s="150">
        <f>'Crisis Indicator Data'!Z18</f>
        <v>3</v>
      </c>
      <c r="AC21" s="150">
        <f>'Crisis Indicator Data'!AA18</f>
        <v>1</v>
      </c>
      <c r="AD21" s="150">
        <f>'Crisis Indicator Data'!AB18</f>
        <v>0</v>
      </c>
      <c r="AE21" s="150">
        <f t="shared" si="8"/>
        <v>4</v>
      </c>
      <c r="AF21" s="150">
        <f>'Crisis Indicator Data'!AC18</f>
        <v>2</v>
      </c>
      <c r="AG21" s="150">
        <f>'Crisis Indicator Data'!AD18</f>
        <v>2</v>
      </c>
      <c r="AH21" s="150">
        <f t="shared" si="9"/>
        <v>8</v>
      </c>
      <c r="AI21" s="150">
        <f>'Crisis Indicator Data'!AE18</f>
        <v>3</v>
      </c>
      <c r="AJ21" s="150">
        <f>'Crisis Indicator Data'!AF18</f>
        <v>2</v>
      </c>
      <c r="AK21" s="150">
        <f>'Crisis Indicator Data'!AG18</f>
        <v>3</v>
      </c>
      <c r="AL21" s="150">
        <f t="shared" si="10"/>
        <v>10</v>
      </c>
      <c r="AM21" s="224">
        <f t="shared" si="11"/>
        <v>7</v>
      </c>
      <c r="AN21" s="224">
        <f t="shared" si="12"/>
        <v>8.5</v>
      </c>
    </row>
    <row r="22" spans="1:40" ht="13.5" customHeight="1">
      <c r="A22" s="141" t="str">
        <f>'Crisis Indicator Data'!A19</f>
        <v>Multiple Crises in Costa Rica</v>
      </c>
      <c r="B22" s="142" t="str">
        <f>'Crisis Indicator Data'!B19</f>
        <v>International Displacement</v>
      </c>
      <c r="C22" s="142" t="str">
        <f>'Crisis Indicator Data'!C19</f>
        <v>CRI001</v>
      </c>
      <c r="D22" s="142" t="str">
        <f>'Crisis Indicator Data'!D19</f>
        <v>Costa Rica</v>
      </c>
      <c r="E22" s="143" t="str">
        <f>'Crisis Indicator Data'!E19</f>
        <v>CRI</v>
      </c>
      <c r="F22" s="224">
        <f>IF(LEN(E22)&gt;3,(IF(VLOOKUP($C22,'Regional Crises'!$B$1:$R$66,7,FALSE)="x","x",IF(VLOOKUP($C22,'Regional Crises'!$B$1:$R$66,7,FALSE)&gt;$F$3,10,IF(VLOOKUP($C22,'Regional Crises'!$B$1:$R$66,7,FALSE)&lt;F$4,0,($F$3-VLOOKUP($C22,'Regional Crises'!$B$1:$R$66,7,FALSE))/($F$3-$F$4)*10)))),IF(VLOOKUP($E22,'Country Indicator Data'!$B$4:$N$300,3,FALSE)="x","x",IF(VLOOKUP($E22,'Country Indicator Data'!$B$4:$N$300,3,FALSE)&gt;$F$3,10,IF(VLOOKUP($E22,'Country Indicator Data'!$B$4:$N$300,3,FALSE)&lt;$F$4,0,($F$3-VLOOKUP($E22,'Country Indicator Data'!$B$4:$N$300,3,FALSE))/($F$3-$F$4)*10))))</f>
        <v>0.11243397777777794</v>
      </c>
      <c r="G22" s="224">
        <f>IF(LEN(E22)&gt;3,(IF(VLOOKUP($C22,'Regional Crises'!$B$1:$R$66,9,FALSE)="x","x",IF(VLOOKUP($C22,'Regional Crises'!$B$1:$R$66,9,FALSE)&gt;G$3,10,IF(VLOOKUP($C22,'Regional Crises'!$B$1:$R$66,9,FALSE)&lt;G$4,0,(G$3-VLOOKUP($C22,'Regional Crises'!$B$1:$R$66,9,FALSE))/(G$3-G$4)*10)))),IF(VLOOKUP($E22,'Country Indicator Data'!$B$4:$N$300,5,FALSE)="x","x",IF(VLOOKUP($E22,'Country Indicator Data'!$B$4:$N$300,5,FALSE)&gt;G$3,10,IF(VLOOKUP($E22,'Country Indicator Data'!$B$4:$N$300,5,FALSE)&lt;G$4,0,(G$3-VLOOKUP($E22,'Country Indicator Data'!$B$4:$N$300,5,FALSE))/(G$3-G$4)*10))))</f>
        <v>1.0999999999999996</v>
      </c>
      <c r="H22" s="224">
        <f t="shared" si="0"/>
        <v>0.60621698888888875</v>
      </c>
      <c r="I22" s="224">
        <f>IF(LEN(E22)&gt;3,(IF(VLOOKUP($C22,'Regional Crises'!$B$1:$R$66,6,FALSE)="x","x",IF(VLOOKUP($C22,'Regional Crises'!$B$1:$R$66,6,FALSE)&gt;I$3,10,IF(VLOOKUP($C22,'Regional Crises'!$B$1:$R$66,6,FALSE)&lt;I$4,0,10-(I$3-VLOOKUP($C22,'Regional Crises'!$B$1:$R$66,6,FALSE))/(I$3-I$4)*10)))),IF(VLOOKUP($E22,'Country Indicator Data'!$B$4:$N$300,2,FALSE)="x","x",IF(VLOOKUP($E22,'Country Indicator Data'!$B$4:$N$300,2,FALSE)&gt;I$3,10,IF(VLOOKUP($E22,'Country Indicator Data'!$B$4:$N$300,2,FALSE)&lt;I$4,0,10-(I$3-VLOOKUP($E22,'Country Indicator Data'!$B$4:$N$300,2,FALSE))/(I$3-I$4)*10))))</f>
        <v>2.9277098000000006</v>
      </c>
      <c r="J22" s="224">
        <f>IF(LEN(E22)&gt;3,(IF(VLOOKUP($C22,'Regional Crises'!$B$1:$R$66,8,FALSE)="x","x",IF(VLOOKUP($C22,'Regional Crises'!$B$1:$R$66,8,FALSE)&gt;J$3,10,IF(VLOOKUP($C22,'Regional Crises'!$B$1:$R$66,8,FALSE)&lt;J$4,0,10-(J$3-VLOOKUP($C22,'Regional Crises'!$B$1:$R$66,8,FALSE))/(J$3-J$4)*10)))),IF(VLOOKUP($E22,'Country Indicator Data'!$B$4:$N$300,4,FALSE)="x","x",IF(VLOOKUP($E22,'Country Indicator Data'!$B$4:$N$300,4,FALSE)&gt;J$3,10,IF(VLOOKUP($E22,'Country Indicator Data'!$B$4:$N$300,4,FALSE)&lt;J$4,0,10-(J$3-VLOOKUP($E22,'Country Indicator Data'!$B$4:$N$300,4,FALSE))/(J$3-J$4)*10))))</f>
        <v>0.40000000000000036</v>
      </c>
      <c r="K22" s="224">
        <f t="shared" si="1"/>
        <v>1.6638549000000005</v>
      </c>
      <c r="L22" s="224">
        <f>IF(LEN(E22)&gt;3,(IF(VLOOKUP($C22,'Regional Crises'!$B$1:$R$66,10,FALSE)="x","x",IF(VLOOKUP($C22,'Regional Crises'!$B$1:$R$66,10,FALSE)&gt;L$3,10,IF(VLOOKUP($C22,'Regional Crises'!$B$1:$R$66,10,FALSE)&lt;L$4,0,10-(L$3-VLOOKUP($C22,'Regional Crises'!$B$1:$R$66,10,FALSE))/(L$3-L$4)*10)))),IF(VLOOKUP($E22,'Country Indicator Data'!$B$4:$N$300,6,FALSE)="x","x",IF(VLOOKUP($E22,'Country Indicator Data'!$B$4:$N$300,6,FALSE)&gt;L$3,10,IF(VLOOKUP($E22,'Country Indicator Data'!$B$4:$N$300,6,FALSE)&lt;L$4,0,10-(L$3-VLOOKUP($E22,'Country Indicator Data'!$B$4:$N$300,6,FALSE))/(L$3-L$4)*10))))</f>
        <v>2.8933333333333335</v>
      </c>
      <c r="M22" s="224">
        <f>IF(LEN(E22)&gt;3,(IF(VLOOKUP($C22,'Regional Crises'!$B$1:$R$66,11,FALSE)="x","x",IF(VLOOKUP($C22,'Regional Crises'!$B$1:$R$66,11,FALSE)&gt;M$3,10,IF(VLOOKUP($C22,'Regional Crises'!$B$1:$R$66,11,FALSE)&lt;M$4,0,10-(M$3-VLOOKUP($C22,'Regional Crises'!$B$1:$R$66,11,FALSE))/(M$3-M$4)*10)))),IF(VLOOKUP($E22,'Country Indicator Data'!$B$4:$N$300,7,FALSE)="x","x",IF(VLOOKUP($E22,'Country Indicator Data'!$B$4:$N$300,7,FALSE)&gt;M$3,10,IF(VLOOKUP($E22,'Country Indicator Data'!$B$4:$N$300,7,FALSE)&lt;M$4,0,10-(M$3-VLOOKUP($E22,'Country Indicator Data'!$B$4:$N$300,7,FALSE))/(M$3-M$4)*10))))</f>
        <v>5.125</v>
      </c>
      <c r="N22" s="224">
        <f t="shared" si="2"/>
        <v>4.0091666666666672</v>
      </c>
      <c r="O22" s="224">
        <f t="shared" si="3"/>
        <v>2.0930795185185187</v>
      </c>
      <c r="P22" s="224">
        <f>IF(LEN(E22)&gt;3,(IF(VLOOKUP($C22,'Regional Crises'!$B$1:$R$69,12,FALSE)="x","x",IF(VLOOKUP($C22,'Regional Crises'!$B$1:$R$69,12,FALSE)&gt;P$3,10,IF(VLOOKUP($C22,'Regional Crises'!$B$1:$R$69,12,FALSE)&lt;P$4,0,(P$3-VLOOKUP($C22,'Regional Crises'!$B$1:$R$69,12,FALSE))/(P$3-P$4)*10)))),IF(VLOOKUP($E22,'Country Indicator Data'!$B$4:$I$300,8,FALSE)="x","x",IF(VLOOKUP($E22,'Country Indicator Data'!$B$4:$I$300,8,FALSE)&gt;P$3,10,IF(VLOOKUP($E22,'Country Indicator Data'!$B$4:$I$300,8,FALSE)&lt;P$4,0,10-(P$3-VLOOKUP($E22,'Country Indicator Data'!$B$4:$I$300,8,FALSE))/(P$3-P$4)*10))))</f>
        <v>4.6500000000000004</v>
      </c>
      <c r="Q22" s="224">
        <f>IF(LEN(E22)&gt;3,((IF(VLOOKUP($C22,'Regional Crises'!$B$1:$R$66,13,FALSE)="x","x",IF(VLOOKUP($C22,'Regional Crises'!$B$1:$R$66,13,FALSE)&gt;Q$3,10,IF(VLOOKUP($C22,'Regional Crises'!$B$1:$R$66,13,FALSE)&lt;Q$4,0,10-(LOG(Q$3)-LOG(VLOOKUP($C22,'Regional Crises'!$B$1:$R$66,13,FALSE)))/(LOG(Q$3)-LOG(Q$4))*10))))),(IF(VLOOKUP($E22,'Country Indicator Data'!$B$4:$N$300,9,FALSE)="x","x",IF(VLOOKUP($E22,'Country Indicator Data'!$B$4:$N$300,9,FALSE)&gt;Q$3,10,IF(VLOOKUP($E22,'Country Indicator Data'!$B$4:$N$300,9,FALSE)&lt;Q$4,0,10-(LOG(Q$3)-LOG(VLOOKUP($E22,'Country Indicator Data'!$B$4:$N$300,9,FALSE)))/(LOG(Q$3)-LOG(Q$4))*10)))))</f>
        <v>0</v>
      </c>
      <c r="R22" s="224">
        <f t="shared" si="4"/>
        <v>2.3250000000000002</v>
      </c>
      <c r="S22" s="224">
        <f>IF(LEN(E22)&gt;3,((IF(VLOOKUP($C22,'Regional Crises'!$B$1:$R$66,17,FALSE)="x","x",IF(VLOOKUP($C22,'Regional Crises'!$B$1:$R$66,17,FALSE)&gt;S$3,0,IF(VLOOKUP($C22,'Regional Crises'!$B$1:$R$66,17,FALSE)&lt;S$4,10,(S$3-VLOOKUP($C22,'Regional Crises'!$B$1:$R$66,17,FALSE))/(S$3-S$4)*10))))),(IF(VLOOKUP($E22,'Country Indicator Data'!$B$4:$N$300,13,FALSE)="x","x",IF(VLOOKUP($E22,'Country Indicator Data'!$B$4:$N$300,13,FALSE)&gt;S$3,0,IF(VLOOKUP($E22,'Country Indicator Data'!$B$4:$N$300,13,FALSE)&lt;S$4,10,(S$3-VLOOKUP($E22,'Country Indicator Data'!$B$4:$N$300,13,FALSE))/(S$3-S$4)*10)))))</f>
        <v>4.4000000000000004</v>
      </c>
      <c r="T22" s="224">
        <f>IF(LEN(E22)&gt;3,((IF(VLOOKUP($C22,'Regional Crises'!$B$1:$R$66,14,FALSE)="x","x",IF(VLOOKUP($C22,'Regional Crises'!$B$1:$R$66,14,FALSE)&gt;T$3,0,IF(VLOOKUP($C22,'Regional Crises'!$B$1:$R$66,14,FALSE)&lt;T$4,10,(T$3-VLOOKUP($C22,'Regional Crises'!$B$1:$R$66,14,FALSE))/(T$3-T$4)*10))))),(IF(VLOOKUP($E22,'Country Indicator Data'!$B$4:$N$300,10,FALSE)="x","x",IF(VLOOKUP($E22,'Country Indicator Data'!$B$4:$N$300,10,FALSE)&gt;T$3,0,IF(VLOOKUP($E22,'Country Indicator Data'!$B$4:$N$300,10,FALSE)&lt;T$4,10,(T$3-VLOOKUP($E22,'Country Indicator Data'!$B$4:$N$300,10,FALSE))/(T$3-T$4)*10)))))</f>
        <v>3.7665176000000002</v>
      </c>
      <c r="U22" s="224">
        <f>IF(LEN(E22)&gt;3,((IF(VLOOKUP($C22,'Regional Crises'!$B$1:$R$66,15,FALSE)="x","x",IF(VLOOKUP($C22,'Regional Crises'!$B$1:$R$66,15,FALSE)&gt;U$3,0,IF(VLOOKUP($C22,'Regional Crises'!$B$1:$R$66,15,FALSE)&lt;U$4,10,(U$3-VLOOKUP($C22,'Regional Crises'!$B$1:$R$66,15,FALSE))/(U$3-U$4)*10))))),(IF(VLOOKUP($E22,'Country Indicator Data'!$B$4:$N$300,11,FALSE)="x","x",IF(VLOOKUP($E22,'Country Indicator Data'!$B$4:$N$300,11,FALSE)&gt;U$3,0,IF(VLOOKUP($E22,'Country Indicator Data'!$B$4:$N$300,11,FALSE)&lt;U$4,10,(U$3-VLOOKUP($E22,'Country Indicator Data'!$B$4:$N$300,11,FALSE))/(U$3-U$4)*10)))))</f>
        <v>0.75</v>
      </c>
      <c r="V22" s="224">
        <f>IF(LEN(E22)&gt;3,((IF(VLOOKUP($C22,'Regional Crises'!$B$1:$R$66,16,FALSE)="x","x",IF(VLOOKUP($C22,'Regional Crises'!$B$1:$R$66,16,FALSE)&gt;V$3,0,IF(VLOOKUP($C22,'Regional Crises'!$B$1:$R$66,16,FALSE)&lt;V$4,10,(V$3-VLOOKUP($C22,'Regional Crises'!$B$1:$R$66,16,FALSE))/(V$3-V$4)*10))))),(IF(VLOOKUP($E22,'Country Indicator Data'!$B$4:$N$300,12,FALSE)="x","x",IF(VLOOKUP($E22,'Country Indicator Data'!$B$4:$N$300,12,FALSE)&gt;V$3,0,IF(VLOOKUP($E22,'Country Indicator Data'!$B$4:$N$300,12,FALSE)&lt;V$4,10,(V$3-VLOOKUP($E22,'Country Indicator Data'!$B$4:$N$300,12,FALSE))/(V$3-V$4)*10)))))</f>
        <v>0.89999999999999991</v>
      </c>
      <c r="W22" s="224">
        <f t="shared" si="5"/>
        <v>2.4541294000000002</v>
      </c>
      <c r="X22" s="224">
        <f t="shared" si="6"/>
        <v>2.2907363061728399</v>
      </c>
      <c r="Y22" s="150">
        <f>IF('Core Indicators'!FC19="x","x",IF('Core Indicators'!FC19&gt;=5,10,IF('Core Indicators'!FC19&gt;=4,8,IF('Core Indicators'!FC19&gt;=3,6,IF('Core Indicators'!FC19&gt;=2,4,IF('Core Indicators'!FC19&gt;=1,2,0))))))</f>
        <v>6</v>
      </c>
      <c r="Z22" s="224">
        <f t="shared" si="7"/>
        <v>6</v>
      </c>
      <c r="AA22" s="150">
        <f>'Crisis Indicator Data'!Y19</f>
        <v>0</v>
      </c>
      <c r="AB22" s="150">
        <f>'Crisis Indicator Data'!Z19</f>
        <v>0</v>
      </c>
      <c r="AC22" s="150">
        <f>'Crisis Indicator Data'!AA19</f>
        <v>0</v>
      </c>
      <c r="AD22" s="150">
        <f>'Crisis Indicator Data'!AB19</f>
        <v>0</v>
      </c>
      <c r="AE22" s="150">
        <f t="shared" si="8"/>
        <v>0</v>
      </c>
      <c r="AF22" s="150">
        <f>'Crisis Indicator Data'!AC19</f>
        <v>0</v>
      </c>
      <c r="AG22" s="150">
        <f>'Crisis Indicator Data'!AD19</f>
        <v>1</v>
      </c>
      <c r="AH22" s="150">
        <f t="shared" si="9"/>
        <v>2</v>
      </c>
      <c r="AI22" s="150">
        <f>'Crisis Indicator Data'!AE19</f>
        <v>0</v>
      </c>
      <c r="AJ22" s="150">
        <f>'Crisis Indicator Data'!AF19</f>
        <v>0</v>
      </c>
      <c r="AK22" s="150">
        <f>'Crisis Indicator Data'!AG19</f>
        <v>1</v>
      </c>
      <c r="AL22" s="150">
        <f t="shared" si="10"/>
        <v>2</v>
      </c>
      <c r="AM22" s="224">
        <f t="shared" si="11"/>
        <v>1</v>
      </c>
      <c r="AN22" s="224">
        <f t="shared" si="12"/>
        <v>3.5</v>
      </c>
    </row>
    <row r="23" spans="1:40" ht="13.5" customHeight="1">
      <c r="A23" s="141" t="str">
        <f>'Crisis Indicator Data'!A20</f>
        <v>Displacement from Nicaragua to Costa Rica</v>
      </c>
      <c r="B23" s="142" t="str">
        <f>'Crisis Indicator Data'!B20</f>
        <v>International Displacement</v>
      </c>
      <c r="C23" s="142" t="str">
        <f>'Crisis Indicator Data'!C20</f>
        <v>CRI002</v>
      </c>
      <c r="D23" s="142" t="str">
        <f>'Crisis Indicator Data'!D20</f>
        <v>Costa Rica</v>
      </c>
      <c r="E23" s="143" t="str">
        <f>'Crisis Indicator Data'!E20</f>
        <v>CRI</v>
      </c>
      <c r="F23" s="224">
        <f>IF(LEN(E23)&gt;3,(IF(VLOOKUP($C23,'Regional Crises'!$B$1:$R$66,7,FALSE)="x","x",IF(VLOOKUP($C23,'Regional Crises'!$B$1:$R$66,7,FALSE)&gt;$F$3,10,IF(VLOOKUP($C23,'Regional Crises'!$B$1:$R$66,7,FALSE)&lt;F$4,0,($F$3-VLOOKUP($C23,'Regional Crises'!$B$1:$R$66,7,FALSE))/($F$3-$F$4)*10)))),IF(VLOOKUP($E23,'Country Indicator Data'!$B$4:$N$300,3,FALSE)="x","x",IF(VLOOKUP($E23,'Country Indicator Data'!$B$4:$N$300,3,FALSE)&gt;$F$3,10,IF(VLOOKUP($E23,'Country Indicator Data'!$B$4:$N$300,3,FALSE)&lt;$F$4,0,($F$3-VLOOKUP($E23,'Country Indicator Data'!$B$4:$N$300,3,FALSE))/($F$3-$F$4)*10))))</f>
        <v>0.11243397777777794</v>
      </c>
      <c r="G23" s="224">
        <f>IF(LEN(E23)&gt;3,(IF(VLOOKUP($C23,'Regional Crises'!$B$1:$R$66,9,FALSE)="x","x",IF(VLOOKUP($C23,'Regional Crises'!$B$1:$R$66,9,FALSE)&gt;G$3,10,IF(VLOOKUP($C23,'Regional Crises'!$B$1:$R$66,9,FALSE)&lt;G$4,0,(G$3-VLOOKUP($C23,'Regional Crises'!$B$1:$R$66,9,FALSE))/(G$3-G$4)*10)))),IF(VLOOKUP($E23,'Country Indicator Data'!$B$4:$N$300,5,FALSE)="x","x",IF(VLOOKUP($E23,'Country Indicator Data'!$B$4:$N$300,5,FALSE)&gt;G$3,10,IF(VLOOKUP($E23,'Country Indicator Data'!$B$4:$N$300,5,FALSE)&lt;G$4,0,(G$3-VLOOKUP($E23,'Country Indicator Data'!$B$4:$N$300,5,FALSE))/(G$3-G$4)*10))))</f>
        <v>1.0999999999999996</v>
      </c>
      <c r="H23" s="224">
        <f t="shared" si="0"/>
        <v>0.60621698888888875</v>
      </c>
      <c r="I23" s="224">
        <f>IF(LEN(E23)&gt;3,(IF(VLOOKUP($C23,'Regional Crises'!$B$1:$R$66,6,FALSE)="x","x",IF(VLOOKUP($C23,'Regional Crises'!$B$1:$R$66,6,FALSE)&gt;I$3,10,IF(VLOOKUP($C23,'Regional Crises'!$B$1:$R$66,6,FALSE)&lt;I$4,0,10-(I$3-VLOOKUP($C23,'Regional Crises'!$B$1:$R$66,6,FALSE))/(I$3-I$4)*10)))),IF(VLOOKUP($E23,'Country Indicator Data'!$B$4:$N$300,2,FALSE)="x","x",IF(VLOOKUP($E23,'Country Indicator Data'!$B$4:$N$300,2,FALSE)&gt;I$3,10,IF(VLOOKUP($E23,'Country Indicator Data'!$B$4:$N$300,2,FALSE)&lt;I$4,0,10-(I$3-VLOOKUP($E23,'Country Indicator Data'!$B$4:$N$300,2,FALSE))/(I$3-I$4)*10))))</f>
        <v>2.9277098000000006</v>
      </c>
      <c r="J23" s="224">
        <f>IF(LEN(E23)&gt;3,(IF(VLOOKUP($C23,'Regional Crises'!$B$1:$R$66,8,FALSE)="x","x",IF(VLOOKUP($C23,'Regional Crises'!$B$1:$R$66,8,FALSE)&gt;J$3,10,IF(VLOOKUP($C23,'Regional Crises'!$B$1:$R$66,8,FALSE)&lt;J$4,0,10-(J$3-VLOOKUP($C23,'Regional Crises'!$B$1:$R$66,8,FALSE))/(J$3-J$4)*10)))),IF(VLOOKUP($E23,'Country Indicator Data'!$B$4:$N$300,4,FALSE)="x","x",IF(VLOOKUP($E23,'Country Indicator Data'!$B$4:$N$300,4,FALSE)&gt;J$3,10,IF(VLOOKUP($E23,'Country Indicator Data'!$B$4:$N$300,4,FALSE)&lt;J$4,0,10-(J$3-VLOOKUP($E23,'Country Indicator Data'!$B$4:$N$300,4,FALSE))/(J$3-J$4)*10))))</f>
        <v>0.40000000000000036</v>
      </c>
      <c r="K23" s="224">
        <f t="shared" si="1"/>
        <v>1.6638549000000005</v>
      </c>
      <c r="L23" s="224">
        <f>IF(LEN(E23)&gt;3,(IF(VLOOKUP($C23,'Regional Crises'!$B$1:$R$66,10,FALSE)="x","x",IF(VLOOKUP($C23,'Regional Crises'!$B$1:$R$66,10,FALSE)&gt;L$3,10,IF(VLOOKUP($C23,'Regional Crises'!$B$1:$R$66,10,FALSE)&lt;L$4,0,10-(L$3-VLOOKUP($C23,'Regional Crises'!$B$1:$R$66,10,FALSE))/(L$3-L$4)*10)))),IF(VLOOKUP($E23,'Country Indicator Data'!$B$4:$N$300,6,FALSE)="x","x",IF(VLOOKUP($E23,'Country Indicator Data'!$B$4:$N$300,6,FALSE)&gt;L$3,10,IF(VLOOKUP($E23,'Country Indicator Data'!$B$4:$N$300,6,FALSE)&lt;L$4,0,10-(L$3-VLOOKUP($E23,'Country Indicator Data'!$B$4:$N$300,6,FALSE))/(L$3-L$4)*10))))</f>
        <v>2.8933333333333335</v>
      </c>
      <c r="M23" s="224">
        <f>IF(LEN(E23)&gt;3,(IF(VLOOKUP($C23,'Regional Crises'!$B$1:$R$66,11,FALSE)="x","x",IF(VLOOKUP($C23,'Regional Crises'!$B$1:$R$66,11,FALSE)&gt;M$3,10,IF(VLOOKUP($C23,'Regional Crises'!$B$1:$R$66,11,FALSE)&lt;M$4,0,10-(M$3-VLOOKUP($C23,'Regional Crises'!$B$1:$R$66,11,FALSE))/(M$3-M$4)*10)))),IF(VLOOKUP($E23,'Country Indicator Data'!$B$4:$N$300,7,FALSE)="x","x",IF(VLOOKUP($E23,'Country Indicator Data'!$B$4:$N$300,7,FALSE)&gt;M$3,10,IF(VLOOKUP($E23,'Country Indicator Data'!$B$4:$N$300,7,FALSE)&lt;M$4,0,10-(M$3-VLOOKUP($E23,'Country Indicator Data'!$B$4:$N$300,7,FALSE))/(M$3-M$4)*10))))</f>
        <v>5.125</v>
      </c>
      <c r="N23" s="224">
        <f t="shared" si="2"/>
        <v>4.0091666666666672</v>
      </c>
      <c r="O23" s="224">
        <f t="shared" si="3"/>
        <v>2.0930795185185187</v>
      </c>
      <c r="P23" s="224">
        <f>IF(LEN(E23)&gt;3,(IF(VLOOKUP($C23,'Regional Crises'!$B$1:$R$69,12,FALSE)="x","x",IF(VLOOKUP($C23,'Regional Crises'!$B$1:$R$69,12,FALSE)&gt;P$3,10,IF(VLOOKUP($C23,'Regional Crises'!$B$1:$R$69,12,FALSE)&lt;P$4,0,(P$3-VLOOKUP($C23,'Regional Crises'!$B$1:$R$69,12,FALSE))/(P$3-P$4)*10)))),IF(VLOOKUP($E23,'Country Indicator Data'!$B$4:$I$300,8,FALSE)="x","x",IF(VLOOKUP($E23,'Country Indicator Data'!$B$4:$I$300,8,FALSE)&gt;P$3,10,IF(VLOOKUP($E23,'Country Indicator Data'!$B$4:$I$300,8,FALSE)&lt;P$4,0,10-(P$3-VLOOKUP($E23,'Country Indicator Data'!$B$4:$I$300,8,FALSE))/(P$3-P$4)*10))))</f>
        <v>4.6500000000000004</v>
      </c>
      <c r="Q23" s="224">
        <f>IF(LEN(E23)&gt;3,((IF(VLOOKUP($C23,'Regional Crises'!$B$1:$R$66,13,FALSE)="x","x",IF(VLOOKUP($C23,'Regional Crises'!$B$1:$R$66,13,FALSE)&gt;Q$3,10,IF(VLOOKUP($C23,'Regional Crises'!$B$1:$R$66,13,FALSE)&lt;Q$4,0,10-(LOG(Q$3)-LOG(VLOOKUP($C23,'Regional Crises'!$B$1:$R$66,13,FALSE)))/(LOG(Q$3)-LOG(Q$4))*10))))),(IF(VLOOKUP($E23,'Country Indicator Data'!$B$4:$N$300,9,FALSE)="x","x",IF(VLOOKUP($E23,'Country Indicator Data'!$B$4:$N$300,9,FALSE)&gt;Q$3,10,IF(VLOOKUP($E23,'Country Indicator Data'!$B$4:$N$300,9,FALSE)&lt;Q$4,0,10-(LOG(Q$3)-LOG(VLOOKUP($E23,'Country Indicator Data'!$B$4:$N$300,9,FALSE)))/(LOG(Q$3)-LOG(Q$4))*10)))))</f>
        <v>0</v>
      </c>
      <c r="R23" s="224">
        <f t="shared" si="4"/>
        <v>2.3250000000000002</v>
      </c>
      <c r="S23" s="224">
        <f>IF(LEN(E23)&gt;3,((IF(VLOOKUP($C23,'Regional Crises'!$B$1:$R$66,17,FALSE)="x","x",IF(VLOOKUP($C23,'Regional Crises'!$B$1:$R$66,17,FALSE)&gt;S$3,0,IF(VLOOKUP($C23,'Regional Crises'!$B$1:$R$66,17,FALSE)&lt;S$4,10,(S$3-VLOOKUP($C23,'Regional Crises'!$B$1:$R$66,17,FALSE))/(S$3-S$4)*10))))),(IF(VLOOKUP($E23,'Country Indicator Data'!$B$4:$N$300,13,FALSE)="x","x",IF(VLOOKUP($E23,'Country Indicator Data'!$B$4:$N$300,13,FALSE)&gt;S$3,0,IF(VLOOKUP($E23,'Country Indicator Data'!$B$4:$N$300,13,FALSE)&lt;S$4,10,(S$3-VLOOKUP($E23,'Country Indicator Data'!$B$4:$N$300,13,FALSE))/(S$3-S$4)*10)))))</f>
        <v>4.4000000000000004</v>
      </c>
      <c r="T23" s="224">
        <f>IF(LEN(E23)&gt;3,((IF(VLOOKUP($C23,'Regional Crises'!$B$1:$R$66,14,FALSE)="x","x",IF(VLOOKUP($C23,'Regional Crises'!$B$1:$R$66,14,FALSE)&gt;T$3,0,IF(VLOOKUP($C23,'Regional Crises'!$B$1:$R$66,14,FALSE)&lt;T$4,10,(T$3-VLOOKUP($C23,'Regional Crises'!$B$1:$R$66,14,FALSE))/(T$3-T$4)*10))))),(IF(VLOOKUP($E23,'Country Indicator Data'!$B$4:$N$300,10,FALSE)="x","x",IF(VLOOKUP($E23,'Country Indicator Data'!$B$4:$N$300,10,FALSE)&gt;T$3,0,IF(VLOOKUP($E23,'Country Indicator Data'!$B$4:$N$300,10,FALSE)&lt;T$4,10,(T$3-VLOOKUP($E23,'Country Indicator Data'!$B$4:$N$300,10,FALSE))/(T$3-T$4)*10)))))</f>
        <v>3.7665176000000002</v>
      </c>
      <c r="U23" s="224">
        <f>IF(LEN(E23)&gt;3,((IF(VLOOKUP($C23,'Regional Crises'!$B$1:$R$66,15,FALSE)="x","x",IF(VLOOKUP($C23,'Regional Crises'!$B$1:$R$66,15,FALSE)&gt;U$3,0,IF(VLOOKUP($C23,'Regional Crises'!$B$1:$R$66,15,FALSE)&lt;U$4,10,(U$3-VLOOKUP($C23,'Regional Crises'!$B$1:$R$66,15,FALSE))/(U$3-U$4)*10))))),(IF(VLOOKUP($E23,'Country Indicator Data'!$B$4:$N$300,11,FALSE)="x","x",IF(VLOOKUP($E23,'Country Indicator Data'!$B$4:$N$300,11,FALSE)&gt;U$3,0,IF(VLOOKUP($E23,'Country Indicator Data'!$B$4:$N$300,11,FALSE)&lt;U$4,10,(U$3-VLOOKUP($E23,'Country Indicator Data'!$B$4:$N$300,11,FALSE))/(U$3-U$4)*10)))))</f>
        <v>0.75</v>
      </c>
      <c r="V23" s="224">
        <f>IF(LEN(E23)&gt;3,((IF(VLOOKUP($C23,'Regional Crises'!$B$1:$R$66,16,FALSE)="x","x",IF(VLOOKUP($C23,'Regional Crises'!$B$1:$R$66,16,FALSE)&gt;V$3,0,IF(VLOOKUP($C23,'Regional Crises'!$B$1:$R$66,16,FALSE)&lt;V$4,10,(V$3-VLOOKUP($C23,'Regional Crises'!$B$1:$R$66,16,FALSE))/(V$3-V$4)*10))))),(IF(VLOOKUP($E23,'Country Indicator Data'!$B$4:$N$300,12,FALSE)="x","x",IF(VLOOKUP($E23,'Country Indicator Data'!$B$4:$N$300,12,FALSE)&gt;V$3,0,IF(VLOOKUP($E23,'Country Indicator Data'!$B$4:$N$300,12,FALSE)&lt;V$4,10,(V$3-VLOOKUP($E23,'Country Indicator Data'!$B$4:$N$300,12,FALSE))/(V$3-V$4)*10)))))</f>
        <v>0.89999999999999991</v>
      </c>
      <c r="W23" s="224">
        <f t="shared" si="5"/>
        <v>2.4541294000000002</v>
      </c>
      <c r="X23" s="224">
        <f t="shared" si="6"/>
        <v>2.2907363061728399</v>
      </c>
      <c r="Y23" s="150">
        <f>IF('Core Indicators'!FC20="x","x",IF('Core Indicators'!FC20&gt;=5,10,IF('Core Indicators'!FC20&gt;=4,8,IF('Core Indicators'!FC20&gt;=3,6,IF('Core Indicators'!FC20&gt;=2,4,IF('Core Indicators'!FC20&gt;=1,2,0))))))</f>
        <v>2</v>
      </c>
      <c r="Z23" s="224">
        <f t="shared" si="7"/>
        <v>2</v>
      </c>
      <c r="AA23" s="150">
        <f>'Crisis Indicator Data'!Y20</f>
        <v>0</v>
      </c>
      <c r="AB23" s="150">
        <f>'Crisis Indicator Data'!Z20</f>
        <v>0</v>
      </c>
      <c r="AC23" s="150">
        <f>'Crisis Indicator Data'!AA20</f>
        <v>0</v>
      </c>
      <c r="AD23" s="150">
        <f>'Crisis Indicator Data'!AB20</f>
        <v>0</v>
      </c>
      <c r="AE23" s="150">
        <f t="shared" si="8"/>
        <v>0</v>
      </c>
      <c r="AF23" s="150">
        <f>'Crisis Indicator Data'!AC20</f>
        <v>0</v>
      </c>
      <c r="AG23" s="150">
        <f>'Crisis Indicator Data'!AD20</f>
        <v>1</v>
      </c>
      <c r="AH23" s="150">
        <f t="shared" si="9"/>
        <v>2</v>
      </c>
      <c r="AI23" s="150">
        <f>'Crisis Indicator Data'!AE20</f>
        <v>0</v>
      </c>
      <c r="AJ23" s="150">
        <f>'Crisis Indicator Data'!AF20</f>
        <v>0</v>
      </c>
      <c r="AK23" s="150">
        <f>'Crisis Indicator Data'!AG20</f>
        <v>1</v>
      </c>
      <c r="AL23" s="150">
        <f t="shared" si="10"/>
        <v>2</v>
      </c>
      <c r="AM23" s="224">
        <f t="shared" si="11"/>
        <v>1</v>
      </c>
      <c r="AN23" s="224">
        <f t="shared" si="12"/>
        <v>1.5</v>
      </c>
    </row>
    <row r="24" spans="1:40" ht="13.5" customHeight="1">
      <c r="A24" s="141" t="str">
        <f>'Crisis Indicator Data'!A21</f>
        <v>Displacement from Venezuela to Costa Rica</v>
      </c>
      <c r="B24" s="142" t="str">
        <f>'Crisis Indicator Data'!B21</f>
        <v>International Displacement</v>
      </c>
      <c r="C24" s="142" t="str">
        <f>'Crisis Indicator Data'!C21</f>
        <v>CRI003</v>
      </c>
      <c r="D24" s="142" t="str">
        <f>'Crisis Indicator Data'!D21</f>
        <v>Costa Rica</v>
      </c>
      <c r="E24" s="143" t="str">
        <f>'Crisis Indicator Data'!E21</f>
        <v>CRI</v>
      </c>
      <c r="F24" s="224">
        <f>IF(LEN(E24)&gt;3,(IF(VLOOKUP($C24,'Regional Crises'!$B$1:$R$66,7,FALSE)="x","x",IF(VLOOKUP($C24,'Regional Crises'!$B$1:$R$66,7,FALSE)&gt;$F$3,10,IF(VLOOKUP($C24,'Regional Crises'!$B$1:$R$66,7,FALSE)&lt;F$4,0,($F$3-VLOOKUP($C24,'Regional Crises'!$B$1:$R$66,7,FALSE))/($F$3-$F$4)*10)))),IF(VLOOKUP($E24,'Country Indicator Data'!$B$4:$N$300,3,FALSE)="x","x",IF(VLOOKUP($E24,'Country Indicator Data'!$B$4:$N$300,3,FALSE)&gt;$F$3,10,IF(VLOOKUP($E24,'Country Indicator Data'!$B$4:$N$300,3,FALSE)&lt;$F$4,0,($F$3-VLOOKUP($E24,'Country Indicator Data'!$B$4:$N$300,3,FALSE))/($F$3-$F$4)*10))))</f>
        <v>0.11243397777777794</v>
      </c>
      <c r="G24" s="224">
        <f>IF(LEN(E24)&gt;3,(IF(VLOOKUP($C24,'Regional Crises'!$B$1:$R$66,9,FALSE)="x","x",IF(VLOOKUP($C24,'Regional Crises'!$B$1:$R$66,9,FALSE)&gt;G$3,10,IF(VLOOKUP($C24,'Regional Crises'!$B$1:$R$66,9,FALSE)&lt;G$4,0,(G$3-VLOOKUP($C24,'Regional Crises'!$B$1:$R$66,9,FALSE))/(G$3-G$4)*10)))),IF(VLOOKUP($E24,'Country Indicator Data'!$B$4:$N$300,5,FALSE)="x","x",IF(VLOOKUP($E24,'Country Indicator Data'!$B$4:$N$300,5,FALSE)&gt;G$3,10,IF(VLOOKUP($E24,'Country Indicator Data'!$B$4:$N$300,5,FALSE)&lt;G$4,0,(G$3-VLOOKUP($E24,'Country Indicator Data'!$B$4:$N$300,5,FALSE))/(G$3-G$4)*10))))</f>
        <v>1.0999999999999996</v>
      </c>
      <c r="H24" s="224">
        <f t="shared" si="0"/>
        <v>0.60621698888888875</v>
      </c>
      <c r="I24" s="224">
        <f>IF(LEN(E24)&gt;3,(IF(VLOOKUP($C24,'Regional Crises'!$B$1:$R$66,6,FALSE)="x","x",IF(VLOOKUP($C24,'Regional Crises'!$B$1:$R$66,6,FALSE)&gt;I$3,10,IF(VLOOKUP($C24,'Regional Crises'!$B$1:$R$66,6,FALSE)&lt;I$4,0,10-(I$3-VLOOKUP($C24,'Regional Crises'!$B$1:$R$66,6,FALSE))/(I$3-I$4)*10)))),IF(VLOOKUP($E24,'Country Indicator Data'!$B$4:$N$300,2,FALSE)="x","x",IF(VLOOKUP($E24,'Country Indicator Data'!$B$4:$N$300,2,FALSE)&gt;I$3,10,IF(VLOOKUP($E24,'Country Indicator Data'!$B$4:$N$300,2,FALSE)&lt;I$4,0,10-(I$3-VLOOKUP($E24,'Country Indicator Data'!$B$4:$N$300,2,FALSE))/(I$3-I$4)*10))))</f>
        <v>2.9277098000000006</v>
      </c>
      <c r="J24" s="224">
        <f>IF(LEN(E24)&gt;3,(IF(VLOOKUP($C24,'Regional Crises'!$B$1:$R$66,8,FALSE)="x","x",IF(VLOOKUP($C24,'Regional Crises'!$B$1:$R$66,8,FALSE)&gt;J$3,10,IF(VLOOKUP($C24,'Regional Crises'!$B$1:$R$66,8,FALSE)&lt;J$4,0,10-(J$3-VLOOKUP($C24,'Regional Crises'!$B$1:$R$66,8,FALSE))/(J$3-J$4)*10)))),IF(VLOOKUP($E24,'Country Indicator Data'!$B$4:$N$300,4,FALSE)="x","x",IF(VLOOKUP($E24,'Country Indicator Data'!$B$4:$N$300,4,FALSE)&gt;J$3,10,IF(VLOOKUP($E24,'Country Indicator Data'!$B$4:$N$300,4,FALSE)&lt;J$4,0,10-(J$3-VLOOKUP($E24,'Country Indicator Data'!$B$4:$N$300,4,FALSE))/(J$3-J$4)*10))))</f>
        <v>0.40000000000000036</v>
      </c>
      <c r="K24" s="224">
        <f t="shared" si="1"/>
        <v>1.6638549000000005</v>
      </c>
      <c r="L24" s="224">
        <f>IF(LEN(E24)&gt;3,(IF(VLOOKUP($C24,'Regional Crises'!$B$1:$R$66,10,FALSE)="x","x",IF(VLOOKUP($C24,'Regional Crises'!$B$1:$R$66,10,FALSE)&gt;L$3,10,IF(VLOOKUP($C24,'Regional Crises'!$B$1:$R$66,10,FALSE)&lt;L$4,0,10-(L$3-VLOOKUP($C24,'Regional Crises'!$B$1:$R$66,10,FALSE))/(L$3-L$4)*10)))),IF(VLOOKUP($E24,'Country Indicator Data'!$B$4:$N$300,6,FALSE)="x","x",IF(VLOOKUP($E24,'Country Indicator Data'!$B$4:$N$300,6,FALSE)&gt;L$3,10,IF(VLOOKUP($E24,'Country Indicator Data'!$B$4:$N$300,6,FALSE)&lt;L$4,0,10-(L$3-VLOOKUP($E24,'Country Indicator Data'!$B$4:$N$300,6,FALSE))/(L$3-L$4)*10))))</f>
        <v>2.8933333333333335</v>
      </c>
      <c r="M24" s="224">
        <f>IF(LEN(E24)&gt;3,(IF(VLOOKUP($C24,'Regional Crises'!$B$1:$R$66,11,FALSE)="x","x",IF(VLOOKUP($C24,'Regional Crises'!$B$1:$R$66,11,FALSE)&gt;M$3,10,IF(VLOOKUP($C24,'Regional Crises'!$B$1:$R$66,11,FALSE)&lt;M$4,0,10-(M$3-VLOOKUP($C24,'Regional Crises'!$B$1:$R$66,11,FALSE))/(M$3-M$4)*10)))),IF(VLOOKUP($E24,'Country Indicator Data'!$B$4:$N$300,7,FALSE)="x","x",IF(VLOOKUP($E24,'Country Indicator Data'!$B$4:$N$300,7,FALSE)&gt;M$3,10,IF(VLOOKUP($E24,'Country Indicator Data'!$B$4:$N$300,7,FALSE)&lt;M$4,0,10-(M$3-VLOOKUP($E24,'Country Indicator Data'!$B$4:$N$300,7,FALSE))/(M$3-M$4)*10))))</f>
        <v>5.125</v>
      </c>
      <c r="N24" s="224">
        <f t="shared" si="2"/>
        <v>4.0091666666666672</v>
      </c>
      <c r="O24" s="224">
        <f t="shared" si="3"/>
        <v>2.0930795185185187</v>
      </c>
      <c r="P24" s="224">
        <f>IF(LEN(E24)&gt;3,(IF(VLOOKUP($C24,'Regional Crises'!$B$1:$R$69,12,FALSE)="x","x",IF(VLOOKUP($C24,'Regional Crises'!$B$1:$R$69,12,FALSE)&gt;P$3,10,IF(VLOOKUP($C24,'Regional Crises'!$B$1:$R$69,12,FALSE)&lt;P$4,0,(P$3-VLOOKUP($C24,'Regional Crises'!$B$1:$R$69,12,FALSE))/(P$3-P$4)*10)))),IF(VLOOKUP($E24,'Country Indicator Data'!$B$4:$I$300,8,FALSE)="x","x",IF(VLOOKUP($E24,'Country Indicator Data'!$B$4:$I$300,8,FALSE)&gt;P$3,10,IF(VLOOKUP($E24,'Country Indicator Data'!$B$4:$I$300,8,FALSE)&lt;P$4,0,10-(P$3-VLOOKUP($E24,'Country Indicator Data'!$B$4:$I$300,8,FALSE))/(P$3-P$4)*10))))</f>
        <v>4.6500000000000004</v>
      </c>
      <c r="Q24" s="224">
        <f>IF(LEN(E24)&gt;3,((IF(VLOOKUP($C24,'Regional Crises'!$B$1:$R$66,13,FALSE)="x","x",IF(VLOOKUP($C24,'Regional Crises'!$B$1:$R$66,13,FALSE)&gt;Q$3,10,IF(VLOOKUP($C24,'Regional Crises'!$B$1:$R$66,13,FALSE)&lt;Q$4,0,10-(LOG(Q$3)-LOG(VLOOKUP($C24,'Regional Crises'!$B$1:$R$66,13,FALSE)))/(LOG(Q$3)-LOG(Q$4))*10))))),(IF(VLOOKUP($E24,'Country Indicator Data'!$B$4:$N$300,9,FALSE)="x","x",IF(VLOOKUP($E24,'Country Indicator Data'!$B$4:$N$300,9,FALSE)&gt;Q$3,10,IF(VLOOKUP($E24,'Country Indicator Data'!$B$4:$N$300,9,FALSE)&lt;Q$4,0,10-(LOG(Q$3)-LOG(VLOOKUP($E24,'Country Indicator Data'!$B$4:$N$300,9,FALSE)))/(LOG(Q$3)-LOG(Q$4))*10)))))</f>
        <v>0</v>
      </c>
      <c r="R24" s="224">
        <f t="shared" si="4"/>
        <v>2.3250000000000002</v>
      </c>
      <c r="S24" s="224">
        <f>IF(LEN(E24)&gt;3,((IF(VLOOKUP($C24,'Regional Crises'!$B$1:$R$66,17,FALSE)="x","x",IF(VLOOKUP($C24,'Regional Crises'!$B$1:$R$66,17,FALSE)&gt;S$3,0,IF(VLOOKUP($C24,'Regional Crises'!$B$1:$R$66,17,FALSE)&lt;S$4,10,(S$3-VLOOKUP($C24,'Regional Crises'!$B$1:$R$66,17,FALSE))/(S$3-S$4)*10))))),(IF(VLOOKUP($E24,'Country Indicator Data'!$B$4:$N$300,13,FALSE)="x","x",IF(VLOOKUP($E24,'Country Indicator Data'!$B$4:$N$300,13,FALSE)&gt;S$3,0,IF(VLOOKUP($E24,'Country Indicator Data'!$B$4:$N$300,13,FALSE)&lt;S$4,10,(S$3-VLOOKUP($E24,'Country Indicator Data'!$B$4:$N$300,13,FALSE))/(S$3-S$4)*10)))))</f>
        <v>4.4000000000000004</v>
      </c>
      <c r="T24" s="224">
        <f>IF(LEN(E24)&gt;3,((IF(VLOOKUP($C24,'Regional Crises'!$B$1:$R$66,14,FALSE)="x","x",IF(VLOOKUP($C24,'Regional Crises'!$B$1:$R$66,14,FALSE)&gt;T$3,0,IF(VLOOKUP($C24,'Regional Crises'!$B$1:$R$66,14,FALSE)&lt;T$4,10,(T$3-VLOOKUP($C24,'Regional Crises'!$B$1:$R$66,14,FALSE))/(T$3-T$4)*10))))),(IF(VLOOKUP($E24,'Country Indicator Data'!$B$4:$N$300,10,FALSE)="x","x",IF(VLOOKUP($E24,'Country Indicator Data'!$B$4:$N$300,10,FALSE)&gt;T$3,0,IF(VLOOKUP($E24,'Country Indicator Data'!$B$4:$N$300,10,FALSE)&lt;T$4,10,(T$3-VLOOKUP($E24,'Country Indicator Data'!$B$4:$N$300,10,FALSE))/(T$3-T$4)*10)))))</f>
        <v>3.7665176000000002</v>
      </c>
      <c r="U24" s="224">
        <f>IF(LEN(E24)&gt;3,((IF(VLOOKUP($C24,'Regional Crises'!$B$1:$R$66,15,FALSE)="x","x",IF(VLOOKUP($C24,'Regional Crises'!$B$1:$R$66,15,FALSE)&gt;U$3,0,IF(VLOOKUP($C24,'Regional Crises'!$B$1:$R$66,15,FALSE)&lt;U$4,10,(U$3-VLOOKUP($C24,'Regional Crises'!$B$1:$R$66,15,FALSE))/(U$3-U$4)*10))))),(IF(VLOOKUP($E24,'Country Indicator Data'!$B$4:$N$300,11,FALSE)="x","x",IF(VLOOKUP($E24,'Country Indicator Data'!$B$4:$N$300,11,FALSE)&gt;U$3,0,IF(VLOOKUP($E24,'Country Indicator Data'!$B$4:$N$300,11,FALSE)&lt;U$4,10,(U$3-VLOOKUP($E24,'Country Indicator Data'!$B$4:$N$300,11,FALSE))/(U$3-U$4)*10)))))</f>
        <v>0.75</v>
      </c>
      <c r="V24" s="224">
        <f>IF(LEN(E24)&gt;3,((IF(VLOOKUP($C24,'Regional Crises'!$B$1:$R$66,16,FALSE)="x","x",IF(VLOOKUP($C24,'Regional Crises'!$B$1:$R$66,16,FALSE)&gt;V$3,0,IF(VLOOKUP($C24,'Regional Crises'!$B$1:$R$66,16,FALSE)&lt;V$4,10,(V$3-VLOOKUP($C24,'Regional Crises'!$B$1:$R$66,16,FALSE))/(V$3-V$4)*10))))),(IF(VLOOKUP($E24,'Country Indicator Data'!$B$4:$N$300,12,FALSE)="x","x",IF(VLOOKUP($E24,'Country Indicator Data'!$B$4:$N$300,12,FALSE)&gt;V$3,0,IF(VLOOKUP($E24,'Country Indicator Data'!$B$4:$N$300,12,FALSE)&lt;V$4,10,(V$3-VLOOKUP($E24,'Country Indicator Data'!$B$4:$N$300,12,FALSE))/(V$3-V$4)*10)))))</f>
        <v>0.89999999999999991</v>
      </c>
      <c r="W24" s="224">
        <f t="shared" si="5"/>
        <v>2.4541294000000002</v>
      </c>
      <c r="X24" s="224">
        <f t="shared" si="6"/>
        <v>2.2907363061728399</v>
      </c>
      <c r="Y24" s="150">
        <f>IF('Core Indicators'!FC21="x","x",IF('Core Indicators'!FC21&gt;=5,10,IF('Core Indicators'!FC21&gt;=4,8,IF('Core Indicators'!FC21&gt;=3,6,IF('Core Indicators'!FC21&gt;=2,4,IF('Core Indicators'!FC21&gt;=1,2,0))))))</f>
        <v>6</v>
      </c>
      <c r="Z24" s="224">
        <f t="shared" si="7"/>
        <v>6</v>
      </c>
      <c r="AA24" s="150">
        <f>'Crisis Indicator Data'!Y21</f>
        <v>0</v>
      </c>
      <c r="AB24" s="150">
        <f>'Crisis Indicator Data'!Z21</f>
        <v>0</v>
      </c>
      <c r="AC24" s="150">
        <f>'Crisis Indicator Data'!AA21</f>
        <v>0</v>
      </c>
      <c r="AD24" s="150">
        <f>'Crisis Indicator Data'!AB21</f>
        <v>0</v>
      </c>
      <c r="AE24" s="150">
        <f t="shared" si="8"/>
        <v>0</v>
      </c>
      <c r="AF24" s="150">
        <f>'Crisis Indicator Data'!AC21</f>
        <v>0</v>
      </c>
      <c r="AG24" s="150">
        <f>'Crisis Indicator Data'!AD21</f>
        <v>1</v>
      </c>
      <c r="AH24" s="150">
        <f t="shared" si="9"/>
        <v>2</v>
      </c>
      <c r="AI24" s="150">
        <f>'Crisis Indicator Data'!AE21</f>
        <v>0</v>
      </c>
      <c r="AJ24" s="150">
        <f>'Crisis Indicator Data'!AF21</f>
        <v>0</v>
      </c>
      <c r="AK24" s="150">
        <f>'Crisis Indicator Data'!AG21</f>
        <v>1</v>
      </c>
      <c r="AL24" s="150">
        <f t="shared" si="10"/>
        <v>2</v>
      </c>
      <c r="AM24" s="224">
        <f t="shared" si="11"/>
        <v>1</v>
      </c>
      <c r="AN24" s="224">
        <f t="shared" si="12"/>
        <v>3.5</v>
      </c>
    </row>
    <row r="25" spans="1:40" ht="13.5" customHeight="1">
      <c r="A25" s="141" t="str">
        <f>'Crisis Indicator Data'!A22</f>
        <v>Complex Crisis in Cuba</v>
      </c>
      <c r="B25" s="142" t="str">
        <f>'Crisis Indicator Data'!B22</f>
        <v>Cyclone,Political/economic crisis</v>
      </c>
      <c r="C25" s="142" t="str">
        <f>'Crisis Indicator Data'!C22</f>
        <v>CUB004</v>
      </c>
      <c r="D25" s="142" t="str">
        <f>'Crisis Indicator Data'!D22</f>
        <v>Cuba</v>
      </c>
      <c r="E25" s="143" t="str">
        <f>'Crisis Indicator Data'!E22</f>
        <v>CUB</v>
      </c>
      <c r="F25" s="224">
        <f>IF(LEN(E25)&gt;3,(IF(VLOOKUP($C25,'Regional Crises'!$B$1:$R$66,7,FALSE)="x","x",IF(VLOOKUP($C25,'Regional Crises'!$B$1:$R$66,7,FALSE)&gt;$F$3,10,IF(VLOOKUP($C25,'Regional Crises'!$B$1:$R$66,7,FALSE)&lt;F$4,0,($F$3-VLOOKUP($C25,'Regional Crises'!$B$1:$R$66,7,FALSE))/($F$3-$F$4)*10)))),IF(VLOOKUP($E25,'Country Indicator Data'!$B$4:$N$300,3,FALSE)="x","x",IF(VLOOKUP($E25,'Country Indicator Data'!$B$4:$N$300,3,FALSE)&gt;$F$3,10,IF(VLOOKUP($E25,'Country Indicator Data'!$B$4:$N$300,3,FALSE)&lt;$F$4,0,($F$3-VLOOKUP($E25,'Country Indicator Data'!$B$4:$N$300,3,FALSE))/($F$3-$F$4)*10))))</f>
        <v>6.1662851111111117</v>
      </c>
      <c r="G25" s="224">
        <f>IF(LEN(E25)&gt;3,(IF(VLOOKUP($C25,'Regional Crises'!$B$1:$R$66,9,FALSE)="x","x",IF(VLOOKUP($C25,'Regional Crises'!$B$1:$R$66,9,FALSE)&gt;G$3,10,IF(VLOOKUP($C25,'Regional Crises'!$B$1:$R$66,9,FALSE)&lt;G$4,0,(G$3-VLOOKUP($C25,'Regional Crises'!$B$1:$R$66,9,FALSE))/(G$3-G$4)*10)))),IF(VLOOKUP($E25,'Country Indicator Data'!$B$4:$N$300,5,FALSE)="x","x",IF(VLOOKUP($E25,'Country Indicator Data'!$B$4:$N$300,5,FALSE)&gt;G$3,10,IF(VLOOKUP($E25,'Country Indicator Data'!$B$4:$N$300,5,FALSE)&lt;G$4,0,(G$3-VLOOKUP($E25,'Country Indicator Data'!$B$4:$N$300,5,FALSE))/(G$3-G$4)*10))))</f>
        <v>6.9500000000000011</v>
      </c>
      <c r="H25" s="224">
        <f t="shared" si="0"/>
        <v>6.5581425555555564</v>
      </c>
      <c r="I25" s="224">
        <f>IF(LEN(E25)&gt;3,(IF(VLOOKUP($C25,'Regional Crises'!$B$1:$R$66,6,FALSE)="x","x",IF(VLOOKUP($C25,'Regional Crises'!$B$1:$R$66,6,FALSE)&gt;I$3,10,IF(VLOOKUP($C25,'Regional Crises'!$B$1:$R$66,6,FALSE)&lt;I$4,0,10-(I$3-VLOOKUP($C25,'Regional Crises'!$B$1:$R$66,6,FALSE))/(I$3-I$4)*10)))),IF(VLOOKUP($E25,'Country Indicator Data'!$B$4:$N$300,2,FALSE)="x","x",IF(VLOOKUP($E25,'Country Indicator Data'!$B$4:$N$300,2,FALSE)&gt;I$3,10,IF(VLOOKUP($E25,'Country Indicator Data'!$B$4:$N$300,2,FALSE)&lt;I$4,0,10-(I$3-VLOOKUP($E25,'Country Indicator Data'!$B$4:$N$300,2,FALSE))/(I$3-I$4)*10))))</f>
        <v>4.6023803699999997</v>
      </c>
      <c r="J25" s="224">
        <f>IF(LEN(E25)&gt;3,(IF(VLOOKUP($C25,'Regional Crises'!$B$1:$R$66,8,FALSE)="x","x",IF(VLOOKUP($C25,'Regional Crises'!$B$1:$R$66,8,FALSE)&gt;J$3,10,IF(VLOOKUP($C25,'Regional Crises'!$B$1:$R$66,8,FALSE)&lt;J$4,0,10-(J$3-VLOOKUP($C25,'Regional Crises'!$B$1:$R$66,8,FALSE))/(J$3-J$4)*10)))),IF(VLOOKUP($E25,'Country Indicator Data'!$B$4:$N$300,4,FALSE)="x","x",IF(VLOOKUP($E25,'Country Indicator Data'!$B$4:$N$300,4,FALSE)&gt;J$3,10,IF(VLOOKUP($E25,'Country Indicator Data'!$B$4:$N$300,4,FALSE)&lt;J$4,0,10-(J$3-VLOOKUP($E25,'Country Indicator Data'!$B$4:$N$300,4,FALSE))/(J$3-J$4)*10))))</f>
        <v>0</v>
      </c>
      <c r="K25" s="224">
        <f t="shared" si="1"/>
        <v>2.3011901849999998</v>
      </c>
      <c r="L25" s="224">
        <f>IF(LEN(E25)&gt;3,(IF(VLOOKUP($C25,'Regional Crises'!$B$1:$R$66,10,FALSE)="x","x",IF(VLOOKUP($C25,'Regional Crises'!$B$1:$R$66,10,FALSE)&gt;L$3,10,IF(VLOOKUP($C25,'Regional Crises'!$B$1:$R$66,10,FALSE)&lt;L$4,0,10-(L$3-VLOOKUP($C25,'Regional Crises'!$B$1:$R$66,10,FALSE))/(L$3-L$4)*10)))),IF(VLOOKUP($E25,'Country Indicator Data'!$B$4:$N$300,6,FALSE)="x","x",IF(VLOOKUP($E25,'Country Indicator Data'!$B$4:$N$300,6,FALSE)&gt;L$3,10,IF(VLOOKUP($E25,'Country Indicator Data'!$B$4:$N$300,6,FALSE)&lt;L$4,0,10-(L$3-VLOOKUP($E25,'Country Indicator Data'!$B$4:$N$300,6,FALSE))/(L$3-L$4)*10))))</f>
        <v>3.9466666666666663</v>
      </c>
      <c r="M25" s="224" t="str">
        <f>IF(LEN(E25)&gt;3,(IF(VLOOKUP($C25,'Regional Crises'!$B$1:$R$66,11,FALSE)="x","x",IF(VLOOKUP($C25,'Regional Crises'!$B$1:$R$66,11,FALSE)&gt;M$3,10,IF(VLOOKUP($C25,'Regional Crises'!$B$1:$R$66,11,FALSE)&lt;M$4,0,10-(M$3-VLOOKUP($C25,'Regional Crises'!$B$1:$R$66,11,FALSE))/(M$3-M$4)*10)))),IF(VLOOKUP($E25,'Country Indicator Data'!$B$4:$N$300,7,FALSE)="x","x",IF(VLOOKUP($E25,'Country Indicator Data'!$B$4:$N$300,7,FALSE)&gt;M$3,10,IF(VLOOKUP($E25,'Country Indicator Data'!$B$4:$N$300,7,FALSE)&lt;M$4,0,10-(M$3-VLOOKUP($E25,'Country Indicator Data'!$B$4:$N$300,7,FALSE))/(M$3-M$4)*10))))</f>
        <v>x</v>
      </c>
      <c r="N25" s="224">
        <f t="shared" si="2"/>
        <v>3.9466666666666663</v>
      </c>
      <c r="O25" s="224">
        <f t="shared" si="3"/>
        <v>4.2686664690740743</v>
      </c>
      <c r="P25" s="224">
        <f>IF(LEN(E25)&gt;3,(IF(VLOOKUP($C25,'Regional Crises'!$B$1:$R$69,12,FALSE)="x","x",IF(VLOOKUP($C25,'Regional Crises'!$B$1:$R$69,12,FALSE)&gt;P$3,10,IF(VLOOKUP($C25,'Regional Crises'!$B$1:$R$69,12,FALSE)&lt;P$4,0,(P$3-VLOOKUP($C25,'Regional Crises'!$B$1:$R$69,12,FALSE))/(P$3-P$4)*10)))),IF(VLOOKUP($E25,'Country Indicator Data'!$B$4:$I$300,8,FALSE)="x","x",IF(VLOOKUP($E25,'Country Indicator Data'!$B$4:$I$300,8,FALSE)&gt;P$3,10,IF(VLOOKUP($E25,'Country Indicator Data'!$B$4:$I$300,8,FALSE)&lt;P$4,0,10-(P$3-VLOOKUP($E25,'Country Indicator Data'!$B$4:$I$300,8,FALSE))/(P$3-P$4)*10))))</f>
        <v>5.3474999999999993</v>
      </c>
      <c r="Q25" s="224">
        <f>IF(LEN(E25)&gt;3,((IF(VLOOKUP($C25,'Regional Crises'!$B$1:$R$66,13,FALSE)="x","x",IF(VLOOKUP($C25,'Regional Crises'!$B$1:$R$66,13,FALSE)&gt;Q$3,10,IF(VLOOKUP($C25,'Regional Crises'!$B$1:$R$66,13,FALSE)&lt;Q$4,0,10-(LOG(Q$3)-LOG(VLOOKUP($C25,'Regional Crises'!$B$1:$R$66,13,FALSE)))/(LOG(Q$3)-LOG(Q$4))*10))))),(IF(VLOOKUP($E25,'Country Indicator Data'!$B$4:$N$300,9,FALSE)="x","x",IF(VLOOKUP($E25,'Country Indicator Data'!$B$4:$N$300,9,FALSE)&gt;Q$3,10,IF(VLOOKUP($E25,'Country Indicator Data'!$B$4:$N$300,9,FALSE)&lt;Q$4,0,10-(LOG(Q$3)-LOG(VLOOKUP($E25,'Country Indicator Data'!$B$4:$N$300,9,FALSE)))/(LOG(Q$3)-LOG(Q$4))*10)))))</f>
        <v>3.1036629642489491</v>
      </c>
      <c r="R25" s="224">
        <f t="shared" si="4"/>
        <v>4.2255814821244737</v>
      </c>
      <c r="S25" s="224">
        <f>IF(LEN(E25)&gt;3,((IF(VLOOKUP($C25,'Regional Crises'!$B$1:$R$66,17,FALSE)="x","x",IF(VLOOKUP($C25,'Regional Crises'!$B$1:$R$66,17,FALSE)&gt;S$3,0,IF(VLOOKUP($C25,'Regional Crises'!$B$1:$R$66,17,FALSE)&lt;S$4,10,(S$3-VLOOKUP($C25,'Regional Crises'!$B$1:$R$66,17,FALSE))/(S$3-S$4)*10))))),(IF(VLOOKUP($E25,'Country Indicator Data'!$B$4:$N$300,13,FALSE)="x","x",IF(VLOOKUP($E25,'Country Indicator Data'!$B$4:$N$300,13,FALSE)&gt;S$3,0,IF(VLOOKUP($E25,'Country Indicator Data'!$B$4:$N$300,13,FALSE)&lt;S$4,10,(S$3-VLOOKUP($E25,'Country Indicator Data'!$B$4:$N$300,13,FALSE))/(S$3-S$4)*10)))))</f>
        <v>6</v>
      </c>
      <c r="T25" s="224">
        <f>IF(LEN(E25)&gt;3,((IF(VLOOKUP($C25,'Regional Crises'!$B$1:$R$66,14,FALSE)="x","x",IF(VLOOKUP($C25,'Regional Crises'!$B$1:$R$66,14,FALSE)&gt;T$3,0,IF(VLOOKUP($C25,'Regional Crises'!$B$1:$R$66,14,FALSE)&lt;T$4,10,(T$3-VLOOKUP($C25,'Regional Crises'!$B$1:$R$66,14,FALSE))/(T$3-T$4)*10))))),(IF(VLOOKUP($E25,'Country Indicator Data'!$B$4:$N$300,10,FALSE)="x","x",IF(VLOOKUP($E25,'Country Indicator Data'!$B$4:$N$300,10,FALSE)&gt;T$3,0,IF(VLOOKUP($E25,'Country Indicator Data'!$B$4:$N$300,10,FALSE)&lt;T$4,10,(T$3-VLOOKUP($E25,'Country Indicator Data'!$B$4:$N$300,10,FALSE))/(T$3-T$4)*10)))))</f>
        <v>6.2471432</v>
      </c>
      <c r="U25" s="224">
        <f>IF(LEN(E25)&gt;3,((IF(VLOOKUP($C25,'Regional Crises'!$B$1:$R$66,15,FALSE)="x","x",IF(VLOOKUP($C25,'Regional Crises'!$B$1:$R$66,15,FALSE)&gt;U$3,0,IF(VLOOKUP($C25,'Regional Crises'!$B$1:$R$66,15,FALSE)&lt;U$4,10,(U$3-VLOOKUP($C25,'Regional Crises'!$B$1:$R$66,15,FALSE))/(U$3-U$4)*10))))),(IF(VLOOKUP($E25,'Country Indicator Data'!$B$4:$N$300,11,FALSE)="x","x",IF(VLOOKUP($E25,'Country Indicator Data'!$B$4:$N$300,11,FALSE)&gt;U$3,0,IF(VLOOKUP($E25,'Country Indicator Data'!$B$4:$N$300,11,FALSE)&lt;U$4,10,(U$3-VLOOKUP($E25,'Country Indicator Data'!$B$4:$N$300,11,FALSE))/(U$3-U$4)*10)))))</f>
        <v>7.5</v>
      </c>
      <c r="V25" s="224">
        <f>IF(LEN(E25)&gt;3,((IF(VLOOKUP($C25,'Regional Crises'!$B$1:$R$66,16,FALSE)="x","x",IF(VLOOKUP($C25,'Regional Crises'!$B$1:$R$66,16,FALSE)&gt;V$3,0,IF(VLOOKUP($C25,'Regional Crises'!$B$1:$R$66,16,FALSE)&lt;V$4,10,(V$3-VLOOKUP($C25,'Regional Crises'!$B$1:$R$66,16,FALSE))/(V$3-V$4)*10))))),(IF(VLOOKUP($E25,'Country Indicator Data'!$B$4:$N$300,12,FALSE)="x","x",IF(VLOOKUP($E25,'Country Indicator Data'!$B$4:$N$300,12,FALSE)&gt;V$3,0,IF(VLOOKUP($E25,'Country Indicator Data'!$B$4:$N$300,12,FALSE)&lt;V$4,10,(V$3-VLOOKUP($E25,'Country Indicator Data'!$B$4:$N$300,12,FALSE))/(V$3-V$4)*10)))))</f>
        <v>9.1</v>
      </c>
      <c r="W25" s="224">
        <f t="shared" si="5"/>
        <v>7.2117857999999995</v>
      </c>
      <c r="X25" s="224">
        <f t="shared" si="6"/>
        <v>5.2353445837328492</v>
      </c>
      <c r="Y25" s="150">
        <f>IF('Core Indicators'!FC22="x","x",IF('Core Indicators'!FC22&gt;=5,10,IF('Core Indicators'!FC22&gt;=4,8,IF('Core Indicators'!FC22&gt;=3,6,IF('Core Indicators'!FC22&gt;=2,4,IF('Core Indicators'!FC22&gt;=1,2,0))))))</f>
        <v>6</v>
      </c>
      <c r="Z25" s="224">
        <f t="shared" si="7"/>
        <v>6</v>
      </c>
      <c r="AA25" s="150">
        <f>'Crisis Indicator Data'!Y22</f>
        <v>1</v>
      </c>
      <c r="AB25" s="150">
        <f>'Crisis Indicator Data'!Z22</f>
        <v>1</v>
      </c>
      <c r="AC25" s="150">
        <f>'Crisis Indicator Data'!AA22</f>
        <v>1</v>
      </c>
      <c r="AD25" s="150">
        <f>'Crisis Indicator Data'!AB22</f>
        <v>0</v>
      </c>
      <c r="AE25" s="150">
        <f t="shared" si="8"/>
        <v>4</v>
      </c>
      <c r="AF25" s="150">
        <f>'Crisis Indicator Data'!AC22</f>
        <v>0</v>
      </c>
      <c r="AG25" s="150">
        <f>'Crisis Indicator Data'!AD22</f>
        <v>0</v>
      </c>
      <c r="AH25" s="150">
        <f t="shared" si="9"/>
        <v>0</v>
      </c>
      <c r="AI25" s="150">
        <f>'Crisis Indicator Data'!AE22</f>
        <v>0</v>
      </c>
      <c r="AJ25" s="150">
        <f>'Crisis Indicator Data'!AF22</f>
        <v>0</v>
      </c>
      <c r="AK25" s="150">
        <f>'Crisis Indicator Data'!AG22</f>
        <v>3</v>
      </c>
      <c r="AL25" s="150">
        <f t="shared" si="10"/>
        <v>6</v>
      </c>
      <c r="AM25" s="224">
        <f t="shared" si="11"/>
        <v>3</v>
      </c>
      <c r="AN25" s="224">
        <f t="shared" si="12"/>
        <v>4.5</v>
      </c>
    </row>
    <row r="26" spans="1:40" ht="13.5" customHeight="1">
      <c r="A26" s="141" t="str">
        <f>'Crisis Indicator Data'!A23</f>
        <v>Multiple crises in Djibouti</v>
      </c>
      <c r="B26" s="142" t="str">
        <f>'Crisis Indicator Data'!B23</f>
        <v>International Displacement,Drought/drier conditions</v>
      </c>
      <c r="C26" s="142" t="str">
        <f>'Crisis Indicator Data'!C23</f>
        <v>DJI001</v>
      </c>
      <c r="D26" s="142" t="str">
        <f>'Crisis Indicator Data'!D23</f>
        <v>Djibouti</v>
      </c>
      <c r="E26" s="143" t="str">
        <f>'Crisis Indicator Data'!E23</f>
        <v>DJI</v>
      </c>
      <c r="F26" s="224">
        <f>IF(LEN(E26)&gt;3,(IF(VLOOKUP($C26,'Regional Crises'!$B$1:$R$66,7,FALSE)="x","x",IF(VLOOKUP($C26,'Regional Crises'!$B$1:$R$66,7,FALSE)&gt;$F$3,10,IF(VLOOKUP($C26,'Regional Crises'!$B$1:$R$66,7,FALSE)&lt;F$4,0,($F$3-VLOOKUP($C26,'Regional Crises'!$B$1:$R$66,7,FALSE))/($F$3-$F$4)*10)))),IF(VLOOKUP($E26,'Country Indicator Data'!$B$4:$N$300,3,FALSE)="x","x",IF(VLOOKUP($E26,'Country Indicator Data'!$B$4:$N$300,3,FALSE)&gt;$F$3,10,IF(VLOOKUP($E26,'Country Indicator Data'!$B$4:$N$300,3,FALSE)&lt;$F$4,0,($F$3-VLOOKUP($E26,'Country Indicator Data'!$B$4:$N$300,3,FALSE))/($F$3-$F$4)*10))))</f>
        <v>5.3180968666666661</v>
      </c>
      <c r="G26" s="224">
        <f>IF(LEN(E26)&gt;3,(IF(VLOOKUP($C26,'Regional Crises'!$B$1:$R$66,9,FALSE)="x","x",IF(VLOOKUP($C26,'Regional Crises'!$B$1:$R$66,9,FALSE)&gt;G$3,10,IF(VLOOKUP($C26,'Regional Crises'!$B$1:$R$66,9,FALSE)&lt;G$4,0,(G$3-VLOOKUP($C26,'Regional Crises'!$B$1:$R$66,9,FALSE))/(G$3-G$4)*10)))),IF(VLOOKUP($E26,'Country Indicator Data'!$B$4:$N$300,5,FALSE)="x","x",IF(VLOOKUP($E26,'Country Indicator Data'!$B$4:$N$300,5,FALSE)&gt;G$3,10,IF(VLOOKUP($E26,'Country Indicator Data'!$B$4:$N$300,5,FALSE)&lt;G$4,0,(G$3-VLOOKUP($E26,'Country Indicator Data'!$B$4:$N$300,5,FALSE))/(G$3-G$4)*10))))</f>
        <v>6.48</v>
      </c>
      <c r="H26" s="224">
        <f t="shared" si="0"/>
        <v>5.8990484333333333</v>
      </c>
      <c r="I26" s="224">
        <f>IF(LEN(E26)&gt;3,(IF(VLOOKUP($C26,'Regional Crises'!$B$1:$R$66,6,FALSE)="x","x",IF(VLOOKUP($C26,'Regional Crises'!$B$1:$R$66,6,FALSE)&gt;I$3,10,IF(VLOOKUP($C26,'Regional Crises'!$B$1:$R$66,6,FALSE)&lt;I$4,0,10-(I$3-VLOOKUP($C26,'Regional Crises'!$B$1:$R$66,6,FALSE))/(I$3-I$4)*10)))),IF(VLOOKUP($E26,'Country Indicator Data'!$B$4:$N$300,2,FALSE)="x","x",IF(VLOOKUP($E26,'Country Indicator Data'!$B$4:$N$300,2,FALSE)&gt;I$3,10,IF(VLOOKUP($E26,'Country Indicator Data'!$B$4:$N$300,2,FALSE)&lt;I$4,0,10-(I$3-VLOOKUP($E26,'Country Indicator Data'!$B$4:$N$300,2,FALSE))/(I$3-I$4)*10))))</f>
        <v>5.678999769999999</v>
      </c>
      <c r="J26" s="224">
        <f>IF(LEN(E26)&gt;3,(IF(VLOOKUP($C26,'Regional Crises'!$B$1:$R$66,8,FALSE)="x","x",IF(VLOOKUP($C26,'Regional Crises'!$B$1:$R$66,8,FALSE)&gt;J$3,10,IF(VLOOKUP($C26,'Regional Crises'!$B$1:$R$66,8,FALSE)&lt;J$4,0,10-(J$3-VLOOKUP($C26,'Regional Crises'!$B$1:$R$66,8,FALSE))/(J$3-J$4)*10)))),IF(VLOOKUP($E26,'Country Indicator Data'!$B$4:$N$300,4,FALSE)="x","x",IF(VLOOKUP($E26,'Country Indicator Data'!$B$4:$N$300,4,FALSE)&gt;J$3,10,IF(VLOOKUP($E26,'Country Indicator Data'!$B$4:$N$300,4,FALSE)&lt;J$4,0,10-(J$3-VLOOKUP($E26,'Country Indicator Data'!$B$4:$N$300,4,FALSE))/(J$3-J$4)*10))))</f>
        <v>0</v>
      </c>
      <c r="K26" s="224">
        <f t="shared" si="1"/>
        <v>2.8394998849999995</v>
      </c>
      <c r="L26" s="224">
        <f>IF(LEN(E26)&gt;3,(IF(VLOOKUP($C26,'Regional Crises'!$B$1:$R$66,10,FALSE)="x","x",IF(VLOOKUP($C26,'Regional Crises'!$B$1:$R$66,10,FALSE)&gt;L$3,10,IF(VLOOKUP($C26,'Regional Crises'!$B$1:$R$66,10,FALSE)&lt;L$4,0,10-(L$3-VLOOKUP($C26,'Regional Crises'!$B$1:$R$66,10,FALSE))/(L$3-L$4)*10)))),IF(VLOOKUP($E26,'Country Indicator Data'!$B$4:$N$300,6,FALSE)="x","x",IF(VLOOKUP($E26,'Country Indicator Data'!$B$4:$N$300,6,FALSE)&gt;L$3,10,IF(VLOOKUP($E26,'Country Indicator Data'!$B$4:$N$300,6,FALSE)&lt;L$4,0,10-(L$3-VLOOKUP($E26,'Country Indicator Data'!$B$4:$N$300,6,FALSE))/(L$3-L$4)*10))))</f>
        <v>6.4133333333333331</v>
      </c>
      <c r="M26" s="224">
        <f>IF(LEN(E26)&gt;3,(IF(VLOOKUP($C26,'Regional Crises'!$B$1:$R$66,11,FALSE)="x","x",IF(VLOOKUP($C26,'Regional Crises'!$B$1:$R$66,11,FALSE)&gt;M$3,10,IF(VLOOKUP($C26,'Regional Crises'!$B$1:$R$66,11,FALSE)&lt;M$4,0,10-(M$3-VLOOKUP($C26,'Regional Crises'!$B$1:$R$66,11,FALSE))/(M$3-M$4)*10)))),IF(VLOOKUP($E26,'Country Indicator Data'!$B$4:$N$300,7,FALSE)="x","x",IF(VLOOKUP($E26,'Country Indicator Data'!$B$4:$N$300,7,FALSE)&gt;M$3,10,IF(VLOOKUP($E26,'Country Indicator Data'!$B$4:$N$300,7,FALSE)&lt;M$4,0,10-(M$3-VLOOKUP($E26,'Country Indicator Data'!$B$4:$N$300,7,FALSE))/(M$3-M$4)*10))))</f>
        <v>4.1500000000000004</v>
      </c>
      <c r="N26" s="224">
        <f t="shared" si="2"/>
        <v>5.2816666666666663</v>
      </c>
      <c r="O26" s="224">
        <f t="shared" si="3"/>
        <v>4.6734049949999994</v>
      </c>
      <c r="P26" s="224">
        <f>IF(LEN(E26)&gt;3,(IF(VLOOKUP($C26,'Regional Crises'!$B$1:$R$69,12,FALSE)="x","x",IF(VLOOKUP($C26,'Regional Crises'!$B$1:$R$69,12,FALSE)&gt;P$3,10,IF(VLOOKUP($C26,'Regional Crises'!$B$1:$R$69,12,FALSE)&lt;P$4,0,(P$3-VLOOKUP($C26,'Regional Crises'!$B$1:$R$69,12,FALSE))/(P$3-P$4)*10)))),IF(VLOOKUP($E26,'Country Indicator Data'!$B$4:$I$300,8,FALSE)="x","x",IF(VLOOKUP($E26,'Country Indicator Data'!$B$4:$I$300,8,FALSE)&gt;P$3,10,IF(VLOOKUP($E26,'Country Indicator Data'!$B$4:$I$300,8,FALSE)&lt;P$4,0,10-(P$3-VLOOKUP($E26,'Country Indicator Data'!$B$4:$I$300,8,FALSE))/(P$3-P$4)*10))))</f>
        <v>5.2449999999999992</v>
      </c>
      <c r="Q26" s="224" t="str">
        <f>IF(LEN(E26)&gt;3,((IF(VLOOKUP($C26,'Regional Crises'!$B$1:$R$66,13,FALSE)="x","x",IF(VLOOKUP($C26,'Regional Crises'!$B$1:$R$66,13,FALSE)&gt;Q$3,10,IF(VLOOKUP($C26,'Regional Crises'!$B$1:$R$66,13,FALSE)&lt;Q$4,0,10-(LOG(Q$3)-LOG(VLOOKUP($C26,'Regional Crises'!$B$1:$R$66,13,FALSE)))/(LOG(Q$3)-LOG(Q$4))*10))))),(IF(VLOOKUP($E26,'Country Indicator Data'!$B$4:$N$300,9,FALSE)="x","x",IF(VLOOKUP($E26,'Country Indicator Data'!$B$4:$N$300,9,FALSE)&gt;Q$3,10,IF(VLOOKUP($E26,'Country Indicator Data'!$B$4:$N$300,9,FALSE)&lt;Q$4,0,10-(LOG(Q$3)-LOG(VLOOKUP($E26,'Country Indicator Data'!$B$4:$N$300,9,FALSE)))/(LOG(Q$3)-LOG(Q$4))*10)))))</f>
        <v>x</v>
      </c>
      <c r="R26" s="224">
        <f t="shared" si="4"/>
        <v>5.2449999999999992</v>
      </c>
      <c r="S26" s="224">
        <f>IF(LEN(E26)&gt;3,((IF(VLOOKUP($C26,'Regional Crises'!$B$1:$R$66,17,FALSE)="x","x",IF(VLOOKUP($C26,'Regional Crises'!$B$1:$R$66,17,FALSE)&gt;S$3,0,IF(VLOOKUP($C26,'Regional Crises'!$B$1:$R$66,17,FALSE)&lt;S$4,10,(S$3-VLOOKUP($C26,'Regional Crises'!$B$1:$R$66,17,FALSE))/(S$3-S$4)*10))))),(IF(VLOOKUP($E26,'Country Indicator Data'!$B$4:$N$300,13,FALSE)="x","x",IF(VLOOKUP($E26,'Country Indicator Data'!$B$4:$N$300,13,FALSE)&gt;S$3,0,IF(VLOOKUP($E26,'Country Indicator Data'!$B$4:$N$300,13,FALSE)&lt;S$4,10,(S$3-VLOOKUP($E26,'Country Indicator Data'!$B$4:$N$300,13,FALSE))/(S$3-S$4)*10)))))</f>
        <v>6.8999999999999995</v>
      </c>
      <c r="T26" s="224">
        <f>IF(LEN(E26)&gt;3,((IF(VLOOKUP($C26,'Regional Crises'!$B$1:$R$66,14,FALSE)="x","x",IF(VLOOKUP($C26,'Regional Crises'!$B$1:$R$66,14,FALSE)&gt;T$3,0,IF(VLOOKUP($C26,'Regional Crises'!$B$1:$R$66,14,FALSE)&lt;T$4,10,(T$3-VLOOKUP($C26,'Regional Crises'!$B$1:$R$66,14,FALSE))/(T$3-T$4)*10))))),(IF(VLOOKUP($E26,'Country Indicator Data'!$B$4:$N$300,10,FALSE)="x","x",IF(VLOOKUP($E26,'Country Indicator Data'!$B$4:$N$300,10,FALSE)&gt;T$3,0,IF(VLOOKUP($E26,'Country Indicator Data'!$B$4:$N$300,10,FALSE)&lt;T$4,10,(T$3-VLOOKUP($E26,'Country Indicator Data'!$B$4:$N$300,10,FALSE))/(T$3-T$4)*10)))))</f>
        <v>7.0207974000000011</v>
      </c>
      <c r="U26" s="224">
        <f>IF(LEN(E26)&gt;3,((IF(VLOOKUP($C26,'Regional Crises'!$B$1:$R$66,15,FALSE)="x","x",IF(VLOOKUP($C26,'Regional Crises'!$B$1:$R$66,15,FALSE)&gt;U$3,0,IF(VLOOKUP($C26,'Regional Crises'!$B$1:$R$66,15,FALSE)&lt;U$4,10,(U$3-VLOOKUP($C26,'Regional Crises'!$B$1:$R$66,15,FALSE))/(U$3-U$4)*10))))),(IF(VLOOKUP($E26,'Country Indicator Data'!$B$4:$N$300,11,FALSE)="x","x",IF(VLOOKUP($E26,'Country Indicator Data'!$B$4:$N$300,11,FALSE)&gt;U$3,0,IF(VLOOKUP($E26,'Country Indicator Data'!$B$4:$N$300,11,FALSE)&lt;U$4,10,(U$3-VLOOKUP($E26,'Country Indicator Data'!$B$4:$N$300,11,FALSE))/(U$3-U$4)*10)))))</f>
        <v>7</v>
      </c>
      <c r="V26" s="224">
        <f>IF(LEN(E26)&gt;3,((IF(VLOOKUP($C26,'Regional Crises'!$B$1:$R$66,16,FALSE)="x","x",IF(VLOOKUP($C26,'Regional Crises'!$B$1:$R$66,16,FALSE)&gt;V$3,0,IF(VLOOKUP($C26,'Regional Crises'!$B$1:$R$66,16,FALSE)&lt;V$4,10,(V$3-VLOOKUP($C26,'Regional Crises'!$B$1:$R$66,16,FALSE))/(V$3-V$4)*10))))),(IF(VLOOKUP($E26,'Country Indicator Data'!$B$4:$N$300,12,FALSE)="x","x",IF(VLOOKUP($E26,'Country Indicator Data'!$B$4:$N$300,12,FALSE)&gt;V$3,0,IF(VLOOKUP($E26,'Country Indicator Data'!$B$4:$N$300,12,FALSE)&lt;V$4,10,(V$3-VLOOKUP($E26,'Country Indicator Data'!$B$4:$N$300,12,FALSE))/(V$3-V$4)*10)))))</f>
        <v>7.6</v>
      </c>
      <c r="W26" s="224">
        <f t="shared" si="5"/>
        <v>7.1301993499999998</v>
      </c>
      <c r="X26" s="224">
        <f t="shared" si="6"/>
        <v>5.6828681150000007</v>
      </c>
      <c r="Y26" s="150">
        <f>IF('Core Indicators'!FC23="x","x",IF('Core Indicators'!FC23&gt;=5,10,IF('Core Indicators'!FC23&gt;=4,8,IF('Core Indicators'!FC23&gt;=3,6,IF('Core Indicators'!FC23&gt;=2,4,IF('Core Indicators'!FC23&gt;=1,2,0))))))</f>
        <v>10</v>
      </c>
      <c r="Z26" s="224">
        <f t="shared" si="7"/>
        <v>10</v>
      </c>
      <c r="AA26" s="150">
        <f>'Crisis Indicator Data'!Y23</f>
        <v>0</v>
      </c>
      <c r="AB26" s="150">
        <f>'Crisis Indicator Data'!Z23</f>
        <v>1</v>
      </c>
      <c r="AC26" s="150">
        <f>'Crisis Indicator Data'!AA23</f>
        <v>1</v>
      </c>
      <c r="AD26" s="150">
        <f>'Crisis Indicator Data'!AB23</f>
        <v>0</v>
      </c>
      <c r="AE26" s="150">
        <f t="shared" si="8"/>
        <v>4</v>
      </c>
      <c r="AF26" s="150">
        <f>'Crisis Indicator Data'!AC23</f>
        <v>2</v>
      </c>
      <c r="AG26" s="150">
        <f>'Crisis Indicator Data'!AD23</f>
        <v>3</v>
      </c>
      <c r="AH26" s="150">
        <f t="shared" si="9"/>
        <v>10</v>
      </c>
      <c r="AI26" s="150">
        <f>'Crisis Indicator Data'!AE23</f>
        <v>0</v>
      </c>
      <c r="AJ26" s="150">
        <f>'Crisis Indicator Data'!AF23</f>
        <v>0</v>
      </c>
      <c r="AK26" s="150">
        <f>'Crisis Indicator Data'!AG23</f>
        <v>2</v>
      </c>
      <c r="AL26" s="150">
        <f t="shared" si="10"/>
        <v>4</v>
      </c>
      <c r="AM26" s="224">
        <f t="shared" si="11"/>
        <v>6</v>
      </c>
      <c r="AN26" s="224">
        <f t="shared" si="12"/>
        <v>8</v>
      </c>
    </row>
    <row r="27" spans="1:40" ht="13.5" customHeight="1">
      <c r="A27" s="141" t="str">
        <f>'Crisis Indicator Data'!A24</f>
        <v>International Displacement to Djibouti</v>
      </c>
      <c r="B27" s="142" t="str">
        <f>'Crisis Indicator Data'!B24</f>
        <v>International Displacement</v>
      </c>
      <c r="C27" s="142" t="str">
        <f>'Crisis Indicator Data'!C24</f>
        <v>DJI002</v>
      </c>
      <c r="D27" s="142" t="str">
        <f>'Crisis Indicator Data'!D24</f>
        <v>Djibouti</v>
      </c>
      <c r="E27" s="143" t="str">
        <f>'Crisis Indicator Data'!E24</f>
        <v>DJI</v>
      </c>
      <c r="F27" s="224">
        <f>IF(LEN(E27)&gt;3,(IF(VLOOKUP($C27,'Regional Crises'!$B$1:$R$66,7,FALSE)="x","x",IF(VLOOKUP($C27,'Regional Crises'!$B$1:$R$66,7,FALSE)&gt;$F$3,10,IF(VLOOKUP($C27,'Regional Crises'!$B$1:$R$66,7,FALSE)&lt;F$4,0,($F$3-VLOOKUP($C27,'Regional Crises'!$B$1:$R$66,7,FALSE))/($F$3-$F$4)*10)))),IF(VLOOKUP($E27,'Country Indicator Data'!$B$4:$N$300,3,FALSE)="x","x",IF(VLOOKUP($E27,'Country Indicator Data'!$B$4:$N$300,3,FALSE)&gt;$F$3,10,IF(VLOOKUP($E27,'Country Indicator Data'!$B$4:$N$300,3,FALSE)&lt;$F$4,0,($F$3-VLOOKUP($E27,'Country Indicator Data'!$B$4:$N$300,3,FALSE))/($F$3-$F$4)*10))))</f>
        <v>5.3180968666666661</v>
      </c>
      <c r="G27" s="224">
        <f>IF(LEN(E27)&gt;3,(IF(VLOOKUP($C27,'Regional Crises'!$B$1:$R$66,9,FALSE)="x","x",IF(VLOOKUP($C27,'Regional Crises'!$B$1:$R$66,9,FALSE)&gt;G$3,10,IF(VLOOKUP($C27,'Regional Crises'!$B$1:$R$66,9,FALSE)&lt;G$4,0,(G$3-VLOOKUP($C27,'Regional Crises'!$B$1:$R$66,9,FALSE))/(G$3-G$4)*10)))),IF(VLOOKUP($E27,'Country Indicator Data'!$B$4:$N$300,5,FALSE)="x","x",IF(VLOOKUP($E27,'Country Indicator Data'!$B$4:$N$300,5,FALSE)&gt;G$3,10,IF(VLOOKUP($E27,'Country Indicator Data'!$B$4:$N$300,5,FALSE)&lt;G$4,0,(G$3-VLOOKUP($E27,'Country Indicator Data'!$B$4:$N$300,5,FALSE))/(G$3-G$4)*10))))</f>
        <v>6.48</v>
      </c>
      <c r="H27" s="224">
        <f t="shared" si="0"/>
        <v>5.8990484333333333</v>
      </c>
      <c r="I27" s="224">
        <f>IF(LEN(E27)&gt;3,(IF(VLOOKUP($C27,'Regional Crises'!$B$1:$R$66,6,FALSE)="x","x",IF(VLOOKUP($C27,'Regional Crises'!$B$1:$R$66,6,FALSE)&gt;I$3,10,IF(VLOOKUP($C27,'Regional Crises'!$B$1:$R$66,6,FALSE)&lt;I$4,0,10-(I$3-VLOOKUP($C27,'Regional Crises'!$B$1:$R$66,6,FALSE))/(I$3-I$4)*10)))),IF(VLOOKUP($E27,'Country Indicator Data'!$B$4:$N$300,2,FALSE)="x","x",IF(VLOOKUP($E27,'Country Indicator Data'!$B$4:$N$300,2,FALSE)&gt;I$3,10,IF(VLOOKUP($E27,'Country Indicator Data'!$B$4:$N$300,2,FALSE)&lt;I$4,0,10-(I$3-VLOOKUP($E27,'Country Indicator Data'!$B$4:$N$300,2,FALSE))/(I$3-I$4)*10))))</f>
        <v>5.678999769999999</v>
      </c>
      <c r="J27" s="224">
        <f>IF(LEN(E27)&gt;3,(IF(VLOOKUP($C27,'Regional Crises'!$B$1:$R$66,8,FALSE)="x","x",IF(VLOOKUP($C27,'Regional Crises'!$B$1:$R$66,8,FALSE)&gt;J$3,10,IF(VLOOKUP($C27,'Regional Crises'!$B$1:$R$66,8,FALSE)&lt;J$4,0,10-(J$3-VLOOKUP($C27,'Regional Crises'!$B$1:$R$66,8,FALSE))/(J$3-J$4)*10)))),IF(VLOOKUP($E27,'Country Indicator Data'!$B$4:$N$300,4,FALSE)="x","x",IF(VLOOKUP($E27,'Country Indicator Data'!$B$4:$N$300,4,FALSE)&gt;J$3,10,IF(VLOOKUP($E27,'Country Indicator Data'!$B$4:$N$300,4,FALSE)&lt;J$4,0,10-(J$3-VLOOKUP($E27,'Country Indicator Data'!$B$4:$N$300,4,FALSE))/(J$3-J$4)*10))))</f>
        <v>0</v>
      </c>
      <c r="K27" s="224">
        <f t="shared" si="1"/>
        <v>2.8394998849999995</v>
      </c>
      <c r="L27" s="224">
        <f>IF(LEN(E27)&gt;3,(IF(VLOOKUP($C27,'Regional Crises'!$B$1:$R$66,10,FALSE)="x","x",IF(VLOOKUP($C27,'Regional Crises'!$B$1:$R$66,10,FALSE)&gt;L$3,10,IF(VLOOKUP($C27,'Regional Crises'!$B$1:$R$66,10,FALSE)&lt;L$4,0,10-(L$3-VLOOKUP($C27,'Regional Crises'!$B$1:$R$66,10,FALSE))/(L$3-L$4)*10)))),IF(VLOOKUP($E27,'Country Indicator Data'!$B$4:$N$300,6,FALSE)="x","x",IF(VLOOKUP($E27,'Country Indicator Data'!$B$4:$N$300,6,FALSE)&gt;L$3,10,IF(VLOOKUP($E27,'Country Indicator Data'!$B$4:$N$300,6,FALSE)&lt;L$4,0,10-(L$3-VLOOKUP($E27,'Country Indicator Data'!$B$4:$N$300,6,FALSE))/(L$3-L$4)*10))))</f>
        <v>6.4133333333333331</v>
      </c>
      <c r="M27" s="224">
        <f>IF(LEN(E27)&gt;3,(IF(VLOOKUP($C27,'Regional Crises'!$B$1:$R$66,11,FALSE)="x","x",IF(VLOOKUP($C27,'Regional Crises'!$B$1:$R$66,11,FALSE)&gt;M$3,10,IF(VLOOKUP($C27,'Regional Crises'!$B$1:$R$66,11,FALSE)&lt;M$4,0,10-(M$3-VLOOKUP($C27,'Regional Crises'!$B$1:$R$66,11,FALSE))/(M$3-M$4)*10)))),IF(VLOOKUP($E27,'Country Indicator Data'!$B$4:$N$300,7,FALSE)="x","x",IF(VLOOKUP($E27,'Country Indicator Data'!$B$4:$N$300,7,FALSE)&gt;M$3,10,IF(VLOOKUP($E27,'Country Indicator Data'!$B$4:$N$300,7,FALSE)&lt;M$4,0,10-(M$3-VLOOKUP($E27,'Country Indicator Data'!$B$4:$N$300,7,FALSE))/(M$3-M$4)*10))))</f>
        <v>4.1500000000000004</v>
      </c>
      <c r="N27" s="224">
        <f t="shared" si="2"/>
        <v>5.2816666666666663</v>
      </c>
      <c r="O27" s="224">
        <f t="shared" si="3"/>
        <v>4.6734049949999994</v>
      </c>
      <c r="P27" s="224">
        <f>IF(LEN(E27)&gt;3,(IF(VLOOKUP($C27,'Regional Crises'!$B$1:$R$69,12,FALSE)="x","x",IF(VLOOKUP($C27,'Regional Crises'!$B$1:$R$69,12,FALSE)&gt;P$3,10,IF(VLOOKUP($C27,'Regional Crises'!$B$1:$R$69,12,FALSE)&lt;P$4,0,(P$3-VLOOKUP($C27,'Regional Crises'!$B$1:$R$69,12,FALSE))/(P$3-P$4)*10)))),IF(VLOOKUP($E27,'Country Indicator Data'!$B$4:$I$300,8,FALSE)="x","x",IF(VLOOKUP($E27,'Country Indicator Data'!$B$4:$I$300,8,FALSE)&gt;P$3,10,IF(VLOOKUP($E27,'Country Indicator Data'!$B$4:$I$300,8,FALSE)&lt;P$4,0,10-(P$3-VLOOKUP($E27,'Country Indicator Data'!$B$4:$I$300,8,FALSE))/(P$3-P$4)*10))))</f>
        <v>5.2449999999999992</v>
      </c>
      <c r="Q27" s="224" t="str">
        <f>IF(LEN(E27)&gt;3,((IF(VLOOKUP($C27,'Regional Crises'!$B$1:$R$66,13,FALSE)="x","x",IF(VLOOKUP($C27,'Regional Crises'!$B$1:$R$66,13,FALSE)&gt;Q$3,10,IF(VLOOKUP($C27,'Regional Crises'!$B$1:$R$66,13,FALSE)&lt;Q$4,0,10-(LOG(Q$3)-LOG(VLOOKUP($C27,'Regional Crises'!$B$1:$R$66,13,FALSE)))/(LOG(Q$3)-LOG(Q$4))*10))))),(IF(VLOOKUP($E27,'Country Indicator Data'!$B$4:$N$300,9,FALSE)="x","x",IF(VLOOKUP($E27,'Country Indicator Data'!$B$4:$N$300,9,FALSE)&gt;Q$3,10,IF(VLOOKUP($E27,'Country Indicator Data'!$B$4:$N$300,9,FALSE)&lt;Q$4,0,10-(LOG(Q$3)-LOG(VLOOKUP($E27,'Country Indicator Data'!$B$4:$N$300,9,FALSE)))/(LOG(Q$3)-LOG(Q$4))*10)))))</f>
        <v>x</v>
      </c>
      <c r="R27" s="224">
        <f t="shared" si="4"/>
        <v>5.2449999999999992</v>
      </c>
      <c r="S27" s="224">
        <f>IF(LEN(E27)&gt;3,((IF(VLOOKUP($C27,'Regional Crises'!$B$1:$R$66,17,FALSE)="x","x",IF(VLOOKUP($C27,'Regional Crises'!$B$1:$R$66,17,FALSE)&gt;S$3,0,IF(VLOOKUP($C27,'Regional Crises'!$B$1:$R$66,17,FALSE)&lt;S$4,10,(S$3-VLOOKUP($C27,'Regional Crises'!$B$1:$R$66,17,FALSE))/(S$3-S$4)*10))))),(IF(VLOOKUP($E27,'Country Indicator Data'!$B$4:$N$300,13,FALSE)="x","x",IF(VLOOKUP($E27,'Country Indicator Data'!$B$4:$N$300,13,FALSE)&gt;S$3,0,IF(VLOOKUP($E27,'Country Indicator Data'!$B$4:$N$300,13,FALSE)&lt;S$4,10,(S$3-VLOOKUP($E27,'Country Indicator Data'!$B$4:$N$300,13,FALSE))/(S$3-S$4)*10)))))</f>
        <v>6.8999999999999995</v>
      </c>
      <c r="T27" s="224">
        <f>IF(LEN(E27)&gt;3,((IF(VLOOKUP($C27,'Regional Crises'!$B$1:$R$66,14,FALSE)="x","x",IF(VLOOKUP($C27,'Regional Crises'!$B$1:$R$66,14,FALSE)&gt;T$3,0,IF(VLOOKUP($C27,'Regional Crises'!$B$1:$R$66,14,FALSE)&lt;T$4,10,(T$3-VLOOKUP($C27,'Regional Crises'!$B$1:$R$66,14,FALSE))/(T$3-T$4)*10))))),(IF(VLOOKUP($E27,'Country Indicator Data'!$B$4:$N$300,10,FALSE)="x","x",IF(VLOOKUP($E27,'Country Indicator Data'!$B$4:$N$300,10,FALSE)&gt;T$3,0,IF(VLOOKUP($E27,'Country Indicator Data'!$B$4:$N$300,10,FALSE)&lt;T$4,10,(T$3-VLOOKUP($E27,'Country Indicator Data'!$B$4:$N$300,10,FALSE))/(T$3-T$4)*10)))))</f>
        <v>7.0207974000000011</v>
      </c>
      <c r="U27" s="224">
        <f>IF(LEN(E27)&gt;3,((IF(VLOOKUP($C27,'Regional Crises'!$B$1:$R$66,15,FALSE)="x","x",IF(VLOOKUP($C27,'Regional Crises'!$B$1:$R$66,15,FALSE)&gt;U$3,0,IF(VLOOKUP($C27,'Regional Crises'!$B$1:$R$66,15,FALSE)&lt;U$4,10,(U$3-VLOOKUP($C27,'Regional Crises'!$B$1:$R$66,15,FALSE))/(U$3-U$4)*10))))),(IF(VLOOKUP($E27,'Country Indicator Data'!$B$4:$N$300,11,FALSE)="x","x",IF(VLOOKUP($E27,'Country Indicator Data'!$B$4:$N$300,11,FALSE)&gt;U$3,0,IF(VLOOKUP($E27,'Country Indicator Data'!$B$4:$N$300,11,FALSE)&lt;U$4,10,(U$3-VLOOKUP($E27,'Country Indicator Data'!$B$4:$N$300,11,FALSE))/(U$3-U$4)*10)))))</f>
        <v>7</v>
      </c>
      <c r="V27" s="224">
        <f>IF(LEN(E27)&gt;3,((IF(VLOOKUP($C27,'Regional Crises'!$B$1:$R$66,16,FALSE)="x","x",IF(VLOOKUP($C27,'Regional Crises'!$B$1:$R$66,16,FALSE)&gt;V$3,0,IF(VLOOKUP($C27,'Regional Crises'!$B$1:$R$66,16,FALSE)&lt;V$4,10,(V$3-VLOOKUP($C27,'Regional Crises'!$B$1:$R$66,16,FALSE))/(V$3-V$4)*10))))),(IF(VLOOKUP($E27,'Country Indicator Data'!$B$4:$N$300,12,FALSE)="x","x",IF(VLOOKUP($E27,'Country Indicator Data'!$B$4:$N$300,12,FALSE)&gt;V$3,0,IF(VLOOKUP($E27,'Country Indicator Data'!$B$4:$N$300,12,FALSE)&lt;V$4,10,(V$3-VLOOKUP($E27,'Country Indicator Data'!$B$4:$N$300,12,FALSE))/(V$3-V$4)*10)))))</f>
        <v>7.6</v>
      </c>
      <c r="W27" s="224">
        <f t="shared" si="5"/>
        <v>7.1301993499999998</v>
      </c>
      <c r="X27" s="224">
        <f t="shared" si="6"/>
        <v>5.6828681150000007</v>
      </c>
      <c r="Y27" s="150">
        <f>IF('Core Indicators'!FC24="x","x",IF('Core Indicators'!FC24&gt;=5,10,IF('Core Indicators'!FC24&gt;=4,8,IF('Core Indicators'!FC24&gt;=3,6,IF('Core Indicators'!FC24&gt;=2,4,IF('Core Indicators'!FC24&gt;=1,2,0))))))</f>
        <v>6</v>
      </c>
      <c r="Z27" s="224">
        <f t="shared" si="7"/>
        <v>6</v>
      </c>
      <c r="AA27" s="150">
        <f>'Crisis Indicator Data'!Y24</f>
        <v>0</v>
      </c>
      <c r="AB27" s="150">
        <f>'Crisis Indicator Data'!Z24</f>
        <v>1</v>
      </c>
      <c r="AC27" s="150">
        <f>'Crisis Indicator Data'!AA24</f>
        <v>1</v>
      </c>
      <c r="AD27" s="150">
        <f>'Crisis Indicator Data'!AB24</f>
        <v>0</v>
      </c>
      <c r="AE27" s="150">
        <f t="shared" si="8"/>
        <v>4</v>
      </c>
      <c r="AF27" s="150">
        <f>'Crisis Indicator Data'!AC24</f>
        <v>2</v>
      </c>
      <c r="AG27" s="150">
        <f>'Crisis Indicator Data'!AD24</f>
        <v>3</v>
      </c>
      <c r="AH27" s="150">
        <f t="shared" si="9"/>
        <v>10</v>
      </c>
      <c r="AI27" s="150">
        <f>'Crisis Indicator Data'!AE24</f>
        <v>0</v>
      </c>
      <c r="AJ27" s="150">
        <f>'Crisis Indicator Data'!AF24</f>
        <v>0</v>
      </c>
      <c r="AK27" s="150">
        <f>'Crisis Indicator Data'!AG24</f>
        <v>2</v>
      </c>
      <c r="AL27" s="150">
        <f t="shared" si="10"/>
        <v>4</v>
      </c>
      <c r="AM27" s="224">
        <f t="shared" si="11"/>
        <v>6</v>
      </c>
      <c r="AN27" s="224">
        <f t="shared" si="12"/>
        <v>6</v>
      </c>
    </row>
    <row r="28" spans="1:40" ht="13.5" customHeight="1">
      <c r="A28" s="141" t="str">
        <f>'Crisis Indicator Data'!A25</f>
        <v>Drought in Djibouti</v>
      </c>
      <c r="B28" s="142" t="str">
        <f>'Crisis Indicator Data'!B25</f>
        <v>Drought/drier conditions</v>
      </c>
      <c r="C28" s="142" t="str">
        <f>'Crisis Indicator Data'!C25</f>
        <v>DJI003</v>
      </c>
      <c r="D28" s="142" t="str">
        <f>'Crisis Indicator Data'!D25</f>
        <v>Djibouti</v>
      </c>
      <c r="E28" s="143" t="str">
        <f>'Crisis Indicator Data'!E25</f>
        <v>DJI</v>
      </c>
      <c r="F28" s="224">
        <f>IF(LEN(E28)&gt;3,(IF(VLOOKUP($C28,'Regional Crises'!$B$1:$R$66,7,FALSE)="x","x",IF(VLOOKUP($C28,'Regional Crises'!$B$1:$R$66,7,FALSE)&gt;$F$3,10,IF(VLOOKUP($C28,'Regional Crises'!$B$1:$R$66,7,FALSE)&lt;F$4,0,($F$3-VLOOKUP($C28,'Regional Crises'!$B$1:$R$66,7,FALSE))/($F$3-$F$4)*10)))),IF(VLOOKUP($E28,'Country Indicator Data'!$B$4:$N$300,3,FALSE)="x","x",IF(VLOOKUP($E28,'Country Indicator Data'!$B$4:$N$300,3,FALSE)&gt;$F$3,10,IF(VLOOKUP($E28,'Country Indicator Data'!$B$4:$N$300,3,FALSE)&lt;$F$4,0,($F$3-VLOOKUP($E28,'Country Indicator Data'!$B$4:$N$300,3,FALSE))/($F$3-$F$4)*10))))</f>
        <v>5.3180968666666661</v>
      </c>
      <c r="G28" s="224">
        <f>IF(LEN(E28)&gt;3,(IF(VLOOKUP($C28,'Regional Crises'!$B$1:$R$66,9,FALSE)="x","x",IF(VLOOKUP($C28,'Regional Crises'!$B$1:$R$66,9,FALSE)&gt;G$3,10,IF(VLOOKUP($C28,'Regional Crises'!$B$1:$R$66,9,FALSE)&lt;G$4,0,(G$3-VLOOKUP($C28,'Regional Crises'!$B$1:$R$66,9,FALSE))/(G$3-G$4)*10)))),IF(VLOOKUP($E28,'Country Indicator Data'!$B$4:$N$300,5,FALSE)="x","x",IF(VLOOKUP($E28,'Country Indicator Data'!$B$4:$N$300,5,FALSE)&gt;G$3,10,IF(VLOOKUP($E28,'Country Indicator Data'!$B$4:$N$300,5,FALSE)&lt;G$4,0,(G$3-VLOOKUP($E28,'Country Indicator Data'!$B$4:$N$300,5,FALSE))/(G$3-G$4)*10))))</f>
        <v>6.48</v>
      </c>
      <c r="H28" s="224">
        <f t="shared" si="0"/>
        <v>5.8990484333333333</v>
      </c>
      <c r="I28" s="224">
        <f>IF(LEN(E28)&gt;3,(IF(VLOOKUP($C28,'Regional Crises'!$B$1:$R$66,6,FALSE)="x","x",IF(VLOOKUP($C28,'Regional Crises'!$B$1:$R$66,6,FALSE)&gt;I$3,10,IF(VLOOKUP($C28,'Regional Crises'!$B$1:$R$66,6,FALSE)&lt;I$4,0,10-(I$3-VLOOKUP($C28,'Regional Crises'!$B$1:$R$66,6,FALSE))/(I$3-I$4)*10)))),IF(VLOOKUP($E28,'Country Indicator Data'!$B$4:$N$300,2,FALSE)="x","x",IF(VLOOKUP($E28,'Country Indicator Data'!$B$4:$N$300,2,FALSE)&gt;I$3,10,IF(VLOOKUP($E28,'Country Indicator Data'!$B$4:$N$300,2,FALSE)&lt;I$4,0,10-(I$3-VLOOKUP($E28,'Country Indicator Data'!$B$4:$N$300,2,FALSE))/(I$3-I$4)*10))))</f>
        <v>5.678999769999999</v>
      </c>
      <c r="J28" s="224">
        <f>IF(LEN(E28)&gt;3,(IF(VLOOKUP($C28,'Regional Crises'!$B$1:$R$66,8,FALSE)="x","x",IF(VLOOKUP($C28,'Regional Crises'!$B$1:$R$66,8,FALSE)&gt;J$3,10,IF(VLOOKUP($C28,'Regional Crises'!$B$1:$R$66,8,FALSE)&lt;J$4,0,10-(J$3-VLOOKUP($C28,'Regional Crises'!$B$1:$R$66,8,FALSE))/(J$3-J$4)*10)))),IF(VLOOKUP($E28,'Country Indicator Data'!$B$4:$N$300,4,FALSE)="x","x",IF(VLOOKUP($E28,'Country Indicator Data'!$B$4:$N$300,4,FALSE)&gt;J$3,10,IF(VLOOKUP($E28,'Country Indicator Data'!$B$4:$N$300,4,FALSE)&lt;J$4,0,10-(J$3-VLOOKUP($E28,'Country Indicator Data'!$B$4:$N$300,4,FALSE))/(J$3-J$4)*10))))</f>
        <v>0</v>
      </c>
      <c r="K28" s="224">
        <f t="shared" si="1"/>
        <v>2.8394998849999995</v>
      </c>
      <c r="L28" s="224">
        <f>IF(LEN(E28)&gt;3,(IF(VLOOKUP($C28,'Regional Crises'!$B$1:$R$66,10,FALSE)="x","x",IF(VLOOKUP($C28,'Regional Crises'!$B$1:$R$66,10,FALSE)&gt;L$3,10,IF(VLOOKUP($C28,'Regional Crises'!$B$1:$R$66,10,FALSE)&lt;L$4,0,10-(L$3-VLOOKUP($C28,'Regional Crises'!$B$1:$R$66,10,FALSE))/(L$3-L$4)*10)))),IF(VLOOKUP($E28,'Country Indicator Data'!$B$4:$N$300,6,FALSE)="x","x",IF(VLOOKUP($E28,'Country Indicator Data'!$B$4:$N$300,6,FALSE)&gt;L$3,10,IF(VLOOKUP($E28,'Country Indicator Data'!$B$4:$N$300,6,FALSE)&lt;L$4,0,10-(L$3-VLOOKUP($E28,'Country Indicator Data'!$B$4:$N$300,6,FALSE))/(L$3-L$4)*10))))</f>
        <v>6.4133333333333331</v>
      </c>
      <c r="M28" s="224">
        <f>IF(LEN(E28)&gt;3,(IF(VLOOKUP($C28,'Regional Crises'!$B$1:$R$66,11,FALSE)="x","x",IF(VLOOKUP($C28,'Regional Crises'!$B$1:$R$66,11,FALSE)&gt;M$3,10,IF(VLOOKUP($C28,'Regional Crises'!$B$1:$R$66,11,FALSE)&lt;M$4,0,10-(M$3-VLOOKUP($C28,'Regional Crises'!$B$1:$R$66,11,FALSE))/(M$3-M$4)*10)))),IF(VLOOKUP($E28,'Country Indicator Data'!$B$4:$N$300,7,FALSE)="x","x",IF(VLOOKUP($E28,'Country Indicator Data'!$B$4:$N$300,7,FALSE)&gt;M$3,10,IF(VLOOKUP($E28,'Country Indicator Data'!$B$4:$N$300,7,FALSE)&lt;M$4,0,10-(M$3-VLOOKUP($E28,'Country Indicator Data'!$B$4:$N$300,7,FALSE))/(M$3-M$4)*10))))</f>
        <v>4.1500000000000004</v>
      </c>
      <c r="N28" s="224">
        <f t="shared" si="2"/>
        <v>5.2816666666666663</v>
      </c>
      <c r="O28" s="224">
        <f t="shared" si="3"/>
        <v>4.6734049949999994</v>
      </c>
      <c r="P28" s="224">
        <f>IF(LEN(E28)&gt;3,(IF(VLOOKUP($C28,'Regional Crises'!$B$1:$R$69,12,FALSE)="x","x",IF(VLOOKUP($C28,'Regional Crises'!$B$1:$R$69,12,FALSE)&gt;P$3,10,IF(VLOOKUP($C28,'Regional Crises'!$B$1:$R$69,12,FALSE)&lt;P$4,0,(P$3-VLOOKUP($C28,'Regional Crises'!$B$1:$R$69,12,FALSE))/(P$3-P$4)*10)))),IF(VLOOKUP($E28,'Country Indicator Data'!$B$4:$I$300,8,FALSE)="x","x",IF(VLOOKUP($E28,'Country Indicator Data'!$B$4:$I$300,8,FALSE)&gt;P$3,10,IF(VLOOKUP($E28,'Country Indicator Data'!$B$4:$I$300,8,FALSE)&lt;P$4,0,10-(P$3-VLOOKUP($E28,'Country Indicator Data'!$B$4:$I$300,8,FALSE))/(P$3-P$4)*10))))</f>
        <v>5.2449999999999992</v>
      </c>
      <c r="Q28" s="224" t="str">
        <f>IF(LEN(E28)&gt;3,((IF(VLOOKUP($C28,'Regional Crises'!$B$1:$R$66,13,FALSE)="x","x",IF(VLOOKUP($C28,'Regional Crises'!$B$1:$R$66,13,FALSE)&gt;Q$3,10,IF(VLOOKUP($C28,'Regional Crises'!$B$1:$R$66,13,FALSE)&lt;Q$4,0,10-(LOG(Q$3)-LOG(VLOOKUP($C28,'Regional Crises'!$B$1:$R$66,13,FALSE)))/(LOG(Q$3)-LOG(Q$4))*10))))),(IF(VLOOKUP($E28,'Country Indicator Data'!$B$4:$N$300,9,FALSE)="x","x",IF(VLOOKUP($E28,'Country Indicator Data'!$B$4:$N$300,9,FALSE)&gt;Q$3,10,IF(VLOOKUP($E28,'Country Indicator Data'!$B$4:$N$300,9,FALSE)&lt;Q$4,0,10-(LOG(Q$3)-LOG(VLOOKUP($E28,'Country Indicator Data'!$B$4:$N$300,9,FALSE)))/(LOG(Q$3)-LOG(Q$4))*10)))))</f>
        <v>x</v>
      </c>
      <c r="R28" s="224">
        <f t="shared" si="4"/>
        <v>5.2449999999999992</v>
      </c>
      <c r="S28" s="224">
        <f>IF(LEN(E28)&gt;3,((IF(VLOOKUP($C28,'Regional Crises'!$B$1:$R$66,17,FALSE)="x","x",IF(VLOOKUP($C28,'Regional Crises'!$B$1:$R$66,17,FALSE)&gt;S$3,0,IF(VLOOKUP($C28,'Regional Crises'!$B$1:$R$66,17,FALSE)&lt;S$4,10,(S$3-VLOOKUP($C28,'Regional Crises'!$B$1:$R$66,17,FALSE))/(S$3-S$4)*10))))),(IF(VLOOKUP($E28,'Country Indicator Data'!$B$4:$N$300,13,FALSE)="x","x",IF(VLOOKUP($E28,'Country Indicator Data'!$B$4:$N$300,13,FALSE)&gt;S$3,0,IF(VLOOKUP($E28,'Country Indicator Data'!$B$4:$N$300,13,FALSE)&lt;S$4,10,(S$3-VLOOKUP($E28,'Country Indicator Data'!$B$4:$N$300,13,FALSE))/(S$3-S$4)*10)))))</f>
        <v>6.8999999999999995</v>
      </c>
      <c r="T28" s="224">
        <f>IF(LEN(E28)&gt;3,((IF(VLOOKUP($C28,'Regional Crises'!$B$1:$R$66,14,FALSE)="x","x",IF(VLOOKUP($C28,'Regional Crises'!$B$1:$R$66,14,FALSE)&gt;T$3,0,IF(VLOOKUP($C28,'Regional Crises'!$B$1:$R$66,14,FALSE)&lt;T$4,10,(T$3-VLOOKUP($C28,'Regional Crises'!$B$1:$R$66,14,FALSE))/(T$3-T$4)*10))))),(IF(VLOOKUP($E28,'Country Indicator Data'!$B$4:$N$300,10,FALSE)="x","x",IF(VLOOKUP($E28,'Country Indicator Data'!$B$4:$N$300,10,FALSE)&gt;T$3,0,IF(VLOOKUP($E28,'Country Indicator Data'!$B$4:$N$300,10,FALSE)&lt;T$4,10,(T$3-VLOOKUP($E28,'Country Indicator Data'!$B$4:$N$300,10,FALSE))/(T$3-T$4)*10)))))</f>
        <v>7.0207974000000011</v>
      </c>
      <c r="U28" s="224">
        <f>IF(LEN(E28)&gt;3,((IF(VLOOKUP($C28,'Regional Crises'!$B$1:$R$66,15,FALSE)="x","x",IF(VLOOKUP($C28,'Regional Crises'!$B$1:$R$66,15,FALSE)&gt;U$3,0,IF(VLOOKUP($C28,'Regional Crises'!$B$1:$R$66,15,FALSE)&lt;U$4,10,(U$3-VLOOKUP($C28,'Regional Crises'!$B$1:$R$66,15,FALSE))/(U$3-U$4)*10))))),(IF(VLOOKUP($E28,'Country Indicator Data'!$B$4:$N$300,11,FALSE)="x","x",IF(VLOOKUP($E28,'Country Indicator Data'!$B$4:$N$300,11,FALSE)&gt;U$3,0,IF(VLOOKUP($E28,'Country Indicator Data'!$B$4:$N$300,11,FALSE)&lt;U$4,10,(U$3-VLOOKUP($E28,'Country Indicator Data'!$B$4:$N$300,11,FALSE))/(U$3-U$4)*10)))))</f>
        <v>7</v>
      </c>
      <c r="V28" s="224">
        <f>IF(LEN(E28)&gt;3,((IF(VLOOKUP($C28,'Regional Crises'!$B$1:$R$66,16,FALSE)="x","x",IF(VLOOKUP($C28,'Regional Crises'!$B$1:$R$66,16,FALSE)&gt;V$3,0,IF(VLOOKUP($C28,'Regional Crises'!$B$1:$R$66,16,FALSE)&lt;V$4,10,(V$3-VLOOKUP($C28,'Regional Crises'!$B$1:$R$66,16,FALSE))/(V$3-V$4)*10))))),(IF(VLOOKUP($E28,'Country Indicator Data'!$B$4:$N$300,12,FALSE)="x","x",IF(VLOOKUP($E28,'Country Indicator Data'!$B$4:$N$300,12,FALSE)&gt;V$3,0,IF(VLOOKUP($E28,'Country Indicator Data'!$B$4:$N$300,12,FALSE)&lt;V$4,10,(V$3-VLOOKUP($E28,'Country Indicator Data'!$B$4:$N$300,12,FALSE))/(V$3-V$4)*10)))))</f>
        <v>7.6</v>
      </c>
      <c r="W28" s="224">
        <f t="shared" si="5"/>
        <v>7.1301993499999998</v>
      </c>
      <c r="X28" s="224">
        <f t="shared" si="6"/>
        <v>5.6828681150000007</v>
      </c>
      <c r="Y28" s="150">
        <f>IF('Core Indicators'!FC25="x","x",IF('Core Indicators'!FC25&gt;=5,10,IF('Core Indicators'!FC25&gt;=4,8,IF('Core Indicators'!FC25&gt;=3,6,IF('Core Indicators'!FC25&gt;=2,4,IF('Core Indicators'!FC25&gt;=1,2,0))))))</f>
        <v>8</v>
      </c>
      <c r="Z28" s="224">
        <f t="shared" si="7"/>
        <v>8</v>
      </c>
      <c r="AA28" s="150">
        <f>'Crisis Indicator Data'!Y25</f>
        <v>0</v>
      </c>
      <c r="AB28" s="150">
        <f>'Crisis Indicator Data'!Z25</f>
        <v>0</v>
      </c>
      <c r="AC28" s="150">
        <f>'Crisis Indicator Data'!AA25</f>
        <v>0</v>
      </c>
      <c r="AD28" s="150">
        <f>'Crisis Indicator Data'!AB25</f>
        <v>0</v>
      </c>
      <c r="AE28" s="150">
        <f t="shared" si="8"/>
        <v>0</v>
      </c>
      <c r="AF28" s="150">
        <f>'Crisis Indicator Data'!AC25</f>
        <v>0</v>
      </c>
      <c r="AG28" s="150">
        <f>'Crisis Indicator Data'!AD25</f>
        <v>0</v>
      </c>
      <c r="AH28" s="150">
        <f t="shared" si="9"/>
        <v>0</v>
      </c>
      <c r="AI28" s="150">
        <f>'Crisis Indicator Data'!AE25</f>
        <v>0</v>
      </c>
      <c r="AJ28" s="150">
        <f>'Crisis Indicator Data'!AF25</f>
        <v>0</v>
      </c>
      <c r="AK28" s="150">
        <f>'Crisis Indicator Data'!AG25</f>
        <v>2</v>
      </c>
      <c r="AL28" s="150">
        <f t="shared" si="10"/>
        <v>4</v>
      </c>
      <c r="AM28" s="224">
        <f t="shared" si="11"/>
        <v>1</v>
      </c>
      <c r="AN28" s="224">
        <f t="shared" si="12"/>
        <v>4.5</v>
      </c>
    </row>
    <row r="29" spans="1:40" ht="13.5" customHeight="1">
      <c r="A29" s="141" t="str">
        <f>'Crisis Indicator Data'!A26</f>
        <v>Displacement from Venezuela to Dominican Republic</v>
      </c>
      <c r="B29" s="142" t="str">
        <f>'Crisis Indicator Data'!B26</f>
        <v>International Displacement</v>
      </c>
      <c r="C29" s="142" t="str">
        <f>'Crisis Indicator Data'!C26</f>
        <v>DOM002</v>
      </c>
      <c r="D29" s="142" t="str">
        <f>'Crisis Indicator Data'!D26</f>
        <v>Dominican Republic</v>
      </c>
      <c r="E29" s="143" t="str">
        <f>'Crisis Indicator Data'!E26</f>
        <v>DOM</v>
      </c>
      <c r="F29" s="224">
        <f>IF(LEN(E29)&gt;3,(IF(VLOOKUP($C29,'Regional Crises'!$B$1:$R$66,7,FALSE)="x","x",IF(VLOOKUP($C29,'Regional Crises'!$B$1:$R$66,7,FALSE)&gt;$F$3,10,IF(VLOOKUP($C29,'Regional Crises'!$B$1:$R$66,7,FALSE)&lt;F$4,0,($F$3-VLOOKUP($C29,'Regional Crises'!$B$1:$R$66,7,FALSE))/($F$3-$F$4)*10)))),IF(VLOOKUP($E29,'Country Indicator Data'!$B$4:$N$300,3,FALSE)="x","x",IF(VLOOKUP($E29,'Country Indicator Data'!$B$4:$N$300,3,FALSE)&gt;$F$3,10,IF(VLOOKUP($E29,'Country Indicator Data'!$B$4:$N$300,3,FALSE)&lt;$F$4,0,($F$3-VLOOKUP($E29,'Country Indicator Data'!$B$4:$N$300,3,FALSE))/($F$3-$F$4)*10))))</f>
        <v>1.1868952666666668</v>
      </c>
      <c r="G29" s="224">
        <f>IF(LEN(E29)&gt;3,(IF(VLOOKUP($C29,'Regional Crises'!$B$1:$R$66,9,FALSE)="x","x",IF(VLOOKUP($C29,'Regional Crises'!$B$1:$R$66,9,FALSE)&gt;G$3,10,IF(VLOOKUP($C29,'Regional Crises'!$B$1:$R$66,9,FALSE)&lt;G$4,0,(G$3-VLOOKUP($C29,'Regional Crises'!$B$1:$R$66,9,FALSE))/(G$3-G$4)*10)))),IF(VLOOKUP($E29,'Country Indicator Data'!$B$4:$N$300,5,FALSE)="x","x",IF(VLOOKUP($E29,'Country Indicator Data'!$B$4:$N$300,5,FALSE)&gt;G$3,10,IF(VLOOKUP($E29,'Country Indicator Data'!$B$4:$N$300,5,FALSE)&lt;G$4,0,(G$3-VLOOKUP($E29,'Country Indicator Data'!$B$4:$N$300,5,FALSE))/(G$3-G$4)*10))))</f>
        <v>2.5999999999999996</v>
      </c>
      <c r="H29" s="224">
        <f t="shared" si="0"/>
        <v>1.8934476333333332</v>
      </c>
      <c r="I29" s="224">
        <f>IF(LEN(E29)&gt;3,(IF(VLOOKUP($C29,'Regional Crises'!$B$1:$R$66,6,FALSE)="x","x",IF(VLOOKUP($C29,'Regional Crises'!$B$1:$R$66,6,FALSE)&gt;I$3,10,IF(VLOOKUP($C29,'Regional Crises'!$B$1:$R$66,6,FALSE)&lt;I$4,0,10-(I$3-VLOOKUP($C29,'Regional Crises'!$B$1:$R$66,6,FALSE))/(I$3-I$4)*10)))),IF(VLOOKUP($E29,'Country Indicator Data'!$B$4:$N$300,2,FALSE)="x","x",IF(VLOOKUP($E29,'Country Indicator Data'!$B$4:$N$300,2,FALSE)&gt;I$3,10,IF(VLOOKUP($E29,'Country Indicator Data'!$B$4:$N$300,2,FALSE)&lt;I$4,0,10-(I$3-VLOOKUP($E29,'Country Indicator Data'!$B$4:$N$300,2,FALSE))/(I$3-I$4)*10))))</f>
        <v>1.3457098700000003</v>
      </c>
      <c r="J29" s="224">
        <f>IF(LEN(E29)&gt;3,(IF(VLOOKUP($C29,'Regional Crises'!$B$1:$R$66,8,FALSE)="x","x",IF(VLOOKUP($C29,'Regional Crises'!$B$1:$R$66,8,FALSE)&gt;J$3,10,IF(VLOOKUP($C29,'Regional Crises'!$B$1:$R$66,8,FALSE)&lt;J$4,0,10-(J$3-VLOOKUP($C29,'Regional Crises'!$B$1:$R$66,8,FALSE))/(J$3-J$4)*10)))),IF(VLOOKUP($E29,'Country Indicator Data'!$B$4:$N$300,4,FALSE)="x","x",IF(VLOOKUP($E29,'Country Indicator Data'!$B$4:$N$300,4,FALSE)&gt;J$3,10,IF(VLOOKUP($E29,'Country Indicator Data'!$B$4:$N$300,4,FALSE)&lt;J$4,0,10-(J$3-VLOOKUP($E29,'Country Indicator Data'!$B$4:$N$300,4,FALSE))/(J$3-J$4)*10))))</f>
        <v>0.38333333333333286</v>
      </c>
      <c r="K29" s="224">
        <f t="shared" si="1"/>
        <v>0.86452160166666658</v>
      </c>
      <c r="L29" s="224">
        <f>IF(LEN(E29)&gt;3,(IF(VLOOKUP($C29,'Regional Crises'!$B$1:$R$66,10,FALSE)="x","x",IF(VLOOKUP($C29,'Regional Crises'!$B$1:$R$66,10,FALSE)&gt;L$3,10,IF(VLOOKUP($C29,'Regional Crises'!$B$1:$R$66,10,FALSE)&lt;L$4,0,10-(L$3-VLOOKUP($C29,'Regional Crises'!$B$1:$R$66,10,FALSE))/(L$3-L$4)*10)))),IF(VLOOKUP($E29,'Country Indicator Data'!$B$4:$N$300,6,FALSE)="x","x",IF(VLOOKUP($E29,'Country Indicator Data'!$B$4:$N$300,6,FALSE)&gt;L$3,10,IF(VLOOKUP($E29,'Country Indicator Data'!$B$4:$N$300,6,FALSE)&lt;L$4,0,10-(L$3-VLOOKUP($E29,'Country Indicator Data'!$B$4:$N$300,6,FALSE))/(L$3-L$4)*10))))</f>
        <v>5.56</v>
      </c>
      <c r="M29" s="224">
        <f>IF(LEN(E29)&gt;3,(IF(VLOOKUP($C29,'Regional Crises'!$B$1:$R$66,11,FALSE)="x","x",IF(VLOOKUP($C29,'Regional Crises'!$B$1:$R$66,11,FALSE)&gt;M$3,10,IF(VLOOKUP($C29,'Regional Crises'!$B$1:$R$66,11,FALSE)&lt;M$4,0,10-(M$3-VLOOKUP($C29,'Regional Crises'!$B$1:$R$66,11,FALSE))/(M$3-M$4)*10)))),IF(VLOOKUP($E29,'Country Indicator Data'!$B$4:$N$300,7,FALSE)="x","x",IF(VLOOKUP($E29,'Country Indicator Data'!$B$4:$N$300,7,FALSE)&gt;M$3,10,IF(VLOOKUP($E29,'Country Indicator Data'!$B$4:$N$300,7,FALSE)&lt;M$4,0,10-(M$3-VLOOKUP($E29,'Country Indicator Data'!$B$4:$N$300,7,FALSE))/(M$3-M$4)*10))))</f>
        <v>3.5</v>
      </c>
      <c r="N29" s="224">
        <f t="shared" si="2"/>
        <v>4.5299999999999994</v>
      </c>
      <c r="O29" s="224">
        <f t="shared" si="3"/>
        <v>2.4293230783333333</v>
      </c>
      <c r="P29" s="224">
        <f>IF(LEN(E29)&gt;3,(IF(VLOOKUP($C29,'Regional Crises'!$B$1:$R$69,12,FALSE)="x","x",IF(VLOOKUP($C29,'Regional Crises'!$B$1:$R$69,12,FALSE)&gt;P$3,10,IF(VLOOKUP($C29,'Regional Crises'!$B$1:$R$69,12,FALSE)&lt;P$4,0,(P$3-VLOOKUP($C29,'Regional Crises'!$B$1:$R$69,12,FALSE))/(P$3-P$4)*10)))),IF(VLOOKUP($E29,'Country Indicator Data'!$B$4:$I$300,8,FALSE)="x","x",IF(VLOOKUP($E29,'Country Indicator Data'!$B$4:$I$300,8,FALSE)&gt;P$3,10,IF(VLOOKUP($E29,'Country Indicator Data'!$B$4:$I$300,8,FALSE)&lt;P$4,0,10-(P$3-VLOOKUP($E29,'Country Indicator Data'!$B$4:$I$300,8,FALSE))/(P$3-P$4)*10))))</f>
        <v>5.0949999999999998</v>
      </c>
      <c r="Q29" s="224" t="str">
        <f>IF(LEN(E29)&gt;3,((IF(VLOOKUP($C29,'Regional Crises'!$B$1:$R$66,13,FALSE)="x","x",IF(VLOOKUP($C29,'Regional Crises'!$B$1:$R$66,13,FALSE)&gt;Q$3,10,IF(VLOOKUP($C29,'Regional Crises'!$B$1:$R$66,13,FALSE)&lt;Q$4,0,10-(LOG(Q$3)-LOG(VLOOKUP($C29,'Regional Crises'!$B$1:$R$66,13,FALSE)))/(LOG(Q$3)-LOG(Q$4))*10))))),(IF(VLOOKUP($E29,'Country Indicator Data'!$B$4:$N$300,9,FALSE)="x","x",IF(VLOOKUP($E29,'Country Indicator Data'!$B$4:$N$300,9,FALSE)&gt;Q$3,10,IF(VLOOKUP($E29,'Country Indicator Data'!$B$4:$N$300,9,FALSE)&lt;Q$4,0,10-(LOG(Q$3)-LOG(VLOOKUP($E29,'Country Indicator Data'!$B$4:$N$300,9,FALSE)))/(LOG(Q$3)-LOG(Q$4))*10)))))</f>
        <v>x</v>
      </c>
      <c r="R29" s="224">
        <f t="shared" si="4"/>
        <v>5.0949999999999998</v>
      </c>
      <c r="S29" s="224">
        <f>IF(LEN(E29)&gt;3,((IF(VLOOKUP($C29,'Regional Crises'!$B$1:$R$66,17,FALSE)="x","x",IF(VLOOKUP($C29,'Regional Crises'!$B$1:$R$66,17,FALSE)&gt;S$3,0,IF(VLOOKUP($C29,'Regional Crises'!$B$1:$R$66,17,FALSE)&lt;S$4,10,(S$3-VLOOKUP($C29,'Regional Crises'!$B$1:$R$66,17,FALSE))/(S$3-S$4)*10))))),(IF(VLOOKUP($E29,'Country Indicator Data'!$B$4:$N$300,13,FALSE)="x","x",IF(VLOOKUP($E29,'Country Indicator Data'!$B$4:$N$300,13,FALSE)&gt;S$3,0,IF(VLOOKUP($E29,'Country Indicator Data'!$B$4:$N$300,13,FALSE)&lt;S$4,10,(S$3-VLOOKUP($E29,'Country Indicator Data'!$B$4:$N$300,13,FALSE))/(S$3-S$4)*10)))))</f>
        <v>6.3</v>
      </c>
      <c r="T29" s="224">
        <f>IF(LEN(E29)&gt;3,((IF(VLOOKUP($C29,'Regional Crises'!$B$1:$R$66,14,FALSE)="x","x",IF(VLOOKUP($C29,'Regional Crises'!$B$1:$R$66,14,FALSE)&gt;T$3,0,IF(VLOOKUP($C29,'Regional Crises'!$B$1:$R$66,14,FALSE)&lt;T$4,10,(T$3-VLOOKUP($C29,'Regional Crises'!$B$1:$R$66,14,FALSE))/(T$3-T$4)*10))))),(IF(VLOOKUP($E29,'Country Indicator Data'!$B$4:$N$300,10,FALSE)="x","x",IF(VLOOKUP($E29,'Country Indicator Data'!$B$4:$N$300,10,FALSE)&gt;T$3,0,IF(VLOOKUP($E29,'Country Indicator Data'!$B$4:$N$300,10,FALSE)&lt;T$4,10,(T$3-VLOOKUP($E29,'Country Indicator Data'!$B$4:$N$300,10,FALSE))/(T$3-T$4)*10)))))</f>
        <v>5.3645252000000001</v>
      </c>
      <c r="U29" s="224">
        <f>IF(LEN(E29)&gt;3,((IF(VLOOKUP($C29,'Regional Crises'!$B$1:$R$66,15,FALSE)="x","x",IF(VLOOKUP($C29,'Regional Crises'!$B$1:$R$66,15,FALSE)&gt;U$3,0,IF(VLOOKUP($C29,'Regional Crises'!$B$1:$R$66,15,FALSE)&lt;U$4,10,(U$3-VLOOKUP($C29,'Regional Crises'!$B$1:$R$66,15,FALSE))/(U$3-U$4)*10))))),(IF(VLOOKUP($E29,'Country Indicator Data'!$B$4:$N$300,11,FALSE)="x","x",IF(VLOOKUP($E29,'Country Indicator Data'!$B$4:$N$300,11,FALSE)&gt;U$3,0,IF(VLOOKUP($E29,'Country Indicator Data'!$B$4:$N$300,11,FALSE)&lt;U$4,10,(U$3-VLOOKUP($E29,'Country Indicator Data'!$B$4:$N$300,11,FALSE))/(U$3-U$4)*10)))))</f>
        <v>3.75</v>
      </c>
      <c r="V29" s="224">
        <f>IF(LEN(E29)&gt;3,((IF(VLOOKUP($C29,'Regional Crises'!$B$1:$R$66,16,FALSE)="x","x",IF(VLOOKUP($C29,'Regional Crises'!$B$1:$R$66,16,FALSE)&gt;V$3,0,IF(VLOOKUP($C29,'Regional Crises'!$B$1:$R$66,16,FALSE)&lt;V$4,10,(V$3-VLOOKUP($C29,'Regional Crises'!$B$1:$R$66,16,FALSE))/(V$3-V$4)*10))))),(IF(VLOOKUP($E29,'Country Indicator Data'!$B$4:$N$300,12,FALSE)="x","x",IF(VLOOKUP($E29,'Country Indicator Data'!$B$4:$N$300,12,FALSE)&gt;V$3,0,IF(VLOOKUP($E29,'Country Indicator Data'!$B$4:$N$300,12,FALSE)&lt;V$4,10,(V$3-VLOOKUP($E29,'Country Indicator Data'!$B$4:$N$300,12,FALSE))/(V$3-V$4)*10)))))</f>
        <v>3.3000000000000003</v>
      </c>
      <c r="W29" s="224">
        <f t="shared" si="5"/>
        <v>4.6786313000000002</v>
      </c>
      <c r="X29" s="224">
        <f t="shared" si="6"/>
        <v>4.0676514594444448</v>
      </c>
      <c r="Y29" s="150">
        <f>IF('Core Indicators'!FC26="x","x",IF('Core Indicators'!FC26&gt;=5,10,IF('Core Indicators'!FC26&gt;=4,8,IF('Core Indicators'!FC26&gt;=3,6,IF('Core Indicators'!FC26&gt;=2,4,IF('Core Indicators'!FC26&gt;=1,2,0))))))</f>
        <v>6</v>
      </c>
      <c r="Z29" s="224">
        <f t="shared" si="7"/>
        <v>6</v>
      </c>
      <c r="AA29" s="150">
        <f>'Crisis Indicator Data'!Y26</f>
        <v>0</v>
      </c>
      <c r="AB29" s="150">
        <f>'Crisis Indicator Data'!Z26</f>
        <v>0</v>
      </c>
      <c r="AC29" s="150">
        <f>'Crisis Indicator Data'!AA26</f>
        <v>0</v>
      </c>
      <c r="AD29" s="150">
        <f>'Crisis Indicator Data'!AB26</f>
        <v>0</v>
      </c>
      <c r="AE29" s="150">
        <f t="shared" si="8"/>
        <v>0</v>
      </c>
      <c r="AF29" s="150">
        <f>'Crisis Indicator Data'!AC26</f>
        <v>0</v>
      </c>
      <c r="AG29" s="150">
        <f>'Crisis Indicator Data'!AD26</f>
        <v>1</v>
      </c>
      <c r="AH29" s="150">
        <f t="shared" si="9"/>
        <v>2</v>
      </c>
      <c r="AI29" s="150">
        <f>'Crisis Indicator Data'!AE26</f>
        <v>0</v>
      </c>
      <c r="AJ29" s="150">
        <f>'Crisis Indicator Data'!AF26</f>
        <v>0</v>
      </c>
      <c r="AK29" s="150">
        <f>'Crisis Indicator Data'!AG26</f>
        <v>2</v>
      </c>
      <c r="AL29" s="150">
        <f t="shared" si="10"/>
        <v>4</v>
      </c>
      <c r="AM29" s="224">
        <f t="shared" si="11"/>
        <v>2</v>
      </c>
      <c r="AN29" s="224">
        <f t="shared" si="12"/>
        <v>4</v>
      </c>
    </row>
    <row r="30" spans="1:40" ht="13.5" customHeight="1">
      <c r="A30" s="141" t="str">
        <f>'Crisis Indicator Data'!A27</f>
        <v>International displacement to Algeria</v>
      </c>
      <c r="B30" s="142" t="str">
        <f>'Crisis Indicator Data'!B27</f>
        <v>International Displacement</v>
      </c>
      <c r="C30" s="142" t="str">
        <f>'Crisis Indicator Data'!C27</f>
        <v>DZA002</v>
      </c>
      <c r="D30" s="142" t="str">
        <f>'Crisis Indicator Data'!D27</f>
        <v>Algeria</v>
      </c>
      <c r="E30" s="143" t="str">
        <f>'Crisis Indicator Data'!E27</f>
        <v>DZA</v>
      </c>
      <c r="F30" s="224">
        <f>IF(LEN(E30)&gt;3,(IF(VLOOKUP($C30,'Regional Crises'!$B$1:$R$66,7,FALSE)="x","x",IF(VLOOKUP($C30,'Regional Crises'!$B$1:$R$66,7,FALSE)&gt;$F$3,10,IF(VLOOKUP($C30,'Regional Crises'!$B$1:$R$66,7,FALSE)&lt;F$4,0,($F$3-VLOOKUP($C30,'Regional Crises'!$B$1:$R$66,7,FALSE))/($F$3-$F$4)*10)))),IF(VLOOKUP($E30,'Country Indicator Data'!$B$4:$N$300,3,FALSE)="x","x",IF(VLOOKUP($E30,'Country Indicator Data'!$B$4:$N$300,3,FALSE)&gt;$F$3,10,IF(VLOOKUP($E30,'Country Indicator Data'!$B$4:$N$300,3,FALSE)&lt;$F$4,0,($F$3-VLOOKUP($E30,'Country Indicator Data'!$B$4:$N$300,3,FALSE))/($F$3-$F$4)*10))))</f>
        <v>5.093806166666667</v>
      </c>
      <c r="G30" s="224">
        <f>IF(LEN(E30)&gt;3,(IF(VLOOKUP($C30,'Regional Crises'!$B$1:$R$66,9,FALSE)="x","x",IF(VLOOKUP($C30,'Regional Crises'!$B$1:$R$66,9,FALSE)&gt;G$3,10,IF(VLOOKUP($C30,'Regional Crises'!$B$1:$R$66,9,FALSE)&lt;G$4,0,(G$3-VLOOKUP($C30,'Regional Crises'!$B$1:$R$66,9,FALSE))/(G$3-G$4)*10)))),IF(VLOOKUP($E30,'Country Indicator Data'!$B$4:$N$300,5,FALSE)="x","x",IF(VLOOKUP($E30,'Country Indicator Data'!$B$4:$N$300,5,FALSE)&gt;G$3,10,IF(VLOOKUP($E30,'Country Indicator Data'!$B$4:$N$300,5,FALSE)&lt;G$4,0,(G$3-VLOOKUP($E30,'Country Indicator Data'!$B$4:$N$300,5,FALSE))/(G$3-G$4)*10))))</f>
        <v>5.6</v>
      </c>
      <c r="H30" s="224">
        <f t="shared" si="0"/>
        <v>5.3469030833333333</v>
      </c>
      <c r="I30" s="224">
        <f>IF(LEN(E30)&gt;3,(IF(VLOOKUP($C30,'Regional Crises'!$B$1:$R$66,6,FALSE)="x","x",IF(VLOOKUP($C30,'Regional Crises'!$B$1:$R$66,6,FALSE)&gt;I$3,10,IF(VLOOKUP($C30,'Regional Crises'!$B$1:$R$66,6,FALSE)&lt;I$4,0,10-(I$3-VLOOKUP($C30,'Regional Crises'!$B$1:$R$66,6,FALSE))/(I$3-I$4)*10)))),IF(VLOOKUP($E30,'Country Indicator Data'!$B$4:$N$300,2,FALSE)="x","x",IF(VLOOKUP($E30,'Country Indicator Data'!$B$4:$N$300,2,FALSE)&gt;I$3,10,IF(VLOOKUP($E30,'Country Indicator Data'!$B$4:$N$300,2,FALSE)&lt;I$4,0,10-(I$3-VLOOKUP($E30,'Country Indicator Data'!$B$4:$N$300,2,FALSE))/(I$3-I$4)*10))))</f>
        <v>4.0319995800000008</v>
      </c>
      <c r="J30" s="224">
        <f>IF(LEN(E30)&gt;3,(IF(VLOOKUP($C30,'Regional Crises'!$B$1:$R$66,8,FALSE)="x","x",IF(VLOOKUP($C30,'Regional Crises'!$B$1:$R$66,8,FALSE)&gt;J$3,10,IF(VLOOKUP($C30,'Regional Crises'!$B$1:$R$66,8,FALSE)&lt;J$4,0,10-(J$3-VLOOKUP($C30,'Regional Crises'!$B$1:$R$66,8,FALSE))/(J$3-J$4)*10)))),IF(VLOOKUP($E30,'Country Indicator Data'!$B$4:$N$300,4,FALSE)="x","x",IF(VLOOKUP($E30,'Country Indicator Data'!$B$4:$N$300,4,FALSE)&gt;J$3,10,IF(VLOOKUP($E30,'Country Indicator Data'!$B$4:$N$300,4,FALSE)&lt;J$4,0,10-(J$3-VLOOKUP($E30,'Country Indicator Data'!$B$4:$N$300,4,FALSE))/(J$3-J$4)*10))))</f>
        <v>4.666666666666667</v>
      </c>
      <c r="K30" s="224">
        <f t="shared" si="1"/>
        <v>4.3493331233333343</v>
      </c>
      <c r="L30" s="224">
        <f>IF(LEN(E30)&gt;3,(IF(VLOOKUP($C30,'Regional Crises'!$B$1:$R$66,10,FALSE)="x","x",IF(VLOOKUP($C30,'Regional Crises'!$B$1:$R$66,10,FALSE)&gt;L$3,10,IF(VLOOKUP($C30,'Regional Crises'!$B$1:$R$66,10,FALSE)&lt;L$4,0,10-(L$3-VLOOKUP($C30,'Regional Crises'!$B$1:$R$66,10,FALSE))/(L$3-L$4)*10)))),IF(VLOOKUP($E30,'Country Indicator Data'!$B$4:$N$300,6,FALSE)="x","x",IF(VLOOKUP($E30,'Country Indicator Data'!$B$4:$N$300,6,FALSE)&gt;L$3,10,IF(VLOOKUP($E30,'Country Indicator Data'!$B$4:$N$300,6,FALSE)&lt;L$4,0,10-(L$3-VLOOKUP($E30,'Country Indicator Data'!$B$4:$N$300,6,FALSE))/(L$3-L$4)*10))))</f>
        <v>5.9066666666666663</v>
      </c>
      <c r="M30" s="224">
        <f>IF(LEN(E30)&gt;3,(IF(VLOOKUP($C30,'Regional Crises'!$B$1:$R$66,11,FALSE)="x","x",IF(VLOOKUP($C30,'Regional Crises'!$B$1:$R$66,11,FALSE)&gt;M$3,10,IF(VLOOKUP($C30,'Regional Crises'!$B$1:$R$66,11,FALSE)&lt;M$4,0,10-(M$3-VLOOKUP($C30,'Regional Crises'!$B$1:$R$66,11,FALSE))/(M$3-M$4)*10)))),IF(VLOOKUP($E30,'Country Indicator Data'!$B$4:$N$300,7,FALSE)="x","x",IF(VLOOKUP($E30,'Country Indicator Data'!$B$4:$N$300,7,FALSE)&gt;M$3,10,IF(VLOOKUP($E30,'Country Indicator Data'!$B$4:$N$300,7,FALSE)&lt;M$4,0,10-(M$3-VLOOKUP($E30,'Country Indicator Data'!$B$4:$N$300,7,FALSE))/(M$3-M$4)*10))))</f>
        <v>0.65000000000000036</v>
      </c>
      <c r="N30" s="224">
        <f t="shared" si="2"/>
        <v>3.2783333333333333</v>
      </c>
      <c r="O30" s="224">
        <f t="shared" si="3"/>
        <v>4.3248565133333337</v>
      </c>
      <c r="P30" s="224">
        <f>IF(LEN(E30)&gt;3,(IF(VLOOKUP($C30,'Regional Crises'!$B$1:$R$69,12,FALSE)="x","x",IF(VLOOKUP($C30,'Regional Crises'!$B$1:$R$69,12,FALSE)&gt;P$3,10,IF(VLOOKUP($C30,'Regional Crises'!$B$1:$R$69,12,FALSE)&lt;P$4,0,(P$3-VLOOKUP($C30,'Regional Crises'!$B$1:$R$69,12,FALSE))/(P$3-P$4)*10)))),IF(VLOOKUP($E30,'Country Indicator Data'!$B$4:$I$300,8,FALSE)="x","x",IF(VLOOKUP($E30,'Country Indicator Data'!$B$4:$I$300,8,FALSE)&gt;P$3,10,IF(VLOOKUP($E30,'Country Indicator Data'!$B$4:$I$300,8,FALSE)&lt;P$4,0,10-(P$3-VLOOKUP($E30,'Country Indicator Data'!$B$4:$I$300,8,FALSE))/(P$3-P$4)*10))))</f>
        <v>5.1325000000000003</v>
      </c>
      <c r="Q30" s="224">
        <f>IF(LEN(E30)&gt;3,((IF(VLOOKUP($C30,'Regional Crises'!$B$1:$R$66,13,FALSE)="x","x",IF(VLOOKUP($C30,'Regional Crises'!$B$1:$R$66,13,FALSE)&gt;Q$3,10,IF(VLOOKUP($C30,'Regional Crises'!$B$1:$R$66,13,FALSE)&lt;Q$4,0,10-(LOG(Q$3)-LOG(VLOOKUP($C30,'Regional Crises'!$B$1:$R$66,13,FALSE)))/(LOG(Q$3)-LOG(Q$4))*10))))),(IF(VLOOKUP($E30,'Country Indicator Data'!$B$4:$N$300,9,FALSE)="x","x",IF(VLOOKUP($E30,'Country Indicator Data'!$B$4:$N$300,9,FALSE)&gt;Q$3,10,IF(VLOOKUP($E30,'Country Indicator Data'!$B$4:$N$300,9,FALSE)&lt;Q$4,0,10-(LOG(Q$3)-LOG(VLOOKUP($E30,'Country Indicator Data'!$B$4:$N$300,9,FALSE)))/(LOG(Q$3)-LOG(Q$4))*10)))))</f>
        <v>8.7354632623690645</v>
      </c>
      <c r="R30" s="224">
        <f t="shared" si="4"/>
        <v>6.9339816311845324</v>
      </c>
      <c r="S30" s="224">
        <f>IF(LEN(E30)&gt;3,((IF(VLOOKUP($C30,'Regional Crises'!$B$1:$R$66,17,FALSE)="x","x",IF(VLOOKUP($C30,'Regional Crises'!$B$1:$R$66,17,FALSE)&gt;S$3,0,IF(VLOOKUP($C30,'Regional Crises'!$B$1:$R$66,17,FALSE)&lt;S$4,10,(S$3-VLOOKUP($C30,'Regional Crises'!$B$1:$R$66,17,FALSE))/(S$3-S$4)*10))))),(IF(VLOOKUP($E30,'Country Indicator Data'!$B$4:$N$300,13,FALSE)="x","x",IF(VLOOKUP($E30,'Country Indicator Data'!$B$4:$N$300,13,FALSE)&gt;S$3,0,IF(VLOOKUP($E30,'Country Indicator Data'!$B$4:$N$300,13,FALSE)&lt;S$4,10,(S$3-VLOOKUP($E30,'Country Indicator Data'!$B$4:$N$300,13,FALSE))/(S$3-S$4)*10)))))</f>
        <v>6.6000000000000005</v>
      </c>
      <c r="T30" s="224">
        <f>IF(LEN(E30)&gt;3,((IF(VLOOKUP($C30,'Regional Crises'!$B$1:$R$66,14,FALSE)="x","x",IF(VLOOKUP($C30,'Regional Crises'!$B$1:$R$66,14,FALSE)&gt;T$3,0,IF(VLOOKUP($C30,'Regional Crises'!$B$1:$R$66,14,FALSE)&lt;T$4,10,(T$3-VLOOKUP($C30,'Regional Crises'!$B$1:$R$66,14,FALSE))/(T$3-T$4)*10))))),(IF(VLOOKUP($E30,'Country Indicator Data'!$B$4:$N$300,10,FALSE)="x","x",IF(VLOOKUP($E30,'Country Indicator Data'!$B$4:$N$300,10,FALSE)&gt;T$3,0,IF(VLOOKUP($E30,'Country Indicator Data'!$B$4:$N$300,10,FALSE)&lt;T$4,10,(T$3-VLOOKUP($E30,'Country Indicator Data'!$B$4:$N$300,10,FALSE))/(T$3-T$4)*10)))))</f>
        <v>6.3935544000000002</v>
      </c>
      <c r="U30" s="224">
        <f>IF(LEN(E30)&gt;3,((IF(VLOOKUP($C30,'Regional Crises'!$B$1:$R$66,15,FALSE)="x","x",IF(VLOOKUP($C30,'Regional Crises'!$B$1:$R$66,15,FALSE)&gt;U$3,0,IF(VLOOKUP($C30,'Regional Crises'!$B$1:$R$66,15,FALSE)&lt;U$4,10,(U$3-VLOOKUP($C30,'Regional Crises'!$B$1:$R$66,15,FALSE))/(U$3-U$4)*10))))),(IF(VLOOKUP($E30,'Country Indicator Data'!$B$4:$N$300,11,FALSE)="x","x",IF(VLOOKUP($E30,'Country Indicator Data'!$B$4:$N$300,11,FALSE)&gt;U$3,0,IF(VLOOKUP($E30,'Country Indicator Data'!$B$4:$N$300,11,FALSE)&lt;U$4,10,(U$3-VLOOKUP($E30,'Country Indicator Data'!$B$4:$N$300,11,FALSE))/(U$3-U$4)*10)))))</f>
        <v>6.25</v>
      </c>
      <c r="V30" s="224">
        <f>IF(LEN(E30)&gt;3,((IF(VLOOKUP($C30,'Regional Crises'!$B$1:$R$66,16,FALSE)="x","x",IF(VLOOKUP($C30,'Regional Crises'!$B$1:$R$66,16,FALSE)&gt;V$3,0,IF(VLOOKUP($C30,'Regional Crises'!$B$1:$R$66,16,FALSE)&lt;V$4,10,(V$3-VLOOKUP($C30,'Regional Crises'!$B$1:$R$66,16,FALSE))/(V$3-V$4)*10))))),(IF(VLOOKUP($E30,'Country Indicator Data'!$B$4:$N$300,12,FALSE)="x","x",IF(VLOOKUP($E30,'Country Indicator Data'!$B$4:$N$300,12,FALSE)&gt;V$3,0,IF(VLOOKUP($E30,'Country Indicator Data'!$B$4:$N$300,12,FALSE)&lt;V$4,10,(V$3-VLOOKUP($E30,'Country Indicator Data'!$B$4:$N$300,12,FALSE))/(V$3-V$4)*10)))))</f>
        <v>6.8999999999999995</v>
      </c>
      <c r="W30" s="224">
        <f t="shared" si="5"/>
        <v>6.5358885999999998</v>
      </c>
      <c r="X30" s="224">
        <f t="shared" si="6"/>
        <v>5.9315755815059559</v>
      </c>
      <c r="Y30" s="150">
        <f>IF('Core Indicators'!FC27="x","x",IF('Core Indicators'!FC27&gt;=5,10,IF('Core Indicators'!FC27&gt;=4,8,IF('Core Indicators'!FC27&gt;=3,6,IF('Core Indicators'!FC27&gt;=2,4,IF('Core Indicators'!FC27&gt;=1,2,0))))))</f>
        <v>2</v>
      </c>
      <c r="Z30" s="224">
        <f t="shared" si="7"/>
        <v>2</v>
      </c>
      <c r="AA30" s="150">
        <f>'Crisis Indicator Data'!Y27</f>
        <v>2</v>
      </c>
      <c r="AB30" s="150">
        <f>'Crisis Indicator Data'!Z27</f>
        <v>0</v>
      </c>
      <c r="AC30" s="150">
        <f>'Crisis Indicator Data'!AA27</f>
        <v>1</v>
      </c>
      <c r="AD30" s="150">
        <f>'Crisis Indicator Data'!AB27</f>
        <v>0</v>
      </c>
      <c r="AE30" s="150">
        <f t="shared" si="8"/>
        <v>4</v>
      </c>
      <c r="AF30" s="150">
        <f>'Crisis Indicator Data'!AC27</f>
        <v>1</v>
      </c>
      <c r="AG30" s="150">
        <f>'Crisis Indicator Data'!AD27</f>
        <v>1</v>
      </c>
      <c r="AH30" s="150">
        <f t="shared" si="9"/>
        <v>4</v>
      </c>
      <c r="AI30" s="150">
        <f>'Crisis Indicator Data'!AE27</f>
        <v>0</v>
      </c>
      <c r="AJ30" s="150">
        <f>'Crisis Indicator Data'!AF27</f>
        <v>1</v>
      </c>
      <c r="AK30" s="150">
        <f>'Crisis Indicator Data'!AG27</f>
        <v>1</v>
      </c>
      <c r="AL30" s="150">
        <f t="shared" si="10"/>
        <v>4</v>
      </c>
      <c r="AM30" s="224">
        <f t="shared" si="11"/>
        <v>4</v>
      </c>
      <c r="AN30" s="224">
        <f t="shared" si="12"/>
        <v>3</v>
      </c>
    </row>
    <row r="31" spans="1:40" ht="13.5" customHeight="1">
      <c r="A31" s="141" t="str">
        <f>'Crisis Indicator Data'!A28</f>
        <v>Displacement of Sahrawi refugees to Tindouf</v>
      </c>
      <c r="B31" s="142" t="str">
        <f>'Crisis Indicator Data'!B28</f>
        <v>International Displacement</v>
      </c>
      <c r="C31" s="142" t="str">
        <f>'Crisis Indicator Data'!C28</f>
        <v>DZA003</v>
      </c>
      <c r="D31" s="142" t="str">
        <f>'Crisis Indicator Data'!D28</f>
        <v>Algeria</v>
      </c>
      <c r="E31" s="143" t="str">
        <f>'Crisis Indicator Data'!E28</f>
        <v>DZA</v>
      </c>
      <c r="F31" s="224">
        <f>IF(LEN(E31)&gt;3,(IF(VLOOKUP($C31,'Regional Crises'!$B$1:$R$66,7,FALSE)="x","x",IF(VLOOKUP($C31,'Regional Crises'!$B$1:$R$66,7,FALSE)&gt;$F$3,10,IF(VLOOKUP($C31,'Regional Crises'!$B$1:$R$66,7,FALSE)&lt;F$4,0,($F$3-VLOOKUP($C31,'Regional Crises'!$B$1:$R$66,7,FALSE))/($F$3-$F$4)*10)))),IF(VLOOKUP($E31,'Country Indicator Data'!$B$4:$N$300,3,FALSE)="x","x",IF(VLOOKUP($E31,'Country Indicator Data'!$B$4:$N$300,3,FALSE)&gt;$F$3,10,IF(VLOOKUP($E31,'Country Indicator Data'!$B$4:$N$300,3,FALSE)&lt;$F$4,0,($F$3-VLOOKUP($E31,'Country Indicator Data'!$B$4:$N$300,3,FALSE))/($F$3-$F$4)*10))))</f>
        <v>5.093806166666667</v>
      </c>
      <c r="G31" s="224">
        <f>IF(LEN(E31)&gt;3,(IF(VLOOKUP($C31,'Regional Crises'!$B$1:$R$66,9,FALSE)="x","x",IF(VLOOKUP($C31,'Regional Crises'!$B$1:$R$66,9,FALSE)&gt;G$3,10,IF(VLOOKUP($C31,'Regional Crises'!$B$1:$R$66,9,FALSE)&lt;G$4,0,(G$3-VLOOKUP($C31,'Regional Crises'!$B$1:$R$66,9,FALSE))/(G$3-G$4)*10)))),IF(VLOOKUP($E31,'Country Indicator Data'!$B$4:$N$300,5,FALSE)="x","x",IF(VLOOKUP($E31,'Country Indicator Data'!$B$4:$N$300,5,FALSE)&gt;G$3,10,IF(VLOOKUP($E31,'Country Indicator Data'!$B$4:$N$300,5,FALSE)&lt;G$4,0,(G$3-VLOOKUP($E31,'Country Indicator Data'!$B$4:$N$300,5,FALSE))/(G$3-G$4)*10))))</f>
        <v>5.6</v>
      </c>
      <c r="H31" s="224">
        <f t="shared" si="0"/>
        <v>5.3469030833333333</v>
      </c>
      <c r="I31" s="224">
        <f>IF(LEN(E31)&gt;3,(IF(VLOOKUP($C31,'Regional Crises'!$B$1:$R$66,6,FALSE)="x","x",IF(VLOOKUP($C31,'Regional Crises'!$B$1:$R$66,6,FALSE)&gt;I$3,10,IF(VLOOKUP($C31,'Regional Crises'!$B$1:$R$66,6,FALSE)&lt;I$4,0,10-(I$3-VLOOKUP($C31,'Regional Crises'!$B$1:$R$66,6,FALSE))/(I$3-I$4)*10)))),IF(VLOOKUP($E31,'Country Indicator Data'!$B$4:$N$300,2,FALSE)="x","x",IF(VLOOKUP($E31,'Country Indicator Data'!$B$4:$N$300,2,FALSE)&gt;I$3,10,IF(VLOOKUP($E31,'Country Indicator Data'!$B$4:$N$300,2,FALSE)&lt;I$4,0,10-(I$3-VLOOKUP($E31,'Country Indicator Data'!$B$4:$N$300,2,FALSE))/(I$3-I$4)*10))))</f>
        <v>4.0319995800000008</v>
      </c>
      <c r="J31" s="224">
        <f>IF(LEN(E31)&gt;3,(IF(VLOOKUP($C31,'Regional Crises'!$B$1:$R$66,8,FALSE)="x","x",IF(VLOOKUP($C31,'Regional Crises'!$B$1:$R$66,8,FALSE)&gt;J$3,10,IF(VLOOKUP($C31,'Regional Crises'!$B$1:$R$66,8,FALSE)&lt;J$4,0,10-(J$3-VLOOKUP($C31,'Regional Crises'!$B$1:$R$66,8,FALSE))/(J$3-J$4)*10)))),IF(VLOOKUP($E31,'Country Indicator Data'!$B$4:$N$300,4,FALSE)="x","x",IF(VLOOKUP($E31,'Country Indicator Data'!$B$4:$N$300,4,FALSE)&gt;J$3,10,IF(VLOOKUP($E31,'Country Indicator Data'!$B$4:$N$300,4,FALSE)&lt;J$4,0,10-(J$3-VLOOKUP($E31,'Country Indicator Data'!$B$4:$N$300,4,FALSE))/(J$3-J$4)*10))))</f>
        <v>4.666666666666667</v>
      </c>
      <c r="K31" s="224">
        <f t="shared" si="1"/>
        <v>4.3493331233333343</v>
      </c>
      <c r="L31" s="224">
        <f>IF(LEN(E31)&gt;3,(IF(VLOOKUP($C31,'Regional Crises'!$B$1:$R$66,10,FALSE)="x","x",IF(VLOOKUP($C31,'Regional Crises'!$B$1:$R$66,10,FALSE)&gt;L$3,10,IF(VLOOKUP($C31,'Regional Crises'!$B$1:$R$66,10,FALSE)&lt;L$4,0,10-(L$3-VLOOKUP($C31,'Regional Crises'!$B$1:$R$66,10,FALSE))/(L$3-L$4)*10)))),IF(VLOOKUP($E31,'Country Indicator Data'!$B$4:$N$300,6,FALSE)="x","x",IF(VLOOKUP($E31,'Country Indicator Data'!$B$4:$N$300,6,FALSE)&gt;L$3,10,IF(VLOOKUP($E31,'Country Indicator Data'!$B$4:$N$300,6,FALSE)&lt;L$4,0,10-(L$3-VLOOKUP($E31,'Country Indicator Data'!$B$4:$N$300,6,FALSE))/(L$3-L$4)*10))))</f>
        <v>5.9066666666666663</v>
      </c>
      <c r="M31" s="224">
        <f>IF(LEN(E31)&gt;3,(IF(VLOOKUP($C31,'Regional Crises'!$B$1:$R$66,11,FALSE)="x","x",IF(VLOOKUP($C31,'Regional Crises'!$B$1:$R$66,11,FALSE)&gt;M$3,10,IF(VLOOKUP($C31,'Regional Crises'!$B$1:$R$66,11,FALSE)&lt;M$4,0,10-(M$3-VLOOKUP($C31,'Regional Crises'!$B$1:$R$66,11,FALSE))/(M$3-M$4)*10)))),IF(VLOOKUP($E31,'Country Indicator Data'!$B$4:$N$300,7,FALSE)="x","x",IF(VLOOKUP($E31,'Country Indicator Data'!$B$4:$N$300,7,FALSE)&gt;M$3,10,IF(VLOOKUP($E31,'Country Indicator Data'!$B$4:$N$300,7,FALSE)&lt;M$4,0,10-(M$3-VLOOKUP($E31,'Country Indicator Data'!$B$4:$N$300,7,FALSE))/(M$3-M$4)*10))))</f>
        <v>0.65000000000000036</v>
      </c>
      <c r="N31" s="224">
        <f t="shared" si="2"/>
        <v>3.2783333333333333</v>
      </c>
      <c r="O31" s="224">
        <f t="shared" si="3"/>
        <v>4.3248565133333337</v>
      </c>
      <c r="P31" s="224">
        <f>IF(LEN(E31)&gt;3,(IF(VLOOKUP($C31,'Regional Crises'!$B$1:$R$69,12,FALSE)="x","x",IF(VLOOKUP($C31,'Regional Crises'!$B$1:$R$69,12,FALSE)&gt;P$3,10,IF(VLOOKUP($C31,'Regional Crises'!$B$1:$R$69,12,FALSE)&lt;P$4,0,(P$3-VLOOKUP($C31,'Regional Crises'!$B$1:$R$69,12,FALSE))/(P$3-P$4)*10)))),IF(VLOOKUP($E31,'Country Indicator Data'!$B$4:$I$300,8,FALSE)="x","x",IF(VLOOKUP($E31,'Country Indicator Data'!$B$4:$I$300,8,FALSE)&gt;P$3,10,IF(VLOOKUP($E31,'Country Indicator Data'!$B$4:$I$300,8,FALSE)&lt;P$4,0,10-(P$3-VLOOKUP($E31,'Country Indicator Data'!$B$4:$I$300,8,FALSE))/(P$3-P$4)*10))))</f>
        <v>5.1325000000000003</v>
      </c>
      <c r="Q31" s="224">
        <f>IF(LEN(E31)&gt;3,((IF(VLOOKUP($C31,'Regional Crises'!$B$1:$R$66,13,FALSE)="x","x",IF(VLOOKUP($C31,'Regional Crises'!$B$1:$R$66,13,FALSE)&gt;Q$3,10,IF(VLOOKUP($C31,'Regional Crises'!$B$1:$R$66,13,FALSE)&lt;Q$4,0,10-(LOG(Q$3)-LOG(VLOOKUP($C31,'Regional Crises'!$B$1:$R$66,13,FALSE)))/(LOG(Q$3)-LOG(Q$4))*10))))),(IF(VLOOKUP($E31,'Country Indicator Data'!$B$4:$N$300,9,FALSE)="x","x",IF(VLOOKUP($E31,'Country Indicator Data'!$B$4:$N$300,9,FALSE)&gt;Q$3,10,IF(VLOOKUP($E31,'Country Indicator Data'!$B$4:$N$300,9,FALSE)&lt;Q$4,0,10-(LOG(Q$3)-LOG(VLOOKUP($E31,'Country Indicator Data'!$B$4:$N$300,9,FALSE)))/(LOG(Q$3)-LOG(Q$4))*10)))))</f>
        <v>8.7354632623690645</v>
      </c>
      <c r="R31" s="224">
        <f t="shared" si="4"/>
        <v>6.9339816311845324</v>
      </c>
      <c r="S31" s="224">
        <f>IF(LEN(E31)&gt;3,((IF(VLOOKUP($C31,'Regional Crises'!$B$1:$R$66,17,FALSE)="x","x",IF(VLOOKUP($C31,'Regional Crises'!$B$1:$R$66,17,FALSE)&gt;S$3,0,IF(VLOOKUP($C31,'Regional Crises'!$B$1:$R$66,17,FALSE)&lt;S$4,10,(S$3-VLOOKUP($C31,'Regional Crises'!$B$1:$R$66,17,FALSE))/(S$3-S$4)*10))))),(IF(VLOOKUP($E31,'Country Indicator Data'!$B$4:$N$300,13,FALSE)="x","x",IF(VLOOKUP($E31,'Country Indicator Data'!$B$4:$N$300,13,FALSE)&gt;S$3,0,IF(VLOOKUP($E31,'Country Indicator Data'!$B$4:$N$300,13,FALSE)&lt;S$4,10,(S$3-VLOOKUP($E31,'Country Indicator Data'!$B$4:$N$300,13,FALSE))/(S$3-S$4)*10)))))</f>
        <v>6.6000000000000005</v>
      </c>
      <c r="T31" s="224">
        <f>IF(LEN(E31)&gt;3,((IF(VLOOKUP($C31,'Regional Crises'!$B$1:$R$66,14,FALSE)="x","x",IF(VLOOKUP($C31,'Regional Crises'!$B$1:$R$66,14,FALSE)&gt;T$3,0,IF(VLOOKUP($C31,'Regional Crises'!$B$1:$R$66,14,FALSE)&lt;T$4,10,(T$3-VLOOKUP($C31,'Regional Crises'!$B$1:$R$66,14,FALSE))/(T$3-T$4)*10))))),(IF(VLOOKUP($E31,'Country Indicator Data'!$B$4:$N$300,10,FALSE)="x","x",IF(VLOOKUP($E31,'Country Indicator Data'!$B$4:$N$300,10,FALSE)&gt;T$3,0,IF(VLOOKUP($E31,'Country Indicator Data'!$B$4:$N$300,10,FALSE)&lt;T$4,10,(T$3-VLOOKUP($E31,'Country Indicator Data'!$B$4:$N$300,10,FALSE))/(T$3-T$4)*10)))))</f>
        <v>6.3935544000000002</v>
      </c>
      <c r="U31" s="224">
        <f>IF(LEN(E31)&gt;3,((IF(VLOOKUP($C31,'Regional Crises'!$B$1:$R$66,15,FALSE)="x","x",IF(VLOOKUP($C31,'Regional Crises'!$B$1:$R$66,15,FALSE)&gt;U$3,0,IF(VLOOKUP($C31,'Regional Crises'!$B$1:$R$66,15,FALSE)&lt;U$4,10,(U$3-VLOOKUP($C31,'Regional Crises'!$B$1:$R$66,15,FALSE))/(U$3-U$4)*10))))),(IF(VLOOKUP($E31,'Country Indicator Data'!$B$4:$N$300,11,FALSE)="x","x",IF(VLOOKUP($E31,'Country Indicator Data'!$B$4:$N$300,11,FALSE)&gt;U$3,0,IF(VLOOKUP($E31,'Country Indicator Data'!$B$4:$N$300,11,FALSE)&lt;U$4,10,(U$3-VLOOKUP($E31,'Country Indicator Data'!$B$4:$N$300,11,FALSE))/(U$3-U$4)*10)))))</f>
        <v>6.25</v>
      </c>
      <c r="V31" s="224">
        <f>IF(LEN(E31)&gt;3,((IF(VLOOKUP($C31,'Regional Crises'!$B$1:$R$66,16,FALSE)="x","x",IF(VLOOKUP($C31,'Regional Crises'!$B$1:$R$66,16,FALSE)&gt;V$3,0,IF(VLOOKUP($C31,'Regional Crises'!$B$1:$R$66,16,FALSE)&lt;V$4,10,(V$3-VLOOKUP($C31,'Regional Crises'!$B$1:$R$66,16,FALSE))/(V$3-V$4)*10))))),(IF(VLOOKUP($E31,'Country Indicator Data'!$B$4:$N$300,12,FALSE)="x","x",IF(VLOOKUP($E31,'Country Indicator Data'!$B$4:$N$300,12,FALSE)&gt;V$3,0,IF(VLOOKUP($E31,'Country Indicator Data'!$B$4:$N$300,12,FALSE)&lt;V$4,10,(V$3-VLOOKUP($E31,'Country Indicator Data'!$B$4:$N$300,12,FALSE))/(V$3-V$4)*10)))))</f>
        <v>6.8999999999999995</v>
      </c>
      <c r="W31" s="224">
        <f t="shared" si="5"/>
        <v>6.5358885999999998</v>
      </c>
      <c r="X31" s="224">
        <f t="shared" si="6"/>
        <v>5.9315755815059559</v>
      </c>
      <c r="Y31" s="150">
        <f>IF('Core Indicators'!FC28="x","x",IF('Core Indicators'!FC28&gt;=5,10,IF('Core Indicators'!FC28&gt;=4,8,IF('Core Indicators'!FC28&gt;=3,6,IF('Core Indicators'!FC28&gt;=2,4,IF('Core Indicators'!FC28&gt;=1,2,0))))))</f>
        <v>2</v>
      </c>
      <c r="Z31" s="224">
        <f t="shared" si="7"/>
        <v>2</v>
      </c>
      <c r="AA31" s="150">
        <f>'Crisis Indicator Data'!Y28</f>
        <v>2</v>
      </c>
      <c r="AB31" s="150">
        <f>'Crisis Indicator Data'!Z28</f>
        <v>1</v>
      </c>
      <c r="AC31" s="150">
        <f>'Crisis Indicator Data'!AA28</f>
        <v>1</v>
      </c>
      <c r="AD31" s="150">
        <f>'Crisis Indicator Data'!AB28</f>
        <v>0</v>
      </c>
      <c r="AE31" s="150">
        <f t="shared" si="8"/>
        <v>4</v>
      </c>
      <c r="AF31" s="150">
        <f>'Crisis Indicator Data'!AC28</f>
        <v>0</v>
      </c>
      <c r="AG31" s="150">
        <f>'Crisis Indicator Data'!AD28</f>
        <v>2</v>
      </c>
      <c r="AH31" s="150">
        <f t="shared" si="9"/>
        <v>4</v>
      </c>
      <c r="AI31" s="150">
        <f>'Crisis Indicator Data'!AE28</f>
        <v>0</v>
      </c>
      <c r="AJ31" s="150">
        <f>'Crisis Indicator Data'!AF28</f>
        <v>1</v>
      </c>
      <c r="AK31" s="150">
        <f>'Crisis Indicator Data'!AG28</f>
        <v>3</v>
      </c>
      <c r="AL31" s="150">
        <f t="shared" si="10"/>
        <v>6</v>
      </c>
      <c r="AM31" s="224">
        <f t="shared" si="11"/>
        <v>5</v>
      </c>
      <c r="AN31" s="224">
        <f t="shared" si="12"/>
        <v>3.5</v>
      </c>
    </row>
    <row r="32" spans="1:40" ht="13.5" customHeight="1">
      <c r="A32" s="141" t="str">
        <f>'Crisis Indicator Data'!A29</f>
        <v>Multiple crises in Algeria</v>
      </c>
      <c r="B32" s="142" t="str">
        <f>'Crisis Indicator Data'!B29</f>
        <v>International Displacement</v>
      </c>
      <c r="C32" s="142" t="str">
        <f>'Crisis Indicator Data'!C29</f>
        <v>DZA004</v>
      </c>
      <c r="D32" s="142" t="str">
        <f>'Crisis Indicator Data'!D29</f>
        <v>Algeria</v>
      </c>
      <c r="E32" s="143" t="str">
        <f>'Crisis Indicator Data'!E29</f>
        <v>DZA</v>
      </c>
      <c r="F32" s="224">
        <f>IF(LEN(E32)&gt;3,(IF(VLOOKUP($C32,'Regional Crises'!$B$1:$R$66,7,FALSE)="x","x",IF(VLOOKUP($C32,'Regional Crises'!$B$1:$R$66,7,FALSE)&gt;$F$3,10,IF(VLOOKUP($C32,'Regional Crises'!$B$1:$R$66,7,FALSE)&lt;F$4,0,($F$3-VLOOKUP($C32,'Regional Crises'!$B$1:$R$66,7,FALSE))/($F$3-$F$4)*10)))),IF(VLOOKUP($E32,'Country Indicator Data'!$B$4:$N$300,3,FALSE)="x","x",IF(VLOOKUP($E32,'Country Indicator Data'!$B$4:$N$300,3,FALSE)&gt;$F$3,10,IF(VLOOKUP($E32,'Country Indicator Data'!$B$4:$N$300,3,FALSE)&lt;$F$4,0,($F$3-VLOOKUP($E32,'Country Indicator Data'!$B$4:$N$300,3,FALSE))/($F$3-$F$4)*10))))</f>
        <v>5.093806166666667</v>
      </c>
      <c r="G32" s="224">
        <f>IF(LEN(E32)&gt;3,(IF(VLOOKUP($C32,'Regional Crises'!$B$1:$R$66,9,FALSE)="x","x",IF(VLOOKUP($C32,'Regional Crises'!$B$1:$R$66,9,FALSE)&gt;G$3,10,IF(VLOOKUP($C32,'Regional Crises'!$B$1:$R$66,9,FALSE)&lt;G$4,0,(G$3-VLOOKUP($C32,'Regional Crises'!$B$1:$R$66,9,FALSE))/(G$3-G$4)*10)))),IF(VLOOKUP($E32,'Country Indicator Data'!$B$4:$N$300,5,FALSE)="x","x",IF(VLOOKUP($E32,'Country Indicator Data'!$B$4:$N$300,5,FALSE)&gt;G$3,10,IF(VLOOKUP($E32,'Country Indicator Data'!$B$4:$N$300,5,FALSE)&lt;G$4,0,(G$3-VLOOKUP($E32,'Country Indicator Data'!$B$4:$N$300,5,FALSE))/(G$3-G$4)*10))))</f>
        <v>5.6</v>
      </c>
      <c r="H32" s="224">
        <f t="shared" si="0"/>
        <v>5.3469030833333333</v>
      </c>
      <c r="I32" s="224">
        <f>IF(LEN(E32)&gt;3,(IF(VLOOKUP($C32,'Regional Crises'!$B$1:$R$66,6,FALSE)="x","x",IF(VLOOKUP($C32,'Regional Crises'!$B$1:$R$66,6,FALSE)&gt;I$3,10,IF(VLOOKUP($C32,'Regional Crises'!$B$1:$R$66,6,FALSE)&lt;I$4,0,10-(I$3-VLOOKUP($C32,'Regional Crises'!$B$1:$R$66,6,FALSE))/(I$3-I$4)*10)))),IF(VLOOKUP($E32,'Country Indicator Data'!$B$4:$N$300,2,FALSE)="x","x",IF(VLOOKUP($E32,'Country Indicator Data'!$B$4:$N$300,2,FALSE)&gt;I$3,10,IF(VLOOKUP($E32,'Country Indicator Data'!$B$4:$N$300,2,FALSE)&lt;I$4,0,10-(I$3-VLOOKUP($E32,'Country Indicator Data'!$B$4:$N$300,2,FALSE))/(I$3-I$4)*10))))</f>
        <v>4.0319995800000008</v>
      </c>
      <c r="J32" s="224">
        <f>IF(LEN(E32)&gt;3,(IF(VLOOKUP($C32,'Regional Crises'!$B$1:$R$66,8,FALSE)="x","x",IF(VLOOKUP($C32,'Regional Crises'!$B$1:$R$66,8,FALSE)&gt;J$3,10,IF(VLOOKUP($C32,'Regional Crises'!$B$1:$R$66,8,FALSE)&lt;J$4,0,10-(J$3-VLOOKUP($C32,'Regional Crises'!$B$1:$R$66,8,FALSE))/(J$3-J$4)*10)))),IF(VLOOKUP($E32,'Country Indicator Data'!$B$4:$N$300,4,FALSE)="x","x",IF(VLOOKUP($E32,'Country Indicator Data'!$B$4:$N$300,4,FALSE)&gt;J$3,10,IF(VLOOKUP($E32,'Country Indicator Data'!$B$4:$N$300,4,FALSE)&lt;J$4,0,10-(J$3-VLOOKUP($E32,'Country Indicator Data'!$B$4:$N$300,4,FALSE))/(J$3-J$4)*10))))</f>
        <v>4.666666666666667</v>
      </c>
      <c r="K32" s="224">
        <f t="shared" si="1"/>
        <v>4.3493331233333343</v>
      </c>
      <c r="L32" s="224">
        <f>IF(LEN(E32)&gt;3,(IF(VLOOKUP($C32,'Regional Crises'!$B$1:$R$66,10,FALSE)="x","x",IF(VLOOKUP($C32,'Regional Crises'!$B$1:$R$66,10,FALSE)&gt;L$3,10,IF(VLOOKUP($C32,'Regional Crises'!$B$1:$R$66,10,FALSE)&lt;L$4,0,10-(L$3-VLOOKUP($C32,'Regional Crises'!$B$1:$R$66,10,FALSE))/(L$3-L$4)*10)))),IF(VLOOKUP($E32,'Country Indicator Data'!$B$4:$N$300,6,FALSE)="x","x",IF(VLOOKUP($E32,'Country Indicator Data'!$B$4:$N$300,6,FALSE)&gt;L$3,10,IF(VLOOKUP($E32,'Country Indicator Data'!$B$4:$N$300,6,FALSE)&lt;L$4,0,10-(L$3-VLOOKUP($E32,'Country Indicator Data'!$B$4:$N$300,6,FALSE))/(L$3-L$4)*10))))</f>
        <v>5.9066666666666663</v>
      </c>
      <c r="M32" s="224">
        <f>IF(LEN(E32)&gt;3,(IF(VLOOKUP($C32,'Regional Crises'!$B$1:$R$66,11,FALSE)="x","x",IF(VLOOKUP($C32,'Regional Crises'!$B$1:$R$66,11,FALSE)&gt;M$3,10,IF(VLOOKUP($C32,'Regional Crises'!$B$1:$R$66,11,FALSE)&lt;M$4,0,10-(M$3-VLOOKUP($C32,'Regional Crises'!$B$1:$R$66,11,FALSE))/(M$3-M$4)*10)))),IF(VLOOKUP($E32,'Country Indicator Data'!$B$4:$N$300,7,FALSE)="x","x",IF(VLOOKUP($E32,'Country Indicator Data'!$B$4:$N$300,7,FALSE)&gt;M$3,10,IF(VLOOKUP($E32,'Country Indicator Data'!$B$4:$N$300,7,FALSE)&lt;M$4,0,10-(M$3-VLOOKUP($E32,'Country Indicator Data'!$B$4:$N$300,7,FALSE))/(M$3-M$4)*10))))</f>
        <v>0.65000000000000036</v>
      </c>
      <c r="N32" s="224">
        <f t="shared" si="2"/>
        <v>3.2783333333333333</v>
      </c>
      <c r="O32" s="224">
        <f t="shared" si="3"/>
        <v>4.3248565133333337</v>
      </c>
      <c r="P32" s="224">
        <f>IF(LEN(E32)&gt;3,(IF(VLOOKUP($C32,'Regional Crises'!$B$1:$R$69,12,FALSE)="x","x",IF(VLOOKUP($C32,'Regional Crises'!$B$1:$R$69,12,FALSE)&gt;P$3,10,IF(VLOOKUP($C32,'Regional Crises'!$B$1:$R$69,12,FALSE)&lt;P$4,0,(P$3-VLOOKUP($C32,'Regional Crises'!$B$1:$R$69,12,FALSE))/(P$3-P$4)*10)))),IF(VLOOKUP($E32,'Country Indicator Data'!$B$4:$I$300,8,FALSE)="x","x",IF(VLOOKUP($E32,'Country Indicator Data'!$B$4:$I$300,8,FALSE)&gt;P$3,10,IF(VLOOKUP($E32,'Country Indicator Data'!$B$4:$I$300,8,FALSE)&lt;P$4,0,10-(P$3-VLOOKUP($E32,'Country Indicator Data'!$B$4:$I$300,8,FALSE))/(P$3-P$4)*10))))</f>
        <v>5.1325000000000003</v>
      </c>
      <c r="Q32" s="224">
        <f>IF(LEN(E32)&gt;3,((IF(VLOOKUP($C32,'Regional Crises'!$B$1:$R$66,13,FALSE)="x","x",IF(VLOOKUP($C32,'Regional Crises'!$B$1:$R$66,13,FALSE)&gt;Q$3,10,IF(VLOOKUP($C32,'Regional Crises'!$B$1:$R$66,13,FALSE)&lt;Q$4,0,10-(LOG(Q$3)-LOG(VLOOKUP($C32,'Regional Crises'!$B$1:$R$66,13,FALSE)))/(LOG(Q$3)-LOG(Q$4))*10))))),(IF(VLOOKUP($E32,'Country Indicator Data'!$B$4:$N$300,9,FALSE)="x","x",IF(VLOOKUP($E32,'Country Indicator Data'!$B$4:$N$300,9,FALSE)&gt;Q$3,10,IF(VLOOKUP($E32,'Country Indicator Data'!$B$4:$N$300,9,FALSE)&lt;Q$4,0,10-(LOG(Q$3)-LOG(VLOOKUP($E32,'Country Indicator Data'!$B$4:$N$300,9,FALSE)))/(LOG(Q$3)-LOG(Q$4))*10)))))</f>
        <v>8.7354632623690645</v>
      </c>
      <c r="R32" s="224">
        <f t="shared" si="4"/>
        <v>6.9339816311845324</v>
      </c>
      <c r="S32" s="224">
        <f>IF(LEN(E32)&gt;3,((IF(VLOOKUP($C32,'Regional Crises'!$B$1:$R$66,17,FALSE)="x","x",IF(VLOOKUP($C32,'Regional Crises'!$B$1:$R$66,17,FALSE)&gt;S$3,0,IF(VLOOKUP($C32,'Regional Crises'!$B$1:$R$66,17,FALSE)&lt;S$4,10,(S$3-VLOOKUP($C32,'Regional Crises'!$B$1:$R$66,17,FALSE))/(S$3-S$4)*10))))),(IF(VLOOKUP($E32,'Country Indicator Data'!$B$4:$N$300,13,FALSE)="x","x",IF(VLOOKUP($E32,'Country Indicator Data'!$B$4:$N$300,13,FALSE)&gt;S$3,0,IF(VLOOKUP($E32,'Country Indicator Data'!$B$4:$N$300,13,FALSE)&lt;S$4,10,(S$3-VLOOKUP($E32,'Country Indicator Data'!$B$4:$N$300,13,FALSE))/(S$3-S$4)*10)))))</f>
        <v>6.6000000000000005</v>
      </c>
      <c r="T32" s="224">
        <f>IF(LEN(E32)&gt;3,((IF(VLOOKUP($C32,'Regional Crises'!$B$1:$R$66,14,FALSE)="x","x",IF(VLOOKUP($C32,'Regional Crises'!$B$1:$R$66,14,FALSE)&gt;T$3,0,IF(VLOOKUP($C32,'Regional Crises'!$B$1:$R$66,14,FALSE)&lt;T$4,10,(T$3-VLOOKUP($C32,'Regional Crises'!$B$1:$R$66,14,FALSE))/(T$3-T$4)*10))))),(IF(VLOOKUP($E32,'Country Indicator Data'!$B$4:$N$300,10,FALSE)="x","x",IF(VLOOKUP($E32,'Country Indicator Data'!$B$4:$N$300,10,FALSE)&gt;T$3,0,IF(VLOOKUP($E32,'Country Indicator Data'!$B$4:$N$300,10,FALSE)&lt;T$4,10,(T$3-VLOOKUP($E32,'Country Indicator Data'!$B$4:$N$300,10,FALSE))/(T$3-T$4)*10)))))</f>
        <v>6.3935544000000002</v>
      </c>
      <c r="U32" s="224">
        <f>IF(LEN(E32)&gt;3,((IF(VLOOKUP($C32,'Regional Crises'!$B$1:$R$66,15,FALSE)="x","x",IF(VLOOKUP($C32,'Regional Crises'!$B$1:$R$66,15,FALSE)&gt;U$3,0,IF(VLOOKUP($C32,'Regional Crises'!$B$1:$R$66,15,FALSE)&lt;U$4,10,(U$3-VLOOKUP($C32,'Regional Crises'!$B$1:$R$66,15,FALSE))/(U$3-U$4)*10))))),(IF(VLOOKUP($E32,'Country Indicator Data'!$B$4:$N$300,11,FALSE)="x","x",IF(VLOOKUP($E32,'Country Indicator Data'!$B$4:$N$300,11,FALSE)&gt;U$3,0,IF(VLOOKUP($E32,'Country Indicator Data'!$B$4:$N$300,11,FALSE)&lt;U$4,10,(U$3-VLOOKUP($E32,'Country Indicator Data'!$B$4:$N$300,11,FALSE))/(U$3-U$4)*10)))))</f>
        <v>6.25</v>
      </c>
      <c r="V32" s="224">
        <f>IF(LEN(E32)&gt;3,((IF(VLOOKUP($C32,'Regional Crises'!$B$1:$R$66,16,FALSE)="x","x",IF(VLOOKUP($C32,'Regional Crises'!$B$1:$R$66,16,FALSE)&gt;V$3,0,IF(VLOOKUP($C32,'Regional Crises'!$B$1:$R$66,16,FALSE)&lt;V$4,10,(V$3-VLOOKUP($C32,'Regional Crises'!$B$1:$R$66,16,FALSE))/(V$3-V$4)*10))))),(IF(VLOOKUP($E32,'Country Indicator Data'!$B$4:$N$300,12,FALSE)="x","x",IF(VLOOKUP($E32,'Country Indicator Data'!$B$4:$N$300,12,FALSE)&gt;V$3,0,IF(VLOOKUP($E32,'Country Indicator Data'!$B$4:$N$300,12,FALSE)&lt;V$4,10,(V$3-VLOOKUP($E32,'Country Indicator Data'!$B$4:$N$300,12,FALSE))/(V$3-V$4)*10)))))</f>
        <v>6.8999999999999995</v>
      </c>
      <c r="W32" s="224">
        <f t="shared" si="5"/>
        <v>6.5358885999999998</v>
      </c>
      <c r="X32" s="224">
        <f t="shared" si="6"/>
        <v>5.9315755815059559</v>
      </c>
      <c r="Y32" s="150">
        <f>IF('Core Indicators'!FC29="x","x",IF('Core Indicators'!FC29&gt;=5,10,IF('Core Indicators'!FC29&gt;=4,8,IF('Core Indicators'!FC29&gt;=3,6,IF('Core Indicators'!FC29&gt;=2,4,IF('Core Indicators'!FC29&gt;=1,2,0))))))</f>
        <v>2</v>
      </c>
      <c r="Z32" s="224">
        <f t="shared" si="7"/>
        <v>2</v>
      </c>
      <c r="AA32" s="150">
        <f>'Crisis Indicator Data'!Y29</f>
        <v>2</v>
      </c>
      <c r="AB32" s="150">
        <f>'Crisis Indicator Data'!Z29</f>
        <v>1</v>
      </c>
      <c r="AC32" s="150">
        <f>'Crisis Indicator Data'!AA29</f>
        <v>1</v>
      </c>
      <c r="AD32" s="150">
        <f>'Crisis Indicator Data'!AB29</f>
        <v>0</v>
      </c>
      <c r="AE32" s="150">
        <f t="shared" si="8"/>
        <v>4</v>
      </c>
      <c r="AF32" s="150">
        <f>'Crisis Indicator Data'!AC29</f>
        <v>1</v>
      </c>
      <c r="AG32" s="150">
        <f>'Crisis Indicator Data'!AD29</f>
        <v>2</v>
      </c>
      <c r="AH32" s="150">
        <f t="shared" si="9"/>
        <v>6</v>
      </c>
      <c r="AI32" s="150">
        <f>'Crisis Indicator Data'!AE29</f>
        <v>0</v>
      </c>
      <c r="AJ32" s="150">
        <f>'Crisis Indicator Data'!AF29</f>
        <v>1</v>
      </c>
      <c r="AK32" s="150">
        <f>'Crisis Indicator Data'!AG29</f>
        <v>3</v>
      </c>
      <c r="AL32" s="150">
        <f t="shared" si="10"/>
        <v>6</v>
      </c>
      <c r="AM32" s="224">
        <f t="shared" si="11"/>
        <v>5</v>
      </c>
      <c r="AN32" s="224">
        <f t="shared" si="12"/>
        <v>3.5</v>
      </c>
    </row>
    <row r="33" spans="1:40" ht="13.5" customHeight="1">
      <c r="A33" s="141" t="str">
        <f>'Crisis Indicator Data'!A30</f>
        <v>Multiple crises in Ecuador</v>
      </c>
      <c r="B33" s="142" t="str">
        <f>'Crisis Indicator Data'!B30</f>
        <v>International Displacement,Conflict/ Violence,Floods</v>
      </c>
      <c r="C33" s="142" t="str">
        <f>'Crisis Indicator Data'!C30</f>
        <v>ECU001</v>
      </c>
      <c r="D33" s="142" t="str">
        <f>'Crisis Indicator Data'!D30</f>
        <v>Ecuador</v>
      </c>
      <c r="E33" s="143" t="str">
        <f>'Crisis Indicator Data'!E30</f>
        <v>ECU</v>
      </c>
      <c r="F33" s="224">
        <f>IF(LEN(E33)&gt;3,(IF(VLOOKUP($C33,'Regional Crises'!$B$1:$R$66,7,FALSE)="x","x",IF(VLOOKUP($C33,'Regional Crises'!$B$1:$R$66,7,FALSE)&gt;$F$3,10,IF(VLOOKUP($C33,'Regional Crises'!$B$1:$R$66,7,FALSE)&lt;F$4,0,($F$3-VLOOKUP($C33,'Regional Crises'!$B$1:$R$66,7,FALSE))/($F$3-$F$4)*10)))),IF(VLOOKUP($E33,'Country Indicator Data'!$B$4:$N$300,3,FALSE)="x","x",IF(VLOOKUP($E33,'Country Indicator Data'!$B$4:$N$300,3,FALSE)&gt;$F$3,10,IF(VLOOKUP($E33,'Country Indicator Data'!$B$4:$N$300,3,FALSE)&lt;$F$4,0,($F$3-VLOOKUP($E33,'Country Indicator Data'!$B$4:$N$300,3,FALSE))/($F$3-$F$4)*10))))</f>
        <v>1.7385132444444444</v>
      </c>
      <c r="G33" s="224">
        <f>IF(LEN(E33)&gt;3,(IF(VLOOKUP($C33,'Regional Crises'!$B$1:$R$66,9,FALSE)="x","x",IF(VLOOKUP($C33,'Regional Crises'!$B$1:$R$66,9,FALSE)&gt;G$3,10,IF(VLOOKUP($C33,'Regional Crises'!$B$1:$R$66,9,FALSE)&lt;G$4,0,(G$3-VLOOKUP($C33,'Regional Crises'!$B$1:$R$66,9,FALSE))/(G$3-G$4)*10)))),IF(VLOOKUP($E33,'Country Indicator Data'!$B$4:$N$300,5,FALSE)="x","x",IF(VLOOKUP($E33,'Country Indicator Data'!$B$4:$N$300,5,FALSE)&gt;G$3,10,IF(VLOOKUP($E33,'Country Indicator Data'!$B$4:$N$300,5,FALSE)&lt;G$4,0,(G$3-VLOOKUP($E33,'Country Indicator Data'!$B$4:$N$300,5,FALSE))/(G$3-G$4)*10))))</f>
        <v>3.75</v>
      </c>
      <c r="H33" s="224">
        <f t="shared" si="0"/>
        <v>2.7442566222222222</v>
      </c>
      <c r="I33" s="224">
        <f>IF(LEN(E33)&gt;3,(IF(VLOOKUP($C33,'Regional Crises'!$B$1:$R$66,6,FALSE)="x","x",IF(VLOOKUP($C33,'Regional Crises'!$B$1:$R$66,6,FALSE)&gt;I$3,10,IF(VLOOKUP($C33,'Regional Crises'!$B$1:$R$66,6,FALSE)&lt;I$4,0,10-(I$3-VLOOKUP($C33,'Regional Crises'!$B$1:$R$66,6,FALSE))/(I$3-I$4)*10)))),IF(VLOOKUP($E33,'Country Indicator Data'!$B$4:$N$300,2,FALSE)="x","x",IF(VLOOKUP($E33,'Country Indicator Data'!$B$4:$N$300,2,FALSE)&gt;I$3,10,IF(VLOOKUP($E33,'Country Indicator Data'!$B$4:$N$300,2,FALSE)&lt;I$4,0,10-(I$3-VLOOKUP($E33,'Country Indicator Data'!$B$4:$N$300,2,FALSE))/(I$3-I$4)*10))))</f>
        <v>3.2659999699999993</v>
      </c>
      <c r="J33" s="224">
        <f>IF(LEN(E33)&gt;3,(IF(VLOOKUP($C33,'Regional Crises'!$B$1:$R$66,8,FALSE)="x","x",IF(VLOOKUP($C33,'Regional Crises'!$B$1:$R$66,8,FALSE)&gt;J$3,10,IF(VLOOKUP($C33,'Regional Crises'!$B$1:$R$66,8,FALSE)&lt;J$4,0,10-(J$3-VLOOKUP($C33,'Regional Crises'!$B$1:$R$66,8,FALSE))/(J$3-J$4)*10)))),IF(VLOOKUP($E33,'Country Indicator Data'!$B$4:$N$300,4,FALSE)="x","x",IF(VLOOKUP($E33,'Country Indicator Data'!$B$4:$N$300,4,FALSE)&gt;J$3,10,IF(VLOOKUP($E33,'Country Indicator Data'!$B$4:$N$300,4,FALSE)&lt;J$4,0,10-(J$3-VLOOKUP($E33,'Country Indicator Data'!$B$4:$N$300,4,FALSE))/(J$3-J$4)*10))))</f>
        <v>3.1666666666666661</v>
      </c>
      <c r="K33" s="224">
        <f t="shared" si="1"/>
        <v>3.2163333183333327</v>
      </c>
      <c r="L33" s="224">
        <f>IF(LEN(E33)&gt;3,(IF(VLOOKUP($C33,'Regional Crises'!$B$1:$R$66,10,FALSE)="x","x",IF(VLOOKUP($C33,'Regional Crises'!$B$1:$R$66,10,FALSE)&gt;L$3,10,IF(VLOOKUP($C33,'Regional Crises'!$B$1:$R$66,10,FALSE)&lt;L$4,0,10-(L$3-VLOOKUP($C33,'Regional Crises'!$B$1:$R$66,10,FALSE))/(L$3-L$4)*10)))),IF(VLOOKUP($E33,'Country Indicator Data'!$B$4:$N$300,6,FALSE)="x","x",IF(VLOOKUP($E33,'Country Indicator Data'!$B$4:$N$300,6,FALSE)&gt;L$3,10,IF(VLOOKUP($E33,'Country Indicator Data'!$B$4:$N$300,6,FALSE)&lt;L$4,0,10-(L$3-VLOOKUP($E33,'Country Indicator Data'!$B$4:$N$300,6,FALSE))/(L$3-L$4)*10))))</f>
        <v>4.7733333333333325</v>
      </c>
      <c r="M33" s="224">
        <f>IF(LEN(E33)&gt;3,(IF(VLOOKUP($C33,'Regional Crises'!$B$1:$R$66,11,FALSE)="x","x",IF(VLOOKUP($C33,'Regional Crises'!$B$1:$R$66,11,FALSE)&gt;M$3,10,IF(VLOOKUP($C33,'Regional Crises'!$B$1:$R$66,11,FALSE)&lt;M$4,0,10-(M$3-VLOOKUP($C33,'Regional Crises'!$B$1:$R$66,11,FALSE))/(M$3-M$4)*10)))),IF(VLOOKUP($E33,'Country Indicator Data'!$B$4:$N$300,7,FALSE)="x","x",IF(VLOOKUP($E33,'Country Indicator Data'!$B$4:$N$300,7,FALSE)&gt;M$3,10,IF(VLOOKUP($E33,'Country Indicator Data'!$B$4:$N$300,7,FALSE)&lt;M$4,0,10-(M$3-VLOOKUP($E33,'Country Indicator Data'!$B$4:$N$300,7,FALSE))/(M$3-M$4)*10))))</f>
        <v>5.2249999999999996</v>
      </c>
      <c r="N33" s="224">
        <f t="shared" si="2"/>
        <v>4.9991666666666656</v>
      </c>
      <c r="O33" s="224">
        <f t="shared" si="3"/>
        <v>3.653252202407407</v>
      </c>
      <c r="P33" s="224">
        <f>IF(LEN(E33)&gt;3,(IF(VLOOKUP($C33,'Regional Crises'!$B$1:$R$69,12,FALSE)="x","x",IF(VLOOKUP($C33,'Regional Crises'!$B$1:$R$69,12,FALSE)&gt;P$3,10,IF(VLOOKUP($C33,'Regional Crises'!$B$1:$R$69,12,FALSE)&lt;P$4,0,(P$3-VLOOKUP($C33,'Regional Crises'!$B$1:$R$69,12,FALSE))/(P$3-P$4)*10)))),IF(VLOOKUP($E33,'Country Indicator Data'!$B$4:$I$300,8,FALSE)="x","x",IF(VLOOKUP($E33,'Country Indicator Data'!$B$4:$I$300,8,FALSE)&gt;P$3,10,IF(VLOOKUP($E33,'Country Indicator Data'!$B$4:$I$300,8,FALSE)&lt;P$4,0,10-(P$3-VLOOKUP($E33,'Country Indicator Data'!$B$4:$I$300,8,FALSE))/(P$3-P$4)*10))))</f>
        <v>6.3475000000000001</v>
      </c>
      <c r="Q33" s="224">
        <f>IF(LEN(E33)&gt;3,((IF(VLOOKUP($C33,'Regional Crises'!$B$1:$R$66,13,FALSE)="x","x",IF(VLOOKUP($C33,'Regional Crises'!$B$1:$R$66,13,FALSE)&gt;Q$3,10,IF(VLOOKUP($C33,'Regional Crises'!$B$1:$R$66,13,FALSE)&lt;Q$4,0,10-(LOG(Q$3)-LOG(VLOOKUP($C33,'Regional Crises'!$B$1:$R$66,13,FALSE)))/(LOG(Q$3)-LOG(Q$4))*10))))),(IF(VLOOKUP($E33,'Country Indicator Data'!$B$4:$N$300,9,FALSE)="x","x",IF(VLOOKUP($E33,'Country Indicator Data'!$B$4:$N$300,9,FALSE)&gt;Q$3,10,IF(VLOOKUP($E33,'Country Indicator Data'!$B$4:$N$300,9,FALSE)&lt;Q$4,0,10-(LOG(Q$3)-LOG(VLOOKUP($E33,'Country Indicator Data'!$B$4:$N$300,9,FALSE)))/(LOG(Q$3)-LOG(Q$4))*10)))))</f>
        <v>9.4898190550495247</v>
      </c>
      <c r="R33" s="224">
        <f t="shared" si="4"/>
        <v>7.9186595275247624</v>
      </c>
      <c r="S33" s="224">
        <f>IF(LEN(E33)&gt;3,((IF(VLOOKUP($C33,'Regional Crises'!$B$1:$R$66,17,FALSE)="x","x",IF(VLOOKUP($C33,'Regional Crises'!$B$1:$R$66,17,FALSE)&gt;S$3,0,IF(VLOOKUP($C33,'Regional Crises'!$B$1:$R$66,17,FALSE)&lt;S$4,10,(S$3-VLOOKUP($C33,'Regional Crises'!$B$1:$R$66,17,FALSE))/(S$3-S$4)*10))))),(IF(VLOOKUP($E33,'Country Indicator Data'!$B$4:$N$300,13,FALSE)="x","x",IF(VLOOKUP($E33,'Country Indicator Data'!$B$4:$N$300,13,FALSE)&gt;S$3,0,IF(VLOOKUP($E33,'Country Indicator Data'!$B$4:$N$300,13,FALSE)&lt;S$4,10,(S$3-VLOOKUP($E33,'Country Indicator Data'!$B$4:$N$300,13,FALSE))/(S$3-S$4)*10)))))</f>
        <v>6.7</v>
      </c>
      <c r="T33" s="224">
        <f>IF(LEN(E33)&gt;3,((IF(VLOOKUP($C33,'Regional Crises'!$B$1:$R$66,14,FALSE)="x","x",IF(VLOOKUP($C33,'Regional Crises'!$B$1:$R$66,14,FALSE)&gt;T$3,0,IF(VLOOKUP($C33,'Regional Crises'!$B$1:$R$66,14,FALSE)&lt;T$4,10,(T$3-VLOOKUP($C33,'Regional Crises'!$B$1:$R$66,14,FALSE))/(T$3-T$4)*10))))),(IF(VLOOKUP($E33,'Country Indicator Data'!$B$4:$N$300,10,FALSE)="x","x",IF(VLOOKUP($E33,'Country Indicator Data'!$B$4:$N$300,10,FALSE)&gt;T$3,0,IF(VLOOKUP($E33,'Country Indicator Data'!$B$4:$N$300,10,FALSE)&lt;T$4,10,(T$3-VLOOKUP($E33,'Country Indicator Data'!$B$4:$N$300,10,FALSE))/(T$3-T$4)*10)))))</f>
        <v>6.9300737999999997</v>
      </c>
      <c r="U33" s="224">
        <f>IF(LEN(E33)&gt;3,((IF(VLOOKUP($C33,'Regional Crises'!$B$1:$R$66,15,FALSE)="x","x",IF(VLOOKUP($C33,'Regional Crises'!$B$1:$R$66,15,FALSE)&gt;U$3,0,IF(VLOOKUP($C33,'Regional Crises'!$B$1:$R$66,15,FALSE)&lt;U$4,10,(U$3-VLOOKUP($C33,'Regional Crises'!$B$1:$R$66,15,FALSE))/(U$3-U$4)*10))))),(IF(VLOOKUP($E33,'Country Indicator Data'!$B$4:$N$300,11,FALSE)="x","x",IF(VLOOKUP($E33,'Country Indicator Data'!$B$4:$N$300,11,FALSE)&gt;U$3,0,IF(VLOOKUP($E33,'Country Indicator Data'!$B$4:$N$300,11,FALSE)&lt;U$4,10,(U$3-VLOOKUP($E33,'Country Indicator Data'!$B$4:$N$300,11,FALSE))/(U$3-U$4)*10)))))</f>
        <v>4.75</v>
      </c>
      <c r="V33" s="224">
        <f>IF(LEN(E33)&gt;3,((IF(VLOOKUP($C33,'Regional Crises'!$B$1:$R$66,16,FALSE)="x","x",IF(VLOOKUP($C33,'Regional Crises'!$B$1:$R$66,16,FALSE)&gt;V$3,0,IF(VLOOKUP($C33,'Regional Crises'!$B$1:$R$66,16,FALSE)&lt;V$4,10,(V$3-VLOOKUP($C33,'Regional Crises'!$B$1:$R$66,16,FALSE))/(V$3-V$4)*10))))),(IF(VLOOKUP($E33,'Country Indicator Data'!$B$4:$N$300,12,FALSE)="x","x",IF(VLOOKUP($E33,'Country Indicator Data'!$B$4:$N$300,12,FALSE)&gt;V$3,0,IF(VLOOKUP($E33,'Country Indicator Data'!$B$4:$N$300,12,FALSE)&lt;V$4,10,(V$3-VLOOKUP($E33,'Country Indicator Data'!$B$4:$N$300,12,FALSE))/(V$3-V$4)*10)))))</f>
        <v>3.5999999999999996</v>
      </c>
      <c r="W33" s="224">
        <f t="shared" si="5"/>
        <v>5.4950184499999999</v>
      </c>
      <c r="X33" s="224">
        <f t="shared" si="6"/>
        <v>5.6889767266440563</v>
      </c>
      <c r="Y33" s="150">
        <f>IF('Core Indicators'!FC30="x","x",IF('Core Indicators'!FC30&gt;=5,10,IF('Core Indicators'!FC30&gt;=4,8,IF('Core Indicators'!FC30&gt;=3,6,IF('Core Indicators'!FC30&gt;=2,4,IF('Core Indicators'!FC30&gt;=1,2,0))))))</f>
        <v>10</v>
      </c>
      <c r="Z33" s="224">
        <f t="shared" si="7"/>
        <v>10</v>
      </c>
      <c r="AA33" s="150">
        <f>'Crisis Indicator Data'!Y30</f>
        <v>0</v>
      </c>
      <c r="AB33" s="150">
        <f>'Crisis Indicator Data'!Z30</f>
        <v>1</v>
      </c>
      <c r="AC33" s="150">
        <f>'Crisis Indicator Data'!AA30</f>
        <v>0</v>
      </c>
      <c r="AD33" s="150">
        <f>'Crisis Indicator Data'!AB30</f>
        <v>0</v>
      </c>
      <c r="AE33" s="150">
        <f t="shared" si="8"/>
        <v>2</v>
      </c>
      <c r="AF33" s="150">
        <f>'Crisis Indicator Data'!AC30</f>
        <v>0</v>
      </c>
      <c r="AG33" s="150">
        <f>'Crisis Indicator Data'!AD30</f>
        <v>2</v>
      </c>
      <c r="AH33" s="150">
        <f t="shared" si="9"/>
        <v>4</v>
      </c>
      <c r="AI33" s="150">
        <f>'Crisis Indicator Data'!AE30</f>
        <v>0</v>
      </c>
      <c r="AJ33" s="150">
        <f>'Crisis Indicator Data'!AF30</f>
        <v>2</v>
      </c>
      <c r="AK33" s="150">
        <f>'Crisis Indicator Data'!AG30</f>
        <v>3</v>
      </c>
      <c r="AL33" s="150">
        <f t="shared" si="10"/>
        <v>8</v>
      </c>
      <c r="AM33" s="224">
        <f t="shared" si="11"/>
        <v>5</v>
      </c>
      <c r="AN33" s="224">
        <f t="shared" si="12"/>
        <v>7.5</v>
      </c>
    </row>
    <row r="34" spans="1:40" ht="13.5" customHeight="1">
      <c r="A34" s="141" t="str">
        <f>'Crisis Indicator Data'!A31</f>
        <v>Displacement from Venezuela to Ecuador</v>
      </c>
      <c r="B34" s="142" t="str">
        <f>'Crisis Indicator Data'!B31</f>
        <v>International Displacement</v>
      </c>
      <c r="C34" s="142" t="str">
        <f>'Crisis Indicator Data'!C31</f>
        <v>ECU002</v>
      </c>
      <c r="D34" s="142" t="str">
        <f>'Crisis Indicator Data'!D31</f>
        <v>Ecuador</v>
      </c>
      <c r="E34" s="143" t="str">
        <f>'Crisis Indicator Data'!E31</f>
        <v>ECU</v>
      </c>
      <c r="F34" s="224">
        <f>IF(LEN(E34)&gt;3,(IF(VLOOKUP($C34,'Regional Crises'!$B$1:$R$66,7,FALSE)="x","x",IF(VLOOKUP($C34,'Regional Crises'!$B$1:$R$66,7,FALSE)&gt;$F$3,10,IF(VLOOKUP($C34,'Regional Crises'!$B$1:$R$66,7,FALSE)&lt;F$4,0,($F$3-VLOOKUP($C34,'Regional Crises'!$B$1:$R$66,7,FALSE))/($F$3-$F$4)*10)))),IF(VLOOKUP($E34,'Country Indicator Data'!$B$4:$N$300,3,FALSE)="x","x",IF(VLOOKUP($E34,'Country Indicator Data'!$B$4:$N$300,3,FALSE)&gt;$F$3,10,IF(VLOOKUP($E34,'Country Indicator Data'!$B$4:$N$300,3,FALSE)&lt;$F$4,0,($F$3-VLOOKUP($E34,'Country Indicator Data'!$B$4:$N$300,3,FALSE))/($F$3-$F$4)*10))))</f>
        <v>1.7385132444444444</v>
      </c>
      <c r="G34" s="224">
        <f>IF(LEN(E34)&gt;3,(IF(VLOOKUP($C34,'Regional Crises'!$B$1:$R$66,9,FALSE)="x","x",IF(VLOOKUP($C34,'Regional Crises'!$B$1:$R$66,9,FALSE)&gt;G$3,10,IF(VLOOKUP($C34,'Regional Crises'!$B$1:$R$66,9,FALSE)&lt;G$4,0,(G$3-VLOOKUP($C34,'Regional Crises'!$B$1:$R$66,9,FALSE))/(G$3-G$4)*10)))),IF(VLOOKUP($E34,'Country Indicator Data'!$B$4:$N$300,5,FALSE)="x","x",IF(VLOOKUP($E34,'Country Indicator Data'!$B$4:$N$300,5,FALSE)&gt;G$3,10,IF(VLOOKUP($E34,'Country Indicator Data'!$B$4:$N$300,5,FALSE)&lt;G$4,0,(G$3-VLOOKUP($E34,'Country Indicator Data'!$B$4:$N$300,5,FALSE))/(G$3-G$4)*10))))</f>
        <v>3.75</v>
      </c>
      <c r="H34" s="224">
        <f t="shared" si="0"/>
        <v>2.7442566222222222</v>
      </c>
      <c r="I34" s="224">
        <f>IF(LEN(E34)&gt;3,(IF(VLOOKUP($C34,'Regional Crises'!$B$1:$R$66,6,FALSE)="x","x",IF(VLOOKUP($C34,'Regional Crises'!$B$1:$R$66,6,FALSE)&gt;I$3,10,IF(VLOOKUP($C34,'Regional Crises'!$B$1:$R$66,6,FALSE)&lt;I$4,0,10-(I$3-VLOOKUP($C34,'Regional Crises'!$B$1:$R$66,6,FALSE))/(I$3-I$4)*10)))),IF(VLOOKUP($E34,'Country Indicator Data'!$B$4:$N$300,2,FALSE)="x","x",IF(VLOOKUP($E34,'Country Indicator Data'!$B$4:$N$300,2,FALSE)&gt;I$3,10,IF(VLOOKUP($E34,'Country Indicator Data'!$B$4:$N$300,2,FALSE)&lt;I$4,0,10-(I$3-VLOOKUP($E34,'Country Indicator Data'!$B$4:$N$300,2,FALSE))/(I$3-I$4)*10))))</f>
        <v>3.2659999699999993</v>
      </c>
      <c r="J34" s="224">
        <f>IF(LEN(E34)&gt;3,(IF(VLOOKUP($C34,'Regional Crises'!$B$1:$R$66,8,FALSE)="x","x",IF(VLOOKUP($C34,'Regional Crises'!$B$1:$R$66,8,FALSE)&gt;J$3,10,IF(VLOOKUP($C34,'Regional Crises'!$B$1:$R$66,8,FALSE)&lt;J$4,0,10-(J$3-VLOOKUP($C34,'Regional Crises'!$B$1:$R$66,8,FALSE))/(J$3-J$4)*10)))),IF(VLOOKUP($E34,'Country Indicator Data'!$B$4:$N$300,4,FALSE)="x","x",IF(VLOOKUP($E34,'Country Indicator Data'!$B$4:$N$300,4,FALSE)&gt;J$3,10,IF(VLOOKUP($E34,'Country Indicator Data'!$B$4:$N$300,4,FALSE)&lt;J$4,0,10-(J$3-VLOOKUP($E34,'Country Indicator Data'!$B$4:$N$300,4,FALSE))/(J$3-J$4)*10))))</f>
        <v>3.1666666666666661</v>
      </c>
      <c r="K34" s="224">
        <f t="shared" si="1"/>
        <v>3.2163333183333327</v>
      </c>
      <c r="L34" s="224">
        <f>IF(LEN(E34)&gt;3,(IF(VLOOKUP($C34,'Regional Crises'!$B$1:$R$66,10,FALSE)="x","x",IF(VLOOKUP($C34,'Regional Crises'!$B$1:$R$66,10,FALSE)&gt;L$3,10,IF(VLOOKUP($C34,'Regional Crises'!$B$1:$R$66,10,FALSE)&lt;L$4,0,10-(L$3-VLOOKUP($C34,'Regional Crises'!$B$1:$R$66,10,FALSE))/(L$3-L$4)*10)))),IF(VLOOKUP($E34,'Country Indicator Data'!$B$4:$N$300,6,FALSE)="x","x",IF(VLOOKUP($E34,'Country Indicator Data'!$B$4:$N$300,6,FALSE)&gt;L$3,10,IF(VLOOKUP($E34,'Country Indicator Data'!$B$4:$N$300,6,FALSE)&lt;L$4,0,10-(L$3-VLOOKUP($E34,'Country Indicator Data'!$B$4:$N$300,6,FALSE))/(L$3-L$4)*10))))</f>
        <v>4.7733333333333325</v>
      </c>
      <c r="M34" s="224">
        <f>IF(LEN(E34)&gt;3,(IF(VLOOKUP($C34,'Regional Crises'!$B$1:$R$66,11,FALSE)="x","x",IF(VLOOKUP($C34,'Regional Crises'!$B$1:$R$66,11,FALSE)&gt;M$3,10,IF(VLOOKUP($C34,'Regional Crises'!$B$1:$R$66,11,FALSE)&lt;M$4,0,10-(M$3-VLOOKUP($C34,'Regional Crises'!$B$1:$R$66,11,FALSE))/(M$3-M$4)*10)))),IF(VLOOKUP($E34,'Country Indicator Data'!$B$4:$N$300,7,FALSE)="x","x",IF(VLOOKUP($E34,'Country Indicator Data'!$B$4:$N$300,7,FALSE)&gt;M$3,10,IF(VLOOKUP($E34,'Country Indicator Data'!$B$4:$N$300,7,FALSE)&lt;M$4,0,10-(M$3-VLOOKUP($E34,'Country Indicator Data'!$B$4:$N$300,7,FALSE))/(M$3-M$4)*10))))</f>
        <v>5.2249999999999996</v>
      </c>
      <c r="N34" s="224">
        <f t="shared" si="2"/>
        <v>4.9991666666666656</v>
      </c>
      <c r="O34" s="224">
        <f t="shared" si="3"/>
        <v>3.653252202407407</v>
      </c>
      <c r="P34" s="224">
        <f>IF(LEN(E34)&gt;3,(IF(VLOOKUP($C34,'Regional Crises'!$B$1:$R$69,12,FALSE)="x","x",IF(VLOOKUP($C34,'Regional Crises'!$B$1:$R$69,12,FALSE)&gt;P$3,10,IF(VLOOKUP($C34,'Regional Crises'!$B$1:$R$69,12,FALSE)&lt;P$4,0,(P$3-VLOOKUP($C34,'Regional Crises'!$B$1:$R$69,12,FALSE))/(P$3-P$4)*10)))),IF(VLOOKUP($E34,'Country Indicator Data'!$B$4:$I$300,8,FALSE)="x","x",IF(VLOOKUP($E34,'Country Indicator Data'!$B$4:$I$300,8,FALSE)&gt;P$3,10,IF(VLOOKUP($E34,'Country Indicator Data'!$B$4:$I$300,8,FALSE)&lt;P$4,0,10-(P$3-VLOOKUP($E34,'Country Indicator Data'!$B$4:$I$300,8,FALSE))/(P$3-P$4)*10))))</f>
        <v>6.3475000000000001</v>
      </c>
      <c r="Q34" s="224">
        <f>IF(LEN(E34)&gt;3,((IF(VLOOKUP($C34,'Regional Crises'!$B$1:$R$66,13,FALSE)="x","x",IF(VLOOKUP($C34,'Regional Crises'!$B$1:$R$66,13,FALSE)&gt;Q$3,10,IF(VLOOKUP($C34,'Regional Crises'!$B$1:$R$66,13,FALSE)&lt;Q$4,0,10-(LOG(Q$3)-LOG(VLOOKUP($C34,'Regional Crises'!$B$1:$R$66,13,FALSE)))/(LOG(Q$3)-LOG(Q$4))*10))))),(IF(VLOOKUP($E34,'Country Indicator Data'!$B$4:$N$300,9,FALSE)="x","x",IF(VLOOKUP($E34,'Country Indicator Data'!$B$4:$N$300,9,FALSE)&gt;Q$3,10,IF(VLOOKUP($E34,'Country Indicator Data'!$B$4:$N$300,9,FALSE)&lt;Q$4,0,10-(LOG(Q$3)-LOG(VLOOKUP($E34,'Country Indicator Data'!$B$4:$N$300,9,FALSE)))/(LOG(Q$3)-LOG(Q$4))*10)))))</f>
        <v>9.4898190550495247</v>
      </c>
      <c r="R34" s="224">
        <f t="shared" si="4"/>
        <v>7.9186595275247624</v>
      </c>
      <c r="S34" s="224">
        <f>IF(LEN(E34)&gt;3,((IF(VLOOKUP($C34,'Regional Crises'!$B$1:$R$66,17,FALSE)="x","x",IF(VLOOKUP($C34,'Regional Crises'!$B$1:$R$66,17,FALSE)&gt;S$3,0,IF(VLOOKUP($C34,'Regional Crises'!$B$1:$R$66,17,FALSE)&lt;S$4,10,(S$3-VLOOKUP($C34,'Regional Crises'!$B$1:$R$66,17,FALSE))/(S$3-S$4)*10))))),(IF(VLOOKUP($E34,'Country Indicator Data'!$B$4:$N$300,13,FALSE)="x","x",IF(VLOOKUP($E34,'Country Indicator Data'!$B$4:$N$300,13,FALSE)&gt;S$3,0,IF(VLOOKUP($E34,'Country Indicator Data'!$B$4:$N$300,13,FALSE)&lt;S$4,10,(S$3-VLOOKUP($E34,'Country Indicator Data'!$B$4:$N$300,13,FALSE))/(S$3-S$4)*10)))))</f>
        <v>6.7</v>
      </c>
      <c r="T34" s="224">
        <f>IF(LEN(E34)&gt;3,((IF(VLOOKUP($C34,'Regional Crises'!$B$1:$R$66,14,FALSE)="x","x",IF(VLOOKUP($C34,'Regional Crises'!$B$1:$R$66,14,FALSE)&gt;T$3,0,IF(VLOOKUP($C34,'Regional Crises'!$B$1:$R$66,14,FALSE)&lt;T$4,10,(T$3-VLOOKUP($C34,'Regional Crises'!$B$1:$R$66,14,FALSE))/(T$3-T$4)*10))))),(IF(VLOOKUP($E34,'Country Indicator Data'!$B$4:$N$300,10,FALSE)="x","x",IF(VLOOKUP($E34,'Country Indicator Data'!$B$4:$N$300,10,FALSE)&gt;T$3,0,IF(VLOOKUP($E34,'Country Indicator Data'!$B$4:$N$300,10,FALSE)&lt;T$4,10,(T$3-VLOOKUP($E34,'Country Indicator Data'!$B$4:$N$300,10,FALSE))/(T$3-T$4)*10)))))</f>
        <v>6.9300737999999997</v>
      </c>
      <c r="U34" s="224">
        <f>IF(LEN(E34)&gt;3,((IF(VLOOKUP($C34,'Regional Crises'!$B$1:$R$66,15,FALSE)="x","x",IF(VLOOKUP($C34,'Regional Crises'!$B$1:$R$66,15,FALSE)&gt;U$3,0,IF(VLOOKUP($C34,'Regional Crises'!$B$1:$R$66,15,FALSE)&lt;U$4,10,(U$3-VLOOKUP($C34,'Regional Crises'!$B$1:$R$66,15,FALSE))/(U$3-U$4)*10))))),(IF(VLOOKUP($E34,'Country Indicator Data'!$B$4:$N$300,11,FALSE)="x","x",IF(VLOOKUP($E34,'Country Indicator Data'!$B$4:$N$300,11,FALSE)&gt;U$3,0,IF(VLOOKUP($E34,'Country Indicator Data'!$B$4:$N$300,11,FALSE)&lt;U$4,10,(U$3-VLOOKUP($E34,'Country Indicator Data'!$B$4:$N$300,11,FALSE))/(U$3-U$4)*10)))))</f>
        <v>4.75</v>
      </c>
      <c r="V34" s="224">
        <f>IF(LEN(E34)&gt;3,((IF(VLOOKUP($C34,'Regional Crises'!$B$1:$R$66,16,FALSE)="x","x",IF(VLOOKUP($C34,'Regional Crises'!$B$1:$R$66,16,FALSE)&gt;V$3,0,IF(VLOOKUP($C34,'Regional Crises'!$B$1:$R$66,16,FALSE)&lt;V$4,10,(V$3-VLOOKUP($C34,'Regional Crises'!$B$1:$R$66,16,FALSE))/(V$3-V$4)*10))))),(IF(VLOOKUP($E34,'Country Indicator Data'!$B$4:$N$300,12,FALSE)="x","x",IF(VLOOKUP($E34,'Country Indicator Data'!$B$4:$N$300,12,FALSE)&gt;V$3,0,IF(VLOOKUP($E34,'Country Indicator Data'!$B$4:$N$300,12,FALSE)&lt;V$4,10,(V$3-VLOOKUP($E34,'Country Indicator Data'!$B$4:$N$300,12,FALSE))/(V$3-V$4)*10)))))</f>
        <v>3.5999999999999996</v>
      </c>
      <c r="W34" s="224">
        <f t="shared" si="5"/>
        <v>5.4950184499999999</v>
      </c>
      <c r="X34" s="224">
        <f t="shared" si="6"/>
        <v>5.6889767266440563</v>
      </c>
      <c r="Y34" s="150">
        <f>IF('Core Indicators'!FC31="x","x",IF('Core Indicators'!FC31&gt;=5,10,IF('Core Indicators'!FC31&gt;=4,8,IF('Core Indicators'!FC31&gt;=3,6,IF('Core Indicators'!FC31&gt;=2,4,IF('Core Indicators'!FC31&gt;=1,2,0))))))</f>
        <v>6</v>
      </c>
      <c r="Z34" s="224">
        <f t="shared" si="7"/>
        <v>6</v>
      </c>
      <c r="AA34" s="150">
        <f>'Crisis Indicator Data'!Y31</f>
        <v>0</v>
      </c>
      <c r="AB34" s="150">
        <f>'Crisis Indicator Data'!Z31</f>
        <v>1</v>
      </c>
      <c r="AC34" s="150">
        <f>'Crisis Indicator Data'!AA31</f>
        <v>0</v>
      </c>
      <c r="AD34" s="150">
        <f>'Crisis Indicator Data'!AB31</f>
        <v>0</v>
      </c>
      <c r="AE34" s="150">
        <f t="shared" si="8"/>
        <v>2</v>
      </c>
      <c r="AF34" s="150">
        <f>'Crisis Indicator Data'!AC31</f>
        <v>0</v>
      </c>
      <c r="AG34" s="150">
        <f>'Crisis Indicator Data'!AD31</f>
        <v>2</v>
      </c>
      <c r="AH34" s="150">
        <f t="shared" si="9"/>
        <v>4</v>
      </c>
      <c r="AI34" s="150">
        <f>'Crisis Indicator Data'!AE31</f>
        <v>0</v>
      </c>
      <c r="AJ34" s="150">
        <f>'Crisis Indicator Data'!AF31</f>
        <v>2</v>
      </c>
      <c r="AK34" s="150">
        <f>'Crisis Indicator Data'!AG31</f>
        <v>3</v>
      </c>
      <c r="AL34" s="150">
        <f t="shared" si="10"/>
        <v>8</v>
      </c>
      <c r="AM34" s="224">
        <f t="shared" si="11"/>
        <v>5</v>
      </c>
      <c r="AN34" s="224">
        <f t="shared" si="12"/>
        <v>5.5</v>
      </c>
    </row>
    <row r="35" spans="1:40" ht="13.5" customHeight="1">
      <c r="A35" s="141" t="str">
        <f>'Crisis Indicator Data'!A32</f>
        <v>Conflict, violence and Climatic Shocks in Ecuador</v>
      </c>
      <c r="B35" s="142" t="str">
        <f>'Crisis Indicator Data'!B32</f>
        <v>Conflict/ Violence,Floods,Drought/drier conditions</v>
      </c>
      <c r="C35" s="142" t="str">
        <f>'Crisis Indicator Data'!C32</f>
        <v>ECU005</v>
      </c>
      <c r="D35" s="142" t="str">
        <f>'Crisis Indicator Data'!D32</f>
        <v>Ecuador</v>
      </c>
      <c r="E35" s="143" t="str">
        <f>'Crisis Indicator Data'!E32</f>
        <v>ECU</v>
      </c>
      <c r="F35" s="224">
        <f>IF(LEN(E35)&gt;3,(IF(VLOOKUP($C35,'Regional Crises'!$B$1:$R$66,7,FALSE)="x","x",IF(VLOOKUP($C35,'Regional Crises'!$B$1:$R$66,7,FALSE)&gt;$F$3,10,IF(VLOOKUP($C35,'Regional Crises'!$B$1:$R$66,7,FALSE)&lt;F$4,0,($F$3-VLOOKUP($C35,'Regional Crises'!$B$1:$R$66,7,FALSE))/($F$3-$F$4)*10)))),IF(VLOOKUP($E35,'Country Indicator Data'!$B$4:$N$300,3,FALSE)="x","x",IF(VLOOKUP($E35,'Country Indicator Data'!$B$4:$N$300,3,FALSE)&gt;$F$3,10,IF(VLOOKUP($E35,'Country Indicator Data'!$B$4:$N$300,3,FALSE)&lt;$F$4,0,($F$3-VLOOKUP($E35,'Country Indicator Data'!$B$4:$N$300,3,FALSE))/($F$3-$F$4)*10))))</f>
        <v>1.7385132444444444</v>
      </c>
      <c r="G35" s="224">
        <f>IF(LEN(E35)&gt;3,(IF(VLOOKUP($C35,'Regional Crises'!$B$1:$R$66,9,FALSE)="x","x",IF(VLOOKUP($C35,'Regional Crises'!$B$1:$R$66,9,FALSE)&gt;G$3,10,IF(VLOOKUP($C35,'Regional Crises'!$B$1:$R$66,9,FALSE)&lt;G$4,0,(G$3-VLOOKUP($C35,'Regional Crises'!$B$1:$R$66,9,FALSE))/(G$3-G$4)*10)))),IF(VLOOKUP($E35,'Country Indicator Data'!$B$4:$N$300,5,FALSE)="x","x",IF(VLOOKUP($E35,'Country Indicator Data'!$B$4:$N$300,5,FALSE)&gt;G$3,10,IF(VLOOKUP($E35,'Country Indicator Data'!$B$4:$N$300,5,FALSE)&lt;G$4,0,(G$3-VLOOKUP($E35,'Country Indicator Data'!$B$4:$N$300,5,FALSE))/(G$3-G$4)*10))))</f>
        <v>3.75</v>
      </c>
      <c r="H35" s="224">
        <f t="shared" si="0"/>
        <v>2.7442566222222222</v>
      </c>
      <c r="I35" s="224">
        <f>IF(LEN(E35)&gt;3,(IF(VLOOKUP($C35,'Regional Crises'!$B$1:$R$66,6,FALSE)="x","x",IF(VLOOKUP($C35,'Regional Crises'!$B$1:$R$66,6,FALSE)&gt;I$3,10,IF(VLOOKUP($C35,'Regional Crises'!$B$1:$R$66,6,FALSE)&lt;I$4,0,10-(I$3-VLOOKUP($C35,'Regional Crises'!$B$1:$R$66,6,FALSE))/(I$3-I$4)*10)))),IF(VLOOKUP($E35,'Country Indicator Data'!$B$4:$N$300,2,FALSE)="x","x",IF(VLOOKUP($E35,'Country Indicator Data'!$B$4:$N$300,2,FALSE)&gt;I$3,10,IF(VLOOKUP($E35,'Country Indicator Data'!$B$4:$N$300,2,FALSE)&lt;I$4,0,10-(I$3-VLOOKUP($E35,'Country Indicator Data'!$B$4:$N$300,2,FALSE))/(I$3-I$4)*10))))</f>
        <v>3.2659999699999993</v>
      </c>
      <c r="J35" s="224">
        <f>IF(LEN(E35)&gt;3,(IF(VLOOKUP($C35,'Regional Crises'!$B$1:$R$66,8,FALSE)="x","x",IF(VLOOKUP($C35,'Regional Crises'!$B$1:$R$66,8,FALSE)&gt;J$3,10,IF(VLOOKUP($C35,'Regional Crises'!$B$1:$R$66,8,FALSE)&lt;J$4,0,10-(J$3-VLOOKUP($C35,'Regional Crises'!$B$1:$R$66,8,FALSE))/(J$3-J$4)*10)))),IF(VLOOKUP($E35,'Country Indicator Data'!$B$4:$N$300,4,FALSE)="x","x",IF(VLOOKUP($E35,'Country Indicator Data'!$B$4:$N$300,4,FALSE)&gt;J$3,10,IF(VLOOKUP($E35,'Country Indicator Data'!$B$4:$N$300,4,FALSE)&lt;J$4,0,10-(J$3-VLOOKUP($E35,'Country Indicator Data'!$B$4:$N$300,4,FALSE))/(J$3-J$4)*10))))</f>
        <v>3.1666666666666661</v>
      </c>
      <c r="K35" s="224">
        <f t="shared" si="1"/>
        <v>3.2163333183333327</v>
      </c>
      <c r="L35" s="224">
        <f>IF(LEN(E35)&gt;3,(IF(VLOOKUP($C35,'Regional Crises'!$B$1:$R$66,10,FALSE)="x","x",IF(VLOOKUP($C35,'Regional Crises'!$B$1:$R$66,10,FALSE)&gt;L$3,10,IF(VLOOKUP($C35,'Regional Crises'!$B$1:$R$66,10,FALSE)&lt;L$4,0,10-(L$3-VLOOKUP($C35,'Regional Crises'!$B$1:$R$66,10,FALSE))/(L$3-L$4)*10)))),IF(VLOOKUP($E35,'Country Indicator Data'!$B$4:$N$300,6,FALSE)="x","x",IF(VLOOKUP($E35,'Country Indicator Data'!$B$4:$N$300,6,FALSE)&gt;L$3,10,IF(VLOOKUP($E35,'Country Indicator Data'!$B$4:$N$300,6,FALSE)&lt;L$4,0,10-(L$3-VLOOKUP($E35,'Country Indicator Data'!$B$4:$N$300,6,FALSE))/(L$3-L$4)*10))))</f>
        <v>4.7733333333333325</v>
      </c>
      <c r="M35" s="224">
        <f>IF(LEN(E35)&gt;3,(IF(VLOOKUP($C35,'Regional Crises'!$B$1:$R$66,11,FALSE)="x","x",IF(VLOOKUP($C35,'Regional Crises'!$B$1:$R$66,11,FALSE)&gt;M$3,10,IF(VLOOKUP($C35,'Regional Crises'!$B$1:$R$66,11,FALSE)&lt;M$4,0,10-(M$3-VLOOKUP($C35,'Regional Crises'!$B$1:$R$66,11,FALSE))/(M$3-M$4)*10)))),IF(VLOOKUP($E35,'Country Indicator Data'!$B$4:$N$300,7,FALSE)="x","x",IF(VLOOKUP($E35,'Country Indicator Data'!$B$4:$N$300,7,FALSE)&gt;M$3,10,IF(VLOOKUP($E35,'Country Indicator Data'!$B$4:$N$300,7,FALSE)&lt;M$4,0,10-(M$3-VLOOKUP($E35,'Country Indicator Data'!$B$4:$N$300,7,FALSE))/(M$3-M$4)*10))))</f>
        <v>5.2249999999999996</v>
      </c>
      <c r="N35" s="224">
        <f t="shared" si="2"/>
        <v>4.9991666666666656</v>
      </c>
      <c r="O35" s="224">
        <f t="shared" si="3"/>
        <v>3.653252202407407</v>
      </c>
      <c r="P35" s="224">
        <f>IF(LEN(E35)&gt;3,(IF(VLOOKUP($C35,'Regional Crises'!$B$1:$R$69,12,FALSE)="x","x",IF(VLOOKUP($C35,'Regional Crises'!$B$1:$R$69,12,FALSE)&gt;P$3,10,IF(VLOOKUP($C35,'Regional Crises'!$B$1:$R$69,12,FALSE)&lt;P$4,0,(P$3-VLOOKUP($C35,'Regional Crises'!$B$1:$R$69,12,FALSE))/(P$3-P$4)*10)))),IF(VLOOKUP($E35,'Country Indicator Data'!$B$4:$I$300,8,FALSE)="x","x",IF(VLOOKUP($E35,'Country Indicator Data'!$B$4:$I$300,8,FALSE)&gt;P$3,10,IF(VLOOKUP($E35,'Country Indicator Data'!$B$4:$I$300,8,FALSE)&lt;P$4,0,10-(P$3-VLOOKUP($E35,'Country Indicator Data'!$B$4:$I$300,8,FALSE))/(P$3-P$4)*10))))</f>
        <v>6.3475000000000001</v>
      </c>
      <c r="Q35" s="224">
        <f>IF(LEN(E35)&gt;3,((IF(VLOOKUP($C35,'Regional Crises'!$B$1:$R$66,13,FALSE)="x","x",IF(VLOOKUP($C35,'Regional Crises'!$B$1:$R$66,13,FALSE)&gt;Q$3,10,IF(VLOOKUP($C35,'Regional Crises'!$B$1:$R$66,13,FALSE)&lt;Q$4,0,10-(LOG(Q$3)-LOG(VLOOKUP($C35,'Regional Crises'!$B$1:$R$66,13,FALSE)))/(LOG(Q$3)-LOG(Q$4))*10))))),(IF(VLOOKUP($E35,'Country Indicator Data'!$B$4:$N$300,9,FALSE)="x","x",IF(VLOOKUP($E35,'Country Indicator Data'!$B$4:$N$300,9,FALSE)&gt;Q$3,10,IF(VLOOKUP($E35,'Country Indicator Data'!$B$4:$N$300,9,FALSE)&lt;Q$4,0,10-(LOG(Q$3)-LOG(VLOOKUP($E35,'Country Indicator Data'!$B$4:$N$300,9,FALSE)))/(LOG(Q$3)-LOG(Q$4))*10)))))</f>
        <v>9.4898190550495247</v>
      </c>
      <c r="R35" s="224">
        <f t="shared" si="4"/>
        <v>7.9186595275247624</v>
      </c>
      <c r="S35" s="224">
        <f>IF(LEN(E35)&gt;3,((IF(VLOOKUP($C35,'Regional Crises'!$B$1:$R$66,17,FALSE)="x","x",IF(VLOOKUP($C35,'Regional Crises'!$B$1:$R$66,17,FALSE)&gt;S$3,0,IF(VLOOKUP($C35,'Regional Crises'!$B$1:$R$66,17,FALSE)&lt;S$4,10,(S$3-VLOOKUP($C35,'Regional Crises'!$B$1:$R$66,17,FALSE))/(S$3-S$4)*10))))),(IF(VLOOKUP($E35,'Country Indicator Data'!$B$4:$N$300,13,FALSE)="x","x",IF(VLOOKUP($E35,'Country Indicator Data'!$B$4:$N$300,13,FALSE)&gt;S$3,0,IF(VLOOKUP($E35,'Country Indicator Data'!$B$4:$N$300,13,FALSE)&lt;S$4,10,(S$3-VLOOKUP($E35,'Country Indicator Data'!$B$4:$N$300,13,FALSE))/(S$3-S$4)*10)))))</f>
        <v>6.7</v>
      </c>
      <c r="T35" s="224">
        <f>IF(LEN(E35)&gt;3,((IF(VLOOKUP($C35,'Regional Crises'!$B$1:$R$66,14,FALSE)="x","x",IF(VLOOKUP($C35,'Regional Crises'!$B$1:$R$66,14,FALSE)&gt;T$3,0,IF(VLOOKUP($C35,'Regional Crises'!$B$1:$R$66,14,FALSE)&lt;T$4,10,(T$3-VLOOKUP($C35,'Regional Crises'!$B$1:$R$66,14,FALSE))/(T$3-T$4)*10))))),(IF(VLOOKUP($E35,'Country Indicator Data'!$B$4:$N$300,10,FALSE)="x","x",IF(VLOOKUP($E35,'Country Indicator Data'!$B$4:$N$300,10,FALSE)&gt;T$3,0,IF(VLOOKUP($E35,'Country Indicator Data'!$B$4:$N$300,10,FALSE)&lt;T$4,10,(T$3-VLOOKUP($E35,'Country Indicator Data'!$B$4:$N$300,10,FALSE))/(T$3-T$4)*10)))))</f>
        <v>6.9300737999999997</v>
      </c>
      <c r="U35" s="224">
        <f>IF(LEN(E35)&gt;3,((IF(VLOOKUP($C35,'Regional Crises'!$B$1:$R$66,15,FALSE)="x","x",IF(VLOOKUP($C35,'Regional Crises'!$B$1:$R$66,15,FALSE)&gt;U$3,0,IF(VLOOKUP($C35,'Regional Crises'!$B$1:$R$66,15,FALSE)&lt;U$4,10,(U$3-VLOOKUP($C35,'Regional Crises'!$B$1:$R$66,15,FALSE))/(U$3-U$4)*10))))),(IF(VLOOKUP($E35,'Country Indicator Data'!$B$4:$N$300,11,FALSE)="x","x",IF(VLOOKUP($E35,'Country Indicator Data'!$B$4:$N$300,11,FALSE)&gt;U$3,0,IF(VLOOKUP($E35,'Country Indicator Data'!$B$4:$N$300,11,FALSE)&lt;U$4,10,(U$3-VLOOKUP($E35,'Country Indicator Data'!$B$4:$N$300,11,FALSE))/(U$3-U$4)*10)))))</f>
        <v>4.75</v>
      </c>
      <c r="V35" s="224">
        <f>IF(LEN(E35)&gt;3,((IF(VLOOKUP($C35,'Regional Crises'!$B$1:$R$66,16,FALSE)="x","x",IF(VLOOKUP($C35,'Regional Crises'!$B$1:$R$66,16,FALSE)&gt;V$3,0,IF(VLOOKUP($C35,'Regional Crises'!$B$1:$R$66,16,FALSE)&lt;V$4,10,(V$3-VLOOKUP($C35,'Regional Crises'!$B$1:$R$66,16,FALSE))/(V$3-V$4)*10))))),(IF(VLOOKUP($E35,'Country Indicator Data'!$B$4:$N$300,12,FALSE)="x","x",IF(VLOOKUP($E35,'Country Indicator Data'!$B$4:$N$300,12,FALSE)&gt;V$3,0,IF(VLOOKUP($E35,'Country Indicator Data'!$B$4:$N$300,12,FALSE)&lt;V$4,10,(V$3-VLOOKUP($E35,'Country Indicator Data'!$B$4:$N$300,12,FALSE))/(V$3-V$4)*10)))))</f>
        <v>3.5999999999999996</v>
      </c>
      <c r="W35" s="224">
        <f t="shared" si="5"/>
        <v>5.4950184499999999</v>
      </c>
      <c r="X35" s="224">
        <f t="shared" si="6"/>
        <v>5.6889767266440563</v>
      </c>
      <c r="Y35" s="150">
        <f>IF('Core Indicators'!FC32="x","x",IF('Core Indicators'!FC32&gt;=5,10,IF('Core Indicators'!FC32&gt;=4,8,IF('Core Indicators'!FC32&gt;=3,6,IF('Core Indicators'!FC32&gt;=2,4,IF('Core Indicators'!FC32&gt;=1,2,0))))))</f>
        <v>10</v>
      </c>
      <c r="Z35" s="224">
        <f t="shared" si="7"/>
        <v>10</v>
      </c>
      <c r="AA35" s="150">
        <f>'Crisis Indicator Data'!Y32</f>
        <v>0</v>
      </c>
      <c r="AB35" s="150">
        <f>'Crisis Indicator Data'!Z32</f>
        <v>1</v>
      </c>
      <c r="AC35" s="150">
        <f>'Crisis Indicator Data'!AA32</f>
        <v>0</v>
      </c>
      <c r="AD35" s="150">
        <f>'Crisis Indicator Data'!AB32</f>
        <v>0</v>
      </c>
      <c r="AE35" s="150">
        <f t="shared" si="8"/>
        <v>2</v>
      </c>
      <c r="AF35" s="150">
        <f>'Crisis Indicator Data'!AC32</f>
        <v>0</v>
      </c>
      <c r="AG35" s="150">
        <f>'Crisis Indicator Data'!AD32</f>
        <v>2</v>
      </c>
      <c r="AH35" s="150">
        <f t="shared" si="9"/>
        <v>4</v>
      </c>
      <c r="AI35" s="150">
        <f>'Crisis Indicator Data'!AE32</f>
        <v>0</v>
      </c>
      <c r="AJ35" s="150">
        <f>'Crisis Indicator Data'!AF32</f>
        <v>2</v>
      </c>
      <c r="AK35" s="150">
        <f>'Crisis Indicator Data'!AG32</f>
        <v>3</v>
      </c>
      <c r="AL35" s="150">
        <f t="shared" si="10"/>
        <v>8</v>
      </c>
      <c r="AM35" s="224">
        <f t="shared" si="11"/>
        <v>5</v>
      </c>
      <c r="AN35" s="224">
        <f t="shared" si="12"/>
        <v>7.5</v>
      </c>
    </row>
    <row r="36" spans="1:40" ht="13.5" customHeight="1">
      <c r="A36" s="141" t="str">
        <f>'Crisis Indicator Data'!A33</f>
        <v>International displacement to Egypt</v>
      </c>
      <c r="B36" s="142" t="str">
        <f>'Crisis Indicator Data'!B33</f>
        <v>International Displacement</v>
      </c>
      <c r="C36" s="142" t="str">
        <f>'Crisis Indicator Data'!C33</f>
        <v>EGY004</v>
      </c>
      <c r="D36" s="142" t="str">
        <f>'Crisis Indicator Data'!D33</f>
        <v>Egypt</v>
      </c>
      <c r="E36" s="143" t="str">
        <f>'Crisis Indicator Data'!E33</f>
        <v>EGY</v>
      </c>
      <c r="F36" s="224">
        <f>IF(LEN(E36)&gt;3,(IF(VLOOKUP($C36,'Regional Crises'!$B$1:$R$66,7,FALSE)="x","x",IF(VLOOKUP($C36,'Regional Crises'!$B$1:$R$66,7,FALSE)&gt;$F$3,10,IF(VLOOKUP($C36,'Regional Crises'!$B$1:$R$66,7,FALSE)&lt;F$4,0,($F$3-VLOOKUP($C36,'Regional Crises'!$B$1:$R$66,7,FALSE))/($F$3-$F$4)*10)))),IF(VLOOKUP($E36,'Country Indicator Data'!$B$4:$N$300,3,FALSE)="x","x",IF(VLOOKUP($E36,'Country Indicator Data'!$B$4:$N$300,3,FALSE)&gt;$F$3,10,IF(VLOOKUP($E36,'Country Indicator Data'!$B$4:$N$300,3,FALSE)&lt;$F$4,0,($F$3-VLOOKUP($E36,'Country Indicator Data'!$B$4:$N$300,3,FALSE))/($F$3-$F$4)*10))))</f>
        <v>6.2175532777777782</v>
      </c>
      <c r="G36" s="224">
        <f>IF(LEN(E36)&gt;3,(IF(VLOOKUP($C36,'Regional Crises'!$B$1:$R$66,9,FALSE)="x","x",IF(VLOOKUP($C36,'Regional Crises'!$B$1:$R$66,9,FALSE)&gt;G$3,10,IF(VLOOKUP($C36,'Regional Crises'!$B$1:$R$66,9,FALSE)&lt;G$4,0,(G$3-VLOOKUP($C36,'Regional Crises'!$B$1:$R$66,9,FALSE))/(G$3-G$4)*10)))),IF(VLOOKUP($E36,'Country Indicator Data'!$B$4:$N$300,5,FALSE)="x","x",IF(VLOOKUP($E36,'Country Indicator Data'!$B$4:$N$300,5,FALSE)&gt;G$3,10,IF(VLOOKUP($E36,'Country Indicator Data'!$B$4:$N$300,5,FALSE)&lt;G$4,0,(G$3-VLOOKUP($E36,'Country Indicator Data'!$B$4:$N$300,5,FALSE))/(G$3-G$4)*10))))</f>
        <v>6.58</v>
      </c>
      <c r="H36" s="224">
        <f t="shared" si="0"/>
        <v>6.3987766388888891</v>
      </c>
      <c r="I36" s="224">
        <f>IF(LEN(E36)&gt;3,(IF(VLOOKUP($C36,'Regional Crises'!$B$1:$R$66,6,FALSE)="x","x",IF(VLOOKUP($C36,'Regional Crises'!$B$1:$R$66,6,FALSE)&gt;I$3,10,IF(VLOOKUP($C36,'Regional Crises'!$B$1:$R$66,6,FALSE)&lt;I$4,0,10-(I$3-VLOOKUP($C36,'Regional Crises'!$B$1:$R$66,6,FALSE))/(I$3-I$4)*10)))),IF(VLOOKUP($E36,'Country Indicator Data'!$B$4:$N$300,2,FALSE)="x","x",IF(VLOOKUP($E36,'Country Indicator Data'!$B$4:$N$300,2,FALSE)&gt;I$3,10,IF(VLOOKUP($E36,'Country Indicator Data'!$B$4:$N$300,2,FALSE)&lt;I$4,0,10-(I$3-VLOOKUP($E36,'Country Indicator Data'!$B$4:$N$300,2,FALSE))/(I$3-I$4)*10))))</f>
        <v>1.6379995199999993</v>
      </c>
      <c r="J36" s="224">
        <f>IF(LEN(E36)&gt;3,(IF(VLOOKUP($C36,'Regional Crises'!$B$1:$R$66,8,FALSE)="x","x",IF(VLOOKUP($C36,'Regional Crises'!$B$1:$R$66,8,FALSE)&gt;J$3,10,IF(VLOOKUP($C36,'Regional Crises'!$B$1:$R$66,8,FALSE)&lt;J$4,0,10-(J$3-VLOOKUP($C36,'Regional Crises'!$B$1:$R$66,8,FALSE))/(J$3-J$4)*10)))),IF(VLOOKUP($E36,'Country Indicator Data'!$B$4:$N$300,4,FALSE)="x","x",IF(VLOOKUP($E36,'Country Indicator Data'!$B$4:$N$300,4,FALSE)&gt;J$3,10,IF(VLOOKUP($E36,'Country Indicator Data'!$B$4:$N$300,4,FALSE)&lt;J$4,0,10-(J$3-VLOOKUP($E36,'Country Indicator Data'!$B$4:$N$300,4,FALSE))/(J$3-J$4)*10))))</f>
        <v>1.5</v>
      </c>
      <c r="K36" s="224">
        <f t="shared" si="1"/>
        <v>1.5689997599999996</v>
      </c>
      <c r="L36" s="224">
        <f>IF(LEN(E36)&gt;3,(IF(VLOOKUP($C36,'Regional Crises'!$B$1:$R$66,10,FALSE)="x","x",IF(VLOOKUP($C36,'Regional Crises'!$B$1:$R$66,10,FALSE)&gt;L$3,10,IF(VLOOKUP($C36,'Regional Crises'!$B$1:$R$66,10,FALSE)&lt;L$4,0,10-(L$3-VLOOKUP($C36,'Regional Crises'!$B$1:$R$66,10,FALSE))/(L$3-L$4)*10)))),IF(VLOOKUP($E36,'Country Indicator Data'!$B$4:$N$300,6,FALSE)="x","x",IF(VLOOKUP($E36,'Country Indicator Data'!$B$4:$N$300,6,FALSE)&gt;L$3,10,IF(VLOOKUP($E36,'Country Indicator Data'!$B$4:$N$300,6,FALSE)&lt;L$4,0,10-(L$3-VLOOKUP($E36,'Country Indicator Data'!$B$4:$N$300,6,FALSE))/(L$3-L$4)*10))))</f>
        <v>5.3066666666666666</v>
      </c>
      <c r="M36" s="224">
        <f>IF(LEN(E36)&gt;3,(IF(VLOOKUP($C36,'Regional Crises'!$B$1:$R$66,11,FALSE)="x","x",IF(VLOOKUP($C36,'Regional Crises'!$B$1:$R$66,11,FALSE)&gt;M$3,10,IF(VLOOKUP($C36,'Regional Crises'!$B$1:$R$66,11,FALSE)&lt;M$4,0,10-(M$3-VLOOKUP($C36,'Regional Crises'!$B$1:$R$66,11,FALSE))/(M$3-M$4)*10)))),IF(VLOOKUP($E36,'Country Indicator Data'!$B$4:$N$300,7,FALSE)="x","x",IF(VLOOKUP($E36,'Country Indicator Data'!$B$4:$N$300,7,FALSE)&gt;M$3,10,IF(VLOOKUP($E36,'Country Indicator Data'!$B$4:$N$300,7,FALSE)&lt;M$4,0,10-(M$3-VLOOKUP($E36,'Country Indicator Data'!$B$4:$N$300,7,FALSE))/(M$3-M$4)*10))))</f>
        <v>0.875</v>
      </c>
      <c r="N36" s="224">
        <f t="shared" si="2"/>
        <v>3.0908333333333333</v>
      </c>
      <c r="O36" s="224">
        <f t="shared" si="3"/>
        <v>3.6862032440740742</v>
      </c>
      <c r="P36" s="224">
        <f>IF(LEN(E36)&gt;3,(IF(VLOOKUP($C36,'Regional Crises'!$B$1:$R$69,12,FALSE)="x","x",IF(VLOOKUP($C36,'Regional Crises'!$B$1:$R$69,12,FALSE)&gt;P$3,10,IF(VLOOKUP($C36,'Regional Crises'!$B$1:$R$69,12,FALSE)&lt;P$4,0,(P$3-VLOOKUP($C36,'Regional Crises'!$B$1:$R$69,12,FALSE))/(P$3-P$4)*10)))),IF(VLOOKUP($E36,'Country Indicator Data'!$B$4:$I$300,8,FALSE)="x","x",IF(VLOOKUP($E36,'Country Indicator Data'!$B$4:$I$300,8,FALSE)&gt;P$3,10,IF(VLOOKUP($E36,'Country Indicator Data'!$B$4:$I$300,8,FALSE)&lt;P$4,0,10-(P$3-VLOOKUP($E36,'Country Indicator Data'!$B$4:$I$300,8,FALSE))/(P$3-P$4)*10))))</f>
        <v>5.4649999999999999</v>
      </c>
      <c r="Q36" s="224">
        <f>IF(LEN(E36)&gt;3,((IF(VLOOKUP($C36,'Regional Crises'!$B$1:$R$66,13,FALSE)="x","x",IF(VLOOKUP($C36,'Regional Crises'!$B$1:$R$66,13,FALSE)&gt;Q$3,10,IF(VLOOKUP($C36,'Regional Crises'!$B$1:$R$66,13,FALSE)&lt;Q$4,0,10-(LOG(Q$3)-LOG(VLOOKUP($C36,'Regional Crises'!$B$1:$R$66,13,FALSE)))/(LOG(Q$3)-LOG(Q$4))*10))))),(IF(VLOOKUP($E36,'Country Indicator Data'!$B$4:$N$300,9,FALSE)="x","x",IF(VLOOKUP($E36,'Country Indicator Data'!$B$4:$N$300,9,FALSE)&gt;Q$3,10,IF(VLOOKUP($E36,'Country Indicator Data'!$B$4:$N$300,9,FALSE)&lt;Q$4,0,10-(LOG(Q$3)-LOG(VLOOKUP($E36,'Country Indicator Data'!$B$4:$N$300,9,FALSE)))/(LOG(Q$3)-LOG(Q$4))*10)))))</f>
        <v>0</v>
      </c>
      <c r="R36" s="224">
        <f t="shared" si="4"/>
        <v>2.7324999999999999</v>
      </c>
      <c r="S36" s="224">
        <f>IF(LEN(E36)&gt;3,((IF(VLOOKUP($C36,'Regional Crises'!$B$1:$R$66,17,FALSE)="x","x",IF(VLOOKUP($C36,'Regional Crises'!$B$1:$R$66,17,FALSE)&gt;S$3,0,IF(VLOOKUP($C36,'Regional Crises'!$B$1:$R$66,17,FALSE)&lt;S$4,10,(S$3-VLOOKUP($C36,'Regional Crises'!$B$1:$R$66,17,FALSE))/(S$3-S$4)*10))))),(IF(VLOOKUP($E36,'Country Indicator Data'!$B$4:$N$300,13,FALSE)="x","x",IF(VLOOKUP($E36,'Country Indicator Data'!$B$4:$N$300,13,FALSE)&gt;S$3,0,IF(VLOOKUP($E36,'Country Indicator Data'!$B$4:$N$300,13,FALSE)&lt;S$4,10,(S$3-VLOOKUP($E36,'Country Indicator Data'!$B$4:$N$300,13,FALSE))/(S$3-S$4)*10)))))</f>
        <v>7</v>
      </c>
      <c r="T36" s="224">
        <f>IF(LEN(E36)&gt;3,((IF(VLOOKUP($C36,'Regional Crises'!$B$1:$R$66,14,FALSE)="x","x",IF(VLOOKUP($C36,'Regional Crises'!$B$1:$R$66,14,FALSE)&gt;T$3,0,IF(VLOOKUP($C36,'Regional Crises'!$B$1:$R$66,14,FALSE)&lt;T$4,10,(T$3-VLOOKUP($C36,'Regional Crises'!$B$1:$R$66,14,FALSE))/(T$3-T$4)*10))))),(IF(VLOOKUP($E36,'Country Indicator Data'!$B$4:$N$300,10,FALSE)="x","x",IF(VLOOKUP($E36,'Country Indicator Data'!$B$4:$N$300,10,FALSE)&gt;T$3,0,IF(VLOOKUP($E36,'Country Indicator Data'!$B$4:$N$300,10,FALSE)&lt;T$4,10,(T$3-VLOOKUP($E36,'Country Indicator Data'!$B$4:$N$300,10,FALSE))/(T$3-T$4)*10)))))</f>
        <v>6.5030798000000001</v>
      </c>
      <c r="U36" s="224">
        <f>IF(LEN(E36)&gt;3,((IF(VLOOKUP($C36,'Regional Crises'!$B$1:$R$66,15,FALSE)="x","x",IF(VLOOKUP($C36,'Regional Crises'!$B$1:$R$66,15,FALSE)&gt;U$3,0,IF(VLOOKUP($C36,'Regional Crises'!$B$1:$R$66,15,FALSE)&lt;U$4,10,(U$3-VLOOKUP($C36,'Regional Crises'!$B$1:$R$66,15,FALSE))/(U$3-U$4)*10))))),(IF(VLOOKUP($E36,'Country Indicator Data'!$B$4:$N$300,11,FALSE)="x","x",IF(VLOOKUP($E36,'Country Indicator Data'!$B$4:$N$300,11,FALSE)&gt;U$3,0,IF(VLOOKUP($E36,'Country Indicator Data'!$B$4:$N$300,11,FALSE)&lt;U$4,10,(U$3-VLOOKUP($E36,'Country Indicator Data'!$B$4:$N$300,11,FALSE))/(U$3-U$4)*10)))))</f>
        <v>7.25</v>
      </c>
      <c r="V36" s="224">
        <f>IF(LEN(E36)&gt;3,((IF(VLOOKUP($C36,'Regional Crises'!$B$1:$R$66,16,FALSE)="x","x",IF(VLOOKUP($C36,'Regional Crises'!$B$1:$R$66,16,FALSE)&gt;V$3,0,IF(VLOOKUP($C36,'Regional Crises'!$B$1:$R$66,16,FALSE)&lt;V$4,10,(V$3-VLOOKUP($C36,'Regional Crises'!$B$1:$R$66,16,FALSE))/(V$3-V$4)*10))))),(IF(VLOOKUP($E36,'Country Indicator Data'!$B$4:$N$300,12,FALSE)="x","x",IF(VLOOKUP($E36,'Country Indicator Data'!$B$4:$N$300,12,FALSE)&gt;V$3,0,IF(VLOOKUP($E36,'Country Indicator Data'!$B$4:$N$300,12,FALSE)&lt;V$4,10,(V$3-VLOOKUP($E36,'Country Indicator Data'!$B$4:$N$300,12,FALSE))/(V$3-V$4)*10)))))</f>
        <v>8.1999999999999993</v>
      </c>
      <c r="W36" s="224">
        <f t="shared" si="5"/>
        <v>7.2382699499999994</v>
      </c>
      <c r="X36" s="224">
        <f t="shared" si="6"/>
        <v>4.552324398024691</v>
      </c>
      <c r="Y36" s="150">
        <f>IF('Core Indicators'!FC33="x","x",IF('Core Indicators'!FC33&gt;=5,10,IF('Core Indicators'!FC33&gt;=4,8,IF('Core Indicators'!FC33&gt;=3,6,IF('Core Indicators'!FC33&gt;=2,4,IF('Core Indicators'!FC33&gt;=1,2,0))))))</f>
        <v>4</v>
      </c>
      <c r="Z36" s="224">
        <f t="shared" si="7"/>
        <v>4</v>
      </c>
      <c r="AA36" s="150">
        <f>'Crisis Indicator Data'!Y33</f>
        <v>1</v>
      </c>
      <c r="AB36" s="150">
        <f>'Crisis Indicator Data'!Z33</f>
        <v>0</v>
      </c>
      <c r="AC36" s="150">
        <f>'Crisis Indicator Data'!AA33</f>
        <v>1</v>
      </c>
      <c r="AD36" s="150">
        <f>'Crisis Indicator Data'!AB33</f>
        <v>0</v>
      </c>
      <c r="AE36" s="150">
        <f t="shared" si="8"/>
        <v>4</v>
      </c>
      <c r="AF36" s="150">
        <f>'Crisis Indicator Data'!AC33</f>
        <v>2</v>
      </c>
      <c r="AG36" s="150">
        <f>'Crisis Indicator Data'!AD33</f>
        <v>3</v>
      </c>
      <c r="AH36" s="150">
        <f t="shared" si="9"/>
        <v>10</v>
      </c>
      <c r="AI36" s="150">
        <f>'Crisis Indicator Data'!AE33</f>
        <v>0</v>
      </c>
      <c r="AJ36" s="150">
        <f>'Crisis Indicator Data'!AF33</f>
        <v>3</v>
      </c>
      <c r="AK36" s="150">
        <f>'Crisis Indicator Data'!AG33</f>
        <v>0</v>
      </c>
      <c r="AL36" s="150">
        <f t="shared" si="10"/>
        <v>6</v>
      </c>
      <c r="AM36" s="224">
        <f t="shared" si="11"/>
        <v>7</v>
      </c>
      <c r="AN36" s="224">
        <f t="shared" si="12"/>
        <v>5.5</v>
      </c>
    </row>
    <row r="37" spans="1:40" ht="13.5" customHeight="1">
      <c r="A37" s="141" t="str">
        <f>'Crisis Indicator Data'!A34</f>
        <v>Complex crisis in Eritrea</v>
      </c>
      <c r="B37" s="142" t="str">
        <f>'Crisis Indicator Data'!B34</f>
        <v>International Displacement,Political/economic crisis</v>
      </c>
      <c r="C37" s="142" t="str">
        <f>'Crisis Indicator Data'!C34</f>
        <v>ERI001</v>
      </c>
      <c r="D37" s="142" t="str">
        <f>'Crisis Indicator Data'!D34</f>
        <v>Eritrea</v>
      </c>
      <c r="E37" s="143" t="str">
        <f>'Crisis Indicator Data'!E34</f>
        <v>ERI</v>
      </c>
      <c r="F37" s="224">
        <f>IF(LEN(E37)&gt;3,(IF(VLOOKUP($C37,'Regional Crises'!$B$1:$R$66,7,FALSE)="x","x",IF(VLOOKUP($C37,'Regional Crises'!$B$1:$R$66,7,FALSE)&gt;$F$3,10,IF(VLOOKUP($C37,'Regional Crises'!$B$1:$R$66,7,FALSE)&lt;F$4,0,($F$3-VLOOKUP($C37,'Regional Crises'!$B$1:$R$66,7,FALSE))/($F$3-$F$4)*10)))),IF(VLOOKUP($E37,'Country Indicator Data'!$B$4:$N$300,3,FALSE)="x","x",IF(VLOOKUP($E37,'Country Indicator Data'!$B$4:$N$300,3,FALSE)&gt;$F$3,10,IF(VLOOKUP($E37,'Country Indicator Data'!$B$4:$N$300,3,FALSE)&lt;$F$4,0,($F$3-VLOOKUP($E37,'Country Indicator Data'!$B$4:$N$300,3,FALSE))/($F$3-$F$4)*10))))</f>
        <v>9.0742001888888879</v>
      </c>
      <c r="G37" s="224">
        <f>IF(LEN(E37)&gt;3,(IF(VLOOKUP($C37,'Regional Crises'!$B$1:$R$66,9,FALSE)="x","x",IF(VLOOKUP($C37,'Regional Crises'!$B$1:$R$66,9,FALSE)&gt;G$3,10,IF(VLOOKUP($C37,'Regional Crises'!$B$1:$R$66,9,FALSE)&lt;G$4,0,(G$3-VLOOKUP($C37,'Regional Crises'!$B$1:$R$66,9,FALSE))/(G$3-G$4)*10)))),IF(VLOOKUP($E37,'Country Indicator Data'!$B$4:$N$300,5,FALSE)="x","x",IF(VLOOKUP($E37,'Country Indicator Data'!$B$4:$N$300,5,FALSE)&gt;G$3,10,IF(VLOOKUP($E37,'Country Indicator Data'!$B$4:$N$300,5,FALSE)&lt;G$4,0,(G$3-VLOOKUP($E37,'Country Indicator Data'!$B$4:$N$300,5,FALSE))/(G$3-G$4)*10))))</f>
        <v>7.98</v>
      </c>
      <c r="H37" s="224">
        <f t="shared" si="0"/>
        <v>8.5271000944444442</v>
      </c>
      <c r="I37" s="224">
        <f>IF(LEN(E37)&gt;3,(IF(VLOOKUP($C37,'Regional Crises'!$B$1:$R$66,6,FALSE)="x","x",IF(VLOOKUP($C37,'Regional Crises'!$B$1:$R$66,6,FALSE)&gt;I$3,10,IF(VLOOKUP($C37,'Regional Crises'!$B$1:$R$66,6,FALSE)&lt;I$4,0,10-(I$3-VLOOKUP($C37,'Regional Crises'!$B$1:$R$66,6,FALSE))/(I$3-I$4)*10)))),IF(VLOOKUP($E37,'Country Indicator Data'!$B$4:$N$300,2,FALSE)="x","x",IF(VLOOKUP($E37,'Country Indicator Data'!$B$4:$N$300,2,FALSE)&gt;I$3,10,IF(VLOOKUP($E37,'Country Indicator Data'!$B$4:$N$300,2,FALSE)&lt;I$4,0,10-(I$3-VLOOKUP($E37,'Country Indicator Data'!$B$4:$N$300,2,FALSE))/(I$3-I$4)*10))))</f>
        <v>6.1300002099999995</v>
      </c>
      <c r="J37" s="224">
        <f>IF(LEN(E37)&gt;3,(IF(VLOOKUP($C37,'Regional Crises'!$B$1:$R$66,8,FALSE)="x","x",IF(VLOOKUP($C37,'Regional Crises'!$B$1:$R$66,8,FALSE)&gt;J$3,10,IF(VLOOKUP($C37,'Regional Crises'!$B$1:$R$66,8,FALSE)&lt;J$4,0,10-(J$3-VLOOKUP($C37,'Regional Crises'!$B$1:$R$66,8,FALSE))/(J$3-J$4)*10)))),IF(VLOOKUP($E37,'Country Indicator Data'!$B$4:$N$300,4,FALSE)="x","x",IF(VLOOKUP($E37,'Country Indicator Data'!$B$4:$N$300,4,FALSE)&gt;J$3,10,IF(VLOOKUP($E37,'Country Indicator Data'!$B$4:$N$300,4,FALSE)&lt;J$4,0,10-(J$3-VLOOKUP($E37,'Country Indicator Data'!$B$4:$N$300,4,FALSE))/(J$3-J$4)*10))))</f>
        <v>1.8333333333333339</v>
      </c>
      <c r="K37" s="224">
        <f t="shared" si="1"/>
        <v>3.9816667716666667</v>
      </c>
      <c r="L37" s="224" t="str">
        <f>IF(LEN(E37)&gt;3,(IF(VLOOKUP($C37,'Regional Crises'!$B$1:$R$66,10,FALSE)="x","x",IF(VLOOKUP($C37,'Regional Crises'!$B$1:$R$66,10,FALSE)&gt;L$3,10,IF(VLOOKUP($C37,'Regional Crises'!$B$1:$R$66,10,FALSE)&lt;L$4,0,10-(L$3-VLOOKUP($C37,'Regional Crises'!$B$1:$R$66,10,FALSE))/(L$3-L$4)*10)))),IF(VLOOKUP($E37,'Country Indicator Data'!$B$4:$N$300,6,FALSE)="x","x",IF(VLOOKUP($E37,'Country Indicator Data'!$B$4:$N$300,6,FALSE)&gt;L$3,10,IF(VLOOKUP($E37,'Country Indicator Data'!$B$4:$N$300,6,FALSE)&lt;L$4,0,10-(L$3-VLOOKUP($E37,'Country Indicator Data'!$B$4:$N$300,6,FALSE))/(L$3-L$4)*10))))</f>
        <v>x</v>
      </c>
      <c r="M37" s="224" t="str">
        <f>IF(LEN(E37)&gt;3,(IF(VLOOKUP($C37,'Regional Crises'!$B$1:$R$66,11,FALSE)="x","x",IF(VLOOKUP($C37,'Regional Crises'!$B$1:$R$66,11,FALSE)&gt;M$3,10,IF(VLOOKUP($C37,'Regional Crises'!$B$1:$R$66,11,FALSE)&lt;M$4,0,10-(M$3-VLOOKUP($C37,'Regional Crises'!$B$1:$R$66,11,FALSE))/(M$3-M$4)*10)))),IF(VLOOKUP($E37,'Country Indicator Data'!$B$4:$N$300,7,FALSE)="x","x",IF(VLOOKUP($E37,'Country Indicator Data'!$B$4:$N$300,7,FALSE)&gt;M$3,10,IF(VLOOKUP($E37,'Country Indicator Data'!$B$4:$N$300,7,FALSE)&lt;M$4,0,10-(M$3-VLOOKUP($E37,'Country Indicator Data'!$B$4:$N$300,7,FALSE))/(M$3-M$4)*10))))</f>
        <v>x</v>
      </c>
      <c r="N37" s="224" t="str">
        <f t="shared" si="2"/>
        <v>x</v>
      </c>
      <c r="O37" s="224">
        <f t="shared" si="3"/>
        <v>6.2543834330555557</v>
      </c>
      <c r="P37" s="224">
        <f>IF(LEN(E37)&gt;3,(IF(VLOOKUP($C37,'Regional Crises'!$B$1:$R$69,12,FALSE)="x","x",IF(VLOOKUP($C37,'Regional Crises'!$B$1:$R$69,12,FALSE)&gt;P$3,10,IF(VLOOKUP($C37,'Regional Crises'!$B$1:$R$69,12,FALSE)&lt;P$4,0,(P$3-VLOOKUP($C37,'Regional Crises'!$B$1:$R$69,12,FALSE))/(P$3-P$4)*10)))),IF(VLOOKUP($E37,'Country Indicator Data'!$B$4:$I$300,8,FALSE)="x","x",IF(VLOOKUP($E37,'Country Indicator Data'!$B$4:$I$300,8,FALSE)&gt;P$3,10,IF(VLOOKUP($E37,'Country Indicator Data'!$B$4:$I$300,8,FALSE)&lt;P$4,0,10-(P$3-VLOOKUP($E37,'Country Indicator Data'!$B$4:$I$300,8,FALSE))/(P$3-P$4)*10))))</f>
        <v>6.0299999999999994</v>
      </c>
      <c r="Q37" s="224" t="str">
        <f>IF(LEN(E37)&gt;3,((IF(VLOOKUP($C37,'Regional Crises'!$B$1:$R$66,13,FALSE)="x","x",IF(VLOOKUP($C37,'Regional Crises'!$B$1:$R$66,13,FALSE)&gt;Q$3,10,IF(VLOOKUP($C37,'Regional Crises'!$B$1:$R$66,13,FALSE)&lt;Q$4,0,10-(LOG(Q$3)-LOG(VLOOKUP($C37,'Regional Crises'!$B$1:$R$66,13,FALSE)))/(LOG(Q$3)-LOG(Q$4))*10))))),(IF(VLOOKUP($E37,'Country Indicator Data'!$B$4:$N$300,9,FALSE)="x","x",IF(VLOOKUP($E37,'Country Indicator Data'!$B$4:$N$300,9,FALSE)&gt;Q$3,10,IF(VLOOKUP($E37,'Country Indicator Data'!$B$4:$N$300,9,FALSE)&lt;Q$4,0,10-(LOG(Q$3)-LOG(VLOOKUP($E37,'Country Indicator Data'!$B$4:$N$300,9,FALSE)))/(LOG(Q$3)-LOG(Q$4))*10)))))</f>
        <v>x</v>
      </c>
      <c r="R37" s="224">
        <f t="shared" si="4"/>
        <v>6.0299999999999994</v>
      </c>
      <c r="S37" s="224">
        <f>IF(LEN(E37)&gt;3,((IF(VLOOKUP($C37,'Regional Crises'!$B$1:$R$66,17,FALSE)="x","x",IF(VLOOKUP($C37,'Regional Crises'!$B$1:$R$66,17,FALSE)&gt;S$3,0,IF(VLOOKUP($C37,'Regional Crises'!$B$1:$R$66,17,FALSE)&lt;S$4,10,(S$3-VLOOKUP($C37,'Regional Crises'!$B$1:$R$66,17,FALSE))/(S$3-S$4)*10))))),(IF(VLOOKUP($E37,'Country Indicator Data'!$B$4:$N$300,13,FALSE)="x","x",IF(VLOOKUP($E37,'Country Indicator Data'!$B$4:$N$300,13,FALSE)&gt;S$3,0,IF(VLOOKUP($E37,'Country Indicator Data'!$B$4:$N$300,13,FALSE)&lt;S$4,10,(S$3-VLOOKUP($E37,'Country Indicator Data'!$B$4:$N$300,13,FALSE))/(S$3-S$4)*10)))))</f>
        <v>8.6999999999999993</v>
      </c>
      <c r="T37" s="224">
        <f>IF(LEN(E37)&gt;3,((IF(VLOOKUP($C37,'Regional Crises'!$B$1:$R$66,14,FALSE)="x","x",IF(VLOOKUP($C37,'Regional Crises'!$B$1:$R$66,14,FALSE)&gt;T$3,0,IF(VLOOKUP($C37,'Regional Crises'!$B$1:$R$66,14,FALSE)&lt;T$4,10,(T$3-VLOOKUP($C37,'Regional Crises'!$B$1:$R$66,14,FALSE))/(T$3-T$4)*10))))),(IF(VLOOKUP($E37,'Country Indicator Data'!$B$4:$N$300,10,FALSE)="x","x",IF(VLOOKUP($E37,'Country Indicator Data'!$B$4:$N$300,10,FALSE)&gt;T$3,0,IF(VLOOKUP($E37,'Country Indicator Data'!$B$4:$N$300,10,FALSE)&lt;T$4,10,(T$3-VLOOKUP($E37,'Country Indicator Data'!$B$4:$N$300,10,FALSE))/(T$3-T$4)*10)))))</f>
        <v>8.6052584000000003</v>
      </c>
      <c r="U37" s="224">
        <f>IF(LEN(E37)&gt;3,((IF(VLOOKUP($C37,'Regional Crises'!$B$1:$R$66,15,FALSE)="x","x",IF(VLOOKUP($C37,'Regional Crises'!$B$1:$R$66,15,FALSE)&gt;U$3,0,IF(VLOOKUP($C37,'Regional Crises'!$B$1:$R$66,15,FALSE)&lt;U$4,10,(U$3-VLOOKUP($C37,'Regional Crises'!$B$1:$R$66,15,FALSE))/(U$3-U$4)*10))))),(IF(VLOOKUP($E37,'Country Indicator Data'!$B$4:$N$300,11,FALSE)="x","x",IF(VLOOKUP($E37,'Country Indicator Data'!$B$4:$N$300,11,FALSE)&gt;U$3,0,IF(VLOOKUP($E37,'Country Indicator Data'!$B$4:$N$300,11,FALSE)&lt;U$4,10,(U$3-VLOOKUP($E37,'Country Indicator Data'!$B$4:$N$300,11,FALSE))/(U$3-U$4)*10)))))</f>
        <v>9</v>
      </c>
      <c r="V37" s="224">
        <f>IF(LEN(E37)&gt;3,((IF(VLOOKUP($C37,'Regional Crises'!$B$1:$R$66,16,FALSE)="x","x",IF(VLOOKUP($C37,'Regional Crises'!$B$1:$R$66,16,FALSE)&gt;V$3,0,IF(VLOOKUP($C37,'Regional Crises'!$B$1:$R$66,16,FALSE)&lt;V$4,10,(V$3-VLOOKUP($C37,'Regional Crises'!$B$1:$R$66,16,FALSE))/(V$3-V$4)*10))))),(IF(VLOOKUP($E37,'Country Indicator Data'!$B$4:$N$300,12,FALSE)="x","x",IF(VLOOKUP($E37,'Country Indicator Data'!$B$4:$N$300,12,FALSE)&gt;V$3,0,IF(VLOOKUP($E37,'Country Indicator Data'!$B$4:$N$300,12,FALSE)&lt;V$4,10,(V$3-VLOOKUP($E37,'Country Indicator Data'!$B$4:$N$300,12,FALSE))/(V$3-V$4)*10)))))</f>
        <v>9.6999999999999993</v>
      </c>
      <c r="W37" s="224">
        <f t="shared" si="5"/>
        <v>9.0013146000000006</v>
      </c>
      <c r="X37" s="224">
        <f t="shared" si="6"/>
        <v>7.0952326776851846</v>
      </c>
      <c r="Y37" s="150">
        <f>IF('Core Indicators'!FC34="x","x",IF('Core Indicators'!FC34&gt;=5,10,IF('Core Indicators'!FC34&gt;=4,8,IF('Core Indicators'!FC34&gt;=3,6,IF('Core Indicators'!FC34&gt;=2,4,IF('Core Indicators'!FC34&gt;=1,2,0))))))</f>
        <v>4</v>
      </c>
      <c r="Z37" s="224">
        <f t="shared" si="7"/>
        <v>4</v>
      </c>
      <c r="AA37" s="150">
        <f>'Crisis Indicator Data'!Y34</f>
        <v>1</v>
      </c>
      <c r="AB37" s="150">
        <f>'Crisis Indicator Data'!Z34</f>
        <v>1</v>
      </c>
      <c r="AC37" s="150">
        <f>'Crisis Indicator Data'!AA34</f>
        <v>2</v>
      </c>
      <c r="AD37" s="150">
        <f>'Crisis Indicator Data'!AB34</f>
        <v>0</v>
      </c>
      <c r="AE37" s="150">
        <f t="shared" si="8"/>
        <v>4</v>
      </c>
      <c r="AF37" s="150">
        <f>'Crisis Indicator Data'!AC34</f>
        <v>1</v>
      </c>
      <c r="AG37" s="150">
        <f>'Crisis Indicator Data'!AD34</f>
        <v>2</v>
      </c>
      <c r="AH37" s="150">
        <f t="shared" si="9"/>
        <v>6</v>
      </c>
      <c r="AI37" s="150">
        <f>'Crisis Indicator Data'!AE34</f>
        <v>0</v>
      </c>
      <c r="AJ37" s="150">
        <f>'Crisis Indicator Data'!AF34</f>
        <v>2</v>
      </c>
      <c r="AK37" s="150">
        <f>'Crisis Indicator Data'!AG34</f>
        <v>1</v>
      </c>
      <c r="AL37" s="150">
        <f t="shared" si="10"/>
        <v>6</v>
      </c>
      <c r="AM37" s="224">
        <f t="shared" si="11"/>
        <v>5</v>
      </c>
      <c r="AN37" s="224">
        <f t="shared" si="12"/>
        <v>4.5</v>
      </c>
    </row>
    <row r="38" spans="1:40" ht="13.5" customHeight="1">
      <c r="A38" s="141" t="str">
        <f>'Crisis Indicator Data'!A35</f>
        <v>International displacement to Spain</v>
      </c>
      <c r="B38" s="142" t="str">
        <f>'Crisis Indicator Data'!B35</f>
        <v>International Displacement</v>
      </c>
      <c r="C38" s="142" t="str">
        <f>'Crisis Indicator Data'!C35</f>
        <v>ESP002</v>
      </c>
      <c r="D38" s="142" t="str">
        <f>'Crisis Indicator Data'!D35</f>
        <v>Spain</v>
      </c>
      <c r="E38" s="143" t="str">
        <f>'Crisis Indicator Data'!E35</f>
        <v>ESP</v>
      </c>
      <c r="F38" s="224">
        <f>IF(LEN(E38)&gt;3,(IF(VLOOKUP($C38,'Regional Crises'!$B$1:$R$66,7,FALSE)="x","x",IF(VLOOKUP($C38,'Regional Crises'!$B$1:$R$66,7,FALSE)&gt;$F$3,10,IF(VLOOKUP($C38,'Regional Crises'!$B$1:$R$66,7,FALSE)&lt;F$4,0,($F$3-VLOOKUP($C38,'Regional Crises'!$B$1:$R$66,7,FALSE))/($F$3-$F$4)*10)))),IF(VLOOKUP($E38,'Country Indicator Data'!$B$4:$N$300,3,FALSE)="x","x",IF(VLOOKUP($E38,'Country Indicator Data'!$B$4:$N$300,3,FALSE)&gt;$F$3,10,IF(VLOOKUP($E38,'Country Indicator Data'!$B$4:$N$300,3,FALSE)&lt;$F$4,0,($F$3-VLOOKUP($E38,'Country Indicator Data'!$B$4:$N$300,3,FALSE))/($F$3-$F$4)*10))))</f>
        <v>0.39834067777777782</v>
      </c>
      <c r="G38" s="224" t="str">
        <f>IF(LEN(E38)&gt;3,(IF(VLOOKUP($C38,'Regional Crises'!$B$1:$R$66,9,FALSE)="x","x",IF(VLOOKUP($C38,'Regional Crises'!$B$1:$R$66,9,FALSE)&gt;G$3,10,IF(VLOOKUP($C38,'Regional Crises'!$B$1:$R$66,9,FALSE)&lt;G$4,0,(G$3-VLOOKUP($C38,'Regional Crises'!$B$1:$R$66,9,FALSE))/(G$3-G$4)*10)))),IF(VLOOKUP($E38,'Country Indicator Data'!$B$4:$N$300,5,FALSE)="x","x",IF(VLOOKUP($E38,'Country Indicator Data'!$B$4:$N$300,5,FALSE)&gt;G$3,10,IF(VLOOKUP($E38,'Country Indicator Data'!$B$4:$N$300,5,FALSE)&lt;G$4,0,(G$3-VLOOKUP($E38,'Country Indicator Data'!$B$4:$N$300,5,FALSE))/(G$3-G$4)*10))))</f>
        <v>x</v>
      </c>
      <c r="H38" s="224">
        <f t="shared" ref="H38:H69" si="13">IF(AND(F38="x",G38="x"),"x",AVERAGE(F38,G38))</f>
        <v>0.39834067777777782</v>
      </c>
      <c r="I38" s="224">
        <f>IF(LEN(E38)&gt;3,(IF(VLOOKUP($C38,'Regional Crises'!$B$1:$R$66,6,FALSE)="x","x",IF(VLOOKUP($C38,'Regional Crises'!$B$1:$R$66,6,FALSE)&gt;I$3,10,IF(VLOOKUP($C38,'Regional Crises'!$B$1:$R$66,6,FALSE)&lt;I$4,0,10-(I$3-VLOOKUP($C38,'Regional Crises'!$B$1:$R$66,6,FALSE))/(I$3-I$4)*10)))),IF(VLOOKUP($E38,'Country Indicator Data'!$B$4:$N$300,2,FALSE)="x","x",IF(VLOOKUP($E38,'Country Indicator Data'!$B$4:$N$300,2,FALSE)&gt;I$3,10,IF(VLOOKUP($E38,'Country Indicator Data'!$B$4:$N$300,2,FALSE)&lt;I$4,0,10-(I$3-VLOOKUP($E38,'Country Indicator Data'!$B$4:$N$300,2,FALSE))/(I$3-I$4)*10))))</f>
        <v>5.0216199100000001</v>
      </c>
      <c r="J38" s="224">
        <f>IF(LEN(E38)&gt;3,(IF(VLOOKUP($C38,'Regional Crises'!$B$1:$R$66,8,FALSE)="x","x",IF(VLOOKUP($C38,'Regional Crises'!$B$1:$R$66,8,FALSE)&gt;J$3,10,IF(VLOOKUP($C38,'Regional Crises'!$B$1:$R$66,8,FALSE)&lt;J$4,0,10-(J$3-VLOOKUP($C38,'Regional Crises'!$B$1:$R$66,8,FALSE))/(J$3-J$4)*10)))),IF(VLOOKUP($E38,'Country Indicator Data'!$B$4:$N$300,4,FALSE)="x","x",IF(VLOOKUP($E38,'Country Indicator Data'!$B$4:$N$300,4,FALSE)&gt;J$3,10,IF(VLOOKUP($E38,'Country Indicator Data'!$B$4:$N$300,4,FALSE)&lt;J$4,0,10-(J$3-VLOOKUP($E38,'Country Indicator Data'!$B$4:$N$300,4,FALSE))/(J$3-J$4)*10))))</f>
        <v>5.0333333333333332</v>
      </c>
      <c r="K38" s="224">
        <f t="shared" ref="K38:K69" si="14">IF(AND(I38="x",J38="x"),"x",AVERAGE(I38,J38))</f>
        <v>5.0274766216666666</v>
      </c>
      <c r="L38" s="224">
        <f>IF(LEN(E38)&gt;3,(IF(VLOOKUP($C38,'Regional Crises'!$B$1:$R$66,10,FALSE)="x","x",IF(VLOOKUP($C38,'Regional Crises'!$B$1:$R$66,10,FALSE)&gt;L$3,10,IF(VLOOKUP($C38,'Regional Crises'!$B$1:$R$66,10,FALSE)&lt;L$4,0,10-(L$3-VLOOKUP($C38,'Regional Crises'!$B$1:$R$66,10,FALSE))/(L$3-L$4)*10)))),IF(VLOOKUP($E38,'Country Indicator Data'!$B$4:$N$300,6,FALSE)="x","x",IF(VLOOKUP($E38,'Country Indicator Data'!$B$4:$N$300,6,FALSE)&gt;L$3,10,IF(VLOOKUP($E38,'Country Indicator Data'!$B$4:$N$300,6,FALSE)&lt;L$4,0,10-(L$3-VLOOKUP($E38,'Country Indicator Data'!$B$4:$N$300,6,FALSE))/(L$3-L$4)*10))))</f>
        <v>0.57333333333333414</v>
      </c>
      <c r="M38" s="224">
        <f>IF(LEN(E38)&gt;3,(IF(VLOOKUP($C38,'Regional Crises'!$B$1:$R$66,11,FALSE)="x","x",IF(VLOOKUP($C38,'Regional Crises'!$B$1:$R$66,11,FALSE)&gt;M$3,10,IF(VLOOKUP($C38,'Regional Crises'!$B$1:$R$66,11,FALSE)&lt;M$4,0,10-(M$3-VLOOKUP($C38,'Regional Crises'!$B$1:$R$66,11,FALSE))/(M$3-M$4)*10)))),IF(VLOOKUP($E38,'Country Indicator Data'!$B$4:$N$300,7,FALSE)="x","x",IF(VLOOKUP($E38,'Country Indicator Data'!$B$4:$N$300,7,FALSE)&gt;M$3,10,IF(VLOOKUP($E38,'Country Indicator Data'!$B$4:$N$300,7,FALSE)&lt;M$4,0,10-(M$3-VLOOKUP($E38,'Country Indicator Data'!$B$4:$N$300,7,FALSE))/(M$3-M$4)*10))))</f>
        <v>2.0999999999999996</v>
      </c>
      <c r="N38" s="224">
        <f t="shared" ref="N38:N69" si="15">IF(AND(L38="x",M38="x"),"x",AVERAGE(L38,M38))</f>
        <v>1.3366666666666669</v>
      </c>
      <c r="O38" s="224">
        <f t="shared" ref="O38:O69" si="16">AVERAGE(H38,K38,N38)</f>
        <v>2.2541613220370373</v>
      </c>
      <c r="P38" s="224">
        <f>IF(LEN(E38)&gt;3,(IF(VLOOKUP($C38,'Regional Crises'!$B$1:$R$69,12,FALSE)="x","x",IF(VLOOKUP($C38,'Regional Crises'!$B$1:$R$69,12,FALSE)&gt;P$3,10,IF(VLOOKUP($C38,'Regional Crises'!$B$1:$R$69,12,FALSE)&lt;P$4,0,(P$3-VLOOKUP($C38,'Regional Crises'!$B$1:$R$69,12,FALSE))/(P$3-P$4)*10)))),IF(VLOOKUP($E38,'Country Indicator Data'!$B$4:$I$300,8,FALSE)="x","x",IF(VLOOKUP($E38,'Country Indicator Data'!$B$4:$I$300,8,FALSE)&gt;P$3,10,IF(VLOOKUP($E38,'Country Indicator Data'!$B$4:$I$300,8,FALSE)&lt;P$4,0,10-(P$3-VLOOKUP($E38,'Country Indicator Data'!$B$4:$I$300,8,FALSE))/(P$3-P$4)*10))))</f>
        <v>4.1349999999999998</v>
      </c>
      <c r="Q38" s="224">
        <f>IF(LEN(E38)&gt;3,((IF(VLOOKUP($C38,'Regional Crises'!$B$1:$R$66,13,FALSE)="x","x",IF(VLOOKUP($C38,'Regional Crises'!$B$1:$R$66,13,FALSE)&gt;Q$3,10,IF(VLOOKUP($C38,'Regional Crises'!$B$1:$R$66,13,FALSE)&lt;Q$4,0,10-(LOG(Q$3)-LOG(VLOOKUP($C38,'Regional Crises'!$B$1:$R$66,13,FALSE)))/(LOG(Q$3)-LOG(Q$4))*10))))),(IF(VLOOKUP($E38,'Country Indicator Data'!$B$4:$N$300,9,FALSE)="x","x",IF(VLOOKUP($E38,'Country Indicator Data'!$B$4:$N$300,9,FALSE)&gt;Q$3,10,IF(VLOOKUP($E38,'Country Indicator Data'!$B$4:$N$300,9,FALSE)&lt;Q$4,0,10-(LOG(Q$3)-LOG(VLOOKUP($E38,'Country Indicator Data'!$B$4:$N$300,9,FALSE)))/(LOG(Q$3)-LOG(Q$4))*10)))))</f>
        <v>6.7647411344043098</v>
      </c>
      <c r="R38" s="224">
        <f t="shared" ref="R38:R69" si="17">AVERAGE(P38:Q38)</f>
        <v>5.4498705672021543</v>
      </c>
      <c r="S38" s="224">
        <f>IF(LEN(E38)&gt;3,((IF(VLOOKUP($C38,'Regional Crises'!$B$1:$R$66,17,FALSE)="x","x",IF(VLOOKUP($C38,'Regional Crises'!$B$1:$R$66,17,FALSE)&gt;S$3,0,IF(VLOOKUP($C38,'Regional Crises'!$B$1:$R$66,17,FALSE)&lt;S$4,10,(S$3-VLOOKUP($C38,'Regional Crises'!$B$1:$R$66,17,FALSE))/(S$3-S$4)*10))))),(IF(VLOOKUP($E38,'Country Indicator Data'!$B$4:$N$300,13,FALSE)="x","x",IF(VLOOKUP($E38,'Country Indicator Data'!$B$4:$N$300,13,FALSE)&gt;S$3,0,IF(VLOOKUP($E38,'Country Indicator Data'!$B$4:$N$300,13,FALSE)&lt;S$4,10,(S$3-VLOOKUP($E38,'Country Indicator Data'!$B$4:$N$300,13,FALSE))/(S$3-S$4)*10)))))</f>
        <v>4.5</v>
      </c>
      <c r="T38" s="224">
        <f>IF(LEN(E38)&gt;3,((IF(VLOOKUP($C38,'Regional Crises'!$B$1:$R$66,14,FALSE)="x","x",IF(VLOOKUP($C38,'Regional Crises'!$B$1:$R$66,14,FALSE)&gt;T$3,0,IF(VLOOKUP($C38,'Regional Crises'!$B$1:$R$66,14,FALSE)&lt;T$4,10,(T$3-VLOOKUP($C38,'Regional Crises'!$B$1:$R$66,14,FALSE))/(T$3-T$4)*10))))),(IF(VLOOKUP($E38,'Country Indicator Data'!$B$4:$N$300,10,FALSE)="x","x",IF(VLOOKUP($E38,'Country Indicator Data'!$B$4:$N$300,10,FALSE)&gt;T$3,0,IF(VLOOKUP($E38,'Country Indicator Data'!$B$4:$N$300,10,FALSE)&lt;T$4,10,(T$3-VLOOKUP($E38,'Country Indicator Data'!$B$4:$N$300,10,FALSE))/(T$3-T$4)*10)))))</f>
        <v>3.1364527999999998</v>
      </c>
      <c r="U38" s="224" t="str">
        <f>IF(LEN(E38)&gt;3,((IF(VLOOKUP($C38,'Regional Crises'!$B$1:$R$66,15,FALSE)="x","x",IF(VLOOKUP($C38,'Regional Crises'!$B$1:$R$66,15,FALSE)&gt;U$3,0,IF(VLOOKUP($C38,'Regional Crises'!$B$1:$R$66,15,FALSE)&lt;U$4,10,(U$3-VLOOKUP($C38,'Regional Crises'!$B$1:$R$66,15,FALSE))/(U$3-U$4)*10))))),(IF(VLOOKUP($E38,'Country Indicator Data'!$B$4:$N$300,11,FALSE)="x","x",IF(VLOOKUP($E38,'Country Indicator Data'!$B$4:$N$300,11,FALSE)&gt;U$3,0,IF(VLOOKUP($E38,'Country Indicator Data'!$B$4:$N$300,11,FALSE)&lt;U$4,10,(U$3-VLOOKUP($E38,'Country Indicator Data'!$B$4:$N$300,11,FALSE))/(U$3-U$4)*10)))))</f>
        <v>x</v>
      </c>
      <c r="V38" s="224">
        <f>IF(LEN(E38)&gt;3,((IF(VLOOKUP($C38,'Regional Crises'!$B$1:$R$66,16,FALSE)="x","x",IF(VLOOKUP($C38,'Regional Crises'!$B$1:$R$66,16,FALSE)&gt;V$3,0,IF(VLOOKUP($C38,'Regional Crises'!$B$1:$R$66,16,FALSE)&lt;V$4,10,(V$3-VLOOKUP($C38,'Regional Crises'!$B$1:$R$66,16,FALSE))/(V$3-V$4)*10))))),(IF(VLOOKUP($E38,'Country Indicator Data'!$B$4:$N$300,12,FALSE)="x","x",IF(VLOOKUP($E38,'Country Indicator Data'!$B$4:$N$300,12,FALSE)&gt;V$3,0,IF(VLOOKUP($E38,'Country Indicator Data'!$B$4:$N$300,12,FALSE)&lt;V$4,10,(V$3-VLOOKUP($E38,'Country Indicator Data'!$B$4:$N$300,12,FALSE))/(V$3-V$4)*10)))))</f>
        <v>0.89999999999999991</v>
      </c>
      <c r="W38" s="224">
        <f t="shared" ref="W38:W69" si="18">IF(AND(S38="x",V38="x"),"x",AVERAGE(S38,V38,T38,U38))</f>
        <v>2.8454842666666664</v>
      </c>
      <c r="X38" s="224">
        <f t="shared" ref="X38:X69" si="19">AVERAGE(O38,W38,R38)</f>
        <v>3.5165053853019526</v>
      </c>
      <c r="Y38" s="150">
        <f>IF('Core Indicators'!FC35="x","x",IF('Core Indicators'!FC35&gt;=5,10,IF('Core Indicators'!FC35&gt;=4,8,IF('Core Indicators'!FC35&gt;=3,6,IF('Core Indicators'!FC35&gt;=2,4,IF('Core Indicators'!FC35&gt;=1,2,0))))))</f>
        <v>2</v>
      </c>
      <c r="Z38" s="224">
        <f t="shared" ref="Z38:Z69" si="20">Y38</f>
        <v>2</v>
      </c>
      <c r="AA38" s="150">
        <f>'Crisis Indicator Data'!Y35</f>
        <v>0</v>
      </c>
      <c r="AB38" s="150">
        <f>'Crisis Indicator Data'!Z35</f>
        <v>0</v>
      </c>
      <c r="AC38" s="150">
        <f>'Crisis Indicator Data'!AA35</f>
        <v>1</v>
      </c>
      <c r="AD38" s="150">
        <f>'Crisis Indicator Data'!AB35</f>
        <v>0</v>
      </c>
      <c r="AE38" s="150">
        <f t="shared" ref="AE38:AE69" si="21">IF(SUM(AA38:AD38)=0,0,IF(SUM(AA38,AB38,AC38,AD38)&lt;2,2,IF(SUM(AA38:AD38)&lt;6,4,IF(SUM(AA38:AD38)&lt;8,6,IF(SUM(AA38:AD38)&lt;10,8,10)))))</f>
        <v>2</v>
      </c>
      <c r="AF38" s="150">
        <f>'Crisis Indicator Data'!AC35</f>
        <v>2</v>
      </c>
      <c r="AG38" s="150">
        <f>'Crisis Indicator Data'!AD35</f>
        <v>1</v>
      </c>
      <c r="AH38" s="150">
        <f t="shared" ref="AH38:AH69" si="22">IF(SUM(AF38:AG38)=0,0,IF(SUM(AF38,AG38)=1,2,IF(SUM(AF38:AG38)&lt;3,4,IF(SUM(AF38:AG38)&lt;4,6,IF(SUM(AF38:AG38)&lt;5,8,10)))))</f>
        <v>6</v>
      </c>
      <c r="AI38" s="150">
        <f>'Crisis Indicator Data'!AE35</f>
        <v>0</v>
      </c>
      <c r="AJ38" s="150">
        <f>'Crisis Indicator Data'!AF35</f>
        <v>0</v>
      </c>
      <c r="AK38" s="150">
        <f>'Crisis Indicator Data'!AG35</f>
        <v>1</v>
      </c>
      <c r="AL38" s="150">
        <f t="shared" ref="AL38:AL69" si="23">IF(SUM(AI38:AK38)=0,0,IF(SUM(AI38:AK38)=1,2,IF(SUM(AI38:AK38)&lt;3,4,IF(SUM(AI38:AK38)&lt;5,6,IF(SUM(AI38:AK38)&lt;7,8,10)))))</f>
        <v>2</v>
      </c>
      <c r="AM38" s="224">
        <f t="shared" ref="AM38:AM69" si="24">IF(AA38=3,10,ROUND(AVERAGE(AE38,AH38,AL38),0))</f>
        <v>3</v>
      </c>
      <c r="AN38" s="224">
        <f t="shared" ref="AN38:AN69" si="25">IF(AND(Z38="x",AM38="x"),"x",AVERAGE(Z38,AM38))</f>
        <v>2.5</v>
      </c>
    </row>
    <row r="39" spans="1:40" ht="13.5" customHeight="1">
      <c r="A39" s="141" t="str">
        <f>'Crisis Indicator Data'!A36</f>
        <v>Multiple crises in Ethiopia</v>
      </c>
      <c r="B39" s="142" t="str">
        <f>'Crisis Indicator Data'!B36</f>
        <v>International Displacement,Conflict/ Violence,Drought/drier conditions,Floods,Political/economic crisis</v>
      </c>
      <c r="C39" s="142" t="str">
        <f>'Crisis Indicator Data'!C36</f>
        <v>ETH001</v>
      </c>
      <c r="D39" s="142" t="str">
        <f>'Crisis Indicator Data'!D36</f>
        <v>Ethiopia</v>
      </c>
      <c r="E39" s="143" t="str">
        <f>'Crisis Indicator Data'!E36</f>
        <v>ETH</v>
      </c>
      <c r="F39" s="224">
        <f>IF(LEN(E39)&gt;3,(IF(VLOOKUP($C39,'Regional Crises'!$B$1:$R$66,7,FALSE)="x","x",IF(VLOOKUP($C39,'Regional Crises'!$B$1:$R$66,7,FALSE)&gt;$F$3,10,IF(VLOOKUP($C39,'Regional Crises'!$B$1:$R$66,7,FALSE)&lt;F$4,0,($F$3-VLOOKUP($C39,'Regional Crises'!$B$1:$R$66,7,FALSE))/($F$3-$F$4)*10)))),IF(VLOOKUP($E39,'Country Indicator Data'!$B$4:$N$300,3,FALSE)="x","x",IF(VLOOKUP($E39,'Country Indicator Data'!$B$4:$N$300,3,FALSE)&gt;$F$3,10,IF(VLOOKUP($E39,'Country Indicator Data'!$B$4:$N$300,3,FALSE)&lt;$F$4,0,($F$3-VLOOKUP($E39,'Country Indicator Data'!$B$4:$N$300,3,FALSE))/($F$3-$F$4)*10))))</f>
        <v>5.6874457666666665</v>
      </c>
      <c r="G39" s="224">
        <f>IF(LEN(E39)&gt;3,(IF(VLOOKUP($C39,'Regional Crises'!$B$1:$R$66,9,FALSE)="x","x",IF(VLOOKUP($C39,'Regional Crises'!$B$1:$R$66,9,FALSE)&gt;G$3,10,IF(VLOOKUP($C39,'Regional Crises'!$B$1:$R$66,9,FALSE)&lt;G$4,0,(G$3-VLOOKUP($C39,'Regional Crises'!$B$1:$R$66,9,FALSE))/(G$3-G$4)*10)))),IF(VLOOKUP($E39,'Country Indicator Data'!$B$4:$N$300,5,FALSE)="x","x",IF(VLOOKUP($E39,'Country Indicator Data'!$B$4:$N$300,5,FALSE)&gt;G$3,10,IF(VLOOKUP($E39,'Country Indicator Data'!$B$4:$N$300,5,FALSE)&lt;G$4,0,(G$3-VLOOKUP($E39,'Country Indicator Data'!$B$4:$N$300,5,FALSE))/(G$3-G$4)*10))))</f>
        <v>6.6</v>
      </c>
      <c r="H39" s="224">
        <f t="shared" si="13"/>
        <v>6.1437228833333331</v>
      </c>
      <c r="I39" s="224">
        <f>IF(LEN(E39)&gt;3,(IF(VLOOKUP($C39,'Regional Crises'!$B$1:$R$66,6,FALSE)="x","x",IF(VLOOKUP($C39,'Regional Crises'!$B$1:$R$66,6,FALSE)&gt;I$3,10,IF(VLOOKUP($C39,'Regional Crises'!$B$1:$R$66,6,FALSE)&lt;I$4,0,10-(I$3-VLOOKUP($C39,'Regional Crises'!$B$1:$R$66,6,FALSE))/(I$3-I$4)*10)))),IF(VLOOKUP($E39,'Country Indicator Data'!$B$4:$N$300,2,FALSE)="x","x",IF(VLOOKUP($E39,'Country Indicator Data'!$B$4:$N$300,2,FALSE)&gt;I$3,10,IF(VLOOKUP($E39,'Country Indicator Data'!$B$4:$N$300,2,FALSE)&lt;I$4,0,10-(I$3-VLOOKUP($E39,'Country Indicator Data'!$B$4:$N$300,2,FALSE))/(I$3-I$4)*10))))</f>
        <v>7.7339285899999997</v>
      </c>
      <c r="J39" s="224">
        <f>IF(LEN(E39)&gt;3,(IF(VLOOKUP($C39,'Regional Crises'!$B$1:$R$66,8,FALSE)="x","x",IF(VLOOKUP($C39,'Regional Crises'!$B$1:$R$66,8,FALSE)&gt;J$3,10,IF(VLOOKUP($C39,'Regional Crises'!$B$1:$R$66,8,FALSE)&lt;J$4,0,10-(J$3-VLOOKUP($C39,'Regional Crises'!$B$1:$R$66,8,FALSE))/(J$3-J$4)*10)))),IF(VLOOKUP($E39,'Country Indicator Data'!$B$4:$N$300,4,FALSE)="x","x",IF(VLOOKUP($E39,'Country Indicator Data'!$B$4:$N$300,4,FALSE)&gt;J$3,10,IF(VLOOKUP($E39,'Country Indicator Data'!$B$4:$N$300,4,FALSE)&lt;J$4,0,10-(J$3-VLOOKUP($E39,'Country Indicator Data'!$B$4:$N$300,4,FALSE))/(J$3-J$4)*10))))</f>
        <v>1.6966666666666654</v>
      </c>
      <c r="K39" s="224">
        <f t="shared" si="14"/>
        <v>4.7152976283333325</v>
      </c>
      <c r="L39" s="224">
        <f>IF(LEN(E39)&gt;3,(IF(VLOOKUP($C39,'Regional Crises'!$B$1:$R$66,10,FALSE)="x","x",IF(VLOOKUP($C39,'Regional Crises'!$B$1:$R$66,10,FALSE)&gt;L$3,10,IF(VLOOKUP($C39,'Regional Crises'!$B$1:$R$66,10,FALSE)&lt;L$4,0,10-(L$3-VLOOKUP($C39,'Regional Crises'!$B$1:$R$66,10,FALSE))/(L$3-L$4)*10)))),IF(VLOOKUP($E39,'Country Indicator Data'!$B$4:$N$300,6,FALSE)="x","x",IF(VLOOKUP($E39,'Country Indicator Data'!$B$4:$N$300,6,FALSE)&gt;L$3,10,IF(VLOOKUP($E39,'Country Indicator Data'!$B$4:$N$300,6,FALSE)&lt;L$4,0,10-(L$3-VLOOKUP($E39,'Country Indicator Data'!$B$4:$N$300,6,FALSE))/(L$3-L$4)*10))))</f>
        <v>6.6266666666666669</v>
      </c>
      <c r="M39" s="224">
        <f>IF(LEN(E39)&gt;3,(IF(VLOOKUP($C39,'Regional Crises'!$B$1:$R$66,11,FALSE)="x","x",IF(VLOOKUP($C39,'Regional Crises'!$B$1:$R$66,11,FALSE)&gt;M$3,10,IF(VLOOKUP($C39,'Regional Crises'!$B$1:$R$66,11,FALSE)&lt;M$4,0,10-(M$3-VLOOKUP($C39,'Regional Crises'!$B$1:$R$66,11,FALSE))/(M$3-M$4)*10)))),IF(VLOOKUP($E39,'Country Indicator Data'!$B$4:$N$300,7,FALSE)="x","x",IF(VLOOKUP($E39,'Country Indicator Data'!$B$4:$N$300,7,FALSE)&gt;M$3,10,IF(VLOOKUP($E39,'Country Indicator Data'!$B$4:$N$300,7,FALSE)&lt;M$4,0,10-(M$3-VLOOKUP($E39,'Country Indicator Data'!$B$4:$N$300,7,FALSE))/(M$3-M$4)*10))))</f>
        <v>1.5250000000000004</v>
      </c>
      <c r="N39" s="224">
        <f t="shared" si="15"/>
        <v>4.0758333333333336</v>
      </c>
      <c r="O39" s="224">
        <f t="shared" si="16"/>
        <v>4.9782846149999997</v>
      </c>
      <c r="P39" s="224">
        <f>IF(LEN(E39)&gt;3,(IF(VLOOKUP($C39,'Regional Crises'!$B$1:$R$69,12,FALSE)="x","x",IF(VLOOKUP($C39,'Regional Crises'!$B$1:$R$69,12,FALSE)&gt;P$3,10,IF(VLOOKUP($C39,'Regional Crises'!$B$1:$R$69,12,FALSE)&lt;P$4,0,(P$3-VLOOKUP($C39,'Regional Crises'!$B$1:$R$69,12,FALSE))/(P$3-P$4)*10)))),IF(VLOOKUP($E39,'Country Indicator Data'!$B$4:$I$300,8,FALSE)="x","x",IF(VLOOKUP($E39,'Country Indicator Data'!$B$4:$I$300,8,FALSE)&gt;P$3,10,IF(VLOOKUP($E39,'Country Indicator Data'!$B$4:$I$300,8,FALSE)&lt;P$4,0,10-(P$3-VLOOKUP($E39,'Country Indicator Data'!$B$4:$I$300,8,FALSE))/(P$3-P$4)*10))))</f>
        <v>6.62</v>
      </c>
      <c r="Q39" s="224">
        <f>IF(LEN(E39)&gt;3,((IF(VLOOKUP($C39,'Regional Crises'!$B$1:$R$66,13,FALSE)="x","x",IF(VLOOKUP($C39,'Regional Crises'!$B$1:$R$66,13,FALSE)&gt;Q$3,10,IF(VLOOKUP($C39,'Regional Crises'!$B$1:$R$66,13,FALSE)&lt;Q$4,0,10-(LOG(Q$3)-LOG(VLOOKUP($C39,'Regional Crises'!$B$1:$R$66,13,FALSE)))/(LOG(Q$3)-LOG(Q$4))*10))))),(IF(VLOOKUP($E39,'Country Indicator Data'!$B$4:$N$300,9,FALSE)="x","x",IF(VLOOKUP($E39,'Country Indicator Data'!$B$4:$N$300,9,FALSE)&gt;Q$3,10,IF(VLOOKUP($E39,'Country Indicator Data'!$B$4:$N$300,9,FALSE)&lt;Q$4,0,10-(LOG(Q$3)-LOG(VLOOKUP($E39,'Country Indicator Data'!$B$4:$N$300,9,FALSE)))/(LOG(Q$3)-LOG(Q$4))*10)))))</f>
        <v>10</v>
      </c>
      <c r="R39" s="224">
        <f t="shared" si="17"/>
        <v>8.31</v>
      </c>
      <c r="S39" s="224">
        <f>IF(LEN(E39)&gt;3,((IF(VLOOKUP($C39,'Regional Crises'!$B$1:$R$66,17,FALSE)="x","x",IF(VLOOKUP($C39,'Regional Crises'!$B$1:$R$66,17,FALSE)&gt;S$3,0,IF(VLOOKUP($C39,'Regional Crises'!$B$1:$R$66,17,FALSE)&lt;S$4,10,(S$3-VLOOKUP($C39,'Regional Crises'!$B$1:$R$66,17,FALSE))/(S$3-S$4)*10))))),(IF(VLOOKUP($E39,'Country Indicator Data'!$B$4:$N$300,13,FALSE)="x","x",IF(VLOOKUP($E39,'Country Indicator Data'!$B$4:$N$300,13,FALSE)&gt;S$3,0,IF(VLOOKUP($E39,'Country Indicator Data'!$B$4:$N$300,13,FALSE)&lt;S$4,10,(S$3-VLOOKUP($E39,'Country Indicator Data'!$B$4:$N$300,13,FALSE))/(S$3-S$4)*10)))))</f>
        <v>6.2</v>
      </c>
      <c r="T39" s="224">
        <f>IF(LEN(E39)&gt;3,((IF(VLOOKUP($C39,'Regional Crises'!$B$1:$R$66,14,FALSE)="x","x",IF(VLOOKUP($C39,'Regional Crises'!$B$1:$R$66,14,FALSE)&gt;T$3,0,IF(VLOOKUP($C39,'Regional Crises'!$B$1:$R$66,14,FALSE)&lt;T$4,10,(T$3-VLOOKUP($C39,'Regional Crises'!$B$1:$R$66,14,FALSE))/(T$3-T$4)*10))))),(IF(VLOOKUP($E39,'Country Indicator Data'!$B$4:$N$300,10,FALSE)="x","x",IF(VLOOKUP($E39,'Country Indicator Data'!$B$4:$N$300,10,FALSE)&gt;T$3,0,IF(VLOOKUP($E39,'Country Indicator Data'!$B$4:$N$300,10,FALSE)&lt;T$4,10,(T$3-VLOOKUP($E39,'Country Indicator Data'!$B$4:$N$300,10,FALSE))/(T$3-T$4)*10)))))</f>
        <v>7.0978484000000002</v>
      </c>
      <c r="U39" s="224">
        <f>IF(LEN(E39)&gt;3,((IF(VLOOKUP($C39,'Regional Crises'!$B$1:$R$66,15,FALSE)="x","x",IF(VLOOKUP($C39,'Regional Crises'!$B$1:$R$66,15,FALSE)&gt;U$3,0,IF(VLOOKUP($C39,'Regional Crises'!$B$1:$R$66,15,FALSE)&lt;U$4,10,(U$3-VLOOKUP($C39,'Regional Crises'!$B$1:$R$66,15,FALSE))/(U$3-U$4)*10))))),(IF(VLOOKUP($E39,'Country Indicator Data'!$B$4:$N$300,11,FALSE)="x","x",IF(VLOOKUP($E39,'Country Indicator Data'!$B$4:$N$300,11,FALSE)&gt;U$3,0,IF(VLOOKUP($E39,'Country Indicator Data'!$B$4:$N$300,11,FALSE)&lt;U$4,10,(U$3-VLOOKUP($E39,'Country Indicator Data'!$B$4:$N$300,11,FALSE))/(U$3-U$4)*10)))))</f>
        <v>6.75</v>
      </c>
      <c r="V39" s="224">
        <f>IF(LEN(E39)&gt;3,((IF(VLOOKUP($C39,'Regional Crises'!$B$1:$R$66,16,FALSE)="x","x",IF(VLOOKUP($C39,'Regional Crises'!$B$1:$R$66,16,FALSE)&gt;V$3,0,IF(VLOOKUP($C39,'Regional Crises'!$B$1:$R$66,16,FALSE)&lt;V$4,10,(V$3-VLOOKUP($C39,'Regional Crises'!$B$1:$R$66,16,FALSE))/(V$3-V$4)*10))))),(IF(VLOOKUP($E39,'Country Indicator Data'!$B$4:$N$300,12,FALSE)="x","x",IF(VLOOKUP($E39,'Country Indicator Data'!$B$4:$N$300,12,FALSE)&gt;V$3,0,IF(VLOOKUP($E39,'Country Indicator Data'!$B$4:$N$300,12,FALSE)&lt;V$4,10,(V$3-VLOOKUP($E39,'Country Indicator Data'!$B$4:$N$300,12,FALSE))/(V$3-V$4)*10)))))</f>
        <v>8.1999999999999993</v>
      </c>
      <c r="W39" s="224">
        <f t="shared" si="18"/>
        <v>7.0619620999999997</v>
      </c>
      <c r="X39" s="224">
        <f t="shared" si="19"/>
        <v>6.7834155716666658</v>
      </c>
      <c r="Y39" s="150">
        <f>IF('Core Indicators'!FC36="x","x",IF('Core Indicators'!FC36&gt;=5,10,IF('Core Indicators'!FC36&gt;=4,8,IF('Core Indicators'!FC36&gt;=3,6,IF('Core Indicators'!FC36&gt;=2,4,IF('Core Indicators'!FC36&gt;=1,2,0))))))</f>
        <v>10</v>
      </c>
      <c r="Z39" s="224">
        <f t="shared" si="20"/>
        <v>10</v>
      </c>
      <c r="AA39" s="150">
        <f>'Crisis Indicator Data'!Y36</f>
        <v>2</v>
      </c>
      <c r="AB39" s="150">
        <f>'Crisis Indicator Data'!Z36</f>
        <v>3</v>
      </c>
      <c r="AC39" s="150">
        <f>'Crisis Indicator Data'!AA36</f>
        <v>3</v>
      </c>
      <c r="AD39" s="150">
        <f>'Crisis Indicator Data'!AB36</f>
        <v>3</v>
      </c>
      <c r="AE39" s="150">
        <f t="shared" si="21"/>
        <v>10</v>
      </c>
      <c r="AF39" s="150">
        <f>'Crisis Indicator Data'!AC36</f>
        <v>3</v>
      </c>
      <c r="AG39" s="150">
        <f>'Crisis Indicator Data'!AD36</f>
        <v>3</v>
      </c>
      <c r="AH39" s="150">
        <f t="shared" si="22"/>
        <v>10</v>
      </c>
      <c r="AI39" s="150">
        <f>'Crisis Indicator Data'!AE36</f>
        <v>3</v>
      </c>
      <c r="AJ39" s="150">
        <f>'Crisis Indicator Data'!AF36</f>
        <v>2</v>
      </c>
      <c r="AK39" s="150">
        <f>'Crisis Indicator Data'!AG36</f>
        <v>3</v>
      </c>
      <c r="AL39" s="150">
        <f t="shared" si="23"/>
        <v>10</v>
      </c>
      <c r="AM39" s="224">
        <f t="shared" si="24"/>
        <v>10</v>
      </c>
      <c r="AN39" s="224">
        <f t="shared" si="25"/>
        <v>10</v>
      </c>
    </row>
    <row r="40" spans="1:40" ht="13.5" customHeight="1">
      <c r="A40" s="141" t="str">
        <f>'Crisis Indicator Data'!A37</f>
        <v>International Displacement to Ethiopia</v>
      </c>
      <c r="B40" s="142" t="str">
        <f>'Crisis Indicator Data'!B37</f>
        <v>International Displacement</v>
      </c>
      <c r="C40" s="142" t="str">
        <f>'Crisis Indicator Data'!C37</f>
        <v>ETH003</v>
      </c>
      <c r="D40" s="142" t="str">
        <f>'Crisis Indicator Data'!D37</f>
        <v>Ethiopia</v>
      </c>
      <c r="E40" s="143" t="str">
        <f>'Crisis Indicator Data'!E37</f>
        <v>ETH</v>
      </c>
      <c r="F40" s="224">
        <f>IF(LEN(E40)&gt;3,(IF(VLOOKUP($C40,'Regional Crises'!$B$1:$R$66,7,FALSE)="x","x",IF(VLOOKUP($C40,'Regional Crises'!$B$1:$R$66,7,FALSE)&gt;$F$3,10,IF(VLOOKUP($C40,'Regional Crises'!$B$1:$R$66,7,FALSE)&lt;F$4,0,($F$3-VLOOKUP($C40,'Regional Crises'!$B$1:$R$66,7,FALSE))/($F$3-$F$4)*10)))),IF(VLOOKUP($E40,'Country Indicator Data'!$B$4:$N$300,3,FALSE)="x","x",IF(VLOOKUP($E40,'Country Indicator Data'!$B$4:$N$300,3,FALSE)&gt;$F$3,10,IF(VLOOKUP($E40,'Country Indicator Data'!$B$4:$N$300,3,FALSE)&lt;$F$4,0,($F$3-VLOOKUP($E40,'Country Indicator Data'!$B$4:$N$300,3,FALSE))/($F$3-$F$4)*10))))</f>
        <v>5.6874457666666665</v>
      </c>
      <c r="G40" s="224">
        <f>IF(LEN(E40)&gt;3,(IF(VLOOKUP($C40,'Regional Crises'!$B$1:$R$66,9,FALSE)="x","x",IF(VLOOKUP($C40,'Regional Crises'!$B$1:$R$66,9,FALSE)&gt;G$3,10,IF(VLOOKUP($C40,'Regional Crises'!$B$1:$R$66,9,FALSE)&lt;G$4,0,(G$3-VLOOKUP($C40,'Regional Crises'!$B$1:$R$66,9,FALSE))/(G$3-G$4)*10)))),IF(VLOOKUP($E40,'Country Indicator Data'!$B$4:$N$300,5,FALSE)="x","x",IF(VLOOKUP($E40,'Country Indicator Data'!$B$4:$N$300,5,FALSE)&gt;G$3,10,IF(VLOOKUP($E40,'Country Indicator Data'!$B$4:$N$300,5,FALSE)&lt;G$4,0,(G$3-VLOOKUP($E40,'Country Indicator Data'!$B$4:$N$300,5,FALSE))/(G$3-G$4)*10))))</f>
        <v>6.6</v>
      </c>
      <c r="H40" s="224">
        <f t="shared" si="13"/>
        <v>6.1437228833333331</v>
      </c>
      <c r="I40" s="224">
        <f>IF(LEN(E40)&gt;3,(IF(VLOOKUP($C40,'Regional Crises'!$B$1:$R$66,6,FALSE)="x","x",IF(VLOOKUP($C40,'Regional Crises'!$B$1:$R$66,6,FALSE)&gt;I$3,10,IF(VLOOKUP($C40,'Regional Crises'!$B$1:$R$66,6,FALSE)&lt;I$4,0,10-(I$3-VLOOKUP($C40,'Regional Crises'!$B$1:$R$66,6,FALSE))/(I$3-I$4)*10)))),IF(VLOOKUP($E40,'Country Indicator Data'!$B$4:$N$300,2,FALSE)="x","x",IF(VLOOKUP($E40,'Country Indicator Data'!$B$4:$N$300,2,FALSE)&gt;I$3,10,IF(VLOOKUP($E40,'Country Indicator Data'!$B$4:$N$300,2,FALSE)&lt;I$4,0,10-(I$3-VLOOKUP($E40,'Country Indicator Data'!$B$4:$N$300,2,FALSE))/(I$3-I$4)*10))))</f>
        <v>7.7339285899999997</v>
      </c>
      <c r="J40" s="224">
        <f>IF(LEN(E40)&gt;3,(IF(VLOOKUP($C40,'Regional Crises'!$B$1:$R$66,8,FALSE)="x","x",IF(VLOOKUP($C40,'Regional Crises'!$B$1:$R$66,8,FALSE)&gt;J$3,10,IF(VLOOKUP($C40,'Regional Crises'!$B$1:$R$66,8,FALSE)&lt;J$4,0,10-(J$3-VLOOKUP($C40,'Regional Crises'!$B$1:$R$66,8,FALSE))/(J$3-J$4)*10)))),IF(VLOOKUP($E40,'Country Indicator Data'!$B$4:$N$300,4,FALSE)="x","x",IF(VLOOKUP($E40,'Country Indicator Data'!$B$4:$N$300,4,FALSE)&gt;J$3,10,IF(VLOOKUP($E40,'Country Indicator Data'!$B$4:$N$300,4,FALSE)&lt;J$4,0,10-(J$3-VLOOKUP($E40,'Country Indicator Data'!$B$4:$N$300,4,FALSE))/(J$3-J$4)*10))))</f>
        <v>1.6966666666666654</v>
      </c>
      <c r="K40" s="224">
        <f t="shared" si="14"/>
        <v>4.7152976283333325</v>
      </c>
      <c r="L40" s="224">
        <f>IF(LEN(E40)&gt;3,(IF(VLOOKUP($C40,'Regional Crises'!$B$1:$R$66,10,FALSE)="x","x",IF(VLOOKUP($C40,'Regional Crises'!$B$1:$R$66,10,FALSE)&gt;L$3,10,IF(VLOOKUP($C40,'Regional Crises'!$B$1:$R$66,10,FALSE)&lt;L$4,0,10-(L$3-VLOOKUP($C40,'Regional Crises'!$B$1:$R$66,10,FALSE))/(L$3-L$4)*10)))),IF(VLOOKUP($E40,'Country Indicator Data'!$B$4:$N$300,6,FALSE)="x","x",IF(VLOOKUP($E40,'Country Indicator Data'!$B$4:$N$300,6,FALSE)&gt;L$3,10,IF(VLOOKUP($E40,'Country Indicator Data'!$B$4:$N$300,6,FALSE)&lt;L$4,0,10-(L$3-VLOOKUP($E40,'Country Indicator Data'!$B$4:$N$300,6,FALSE))/(L$3-L$4)*10))))</f>
        <v>6.6266666666666669</v>
      </c>
      <c r="M40" s="224">
        <f>IF(LEN(E40)&gt;3,(IF(VLOOKUP($C40,'Regional Crises'!$B$1:$R$66,11,FALSE)="x","x",IF(VLOOKUP($C40,'Regional Crises'!$B$1:$R$66,11,FALSE)&gt;M$3,10,IF(VLOOKUP($C40,'Regional Crises'!$B$1:$R$66,11,FALSE)&lt;M$4,0,10-(M$3-VLOOKUP($C40,'Regional Crises'!$B$1:$R$66,11,FALSE))/(M$3-M$4)*10)))),IF(VLOOKUP($E40,'Country Indicator Data'!$B$4:$N$300,7,FALSE)="x","x",IF(VLOOKUP($E40,'Country Indicator Data'!$B$4:$N$300,7,FALSE)&gt;M$3,10,IF(VLOOKUP($E40,'Country Indicator Data'!$B$4:$N$300,7,FALSE)&lt;M$4,0,10-(M$3-VLOOKUP($E40,'Country Indicator Data'!$B$4:$N$300,7,FALSE))/(M$3-M$4)*10))))</f>
        <v>1.5250000000000004</v>
      </c>
      <c r="N40" s="224">
        <f t="shared" si="15"/>
        <v>4.0758333333333336</v>
      </c>
      <c r="O40" s="224">
        <f t="shared" si="16"/>
        <v>4.9782846149999997</v>
      </c>
      <c r="P40" s="224">
        <f>IF(LEN(E40)&gt;3,(IF(VLOOKUP($C40,'Regional Crises'!$B$1:$R$69,12,FALSE)="x","x",IF(VLOOKUP($C40,'Regional Crises'!$B$1:$R$69,12,FALSE)&gt;P$3,10,IF(VLOOKUP($C40,'Regional Crises'!$B$1:$R$69,12,FALSE)&lt;P$4,0,(P$3-VLOOKUP($C40,'Regional Crises'!$B$1:$R$69,12,FALSE))/(P$3-P$4)*10)))),IF(VLOOKUP($E40,'Country Indicator Data'!$B$4:$I$300,8,FALSE)="x","x",IF(VLOOKUP($E40,'Country Indicator Data'!$B$4:$I$300,8,FALSE)&gt;P$3,10,IF(VLOOKUP($E40,'Country Indicator Data'!$B$4:$I$300,8,FALSE)&lt;P$4,0,10-(P$3-VLOOKUP($E40,'Country Indicator Data'!$B$4:$I$300,8,FALSE))/(P$3-P$4)*10))))</f>
        <v>6.62</v>
      </c>
      <c r="Q40" s="224">
        <f>IF(LEN(E40)&gt;3,((IF(VLOOKUP($C40,'Regional Crises'!$B$1:$R$66,13,FALSE)="x","x",IF(VLOOKUP($C40,'Regional Crises'!$B$1:$R$66,13,FALSE)&gt;Q$3,10,IF(VLOOKUP($C40,'Regional Crises'!$B$1:$R$66,13,FALSE)&lt;Q$4,0,10-(LOG(Q$3)-LOG(VLOOKUP($C40,'Regional Crises'!$B$1:$R$66,13,FALSE)))/(LOG(Q$3)-LOG(Q$4))*10))))),(IF(VLOOKUP($E40,'Country Indicator Data'!$B$4:$N$300,9,FALSE)="x","x",IF(VLOOKUP($E40,'Country Indicator Data'!$B$4:$N$300,9,FALSE)&gt;Q$3,10,IF(VLOOKUP($E40,'Country Indicator Data'!$B$4:$N$300,9,FALSE)&lt;Q$4,0,10-(LOG(Q$3)-LOG(VLOOKUP($E40,'Country Indicator Data'!$B$4:$N$300,9,FALSE)))/(LOG(Q$3)-LOG(Q$4))*10)))))</f>
        <v>10</v>
      </c>
      <c r="R40" s="224">
        <f t="shared" si="17"/>
        <v>8.31</v>
      </c>
      <c r="S40" s="224">
        <f>IF(LEN(E40)&gt;3,((IF(VLOOKUP($C40,'Regional Crises'!$B$1:$R$66,17,FALSE)="x","x",IF(VLOOKUP($C40,'Regional Crises'!$B$1:$R$66,17,FALSE)&gt;S$3,0,IF(VLOOKUP($C40,'Regional Crises'!$B$1:$R$66,17,FALSE)&lt;S$4,10,(S$3-VLOOKUP($C40,'Regional Crises'!$B$1:$R$66,17,FALSE))/(S$3-S$4)*10))))),(IF(VLOOKUP($E40,'Country Indicator Data'!$B$4:$N$300,13,FALSE)="x","x",IF(VLOOKUP($E40,'Country Indicator Data'!$B$4:$N$300,13,FALSE)&gt;S$3,0,IF(VLOOKUP($E40,'Country Indicator Data'!$B$4:$N$300,13,FALSE)&lt;S$4,10,(S$3-VLOOKUP($E40,'Country Indicator Data'!$B$4:$N$300,13,FALSE))/(S$3-S$4)*10)))))</f>
        <v>6.2</v>
      </c>
      <c r="T40" s="224">
        <f>IF(LEN(E40)&gt;3,((IF(VLOOKUP($C40,'Regional Crises'!$B$1:$R$66,14,FALSE)="x","x",IF(VLOOKUP($C40,'Regional Crises'!$B$1:$R$66,14,FALSE)&gt;T$3,0,IF(VLOOKUP($C40,'Regional Crises'!$B$1:$R$66,14,FALSE)&lt;T$4,10,(T$3-VLOOKUP($C40,'Regional Crises'!$B$1:$R$66,14,FALSE))/(T$3-T$4)*10))))),(IF(VLOOKUP($E40,'Country Indicator Data'!$B$4:$N$300,10,FALSE)="x","x",IF(VLOOKUP($E40,'Country Indicator Data'!$B$4:$N$300,10,FALSE)&gt;T$3,0,IF(VLOOKUP($E40,'Country Indicator Data'!$B$4:$N$300,10,FALSE)&lt;T$4,10,(T$3-VLOOKUP($E40,'Country Indicator Data'!$B$4:$N$300,10,FALSE))/(T$3-T$4)*10)))))</f>
        <v>7.0978484000000002</v>
      </c>
      <c r="U40" s="224">
        <f>IF(LEN(E40)&gt;3,((IF(VLOOKUP($C40,'Regional Crises'!$B$1:$R$66,15,FALSE)="x","x",IF(VLOOKUP($C40,'Regional Crises'!$B$1:$R$66,15,FALSE)&gt;U$3,0,IF(VLOOKUP($C40,'Regional Crises'!$B$1:$R$66,15,FALSE)&lt;U$4,10,(U$3-VLOOKUP($C40,'Regional Crises'!$B$1:$R$66,15,FALSE))/(U$3-U$4)*10))))),(IF(VLOOKUP($E40,'Country Indicator Data'!$B$4:$N$300,11,FALSE)="x","x",IF(VLOOKUP($E40,'Country Indicator Data'!$B$4:$N$300,11,FALSE)&gt;U$3,0,IF(VLOOKUP($E40,'Country Indicator Data'!$B$4:$N$300,11,FALSE)&lt;U$4,10,(U$3-VLOOKUP($E40,'Country Indicator Data'!$B$4:$N$300,11,FALSE))/(U$3-U$4)*10)))))</f>
        <v>6.75</v>
      </c>
      <c r="V40" s="224">
        <f>IF(LEN(E40)&gt;3,((IF(VLOOKUP($C40,'Regional Crises'!$B$1:$R$66,16,FALSE)="x","x",IF(VLOOKUP($C40,'Regional Crises'!$B$1:$R$66,16,FALSE)&gt;V$3,0,IF(VLOOKUP($C40,'Regional Crises'!$B$1:$R$66,16,FALSE)&lt;V$4,10,(V$3-VLOOKUP($C40,'Regional Crises'!$B$1:$R$66,16,FALSE))/(V$3-V$4)*10))))),(IF(VLOOKUP($E40,'Country Indicator Data'!$B$4:$N$300,12,FALSE)="x","x",IF(VLOOKUP($E40,'Country Indicator Data'!$B$4:$N$300,12,FALSE)&gt;V$3,0,IF(VLOOKUP($E40,'Country Indicator Data'!$B$4:$N$300,12,FALSE)&lt;V$4,10,(V$3-VLOOKUP($E40,'Country Indicator Data'!$B$4:$N$300,12,FALSE))/(V$3-V$4)*10)))))</f>
        <v>8.1999999999999993</v>
      </c>
      <c r="W40" s="224">
        <f t="shared" si="18"/>
        <v>7.0619620999999997</v>
      </c>
      <c r="X40" s="224">
        <f t="shared" si="19"/>
        <v>6.7834155716666658</v>
      </c>
      <c r="Y40" s="150">
        <f>IF('Core Indicators'!FC37="x","x",IF('Core Indicators'!FC37&gt;=5,10,IF('Core Indicators'!FC37&gt;=4,8,IF('Core Indicators'!FC37&gt;=3,6,IF('Core Indicators'!FC37&gt;=2,4,IF('Core Indicators'!FC37&gt;=1,2,0))))))</f>
        <v>6</v>
      </c>
      <c r="Z40" s="224">
        <f t="shared" si="20"/>
        <v>6</v>
      </c>
      <c r="AA40" s="150">
        <f>'Crisis Indicator Data'!Y37</f>
        <v>2</v>
      </c>
      <c r="AB40" s="150">
        <f>'Crisis Indicator Data'!Z37</f>
        <v>3</v>
      </c>
      <c r="AC40" s="150">
        <f>'Crisis Indicator Data'!AA37</f>
        <v>3</v>
      </c>
      <c r="AD40" s="150">
        <f>'Crisis Indicator Data'!AB37</f>
        <v>3</v>
      </c>
      <c r="AE40" s="150">
        <f t="shared" si="21"/>
        <v>10</v>
      </c>
      <c r="AF40" s="150">
        <f>'Crisis Indicator Data'!AC37</f>
        <v>2</v>
      </c>
      <c r="AG40" s="150">
        <f>'Crisis Indicator Data'!AD37</f>
        <v>2</v>
      </c>
      <c r="AH40" s="150">
        <f t="shared" si="22"/>
        <v>8</v>
      </c>
      <c r="AI40" s="150">
        <f>'Crisis Indicator Data'!AE37</f>
        <v>3</v>
      </c>
      <c r="AJ40" s="150">
        <f>'Crisis Indicator Data'!AF37</f>
        <v>2</v>
      </c>
      <c r="AK40" s="150">
        <f>'Crisis Indicator Data'!AG37</f>
        <v>3</v>
      </c>
      <c r="AL40" s="150">
        <f t="shared" si="23"/>
        <v>10</v>
      </c>
      <c r="AM40" s="224">
        <f t="shared" si="24"/>
        <v>9</v>
      </c>
      <c r="AN40" s="224">
        <f t="shared" si="25"/>
        <v>7.5</v>
      </c>
    </row>
    <row r="41" spans="1:40" ht="13.5" customHeight="1">
      <c r="A41" s="141" t="str">
        <f>'Crisis Indicator Data'!A38</f>
        <v>Conflict, Climatic and Economic shocks in Ethiopia</v>
      </c>
      <c r="B41" s="142" t="str">
        <f>'Crisis Indicator Data'!B38</f>
        <v>Conflict/ Violence,Floods,Drought/drier conditions,Political/economic crisis</v>
      </c>
      <c r="C41" s="142" t="str">
        <f>'Crisis Indicator Data'!C38</f>
        <v>ETH006</v>
      </c>
      <c r="D41" s="142" t="str">
        <f>'Crisis Indicator Data'!D38</f>
        <v>Ethiopia</v>
      </c>
      <c r="E41" s="143" t="str">
        <f>'Crisis Indicator Data'!E38</f>
        <v>ETH</v>
      </c>
      <c r="F41" s="224">
        <f>IF(LEN(E41)&gt;3,(IF(VLOOKUP($C41,'Regional Crises'!$B$1:$R$66,7,FALSE)="x","x",IF(VLOOKUP($C41,'Regional Crises'!$B$1:$R$66,7,FALSE)&gt;$F$3,10,IF(VLOOKUP($C41,'Regional Crises'!$B$1:$R$66,7,FALSE)&lt;F$4,0,($F$3-VLOOKUP($C41,'Regional Crises'!$B$1:$R$66,7,FALSE))/($F$3-$F$4)*10)))),IF(VLOOKUP($E41,'Country Indicator Data'!$B$4:$N$300,3,FALSE)="x","x",IF(VLOOKUP($E41,'Country Indicator Data'!$B$4:$N$300,3,FALSE)&gt;$F$3,10,IF(VLOOKUP($E41,'Country Indicator Data'!$B$4:$N$300,3,FALSE)&lt;$F$4,0,($F$3-VLOOKUP($E41,'Country Indicator Data'!$B$4:$N$300,3,FALSE))/($F$3-$F$4)*10))))</f>
        <v>5.6874457666666665</v>
      </c>
      <c r="G41" s="224">
        <f>IF(LEN(E41)&gt;3,(IF(VLOOKUP($C41,'Regional Crises'!$B$1:$R$66,9,FALSE)="x","x",IF(VLOOKUP($C41,'Regional Crises'!$B$1:$R$66,9,FALSE)&gt;G$3,10,IF(VLOOKUP($C41,'Regional Crises'!$B$1:$R$66,9,FALSE)&lt;G$4,0,(G$3-VLOOKUP($C41,'Regional Crises'!$B$1:$R$66,9,FALSE))/(G$3-G$4)*10)))),IF(VLOOKUP($E41,'Country Indicator Data'!$B$4:$N$300,5,FALSE)="x","x",IF(VLOOKUP($E41,'Country Indicator Data'!$B$4:$N$300,5,FALSE)&gt;G$3,10,IF(VLOOKUP($E41,'Country Indicator Data'!$B$4:$N$300,5,FALSE)&lt;G$4,0,(G$3-VLOOKUP($E41,'Country Indicator Data'!$B$4:$N$300,5,FALSE))/(G$3-G$4)*10))))</f>
        <v>6.6</v>
      </c>
      <c r="H41" s="224">
        <f t="shared" si="13"/>
        <v>6.1437228833333331</v>
      </c>
      <c r="I41" s="224">
        <f>IF(LEN(E41)&gt;3,(IF(VLOOKUP($C41,'Regional Crises'!$B$1:$R$66,6,FALSE)="x","x",IF(VLOOKUP($C41,'Regional Crises'!$B$1:$R$66,6,FALSE)&gt;I$3,10,IF(VLOOKUP($C41,'Regional Crises'!$B$1:$R$66,6,FALSE)&lt;I$4,0,10-(I$3-VLOOKUP($C41,'Regional Crises'!$B$1:$R$66,6,FALSE))/(I$3-I$4)*10)))),IF(VLOOKUP($E41,'Country Indicator Data'!$B$4:$N$300,2,FALSE)="x","x",IF(VLOOKUP($E41,'Country Indicator Data'!$B$4:$N$300,2,FALSE)&gt;I$3,10,IF(VLOOKUP($E41,'Country Indicator Data'!$B$4:$N$300,2,FALSE)&lt;I$4,0,10-(I$3-VLOOKUP($E41,'Country Indicator Data'!$B$4:$N$300,2,FALSE))/(I$3-I$4)*10))))</f>
        <v>7.7339285899999997</v>
      </c>
      <c r="J41" s="224">
        <f>IF(LEN(E41)&gt;3,(IF(VLOOKUP($C41,'Regional Crises'!$B$1:$R$66,8,FALSE)="x","x",IF(VLOOKUP($C41,'Regional Crises'!$B$1:$R$66,8,FALSE)&gt;J$3,10,IF(VLOOKUP($C41,'Regional Crises'!$B$1:$R$66,8,FALSE)&lt;J$4,0,10-(J$3-VLOOKUP($C41,'Regional Crises'!$B$1:$R$66,8,FALSE))/(J$3-J$4)*10)))),IF(VLOOKUP($E41,'Country Indicator Data'!$B$4:$N$300,4,FALSE)="x","x",IF(VLOOKUP($E41,'Country Indicator Data'!$B$4:$N$300,4,FALSE)&gt;J$3,10,IF(VLOOKUP($E41,'Country Indicator Data'!$B$4:$N$300,4,FALSE)&lt;J$4,0,10-(J$3-VLOOKUP($E41,'Country Indicator Data'!$B$4:$N$300,4,FALSE))/(J$3-J$4)*10))))</f>
        <v>1.6966666666666654</v>
      </c>
      <c r="K41" s="224">
        <f t="shared" si="14"/>
        <v>4.7152976283333325</v>
      </c>
      <c r="L41" s="224">
        <f>IF(LEN(E41)&gt;3,(IF(VLOOKUP($C41,'Regional Crises'!$B$1:$R$66,10,FALSE)="x","x",IF(VLOOKUP($C41,'Regional Crises'!$B$1:$R$66,10,FALSE)&gt;L$3,10,IF(VLOOKUP($C41,'Regional Crises'!$B$1:$R$66,10,FALSE)&lt;L$4,0,10-(L$3-VLOOKUP($C41,'Regional Crises'!$B$1:$R$66,10,FALSE))/(L$3-L$4)*10)))),IF(VLOOKUP($E41,'Country Indicator Data'!$B$4:$N$300,6,FALSE)="x","x",IF(VLOOKUP($E41,'Country Indicator Data'!$B$4:$N$300,6,FALSE)&gt;L$3,10,IF(VLOOKUP($E41,'Country Indicator Data'!$B$4:$N$300,6,FALSE)&lt;L$4,0,10-(L$3-VLOOKUP($E41,'Country Indicator Data'!$B$4:$N$300,6,FALSE))/(L$3-L$4)*10))))</f>
        <v>6.6266666666666669</v>
      </c>
      <c r="M41" s="224">
        <f>IF(LEN(E41)&gt;3,(IF(VLOOKUP($C41,'Regional Crises'!$B$1:$R$66,11,FALSE)="x","x",IF(VLOOKUP($C41,'Regional Crises'!$B$1:$R$66,11,FALSE)&gt;M$3,10,IF(VLOOKUP($C41,'Regional Crises'!$B$1:$R$66,11,FALSE)&lt;M$4,0,10-(M$3-VLOOKUP($C41,'Regional Crises'!$B$1:$R$66,11,FALSE))/(M$3-M$4)*10)))),IF(VLOOKUP($E41,'Country Indicator Data'!$B$4:$N$300,7,FALSE)="x","x",IF(VLOOKUP($E41,'Country Indicator Data'!$B$4:$N$300,7,FALSE)&gt;M$3,10,IF(VLOOKUP($E41,'Country Indicator Data'!$B$4:$N$300,7,FALSE)&lt;M$4,0,10-(M$3-VLOOKUP($E41,'Country Indicator Data'!$B$4:$N$300,7,FALSE))/(M$3-M$4)*10))))</f>
        <v>1.5250000000000004</v>
      </c>
      <c r="N41" s="224">
        <f t="shared" si="15"/>
        <v>4.0758333333333336</v>
      </c>
      <c r="O41" s="224">
        <f t="shared" si="16"/>
        <v>4.9782846149999997</v>
      </c>
      <c r="P41" s="224">
        <f>IF(LEN(E41)&gt;3,(IF(VLOOKUP($C41,'Regional Crises'!$B$1:$R$69,12,FALSE)="x","x",IF(VLOOKUP($C41,'Regional Crises'!$B$1:$R$69,12,FALSE)&gt;P$3,10,IF(VLOOKUP($C41,'Regional Crises'!$B$1:$R$69,12,FALSE)&lt;P$4,0,(P$3-VLOOKUP($C41,'Regional Crises'!$B$1:$R$69,12,FALSE))/(P$3-P$4)*10)))),IF(VLOOKUP($E41,'Country Indicator Data'!$B$4:$I$300,8,FALSE)="x","x",IF(VLOOKUP($E41,'Country Indicator Data'!$B$4:$I$300,8,FALSE)&gt;P$3,10,IF(VLOOKUP($E41,'Country Indicator Data'!$B$4:$I$300,8,FALSE)&lt;P$4,0,10-(P$3-VLOOKUP($E41,'Country Indicator Data'!$B$4:$I$300,8,FALSE))/(P$3-P$4)*10))))</f>
        <v>6.62</v>
      </c>
      <c r="Q41" s="224">
        <f>IF(LEN(E41)&gt;3,((IF(VLOOKUP($C41,'Regional Crises'!$B$1:$R$66,13,FALSE)="x","x",IF(VLOOKUP($C41,'Regional Crises'!$B$1:$R$66,13,FALSE)&gt;Q$3,10,IF(VLOOKUP($C41,'Regional Crises'!$B$1:$R$66,13,FALSE)&lt;Q$4,0,10-(LOG(Q$3)-LOG(VLOOKUP($C41,'Regional Crises'!$B$1:$R$66,13,FALSE)))/(LOG(Q$3)-LOG(Q$4))*10))))),(IF(VLOOKUP($E41,'Country Indicator Data'!$B$4:$N$300,9,FALSE)="x","x",IF(VLOOKUP($E41,'Country Indicator Data'!$B$4:$N$300,9,FALSE)&gt;Q$3,10,IF(VLOOKUP($E41,'Country Indicator Data'!$B$4:$N$300,9,FALSE)&lt;Q$4,0,10-(LOG(Q$3)-LOG(VLOOKUP($E41,'Country Indicator Data'!$B$4:$N$300,9,FALSE)))/(LOG(Q$3)-LOG(Q$4))*10)))))</f>
        <v>10</v>
      </c>
      <c r="R41" s="224">
        <f t="shared" si="17"/>
        <v>8.31</v>
      </c>
      <c r="S41" s="224">
        <f>IF(LEN(E41)&gt;3,((IF(VLOOKUP($C41,'Regional Crises'!$B$1:$R$66,17,FALSE)="x","x",IF(VLOOKUP($C41,'Regional Crises'!$B$1:$R$66,17,FALSE)&gt;S$3,0,IF(VLOOKUP($C41,'Regional Crises'!$B$1:$R$66,17,FALSE)&lt;S$4,10,(S$3-VLOOKUP($C41,'Regional Crises'!$B$1:$R$66,17,FALSE))/(S$3-S$4)*10))))),(IF(VLOOKUP($E41,'Country Indicator Data'!$B$4:$N$300,13,FALSE)="x","x",IF(VLOOKUP($E41,'Country Indicator Data'!$B$4:$N$300,13,FALSE)&gt;S$3,0,IF(VLOOKUP($E41,'Country Indicator Data'!$B$4:$N$300,13,FALSE)&lt;S$4,10,(S$3-VLOOKUP($E41,'Country Indicator Data'!$B$4:$N$300,13,FALSE))/(S$3-S$4)*10)))))</f>
        <v>6.2</v>
      </c>
      <c r="T41" s="224">
        <f>IF(LEN(E41)&gt;3,((IF(VLOOKUP($C41,'Regional Crises'!$B$1:$R$66,14,FALSE)="x","x",IF(VLOOKUP($C41,'Regional Crises'!$B$1:$R$66,14,FALSE)&gt;T$3,0,IF(VLOOKUP($C41,'Regional Crises'!$B$1:$R$66,14,FALSE)&lt;T$4,10,(T$3-VLOOKUP($C41,'Regional Crises'!$B$1:$R$66,14,FALSE))/(T$3-T$4)*10))))),(IF(VLOOKUP($E41,'Country Indicator Data'!$B$4:$N$300,10,FALSE)="x","x",IF(VLOOKUP($E41,'Country Indicator Data'!$B$4:$N$300,10,FALSE)&gt;T$3,0,IF(VLOOKUP($E41,'Country Indicator Data'!$B$4:$N$300,10,FALSE)&lt;T$4,10,(T$3-VLOOKUP($E41,'Country Indicator Data'!$B$4:$N$300,10,FALSE))/(T$3-T$4)*10)))))</f>
        <v>7.0978484000000002</v>
      </c>
      <c r="U41" s="224">
        <f>IF(LEN(E41)&gt;3,((IF(VLOOKUP($C41,'Regional Crises'!$B$1:$R$66,15,FALSE)="x","x",IF(VLOOKUP($C41,'Regional Crises'!$B$1:$R$66,15,FALSE)&gt;U$3,0,IF(VLOOKUP($C41,'Regional Crises'!$B$1:$R$66,15,FALSE)&lt;U$4,10,(U$3-VLOOKUP($C41,'Regional Crises'!$B$1:$R$66,15,FALSE))/(U$3-U$4)*10))))),(IF(VLOOKUP($E41,'Country Indicator Data'!$B$4:$N$300,11,FALSE)="x","x",IF(VLOOKUP($E41,'Country Indicator Data'!$B$4:$N$300,11,FALSE)&gt;U$3,0,IF(VLOOKUP($E41,'Country Indicator Data'!$B$4:$N$300,11,FALSE)&lt;U$4,10,(U$3-VLOOKUP($E41,'Country Indicator Data'!$B$4:$N$300,11,FALSE))/(U$3-U$4)*10)))))</f>
        <v>6.75</v>
      </c>
      <c r="V41" s="224">
        <f>IF(LEN(E41)&gt;3,((IF(VLOOKUP($C41,'Regional Crises'!$B$1:$R$66,16,FALSE)="x","x",IF(VLOOKUP($C41,'Regional Crises'!$B$1:$R$66,16,FALSE)&gt;V$3,0,IF(VLOOKUP($C41,'Regional Crises'!$B$1:$R$66,16,FALSE)&lt;V$4,10,(V$3-VLOOKUP($C41,'Regional Crises'!$B$1:$R$66,16,FALSE))/(V$3-V$4)*10))))),(IF(VLOOKUP($E41,'Country Indicator Data'!$B$4:$N$300,12,FALSE)="x","x",IF(VLOOKUP($E41,'Country Indicator Data'!$B$4:$N$300,12,FALSE)&gt;V$3,0,IF(VLOOKUP($E41,'Country Indicator Data'!$B$4:$N$300,12,FALSE)&lt;V$4,10,(V$3-VLOOKUP($E41,'Country Indicator Data'!$B$4:$N$300,12,FALSE))/(V$3-V$4)*10)))))</f>
        <v>8.1999999999999993</v>
      </c>
      <c r="W41" s="224">
        <f t="shared" si="18"/>
        <v>7.0619620999999997</v>
      </c>
      <c r="X41" s="224">
        <f t="shared" si="19"/>
        <v>6.7834155716666658</v>
      </c>
      <c r="Y41" s="150">
        <f>IF('Core Indicators'!FC38="x","x",IF('Core Indicators'!FC38&gt;=5,10,IF('Core Indicators'!FC38&gt;=4,8,IF('Core Indicators'!FC38&gt;=3,6,IF('Core Indicators'!FC38&gt;=2,4,IF('Core Indicators'!FC38&gt;=1,2,0))))))</f>
        <v>8</v>
      </c>
      <c r="Z41" s="224">
        <f t="shared" si="20"/>
        <v>8</v>
      </c>
      <c r="AA41" s="150">
        <f>'Crisis Indicator Data'!Y38</f>
        <v>2</v>
      </c>
      <c r="AB41" s="150">
        <f>'Crisis Indicator Data'!Z38</f>
        <v>3</v>
      </c>
      <c r="AC41" s="150">
        <f>'Crisis Indicator Data'!AA38</f>
        <v>3</v>
      </c>
      <c r="AD41" s="150">
        <f>'Crisis Indicator Data'!AB38</f>
        <v>3</v>
      </c>
      <c r="AE41" s="150">
        <f t="shared" si="21"/>
        <v>10</v>
      </c>
      <c r="AF41" s="150">
        <f>'Crisis Indicator Data'!AC38</f>
        <v>3</v>
      </c>
      <c r="AG41" s="150">
        <f>'Crisis Indicator Data'!AD38</f>
        <v>3</v>
      </c>
      <c r="AH41" s="150">
        <f t="shared" si="22"/>
        <v>10</v>
      </c>
      <c r="AI41" s="150">
        <f>'Crisis Indicator Data'!AE38</f>
        <v>3</v>
      </c>
      <c r="AJ41" s="150">
        <f>'Crisis Indicator Data'!AF38</f>
        <v>2</v>
      </c>
      <c r="AK41" s="150">
        <f>'Crisis Indicator Data'!AG38</f>
        <v>3</v>
      </c>
      <c r="AL41" s="150">
        <f t="shared" si="23"/>
        <v>10</v>
      </c>
      <c r="AM41" s="224">
        <f t="shared" si="24"/>
        <v>10</v>
      </c>
      <c r="AN41" s="224">
        <f t="shared" si="25"/>
        <v>9</v>
      </c>
    </row>
    <row r="42" spans="1:40" ht="13.5" customHeight="1">
      <c r="A42" s="141" t="str">
        <f>'Crisis Indicator Data'!A39</f>
        <v>International Displacement to Greece</v>
      </c>
      <c r="B42" s="142" t="str">
        <f>'Crisis Indicator Data'!B39</f>
        <v>International Displacement</v>
      </c>
      <c r="C42" s="142" t="str">
        <f>'Crisis Indicator Data'!C39</f>
        <v>GRC002</v>
      </c>
      <c r="D42" s="142" t="str">
        <f>'Crisis Indicator Data'!D39</f>
        <v>Greece</v>
      </c>
      <c r="E42" s="143" t="str">
        <f>'Crisis Indicator Data'!E39</f>
        <v>GRC</v>
      </c>
      <c r="F42" s="224">
        <f>IF(LEN(E42)&gt;3,(IF(VLOOKUP($C42,'Regional Crises'!$B$1:$R$66,7,FALSE)="x","x",IF(VLOOKUP($C42,'Regional Crises'!$B$1:$R$66,7,FALSE)&gt;$F$3,10,IF(VLOOKUP($C42,'Regional Crises'!$B$1:$R$66,7,FALSE)&lt;F$4,0,($F$3-VLOOKUP($C42,'Regional Crises'!$B$1:$R$66,7,FALSE))/($F$3-$F$4)*10)))),IF(VLOOKUP($E42,'Country Indicator Data'!$B$4:$N$300,3,FALSE)="x","x",IF(VLOOKUP($E42,'Country Indicator Data'!$B$4:$N$300,3,FALSE)&gt;$F$3,10,IF(VLOOKUP($E42,'Country Indicator Data'!$B$4:$N$300,3,FALSE)&lt;$F$4,0,($F$3-VLOOKUP($E42,'Country Indicator Data'!$B$4:$N$300,3,FALSE))/($F$3-$F$4)*10))))</f>
        <v>1.2932803111111113</v>
      </c>
      <c r="G42" s="224" t="str">
        <f>IF(LEN(E42)&gt;3,(IF(VLOOKUP($C42,'Regional Crises'!$B$1:$R$66,9,FALSE)="x","x",IF(VLOOKUP($C42,'Regional Crises'!$B$1:$R$66,9,FALSE)&gt;G$3,10,IF(VLOOKUP($C42,'Regional Crises'!$B$1:$R$66,9,FALSE)&lt;G$4,0,(G$3-VLOOKUP($C42,'Regional Crises'!$B$1:$R$66,9,FALSE))/(G$3-G$4)*10)))),IF(VLOOKUP($E42,'Country Indicator Data'!$B$4:$N$300,5,FALSE)="x","x",IF(VLOOKUP($E42,'Country Indicator Data'!$B$4:$N$300,5,FALSE)&gt;G$3,10,IF(VLOOKUP($E42,'Country Indicator Data'!$B$4:$N$300,5,FALSE)&lt;G$4,0,(G$3-VLOOKUP($E42,'Country Indicator Data'!$B$4:$N$300,5,FALSE))/(G$3-G$4)*10))))</f>
        <v>x</v>
      </c>
      <c r="H42" s="224">
        <f t="shared" si="13"/>
        <v>1.2932803111111113</v>
      </c>
      <c r="I42" s="224">
        <f>IF(LEN(E42)&gt;3,(IF(VLOOKUP($C42,'Regional Crises'!$B$1:$R$66,6,FALSE)="x","x",IF(VLOOKUP($C42,'Regional Crises'!$B$1:$R$66,6,FALSE)&gt;I$3,10,IF(VLOOKUP($C42,'Regional Crises'!$B$1:$R$66,6,FALSE)&lt;I$4,0,10-(I$3-VLOOKUP($C42,'Regional Crises'!$B$1:$R$66,6,FALSE))/(I$3-I$4)*10)))),IF(VLOOKUP($E42,'Country Indicator Data'!$B$4:$N$300,2,FALSE)="x","x",IF(VLOOKUP($E42,'Country Indicator Data'!$B$4:$N$300,2,FALSE)&gt;I$3,10,IF(VLOOKUP($E42,'Country Indicator Data'!$B$4:$N$300,2,FALSE)&lt;I$4,0,10-(I$3-VLOOKUP($E42,'Country Indicator Data'!$B$4:$N$300,2,FALSE))/(I$3-I$4)*10))))</f>
        <v>0.7784203999999999</v>
      </c>
      <c r="J42" s="224">
        <f>IF(LEN(E42)&gt;3,(IF(VLOOKUP($C42,'Regional Crises'!$B$1:$R$66,8,FALSE)="x","x",IF(VLOOKUP($C42,'Regional Crises'!$B$1:$R$66,8,FALSE)&gt;J$3,10,IF(VLOOKUP($C42,'Regional Crises'!$B$1:$R$66,8,FALSE)&lt;J$4,0,10-(J$3-VLOOKUP($C42,'Regional Crises'!$B$1:$R$66,8,FALSE))/(J$3-J$4)*10)))),IF(VLOOKUP($E42,'Country Indicator Data'!$B$4:$N$300,4,FALSE)="x","x",IF(VLOOKUP($E42,'Country Indicator Data'!$B$4:$N$300,4,FALSE)&gt;J$3,10,IF(VLOOKUP($E42,'Country Indicator Data'!$B$4:$N$300,4,FALSE)&lt;J$4,0,10-(J$3-VLOOKUP($E42,'Country Indicator Data'!$B$4:$N$300,4,FALSE))/(J$3-J$4)*10))))</f>
        <v>0.66666666666666785</v>
      </c>
      <c r="K42" s="224">
        <f t="shared" si="14"/>
        <v>0.72254353333333388</v>
      </c>
      <c r="L42" s="224">
        <f>IF(LEN(E42)&gt;3,(IF(VLOOKUP($C42,'Regional Crises'!$B$1:$R$66,10,FALSE)="x","x",IF(VLOOKUP($C42,'Regional Crises'!$B$1:$R$66,10,FALSE)&gt;L$3,10,IF(VLOOKUP($C42,'Regional Crises'!$B$1:$R$66,10,FALSE)&lt;L$4,0,10-(L$3-VLOOKUP($C42,'Regional Crises'!$B$1:$R$66,10,FALSE))/(L$3-L$4)*10)))),IF(VLOOKUP($E42,'Country Indicator Data'!$B$4:$N$300,6,FALSE)="x","x",IF(VLOOKUP($E42,'Country Indicator Data'!$B$4:$N$300,6,FALSE)&gt;L$3,10,IF(VLOOKUP($E42,'Country Indicator Data'!$B$4:$N$300,6,FALSE)&lt;L$4,0,10-(L$3-VLOOKUP($E42,'Country Indicator Data'!$B$4:$N$300,6,FALSE))/(L$3-L$4)*10))))</f>
        <v>1.3733333333333331</v>
      </c>
      <c r="M42" s="224">
        <f>IF(LEN(E42)&gt;3,(IF(VLOOKUP($C42,'Regional Crises'!$B$1:$R$66,11,FALSE)="x","x",IF(VLOOKUP($C42,'Regional Crises'!$B$1:$R$66,11,FALSE)&gt;M$3,10,IF(VLOOKUP($C42,'Regional Crises'!$B$1:$R$66,11,FALSE)&lt;M$4,0,10-(M$3-VLOOKUP($C42,'Regional Crises'!$B$1:$R$66,11,FALSE))/(M$3-M$4)*10)))),IF(VLOOKUP($E42,'Country Indicator Data'!$B$4:$N$300,7,FALSE)="x","x",IF(VLOOKUP($E42,'Country Indicator Data'!$B$4:$N$300,7,FALSE)&gt;M$3,10,IF(VLOOKUP($E42,'Country Indicator Data'!$B$4:$N$300,7,FALSE)&lt;M$4,0,10-(M$3-VLOOKUP($E42,'Country Indicator Data'!$B$4:$N$300,7,FALSE))/(M$3-M$4)*10))))</f>
        <v>2.0999999999999996</v>
      </c>
      <c r="N42" s="224">
        <f t="shared" si="15"/>
        <v>1.7366666666666664</v>
      </c>
      <c r="O42" s="224">
        <f t="shared" si="16"/>
        <v>1.2508301703703706</v>
      </c>
      <c r="P42" s="224">
        <f>IF(LEN(E42)&gt;3,(IF(VLOOKUP($C42,'Regional Crises'!$B$1:$R$69,12,FALSE)="x","x",IF(VLOOKUP($C42,'Regional Crises'!$B$1:$R$69,12,FALSE)&gt;P$3,10,IF(VLOOKUP($C42,'Regional Crises'!$B$1:$R$69,12,FALSE)&lt;P$4,0,(P$3-VLOOKUP($C42,'Regional Crises'!$B$1:$R$69,12,FALSE))/(P$3-P$4)*10)))),IF(VLOOKUP($E42,'Country Indicator Data'!$B$4:$I$300,8,FALSE)="x","x",IF(VLOOKUP($E42,'Country Indicator Data'!$B$4:$I$300,8,FALSE)&gt;P$3,10,IF(VLOOKUP($E42,'Country Indicator Data'!$B$4:$I$300,8,FALSE)&lt;P$4,0,10-(P$3-VLOOKUP($E42,'Country Indicator Data'!$B$4:$I$300,8,FALSE))/(P$3-P$4)*10))))</f>
        <v>4.57</v>
      </c>
      <c r="Q42" s="224">
        <f>IF(LEN(E42)&gt;3,((IF(VLOOKUP($C42,'Regional Crises'!$B$1:$R$66,13,FALSE)="x","x",IF(VLOOKUP($C42,'Regional Crises'!$B$1:$R$66,13,FALSE)&gt;Q$3,10,IF(VLOOKUP($C42,'Regional Crises'!$B$1:$R$66,13,FALSE)&lt;Q$4,0,10-(LOG(Q$3)-LOG(VLOOKUP($C42,'Regional Crises'!$B$1:$R$66,13,FALSE)))/(LOG(Q$3)-LOG(Q$4))*10))))),(IF(VLOOKUP($E42,'Country Indicator Data'!$B$4:$N$300,9,FALSE)="x","x",IF(VLOOKUP($E42,'Country Indicator Data'!$B$4:$N$300,9,FALSE)&gt;Q$3,10,IF(VLOOKUP($E42,'Country Indicator Data'!$B$4:$N$300,9,FALSE)&lt;Q$4,0,10-(LOG(Q$3)-LOG(VLOOKUP($E42,'Country Indicator Data'!$B$4:$N$300,9,FALSE)))/(LOG(Q$3)-LOG(Q$4))*10)))))</f>
        <v>7.2046667194005565</v>
      </c>
      <c r="R42" s="224">
        <f t="shared" si="17"/>
        <v>5.8873333597002784</v>
      </c>
      <c r="S42" s="224">
        <f>IF(LEN(E42)&gt;3,((IF(VLOOKUP($C42,'Regional Crises'!$B$1:$R$66,17,FALSE)="x","x",IF(VLOOKUP($C42,'Regional Crises'!$B$1:$R$66,17,FALSE)&gt;S$3,0,IF(VLOOKUP($C42,'Regional Crises'!$B$1:$R$66,17,FALSE)&lt;S$4,10,(S$3-VLOOKUP($C42,'Regional Crises'!$B$1:$R$66,17,FALSE))/(S$3-S$4)*10))))),(IF(VLOOKUP($E42,'Country Indicator Data'!$B$4:$N$300,13,FALSE)="x","x",IF(VLOOKUP($E42,'Country Indicator Data'!$B$4:$N$300,13,FALSE)&gt;S$3,0,IF(VLOOKUP($E42,'Country Indicator Data'!$B$4:$N$300,13,FALSE)&lt;S$4,10,(S$3-VLOOKUP($E42,'Country Indicator Data'!$B$4:$N$300,13,FALSE))/(S$3-S$4)*10)))))</f>
        <v>5</v>
      </c>
      <c r="T42" s="224">
        <f>IF(LEN(E42)&gt;3,((IF(VLOOKUP($C42,'Regional Crises'!$B$1:$R$66,14,FALSE)="x","x",IF(VLOOKUP($C42,'Regional Crises'!$B$1:$R$66,14,FALSE)&gt;T$3,0,IF(VLOOKUP($C42,'Regional Crises'!$B$1:$R$66,14,FALSE)&lt;T$4,10,(T$3-VLOOKUP($C42,'Regional Crises'!$B$1:$R$66,14,FALSE))/(T$3-T$4)*10))))),(IF(VLOOKUP($E42,'Country Indicator Data'!$B$4:$N$300,10,FALSE)="x","x",IF(VLOOKUP($E42,'Country Indicator Data'!$B$4:$N$300,10,FALSE)&gt;T$3,0,IF(VLOOKUP($E42,'Country Indicator Data'!$B$4:$N$300,10,FALSE)&lt;T$4,10,(T$3-VLOOKUP($E42,'Country Indicator Data'!$B$4:$N$300,10,FALSE))/(T$3-T$4)*10)))))</f>
        <v>4.4033965999999998</v>
      </c>
      <c r="U42" s="224" t="str">
        <f>IF(LEN(E42)&gt;3,((IF(VLOOKUP($C42,'Regional Crises'!$B$1:$R$66,15,FALSE)="x","x",IF(VLOOKUP($C42,'Regional Crises'!$B$1:$R$66,15,FALSE)&gt;U$3,0,IF(VLOOKUP($C42,'Regional Crises'!$B$1:$R$66,15,FALSE)&lt;U$4,10,(U$3-VLOOKUP($C42,'Regional Crises'!$B$1:$R$66,15,FALSE))/(U$3-U$4)*10))))),(IF(VLOOKUP($E42,'Country Indicator Data'!$B$4:$N$300,11,FALSE)="x","x",IF(VLOOKUP($E42,'Country Indicator Data'!$B$4:$N$300,11,FALSE)&gt;U$3,0,IF(VLOOKUP($E42,'Country Indicator Data'!$B$4:$N$300,11,FALSE)&lt;U$4,10,(U$3-VLOOKUP($E42,'Country Indicator Data'!$B$4:$N$300,11,FALSE))/(U$3-U$4)*10)))))</f>
        <v>x</v>
      </c>
      <c r="V42" s="224">
        <f>IF(LEN(E42)&gt;3,((IF(VLOOKUP($C42,'Regional Crises'!$B$1:$R$66,16,FALSE)="x","x",IF(VLOOKUP($C42,'Regional Crises'!$B$1:$R$66,16,FALSE)&gt;V$3,0,IF(VLOOKUP($C42,'Regional Crises'!$B$1:$R$66,16,FALSE)&lt;V$4,10,(V$3-VLOOKUP($C42,'Regional Crises'!$B$1:$R$66,16,FALSE))/(V$3-V$4)*10))))),(IF(VLOOKUP($E42,'Country Indicator Data'!$B$4:$N$300,12,FALSE)="x","x",IF(VLOOKUP($E42,'Country Indicator Data'!$B$4:$N$300,12,FALSE)&gt;V$3,0,IF(VLOOKUP($E42,'Country Indicator Data'!$B$4:$N$300,12,FALSE)&lt;V$4,10,(V$3-VLOOKUP($E42,'Country Indicator Data'!$B$4:$N$300,12,FALSE))/(V$3-V$4)*10)))))</f>
        <v>1.5</v>
      </c>
      <c r="W42" s="224">
        <f t="shared" si="18"/>
        <v>3.6344655333333336</v>
      </c>
      <c r="X42" s="224">
        <f t="shared" si="19"/>
        <v>3.5908763544679942</v>
      </c>
      <c r="Y42" s="150">
        <f>IF('Core Indicators'!FC39="x","x",IF('Core Indicators'!FC39&gt;=5,10,IF('Core Indicators'!FC39&gt;=4,8,IF('Core Indicators'!FC39&gt;=3,6,IF('Core Indicators'!FC39&gt;=2,4,IF('Core Indicators'!FC39&gt;=1,2,0))))))</f>
        <v>2</v>
      </c>
      <c r="Z42" s="224">
        <f t="shared" si="20"/>
        <v>2</v>
      </c>
      <c r="AA42" s="150">
        <f>'Crisis Indicator Data'!Y39</f>
        <v>2</v>
      </c>
      <c r="AB42" s="150">
        <f>'Crisis Indicator Data'!Z39</f>
        <v>1</v>
      </c>
      <c r="AC42" s="150">
        <f>'Crisis Indicator Data'!AA39</f>
        <v>2</v>
      </c>
      <c r="AD42" s="150">
        <f>'Crisis Indicator Data'!AB39</f>
        <v>0</v>
      </c>
      <c r="AE42" s="150">
        <f t="shared" si="21"/>
        <v>4</v>
      </c>
      <c r="AF42" s="150">
        <f>'Crisis Indicator Data'!AC39</f>
        <v>2</v>
      </c>
      <c r="AG42" s="150">
        <f>'Crisis Indicator Data'!AD39</f>
        <v>3</v>
      </c>
      <c r="AH42" s="150">
        <f t="shared" si="22"/>
        <v>10</v>
      </c>
      <c r="AI42" s="150">
        <f>'Crisis Indicator Data'!AE39</f>
        <v>0</v>
      </c>
      <c r="AJ42" s="150">
        <f>'Crisis Indicator Data'!AF39</f>
        <v>0</v>
      </c>
      <c r="AK42" s="150">
        <f>'Crisis Indicator Data'!AG39</f>
        <v>1</v>
      </c>
      <c r="AL42" s="150">
        <f t="shared" si="23"/>
        <v>2</v>
      </c>
      <c r="AM42" s="224">
        <f t="shared" si="24"/>
        <v>5</v>
      </c>
      <c r="AN42" s="224">
        <f t="shared" si="25"/>
        <v>3.5</v>
      </c>
    </row>
    <row r="43" spans="1:40" ht="13.5" customHeight="1">
      <c r="A43" s="141" t="str">
        <f>'Crisis Indicator Data'!A40</f>
        <v>Climatic Shocks and Violence in Guatemala</v>
      </c>
      <c r="B43" s="142" t="str">
        <f>'Crisis Indicator Data'!B40</f>
        <v>Conflict/ Violence,Drought/drier conditions</v>
      </c>
      <c r="C43" s="142" t="str">
        <f>'Crisis Indicator Data'!C40</f>
        <v>GTM001</v>
      </c>
      <c r="D43" s="142" t="str">
        <f>'Crisis Indicator Data'!D40</f>
        <v>Guatemala</v>
      </c>
      <c r="E43" s="143" t="str">
        <f>'Crisis Indicator Data'!E40</f>
        <v>GTM</v>
      </c>
      <c r="F43" s="224">
        <f>IF(LEN(E43)&gt;3,(IF(VLOOKUP($C43,'Regional Crises'!$B$1:$R$66,7,FALSE)="x","x",IF(VLOOKUP($C43,'Regional Crises'!$B$1:$R$66,7,FALSE)&gt;$F$3,10,IF(VLOOKUP($C43,'Regional Crises'!$B$1:$R$66,7,FALSE)&lt;F$4,0,($F$3-VLOOKUP($C43,'Regional Crises'!$B$1:$R$66,7,FALSE))/($F$3-$F$4)*10)))),IF(VLOOKUP($E43,'Country Indicator Data'!$B$4:$N$300,3,FALSE)="x","x",IF(VLOOKUP($E43,'Country Indicator Data'!$B$4:$N$300,3,FALSE)&gt;$F$3,10,IF(VLOOKUP($E43,'Country Indicator Data'!$B$4:$N$300,3,FALSE)&lt;$F$4,0,($F$3-VLOOKUP($E43,'Country Indicator Data'!$B$4:$N$300,3,FALSE))/($F$3-$F$4)*10))))</f>
        <v>2.0082178555555559</v>
      </c>
      <c r="G43" s="224">
        <f>IF(LEN(E43)&gt;3,(IF(VLOOKUP($C43,'Regional Crises'!$B$1:$R$66,9,FALSE)="x","x",IF(VLOOKUP($C43,'Regional Crises'!$B$1:$R$66,9,FALSE)&gt;G$3,10,IF(VLOOKUP($C43,'Regional Crises'!$B$1:$R$66,9,FALSE)&lt;G$4,0,(G$3-VLOOKUP($C43,'Regional Crises'!$B$1:$R$66,9,FALSE))/(G$3-G$4)*10)))),IF(VLOOKUP($E43,'Country Indicator Data'!$B$4:$N$300,5,FALSE)="x","x",IF(VLOOKUP($E43,'Country Indicator Data'!$B$4:$N$300,5,FALSE)&gt;G$3,10,IF(VLOOKUP($E43,'Country Indicator Data'!$B$4:$N$300,5,FALSE)&lt;G$4,0,(G$3-VLOOKUP($E43,'Country Indicator Data'!$B$4:$N$300,5,FALSE))/(G$3-G$4)*10))))</f>
        <v>5.9</v>
      </c>
      <c r="H43" s="224">
        <f t="shared" si="13"/>
        <v>3.9541089277777779</v>
      </c>
      <c r="I43" s="224">
        <f>IF(LEN(E43)&gt;3,(IF(VLOOKUP($C43,'Regional Crises'!$B$1:$R$66,6,FALSE)="x","x",IF(VLOOKUP($C43,'Regional Crises'!$B$1:$R$66,6,FALSE)&gt;I$3,10,IF(VLOOKUP($C43,'Regional Crises'!$B$1:$R$66,6,FALSE)&lt;I$4,0,10-(I$3-VLOOKUP($C43,'Regional Crises'!$B$1:$R$66,6,FALSE))/(I$3-I$4)*10)))),IF(VLOOKUP($E43,'Country Indicator Data'!$B$4:$N$300,2,FALSE)="x","x",IF(VLOOKUP($E43,'Country Indicator Data'!$B$4:$N$300,2,FALSE)&gt;I$3,10,IF(VLOOKUP($E43,'Country Indicator Data'!$B$4:$N$300,2,FALSE)&lt;I$4,0,10-(I$3-VLOOKUP($E43,'Country Indicator Data'!$B$4:$N$300,2,FALSE))/(I$3-I$4)*10))))</f>
        <v>5.04362025</v>
      </c>
      <c r="J43" s="224">
        <f>IF(LEN(E43)&gt;3,(IF(VLOOKUP($C43,'Regional Crises'!$B$1:$R$66,8,FALSE)="x","x",IF(VLOOKUP($C43,'Regional Crises'!$B$1:$R$66,8,FALSE)&gt;J$3,10,IF(VLOOKUP($C43,'Regional Crises'!$B$1:$R$66,8,FALSE)&lt;J$4,0,10-(J$3-VLOOKUP($C43,'Regional Crises'!$B$1:$R$66,8,FALSE))/(J$3-J$4)*10)))),IF(VLOOKUP($E43,'Country Indicator Data'!$B$4:$N$300,4,FALSE)="x","x",IF(VLOOKUP($E43,'Country Indicator Data'!$B$4:$N$300,4,FALSE)&gt;J$3,10,IF(VLOOKUP($E43,'Country Indicator Data'!$B$4:$N$300,4,FALSE)&lt;J$4,0,10-(J$3-VLOOKUP($E43,'Country Indicator Data'!$B$4:$N$300,4,FALSE))/(J$3-J$4)*10))))</f>
        <v>8.6666666666666679</v>
      </c>
      <c r="K43" s="224">
        <f t="shared" si="14"/>
        <v>6.8551434583333339</v>
      </c>
      <c r="L43" s="224">
        <f>IF(LEN(E43)&gt;3,(IF(VLOOKUP($C43,'Regional Crises'!$B$1:$R$66,10,FALSE)="x","x",IF(VLOOKUP($C43,'Regional Crises'!$B$1:$R$66,10,FALSE)&gt;L$3,10,IF(VLOOKUP($C43,'Regional Crises'!$B$1:$R$66,10,FALSE)&lt;L$4,0,10-(L$3-VLOOKUP($C43,'Regional Crises'!$B$1:$R$66,10,FALSE))/(L$3-L$4)*10)))),IF(VLOOKUP($E43,'Country Indicator Data'!$B$4:$N$300,6,FALSE)="x","x",IF(VLOOKUP($E43,'Country Indicator Data'!$B$4:$N$300,6,FALSE)&gt;L$3,10,IF(VLOOKUP($E43,'Country Indicator Data'!$B$4:$N$300,6,FALSE)&lt;L$4,0,10-(L$3-VLOOKUP($E43,'Country Indicator Data'!$B$4:$N$300,6,FALSE))/(L$3-L$4)*10))))</f>
        <v>6.3999999999999995</v>
      </c>
      <c r="M43" s="224">
        <f>IF(LEN(E43)&gt;3,(IF(VLOOKUP($C43,'Regional Crises'!$B$1:$R$66,11,FALSE)="x","x",IF(VLOOKUP($C43,'Regional Crises'!$B$1:$R$66,11,FALSE)&gt;M$3,10,IF(VLOOKUP($C43,'Regional Crises'!$B$1:$R$66,11,FALSE)&lt;M$4,0,10-(M$3-VLOOKUP($C43,'Regional Crises'!$B$1:$R$66,11,FALSE))/(M$3-M$4)*10)))),IF(VLOOKUP($E43,'Country Indicator Data'!$B$4:$N$300,7,FALSE)="x","x",IF(VLOOKUP($E43,'Country Indicator Data'!$B$4:$N$300,7,FALSE)&gt;M$3,10,IF(VLOOKUP($E43,'Country Indicator Data'!$B$4:$N$300,7,FALSE)&lt;M$4,0,10-(M$3-VLOOKUP($E43,'Country Indicator Data'!$B$4:$N$300,7,FALSE))/(M$3-M$4)*10))))</f>
        <v>5.0500000000000007</v>
      </c>
      <c r="N43" s="224">
        <f t="shared" si="15"/>
        <v>5.7249999999999996</v>
      </c>
      <c r="O43" s="224">
        <f t="shared" si="16"/>
        <v>5.5114174620370378</v>
      </c>
      <c r="P43" s="224">
        <f>IF(LEN(E43)&gt;3,(IF(VLOOKUP($C43,'Regional Crises'!$B$1:$R$69,12,FALSE)="x","x",IF(VLOOKUP($C43,'Regional Crises'!$B$1:$R$69,12,FALSE)&gt;P$3,10,IF(VLOOKUP($C43,'Regional Crises'!$B$1:$R$69,12,FALSE)&lt;P$4,0,(P$3-VLOOKUP($C43,'Regional Crises'!$B$1:$R$69,12,FALSE))/(P$3-P$4)*10)))),IF(VLOOKUP($E43,'Country Indicator Data'!$B$4:$I$300,8,FALSE)="x","x",IF(VLOOKUP($E43,'Country Indicator Data'!$B$4:$I$300,8,FALSE)&gt;P$3,10,IF(VLOOKUP($E43,'Country Indicator Data'!$B$4:$I$300,8,FALSE)&lt;P$4,0,10-(P$3-VLOOKUP($E43,'Country Indicator Data'!$B$4:$I$300,8,FALSE))/(P$3-P$4)*10))))</f>
        <v>5.0625</v>
      </c>
      <c r="Q43" s="224">
        <f>IF(LEN(E43)&gt;3,((IF(VLOOKUP($C43,'Regional Crises'!$B$1:$R$66,13,FALSE)="x","x",IF(VLOOKUP($C43,'Regional Crises'!$B$1:$R$66,13,FALSE)&gt;Q$3,10,IF(VLOOKUP($C43,'Regional Crises'!$B$1:$R$66,13,FALSE)&lt;Q$4,0,10-(LOG(Q$3)-LOG(VLOOKUP($C43,'Regional Crises'!$B$1:$R$66,13,FALSE)))/(LOG(Q$3)-LOG(Q$4))*10))))),(IF(VLOOKUP($E43,'Country Indicator Data'!$B$4:$N$300,9,FALSE)="x","x",IF(VLOOKUP($E43,'Country Indicator Data'!$B$4:$N$300,9,FALSE)&gt;Q$3,10,IF(VLOOKUP($E43,'Country Indicator Data'!$B$4:$N$300,9,FALSE)&lt;Q$4,0,10-(LOG(Q$3)-LOG(VLOOKUP($E43,'Country Indicator Data'!$B$4:$N$300,9,FALSE)))/(LOG(Q$3)-LOG(Q$4))*10)))))</f>
        <v>7.6249225142765376</v>
      </c>
      <c r="R43" s="224">
        <f t="shared" si="17"/>
        <v>6.3437112571382688</v>
      </c>
      <c r="S43" s="224">
        <f>IF(LEN(E43)&gt;3,((IF(VLOOKUP($C43,'Regional Crises'!$B$1:$R$66,17,FALSE)="x","x",IF(VLOOKUP($C43,'Regional Crises'!$B$1:$R$66,17,FALSE)&gt;S$3,0,IF(VLOOKUP($C43,'Regional Crises'!$B$1:$R$66,17,FALSE)&lt;S$4,10,(S$3-VLOOKUP($C43,'Regional Crises'!$B$1:$R$66,17,FALSE))/(S$3-S$4)*10))))),(IF(VLOOKUP($E43,'Country Indicator Data'!$B$4:$N$300,13,FALSE)="x","x",IF(VLOOKUP($E43,'Country Indicator Data'!$B$4:$N$300,13,FALSE)&gt;S$3,0,IF(VLOOKUP($E43,'Country Indicator Data'!$B$4:$N$300,13,FALSE)&lt;S$4,10,(S$3-VLOOKUP($E43,'Country Indicator Data'!$B$4:$N$300,13,FALSE))/(S$3-S$4)*10)))))</f>
        <v>7.4</v>
      </c>
      <c r="T43" s="224">
        <f>IF(LEN(E43)&gt;3,((IF(VLOOKUP($C43,'Regional Crises'!$B$1:$R$66,14,FALSE)="x","x",IF(VLOOKUP($C43,'Regional Crises'!$B$1:$R$66,14,FALSE)&gt;T$3,0,IF(VLOOKUP($C43,'Regional Crises'!$B$1:$R$66,14,FALSE)&lt;T$4,10,(T$3-VLOOKUP($C43,'Regional Crises'!$B$1:$R$66,14,FALSE))/(T$3-T$4)*10))))),(IF(VLOOKUP($E43,'Country Indicator Data'!$B$4:$N$300,10,FALSE)="x","x",IF(VLOOKUP($E43,'Country Indicator Data'!$B$4:$N$300,10,FALSE)&gt;T$3,0,IF(VLOOKUP($E43,'Country Indicator Data'!$B$4:$N$300,10,FALSE)&lt;T$4,10,(T$3-VLOOKUP($E43,'Country Indicator Data'!$B$4:$N$300,10,FALSE))/(T$3-T$4)*10)))))</f>
        <v>6.9245479999999997</v>
      </c>
      <c r="U43" s="224">
        <f>IF(LEN(E43)&gt;3,((IF(VLOOKUP($C43,'Regional Crises'!$B$1:$R$66,15,FALSE)="x","x",IF(VLOOKUP($C43,'Regional Crises'!$B$1:$R$66,15,FALSE)&gt;U$3,0,IF(VLOOKUP($C43,'Regional Crises'!$B$1:$R$66,15,FALSE)&lt;U$4,10,(U$3-VLOOKUP($C43,'Regional Crises'!$B$1:$R$66,15,FALSE))/(U$3-U$4)*10))))),(IF(VLOOKUP($E43,'Country Indicator Data'!$B$4:$N$300,11,FALSE)="x","x",IF(VLOOKUP($E43,'Country Indicator Data'!$B$4:$N$300,11,FALSE)&gt;U$3,0,IF(VLOOKUP($E43,'Country Indicator Data'!$B$4:$N$300,11,FALSE)&lt;U$4,10,(U$3-VLOOKUP($E43,'Country Indicator Data'!$B$4:$N$300,11,FALSE))/(U$3-U$4)*10)))))</f>
        <v>7.25</v>
      </c>
      <c r="V43" s="224">
        <f>IF(LEN(E43)&gt;3,((IF(VLOOKUP($C43,'Regional Crises'!$B$1:$R$66,16,FALSE)="x","x",IF(VLOOKUP($C43,'Regional Crises'!$B$1:$R$66,16,FALSE)&gt;V$3,0,IF(VLOOKUP($C43,'Regional Crises'!$B$1:$R$66,16,FALSE)&lt;V$4,10,(V$3-VLOOKUP($C43,'Regional Crises'!$B$1:$R$66,16,FALSE))/(V$3-V$4)*10))))),(IF(VLOOKUP($E43,'Country Indicator Data'!$B$4:$N$300,12,FALSE)="x","x",IF(VLOOKUP($E43,'Country Indicator Data'!$B$4:$N$300,12,FALSE)&gt;V$3,0,IF(VLOOKUP($E43,'Country Indicator Data'!$B$4:$N$300,12,FALSE)&lt;V$4,10,(V$3-VLOOKUP($E43,'Country Indicator Data'!$B$4:$N$300,12,FALSE))/(V$3-V$4)*10)))))</f>
        <v>5.2</v>
      </c>
      <c r="W43" s="224">
        <f t="shared" si="18"/>
        <v>6.6936370000000007</v>
      </c>
      <c r="X43" s="224">
        <f t="shared" si="19"/>
        <v>6.1829219063917691</v>
      </c>
      <c r="Y43" s="150">
        <f>IF('Core Indicators'!FC40="x","x",IF('Core Indicators'!FC40&gt;=5,10,IF('Core Indicators'!FC40&gt;=4,8,IF('Core Indicators'!FC40&gt;=3,6,IF('Core Indicators'!FC40&gt;=2,4,IF('Core Indicators'!FC40&gt;=1,2,0))))))</f>
        <v>10</v>
      </c>
      <c r="Z43" s="224">
        <f t="shared" si="20"/>
        <v>10</v>
      </c>
      <c r="AA43" s="150">
        <f>'Crisis Indicator Data'!Y40</f>
        <v>2</v>
      </c>
      <c r="AB43" s="150">
        <f>'Crisis Indicator Data'!Z40</f>
        <v>1</v>
      </c>
      <c r="AC43" s="150">
        <f>'Crisis Indicator Data'!AA40</f>
        <v>0</v>
      </c>
      <c r="AD43" s="150">
        <f>'Crisis Indicator Data'!AB40</f>
        <v>0</v>
      </c>
      <c r="AE43" s="150">
        <f t="shared" si="21"/>
        <v>4</v>
      </c>
      <c r="AF43" s="150">
        <f>'Crisis Indicator Data'!AC40</f>
        <v>0</v>
      </c>
      <c r="AG43" s="150">
        <f>'Crisis Indicator Data'!AD40</f>
        <v>1</v>
      </c>
      <c r="AH43" s="150">
        <f t="shared" si="22"/>
        <v>2</v>
      </c>
      <c r="AI43" s="150">
        <f>'Crisis Indicator Data'!AE40</f>
        <v>1</v>
      </c>
      <c r="AJ43" s="150">
        <f>'Crisis Indicator Data'!AF40</f>
        <v>0</v>
      </c>
      <c r="AK43" s="150">
        <f>'Crisis Indicator Data'!AG40</f>
        <v>3</v>
      </c>
      <c r="AL43" s="150">
        <f t="shared" si="23"/>
        <v>6</v>
      </c>
      <c r="AM43" s="224">
        <f t="shared" si="24"/>
        <v>4</v>
      </c>
      <c r="AN43" s="224">
        <f t="shared" si="25"/>
        <v>7</v>
      </c>
    </row>
    <row r="44" spans="1:40" ht="13.5" customHeight="1">
      <c r="A44" s="141" t="str">
        <f>'Crisis Indicator Data'!A41</f>
        <v>Climatic Shocks and Conflict and Violence in Honduras</v>
      </c>
      <c r="B44" s="142" t="str">
        <f>'Crisis Indicator Data'!B41</f>
        <v>Drought/drier conditions,Conflict/ Violence</v>
      </c>
      <c r="C44" s="142" t="str">
        <f>'Crisis Indicator Data'!C41</f>
        <v>HND001</v>
      </c>
      <c r="D44" s="142" t="str">
        <f>'Crisis Indicator Data'!D41</f>
        <v>Honduras</v>
      </c>
      <c r="E44" s="143" t="str">
        <f>'Crisis Indicator Data'!E41</f>
        <v>HND</v>
      </c>
      <c r="F44" s="224">
        <f>IF(LEN(E44)&gt;3,(IF(VLOOKUP($C44,'Regional Crises'!$B$1:$R$66,7,FALSE)="x","x",IF(VLOOKUP($C44,'Regional Crises'!$B$1:$R$66,7,FALSE)&gt;$F$3,10,IF(VLOOKUP($C44,'Regional Crises'!$B$1:$R$66,7,FALSE)&lt;F$4,0,($F$3-VLOOKUP($C44,'Regional Crises'!$B$1:$R$66,7,FALSE))/($F$3-$F$4)*10)))),IF(VLOOKUP($E44,'Country Indicator Data'!$B$4:$N$300,3,FALSE)="x","x",IF(VLOOKUP($E44,'Country Indicator Data'!$B$4:$N$300,3,FALSE)&gt;$F$3,10,IF(VLOOKUP($E44,'Country Indicator Data'!$B$4:$N$300,3,FALSE)&lt;$F$4,0,($F$3-VLOOKUP($E44,'Country Indicator Data'!$B$4:$N$300,3,FALSE))/($F$3-$F$4)*10))))</f>
        <v>1.2249968555555553</v>
      </c>
      <c r="G44" s="224">
        <f>IF(LEN(E44)&gt;3,(IF(VLOOKUP($C44,'Regional Crises'!$B$1:$R$66,9,FALSE)="x","x",IF(VLOOKUP($C44,'Regional Crises'!$B$1:$R$66,9,FALSE)&gt;G$3,10,IF(VLOOKUP($C44,'Regional Crises'!$B$1:$R$66,9,FALSE)&lt;G$4,0,(G$3-VLOOKUP($C44,'Regional Crises'!$B$1:$R$66,9,FALSE))/(G$3-G$4)*10)))),IF(VLOOKUP($E44,'Country Indicator Data'!$B$4:$N$300,5,FALSE)="x","x",IF(VLOOKUP($E44,'Country Indicator Data'!$B$4:$N$300,5,FALSE)&gt;G$3,10,IF(VLOOKUP($E44,'Country Indicator Data'!$B$4:$N$300,5,FALSE)&lt;G$4,0,(G$3-VLOOKUP($E44,'Country Indicator Data'!$B$4:$N$300,5,FALSE))/(G$3-G$4)*10))))</f>
        <v>5.25</v>
      </c>
      <c r="H44" s="224">
        <f t="shared" si="13"/>
        <v>3.2374984277777776</v>
      </c>
      <c r="I44" s="224">
        <f>IF(LEN(E44)&gt;3,(IF(VLOOKUP($C44,'Regional Crises'!$B$1:$R$66,6,FALSE)="x","x",IF(VLOOKUP($C44,'Regional Crises'!$B$1:$R$66,6,FALSE)&gt;I$3,10,IF(VLOOKUP($C44,'Regional Crises'!$B$1:$R$66,6,FALSE)&lt;I$4,0,10-(I$3-VLOOKUP($C44,'Regional Crises'!$B$1:$R$66,6,FALSE))/(I$3-I$4)*10)))),IF(VLOOKUP($E44,'Country Indicator Data'!$B$4:$N$300,2,FALSE)="x","x",IF(VLOOKUP($E44,'Country Indicator Data'!$B$4:$N$300,2,FALSE)&gt;I$3,10,IF(VLOOKUP($E44,'Country Indicator Data'!$B$4:$N$300,2,FALSE)&lt;I$4,0,10-(I$3-VLOOKUP($E44,'Country Indicator Data'!$B$4:$N$300,2,FALSE))/(I$3-I$4)*10))))</f>
        <v>1.6637495300000005</v>
      </c>
      <c r="J44" s="224">
        <f>IF(LEN(E44)&gt;3,(IF(VLOOKUP($C44,'Regional Crises'!$B$1:$R$66,8,FALSE)="x","x",IF(VLOOKUP($C44,'Regional Crises'!$B$1:$R$66,8,FALSE)&gt;J$3,10,IF(VLOOKUP($C44,'Regional Crises'!$B$1:$R$66,8,FALSE)&lt;J$4,0,10-(J$3-VLOOKUP($C44,'Regional Crises'!$B$1:$R$66,8,FALSE))/(J$3-J$4)*10)))),IF(VLOOKUP($E44,'Country Indicator Data'!$B$4:$N$300,4,FALSE)="x","x",IF(VLOOKUP($E44,'Country Indicator Data'!$B$4:$N$300,4,FALSE)&gt;J$3,10,IF(VLOOKUP($E44,'Country Indicator Data'!$B$4:$N$300,4,FALSE)&lt;J$4,0,10-(J$3-VLOOKUP($E44,'Country Indicator Data'!$B$4:$N$300,4,FALSE))/(J$3-J$4)*10))))</f>
        <v>1.4499999999999993</v>
      </c>
      <c r="K44" s="224">
        <f t="shared" si="14"/>
        <v>1.5568747649999999</v>
      </c>
      <c r="L44" s="224">
        <f>IF(LEN(E44)&gt;3,(IF(VLOOKUP($C44,'Regional Crises'!$B$1:$R$66,10,FALSE)="x","x",IF(VLOOKUP($C44,'Regional Crises'!$B$1:$R$66,10,FALSE)&gt;L$3,10,IF(VLOOKUP($C44,'Regional Crises'!$B$1:$R$66,10,FALSE)&lt;L$4,0,10-(L$3-VLOOKUP($C44,'Regional Crises'!$B$1:$R$66,10,FALSE))/(L$3-L$4)*10)))),IF(VLOOKUP($E44,'Country Indicator Data'!$B$4:$N$300,6,FALSE)="x","x",IF(VLOOKUP($E44,'Country Indicator Data'!$B$4:$N$300,6,FALSE)&gt;L$3,10,IF(VLOOKUP($E44,'Country Indicator Data'!$B$4:$N$300,6,FALSE)&lt;L$4,0,10-(L$3-VLOOKUP($E44,'Country Indicator Data'!$B$4:$N$300,6,FALSE))/(L$3-L$4)*10))))</f>
        <v>5.8266666666666662</v>
      </c>
      <c r="M44" s="224">
        <f>IF(LEN(E44)&gt;3,(IF(VLOOKUP($C44,'Regional Crises'!$B$1:$R$66,11,FALSE)="x","x",IF(VLOOKUP($C44,'Regional Crises'!$B$1:$R$66,11,FALSE)&gt;M$3,10,IF(VLOOKUP($C44,'Regional Crises'!$B$1:$R$66,11,FALSE)&lt;M$4,0,10-(M$3-VLOOKUP($C44,'Regional Crises'!$B$1:$R$66,11,FALSE))/(M$3-M$4)*10)))),IF(VLOOKUP($E44,'Country Indicator Data'!$B$4:$N$300,7,FALSE)="x","x",IF(VLOOKUP($E44,'Country Indicator Data'!$B$4:$N$300,7,FALSE)&gt;M$3,10,IF(VLOOKUP($E44,'Country Indicator Data'!$B$4:$N$300,7,FALSE)&lt;M$4,0,10-(M$3-VLOOKUP($E44,'Country Indicator Data'!$B$4:$N$300,7,FALSE))/(M$3-M$4)*10))))</f>
        <v>5.1750000000000007</v>
      </c>
      <c r="N44" s="224">
        <f t="shared" si="15"/>
        <v>5.5008333333333335</v>
      </c>
      <c r="O44" s="224">
        <f t="shared" si="16"/>
        <v>3.4317355087037043</v>
      </c>
      <c r="P44" s="224">
        <f>IF(LEN(E44)&gt;3,(IF(VLOOKUP($C44,'Regional Crises'!$B$1:$R$69,12,FALSE)="x","x",IF(VLOOKUP($C44,'Regional Crises'!$B$1:$R$69,12,FALSE)&gt;P$3,10,IF(VLOOKUP($C44,'Regional Crises'!$B$1:$R$69,12,FALSE)&lt;P$4,0,(P$3-VLOOKUP($C44,'Regional Crises'!$B$1:$R$69,12,FALSE))/(P$3-P$4)*10)))),IF(VLOOKUP($E44,'Country Indicator Data'!$B$4:$I$300,8,FALSE)="x","x",IF(VLOOKUP($E44,'Country Indicator Data'!$B$4:$I$300,8,FALSE)&gt;P$3,10,IF(VLOOKUP($E44,'Country Indicator Data'!$B$4:$I$300,8,FALSE)&lt;P$4,0,10-(P$3-VLOOKUP($E44,'Country Indicator Data'!$B$4:$I$300,8,FALSE))/(P$3-P$4)*10))))</f>
        <v>5.1875</v>
      </c>
      <c r="Q44" s="224">
        <f>IF(LEN(E44)&gt;3,((IF(VLOOKUP($C44,'Regional Crises'!$B$1:$R$66,13,FALSE)="x","x",IF(VLOOKUP($C44,'Regional Crises'!$B$1:$R$66,13,FALSE)&gt;Q$3,10,IF(VLOOKUP($C44,'Regional Crises'!$B$1:$R$66,13,FALSE)&lt;Q$4,0,10-(LOG(Q$3)-LOG(VLOOKUP($C44,'Regional Crises'!$B$1:$R$66,13,FALSE)))/(LOG(Q$3)-LOG(Q$4))*10))))),(IF(VLOOKUP($E44,'Country Indicator Data'!$B$4:$N$300,9,FALSE)="x","x",IF(VLOOKUP($E44,'Country Indicator Data'!$B$4:$N$300,9,FALSE)&gt;Q$3,10,IF(VLOOKUP($E44,'Country Indicator Data'!$B$4:$N$300,9,FALSE)&lt;Q$4,0,10-(LOG(Q$3)-LOG(VLOOKUP($E44,'Country Indicator Data'!$B$4:$N$300,9,FALSE)))/(LOG(Q$3)-LOG(Q$4))*10)))))</f>
        <v>7.2730184397367088</v>
      </c>
      <c r="R44" s="224">
        <f t="shared" si="17"/>
        <v>6.2302592198683548</v>
      </c>
      <c r="S44" s="224">
        <f>IF(LEN(E44)&gt;3,((IF(VLOOKUP($C44,'Regional Crises'!$B$1:$R$66,17,FALSE)="x","x",IF(VLOOKUP($C44,'Regional Crises'!$B$1:$R$66,17,FALSE)&gt;S$3,0,IF(VLOOKUP($C44,'Regional Crises'!$B$1:$R$66,17,FALSE)&lt;S$4,10,(S$3-VLOOKUP($C44,'Regional Crises'!$B$1:$R$66,17,FALSE))/(S$3-S$4)*10))))),(IF(VLOOKUP($E44,'Country Indicator Data'!$B$4:$N$300,13,FALSE)="x","x",IF(VLOOKUP($E44,'Country Indicator Data'!$B$4:$N$300,13,FALSE)&gt;S$3,0,IF(VLOOKUP($E44,'Country Indicator Data'!$B$4:$N$300,13,FALSE)&lt;S$4,10,(S$3-VLOOKUP($E44,'Country Indicator Data'!$B$4:$N$300,13,FALSE))/(S$3-S$4)*10)))))</f>
        <v>7.8000000000000007</v>
      </c>
      <c r="T44" s="224">
        <f>IF(LEN(E44)&gt;3,((IF(VLOOKUP($C44,'Regional Crises'!$B$1:$R$66,14,FALSE)="x","x",IF(VLOOKUP($C44,'Regional Crises'!$B$1:$R$66,14,FALSE)&gt;T$3,0,IF(VLOOKUP($C44,'Regional Crises'!$B$1:$R$66,14,FALSE)&lt;T$4,10,(T$3-VLOOKUP($C44,'Regional Crises'!$B$1:$R$66,14,FALSE))/(T$3-T$4)*10))))),(IF(VLOOKUP($E44,'Country Indicator Data'!$B$4:$N$300,10,FALSE)="x","x",IF(VLOOKUP($E44,'Country Indicator Data'!$B$4:$N$300,10,FALSE)&gt;T$3,0,IF(VLOOKUP($E44,'Country Indicator Data'!$B$4:$N$300,10,FALSE)&lt;T$4,10,(T$3-VLOOKUP($E44,'Country Indicator Data'!$B$4:$N$300,10,FALSE))/(T$3-T$4)*10)))))</f>
        <v>7.3536071999999999</v>
      </c>
      <c r="U44" s="224">
        <f>IF(LEN(E44)&gt;3,((IF(VLOOKUP($C44,'Regional Crises'!$B$1:$R$66,15,FALSE)="x","x",IF(VLOOKUP($C44,'Regional Crises'!$B$1:$R$66,15,FALSE)&gt;U$3,0,IF(VLOOKUP($C44,'Regional Crises'!$B$1:$R$66,15,FALSE)&lt;U$4,10,(U$3-VLOOKUP($C44,'Regional Crises'!$B$1:$R$66,15,FALSE))/(U$3-U$4)*10))))),(IF(VLOOKUP($E44,'Country Indicator Data'!$B$4:$N$300,11,FALSE)="x","x",IF(VLOOKUP($E44,'Country Indicator Data'!$B$4:$N$300,11,FALSE)&gt;U$3,0,IF(VLOOKUP($E44,'Country Indicator Data'!$B$4:$N$300,11,FALSE)&lt;U$4,10,(U$3-VLOOKUP($E44,'Country Indicator Data'!$B$4:$N$300,11,FALSE))/(U$3-U$4)*10)))))</f>
        <v>6.5</v>
      </c>
      <c r="V44" s="224">
        <f>IF(LEN(E44)&gt;3,((IF(VLOOKUP($C44,'Regional Crises'!$B$1:$R$66,16,FALSE)="x","x",IF(VLOOKUP($C44,'Regional Crises'!$B$1:$R$66,16,FALSE)&gt;V$3,0,IF(VLOOKUP($C44,'Regional Crises'!$B$1:$R$66,16,FALSE)&lt;V$4,10,(V$3-VLOOKUP($C44,'Regional Crises'!$B$1:$R$66,16,FALSE))/(V$3-V$4)*10))))),(IF(VLOOKUP($E44,'Country Indicator Data'!$B$4:$N$300,12,FALSE)="x","x",IF(VLOOKUP($E44,'Country Indicator Data'!$B$4:$N$300,12,FALSE)&gt;V$3,0,IF(VLOOKUP($E44,'Country Indicator Data'!$B$4:$N$300,12,FALSE)&lt;V$4,10,(V$3-VLOOKUP($E44,'Country Indicator Data'!$B$4:$N$300,12,FALSE))/(V$3-V$4)*10)))))</f>
        <v>5.3000000000000007</v>
      </c>
      <c r="W44" s="224">
        <f t="shared" si="18"/>
        <v>6.7384018000000001</v>
      </c>
      <c r="X44" s="224">
        <f t="shared" si="19"/>
        <v>5.4667988428573535</v>
      </c>
      <c r="Y44" s="150">
        <f>IF('Core Indicators'!FC41="x","x",IF('Core Indicators'!FC41&gt;=5,10,IF('Core Indicators'!FC41&gt;=4,8,IF('Core Indicators'!FC41&gt;=3,6,IF('Core Indicators'!FC41&gt;=2,4,IF('Core Indicators'!FC41&gt;=1,2,0))))))</f>
        <v>10</v>
      </c>
      <c r="Z44" s="224">
        <f t="shared" si="20"/>
        <v>10</v>
      </c>
      <c r="AA44" s="150">
        <f>'Crisis Indicator Data'!Y41</f>
        <v>0</v>
      </c>
      <c r="AB44" s="150">
        <f>'Crisis Indicator Data'!Z41</f>
        <v>1</v>
      </c>
      <c r="AC44" s="150">
        <f>'Crisis Indicator Data'!AA41</f>
        <v>0</v>
      </c>
      <c r="AD44" s="150">
        <f>'Crisis Indicator Data'!AB41</f>
        <v>0</v>
      </c>
      <c r="AE44" s="150">
        <f t="shared" si="21"/>
        <v>2</v>
      </c>
      <c r="AF44" s="150">
        <f>'Crisis Indicator Data'!AC41</f>
        <v>0</v>
      </c>
      <c r="AG44" s="150">
        <f>'Crisis Indicator Data'!AD41</f>
        <v>1</v>
      </c>
      <c r="AH44" s="150">
        <f t="shared" si="22"/>
        <v>2</v>
      </c>
      <c r="AI44" s="150">
        <f>'Crisis Indicator Data'!AE41</f>
        <v>1</v>
      </c>
      <c r="AJ44" s="150">
        <f>'Crisis Indicator Data'!AF41</f>
        <v>0</v>
      </c>
      <c r="AK44" s="150">
        <f>'Crisis Indicator Data'!AG41</f>
        <v>3</v>
      </c>
      <c r="AL44" s="150">
        <f t="shared" si="23"/>
        <v>6</v>
      </c>
      <c r="AM44" s="224">
        <f t="shared" si="24"/>
        <v>3</v>
      </c>
      <c r="AN44" s="224">
        <f t="shared" si="25"/>
        <v>6.5</v>
      </c>
    </row>
    <row r="45" spans="1:40" ht="13.5" customHeight="1">
      <c r="A45" s="141" t="str">
        <f>'Crisis Indicator Data'!A42</f>
        <v>Complex crisis in Haiti</v>
      </c>
      <c r="B45" s="142" t="str">
        <f>'Crisis Indicator Data'!B42</f>
        <v>Conflict/ Violence,Political/economic crisis,Floods,Drought/drier conditions,Cyclone</v>
      </c>
      <c r="C45" s="142" t="str">
        <f>'Crisis Indicator Data'!C42</f>
        <v>HTI001</v>
      </c>
      <c r="D45" s="142" t="str">
        <f>'Crisis Indicator Data'!D42</f>
        <v>Haiti</v>
      </c>
      <c r="E45" s="143" t="str">
        <f>'Crisis Indicator Data'!E42</f>
        <v>HTI</v>
      </c>
      <c r="F45" s="224">
        <f>IF(LEN(E45)&gt;3,(IF(VLOOKUP($C45,'Regional Crises'!$B$1:$R$66,7,FALSE)="x","x",IF(VLOOKUP($C45,'Regional Crises'!$B$1:$R$66,7,FALSE)&gt;$F$3,10,IF(VLOOKUP($C45,'Regional Crises'!$B$1:$R$66,7,FALSE)&lt;F$4,0,($F$3-VLOOKUP($C45,'Regional Crises'!$B$1:$R$66,7,FALSE))/($F$3-$F$4)*10)))),IF(VLOOKUP($E45,'Country Indicator Data'!$B$4:$N$300,3,FALSE)="x","x",IF(VLOOKUP($E45,'Country Indicator Data'!$B$4:$N$300,3,FALSE)&gt;$F$3,10,IF(VLOOKUP($E45,'Country Indicator Data'!$B$4:$N$300,3,FALSE)&lt;$F$4,0,($F$3-VLOOKUP($E45,'Country Indicator Data'!$B$4:$N$300,3,FALSE))/($F$3-$F$4)*10))))</f>
        <v>3.0457999777777784</v>
      </c>
      <c r="G45" s="224">
        <f>IF(LEN(E45)&gt;3,(IF(VLOOKUP($C45,'Regional Crises'!$B$1:$R$66,9,FALSE)="x","x",IF(VLOOKUP($C45,'Regional Crises'!$B$1:$R$66,9,FALSE)&gt;G$3,10,IF(VLOOKUP($C45,'Regional Crises'!$B$1:$R$66,9,FALSE)&lt;G$4,0,(G$3-VLOOKUP($C45,'Regional Crises'!$B$1:$R$66,9,FALSE))/(G$3-G$4)*10)))),IF(VLOOKUP($E45,'Country Indicator Data'!$B$4:$N$300,5,FALSE)="x","x",IF(VLOOKUP($E45,'Country Indicator Data'!$B$4:$N$300,5,FALSE)&gt;G$3,10,IF(VLOOKUP($E45,'Country Indicator Data'!$B$4:$N$300,5,FALSE)&lt;G$4,0,(G$3-VLOOKUP($E45,'Country Indicator Data'!$B$4:$N$300,5,FALSE))/(G$3-G$4)*10))))</f>
        <v>7.62</v>
      </c>
      <c r="H45" s="224">
        <f t="shared" si="13"/>
        <v>5.3328999888888893</v>
      </c>
      <c r="I45" s="224">
        <f>IF(LEN(E45)&gt;3,(IF(VLOOKUP($C45,'Regional Crises'!$B$1:$R$66,6,FALSE)="x","x",IF(VLOOKUP($C45,'Regional Crises'!$B$1:$R$66,6,FALSE)&gt;I$3,10,IF(VLOOKUP($C45,'Regional Crises'!$B$1:$R$66,6,FALSE)&lt;I$4,0,10-(I$3-VLOOKUP($C45,'Regional Crises'!$B$1:$R$66,6,FALSE))/(I$3-I$4)*10)))),IF(VLOOKUP($E45,'Country Indicator Data'!$B$4:$N$300,2,FALSE)="x","x",IF(VLOOKUP($E45,'Country Indicator Data'!$B$4:$N$300,2,FALSE)&gt;I$3,10,IF(VLOOKUP($E45,'Country Indicator Data'!$B$4:$N$300,2,FALSE)&lt;I$4,0,10-(I$3-VLOOKUP($E45,'Country Indicator Data'!$B$4:$N$300,2,FALSE))/(I$3-I$4)*10))))</f>
        <v>0.87975031999999942</v>
      </c>
      <c r="J45" s="224">
        <f>IF(LEN(E45)&gt;3,(IF(VLOOKUP($C45,'Regional Crises'!$B$1:$R$66,8,FALSE)="x","x",IF(VLOOKUP($C45,'Regional Crises'!$B$1:$R$66,8,FALSE)&gt;J$3,10,IF(VLOOKUP($C45,'Regional Crises'!$B$1:$R$66,8,FALSE)&lt;J$4,0,10-(J$3-VLOOKUP($C45,'Regional Crises'!$B$1:$R$66,8,FALSE))/(J$3-J$4)*10)))),IF(VLOOKUP($E45,'Country Indicator Data'!$B$4:$N$300,4,FALSE)="x","x",IF(VLOOKUP($E45,'Country Indicator Data'!$B$4:$N$300,4,FALSE)&gt;J$3,10,IF(VLOOKUP($E45,'Country Indicator Data'!$B$4:$N$300,4,FALSE)&lt;J$4,0,10-(J$3-VLOOKUP($E45,'Country Indicator Data'!$B$4:$N$300,4,FALSE))/(J$3-J$4)*10))))</f>
        <v>0</v>
      </c>
      <c r="K45" s="224">
        <f t="shared" si="14"/>
        <v>0.43987515999999971</v>
      </c>
      <c r="L45" s="224">
        <f>IF(LEN(E45)&gt;3,(IF(VLOOKUP($C45,'Regional Crises'!$B$1:$R$66,10,FALSE)="x","x",IF(VLOOKUP($C45,'Regional Crises'!$B$1:$R$66,10,FALSE)&gt;L$3,10,IF(VLOOKUP($C45,'Regional Crises'!$B$1:$R$66,10,FALSE)&lt;L$4,0,10-(L$3-VLOOKUP($C45,'Regional Crises'!$B$1:$R$66,10,FALSE))/(L$3-L$4)*10)))),IF(VLOOKUP($E45,'Country Indicator Data'!$B$4:$N$300,6,FALSE)="x","x",IF(VLOOKUP($E45,'Country Indicator Data'!$B$4:$N$300,6,FALSE)&gt;L$3,10,IF(VLOOKUP($E45,'Country Indicator Data'!$B$4:$N$300,6,FALSE)&lt;L$4,0,10-(L$3-VLOOKUP($E45,'Country Indicator Data'!$B$4:$N$300,6,FALSE))/(L$3-L$4)*10))))</f>
        <v>8.24</v>
      </c>
      <c r="M45" s="224">
        <f>IF(LEN(E45)&gt;3,(IF(VLOOKUP($C45,'Regional Crises'!$B$1:$R$66,11,FALSE)="x","x",IF(VLOOKUP($C45,'Regional Crises'!$B$1:$R$66,11,FALSE)&gt;M$3,10,IF(VLOOKUP($C45,'Regional Crises'!$B$1:$R$66,11,FALSE)&lt;M$4,0,10-(M$3-VLOOKUP($C45,'Regional Crises'!$B$1:$R$66,11,FALSE))/(M$3-M$4)*10)))),IF(VLOOKUP($E45,'Country Indicator Data'!$B$4:$N$300,7,FALSE)="x","x",IF(VLOOKUP($E45,'Country Indicator Data'!$B$4:$N$300,7,FALSE)&gt;M$3,10,IF(VLOOKUP($E45,'Country Indicator Data'!$B$4:$N$300,7,FALSE)&lt;M$4,0,10-(M$3-VLOOKUP($E45,'Country Indicator Data'!$B$4:$N$300,7,FALSE))/(M$3-M$4)*10))))</f>
        <v>4.0250000000000004</v>
      </c>
      <c r="N45" s="224">
        <f t="shared" si="15"/>
        <v>6.1325000000000003</v>
      </c>
      <c r="O45" s="224">
        <f t="shared" si="16"/>
        <v>3.9684250496296301</v>
      </c>
      <c r="P45" s="224">
        <f>IF(LEN(E45)&gt;3,(IF(VLOOKUP($C45,'Regional Crises'!$B$1:$R$69,12,FALSE)="x","x",IF(VLOOKUP($C45,'Regional Crises'!$B$1:$R$69,12,FALSE)&gt;P$3,10,IF(VLOOKUP($C45,'Regional Crises'!$B$1:$R$69,12,FALSE)&lt;P$4,0,(P$3-VLOOKUP($C45,'Regional Crises'!$B$1:$R$69,12,FALSE))/(P$3-P$4)*10)))),IF(VLOOKUP($E45,'Country Indicator Data'!$B$4:$I$300,8,FALSE)="x","x",IF(VLOOKUP($E45,'Country Indicator Data'!$B$4:$I$300,8,FALSE)&gt;P$3,10,IF(VLOOKUP($E45,'Country Indicator Data'!$B$4:$I$300,8,FALSE)&lt;P$4,0,10-(P$3-VLOOKUP($E45,'Country Indicator Data'!$B$4:$I$300,8,FALSE))/(P$3-P$4)*10))))</f>
        <v>6.8874999999999993</v>
      </c>
      <c r="Q45" s="224">
        <f>IF(LEN(E45)&gt;3,((IF(VLOOKUP($C45,'Regional Crises'!$B$1:$R$66,13,FALSE)="x","x",IF(VLOOKUP($C45,'Regional Crises'!$B$1:$R$66,13,FALSE)&gt;Q$3,10,IF(VLOOKUP($C45,'Regional Crises'!$B$1:$R$66,13,FALSE)&lt;Q$4,0,10-(LOG(Q$3)-LOG(VLOOKUP($C45,'Regional Crises'!$B$1:$R$66,13,FALSE)))/(LOG(Q$3)-LOG(Q$4))*10))))),(IF(VLOOKUP($E45,'Country Indicator Data'!$B$4:$N$300,9,FALSE)="x","x",IF(VLOOKUP($E45,'Country Indicator Data'!$B$4:$N$300,9,FALSE)&gt;Q$3,10,IF(VLOOKUP($E45,'Country Indicator Data'!$B$4:$N$300,9,FALSE)&lt;Q$4,0,10-(LOG(Q$3)-LOG(VLOOKUP($E45,'Country Indicator Data'!$B$4:$N$300,9,FALSE)))/(LOG(Q$3)-LOG(Q$4))*10)))))</f>
        <v>9.1384115397668122</v>
      </c>
      <c r="R45" s="224">
        <f t="shared" si="17"/>
        <v>8.0129557698834049</v>
      </c>
      <c r="S45" s="224">
        <f>IF(LEN(E45)&gt;3,((IF(VLOOKUP($C45,'Regional Crises'!$B$1:$R$66,17,FALSE)="x","x",IF(VLOOKUP($C45,'Regional Crises'!$B$1:$R$66,17,FALSE)&gt;S$3,0,IF(VLOOKUP($C45,'Regional Crises'!$B$1:$R$66,17,FALSE)&lt;S$4,10,(S$3-VLOOKUP($C45,'Regional Crises'!$B$1:$R$66,17,FALSE))/(S$3-S$4)*10))))),(IF(VLOOKUP($E45,'Country Indicator Data'!$B$4:$N$300,13,FALSE)="x","x",IF(VLOOKUP($E45,'Country Indicator Data'!$B$4:$N$300,13,FALSE)&gt;S$3,0,IF(VLOOKUP($E45,'Country Indicator Data'!$B$4:$N$300,13,FALSE)&lt;S$4,10,(S$3-VLOOKUP($E45,'Country Indicator Data'!$B$4:$N$300,13,FALSE))/(S$3-S$4)*10)))))</f>
        <v>8.4</v>
      </c>
      <c r="T45" s="224">
        <f>IF(LEN(E45)&gt;3,((IF(VLOOKUP($C45,'Regional Crises'!$B$1:$R$66,14,FALSE)="x","x",IF(VLOOKUP($C45,'Regional Crises'!$B$1:$R$66,14,FALSE)&gt;T$3,0,IF(VLOOKUP($C45,'Regional Crises'!$B$1:$R$66,14,FALSE)&lt;T$4,10,(T$3-VLOOKUP($C45,'Regional Crises'!$B$1:$R$66,14,FALSE))/(T$3-T$4)*10))))),(IF(VLOOKUP($E45,'Country Indicator Data'!$B$4:$N$300,10,FALSE)="x","x",IF(VLOOKUP($E45,'Country Indicator Data'!$B$4:$N$300,10,FALSE)&gt;T$3,0,IF(VLOOKUP($E45,'Country Indicator Data'!$B$4:$N$300,10,FALSE)&lt;T$4,10,(T$3-VLOOKUP($E45,'Country Indicator Data'!$B$4:$N$300,10,FALSE))/(T$3-T$4)*10)))))</f>
        <v>8.2067909999999991</v>
      </c>
      <c r="U45" s="224">
        <f>IF(LEN(E45)&gt;3,((IF(VLOOKUP($C45,'Regional Crises'!$B$1:$R$66,15,FALSE)="x","x",IF(VLOOKUP($C45,'Regional Crises'!$B$1:$R$66,15,FALSE)&gt;U$3,0,IF(VLOOKUP($C45,'Regional Crises'!$B$1:$R$66,15,FALSE)&lt;U$4,10,(U$3-VLOOKUP($C45,'Regional Crises'!$B$1:$R$66,15,FALSE))/(U$3-U$4)*10))))),(IF(VLOOKUP($E45,'Country Indicator Data'!$B$4:$N$300,11,FALSE)="x","x",IF(VLOOKUP($E45,'Country Indicator Data'!$B$4:$N$300,11,FALSE)&gt;U$3,0,IF(VLOOKUP($E45,'Country Indicator Data'!$B$4:$N$300,11,FALSE)&lt;U$4,10,(U$3-VLOOKUP($E45,'Country Indicator Data'!$B$4:$N$300,11,FALSE))/(U$3-U$4)*10)))))</f>
        <v>8.5</v>
      </c>
      <c r="V45" s="224">
        <f>IF(LEN(E45)&gt;3,((IF(VLOOKUP($C45,'Regional Crises'!$B$1:$R$66,16,FALSE)="x","x",IF(VLOOKUP($C45,'Regional Crises'!$B$1:$R$66,16,FALSE)&gt;V$3,0,IF(VLOOKUP($C45,'Regional Crises'!$B$1:$R$66,16,FALSE)&lt;V$4,10,(V$3-VLOOKUP($C45,'Regional Crises'!$B$1:$R$66,16,FALSE))/(V$3-V$4)*10))))),(IF(VLOOKUP($E45,'Country Indicator Data'!$B$4:$N$300,12,FALSE)="x","x",IF(VLOOKUP($E45,'Country Indicator Data'!$B$4:$N$300,12,FALSE)&gt;V$3,0,IF(VLOOKUP($E45,'Country Indicator Data'!$B$4:$N$300,12,FALSE)&lt;V$4,10,(V$3-VLOOKUP($E45,'Country Indicator Data'!$B$4:$N$300,12,FALSE))/(V$3-V$4)*10)))))</f>
        <v>7.8000000000000007</v>
      </c>
      <c r="W45" s="224">
        <f t="shared" si="18"/>
        <v>8.2266977499999996</v>
      </c>
      <c r="X45" s="224">
        <f t="shared" si="19"/>
        <v>6.7360261898376779</v>
      </c>
      <c r="Y45" s="150">
        <f>IF('Core Indicators'!FC42="x","x",IF('Core Indicators'!FC42&gt;=5,10,IF('Core Indicators'!FC42&gt;=4,8,IF('Core Indicators'!FC42&gt;=3,6,IF('Core Indicators'!FC42&gt;=2,4,IF('Core Indicators'!FC42&gt;=1,2,0))))))</f>
        <v>10</v>
      </c>
      <c r="Z45" s="224">
        <f t="shared" si="20"/>
        <v>10</v>
      </c>
      <c r="AA45" s="150">
        <f>'Crisis Indicator Data'!Y42</f>
        <v>1</v>
      </c>
      <c r="AB45" s="150">
        <f>'Crisis Indicator Data'!Z42</f>
        <v>3</v>
      </c>
      <c r="AC45" s="150">
        <f>'Crisis Indicator Data'!AA42</f>
        <v>3</v>
      </c>
      <c r="AD45" s="150">
        <f>'Crisis Indicator Data'!AB42</f>
        <v>0</v>
      </c>
      <c r="AE45" s="150">
        <f t="shared" si="21"/>
        <v>6</v>
      </c>
      <c r="AF45" s="150">
        <f>'Crisis Indicator Data'!AC42</f>
        <v>2</v>
      </c>
      <c r="AG45" s="150">
        <f>'Crisis Indicator Data'!AD42</f>
        <v>3</v>
      </c>
      <c r="AH45" s="150">
        <f t="shared" si="22"/>
        <v>10</v>
      </c>
      <c r="AI45" s="150">
        <f>'Crisis Indicator Data'!AE42</f>
        <v>3</v>
      </c>
      <c r="AJ45" s="150">
        <f>'Crisis Indicator Data'!AF42</f>
        <v>0</v>
      </c>
      <c r="AK45" s="150">
        <f>'Crisis Indicator Data'!AG42</f>
        <v>3</v>
      </c>
      <c r="AL45" s="150">
        <f t="shared" si="23"/>
        <v>8</v>
      </c>
      <c r="AM45" s="224">
        <f t="shared" si="24"/>
        <v>8</v>
      </c>
      <c r="AN45" s="224">
        <f t="shared" si="25"/>
        <v>9</v>
      </c>
    </row>
    <row r="46" spans="1:40" ht="13.5" customHeight="1">
      <c r="A46" s="141" t="str">
        <f>'Crisis Indicator Data'!A43</f>
        <v>Conflict in Papua</v>
      </c>
      <c r="B46" s="142" t="str">
        <f>'Crisis Indicator Data'!B43</f>
        <v>Conflict/ Violence</v>
      </c>
      <c r="C46" s="142" t="str">
        <f>'Crisis Indicator Data'!C43</f>
        <v>IDN002</v>
      </c>
      <c r="D46" s="142" t="str">
        <f>'Crisis Indicator Data'!D43</f>
        <v>Indonesia</v>
      </c>
      <c r="E46" s="143" t="str">
        <f>'Crisis Indicator Data'!E43</f>
        <v>IDN</v>
      </c>
      <c r="F46" s="224">
        <f>IF(LEN(E46)&gt;3,(IF(VLOOKUP($C46,'Regional Crises'!$B$1:$R$66,7,FALSE)="x","x",IF(VLOOKUP($C46,'Regional Crises'!$B$1:$R$66,7,FALSE)&gt;$F$3,10,IF(VLOOKUP($C46,'Regional Crises'!$B$1:$R$66,7,FALSE)&lt;F$4,0,($F$3-VLOOKUP($C46,'Regional Crises'!$B$1:$R$66,7,FALSE))/($F$3-$F$4)*10)))),IF(VLOOKUP($E46,'Country Indicator Data'!$B$4:$N$300,3,FALSE)="x","x",IF(VLOOKUP($E46,'Country Indicator Data'!$B$4:$N$300,3,FALSE)&gt;$F$3,10,IF(VLOOKUP($E46,'Country Indicator Data'!$B$4:$N$300,3,FALSE)&lt;$F$4,0,($F$3-VLOOKUP($E46,'Country Indicator Data'!$B$4:$N$300,3,FALSE))/($F$3-$F$4)*10))))</f>
        <v>2.6758901111111113</v>
      </c>
      <c r="G46" s="224">
        <f>IF(LEN(E46)&gt;3,(IF(VLOOKUP($C46,'Regional Crises'!$B$1:$R$66,9,FALSE)="x","x",IF(VLOOKUP($C46,'Regional Crises'!$B$1:$R$66,9,FALSE)&gt;G$3,10,IF(VLOOKUP($C46,'Regional Crises'!$B$1:$R$66,9,FALSE)&lt;G$4,0,(G$3-VLOOKUP($C46,'Regional Crises'!$B$1:$R$66,9,FALSE))/(G$3-G$4)*10)))),IF(VLOOKUP($E46,'Country Indicator Data'!$B$4:$N$300,5,FALSE)="x","x",IF(VLOOKUP($E46,'Country Indicator Data'!$B$4:$N$300,5,FALSE)&gt;G$3,10,IF(VLOOKUP($E46,'Country Indicator Data'!$B$4:$N$300,5,FALSE)&lt;G$4,0,(G$3-VLOOKUP($E46,'Country Indicator Data'!$B$4:$N$300,5,FALSE))/(G$3-G$4)*10))))</f>
        <v>4.05</v>
      </c>
      <c r="H46" s="224">
        <f t="shared" si="13"/>
        <v>3.3629450555555556</v>
      </c>
      <c r="I46" s="224">
        <f>IF(LEN(E46)&gt;3,(IF(VLOOKUP($C46,'Regional Crises'!$B$1:$R$66,6,FALSE)="x","x",IF(VLOOKUP($C46,'Regional Crises'!$B$1:$R$66,6,FALSE)&gt;I$3,10,IF(VLOOKUP($C46,'Regional Crises'!$B$1:$R$66,6,FALSE)&lt;I$4,0,10-(I$3-VLOOKUP($C46,'Regional Crises'!$B$1:$R$66,6,FALSE))/(I$3-I$4)*10)))),IF(VLOOKUP($E46,'Country Indicator Data'!$B$4:$N$300,2,FALSE)="x","x",IF(VLOOKUP($E46,'Country Indicator Data'!$B$4:$N$300,2,FALSE)&gt;I$3,10,IF(VLOOKUP($E46,'Country Indicator Data'!$B$4:$N$300,2,FALSE)&lt;I$4,0,10-(I$3-VLOOKUP($E46,'Country Indicator Data'!$B$4:$N$300,2,FALSE))/(I$3-I$4)*10))))</f>
        <v>7.7484892199999997</v>
      </c>
      <c r="J46" s="224">
        <f>IF(LEN(E46)&gt;3,(IF(VLOOKUP($C46,'Regional Crises'!$B$1:$R$66,8,FALSE)="x","x",IF(VLOOKUP($C46,'Regional Crises'!$B$1:$R$66,8,FALSE)&gt;J$3,10,IF(VLOOKUP($C46,'Regional Crises'!$B$1:$R$66,8,FALSE)&lt;J$4,0,10-(J$3-VLOOKUP($C46,'Regional Crises'!$B$1:$R$66,8,FALSE))/(J$3-J$4)*10)))),IF(VLOOKUP($E46,'Country Indicator Data'!$B$4:$N$300,4,FALSE)="x","x",IF(VLOOKUP($E46,'Country Indicator Data'!$B$4:$N$300,4,FALSE)&gt;J$3,10,IF(VLOOKUP($E46,'Country Indicator Data'!$B$4:$N$300,4,FALSE)&lt;J$4,0,10-(J$3-VLOOKUP($E46,'Country Indicator Data'!$B$4:$N$300,4,FALSE))/(J$3-J$4)*10))))</f>
        <v>1.1533333333333342</v>
      </c>
      <c r="K46" s="224">
        <f t="shared" si="14"/>
        <v>4.450911276666667</v>
      </c>
      <c r="L46" s="224">
        <f>IF(LEN(E46)&gt;3,(IF(VLOOKUP($C46,'Regional Crises'!$B$1:$R$66,10,FALSE)="x","x",IF(VLOOKUP($C46,'Regional Crises'!$B$1:$R$66,10,FALSE)&gt;L$3,10,IF(VLOOKUP($C46,'Regional Crises'!$B$1:$R$66,10,FALSE)&lt;L$4,0,10-(L$3-VLOOKUP($C46,'Regional Crises'!$B$1:$R$66,10,FALSE))/(L$3-L$4)*10)))),IF(VLOOKUP($E46,'Country Indicator Data'!$B$4:$N$300,6,FALSE)="x","x",IF(VLOOKUP($E46,'Country Indicator Data'!$B$4:$N$300,6,FALSE)&gt;L$3,10,IF(VLOOKUP($E46,'Country Indicator Data'!$B$4:$N$300,6,FALSE)&lt;L$4,0,10-(L$3-VLOOKUP($E46,'Country Indicator Data'!$B$4:$N$300,6,FALSE))/(L$3-L$4)*10))))</f>
        <v>5.64</v>
      </c>
      <c r="M46" s="224">
        <f>IF(LEN(E46)&gt;3,(IF(VLOOKUP($C46,'Regional Crises'!$B$1:$R$66,11,FALSE)="x","x",IF(VLOOKUP($C46,'Regional Crises'!$B$1:$R$66,11,FALSE)&gt;M$3,10,IF(VLOOKUP($C46,'Regional Crises'!$B$1:$R$66,11,FALSE)&lt;M$4,0,10-(M$3-VLOOKUP($C46,'Regional Crises'!$B$1:$R$66,11,FALSE))/(M$3-M$4)*10)))),IF(VLOOKUP($E46,'Country Indicator Data'!$B$4:$N$300,7,FALSE)="x","x",IF(VLOOKUP($E46,'Country Indicator Data'!$B$4:$N$300,7,FALSE)&gt;M$3,10,IF(VLOOKUP($E46,'Country Indicator Data'!$B$4:$N$300,7,FALSE)&lt;M$4,0,10-(M$3-VLOOKUP($E46,'Country Indicator Data'!$B$4:$N$300,7,FALSE))/(M$3-M$4)*10))))</f>
        <v>2.3499999999999996</v>
      </c>
      <c r="N46" s="224">
        <f t="shared" si="15"/>
        <v>3.9949999999999997</v>
      </c>
      <c r="O46" s="224">
        <f t="shared" si="16"/>
        <v>3.9362854440740738</v>
      </c>
      <c r="P46" s="224">
        <f>IF(LEN(E46)&gt;3,(IF(VLOOKUP($C46,'Regional Crises'!$B$1:$R$69,12,FALSE)="x","x",IF(VLOOKUP($C46,'Regional Crises'!$B$1:$R$69,12,FALSE)&gt;P$3,10,IF(VLOOKUP($C46,'Regional Crises'!$B$1:$R$69,12,FALSE)&lt;P$4,0,(P$3-VLOOKUP($C46,'Regional Crises'!$B$1:$R$69,12,FALSE))/(P$3-P$4)*10)))),IF(VLOOKUP($E46,'Country Indicator Data'!$B$4:$I$300,8,FALSE)="x","x",IF(VLOOKUP($E46,'Country Indicator Data'!$B$4:$I$300,8,FALSE)&gt;P$3,10,IF(VLOOKUP($E46,'Country Indicator Data'!$B$4:$I$300,8,FALSE)&lt;P$4,0,10-(P$3-VLOOKUP($E46,'Country Indicator Data'!$B$4:$I$300,8,FALSE))/(P$3-P$4)*10))))</f>
        <v>4.7949999999999999</v>
      </c>
      <c r="Q46" s="224">
        <f>IF(LEN(E46)&gt;3,((IF(VLOOKUP($C46,'Regional Crises'!$B$1:$R$66,13,FALSE)="x","x",IF(VLOOKUP($C46,'Regional Crises'!$B$1:$R$66,13,FALSE)&gt;Q$3,10,IF(VLOOKUP($C46,'Regional Crises'!$B$1:$R$66,13,FALSE)&lt;Q$4,0,10-(LOG(Q$3)-LOG(VLOOKUP($C46,'Regional Crises'!$B$1:$R$66,13,FALSE)))/(LOG(Q$3)-LOG(Q$4))*10))))),(IF(VLOOKUP($E46,'Country Indicator Data'!$B$4:$N$300,9,FALSE)="x","x",IF(VLOOKUP($E46,'Country Indicator Data'!$B$4:$N$300,9,FALSE)&gt;Q$3,10,IF(VLOOKUP($E46,'Country Indicator Data'!$B$4:$N$300,9,FALSE)&lt;Q$4,0,10-(LOG(Q$3)-LOG(VLOOKUP($E46,'Country Indicator Data'!$B$4:$N$300,9,FALSE)))/(LOG(Q$3)-LOG(Q$4))*10)))))</f>
        <v>6.1986220196937953</v>
      </c>
      <c r="R46" s="224">
        <f t="shared" si="17"/>
        <v>5.4968110098468976</v>
      </c>
      <c r="S46" s="224">
        <f>IF(LEN(E46)&gt;3,((IF(VLOOKUP($C46,'Regional Crises'!$B$1:$R$66,17,FALSE)="x","x",IF(VLOOKUP($C46,'Regional Crises'!$B$1:$R$66,17,FALSE)&gt;S$3,0,IF(VLOOKUP($C46,'Regional Crises'!$B$1:$R$66,17,FALSE)&lt;S$4,10,(S$3-VLOOKUP($C46,'Regional Crises'!$B$1:$R$66,17,FALSE))/(S$3-S$4)*10))))),(IF(VLOOKUP($E46,'Country Indicator Data'!$B$4:$N$300,13,FALSE)="x","x",IF(VLOOKUP($E46,'Country Indicator Data'!$B$4:$N$300,13,FALSE)&gt;S$3,0,IF(VLOOKUP($E46,'Country Indicator Data'!$B$4:$N$300,13,FALSE)&lt;S$4,10,(S$3-VLOOKUP($E46,'Country Indicator Data'!$B$4:$N$300,13,FALSE))/(S$3-S$4)*10)))))</f>
        <v>6.6000000000000005</v>
      </c>
      <c r="T46" s="224">
        <f>IF(LEN(E46)&gt;3,((IF(VLOOKUP($C46,'Regional Crises'!$B$1:$R$66,14,FALSE)="x","x",IF(VLOOKUP($C46,'Regional Crises'!$B$1:$R$66,14,FALSE)&gt;T$3,0,IF(VLOOKUP($C46,'Regional Crises'!$B$1:$R$66,14,FALSE)&lt;T$4,10,(T$3-VLOOKUP($C46,'Regional Crises'!$B$1:$R$66,14,FALSE))/(T$3-T$4)*10))))),(IF(VLOOKUP($E46,'Country Indicator Data'!$B$4:$N$300,10,FALSE)="x","x",IF(VLOOKUP($E46,'Country Indicator Data'!$B$4:$N$300,10,FALSE)&gt;T$3,0,IF(VLOOKUP($E46,'Country Indicator Data'!$B$4:$N$300,10,FALSE)&lt;T$4,10,(T$3-VLOOKUP($E46,'Country Indicator Data'!$B$4:$N$300,10,FALSE))/(T$3-T$4)*10)))))</f>
        <v>5.4131961999999998</v>
      </c>
      <c r="U46" s="224">
        <f>IF(LEN(E46)&gt;3,((IF(VLOOKUP($C46,'Regional Crises'!$B$1:$R$66,15,FALSE)="x","x",IF(VLOOKUP($C46,'Regional Crises'!$B$1:$R$66,15,FALSE)&gt;U$3,0,IF(VLOOKUP($C46,'Regional Crises'!$B$1:$R$66,15,FALSE)&lt;U$4,10,(U$3-VLOOKUP($C46,'Regional Crises'!$B$1:$R$66,15,FALSE))/(U$3-U$4)*10))))),(IF(VLOOKUP($E46,'Country Indicator Data'!$B$4:$N$300,11,FALSE)="x","x",IF(VLOOKUP($E46,'Country Indicator Data'!$B$4:$N$300,11,FALSE)&gt;U$3,0,IF(VLOOKUP($E46,'Country Indicator Data'!$B$4:$N$300,11,FALSE)&lt;U$4,10,(U$3-VLOOKUP($E46,'Country Indicator Data'!$B$4:$N$300,11,FALSE))/(U$3-U$4)*10)))))</f>
        <v>4.5</v>
      </c>
      <c r="V46" s="224">
        <f>IF(LEN(E46)&gt;3,((IF(VLOOKUP($C46,'Regional Crises'!$B$1:$R$66,16,FALSE)="x","x",IF(VLOOKUP($C46,'Regional Crises'!$B$1:$R$66,16,FALSE)&gt;V$3,0,IF(VLOOKUP($C46,'Regional Crises'!$B$1:$R$66,16,FALSE)&lt;V$4,10,(V$3-VLOOKUP($C46,'Regional Crises'!$B$1:$R$66,16,FALSE))/(V$3-V$4)*10))))),(IF(VLOOKUP($E46,'Country Indicator Data'!$B$4:$N$300,12,FALSE)="x","x",IF(VLOOKUP($E46,'Country Indicator Data'!$B$4:$N$300,12,FALSE)&gt;V$3,0,IF(VLOOKUP($E46,'Country Indicator Data'!$B$4:$N$300,12,FALSE)&lt;V$4,10,(V$3-VLOOKUP($E46,'Country Indicator Data'!$B$4:$N$300,12,FALSE))/(V$3-V$4)*10)))))</f>
        <v>4.4000000000000004</v>
      </c>
      <c r="W46" s="224">
        <f t="shared" si="18"/>
        <v>5.2282990500000004</v>
      </c>
      <c r="X46" s="224">
        <f t="shared" si="19"/>
        <v>4.8871318346403241</v>
      </c>
      <c r="Y46" s="150">
        <f>IF('Core Indicators'!FC43="x","x",IF('Core Indicators'!FC43&gt;=5,10,IF('Core Indicators'!FC43&gt;=4,8,IF('Core Indicators'!FC43&gt;=3,6,IF('Core Indicators'!FC43&gt;=2,4,IF('Core Indicators'!FC43&gt;=1,2,0))))))</f>
        <v>8</v>
      </c>
      <c r="Z46" s="224">
        <f t="shared" si="20"/>
        <v>8</v>
      </c>
      <c r="AA46" s="150">
        <f>'Crisis Indicator Data'!Y43</f>
        <v>0</v>
      </c>
      <c r="AB46" s="150">
        <f>'Crisis Indicator Data'!Z43</f>
        <v>2</v>
      </c>
      <c r="AC46" s="150">
        <f>'Crisis Indicator Data'!AA43</f>
        <v>1</v>
      </c>
      <c r="AD46" s="150">
        <f>'Crisis Indicator Data'!AB43</f>
        <v>0</v>
      </c>
      <c r="AE46" s="150">
        <f t="shared" si="21"/>
        <v>4</v>
      </c>
      <c r="AF46" s="150">
        <f>'Crisis Indicator Data'!AC43</f>
        <v>2</v>
      </c>
      <c r="AG46" s="150">
        <f>'Crisis Indicator Data'!AD43</f>
        <v>2</v>
      </c>
      <c r="AH46" s="150">
        <f t="shared" si="22"/>
        <v>8</v>
      </c>
      <c r="AI46" s="150">
        <f>'Crisis Indicator Data'!AE43</f>
        <v>3</v>
      </c>
      <c r="AJ46" s="150">
        <f>'Crisis Indicator Data'!AF43</f>
        <v>0</v>
      </c>
      <c r="AK46" s="150">
        <f>'Crisis Indicator Data'!AG43</f>
        <v>3</v>
      </c>
      <c r="AL46" s="150">
        <f t="shared" si="23"/>
        <v>8</v>
      </c>
      <c r="AM46" s="224">
        <f t="shared" si="24"/>
        <v>7</v>
      </c>
      <c r="AN46" s="224">
        <f t="shared" si="25"/>
        <v>7.5</v>
      </c>
    </row>
    <row r="47" spans="1:40" ht="13.5" customHeight="1">
      <c r="A47" s="141" t="str">
        <f>'Crisis Indicator Data'!A44</f>
        <v>Multiple crises in Iran</v>
      </c>
      <c r="B47" s="142" t="str">
        <f>'Crisis Indicator Data'!B44</f>
        <v>Conflict/ Violence,International Displacement,Political/economic crisis</v>
      </c>
      <c r="C47" s="142" t="str">
        <f>'Crisis Indicator Data'!C44</f>
        <v>IRN001</v>
      </c>
      <c r="D47" s="142" t="str">
        <f>'Crisis Indicator Data'!D44</f>
        <v>Iran</v>
      </c>
      <c r="E47" s="143" t="str">
        <f>'Crisis Indicator Data'!E44</f>
        <v>IRN</v>
      </c>
      <c r="F47" s="224">
        <f>IF(LEN(E47)&gt;3,(IF(VLOOKUP($C47,'Regional Crises'!$B$1:$R$66,7,FALSE)="x","x",IF(VLOOKUP($C47,'Regional Crises'!$B$1:$R$66,7,FALSE)&gt;$F$3,10,IF(VLOOKUP($C47,'Regional Crises'!$B$1:$R$66,7,FALSE)&lt;F$4,0,($F$3-VLOOKUP($C47,'Regional Crises'!$B$1:$R$66,7,FALSE))/($F$3-$F$4)*10)))),IF(VLOOKUP($E47,'Country Indicator Data'!$B$4:$N$300,3,FALSE)="x","x",IF(VLOOKUP($E47,'Country Indicator Data'!$B$4:$N$300,3,FALSE)&gt;$F$3,10,IF(VLOOKUP($E47,'Country Indicator Data'!$B$4:$N$300,3,FALSE)&lt;$F$4,0,($F$3-VLOOKUP($E47,'Country Indicator Data'!$B$4:$N$300,3,FALSE))/($F$3-$F$4)*10))))</f>
        <v>6.4177855333333333</v>
      </c>
      <c r="G47" s="224">
        <f>IF(LEN(E47)&gt;3,(IF(VLOOKUP($C47,'Regional Crises'!$B$1:$R$66,9,FALSE)="x","x",IF(VLOOKUP($C47,'Regional Crises'!$B$1:$R$66,9,FALSE)&gt;G$3,10,IF(VLOOKUP($C47,'Regional Crises'!$B$1:$R$66,9,FALSE)&lt;G$4,0,(G$3-VLOOKUP($C47,'Regional Crises'!$B$1:$R$66,9,FALSE))/(G$3-G$4)*10)))),IF(VLOOKUP($E47,'Country Indicator Data'!$B$4:$N$300,5,FALSE)="x","x",IF(VLOOKUP($E47,'Country Indicator Data'!$B$4:$N$300,5,FALSE)&gt;G$3,10,IF(VLOOKUP($E47,'Country Indicator Data'!$B$4:$N$300,5,FALSE)&lt;G$4,0,(G$3-VLOOKUP($E47,'Country Indicator Data'!$B$4:$N$300,5,FALSE))/(G$3-G$4)*10))))</f>
        <v>7.2200000000000006</v>
      </c>
      <c r="H47" s="224">
        <f t="shared" si="13"/>
        <v>6.818892766666667</v>
      </c>
      <c r="I47" s="224">
        <f>IF(LEN(E47)&gt;3,(IF(VLOOKUP($C47,'Regional Crises'!$B$1:$R$66,6,FALSE)="x","x",IF(VLOOKUP($C47,'Regional Crises'!$B$1:$R$66,6,FALSE)&gt;I$3,10,IF(VLOOKUP($C47,'Regional Crises'!$B$1:$R$66,6,FALSE)&lt;I$4,0,10-(I$3-VLOOKUP($C47,'Regional Crises'!$B$1:$R$66,6,FALSE))/(I$3-I$4)*10)))),IF(VLOOKUP($E47,'Country Indicator Data'!$B$4:$N$300,2,FALSE)="x","x",IF(VLOOKUP($E47,'Country Indicator Data'!$B$4:$N$300,2,FALSE)&gt;I$3,10,IF(VLOOKUP($E47,'Country Indicator Data'!$B$4:$N$300,2,FALSE)&lt;I$4,0,10-(I$3-VLOOKUP($E47,'Country Indicator Data'!$B$4:$N$300,2,FALSE))/(I$3-I$4)*10))))</f>
        <v>6.7411710300000003</v>
      </c>
      <c r="J47" s="224">
        <f>IF(LEN(E47)&gt;3,(IF(VLOOKUP($C47,'Regional Crises'!$B$1:$R$66,8,FALSE)="x","x",IF(VLOOKUP($C47,'Regional Crises'!$B$1:$R$66,8,FALSE)&gt;J$3,10,IF(VLOOKUP($C47,'Regional Crises'!$B$1:$R$66,8,FALSE)&lt;J$4,0,10-(J$3-VLOOKUP($C47,'Regional Crises'!$B$1:$R$66,8,FALSE))/(J$3-J$4)*10)))),IF(VLOOKUP($E47,'Country Indicator Data'!$B$4:$N$300,4,FALSE)="x","x",IF(VLOOKUP($E47,'Country Indicator Data'!$B$4:$N$300,4,FALSE)&gt;J$3,10,IF(VLOOKUP($E47,'Country Indicator Data'!$B$4:$N$300,4,FALSE)&lt;J$4,0,10-(J$3-VLOOKUP($E47,'Country Indicator Data'!$B$4:$N$300,4,FALSE))/(J$3-J$4)*10))))</f>
        <v>2.8183333333333334</v>
      </c>
      <c r="K47" s="224">
        <f t="shared" si="14"/>
        <v>4.7797521816666668</v>
      </c>
      <c r="L47" s="224">
        <f>IF(LEN(E47)&gt;3,(IF(VLOOKUP($C47,'Regional Crises'!$B$1:$R$66,10,FALSE)="x","x",IF(VLOOKUP($C47,'Regional Crises'!$B$1:$R$66,10,FALSE)&gt;L$3,10,IF(VLOOKUP($C47,'Regional Crises'!$B$1:$R$66,10,FALSE)&lt;L$4,0,10-(L$3-VLOOKUP($C47,'Regional Crises'!$B$1:$R$66,10,FALSE))/(L$3-L$4)*10)))),IF(VLOOKUP($E47,'Country Indicator Data'!$B$4:$N$300,6,FALSE)="x","x",IF(VLOOKUP($E47,'Country Indicator Data'!$B$4:$N$300,6,FALSE)&gt;L$3,10,IF(VLOOKUP($E47,'Country Indicator Data'!$B$4:$N$300,6,FALSE)&lt;L$4,0,10-(L$3-VLOOKUP($E47,'Country Indicator Data'!$B$4:$N$300,6,FALSE))/(L$3-L$4)*10))))</f>
        <v>6.4266666666666667</v>
      </c>
      <c r="M47" s="224">
        <f>IF(LEN(E47)&gt;3,(IF(VLOOKUP($C47,'Regional Crises'!$B$1:$R$66,11,FALSE)="x","x",IF(VLOOKUP($C47,'Regional Crises'!$B$1:$R$66,11,FALSE)&gt;M$3,10,IF(VLOOKUP($C47,'Regional Crises'!$B$1:$R$66,11,FALSE)&lt;M$4,0,10-(M$3-VLOOKUP($C47,'Regional Crises'!$B$1:$R$66,11,FALSE))/(M$3-M$4)*10)))),IF(VLOOKUP($E47,'Country Indicator Data'!$B$4:$N$300,7,FALSE)="x","x",IF(VLOOKUP($E47,'Country Indicator Data'!$B$4:$N$300,7,FALSE)&gt;M$3,10,IF(VLOOKUP($E47,'Country Indicator Data'!$B$4:$N$300,7,FALSE)&lt;M$4,0,10-(M$3-VLOOKUP($E47,'Country Indicator Data'!$B$4:$N$300,7,FALSE))/(M$3-M$4)*10))))</f>
        <v>2.7249999999999996</v>
      </c>
      <c r="N47" s="224">
        <f t="shared" si="15"/>
        <v>4.5758333333333336</v>
      </c>
      <c r="O47" s="224">
        <f t="shared" si="16"/>
        <v>5.3914927605555549</v>
      </c>
      <c r="P47" s="224">
        <f>IF(LEN(E47)&gt;3,(IF(VLOOKUP($C47,'Regional Crises'!$B$1:$R$69,12,FALSE)="x","x",IF(VLOOKUP($C47,'Regional Crises'!$B$1:$R$69,12,FALSE)&gt;P$3,10,IF(VLOOKUP($C47,'Regional Crises'!$B$1:$R$69,12,FALSE)&lt;P$4,0,(P$3-VLOOKUP($C47,'Regional Crises'!$B$1:$R$69,12,FALSE))/(P$3-P$4)*10)))),IF(VLOOKUP($E47,'Country Indicator Data'!$B$4:$I$300,8,FALSE)="x","x",IF(VLOOKUP($E47,'Country Indicator Data'!$B$4:$I$300,8,FALSE)&gt;P$3,10,IF(VLOOKUP($E47,'Country Indicator Data'!$B$4:$I$300,8,FALSE)&lt;P$4,0,10-(P$3-VLOOKUP($E47,'Country Indicator Data'!$B$4:$I$300,8,FALSE))/(P$3-P$4)*10))))</f>
        <v>6.8975</v>
      </c>
      <c r="Q47" s="224">
        <f>IF(LEN(E47)&gt;3,((IF(VLOOKUP($C47,'Regional Crises'!$B$1:$R$66,13,FALSE)="x","x",IF(VLOOKUP($C47,'Regional Crises'!$B$1:$R$66,13,FALSE)&gt;Q$3,10,IF(VLOOKUP($C47,'Regional Crises'!$B$1:$R$66,13,FALSE)&lt;Q$4,0,10-(LOG(Q$3)-LOG(VLOOKUP($C47,'Regional Crises'!$B$1:$R$66,13,FALSE)))/(LOG(Q$3)-LOG(Q$4))*10))))),(IF(VLOOKUP($E47,'Country Indicator Data'!$B$4:$N$300,9,FALSE)="x","x",IF(VLOOKUP($E47,'Country Indicator Data'!$B$4:$N$300,9,FALSE)&gt;Q$3,10,IF(VLOOKUP($E47,'Country Indicator Data'!$B$4:$N$300,9,FALSE)&lt;Q$4,0,10-(LOG(Q$3)-LOG(VLOOKUP($E47,'Country Indicator Data'!$B$4:$N$300,9,FALSE)))/(LOG(Q$3)-LOG(Q$4))*10)))))</f>
        <v>10</v>
      </c>
      <c r="R47" s="224">
        <f t="shared" si="17"/>
        <v>8.4487500000000004</v>
      </c>
      <c r="S47" s="224">
        <f>IF(LEN(E47)&gt;3,((IF(VLOOKUP($C47,'Regional Crises'!$B$1:$R$66,17,FALSE)="x","x",IF(VLOOKUP($C47,'Regional Crises'!$B$1:$R$66,17,FALSE)&gt;S$3,0,IF(VLOOKUP($C47,'Regional Crises'!$B$1:$R$66,17,FALSE)&lt;S$4,10,(S$3-VLOOKUP($C47,'Regional Crises'!$B$1:$R$66,17,FALSE))/(S$3-S$4)*10))))),(IF(VLOOKUP($E47,'Country Indicator Data'!$B$4:$N$300,13,FALSE)="x","x",IF(VLOOKUP($E47,'Country Indicator Data'!$B$4:$N$300,13,FALSE)&gt;S$3,0,IF(VLOOKUP($E47,'Country Indicator Data'!$B$4:$N$300,13,FALSE)&lt;S$4,10,(S$3-VLOOKUP($E47,'Country Indicator Data'!$B$4:$N$300,13,FALSE))/(S$3-S$4)*10)))))</f>
        <v>7.7</v>
      </c>
      <c r="T47" s="224">
        <f>IF(LEN(E47)&gt;3,((IF(VLOOKUP($C47,'Regional Crises'!$B$1:$R$66,14,FALSE)="x","x",IF(VLOOKUP($C47,'Regional Crises'!$B$1:$R$66,14,FALSE)&gt;T$3,0,IF(VLOOKUP($C47,'Regional Crises'!$B$1:$R$66,14,FALSE)&lt;T$4,10,(T$3-VLOOKUP($C47,'Regional Crises'!$B$1:$R$66,14,FALSE))/(T$3-T$4)*10))))),(IF(VLOOKUP($E47,'Country Indicator Data'!$B$4:$N$300,10,FALSE)="x","x",IF(VLOOKUP($E47,'Country Indicator Data'!$B$4:$N$300,10,FALSE)&gt;T$3,0,IF(VLOOKUP($E47,'Country Indicator Data'!$B$4:$N$300,10,FALSE)&lt;T$4,10,(T$3-VLOOKUP($E47,'Country Indicator Data'!$B$4:$N$300,10,FALSE))/(T$3-T$4)*10)))))</f>
        <v>7.4696023999999994</v>
      </c>
      <c r="U47" s="224">
        <f>IF(LEN(E47)&gt;3,((IF(VLOOKUP($C47,'Regional Crises'!$B$1:$R$66,15,FALSE)="x","x",IF(VLOOKUP($C47,'Regional Crises'!$B$1:$R$66,15,FALSE)&gt;U$3,0,IF(VLOOKUP($C47,'Regional Crises'!$B$1:$R$66,15,FALSE)&lt;U$4,10,(U$3-VLOOKUP($C47,'Regional Crises'!$B$1:$R$66,15,FALSE))/(U$3-U$4)*10))))),(IF(VLOOKUP($E47,'Country Indicator Data'!$B$4:$N$300,11,FALSE)="x","x",IF(VLOOKUP($E47,'Country Indicator Data'!$B$4:$N$300,11,FALSE)&gt;U$3,0,IF(VLOOKUP($E47,'Country Indicator Data'!$B$4:$N$300,11,FALSE)&lt;U$4,10,(U$3-VLOOKUP($E47,'Country Indicator Data'!$B$4:$N$300,11,FALSE))/(U$3-U$4)*10)))))</f>
        <v>8.25</v>
      </c>
      <c r="V47" s="224">
        <f>IF(LEN(E47)&gt;3,((IF(VLOOKUP($C47,'Regional Crises'!$B$1:$R$66,16,FALSE)="x","x",IF(VLOOKUP($C47,'Regional Crises'!$B$1:$R$66,16,FALSE)&gt;V$3,0,IF(VLOOKUP($C47,'Regional Crises'!$B$1:$R$66,16,FALSE)&lt;V$4,10,(V$3-VLOOKUP($C47,'Regional Crises'!$B$1:$R$66,16,FALSE))/(V$3-V$4)*10))))),(IF(VLOOKUP($E47,'Country Indicator Data'!$B$4:$N$300,12,FALSE)="x","x",IF(VLOOKUP($E47,'Country Indicator Data'!$B$4:$N$300,12,FALSE)&gt;V$3,0,IF(VLOOKUP($E47,'Country Indicator Data'!$B$4:$N$300,12,FALSE)&lt;V$4,10,(V$3-VLOOKUP($E47,'Country Indicator Data'!$B$4:$N$300,12,FALSE))/(V$3-V$4)*10)))))</f>
        <v>9</v>
      </c>
      <c r="W47" s="224">
        <f t="shared" si="18"/>
        <v>8.1049006000000006</v>
      </c>
      <c r="X47" s="224">
        <f t="shared" si="19"/>
        <v>7.315047786851852</v>
      </c>
      <c r="Y47" s="150">
        <f>IF('Core Indicators'!FC44="x","x",IF('Core Indicators'!FC44&gt;=5,10,IF('Core Indicators'!FC44&gt;=4,8,IF('Core Indicators'!FC44&gt;=3,6,IF('Core Indicators'!FC44&gt;=2,4,IF('Core Indicators'!FC44&gt;=1,2,0))))))</f>
        <v>10</v>
      </c>
      <c r="Z47" s="224">
        <f t="shared" si="20"/>
        <v>10</v>
      </c>
      <c r="AA47" s="150">
        <f>'Crisis Indicator Data'!Y44</f>
        <v>1</v>
      </c>
      <c r="AB47" s="150">
        <f>'Crisis Indicator Data'!Z44</f>
        <v>2</v>
      </c>
      <c r="AC47" s="150">
        <f>'Crisis Indicator Data'!AA44</f>
        <v>2</v>
      </c>
      <c r="AD47" s="150">
        <f>'Crisis Indicator Data'!AB44</f>
        <v>3</v>
      </c>
      <c r="AE47" s="150">
        <f t="shared" si="21"/>
        <v>8</v>
      </c>
      <c r="AF47" s="150">
        <f>'Crisis Indicator Data'!AC44</f>
        <v>3</v>
      </c>
      <c r="AG47" s="150">
        <f>'Crisis Indicator Data'!AD44</f>
        <v>3</v>
      </c>
      <c r="AH47" s="150">
        <f t="shared" si="22"/>
        <v>10</v>
      </c>
      <c r="AI47" s="150">
        <f>'Crisis Indicator Data'!AE44</f>
        <v>3</v>
      </c>
      <c r="AJ47" s="150">
        <f>'Crisis Indicator Data'!AF44</f>
        <v>1</v>
      </c>
      <c r="AK47" s="150">
        <f>'Crisis Indicator Data'!AG44</f>
        <v>3</v>
      </c>
      <c r="AL47" s="150">
        <f t="shared" si="23"/>
        <v>10</v>
      </c>
      <c r="AM47" s="224">
        <f t="shared" si="24"/>
        <v>9</v>
      </c>
      <c r="AN47" s="224">
        <f t="shared" si="25"/>
        <v>9.5</v>
      </c>
    </row>
    <row r="48" spans="1:40" ht="13.5" customHeight="1">
      <c r="A48" s="141" t="str">
        <f>'Crisis Indicator Data'!A45</f>
        <v>Displacement from Afghanistan to Iran</v>
      </c>
      <c r="B48" s="142" t="str">
        <f>'Crisis Indicator Data'!B45</f>
        <v>International Displacement</v>
      </c>
      <c r="C48" s="142" t="str">
        <f>'Crisis Indicator Data'!C45</f>
        <v>IRN004</v>
      </c>
      <c r="D48" s="142" t="str">
        <f>'Crisis Indicator Data'!D45</f>
        <v>Iran</v>
      </c>
      <c r="E48" s="143" t="str">
        <f>'Crisis Indicator Data'!E45</f>
        <v>IRN</v>
      </c>
      <c r="F48" s="224">
        <f>IF(LEN(E48)&gt;3,(IF(VLOOKUP($C48,'Regional Crises'!$B$1:$R$66,7,FALSE)="x","x",IF(VLOOKUP($C48,'Regional Crises'!$B$1:$R$66,7,FALSE)&gt;$F$3,10,IF(VLOOKUP($C48,'Regional Crises'!$B$1:$R$66,7,FALSE)&lt;F$4,0,($F$3-VLOOKUP($C48,'Regional Crises'!$B$1:$R$66,7,FALSE))/($F$3-$F$4)*10)))),IF(VLOOKUP($E48,'Country Indicator Data'!$B$4:$N$300,3,FALSE)="x","x",IF(VLOOKUP($E48,'Country Indicator Data'!$B$4:$N$300,3,FALSE)&gt;$F$3,10,IF(VLOOKUP($E48,'Country Indicator Data'!$B$4:$N$300,3,FALSE)&lt;$F$4,0,($F$3-VLOOKUP($E48,'Country Indicator Data'!$B$4:$N$300,3,FALSE))/($F$3-$F$4)*10))))</f>
        <v>6.4177855333333333</v>
      </c>
      <c r="G48" s="224">
        <f>IF(LEN(E48)&gt;3,(IF(VLOOKUP($C48,'Regional Crises'!$B$1:$R$66,9,FALSE)="x","x",IF(VLOOKUP($C48,'Regional Crises'!$B$1:$R$66,9,FALSE)&gt;G$3,10,IF(VLOOKUP($C48,'Regional Crises'!$B$1:$R$66,9,FALSE)&lt;G$4,0,(G$3-VLOOKUP($C48,'Regional Crises'!$B$1:$R$66,9,FALSE))/(G$3-G$4)*10)))),IF(VLOOKUP($E48,'Country Indicator Data'!$B$4:$N$300,5,FALSE)="x","x",IF(VLOOKUP($E48,'Country Indicator Data'!$B$4:$N$300,5,FALSE)&gt;G$3,10,IF(VLOOKUP($E48,'Country Indicator Data'!$B$4:$N$300,5,FALSE)&lt;G$4,0,(G$3-VLOOKUP($E48,'Country Indicator Data'!$B$4:$N$300,5,FALSE))/(G$3-G$4)*10))))</f>
        <v>7.2200000000000006</v>
      </c>
      <c r="H48" s="224">
        <f t="shared" si="13"/>
        <v>6.818892766666667</v>
      </c>
      <c r="I48" s="224">
        <f>IF(LEN(E48)&gt;3,(IF(VLOOKUP($C48,'Regional Crises'!$B$1:$R$66,6,FALSE)="x","x",IF(VLOOKUP($C48,'Regional Crises'!$B$1:$R$66,6,FALSE)&gt;I$3,10,IF(VLOOKUP($C48,'Regional Crises'!$B$1:$R$66,6,FALSE)&lt;I$4,0,10-(I$3-VLOOKUP($C48,'Regional Crises'!$B$1:$R$66,6,FALSE))/(I$3-I$4)*10)))),IF(VLOOKUP($E48,'Country Indicator Data'!$B$4:$N$300,2,FALSE)="x","x",IF(VLOOKUP($E48,'Country Indicator Data'!$B$4:$N$300,2,FALSE)&gt;I$3,10,IF(VLOOKUP($E48,'Country Indicator Data'!$B$4:$N$300,2,FALSE)&lt;I$4,0,10-(I$3-VLOOKUP($E48,'Country Indicator Data'!$B$4:$N$300,2,FALSE))/(I$3-I$4)*10))))</f>
        <v>6.7411710300000003</v>
      </c>
      <c r="J48" s="224">
        <f>IF(LEN(E48)&gt;3,(IF(VLOOKUP($C48,'Regional Crises'!$B$1:$R$66,8,FALSE)="x","x",IF(VLOOKUP($C48,'Regional Crises'!$B$1:$R$66,8,FALSE)&gt;J$3,10,IF(VLOOKUP($C48,'Regional Crises'!$B$1:$R$66,8,FALSE)&lt;J$4,0,10-(J$3-VLOOKUP($C48,'Regional Crises'!$B$1:$R$66,8,FALSE))/(J$3-J$4)*10)))),IF(VLOOKUP($E48,'Country Indicator Data'!$B$4:$N$300,4,FALSE)="x","x",IF(VLOOKUP($E48,'Country Indicator Data'!$B$4:$N$300,4,FALSE)&gt;J$3,10,IF(VLOOKUP($E48,'Country Indicator Data'!$B$4:$N$300,4,FALSE)&lt;J$4,0,10-(J$3-VLOOKUP($E48,'Country Indicator Data'!$B$4:$N$300,4,FALSE))/(J$3-J$4)*10))))</f>
        <v>2.8183333333333334</v>
      </c>
      <c r="K48" s="224">
        <f t="shared" si="14"/>
        <v>4.7797521816666668</v>
      </c>
      <c r="L48" s="224">
        <f>IF(LEN(E48)&gt;3,(IF(VLOOKUP($C48,'Regional Crises'!$B$1:$R$66,10,FALSE)="x","x",IF(VLOOKUP($C48,'Regional Crises'!$B$1:$R$66,10,FALSE)&gt;L$3,10,IF(VLOOKUP($C48,'Regional Crises'!$B$1:$R$66,10,FALSE)&lt;L$4,0,10-(L$3-VLOOKUP($C48,'Regional Crises'!$B$1:$R$66,10,FALSE))/(L$3-L$4)*10)))),IF(VLOOKUP($E48,'Country Indicator Data'!$B$4:$N$300,6,FALSE)="x","x",IF(VLOOKUP($E48,'Country Indicator Data'!$B$4:$N$300,6,FALSE)&gt;L$3,10,IF(VLOOKUP($E48,'Country Indicator Data'!$B$4:$N$300,6,FALSE)&lt;L$4,0,10-(L$3-VLOOKUP($E48,'Country Indicator Data'!$B$4:$N$300,6,FALSE))/(L$3-L$4)*10))))</f>
        <v>6.4266666666666667</v>
      </c>
      <c r="M48" s="224">
        <f>IF(LEN(E48)&gt;3,(IF(VLOOKUP($C48,'Regional Crises'!$B$1:$R$66,11,FALSE)="x","x",IF(VLOOKUP($C48,'Regional Crises'!$B$1:$R$66,11,FALSE)&gt;M$3,10,IF(VLOOKUP($C48,'Regional Crises'!$B$1:$R$66,11,FALSE)&lt;M$4,0,10-(M$3-VLOOKUP($C48,'Regional Crises'!$B$1:$R$66,11,FALSE))/(M$3-M$4)*10)))),IF(VLOOKUP($E48,'Country Indicator Data'!$B$4:$N$300,7,FALSE)="x","x",IF(VLOOKUP($E48,'Country Indicator Data'!$B$4:$N$300,7,FALSE)&gt;M$3,10,IF(VLOOKUP($E48,'Country Indicator Data'!$B$4:$N$300,7,FALSE)&lt;M$4,0,10-(M$3-VLOOKUP($E48,'Country Indicator Data'!$B$4:$N$300,7,FALSE))/(M$3-M$4)*10))))</f>
        <v>2.7249999999999996</v>
      </c>
      <c r="N48" s="224">
        <f t="shared" si="15"/>
        <v>4.5758333333333336</v>
      </c>
      <c r="O48" s="224">
        <f t="shared" si="16"/>
        <v>5.3914927605555549</v>
      </c>
      <c r="P48" s="224">
        <f>IF(LEN(E48)&gt;3,(IF(VLOOKUP($C48,'Regional Crises'!$B$1:$R$69,12,FALSE)="x","x",IF(VLOOKUP($C48,'Regional Crises'!$B$1:$R$69,12,FALSE)&gt;P$3,10,IF(VLOOKUP($C48,'Regional Crises'!$B$1:$R$69,12,FALSE)&lt;P$4,0,(P$3-VLOOKUP($C48,'Regional Crises'!$B$1:$R$69,12,FALSE))/(P$3-P$4)*10)))),IF(VLOOKUP($E48,'Country Indicator Data'!$B$4:$I$300,8,FALSE)="x","x",IF(VLOOKUP($E48,'Country Indicator Data'!$B$4:$I$300,8,FALSE)&gt;P$3,10,IF(VLOOKUP($E48,'Country Indicator Data'!$B$4:$I$300,8,FALSE)&lt;P$4,0,10-(P$3-VLOOKUP($E48,'Country Indicator Data'!$B$4:$I$300,8,FALSE))/(P$3-P$4)*10))))</f>
        <v>6.8975</v>
      </c>
      <c r="Q48" s="224">
        <f>IF(LEN(E48)&gt;3,((IF(VLOOKUP($C48,'Regional Crises'!$B$1:$R$66,13,FALSE)="x","x",IF(VLOOKUP($C48,'Regional Crises'!$B$1:$R$66,13,FALSE)&gt;Q$3,10,IF(VLOOKUP($C48,'Regional Crises'!$B$1:$R$66,13,FALSE)&lt;Q$4,0,10-(LOG(Q$3)-LOG(VLOOKUP($C48,'Regional Crises'!$B$1:$R$66,13,FALSE)))/(LOG(Q$3)-LOG(Q$4))*10))))),(IF(VLOOKUP($E48,'Country Indicator Data'!$B$4:$N$300,9,FALSE)="x","x",IF(VLOOKUP($E48,'Country Indicator Data'!$B$4:$N$300,9,FALSE)&gt;Q$3,10,IF(VLOOKUP($E48,'Country Indicator Data'!$B$4:$N$300,9,FALSE)&lt;Q$4,0,10-(LOG(Q$3)-LOG(VLOOKUP($E48,'Country Indicator Data'!$B$4:$N$300,9,FALSE)))/(LOG(Q$3)-LOG(Q$4))*10)))))</f>
        <v>10</v>
      </c>
      <c r="R48" s="224">
        <f t="shared" si="17"/>
        <v>8.4487500000000004</v>
      </c>
      <c r="S48" s="224">
        <f>IF(LEN(E48)&gt;3,((IF(VLOOKUP($C48,'Regional Crises'!$B$1:$R$66,17,FALSE)="x","x",IF(VLOOKUP($C48,'Regional Crises'!$B$1:$R$66,17,FALSE)&gt;S$3,0,IF(VLOOKUP($C48,'Regional Crises'!$B$1:$R$66,17,FALSE)&lt;S$4,10,(S$3-VLOOKUP($C48,'Regional Crises'!$B$1:$R$66,17,FALSE))/(S$3-S$4)*10))))),(IF(VLOOKUP($E48,'Country Indicator Data'!$B$4:$N$300,13,FALSE)="x","x",IF(VLOOKUP($E48,'Country Indicator Data'!$B$4:$N$300,13,FALSE)&gt;S$3,0,IF(VLOOKUP($E48,'Country Indicator Data'!$B$4:$N$300,13,FALSE)&lt;S$4,10,(S$3-VLOOKUP($E48,'Country Indicator Data'!$B$4:$N$300,13,FALSE))/(S$3-S$4)*10)))))</f>
        <v>7.7</v>
      </c>
      <c r="T48" s="224">
        <f>IF(LEN(E48)&gt;3,((IF(VLOOKUP($C48,'Regional Crises'!$B$1:$R$66,14,FALSE)="x","x",IF(VLOOKUP($C48,'Regional Crises'!$B$1:$R$66,14,FALSE)&gt;T$3,0,IF(VLOOKUP($C48,'Regional Crises'!$B$1:$R$66,14,FALSE)&lt;T$4,10,(T$3-VLOOKUP($C48,'Regional Crises'!$B$1:$R$66,14,FALSE))/(T$3-T$4)*10))))),(IF(VLOOKUP($E48,'Country Indicator Data'!$B$4:$N$300,10,FALSE)="x","x",IF(VLOOKUP($E48,'Country Indicator Data'!$B$4:$N$300,10,FALSE)&gt;T$3,0,IF(VLOOKUP($E48,'Country Indicator Data'!$B$4:$N$300,10,FALSE)&lt;T$4,10,(T$3-VLOOKUP($E48,'Country Indicator Data'!$B$4:$N$300,10,FALSE))/(T$3-T$4)*10)))))</f>
        <v>7.4696023999999994</v>
      </c>
      <c r="U48" s="224">
        <f>IF(LEN(E48)&gt;3,((IF(VLOOKUP($C48,'Regional Crises'!$B$1:$R$66,15,FALSE)="x","x",IF(VLOOKUP($C48,'Regional Crises'!$B$1:$R$66,15,FALSE)&gt;U$3,0,IF(VLOOKUP($C48,'Regional Crises'!$B$1:$R$66,15,FALSE)&lt;U$4,10,(U$3-VLOOKUP($C48,'Regional Crises'!$B$1:$R$66,15,FALSE))/(U$3-U$4)*10))))),(IF(VLOOKUP($E48,'Country Indicator Data'!$B$4:$N$300,11,FALSE)="x","x",IF(VLOOKUP($E48,'Country Indicator Data'!$B$4:$N$300,11,FALSE)&gt;U$3,0,IF(VLOOKUP($E48,'Country Indicator Data'!$B$4:$N$300,11,FALSE)&lt;U$4,10,(U$3-VLOOKUP($E48,'Country Indicator Data'!$B$4:$N$300,11,FALSE))/(U$3-U$4)*10)))))</f>
        <v>8.25</v>
      </c>
      <c r="V48" s="224">
        <f>IF(LEN(E48)&gt;3,((IF(VLOOKUP($C48,'Regional Crises'!$B$1:$R$66,16,FALSE)="x","x",IF(VLOOKUP($C48,'Regional Crises'!$B$1:$R$66,16,FALSE)&gt;V$3,0,IF(VLOOKUP($C48,'Regional Crises'!$B$1:$R$66,16,FALSE)&lt;V$4,10,(V$3-VLOOKUP($C48,'Regional Crises'!$B$1:$R$66,16,FALSE))/(V$3-V$4)*10))))),(IF(VLOOKUP($E48,'Country Indicator Data'!$B$4:$N$300,12,FALSE)="x","x",IF(VLOOKUP($E48,'Country Indicator Data'!$B$4:$N$300,12,FALSE)&gt;V$3,0,IF(VLOOKUP($E48,'Country Indicator Data'!$B$4:$N$300,12,FALSE)&lt;V$4,10,(V$3-VLOOKUP($E48,'Country Indicator Data'!$B$4:$N$300,12,FALSE))/(V$3-V$4)*10)))))</f>
        <v>9</v>
      </c>
      <c r="W48" s="224">
        <f t="shared" si="18"/>
        <v>8.1049006000000006</v>
      </c>
      <c r="X48" s="224">
        <f t="shared" si="19"/>
        <v>7.315047786851852</v>
      </c>
      <c r="Y48" s="150">
        <f>IF('Core Indicators'!FC45="x","x",IF('Core Indicators'!FC45&gt;=5,10,IF('Core Indicators'!FC45&gt;=4,8,IF('Core Indicators'!FC45&gt;=3,6,IF('Core Indicators'!FC45&gt;=2,4,IF('Core Indicators'!FC45&gt;=1,2,0))))))</f>
        <v>6</v>
      </c>
      <c r="Z48" s="224">
        <f t="shared" si="20"/>
        <v>6</v>
      </c>
      <c r="AA48" s="150">
        <f>'Crisis Indicator Data'!Y45</f>
        <v>1</v>
      </c>
      <c r="AB48" s="150">
        <f>'Crisis Indicator Data'!Z45</f>
        <v>2</v>
      </c>
      <c r="AC48" s="150">
        <f>'Crisis Indicator Data'!AA45</f>
        <v>2</v>
      </c>
      <c r="AD48" s="150">
        <f>'Crisis Indicator Data'!AB45</f>
        <v>3</v>
      </c>
      <c r="AE48" s="150">
        <f t="shared" si="21"/>
        <v>8</v>
      </c>
      <c r="AF48" s="150">
        <f>'Crisis Indicator Data'!AC45</f>
        <v>2</v>
      </c>
      <c r="AG48" s="150">
        <f>'Crisis Indicator Data'!AD45</f>
        <v>3</v>
      </c>
      <c r="AH48" s="150">
        <f t="shared" si="22"/>
        <v>10</v>
      </c>
      <c r="AI48" s="150">
        <f>'Crisis Indicator Data'!AE45</f>
        <v>3</v>
      </c>
      <c r="AJ48" s="150">
        <f>'Crisis Indicator Data'!AF45</f>
        <v>1</v>
      </c>
      <c r="AK48" s="150">
        <f>'Crisis Indicator Data'!AG45</f>
        <v>3</v>
      </c>
      <c r="AL48" s="150">
        <f t="shared" si="23"/>
        <v>10</v>
      </c>
      <c r="AM48" s="224">
        <f t="shared" si="24"/>
        <v>9</v>
      </c>
      <c r="AN48" s="224">
        <f t="shared" si="25"/>
        <v>7.5</v>
      </c>
    </row>
    <row r="49" spans="1:40" ht="13.5" customHeight="1">
      <c r="A49" s="141" t="str">
        <f>'Crisis Indicator Data'!A46</f>
        <v>Conflict in Iran</v>
      </c>
      <c r="B49" s="142" t="str">
        <f>'Crisis Indicator Data'!B46</f>
        <v>Conflict/ Violence,Political/economic crisis</v>
      </c>
      <c r="C49" s="142" t="str">
        <f>'Crisis Indicator Data'!C46</f>
        <v>IRN005</v>
      </c>
      <c r="D49" s="142" t="str">
        <f>'Crisis Indicator Data'!D46</f>
        <v>Iran</v>
      </c>
      <c r="E49" s="143" t="str">
        <f>'Crisis Indicator Data'!E46</f>
        <v>IRN</v>
      </c>
      <c r="F49" s="224">
        <f>IF(LEN(E49)&gt;3,(IF(VLOOKUP($C49,'Regional Crises'!$B$1:$R$66,7,FALSE)="x","x",IF(VLOOKUP($C49,'Regional Crises'!$B$1:$R$66,7,FALSE)&gt;$F$3,10,IF(VLOOKUP($C49,'Regional Crises'!$B$1:$R$66,7,FALSE)&lt;F$4,0,($F$3-VLOOKUP($C49,'Regional Crises'!$B$1:$R$66,7,FALSE))/($F$3-$F$4)*10)))),IF(VLOOKUP($E49,'Country Indicator Data'!$B$4:$N$300,3,FALSE)="x","x",IF(VLOOKUP($E49,'Country Indicator Data'!$B$4:$N$300,3,FALSE)&gt;$F$3,10,IF(VLOOKUP($E49,'Country Indicator Data'!$B$4:$N$300,3,FALSE)&lt;$F$4,0,($F$3-VLOOKUP($E49,'Country Indicator Data'!$B$4:$N$300,3,FALSE))/($F$3-$F$4)*10))))</f>
        <v>6.4177855333333333</v>
      </c>
      <c r="G49" s="224">
        <f>IF(LEN(E49)&gt;3,(IF(VLOOKUP($C49,'Regional Crises'!$B$1:$R$66,9,FALSE)="x","x",IF(VLOOKUP($C49,'Regional Crises'!$B$1:$R$66,9,FALSE)&gt;G$3,10,IF(VLOOKUP($C49,'Regional Crises'!$B$1:$R$66,9,FALSE)&lt;G$4,0,(G$3-VLOOKUP($C49,'Regional Crises'!$B$1:$R$66,9,FALSE))/(G$3-G$4)*10)))),IF(VLOOKUP($E49,'Country Indicator Data'!$B$4:$N$300,5,FALSE)="x","x",IF(VLOOKUP($E49,'Country Indicator Data'!$B$4:$N$300,5,FALSE)&gt;G$3,10,IF(VLOOKUP($E49,'Country Indicator Data'!$B$4:$N$300,5,FALSE)&lt;G$4,0,(G$3-VLOOKUP($E49,'Country Indicator Data'!$B$4:$N$300,5,FALSE))/(G$3-G$4)*10))))</f>
        <v>7.2200000000000006</v>
      </c>
      <c r="H49" s="224">
        <f t="shared" si="13"/>
        <v>6.818892766666667</v>
      </c>
      <c r="I49" s="224">
        <f>IF(LEN(E49)&gt;3,(IF(VLOOKUP($C49,'Regional Crises'!$B$1:$R$66,6,FALSE)="x","x",IF(VLOOKUP($C49,'Regional Crises'!$B$1:$R$66,6,FALSE)&gt;I$3,10,IF(VLOOKUP($C49,'Regional Crises'!$B$1:$R$66,6,FALSE)&lt;I$4,0,10-(I$3-VLOOKUP($C49,'Regional Crises'!$B$1:$R$66,6,FALSE))/(I$3-I$4)*10)))),IF(VLOOKUP($E49,'Country Indicator Data'!$B$4:$N$300,2,FALSE)="x","x",IF(VLOOKUP($E49,'Country Indicator Data'!$B$4:$N$300,2,FALSE)&gt;I$3,10,IF(VLOOKUP($E49,'Country Indicator Data'!$B$4:$N$300,2,FALSE)&lt;I$4,0,10-(I$3-VLOOKUP($E49,'Country Indicator Data'!$B$4:$N$300,2,FALSE))/(I$3-I$4)*10))))</f>
        <v>6.7411710300000003</v>
      </c>
      <c r="J49" s="224">
        <f>IF(LEN(E49)&gt;3,(IF(VLOOKUP($C49,'Regional Crises'!$B$1:$R$66,8,FALSE)="x","x",IF(VLOOKUP($C49,'Regional Crises'!$B$1:$R$66,8,FALSE)&gt;J$3,10,IF(VLOOKUP($C49,'Regional Crises'!$B$1:$R$66,8,FALSE)&lt;J$4,0,10-(J$3-VLOOKUP($C49,'Regional Crises'!$B$1:$R$66,8,FALSE))/(J$3-J$4)*10)))),IF(VLOOKUP($E49,'Country Indicator Data'!$B$4:$N$300,4,FALSE)="x","x",IF(VLOOKUP($E49,'Country Indicator Data'!$B$4:$N$300,4,FALSE)&gt;J$3,10,IF(VLOOKUP($E49,'Country Indicator Data'!$B$4:$N$300,4,FALSE)&lt;J$4,0,10-(J$3-VLOOKUP($E49,'Country Indicator Data'!$B$4:$N$300,4,FALSE))/(J$3-J$4)*10))))</f>
        <v>2.8183333333333334</v>
      </c>
      <c r="K49" s="224">
        <f t="shared" si="14"/>
        <v>4.7797521816666668</v>
      </c>
      <c r="L49" s="224">
        <f>IF(LEN(E49)&gt;3,(IF(VLOOKUP($C49,'Regional Crises'!$B$1:$R$66,10,FALSE)="x","x",IF(VLOOKUP($C49,'Regional Crises'!$B$1:$R$66,10,FALSE)&gt;L$3,10,IF(VLOOKUP($C49,'Regional Crises'!$B$1:$R$66,10,FALSE)&lt;L$4,0,10-(L$3-VLOOKUP($C49,'Regional Crises'!$B$1:$R$66,10,FALSE))/(L$3-L$4)*10)))),IF(VLOOKUP($E49,'Country Indicator Data'!$B$4:$N$300,6,FALSE)="x","x",IF(VLOOKUP($E49,'Country Indicator Data'!$B$4:$N$300,6,FALSE)&gt;L$3,10,IF(VLOOKUP($E49,'Country Indicator Data'!$B$4:$N$300,6,FALSE)&lt;L$4,0,10-(L$3-VLOOKUP($E49,'Country Indicator Data'!$B$4:$N$300,6,FALSE))/(L$3-L$4)*10))))</f>
        <v>6.4266666666666667</v>
      </c>
      <c r="M49" s="224">
        <f>IF(LEN(E49)&gt;3,(IF(VLOOKUP($C49,'Regional Crises'!$B$1:$R$66,11,FALSE)="x","x",IF(VLOOKUP($C49,'Regional Crises'!$B$1:$R$66,11,FALSE)&gt;M$3,10,IF(VLOOKUP($C49,'Regional Crises'!$B$1:$R$66,11,FALSE)&lt;M$4,0,10-(M$3-VLOOKUP($C49,'Regional Crises'!$B$1:$R$66,11,FALSE))/(M$3-M$4)*10)))),IF(VLOOKUP($E49,'Country Indicator Data'!$B$4:$N$300,7,FALSE)="x","x",IF(VLOOKUP($E49,'Country Indicator Data'!$B$4:$N$300,7,FALSE)&gt;M$3,10,IF(VLOOKUP($E49,'Country Indicator Data'!$B$4:$N$300,7,FALSE)&lt;M$4,0,10-(M$3-VLOOKUP($E49,'Country Indicator Data'!$B$4:$N$300,7,FALSE))/(M$3-M$4)*10))))</f>
        <v>2.7249999999999996</v>
      </c>
      <c r="N49" s="224">
        <f t="shared" si="15"/>
        <v>4.5758333333333336</v>
      </c>
      <c r="O49" s="224">
        <f t="shared" si="16"/>
        <v>5.3914927605555549</v>
      </c>
      <c r="P49" s="224">
        <f>IF(LEN(E49)&gt;3,(IF(VLOOKUP($C49,'Regional Crises'!$B$1:$R$69,12,FALSE)="x","x",IF(VLOOKUP($C49,'Regional Crises'!$B$1:$R$69,12,FALSE)&gt;P$3,10,IF(VLOOKUP($C49,'Regional Crises'!$B$1:$R$69,12,FALSE)&lt;P$4,0,(P$3-VLOOKUP($C49,'Regional Crises'!$B$1:$R$69,12,FALSE))/(P$3-P$4)*10)))),IF(VLOOKUP($E49,'Country Indicator Data'!$B$4:$I$300,8,FALSE)="x","x",IF(VLOOKUP($E49,'Country Indicator Data'!$B$4:$I$300,8,FALSE)&gt;P$3,10,IF(VLOOKUP($E49,'Country Indicator Data'!$B$4:$I$300,8,FALSE)&lt;P$4,0,10-(P$3-VLOOKUP($E49,'Country Indicator Data'!$B$4:$I$300,8,FALSE))/(P$3-P$4)*10))))</f>
        <v>6.8975</v>
      </c>
      <c r="Q49" s="224">
        <f>IF(LEN(E49)&gt;3,((IF(VLOOKUP($C49,'Regional Crises'!$B$1:$R$66,13,FALSE)="x","x",IF(VLOOKUP($C49,'Regional Crises'!$B$1:$R$66,13,FALSE)&gt;Q$3,10,IF(VLOOKUP($C49,'Regional Crises'!$B$1:$R$66,13,FALSE)&lt;Q$4,0,10-(LOG(Q$3)-LOG(VLOOKUP($C49,'Regional Crises'!$B$1:$R$66,13,FALSE)))/(LOG(Q$3)-LOG(Q$4))*10))))),(IF(VLOOKUP($E49,'Country Indicator Data'!$B$4:$N$300,9,FALSE)="x","x",IF(VLOOKUP($E49,'Country Indicator Data'!$B$4:$N$300,9,FALSE)&gt;Q$3,10,IF(VLOOKUP($E49,'Country Indicator Data'!$B$4:$N$300,9,FALSE)&lt;Q$4,0,10-(LOG(Q$3)-LOG(VLOOKUP($E49,'Country Indicator Data'!$B$4:$N$300,9,FALSE)))/(LOG(Q$3)-LOG(Q$4))*10)))))</f>
        <v>10</v>
      </c>
      <c r="R49" s="224">
        <f t="shared" si="17"/>
        <v>8.4487500000000004</v>
      </c>
      <c r="S49" s="224">
        <f>IF(LEN(E49)&gt;3,((IF(VLOOKUP($C49,'Regional Crises'!$B$1:$R$66,17,FALSE)="x","x",IF(VLOOKUP($C49,'Regional Crises'!$B$1:$R$66,17,FALSE)&gt;S$3,0,IF(VLOOKUP($C49,'Regional Crises'!$B$1:$R$66,17,FALSE)&lt;S$4,10,(S$3-VLOOKUP($C49,'Regional Crises'!$B$1:$R$66,17,FALSE))/(S$3-S$4)*10))))),(IF(VLOOKUP($E49,'Country Indicator Data'!$B$4:$N$300,13,FALSE)="x","x",IF(VLOOKUP($E49,'Country Indicator Data'!$B$4:$N$300,13,FALSE)&gt;S$3,0,IF(VLOOKUP($E49,'Country Indicator Data'!$B$4:$N$300,13,FALSE)&lt;S$4,10,(S$3-VLOOKUP($E49,'Country Indicator Data'!$B$4:$N$300,13,FALSE))/(S$3-S$4)*10)))))</f>
        <v>7.7</v>
      </c>
      <c r="T49" s="224">
        <f>IF(LEN(E49)&gt;3,((IF(VLOOKUP($C49,'Regional Crises'!$B$1:$R$66,14,FALSE)="x","x",IF(VLOOKUP($C49,'Regional Crises'!$B$1:$R$66,14,FALSE)&gt;T$3,0,IF(VLOOKUP($C49,'Regional Crises'!$B$1:$R$66,14,FALSE)&lt;T$4,10,(T$3-VLOOKUP($C49,'Regional Crises'!$B$1:$R$66,14,FALSE))/(T$3-T$4)*10))))),(IF(VLOOKUP($E49,'Country Indicator Data'!$B$4:$N$300,10,FALSE)="x","x",IF(VLOOKUP($E49,'Country Indicator Data'!$B$4:$N$300,10,FALSE)&gt;T$3,0,IF(VLOOKUP($E49,'Country Indicator Data'!$B$4:$N$300,10,FALSE)&lt;T$4,10,(T$3-VLOOKUP($E49,'Country Indicator Data'!$B$4:$N$300,10,FALSE))/(T$3-T$4)*10)))))</f>
        <v>7.4696023999999994</v>
      </c>
      <c r="U49" s="224">
        <f>IF(LEN(E49)&gt;3,((IF(VLOOKUP($C49,'Regional Crises'!$B$1:$R$66,15,FALSE)="x","x",IF(VLOOKUP($C49,'Regional Crises'!$B$1:$R$66,15,FALSE)&gt;U$3,0,IF(VLOOKUP($C49,'Regional Crises'!$B$1:$R$66,15,FALSE)&lt;U$4,10,(U$3-VLOOKUP($C49,'Regional Crises'!$B$1:$R$66,15,FALSE))/(U$3-U$4)*10))))),(IF(VLOOKUP($E49,'Country Indicator Data'!$B$4:$N$300,11,FALSE)="x","x",IF(VLOOKUP($E49,'Country Indicator Data'!$B$4:$N$300,11,FALSE)&gt;U$3,0,IF(VLOOKUP($E49,'Country Indicator Data'!$B$4:$N$300,11,FALSE)&lt;U$4,10,(U$3-VLOOKUP($E49,'Country Indicator Data'!$B$4:$N$300,11,FALSE))/(U$3-U$4)*10)))))</f>
        <v>8.25</v>
      </c>
      <c r="V49" s="224">
        <f>IF(LEN(E49)&gt;3,((IF(VLOOKUP($C49,'Regional Crises'!$B$1:$R$66,16,FALSE)="x","x",IF(VLOOKUP($C49,'Regional Crises'!$B$1:$R$66,16,FALSE)&gt;V$3,0,IF(VLOOKUP($C49,'Regional Crises'!$B$1:$R$66,16,FALSE)&lt;V$4,10,(V$3-VLOOKUP($C49,'Regional Crises'!$B$1:$R$66,16,FALSE))/(V$3-V$4)*10))))),(IF(VLOOKUP($E49,'Country Indicator Data'!$B$4:$N$300,12,FALSE)="x","x",IF(VLOOKUP($E49,'Country Indicator Data'!$B$4:$N$300,12,FALSE)&gt;V$3,0,IF(VLOOKUP($E49,'Country Indicator Data'!$B$4:$N$300,12,FALSE)&lt;V$4,10,(V$3-VLOOKUP($E49,'Country Indicator Data'!$B$4:$N$300,12,FALSE))/(V$3-V$4)*10)))))</f>
        <v>9</v>
      </c>
      <c r="W49" s="224">
        <f t="shared" si="18"/>
        <v>8.1049006000000006</v>
      </c>
      <c r="X49" s="224">
        <f t="shared" si="19"/>
        <v>7.315047786851852</v>
      </c>
      <c r="Y49" s="150">
        <f>IF('Core Indicators'!FC46="x","x",IF('Core Indicators'!FC46&gt;=5,10,IF('Core Indicators'!FC46&gt;=4,8,IF('Core Indicators'!FC46&gt;=3,6,IF('Core Indicators'!FC46&gt;=2,4,IF('Core Indicators'!FC46&gt;=1,2,0))))))</f>
        <v>10</v>
      </c>
      <c r="Z49" s="224">
        <f t="shared" si="20"/>
        <v>10</v>
      </c>
      <c r="AA49" s="150">
        <f>'Crisis Indicator Data'!Y46</f>
        <v>1</v>
      </c>
      <c r="AB49" s="150">
        <f>'Crisis Indicator Data'!Z46</f>
        <v>2</v>
      </c>
      <c r="AC49" s="150">
        <f>'Crisis Indicator Data'!AA46</f>
        <v>2</v>
      </c>
      <c r="AD49" s="150">
        <f>'Crisis Indicator Data'!AB46</f>
        <v>3</v>
      </c>
      <c r="AE49" s="150">
        <f t="shared" si="21"/>
        <v>8</v>
      </c>
      <c r="AF49" s="150">
        <f>'Crisis Indicator Data'!AC46</f>
        <v>3</v>
      </c>
      <c r="AG49" s="150">
        <f>'Crisis Indicator Data'!AD46</f>
        <v>3</v>
      </c>
      <c r="AH49" s="150">
        <f t="shared" si="22"/>
        <v>10</v>
      </c>
      <c r="AI49" s="150">
        <f>'Crisis Indicator Data'!AE46</f>
        <v>3</v>
      </c>
      <c r="AJ49" s="150">
        <f>'Crisis Indicator Data'!AF46</f>
        <v>1</v>
      </c>
      <c r="AK49" s="150">
        <f>'Crisis Indicator Data'!AG46</f>
        <v>3</v>
      </c>
      <c r="AL49" s="150">
        <f t="shared" si="23"/>
        <v>10</v>
      </c>
      <c r="AM49" s="224">
        <f t="shared" si="24"/>
        <v>9</v>
      </c>
      <c r="AN49" s="224">
        <f t="shared" si="25"/>
        <v>9.5</v>
      </c>
    </row>
    <row r="50" spans="1:40" ht="13.5" customHeight="1">
      <c r="A50" s="141" t="str">
        <f>'Crisis Indicator Data'!A47</f>
        <v>Internal displacement in Iraq</v>
      </c>
      <c r="B50" s="142" t="str">
        <f>'Crisis Indicator Data'!B47</f>
        <v>Conflict/ Violence,Political/economic crisis</v>
      </c>
      <c r="C50" s="142" t="str">
        <f>'Crisis Indicator Data'!C47</f>
        <v>IRQ002</v>
      </c>
      <c r="D50" s="142" t="str">
        <f>'Crisis Indicator Data'!D47</f>
        <v>Iraq</v>
      </c>
      <c r="E50" s="143" t="str">
        <f>'Crisis Indicator Data'!E47</f>
        <v>IRQ</v>
      </c>
      <c r="F50" s="224">
        <f>IF(LEN(E50)&gt;3,(IF(VLOOKUP($C50,'Regional Crises'!$B$1:$R$66,7,FALSE)="x","x",IF(VLOOKUP($C50,'Regional Crises'!$B$1:$R$66,7,FALSE)&gt;$F$3,10,IF(VLOOKUP($C50,'Regional Crises'!$B$1:$R$66,7,FALSE)&lt;F$4,0,($F$3-VLOOKUP($C50,'Regional Crises'!$B$1:$R$66,7,FALSE))/($F$3-$F$4)*10)))),IF(VLOOKUP($E50,'Country Indicator Data'!$B$4:$N$300,3,FALSE)="x","x",IF(VLOOKUP($E50,'Country Indicator Data'!$B$4:$N$300,3,FALSE)&gt;$F$3,10,IF(VLOOKUP($E50,'Country Indicator Data'!$B$4:$N$300,3,FALSE)&lt;$F$4,0,($F$3-VLOOKUP($E50,'Country Indicator Data'!$B$4:$N$300,3,FALSE))/($F$3-$F$4)*10))))</f>
        <v>3.7255197555555557</v>
      </c>
      <c r="G50" s="224">
        <f>IF(LEN(E50)&gt;3,(IF(VLOOKUP($C50,'Regional Crises'!$B$1:$R$66,9,FALSE)="x","x",IF(VLOOKUP($C50,'Regional Crises'!$B$1:$R$66,9,FALSE)&gt;G$3,10,IF(VLOOKUP($C50,'Regional Crises'!$B$1:$R$66,9,FALSE)&lt;G$4,0,(G$3-VLOOKUP($C50,'Regional Crises'!$B$1:$R$66,9,FALSE))/(G$3-G$4)*10)))),IF(VLOOKUP($E50,'Country Indicator Data'!$B$4:$N$300,5,FALSE)="x","x",IF(VLOOKUP($E50,'Country Indicator Data'!$B$4:$N$300,5,FALSE)&gt;G$3,10,IF(VLOOKUP($E50,'Country Indicator Data'!$B$4:$N$300,5,FALSE)&lt;G$4,0,(G$3-VLOOKUP($E50,'Country Indicator Data'!$B$4:$N$300,5,FALSE))/(G$3-G$4)*10))))</f>
        <v>5.08</v>
      </c>
      <c r="H50" s="224">
        <f t="shared" si="13"/>
        <v>4.4027598777777781</v>
      </c>
      <c r="I50" s="224">
        <f>IF(LEN(E50)&gt;3,(IF(VLOOKUP($C50,'Regional Crises'!$B$1:$R$66,6,FALSE)="x","x",IF(VLOOKUP($C50,'Regional Crises'!$B$1:$R$66,6,FALSE)&gt;I$3,10,IF(VLOOKUP($C50,'Regional Crises'!$B$1:$R$66,6,FALSE)&lt;I$4,0,10-(I$3-VLOOKUP($C50,'Regional Crises'!$B$1:$R$66,6,FALSE))/(I$3-I$4)*10)))),IF(VLOOKUP($E50,'Country Indicator Data'!$B$4:$N$300,2,FALSE)="x","x",IF(VLOOKUP($E50,'Country Indicator Data'!$B$4:$N$300,2,FALSE)&gt;I$3,10,IF(VLOOKUP($E50,'Country Indicator Data'!$B$4:$N$300,2,FALSE)&lt;I$4,0,10-(I$3-VLOOKUP($E50,'Country Indicator Data'!$B$4:$N$300,2,FALSE))/(I$3-I$4)*10))))</f>
        <v>5.4934900099999995</v>
      </c>
      <c r="J50" s="224">
        <f>IF(LEN(E50)&gt;3,(IF(VLOOKUP($C50,'Regional Crises'!$B$1:$R$66,8,FALSE)="x","x",IF(VLOOKUP($C50,'Regional Crises'!$B$1:$R$66,8,FALSE)&gt;J$3,10,IF(VLOOKUP($C50,'Regional Crises'!$B$1:$R$66,8,FALSE)&lt;J$4,0,10-(J$3-VLOOKUP($C50,'Regional Crises'!$B$1:$R$66,8,FALSE))/(J$3-J$4)*10)))),IF(VLOOKUP($E50,'Country Indicator Data'!$B$4:$N$300,4,FALSE)="x","x",IF(VLOOKUP($E50,'Country Indicator Data'!$B$4:$N$300,4,FALSE)&gt;J$3,10,IF(VLOOKUP($E50,'Country Indicator Data'!$B$4:$N$300,4,FALSE)&lt;J$4,0,10-(J$3-VLOOKUP($E50,'Country Indicator Data'!$B$4:$N$300,4,FALSE))/(J$3-J$4)*10))))</f>
        <v>0.34999999999999964</v>
      </c>
      <c r="K50" s="224">
        <f t="shared" si="14"/>
        <v>2.9217450049999996</v>
      </c>
      <c r="L50" s="224">
        <f>IF(LEN(E50)&gt;3,(IF(VLOOKUP($C50,'Regional Crises'!$B$1:$R$66,10,FALSE)="x","x",IF(VLOOKUP($C50,'Regional Crises'!$B$1:$R$66,10,FALSE)&gt;L$3,10,IF(VLOOKUP($C50,'Regional Crises'!$B$1:$R$66,10,FALSE)&lt;L$4,0,10-(L$3-VLOOKUP($C50,'Regional Crises'!$B$1:$R$66,10,FALSE))/(L$3-L$4)*10)))),IF(VLOOKUP($E50,'Country Indicator Data'!$B$4:$N$300,6,FALSE)="x","x",IF(VLOOKUP($E50,'Country Indicator Data'!$B$4:$N$300,6,FALSE)&gt;L$3,10,IF(VLOOKUP($E50,'Country Indicator Data'!$B$4:$N$300,6,FALSE)&lt;L$4,0,10-(L$3-VLOOKUP($E50,'Country Indicator Data'!$B$4:$N$300,6,FALSE))/(L$3-L$4)*10))))</f>
        <v>7.44</v>
      </c>
      <c r="M50" s="224">
        <f>IF(LEN(E50)&gt;3,(IF(VLOOKUP($C50,'Regional Crises'!$B$1:$R$66,11,FALSE)="x","x",IF(VLOOKUP($C50,'Regional Crises'!$B$1:$R$66,11,FALSE)&gt;M$3,10,IF(VLOOKUP($C50,'Regional Crises'!$B$1:$R$66,11,FALSE)&lt;M$4,0,10-(M$3-VLOOKUP($C50,'Regional Crises'!$B$1:$R$66,11,FALSE))/(M$3-M$4)*10)))),IF(VLOOKUP($E50,'Country Indicator Data'!$B$4:$N$300,7,FALSE)="x","x",IF(VLOOKUP($E50,'Country Indicator Data'!$B$4:$N$300,7,FALSE)&gt;M$3,10,IF(VLOOKUP($E50,'Country Indicator Data'!$B$4:$N$300,7,FALSE)&lt;M$4,0,10-(M$3-VLOOKUP($E50,'Country Indicator Data'!$B$4:$N$300,7,FALSE))/(M$3-M$4)*10))))</f>
        <v>1.1999999999999993</v>
      </c>
      <c r="N50" s="224">
        <f t="shared" si="15"/>
        <v>4.32</v>
      </c>
      <c r="O50" s="224">
        <f t="shared" si="16"/>
        <v>3.8815016275925927</v>
      </c>
      <c r="P50" s="224">
        <f>IF(LEN(E50)&gt;3,(IF(VLOOKUP($C50,'Regional Crises'!$B$1:$R$69,12,FALSE)="x","x",IF(VLOOKUP($C50,'Regional Crises'!$B$1:$R$69,12,FALSE)&gt;P$3,10,IF(VLOOKUP($C50,'Regional Crises'!$B$1:$R$69,12,FALSE)&lt;P$4,0,(P$3-VLOOKUP($C50,'Regional Crises'!$B$1:$R$69,12,FALSE))/(P$3-P$4)*10)))),IF(VLOOKUP($E50,'Country Indicator Data'!$B$4:$I$300,8,FALSE)="x","x",IF(VLOOKUP($E50,'Country Indicator Data'!$B$4:$I$300,8,FALSE)&gt;P$3,10,IF(VLOOKUP($E50,'Country Indicator Data'!$B$4:$I$300,8,FALSE)&lt;P$4,0,10-(P$3-VLOOKUP($E50,'Country Indicator Data'!$B$4:$I$300,8,FALSE))/(P$3-P$4)*10))))</f>
        <v>6.6549999999999994</v>
      </c>
      <c r="Q50" s="224">
        <f>IF(LEN(E50)&gt;3,((IF(VLOOKUP($C50,'Regional Crises'!$B$1:$R$66,13,FALSE)="x","x",IF(VLOOKUP($C50,'Regional Crises'!$B$1:$R$66,13,FALSE)&gt;Q$3,10,IF(VLOOKUP($C50,'Regional Crises'!$B$1:$R$66,13,FALSE)&lt;Q$4,0,10-(LOG(Q$3)-LOG(VLOOKUP($C50,'Regional Crises'!$B$1:$R$66,13,FALSE)))/(LOG(Q$3)-LOG(Q$4))*10))))),(IF(VLOOKUP($E50,'Country Indicator Data'!$B$4:$N$300,9,FALSE)="x","x",IF(VLOOKUP($E50,'Country Indicator Data'!$B$4:$N$300,9,FALSE)&gt;Q$3,10,IF(VLOOKUP($E50,'Country Indicator Data'!$B$4:$N$300,9,FALSE)&lt;Q$4,0,10-(LOG(Q$3)-LOG(VLOOKUP($E50,'Country Indicator Data'!$B$4:$N$300,9,FALSE)))/(LOG(Q$3)-LOG(Q$4))*10)))))</f>
        <v>0</v>
      </c>
      <c r="R50" s="224">
        <f t="shared" si="17"/>
        <v>3.3274999999999997</v>
      </c>
      <c r="S50" s="224">
        <f>IF(LEN(E50)&gt;3,((IF(VLOOKUP($C50,'Regional Crises'!$B$1:$R$66,17,FALSE)="x","x",IF(VLOOKUP($C50,'Regional Crises'!$B$1:$R$66,17,FALSE)&gt;S$3,0,IF(VLOOKUP($C50,'Regional Crises'!$B$1:$R$66,17,FALSE)&lt;S$4,10,(S$3-VLOOKUP($C50,'Regional Crises'!$B$1:$R$66,17,FALSE))/(S$3-S$4)*10))))),(IF(VLOOKUP($E50,'Country Indicator Data'!$B$4:$N$300,13,FALSE)="x","x",IF(VLOOKUP($E50,'Country Indicator Data'!$B$4:$N$300,13,FALSE)&gt;S$3,0,IF(VLOOKUP($E50,'Country Indicator Data'!$B$4:$N$300,13,FALSE)&lt;S$4,10,(S$3-VLOOKUP($E50,'Country Indicator Data'!$B$4:$N$300,13,FALSE))/(S$3-S$4)*10)))))</f>
        <v>7.1999999999999993</v>
      </c>
      <c r="T50" s="224">
        <f>IF(LEN(E50)&gt;3,((IF(VLOOKUP($C50,'Regional Crises'!$B$1:$R$66,14,FALSE)="x","x",IF(VLOOKUP($C50,'Regional Crises'!$B$1:$R$66,14,FALSE)&gt;T$3,0,IF(VLOOKUP($C50,'Regional Crises'!$B$1:$R$66,14,FALSE)&lt;T$4,10,(T$3-VLOOKUP($C50,'Regional Crises'!$B$1:$R$66,14,FALSE))/(T$3-T$4)*10))))),(IF(VLOOKUP($E50,'Country Indicator Data'!$B$4:$N$300,10,FALSE)="x","x",IF(VLOOKUP($E50,'Country Indicator Data'!$B$4:$N$300,10,FALSE)&gt;T$3,0,IF(VLOOKUP($E50,'Country Indicator Data'!$B$4:$N$300,10,FALSE)&lt;T$4,10,(T$3-VLOOKUP($E50,'Country Indicator Data'!$B$4:$N$300,10,FALSE))/(T$3-T$4)*10)))))</f>
        <v>7.7163228000000004</v>
      </c>
      <c r="U50" s="224">
        <f>IF(LEN(E50)&gt;3,((IF(VLOOKUP($C50,'Regional Crises'!$B$1:$R$66,15,FALSE)="x","x",IF(VLOOKUP($C50,'Regional Crises'!$B$1:$R$66,15,FALSE)&gt;U$3,0,IF(VLOOKUP($C50,'Regional Crises'!$B$1:$R$66,15,FALSE)&lt;U$4,10,(U$3-VLOOKUP($C50,'Regional Crises'!$B$1:$R$66,15,FALSE))/(U$3-U$4)*10))))),(IF(VLOOKUP($E50,'Country Indicator Data'!$B$4:$N$300,11,FALSE)="x","x",IF(VLOOKUP($E50,'Country Indicator Data'!$B$4:$N$300,11,FALSE)&gt;U$3,0,IF(VLOOKUP($E50,'Country Indicator Data'!$B$4:$N$300,11,FALSE)&lt;U$4,10,(U$3-VLOOKUP($E50,'Country Indicator Data'!$B$4:$N$300,11,FALSE))/(U$3-U$4)*10)))))</f>
        <v>5</v>
      </c>
      <c r="V50" s="224">
        <f>IF(LEN(E50)&gt;3,((IF(VLOOKUP($C50,'Regional Crises'!$B$1:$R$66,16,FALSE)="x","x",IF(VLOOKUP($C50,'Regional Crises'!$B$1:$R$66,16,FALSE)&gt;V$3,0,IF(VLOOKUP($C50,'Regional Crises'!$B$1:$R$66,16,FALSE)&lt;V$4,10,(V$3-VLOOKUP($C50,'Regional Crises'!$B$1:$R$66,16,FALSE))/(V$3-V$4)*10))))),(IF(VLOOKUP($E50,'Country Indicator Data'!$B$4:$N$300,12,FALSE)="x","x",IF(VLOOKUP($E50,'Country Indicator Data'!$B$4:$N$300,12,FALSE)&gt;V$3,0,IF(VLOOKUP($E50,'Country Indicator Data'!$B$4:$N$300,12,FALSE)&lt;V$4,10,(V$3-VLOOKUP($E50,'Country Indicator Data'!$B$4:$N$300,12,FALSE))/(V$3-V$4)*10)))))</f>
        <v>6.8999999999999995</v>
      </c>
      <c r="W50" s="224">
        <f t="shared" si="18"/>
        <v>6.7040806999999996</v>
      </c>
      <c r="X50" s="224">
        <f t="shared" si="19"/>
        <v>4.6376941091975299</v>
      </c>
      <c r="Y50" s="150">
        <f>IF('Core Indicators'!FC47="x","x",IF('Core Indicators'!FC47&gt;=5,10,IF('Core Indicators'!FC47&gt;=4,8,IF('Core Indicators'!FC47&gt;=3,6,IF('Core Indicators'!FC47&gt;=2,4,IF('Core Indicators'!FC47&gt;=1,2,0))))))</f>
        <v>4</v>
      </c>
      <c r="Z50" s="224">
        <f t="shared" si="20"/>
        <v>4</v>
      </c>
      <c r="AA50" s="150">
        <f>'Crisis Indicator Data'!Y47</f>
        <v>1</v>
      </c>
      <c r="AB50" s="150">
        <f>'Crisis Indicator Data'!Z47</f>
        <v>3</v>
      </c>
      <c r="AC50" s="150">
        <f>'Crisis Indicator Data'!AA47</f>
        <v>2</v>
      </c>
      <c r="AD50" s="150">
        <f>'Crisis Indicator Data'!AB47</f>
        <v>0</v>
      </c>
      <c r="AE50" s="150">
        <f t="shared" si="21"/>
        <v>6</v>
      </c>
      <c r="AF50" s="150">
        <f>'Crisis Indicator Data'!AC47</f>
        <v>3</v>
      </c>
      <c r="AG50" s="150">
        <f>'Crisis Indicator Data'!AD47</f>
        <v>3</v>
      </c>
      <c r="AH50" s="150">
        <f t="shared" si="22"/>
        <v>10</v>
      </c>
      <c r="AI50" s="150">
        <f>'Crisis Indicator Data'!AE47</f>
        <v>3</v>
      </c>
      <c r="AJ50" s="150">
        <f>'Crisis Indicator Data'!AF47</f>
        <v>3</v>
      </c>
      <c r="AK50" s="150">
        <f>'Crisis Indicator Data'!AG47</f>
        <v>3</v>
      </c>
      <c r="AL50" s="150">
        <f t="shared" si="23"/>
        <v>10</v>
      </c>
      <c r="AM50" s="224">
        <f t="shared" si="24"/>
        <v>9</v>
      </c>
      <c r="AN50" s="224">
        <f t="shared" si="25"/>
        <v>6.5</v>
      </c>
    </row>
    <row r="51" spans="1:40" ht="13.5" customHeight="1">
      <c r="A51" s="141" t="str">
        <f>'Crisis Indicator Data'!A48</f>
        <v>International Displacement to Italy</v>
      </c>
      <c r="B51" s="142" t="str">
        <f>'Crisis Indicator Data'!B48</f>
        <v>International Displacement</v>
      </c>
      <c r="C51" s="142" t="str">
        <f>'Crisis Indicator Data'!C48</f>
        <v>ITA002</v>
      </c>
      <c r="D51" s="142" t="str">
        <f>'Crisis Indicator Data'!D48</f>
        <v>Italy</v>
      </c>
      <c r="E51" s="143" t="str">
        <f>'Crisis Indicator Data'!E48</f>
        <v>ITA</v>
      </c>
      <c r="F51" s="224">
        <f>IF(LEN(E51)&gt;3,(IF(VLOOKUP($C51,'Regional Crises'!$B$1:$R$66,7,FALSE)="x","x",IF(VLOOKUP($C51,'Regional Crises'!$B$1:$R$66,7,FALSE)&gt;$F$3,10,IF(VLOOKUP($C51,'Regional Crises'!$B$1:$R$66,7,FALSE)&lt;F$4,0,($F$3-VLOOKUP($C51,'Regional Crises'!$B$1:$R$66,7,FALSE))/($F$3-$F$4)*10)))),IF(VLOOKUP($E51,'Country Indicator Data'!$B$4:$N$300,3,FALSE)="x","x",IF(VLOOKUP($E51,'Country Indicator Data'!$B$4:$N$300,3,FALSE)&gt;$F$3,10,IF(VLOOKUP($E51,'Country Indicator Data'!$B$4:$N$300,3,FALSE)&lt;$F$4,0,($F$3-VLOOKUP($E51,'Country Indicator Data'!$B$4:$N$300,3,FALSE))/($F$3-$F$4)*10))))</f>
        <v>0.91922788888888873</v>
      </c>
      <c r="G51" s="224" t="str">
        <f>IF(LEN(E51)&gt;3,(IF(VLOOKUP($C51,'Regional Crises'!$B$1:$R$66,9,FALSE)="x","x",IF(VLOOKUP($C51,'Regional Crises'!$B$1:$R$66,9,FALSE)&gt;G$3,10,IF(VLOOKUP($C51,'Regional Crises'!$B$1:$R$66,9,FALSE)&lt;G$4,0,(G$3-VLOOKUP($C51,'Regional Crises'!$B$1:$R$66,9,FALSE))/(G$3-G$4)*10)))),IF(VLOOKUP($E51,'Country Indicator Data'!$B$4:$N$300,5,FALSE)="x","x",IF(VLOOKUP($E51,'Country Indicator Data'!$B$4:$N$300,5,FALSE)&gt;G$3,10,IF(VLOOKUP($E51,'Country Indicator Data'!$B$4:$N$300,5,FALSE)&lt;G$4,0,(G$3-VLOOKUP($E51,'Country Indicator Data'!$B$4:$N$300,5,FALSE))/(G$3-G$4)*10))))</f>
        <v>x</v>
      </c>
      <c r="H51" s="224">
        <f t="shared" si="13"/>
        <v>0.91922788888888873</v>
      </c>
      <c r="I51" s="224">
        <f>IF(LEN(E51)&gt;3,(IF(VLOOKUP($C51,'Regional Crises'!$B$1:$R$66,6,FALSE)="x","x",IF(VLOOKUP($C51,'Regional Crises'!$B$1:$R$66,6,FALSE)&gt;I$3,10,IF(VLOOKUP($C51,'Regional Crises'!$B$1:$R$66,6,FALSE)&lt;I$4,0,10-(I$3-VLOOKUP($C51,'Regional Crises'!$B$1:$R$66,6,FALSE))/(I$3-I$4)*10)))),IF(VLOOKUP($E51,'Country Indicator Data'!$B$4:$N$300,2,FALSE)="x","x",IF(VLOOKUP($E51,'Country Indicator Data'!$B$4:$N$300,2,FALSE)&gt;I$3,10,IF(VLOOKUP($E51,'Country Indicator Data'!$B$4:$N$300,2,FALSE)&lt;I$4,0,10-(I$3-VLOOKUP($E51,'Country Indicator Data'!$B$4:$N$300,2,FALSE))/(I$3-I$4)*10))))</f>
        <v>1.2520399599999994</v>
      </c>
      <c r="J51" s="224">
        <f>IF(LEN(E51)&gt;3,(IF(VLOOKUP($C51,'Regional Crises'!$B$1:$R$66,8,FALSE)="x","x",IF(VLOOKUP($C51,'Regional Crises'!$B$1:$R$66,8,FALSE)&gt;J$3,10,IF(VLOOKUP($C51,'Regional Crises'!$B$1:$R$66,8,FALSE)&lt;J$4,0,10-(J$3-VLOOKUP($C51,'Regional Crises'!$B$1:$R$66,8,FALSE))/(J$3-J$4)*10)))),IF(VLOOKUP($E51,'Country Indicator Data'!$B$4:$N$300,4,FALSE)="x","x",IF(VLOOKUP($E51,'Country Indicator Data'!$B$4:$N$300,4,FALSE)&gt;J$3,10,IF(VLOOKUP($E51,'Country Indicator Data'!$B$4:$N$300,4,FALSE)&lt;J$4,0,10-(J$3-VLOOKUP($E51,'Country Indicator Data'!$B$4:$N$300,4,FALSE))/(J$3-J$4)*10))))</f>
        <v>0.65000000000000036</v>
      </c>
      <c r="K51" s="224">
        <f t="shared" si="14"/>
        <v>0.95101997999999988</v>
      </c>
      <c r="L51" s="224">
        <f>IF(LEN(E51)&gt;3,(IF(VLOOKUP($C51,'Regional Crises'!$B$1:$R$66,10,FALSE)="x","x",IF(VLOOKUP($C51,'Regional Crises'!$B$1:$R$66,10,FALSE)&gt;L$3,10,IF(VLOOKUP($C51,'Regional Crises'!$B$1:$R$66,10,FALSE)&lt;L$4,0,10-(L$3-VLOOKUP($C51,'Regional Crises'!$B$1:$R$66,10,FALSE))/(L$3-L$4)*10)))),IF(VLOOKUP($E51,'Country Indicator Data'!$B$4:$N$300,6,FALSE)="x","x",IF(VLOOKUP($E51,'Country Indicator Data'!$B$4:$N$300,6,FALSE)&gt;L$3,10,IF(VLOOKUP($E51,'Country Indicator Data'!$B$4:$N$300,6,FALSE)&lt;L$4,0,10-(L$3-VLOOKUP($E51,'Country Indicator Data'!$B$4:$N$300,6,FALSE))/(L$3-L$4)*10))))</f>
        <v>0.57333333333333414</v>
      </c>
      <c r="M51" s="224">
        <f>IF(LEN(E51)&gt;3,(IF(VLOOKUP($C51,'Regional Crises'!$B$1:$R$66,11,FALSE)="x","x",IF(VLOOKUP($C51,'Regional Crises'!$B$1:$R$66,11,FALSE)&gt;M$3,10,IF(VLOOKUP($C51,'Regional Crises'!$B$1:$R$66,11,FALSE)&lt;M$4,0,10-(M$3-VLOOKUP($C51,'Regional Crises'!$B$1:$R$66,11,FALSE))/(M$3-M$4)*10)))),IF(VLOOKUP($E51,'Country Indicator Data'!$B$4:$N$300,7,FALSE)="x","x",IF(VLOOKUP($E51,'Country Indicator Data'!$B$4:$N$300,7,FALSE)&gt;M$3,10,IF(VLOOKUP($E51,'Country Indicator Data'!$B$4:$N$300,7,FALSE)&lt;M$4,0,10-(M$3-VLOOKUP($E51,'Country Indicator Data'!$B$4:$N$300,7,FALSE))/(M$3-M$4)*10))))</f>
        <v>2.3249999999999993</v>
      </c>
      <c r="N51" s="224">
        <f t="shared" si="15"/>
        <v>1.4491666666666667</v>
      </c>
      <c r="O51" s="224">
        <f t="shared" si="16"/>
        <v>1.1064715118518518</v>
      </c>
      <c r="P51" s="224">
        <f>IF(LEN(E51)&gt;3,(IF(VLOOKUP($C51,'Regional Crises'!$B$1:$R$69,12,FALSE)="x","x",IF(VLOOKUP($C51,'Regional Crises'!$B$1:$R$69,12,FALSE)&gt;P$3,10,IF(VLOOKUP($C51,'Regional Crises'!$B$1:$R$69,12,FALSE)&lt;P$4,0,(P$3-VLOOKUP($C51,'Regional Crises'!$B$1:$R$69,12,FALSE))/(P$3-P$4)*10)))),IF(VLOOKUP($E51,'Country Indicator Data'!$B$4:$I$300,8,FALSE)="x","x",IF(VLOOKUP($E51,'Country Indicator Data'!$B$4:$I$300,8,FALSE)&gt;P$3,10,IF(VLOOKUP($E51,'Country Indicator Data'!$B$4:$I$300,8,FALSE)&lt;P$4,0,10-(P$3-VLOOKUP($E51,'Country Indicator Data'!$B$4:$I$300,8,FALSE))/(P$3-P$4)*10))))</f>
        <v>4.2799999999999994</v>
      </c>
      <c r="Q51" s="224">
        <f>IF(LEN(E51)&gt;3,((IF(VLOOKUP($C51,'Regional Crises'!$B$1:$R$66,13,FALSE)="x","x",IF(VLOOKUP($C51,'Regional Crises'!$B$1:$R$66,13,FALSE)&gt;Q$3,10,IF(VLOOKUP($C51,'Regional Crises'!$B$1:$R$66,13,FALSE)&lt;Q$4,0,10-(LOG(Q$3)-LOG(VLOOKUP($C51,'Regional Crises'!$B$1:$R$66,13,FALSE)))/(LOG(Q$3)-LOG(Q$4))*10))))),(IF(VLOOKUP($E51,'Country Indicator Data'!$B$4:$N$300,9,FALSE)="x","x",IF(VLOOKUP($E51,'Country Indicator Data'!$B$4:$N$300,9,FALSE)&gt;Q$3,10,IF(VLOOKUP($E51,'Country Indicator Data'!$B$4:$N$300,9,FALSE)&lt;Q$4,0,10-(LOG(Q$3)-LOG(VLOOKUP($E51,'Country Indicator Data'!$B$4:$N$300,9,FALSE)))/(LOG(Q$3)-LOG(Q$4))*10)))))</f>
        <v>8.4466887758897169</v>
      </c>
      <c r="R51" s="224">
        <f t="shared" si="17"/>
        <v>6.3633443879448581</v>
      </c>
      <c r="S51" s="224">
        <f>IF(LEN(E51)&gt;3,((IF(VLOOKUP($C51,'Regional Crises'!$B$1:$R$66,17,FALSE)="x","x",IF(VLOOKUP($C51,'Regional Crises'!$B$1:$R$66,17,FALSE)&gt;S$3,0,IF(VLOOKUP($C51,'Regional Crises'!$B$1:$R$66,17,FALSE)&lt;S$4,10,(S$3-VLOOKUP($C51,'Regional Crises'!$B$1:$R$66,17,FALSE))/(S$3-S$4)*10))))),(IF(VLOOKUP($E51,'Country Indicator Data'!$B$4:$N$300,13,FALSE)="x","x",IF(VLOOKUP($E51,'Country Indicator Data'!$B$4:$N$300,13,FALSE)&gt;S$3,0,IF(VLOOKUP($E51,'Country Indicator Data'!$B$4:$N$300,13,FALSE)&lt;S$4,10,(S$3-VLOOKUP($E51,'Country Indicator Data'!$B$4:$N$300,13,FALSE))/(S$3-S$4)*10)))))</f>
        <v>4.6999999999999993</v>
      </c>
      <c r="T51" s="224">
        <f>IF(LEN(E51)&gt;3,((IF(VLOOKUP($C51,'Regional Crises'!$B$1:$R$66,14,FALSE)="x","x",IF(VLOOKUP($C51,'Regional Crises'!$B$1:$R$66,14,FALSE)&gt;T$3,0,IF(VLOOKUP($C51,'Regional Crises'!$B$1:$R$66,14,FALSE)&lt;T$4,10,(T$3-VLOOKUP($C51,'Regional Crises'!$B$1:$R$66,14,FALSE))/(T$3-T$4)*10))))),(IF(VLOOKUP($E51,'Country Indicator Data'!$B$4:$N$300,10,FALSE)="x","x",IF(VLOOKUP($E51,'Country Indicator Data'!$B$4:$N$300,10,FALSE)&gt;T$3,0,IF(VLOOKUP($E51,'Country Indicator Data'!$B$4:$N$300,10,FALSE)&lt;T$4,10,(T$3-VLOOKUP($E51,'Country Indicator Data'!$B$4:$N$300,10,FALSE))/(T$3-T$4)*10)))))</f>
        <v>3.7615913999999999</v>
      </c>
      <c r="U51" s="224" t="str">
        <f>IF(LEN(E51)&gt;3,((IF(VLOOKUP($C51,'Regional Crises'!$B$1:$R$66,15,FALSE)="x","x",IF(VLOOKUP($C51,'Regional Crises'!$B$1:$R$66,15,FALSE)&gt;U$3,0,IF(VLOOKUP($C51,'Regional Crises'!$B$1:$R$66,15,FALSE)&lt;U$4,10,(U$3-VLOOKUP($C51,'Regional Crises'!$B$1:$R$66,15,FALSE))/(U$3-U$4)*10))))),(IF(VLOOKUP($E51,'Country Indicator Data'!$B$4:$N$300,11,FALSE)="x","x",IF(VLOOKUP($E51,'Country Indicator Data'!$B$4:$N$300,11,FALSE)&gt;U$3,0,IF(VLOOKUP($E51,'Country Indicator Data'!$B$4:$N$300,11,FALSE)&lt;U$4,10,(U$3-VLOOKUP($E51,'Country Indicator Data'!$B$4:$N$300,11,FALSE))/(U$3-U$4)*10)))))</f>
        <v>x</v>
      </c>
      <c r="V51" s="224">
        <f>IF(LEN(E51)&gt;3,((IF(VLOOKUP($C51,'Regional Crises'!$B$1:$R$66,16,FALSE)="x","x",IF(VLOOKUP($C51,'Regional Crises'!$B$1:$R$66,16,FALSE)&gt;V$3,0,IF(VLOOKUP($C51,'Regional Crises'!$B$1:$R$66,16,FALSE)&lt;V$4,10,(V$3-VLOOKUP($C51,'Regional Crises'!$B$1:$R$66,16,FALSE))/(V$3-V$4)*10))))),(IF(VLOOKUP($E51,'Country Indicator Data'!$B$4:$N$300,12,FALSE)="x","x",IF(VLOOKUP($E51,'Country Indicator Data'!$B$4:$N$300,12,FALSE)&gt;V$3,0,IF(VLOOKUP($E51,'Country Indicator Data'!$B$4:$N$300,12,FALSE)&lt;V$4,10,(V$3-VLOOKUP($E51,'Country Indicator Data'!$B$4:$N$300,12,FALSE))/(V$3-V$4)*10)))))</f>
        <v>1.3</v>
      </c>
      <c r="W51" s="224">
        <f t="shared" si="18"/>
        <v>3.2538637999999995</v>
      </c>
      <c r="X51" s="224">
        <f t="shared" si="19"/>
        <v>3.5745598999322361</v>
      </c>
      <c r="Y51" s="150">
        <f>IF('Core Indicators'!FC48="x","x",IF('Core Indicators'!FC48&gt;=5,10,IF('Core Indicators'!FC48&gt;=4,8,IF('Core Indicators'!FC48&gt;=3,6,IF('Core Indicators'!FC48&gt;=2,4,IF('Core Indicators'!FC48&gt;=1,2,0))))))</f>
        <v>2</v>
      </c>
      <c r="Z51" s="224">
        <f t="shared" si="20"/>
        <v>2</v>
      </c>
      <c r="AA51" s="150">
        <f>'Crisis Indicator Data'!Y48</f>
        <v>0</v>
      </c>
      <c r="AB51" s="150">
        <f>'Crisis Indicator Data'!Z48</f>
        <v>2</v>
      </c>
      <c r="AC51" s="150">
        <f>'Crisis Indicator Data'!AA48</f>
        <v>2</v>
      </c>
      <c r="AD51" s="150">
        <f>'Crisis Indicator Data'!AB48</f>
        <v>0</v>
      </c>
      <c r="AE51" s="150">
        <f t="shared" si="21"/>
        <v>4</v>
      </c>
      <c r="AF51" s="150">
        <f>'Crisis Indicator Data'!AC48</f>
        <v>2</v>
      </c>
      <c r="AG51" s="150">
        <f>'Crisis Indicator Data'!AD48</f>
        <v>3</v>
      </c>
      <c r="AH51" s="150">
        <f t="shared" si="22"/>
        <v>10</v>
      </c>
      <c r="AI51" s="150">
        <f>'Crisis Indicator Data'!AE48</f>
        <v>0</v>
      </c>
      <c r="AJ51" s="150">
        <f>'Crisis Indicator Data'!AF48</f>
        <v>0</v>
      </c>
      <c r="AK51" s="150">
        <f>'Crisis Indicator Data'!AG48</f>
        <v>1</v>
      </c>
      <c r="AL51" s="150">
        <f t="shared" si="23"/>
        <v>2</v>
      </c>
      <c r="AM51" s="224">
        <f t="shared" si="24"/>
        <v>5</v>
      </c>
      <c r="AN51" s="224">
        <f t="shared" si="25"/>
        <v>3.5</v>
      </c>
    </row>
    <row r="52" spans="1:40" ht="13.5" customHeight="1">
      <c r="A52" s="141" t="str">
        <f>'Crisis Indicator Data'!A49</f>
        <v>International displacement from Syria to Jordan</v>
      </c>
      <c r="B52" s="142" t="str">
        <f>'Crisis Indicator Data'!B49</f>
        <v>International Displacement</v>
      </c>
      <c r="C52" s="142" t="str">
        <f>'Crisis Indicator Data'!C49</f>
        <v>JOR002</v>
      </c>
      <c r="D52" s="142" t="str">
        <f>'Crisis Indicator Data'!D49</f>
        <v>Jordan</v>
      </c>
      <c r="E52" s="143" t="str">
        <f>'Crisis Indicator Data'!E49</f>
        <v>JOR</v>
      </c>
      <c r="F52" s="224">
        <f>IF(LEN(E52)&gt;3,(IF(VLOOKUP($C52,'Regional Crises'!$B$1:$R$66,7,FALSE)="x","x",IF(VLOOKUP($C52,'Regional Crises'!$B$1:$R$66,7,FALSE)&gt;$F$3,10,IF(VLOOKUP($C52,'Regional Crises'!$B$1:$R$66,7,FALSE)&lt;F$4,0,($F$3-VLOOKUP($C52,'Regional Crises'!$B$1:$R$66,7,FALSE))/($F$3-$F$4)*10)))),IF(VLOOKUP($E52,'Country Indicator Data'!$B$4:$N$300,3,FALSE)="x","x",IF(VLOOKUP($E52,'Country Indicator Data'!$B$4:$N$300,3,FALSE)&gt;$F$3,10,IF(VLOOKUP($E52,'Country Indicator Data'!$B$4:$N$300,3,FALSE)&lt;$F$4,0,($F$3-VLOOKUP($E52,'Country Indicator Data'!$B$4:$N$300,3,FALSE))/($F$3-$F$4)*10))))</f>
        <v>3.2089192222222223</v>
      </c>
      <c r="G52" s="224">
        <f>IF(LEN(E52)&gt;3,(IF(VLOOKUP($C52,'Regional Crises'!$B$1:$R$66,9,FALSE)="x","x",IF(VLOOKUP($C52,'Regional Crises'!$B$1:$R$66,9,FALSE)&gt;G$3,10,IF(VLOOKUP($C52,'Regional Crises'!$B$1:$R$66,9,FALSE)&lt;G$4,0,(G$3-VLOOKUP($C52,'Regional Crises'!$B$1:$R$66,9,FALSE))/(G$3-G$4)*10)))),IF(VLOOKUP($E52,'Country Indicator Data'!$B$4:$N$300,5,FALSE)="x","x",IF(VLOOKUP($E52,'Country Indicator Data'!$B$4:$N$300,5,FALSE)&gt;G$3,10,IF(VLOOKUP($E52,'Country Indicator Data'!$B$4:$N$300,5,FALSE)&lt;G$4,0,(G$3-VLOOKUP($E52,'Country Indicator Data'!$B$4:$N$300,5,FALSE))/(G$3-G$4)*10))))</f>
        <v>5.8</v>
      </c>
      <c r="H52" s="224">
        <f t="shared" si="13"/>
        <v>4.5044596111111108</v>
      </c>
      <c r="I52" s="224">
        <f>IF(LEN(E52)&gt;3,(IF(VLOOKUP($C52,'Regional Crises'!$B$1:$R$66,6,FALSE)="x","x",IF(VLOOKUP($C52,'Regional Crises'!$B$1:$R$66,6,FALSE)&gt;I$3,10,IF(VLOOKUP($C52,'Regional Crises'!$B$1:$R$66,6,FALSE)&lt;I$4,0,10-(I$3-VLOOKUP($C52,'Regional Crises'!$B$1:$R$66,6,FALSE))/(I$3-I$4)*10)))),IF(VLOOKUP($E52,'Country Indicator Data'!$B$4:$N$300,2,FALSE)="x","x",IF(VLOOKUP($E52,'Country Indicator Data'!$B$4:$N$300,2,FALSE)&gt;I$3,10,IF(VLOOKUP($E52,'Country Indicator Data'!$B$4:$N$300,2,FALSE)&lt;I$4,0,10-(I$3-VLOOKUP($E52,'Country Indicator Data'!$B$4:$N$300,2,FALSE))/(I$3-I$4)*10))))</f>
        <v>5.8639999499999993</v>
      </c>
      <c r="J52" s="224">
        <f>IF(LEN(E52)&gt;3,(IF(VLOOKUP($C52,'Regional Crises'!$B$1:$R$66,8,FALSE)="x","x",IF(VLOOKUP($C52,'Regional Crises'!$B$1:$R$66,8,FALSE)&gt;J$3,10,IF(VLOOKUP($C52,'Regional Crises'!$B$1:$R$66,8,FALSE)&lt;J$4,0,10-(J$3-VLOOKUP($C52,'Regional Crises'!$B$1:$R$66,8,FALSE))/(J$3-J$4)*10)))),IF(VLOOKUP($E52,'Country Indicator Data'!$B$4:$N$300,4,FALSE)="x","x",IF(VLOOKUP($E52,'Country Indicator Data'!$B$4:$N$300,4,FALSE)&gt;J$3,10,IF(VLOOKUP($E52,'Country Indicator Data'!$B$4:$N$300,4,FALSE)&lt;J$4,0,10-(J$3-VLOOKUP($E52,'Country Indicator Data'!$B$4:$N$300,4,FALSE))/(J$3-J$4)*10))))</f>
        <v>9.3333333333333339</v>
      </c>
      <c r="K52" s="224">
        <f t="shared" si="14"/>
        <v>7.5986666416666662</v>
      </c>
      <c r="L52" s="224">
        <f>IF(LEN(E52)&gt;3,(IF(VLOOKUP($C52,'Regional Crises'!$B$1:$R$66,10,FALSE)="x","x",IF(VLOOKUP($C52,'Regional Crises'!$B$1:$R$66,10,FALSE)&gt;L$3,10,IF(VLOOKUP($C52,'Regional Crises'!$B$1:$R$66,10,FALSE)&lt;L$4,0,10-(L$3-VLOOKUP($C52,'Regional Crises'!$B$1:$R$66,10,FALSE))/(L$3-L$4)*10)))),IF(VLOOKUP($E52,'Country Indicator Data'!$B$4:$N$300,6,FALSE)="x","x",IF(VLOOKUP($E52,'Country Indicator Data'!$B$4:$N$300,6,FALSE)&gt;L$3,10,IF(VLOOKUP($E52,'Country Indicator Data'!$B$4:$N$300,6,FALSE)&lt;L$4,0,10-(L$3-VLOOKUP($E52,'Country Indicator Data'!$B$4:$N$300,6,FALSE))/(L$3-L$4)*10))))</f>
        <v>5.7733333333333334</v>
      </c>
      <c r="M52" s="224">
        <f>IF(LEN(E52)&gt;3,(IF(VLOOKUP($C52,'Regional Crises'!$B$1:$R$66,11,FALSE)="x","x",IF(VLOOKUP($C52,'Regional Crises'!$B$1:$R$66,11,FALSE)&gt;M$3,10,IF(VLOOKUP($C52,'Regional Crises'!$B$1:$R$66,11,FALSE)&lt;M$4,0,10-(M$3-VLOOKUP($C52,'Regional Crises'!$B$1:$R$66,11,FALSE))/(M$3-M$4)*10)))),IF(VLOOKUP($E52,'Country Indicator Data'!$B$4:$N$300,7,FALSE)="x","x",IF(VLOOKUP($E52,'Country Indicator Data'!$B$4:$N$300,7,FALSE)&gt;M$3,10,IF(VLOOKUP($E52,'Country Indicator Data'!$B$4:$N$300,7,FALSE)&lt;M$4,0,10-(M$3-VLOOKUP($E52,'Country Indicator Data'!$B$4:$N$300,7,FALSE))/(M$3-M$4)*10))))</f>
        <v>2.1750000000000007</v>
      </c>
      <c r="N52" s="224">
        <f t="shared" si="15"/>
        <v>3.9741666666666671</v>
      </c>
      <c r="O52" s="224">
        <f t="shared" si="16"/>
        <v>5.3590976398148156</v>
      </c>
      <c r="P52" s="224">
        <f>IF(LEN(E52)&gt;3,(IF(VLOOKUP($C52,'Regional Crises'!$B$1:$R$69,12,FALSE)="x","x",IF(VLOOKUP($C52,'Regional Crises'!$B$1:$R$69,12,FALSE)&gt;P$3,10,IF(VLOOKUP($C52,'Regional Crises'!$B$1:$R$69,12,FALSE)&lt;P$4,0,(P$3-VLOOKUP($C52,'Regional Crises'!$B$1:$R$69,12,FALSE))/(P$3-P$4)*10)))),IF(VLOOKUP($E52,'Country Indicator Data'!$B$4:$I$300,8,FALSE)="x","x",IF(VLOOKUP($E52,'Country Indicator Data'!$B$4:$I$300,8,FALSE)&gt;P$3,10,IF(VLOOKUP($E52,'Country Indicator Data'!$B$4:$I$300,8,FALSE)&lt;P$4,0,10-(P$3-VLOOKUP($E52,'Country Indicator Data'!$B$4:$I$300,8,FALSE))/(P$3-P$4)*10))))</f>
        <v>4.7825000000000006</v>
      </c>
      <c r="Q52" s="224">
        <f>IF(LEN(E52)&gt;3,((IF(VLOOKUP($C52,'Regional Crises'!$B$1:$R$66,13,FALSE)="x","x",IF(VLOOKUP($C52,'Regional Crises'!$B$1:$R$66,13,FALSE)&gt;Q$3,10,IF(VLOOKUP($C52,'Regional Crises'!$B$1:$R$66,13,FALSE)&lt;Q$4,0,10-(LOG(Q$3)-LOG(VLOOKUP($C52,'Regional Crises'!$B$1:$R$66,13,FALSE)))/(LOG(Q$3)-LOG(Q$4))*10))))),(IF(VLOOKUP($E52,'Country Indicator Data'!$B$4:$N$300,9,FALSE)="x","x",IF(VLOOKUP($E52,'Country Indicator Data'!$B$4:$N$300,9,FALSE)&gt;Q$3,10,IF(VLOOKUP($E52,'Country Indicator Data'!$B$4:$N$300,9,FALSE)&lt;Q$4,0,10-(LOG(Q$3)-LOG(VLOOKUP($E52,'Country Indicator Data'!$B$4:$N$300,9,FALSE)))/(LOG(Q$3)-LOG(Q$4))*10)))))</f>
        <v>0</v>
      </c>
      <c r="R52" s="224">
        <f t="shared" si="17"/>
        <v>2.3912500000000003</v>
      </c>
      <c r="S52" s="224">
        <f>IF(LEN(E52)&gt;3,((IF(VLOOKUP($C52,'Regional Crises'!$B$1:$R$66,17,FALSE)="x","x",IF(VLOOKUP($C52,'Regional Crises'!$B$1:$R$66,17,FALSE)&gt;S$3,0,IF(VLOOKUP($C52,'Regional Crises'!$B$1:$R$66,17,FALSE)&lt;S$4,10,(S$3-VLOOKUP($C52,'Regional Crises'!$B$1:$R$66,17,FALSE))/(S$3-S$4)*10))))),(IF(VLOOKUP($E52,'Country Indicator Data'!$B$4:$N$300,13,FALSE)="x","x",IF(VLOOKUP($E52,'Country Indicator Data'!$B$4:$N$300,13,FALSE)&gt;S$3,0,IF(VLOOKUP($E52,'Country Indicator Data'!$B$4:$N$300,13,FALSE)&lt;S$4,10,(S$3-VLOOKUP($E52,'Country Indicator Data'!$B$4:$N$300,13,FALSE))/(S$3-S$4)*10)))))</f>
        <v>5</v>
      </c>
      <c r="T52" s="224">
        <f>IF(LEN(E52)&gt;3,((IF(VLOOKUP($C52,'Regional Crises'!$B$1:$R$66,14,FALSE)="x","x",IF(VLOOKUP($C52,'Regional Crises'!$B$1:$R$66,14,FALSE)&gt;T$3,0,IF(VLOOKUP($C52,'Regional Crises'!$B$1:$R$66,14,FALSE)&lt;T$4,10,(T$3-VLOOKUP($C52,'Regional Crises'!$B$1:$R$66,14,FALSE))/(T$3-T$4)*10))))),(IF(VLOOKUP($E52,'Country Indicator Data'!$B$4:$N$300,10,FALSE)="x","x",IF(VLOOKUP($E52,'Country Indicator Data'!$B$4:$N$300,10,FALSE)&gt;T$3,0,IF(VLOOKUP($E52,'Country Indicator Data'!$B$4:$N$300,10,FALSE)&lt;T$4,10,(T$3-VLOOKUP($E52,'Country Indicator Data'!$B$4:$N$300,10,FALSE))/(T$3-T$4)*10)))))</f>
        <v>4.6629329999999998</v>
      </c>
      <c r="U52" s="224">
        <f>IF(LEN(E52)&gt;3,((IF(VLOOKUP($C52,'Regional Crises'!$B$1:$R$66,15,FALSE)="x","x",IF(VLOOKUP($C52,'Regional Crises'!$B$1:$R$66,15,FALSE)&gt;U$3,0,IF(VLOOKUP($C52,'Regional Crises'!$B$1:$R$66,15,FALSE)&lt;U$4,10,(U$3-VLOOKUP($C52,'Regional Crises'!$B$1:$R$66,15,FALSE))/(U$3-U$4)*10))))),(IF(VLOOKUP($E52,'Country Indicator Data'!$B$4:$N$300,11,FALSE)="x","x",IF(VLOOKUP($E52,'Country Indicator Data'!$B$4:$N$300,11,FALSE)&gt;U$3,0,IF(VLOOKUP($E52,'Country Indicator Data'!$B$4:$N$300,11,FALSE)&lt;U$4,10,(U$3-VLOOKUP($E52,'Country Indicator Data'!$B$4:$N$300,11,FALSE))/(U$3-U$4)*10)))))</f>
        <v>5.75</v>
      </c>
      <c r="V52" s="224">
        <f>IF(LEN(E52)&gt;3,((IF(VLOOKUP($C52,'Regional Crises'!$B$1:$R$66,16,FALSE)="x","x",IF(VLOOKUP($C52,'Regional Crises'!$B$1:$R$66,16,FALSE)&gt;V$3,0,IF(VLOOKUP($C52,'Regional Crises'!$B$1:$R$66,16,FALSE)&lt;V$4,10,(V$3-VLOOKUP($C52,'Regional Crises'!$B$1:$R$66,16,FALSE))/(V$3-V$4)*10))))),(IF(VLOOKUP($E52,'Country Indicator Data'!$B$4:$N$300,12,FALSE)="x","x",IF(VLOOKUP($E52,'Country Indicator Data'!$B$4:$N$300,12,FALSE)&gt;V$3,0,IF(VLOOKUP($E52,'Country Indicator Data'!$B$4:$N$300,12,FALSE)&lt;V$4,10,(V$3-VLOOKUP($E52,'Country Indicator Data'!$B$4:$N$300,12,FALSE))/(V$3-V$4)*10)))))</f>
        <v>6.6000000000000005</v>
      </c>
      <c r="W52" s="224">
        <f t="shared" si="18"/>
        <v>5.5032332500000001</v>
      </c>
      <c r="X52" s="224">
        <f t="shared" si="19"/>
        <v>4.417860296604939</v>
      </c>
      <c r="Y52" s="150">
        <f>IF('Core Indicators'!FC49="x","x",IF('Core Indicators'!FC49&gt;=5,10,IF('Core Indicators'!FC49&gt;=4,8,IF('Core Indicators'!FC49&gt;=3,6,IF('Core Indicators'!FC49&gt;=2,4,IF('Core Indicators'!FC49&gt;=1,2,0))))))</f>
        <v>4</v>
      </c>
      <c r="Z52" s="224">
        <f t="shared" si="20"/>
        <v>4</v>
      </c>
      <c r="AA52" s="150">
        <f>'Crisis Indicator Data'!Y49</f>
        <v>0</v>
      </c>
      <c r="AB52" s="150">
        <f>'Crisis Indicator Data'!Z49</f>
        <v>0</v>
      </c>
      <c r="AC52" s="150">
        <f>'Crisis Indicator Data'!AA49</f>
        <v>1</v>
      </c>
      <c r="AD52" s="150">
        <f>'Crisis Indicator Data'!AB49</f>
        <v>0</v>
      </c>
      <c r="AE52" s="150">
        <f t="shared" si="21"/>
        <v>2</v>
      </c>
      <c r="AF52" s="150">
        <f>'Crisis Indicator Data'!AC49</f>
        <v>0</v>
      </c>
      <c r="AG52" s="150">
        <f>'Crisis Indicator Data'!AD49</f>
        <v>1</v>
      </c>
      <c r="AH52" s="150">
        <f t="shared" si="22"/>
        <v>2</v>
      </c>
      <c r="AI52" s="150">
        <f>'Crisis Indicator Data'!AE49</f>
        <v>0</v>
      </c>
      <c r="AJ52" s="150">
        <f>'Crisis Indicator Data'!AF49</f>
        <v>2</v>
      </c>
      <c r="AK52" s="150">
        <f>'Crisis Indicator Data'!AG49</f>
        <v>1</v>
      </c>
      <c r="AL52" s="150">
        <f t="shared" si="23"/>
        <v>6</v>
      </c>
      <c r="AM52" s="224">
        <f t="shared" si="24"/>
        <v>3</v>
      </c>
      <c r="AN52" s="224">
        <f t="shared" si="25"/>
        <v>3.5</v>
      </c>
    </row>
    <row r="53" spans="1:40" ht="13.5" customHeight="1">
      <c r="A53" s="141" t="str">
        <f>'Crisis Indicator Data'!A50</f>
        <v>Multiple crises in Kenya</v>
      </c>
      <c r="B53" s="142" t="str">
        <f>'Crisis Indicator Data'!B50</f>
        <v>Drought/drier conditions,International Displacement</v>
      </c>
      <c r="C53" s="142" t="str">
        <f>'Crisis Indicator Data'!C50</f>
        <v>KEN001</v>
      </c>
      <c r="D53" s="142" t="str">
        <f>'Crisis Indicator Data'!D50</f>
        <v>Kenya</v>
      </c>
      <c r="E53" s="143" t="str">
        <f>'Crisis Indicator Data'!E50</f>
        <v>KEN</v>
      </c>
      <c r="F53" s="224">
        <f>IF(LEN(E53)&gt;3,(IF(VLOOKUP($C53,'Regional Crises'!$B$1:$R$66,7,FALSE)="x","x",IF(VLOOKUP($C53,'Regional Crises'!$B$1:$R$66,7,FALSE)&gt;$F$3,10,IF(VLOOKUP($C53,'Regional Crises'!$B$1:$R$66,7,FALSE)&lt;F$4,0,($F$3-VLOOKUP($C53,'Regional Crises'!$B$1:$R$66,7,FALSE))/($F$3-$F$4)*10)))),IF(VLOOKUP($E53,'Country Indicator Data'!$B$4:$N$300,3,FALSE)="x","x",IF(VLOOKUP($E53,'Country Indicator Data'!$B$4:$N$300,3,FALSE)&gt;$F$3,10,IF(VLOOKUP($E53,'Country Indicator Data'!$B$4:$N$300,3,FALSE)&lt;$F$4,0,($F$3-VLOOKUP($E53,'Country Indicator Data'!$B$4:$N$300,3,FALSE))/($F$3-$F$4)*10))))</f>
        <v>1.6284537777777781</v>
      </c>
      <c r="G53" s="224">
        <f>IF(LEN(E53)&gt;3,(IF(VLOOKUP($C53,'Regional Crises'!$B$1:$R$66,9,FALSE)="x","x",IF(VLOOKUP($C53,'Regional Crises'!$B$1:$R$66,9,FALSE)&gt;G$3,10,IF(VLOOKUP($C53,'Regional Crises'!$B$1:$R$66,9,FALSE)&lt;G$4,0,(G$3-VLOOKUP($C53,'Regional Crises'!$B$1:$R$66,9,FALSE))/(G$3-G$4)*10)))),IF(VLOOKUP($E53,'Country Indicator Data'!$B$4:$N$300,5,FALSE)="x","x",IF(VLOOKUP($E53,'Country Indicator Data'!$B$4:$N$300,5,FALSE)&gt;G$3,10,IF(VLOOKUP($E53,'Country Indicator Data'!$B$4:$N$300,5,FALSE)&lt;G$4,0,(G$3-VLOOKUP($E53,'Country Indicator Data'!$B$4:$N$300,5,FALSE))/(G$3-G$4)*10))))</f>
        <v>4.25</v>
      </c>
      <c r="H53" s="224">
        <f t="shared" si="13"/>
        <v>2.9392268888888893</v>
      </c>
      <c r="I53" s="224">
        <f>IF(LEN(E53)&gt;3,(IF(VLOOKUP($C53,'Regional Crises'!$B$1:$R$66,6,FALSE)="x","x",IF(VLOOKUP($C53,'Regional Crises'!$B$1:$R$66,6,FALSE)&gt;I$3,10,IF(VLOOKUP($C53,'Regional Crises'!$B$1:$R$66,6,FALSE)&lt;I$4,0,10-(I$3-VLOOKUP($C53,'Regional Crises'!$B$1:$R$66,6,FALSE))/(I$3-I$4)*10)))),IF(VLOOKUP($E53,'Country Indicator Data'!$B$4:$N$300,2,FALSE)="x","x",IF(VLOOKUP($E53,'Country Indicator Data'!$B$4:$N$300,2,FALSE)&gt;I$3,10,IF(VLOOKUP($E53,'Country Indicator Data'!$B$4:$N$300,2,FALSE)&lt;I$4,0,10-(I$3-VLOOKUP($E53,'Country Indicator Data'!$B$4:$N$300,2,FALSE))/(I$3-I$4)*10))))</f>
        <v>8.5490000300000002</v>
      </c>
      <c r="J53" s="224">
        <f>IF(LEN(E53)&gt;3,(IF(VLOOKUP($C53,'Regional Crises'!$B$1:$R$66,8,FALSE)="x","x",IF(VLOOKUP($C53,'Regional Crises'!$B$1:$R$66,8,FALSE)&gt;J$3,10,IF(VLOOKUP($C53,'Regional Crises'!$B$1:$R$66,8,FALSE)&lt;J$4,0,10-(J$3-VLOOKUP($C53,'Regional Crises'!$B$1:$R$66,8,FALSE))/(J$3-J$4)*10)))),IF(VLOOKUP($E53,'Country Indicator Data'!$B$4:$N$300,4,FALSE)="x","x",IF(VLOOKUP($E53,'Country Indicator Data'!$B$4:$N$300,4,FALSE)&gt;J$3,10,IF(VLOOKUP($E53,'Country Indicator Data'!$B$4:$N$300,4,FALSE)&lt;J$4,0,10-(J$3-VLOOKUP($E53,'Country Indicator Data'!$B$4:$N$300,4,FALSE))/(J$3-J$4)*10))))</f>
        <v>6.833333333333333</v>
      </c>
      <c r="K53" s="224">
        <f t="shared" si="14"/>
        <v>7.6911666816666671</v>
      </c>
      <c r="L53" s="224">
        <f>IF(LEN(E53)&gt;3,(IF(VLOOKUP($C53,'Regional Crises'!$B$1:$R$66,10,FALSE)="x","x",IF(VLOOKUP($C53,'Regional Crises'!$B$1:$R$66,10,FALSE)&gt;L$3,10,IF(VLOOKUP($C53,'Regional Crises'!$B$1:$R$66,10,FALSE)&lt;L$4,0,10-(L$3-VLOOKUP($C53,'Regional Crises'!$B$1:$R$66,10,FALSE))/(L$3-L$4)*10)))),IF(VLOOKUP($E53,'Country Indicator Data'!$B$4:$N$300,6,FALSE)="x","x",IF(VLOOKUP($E53,'Country Indicator Data'!$B$4:$N$300,6,FALSE)&gt;L$3,10,IF(VLOOKUP($E53,'Country Indicator Data'!$B$4:$N$300,6,FALSE)&lt;L$4,0,10-(L$3-VLOOKUP($E53,'Country Indicator Data'!$B$4:$N$300,6,FALSE))/(L$3-L$4)*10))))</f>
        <v>7.0133333333333336</v>
      </c>
      <c r="M53" s="224">
        <f>IF(LEN(E53)&gt;3,(IF(VLOOKUP($C53,'Regional Crises'!$B$1:$R$66,11,FALSE)="x","x",IF(VLOOKUP($C53,'Regional Crises'!$B$1:$R$66,11,FALSE)&gt;M$3,10,IF(VLOOKUP($C53,'Regional Crises'!$B$1:$R$66,11,FALSE)&lt;M$4,0,10-(M$3-VLOOKUP($C53,'Regional Crises'!$B$1:$R$66,11,FALSE))/(M$3-M$4)*10)))),IF(VLOOKUP($E53,'Country Indicator Data'!$B$4:$N$300,7,FALSE)="x","x",IF(VLOOKUP($E53,'Country Indicator Data'!$B$4:$N$300,7,FALSE)&gt;M$3,10,IF(VLOOKUP($E53,'Country Indicator Data'!$B$4:$N$300,7,FALSE)&lt;M$4,0,10-(M$3-VLOOKUP($E53,'Country Indicator Data'!$B$4:$N$300,7,FALSE))/(M$3-M$4)*10))))</f>
        <v>3.375</v>
      </c>
      <c r="N53" s="224">
        <f t="shared" si="15"/>
        <v>5.1941666666666668</v>
      </c>
      <c r="O53" s="224">
        <f t="shared" si="16"/>
        <v>5.2748534124074071</v>
      </c>
      <c r="P53" s="224">
        <f>IF(LEN(E53)&gt;3,(IF(VLOOKUP($C53,'Regional Crises'!$B$1:$R$69,12,FALSE)="x","x",IF(VLOOKUP($C53,'Regional Crises'!$B$1:$R$69,12,FALSE)&gt;P$3,10,IF(VLOOKUP($C53,'Regional Crises'!$B$1:$R$69,12,FALSE)&lt;P$4,0,(P$3-VLOOKUP($C53,'Regional Crises'!$B$1:$R$69,12,FALSE))/(P$3-P$4)*10)))),IF(VLOOKUP($E53,'Country Indicator Data'!$B$4:$I$300,8,FALSE)="x","x",IF(VLOOKUP($E53,'Country Indicator Data'!$B$4:$I$300,8,FALSE)&gt;P$3,10,IF(VLOOKUP($E53,'Country Indicator Data'!$B$4:$I$300,8,FALSE)&lt;P$4,0,10-(P$3-VLOOKUP($E53,'Country Indicator Data'!$B$4:$I$300,8,FALSE))/(P$3-P$4)*10))))</f>
        <v>6.1174999999999997</v>
      </c>
      <c r="Q53" s="224" t="str">
        <f>IF(LEN(E53)&gt;3,((IF(VLOOKUP($C53,'Regional Crises'!$B$1:$R$66,13,FALSE)="x","x",IF(VLOOKUP($C53,'Regional Crises'!$B$1:$R$66,13,FALSE)&gt;Q$3,10,IF(VLOOKUP($C53,'Regional Crises'!$B$1:$R$66,13,FALSE)&lt;Q$4,0,10-(LOG(Q$3)-LOG(VLOOKUP($C53,'Regional Crises'!$B$1:$R$66,13,FALSE)))/(LOG(Q$3)-LOG(Q$4))*10))))),(IF(VLOOKUP($E53,'Country Indicator Data'!$B$4:$N$300,9,FALSE)="x","x",IF(VLOOKUP($E53,'Country Indicator Data'!$B$4:$N$300,9,FALSE)&gt;Q$3,10,IF(VLOOKUP($E53,'Country Indicator Data'!$B$4:$N$300,9,FALSE)&lt;Q$4,0,10-(LOG(Q$3)-LOG(VLOOKUP($E53,'Country Indicator Data'!$B$4:$N$300,9,FALSE)))/(LOG(Q$3)-LOG(Q$4))*10)))))</f>
        <v>x</v>
      </c>
      <c r="R53" s="224">
        <f t="shared" si="17"/>
        <v>6.1174999999999997</v>
      </c>
      <c r="S53" s="224">
        <f>IF(LEN(E53)&gt;3,((IF(VLOOKUP($C53,'Regional Crises'!$B$1:$R$66,17,FALSE)="x","x",IF(VLOOKUP($C53,'Regional Crises'!$B$1:$R$66,17,FALSE)&gt;S$3,0,IF(VLOOKUP($C53,'Regional Crises'!$B$1:$R$66,17,FALSE)&lt;S$4,10,(S$3-VLOOKUP($C53,'Regional Crises'!$B$1:$R$66,17,FALSE))/(S$3-S$4)*10))))),(IF(VLOOKUP($E53,'Country Indicator Data'!$B$4:$N$300,13,FALSE)="x","x",IF(VLOOKUP($E53,'Country Indicator Data'!$B$4:$N$300,13,FALSE)&gt;S$3,0,IF(VLOOKUP($E53,'Country Indicator Data'!$B$4:$N$300,13,FALSE)&lt;S$4,10,(S$3-VLOOKUP($E53,'Country Indicator Data'!$B$4:$N$300,13,FALSE))/(S$3-S$4)*10)))))</f>
        <v>7</v>
      </c>
      <c r="T53" s="224">
        <f>IF(LEN(E53)&gt;3,((IF(VLOOKUP($C53,'Regional Crises'!$B$1:$R$66,14,FALSE)="x","x",IF(VLOOKUP($C53,'Regional Crises'!$B$1:$R$66,14,FALSE)&gt;T$3,0,IF(VLOOKUP($C53,'Regional Crises'!$B$1:$R$66,14,FALSE)&lt;T$4,10,(T$3-VLOOKUP($C53,'Regional Crises'!$B$1:$R$66,14,FALSE))/(T$3-T$4)*10))))),(IF(VLOOKUP($E53,'Country Indicator Data'!$B$4:$N$300,10,FALSE)="x","x",IF(VLOOKUP($E53,'Country Indicator Data'!$B$4:$N$300,10,FALSE)&gt;T$3,0,IF(VLOOKUP($E53,'Country Indicator Data'!$B$4:$N$300,10,FALSE)&lt;T$4,10,(T$3-VLOOKUP($E53,'Country Indicator Data'!$B$4:$N$300,10,FALSE))/(T$3-T$4)*10)))))</f>
        <v>5.9290640000000003</v>
      </c>
      <c r="U53" s="224">
        <f>IF(LEN(E53)&gt;3,((IF(VLOOKUP($C53,'Regional Crises'!$B$1:$R$66,15,FALSE)="x","x",IF(VLOOKUP($C53,'Regional Crises'!$B$1:$R$66,15,FALSE)&gt;U$3,0,IF(VLOOKUP($C53,'Regional Crises'!$B$1:$R$66,15,FALSE)&lt;U$4,10,(U$3-VLOOKUP($C53,'Regional Crises'!$B$1:$R$66,15,FALSE))/(U$3-U$4)*10))))),(IF(VLOOKUP($E53,'Country Indicator Data'!$B$4:$N$300,11,FALSE)="x","x",IF(VLOOKUP($E53,'Country Indicator Data'!$B$4:$N$300,11,FALSE)&gt;U$3,0,IF(VLOOKUP($E53,'Country Indicator Data'!$B$4:$N$300,11,FALSE)&lt;U$4,10,(U$3-VLOOKUP($E53,'Country Indicator Data'!$B$4:$N$300,11,FALSE))/(U$3-U$4)*10)))))</f>
        <v>4.75</v>
      </c>
      <c r="V53" s="224">
        <f>IF(LEN(E53)&gt;3,((IF(VLOOKUP($C53,'Regional Crises'!$B$1:$R$66,16,FALSE)="x","x",IF(VLOOKUP($C53,'Regional Crises'!$B$1:$R$66,16,FALSE)&gt;V$3,0,IF(VLOOKUP($C53,'Regional Crises'!$B$1:$R$66,16,FALSE)&lt;V$4,10,(V$3-VLOOKUP($C53,'Regional Crises'!$B$1:$R$66,16,FALSE))/(V$3-V$4)*10))))),(IF(VLOOKUP($E53,'Country Indicator Data'!$B$4:$N$300,12,FALSE)="x","x",IF(VLOOKUP($E53,'Country Indicator Data'!$B$4:$N$300,12,FALSE)&gt;V$3,0,IF(VLOOKUP($E53,'Country Indicator Data'!$B$4:$N$300,12,FALSE)&lt;V$4,10,(V$3-VLOOKUP($E53,'Country Indicator Data'!$B$4:$N$300,12,FALSE))/(V$3-V$4)*10)))))</f>
        <v>5.0999999999999996</v>
      </c>
      <c r="W53" s="224">
        <f t="shared" si="18"/>
        <v>5.6947659999999996</v>
      </c>
      <c r="X53" s="224">
        <f t="shared" si="19"/>
        <v>5.6957064708024694</v>
      </c>
      <c r="Y53" s="150">
        <f>IF('Core Indicators'!FC50="x","x",IF('Core Indicators'!FC50&gt;=5,10,IF('Core Indicators'!FC50&gt;=4,8,IF('Core Indicators'!FC50&gt;=3,6,IF('Core Indicators'!FC50&gt;=2,4,IF('Core Indicators'!FC50&gt;=1,2,0))))))</f>
        <v>6</v>
      </c>
      <c r="Z53" s="224">
        <f t="shared" si="20"/>
        <v>6</v>
      </c>
      <c r="AA53" s="150">
        <f>'Crisis Indicator Data'!Y50</f>
        <v>0</v>
      </c>
      <c r="AB53" s="150">
        <f>'Crisis Indicator Data'!Z50</f>
        <v>0</v>
      </c>
      <c r="AC53" s="150">
        <f>'Crisis Indicator Data'!AA50</f>
        <v>0</v>
      </c>
      <c r="AD53" s="150">
        <f>'Crisis Indicator Data'!AB50</f>
        <v>0</v>
      </c>
      <c r="AE53" s="150">
        <f t="shared" si="21"/>
        <v>0</v>
      </c>
      <c r="AF53" s="150">
        <f>'Crisis Indicator Data'!AC50</f>
        <v>2</v>
      </c>
      <c r="AG53" s="150">
        <f>'Crisis Indicator Data'!AD50</f>
        <v>1</v>
      </c>
      <c r="AH53" s="150">
        <f t="shared" si="22"/>
        <v>6</v>
      </c>
      <c r="AI53" s="150">
        <f>'Crisis Indicator Data'!AE50</f>
        <v>1</v>
      </c>
      <c r="AJ53" s="150">
        <f>'Crisis Indicator Data'!AF50</f>
        <v>0</v>
      </c>
      <c r="AK53" s="150">
        <f>'Crisis Indicator Data'!AG50</f>
        <v>3</v>
      </c>
      <c r="AL53" s="150">
        <f t="shared" si="23"/>
        <v>6</v>
      </c>
      <c r="AM53" s="224">
        <f t="shared" si="24"/>
        <v>4</v>
      </c>
      <c r="AN53" s="224">
        <f t="shared" si="25"/>
        <v>5</v>
      </c>
    </row>
    <row r="54" spans="1:40" ht="13.5" customHeight="1">
      <c r="A54" s="144" t="str">
        <f>'Crisis Indicator Data'!A51</f>
        <v>International displacement to Kenya</v>
      </c>
      <c r="B54" s="145" t="str">
        <f>'Crisis Indicator Data'!B51</f>
        <v>International Displacement</v>
      </c>
      <c r="C54" s="145" t="str">
        <f>'Crisis Indicator Data'!C51</f>
        <v>KEN002</v>
      </c>
      <c r="D54" s="145" t="str">
        <f>'Crisis Indicator Data'!D51</f>
        <v>Kenya</v>
      </c>
      <c r="E54" s="146" t="str">
        <f>'Crisis Indicator Data'!E51</f>
        <v>KEN</v>
      </c>
      <c r="F54" s="224">
        <f>IF(LEN(E54)&gt;3,(IF(VLOOKUP($C54,'Regional Crises'!$B$1:$R$66,7,FALSE)="x","x",IF(VLOOKUP($C54,'Regional Crises'!$B$1:$R$66,7,FALSE)&gt;$F$3,10,IF(VLOOKUP($C54,'Regional Crises'!$B$1:$R$66,7,FALSE)&lt;F$4,0,($F$3-VLOOKUP($C54,'Regional Crises'!$B$1:$R$66,7,FALSE))/($F$3-$F$4)*10)))),IF(VLOOKUP($E54,'Country Indicator Data'!$B$4:$N$300,3,FALSE)="x","x",IF(VLOOKUP($E54,'Country Indicator Data'!$B$4:$N$300,3,FALSE)&gt;$F$3,10,IF(VLOOKUP($E54,'Country Indicator Data'!$B$4:$N$300,3,FALSE)&lt;$F$4,0,($F$3-VLOOKUP($E54,'Country Indicator Data'!$B$4:$N$300,3,FALSE))/($F$3-$F$4)*10))))</f>
        <v>1.6284537777777781</v>
      </c>
      <c r="G54" s="224">
        <f>IF(LEN(E54)&gt;3,(IF(VLOOKUP($C54,'Regional Crises'!$B$1:$R$66,9,FALSE)="x","x",IF(VLOOKUP($C54,'Regional Crises'!$B$1:$R$66,9,FALSE)&gt;G$3,10,IF(VLOOKUP($C54,'Regional Crises'!$B$1:$R$66,9,FALSE)&lt;G$4,0,(G$3-VLOOKUP($C54,'Regional Crises'!$B$1:$R$66,9,FALSE))/(G$3-G$4)*10)))),IF(VLOOKUP($E54,'Country Indicator Data'!$B$4:$N$300,5,FALSE)="x","x",IF(VLOOKUP($E54,'Country Indicator Data'!$B$4:$N$300,5,FALSE)&gt;G$3,10,IF(VLOOKUP($E54,'Country Indicator Data'!$B$4:$N$300,5,FALSE)&lt;G$4,0,(G$3-VLOOKUP($E54,'Country Indicator Data'!$B$4:$N$300,5,FALSE))/(G$3-G$4)*10))))</f>
        <v>4.25</v>
      </c>
      <c r="H54" s="224">
        <f t="shared" si="13"/>
        <v>2.9392268888888893</v>
      </c>
      <c r="I54" s="224">
        <f>IF(LEN(E54)&gt;3,(IF(VLOOKUP($C54,'Regional Crises'!$B$1:$R$66,6,FALSE)="x","x",IF(VLOOKUP($C54,'Regional Crises'!$B$1:$R$66,6,FALSE)&gt;I$3,10,IF(VLOOKUP($C54,'Regional Crises'!$B$1:$R$66,6,FALSE)&lt;I$4,0,10-(I$3-VLOOKUP($C54,'Regional Crises'!$B$1:$R$66,6,FALSE))/(I$3-I$4)*10)))),IF(VLOOKUP($E54,'Country Indicator Data'!$B$4:$N$300,2,FALSE)="x","x",IF(VLOOKUP($E54,'Country Indicator Data'!$B$4:$N$300,2,FALSE)&gt;I$3,10,IF(VLOOKUP($E54,'Country Indicator Data'!$B$4:$N$300,2,FALSE)&lt;I$4,0,10-(I$3-VLOOKUP($E54,'Country Indicator Data'!$B$4:$N$300,2,FALSE))/(I$3-I$4)*10))))</f>
        <v>8.5490000300000002</v>
      </c>
      <c r="J54" s="224">
        <f>IF(LEN(E54)&gt;3,(IF(VLOOKUP($C54,'Regional Crises'!$B$1:$R$66,8,FALSE)="x","x",IF(VLOOKUP($C54,'Regional Crises'!$B$1:$R$66,8,FALSE)&gt;J$3,10,IF(VLOOKUP($C54,'Regional Crises'!$B$1:$R$66,8,FALSE)&lt;J$4,0,10-(J$3-VLOOKUP($C54,'Regional Crises'!$B$1:$R$66,8,FALSE))/(J$3-J$4)*10)))),IF(VLOOKUP($E54,'Country Indicator Data'!$B$4:$N$300,4,FALSE)="x","x",IF(VLOOKUP($E54,'Country Indicator Data'!$B$4:$N$300,4,FALSE)&gt;J$3,10,IF(VLOOKUP($E54,'Country Indicator Data'!$B$4:$N$300,4,FALSE)&lt;J$4,0,10-(J$3-VLOOKUP($E54,'Country Indicator Data'!$B$4:$N$300,4,FALSE))/(J$3-J$4)*10))))</f>
        <v>6.833333333333333</v>
      </c>
      <c r="K54" s="224">
        <f t="shared" si="14"/>
        <v>7.6911666816666671</v>
      </c>
      <c r="L54" s="224">
        <f>IF(LEN(E54)&gt;3,(IF(VLOOKUP($C54,'Regional Crises'!$B$1:$R$66,10,FALSE)="x","x",IF(VLOOKUP($C54,'Regional Crises'!$B$1:$R$66,10,FALSE)&gt;L$3,10,IF(VLOOKUP($C54,'Regional Crises'!$B$1:$R$66,10,FALSE)&lt;L$4,0,10-(L$3-VLOOKUP($C54,'Regional Crises'!$B$1:$R$66,10,FALSE))/(L$3-L$4)*10)))),IF(VLOOKUP($E54,'Country Indicator Data'!$B$4:$N$300,6,FALSE)="x","x",IF(VLOOKUP($E54,'Country Indicator Data'!$B$4:$N$300,6,FALSE)&gt;L$3,10,IF(VLOOKUP($E54,'Country Indicator Data'!$B$4:$N$300,6,FALSE)&lt;L$4,0,10-(L$3-VLOOKUP($E54,'Country Indicator Data'!$B$4:$N$300,6,FALSE))/(L$3-L$4)*10))))</f>
        <v>7.0133333333333336</v>
      </c>
      <c r="M54" s="224">
        <f>IF(LEN(E54)&gt;3,(IF(VLOOKUP($C54,'Regional Crises'!$B$1:$R$66,11,FALSE)="x","x",IF(VLOOKUP($C54,'Regional Crises'!$B$1:$R$66,11,FALSE)&gt;M$3,10,IF(VLOOKUP($C54,'Regional Crises'!$B$1:$R$66,11,FALSE)&lt;M$4,0,10-(M$3-VLOOKUP($C54,'Regional Crises'!$B$1:$R$66,11,FALSE))/(M$3-M$4)*10)))),IF(VLOOKUP($E54,'Country Indicator Data'!$B$4:$N$300,7,FALSE)="x","x",IF(VLOOKUP($E54,'Country Indicator Data'!$B$4:$N$300,7,FALSE)&gt;M$3,10,IF(VLOOKUP($E54,'Country Indicator Data'!$B$4:$N$300,7,FALSE)&lt;M$4,0,10-(M$3-VLOOKUP($E54,'Country Indicator Data'!$B$4:$N$300,7,FALSE))/(M$3-M$4)*10))))</f>
        <v>3.375</v>
      </c>
      <c r="N54" s="224">
        <f t="shared" si="15"/>
        <v>5.1941666666666668</v>
      </c>
      <c r="O54" s="224">
        <f t="shared" si="16"/>
        <v>5.2748534124074071</v>
      </c>
      <c r="P54" s="224">
        <f>IF(LEN(E54)&gt;3,(IF(VLOOKUP($C54,'Regional Crises'!$B$1:$R$69,12,FALSE)="x","x",IF(VLOOKUP($C54,'Regional Crises'!$B$1:$R$69,12,FALSE)&gt;P$3,10,IF(VLOOKUP($C54,'Regional Crises'!$B$1:$R$69,12,FALSE)&lt;P$4,0,(P$3-VLOOKUP($C54,'Regional Crises'!$B$1:$R$69,12,FALSE))/(P$3-P$4)*10)))),IF(VLOOKUP($E54,'Country Indicator Data'!$B$4:$I$300,8,FALSE)="x","x",IF(VLOOKUP($E54,'Country Indicator Data'!$B$4:$I$300,8,FALSE)&gt;P$3,10,IF(VLOOKUP($E54,'Country Indicator Data'!$B$4:$I$300,8,FALSE)&lt;P$4,0,10-(P$3-VLOOKUP($E54,'Country Indicator Data'!$B$4:$I$300,8,FALSE))/(P$3-P$4)*10))))</f>
        <v>6.1174999999999997</v>
      </c>
      <c r="Q54" s="224" t="str">
        <f>IF(LEN(E54)&gt;3,((IF(VLOOKUP($C54,'Regional Crises'!$B$1:$R$66,13,FALSE)="x","x",IF(VLOOKUP($C54,'Regional Crises'!$B$1:$R$66,13,FALSE)&gt;Q$3,10,IF(VLOOKUP($C54,'Regional Crises'!$B$1:$R$66,13,FALSE)&lt;Q$4,0,10-(LOG(Q$3)-LOG(VLOOKUP($C54,'Regional Crises'!$B$1:$R$66,13,FALSE)))/(LOG(Q$3)-LOG(Q$4))*10))))),(IF(VLOOKUP($E54,'Country Indicator Data'!$B$4:$N$300,9,FALSE)="x","x",IF(VLOOKUP($E54,'Country Indicator Data'!$B$4:$N$300,9,FALSE)&gt;Q$3,10,IF(VLOOKUP($E54,'Country Indicator Data'!$B$4:$N$300,9,FALSE)&lt;Q$4,0,10-(LOG(Q$3)-LOG(VLOOKUP($E54,'Country Indicator Data'!$B$4:$N$300,9,FALSE)))/(LOG(Q$3)-LOG(Q$4))*10)))))</f>
        <v>x</v>
      </c>
      <c r="R54" s="224">
        <f t="shared" si="17"/>
        <v>6.1174999999999997</v>
      </c>
      <c r="S54" s="224">
        <f>IF(LEN(E54)&gt;3,((IF(VLOOKUP($C54,'Regional Crises'!$B$1:$R$66,17,FALSE)="x","x",IF(VLOOKUP($C54,'Regional Crises'!$B$1:$R$66,17,FALSE)&gt;S$3,0,IF(VLOOKUP($C54,'Regional Crises'!$B$1:$R$66,17,FALSE)&lt;S$4,10,(S$3-VLOOKUP($C54,'Regional Crises'!$B$1:$R$66,17,FALSE))/(S$3-S$4)*10))))),(IF(VLOOKUP($E54,'Country Indicator Data'!$B$4:$N$300,13,FALSE)="x","x",IF(VLOOKUP($E54,'Country Indicator Data'!$B$4:$N$300,13,FALSE)&gt;S$3,0,IF(VLOOKUP($E54,'Country Indicator Data'!$B$4:$N$300,13,FALSE)&lt;S$4,10,(S$3-VLOOKUP($E54,'Country Indicator Data'!$B$4:$N$300,13,FALSE))/(S$3-S$4)*10)))))</f>
        <v>7</v>
      </c>
      <c r="T54" s="224">
        <f>IF(LEN(E54)&gt;3,((IF(VLOOKUP($C54,'Regional Crises'!$B$1:$R$66,14,FALSE)="x","x",IF(VLOOKUP($C54,'Regional Crises'!$B$1:$R$66,14,FALSE)&gt;T$3,0,IF(VLOOKUP($C54,'Regional Crises'!$B$1:$R$66,14,FALSE)&lt;T$4,10,(T$3-VLOOKUP($C54,'Regional Crises'!$B$1:$R$66,14,FALSE))/(T$3-T$4)*10))))),(IF(VLOOKUP($E54,'Country Indicator Data'!$B$4:$N$300,10,FALSE)="x","x",IF(VLOOKUP($E54,'Country Indicator Data'!$B$4:$N$300,10,FALSE)&gt;T$3,0,IF(VLOOKUP($E54,'Country Indicator Data'!$B$4:$N$300,10,FALSE)&lt;T$4,10,(T$3-VLOOKUP($E54,'Country Indicator Data'!$B$4:$N$300,10,FALSE))/(T$3-T$4)*10)))))</f>
        <v>5.9290640000000003</v>
      </c>
      <c r="U54" s="224">
        <f>IF(LEN(E54)&gt;3,((IF(VLOOKUP($C54,'Regional Crises'!$B$1:$R$66,15,FALSE)="x","x",IF(VLOOKUP($C54,'Regional Crises'!$B$1:$R$66,15,FALSE)&gt;U$3,0,IF(VLOOKUP($C54,'Regional Crises'!$B$1:$R$66,15,FALSE)&lt;U$4,10,(U$3-VLOOKUP($C54,'Regional Crises'!$B$1:$R$66,15,FALSE))/(U$3-U$4)*10))))),(IF(VLOOKUP($E54,'Country Indicator Data'!$B$4:$N$300,11,FALSE)="x","x",IF(VLOOKUP($E54,'Country Indicator Data'!$B$4:$N$300,11,FALSE)&gt;U$3,0,IF(VLOOKUP($E54,'Country Indicator Data'!$B$4:$N$300,11,FALSE)&lt;U$4,10,(U$3-VLOOKUP($E54,'Country Indicator Data'!$B$4:$N$300,11,FALSE))/(U$3-U$4)*10)))))</f>
        <v>4.75</v>
      </c>
      <c r="V54" s="224">
        <f>IF(LEN(E54)&gt;3,((IF(VLOOKUP($C54,'Regional Crises'!$B$1:$R$66,16,FALSE)="x","x",IF(VLOOKUP($C54,'Regional Crises'!$B$1:$R$66,16,FALSE)&gt;V$3,0,IF(VLOOKUP($C54,'Regional Crises'!$B$1:$R$66,16,FALSE)&lt;V$4,10,(V$3-VLOOKUP($C54,'Regional Crises'!$B$1:$R$66,16,FALSE))/(V$3-V$4)*10))))),(IF(VLOOKUP($E54,'Country Indicator Data'!$B$4:$N$300,12,FALSE)="x","x",IF(VLOOKUP($E54,'Country Indicator Data'!$B$4:$N$300,12,FALSE)&gt;V$3,0,IF(VLOOKUP($E54,'Country Indicator Data'!$B$4:$N$300,12,FALSE)&lt;V$4,10,(V$3-VLOOKUP($E54,'Country Indicator Data'!$B$4:$N$300,12,FALSE))/(V$3-V$4)*10)))))</f>
        <v>5.0999999999999996</v>
      </c>
      <c r="W54" s="224">
        <f t="shared" si="18"/>
        <v>5.6947659999999996</v>
      </c>
      <c r="X54" s="224">
        <f t="shared" si="19"/>
        <v>5.6957064708024694</v>
      </c>
      <c r="Y54" s="150">
        <f>IF('Core Indicators'!FC51="x","x",IF('Core Indicators'!FC51&gt;=5,10,IF('Core Indicators'!FC51&gt;=4,8,IF('Core Indicators'!FC51&gt;=3,6,IF('Core Indicators'!FC51&gt;=2,4,IF('Core Indicators'!FC51&gt;=1,2,0))))))</f>
        <v>2</v>
      </c>
      <c r="Z54" s="224">
        <f t="shared" si="20"/>
        <v>2</v>
      </c>
      <c r="AA54" s="150">
        <f>'Crisis Indicator Data'!Y51</f>
        <v>0</v>
      </c>
      <c r="AB54" s="150">
        <f>'Crisis Indicator Data'!Z51</f>
        <v>0</v>
      </c>
      <c r="AC54" s="150">
        <f>'Crisis Indicator Data'!AA51</f>
        <v>0</v>
      </c>
      <c r="AD54" s="150">
        <f>'Crisis Indicator Data'!AB51</f>
        <v>0</v>
      </c>
      <c r="AE54" s="150">
        <f t="shared" si="21"/>
        <v>0</v>
      </c>
      <c r="AF54" s="150">
        <f>'Crisis Indicator Data'!AC51</f>
        <v>2</v>
      </c>
      <c r="AG54" s="150">
        <f>'Crisis Indicator Data'!AD51</f>
        <v>1</v>
      </c>
      <c r="AH54" s="150">
        <f t="shared" si="22"/>
        <v>6</v>
      </c>
      <c r="AI54" s="150">
        <f>'Crisis Indicator Data'!AE51</f>
        <v>0</v>
      </c>
      <c r="AJ54" s="150">
        <f>'Crisis Indicator Data'!AF51</f>
        <v>0</v>
      </c>
      <c r="AK54" s="150">
        <f>'Crisis Indicator Data'!AG51</f>
        <v>3</v>
      </c>
      <c r="AL54" s="150">
        <f t="shared" si="23"/>
        <v>6</v>
      </c>
      <c r="AM54" s="224">
        <f t="shared" si="24"/>
        <v>4</v>
      </c>
      <c r="AN54" s="224">
        <f t="shared" si="25"/>
        <v>3</v>
      </c>
    </row>
    <row r="55" spans="1:40" ht="13.5" customHeight="1">
      <c r="A55" s="144" t="str">
        <f>'Crisis Indicator Data'!A52</f>
        <v>Drought in ASAL areas of Kenya</v>
      </c>
      <c r="B55" s="145" t="str">
        <f>'Crisis Indicator Data'!B52</f>
        <v>Drought/drier conditions</v>
      </c>
      <c r="C55" s="145" t="str">
        <f>'Crisis Indicator Data'!C52</f>
        <v>KEN003</v>
      </c>
      <c r="D55" s="145" t="str">
        <f>'Crisis Indicator Data'!D52</f>
        <v>Kenya</v>
      </c>
      <c r="E55" s="146" t="str">
        <f>'Crisis Indicator Data'!E52</f>
        <v>KEN</v>
      </c>
      <c r="F55" s="224">
        <f>IF(LEN(E55)&gt;3,(IF(VLOOKUP($C55,'Regional Crises'!$B$1:$R$66,7,FALSE)="x","x",IF(VLOOKUP($C55,'Regional Crises'!$B$1:$R$66,7,FALSE)&gt;$F$3,10,IF(VLOOKUP($C55,'Regional Crises'!$B$1:$R$66,7,FALSE)&lt;F$4,0,($F$3-VLOOKUP($C55,'Regional Crises'!$B$1:$R$66,7,FALSE))/($F$3-$F$4)*10)))),IF(VLOOKUP($E55,'Country Indicator Data'!$B$4:$N$300,3,FALSE)="x","x",IF(VLOOKUP($E55,'Country Indicator Data'!$B$4:$N$300,3,FALSE)&gt;$F$3,10,IF(VLOOKUP($E55,'Country Indicator Data'!$B$4:$N$300,3,FALSE)&lt;$F$4,0,($F$3-VLOOKUP($E55,'Country Indicator Data'!$B$4:$N$300,3,FALSE))/($F$3-$F$4)*10))))</f>
        <v>1.6284537777777781</v>
      </c>
      <c r="G55" s="224">
        <f>IF(LEN(E55)&gt;3,(IF(VLOOKUP($C55,'Regional Crises'!$B$1:$R$66,9,FALSE)="x","x",IF(VLOOKUP($C55,'Regional Crises'!$B$1:$R$66,9,FALSE)&gt;G$3,10,IF(VLOOKUP($C55,'Regional Crises'!$B$1:$R$66,9,FALSE)&lt;G$4,0,(G$3-VLOOKUP($C55,'Regional Crises'!$B$1:$R$66,9,FALSE))/(G$3-G$4)*10)))),IF(VLOOKUP($E55,'Country Indicator Data'!$B$4:$N$300,5,FALSE)="x","x",IF(VLOOKUP($E55,'Country Indicator Data'!$B$4:$N$300,5,FALSE)&gt;G$3,10,IF(VLOOKUP($E55,'Country Indicator Data'!$B$4:$N$300,5,FALSE)&lt;G$4,0,(G$3-VLOOKUP($E55,'Country Indicator Data'!$B$4:$N$300,5,FALSE))/(G$3-G$4)*10))))</f>
        <v>4.25</v>
      </c>
      <c r="H55" s="224">
        <f t="shared" si="13"/>
        <v>2.9392268888888893</v>
      </c>
      <c r="I55" s="224">
        <f>IF(LEN(E55)&gt;3,(IF(VLOOKUP($C55,'Regional Crises'!$B$1:$R$66,6,FALSE)="x","x",IF(VLOOKUP($C55,'Regional Crises'!$B$1:$R$66,6,FALSE)&gt;I$3,10,IF(VLOOKUP($C55,'Regional Crises'!$B$1:$R$66,6,FALSE)&lt;I$4,0,10-(I$3-VLOOKUP($C55,'Regional Crises'!$B$1:$R$66,6,FALSE))/(I$3-I$4)*10)))),IF(VLOOKUP($E55,'Country Indicator Data'!$B$4:$N$300,2,FALSE)="x","x",IF(VLOOKUP($E55,'Country Indicator Data'!$B$4:$N$300,2,FALSE)&gt;I$3,10,IF(VLOOKUP($E55,'Country Indicator Data'!$B$4:$N$300,2,FALSE)&lt;I$4,0,10-(I$3-VLOOKUP($E55,'Country Indicator Data'!$B$4:$N$300,2,FALSE))/(I$3-I$4)*10))))</f>
        <v>8.5490000300000002</v>
      </c>
      <c r="J55" s="224">
        <f>IF(LEN(E55)&gt;3,(IF(VLOOKUP($C55,'Regional Crises'!$B$1:$R$66,8,FALSE)="x","x",IF(VLOOKUP($C55,'Regional Crises'!$B$1:$R$66,8,FALSE)&gt;J$3,10,IF(VLOOKUP($C55,'Regional Crises'!$B$1:$R$66,8,FALSE)&lt;J$4,0,10-(J$3-VLOOKUP($C55,'Regional Crises'!$B$1:$R$66,8,FALSE))/(J$3-J$4)*10)))),IF(VLOOKUP($E55,'Country Indicator Data'!$B$4:$N$300,4,FALSE)="x","x",IF(VLOOKUP($E55,'Country Indicator Data'!$B$4:$N$300,4,FALSE)&gt;J$3,10,IF(VLOOKUP($E55,'Country Indicator Data'!$B$4:$N$300,4,FALSE)&lt;J$4,0,10-(J$3-VLOOKUP($E55,'Country Indicator Data'!$B$4:$N$300,4,FALSE))/(J$3-J$4)*10))))</f>
        <v>6.833333333333333</v>
      </c>
      <c r="K55" s="224">
        <f t="shared" si="14"/>
        <v>7.6911666816666671</v>
      </c>
      <c r="L55" s="224">
        <f>IF(LEN(E55)&gt;3,(IF(VLOOKUP($C55,'Regional Crises'!$B$1:$R$66,10,FALSE)="x","x",IF(VLOOKUP($C55,'Regional Crises'!$B$1:$R$66,10,FALSE)&gt;L$3,10,IF(VLOOKUP($C55,'Regional Crises'!$B$1:$R$66,10,FALSE)&lt;L$4,0,10-(L$3-VLOOKUP($C55,'Regional Crises'!$B$1:$R$66,10,FALSE))/(L$3-L$4)*10)))),IF(VLOOKUP($E55,'Country Indicator Data'!$B$4:$N$300,6,FALSE)="x","x",IF(VLOOKUP($E55,'Country Indicator Data'!$B$4:$N$300,6,FALSE)&gt;L$3,10,IF(VLOOKUP($E55,'Country Indicator Data'!$B$4:$N$300,6,FALSE)&lt;L$4,0,10-(L$3-VLOOKUP($E55,'Country Indicator Data'!$B$4:$N$300,6,FALSE))/(L$3-L$4)*10))))</f>
        <v>7.0133333333333336</v>
      </c>
      <c r="M55" s="224">
        <f>IF(LEN(E55)&gt;3,(IF(VLOOKUP($C55,'Regional Crises'!$B$1:$R$66,11,FALSE)="x","x",IF(VLOOKUP($C55,'Regional Crises'!$B$1:$R$66,11,FALSE)&gt;M$3,10,IF(VLOOKUP($C55,'Regional Crises'!$B$1:$R$66,11,FALSE)&lt;M$4,0,10-(M$3-VLOOKUP($C55,'Regional Crises'!$B$1:$R$66,11,FALSE))/(M$3-M$4)*10)))),IF(VLOOKUP($E55,'Country Indicator Data'!$B$4:$N$300,7,FALSE)="x","x",IF(VLOOKUP($E55,'Country Indicator Data'!$B$4:$N$300,7,FALSE)&gt;M$3,10,IF(VLOOKUP($E55,'Country Indicator Data'!$B$4:$N$300,7,FALSE)&lt;M$4,0,10-(M$3-VLOOKUP($E55,'Country Indicator Data'!$B$4:$N$300,7,FALSE))/(M$3-M$4)*10))))</f>
        <v>3.375</v>
      </c>
      <c r="N55" s="224">
        <f t="shared" si="15"/>
        <v>5.1941666666666668</v>
      </c>
      <c r="O55" s="224">
        <f t="shared" si="16"/>
        <v>5.2748534124074071</v>
      </c>
      <c r="P55" s="224">
        <f>IF(LEN(E55)&gt;3,(IF(VLOOKUP($C55,'Regional Crises'!$B$1:$R$69,12,FALSE)="x","x",IF(VLOOKUP($C55,'Regional Crises'!$B$1:$R$69,12,FALSE)&gt;P$3,10,IF(VLOOKUP($C55,'Regional Crises'!$B$1:$R$69,12,FALSE)&lt;P$4,0,(P$3-VLOOKUP($C55,'Regional Crises'!$B$1:$R$69,12,FALSE))/(P$3-P$4)*10)))),IF(VLOOKUP($E55,'Country Indicator Data'!$B$4:$I$300,8,FALSE)="x","x",IF(VLOOKUP($E55,'Country Indicator Data'!$B$4:$I$300,8,FALSE)&gt;P$3,10,IF(VLOOKUP($E55,'Country Indicator Data'!$B$4:$I$300,8,FALSE)&lt;P$4,0,10-(P$3-VLOOKUP($E55,'Country Indicator Data'!$B$4:$I$300,8,FALSE))/(P$3-P$4)*10))))</f>
        <v>6.1174999999999997</v>
      </c>
      <c r="Q55" s="224" t="str">
        <f>IF(LEN(E55)&gt;3,((IF(VLOOKUP($C55,'Regional Crises'!$B$1:$R$66,13,FALSE)="x","x",IF(VLOOKUP($C55,'Regional Crises'!$B$1:$R$66,13,FALSE)&gt;Q$3,10,IF(VLOOKUP($C55,'Regional Crises'!$B$1:$R$66,13,FALSE)&lt;Q$4,0,10-(LOG(Q$3)-LOG(VLOOKUP($C55,'Regional Crises'!$B$1:$R$66,13,FALSE)))/(LOG(Q$3)-LOG(Q$4))*10))))),(IF(VLOOKUP($E55,'Country Indicator Data'!$B$4:$N$300,9,FALSE)="x","x",IF(VLOOKUP($E55,'Country Indicator Data'!$B$4:$N$300,9,FALSE)&gt;Q$3,10,IF(VLOOKUP($E55,'Country Indicator Data'!$B$4:$N$300,9,FALSE)&lt;Q$4,0,10-(LOG(Q$3)-LOG(VLOOKUP($E55,'Country Indicator Data'!$B$4:$N$300,9,FALSE)))/(LOG(Q$3)-LOG(Q$4))*10)))))</f>
        <v>x</v>
      </c>
      <c r="R55" s="224">
        <f t="shared" si="17"/>
        <v>6.1174999999999997</v>
      </c>
      <c r="S55" s="224">
        <f>IF(LEN(E55)&gt;3,((IF(VLOOKUP($C55,'Regional Crises'!$B$1:$R$66,17,FALSE)="x","x",IF(VLOOKUP($C55,'Regional Crises'!$B$1:$R$66,17,FALSE)&gt;S$3,0,IF(VLOOKUP($C55,'Regional Crises'!$B$1:$R$66,17,FALSE)&lt;S$4,10,(S$3-VLOOKUP($C55,'Regional Crises'!$B$1:$R$66,17,FALSE))/(S$3-S$4)*10))))),(IF(VLOOKUP($E55,'Country Indicator Data'!$B$4:$N$300,13,FALSE)="x","x",IF(VLOOKUP($E55,'Country Indicator Data'!$B$4:$N$300,13,FALSE)&gt;S$3,0,IF(VLOOKUP($E55,'Country Indicator Data'!$B$4:$N$300,13,FALSE)&lt;S$4,10,(S$3-VLOOKUP($E55,'Country Indicator Data'!$B$4:$N$300,13,FALSE))/(S$3-S$4)*10)))))</f>
        <v>7</v>
      </c>
      <c r="T55" s="224">
        <f>IF(LEN(E55)&gt;3,((IF(VLOOKUP($C55,'Regional Crises'!$B$1:$R$66,14,FALSE)="x","x",IF(VLOOKUP($C55,'Regional Crises'!$B$1:$R$66,14,FALSE)&gt;T$3,0,IF(VLOOKUP($C55,'Regional Crises'!$B$1:$R$66,14,FALSE)&lt;T$4,10,(T$3-VLOOKUP($C55,'Regional Crises'!$B$1:$R$66,14,FALSE))/(T$3-T$4)*10))))),(IF(VLOOKUP($E55,'Country Indicator Data'!$B$4:$N$300,10,FALSE)="x","x",IF(VLOOKUP($E55,'Country Indicator Data'!$B$4:$N$300,10,FALSE)&gt;T$3,0,IF(VLOOKUP($E55,'Country Indicator Data'!$B$4:$N$300,10,FALSE)&lt;T$4,10,(T$3-VLOOKUP($E55,'Country Indicator Data'!$B$4:$N$300,10,FALSE))/(T$3-T$4)*10)))))</f>
        <v>5.9290640000000003</v>
      </c>
      <c r="U55" s="224">
        <f>IF(LEN(E55)&gt;3,((IF(VLOOKUP($C55,'Regional Crises'!$B$1:$R$66,15,FALSE)="x","x",IF(VLOOKUP($C55,'Regional Crises'!$B$1:$R$66,15,FALSE)&gt;U$3,0,IF(VLOOKUP($C55,'Regional Crises'!$B$1:$R$66,15,FALSE)&lt;U$4,10,(U$3-VLOOKUP($C55,'Regional Crises'!$B$1:$R$66,15,FALSE))/(U$3-U$4)*10))))),(IF(VLOOKUP($E55,'Country Indicator Data'!$B$4:$N$300,11,FALSE)="x","x",IF(VLOOKUP($E55,'Country Indicator Data'!$B$4:$N$300,11,FALSE)&gt;U$3,0,IF(VLOOKUP($E55,'Country Indicator Data'!$B$4:$N$300,11,FALSE)&lt;U$4,10,(U$3-VLOOKUP($E55,'Country Indicator Data'!$B$4:$N$300,11,FALSE))/(U$3-U$4)*10)))))</f>
        <v>4.75</v>
      </c>
      <c r="V55" s="224">
        <f>IF(LEN(E55)&gt;3,((IF(VLOOKUP($C55,'Regional Crises'!$B$1:$R$66,16,FALSE)="x","x",IF(VLOOKUP($C55,'Regional Crises'!$B$1:$R$66,16,FALSE)&gt;V$3,0,IF(VLOOKUP($C55,'Regional Crises'!$B$1:$R$66,16,FALSE)&lt;V$4,10,(V$3-VLOOKUP($C55,'Regional Crises'!$B$1:$R$66,16,FALSE))/(V$3-V$4)*10))))),(IF(VLOOKUP($E55,'Country Indicator Data'!$B$4:$N$300,12,FALSE)="x","x",IF(VLOOKUP($E55,'Country Indicator Data'!$B$4:$N$300,12,FALSE)&gt;V$3,0,IF(VLOOKUP($E55,'Country Indicator Data'!$B$4:$N$300,12,FALSE)&lt;V$4,10,(V$3-VLOOKUP($E55,'Country Indicator Data'!$B$4:$N$300,12,FALSE))/(V$3-V$4)*10)))))</f>
        <v>5.0999999999999996</v>
      </c>
      <c r="W55" s="224">
        <f t="shared" si="18"/>
        <v>5.6947659999999996</v>
      </c>
      <c r="X55" s="224">
        <f t="shared" si="19"/>
        <v>5.6957064708024694</v>
      </c>
      <c r="Y55" s="150">
        <f>IF('Core Indicators'!FC52="x","x",IF('Core Indicators'!FC52&gt;=5,10,IF('Core Indicators'!FC52&gt;=4,8,IF('Core Indicators'!FC52&gt;=3,6,IF('Core Indicators'!FC52&gt;=2,4,IF('Core Indicators'!FC52&gt;=1,2,0))))))</f>
        <v>6</v>
      </c>
      <c r="Z55" s="224">
        <f t="shared" si="20"/>
        <v>6</v>
      </c>
      <c r="AA55" s="150">
        <f>'Crisis Indicator Data'!Y52</f>
        <v>0</v>
      </c>
      <c r="AB55" s="150">
        <f>'Crisis Indicator Data'!Z52</f>
        <v>0</v>
      </c>
      <c r="AC55" s="150">
        <f>'Crisis Indicator Data'!AA52</f>
        <v>1</v>
      </c>
      <c r="AD55" s="150">
        <f>'Crisis Indicator Data'!AB52</f>
        <v>0</v>
      </c>
      <c r="AE55" s="150">
        <f t="shared" si="21"/>
        <v>2</v>
      </c>
      <c r="AF55" s="150">
        <f>'Crisis Indicator Data'!AC52</f>
        <v>0</v>
      </c>
      <c r="AG55" s="150">
        <f>'Crisis Indicator Data'!AD52</f>
        <v>0</v>
      </c>
      <c r="AH55" s="150">
        <f t="shared" si="22"/>
        <v>0</v>
      </c>
      <c r="AI55" s="150">
        <f>'Crisis Indicator Data'!AE52</f>
        <v>1</v>
      </c>
      <c r="AJ55" s="150">
        <f>'Crisis Indicator Data'!AF52</f>
        <v>0</v>
      </c>
      <c r="AK55" s="150">
        <f>'Crisis Indicator Data'!AG52</f>
        <v>3</v>
      </c>
      <c r="AL55" s="150">
        <f t="shared" si="23"/>
        <v>6</v>
      </c>
      <c r="AM55" s="224">
        <f t="shared" si="24"/>
        <v>3</v>
      </c>
      <c r="AN55" s="224">
        <f t="shared" si="25"/>
        <v>4.5</v>
      </c>
    </row>
    <row r="56" spans="1:40" ht="13.5" customHeight="1">
      <c r="A56" s="144" t="str">
        <f>'Crisis Indicator Data'!A53</f>
        <v>International displacement from Syria to Lebanon</v>
      </c>
      <c r="B56" s="145" t="str">
        <f>'Crisis Indicator Data'!B53</f>
        <v>International Displacement</v>
      </c>
      <c r="C56" s="145" t="str">
        <f>'Crisis Indicator Data'!C53</f>
        <v>LBN002</v>
      </c>
      <c r="D56" s="145" t="str">
        <f>'Crisis Indicator Data'!D53</f>
        <v>Lebanon</v>
      </c>
      <c r="E56" s="146" t="str">
        <f>'Crisis Indicator Data'!E53</f>
        <v>LBN</v>
      </c>
      <c r="F56" s="224">
        <f>IF(LEN(E56)&gt;3,(IF(VLOOKUP($C56,'Regional Crises'!$B$1:$R$66,7,FALSE)="x","x",IF(VLOOKUP($C56,'Regional Crises'!$B$1:$R$66,7,FALSE)&gt;$F$3,10,IF(VLOOKUP($C56,'Regional Crises'!$B$1:$R$66,7,FALSE)&lt;F$4,0,($F$3-VLOOKUP($C56,'Regional Crises'!$B$1:$R$66,7,FALSE))/($F$3-$F$4)*10)))),IF(VLOOKUP($E56,'Country Indicator Data'!$B$4:$N$300,3,FALSE)="x","x",IF(VLOOKUP($E56,'Country Indicator Data'!$B$4:$N$300,3,FALSE)&gt;$F$3,10,IF(VLOOKUP($E56,'Country Indicator Data'!$B$4:$N$300,3,FALSE)&lt;$F$4,0,($F$3-VLOOKUP($E56,'Country Indicator Data'!$B$4:$N$300,3,FALSE))/($F$3-$F$4)*10))))</f>
        <v>2.8067734888888891</v>
      </c>
      <c r="G56" s="224">
        <f>IF(LEN(E56)&gt;3,(IF(VLOOKUP($C56,'Regional Crises'!$B$1:$R$66,9,FALSE)="x","x",IF(VLOOKUP($C56,'Regional Crises'!$B$1:$R$66,9,FALSE)&gt;G$3,10,IF(VLOOKUP($C56,'Regional Crises'!$B$1:$R$66,9,FALSE)&lt;G$4,0,(G$3-VLOOKUP($C56,'Regional Crises'!$B$1:$R$66,9,FALSE))/(G$3-G$4)*10)))),IF(VLOOKUP($E56,'Country Indicator Data'!$B$4:$N$300,5,FALSE)="x","x",IF(VLOOKUP($E56,'Country Indicator Data'!$B$4:$N$300,5,FALSE)&gt;G$3,10,IF(VLOOKUP($E56,'Country Indicator Data'!$B$4:$N$300,5,FALSE)&lt;G$4,0,(G$3-VLOOKUP($E56,'Country Indicator Data'!$B$4:$N$300,5,FALSE))/(G$3-G$4)*10))))</f>
        <v>5.05</v>
      </c>
      <c r="H56" s="224">
        <f t="shared" si="13"/>
        <v>3.9283867444444445</v>
      </c>
      <c r="I56" s="224">
        <f>IF(LEN(E56)&gt;3,(IF(VLOOKUP($C56,'Regional Crises'!$B$1:$R$66,6,FALSE)="x","x",IF(VLOOKUP($C56,'Regional Crises'!$B$1:$R$66,6,FALSE)&gt;I$3,10,IF(VLOOKUP($C56,'Regional Crises'!$B$1:$R$66,6,FALSE)&lt;I$4,0,10-(I$3-VLOOKUP($C56,'Regional Crises'!$B$1:$R$66,6,FALSE))/(I$3-I$4)*10)))),IF(VLOOKUP($E56,'Country Indicator Data'!$B$4:$N$300,2,FALSE)="x","x",IF(VLOOKUP($E56,'Country Indicator Data'!$B$4:$N$300,2,FALSE)&gt;I$3,10,IF(VLOOKUP($E56,'Country Indicator Data'!$B$4:$N$300,2,FALSE)&lt;I$4,0,10-(I$3-VLOOKUP($E56,'Country Indicator Data'!$B$4:$N$300,2,FALSE))/(I$3-I$4)*10))))</f>
        <v>8.1310000500000008</v>
      </c>
      <c r="J56" s="224">
        <f>IF(LEN(E56)&gt;3,(IF(VLOOKUP($C56,'Regional Crises'!$B$1:$R$66,8,FALSE)="x","x",IF(VLOOKUP($C56,'Regional Crises'!$B$1:$R$66,8,FALSE)&gt;J$3,10,IF(VLOOKUP($C56,'Regional Crises'!$B$1:$R$66,8,FALSE)&lt;J$4,0,10-(J$3-VLOOKUP($C56,'Regional Crises'!$B$1:$R$66,8,FALSE))/(J$3-J$4)*10)))),IF(VLOOKUP($E56,'Country Indicator Data'!$B$4:$N$300,4,FALSE)="x","x",IF(VLOOKUP($E56,'Country Indicator Data'!$B$4:$N$300,4,FALSE)&gt;J$3,10,IF(VLOOKUP($E56,'Country Indicator Data'!$B$4:$N$300,4,FALSE)&lt;J$4,0,10-(J$3-VLOOKUP($E56,'Country Indicator Data'!$B$4:$N$300,4,FALSE))/(J$3-J$4)*10))))</f>
        <v>2.166666666666667</v>
      </c>
      <c r="K56" s="224">
        <f t="shared" si="14"/>
        <v>5.1488333583333343</v>
      </c>
      <c r="L56" s="224">
        <f>IF(LEN(E56)&gt;3,(IF(VLOOKUP($C56,'Regional Crises'!$B$1:$R$66,10,FALSE)="x","x",IF(VLOOKUP($C56,'Regional Crises'!$B$1:$R$66,10,FALSE)&gt;L$3,10,IF(VLOOKUP($C56,'Regional Crises'!$B$1:$R$66,10,FALSE)&lt;L$4,0,10-(L$3-VLOOKUP($C56,'Regional Crises'!$B$1:$R$66,10,FALSE))/(L$3-L$4)*10)))),IF(VLOOKUP($E56,'Country Indicator Data'!$B$4:$N$300,6,FALSE)="x","x",IF(VLOOKUP($E56,'Country Indicator Data'!$B$4:$N$300,6,FALSE)&gt;L$3,10,IF(VLOOKUP($E56,'Country Indicator Data'!$B$4:$N$300,6,FALSE)&lt;L$4,0,10-(L$3-VLOOKUP($E56,'Country Indicator Data'!$B$4:$N$300,6,FALSE))/(L$3-L$4)*10))))</f>
        <v>4.8</v>
      </c>
      <c r="M56" s="224">
        <f>IF(LEN(E56)&gt;3,(IF(VLOOKUP($C56,'Regional Crises'!$B$1:$R$66,11,FALSE)="x","x",IF(VLOOKUP($C56,'Regional Crises'!$B$1:$R$66,11,FALSE)&gt;M$3,10,IF(VLOOKUP($C56,'Regional Crises'!$B$1:$R$66,11,FALSE)&lt;M$4,0,10-(M$3-VLOOKUP($C56,'Regional Crises'!$B$1:$R$66,11,FALSE))/(M$3-M$4)*10)))),IF(VLOOKUP($E56,'Country Indicator Data'!$B$4:$N$300,7,FALSE)="x","x",IF(VLOOKUP($E56,'Country Indicator Data'!$B$4:$N$300,7,FALSE)&gt;M$3,10,IF(VLOOKUP($E56,'Country Indicator Data'!$B$4:$N$300,7,FALSE)&lt;M$4,0,10-(M$3-VLOOKUP($E56,'Country Indicator Data'!$B$4:$N$300,7,FALSE))/(M$3-M$4)*10))))</f>
        <v>2.625</v>
      </c>
      <c r="N56" s="224">
        <f t="shared" si="15"/>
        <v>3.7124999999999999</v>
      </c>
      <c r="O56" s="224">
        <f t="shared" si="16"/>
        <v>4.26324003425926</v>
      </c>
      <c r="P56" s="224">
        <f>IF(LEN(E56)&gt;3,(IF(VLOOKUP($C56,'Regional Crises'!$B$1:$R$69,12,FALSE)="x","x",IF(VLOOKUP($C56,'Regional Crises'!$B$1:$R$69,12,FALSE)&gt;P$3,10,IF(VLOOKUP($C56,'Regional Crises'!$B$1:$R$69,12,FALSE)&lt;P$4,0,(P$3-VLOOKUP($C56,'Regional Crises'!$B$1:$R$69,12,FALSE))/(P$3-P$4)*10)))),IF(VLOOKUP($E56,'Country Indicator Data'!$B$4:$I$300,8,FALSE)="x","x",IF(VLOOKUP($E56,'Country Indicator Data'!$B$4:$I$300,8,FALSE)&gt;P$3,10,IF(VLOOKUP($E56,'Country Indicator Data'!$B$4:$I$300,8,FALSE)&lt;P$4,0,10-(P$3-VLOOKUP($E56,'Country Indicator Data'!$B$4:$I$300,8,FALSE))/(P$3-P$4)*10))))</f>
        <v>6.0875000000000004</v>
      </c>
      <c r="Q56" s="224">
        <f>IF(LEN(E56)&gt;3,((IF(VLOOKUP($C56,'Regional Crises'!$B$1:$R$66,13,FALSE)="x","x",IF(VLOOKUP($C56,'Regional Crises'!$B$1:$R$66,13,FALSE)&gt;Q$3,10,IF(VLOOKUP($C56,'Regional Crises'!$B$1:$R$66,13,FALSE)&lt;Q$4,0,10-(LOG(Q$3)-LOG(VLOOKUP($C56,'Regional Crises'!$B$1:$R$66,13,FALSE)))/(LOG(Q$3)-LOG(Q$4))*10))))),(IF(VLOOKUP($E56,'Country Indicator Data'!$B$4:$N$300,9,FALSE)="x","x",IF(VLOOKUP($E56,'Country Indicator Data'!$B$4:$N$300,9,FALSE)&gt;Q$3,10,IF(VLOOKUP($E56,'Country Indicator Data'!$B$4:$N$300,9,FALSE)&lt;Q$4,0,10-(LOG(Q$3)-LOG(VLOOKUP($E56,'Country Indicator Data'!$B$4:$N$300,9,FALSE)))/(LOG(Q$3)-LOG(Q$4))*10)))))</f>
        <v>9.9798543074701502</v>
      </c>
      <c r="R56" s="224">
        <f t="shared" si="17"/>
        <v>8.0336771537350753</v>
      </c>
      <c r="S56" s="224">
        <f>IF(LEN(E56)&gt;3,((IF(VLOOKUP($C56,'Regional Crises'!$B$1:$R$66,17,FALSE)="x","x",IF(VLOOKUP($C56,'Regional Crises'!$B$1:$R$66,17,FALSE)&gt;S$3,0,IF(VLOOKUP($C56,'Regional Crises'!$B$1:$R$66,17,FALSE)&lt;S$4,10,(S$3-VLOOKUP($C56,'Regional Crises'!$B$1:$R$66,17,FALSE))/(S$3-S$4)*10))))),(IF(VLOOKUP($E56,'Country Indicator Data'!$B$4:$N$300,13,FALSE)="x","x",IF(VLOOKUP($E56,'Country Indicator Data'!$B$4:$N$300,13,FALSE)&gt;S$3,0,IF(VLOOKUP($E56,'Country Indicator Data'!$B$4:$N$300,13,FALSE)&lt;S$4,10,(S$3-VLOOKUP($E56,'Country Indicator Data'!$B$4:$N$300,13,FALSE))/(S$3-S$4)*10)))))</f>
        <v>7.7</v>
      </c>
      <c r="T56" s="224">
        <f>IF(LEN(E56)&gt;3,((IF(VLOOKUP($C56,'Regional Crises'!$B$1:$R$66,14,FALSE)="x","x",IF(VLOOKUP($C56,'Regional Crises'!$B$1:$R$66,14,FALSE)&gt;T$3,0,IF(VLOOKUP($C56,'Regional Crises'!$B$1:$R$66,14,FALSE)&lt;T$4,10,(T$3-VLOOKUP($C56,'Regional Crises'!$B$1:$R$66,14,FALSE))/(T$3-T$4)*10))))),(IF(VLOOKUP($E56,'Country Indicator Data'!$B$4:$N$300,10,FALSE)="x","x",IF(VLOOKUP($E56,'Country Indicator Data'!$B$4:$N$300,10,FALSE)&gt;T$3,0,IF(VLOOKUP($E56,'Country Indicator Data'!$B$4:$N$300,10,FALSE)&lt;T$4,10,(T$3-VLOOKUP($E56,'Country Indicator Data'!$B$4:$N$300,10,FALSE))/(T$3-T$4)*10)))))</f>
        <v>7.1707049999999999</v>
      </c>
      <c r="U56" s="224">
        <f>IF(LEN(E56)&gt;3,((IF(VLOOKUP($C56,'Regional Crises'!$B$1:$R$66,15,FALSE)="x","x",IF(VLOOKUP($C56,'Regional Crises'!$B$1:$R$66,15,FALSE)&gt;U$3,0,IF(VLOOKUP($C56,'Regional Crises'!$B$1:$R$66,15,FALSE)&lt;U$4,10,(U$3-VLOOKUP($C56,'Regional Crises'!$B$1:$R$66,15,FALSE))/(U$3-U$4)*10))))),(IF(VLOOKUP($E56,'Country Indicator Data'!$B$4:$N$300,11,FALSE)="x","x",IF(VLOOKUP($E56,'Country Indicator Data'!$B$4:$N$300,11,FALSE)&gt;U$3,0,IF(VLOOKUP($E56,'Country Indicator Data'!$B$4:$N$300,11,FALSE)&lt;U$4,10,(U$3-VLOOKUP($E56,'Country Indicator Data'!$B$4:$N$300,11,FALSE))/(U$3-U$4)*10)))))</f>
        <v>5.75</v>
      </c>
      <c r="V56" s="224">
        <f>IF(LEN(E56)&gt;3,((IF(VLOOKUP($C56,'Regional Crises'!$B$1:$R$66,16,FALSE)="x","x",IF(VLOOKUP($C56,'Regional Crises'!$B$1:$R$66,16,FALSE)&gt;V$3,0,IF(VLOOKUP($C56,'Regional Crises'!$B$1:$R$66,16,FALSE)&lt;V$4,10,(V$3-VLOOKUP($C56,'Regional Crises'!$B$1:$R$66,16,FALSE))/(V$3-V$4)*10))))),(IF(VLOOKUP($E56,'Country Indicator Data'!$B$4:$N$300,12,FALSE)="x","x",IF(VLOOKUP($E56,'Country Indicator Data'!$B$4:$N$300,12,FALSE)&gt;V$3,0,IF(VLOOKUP($E56,'Country Indicator Data'!$B$4:$N$300,12,FALSE)&lt;V$4,10,(V$3-VLOOKUP($E56,'Country Indicator Data'!$B$4:$N$300,12,FALSE))/(V$3-V$4)*10)))))</f>
        <v>5.8999999999999995</v>
      </c>
      <c r="W56" s="224">
        <f t="shared" si="18"/>
        <v>6.6301762499999999</v>
      </c>
      <c r="X56" s="224">
        <f t="shared" si="19"/>
        <v>6.3090311459981123</v>
      </c>
      <c r="Y56" s="150">
        <f>IF('Core Indicators'!FC53="x","x",IF('Core Indicators'!FC53&gt;=5,10,IF('Core Indicators'!FC53&gt;=4,8,IF('Core Indicators'!FC53&gt;=3,6,IF('Core Indicators'!FC53&gt;=2,4,IF('Core Indicators'!FC53&gt;=1,2,0))))))</f>
        <v>4</v>
      </c>
      <c r="Z56" s="224">
        <f t="shared" si="20"/>
        <v>4</v>
      </c>
      <c r="AA56" s="150">
        <f>'Crisis Indicator Data'!Y53</f>
        <v>1</v>
      </c>
      <c r="AB56" s="150">
        <f>'Crisis Indicator Data'!Z53</f>
        <v>3</v>
      </c>
      <c r="AC56" s="150">
        <f>'Crisis Indicator Data'!AA53</f>
        <v>1</v>
      </c>
      <c r="AD56" s="150">
        <f>'Crisis Indicator Data'!AB53</f>
        <v>3</v>
      </c>
      <c r="AE56" s="150">
        <f t="shared" si="21"/>
        <v>8</v>
      </c>
      <c r="AF56" s="150">
        <f>'Crisis Indicator Data'!AC53</f>
        <v>2</v>
      </c>
      <c r="AG56" s="150">
        <f>'Crisis Indicator Data'!AD53</f>
        <v>3</v>
      </c>
      <c r="AH56" s="150">
        <f t="shared" si="22"/>
        <v>10</v>
      </c>
      <c r="AI56" s="150">
        <f>'Crisis Indicator Data'!AE53</f>
        <v>3</v>
      </c>
      <c r="AJ56" s="150">
        <f>'Crisis Indicator Data'!AF53</f>
        <v>3</v>
      </c>
      <c r="AK56" s="150">
        <f>'Crisis Indicator Data'!AG53</f>
        <v>1</v>
      </c>
      <c r="AL56" s="150">
        <f t="shared" si="23"/>
        <v>10</v>
      </c>
      <c r="AM56" s="224">
        <f t="shared" si="24"/>
        <v>9</v>
      </c>
      <c r="AN56" s="224">
        <f t="shared" si="25"/>
        <v>6.5</v>
      </c>
    </row>
    <row r="57" spans="1:40" ht="13.5" customHeight="1">
      <c r="A57" s="144" t="str">
        <f>'Crisis Indicator Data'!A54</f>
        <v>Complex crisis in Lebanon</v>
      </c>
      <c r="B57" s="145" t="str">
        <f>'Crisis Indicator Data'!B54</f>
        <v>Conflict/ Violence,Political/economic crisis</v>
      </c>
      <c r="C57" s="145" t="str">
        <f>'Crisis Indicator Data'!C54</f>
        <v>LBN006</v>
      </c>
      <c r="D57" s="145" t="str">
        <f>'Crisis Indicator Data'!D54</f>
        <v>Lebanon</v>
      </c>
      <c r="E57" s="146" t="str">
        <f>'Crisis Indicator Data'!E54</f>
        <v>LBN</v>
      </c>
      <c r="F57" s="224">
        <f>IF(LEN(E57)&gt;3,(IF(VLOOKUP($C57,'Regional Crises'!$B$1:$R$66,7,FALSE)="x","x",IF(VLOOKUP($C57,'Regional Crises'!$B$1:$R$66,7,FALSE)&gt;$F$3,10,IF(VLOOKUP($C57,'Regional Crises'!$B$1:$R$66,7,FALSE)&lt;F$4,0,($F$3-VLOOKUP($C57,'Regional Crises'!$B$1:$R$66,7,FALSE))/($F$3-$F$4)*10)))),IF(VLOOKUP($E57,'Country Indicator Data'!$B$4:$N$300,3,FALSE)="x","x",IF(VLOOKUP($E57,'Country Indicator Data'!$B$4:$N$300,3,FALSE)&gt;$F$3,10,IF(VLOOKUP($E57,'Country Indicator Data'!$B$4:$N$300,3,FALSE)&lt;$F$4,0,($F$3-VLOOKUP($E57,'Country Indicator Data'!$B$4:$N$300,3,FALSE))/($F$3-$F$4)*10))))</f>
        <v>2.8067734888888891</v>
      </c>
      <c r="G57" s="224">
        <f>IF(LEN(E57)&gt;3,(IF(VLOOKUP($C57,'Regional Crises'!$B$1:$R$66,9,FALSE)="x","x",IF(VLOOKUP($C57,'Regional Crises'!$B$1:$R$66,9,FALSE)&gt;G$3,10,IF(VLOOKUP($C57,'Regional Crises'!$B$1:$R$66,9,FALSE)&lt;G$4,0,(G$3-VLOOKUP($C57,'Regional Crises'!$B$1:$R$66,9,FALSE))/(G$3-G$4)*10)))),IF(VLOOKUP($E57,'Country Indicator Data'!$B$4:$N$300,5,FALSE)="x","x",IF(VLOOKUP($E57,'Country Indicator Data'!$B$4:$N$300,5,FALSE)&gt;G$3,10,IF(VLOOKUP($E57,'Country Indicator Data'!$B$4:$N$300,5,FALSE)&lt;G$4,0,(G$3-VLOOKUP($E57,'Country Indicator Data'!$B$4:$N$300,5,FALSE))/(G$3-G$4)*10))))</f>
        <v>5.05</v>
      </c>
      <c r="H57" s="224">
        <f t="shared" si="13"/>
        <v>3.9283867444444445</v>
      </c>
      <c r="I57" s="224">
        <f>IF(LEN(E57)&gt;3,(IF(VLOOKUP($C57,'Regional Crises'!$B$1:$R$66,6,FALSE)="x","x",IF(VLOOKUP($C57,'Regional Crises'!$B$1:$R$66,6,FALSE)&gt;I$3,10,IF(VLOOKUP($C57,'Regional Crises'!$B$1:$R$66,6,FALSE)&lt;I$4,0,10-(I$3-VLOOKUP($C57,'Regional Crises'!$B$1:$R$66,6,FALSE))/(I$3-I$4)*10)))),IF(VLOOKUP($E57,'Country Indicator Data'!$B$4:$N$300,2,FALSE)="x","x",IF(VLOOKUP($E57,'Country Indicator Data'!$B$4:$N$300,2,FALSE)&gt;I$3,10,IF(VLOOKUP($E57,'Country Indicator Data'!$B$4:$N$300,2,FALSE)&lt;I$4,0,10-(I$3-VLOOKUP($E57,'Country Indicator Data'!$B$4:$N$300,2,FALSE))/(I$3-I$4)*10))))</f>
        <v>8.1310000500000008</v>
      </c>
      <c r="J57" s="224">
        <f>IF(LEN(E57)&gt;3,(IF(VLOOKUP($C57,'Regional Crises'!$B$1:$R$66,8,FALSE)="x","x",IF(VLOOKUP($C57,'Regional Crises'!$B$1:$R$66,8,FALSE)&gt;J$3,10,IF(VLOOKUP($C57,'Regional Crises'!$B$1:$R$66,8,FALSE)&lt;J$4,0,10-(J$3-VLOOKUP($C57,'Regional Crises'!$B$1:$R$66,8,FALSE))/(J$3-J$4)*10)))),IF(VLOOKUP($E57,'Country Indicator Data'!$B$4:$N$300,4,FALSE)="x","x",IF(VLOOKUP($E57,'Country Indicator Data'!$B$4:$N$300,4,FALSE)&gt;J$3,10,IF(VLOOKUP($E57,'Country Indicator Data'!$B$4:$N$300,4,FALSE)&lt;J$4,0,10-(J$3-VLOOKUP($E57,'Country Indicator Data'!$B$4:$N$300,4,FALSE))/(J$3-J$4)*10))))</f>
        <v>2.166666666666667</v>
      </c>
      <c r="K57" s="224">
        <f t="shared" si="14"/>
        <v>5.1488333583333343</v>
      </c>
      <c r="L57" s="224">
        <f>IF(LEN(E57)&gt;3,(IF(VLOOKUP($C57,'Regional Crises'!$B$1:$R$66,10,FALSE)="x","x",IF(VLOOKUP($C57,'Regional Crises'!$B$1:$R$66,10,FALSE)&gt;L$3,10,IF(VLOOKUP($C57,'Regional Crises'!$B$1:$R$66,10,FALSE)&lt;L$4,0,10-(L$3-VLOOKUP($C57,'Regional Crises'!$B$1:$R$66,10,FALSE))/(L$3-L$4)*10)))),IF(VLOOKUP($E57,'Country Indicator Data'!$B$4:$N$300,6,FALSE)="x","x",IF(VLOOKUP($E57,'Country Indicator Data'!$B$4:$N$300,6,FALSE)&gt;L$3,10,IF(VLOOKUP($E57,'Country Indicator Data'!$B$4:$N$300,6,FALSE)&lt;L$4,0,10-(L$3-VLOOKUP($E57,'Country Indicator Data'!$B$4:$N$300,6,FALSE))/(L$3-L$4)*10))))</f>
        <v>4.8</v>
      </c>
      <c r="M57" s="224">
        <f>IF(LEN(E57)&gt;3,(IF(VLOOKUP($C57,'Regional Crises'!$B$1:$R$66,11,FALSE)="x","x",IF(VLOOKUP($C57,'Regional Crises'!$B$1:$R$66,11,FALSE)&gt;M$3,10,IF(VLOOKUP($C57,'Regional Crises'!$B$1:$R$66,11,FALSE)&lt;M$4,0,10-(M$3-VLOOKUP($C57,'Regional Crises'!$B$1:$R$66,11,FALSE))/(M$3-M$4)*10)))),IF(VLOOKUP($E57,'Country Indicator Data'!$B$4:$N$300,7,FALSE)="x","x",IF(VLOOKUP($E57,'Country Indicator Data'!$B$4:$N$300,7,FALSE)&gt;M$3,10,IF(VLOOKUP($E57,'Country Indicator Data'!$B$4:$N$300,7,FALSE)&lt;M$4,0,10-(M$3-VLOOKUP($E57,'Country Indicator Data'!$B$4:$N$300,7,FALSE))/(M$3-M$4)*10))))</f>
        <v>2.625</v>
      </c>
      <c r="N57" s="224">
        <f t="shared" si="15"/>
        <v>3.7124999999999999</v>
      </c>
      <c r="O57" s="224">
        <f t="shared" si="16"/>
        <v>4.26324003425926</v>
      </c>
      <c r="P57" s="224">
        <f>IF(LEN(E57)&gt;3,(IF(VLOOKUP($C57,'Regional Crises'!$B$1:$R$69,12,FALSE)="x","x",IF(VLOOKUP($C57,'Regional Crises'!$B$1:$R$69,12,FALSE)&gt;P$3,10,IF(VLOOKUP($C57,'Regional Crises'!$B$1:$R$69,12,FALSE)&lt;P$4,0,(P$3-VLOOKUP($C57,'Regional Crises'!$B$1:$R$69,12,FALSE))/(P$3-P$4)*10)))),IF(VLOOKUP($E57,'Country Indicator Data'!$B$4:$I$300,8,FALSE)="x","x",IF(VLOOKUP($E57,'Country Indicator Data'!$B$4:$I$300,8,FALSE)&gt;P$3,10,IF(VLOOKUP($E57,'Country Indicator Data'!$B$4:$I$300,8,FALSE)&lt;P$4,0,10-(P$3-VLOOKUP($E57,'Country Indicator Data'!$B$4:$I$300,8,FALSE))/(P$3-P$4)*10))))</f>
        <v>6.0875000000000004</v>
      </c>
      <c r="Q57" s="224">
        <f>IF(LEN(E57)&gt;3,((IF(VLOOKUP($C57,'Regional Crises'!$B$1:$R$66,13,FALSE)="x","x",IF(VLOOKUP($C57,'Regional Crises'!$B$1:$R$66,13,FALSE)&gt;Q$3,10,IF(VLOOKUP($C57,'Regional Crises'!$B$1:$R$66,13,FALSE)&lt;Q$4,0,10-(LOG(Q$3)-LOG(VLOOKUP($C57,'Regional Crises'!$B$1:$R$66,13,FALSE)))/(LOG(Q$3)-LOG(Q$4))*10))))),(IF(VLOOKUP($E57,'Country Indicator Data'!$B$4:$N$300,9,FALSE)="x","x",IF(VLOOKUP($E57,'Country Indicator Data'!$B$4:$N$300,9,FALSE)&gt;Q$3,10,IF(VLOOKUP($E57,'Country Indicator Data'!$B$4:$N$300,9,FALSE)&lt;Q$4,0,10-(LOG(Q$3)-LOG(VLOOKUP($E57,'Country Indicator Data'!$B$4:$N$300,9,FALSE)))/(LOG(Q$3)-LOG(Q$4))*10)))))</f>
        <v>9.9798543074701502</v>
      </c>
      <c r="R57" s="224">
        <f t="shared" si="17"/>
        <v>8.0336771537350753</v>
      </c>
      <c r="S57" s="224">
        <f>IF(LEN(E57)&gt;3,((IF(VLOOKUP($C57,'Regional Crises'!$B$1:$R$66,17,FALSE)="x","x",IF(VLOOKUP($C57,'Regional Crises'!$B$1:$R$66,17,FALSE)&gt;S$3,0,IF(VLOOKUP($C57,'Regional Crises'!$B$1:$R$66,17,FALSE)&lt;S$4,10,(S$3-VLOOKUP($C57,'Regional Crises'!$B$1:$R$66,17,FALSE))/(S$3-S$4)*10))))),(IF(VLOOKUP($E57,'Country Indicator Data'!$B$4:$N$300,13,FALSE)="x","x",IF(VLOOKUP($E57,'Country Indicator Data'!$B$4:$N$300,13,FALSE)&gt;S$3,0,IF(VLOOKUP($E57,'Country Indicator Data'!$B$4:$N$300,13,FALSE)&lt;S$4,10,(S$3-VLOOKUP($E57,'Country Indicator Data'!$B$4:$N$300,13,FALSE))/(S$3-S$4)*10)))))</f>
        <v>7.7</v>
      </c>
      <c r="T57" s="224">
        <f>IF(LEN(E57)&gt;3,((IF(VLOOKUP($C57,'Regional Crises'!$B$1:$R$66,14,FALSE)="x","x",IF(VLOOKUP($C57,'Regional Crises'!$B$1:$R$66,14,FALSE)&gt;T$3,0,IF(VLOOKUP($C57,'Regional Crises'!$B$1:$R$66,14,FALSE)&lt;T$4,10,(T$3-VLOOKUP($C57,'Regional Crises'!$B$1:$R$66,14,FALSE))/(T$3-T$4)*10))))),(IF(VLOOKUP($E57,'Country Indicator Data'!$B$4:$N$300,10,FALSE)="x","x",IF(VLOOKUP($E57,'Country Indicator Data'!$B$4:$N$300,10,FALSE)&gt;T$3,0,IF(VLOOKUP($E57,'Country Indicator Data'!$B$4:$N$300,10,FALSE)&lt;T$4,10,(T$3-VLOOKUP($E57,'Country Indicator Data'!$B$4:$N$300,10,FALSE))/(T$3-T$4)*10)))))</f>
        <v>7.1707049999999999</v>
      </c>
      <c r="U57" s="224">
        <f>IF(LEN(E57)&gt;3,((IF(VLOOKUP($C57,'Regional Crises'!$B$1:$R$66,15,FALSE)="x","x",IF(VLOOKUP($C57,'Regional Crises'!$B$1:$R$66,15,FALSE)&gt;U$3,0,IF(VLOOKUP($C57,'Regional Crises'!$B$1:$R$66,15,FALSE)&lt;U$4,10,(U$3-VLOOKUP($C57,'Regional Crises'!$B$1:$R$66,15,FALSE))/(U$3-U$4)*10))))),(IF(VLOOKUP($E57,'Country Indicator Data'!$B$4:$N$300,11,FALSE)="x","x",IF(VLOOKUP($E57,'Country Indicator Data'!$B$4:$N$300,11,FALSE)&gt;U$3,0,IF(VLOOKUP($E57,'Country Indicator Data'!$B$4:$N$300,11,FALSE)&lt;U$4,10,(U$3-VLOOKUP($E57,'Country Indicator Data'!$B$4:$N$300,11,FALSE))/(U$3-U$4)*10)))))</f>
        <v>5.75</v>
      </c>
      <c r="V57" s="224">
        <f>IF(LEN(E57)&gt;3,((IF(VLOOKUP($C57,'Regional Crises'!$B$1:$R$66,16,FALSE)="x","x",IF(VLOOKUP($C57,'Regional Crises'!$B$1:$R$66,16,FALSE)&gt;V$3,0,IF(VLOOKUP($C57,'Regional Crises'!$B$1:$R$66,16,FALSE)&lt;V$4,10,(V$3-VLOOKUP($C57,'Regional Crises'!$B$1:$R$66,16,FALSE))/(V$3-V$4)*10))))),(IF(VLOOKUP($E57,'Country Indicator Data'!$B$4:$N$300,12,FALSE)="x","x",IF(VLOOKUP($E57,'Country Indicator Data'!$B$4:$N$300,12,FALSE)&gt;V$3,0,IF(VLOOKUP($E57,'Country Indicator Data'!$B$4:$N$300,12,FALSE)&lt;V$4,10,(V$3-VLOOKUP($E57,'Country Indicator Data'!$B$4:$N$300,12,FALSE))/(V$3-V$4)*10)))))</f>
        <v>5.8999999999999995</v>
      </c>
      <c r="W57" s="224">
        <f t="shared" si="18"/>
        <v>6.6301762499999999</v>
      </c>
      <c r="X57" s="224">
        <f t="shared" si="19"/>
        <v>6.3090311459981123</v>
      </c>
      <c r="Y57" s="150">
        <f>IF('Core Indicators'!FC54="x","x",IF('Core Indicators'!FC54&gt;=5,10,IF('Core Indicators'!FC54&gt;=4,8,IF('Core Indicators'!FC54&gt;=3,6,IF('Core Indicators'!FC54&gt;=2,4,IF('Core Indicators'!FC54&gt;=1,2,0))))))</f>
        <v>10</v>
      </c>
      <c r="Z57" s="224">
        <f t="shared" si="20"/>
        <v>10</v>
      </c>
      <c r="AA57" s="150">
        <f>'Crisis Indicator Data'!Y54</f>
        <v>1</v>
      </c>
      <c r="AB57" s="150">
        <f>'Crisis Indicator Data'!Z54</f>
        <v>3</v>
      </c>
      <c r="AC57" s="150">
        <f>'Crisis Indicator Data'!AA54</f>
        <v>1</v>
      </c>
      <c r="AD57" s="150">
        <f>'Crisis Indicator Data'!AB54</f>
        <v>3</v>
      </c>
      <c r="AE57" s="150">
        <f t="shared" si="21"/>
        <v>8</v>
      </c>
      <c r="AF57" s="150">
        <f>'Crisis Indicator Data'!AC54</f>
        <v>2</v>
      </c>
      <c r="AG57" s="150">
        <f>'Crisis Indicator Data'!AD54</f>
        <v>3</v>
      </c>
      <c r="AH57" s="150">
        <f t="shared" si="22"/>
        <v>10</v>
      </c>
      <c r="AI57" s="150">
        <f>'Crisis Indicator Data'!AE54</f>
        <v>3</v>
      </c>
      <c r="AJ57" s="150">
        <f>'Crisis Indicator Data'!AF54</f>
        <v>3</v>
      </c>
      <c r="AK57" s="150">
        <f>'Crisis Indicator Data'!AG54</f>
        <v>1</v>
      </c>
      <c r="AL57" s="150">
        <f t="shared" si="23"/>
        <v>10</v>
      </c>
      <c r="AM57" s="224">
        <f t="shared" si="24"/>
        <v>9</v>
      </c>
      <c r="AN57" s="224">
        <f t="shared" si="25"/>
        <v>9.5</v>
      </c>
    </row>
    <row r="58" spans="1:40" ht="13.5" customHeight="1">
      <c r="A58" s="144" t="str">
        <f>'Crisis Indicator Data'!A55</f>
        <v>International displacement to Libya</v>
      </c>
      <c r="B58" s="145" t="str">
        <f>'Crisis Indicator Data'!B55</f>
        <v>International Displacement</v>
      </c>
      <c r="C58" s="145" t="str">
        <f>'Crisis Indicator Data'!C55</f>
        <v>LBY002</v>
      </c>
      <c r="D58" s="145" t="str">
        <f>'Crisis Indicator Data'!D55</f>
        <v>Libya</v>
      </c>
      <c r="E58" s="146" t="str">
        <f>'Crisis Indicator Data'!E55</f>
        <v>LBY</v>
      </c>
      <c r="F58" s="224">
        <f>IF(LEN(E58)&gt;3,(IF(VLOOKUP($C58,'Regional Crises'!$B$1:$R$66,7,FALSE)="x","x",IF(VLOOKUP($C58,'Regional Crises'!$B$1:$R$66,7,FALSE)&gt;$F$3,10,IF(VLOOKUP($C58,'Regional Crises'!$B$1:$R$66,7,FALSE)&lt;F$4,0,($F$3-VLOOKUP($C58,'Regional Crises'!$B$1:$R$66,7,FALSE))/($F$3-$F$4)*10)))),IF(VLOOKUP($E58,'Country Indicator Data'!$B$4:$N$300,3,FALSE)="x","x",IF(VLOOKUP($E58,'Country Indicator Data'!$B$4:$N$300,3,FALSE)&gt;$F$3,10,IF(VLOOKUP($E58,'Country Indicator Data'!$B$4:$N$300,3,FALSE)&lt;$F$4,0,($F$3-VLOOKUP($E58,'Country Indicator Data'!$B$4:$N$300,3,FALSE))/($F$3-$F$4)*10))))</f>
        <v>5.6195836666666663</v>
      </c>
      <c r="G58" s="224">
        <f>IF(LEN(E58)&gt;3,(IF(VLOOKUP($C58,'Regional Crises'!$B$1:$R$66,9,FALSE)="x","x",IF(VLOOKUP($C58,'Regional Crises'!$B$1:$R$66,9,FALSE)&gt;G$3,10,IF(VLOOKUP($C58,'Regional Crises'!$B$1:$R$66,9,FALSE)&lt;G$4,0,(G$3-VLOOKUP($C58,'Regional Crises'!$B$1:$R$66,9,FALSE))/(G$3-G$4)*10)))),IF(VLOOKUP($E58,'Country Indicator Data'!$B$4:$N$300,5,FALSE)="x","x",IF(VLOOKUP($E58,'Country Indicator Data'!$B$4:$N$300,5,FALSE)&gt;G$3,10,IF(VLOOKUP($E58,'Country Indicator Data'!$B$4:$N$300,5,FALSE)&lt;G$4,0,(G$3-VLOOKUP($E58,'Country Indicator Data'!$B$4:$N$300,5,FALSE))/(G$3-G$4)*10))))</f>
        <v>7.8800000000000008</v>
      </c>
      <c r="H58" s="224">
        <f t="shared" si="13"/>
        <v>6.7497918333333331</v>
      </c>
      <c r="I58" s="224">
        <f>IF(LEN(E58)&gt;3,(IF(VLOOKUP($C58,'Regional Crises'!$B$1:$R$66,6,FALSE)="x","x",IF(VLOOKUP($C58,'Regional Crises'!$B$1:$R$66,6,FALSE)&gt;I$3,10,IF(VLOOKUP($C58,'Regional Crises'!$B$1:$R$66,6,FALSE)&lt;I$4,0,10-(I$3-VLOOKUP($C58,'Regional Crises'!$B$1:$R$66,6,FALSE))/(I$3-I$4)*10)))),IF(VLOOKUP($E58,'Country Indicator Data'!$B$4:$N$300,2,FALSE)="x","x",IF(VLOOKUP($E58,'Country Indicator Data'!$B$4:$N$300,2,FALSE)&gt;I$3,10,IF(VLOOKUP($E58,'Country Indicator Data'!$B$4:$N$300,2,FALSE)&lt;I$4,0,10-(I$3-VLOOKUP($E58,'Country Indicator Data'!$B$4:$N$300,2,FALSE))/(I$3-I$4)*10))))</f>
        <v>2.7512803000000012</v>
      </c>
      <c r="J58" s="224">
        <f>IF(LEN(E58)&gt;3,(IF(VLOOKUP($C58,'Regional Crises'!$B$1:$R$66,8,FALSE)="x","x",IF(VLOOKUP($C58,'Regional Crises'!$B$1:$R$66,8,FALSE)&gt;J$3,10,IF(VLOOKUP($C58,'Regional Crises'!$B$1:$R$66,8,FALSE)&lt;J$4,0,10-(J$3-VLOOKUP($C58,'Regional Crises'!$B$1:$R$66,8,FALSE))/(J$3-J$4)*10)))),IF(VLOOKUP($E58,'Country Indicator Data'!$B$4:$N$300,4,FALSE)="x","x",IF(VLOOKUP($E58,'Country Indicator Data'!$B$4:$N$300,4,FALSE)&gt;J$3,10,IF(VLOOKUP($E58,'Country Indicator Data'!$B$4:$N$300,4,FALSE)&lt;J$4,0,10-(J$3-VLOOKUP($E58,'Country Indicator Data'!$B$4:$N$300,4,FALSE))/(J$3-J$4)*10))))</f>
        <v>2.5999999999999996</v>
      </c>
      <c r="K58" s="224">
        <f t="shared" si="14"/>
        <v>2.6756401500000004</v>
      </c>
      <c r="L58" s="224">
        <f>IF(LEN(E58)&gt;3,(IF(VLOOKUP($C58,'Regional Crises'!$B$1:$R$66,10,FALSE)="x","x",IF(VLOOKUP($C58,'Regional Crises'!$B$1:$R$66,10,FALSE)&gt;L$3,10,IF(VLOOKUP($C58,'Regional Crises'!$B$1:$R$66,10,FALSE)&lt;L$4,0,10-(L$3-VLOOKUP($C58,'Regional Crises'!$B$1:$R$66,10,FALSE))/(L$3-L$4)*10)))),IF(VLOOKUP($E58,'Country Indicator Data'!$B$4:$N$300,6,FALSE)="x","x",IF(VLOOKUP($E58,'Country Indicator Data'!$B$4:$N$300,6,FALSE)&gt;L$3,10,IF(VLOOKUP($E58,'Country Indicator Data'!$B$4:$N$300,6,FALSE)&lt;L$4,0,10-(L$3-VLOOKUP($E58,'Country Indicator Data'!$B$4:$N$300,6,FALSE))/(L$3-L$4)*10))))</f>
        <v>3.373333333333334</v>
      </c>
      <c r="M58" s="224" t="str">
        <f>IF(LEN(E58)&gt;3,(IF(VLOOKUP($C58,'Regional Crises'!$B$1:$R$66,11,FALSE)="x","x",IF(VLOOKUP($C58,'Regional Crises'!$B$1:$R$66,11,FALSE)&gt;M$3,10,IF(VLOOKUP($C58,'Regional Crises'!$B$1:$R$66,11,FALSE)&lt;M$4,0,10-(M$3-VLOOKUP($C58,'Regional Crises'!$B$1:$R$66,11,FALSE))/(M$3-M$4)*10)))),IF(VLOOKUP($E58,'Country Indicator Data'!$B$4:$N$300,7,FALSE)="x","x",IF(VLOOKUP($E58,'Country Indicator Data'!$B$4:$N$300,7,FALSE)&gt;M$3,10,IF(VLOOKUP($E58,'Country Indicator Data'!$B$4:$N$300,7,FALSE)&lt;M$4,0,10-(M$3-VLOOKUP($E58,'Country Indicator Data'!$B$4:$N$300,7,FALSE))/(M$3-M$4)*10))))</f>
        <v>x</v>
      </c>
      <c r="N58" s="224">
        <f t="shared" si="15"/>
        <v>3.373333333333334</v>
      </c>
      <c r="O58" s="224">
        <f t="shared" si="16"/>
        <v>4.2662551055555555</v>
      </c>
      <c r="P58" s="224">
        <f>IF(LEN(E58)&gt;3,(IF(VLOOKUP($C58,'Regional Crises'!$B$1:$R$69,12,FALSE)="x","x",IF(VLOOKUP($C58,'Regional Crises'!$B$1:$R$69,12,FALSE)&gt;P$3,10,IF(VLOOKUP($C58,'Regional Crises'!$B$1:$R$69,12,FALSE)&lt;P$4,0,(P$3-VLOOKUP($C58,'Regional Crises'!$B$1:$R$69,12,FALSE))/(P$3-P$4)*10)))),IF(VLOOKUP($E58,'Country Indicator Data'!$B$4:$I$300,8,FALSE)="x","x",IF(VLOOKUP($E58,'Country Indicator Data'!$B$4:$I$300,8,FALSE)&gt;P$3,10,IF(VLOOKUP($E58,'Country Indicator Data'!$B$4:$I$300,8,FALSE)&lt;P$4,0,10-(P$3-VLOOKUP($E58,'Country Indicator Data'!$B$4:$I$300,8,FALSE))/(P$3-P$4)*10))))</f>
        <v>5.9025000000000007</v>
      </c>
      <c r="Q58" s="224">
        <f>IF(LEN(E58)&gt;3,((IF(VLOOKUP($C58,'Regional Crises'!$B$1:$R$66,13,FALSE)="x","x",IF(VLOOKUP($C58,'Regional Crises'!$B$1:$R$66,13,FALSE)&gt;Q$3,10,IF(VLOOKUP($C58,'Regional Crises'!$B$1:$R$66,13,FALSE)&lt;Q$4,0,10-(LOG(Q$3)-LOG(VLOOKUP($C58,'Regional Crises'!$B$1:$R$66,13,FALSE)))/(LOG(Q$3)-LOG(Q$4))*10))))),(IF(VLOOKUP($E58,'Country Indicator Data'!$B$4:$N$300,9,FALSE)="x","x",IF(VLOOKUP($E58,'Country Indicator Data'!$B$4:$N$300,9,FALSE)&gt;Q$3,10,IF(VLOOKUP($E58,'Country Indicator Data'!$B$4:$N$300,9,FALSE)&lt;Q$4,0,10-(LOG(Q$3)-LOG(VLOOKUP($E58,'Country Indicator Data'!$B$4:$N$300,9,FALSE)))/(LOG(Q$3)-LOG(Q$4))*10)))))</f>
        <v>8.4466887758897169</v>
      </c>
      <c r="R58" s="224">
        <f t="shared" si="17"/>
        <v>7.1745943879448593</v>
      </c>
      <c r="S58" s="224">
        <f>IF(LEN(E58)&gt;3,((IF(VLOOKUP($C58,'Regional Crises'!$B$1:$R$66,17,FALSE)="x","x",IF(VLOOKUP($C58,'Regional Crises'!$B$1:$R$66,17,FALSE)&gt;S$3,0,IF(VLOOKUP($C58,'Regional Crises'!$B$1:$R$66,17,FALSE)&lt;S$4,10,(S$3-VLOOKUP($C58,'Regional Crises'!$B$1:$R$66,17,FALSE))/(S$3-S$4)*10))))),(IF(VLOOKUP($E58,'Country Indicator Data'!$B$4:$N$300,13,FALSE)="x","x",IF(VLOOKUP($E58,'Country Indicator Data'!$B$4:$N$300,13,FALSE)&gt;S$3,0,IF(VLOOKUP($E58,'Country Indicator Data'!$B$4:$N$300,13,FALSE)&lt;S$4,10,(S$3-VLOOKUP($E58,'Country Indicator Data'!$B$4:$N$300,13,FALSE))/(S$3-S$4)*10)))))</f>
        <v>8.6999999999999993</v>
      </c>
      <c r="T58" s="224">
        <f>IF(LEN(E58)&gt;3,((IF(VLOOKUP($C58,'Regional Crises'!$B$1:$R$66,14,FALSE)="x","x",IF(VLOOKUP($C58,'Regional Crises'!$B$1:$R$66,14,FALSE)&gt;T$3,0,IF(VLOOKUP($C58,'Regional Crises'!$B$1:$R$66,14,FALSE)&lt;T$4,10,(T$3-VLOOKUP($C58,'Regional Crises'!$B$1:$R$66,14,FALSE))/(T$3-T$4)*10))))),(IF(VLOOKUP($E58,'Country Indicator Data'!$B$4:$N$300,10,FALSE)="x","x",IF(VLOOKUP($E58,'Country Indicator Data'!$B$4:$N$300,10,FALSE)&gt;T$3,0,IF(VLOOKUP($E58,'Country Indicator Data'!$B$4:$N$300,10,FALSE)&lt;T$4,10,(T$3-VLOOKUP($E58,'Country Indicator Data'!$B$4:$N$300,10,FALSE))/(T$3-T$4)*10)))))</f>
        <v>8.3960252000000004</v>
      </c>
      <c r="U58" s="224">
        <f>IF(LEN(E58)&gt;3,((IF(VLOOKUP($C58,'Regional Crises'!$B$1:$R$66,15,FALSE)="x","x",IF(VLOOKUP($C58,'Regional Crises'!$B$1:$R$66,15,FALSE)&gt;U$3,0,IF(VLOOKUP($C58,'Regional Crises'!$B$1:$R$66,15,FALSE)&lt;U$4,10,(U$3-VLOOKUP($C58,'Regional Crises'!$B$1:$R$66,15,FALSE))/(U$3-U$4)*10))))),(IF(VLOOKUP($E58,'Country Indicator Data'!$B$4:$N$300,11,FALSE)="x","x",IF(VLOOKUP($E58,'Country Indicator Data'!$B$4:$N$300,11,FALSE)&gt;U$3,0,IF(VLOOKUP($E58,'Country Indicator Data'!$B$4:$N$300,11,FALSE)&lt;U$4,10,(U$3-VLOOKUP($E58,'Country Indicator Data'!$B$4:$N$300,11,FALSE))/(U$3-U$4)*10)))))</f>
        <v>8</v>
      </c>
      <c r="V58" s="224">
        <f>IF(LEN(E58)&gt;3,((IF(VLOOKUP($C58,'Regional Crises'!$B$1:$R$66,16,FALSE)="x","x",IF(VLOOKUP($C58,'Regional Crises'!$B$1:$R$66,16,FALSE)&gt;V$3,0,IF(VLOOKUP($C58,'Regional Crises'!$B$1:$R$66,16,FALSE)&lt;V$4,10,(V$3-VLOOKUP($C58,'Regional Crises'!$B$1:$R$66,16,FALSE))/(V$3-V$4)*10))))),(IF(VLOOKUP($E58,'Country Indicator Data'!$B$4:$N$300,12,FALSE)="x","x",IF(VLOOKUP($E58,'Country Indicator Data'!$B$4:$N$300,12,FALSE)&gt;V$3,0,IF(VLOOKUP($E58,'Country Indicator Data'!$B$4:$N$300,12,FALSE)&lt;V$4,10,(V$3-VLOOKUP($E58,'Country Indicator Data'!$B$4:$N$300,12,FALSE))/(V$3-V$4)*10)))))</f>
        <v>9</v>
      </c>
      <c r="W58" s="224">
        <f t="shared" si="18"/>
        <v>8.5240062999999999</v>
      </c>
      <c r="X58" s="224">
        <f t="shared" si="19"/>
        <v>6.6549519311668037</v>
      </c>
      <c r="Y58" s="150">
        <f>IF('Core Indicators'!FC55="x","x",IF('Core Indicators'!FC55&gt;=5,10,IF('Core Indicators'!FC55&gt;=4,8,IF('Core Indicators'!FC55&gt;=3,6,IF('Core Indicators'!FC55&gt;=2,4,IF('Core Indicators'!FC55&gt;=1,2,0))))))</f>
        <v>2</v>
      </c>
      <c r="Z58" s="224">
        <f t="shared" si="20"/>
        <v>2</v>
      </c>
      <c r="AA58" s="150">
        <f>'Crisis Indicator Data'!Y55</f>
        <v>2</v>
      </c>
      <c r="AB58" s="150">
        <f>'Crisis Indicator Data'!Z55</f>
        <v>3</v>
      </c>
      <c r="AC58" s="150">
        <f>'Crisis Indicator Data'!AA55</f>
        <v>2</v>
      </c>
      <c r="AD58" s="150">
        <f>'Crisis Indicator Data'!AB55</f>
        <v>0</v>
      </c>
      <c r="AE58" s="150">
        <f t="shared" si="21"/>
        <v>6</v>
      </c>
      <c r="AF58" s="150">
        <f>'Crisis Indicator Data'!AC55</f>
        <v>2</v>
      </c>
      <c r="AG58" s="150">
        <f>'Crisis Indicator Data'!AD55</f>
        <v>3</v>
      </c>
      <c r="AH58" s="150">
        <f t="shared" si="22"/>
        <v>10</v>
      </c>
      <c r="AI58" s="150">
        <f>'Crisis Indicator Data'!AE55</f>
        <v>0</v>
      </c>
      <c r="AJ58" s="150">
        <f>'Crisis Indicator Data'!AF55</f>
        <v>1</v>
      </c>
      <c r="AK58" s="150">
        <f>'Crisis Indicator Data'!AG55</f>
        <v>1</v>
      </c>
      <c r="AL58" s="150">
        <f t="shared" si="23"/>
        <v>4</v>
      </c>
      <c r="AM58" s="224">
        <f t="shared" si="24"/>
        <v>7</v>
      </c>
      <c r="AN58" s="224">
        <f t="shared" si="25"/>
        <v>4.5</v>
      </c>
    </row>
    <row r="59" spans="1:40" ht="13.5" customHeight="1">
      <c r="A59" s="144" t="str">
        <f>'Crisis Indicator Data'!A56</f>
        <v>Displacement from Sudan to Libya</v>
      </c>
      <c r="B59" s="145" t="str">
        <f>'Crisis Indicator Data'!B56</f>
        <v>International Displacement</v>
      </c>
      <c r="C59" s="145" t="str">
        <f>'Crisis Indicator Data'!C56</f>
        <v>LBY004</v>
      </c>
      <c r="D59" s="145" t="str">
        <f>'Crisis Indicator Data'!D56</f>
        <v>Libya</v>
      </c>
      <c r="E59" s="146" t="str">
        <f>'Crisis Indicator Data'!E56</f>
        <v>LBY</v>
      </c>
      <c r="F59" s="224">
        <f>IF(LEN(E59)&gt;3,(IF(VLOOKUP($C59,'Regional Crises'!$B$1:$R$66,7,FALSE)="x","x",IF(VLOOKUP($C59,'Regional Crises'!$B$1:$R$66,7,FALSE)&gt;$F$3,10,IF(VLOOKUP($C59,'Regional Crises'!$B$1:$R$66,7,FALSE)&lt;F$4,0,($F$3-VLOOKUP($C59,'Regional Crises'!$B$1:$R$66,7,FALSE))/($F$3-$F$4)*10)))),IF(VLOOKUP($E59,'Country Indicator Data'!$B$4:$N$300,3,FALSE)="x","x",IF(VLOOKUP($E59,'Country Indicator Data'!$B$4:$N$300,3,FALSE)&gt;$F$3,10,IF(VLOOKUP($E59,'Country Indicator Data'!$B$4:$N$300,3,FALSE)&lt;$F$4,0,($F$3-VLOOKUP($E59,'Country Indicator Data'!$B$4:$N$300,3,FALSE))/($F$3-$F$4)*10))))</f>
        <v>5.6195836666666663</v>
      </c>
      <c r="G59" s="224">
        <f>IF(LEN(E59)&gt;3,(IF(VLOOKUP($C59,'Regional Crises'!$B$1:$R$66,9,FALSE)="x","x",IF(VLOOKUP($C59,'Regional Crises'!$B$1:$R$66,9,FALSE)&gt;G$3,10,IF(VLOOKUP($C59,'Regional Crises'!$B$1:$R$66,9,FALSE)&lt;G$4,0,(G$3-VLOOKUP($C59,'Regional Crises'!$B$1:$R$66,9,FALSE))/(G$3-G$4)*10)))),IF(VLOOKUP($E59,'Country Indicator Data'!$B$4:$N$300,5,FALSE)="x","x",IF(VLOOKUP($E59,'Country Indicator Data'!$B$4:$N$300,5,FALSE)&gt;G$3,10,IF(VLOOKUP($E59,'Country Indicator Data'!$B$4:$N$300,5,FALSE)&lt;G$4,0,(G$3-VLOOKUP($E59,'Country Indicator Data'!$B$4:$N$300,5,FALSE))/(G$3-G$4)*10))))</f>
        <v>7.8800000000000008</v>
      </c>
      <c r="H59" s="224">
        <f t="shared" si="13"/>
        <v>6.7497918333333331</v>
      </c>
      <c r="I59" s="224">
        <f>IF(LEN(E59)&gt;3,(IF(VLOOKUP($C59,'Regional Crises'!$B$1:$R$66,6,FALSE)="x","x",IF(VLOOKUP($C59,'Regional Crises'!$B$1:$R$66,6,FALSE)&gt;I$3,10,IF(VLOOKUP($C59,'Regional Crises'!$B$1:$R$66,6,FALSE)&lt;I$4,0,10-(I$3-VLOOKUP($C59,'Regional Crises'!$B$1:$R$66,6,FALSE))/(I$3-I$4)*10)))),IF(VLOOKUP($E59,'Country Indicator Data'!$B$4:$N$300,2,FALSE)="x","x",IF(VLOOKUP($E59,'Country Indicator Data'!$B$4:$N$300,2,FALSE)&gt;I$3,10,IF(VLOOKUP($E59,'Country Indicator Data'!$B$4:$N$300,2,FALSE)&lt;I$4,0,10-(I$3-VLOOKUP($E59,'Country Indicator Data'!$B$4:$N$300,2,FALSE))/(I$3-I$4)*10))))</f>
        <v>2.7512803000000012</v>
      </c>
      <c r="J59" s="224">
        <f>IF(LEN(E59)&gt;3,(IF(VLOOKUP($C59,'Regional Crises'!$B$1:$R$66,8,FALSE)="x","x",IF(VLOOKUP($C59,'Regional Crises'!$B$1:$R$66,8,FALSE)&gt;J$3,10,IF(VLOOKUP($C59,'Regional Crises'!$B$1:$R$66,8,FALSE)&lt;J$4,0,10-(J$3-VLOOKUP($C59,'Regional Crises'!$B$1:$R$66,8,FALSE))/(J$3-J$4)*10)))),IF(VLOOKUP($E59,'Country Indicator Data'!$B$4:$N$300,4,FALSE)="x","x",IF(VLOOKUP($E59,'Country Indicator Data'!$B$4:$N$300,4,FALSE)&gt;J$3,10,IF(VLOOKUP($E59,'Country Indicator Data'!$B$4:$N$300,4,FALSE)&lt;J$4,0,10-(J$3-VLOOKUP($E59,'Country Indicator Data'!$B$4:$N$300,4,FALSE))/(J$3-J$4)*10))))</f>
        <v>2.5999999999999996</v>
      </c>
      <c r="K59" s="224">
        <f t="shared" si="14"/>
        <v>2.6756401500000004</v>
      </c>
      <c r="L59" s="224">
        <f>IF(LEN(E59)&gt;3,(IF(VLOOKUP($C59,'Regional Crises'!$B$1:$R$66,10,FALSE)="x","x",IF(VLOOKUP($C59,'Regional Crises'!$B$1:$R$66,10,FALSE)&gt;L$3,10,IF(VLOOKUP($C59,'Regional Crises'!$B$1:$R$66,10,FALSE)&lt;L$4,0,10-(L$3-VLOOKUP($C59,'Regional Crises'!$B$1:$R$66,10,FALSE))/(L$3-L$4)*10)))),IF(VLOOKUP($E59,'Country Indicator Data'!$B$4:$N$300,6,FALSE)="x","x",IF(VLOOKUP($E59,'Country Indicator Data'!$B$4:$N$300,6,FALSE)&gt;L$3,10,IF(VLOOKUP($E59,'Country Indicator Data'!$B$4:$N$300,6,FALSE)&lt;L$4,0,10-(L$3-VLOOKUP($E59,'Country Indicator Data'!$B$4:$N$300,6,FALSE))/(L$3-L$4)*10))))</f>
        <v>3.373333333333334</v>
      </c>
      <c r="M59" s="224" t="str">
        <f>IF(LEN(E59)&gt;3,(IF(VLOOKUP($C59,'Regional Crises'!$B$1:$R$66,11,FALSE)="x","x",IF(VLOOKUP($C59,'Regional Crises'!$B$1:$R$66,11,FALSE)&gt;M$3,10,IF(VLOOKUP($C59,'Regional Crises'!$B$1:$R$66,11,FALSE)&lt;M$4,0,10-(M$3-VLOOKUP($C59,'Regional Crises'!$B$1:$R$66,11,FALSE))/(M$3-M$4)*10)))),IF(VLOOKUP($E59,'Country Indicator Data'!$B$4:$N$300,7,FALSE)="x","x",IF(VLOOKUP($E59,'Country Indicator Data'!$B$4:$N$300,7,FALSE)&gt;M$3,10,IF(VLOOKUP($E59,'Country Indicator Data'!$B$4:$N$300,7,FALSE)&lt;M$4,0,10-(M$3-VLOOKUP($E59,'Country Indicator Data'!$B$4:$N$300,7,FALSE))/(M$3-M$4)*10))))</f>
        <v>x</v>
      </c>
      <c r="N59" s="224">
        <f t="shared" si="15"/>
        <v>3.373333333333334</v>
      </c>
      <c r="O59" s="224">
        <f t="shared" si="16"/>
        <v>4.2662551055555555</v>
      </c>
      <c r="P59" s="224">
        <f>IF(LEN(E59)&gt;3,(IF(VLOOKUP($C59,'Regional Crises'!$B$1:$R$69,12,FALSE)="x","x",IF(VLOOKUP($C59,'Regional Crises'!$B$1:$R$69,12,FALSE)&gt;P$3,10,IF(VLOOKUP($C59,'Regional Crises'!$B$1:$R$69,12,FALSE)&lt;P$4,0,(P$3-VLOOKUP($C59,'Regional Crises'!$B$1:$R$69,12,FALSE))/(P$3-P$4)*10)))),IF(VLOOKUP($E59,'Country Indicator Data'!$B$4:$I$300,8,FALSE)="x","x",IF(VLOOKUP($E59,'Country Indicator Data'!$B$4:$I$300,8,FALSE)&gt;P$3,10,IF(VLOOKUP($E59,'Country Indicator Data'!$B$4:$I$300,8,FALSE)&lt;P$4,0,10-(P$3-VLOOKUP($E59,'Country Indicator Data'!$B$4:$I$300,8,FALSE))/(P$3-P$4)*10))))</f>
        <v>5.9025000000000007</v>
      </c>
      <c r="Q59" s="224">
        <f>IF(LEN(E59)&gt;3,((IF(VLOOKUP($C59,'Regional Crises'!$B$1:$R$66,13,FALSE)="x","x",IF(VLOOKUP($C59,'Regional Crises'!$B$1:$R$66,13,FALSE)&gt;Q$3,10,IF(VLOOKUP($C59,'Regional Crises'!$B$1:$R$66,13,FALSE)&lt;Q$4,0,10-(LOG(Q$3)-LOG(VLOOKUP($C59,'Regional Crises'!$B$1:$R$66,13,FALSE)))/(LOG(Q$3)-LOG(Q$4))*10))))),(IF(VLOOKUP($E59,'Country Indicator Data'!$B$4:$N$300,9,FALSE)="x","x",IF(VLOOKUP($E59,'Country Indicator Data'!$B$4:$N$300,9,FALSE)&gt;Q$3,10,IF(VLOOKUP($E59,'Country Indicator Data'!$B$4:$N$300,9,FALSE)&lt;Q$4,0,10-(LOG(Q$3)-LOG(VLOOKUP($E59,'Country Indicator Data'!$B$4:$N$300,9,FALSE)))/(LOG(Q$3)-LOG(Q$4))*10)))))</f>
        <v>8.4466887758897169</v>
      </c>
      <c r="R59" s="224">
        <f t="shared" si="17"/>
        <v>7.1745943879448593</v>
      </c>
      <c r="S59" s="224">
        <f>IF(LEN(E59)&gt;3,((IF(VLOOKUP($C59,'Regional Crises'!$B$1:$R$66,17,FALSE)="x","x",IF(VLOOKUP($C59,'Regional Crises'!$B$1:$R$66,17,FALSE)&gt;S$3,0,IF(VLOOKUP($C59,'Regional Crises'!$B$1:$R$66,17,FALSE)&lt;S$4,10,(S$3-VLOOKUP($C59,'Regional Crises'!$B$1:$R$66,17,FALSE))/(S$3-S$4)*10))))),(IF(VLOOKUP($E59,'Country Indicator Data'!$B$4:$N$300,13,FALSE)="x","x",IF(VLOOKUP($E59,'Country Indicator Data'!$B$4:$N$300,13,FALSE)&gt;S$3,0,IF(VLOOKUP($E59,'Country Indicator Data'!$B$4:$N$300,13,FALSE)&lt;S$4,10,(S$3-VLOOKUP($E59,'Country Indicator Data'!$B$4:$N$300,13,FALSE))/(S$3-S$4)*10)))))</f>
        <v>8.6999999999999993</v>
      </c>
      <c r="T59" s="224">
        <f>IF(LEN(E59)&gt;3,((IF(VLOOKUP($C59,'Regional Crises'!$B$1:$R$66,14,FALSE)="x","x",IF(VLOOKUP($C59,'Regional Crises'!$B$1:$R$66,14,FALSE)&gt;T$3,0,IF(VLOOKUP($C59,'Regional Crises'!$B$1:$R$66,14,FALSE)&lt;T$4,10,(T$3-VLOOKUP($C59,'Regional Crises'!$B$1:$R$66,14,FALSE))/(T$3-T$4)*10))))),(IF(VLOOKUP($E59,'Country Indicator Data'!$B$4:$N$300,10,FALSE)="x","x",IF(VLOOKUP($E59,'Country Indicator Data'!$B$4:$N$300,10,FALSE)&gt;T$3,0,IF(VLOOKUP($E59,'Country Indicator Data'!$B$4:$N$300,10,FALSE)&lt;T$4,10,(T$3-VLOOKUP($E59,'Country Indicator Data'!$B$4:$N$300,10,FALSE))/(T$3-T$4)*10)))))</f>
        <v>8.3960252000000004</v>
      </c>
      <c r="U59" s="224">
        <f>IF(LEN(E59)&gt;3,((IF(VLOOKUP($C59,'Regional Crises'!$B$1:$R$66,15,FALSE)="x","x",IF(VLOOKUP($C59,'Regional Crises'!$B$1:$R$66,15,FALSE)&gt;U$3,0,IF(VLOOKUP($C59,'Regional Crises'!$B$1:$R$66,15,FALSE)&lt;U$4,10,(U$3-VLOOKUP($C59,'Regional Crises'!$B$1:$R$66,15,FALSE))/(U$3-U$4)*10))))),(IF(VLOOKUP($E59,'Country Indicator Data'!$B$4:$N$300,11,FALSE)="x","x",IF(VLOOKUP($E59,'Country Indicator Data'!$B$4:$N$300,11,FALSE)&gt;U$3,0,IF(VLOOKUP($E59,'Country Indicator Data'!$B$4:$N$300,11,FALSE)&lt;U$4,10,(U$3-VLOOKUP($E59,'Country Indicator Data'!$B$4:$N$300,11,FALSE))/(U$3-U$4)*10)))))</f>
        <v>8</v>
      </c>
      <c r="V59" s="224">
        <f>IF(LEN(E59)&gt;3,((IF(VLOOKUP($C59,'Regional Crises'!$B$1:$R$66,16,FALSE)="x","x",IF(VLOOKUP($C59,'Regional Crises'!$B$1:$R$66,16,FALSE)&gt;V$3,0,IF(VLOOKUP($C59,'Regional Crises'!$B$1:$R$66,16,FALSE)&lt;V$4,10,(V$3-VLOOKUP($C59,'Regional Crises'!$B$1:$R$66,16,FALSE))/(V$3-V$4)*10))))),(IF(VLOOKUP($E59,'Country Indicator Data'!$B$4:$N$300,12,FALSE)="x","x",IF(VLOOKUP($E59,'Country Indicator Data'!$B$4:$N$300,12,FALSE)&gt;V$3,0,IF(VLOOKUP($E59,'Country Indicator Data'!$B$4:$N$300,12,FALSE)&lt;V$4,10,(V$3-VLOOKUP($E59,'Country Indicator Data'!$B$4:$N$300,12,FALSE))/(V$3-V$4)*10)))))</f>
        <v>9</v>
      </c>
      <c r="W59" s="224">
        <f t="shared" si="18"/>
        <v>8.5240062999999999</v>
      </c>
      <c r="X59" s="224">
        <f t="shared" si="19"/>
        <v>6.6549519311668037</v>
      </c>
      <c r="Y59" s="150">
        <f>IF('Core Indicators'!FC56="x","x",IF('Core Indicators'!FC56&gt;=5,10,IF('Core Indicators'!FC56&gt;=4,8,IF('Core Indicators'!FC56&gt;=3,6,IF('Core Indicators'!FC56&gt;=2,4,IF('Core Indicators'!FC56&gt;=1,2,0))))))</f>
        <v>4</v>
      </c>
      <c r="Z59" s="224">
        <f t="shared" si="20"/>
        <v>4</v>
      </c>
      <c r="AA59" s="150">
        <f>'Crisis Indicator Data'!Y56</f>
        <v>2</v>
      </c>
      <c r="AB59" s="150">
        <f>'Crisis Indicator Data'!Z56</f>
        <v>3</v>
      </c>
      <c r="AC59" s="150">
        <f>'Crisis Indicator Data'!AA56</f>
        <v>2</v>
      </c>
      <c r="AD59" s="150">
        <f>'Crisis Indicator Data'!AB56</f>
        <v>0</v>
      </c>
      <c r="AE59" s="150">
        <f t="shared" si="21"/>
        <v>6</v>
      </c>
      <c r="AF59" s="150">
        <f>'Crisis Indicator Data'!AC56</f>
        <v>2</v>
      </c>
      <c r="AG59" s="150">
        <f>'Crisis Indicator Data'!AD56</f>
        <v>3</v>
      </c>
      <c r="AH59" s="150">
        <f t="shared" si="22"/>
        <v>10</v>
      </c>
      <c r="AI59" s="150">
        <f>'Crisis Indicator Data'!AE56</f>
        <v>0</v>
      </c>
      <c r="AJ59" s="150">
        <f>'Crisis Indicator Data'!AF56</f>
        <v>1</v>
      </c>
      <c r="AK59" s="150">
        <f>'Crisis Indicator Data'!AG56</f>
        <v>1</v>
      </c>
      <c r="AL59" s="150">
        <f t="shared" si="23"/>
        <v>4</v>
      </c>
      <c r="AM59" s="224">
        <f t="shared" si="24"/>
        <v>7</v>
      </c>
      <c r="AN59" s="224">
        <f t="shared" si="25"/>
        <v>5.5</v>
      </c>
    </row>
    <row r="60" spans="1:40" ht="13.5" customHeight="1">
      <c r="A60" s="144" t="str">
        <f>'Crisis Indicator Data'!A57</f>
        <v>Multiple crises in Libya</v>
      </c>
      <c r="B60" s="145" t="str">
        <f>'Crisis Indicator Data'!B57</f>
        <v>International Displacement</v>
      </c>
      <c r="C60" s="145" t="str">
        <f>'Crisis Indicator Data'!C57</f>
        <v>LBY005</v>
      </c>
      <c r="D60" s="145" t="str">
        <f>'Crisis Indicator Data'!D57</f>
        <v>Libya</v>
      </c>
      <c r="E60" s="146" t="str">
        <f>'Crisis Indicator Data'!E57</f>
        <v>LBY</v>
      </c>
      <c r="F60" s="224">
        <f>IF(LEN(E60)&gt;3,(IF(VLOOKUP($C60,'Regional Crises'!$B$1:$R$66,7,FALSE)="x","x",IF(VLOOKUP($C60,'Regional Crises'!$B$1:$R$66,7,FALSE)&gt;$F$3,10,IF(VLOOKUP($C60,'Regional Crises'!$B$1:$R$66,7,FALSE)&lt;F$4,0,($F$3-VLOOKUP($C60,'Regional Crises'!$B$1:$R$66,7,FALSE))/($F$3-$F$4)*10)))),IF(VLOOKUP($E60,'Country Indicator Data'!$B$4:$N$300,3,FALSE)="x","x",IF(VLOOKUP($E60,'Country Indicator Data'!$B$4:$N$300,3,FALSE)&gt;$F$3,10,IF(VLOOKUP($E60,'Country Indicator Data'!$B$4:$N$300,3,FALSE)&lt;$F$4,0,($F$3-VLOOKUP($E60,'Country Indicator Data'!$B$4:$N$300,3,FALSE))/($F$3-$F$4)*10))))</f>
        <v>5.6195836666666663</v>
      </c>
      <c r="G60" s="224">
        <f>IF(LEN(E60)&gt;3,(IF(VLOOKUP($C60,'Regional Crises'!$B$1:$R$66,9,FALSE)="x","x",IF(VLOOKUP($C60,'Regional Crises'!$B$1:$R$66,9,FALSE)&gt;G$3,10,IF(VLOOKUP($C60,'Regional Crises'!$B$1:$R$66,9,FALSE)&lt;G$4,0,(G$3-VLOOKUP($C60,'Regional Crises'!$B$1:$R$66,9,FALSE))/(G$3-G$4)*10)))),IF(VLOOKUP($E60,'Country Indicator Data'!$B$4:$N$300,5,FALSE)="x","x",IF(VLOOKUP($E60,'Country Indicator Data'!$B$4:$N$300,5,FALSE)&gt;G$3,10,IF(VLOOKUP($E60,'Country Indicator Data'!$B$4:$N$300,5,FALSE)&lt;G$4,0,(G$3-VLOOKUP($E60,'Country Indicator Data'!$B$4:$N$300,5,FALSE))/(G$3-G$4)*10))))</f>
        <v>7.8800000000000008</v>
      </c>
      <c r="H60" s="224">
        <f t="shared" si="13"/>
        <v>6.7497918333333331</v>
      </c>
      <c r="I60" s="224">
        <f>IF(LEN(E60)&gt;3,(IF(VLOOKUP($C60,'Regional Crises'!$B$1:$R$66,6,FALSE)="x","x",IF(VLOOKUP($C60,'Regional Crises'!$B$1:$R$66,6,FALSE)&gt;I$3,10,IF(VLOOKUP($C60,'Regional Crises'!$B$1:$R$66,6,FALSE)&lt;I$4,0,10-(I$3-VLOOKUP($C60,'Regional Crises'!$B$1:$R$66,6,FALSE))/(I$3-I$4)*10)))),IF(VLOOKUP($E60,'Country Indicator Data'!$B$4:$N$300,2,FALSE)="x","x",IF(VLOOKUP($E60,'Country Indicator Data'!$B$4:$N$300,2,FALSE)&gt;I$3,10,IF(VLOOKUP($E60,'Country Indicator Data'!$B$4:$N$300,2,FALSE)&lt;I$4,0,10-(I$3-VLOOKUP($E60,'Country Indicator Data'!$B$4:$N$300,2,FALSE))/(I$3-I$4)*10))))</f>
        <v>2.7512803000000012</v>
      </c>
      <c r="J60" s="224">
        <f>IF(LEN(E60)&gt;3,(IF(VLOOKUP($C60,'Regional Crises'!$B$1:$R$66,8,FALSE)="x","x",IF(VLOOKUP($C60,'Regional Crises'!$B$1:$R$66,8,FALSE)&gt;J$3,10,IF(VLOOKUP($C60,'Regional Crises'!$B$1:$R$66,8,FALSE)&lt;J$4,0,10-(J$3-VLOOKUP($C60,'Regional Crises'!$B$1:$R$66,8,FALSE))/(J$3-J$4)*10)))),IF(VLOOKUP($E60,'Country Indicator Data'!$B$4:$N$300,4,FALSE)="x","x",IF(VLOOKUP($E60,'Country Indicator Data'!$B$4:$N$300,4,FALSE)&gt;J$3,10,IF(VLOOKUP($E60,'Country Indicator Data'!$B$4:$N$300,4,FALSE)&lt;J$4,0,10-(J$3-VLOOKUP($E60,'Country Indicator Data'!$B$4:$N$300,4,FALSE))/(J$3-J$4)*10))))</f>
        <v>2.5999999999999996</v>
      </c>
      <c r="K60" s="224">
        <f t="shared" si="14"/>
        <v>2.6756401500000004</v>
      </c>
      <c r="L60" s="224">
        <f>IF(LEN(E60)&gt;3,(IF(VLOOKUP($C60,'Regional Crises'!$B$1:$R$66,10,FALSE)="x","x",IF(VLOOKUP($C60,'Regional Crises'!$B$1:$R$66,10,FALSE)&gt;L$3,10,IF(VLOOKUP($C60,'Regional Crises'!$B$1:$R$66,10,FALSE)&lt;L$4,0,10-(L$3-VLOOKUP($C60,'Regional Crises'!$B$1:$R$66,10,FALSE))/(L$3-L$4)*10)))),IF(VLOOKUP($E60,'Country Indicator Data'!$B$4:$N$300,6,FALSE)="x","x",IF(VLOOKUP($E60,'Country Indicator Data'!$B$4:$N$300,6,FALSE)&gt;L$3,10,IF(VLOOKUP($E60,'Country Indicator Data'!$B$4:$N$300,6,FALSE)&lt;L$4,0,10-(L$3-VLOOKUP($E60,'Country Indicator Data'!$B$4:$N$300,6,FALSE))/(L$3-L$4)*10))))</f>
        <v>3.373333333333334</v>
      </c>
      <c r="M60" s="224" t="str">
        <f>IF(LEN(E60)&gt;3,(IF(VLOOKUP($C60,'Regional Crises'!$B$1:$R$66,11,FALSE)="x","x",IF(VLOOKUP($C60,'Regional Crises'!$B$1:$R$66,11,FALSE)&gt;M$3,10,IF(VLOOKUP($C60,'Regional Crises'!$B$1:$R$66,11,FALSE)&lt;M$4,0,10-(M$3-VLOOKUP($C60,'Regional Crises'!$B$1:$R$66,11,FALSE))/(M$3-M$4)*10)))),IF(VLOOKUP($E60,'Country Indicator Data'!$B$4:$N$300,7,FALSE)="x","x",IF(VLOOKUP($E60,'Country Indicator Data'!$B$4:$N$300,7,FALSE)&gt;M$3,10,IF(VLOOKUP($E60,'Country Indicator Data'!$B$4:$N$300,7,FALSE)&lt;M$4,0,10-(M$3-VLOOKUP($E60,'Country Indicator Data'!$B$4:$N$300,7,FALSE))/(M$3-M$4)*10))))</f>
        <v>x</v>
      </c>
      <c r="N60" s="224">
        <f t="shared" si="15"/>
        <v>3.373333333333334</v>
      </c>
      <c r="O60" s="224">
        <f t="shared" si="16"/>
        <v>4.2662551055555555</v>
      </c>
      <c r="P60" s="224">
        <f>IF(LEN(E60)&gt;3,(IF(VLOOKUP($C60,'Regional Crises'!$B$1:$R$69,12,FALSE)="x","x",IF(VLOOKUP($C60,'Regional Crises'!$B$1:$R$69,12,FALSE)&gt;P$3,10,IF(VLOOKUP($C60,'Regional Crises'!$B$1:$R$69,12,FALSE)&lt;P$4,0,(P$3-VLOOKUP($C60,'Regional Crises'!$B$1:$R$69,12,FALSE))/(P$3-P$4)*10)))),IF(VLOOKUP($E60,'Country Indicator Data'!$B$4:$I$300,8,FALSE)="x","x",IF(VLOOKUP($E60,'Country Indicator Data'!$B$4:$I$300,8,FALSE)&gt;P$3,10,IF(VLOOKUP($E60,'Country Indicator Data'!$B$4:$I$300,8,FALSE)&lt;P$4,0,10-(P$3-VLOOKUP($E60,'Country Indicator Data'!$B$4:$I$300,8,FALSE))/(P$3-P$4)*10))))</f>
        <v>5.9025000000000007</v>
      </c>
      <c r="Q60" s="224">
        <f>IF(LEN(E60)&gt;3,((IF(VLOOKUP($C60,'Regional Crises'!$B$1:$R$66,13,FALSE)="x","x",IF(VLOOKUP($C60,'Regional Crises'!$B$1:$R$66,13,FALSE)&gt;Q$3,10,IF(VLOOKUP($C60,'Regional Crises'!$B$1:$R$66,13,FALSE)&lt;Q$4,0,10-(LOG(Q$3)-LOG(VLOOKUP($C60,'Regional Crises'!$B$1:$R$66,13,FALSE)))/(LOG(Q$3)-LOG(Q$4))*10))))),(IF(VLOOKUP($E60,'Country Indicator Data'!$B$4:$N$300,9,FALSE)="x","x",IF(VLOOKUP($E60,'Country Indicator Data'!$B$4:$N$300,9,FALSE)&gt;Q$3,10,IF(VLOOKUP($E60,'Country Indicator Data'!$B$4:$N$300,9,FALSE)&lt;Q$4,0,10-(LOG(Q$3)-LOG(VLOOKUP($E60,'Country Indicator Data'!$B$4:$N$300,9,FALSE)))/(LOG(Q$3)-LOG(Q$4))*10)))))</f>
        <v>8.4466887758897169</v>
      </c>
      <c r="R60" s="224">
        <f t="shared" si="17"/>
        <v>7.1745943879448593</v>
      </c>
      <c r="S60" s="224">
        <f>IF(LEN(E60)&gt;3,((IF(VLOOKUP($C60,'Regional Crises'!$B$1:$R$66,17,FALSE)="x","x",IF(VLOOKUP($C60,'Regional Crises'!$B$1:$R$66,17,FALSE)&gt;S$3,0,IF(VLOOKUP($C60,'Regional Crises'!$B$1:$R$66,17,FALSE)&lt;S$4,10,(S$3-VLOOKUP($C60,'Regional Crises'!$B$1:$R$66,17,FALSE))/(S$3-S$4)*10))))),(IF(VLOOKUP($E60,'Country Indicator Data'!$B$4:$N$300,13,FALSE)="x","x",IF(VLOOKUP($E60,'Country Indicator Data'!$B$4:$N$300,13,FALSE)&gt;S$3,0,IF(VLOOKUP($E60,'Country Indicator Data'!$B$4:$N$300,13,FALSE)&lt;S$4,10,(S$3-VLOOKUP($E60,'Country Indicator Data'!$B$4:$N$300,13,FALSE))/(S$3-S$4)*10)))))</f>
        <v>8.6999999999999993</v>
      </c>
      <c r="T60" s="224">
        <f>IF(LEN(E60)&gt;3,((IF(VLOOKUP($C60,'Regional Crises'!$B$1:$R$66,14,FALSE)="x","x",IF(VLOOKUP($C60,'Regional Crises'!$B$1:$R$66,14,FALSE)&gt;T$3,0,IF(VLOOKUP($C60,'Regional Crises'!$B$1:$R$66,14,FALSE)&lt;T$4,10,(T$3-VLOOKUP($C60,'Regional Crises'!$B$1:$R$66,14,FALSE))/(T$3-T$4)*10))))),(IF(VLOOKUP($E60,'Country Indicator Data'!$B$4:$N$300,10,FALSE)="x","x",IF(VLOOKUP($E60,'Country Indicator Data'!$B$4:$N$300,10,FALSE)&gt;T$3,0,IF(VLOOKUP($E60,'Country Indicator Data'!$B$4:$N$300,10,FALSE)&lt;T$4,10,(T$3-VLOOKUP($E60,'Country Indicator Data'!$B$4:$N$300,10,FALSE))/(T$3-T$4)*10)))))</f>
        <v>8.3960252000000004</v>
      </c>
      <c r="U60" s="224">
        <f>IF(LEN(E60)&gt;3,((IF(VLOOKUP($C60,'Regional Crises'!$B$1:$R$66,15,FALSE)="x","x",IF(VLOOKUP($C60,'Regional Crises'!$B$1:$R$66,15,FALSE)&gt;U$3,0,IF(VLOOKUP($C60,'Regional Crises'!$B$1:$R$66,15,FALSE)&lt;U$4,10,(U$3-VLOOKUP($C60,'Regional Crises'!$B$1:$R$66,15,FALSE))/(U$3-U$4)*10))))),(IF(VLOOKUP($E60,'Country Indicator Data'!$B$4:$N$300,11,FALSE)="x","x",IF(VLOOKUP($E60,'Country Indicator Data'!$B$4:$N$300,11,FALSE)&gt;U$3,0,IF(VLOOKUP($E60,'Country Indicator Data'!$B$4:$N$300,11,FALSE)&lt;U$4,10,(U$3-VLOOKUP($E60,'Country Indicator Data'!$B$4:$N$300,11,FALSE))/(U$3-U$4)*10)))))</f>
        <v>8</v>
      </c>
      <c r="V60" s="224">
        <f>IF(LEN(E60)&gt;3,((IF(VLOOKUP($C60,'Regional Crises'!$B$1:$R$66,16,FALSE)="x","x",IF(VLOOKUP($C60,'Regional Crises'!$B$1:$R$66,16,FALSE)&gt;V$3,0,IF(VLOOKUP($C60,'Regional Crises'!$B$1:$R$66,16,FALSE)&lt;V$4,10,(V$3-VLOOKUP($C60,'Regional Crises'!$B$1:$R$66,16,FALSE))/(V$3-V$4)*10))))),(IF(VLOOKUP($E60,'Country Indicator Data'!$B$4:$N$300,12,FALSE)="x","x",IF(VLOOKUP($E60,'Country Indicator Data'!$B$4:$N$300,12,FALSE)&gt;V$3,0,IF(VLOOKUP($E60,'Country Indicator Data'!$B$4:$N$300,12,FALSE)&lt;V$4,10,(V$3-VLOOKUP($E60,'Country Indicator Data'!$B$4:$N$300,12,FALSE))/(V$3-V$4)*10)))))</f>
        <v>9</v>
      </c>
      <c r="W60" s="224">
        <f t="shared" si="18"/>
        <v>8.5240062999999999</v>
      </c>
      <c r="X60" s="224">
        <f t="shared" si="19"/>
        <v>6.6549519311668037</v>
      </c>
      <c r="Y60" s="150">
        <f>IF('Core Indicators'!FC57="x","x",IF('Core Indicators'!FC57&gt;=5,10,IF('Core Indicators'!FC57&gt;=4,8,IF('Core Indicators'!FC57&gt;=3,6,IF('Core Indicators'!FC57&gt;=2,4,IF('Core Indicators'!FC57&gt;=1,2,0))))))</f>
        <v>4</v>
      </c>
      <c r="Z60" s="224">
        <f t="shared" si="20"/>
        <v>4</v>
      </c>
      <c r="AA60" s="150">
        <f>'Crisis Indicator Data'!Y57</f>
        <v>2</v>
      </c>
      <c r="AB60" s="150">
        <f>'Crisis Indicator Data'!Z57</f>
        <v>3</v>
      </c>
      <c r="AC60" s="150">
        <f>'Crisis Indicator Data'!AA57</f>
        <v>2</v>
      </c>
      <c r="AD60" s="150">
        <f>'Crisis Indicator Data'!AB57</f>
        <v>0</v>
      </c>
      <c r="AE60" s="150">
        <f t="shared" si="21"/>
        <v>6</v>
      </c>
      <c r="AF60" s="150">
        <f>'Crisis Indicator Data'!AC57</f>
        <v>2</v>
      </c>
      <c r="AG60" s="150">
        <f>'Crisis Indicator Data'!AD57</f>
        <v>3</v>
      </c>
      <c r="AH60" s="150">
        <f t="shared" si="22"/>
        <v>10</v>
      </c>
      <c r="AI60" s="150">
        <f>'Crisis Indicator Data'!AE57</f>
        <v>0</v>
      </c>
      <c r="AJ60" s="150">
        <f>'Crisis Indicator Data'!AF57</f>
        <v>1</v>
      </c>
      <c r="AK60" s="150">
        <f>'Crisis Indicator Data'!AG57</f>
        <v>1</v>
      </c>
      <c r="AL60" s="150">
        <f t="shared" si="23"/>
        <v>4</v>
      </c>
      <c r="AM60" s="224">
        <f t="shared" si="24"/>
        <v>7</v>
      </c>
      <c r="AN60" s="224">
        <f t="shared" si="25"/>
        <v>5.5</v>
      </c>
    </row>
    <row r="61" spans="1:40" ht="13.5" customHeight="1">
      <c r="A61" s="144" t="str">
        <f>'Crisis Indicator Data'!A58</f>
        <v>International displacement to Morocco</v>
      </c>
      <c r="B61" s="145" t="str">
        <f>'Crisis Indicator Data'!B58</f>
        <v>International Displacement</v>
      </c>
      <c r="C61" s="145" t="str">
        <f>'Crisis Indicator Data'!C58</f>
        <v>MAR002</v>
      </c>
      <c r="D61" s="145" t="str">
        <f>'Crisis Indicator Data'!D58</f>
        <v>Morocco</v>
      </c>
      <c r="E61" s="146" t="str">
        <f>'Crisis Indicator Data'!E58</f>
        <v>MAR</v>
      </c>
      <c r="F61" s="224">
        <f>IF(LEN(E61)&gt;3,(IF(VLOOKUP($C61,'Regional Crises'!$B$1:$R$66,7,FALSE)="x","x",IF(VLOOKUP($C61,'Regional Crises'!$B$1:$R$66,7,FALSE)&gt;$F$3,10,IF(VLOOKUP($C61,'Regional Crises'!$B$1:$R$66,7,FALSE)&lt;F$4,0,($F$3-VLOOKUP($C61,'Regional Crises'!$B$1:$R$66,7,FALSE))/($F$3-$F$4)*10)))),IF(VLOOKUP($E61,'Country Indicator Data'!$B$4:$N$300,3,FALSE)="x","x",IF(VLOOKUP($E61,'Country Indicator Data'!$B$4:$N$300,3,FALSE)&gt;$F$3,10,IF(VLOOKUP($E61,'Country Indicator Data'!$B$4:$N$300,3,FALSE)&lt;$F$4,0,($F$3-VLOOKUP($E61,'Country Indicator Data'!$B$4:$N$300,3,FALSE))/($F$3-$F$4)*10))))</f>
        <v>3.9422965777777779</v>
      </c>
      <c r="G61" s="224">
        <f>IF(LEN(E61)&gt;3,(IF(VLOOKUP($C61,'Regional Crises'!$B$1:$R$66,9,FALSE)="x","x",IF(VLOOKUP($C61,'Regional Crises'!$B$1:$R$66,9,FALSE)&gt;G$3,10,IF(VLOOKUP($C61,'Regional Crises'!$B$1:$R$66,9,FALSE)&lt;G$4,0,(G$3-VLOOKUP($C61,'Regional Crises'!$B$1:$R$66,9,FALSE))/(G$3-G$4)*10)))),IF(VLOOKUP($E61,'Country Indicator Data'!$B$4:$N$300,5,FALSE)="x","x",IF(VLOOKUP($E61,'Country Indicator Data'!$B$4:$N$300,5,FALSE)&gt;G$3,10,IF(VLOOKUP($E61,'Country Indicator Data'!$B$4:$N$300,5,FALSE)&lt;G$4,0,(G$3-VLOOKUP($E61,'Country Indicator Data'!$B$4:$N$300,5,FALSE))/(G$3-G$4)*10))))</f>
        <v>6.48</v>
      </c>
      <c r="H61" s="224">
        <f t="shared" si="13"/>
        <v>5.2111482888888894</v>
      </c>
      <c r="I61" s="224">
        <f>IF(LEN(E61)&gt;3,(IF(VLOOKUP($C61,'Regional Crises'!$B$1:$R$66,6,FALSE)="x","x",IF(VLOOKUP($C61,'Regional Crises'!$B$1:$R$66,6,FALSE)&gt;I$3,10,IF(VLOOKUP($C61,'Regional Crises'!$B$1:$R$66,6,FALSE)&lt;I$4,0,10-(I$3-VLOOKUP($C61,'Regional Crises'!$B$1:$R$66,6,FALSE))/(I$3-I$4)*10)))),IF(VLOOKUP($E61,'Country Indicator Data'!$B$4:$N$300,2,FALSE)="x","x",IF(VLOOKUP($E61,'Country Indicator Data'!$B$4:$N$300,2,FALSE)&gt;I$3,10,IF(VLOOKUP($E61,'Country Indicator Data'!$B$4:$N$300,2,FALSE)&lt;I$4,0,10-(I$3-VLOOKUP($E61,'Country Indicator Data'!$B$4:$N$300,2,FALSE))/(I$3-I$4)*10))))</f>
        <v>4.9561599799999998</v>
      </c>
      <c r="J61" s="224">
        <f>IF(LEN(E61)&gt;3,(IF(VLOOKUP($C61,'Regional Crises'!$B$1:$R$66,8,FALSE)="x","x",IF(VLOOKUP($C61,'Regional Crises'!$B$1:$R$66,8,FALSE)&gt;J$3,10,IF(VLOOKUP($C61,'Regional Crises'!$B$1:$R$66,8,FALSE)&lt;J$4,0,10-(J$3-VLOOKUP($C61,'Regional Crises'!$B$1:$R$66,8,FALSE))/(J$3-J$4)*10)))),IF(VLOOKUP($E61,'Country Indicator Data'!$B$4:$N$300,4,FALSE)="x","x",IF(VLOOKUP($E61,'Country Indicator Data'!$B$4:$N$300,4,FALSE)&gt;J$3,10,IF(VLOOKUP($E61,'Country Indicator Data'!$B$4:$N$300,4,FALSE)&lt;J$4,0,10-(J$3-VLOOKUP($E61,'Country Indicator Data'!$B$4:$N$300,4,FALSE))/(J$3-J$4)*10))))</f>
        <v>6.8</v>
      </c>
      <c r="K61" s="224">
        <f t="shared" si="14"/>
        <v>5.8780799899999998</v>
      </c>
      <c r="L61" s="224">
        <f>IF(LEN(E61)&gt;3,(IF(VLOOKUP($C61,'Regional Crises'!$B$1:$R$66,10,FALSE)="x","x",IF(VLOOKUP($C61,'Regional Crises'!$B$1:$R$66,10,FALSE)&gt;L$3,10,IF(VLOOKUP($C61,'Regional Crises'!$B$1:$R$66,10,FALSE)&lt;L$4,0,10-(L$3-VLOOKUP($C61,'Regional Crises'!$B$1:$R$66,10,FALSE))/(L$3-L$4)*10)))),IF(VLOOKUP($E61,'Country Indicator Data'!$B$4:$N$300,6,FALSE)="x","x",IF(VLOOKUP($E61,'Country Indicator Data'!$B$4:$N$300,6,FALSE)&gt;L$3,10,IF(VLOOKUP($E61,'Country Indicator Data'!$B$4:$N$300,6,FALSE)&lt;L$4,0,10-(L$3-VLOOKUP($E61,'Country Indicator Data'!$B$4:$N$300,6,FALSE))/(L$3-L$4)*10))))</f>
        <v>5.84</v>
      </c>
      <c r="M61" s="224">
        <f>IF(LEN(E61)&gt;3,(IF(VLOOKUP($C61,'Regional Crises'!$B$1:$R$66,11,FALSE)="x","x",IF(VLOOKUP($C61,'Regional Crises'!$B$1:$R$66,11,FALSE)&gt;M$3,10,IF(VLOOKUP($C61,'Regional Crises'!$B$1:$R$66,11,FALSE)&lt;M$4,0,10-(M$3-VLOOKUP($C61,'Regional Crises'!$B$1:$R$66,11,FALSE))/(M$3-M$4)*10)))),IF(VLOOKUP($E61,'Country Indicator Data'!$B$4:$N$300,7,FALSE)="x","x",IF(VLOOKUP($E61,'Country Indicator Data'!$B$4:$N$300,7,FALSE)&gt;M$3,10,IF(VLOOKUP($E61,'Country Indicator Data'!$B$4:$N$300,7,FALSE)&lt;M$4,0,10-(M$3-VLOOKUP($E61,'Country Indicator Data'!$B$4:$N$300,7,FALSE))/(M$3-M$4)*10))))</f>
        <v>3.625</v>
      </c>
      <c r="N61" s="224">
        <f t="shared" si="15"/>
        <v>4.7324999999999999</v>
      </c>
      <c r="O61" s="224">
        <f t="shared" si="16"/>
        <v>5.2739094262962967</v>
      </c>
      <c r="P61" s="224">
        <f>IF(LEN(E61)&gt;3,(IF(VLOOKUP($C61,'Regional Crises'!$B$1:$R$69,12,FALSE)="x","x",IF(VLOOKUP($C61,'Regional Crises'!$B$1:$R$69,12,FALSE)&gt;P$3,10,IF(VLOOKUP($C61,'Regional Crises'!$B$1:$R$69,12,FALSE)&lt;P$4,0,(P$3-VLOOKUP($C61,'Regional Crises'!$B$1:$R$69,12,FALSE))/(P$3-P$4)*10)))),IF(VLOOKUP($E61,'Country Indicator Data'!$B$4:$I$300,8,FALSE)="x","x",IF(VLOOKUP($E61,'Country Indicator Data'!$B$4:$I$300,8,FALSE)&gt;P$3,10,IF(VLOOKUP($E61,'Country Indicator Data'!$B$4:$I$300,8,FALSE)&lt;P$4,0,10-(P$3-VLOOKUP($E61,'Country Indicator Data'!$B$4:$I$300,8,FALSE))/(P$3-P$4)*10))))</f>
        <v>4.7175000000000002</v>
      </c>
      <c r="Q61" s="224">
        <f>IF(LEN(E61)&gt;3,((IF(VLOOKUP($C61,'Regional Crises'!$B$1:$R$66,13,FALSE)="x","x",IF(VLOOKUP($C61,'Regional Crises'!$B$1:$R$66,13,FALSE)&gt;Q$3,10,IF(VLOOKUP($C61,'Regional Crises'!$B$1:$R$66,13,FALSE)&lt;Q$4,0,10-(LOG(Q$3)-LOG(VLOOKUP($C61,'Regional Crises'!$B$1:$R$66,13,FALSE)))/(LOG(Q$3)-LOG(Q$4))*10))))),(IF(VLOOKUP($E61,'Country Indicator Data'!$B$4:$N$300,9,FALSE)="x","x",IF(VLOOKUP($E61,'Country Indicator Data'!$B$4:$N$300,9,FALSE)&gt;Q$3,10,IF(VLOOKUP($E61,'Country Indicator Data'!$B$4:$N$300,9,FALSE)&lt;Q$4,0,10-(LOG(Q$3)-LOG(VLOOKUP($E61,'Country Indicator Data'!$B$4:$N$300,9,FALSE)))/(LOG(Q$3)-LOG(Q$4))*10)))))</f>
        <v>6.9259591164473502</v>
      </c>
      <c r="R61" s="224">
        <f t="shared" si="17"/>
        <v>5.8217295582236748</v>
      </c>
      <c r="S61" s="224">
        <f>IF(LEN(E61)&gt;3,((IF(VLOOKUP($C61,'Regional Crises'!$B$1:$R$66,17,FALSE)="x","x",IF(VLOOKUP($C61,'Regional Crises'!$B$1:$R$66,17,FALSE)&gt;S$3,0,IF(VLOOKUP($C61,'Regional Crises'!$B$1:$R$66,17,FALSE)&lt;S$4,10,(S$3-VLOOKUP($C61,'Regional Crises'!$B$1:$R$66,17,FALSE))/(S$3-S$4)*10))))),(IF(VLOOKUP($E61,'Country Indicator Data'!$B$4:$N$300,13,FALSE)="x","x",IF(VLOOKUP($E61,'Country Indicator Data'!$B$4:$N$300,13,FALSE)&gt;S$3,0,IF(VLOOKUP($E61,'Country Indicator Data'!$B$4:$N$300,13,FALSE)&lt;S$4,10,(S$3-VLOOKUP($E61,'Country Indicator Data'!$B$4:$N$300,13,FALSE))/(S$3-S$4)*10)))))</f>
        <v>6.1</v>
      </c>
      <c r="T61" s="224">
        <f>IF(LEN(E61)&gt;3,((IF(VLOOKUP($C61,'Regional Crises'!$B$1:$R$66,14,FALSE)="x","x",IF(VLOOKUP($C61,'Regional Crises'!$B$1:$R$66,14,FALSE)&gt;T$3,0,IF(VLOOKUP($C61,'Regional Crises'!$B$1:$R$66,14,FALSE)&lt;T$4,10,(T$3-VLOOKUP($C61,'Regional Crises'!$B$1:$R$66,14,FALSE))/(T$3-T$4)*10))))),(IF(VLOOKUP($E61,'Country Indicator Data'!$B$4:$N$300,10,FALSE)="x","x",IF(VLOOKUP($E61,'Country Indicator Data'!$B$4:$N$300,10,FALSE)&gt;T$3,0,IF(VLOOKUP($E61,'Country Indicator Data'!$B$4:$N$300,10,FALSE)&lt;T$4,10,(T$3-VLOOKUP($E61,'Country Indicator Data'!$B$4:$N$300,10,FALSE))/(T$3-T$4)*10)))))</f>
        <v>5.7356072000000005</v>
      </c>
      <c r="U61" s="224">
        <f>IF(LEN(E61)&gt;3,((IF(VLOOKUP($C61,'Regional Crises'!$B$1:$R$66,15,FALSE)="x","x",IF(VLOOKUP($C61,'Regional Crises'!$B$1:$R$66,15,FALSE)&gt;U$3,0,IF(VLOOKUP($C61,'Regional Crises'!$B$1:$R$66,15,FALSE)&lt;U$4,10,(U$3-VLOOKUP($C61,'Regional Crises'!$B$1:$R$66,15,FALSE))/(U$3-U$4)*10))))),(IF(VLOOKUP($E61,'Country Indicator Data'!$B$4:$N$300,11,FALSE)="x","x",IF(VLOOKUP($E61,'Country Indicator Data'!$B$4:$N$300,11,FALSE)&gt;U$3,0,IF(VLOOKUP($E61,'Country Indicator Data'!$B$4:$N$300,11,FALSE)&lt;U$4,10,(U$3-VLOOKUP($E61,'Country Indicator Data'!$B$4:$N$300,11,FALSE))/(U$3-U$4)*10)))))</f>
        <v>7</v>
      </c>
      <c r="V61" s="224">
        <f>IF(LEN(E61)&gt;3,((IF(VLOOKUP($C61,'Regional Crises'!$B$1:$R$66,16,FALSE)="x","x",IF(VLOOKUP($C61,'Regional Crises'!$B$1:$R$66,16,FALSE)&gt;V$3,0,IF(VLOOKUP($C61,'Regional Crises'!$B$1:$R$66,16,FALSE)&lt;V$4,10,(V$3-VLOOKUP($C61,'Regional Crises'!$B$1:$R$66,16,FALSE))/(V$3-V$4)*10))))),(IF(VLOOKUP($E61,'Country Indicator Data'!$B$4:$N$300,12,FALSE)="x","x",IF(VLOOKUP($E61,'Country Indicator Data'!$B$4:$N$300,12,FALSE)&gt;V$3,0,IF(VLOOKUP($E61,'Country Indicator Data'!$B$4:$N$300,12,FALSE)&lt;V$4,10,(V$3-VLOOKUP($E61,'Country Indicator Data'!$B$4:$N$300,12,FALSE))/(V$3-V$4)*10)))))</f>
        <v>6.3</v>
      </c>
      <c r="W61" s="224">
        <f t="shared" si="18"/>
        <v>6.2839017999999998</v>
      </c>
      <c r="X61" s="224">
        <f t="shared" si="19"/>
        <v>5.7931802615066568</v>
      </c>
      <c r="Y61" s="150">
        <f>IF('Core Indicators'!FC58="x","x",IF('Core Indicators'!FC58&gt;=5,10,IF('Core Indicators'!FC58&gt;=4,8,IF('Core Indicators'!FC58&gt;=3,6,IF('Core Indicators'!FC58&gt;=2,4,IF('Core Indicators'!FC58&gt;=1,2,0))))))</f>
        <v>2</v>
      </c>
      <c r="Z61" s="224">
        <f t="shared" si="20"/>
        <v>2</v>
      </c>
      <c r="AA61" s="150">
        <f>'Crisis Indicator Data'!Y58</f>
        <v>1</v>
      </c>
      <c r="AB61" s="150">
        <f>'Crisis Indicator Data'!Z58</f>
        <v>0</v>
      </c>
      <c r="AC61" s="150">
        <f>'Crisis Indicator Data'!AA58</f>
        <v>2</v>
      </c>
      <c r="AD61" s="150">
        <f>'Crisis Indicator Data'!AB58</f>
        <v>0</v>
      </c>
      <c r="AE61" s="150">
        <f t="shared" si="21"/>
        <v>4</v>
      </c>
      <c r="AF61" s="150">
        <f>'Crisis Indicator Data'!AC58</f>
        <v>2</v>
      </c>
      <c r="AG61" s="150">
        <f>'Crisis Indicator Data'!AD58</f>
        <v>3</v>
      </c>
      <c r="AH61" s="150">
        <f t="shared" si="22"/>
        <v>10</v>
      </c>
      <c r="AI61" s="150">
        <f>'Crisis Indicator Data'!AE58</f>
        <v>0</v>
      </c>
      <c r="AJ61" s="150">
        <f>'Crisis Indicator Data'!AF58</f>
        <v>0</v>
      </c>
      <c r="AK61" s="150">
        <f>'Crisis Indicator Data'!AG58</f>
        <v>3</v>
      </c>
      <c r="AL61" s="150">
        <f t="shared" si="23"/>
        <v>6</v>
      </c>
      <c r="AM61" s="224">
        <f t="shared" si="24"/>
        <v>7</v>
      </c>
      <c r="AN61" s="224">
        <f t="shared" si="25"/>
        <v>4.5</v>
      </c>
    </row>
    <row r="62" spans="1:40" ht="13.5" customHeight="1">
      <c r="A62" s="144" t="str">
        <f>'Crisis Indicator Data'!A59</f>
        <v>Multiple crisis in Madagascar</v>
      </c>
      <c r="B62" s="145" t="str">
        <f>'Crisis Indicator Data'!B59</f>
        <v>Drought/drier conditions,Cyclone</v>
      </c>
      <c r="C62" s="145" t="str">
        <f>'Crisis Indicator Data'!C59</f>
        <v>MDG001</v>
      </c>
      <c r="D62" s="145" t="str">
        <f>'Crisis Indicator Data'!D59</f>
        <v>Madagascar</v>
      </c>
      <c r="E62" s="146" t="str">
        <f>'Crisis Indicator Data'!E59</f>
        <v>MDG</v>
      </c>
      <c r="F62" s="224">
        <f>IF(LEN(E62)&gt;3,(IF(VLOOKUP($C62,'Regional Crises'!$B$1:$R$66,7,FALSE)="x","x",IF(VLOOKUP($C62,'Regional Crises'!$B$1:$R$66,7,FALSE)&gt;$F$3,10,IF(VLOOKUP($C62,'Regional Crises'!$B$1:$R$66,7,FALSE)&lt;F$4,0,($F$3-VLOOKUP($C62,'Regional Crises'!$B$1:$R$66,7,FALSE))/($F$3-$F$4)*10)))),IF(VLOOKUP($E62,'Country Indicator Data'!$B$4:$N$300,3,FALSE)="x","x",IF(VLOOKUP($E62,'Country Indicator Data'!$B$4:$N$300,3,FALSE)&gt;$F$3,10,IF(VLOOKUP($E62,'Country Indicator Data'!$B$4:$N$300,3,FALSE)&lt;$F$4,0,($F$3-VLOOKUP($E62,'Country Indicator Data'!$B$4:$N$300,3,FALSE))/($F$3-$F$4)*10))))</f>
        <v>2.7473052111111111</v>
      </c>
      <c r="G62" s="224">
        <f>IF(LEN(E62)&gt;3,(IF(VLOOKUP($C62,'Regional Crises'!$B$1:$R$66,9,FALSE)="x","x",IF(VLOOKUP($C62,'Regional Crises'!$B$1:$R$66,9,FALSE)&gt;G$3,10,IF(VLOOKUP($C62,'Regional Crises'!$B$1:$R$66,9,FALSE)&lt;G$4,0,(G$3-VLOOKUP($C62,'Regional Crises'!$B$1:$R$66,9,FALSE))/(G$3-G$4)*10)))),IF(VLOOKUP($E62,'Country Indicator Data'!$B$4:$N$300,5,FALSE)="x","x",IF(VLOOKUP($E62,'Country Indicator Data'!$B$4:$N$300,5,FALSE)&gt;G$3,10,IF(VLOOKUP($E62,'Country Indicator Data'!$B$4:$N$300,5,FALSE)&lt;G$4,0,(G$3-VLOOKUP($E62,'Country Indicator Data'!$B$4:$N$300,5,FALSE))/(G$3-G$4)*10))))</f>
        <v>5.7800000000000011</v>
      </c>
      <c r="H62" s="224">
        <f t="shared" si="13"/>
        <v>4.2636526055555564</v>
      </c>
      <c r="I62" s="224">
        <f>IF(LEN(E62)&gt;3,(IF(VLOOKUP($C62,'Regional Crises'!$B$1:$R$66,6,FALSE)="x","x",IF(VLOOKUP($C62,'Regional Crises'!$B$1:$R$66,6,FALSE)&gt;I$3,10,IF(VLOOKUP($C62,'Regional Crises'!$B$1:$R$66,6,FALSE)&lt;I$4,0,10-(I$3-VLOOKUP($C62,'Regional Crises'!$B$1:$R$66,6,FALSE))/(I$3-I$4)*10)))),IF(VLOOKUP($E62,'Country Indicator Data'!$B$4:$N$300,2,FALSE)="x","x",IF(VLOOKUP($E62,'Country Indicator Data'!$B$4:$N$300,2,FALSE)&gt;I$3,10,IF(VLOOKUP($E62,'Country Indicator Data'!$B$4:$N$300,2,FALSE)&lt;I$4,0,10-(I$3-VLOOKUP($E62,'Country Indicator Data'!$B$4:$N$300,2,FALSE))/(I$3-I$4)*10))))</f>
        <v>6.1453398899999998</v>
      </c>
      <c r="J62" s="224">
        <f>IF(LEN(E62)&gt;3,(IF(VLOOKUP($C62,'Regional Crises'!$B$1:$R$66,8,FALSE)="x","x",IF(VLOOKUP($C62,'Regional Crises'!$B$1:$R$66,8,FALSE)&gt;J$3,10,IF(VLOOKUP($C62,'Regional Crises'!$B$1:$R$66,8,FALSE)&lt;J$4,0,10-(J$3-VLOOKUP($C62,'Regional Crises'!$B$1:$R$66,8,FALSE))/(J$3-J$4)*10)))),IF(VLOOKUP($E62,'Country Indicator Data'!$B$4:$N$300,4,FALSE)="x","x",IF(VLOOKUP($E62,'Country Indicator Data'!$B$4:$N$300,4,FALSE)&gt;J$3,10,IF(VLOOKUP($E62,'Country Indicator Data'!$B$4:$N$300,4,FALSE)&lt;J$4,0,10-(J$3-VLOOKUP($E62,'Country Indicator Data'!$B$4:$N$300,4,FALSE))/(J$3-J$4)*10))))</f>
        <v>0</v>
      </c>
      <c r="K62" s="224">
        <f t="shared" si="14"/>
        <v>3.0726699449999999</v>
      </c>
      <c r="L62" s="224">
        <f>IF(LEN(E62)&gt;3,(IF(VLOOKUP($C62,'Regional Crises'!$B$1:$R$66,10,FALSE)="x","x",IF(VLOOKUP($C62,'Regional Crises'!$B$1:$R$66,10,FALSE)&gt;L$3,10,IF(VLOOKUP($C62,'Regional Crises'!$B$1:$R$66,10,FALSE)&lt;L$4,0,10-(L$3-VLOOKUP($C62,'Regional Crises'!$B$1:$R$66,10,FALSE))/(L$3-L$4)*10)))),IF(VLOOKUP($E62,'Country Indicator Data'!$B$4:$N$300,6,FALSE)="x","x",IF(VLOOKUP($E62,'Country Indicator Data'!$B$4:$N$300,6,FALSE)&gt;L$3,10,IF(VLOOKUP($E62,'Country Indicator Data'!$B$4:$N$300,6,FALSE)&lt;L$4,0,10-(L$3-VLOOKUP($E62,'Country Indicator Data'!$B$4:$N$300,6,FALSE))/(L$3-L$4)*10))))</f>
        <v>7.7866666666666662</v>
      </c>
      <c r="M62" s="224">
        <f>IF(LEN(E62)&gt;3,(IF(VLOOKUP($C62,'Regional Crises'!$B$1:$R$66,11,FALSE)="x","x",IF(VLOOKUP($C62,'Regional Crises'!$B$1:$R$66,11,FALSE)&gt;M$3,10,IF(VLOOKUP($C62,'Regional Crises'!$B$1:$R$66,11,FALSE)&lt;M$4,0,10-(M$3-VLOOKUP($C62,'Regional Crises'!$B$1:$R$66,11,FALSE))/(M$3-M$4)*10)))),IF(VLOOKUP($E62,'Country Indicator Data'!$B$4:$N$300,7,FALSE)="x","x",IF(VLOOKUP($E62,'Country Indicator Data'!$B$4:$N$300,7,FALSE)&gt;M$3,10,IF(VLOOKUP($E62,'Country Indicator Data'!$B$4:$N$300,7,FALSE)&lt;M$4,0,10-(M$3-VLOOKUP($E62,'Country Indicator Data'!$B$4:$N$300,7,FALSE))/(M$3-M$4)*10))))</f>
        <v>2.9499999999999993</v>
      </c>
      <c r="N62" s="224">
        <f t="shared" si="15"/>
        <v>5.3683333333333323</v>
      </c>
      <c r="O62" s="224">
        <f t="shared" si="16"/>
        <v>4.2348852946296294</v>
      </c>
      <c r="P62" s="224">
        <f>IF(LEN(E62)&gt;3,(IF(VLOOKUP($C62,'Regional Crises'!$B$1:$R$69,12,FALSE)="x","x",IF(VLOOKUP($C62,'Regional Crises'!$B$1:$R$69,12,FALSE)&gt;P$3,10,IF(VLOOKUP($C62,'Regional Crises'!$B$1:$R$69,12,FALSE)&lt;P$4,0,(P$3-VLOOKUP($C62,'Regional Crises'!$B$1:$R$69,12,FALSE))/(P$3-P$4)*10)))),IF(VLOOKUP($E62,'Country Indicator Data'!$B$4:$I$300,8,FALSE)="x","x",IF(VLOOKUP($E62,'Country Indicator Data'!$B$4:$I$300,8,FALSE)&gt;P$3,10,IF(VLOOKUP($E62,'Country Indicator Data'!$B$4:$I$300,8,FALSE)&lt;P$4,0,10-(P$3-VLOOKUP($E62,'Country Indicator Data'!$B$4:$I$300,8,FALSE))/(P$3-P$4)*10))))</f>
        <v>4.6225000000000005</v>
      </c>
      <c r="Q62" s="224">
        <f>IF(LEN(E62)&gt;3,((IF(VLOOKUP($C62,'Regional Crises'!$B$1:$R$66,13,FALSE)="x","x",IF(VLOOKUP($C62,'Regional Crises'!$B$1:$R$66,13,FALSE)&gt;Q$3,10,IF(VLOOKUP($C62,'Regional Crises'!$B$1:$R$66,13,FALSE)&lt;Q$4,0,10-(LOG(Q$3)-LOG(VLOOKUP($C62,'Regional Crises'!$B$1:$R$66,13,FALSE)))/(LOG(Q$3)-LOG(Q$4))*10))))),(IF(VLOOKUP($E62,'Country Indicator Data'!$B$4:$N$300,9,FALSE)="x","x",IF(VLOOKUP($E62,'Country Indicator Data'!$B$4:$N$300,9,FALSE)&gt;Q$3,10,IF(VLOOKUP($E62,'Country Indicator Data'!$B$4:$N$300,9,FALSE)&lt;Q$4,0,10-(LOG(Q$3)-LOG(VLOOKUP($E62,'Country Indicator Data'!$B$4:$N$300,9,FALSE)))/(LOG(Q$3)-LOG(Q$4))*10)))))</f>
        <v>5.3588089790980939</v>
      </c>
      <c r="R62" s="224">
        <f t="shared" si="17"/>
        <v>4.9906544895490477</v>
      </c>
      <c r="S62" s="224">
        <f>IF(LEN(E62)&gt;3,((IF(VLOOKUP($C62,'Regional Crises'!$B$1:$R$66,17,FALSE)="x","x",IF(VLOOKUP($C62,'Regional Crises'!$B$1:$R$66,17,FALSE)&gt;S$3,0,IF(VLOOKUP($C62,'Regional Crises'!$B$1:$R$66,17,FALSE)&lt;S$4,10,(S$3-VLOOKUP($C62,'Regional Crises'!$B$1:$R$66,17,FALSE))/(S$3-S$4)*10))))),(IF(VLOOKUP($E62,'Country Indicator Data'!$B$4:$N$300,13,FALSE)="x","x",IF(VLOOKUP($E62,'Country Indicator Data'!$B$4:$N$300,13,FALSE)&gt;S$3,0,IF(VLOOKUP($E62,'Country Indicator Data'!$B$4:$N$300,13,FALSE)&lt;S$4,10,(S$3-VLOOKUP($E62,'Country Indicator Data'!$B$4:$N$300,13,FALSE))/(S$3-S$4)*10)))))</f>
        <v>7.5</v>
      </c>
      <c r="T62" s="224">
        <f>IF(LEN(E62)&gt;3,((IF(VLOOKUP($C62,'Regional Crises'!$B$1:$R$66,14,FALSE)="x","x",IF(VLOOKUP($C62,'Regional Crises'!$B$1:$R$66,14,FALSE)&gt;T$3,0,IF(VLOOKUP($C62,'Regional Crises'!$B$1:$R$66,14,FALSE)&lt;T$4,10,(T$3-VLOOKUP($C62,'Regional Crises'!$B$1:$R$66,14,FALSE))/(T$3-T$4)*10))))),(IF(VLOOKUP($E62,'Country Indicator Data'!$B$4:$N$300,10,FALSE)="x","x",IF(VLOOKUP($E62,'Country Indicator Data'!$B$4:$N$300,10,FALSE)&gt;T$3,0,IF(VLOOKUP($E62,'Country Indicator Data'!$B$4:$N$300,10,FALSE)&lt;T$4,10,(T$3-VLOOKUP($E62,'Country Indicator Data'!$B$4:$N$300,10,FALSE))/(T$3-T$4)*10)))))</f>
        <v>6.7654130000000006</v>
      </c>
      <c r="U62" s="224">
        <f>IF(LEN(E62)&gt;3,((IF(VLOOKUP($C62,'Regional Crises'!$B$1:$R$66,15,FALSE)="x","x",IF(VLOOKUP($C62,'Regional Crises'!$B$1:$R$66,15,FALSE)&gt;U$3,0,IF(VLOOKUP($C62,'Regional Crises'!$B$1:$R$66,15,FALSE)&lt;U$4,10,(U$3-VLOOKUP($C62,'Regional Crises'!$B$1:$R$66,15,FALSE))/(U$3-U$4)*10))))),(IF(VLOOKUP($E62,'Country Indicator Data'!$B$4:$N$300,11,FALSE)="x","x",IF(VLOOKUP($E62,'Country Indicator Data'!$B$4:$N$300,11,FALSE)&gt;U$3,0,IF(VLOOKUP($E62,'Country Indicator Data'!$B$4:$N$300,11,FALSE)&lt;U$4,10,(U$3-VLOOKUP($E62,'Country Indicator Data'!$B$4:$N$300,11,FALSE))/(U$3-U$4)*10)))))</f>
        <v>5.75</v>
      </c>
      <c r="V62" s="224">
        <f>IF(LEN(E62)&gt;3,((IF(VLOOKUP($C62,'Regional Crises'!$B$1:$R$66,16,FALSE)="x","x",IF(VLOOKUP($C62,'Regional Crises'!$B$1:$R$66,16,FALSE)&gt;V$3,0,IF(VLOOKUP($C62,'Regional Crises'!$B$1:$R$66,16,FALSE)&lt;V$4,10,(V$3-VLOOKUP($C62,'Regional Crises'!$B$1:$R$66,16,FALSE))/(V$3-V$4)*10))))),(IF(VLOOKUP($E62,'Country Indicator Data'!$B$4:$N$300,12,FALSE)="x","x",IF(VLOOKUP($E62,'Country Indicator Data'!$B$4:$N$300,12,FALSE)&gt;V$3,0,IF(VLOOKUP($E62,'Country Indicator Data'!$B$4:$N$300,12,FALSE)&lt;V$4,10,(V$3-VLOOKUP($E62,'Country Indicator Data'!$B$4:$N$300,12,FALSE))/(V$3-V$4)*10)))))</f>
        <v>5</v>
      </c>
      <c r="W62" s="224">
        <f t="shared" si="18"/>
        <v>6.2538532500000006</v>
      </c>
      <c r="X62" s="224">
        <f t="shared" si="19"/>
        <v>5.1597976780595589</v>
      </c>
      <c r="Y62" s="150">
        <f>IF('Core Indicators'!FC59="x","x",IF('Core Indicators'!FC59&gt;=5,10,IF('Core Indicators'!FC59&gt;=4,8,IF('Core Indicators'!FC59&gt;=3,6,IF('Core Indicators'!FC59&gt;=2,4,IF('Core Indicators'!FC59&gt;=1,2,0))))))</f>
        <v>8</v>
      </c>
      <c r="Z62" s="224">
        <f t="shared" si="20"/>
        <v>8</v>
      </c>
      <c r="AA62" s="150">
        <f>'Crisis Indicator Data'!Y59</f>
        <v>1</v>
      </c>
      <c r="AB62" s="150">
        <f>'Crisis Indicator Data'!Z59</f>
        <v>0</v>
      </c>
      <c r="AC62" s="150">
        <f>'Crisis Indicator Data'!AA59</f>
        <v>0</v>
      </c>
      <c r="AD62" s="150">
        <f>'Crisis Indicator Data'!AB59</f>
        <v>0</v>
      </c>
      <c r="AE62" s="150">
        <f t="shared" si="21"/>
        <v>2</v>
      </c>
      <c r="AF62" s="150">
        <f>'Crisis Indicator Data'!AC59</f>
        <v>0</v>
      </c>
      <c r="AG62" s="150">
        <f>'Crisis Indicator Data'!AD59</f>
        <v>0</v>
      </c>
      <c r="AH62" s="150">
        <f t="shared" si="22"/>
        <v>0</v>
      </c>
      <c r="AI62" s="150">
        <f>'Crisis Indicator Data'!AE59</f>
        <v>0</v>
      </c>
      <c r="AJ62" s="150">
        <f>'Crisis Indicator Data'!AF59</f>
        <v>0</v>
      </c>
      <c r="AK62" s="150">
        <f>'Crisis Indicator Data'!AG59</f>
        <v>3</v>
      </c>
      <c r="AL62" s="150">
        <f t="shared" si="23"/>
        <v>6</v>
      </c>
      <c r="AM62" s="224">
        <f t="shared" si="24"/>
        <v>3</v>
      </c>
      <c r="AN62" s="224">
        <f t="shared" si="25"/>
        <v>5.5</v>
      </c>
    </row>
    <row r="63" spans="1:40" ht="13.5" customHeight="1">
      <c r="A63" s="144" t="str">
        <f>'Crisis Indicator Data'!A60</f>
        <v>Drought in Southern Madagascar</v>
      </c>
      <c r="B63" s="145" t="str">
        <f>'Crisis Indicator Data'!B60</f>
        <v>Drought/drier conditions</v>
      </c>
      <c r="C63" s="145" t="str">
        <f>'Crisis Indicator Data'!C60</f>
        <v>MDG002</v>
      </c>
      <c r="D63" s="145" t="str">
        <f>'Crisis Indicator Data'!D60</f>
        <v>Madagascar</v>
      </c>
      <c r="E63" s="146" t="str">
        <f>'Crisis Indicator Data'!E60</f>
        <v>MDG</v>
      </c>
      <c r="F63" s="224">
        <f>IF(LEN(E63)&gt;3,(IF(VLOOKUP($C63,'Regional Crises'!$B$1:$R$66,7,FALSE)="x","x",IF(VLOOKUP($C63,'Regional Crises'!$B$1:$R$66,7,FALSE)&gt;$F$3,10,IF(VLOOKUP($C63,'Regional Crises'!$B$1:$R$66,7,FALSE)&lt;F$4,0,($F$3-VLOOKUP($C63,'Regional Crises'!$B$1:$R$66,7,FALSE))/($F$3-$F$4)*10)))),IF(VLOOKUP($E63,'Country Indicator Data'!$B$4:$N$300,3,FALSE)="x","x",IF(VLOOKUP($E63,'Country Indicator Data'!$B$4:$N$300,3,FALSE)&gt;$F$3,10,IF(VLOOKUP($E63,'Country Indicator Data'!$B$4:$N$300,3,FALSE)&lt;$F$4,0,($F$3-VLOOKUP($E63,'Country Indicator Data'!$B$4:$N$300,3,FALSE))/($F$3-$F$4)*10))))</f>
        <v>2.7473052111111111</v>
      </c>
      <c r="G63" s="224">
        <f>IF(LEN(E63)&gt;3,(IF(VLOOKUP($C63,'Regional Crises'!$B$1:$R$66,9,FALSE)="x","x",IF(VLOOKUP($C63,'Regional Crises'!$B$1:$R$66,9,FALSE)&gt;G$3,10,IF(VLOOKUP($C63,'Regional Crises'!$B$1:$R$66,9,FALSE)&lt;G$4,0,(G$3-VLOOKUP($C63,'Regional Crises'!$B$1:$R$66,9,FALSE))/(G$3-G$4)*10)))),IF(VLOOKUP($E63,'Country Indicator Data'!$B$4:$N$300,5,FALSE)="x","x",IF(VLOOKUP($E63,'Country Indicator Data'!$B$4:$N$300,5,FALSE)&gt;G$3,10,IF(VLOOKUP($E63,'Country Indicator Data'!$B$4:$N$300,5,FALSE)&lt;G$4,0,(G$3-VLOOKUP($E63,'Country Indicator Data'!$B$4:$N$300,5,FALSE))/(G$3-G$4)*10))))</f>
        <v>5.7800000000000011</v>
      </c>
      <c r="H63" s="224">
        <f t="shared" si="13"/>
        <v>4.2636526055555564</v>
      </c>
      <c r="I63" s="224">
        <f>IF(LEN(E63)&gt;3,(IF(VLOOKUP($C63,'Regional Crises'!$B$1:$R$66,6,FALSE)="x","x",IF(VLOOKUP($C63,'Regional Crises'!$B$1:$R$66,6,FALSE)&gt;I$3,10,IF(VLOOKUP($C63,'Regional Crises'!$B$1:$R$66,6,FALSE)&lt;I$4,0,10-(I$3-VLOOKUP($C63,'Regional Crises'!$B$1:$R$66,6,FALSE))/(I$3-I$4)*10)))),IF(VLOOKUP($E63,'Country Indicator Data'!$B$4:$N$300,2,FALSE)="x","x",IF(VLOOKUP($E63,'Country Indicator Data'!$B$4:$N$300,2,FALSE)&gt;I$3,10,IF(VLOOKUP($E63,'Country Indicator Data'!$B$4:$N$300,2,FALSE)&lt;I$4,0,10-(I$3-VLOOKUP($E63,'Country Indicator Data'!$B$4:$N$300,2,FALSE))/(I$3-I$4)*10))))</f>
        <v>6.1453398899999998</v>
      </c>
      <c r="J63" s="224">
        <f>IF(LEN(E63)&gt;3,(IF(VLOOKUP($C63,'Regional Crises'!$B$1:$R$66,8,FALSE)="x","x",IF(VLOOKUP($C63,'Regional Crises'!$B$1:$R$66,8,FALSE)&gt;J$3,10,IF(VLOOKUP($C63,'Regional Crises'!$B$1:$R$66,8,FALSE)&lt;J$4,0,10-(J$3-VLOOKUP($C63,'Regional Crises'!$B$1:$R$66,8,FALSE))/(J$3-J$4)*10)))),IF(VLOOKUP($E63,'Country Indicator Data'!$B$4:$N$300,4,FALSE)="x","x",IF(VLOOKUP($E63,'Country Indicator Data'!$B$4:$N$300,4,FALSE)&gt;J$3,10,IF(VLOOKUP($E63,'Country Indicator Data'!$B$4:$N$300,4,FALSE)&lt;J$4,0,10-(J$3-VLOOKUP($E63,'Country Indicator Data'!$B$4:$N$300,4,FALSE))/(J$3-J$4)*10))))</f>
        <v>0</v>
      </c>
      <c r="K63" s="224">
        <f t="shared" si="14"/>
        <v>3.0726699449999999</v>
      </c>
      <c r="L63" s="224">
        <f>IF(LEN(E63)&gt;3,(IF(VLOOKUP($C63,'Regional Crises'!$B$1:$R$66,10,FALSE)="x","x",IF(VLOOKUP($C63,'Regional Crises'!$B$1:$R$66,10,FALSE)&gt;L$3,10,IF(VLOOKUP($C63,'Regional Crises'!$B$1:$R$66,10,FALSE)&lt;L$4,0,10-(L$3-VLOOKUP($C63,'Regional Crises'!$B$1:$R$66,10,FALSE))/(L$3-L$4)*10)))),IF(VLOOKUP($E63,'Country Indicator Data'!$B$4:$N$300,6,FALSE)="x","x",IF(VLOOKUP($E63,'Country Indicator Data'!$B$4:$N$300,6,FALSE)&gt;L$3,10,IF(VLOOKUP($E63,'Country Indicator Data'!$B$4:$N$300,6,FALSE)&lt;L$4,0,10-(L$3-VLOOKUP($E63,'Country Indicator Data'!$B$4:$N$300,6,FALSE))/(L$3-L$4)*10))))</f>
        <v>7.7866666666666662</v>
      </c>
      <c r="M63" s="224">
        <f>IF(LEN(E63)&gt;3,(IF(VLOOKUP($C63,'Regional Crises'!$B$1:$R$66,11,FALSE)="x","x",IF(VLOOKUP($C63,'Regional Crises'!$B$1:$R$66,11,FALSE)&gt;M$3,10,IF(VLOOKUP($C63,'Regional Crises'!$B$1:$R$66,11,FALSE)&lt;M$4,0,10-(M$3-VLOOKUP($C63,'Regional Crises'!$B$1:$R$66,11,FALSE))/(M$3-M$4)*10)))),IF(VLOOKUP($E63,'Country Indicator Data'!$B$4:$N$300,7,FALSE)="x","x",IF(VLOOKUP($E63,'Country Indicator Data'!$B$4:$N$300,7,FALSE)&gt;M$3,10,IF(VLOOKUP($E63,'Country Indicator Data'!$B$4:$N$300,7,FALSE)&lt;M$4,0,10-(M$3-VLOOKUP($E63,'Country Indicator Data'!$B$4:$N$300,7,FALSE))/(M$3-M$4)*10))))</f>
        <v>2.9499999999999993</v>
      </c>
      <c r="N63" s="224">
        <f t="shared" si="15"/>
        <v>5.3683333333333323</v>
      </c>
      <c r="O63" s="224">
        <f t="shared" si="16"/>
        <v>4.2348852946296294</v>
      </c>
      <c r="P63" s="224">
        <f>IF(LEN(E63)&gt;3,(IF(VLOOKUP($C63,'Regional Crises'!$B$1:$R$69,12,FALSE)="x","x",IF(VLOOKUP($C63,'Regional Crises'!$B$1:$R$69,12,FALSE)&gt;P$3,10,IF(VLOOKUP($C63,'Regional Crises'!$B$1:$R$69,12,FALSE)&lt;P$4,0,(P$3-VLOOKUP($C63,'Regional Crises'!$B$1:$R$69,12,FALSE))/(P$3-P$4)*10)))),IF(VLOOKUP($E63,'Country Indicator Data'!$B$4:$I$300,8,FALSE)="x","x",IF(VLOOKUP($E63,'Country Indicator Data'!$B$4:$I$300,8,FALSE)&gt;P$3,10,IF(VLOOKUP($E63,'Country Indicator Data'!$B$4:$I$300,8,FALSE)&lt;P$4,0,10-(P$3-VLOOKUP($E63,'Country Indicator Data'!$B$4:$I$300,8,FALSE))/(P$3-P$4)*10))))</f>
        <v>4.6225000000000005</v>
      </c>
      <c r="Q63" s="224">
        <f>IF(LEN(E63)&gt;3,((IF(VLOOKUP($C63,'Regional Crises'!$B$1:$R$66,13,FALSE)="x","x",IF(VLOOKUP($C63,'Regional Crises'!$B$1:$R$66,13,FALSE)&gt;Q$3,10,IF(VLOOKUP($C63,'Regional Crises'!$B$1:$R$66,13,FALSE)&lt;Q$4,0,10-(LOG(Q$3)-LOG(VLOOKUP($C63,'Regional Crises'!$B$1:$R$66,13,FALSE)))/(LOG(Q$3)-LOG(Q$4))*10))))),(IF(VLOOKUP($E63,'Country Indicator Data'!$B$4:$N$300,9,FALSE)="x","x",IF(VLOOKUP($E63,'Country Indicator Data'!$B$4:$N$300,9,FALSE)&gt;Q$3,10,IF(VLOOKUP($E63,'Country Indicator Data'!$B$4:$N$300,9,FALSE)&lt;Q$4,0,10-(LOG(Q$3)-LOG(VLOOKUP($E63,'Country Indicator Data'!$B$4:$N$300,9,FALSE)))/(LOG(Q$3)-LOG(Q$4))*10)))))</f>
        <v>5.3588089790980939</v>
      </c>
      <c r="R63" s="224">
        <f t="shared" si="17"/>
        <v>4.9906544895490477</v>
      </c>
      <c r="S63" s="224">
        <f>IF(LEN(E63)&gt;3,((IF(VLOOKUP($C63,'Regional Crises'!$B$1:$R$66,17,FALSE)="x","x",IF(VLOOKUP($C63,'Regional Crises'!$B$1:$R$66,17,FALSE)&gt;S$3,0,IF(VLOOKUP($C63,'Regional Crises'!$B$1:$R$66,17,FALSE)&lt;S$4,10,(S$3-VLOOKUP($C63,'Regional Crises'!$B$1:$R$66,17,FALSE))/(S$3-S$4)*10))))),(IF(VLOOKUP($E63,'Country Indicator Data'!$B$4:$N$300,13,FALSE)="x","x",IF(VLOOKUP($E63,'Country Indicator Data'!$B$4:$N$300,13,FALSE)&gt;S$3,0,IF(VLOOKUP($E63,'Country Indicator Data'!$B$4:$N$300,13,FALSE)&lt;S$4,10,(S$3-VLOOKUP($E63,'Country Indicator Data'!$B$4:$N$300,13,FALSE))/(S$3-S$4)*10)))))</f>
        <v>7.5</v>
      </c>
      <c r="T63" s="224">
        <f>IF(LEN(E63)&gt;3,((IF(VLOOKUP($C63,'Regional Crises'!$B$1:$R$66,14,FALSE)="x","x",IF(VLOOKUP($C63,'Regional Crises'!$B$1:$R$66,14,FALSE)&gt;T$3,0,IF(VLOOKUP($C63,'Regional Crises'!$B$1:$R$66,14,FALSE)&lt;T$4,10,(T$3-VLOOKUP($C63,'Regional Crises'!$B$1:$R$66,14,FALSE))/(T$3-T$4)*10))))),(IF(VLOOKUP($E63,'Country Indicator Data'!$B$4:$N$300,10,FALSE)="x","x",IF(VLOOKUP($E63,'Country Indicator Data'!$B$4:$N$300,10,FALSE)&gt;T$3,0,IF(VLOOKUP($E63,'Country Indicator Data'!$B$4:$N$300,10,FALSE)&lt;T$4,10,(T$3-VLOOKUP($E63,'Country Indicator Data'!$B$4:$N$300,10,FALSE))/(T$3-T$4)*10)))))</f>
        <v>6.7654130000000006</v>
      </c>
      <c r="U63" s="224">
        <f>IF(LEN(E63)&gt;3,((IF(VLOOKUP($C63,'Regional Crises'!$B$1:$R$66,15,FALSE)="x","x",IF(VLOOKUP($C63,'Regional Crises'!$B$1:$R$66,15,FALSE)&gt;U$3,0,IF(VLOOKUP($C63,'Regional Crises'!$B$1:$R$66,15,FALSE)&lt;U$4,10,(U$3-VLOOKUP($C63,'Regional Crises'!$B$1:$R$66,15,FALSE))/(U$3-U$4)*10))))),(IF(VLOOKUP($E63,'Country Indicator Data'!$B$4:$N$300,11,FALSE)="x","x",IF(VLOOKUP($E63,'Country Indicator Data'!$B$4:$N$300,11,FALSE)&gt;U$3,0,IF(VLOOKUP($E63,'Country Indicator Data'!$B$4:$N$300,11,FALSE)&lt;U$4,10,(U$3-VLOOKUP($E63,'Country Indicator Data'!$B$4:$N$300,11,FALSE))/(U$3-U$4)*10)))))</f>
        <v>5.75</v>
      </c>
      <c r="V63" s="224">
        <f>IF(LEN(E63)&gt;3,((IF(VLOOKUP($C63,'Regional Crises'!$B$1:$R$66,16,FALSE)="x","x",IF(VLOOKUP($C63,'Regional Crises'!$B$1:$R$66,16,FALSE)&gt;V$3,0,IF(VLOOKUP($C63,'Regional Crises'!$B$1:$R$66,16,FALSE)&lt;V$4,10,(V$3-VLOOKUP($C63,'Regional Crises'!$B$1:$R$66,16,FALSE))/(V$3-V$4)*10))))),(IF(VLOOKUP($E63,'Country Indicator Data'!$B$4:$N$300,12,FALSE)="x","x",IF(VLOOKUP($E63,'Country Indicator Data'!$B$4:$N$300,12,FALSE)&gt;V$3,0,IF(VLOOKUP($E63,'Country Indicator Data'!$B$4:$N$300,12,FALSE)&lt;V$4,10,(V$3-VLOOKUP($E63,'Country Indicator Data'!$B$4:$N$300,12,FALSE))/(V$3-V$4)*10)))))</f>
        <v>5</v>
      </c>
      <c r="W63" s="224">
        <f t="shared" si="18"/>
        <v>6.2538532500000006</v>
      </c>
      <c r="X63" s="224">
        <f t="shared" si="19"/>
        <v>5.1597976780595589</v>
      </c>
      <c r="Y63" s="150">
        <f>IF('Core Indicators'!FC60="x","x",IF('Core Indicators'!FC60&gt;=5,10,IF('Core Indicators'!FC60&gt;=4,8,IF('Core Indicators'!FC60&gt;=3,6,IF('Core Indicators'!FC60&gt;=2,4,IF('Core Indicators'!FC60&gt;=1,2,0))))))</f>
        <v>6</v>
      </c>
      <c r="Z63" s="224">
        <f t="shared" si="20"/>
        <v>6</v>
      </c>
      <c r="AA63" s="150">
        <f>'Crisis Indicator Data'!Y60</f>
        <v>1</v>
      </c>
      <c r="AB63" s="150">
        <f>'Crisis Indicator Data'!Z60</f>
        <v>0</v>
      </c>
      <c r="AC63" s="150">
        <f>'Crisis Indicator Data'!AA60</f>
        <v>0</v>
      </c>
      <c r="AD63" s="150">
        <f>'Crisis Indicator Data'!AB60</f>
        <v>0</v>
      </c>
      <c r="AE63" s="150">
        <f t="shared" si="21"/>
        <v>2</v>
      </c>
      <c r="AF63" s="150">
        <f>'Crisis Indicator Data'!AC60</f>
        <v>0</v>
      </c>
      <c r="AG63" s="150">
        <f>'Crisis Indicator Data'!AD60</f>
        <v>0</v>
      </c>
      <c r="AH63" s="150">
        <f t="shared" si="22"/>
        <v>0</v>
      </c>
      <c r="AI63" s="150">
        <f>'Crisis Indicator Data'!AE60</f>
        <v>0</v>
      </c>
      <c r="AJ63" s="150">
        <f>'Crisis Indicator Data'!AF60</f>
        <v>0</v>
      </c>
      <c r="AK63" s="150">
        <f>'Crisis Indicator Data'!AG60</f>
        <v>2</v>
      </c>
      <c r="AL63" s="150">
        <f t="shared" si="23"/>
        <v>4</v>
      </c>
      <c r="AM63" s="224">
        <f t="shared" si="24"/>
        <v>2</v>
      </c>
      <c r="AN63" s="224">
        <f t="shared" si="25"/>
        <v>4</v>
      </c>
    </row>
    <row r="64" spans="1:40" ht="13.5" customHeight="1">
      <c r="A64" s="144" t="str">
        <f>'Crisis Indicator Data'!A61</f>
        <v>International Displacement to Mexico</v>
      </c>
      <c r="B64" s="145" t="str">
        <f>'Crisis Indicator Data'!B61</f>
        <v>International Displacement</v>
      </c>
      <c r="C64" s="145" t="str">
        <f>'Crisis Indicator Data'!C61</f>
        <v>MEX003</v>
      </c>
      <c r="D64" s="145" t="str">
        <f>'Crisis Indicator Data'!D61</f>
        <v>Mexico</v>
      </c>
      <c r="E64" s="146" t="str">
        <f>'Crisis Indicator Data'!E61</f>
        <v>MEX</v>
      </c>
      <c r="F64" s="224">
        <f>IF(LEN(E64)&gt;3,(IF(VLOOKUP($C64,'Regional Crises'!$B$1:$R$66,7,FALSE)="x","x",IF(VLOOKUP($C64,'Regional Crises'!$B$1:$R$66,7,FALSE)&gt;$F$3,10,IF(VLOOKUP($C64,'Regional Crises'!$B$1:$R$66,7,FALSE)&lt;F$4,0,($F$3-VLOOKUP($C64,'Regional Crises'!$B$1:$R$66,7,FALSE))/($F$3-$F$4)*10)))),IF(VLOOKUP($E64,'Country Indicator Data'!$B$4:$N$300,3,FALSE)="x","x",IF(VLOOKUP($E64,'Country Indicator Data'!$B$4:$N$300,3,FALSE)&gt;$F$3,10,IF(VLOOKUP($E64,'Country Indicator Data'!$B$4:$N$300,3,FALSE)&lt;$F$4,0,($F$3-VLOOKUP($E64,'Country Indicator Data'!$B$4:$N$300,3,FALSE))/($F$3-$F$4)*10))))</f>
        <v>2.7058670666666673</v>
      </c>
      <c r="G64" s="224">
        <f>IF(LEN(E64)&gt;3,(IF(VLOOKUP($C64,'Regional Crises'!$B$1:$R$66,9,FALSE)="x","x",IF(VLOOKUP($C64,'Regional Crises'!$B$1:$R$66,9,FALSE)&gt;G$3,10,IF(VLOOKUP($C64,'Regional Crises'!$B$1:$R$66,9,FALSE)&lt;G$4,0,(G$3-VLOOKUP($C64,'Regional Crises'!$B$1:$R$66,9,FALSE))/(G$3-G$4)*10)))),IF(VLOOKUP($E64,'Country Indicator Data'!$B$4:$N$300,5,FALSE)="x","x",IF(VLOOKUP($E64,'Country Indicator Data'!$B$4:$N$300,5,FALSE)&gt;G$3,10,IF(VLOOKUP($E64,'Country Indicator Data'!$B$4:$N$300,5,FALSE)&lt;G$4,0,(G$3-VLOOKUP($E64,'Country Indicator Data'!$B$4:$N$300,5,FALSE))/(G$3-G$4)*10))))</f>
        <v>4.4000000000000004</v>
      </c>
      <c r="H64" s="224">
        <f t="shared" si="13"/>
        <v>3.5529335333333338</v>
      </c>
      <c r="I64" s="224">
        <f>IF(LEN(E64)&gt;3,(IF(VLOOKUP($C64,'Regional Crises'!$B$1:$R$66,6,FALSE)="x","x",IF(VLOOKUP($C64,'Regional Crises'!$B$1:$R$66,6,FALSE)&gt;I$3,10,IF(VLOOKUP($C64,'Regional Crises'!$B$1:$R$66,6,FALSE)&lt;I$4,0,10-(I$3-VLOOKUP($C64,'Regional Crises'!$B$1:$R$66,6,FALSE))/(I$3-I$4)*10)))),IF(VLOOKUP($E64,'Country Indicator Data'!$B$4:$N$300,2,FALSE)="x","x",IF(VLOOKUP($E64,'Country Indicator Data'!$B$4:$N$300,2,FALSE)&gt;I$3,10,IF(VLOOKUP($E64,'Country Indicator Data'!$B$4:$N$300,2,FALSE)&lt;I$4,0,10-(I$3-VLOOKUP($E64,'Country Indicator Data'!$B$4:$N$300,2,FALSE))/(I$3-I$4)*10))))</f>
        <v>3.3568599999999993</v>
      </c>
      <c r="J64" s="224">
        <f>IF(LEN(E64)&gt;3,(IF(VLOOKUP($C64,'Regional Crises'!$B$1:$R$66,8,FALSE)="x","x",IF(VLOOKUP($C64,'Regional Crises'!$B$1:$R$66,8,FALSE)&gt;J$3,10,IF(VLOOKUP($C64,'Regional Crises'!$B$1:$R$66,8,FALSE)&lt;J$4,0,10-(J$3-VLOOKUP($C64,'Regional Crises'!$B$1:$R$66,8,FALSE))/(J$3-J$4)*10)))),IF(VLOOKUP($E64,'Country Indicator Data'!$B$4:$N$300,4,FALSE)="x","x",IF(VLOOKUP($E64,'Country Indicator Data'!$B$4:$N$300,4,FALSE)&gt;J$3,10,IF(VLOOKUP($E64,'Country Indicator Data'!$B$4:$N$300,4,FALSE)&lt;J$4,0,10-(J$3-VLOOKUP($E64,'Country Indicator Data'!$B$4:$N$300,4,FALSE))/(J$3-J$4)*10))))</f>
        <v>3.3166666666666664</v>
      </c>
      <c r="K64" s="224">
        <f t="shared" si="14"/>
        <v>3.3367633333333329</v>
      </c>
      <c r="L64" s="224">
        <f>IF(LEN(E64)&gt;3,(IF(VLOOKUP($C64,'Regional Crises'!$B$1:$R$66,10,FALSE)="x","x",IF(VLOOKUP($C64,'Regional Crises'!$B$1:$R$66,10,FALSE)&gt;L$3,10,IF(VLOOKUP($C64,'Regional Crises'!$B$1:$R$66,10,FALSE)&lt;L$4,0,10-(L$3-VLOOKUP($C64,'Regional Crises'!$B$1:$R$66,10,FALSE))/(L$3-L$4)*10)))),IF(VLOOKUP($E64,'Country Indicator Data'!$B$4:$N$300,6,FALSE)="x","x",IF(VLOOKUP($E64,'Country Indicator Data'!$B$4:$N$300,6,FALSE)&gt;L$3,10,IF(VLOOKUP($E64,'Country Indicator Data'!$B$4:$N$300,6,FALSE)&lt;L$4,0,10-(L$3-VLOOKUP($E64,'Country Indicator Data'!$B$4:$N$300,6,FALSE))/(L$3-L$4)*10))))</f>
        <v>4.7733333333333325</v>
      </c>
      <c r="M64" s="224">
        <f>IF(LEN(E64)&gt;3,(IF(VLOOKUP($C64,'Regional Crises'!$B$1:$R$66,11,FALSE)="x","x",IF(VLOOKUP($C64,'Regional Crises'!$B$1:$R$66,11,FALSE)&gt;M$3,10,IF(VLOOKUP($C64,'Regional Crises'!$B$1:$R$66,11,FALSE)&lt;M$4,0,10-(M$3-VLOOKUP($C64,'Regional Crises'!$B$1:$R$66,11,FALSE))/(M$3-M$4)*10)))),IF(VLOOKUP($E64,'Country Indicator Data'!$B$4:$N$300,7,FALSE)="x","x",IF(VLOOKUP($E64,'Country Indicator Data'!$B$4:$N$300,7,FALSE)&gt;M$3,10,IF(VLOOKUP($E64,'Country Indicator Data'!$B$4:$N$300,7,FALSE)&lt;M$4,0,10-(M$3-VLOOKUP($E64,'Country Indicator Data'!$B$4:$N$300,7,FALSE))/(M$3-M$4)*10))))</f>
        <v>4.4000000000000004</v>
      </c>
      <c r="N64" s="224">
        <f t="shared" si="15"/>
        <v>4.586666666666666</v>
      </c>
      <c r="O64" s="224">
        <f t="shared" si="16"/>
        <v>3.8254545111111109</v>
      </c>
      <c r="P64" s="224">
        <f>IF(LEN(E64)&gt;3,(IF(VLOOKUP($C64,'Regional Crises'!$B$1:$R$69,12,FALSE)="x","x",IF(VLOOKUP($C64,'Regional Crises'!$B$1:$R$69,12,FALSE)&gt;P$3,10,IF(VLOOKUP($C64,'Regional Crises'!$B$1:$R$69,12,FALSE)&lt;P$4,0,(P$3-VLOOKUP($C64,'Regional Crises'!$B$1:$R$69,12,FALSE))/(P$3-P$4)*10)))),IF(VLOOKUP($E64,'Country Indicator Data'!$B$4:$I$300,8,FALSE)="x","x",IF(VLOOKUP($E64,'Country Indicator Data'!$B$4:$I$300,8,FALSE)&gt;P$3,10,IF(VLOOKUP($E64,'Country Indicator Data'!$B$4:$I$300,8,FALSE)&lt;P$4,0,10-(P$3-VLOOKUP($E64,'Country Indicator Data'!$B$4:$I$300,8,FALSE))/(P$3-P$4)*10))))</f>
        <v>6.625</v>
      </c>
      <c r="Q64" s="224">
        <f>IF(LEN(E64)&gt;3,((IF(VLOOKUP($C64,'Regional Crises'!$B$1:$R$66,13,FALSE)="x","x",IF(VLOOKUP($C64,'Regional Crises'!$B$1:$R$66,13,FALSE)&gt;Q$3,10,IF(VLOOKUP($C64,'Regional Crises'!$B$1:$R$66,13,FALSE)&lt;Q$4,0,10-(LOG(Q$3)-LOG(VLOOKUP($C64,'Regional Crises'!$B$1:$R$66,13,FALSE)))/(LOG(Q$3)-LOG(Q$4))*10))))),(IF(VLOOKUP($E64,'Country Indicator Data'!$B$4:$N$300,9,FALSE)="x","x",IF(VLOOKUP($E64,'Country Indicator Data'!$B$4:$N$300,9,FALSE)&gt;Q$3,10,IF(VLOOKUP($E64,'Country Indicator Data'!$B$4:$N$300,9,FALSE)&lt;Q$4,0,10-(LOG(Q$3)-LOG(VLOOKUP($E64,'Country Indicator Data'!$B$4:$N$300,9,FALSE)))/(LOG(Q$3)-LOG(Q$4))*10)))))</f>
        <v>4.6382732685281738</v>
      </c>
      <c r="R64" s="224">
        <f t="shared" si="17"/>
        <v>5.6316366342640869</v>
      </c>
      <c r="S64" s="224">
        <f>IF(LEN(E64)&gt;3,((IF(VLOOKUP($C64,'Regional Crises'!$B$1:$R$66,17,FALSE)="x","x",IF(VLOOKUP($C64,'Regional Crises'!$B$1:$R$66,17,FALSE)&gt;S$3,0,IF(VLOOKUP($C64,'Regional Crises'!$B$1:$R$66,17,FALSE)&lt;S$4,10,(S$3-VLOOKUP($C64,'Regional Crises'!$B$1:$R$66,17,FALSE))/(S$3-S$4)*10))))),(IF(VLOOKUP($E64,'Country Indicator Data'!$B$4:$N$300,13,FALSE)="x","x",IF(VLOOKUP($E64,'Country Indicator Data'!$B$4:$N$300,13,FALSE)&gt;S$3,0,IF(VLOOKUP($E64,'Country Indicator Data'!$B$4:$N$300,13,FALSE)&lt;S$4,10,(S$3-VLOOKUP($E64,'Country Indicator Data'!$B$4:$N$300,13,FALSE))/(S$3-S$4)*10)))))</f>
        <v>7.3</v>
      </c>
      <c r="T64" s="224">
        <f>IF(LEN(E64)&gt;3,((IF(VLOOKUP($C64,'Regional Crises'!$B$1:$R$66,14,FALSE)="x","x",IF(VLOOKUP($C64,'Regional Crises'!$B$1:$R$66,14,FALSE)&gt;T$3,0,IF(VLOOKUP($C64,'Regional Crises'!$B$1:$R$66,14,FALSE)&lt;T$4,10,(T$3-VLOOKUP($C64,'Regional Crises'!$B$1:$R$66,14,FALSE))/(T$3-T$4)*10))))),(IF(VLOOKUP($E64,'Country Indicator Data'!$B$4:$N$300,10,FALSE)="x","x",IF(VLOOKUP($E64,'Country Indicator Data'!$B$4:$N$300,10,FALSE)&gt;T$3,0,IF(VLOOKUP($E64,'Country Indicator Data'!$B$4:$N$300,10,FALSE)&lt;T$4,10,(T$3-VLOOKUP($E64,'Country Indicator Data'!$B$4:$N$300,10,FALSE))/(T$3-T$4)*10)))))</f>
        <v>7.3077290000000001</v>
      </c>
      <c r="U64" s="224">
        <f>IF(LEN(E64)&gt;3,((IF(VLOOKUP($C64,'Regional Crises'!$B$1:$R$66,15,FALSE)="x","x",IF(VLOOKUP($C64,'Regional Crises'!$B$1:$R$66,15,FALSE)&gt;U$3,0,IF(VLOOKUP($C64,'Regional Crises'!$B$1:$R$66,15,FALSE)&lt;U$4,10,(U$3-VLOOKUP($C64,'Regional Crises'!$B$1:$R$66,15,FALSE))/(U$3-U$4)*10))))),(IF(VLOOKUP($E64,'Country Indicator Data'!$B$4:$N$300,11,FALSE)="x","x",IF(VLOOKUP($E64,'Country Indicator Data'!$B$4:$N$300,11,FALSE)&gt;U$3,0,IF(VLOOKUP($E64,'Country Indicator Data'!$B$4:$N$300,11,FALSE)&lt;U$4,10,(U$3-VLOOKUP($E64,'Country Indicator Data'!$B$4:$N$300,11,FALSE))/(U$3-U$4)*10)))))</f>
        <v>5.75</v>
      </c>
      <c r="V64" s="224">
        <f>IF(LEN(E64)&gt;3,((IF(VLOOKUP($C64,'Regional Crises'!$B$1:$R$66,16,FALSE)="x","x",IF(VLOOKUP($C64,'Regional Crises'!$B$1:$R$66,16,FALSE)&gt;V$3,0,IF(VLOOKUP($C64,'Regional Crises'!$B$1:$R$66,16,FALSE)&lt;V$4,10,(V$3-VLOOKUP($C64,'Regional Crises'!$B$1:$R$66,16,FALSE))/(V$3-V$4)*10))))),(IF(VLOOKUP($E64,'Country Indicator Data'!$B$4:$N$300,12,FALSE)="x","x",IF(VLOOKUP($E64,'Country Indicator Data'!$B$4:$N$300,12,FALSE)&gt;V$3,0,IF(VLOOKUP($E64,'Country Indicator Data'!$B$4:$N$300,12,FALSE)&lt;V$4,10,(V$3-VLOOKUP($E64,'Country Indicator Data'!$B$4:$N$300,12,FALSE))/(V$3-V$4)*10)))))</f>
        <v>4.2</v>
      </c>
      <c r="W64" s="224">
        <f t="shared" si="18"/>
        <v>6.1394322500000005</v>
      </c>
      <c r="X64" s="224">
        <f t="shared" si="19"/>
        <v>5.1988411317917329</v>
      </c>
      <c r="Y64" s="150">
        <f>IF('Core Indicators'!FC61="x","x",IF('Core Indicators'!FC61&gt;=5,10,IF('Core Indicators'!FC61&gt;=4,8,IF('Core Indicators'!FC61&gt;=3,6,IF('Core Indicators'!FC61&gt;=2,4,IF('Core Indicators'!FC61&gt;=1,2,0))))))</f>
        <v>2</v>
      </c>
      <c r="Z64" s="224">
        <f t="shared" si="20"/>
        <v>2</v>
      </c>
      <c r="AA64" s="150">
        <f>'Crisis Indicator Data'!Y61</f>
        <v>0</v>
      </c>
      <c r="AB64" s="150">
        <f>'Crisis Indicator Data'!Z61</f>
        <v>2</v>
      </c>
      <c r="AC64" s="150">
        <f>'Crisis Indicator Data'!AA61</f>
        <v>0</v>
      </c>
      <c r="AD64" s="150">
        <f>'Crisis Indicator Data'!AB61</f>
        <v>0</v>
      </c>
      <c r="AE64" s="150">
        <f t="shared" si="21"/>
        <v>4</v>
      </c>
      <c r="AF64" s="150">
        <f>'Crisis Indicator Data'!AC61</f>
        <v>2</v>
      </c>
      <c r="AG64" s="150">
        <f>'Crisis Indicator Data'!AD61</f>
        <v>2</v>
      </c>
      <c r="AH64" s="150">
        <f t="shared" si="22"/>
        <v>8</v>
      </c>
      <c r="AI64" s="150">
        <f>'Crisis Indicator Data'!AE61</f>
        <v>1</v>
      </c>
      <c r="AJ64" s="150">
        <f>'Crisis Indicator Data'!AF61</f>
        <v>1</v>
      </c>
      <c r="AK64" s="150">
        <f>'Crisis Indicator Data'!AG61</f>
        <v>2</v>
      </c>
      <c r="AL64" s="150">
        <f t="shared" si="23"/>
        <v>6</v>
      </c>
      <c r="AM64" s="224">
        <f t="shared" si="24"/>
        <v>6</v>
      </c>
      <c r="AN64" s="224">
        <f t="shared" si="25"/>
        <v>4</v>
      </c>
    </row>
    <row r="65" spans="1:40" ht="13.5" customHeight="1">
      <c r="A65" s="144" t="str">
        <f>'Crisis Indicator Data'!A62</f>
        <v>Complex crisis in Mali</v>
      </c>
      <c r="B65" s="145" t="str">
        <f>'Crisis Indicator Data'!B62</f>
        <v>Conflict/ Violence,Drought/drier conditions,Political/economic crisis</v>
      </c>
      <c r="C65" s="145" t="str">
        <f>'Crisis Indicator Data'!C62</f>
        <v>MLI001</v>
      </c>
      <c r="D65" s="145" t="str">
        <f>'Crisis Indicator Data'!D62</f>
        <v>Mali</v>
      </c>
      <c r="E65" s="146" t="str">
        <f>'Crisis Indicator Data'!E62</f>
        <v>MLI</v>
      </c>
      <c r="F65" s="224">
        <f>IF(LEN(E65)&gt;3,(IF(VLOOKUP($C65,'Regional Crises'!$B$1:$R$66,7,FALSE)="x","x",IF(VLOOKUP($C65,'Regional Crises'!$B$1:$R$66,7,FALSE)&gt;$F$3,10,IF(VLOOKUP($C65,'Regional Crises'!$B$1:$R$66,7,FALSE)&lt;F$4,0,($F$3-VLOOKUP($C65,'Regional Crises'!$B$1:$R$66,7,FALSE))/($F$3-$F$4)*10)))),IF(VLOOKUP($E65,'Country Indicator Data'!$B$4:$N$300,3,FALSE)="x","x",IF(VLOOKUP($E65,'Country Indicator Data'!$B$4:$N$300,3,FALSE)&gt;$F$3,10,IF(VLOOKUP($E65,'Country Indicator Data'!$B$4:$N$300,3,FALSE)&lt;$F$4,0,($F$3-VLOOKUP($E65,'Country Indicator Data'!$B$4:$N$300,3,FALSE))/($F$3-$F$4)*10))))</f>
        <v>4.353675755555555</v>
      </c>
      <c r="G65" s="224">
        <f>IF(LEN(E65)&gt;3,(IF(VLOOKUP($C65,'Regional Crises'!$B$1:$R$66,9,FALSE)="x","x",IF(VLOOKUP($C65,'Regional Crises'!$B$1:$R$66,9,FALSE)&gt;G$3,10,IF(VLOOKUP($C65,'Regional Crises'!$B$1:$R$66,9,FALSE)&lt;G$4,0,(G$3-VLOOKUP($C65,'Regional Crises'!$B$1:$R$66,9,FALSE))/(G$3-G$4)*10)))),IF(VLOOKUP($E65,'Country Indicator Data'!$B$4:$N$300,5,FALSE)="x","x",IF(VLOOKUP($E65,'Country Indicator Data'!$B$4:$N$300,5,FALSE)&gt;G$3,10,IF(VLOOKUP($E65,'Country Indicator Data'!$B$4:$N$300,5,FALSE)&lt;G$4,0,(G$3-VLOOKUP($E65,'Country Indicator Data'!$B$4:$N$300,5,FALSE))/(G$3-G$4)*10))))</f>
        <v>7.08</v>
      </c>
      <c r="H65" s="224">
        <f t="shared" si="13"/>
        <v>5.7168378777777775</v>
      </c>
      <c r="I65" s="224">
        <f>IF(LEN(E65)&gt;3,(IF(VLOOKUP($C65,'Regional Crises'!$B$1:$R$66,6,FALSE)="x","x",IF(VLOOKUP($C65,'Regional Crises'!$B$1:$R$66,6,FALSE)&gt;I$3,10,IF(VLOOKUP($C65,'Regional Crises'!$B$1:$R$66,6,FALSE)&lt;I$4,0,10-(I$3-VLOOKUP($C65,'Regional Crises'!$B$1:$R$66,6,FALSE))/(I$3-I$4)*10)))),IF(VLOOKUP($E65,'Country Indicator Data'!$B$4:$N$300,2,FALSE)="x","x",IF(VLOOKUP($E65,'Country Indicator Data'!$B$4:$N$300,2,FALSE)&gt;I$3,10,IF(VLOOKUP($E65,'Country Indicator Data'!$B$4:$N$300,2,FALSE)&lt;I$4,0,10-(I$3-VLOOKUP($E65,'Country Indicator Data'!$B$4:$N$300,2,FALSE))/(I$3-I$4)*10))))</f>
        <v>1.8420004300000006</v>
      </c>
      <c r="J65" s="224">
        <f>IF(LEN(E65)&gt;3,(IF(VLOOKUP($C65,'Regional Crises'!$B$1:$R$66,8,FALSE)="x","x",IF(VLOOKUP($C65,'Regional Crises'!$B$1:$R$66,8,FALSE)&gt;J$3,10,IF(VLOOKUP($C65,'Regional Crises'!$B$1:$R$66,8,FALSE)&lt;J$4,0,10-(J$3-VLOOKUP($C65,'Regional Crises'!$B$1:$R$66,8,FALSE))/(J$3-J$4)*10)))),IF(VLOOKUP($E65,'Country Indicator Data'!$B$4:$N$300,4,FALSE)="x","x",IF(VLOOKUP($E65,'Country Indicator Data'!$B$4:$N$300,4,FALSE)&gt;J$3,10,IF(VLOOKUP($E65,'Country Indicator Data'!$B$4:$N$300,4,FALSE)&lt;J$4,0,10-(J$3-VLOOKUP($E65,'Country Indicator Data'!$B$4:$N$300,4,FALSE))/(J$3-J$4)*10))))</f>
        <v>0</v>
      </c>
      <c r="K65" s="224">
        <f t="shared" si="14"/>
        <v>0.92100021500000029</v>
      </c>
      <c r="L65" s="224">
        <f>IF(LEN(E65)&gt;3,(IF(VLOOKUP($C65,'Regional Crises'!$B$1:$R$66,10,FALSE)="x","x",IF(VLOOKUP($C65,'Regional Crises'!$B$1:$R$66,10,FALSE)&gt;L$3,10,IF(VLOOKUP($C65,'Regional Crises'!$B$1:$R$66,10,FALSE)&lt;L$4,0,10-(L$3-VLOOKUP($C65,'Regional Crises'!$B$1:$R$66,10,FALSE))/(L$3-L$4)*10)))),IF(VLOOKUP($E65,'Country Indicator Data'!$B$4:$N$300,6,FALSE)="x","x",IF(VLOOKUP($E65,'Country Indicator Data'!$B$4:$N$300,6,FALSE)&gt;L$3,10,IF(VLOOKUP($E65,'Country Indicator Data'!$B$4:$N$300,6,FALSE)&lt;L$4,0,10-(L$3-VLOOKUP($E65,'Country Indicator Data'!$B$4:$N$300,6,FALSE))/(L$3-L$4)*10))))</f>
        <v>8.16</v>
      </c>
      <c r="M65" s="224">
        <f>IF(LEN(E65)&gt;3,(IF(VLOOKUP($C65,'Regional Crises'!$B$1:$R$66,11,FALSE)="x","x",IF(VLOOKUP($C65,'Regional Crises'!$B$1:$R$66,11,FALSE)&gt;M$3,10,IF(VLOOKUP($C65,'Regional Crises'!$B$1:$R$66,11,FALSE)&lt;M$4,0,10-(M$3-VLOOKUP($C65,'Regional Crises'!$B$1:$R$66,11,FALSE))/(M$3-M$4)*10)))),IF(VLOOKUP($E65,'Country Indicator Data'!$B$4:$N$300,7,FALSE)="x","x",IF(VLOOKUP($E65,'Country Indicator Data'!$B$4:$N$300,7,FALSE)&gt;M$3,10,IF(VLOOKUP($E65,'Country Indicator Data'!$B$4:$N$300,7,FALSE)&lt;M$4,0,10-(M$3-VLOOKUP($E65,'Country Indicator Data'!$B$4:$N$300,7,FALSE))/(M$3-M$4)*10))))</f>
        <v>2.6750000000000007</v>
      </c>
      <c r="N65" s="224">
        <f t="shared" si="15"/>
        <v>5.4175000000000004</v>
      </c>
      <c r="O65" s="224">
        <f t="shared" si="16"/>
        <v>4.0184460309259258</v>
      </c>
      <c r="P65" s="224">
        <f>IF(LEN(E65)&gt;3,(IF(VLOOKUP($C65,'Regional Crises'!$B$1:$R$69,12,FALSE)="x","x",IF(VLOOKUP($C65,'Regional Crises'!$B$1:$R$69,12,FALSE)&gt;P$3,10,IF(VLOOKUP($C65,'Regional Crises'!$B$1:$R$69,12,FALSE)&lt;P$4,0,(P$3-VLOOKUP($C65,'Regional Crises'!$B$1:$R$69,12,FALSE))/(P$3-P$4)*10)))),IF(VLOOKUP($E65,'Country Indicator Data'!$B$4:$I$300,8,FALSE)="x","x",IF(VLOOKUP($E65,'Country Indicator Data'!$B$4:$I$300,8,FALSE)&gt;P$3,10,IF(VLOOKUP($E65,'Country Indicator Data'!$B$4:$I$300,8,FALSE)&lt;P$4,0,10-(P$3-VLOOKUP($E65,'Country Indicator Data'!$B$4:$I$300,8,FALSE))/(P$3-P$4)*10))))</f>
        <v>7.49</v>
      </c>
      <c r="Q65" s="224">
        <f>IF(LEN(E65)&gt;3,((IF(VLOOKUP($C65,'Regional Crises'!$B$1:$R$66,13,FALSE)="x","x",IF(VLOOKUP($C65,'Regional Crises'!$B$1:$R$66,13,FALSE)&gt;Q$3,10,IF(VLOOKUP($C65,'Regional Crises'!$B$1:$R$66,13,FALSE)&lt;Q$4,0,10-(LOG(Q$3)-LOG(VLOOKUP($C65,'Regional Crises'!$B$1:$R$66,13,FALSE)))/(LOG(Q$3)-LOG(Q$4))*10))))),(IF(VLOOKUP($E65,'Country Indicator Data'!$B$4:$N$300,9,FALSE)="x","x",IF(VLOOKUP($E65,'Country Indicator Data'!$B$4:$N$300,9,FALSE)&gt;Q$3,10,IF(VLOOKUP($E65,'Country Indicator Data'!$B$4:$N$300,9,FALSE)&lt;Q$4,0,10-(LOG(Q$3)-LOG(VLOOKUP($E65,'Country Indicator Data'!$B$4:$N$300,9,FALSE)))/(LOG(Q$3)-LOG(Q$4))*10)))))</f>
        <v>9.9156105200955746</v>
      </c>
      <c r="R65" s="224">
        <f t="shared" si="17"/>
        <v>8.7028052600477874</v>
      </c>
      <c r="S65" s="224">
        <f>IF(LEN(E65)&gt;3,((IF(VLOOKUP($C65,'Regional Crises'!$B$1:$R$66,17,FALSE)="x","x",IF(VLOOKUP($C65,'Regional Crises'!$B$1:$R$66,17,FALSE)&gt;S$3,0,IF(VLOOKUP($C65,'Regional Crises'!$B$1:$R$66,17,FALSE)&lt;S$4,10,(S$3-VLOOKUP($C65,'Regional Crises'!$B$1:$R$66,17,FALSE))/(S$3-S$4)*10))))),(IF(VLOOKUP($E65,'Country Indicator Data'!$B$4:$N$300,13,FALSE)="x","x",IF(VLOOKUP($E65,'Country Indicator Data'!$B$4:$N$300,13,FALSE)&gt;S$3,0,IF(VLOOKUP($E65,'Country Indicator Data'!$B$4:$N$300,13,FALSE)&lt;S$4,10,(S$3-VLOOKUP($E65,'Country Indicator Data'!$B$4:$N$300,13,FALSE))/(S$3-S$4)*10)))))</f>
        <v>7.1999999999999993</v>
      </c>
      <c r="T65" s="224">
        <f>IF(LEN(E65)&gt;3,((IF(VLOOKUP($C65,'Regional Crises'!$B$1:$R$66,14,FALSE)="x","x",IF(VLOOKUP($C65,'Regional Crises'!$B$1:$R$66,14,FALSE)&gt;T$3,0,IF(VLOOKUP($C65,'Regional Crises'!$B$1:$R$66,14,FALSE)&lt;T$4,10,(T$3-VLOOKUP($C65,'Regional Crises'!$B$1:$R$66,14,FALSE))/(T$3-T$4)*10))))),(IF(VLOOKUP($E65,'Country Indicator Data'!$B$4:$N$300,10,FALSE)="x","x",IF(VLOOKUP($E65,'Country Indicator Data'!$B$4:$N$300,10,FALSE)&gt;T$3,0,IF(VLOOKUP($E65,'Country Indicator Data'!$B$4:$N$300,10,FALSE)&lt;T$4,10,(T$3-VLOOKUP($E65,'Country Indicator Data'!$B$4:$N$300,10,FALSE))/(T$3-T$4)*10)))))</f>
        <v>7.1886992000000003</v>
      </c>
      <c r="U65" s="224">
        <f>IF(LEN(E65)&gt;3,((IF(VLOOKUP($C65,'Regional Crises'!$B$1:$R$66,15,FALSE)="x","x",IF(VLOOKUP($C65,'Regional Crises'!$B$1:$R$66,15,FALSE)&gt;U$3,0,IF(VLOOKUP($C65,'Regional Crises'!$B$1:$R$66,15,FALSE)&lt;U$4,10,(U$3-VLOOKUP($C65,'Regional Crises'!$B$1:$R$66,15,FALSE))/(U$3-U$4)*10))))),(IF(VLOOKUP($E65,'Country Indicator Data'!$B$4:$N$300,11,FALSE)="x","x",IF(VLOOKUP($E65,'Country Indicator Data'!$B$4:$N$300,11,FALSE)&gt;U$3,0,IF(VLOOKUP($E65,'Country Indicator Data'!$B$4:$N$300,11,FALSE)&lt;U$4,10,(U$3-VLOOKUP($E65,'Country Indicator Data'!$B$4:$N$300,11,FALSE))/(U$3-U$4)*10)))))</f>
        <v>7.75</v>
      </c>
      <c r="V65" s="224">
        <f>IF(LEN(E65)&gt;3,((IF(VLOOKUP($C65,'Regional Crises'!$B$1:$R$66,16,FALSE)="x","x",IF(VLOOKUP($C65,'Regional Crises'!$B$1:$R$66,16,FALSE)&gt;V$3,0,IF(VLOOKUP($C65,'Regional Crises'!$B$1:$R$66,16,FALSE)&lt;V$4,10,(V$3-VLOOKUP($C65,'Regional Crises'!$B$1:$R$66,16,FALSE))/(V$3-V$4)*10))))),(IF(VLOOKUP($E65,'Country Indicator Data'!$B$4:$N$300,12,FALSE)="x","x",IF(VLOOKUP($E65,'Country Indicator Data'!$B$4:$N$300,12,FALSE)&gt;V$3,0,IF(VLOOKUP($E65,'Country Indicator Data'!$B$4:$N$300,12,FALSE)&lt;V$4,10,(V$3-VLOOKUP($E65,'Country Indicator Data'!$B$4:$N$300,12,FALSE))/(V$3-V$4)*10)))))</f>
        <v>7.9</v>
      </c>
      <c r="W65" s="224">
        <f t="shared" si="18"/>
        <v>7.5096748</v>
      </c>
      <c r="X65" s="224">
        <f t="shared" si="19"/>
        <v>6.7436420303245699</v>
      </c>
      <c r="Y65" s="150">
        <f>IF('Core Indicators'!FC62="x","x",IF('Core Indicators'!FC62&gt;=5,10,IF('Core Indicators'!FC62&gt;=4,8,IF('Core Indicators'!FC62&gt;=3,6,IF('Core Indicators'!FC62&gt;=2,4,IF('Core Indicators'!FC62&gt;=1,2,0))))))</f>
        <v>10</v>
      </c>
      <c r="Z65" s="224">
        <f t="shared" si="20"/>
        <v>10</v>
      </c>
      <c r="AA65" s="150">
        <f>'Crisis Indicator Data'!Y62</f>
        <v>1</v>
      </c>
      <c r="AB65" s="150">
        <f>'Crisis Indicator Data'!Z62</f>
        <v>3</v>
      </c>
      <c r="AC65" s="150">
        <f>'Crisis Indicator Data'!AA62</f>
        <v>2</v>
      </c>
      <c r="AD65" s="150">
        <f>'Crisis Indicator Data'!AB62</f>
        <v>3</v>
      </c>
      <c r="AE65" s="150">
        <f t="shared" si="21"/>
        <v>8</v>
      </c>
      <c r="AF65" s="150">
        <f>'Crisis Indicator Data'!AC62</f>
        <v>2</v>
      </c>
      <c r="AG65" s="150">
        <f>'Crisis Indicator Data'!AD62</f>
        <v>3</v>
      </c>
      <c r="AH65" s="150">
        <f t="shared" si="22"/>
        <v>10</v>
      </c>
      <c r="AI65" s="150">
        <f>'Crisis Indicator Data'!AE62</f>
        <v>3</v>
      </c>
      <c r="AJ65" s="150">
        <f>'Crisis Indicator Data'!AF62</f>
        <v>1</v>
      </c>
      <c r="AK65" s="150">
        <f>'Crisis Indicator Data'!AG62</f>
        <v>3</v>
      </c>
      <c r="AL65" s="150">
        <f t="shared" si="23"/>
        <v>10</v>
      </c>
      <c r="AM65" s="224">
        <f t="shared" si="24"/>
        <v>9</v>
      </c>
      <c r="AN65" s="224">
        <f t="shared" si="25"/>
        <v>9.5</v>
      </c>
    </row>
    <row r="66" spans="1:40" ht="13.5" customHeight="1">
      <c r="A66" s="144" t="str">
        <f>'Crisis Indicator Data'!A63</f>
        <v>Complex crisis in Myanmar</v>
      </c>
      <c r="B66" s="145" t="str">
        <f>'Crisis Indicator Data'!B63</f>
        <v>Conflict/ Violence,Earthquake,International Displacement,Cyclone,Floods</v>
      </c>
      <c r="C66" s="145" t="str">
        <f>'Crisis Indicator Data'!C63</f>
        <v>MMR008</v>
      </c>
      <c r="D66" s="145" t="str">
        <f>'Crisis Indicator Data'!D63</f>
        <v>Myanmar</v>
      </c>
      <c r="E66" s="146" t="str">
        <f>'Crisis Indicator Data'!E63</f>
        <v>MMR</v>
      </c>
      <c r="F66" s="224">
        <f>IF(LEN(E66)&gt;3,(IF(VLOOKUP($C66,'Regional Crises'!$B$1:$R$66,7,FALSE)="x","x",IF(VLOOKUP($C66,'Regional Crises'!$B$1:$R$66,7,FALSE)&gt;$F$3,10,IF(VLOOKUP($C66,'Regional Crises'!$B$1:$R$66,7,FALSE)&lt;F$4,0,($F$3-VLOOKUP($C66,'Regional Crises'!$B$1:$R$66,7,FALSE))/($F$3-$F$4)*10)))),IF(VLOOKUP($E66,'Country Indicator Data'!$B$4:$N$300,3,FALSE)="x","x",IF(VLOOKUP($E66,'Country Indicator Data'!$B$4:$N$300,3,FALSE)&gt;$F$3,10,IF(VLOOKUP($E66,'Country Indicator Data'!$B$4:$N$300,3,FALSE)&lt;$F$4,0,($F$3-VLOOKUP($E66,'Country Indicator Data'!$B$4:$N$300,3,FALSE))/($F$3-$F$4)*10))))</f>
        <v>7.7165955333333329</v>
      </c>
      <c r="G66" s="224">
        <f>IF(LEN(E66)&gt;3,(IF(VLOOKUP($C66,'Regional Crises'!$B$1:$R$66,9,FALSE)="x","x",IF(VLOOKUP($C66,'Regional Crises'!$B$1:$R$66,9,FALSE)&gt;G$3,10,IF(VLOOKUP($C66,'Regional Crises'!$B$1:$R$66,9,FALSE)&lt;G$4,0,(G$3-VLOOKUP($C66,'Regional Crises'!$B$1:$R$66,9,FALSE))/(G$3-G$4)*10)))),IF(VLOOKUP($E66,'Country Indicator Data'!$B$4:$N$300,5,FALSE)="x","x",IF(VLOOKUP($E66,'Country Indicator Data'!$B$4:$N$300,5,FALSE)&gt;G$3,10,IF(VLOOKUP($E66,'Country Indicator Data'!$B$4:$N$300,5,FALSE)&lt;G$4,0,(G$3-VLOOKUP($E66,'Country Indicator Data'!$B$4:$N$300,5,FALSE))/(G$3-G$4)*10))))</f>
        <v>8.4499999999999993</v>
      </c>
      <c r="H66" s="224">
        <f t="shared" si="13"/>
        <v>8.0832977666666661</v>
      </c>
      <c r="I66" s="224">
        <f>IF(LEN(E66)&gt;3,(IF(VLOOKUP($C66,'Regional Crises'!$B$1:$R$66,6,FALSE)="x","x",IF(VLOOKUP($C66,'Regional Crises'!$B$1:$R$66,6,FALSE)&gt;I$3,10,IF(VLOOKUP($C66,'Regional Crises'!$B$1:$R$66,6,FALSE)&lt;I$4,0,10-(I$3-VLOOKUP($C66,'Regional Crises'!$B$1:$R$66,6,FALSE))/(I$3-I$4)*10)))),IF(VLOOKUP($E66,'Country Indicator Data'!$B$4:$N$300,2,FALSE)="x","x",IF(VLOOKUP($E66,'Country Indicator Data'!$B$4:$N$300,2,FALSE)&gt;I$3,10,IF(VLOOKUP($E66,'Country Indicator Data'!$B$4:$N$300,2,FALSE)&lt;I$4,0,10-(I$3-VLOOKUP($E66,'Country Indicator Data'!$B$4:$N$300,2,FALSE))/(I$3-I$4)*10))))</f>
        <v>5.2264673999999998</v>
      </c>
      <c r="J66" s="224">
        <f>IF(LEN(E66)&gt;3,(IF(VLOOKUP($C66,'Regional Crises'!$B$1:$R$66,8,FALSE)="x","x",IF(VLOOKUP($C66,'Regional Crises'!$B$1:$R$66,8,FALSE)&gt;J$3,10,IF(VLOOKUP($C66,'Regional Crises'!$B$1:$R$66,8,FALSE)&lt;J$4,0,10-(J$3-VLOOKUP($C66,'Regional Crises'!$B$1:$R$66,8,FALSE))/(J$3-J$4)*10)))),IF(VLOOKUP($E66,'Country Indicator Data'!$B$4:$N$300,4,FALSE)="x","x",IF(VLOOKUP($E66,'Country Indicator Data'!$B$4:$N$300,4,FALSE)&gt;J$3,10,IF(VLOOKUP($E66,'Country Indicator Data'!$B$4:$N$300,4,FALSE)&lt;J$4,0,10-(J$3-VLOOKUP($E66,'Country Indicator Data'!$B$4:$N$300,4,FALSE))/(J$3-J$4)*10))))</f>
        <v>4.8916666666666666</v>
      </c>
      <c r="K66" s="224">
        <f t="shared" si="14"/>
        <v>5.0590670333333332</v>
      </c>
      <c r="L66" s="224">
        <f>IF(LEN(E66)&gt;3,(IF(VLOOKUP($C66,'Regional Crises'!$B$1:$R$66,10,FALSE)="x","x",IF(VLOOKUP($C66,'Regional Crises'!$B$1:$R$66,10,FALSE)&gt;L$3,10,IF(VLOOKUP($C66,'Regional Crises'!$B$1:$R$66,10,FALSE)&lt;L$4,0,10-(L$3-VLOOKUP($C66,'Regional Crises'!$B$1:$R$66,10,FALSE))/(L$3-L$4)*10)))),IF(VLOOKUP($E66,'Country Indicator Data'!$B$4:$N$300,6,FALSE)="x","x",IF(VLOOKUP($E66,'Country Indicator Data'!$B$4:$N$300,6,FALSE)&gt;L$3,10,IF(VLOOKUP($E66,'Country Indicator Data'!$B$4:$N$300,6,FALSE)&lt;L$4,0,10-(L$3-VLOOKUP($E66,'Country Indicator Data'!$B$4:$N$300,6,FALSE))/(L$3-L$4)*10))))</f>
        <v>6.3733333333333331</v>
      </c>
      <c r="M66" s="224">
        <f>IF(LEN(E66)&gt;3,(IF(VLOOKUP($C66,'Regional Crises'!$B$1:$R$66,11,FALSE)="x","x",IF(VLOOKUP($C66,'Regional Crises'!$B$1:$R$66,11,FALSE)&gt;M$3,10,IF(VLOOKUP($C66,'Regional Crises'!$B$1:$R$66,11,FALSE)&lt;M$4,0,10-(M$3-VLOOKUP($C66,'Regional Crises'!$B$1:$R$66,11,FALSE))/(M$3-M$4)*10)))),IF(VLOOKUP($E66,'Country Indicator Data'!$B$4:$N$300,7,FALSE)="x","x",IF(VLOOKUP($E66,'Country Indicator Data'!$B$4:$N$300,7,FALSE)&gt;M$3,10,IF(VLOOKUP($E66,'Country Indicator Data'!$B$4:$N$300,7,FALSE)&lt;M$4,0,10-(M$3-VLOOKUP($E66,'Country Indicator Data'!$B$4:$N$300,7,FALSE))/(M$3-M$4)*10))))</f>
        <v>1.4250000000000007</v>
      </c>
      <c r="N66" s="224">
        <f t="shared" si="15"/>
        <v>3.8991666666666669</v>
      </c>
      <c r="O66" s="224">
        <f t="shared" si="16"/>
        <v>5.6805104888888884</v>
      </c>
      <c r="P66" s="224">
        <f>IF(LEN(E66)&gt;3,(IF(VLOOKUP($C66,'Regional Crises'!$B$1:$R$69,12,FALSE)="x","x",IF(VLOOKUP($C66,'Regional Crises'!$B$1:$R$69,12,FALSE)&gt;P$3,10,IF(VLOOKUP($C66,'Regional Crises'!$B$1:$R$69,12,FALSE)&lt;P$4,0,(P$3-VLOOKUP($C66,'Regional Crises'!$B$1:$R$69,12,FALSE))/(P$3-P$4)*10)))),IF(VLOOKUP($E66,'Country Indicator Data'!$B$4:$I$300,8,FALSE)="x","x",IF(VLOOKUP($E66,'Country Indicator Data'!$B$4:$I$300,8,FALSE)&gt;P$3,10,IF(VLOOKUP($E66,'Country Indicator Data'!$B$4:$I$300,8,FALSE)&lt;P$4,0,10-(P$3-VLOOKUP($E66,'Country Indicator Data'!$B$4:$I$300,8,FALSE))/(P$3-P$4)*10))))</f>
        <v>7.2774999999999999</v>
      </c>
      <c r="Q66" s="224">
        <f>IF(LEN(E66)&gt;3,((IF(VLOOKUP($C66,'Regional Crises'!$B$1:$R$66,13,FALSE)="x","x",IF(VLOOKUP($C66,'Regional Crises'!$B$1:$R$66,13,FALSE)&gt;Q$3,10,IF(VLOOKUP($C66,'Regional Crises'!$B$1:$R$66,13,FALSE)&lt;Q$4,0,10-(LOG(Q$3)-LOG(VLOOKUP($C66,'Regional Crises'!$B$1:$R$66,13,FALSE)))/(LOG(Q$3)-LOG(Q$4))*10))))),(IF(VLOOKUP($E66,'Country Indicator Data'!$B$4:$N$300,9,FALSE)="x","x",IF(VLOOKUP($E66,'Country Indicator Data'!$B$4:$N$300,9,FALSE)&gt;Q$3,10,IF(VLOOKUP($E66,'Country Indicator Data'!$B$4:$N$300,9,FALSE)&lt;Q$4,0,10-(LOG(Q$3)-LOG(VLOOKUP($E66,'Country Indicator Data'!$B$4:$N$300,9,FALSE)))/(LOG(Q$3)-LOG(Q$4))*10)))))</f>
        <v>10</v>
      </c>
      <c r="R66" s="224">
        <f t="shared" si="17"/>
        <v>8.6387499999999999</v>
      </c>
      <c r="S66" s="224">
        <f>IF(LEN(E66)&gt;3,((IF(VLOOKUP($C66,'Regional Crises'!$B$1:$R$66,17,FALSE)="x","x",IF(VLOOKUP($C66,'Regional Crises'!$B$1:$R$66,17,FALSE)&gt;S$3,0,IF(VLOOKUP($C66,'Regional Crises'!$B$1:$R$66,17,FALSE)&lt;S$4,10,(S$3-VLOOKUP($C66,'Regional Crises'!$B$1:$R$66,17,FALSE))/(S$3-S$4)*10))))),(IF(VLOOKUP($E66,'Country Indicator Data'!$B$4:$N$300,13,FALSE)="x","x",IF(VLOOKUP($E66,'Country Indicator Data'!$B$4:$N$300,13,FALSE)&gt;S$3,0,IF(VLOOKUP($E66,'Country Indicator Data'!$B$4:$N$300,13,FALSE)&lt;S$4,10,(S$3-VLOOKUP($E66,'Country Indicator Data'!$B$4:$N$300,13,FALSE))/(S$3-S$4)*10)))))</f>
        <v>8.4</v>
      </c>
      <c r="T66" s="224">
        <f>IF(LEN(E66)&gt;3,((IF(VLOOKUP($C66,'Regional Crises'!$B$1:$R$66,14,FALSE)="x","x",IF(VLOOKUP($C66,'Regional Crises'!$B$1:$R$66,14,FALSE)&gt;T$3,0,IF(VLOOKUP($C66,'Regional Crises'!$B$1:$R$66,14,FALSE)&lt;T$4,10,(T$3-VLOOKUP($C66,'Regional Crises'!$B$1:$R$66,14,FALSE))/(T$3-T$4)*10))))),(IF(VLOOKUP($E66,'Country Indicator Data'!$B$4:$N$300,10,FALSE)="x","x",IF(VLOOKUP($E66,'Country Indicator Data'!$B$4:$N$300,10,FALSE)&gt;T$3,0,IF(VLOOKUP($E66,'Country Indicator Data'!$B$4:$N$300,10,FALSE)&lt;T$4,10,(T$3-VLOOKUP($E66,'Country Indicator Data'!$B$4:$N$300,10,FALSE))/(T$3-T$4)*10)))))</f>
        <v>8.6232039999999994</v>
      </c>
      <c r="U66" s="224">
        <f>IF(LEN(E66)&gt;3,((IF(VLOOKUP($C66,'Regional Crises'!$B$1:$R$66,15,FALSE)="x","x",IF(VLOOKUP($C66,'Regional Crises'!$B$1:$R$66,15,FALSE)&gt;U$3,0,IF(VLOOKUP($C66,'Regional Crises'!$B$1:$R$66,15,FALSE)&lt;U$4,10,(U$3-VLOOKUP($C66,'Regional Crises'!$B$1:$R$66,15,FALSE))/(U$3-U$4)*10))))),(IF(VLOOKUP($E66,'Country Indicator Data'!$B$4:$N$300,11,FALSE)="x","x",IF(VLOOKUP($E66,'Country Indicator Data'!$B$4:$N$300,11,FALSE)&gt;U$3,0,IF(VLOOKUP($E66,'Country Indicator Data'!$B$4:$N$300,11,FALSE)&lt;U$4,10,(U$3-VLOOKUP($E66,'Country Indicator Data'!$B$4:$N$300,11,FALSE))/(U$3-U$4)*10)))))</f>
        <v>9</v>
      </c>
      <c r="V66" s="224">
        <f>IF(LEN(E66)&gt;3,((IF(VLOOKUP($C66,'Regional Crises'!$B$1:$R$66,16,FALSE)="x","x",IF(VLOOKUP($C66,'Regional Crises'!$B$1:$R$66,16,FALSE)&gt;V$3,0,IF(VLOOKUP($C66,'Regional Crises'!$B$1:$R$66,16,FALSE)&lt;V$4,10,(V$3-VLOOKUP($C66,'Regional Crises'!$B$1:$R$66,16,FALSE))/(V$3-V$4)*10))))),(IF(VLOOKUP($E66,'Country Indicator Data'!$B$4:$N$300,12,FALSE)="x","x",IF(VLOOKUP($E66,'Country Indicator Data'!$B$4:$N$300,12,FALSE)&gt;V$3,0,IF(VLOOKUP($E66,'Country Indicator Data'!$B$4:$N$300,12,FALSE)&lt;V$4,10,(V$3-VLOOKUP($E66,'Country Indicator Data'!$B$4:$N$300,12,FALSE))/(V$3-V$4)*10)))))</f>
        <v>9.6</v>
      </c>
      <c r="W66" s="224">
        <f t="shared" si="18"/>
        <v>8.9058010000000003</v>
      </c>
      <c r="X66" s="224">
        <f t="shared" si="19"/>
        <v>7.7416871629629638</v>
      </c>
      <c r="Y66" s="150">
        <f>IF('Core Indicators'!FC63="x","x",IF('Core Indicators'!FC63&gt;=5,10,IF('Core Indicators'!FC63&gt;=4,8,IF('Core Indicators'!FC63&gt;=3,6,IF('Core Indicators'!FC63&gt;=2,4,IF('Core Indicators'!FC63&gt;=1,2,0))))))</f>
        <v>10</v>
      </c>
      <c r="Z66" s="224">
        <f t="shared" si="20"/>
        <v>10</v>
      </c>
      <c r="AA66" s="150">
        <f>'Crisis Indicator Data'!Y63</f>
        <v>1</v>
      </c>
      <c r="AB66" s="150">
        <f>'Crisis Indicator Data'!Z63</f>
        <v>3</v>
      </c>
      <c r="AC66" s="150">
        <f>'Crisis Indicator Data'!AA63</f>
        <v>3</v>
      </c>
      <c r="AD66" s="150">
        <f>'Crisis Indicator Data'!AB63</f>
        <v>3</v>
      </c>
      <c r="AE66" s="150">
        <f t="shared" si="21"/>
        <v>10</v>
      </c>
      <c r="AF66" s="150">
        <f>'Crisis Indicator Data'!AC63</f>
        <v>3</v>
      </c>
      <c r="AG66" s="150">
        <f>'Crisis Indicator Data'!AD63</f>
        <v>3</v>
      </c>
      <c r="AH66" s="150">
        <f t="shared" si="22"/>
        <v>10</v>
      </c>
      <c r="AI66" s="150">
        <f>'Crisis Indicator Data'!AE63</f>
        <v>3</v>
      </c>
      <c r="AJ66" s="150">
        <f>'Crisis Indicator Data'!AF63</f>
        <v>2</v>
      </c>
      <c r="AK66" s="150">
        <f>'Crisis Indicator Data'!AG63</f>
        <v>2</v>
      </c>
      <c r="AL66" s="150">
        <f t="shared" si="23"/>
        <v>10</v>
      </c>
      <c r="AM66" s="224">
        <f t="shared" si="24"/>
        <v>10</v>
      </c>
      <c r="AN66" s="224">
        <f t="shared" si="25"/>
        <v>10</v>
      </c>
    </row>
    <row r="67" spans="1:40" ht="13.5" customHeight="1">
      <c r="A67" s="144" t="str">
        <f>'Crisis Indicator Data'!A64</f>
        <v>Multiple Crises in Mozambique</v>
      </c>
      <c r="B67" s="145" t="str">
        <f>'Crisis Indicator Data'!B64</f>
        <v>Conflict/ Violence,Cyclone,Drought/drier conditions</v>
      </c>
      <c r="C67" s="145" t="str">
        <f>'Crisis Indicator Data'!C64</f>
        <v>MOZ001</v>
      </c>
      <c r="D67" s="145" t="str">
        <f>'Crisis Indicator Data'!D64</f>
        <v>Mozambique</v>
      </c>
      <c r="E67" s="146" t="str">
        <f>'Crisis Indicator Data'!E64</f>
        <v>MOZ</v>
      </c>
      <c r="F67" s="224">
        <f>IF(LEN(E67)&gt;3,(IF(VLOOKUP($C67,'Regional Crises'!$B$1:$R$66,7,FALSE)="x","x",IF(VLOOKUP($C67,'Regional Crises'!$B$1:$R$66,7,FALSE)&gt;$F$3,10,IF(VLOOKUP($C67,'Regional Crises'!$B$1:$R$66,7,FALSE)&lt;F$4,0,($F$3-VLOOKUP($C67,'Regional Crises'!$B$1:$R$66,7,FALSE))/($F$3-$F$4)*10)))),IF(VLOOKUP($E67,'Country Indicator Data'!$B$4:$N$300,3,FALSE)="x","x",IF(VLOOKUP($E67,'Country Indicator Data'!$B$4:$N$300,3,FALSE)&gt;$F$3,10,IF(VLOOKUP($E67,'Country Indicator Data'!$B$4:$N$300,3,FALSE)&lt;$F$4,0,($F$3-VLOOKUP($E67,'Country Indicator Data'!$B$4:$N$300,3,FALSE))/($F$3-$F$4)*10))))</f>
        <v>3.7369177111111105</v>
      </c>
      <c r="G67" s="224">
        <f>IF(LEN(E67)&gt;3,(IF(VLOOKUP($C67,'Regional Crises'!$B$1:$R$66,9,FALSE)="x","x",IF(VLOOKUP($C67,'Regional Crises'!$B$1:$R$66,9,FALSE)&gt;G$3,10,IF(VLOOKUP($C67,'Regional Crises'!$B$1:$R$66,9,FALSE)&lt;G$4,0,(G$3-VLOOKUP($C67,'Regional Crises'!$B$1:$R$66,9,FALSE))/(G$3-G$4)*10)))),IF(VLOOKUP($E67,'Country Indicator Data'!$B$4:$N$300,5,FALSE)="x","x",IF(VLOOKUP($E67,'Country Indicator Data'!$B$4:$N$300,5,FALSE)&gt;G$3,10,IF(VLOOKUP($E67,'Country Indicator Data'!$B$4:$N$300,5,FALSE)&lt;G$4,0,(G$3-VLOOKUP($E67,'Country Indicator Data'!$B$4:$N$300,5,FALSE))/(G$3-G$4)*10))))</f>
        <v>6.07</v>
      </c>
      <c r="H67" s="224">
        <f t="shared" si="13"/>
        <v>4.9034588555555558</v>
      </c>
      <c r="I67" s="224">
        <f>IF(LEN(E67)&gt;3,(IF(VLOOKUP($C67,'Regional Crises'!$B$1:$R$66,6,FALSE)="x","x",IF(VLOOKUP($C67,'Regional Crises'!$B$1:$R$66,6,FALSE)&gt;I$3,10,IF(VLOOKUP($C67,'Regional Crises'!$B$1:$R$66,6,FALSE)&lt;I$4,0,10-(I$3-VLOOKUP($C67,'Regional Crises'!$B$1:$R$66,6,FALSE))/(I$3-I$4)*10)))),IF(VLOOKUP($E67,'Country Indicator Data'!$B$4:$N$300,2,FALSE)="x","x",IF(VLOOKUP($E67,'Country Indicator Data'!$B$4:$N$300,2,FALSE)&gt;I$3,10,IF(VLOOKUP($E67,'Country Indicator Data'!$B$4:$N$300,2,FALSE)&lt;I$4,0,10-(I$3-VLOOKUP($E67,'Country Indicator Data'!$B$4:$N$300,2,FALSE))/(I$3-I$4)*10))))</f>
        <v>9.03538</v>
      </c>
      <c r="J67" s="224">
        <f>IF(LEN(E67)&gt;3,(IF(VLOOKUP($C67,'Regional Crises'!$B$1:$R$66,8,FALSE)="x","x",IF(VLOOKUP($C67,'Regional Crises'!$B$1:$R$66,8,FALSE)&gt;J$3,10,IF(VLOOKUP($C67,'Regional Crises'!$B$1:$R$66,8,FALSE)&lt;J$4,0,10-(J$3-VLOOKUP($C67,'Regional Crises'!$B$1:$R$66,8,FALSE))/(J$3-J$4)*10)))),IF(VLOOKUP($E67,'Country Indicator Data'!$B$4:$N$300,4,FALSE)="x","x",IF(VLOOKUP($E67,'Country Indicator Data'!$B$4:$N$300,4,FALSE)&gt;J$3,10,IF(VLOOKUP($E67,'Country Indicator Data'!$B$4:$N$300,4,FALSE)&lt;J$4,0,10-(J$3-VLOOKUP($E67,'Country Indicator Data'!$B$4:$N$300,4,FALSE))/(J$3-J$4)*10))))</f>
        <v>1.6333333333333329</v>
      </c>
      <c r="K67" s="224">
        <f t="shared" si="14"/>
        <v>5.3343566666666664</v>
      </c>
      <c r="L67" s="224">
        <f>IF(LEN(E67)&gt;3,(IF(VLOOKUP($C67,'Regional Crises'!$B$1:$R$66,10,FALSE)="x","x",IF(VLOOKUP($C67,'Regional Crises'!$B$1:$R$66,10,FALSE)&gt;L$3,10,IF(VLOOKUP($C67,'Regional Crises'!$B$1:$R$66,10,FALSE)&lt;L$4,0,10-(L$3-VLOOKUP($C67,'Regional Crises'!$B$1:$R$66,10,FALSE))/(L$3-L$4)*10)))),IF(VLOOKUP($E67,'Country Indicator Data'!$B$4:$N$300,6,FALSE)="x","x",IF(VLOOKUP($E67,'Country Indicator Data'!$B$4:$N$300,6,FALSE)&gt;L$3,10,IF(VLOOKUP($E67,'Country Indicator Data'!$B$4:$N$300,6,FALSE)&lt;L$4,0,10-(L$3-VLOOKUP($E67,'Country Indicator Data'!$B$4:$N$300,6,FALSE))/(L$3-L$4)*10))))</f>
        <v>6.3866666666666667</v>
      </c>
      <c r="M67" s="224">
        <f>IF(LEN(E67)&gt;3,(IF(VLOOKUP($C67,'Regional Crises'!$B$1:$R$66,11,FALSE)="x","x",IF(VLOOKUP($C67,'Regional Crises'!$B$1:$R$66,11,FALSE)&gt;M$3,10,IF(VLOOKUP($C67,'Regional Crises'!$B$1:$R$66,11,FALSE)&lt;M$4,0,10-(M$3-VLOOKUP($C67,'Regional Crises'!$B$1:$R$66,11,FALSE))/(M$3-M$4)*10)))),IF(VLOOKUP($E67,'Country Indicator Data'!$B$4:$N$300,7,FALSE)="x","x",IF(VLOOKUP($E67,'Country Indicator Data'!$B$4:$N$300,7,FALSE)&gt;M$3,10,IF(VLOOKUP($E67,'Country Indicator Data'!$B$4:$N$300,7,FALSE)&lt;M$4,0,10-(M$3-VLOOKUP($E67,'Country Indicator Data'!$B$4:$N$300,7,FALSE))/(M$3-M$4)*10))))</f>
        <v>6.15</v>
      </c>
      <c r="N67" s="224">
        <f t="shared" si="15"/>
        <v>6.2683333333333335</v>
      </c>
      <c r="O67" s="224">
        <f t="shared" si="16"/>
        <v>5.5020496185185186</v>
      </c>
      <c r="P67" s="224">
        <f>IF(LEN(E67)&gt;3,(IF(VLOOKUP($C67,'Regional Crises'!$B$1:$R$69,12,FALSE)="x","x",IF(VLOOKUP($C67,'Regional Crises'!$B$1:$R$69,12,FALSE)&gt;P$3,10,IF(VLOOKUP($C67,'Regional Crises'!$B$1:$R$69,12,FALSE)&lt;P$4,0,(P$3-VLOOKUP($C67,'Regional Crises'!$B$1:$R$69,12,FALSE))/(P$3-P$4)*10)))),IF(VLOOKUP($E67,'Country Indicator Data'!$B$4:$I$300,8,FALSE)="x","x",IF(VLOOKUP($E67,'Country Indicator Data'!$B$4:$I$300,8,FALSE)&gt;P$3,10,IF(VLOOKUP($E67,'Country Indicator Data'!$B$4:$I$300,8,FALSE)&lt;P$4,0,10-(P$3-VLOOKUP($E67,'Country Indicator Data'!$B$4:$I$300,8,FALSE))/(P$3-P$4)*10))))</f>
        <v>5.9574999999999996</v>
      </c>
      <c r="Q67" s="224">
        <f>IF(LEN(E67)&gt;3,((IF(VLOOKUP($C67,'Regional Crises'!$B$1:$R$66,13,FALSE)="x","x",IF(VLOOKUP($C67,'Regional Crises'!$B$1:$R$66,13,FALSE)&gt;Q$3,10,IF(VLOOKUP($C67,'Regional Crises'!$B$1:$R$66,13,FALSE)&lt;Q$4,0,10-(LOG(Q$3)-LOG(VLOOKUP($C67,'Regional Crises'!$B$1:$R$66,13,FALSE)))/(LOG(Q$3)-LOG(Q$4))*10))))),(IF(VLOOKUP($E67,'Country Indicator Data'!$B$4:$N$300,9,FALSE)="x","x",IF(VLOOKUP($E67,'Country Indicator Data'!$B$4:$N$300,9,FALSE)&gt;Q$3,10,IF(VLOOKUP($E67,'Country Indicator Data'!$B$4:$N$300,9,FALSE)&lt;Q$4,0,10-(LOG(Q$3)-LOG(VLOOKUP($E67,'Country Indicator Data'!$B$4:$N$300,9,FALSE)))/(LOG(Q$3)-LOG(Q$4))*10)))))</f>
        <v>7.9344713350251181</v>
      </c>
      <c r="R67" s="224">
        <f t="shared" si="17"/>
        <v>6.9459856675125593</v>
      </c>
      <c r="S67" s="224">
        <f>IF(LEN(E67)&gt;3,((IF(VLOOKUP($C67,'Regional Crises'!$B$1:$R$66,17,FALSE)="x","x",IF(VLOOKUP($C67,'Regional Crises'!$B$1:$R$66,17,FALSE)&gt;S$3,0,IF(VLOOKUP($C67,'Regional Crises'!$B$1:$R$66,17,FALSE)&lt;S$4,10,(S$3-VLOOKUP($C67,'Regional Crises'!$B$1:$R$66,17,FALSE))/(S$3-S$4)*10))))),(IF(VLOOKUP($E67,'Country Indicator Data'!$B$4:$N$300,13,FALSE)="x","x",IF(VLOOKUP($E67,'Country Indicator Data'!$B$4:$N$300,13,FALSE)&gt;S$3,0,IF(VLOOKUP($E67,'Country Indicator Data'!$B$4:$N$300,13,FALSE)&lt;S$4,10,(S$3-VLOOKUP($E67,'Country Indicator Data'!$B$4:$N$300,13,FALSE))/(S$3-S$4)*10)))))</f>
        <v>7.9</v>
      </c>
      <c r="T67" s="224">
        <f>IF(LEN(E67)&gt;3,((IF(VLOOKUP($C67,'Regional Crises'!$B$1:$R$66,14,FALSE)="x","x",IF(VLOOKUP($C67,'Regional Crises'!$B$1:$R$66,14,FALSE)&gt;T$3,0,IF(VLOOKUP($C67,'Regional Crises'!$B$1:$R$66,14,FALSE)&lt;T$4,10,(T$3-VLOOKUP($C67,'Regional Crises'!$B$1:$R$66,14,FALSE))/(T$3-T$4)*10))))),(IF(VLOOKUP($E67,'Country Indicator Data'!$B$4:$N$300,10,FALSE)="x","x",IF(VLOOKUP($E67,'Country Indicator Data'!$B$4:$N$300,10,FALSE)&gt;T$3,0,IF(VLOOKUP($E67,'Country Indicator Data'!$B$4:$N$300,10,FALSE)&lt;T$4,10,(T$3-VLOOKUP($E67,'Country Indicator Data'!$B$4:$N$300,10,FALSE))/(T$3-T$4)*10)))))</f>
        <v>7.3899016</v>
      </c>
      <c r="U67" s="224">
        <f>IF(LEN(E67)&gt;3,((IF(VLOOKUP($C67,'Regional Crises'!$B$1:$R$66,15,FALSE)="x","x",IF(VLOOKUP($C67,'Regional Crises'!$B$1:$R$66,15,FALSE)&gt;U$3,0,IF(VLOOKUP($C67,'Regional Crises'!$B$1:$R$66,15,FALSE)&lt;U$4,10,(U$3-VLOOKUP($C67,'Regional Crises'!$B$1:$R$66,15,FALSE))/(U$3-U$4)*10))))),(IF(VLOOKUP($E67,'Country Indicator Data'!$B$4:$N$300,11,FALSE)="x","x",IF(VLOOKUP($E67,'Country Indicator Data'!$B$4:$N$300,11,FALSE)&gt;U$3,0,IF(VLOOKUP($E67,'Country Indicator Data'!$B$4:$N$300,11,FALSE)&lt;U$4,10,(U$3-VLOOKUP($E67,'Country Indicator Data'!$B$4:$N$300,11,FALSE))/(U$3-U$4)*10)))))</f>
        <v>7.5</v>
      </c>
      <c r="V67" s="224">
        <f>IF(LEN(E67)&gt;3,((IF(VLOOKUP($C67,'Regional Crises'!$B$1:$R$66,16,FALSE)="x","x",IF(VLOOKUP($C67,'Regional Crises'!$B$1:$R$66,16,FALSE)&gt;V$3,0,IF(VLOOKUP($C67,'Regional Crises'!$B$1:$R$66,16,FALSE)&lt;V$4,10,(V$3-VLOOKUP($C67,'Regional Crises'!$B$1:$R$66,16,FALSE))/(V$3-V$4)*10))))),(IF(VLOOKUP($E67,'Country Indicator Data'!$B$4:$N$300,12,FALSE)="x","x",IF(VLOOKUP($E67,'Country Indicator Data'!$B$4:$N$300,12,FALSE)&gt;V$3,0,IF(VLOOKUP($E67,'Country Indicator Data'!$B$4:$N$300,12,FALSE)&lt;V$4,10,(V$3-VLOOKUP($E67,'Country Indicator Data'!$B$4:$N$300,12,FALSE))/(V$3-V$4)*10)))))</f>
        <v>5.8</v>
      </c>
      <c r="W67" s="224">
        <f t="shared" si="18"/>
        <v>7.1474753999999994</v>
      </c>
      <c r="X67" s="224">
        <f t="shared" si="19"/>
        <v>6.5318368953436918</v>
      </c>
      <c r="Y67" s="150">
        <f>IF('Core Indicators'!FC64="x","x",IF('Core Indicators'!FC64&gt;=5,10,IF('Core Indicators'!FC64&gt;=4,8,IF('Core Indicators'!FC64&gt;=3,6,IF('Core Indicators'!FC64&gt;=2,4,IF('Core Indicators'!FC64&gt;=1,2,0))))))</f>
        <v>10</v>
      </c>
      <c r="Z67" s="224">
        <f t="shared" si="20"/>
        <v>10</v>
      </c>
      <c r="AA67" s="150">
        <f>'Crisis Indicator Data'!Y64</f>
        <v>1</v>
      </c>
      <c r="AB67" s="150">
        <f>'Crisis Indicator Data'!Z64</f>
        <v>3</v>
      </c>
      <c r="AC67" s="150">
        <f>'Crisis Indicator Data'!AA64</f>
        <v>2</v>
      </c>
      <c r="AD67" s="150">
        <f>'Crisis Indicator Data'!AB64</f>
        <v>3</v>
      </c>
      <c r="AE67" s="150">
        <f t="shared" si="21"/>
        <v>8</v>
      </c>
      <c r="AF67" s="150">
        <f>'Crisis Indicator Data'!AC64</f>
        <v>0</v>
      </c>
      <c r="AG67" s="150">
        <f>'Crisis Indicator Data'!AD64</f>
        <v>2</v>
      </c>
      <c r="AH67" s="150">
        <f t="shared" si="22"/>
        <v>4</v>
      </c>
      <c r="AI67" s="150">
        <f>'Crisis Indicator Data'!AE64</f>
        <v>3</v>
      </c>
      <c r="AJ67" s="150">
        <f>'Crisis Indicator Data'!AF64</f>
        <v>1</v>
      </c>
      <c r="AK67" s="150">
        <f>'Crisis Indicator Data'!AG64</f>
        <v>3</v>
      </c>
      <c r="AL67" s="150">
        <f t="shared" si="23"/>
        <v>10</v>
      </c>
      <c r="AM67" s="224">
        <f t="shared" si="24"/>
        <v>7</v>
      </c>
      <c r="AN67" s="224">
        <f t="shared" si="25"/>
        <v>8.5</v>
      </c>
    </row>
    <row r="68" spans="1:40" ht="13.5" customHeight="1">
      <c r="A68" s="144" t="str">
        <f>'Crisis Indicator Data'!A65</f>
        <v>Conflict in northern Mozambique</v>
      </c>
      <c r="B68" s="145" t="str">
        <f>'Crisis Indicator Data'!B65</f>
        <v>Conflict/ Violence</v>
      </c>
      <c r="C68" s="145" t="str">
        <f>'Crisis Indicator Data'!C65</f>
        <v>MOZ004</v>
      </c>
      <c r="D68" s="145" t="str">
        <f>'Crisis Indicator Data'!D65</f>
        <v>Mozambique</v>
      </c>
      <c r="E68" s="146" t="str">
        <f>'Crisis Indicator Data'!E65</f>
        <v>MOZ</v>
      </c>
      <c r="F68" s="224">
        <f>IF(LEN(E68)&gt;3,(IF(VLOOKUP($C68,'Regional Crises'!$B$1:$R$66,7,FALSE)="x","x",IF(VLOOKUP($C68,'Regional Crises'!$B$1:$R$66,7,FALSE)&gt;$F$3,10,IF(VLOOKUP($C68,'Regional Crises'!$B$1:$R$66,7,FALSE)&lt;F$4,0,($F$3-VLOOKUP($C68,'Regional Crises'!$B$1:$R$66,7,FALSE))/($F$3-$F$4)*10)))),IF(VLOOKUP($E68,'Country Indicator Data'!$B$4:$N$300,3,FALSE)="x","x",IF(VLOOKUP($E68,'Country Indicator Data'!$B$4:$N$300,3,FALSE)&gt;$F$3,10,IF(VLOOKUP($E68,'Country Indicator Data'!$B$4:$N$300,3,FALSE)&lt;$F$4,0,($F$3-VLOOKUP($E68,'Country Indicator Data'!$B$4:$N$300,3,FALSE))/($F$3-$F$4)*10))))</f>
        <v>3.7369177111111105</v>
      </c>
      <c r="G68" s="224">
        <f>IF(LEN(E68)&gt;3,(IF(VLOOKUP($C68,'Regional Crises'!$B$1:$R$66,9,FALSE)="x","x",IF(VLOOKUP($C68,'Regional Crises'!$B$1:$R$66,9,FALSE)&gt;G$3,10,IF(VLOOKUP($C68,'Regional Crises'!$B$1:$R$66,9,FALSE)&lt;G$4,0,(G$3-VLOOKUP($C68,'Regional Crises'!$B$1:$R$66,9,FALSE))/(G$3-G$4)*10)))),IF(VLOOKUP($E68,'Country Indicator Data'!$B$4:$N$300,5,FALSE)="x","x",IF(VLOOKUP($E68,'Country Indicator Data'!$B$4:$N$300,5,FALSE)&gt;G$3,10,IF(VLOOKUP($E68,'Country Indicator Data'!$B$4:$N$300,5,FALSE)&lt;G$4,0,(G$3-VLOOKUP($E68,'Country Indicator Data'!$B$4:$N$300,5,FALSE))/(G$3-G$4)*10))))</f>
        <v>6.07</v>
      </c>
      <c r="H68" s="224">
        <f t="shared" si="13"/>
        <v>4.9034588555555558</v>
      </c>
      <c r="I68" s="224">
        <f>IF(LEN(E68)&gt;3,(IF(VLOOKUP($C68,'Regional Crises'!$B$1:$R$66,6,FALSE)="x","x",IF(VLOOKUP($C68,'Regional Crises'!$B$1:$R$66,6,FALSE)&gt;I$3,10,IF(VLOOKUP($C68,'Regional Crises'!$B$1:$R$66,6,FALSE)&lt;I$4,0,10-(I$3-VLOOKUP($C68,'Regional Crises'!$B$1:$R$66,6,FALSE))/(I$3-I$4)*10)))),IF(VLOOKUP($E68,'Country Indicator Data'!$B$4:$N$300,2,FALSE)="x","x",IF(VLOOKUP($E68,'Country Indicator Data'!$B$4:$N$300,2,FALSE)&gt;I$3,10,IF(VLOOKUP($E68,'Country Indicator Data'!$B$4:$N$300,2,FALSE)&lt;I$4,0,10-(I$3-VLOOKUP($E68,'Country Indicator Data'!$B$4:$N$300,2,FALSE))/(I$3-I$4)*10))))</f>
        <v>9.03538</v>
      </c>
      <c r="J68" s="224">
        <f>IF(LEN(E68)&gt;3,(IF(VLOOKUP($C68,'Regional Crises'!$B$1:$R$66,8,FALSE)="x","x",IF(VLOOKUP($C68,'Regional Crises'!$B$1:$R$66,8,FALSE)&gt;J$3,10,IF(VLOOKUP($C68,'Regional Crises'!$B$1:$R$66,8,FALSE)&lt;J$4,0,10-(J$3-VLOOKUP($C68,'Regional Crises'!$B$1:$R$66,8,FALSE))/(J$3-J$4)*10)))),IF(VLOOKUP($E68,'Country Indicator Data'!$B$4:$N$300,4,FALSE)="x","x",IF(VLOOKUP($E68,'Country Indicator Data'!$B$4:$N$300,4,FALSE)&gt;J$3,10,IF(VLOOKUP($E68,'Country Indicator Data'!$B$4:$N$300,4,FALSE)&lt;J$4,0,10-(J$3-VLOOKUP($E68,'Country Indicator Data'!$B$4:$N$300,4,FALSE))/(J$3-J$4)*10))))</f>
        <v>1.6333333333333329</v>
      </c>
      <c r="K68" s="224">
        <f t="shared" si="14"/>
        <v>5.3343566666666664</v>
      </c>
      <c r="L68" s="224">
        <f>IF(LEN(E68)&gt;3,(IF(VLOOKUP($C68,'Regional Crises'!$B$1:$R$66,10,FALSE)="x","x",IF(VLOOKUP($C68,'Regional Crises'!$B$1:$R$66,10,FALSE)&gt;L$3,10,IF(VLOOKUP($C68,'Regional Crises'!$B$1:$R$66,10,FALSE)&lt;L$4,0,10-(L$3-VLOOKUP($C68,'Regional Crises'!$B$1:$R$66,10,FALSE))/(L$3-L$4)*10)))),IF(VLOOKUP($E68,'Country Indicator Data'!$B$4:$N$300,6,FALSE)="x","x",IF(VLOOKUP($E68,'Country Indicator Data'!$B$4:$N$300,6,FALSE)&gt;L$3,10,IF(VLOOKUP($E68,'Country Indicator Data'!$B$4:$N$300,6,FALSE)&lt;L$4,0,10-(L$3-VLOOKUP($E68,'Country Indicator Data'!$B$4:$N$300,6,FALSE))/(L$3-L$4)*10))))</f>
        <v>6.3866666666666667</v>
      </c>
      <c r="M68" s="224">
        <f>IF(LEN(E68)&gt;3,(IF(VLOOKUP($C68,'Regional Crises'!$B$1:$R$66,11,FALSE)="x","x",IF(VLOOKUP($C68,'Regional Crises'!$B$1:$R$66,11,FALSE)&gt;M$3,10,IF(VLOOKUP($C68,'Regional Crises'!$B$1:$R$66,11,FALSE)&lt;M$4,0,10-(M$3-VLOOKUP($C68,'Regional Crises'!$B$1:$R$66,11,FALSE))/(M$3-M$4)*10)))),IF(VLOOKUP($E68,'Country Indicator Data'!$B$4:$N$300,7,FALSE)="x","x",IF(VLOOKUP($E68,'Country Indicator Data'!$B$4:$N$300,7,FALSE)&gt;M$3,10,IF(VLOOKUP($E68,'Country Indicator Data'!$B$4:$N$300,7,FALSE)&lt;M$4,0,10-(M$3-VLOOKUP($E68,'Country Indicator Data'!$B$4:$N$300,7,FALSE))/(M$3-M$4)*10))))</f>
        <v>6.15</v>
      </c>
      <c r="N68" s="224">
        <f t="shared" si="15"/>
        <v>6.2683333333333335</v>
      </c>
      <c r="O68" s="224">
        <f t="shared" si="16"/>
        <v>5.5020496185185186</v>
      </c>
      <c r="P68" s="224">
        <f>IF(LEN(E68)&gt;3,(IF(VLOOKUP($C68,'Regional Crises'!$B$1:$R$69,12,FALSE)="x","x",IF(VLOOKUP($C68,'Regional Crises'!$B$1:$R$69,12,FALSE)&gt;P$3,10,IF(VLOOKUP($C68,'Regional Crises'!$B$1:$R$69,12,FALSE)&lt;P$4,0,(P$3-VLOOKUP($C68,'Regional Crises'!$B$1:$R$69,12,FALSE))/(P$3-P$4)*10)))),IF(VLOOKUP($E68,'Country Indicator Data'!$B$4:$I$300,8,FALSE)="x","x",IF(VLOOKUP($E68,'Country Indicator Data'!$B$4:$I$300,8,FALSE)&gt;P$3,10,IF(VLOOKUP($E68,'Country Indicator Data'!$B$4:$I$300,8,FALSE)&lt;P$4,0,10-(P$3-VLOOKUP($E68,'Country Indicator Data'!$B$4:$I$300,8,FALSE))/(P$3-P$4)*10))))</f>
        <v>5.9574999999999996</v>
      </c>
      <c r="Q68" s="224">
        <f>IF(LEN(E68)&gt;3,((IF(VLOOKUP($C68,'Regional Crises'!$B$1:$R$66,13,FALSE)="x","x",IF(VLOOKUP($C68,'Regional Crises'!$B$1:$R$66,13,FALSE)&gt;Q$3,10,IF(VLOOKUP($C68,'Regional Crises'!$B$1:$R$66,13,FALSE)&lt;Q$4,0,10-(LOG(Q$3)-LOG(VLOOKUP($C68,'Regional Crises'!$B$1:$R$66,13,FALSE)))/(LOG(Q$3)-LOG(Q$4))*10))))),(IF(VLOOKUP($E68,'Country Indicator Data'!$B$4:$N$300,9,FALSE)="x","x",IF(VLOOKUP($E68,'Country Indicator Data'!$B$4:$N$300,9,FALSE)&gt;Q$3,10,IF(VLOOKUP($E68,'Country Indicator Data'!$B$4:$N$300,9,FALSE)&lt;Q$4,0,10-(LOG(Q$3)-LOG(VLOOKUP($E68,'Country Indicator Data'!$B$4:$N$300,9,FALSE)))/(LOG(Q$3)-LOG(Q$4))*10)))))</f>
        <v>7.9344713350251181</v>
      </c>
      <c r="R68" s="224">
        <f t="shared" si="17"/>
        <v>6.9459856675125593</v>
      </c>
      <c r="S68" s="224">
        <f>IF(LEN(E68)&gt;3,((IF(VLOOKUP($C68,'Regional Crises'!$B$1:$R$66,17,FALSE)="x","x",IF(VLOOKUP($C68,'Regional Crises'!$B$1:$R$66,17,FALSE)&gt;S$3,0,IF(VLOOKUP($C68,'Regional Crises'!$B$1:$R$66,17,FALSE)&lt;S$4,10,(S$3-VLOOKUP($C68,'Regional Crises'!$B$1:$R$66,17,FALSE))/(S$3-S$4)*10))))),(IF(VLOOKUP($E68,'Country Indicator Data'!$B$4:$N$300,13,FALSE)="x","x",IF(VLOOKUP($E68,'Country Indicator Data'!$B$4:$N$300,13,FALSE)&gt;S$3,0,IF(VLOOKUP($E68,'Country Indicator Data'!$B$4:$N$300,13,FALSE)&lt;S$4,10,(S$3-VLOOKUP($E68,'Country Indicator Data'!$B$4:$N$300,13,FALSE))/(S$3-S$4)*10)))))</f>
        <v>7.9</v>
      </c>
      <c r="T68" s="224">
        <f>IF(LEN(E68)&gt;3,((IF(VLOOKUP($C68,'Regional Crises'!$B$1:$R$66,14,FALSE)="x","x",IF(VLOOKUP($C68,'Regional Crises'!$B$1:$R$66,14,FALSE)&gt;T$3,0,IF(VLOOKUP($C68,'Regional Crises'!$B$1:$R$66,14,FALSE)&lt;T$4,10,(T$3-VLOOKUP($C68,'Regional Crises'!$B$1:$R$66,14,FALSE))/(T$3-T$4)*10))))),(IF(VLOOKUP($E68,'Country Indicator Data'!$B$4:$N$300,10,FALSE)="x","x",IF(VLOOKUP($E68,'Country Indicator Data'!$B$4:$N$300,10,FALSE)&gt;T$3,0,IF(VLOOKUP($E68,'Country Indicator Data'!$B$4:$N$300,10,FALSE)&lt;T$4,10,(T$3-VLOOKUP($E68,'Country Indicator Data'!$B$4:$N$300,10,FALSE))/(T$3-T$4)*10)))))</f>
        <v>7.3899016</v>
      </c>
      <c r="U68" s="224">
        <f>IF(LEN(E68)&gt;3,((IF(VLOOKUP($C68,'Regional Crises'!$B$1:$R$66,15,FALSE)="x","x",IF(VLOOKUP($C68,'Regional Crises'!$B$1:$R$66,15,FALSE)&gt;U$3,0,IF(VLOOKUP($C68,'Regional Crises'!$B$1:$R$66,15,FALSE)&lt;U$4,10,(U$3-VLOOKUP($C68,'Regional Crises'!$B$1:$R$66,15,FALSE))/(U$3-U$4)*10))))),(IF(VLOOKUP($E68,'Country Indicator Data'!$B$4:$N$300,11,FALSE)="x","x",IF(VLOOKUP($E68,'Country Indicator Data'!$B$4:$N$300,11,FALSE)&gt;U$3,0,IF(VLOOKUP($E68,'Country Indicator Data'!$B$4:$N$300,11,FALSE)&lt;U$4,10,(U$3-VLOOKUP($E68,'Country Indicator Data'!$B$4:$N$300,11,FALSE))/(U$3-U$4)*10)))))</f>
        <v>7.5</v>
      </c>
      <c r="V68" s="224">
        <f>IF(LEN(E68)&gt;3,((IF(VLOOKUP($C68,'Regional Crises'!$B$1:$R$66,16,FALSE)="x","x",IF(VLOOKUP($C68,'Regional Crises'!$B$1:$R$66,16,FALSE)&gt;V$3,0,IF(VLOOKUP($C68,'Regional Crises'!$B$1:$R$66,16,FALSE)&lt;V$4,10,(V$3-VLOOKUP($C68,'Regional Crises'!$B$1:$R$66,16,FALSE))/(V$3-V$4)*10))))),(IF(VLOOKUP($E68,'Country Indicator Data'!$B$4:$N$300,12,FALSE)="x","x",IF(VLOOKUP($E68,'Country Indicator Data'!$B$4:$N$300,12,FALSE)&gt;V$3,0,IF(VLOOKUP($E68,'Country Indicator Data'!$B$4:$N$300,12,FALSE)&lt;V$4,10,(V$3-VLOOKUP($E68,'Country Indicator Data'!$B$4:$N$300,12,FALSE))/(V$3-V$4)*10)))))</f>
        <v>5.8</v>
      </c>
      <c r="W68" s="224">
        <f t="shared" si="18"/>
        <v>7.1474753999999994</v>
      </c>
      <c r="X68" s="224">
        <f t="shared" si="19"/>
        <v>6.5318368953436918</v>
      </c>
      <c r="Y68" s="150">
        <f>IF('Core Indicators'!FC65="x","x",IF('Core Indicators'!FC65&gt;=5,10,IF('Core Indicators'!FC65&gt;=4,8,IF('Core Indicators'!FC65&gt;=3,6,IF('Core Indicators'!FC65&gt;=2,4,IF('Core Indicators'!FC65&gt;=1,2,0))))))</f>
        <v>8</v>
      </c>
      <c r="Z68" s="224">
        <f t="shared" si="20"/>
        <v>8</v>
      </c>
      <c r="AA68" s="150">
        <f>'Crisis Indicator Data'!Y65</f>
        <v>1</v>
      </c>
      <c r="AB68" s="150">
        <f>'Crisis Indicator Data'!Z65</f>
        <v>3</v>
      </c>
      <c r="AC68" s="150">
        <f>'Crisis Indicator Data'!AA65</f>
        <v>2</v>
      </c>
      <c r="AD68" s="150">
        <f>'Crisis Indicator Data'!AB65</f>
        <v>3</v>
      </c>
      <c r="AE68" s="150">
        <f t="shared" si="21"/>
        <v>8</v>
      </c>
      <c r="AF68" s="150">
        <f>'Crisis Indicator Data'!AC65</f>
        <v>0</v>
      </c>
      <c r="AG68" s="150">
        <f>'Crisis Indicator Data'!AD65</f>
        <v>2</v>
      </c>
      <c r="AH68" s="150">
        <f t="shared" si="22"/>
        <v>4</v>
      </c>
      <c r="AI68" s="150">
        <f>'Crisis Indicator Data'!AE65</f>
        <v>3</v>
      </c>
      <c r="AJ68" s="150">
        <f>'Crisis Indicator Data'!AF65</f>
        <v>1</v>
      </c>
      <c r="AK68" s="150">
        <f>'Crisis Indicator Data'!AG65</f>
        <v>3</v>
      </c>
      <c r="AL68" s="150">
        <f t="shared" si="23"/>
        <v>10</v>
      </c>
      <c r="AM68" s="224">
        <f t="shared" si="24"/>
        <v>7</v>
      </c>
      <c r="AN68" s="224">
        <f t="shared" si="25"/>
        <v>7.5</v>
      </c>
    </row>
    <row r="69" spans="1:40" ht="13.5" customHeight="1">
      <c r="A69" s="144" t="str">
        <f>'Crisis Indicator Data'!A66</f>
        <v>2026 Cyclones and rains in Mozambique</v>
      </c>
      <c r="B69" s="145" t="str">
        <f>'Crisis Indicator Data'!B66</f>
        <v>Floods,Cyclone</v>
      </c>
      <c r="C69" s="145" t="str">
        <f>'Crisis Indicator Data'!C66</f>
        <v>MOZ014</v>
      </c>
      <c r="D69" s="145" t="str">
        <f>'Crisis Indicator Data'!D66</f>
        <v>Mozambique</v>
      </c>
      <c r="E69" s="146" t="str">
        <f>'Crisis Indicator Data'!E66</f>
        <v>MOZ</v>
      </c>
      <c r="F69" s="224">
        <f>IF(LEN(E69)&gt;3,(IF(VLOOKUP($C69,'Regional Crises'!$B$1:$R$66,7,FALSE)="x","x",IF(VLOOKUP($C69,'Regional Crises'!$B$1:$R$66,7,FALSE)&gt;$F$3,10,IF(VLOOKUP($C69,'Regional Crises'!$B$1:$R$66,7,FALSE)&lt;F$4,0,($F$3-VLOOKUP($C69,'Regional Crises'!$B$1:$R$66,7,FALSE))/($F$3-$F$4)*10)))),IF(VLOOKUP($E69,'Country Indicator Data'!$B$4:$N$300,3,FALSE)="x","x",IF(VLOOKUP($E69,'Country Indicator Data'!$B$4:$N$300,3,FALSE)&gt;$F$3,10,IF(VLOOKUP($E69,'Country Indicator Data'!$B$4:$N$300,3,FALSE)&lt;$F$4,0,($F$3-VLOOKUP($E69,'Country Indicator Data'!$B$4:$N$300,3,FALSE))/($F$3-$F$4)*10))))</f>
        <v>3.7369177111111105</v>
      </c>
      <c r="G69" s="224">
        <f>IF(LEN(E69)&gt;3,(IF(VLOOKUP($C69,'Regional Crises'!$B$1:$R$66,9,FALSE)="x","x",IF(VLOOKUP($C69,'Regional Crises'!$B$1:$R$66,9,FALSE)&gt;G$3,10,IF(VLOOKUP($C69,'Regional Crises'!$B$1:$R$66,9,FALSE)&lt;G$4,0,(G$3-VLOOKUP($C69,'Regional Crises'!$B$1:$R$66,9,FALSE))/(G$3-G$4)*10)))),IF(VLOOKUP($E69,'Country Indicator Data'!$B$4:$N$300,5,FALSE)="x","x",IF(VLOOKUP($E69,'Country Indicator Data'!$B$4:$N$300,5,FALSE)&gt;G$3,10,IF(VLOOKUP($E69,'Country Indicator Data'!$B$4:$N$300,5,FALSE)&lt;G$4,0,(G$3-VLOOKUP($E69,'Country Indicator Data'!$B$4:$N$300,5,FALSE))/(G$3-G$4)*10))))</f>
        <v>6.07</v>
      </c>
      <c r="H69" s="224">
        <f t="shared" si="13"/>
        <v>4.9034588555555558</v>
      </c>
      <c r="I69" s="224">
        <f>IF(LEN(E69)&gt;3,(IF(VLOOKUP($C69,'Regional Crises'!$B$1:$R$66,6,FALSE)="x","x",IF(VLOOKUP($C69,'Regional Crises'!$B$1:$R$66,6,FALSE)&gt;I$3,10,IF(VLOOKUP($C69,'Regional Crises'!$B$1:$R$66,6,FALSE)&lt;I$4,0,10-(I$3-VLOOKUP($C69,'Regional Crises'!$B$1:$R$66,6,FALSE))/(I$3-I$4)*10)))),IF(VLOOKUP($E69,'Country Indicator Data'!$B$4:$N$300,2,FALSE)="x","x",IF(VLOOKUP($E69,'Country Indicator Data'!$B$4:$N$300,2,FALSE)&gt;I$3,10,IF(VLOOKUP($E69,'Country Indicator Data'!$B$4:$N$300,2,FALSE)&lt;I$4,0,10-(I$3-VLOOKUP($E69,'Country Indicator Data'!$B$4:$N$300,2,FALSE))/(I$3-I$4)*10))))</f>
        <v>9.03538</v>
      </c>
      <c r="J69" s="224">
        <f>IF(LEN(E69)&gt;3,(IF(VLOOKUP($C69,'Regional Crises'!$B$1:$R$66,8,FALSE)="x","x",IF(VLOOKUP($C69,'Regional Crises'!$B$1:$R$66,8,FALSE)&gt;J$3,10,IF(VLOOKUP($C69,'Regional Crises'!$B$1:$R$66,8,FALSE)&lt;J$4,0,10-(J$3-VLOOKUP($C69,'Regional Crises'!$B$1:$R$66,8,FALSE))/(J$3-J$4)*10)))),IF(VLOOKUP($E69,'Country Indicator Data'!$B$4:$N$300,4,FALSE)="x","x",IF(VLOOKUP($E69,'Country Indicator Data'!$B$4:$N$300,4,FALSE)&gt;J$3,10,IF(VLOOKUP($E69,'Country Indicator Data'!$B$4:$N$300,4,FALSE)&lt;J$4,0,10-(J$3-VLOOKUP($E69,'Country Indicator Data'!$B$4:$N$300,4,FALSE))/(J$3-J$4)*10))))</f>
        <v>1.6333333333333329</v>
      </c>
      <c r="K69" s="224">
        <f t="shared" si="14"/>
        <v>5.3343566666666664</v>
      </c>
      <c r="L69" s="224">
        <f>IF(LEN(E69)&gt;3,(IF(VLOOKUP($C69,'Regional Crises'!$B$1:$R$66,10,FALSE)="x","x",IF(VLOOKUP($C69,'Regional Crises'!$B$1:$R$66,10,FALSE)&gt;L$3,10,IF(VLOOKUP($C69,'Regional Crises'!$B$1:$R$66,10,FALSE)&lt;L$4,0,10-(L$3-VLOOKUP($C69,'Regional Crises'!$B$1:$R$66,10,FALSE))/(L$3-L$4)*10)))),IF(VLOOKUP($E69,'Country Indicator Data'!$B$4:$N$300,6,FALSE)="x","x",IF(VLOOKUP($E69,'Country Indicator Data'!$B$4:$N$300,6,FALSE)&gt;L$3,10,IF(VLOOKUP($E69,'Country Indicator Data'!$B$4:$N$300,6,FALSE)&lt;L$4,0,10-(L$3-VLOOKUP($E69,'Country Indicator Data'!$B$4:$N$300,6,FALSE))/(L$3-L$4)*10))))</f>
        <v>6.3866666666666667</v>
      </c>
      <c r="M69" s="224">
        <f>IF(LEN(E69)&gt;3,(IF(VLOOKUP($C69,'Regional Crises'!$B$1:$R$66,11,FALSE)="x","x",IF(VLOOKUP($C69,'Regional Crises'!$B$1:$R$66,11,FALSE)&gt;M$3,10,IF(VLOOKUP($C69,'Regional Crises'!$B$1:$R$66,11,FALSE)&lt;M$4,0,10-(M$3-VLOOKUP($C69,'Regional Crises'!$B$1:$R$66,11,FALSE))/(M$3-M$4)*10)))),IF(VLOOKUP($E69,'Country Indicator Data'!$B$4:$N$300,7,FALSE)="x","x",IF(VLOOKUP($E69,'Country Indicator Data'!$B$4:$N$300,7,FALSE)&gt;M$3,10,IF(VLOOKUP($E69,'Country Indicator Data'!$B$4:$N$300,7,FALSE)&lt;M$4,0,10-(M$3-VLOOKUP($E69,'Country Indicator Data'!$B$4:$N$300,7,FALSE))/(M$3-M$4)*10))))</f>
        <v>6.15</v>
      </c>
      <c r="N69" s="224">
        <f t="shared" si="15"/>
        <v>6.2683333333333335</v>
      </c>
      <c r="O69" s="224">
        <f t="shared" si="16"/>
        <v>5.5020496185185186</v>
      </c>
      <c r="P69" s="224">
        <f>IF(LEN(E69)&gt;3,(IF(VLOOKUP($C69,'Regional Crises'!$B$1:$R$69,12,FALSE)="x","x",IF(VLOOKUP($C69,'Regional Crises'!$B$1:$R$69,12,FALSE)&gt;P$3,10,IF(VLOOKUP($C69,'Regional Crises'!$B$1:$R$69,12,FALSE)&lt;P$4,0,(P$3-VLOOKUP($C69,'Regional Crises'!$B$1:$R$69,12,FALSE))/(P$3-P$4)*10)))),IF(VLOOKUP($E69,'Country Indicator Data'!$B$4:$I$300,8,FALSE)="x","x",IF(VLOOKUP($E69,'Country Indicator Data'!$B$4:$I$300,8,FALSE)&gt;P$3,10,IF(VLOOKUP($E69,'Country Indicator Data'!$B$4:$I$300,8,FALSE)&lt;P$4,0,10-(P$3-VLOOKUP($E69,'Country Indicator Data'!$B$4:$I$300,8,FALSE))/(P$3-P$4)*10))))</f>
        <v>5.9574999999999996</v>
      </c>
      <c r="Q69" s="224">
        <f>IF(LEN(E69)&gt;3,((IF(VLOOKUP($C69,'Regional Crises'!$B$1:$R$66,13,FALSE)="x","x",IF(VLOOKUP($C69,'Regional Crises'!$B$1:$R$66,13,FALSE)&gt;Q$3,10,IF(VLOOKUP($C69,'Regional Crises'!$B$1:$R$66,13,FALSE)&lt;Q$4,0,10-(LOG(Q$3)-LOG(VLOOKUP($C69,'Regional Crises'!$B$1:$R$66,13,FALSE)))/(LOG(Q$3)-LOG(Q$4))*10))))),(IF(VLOOKUP($E69,'Country Indicator Data'!$B$4:$N$300,9,FALSE)="x","x",IF(VLOOKUP($E69,'Country Indicator Data'!$B$4:$N$300,9,FALSE)&gt;Q$3,10,IF(VLOOKUP($E69,'Country Indicator Data'!$B$4:$N$300,9,FALSE)&lt;Q$4,0,10-(LOG(Q$3)-LOG(VLOOKUP($E69,'Country Indicator Data'!$B$4:$N$300,9,FALSE)))/(LOG(Q$3)-LOG(Q$4))*10)))))</f>
        <v>7.9344713350251181</v>
      </c>
      <c r="R69" s="224">
        <f t="shared" si="17"/>
        <v>6.9459856675125593</v>
      </c>
      <c r="S69" s="224">
        <f>IF(LEN(E69)&gt;3,((IF(VLOOKUP($C69,'Regional Crises'!$B$1:$R$66,17,FALSE)="x","x",IF(VLOOKUP($C69,'Regional Crises'!$B$1:$R$66,17,FALSE)&gt;S$3,0,IF(VLOOKUP($C69,'Regional Crises'!$B$1:$R$66,17,FALSE)&lt;S$4,10,(S$3-VLOOKUP($C69,'Regional Crises'!$B$1:$R$66,17,FALSE))/(S$3-S$4)*10))))),(IF(VLOOKUP($E69,'Country Indicator Data'!$B$4:$N$300,13,FALSE)="x","x",IF(VLOOKUP($E69,'Country Indicator Data'!$B$4:$N$300,13,FALSE)&gt;S$3,0,IF(VLOOKUP($E69,'Country Indicator Data'!$B$4:$N$300,13,FALSE)&lt;S$4,10,(S$3-VLOOKUP($E69,'Country Indicator Data'!$B$4:$N$300,13,FALSE))/(S$3-S$4)*10)))))</f>
        <v>7.9</v>
      </c>
      <c r="T69" s="224">
        <f>IF(LEN(E69)&gt;3,((IF(VLOOKUP($C69,'Regional Crises'!$B$1:$R$66,14,FALSE)="x","x",IF(VLOOKUP($C69,'Regional Crises'!$B$1:$R$66,14,FALSE)&gt;T$3,0,IF(VLOOKUP($C69,'Regional Crises'!$B$1:$R$66,14,FALSE)&lt;T$4,10,(T$3-VLOOKUP($C69,'Regional Crises'!$B$1:$R$66,14,FALSE))/(T$3-T$4)*10))))),(IF(VLOOKUP($E69,'Country Indicator Data'!$B$4:$N$300,10,FALSE)="x","x",IF(VLOOKUP($E69,'Country Indicator Data'!$B$4:$N$300,10,FALSE)&gt;T$3,0,IF(VLOOKUP($E69,'Country Indicator Data'!$B$4:$N$300,10,FALSE)&lt;T$4,10,(T$3-VLOOKUP($E69,'Country Indicator Data'!$B$4:$N$300,10,FALSE))/(T$3-T$4)*10)))))</f>
        <v>7.3899016</v>
      </c>
      <c r="U69" s="224">
        <f>IF(LEN(E69)&gt;3,((IF(VLOOKUP($C69,'Regional Crises'!$B$1:$R$66,15,FALSE)="x","x",IF(VLOOKUP($C69,'Regional Crises'!$B$1:$R$66,15,FALSE)&gt;U$3,0,IF(VLOOKUP($C69,'Regional Crises'!$B$1:$R$66,15,FALSE)&lt;U$4,10,(U$3-VLOOKUP($C69,'Regional Crises'!$B$1:$R$66,15,FALSE))/(U$3-U$4)*10))))),(IF(VLOOKUP($E69,'Country Indicator Data'!$B$4:$N$300,11,FALSE)="x","x",IF(VLOOKUP($E69,'Country Indicator Data'!$B$4:$N$300,11,FALSE)&gt;U$3,0,IF(VLOOKUP($E69,'Country Indicator Data'!$B$4:$N$300,11,FALSE)&lt;U$4,10,(U$3-VLOOKUP($E69,'Country Indicator Data'!$B$4:$N$300,11,FALSE))/(U$3-U$4)*10)))))</f>
        <v>7.5</v>
      </c>
      <c r="V69" s="224">
        <f>IF(LEN(E69)&gt;3,((IF(VLOOKUP($C69,'Regional Crises'!$B$1:$R$66,16,FALSE)="x","x",IF(VLOOKUP($C69,'Regional Crises'!$B$1:$R$66,16,FALSE)&gt;V$3,0,IF(VLOOKUP($C69,'Regional Crises'!$B$1:$R$66,16,FALSE)&lt;V$4,10,(V$3-VLOOKUP($C69,'Regional Crises'!$B$1:$R$66,16,FALSE))/(V$3-V$4)*10))))),(IF(VLOOKUP($E69,'Country Indicator Data'!$B$4:$N$300,12,FALSE)="x","x",IF(VLOOKUP($E69,'Country Indicator Data'!$B$4:$N$300,12,FALSE)&gt;V$3,0,IF(VLOOKUP($E69,'Country Indicator Data'!$B$4:$N$300,12,FALSE)&lt;V$4,10,(V$3-VLOOKUP($E69,'Country Indicator Data'!$B$4:$N$300,12,FALSE))/(V$3-V$4)*10)))))</f>
        <v>5.8</v>
      </c>
      <c r="W69" s="224">
        <f t="shared" si="18"/>
        <v>7.1474753999999994</v>
      </c>
      <c r="X69" s="224">
        <f t="shared" si="19"/>
        <v>6.5318368953436918</v>
      </c>
      <c r="Y69" s="150">
        <f>IF('Core Indicators'!FC66="x","x",IF('Core Indicators'!FC66&gt;=5,10,IF('Core Indicators'!FC66&gt;=4,8,IF('Core Indicators'!FC66&gt;=3,6,IF('Core Indicators'!FC66&gt;=2,4,IF('Core Indicators'!FC66&gt;=1,2,0))))))</f>
        <v>10</v>
      </c>
      <c r="Z69" s="224">
        <f t="shared" si="20"/>
        <v>10</v>
      </c>
      <c r="AA69" s="150">
        <f>'Crisis Indicator Data'!Y66</f>
        <v>1</v>
      </c>
      <c r="AB69" s="150">
        <f>'Crisis Indicator Data'!Z66</f>
        <v>1</v>
      </c>
      <c r="AC69" s="150">
        <f>'Crisis Indicator Data'!AA66</f>
        <v>2</v>
      </c>
      <c r="AD69" s="150">
        <f>'Crisis Indicator Data'!AB66</f>
        <v>0</v>
      </c>
      <c r="AE69" s="150">
        <f t="shared" si="21"/>
        <v>4</v>
      </c>
      <c r="AF69" s="150">
        <f>'Crisis Indicator Data'!AC66</f>
        <v>0</v>
      </c>
      <c r="AG69" s="150">
        <f>'Crisis Indicator Data'!AD66</f>
        <v>1</v>
      </c>
      <c r="AH69" s="150">
        <f t="shared" si="22"/>
        <v>2</v>
      </c>
      <c r="AI69" s="150">
        <f>'Crisis Indicator Data'!AE66</f>
        <v>0</v>
      </c>
      <c r="AJ69" s="150">
        <f>'Crisis Indicator Data'!AF66</f>
        <v>1</v>
      </c>
      <c r="AK69" s="150">
        <f>'Crisis Indicator Data'!AG66</f>
        <v>3</v>
      </c>
      <c r="AL69" s="150">
        <f t="shared" si="23"/>
        <v>6</v>
      </c>
      <c r="AM69" s="224">
        <f t="shared" si="24"/>
        <v>4</v>
      </c>
      <c r="AN69" s="224">
        <f t="shared" si="25"/>
        <v>7</v>
      </c>
    </row>
    <row r="70" spans="1:40" ht="13.5" customHeight="1">
      <c r="A70" s="144" t="str">
        <f>'Crisis Indicator Data'!A67</f>
        <v>Displacement from Mali to Mauritania</v>
      </c>
      <c r="B70" s="145" t="str">
        <f>'Crisis Indicator Data'!B67</f>
        <v>International Displacement</v>
      </c>
      <c r="C70" s="145" t="str">
        <f>'Crisis Indicator Data'!C67</f>
        <v>MRT002</v>
      </c>
      <c r="D70" s="145" t="str">
        <f>'Crisis Indicator Data'!D67</f>
        <v>Mauritania</v>
      </c>
      <c r="E70" s="146" t="str">
        <f>'Crisis Indicator Data'!E67</f>
        <v>MRT</v>
      </c>
      <c r="F70" s="224">
        <f>IF(LEN(E70)&gt;3,(IF(VLOOKUP($C70,'Regional Crises'!$B$1:$R$66,7,FALSE)="x","x",IF(VLOOKUP($C70,'Regional Crises'!$B$1:$R$66,7,FALSE)&gt;$F$3,10,IF(VLOOKUP($C70,'Regional Crises'!$B$1:$R$66,7,FALSE)&lt;F$4,0,($F$3-VLOOKUP($C70,'Regional Crises'!$B$1:$R$66,7,FALSE))/($F$3-$F$4)*10)))),IF(VLOOKUP($E70,'Country Indicator Data'!$B$4:$N$300,3,FALSE)="x","x",IF(VLOOKUP($E70,'Country Indicator Data'!$B$4:$N$300,3,FALSE)&gt;$F$3,10,IF(VLOOKUP($E70,'Country Indicator Data'!$B$4:$N$300,3,FALSE)&lt;$F$4,0,($F$3-VLOOKUP($E70,'Country Indicator Data'!$B$4:$N$300,3,FALSE))/($F$3-$F$4)*10))))</f>
        <v>5.0721734999999999</v>
      </c>
      <c r="G70" s="224">
        <f>IF(LEN(E70)&gt;3,(IF(VLOOKUP($C70,'Regional Crises'!$B$1:$R$66,9,FALSE)="x","x",IF(VLOOKUP($C70,'Regional Crises'!$B$1:$R$66,9,FALSE)&gt;G$3,10,IF(VLOOKUP($C70,'Regional Crises'!$B$1:$R$66,9,FALSE)&lt;G$4,0,(G$3-VLOOKUP($C70,'Regional Crises'!$B$1:$R$66,9,FALSE))/(G$3-G$4)*10)))),IF(VLOOKUP($E70,'Country Indicator Data'!$B$4:$N$300,5,FALSE)="x","x",IF(VLOOKUP($E70,'Country Indicator Data'!$B$4:$N$300,5,FALSE)&gt;G$3,10,IF(VLOOKUP($E70,'Country Indicator Data'!$B$4:$N$300,5,FALSE)&lt;G$4,0,(G$3-VLOOKUP($E70,'Country Indicator Data'!$B$4:$N$300,5,FALSE))/(G$3-G$4)*10))))</f>
        <v>5.629999999999999</v>
      </c>
      <c r="H70" s="224">
        <f t="shared" ref="H70:H101" si="26">IF(AND(F70="x",G70="x"),"x",AVERAGE(F70,G70))</f>
        <v>5.3510867499999994</v>
      </c>
      <c r="I70" s="224">
        <f>IF(LEN(E70)&gt;3,(IF(VLOOKUP($C70,'Regional Crises'!$B$1:$R$66,6,FALSE)="x","x",IF(VLOOKUP($C70,'Regional Crises'!$B$1:$R$66,6,FALSE)&gt;I$3,10,IF(VLOOKUP($C70,'Regional Crises'!$B$1:$R$66,6,FALSE)&lt;I$4,0,10-(I$3-VLOOKUP($C70,'Regional Crises'!$B$1:$R$66,6,FALSE))/(I$3-I$4)*10)))),IF(VLOOKUP($E70,'Country Indicator Data'!$B$4:$N$300,2,FALSE)="x","x",IF(VLOOKUP($E70,'Country Indicator Data'!$B$4:$N$300,2,FALSE)&gt;I$3,10,IF(VLOOKUP($E70,'Country Indicator Data'!$B$4:$N$300,2,FALSE)&lt;I$4,0,10-(I$3-VLOOKUP($E70,'Country Indicator Data'!$B$4:$N$300,2,FALSE))/(I$3-I$4)*10))))</f>
        <v>6.5999998099999999</v>
      </c>
      <c r="J70" s="224">
        <f>IF(LEN(E70)&gt;3,(IF(VLOOKUP($C70,'Regional Crises'!$B$1:$R$66,8,FALSE)="x","x",IF(VLOOKUP($C70,'Regional Crises'!$B$1:$R$66,8,FALSE)&gt;J$3,10,IF(VLOOKUP($C70,'Regional Crises'!$B$1:$R$66,8,FALSE)&lt;J$4,0,10-(J$3-VLOOKUP($C70,'Regional Crises'!$B$1:$R$66,8,FALSE))/(J$3-J$4)*10)))),IF(VLOOKUP($E70,'Country Indicator Data'!$B$4:$N$300,4,FALSE)="x","x",IF(VLOOKUP($E70,'Country Indicator Data'!$B$4:$N$300,4,FALSE)&gt;J$3,10,IF(VLOOKUP($E70,'Country Indicator Data'!$B$4:$N$300,4,FALSE)&lt;J$4,0,10-(J$3-VLOOKUP($E70,'Country Indicator Data'!$B$4:$N$300,4,FALSE))/(J$3-J$4)*10))))</f>
        <v>5</v>
      </c>
      <c r="K70" s="224">
        <f t="shared" ref="K70:K101" si="27">IF(AND(I70="x",J70="x"),"x",AVERAGE(I70,J70))</f>
        <v>5.799999905</v>
      </c>
      <c r="L70" s="224">
        <f>IF(LEN(E70)&gt;3,(IF(VLOOKUP($C70,'Regional Crises'!$B$1:$R$66,10,FALSE)="x","x",IF(VLOOKUP($C70,'Regional Crises'!$B$1:$R$66,10,FALSE)&gt;L$3,10,IF(VLOOKUP($C70,'Regional Crises'!$B$1:$R$66,10,FALSE)&lt;L$4,0,10-(L$3-VLOOKUP($C70,'Regional Crises'!$B$1:$R$66,10,FALSE))/(L$3-L$4)*10)))),IF(VLOOKUP($E70,'Country Indicator Data'!$B$4:$N$300,6,FALSE)="x","x",IF(VLOOKUP($E70,'Country Indicator Data'!$B$4:$N$300,6,FALSE)&gt;L$3,10,IF(VLOOKUP($E70,'Country Indicator Data'!$B$4:$N$300,6,FALSE)&lt;L$4,0,10-(L$3-VLOOKUP($E70,'Country Indicator Data'!$B$4:$N$300,6,FALSE))/(L$3-L$4)*10))))</f>
        <v>8.0399999999999991</v>
      </c>
      <c r="M70" s="224">
        <f>IF(LEN(E70)&gt;3,(IF(VLOOKUP($C70,'Regional Crises'!$B$1:$R$66,11,FALSE)="x","x",IF(VLOOKUP($C70,'Regional Crises'!$B$1:$R$66,11,FALSE)&gt;M$3,10,IF(VLOOKUP($C70,'Regional Crises'!$B$1:$R$66,11,FALSE)&lt;M$4,0,10-(M$3-VLOOKUP($C70,'Regional Crises'!$B$1:$R$66,11,FALSE))/(M$3-M$4)*10)))),IF(VLOOKUP($E70,'Country Indicator Data'!$B$4:$N$300,7,FALSE)="x","x",IF(VLOOKUP($E70,'Country Indicator Data'!$B$4:$N$300,7,FALSE)&gt;M$3,10,IF(VLOOKUP($E70,'Country Indicator Data'!$B$4:$N$300,7,FALSE)&lt;M$4,0,10-(M$3-VLOOKUP($E70,'Country Indicator Data'!$B$4:$N$300,7,FALSE))/(M$3-M$4)*10))))</f>
        <v>1.75</v>
      </c>
      <c r="N70" s="224">
        <f t="shared" ref="N70:N101" si="28">IF(AND(L70="x",M70="x"),"x",AVERAGE(L70,M70))</f>
        <v>4.8949999999999996</v>
      </c>
      <c r="O70" s="224">
        <f t="shared" ref="O70:O101" si="29">AVERAGE(H70,K70,N70)</f>
        <v>5.3486955516666663</v>
      </c>
      <c r="P70" s="224">
        <f>IF(LEN(E70)&gt;3,(IF(VLOOKUP($C70,'Regional Crises'!$B$1:$R$69,12,FALSE)="x","x",IF(VLOOKUP($C70,'Regional Crises'!$B$1:$R$69,12,FALSE)&gt;P$3,10,IF(VLOOKUP($C70,'Regional Crises'!$B$1:$R$69,12,FALSE)&lt;P$4,0,(P$3-VLOOKUP($C70,'Regional Crises'!$B$1:$R$69,12,FALSE))/(P$3-P$4)*10)))),IF(VLOOKUP($E70,'Country Indicator Data'!$B$4:$I$300,8,FALSE)="x","x",IF(VLOOKUP($E70,'Country Indicator Data'!$B$4:$I$300,8,FALSE)&gt;P$3,10,IF(VLOOKUP($E70,'Country Indicator Data'!$B$4:$I$300,8,FALSE)&lt;P$4,0,10-(P$3-VLOOKUP($E70,'Country Indicator Data'!$B$4:$I$300,8,FALSE))/(P$3-P$4)*10))))</f>
        <v>5.4600000000000009</v>
      </c>
      <c r="Q70" s="224">
        <f>IF(LEN(E70)&gt;3,((IF(VLOOKUP($C70,'Regional Crises'!$B$1:$R$66,13,FALSE)="x","x",IF(VLOOKUP($C70,'Regional Crises'!$B$1:$R$66,13,FALSE)&gt;Q$3,10,IF(VLOOKUP($C70,'Regional Crises'!$B$1:$R$66,13,FALSE)&lt;Q$4,0,10-(LOG(Q$3)-LOG(VLOOKUP($C70,'Regional Crises'!$B$1:$R$66,13,FALSE)))/(LOG(Q$3)-LOG(Q$4))*10))))),(IF(VLOOKUP($E70,'Country Indicator Data'!$B$4:$N$300,9,FALSE)="x","x",IF(VLOOKUP($E70,'Country Indicator Data'!$B$4:$N$300,9,FALSE)&gt;Q$3,10,IF(VLOOKUP($E70,'Country Indicator Data'!$B$4:$N$300,9,FALSE)&lt;Q$4,0,10-(LOG(Q$3)-LOG(VLOOKUP($E70,'Country Indicator Data'!$B$4:$N$300,9,FALSE)))/(LOG(Q$3)-LOG(Q$4))*10)))))</f>
        <v>0</v>
      </c>
      <c r="R70" s="224">
        <f t="shared" ref="R70:R101" si="30">AVERAGE(P70:Q70)</f>
        <v>2.7300000000000004</v>
      </c>
      <c r="S70" s="224">
        <f>IF(LEN(E70)&gt;3,((IF(VLOOKUP($C70,'Regional Crises'!$B$1:$R$66,17,FALSE)="x","x",IF(VLOOKUP($C70,'Regional Crises'!$B$1:$R$66,17,FALSE)&gt;S$3,0,IF(VLOOKUP($C70,'Regional Crises'!$B$1:$R$66,17,FALSE)&lt;S$4,10,(S$3-VLOOKUP($C70,'Regional Crises'!$B$1:$R$66,17,FALSE))/(S$3-S$4)*10))))),(IF(VLOOKUP($E70,'Country Indicator Data'!$B$4:$N$300,13,FALSE)="x","x",IF(VLOOKUP($E70,'Country Indicator Data'!$B$4:$N$300,13,FALSE)&gt;S$3,0,IF(VLOOKUP($E70,'Country Indicator Data'!$B$4:$N$300,13,FALSE)&lt;S$4,10,(S$3-VLOOKUP($E70,'Country Indicator Data'!$B$4:$N$300,13,FALSE))/(S$3-S$4)*10)))))</f>
        <v>7</v>
      </c>
      <c r="T70" s="224">
        <f>IF(LEN(E70)&gt;3,((IF(VLOOKUP($C70,'Regional Crises'!$B$1:$R$66,14,FALSE)="x","x",IF(VLOOKUP($C70,'Regional Crises'!$B$1:$R$66,14,FALSE)&gt;T$3,0,IF(VLOOKUP($C70,'Regional Crises'!$B$1:$R$66,14,FALSE)&lt;T$4,10,(T$3-VLOOKUP($C70,'Regional Crises'!$B$1:$R$66,14,FALSE))/(T$3-T$4)*10))))),(IF(VLOOKUP($E70,'Country Indicator Data'!$B$4:$N$300,10,FALSE)="x","x",IF(VLOOKUP($E70,'Country Indicator Data'!$B$4:$N$300,10,FALSE)&gt;T$3,0,IF(VLOOKUP($E70,'Country Indicator Data'!$B$4:$N$300,10,FALSE)&lt;T$4,10,(T$3-VLOOKUP($E70,'Country Indicator Data'!$B$4:$N$300,10,FALSE))/(T$3-T$4)*10)))))</f>
        <v>6.7270198000000008</v>
      </c>
      <c r="U70" s="224">
        <f>IF(LEN(E70)&gt;3,((IF(VLOOKUP($C70,'Regional Crises'!$B$1:$R$66,15,FALSE)="x","x",IF(VLOOKUP($C70,'Regional Crises'!$B$1:$R$66,15,FALSE)&gt;U$3,0,IF(VLOOKUP($C70,'Regional Crises'!$B$1:$R$66,15,FALSE)&lt;U$4,10,(U$3-VLOOKUP($C70,'Regional Crises'!$B$1:$R$66,15,FALSE))/(U$3-U$4)*10))))),(IF(VLOOKUP($E70,'Country Indicator Data'!$B$4:$N$300,11,FALSE)="x","x",IF(VLOOKUP($E70,'Country Indicator Data'!$B$4:$N$300,11,FALSE)&gt;U$3,0,IF(VLOOKUP($E70,'Country Indicator Data'!$B$4:$N$300,11,FALSE)&lt;U$4,10,(U$3-VLOOKUP($E70,'Country Indicator Data'!$B$4:$N$300,11,FALSE))/(U$3-U$4)*10)))))</f>
        <v>5.75</v>
      </c>
      <c r="V70" s="224">
        <f>IF(LEN(E70)&gt;3,((IF(VLOOKUP($C70,'Regional Crises'!$B$1:$R$66,16,FALSE)="x","x",IF(VLOOKUP($C70,'Regional Crises'!$B$1:$R$66,16,FALSE)&gt;V$3,0,IF(VLOOKUP($C70,'Regional Crises'!$B$1:$R$66,16,FALSE)&lt;V$4,10,(V$3-VLOOKUP($C70,'Regional Crises'!$B$1:$R$66,16,FALSE))/(V$3-V$4)*10))))),(IF(VLOOKUP($E70,'Country Indicator Data'!$B$4:$N$300,12,FALSE)="x","x",IF(VLOOKUP($E70,'Country Indicator Data'!$B$4:$N$300,12,FALSE)&gt;V$3,0,IF(VLOOKUP($E70,'Country Indicator Data'!$B$4:$N$300,12,FALSE)&lt;V$4,10,(V$3-VLOOKUP($E70,'Country Indicator Data'!$B$4:$N$300,12,FALSE))/(V$3-V$4)*10)))))</f>
        <v>6.2</v>
      </c>
      <c r="W70" s="224">
        <f t="shared" ref="W70:W101" si="31">IF(AND(S70="x",V70="x"),"x",AVERAGE(S70,V70,T70,U70))</f>
        <v>6.41925495</v>
      </c>
      <c r="X70" s="224">
        <f t="shared" ref="X70:X101" si="32">AVERAGE(O70,W70,R70)</f>
        <v>4.832650167222222</v>
      </c>
      <c r="Y70" s="150">
        <f>IF('Core Indicators'!FC67="x","x",IF('Core Indicators'!FC67&gt;=5,10,IF('Core Indicators'!FC67&gt;=4,8,IF('Core Indicators'!FC67&gt;=3,6,IF('Core Indicators'!FC67&gt;=2,4,IF('Core Indicators'!FC67&gt;=1,2,0))))))</f>
        <v>4</v>
      </c>
      <c r="Z70" s="224">
        <f t="shared" ref="Z70:Z101" si="33">Y70</f>
        <v>4</v>
      </c>
      <c r="AA70" s="150">
        <f>'Crisis Indicator Data'!Y67</f>
        <v>0</v>
      </c>
      <c r="AB70" s="150">
        <f>'Crisis Indicator Data'!Z67</f>
        <v>0</v>
      </c>
      <c r="AC70" s="150">
        <f>'Crisis Indicator Data'!AA67</f>
        <v>0</v>
      </c>
      <c r="AD70" s="150">
        <f>'Crisis Indicator Data'!AB67</f>
        <v>0</v>
      </c>
      <c r="AE70" s="150">
        <f t="shared" ref="AE70:AE101" si="34">IF(SUM(AA70:AD70)=0,0,IF(SUM(AA70,AB70,AC70,AD70)&lt;2,2,IF(SUM(AA70:AD70)&lt;6,4,IF(SUM(AA70:AD70)&lt;8,6,IF(SUM(AA70:AD70)&lt;10,8,10)))))</f>
        <v>0</v>
      </c>
      <c r="AF70" s="150">
        <f>'Crisis Indicator Data'!AC67</f>
        <v>0</v>
      </c>
      <c r="AG70" s="150">
        <f>'Crisis Indicator Data'!AD67</f>
        <v>2</v>
      </c>
      <c r="AH70" s="150">
        <f t="shared" ref="AH70:AH101" si="35">IF(SUM(AF70:AG70)=0,0,IF(SUM(AF70,AG70)=1,2,IF(SUM(AF70:AG70)&lt;3,4,IF(SUM(AF70:AG70)&lt;4,6,IF(SUM(AF70:AG70)&lt;5,8,10)))))</f>
        <v>4</v>
      </c>
      <c r="AI70" s="150">
        <f>'Crisis Indicator Data'!AE67</f>
        <v>0</v>
      </c>
      <c r="AJ70" s="150">
        <f>'Crisis Indicator Data'!AF67</f>
        <v>2</v>
      </c>
      <c r="AK70" s="150">
        <f>'Crisis Indicator Data'!AG67</f>
        <v>2</v>
      </c>
      <c r="AL70" s="150">
        <f t="shared" ref="AL70:AL101" si="36">IF(SUM(AI70:AK70)=0,0,IF(SUM(AI70:AK70)=1,2,IF(SUM(AI70:AK70)&lt;3,4,IF(SUM(AI70:AK70)&lt;5,6,IF(SUM(AI70:AK70)&lt;7,8,10)))))</f>
        <v>6</v>
      </c>
      <c r="AM70" s="224">
        <f t="shared" ref="AM70:AM101" si="37">IF(AA70=3,10,ROUND(AVERAGE(AE70,AH70,AL70),0))</f>
        <v>3</v>
      </c>
      <c r="AN70" s="224">
        <f t="shared" ref="AN70:AN101" si="38">IF(AND(Z70="x",AM70="x"),"x",AVERAGE(Z70,AM70))</f>
        <v>3.5</v>
      </c>
    </row>
    <row r="71" spans="1:40" ht="13.5" customHeight="1">
      <c r="A71" s="144" t="str">
        <f>'Crisis Indicator Data'!A68</f>
        <v>Climatic shocks in Mauritania</v>
      </c>
      <c r="B71" s="145" t="str">
        <f>'Crisis Indicator Data'!B68</f>
        <v>Drought/drier conditions,Floods</v>
      </c>
      <c r="C71" s="145" t="str">
        <f>'Crisis Indicator Data'!C68</f>
        <v>MRT003</v>
      </c>
      <c r="D71" s="145" t="str">
        <f>'Crisis Indicator Data'!D68</f>
        <v>Mauritania</v>
      </c>
      <c r="E71" s="146" t="str">
        <f>'Crisis Indicator Data'!E68</f>
        <v>MRT</v>
      </c>
      <c r="F71" s="224">
        <f>IF(LEN(E71)&gt;3,(IF(VLOOKUP($C71,'Regional Crises'!$B$1:$R$66,7,FALSE)="x","x",IF(VLOOKUP($C71,'Regional Crises'!$B$1:$R$66,7,FALSE)&gt;$F$3,10,IF(VLOOKUP($C71,'Regional Crises'!$B$1:$R$66,7,FALSE)&lt;F$4,0,($F$3-VLOOKUP($C71,'Regional Crises'!$B$1:$R$66,7,FALSE))/($F$3-$F$4)*10)))),IF(VLOOKUP($E71,'Country Indicator Data'!$B$4:$N$300,3,FALSE)="x","x",IF(VLOOKUP($E71,'Country Indicator Data'!$B$4:$N$300,3,FALSE)&gt;$F$3,10,IF(VLOOKUP($E71,'Country Indicator Data'!$B$4:$N$300,3,FALSE)&lt;$F$4,0,($F$3-VLOOKUP($E71,'Country Indicator Data'!$B$4:$N$300,3,FALSE))/($F$3-$F$4)*10))))</f>
        <v>5.0721734999999999</v>
      </c>
      <c r="G71" s="224">
        <f>IF(LEN(E71)&gt;3,(IF(VLOOKUP($C71,'Regional Crises'!$B$1:$R$66,9,FALSE)="x","x",IF(VLOOKUP($C71,'Regional Crises'!$B$1:$R$66,9,FALSE)&gt;G$3,10,IF(VLOOKUP($C71,'Regional Crises'!$B$1:$R$66,9,FALSE)&lt;G$4,0,(G$3-VLOOKUP($C71,'Regional Crises'!$B$1:$R$66,9,FALSE))/(G$3-G$4)*10)))),IF(VLOOKUP($E71,'Country Indicator Data'!$B$4:$N$300,5,FALSE)="x","x",IF(VLOOKUP($E71,'Country Indicator Data'!$B$4:$N$300,5,FALSE)&gt;G$3,10,IF(VLOOKUP($E71,'Country Indicator Data'!$B$4:$N$300,5,FALSE)&lt;G$4,0,(G$3-VLOOKUP($E71,'Country Indicator Data'!$B$4:$N$300,5,FALSE))/(G$3-G$4)*10))))</f>
        <v>5.629999999999999</v>
      </c>
      <c r="H71" s="224">
        <f t="shared" si="26"/>
        <v>5.3510867499999994</v>
      </c>
      <c r="I71" s="224">
        <f>IF(LEN(E71)&gt;3,(IF(VLOOKUP($C71,'Regional Crises'!$B$1:$R$66,6,FALSE)="x","x",IF(VLOOKUP($C71,'Regional Crises'!$B$1:$R$66,6,FALSE)&gt;I$3,10,IF(VLOOKUP($C71,'Regional Crises'!$B$1:$R$66,6,FALSE)&lt;I$4,0,10-(I$3-VLOOKUP($C71,'Regional Crises'!$B$1:$R$66,6,FALSE))/(I$3-I$4)*10)))),IF(VLOOKUP($E71,'Country Indicator Data'!$B$4:$N$300,2,FALSE)="x","x",IF(VLOOKUP($E71,'Country Indicator Data'!$B$4:$N$300,2,FALSE)&gt;I$3,10,IF(VLOOKUP($E71,'Country Indicator Data'!$B$4:$N$300,2,FALSE)&lt;I$4,0,10-(I$3-VLOOKUP($E71,'Country Indicator Data'!$B$4:$N$300,2,FALSE))/(I$3-I$4)*10))))</f>
        <v>6.5999998099999999</v>
      </c>
      <c r="J71" s="224">
        <f>IF(LEN(E71)&gt;3,(IF(VLOOKUP($C71,'Regional Crises'!$B$1:$R$66,8,FALSE)="x","x",IF(VLOOKUP($C71,'Regional Crises'!$B$1:$R$66,8,FALSE)&gt;J$3,10,IF(VLOOKUP($C71,'Regional Crises'!$B$1:$R$66,8,FALSE)&lt;J$4,0,10-(J$3-VLOOKUP($C71,'Regional Crises'!$B$1:$R$66,8,FALSE))/(J$3-J$4)*10)))),IF(VLOOKUP($E71,'Country Indicator Data'!$B$4:$N$300,4,FALSE)="x","x",IF(VLOOKUP($E71,'Country Indicator Data'!$B$4:$N$300,4,FALSE)&gt;J$3,10,IF(VLOOKUP($E71,'Country Indicator Data'!$B$4:$N$300,4,FALSE)&lt;J$4,0,10-(J$3-VLOOKUP($E71,'Country Indicator Data'!$B$4:$N$300,4,FALSE))/(J$3-J$4)*10))))</f>
        <v>5</v>
      </c>
      <c r="K71" s="224">
        <f t="shared" si="27"/>
        <v>5.799999905</v>
      </c>
      <c r="L71" s="224">
        <f>IF(LEN(E71)&gt;3,(IF(VLOOKUP($C71,'Regional Crises'!$B$1:$R$66,10,FALSE)="x","x",IF(VLOOKUP($C71,'Regional Crises'!$B$1:$R$66,10,FALSE)&gt;L$3,10,IF(VLOOKUP($C71,'Regional Crises'!$B$1:$R$66,10,FALSE)&lt;L$4,0,10-(L$3-VLOOKUP($C71,'Regional Crises'!$B$1:$R$66,10,FALSE))/(L$3-L$4)*10)))),IF(VLOOKUP($E71,'Country Indicator Data'!$B$4:$N$300,6,FALSE)="x","x",IF(VLOOKUP($E71,'Country Indicator Data'!$B$4:$N$300,6,FALSE)&gt;L$3,10,IF(VLOOKUP($E71,'Country Indicator Data'!$B$4:$N$300,6,FALSE)&lt;L$4,0,10-(L$3-VLOOKUP($E71,'Country Indicator Data'!$B$4:$N$300,6,FALSE))/(L$3-L$4)*10))))</f>
        <v>8.0399999999999991</v>
      </c>
      <c r="M71" s="224">
        <f>IF(LEN(E71)&gt;3,(IF(VLOOKUP($C71,'Regional Crises'!$B$1:$R$66,11,FALSE)="x","x",IF(VLOOKUP($C71,'Regional Crises'!$B$1:$R$66,11,FALSE)&gt;M$3,10,IF(VLOOKUP($C71,'Regional Crises'!$B$1:$R$66,11,FALSE)&lt;M$4,0,10-(M$3-VLOOKUP($C71,'Regional Crises'!$B$1:$R$66,11,FALSE))/(M$3-M$4)*10)))),IF(VLOOKUP($E71,'Country Indicator Data'!$B$4:$N$300,7,FALSE)="x","x",IF(VLOOKUP($E71,'Country Indicator Data'!$B$4:$N$300,7,FALSE)&gt;M$3,10,IF(VLOOKUP($E71,'Country Indicator Data'!$B$4:$N$300,7,FALSE)&lt;M$4,0,10-(M$3-VLOOKUP($E71,'Country Indicator Data'!$B$4:$N$300,7,FALSE))/(M$3-M$4)*10))))</f>
        <v>1.75</v>
      </c>
      <c r="N71" s="224">
        <f t="shared" si="28"/>
        <v>4.8949999999999996</v>
      </c>
      <c r="O71" s="224">
        <f t="shared" si="29"/>
        <v>5.3486955516666663</v>
      </c>
      <c r="P71" s="224">
        <f>IF(LEN(E71)&gt;3,(IF(VLOOKUP($C71,'Regional Crises'!$B$1:$R$69,12,FALSE)="x","x",IF(VLOOKUP($C71,'Regional Crises'!$B$1:$R$69,12,FALSE)&gt;P$3,10,IF(VLOOKUP($C71,'Regional Crises'!$B$1:$R$69,12,FALSE)&lt;P$4,0,(P$3-VLOOKUP($C71,'Regional Crises'!$B$1:$R$69,12,FALSE))/(P$3-P$4)*10)))),IF(VLOOKUP($E71,'Country Indicator Data'!$B$4:$I$300,8,FALSE)="x","x",IF(VLOOKUP($E71,'Country Indicator Data'!$B$4:$I$300,8,FALSE)&gt;P$3,10,IF(VLOOKUP($E71,'Country Indicator Data'!$B$4:$I$300,8,FALSE)&lt;P$4,0,10-(P$3-VLOOKUP($E71,'Country Indicator Data'!$B$4:$I$300,8,FALSE))/(P$3-P$4)*10))))</f>
        <v>5.4600000000000009</v>
      </c>
      <c r="Q71" s="224">
        <f>IF(LEN(E71)&gt;3,((IF(VLOOKUP($C71,'Regional Crises'!$B$1:$R$66,13,FALSE)="x","x",IF(VLOOKUP($C71,'Regional Crises'!$B$1:$R$66,13,FALSE)&gt;Q$3,10,IF(VLOOKUP($C71,'Regional Crises'!$B$1:$R$66,13,FALSE)&lt;Q$4,0,10-(LOG(Q$3)-LOG(VLOOKUP($C71,'Regional Crises'!$B$1:$R$66,13,FALSE)))/(LOG(Q$3)-LOG(Q$4))*10))))),(IF(VLOOKUP($E71,'Country Indicator Data'!$B$4:$N$300,9,FALSE)="x","x",IF(VLOOKUP($E71,'Country Indicator Data'!$B$4:$N$300,9,FALSE)&gt;Q$3,10,IF(VLOOKUP($E71,'Country Indicator Data'!$B$4:$N$300,9,FALSE)&lt;Q$4,0,10-(LOG(Q$3)-LOG(VLOOKUP($E71,'Country Indicator Data'!$B$4:$N$300,9,FALSE)))/(LOG(Q$3)-LOG(Q$4))*10)))))</f>
        <v>0</v>
      </c>
      <c r="R71" s="224">
        <f t="shared" si="30"/>
        <v>2.7300000000000004</v>
      </c>
      <c r="S71" s="224">
        <f>IF(LEN(E71)&gt;3,((IF(VLOOKUP($C71,'Regional Crises'!$B$1:$R$66,17,FALSE)="x","x",IF(VLOOKUP($C71,'Regional Crises'!$B$1:$R$66,17,FALSE)&gt;S$3,0,IF(VLOOKUP($C71,'Regional Crises'!$B$1:$R$66,17,FALSE)&lt;S$4,10,(S$3-VLOOKUP($C71,'Regional Crises'!$B$1:$R$66,17,FALSE))/(S$3-S$4)*10))))),(IF(VLOOKUP($E71,'Country Indicator Data'!$B$4:$N$300,13,FALSE)="x","x",IF(VLOOKUP($E71,'Country Indicator Data'!$B$4:$N$300,13,FALSE)&gt;S$3,0,IF(VLOOKUP($E71,'Country Indicator Data'!$B$4:$N$300,13,FALSE)&lt;S$4,10,(S$3-VLOOKUP($E71,'Country Indicator Data'!$B$4:$N$300,13,FALSE))/(S$3-S$4)*10)))))</f>
        <v>7</v>
      </c>
      <c r="T71" s="224">
        <f>IF(LEN(E71)&gt;3,((IF(VLOOKUP($C71,'Regional Crises'!$B$1:$R$66,14,FALSE)="x","x",IF(VLOOKUP($C71,'Regional Crises'!$B$1:$R$66,14,FALSE)&gt;T$3,0,IF(VLOOKUP($C71,'Regional Crises'!$B$1:$R$66,14,FALSE)&lt;T$4,10,(T$3-VLOOKUP($C71,'Regional Crises'!$B$1:$R$66,14,FALSE))/(T$3-T$4)*10))))),(IF(VLOOKUP($E71,'Country Indicator Data'!$B$4:$N$300,10,FALSE)="x","x",IF(VLOOKUP($E71,'Country Indicator Data'!$B$4:$N$300,10,FALSE)&gt;T$3,0,IF(VLOOKUP($E71,'Country Indicator Data'!$B$4:$N$300,10,FALSE)&lt;T$4,10,(T$3-VLOOKUP($E71,'Country Indicator Data'!$B$4:$N$300,10,FALSE))/(T$3-T$4)*10)))))</f>
        <v>6.7270198000000008</v>
      </c>
      <c r="U71" s="224">
        <f>IF(LEN(E71)&gt;3,((IF(VLOOKUP($C71,'Regional Crises'!$B$1:$R$66,15,FALSE)="x","x",IF(VLOOKUP($C71,'Regional Crises'!$B$1:$R$66,15,FALSE)&gt;U$3,0,IF(VLOOKUP($C71,'Regional Crises'!$B$1:$R$66,15,FALSE)&lt;U$4,10,(U$3-VLOOKUP($C71,'Regional Crises'!$B$1:$R$66,15,FALSE))/(U$3-U$4)*10))))),(IF(VLOOKUP($E71,'Country Indicator Data'!$B$4:$N$300,11,FALSE)="x","x",IF(VLOOKUP($E71,'Country Indicator Data'!$B$4:$N$300,11,FALSE)&gt;U$3,0,IF(VLOOKUP($E71,'Country Indicator Data'!$B$4:$N$300,11,FALSE)&lt;U$4,10,(U$3-VLOOKUP($E71,'Country Indicator Data'!$B$4:$N$300,11,FALSE))/(U$3-U$4)*10)))))</f>
        <v>5.75</v>
      </c>
      <c r="V71" s="224">
        <f>IF(LEN(E71)&gt;3,((IF(VLOOKUP($C71,'Regional Crises'!$B$1:$R$66,16,FALSE)="x","x",IF(VLOOKUP($C71,'Regional Crises'!$B$1:$R$66,16,FALSE)&gt;V$3,0,IF(VLOOKUP($C71,'Regional Crises'!$B$1:$R$66,16,FALSE)&lt;V$4,10,(V$3-VLOOKUP($C71,'Regional Crises'!$B$1:$R$66,16,FALSE))/(V$3-V$4)*10))))),(IF(VLOOKUP($E71,'Country Indicator Data'!$B$4:$N$300,12,FALSE)="x","x",IF(VLOOKUP($E71,'Country Indicator Data'!$B$4:$N$300,12,FALSE)&gt;V$3,0,IF(VLOOKUP($E71,'Country Indicator Data'!$B$4:$N$300,12,FALSE)&lt;V$4,10,(V$3-VLOOKUP($E71,'Country Indicator Data'!$B$4:$N$300,12,FALSE))/(V$3-V$4)*10)))))</f>
        <v>6.2</v>
      </c>
      <c r="W71" s="224">
        <f t="shared" si="31"/>
        <v>6.41925495</v>
      </c>
      <c r="X71" s="224">
        <f t="shared" si="32"/>
        <v>4.832650167222222</v>
      </c>
      <c r="Y71" s="150">
        <f>IF('Core Indicators'!FC68="x","x",IF('Core Indicators'!FC68&gt;=5,10,IF('Core Indicators'!FC68&gt;=4,8,IF('Core Indicators'!FC68&gt;=3,6,IF('Core Indicators'!FC68&gt;=2,4,IF('Core Indicators'!FC68&gt;=1,2,0))))))</f>
        <v>2</v>
      </c>
      <c r="Z71" s="224">
        <f t="shared" si="33"/>
        <v>2</v>
      </c>
      <c r="AA71" s="150">
        <f>'Crisis Indicator Data'!Y68</f>
        <v>0</v>
      </c>
      <c r="AB71" s="150">
        <f>'Crisis Indicator Data'!Z68</f>
        <v>0</v>
      </c>
      <c r="AC71" s="150">
        <f>'Crisis Indicator Data'!AA68</f>
        <v>0</v>
      </c>
      <c r="AD71" s="150">
        <f>'Crisis Indicator Data'!AB68</f>
        <v>0</v>
      </c>
      <c r="AE71" s="150">
        <f t="shared" si="34"/>
        <v>0</v>
      </c>
      <c r="AF71" s="150">
        <f>'Crisis Indicator Data'!AC68</f>
        <v>0</v>
      </c>
      <c r="AG71" s="150">
        <f>'Crisis Indicator Data'!AD68</f>
        <v>0</v>
      </c>
      <c r="AH71" s="150">
        <f t="shared" si="35"/>
        <v>0</v>
      </c>
      <c r="AI71" s="150">
        <f>'Crisis Indicator Data'!AE68</f>
        <v>0</v>
      </c>
      <c r="AJ71" s="150">
        <f>'Crisis Indicator Data'!AF68</f>
        <v>2</v>
      </c>
      <c r="AK71" s="150">
        <f>'Crisis Indicator Data'!AG68</f>
        <v>1</v>
      </c>
      <c r="AL71" s="150">
        <f t="shared" si="36"/>
        <v>6</v>
      </c>
      <c r="AM71" s="224">
        <f t="shared" si="37"/>
        <v>2</v>
      </c>
      <c r="AN71" s="224">
        <f t="shared" si="38"/>
        <v>2</v>
      </c>
    </row>
    <row r="72" spans="1:40" ht="13.5" customHeight="1">
      <c r="A72" s="144" t="str">
        <f>'Crisis Indicator Data'!A69</f>
        <v>Multiple crises in Mauritania</v>
      </c>
      <c r="B72" s="145" t="str">
        <f>'Crisis Indicator Data'!B69</f>
        <v>Drought/drier conditions,Floods,International Displacement</v>
      </c>
      <c r="C72" s="145" t="str">
        <f>'Crisis Indicator Data'!C69</f>
        <v>MRT004</v>
      </c>
      <c r="D72" s="145" t="str">
        <f>'Crisis Indicator Data'!D69</f>
        <v>Mauritania</v>
      </c>
      <c r="E72" s="146" t="str">
        <f>'Crisis Indicator Data'!E69</f>
        <v>MRT</v>
      </c>
      <c r="F72" s="224">
        <f>IF(LEN(E72)&gt;3,(IF(VLOOKUP($C72,'Regional Crises'!$B$1:$R$66,7,FALSE)="x","x",IF(VLOOKUP($C72,'Regional Crises'!$B$1:$R$66,7,FALSE)&gt;$F$3,10,IF(VLOOKUP($C72,'Regional Crises'!$B$1:$R$66,7,FALSE)&lt;F$4,0,($F$3-VLOOKUP($C72,'Regional Crises'!$B$1:$R$66,7,FALSE))/($F$3-$F$4)*10)))),IF(VLOOKUP($E72,'Country Indicator Data'!$B$4:$N$300,3,FALSE)="x","x",IF(VLOOKUP($E72,'Country Indicator Data'!$B$4:$N$300,3,FALSE)&gt;$F$3,10,IF(VLOOKUP($E72,'Country Indicator Data'!$B$4:$N$300,3,FALSE)&lt;$F$4,0,($F$3-VLOOKUP($E72,'Country Indicator Data'!$B$4:$N$300,3,FALSE))/($F$3-$F$4)*10))))</f>
        <v>5.0721734999999999</v>
      </c>
      <c r="G72" s="224">
        <f>IF(LEN(E72)&gt;3,(IF(VLOOKUP($C72,'Regional Crises'!$B$1:$R$66,9,FALSE)="x","x",IF(VLOOKUP($C72,'Regional Crises'!$B$1:$R$66,9,FALSE)&gt;G$3,10,IF(VLOOKUP($C72,'Regional Crises'!$B$1:$R$66,9,FALSE)&lt;G$4,0,(G$3-VLOOKUP($C72,'Regional Crises'!$B$1:$R$66,9,FALSE))/(G$3-G$4)*10)))),IF(VLOOKUP($E72,'Country Indicator Data'!$B$4:$N$300,5,FALSE)="x","x",IF(VLOOKUP($E72,'Country Indicator Data'!$B$4:$N$300,5,FALSE)&gt;G$3,10,IF(VLOOKUP($E72,'Country Indicator Data'!$B$4:$N$300,5,FALSE)&lt;G$4,0,(G$3-VLOOKUP($E72,'Country Indicator Data'!$B$4:$N$300,5,FALSE))/(G$3-G$4)*10))))</f>
        <v>5.629999999999999</v>
      </c>
      <c r="H72" s="224">
        <f t="shared" si="26"/>
        <v>5.3510867499999994</v>
      </c>
      <c r="I72" s="224">
        <f>IF(LEN(E72)&gt;3,(IF(VLOOKUP($C72,'Regional Crises'!$B$1:$R$66,6,FALSE)="x","x",IF(VLOOKUP($C72,'Regional Crises'!$B$1:$R$66,6,FALSE)&gt;I$3,10,IF(VLOOKUP($C72,'Regional Crises'!$B$1:$R$66,6,FALSE)&lt;I$4,0,10-(I$3-VLOOKUP($C72,'Regional Crises'!$B$1:$R$66,6,FALSE))/(I$3-I$4)*10)))),IF(VLOOKUP($E72,'Country Indicator Data'!$B$4:$N$300,2,FALSE)="x","x",IF(VLOOKUP($E72,'Country Indicator Data'!$B$4:$N$300,2,FALSE)&gt;I$3,10,IF(VLOOKUP($E72,'Country Indicator Data'!$B$4:$N$300,2,FALSE)&lt;I$4,0,10-(I$3-VLOOKUP($E72,'Country Indicator Data'!$B$4:$N$300,2,FALSE))/(I$3-I$4)*10))))</f>
        <v>6.5999998099999999</v>
      </c>
      <c r="J72" s="224">
        <f>IF(LEN(E72)&gt;3,(IF(VLOOKUP($C72,'Regional Crises'!$B$1:$R$66,8,FALSE)="x","x",IF(VLOOKUP($C72,'Regional Crises'!$B$1:$R$66,8,FALSE)&gt;J$3,10,IF(VLOOKUP($C72,'Regional Crises'!$B$1:$R$66,8,FALSE)&lt;J$4,0,10-(J$3-VLOOKUP($C72,'Regional Crises'!$B$1:$R$66,8,FALSE))/(J$3-J$4)*10)))),IF(VLOOKUP($E72,'Country Indicator Data'!$B$4:$N$300,4,FALSE)="x","x",IF(VLOOKUP($E72,'Country Indicator Data'!$B$4:$N$300,4,FALSE)&gt;J$3,10,IF(VLOOKUP($E72,'Country Indicator Data'!$B$4:$N$300,4,FALSE)&lt;J$4,0,10-(J$3-VLOOKUP($E72,'Country Indicator Data'!$B$4:$N$300,4,FALSE))/(J$3-J$4)*10))))</f>
        <v>5</v>
      </c>
      <c r="K72" s="224">
        <f t="shared" si="27"/>
        <v>5.799999905</v>
      </c>
      <c r="L72" s="224">
        <f>IF(LEN(E72)&gt;3,(IF(VLOOKUP($C72,'Regional Crises'!$B$1:$R$66,10,FALSE)="x","x",IF(VLOOKUP($C72,'Regional Crises'!$B$1:$R$66,10,FALSE)&gt;L$3,10,IF(VLOOKUP($C72,'Regional Crises'!$B$1:$R$66,10,FALSE)&lt;L$4,0,10-(L$3-VLOOKUP($C72,'Regional Crises'!$B$1:$R$66,10,FALSE))/(L$3-L$4)*10)))),IF(VLOOKUP($E72,'Country Indicator Data'!$B$4:$N$300,6,FALSE)="x","x",IF(VLOOKUP($E72,'Country Indicator Data'!$B$4:$N$300,6,FALSE)&gt;L$3,10,IF(VLOOKUP($E72,'Country Indicator Data'!$B$4:$N$300,6,FALSE)&lt;L$4,0,10-(L$3-VLOOKUP($E72,'Country Indicator Data'!$B$4:$N$300,6,FALSE))/(L$3-L$4)*10))))</f>
        <v>8.0399999999999991</v>
      </c>
      <c r="M72" s="224">
        <f>IF(LEN(E72)&gt;3,(IF(VLOOKUP($C72,'Regional Crises'!$B$1:$R$66,11,FALSE)="x","x",IF(VLOOKUP($C72,'Regional Crises'!$B$1:$R$66,11,FALSE)&gt;M$3,10,IF(VLOOKUP($C72,'Regional Crises'!$B$1:$R$66,11,FALSE)&lt;M$4,0,10-(M$3-VLOOKUP($C72,'Regional Crises'!$B$1:$R$66,11,FALSE))/(M$3-M$4)*10)))),IF(VLOOKUP($E72,'Country Indicator Data'!$B$4:$N$300,7,FALSE)="x","x",IF(VLOOKUP($E72,'Country Indicator Data'!$B$4:$N$300,7,FALSE)&gt;M$3,10,IF(VLOOKUP($E72,'Country Indicator Data'!$B$4:$N$300,7,FALSE)&lt;M$4,0,10-(M$3-VLOOKUP($E72,'Country Indicator Data'!$B$4:$N$300,7,FALSE))/(M$3-M$4)*10))))</f>
        <v>1.75</v>
      </c>
      <c r="N72" s="224">
        <f t="shared" si="28"/>
        <v>4.8949999999999996</v>
      </c>
      <c r="O72" s="224">
        <f t="shared" si="29"/>
        <v>5.3486955516666663</v>
      </c>
      <c r="P72" s="224">
        <f>IF(LEN(E72)&gt;3,(IF(VLOOKUP($C72,'Regional Crises'!$B$1:$R$69,12,FALSE)="x","x",IF(VLOOKUP($C72,'Regional Crises'!$B$1:$R$69,12,FALSE)&gt;P$3,10,IF(VLOOKUP($C72,'Regional Crises'!$B$1:$R$69,12,FALSE)&lt;P$4,0,(P$3-VLOOKUP($C72,'Regional Crises'!$B$1:$R$69,12,FALSE))/(P$3-P$4)*10)))),IF(VLOOKUP($E72,'Country Indicator Data'!$B$4:$I$300,8,FALSE)="x","x",IF(VLOOKUP($E72,'Country Indicator Data'!$B$4:$I$300,8,FALSE)&gt;P$3,10,IF(VLOOKUP($E72,'Country Indicator Data'!$B$4:$I$300,8,FALSE)&lt;P$4,0,10-(P$3-VLOOKUP($E72,'Country Indicator Data'!$B$4:$I$300,8,FALSE))/(P$3-P$4)*10))))</f>
        <v>5.4600000000000009</v>
      </c>
      <c r="Q72" s="224">
        <f>IF(LEN(E72)&gt;3,((IF(VLOOKUP($C72,'Regional Crises'!$B$1:$R$66,13,FALSE)="x","x",IF(VLOOKUP($C72,'Regional Crises'!$B$1:$R$66,13,FALSE)&gt;Q$3,10,IF(VLOOKUP($C72,'Regional Crises'!$B$1:$R$66,13,FALSE)&lt;Q$4,0,10-(LOG(Q$3)-LOG(VLOOKUP($C72,'Regional Crises'!$B$1:$R$66,13,FALSE)))/(LOG(Q$3)-LOG(Q$4))*10))))),(IF(VLOOKUP($E72,'Country Indicator Data'!$B$4:$N$300,9,FALSE)="x","x",IF(VLOOKUP($E72,'Country Indicator Data'!$B$4:$N$300,9,FALSE)&gt;Q$3,10,IF(VLOOKUP($E72,'Country Indicator Data'!$B$4:$N$300,9,FALSE)&lt;Q$4,0,10-(LOG(Q$3)-LOG(VLOOKUP($E72,'Country Indicator Data'!$B$4:$N$300,9,FALSE)))/(LOG(Q$3)-LOG(Q$4))*10)))))</f>
        <v>0</v>
      </c>
      <c r="R72" s="224">
        <f t="shared" si="30"/>
        <v>2.7300000000000004</v>
      </c>
      <c r="S72" s="224">
        <f>IF(LEN(E72)&gt;3,((IF(VLOOKUP($C72,'Regional Crises'!$B$1:$R$66,17,FALSE)="x","x",IF(VLOOKUP($C72,'Regional Crises'!$B$1:$R$66,17,FALSE)&gt;S$3,0,IF(VLOOKUP($C72,'Regional Crises'!$B$1:$R$66,17,FALSE)&lt;S$4,10,(S$3-VLOOKUP($C72,'Regional Crises'!$B$1:$R$66,17,FALSE))/(S$3-S$4)*10))))),(IF(VLOOKUP($E72,'Country Indicator Data'!$B$4:$N$300,13,FALSE)="x","x",IF(VLOOKUP($E72,'Country Indicator Data'!$B$4:$N$300,13,FALSE)&gt;S$3,0,IF(VLOOKUP($E72,'Country Indicator Data'!$B$4:$N$300,13,FALSE)&lt;S$4,10,(S$3-VLOOKUP($E72,'Country Indicator Data'!$B$4:$N$300,13,FALSE))/(S$3-S$4)*10)))))</f>
        <v>7</v>
      </c>
      <c r="T72" s="224">
        <f>IF(LEN(E72)&gt;3,((IF(VLOOKUP($C72,'Regional Crises'!$B$1:$R$66,14,FALSE)="x","x",IF(VLOOKUP($C72,'Regional Crises'!$B$1:$R$66,14,FALSE)&gt;T$3,0,IF(VLOOKUP($C72,'Regional Crises'!$B$1:$R$66,14,FALSE)&lt;T$4,10,(T$3-VLOOKUP($C72,'Regional Crises'!$B$1:$R$66,14,FALSE))/(T$3-T$4)*10))))),(IF(VLOOKUP($E72,'Country Indicator Data'!$B$4:$N$300,10,FALSE)="x","x",IF(VLOOKUP($E72,'Country Indicator Data'!$B$4:$N$300,10,FALSE)&gt;T$3,0,IF(VLOOKUP($E72,'Country Indicator Data'!$B$4:$N$300,10,FALSE)&lt;T$4,10,(T$3-VLOOKUP($E72,'Country Indicator Data'!$B$4:$N$300,10,FALSE))/(T$3-T$4)*10)))))</f>
        <v>6.7270198000000008</v>
      </c>
      <c r="U72" s="224">
        <f>IF(LEN(E72)&gt;3,((IF(VLOOKUP($C72,'Regional Crises'!$B$1:$R$66,15,FALSE)="x","x",IF(VLOOKUP($C72,'Regional Crises'!$B$1:$R$66,15,FALSE)&gt;U$3,0,IF(VLOOKUP($C72,'Regional Crises'!$B$1:$R$66,15,FALSE)&lt;U$4,10,(U$3-VLOOKUP($C72,'Regional Crises'!$B$1:$R$66,15,FALSE))/(U$3-U$4)*10))))),(IF(VLOOKUP($E72,'Country Indicator Data'!$B$4:$N$300,11,FALSE)="x","x",IF(VLOOKUP($E72,'Country Indicator Data'!$B$4:$N$300,11,FALSE)&gt;U$3,0,IF(VLOOKUP($E72,'Country Indicator Data'!$B$4:$N$300,11,FALSE)&lt;U$4,10,(U$3-VLOOKUP($E72,'Country Indicator Data'!$B$4:$N$300,11,FALSE))/(U$3-U$4)*10)))))</f>
        <v>5.75</v>
      </c>
      <c r="V72" s="224">
        <f>IF(LEN(E72)&gt;3,((IF(VLOOKUP($C72,'Regional Crises'!$B$1:$R$66,16,FALSE)="x","x",IF(VLOOKUP($C72,'Regional Crises'!$B$1:$R$66,16,FALSE)&gt;V$3,0,IF(VLOOKUP($C72,'Regional Crises'!$B$1:$R$66,16,FALSE)&lt;V$4,10,(V$3-VLOOKUP($C72,'Regional Crises'!$B$1:$R$66,16,FALSE))/(V$3-V$4)*10))))),(IF(VLOOKUP($E72,'Country Indicator Data'!$B$4:$N$300,12,FALSE)="x","x",IF(VLOOKUP($E72,'Country Indicator Data'!$B$4:$N$300,12,FALSE)&gt;V$3,0,IF(VLOOKUP($E72,'Country Indicator Data'!$B$4:$N$300,12,FALSE)&lt;V$4,10,(V$3-VLOOKUP($E72,'Country Indicator Data'!$B$4:$N$300,12,FALSE))/(V$3-V$4)*10)))))</f>
        <v>6.2</v>
      </c>
      <c r="W72" s="224">
        <f t="shared" si="31"/>
        <v>6.41925495</v>
      </c>
      <c r="X72" s="224">
        <f t="shared" si="32"/>
        <v>4.832650167222222</v>
      </c>
      <c r="Y72" s="150">
        <f>IF('Core Indicators'!FC69="x","x",IF('Core Indicators'!FC69&gt;=5,10,IF('Core Indicators'!FC69&gt;=4,8,IF('Core Indicators'!FC69&gt;=3,6,IF('Core Indicators'!FC69&gt;=2,4,IF('Core Indicators'!FC69&gt;=1,2,0))))))</f>
        <v>6</v>
      </c>
      <c r="Z72" s="224">
        <f t="shared" si="33"/>
        <v>6</v>
      </c>
      <c r="AA72" s="150">
        <f>'Crisis Indicator Data'!Y69</f>
        <v>0</v>
      </c>
      <c r="AB72" s="150">
        <f>'Crisis Indicator Data'!Z69</f>
        <v>0</v>
      </c>
      <c r="AC72" s="150">
        <f>'Crisis Indicator Data'!AA69</f>
        <v>0</v>
      </c>
      <c r="AD72" s="150">
        <f>'Crisis Indicator Data'!AB69</f>
        <v>0</v>
      </c>
      <c r="AE72" s="150">
        <f t="shared" si="34"/>
        <v>0</v>
      </c>
      <c r="AF72" s="150">
        <f>'Crisis Indicator Data'!AC69</f>
        <v>0</v>
      </c>
      <c r="AG72" s="150">
        <f>'Crisis Indicator Data'!AD69</f>
        <v>2</v>
      </c>
      <c r="AH72" s="150">
        <f t="shared" si="35"/>
        <v>4</v>
      </c>
      <c r="AI72" s="150">
        <f>'Crisis Indicator Data'!AE69</f>
        <v>0</v>
      </c>
      <c r="AJ72" s="150">
        <f>'Crisis Indicator Data'!AF69</f>
        <v>2</v>
      </c>
      <c r="AK72" s="150">
        <f>'Crisis Indicator Data'!AG69</f>
        <v>2</v>
      </c>
      <c r="AL72" s="150">
        <f t="shared" si="36"/>
        <v>6</v>
      </c>
      <c r="AM72" s="224">
        <f t="shared" si="37"/>
        <v>3</v>
      </c>
      <c r="AN72" s="224">
        <f t="shared" si="38"/>
        <v>4.5</v>
      </c>
    </row>
    <row r="73" spans="1:40" ht="13.5" customHeight="1">
      <c r="A73" s="144" t="str">
        <f>'Crisis Indicator Data'!A70</f>
        <v>Climatic shocks in Malawi</v>
      </c>
      <c r="B73" s="145" t="str">
        <f>'Crisis Indicator Data'!B70</f>
        <v>Drought/drier conditions,Cyclone,Floods,Political/economic crisis</v>
      </c>
      <c r="C73" s="145" t="str">
        <f>'Crisis Indicator Data'!C70</f>
        <v>MWI002</v>
      </c>
      <c r="D73" s="145" t="str">
        <f>'Crisis Indicator Data'!D70</f>
        <v>Malawi</v>
      </c>
      <c r="E73" s="146" t="str">
        <f>'Crisis Indicator Data'!E70</f>
        <v>MWI</v>
      </c>
      <c r="F73" s="224">
        <f>IF(LEN(E73)&gt;3,(IF(VLOOKUP($C73,'Regional Crises'!$B$1:$R$66,7,FALSE)="x","x",IF(VLOOKUP($C73,'Regional Crises'!$B$1:$R$66,7,FALSE)&gt;$F$3,10,IF(VLOOKUP($C73,'Regional Crises'!$B$1:$R$66,7,FALSE)&lt;F$4,0,($F$3-VLOOKUP($C73,'Regional Crises'!$B$1:$R$66,7,FALSE))/($F$3-$F$4)*10)))),IF(VLOOKUP($E73,'Country Indicator Data'!$B$4:$N$300,3,FALSE)="x","x",IF(VLOOKUP($E73,'Country Indicator Data'!$B$4:$N$300,3,FALSE)&gt;$F$3,10,IF(VLOOKUP($E73,'Country Indicator Data'!$B$4:$N$300,3,FALSE)&lt;$F$4,0,($F$3-VLOOKUP($E73,'Country Indicator Data'!$B$4:$N$300,3,FALSE))/($F$3-$F$4)*10))))</f>
        <v>1.640074</v>
      </c>
      <c r="G73" s="224">
        <f>IF(LEN(E73)&gt;3,(IF(VLOOKUP($C73,'Regional Crises'!$B$1:$R$66,9,FALSE)="x","x",IF(VLOOKUP($C73,'Regional Crises'!$B$1:$R$66,9,FALSE)&gt;G$3,10,IF(VLOOKUP($C73,'Regional Crises'!$B$1:$R$66,9,FALSE)&lt;G$4,0,(G$3-VLOOKUP($C73,'Regional Crises'!$B$1:$R$66,9,FALSE))/(G$3-G$4)*10)))),IF(VLOOKUP($E73,'Country Indicator Data'!$B$4:$N$300,5,FALSE)="x","x",IF(VLOOKUP($E73,'Country Indicator Data'!$B$4:$N$300,5,FALSE)&gt;G$3,10,IF(VLOOKUP($E73,'Country Indicator Data'!$B$4:$N$300,5,FALSE)&lt;G$4,0,(G$3-VLOOKUP($E73,'Country Indicator Data'!$B$4:$N$300,5,FALSE))/(G$3-G$4)*10))))</f>
        <v>3.25</v>
      </c>
      <c r="H73" s="224">
        <f t="shared" si="26"/>
        <v>2.4450370000000001</v>
      </c>
      <c r="I73" s="224">
        <f>IF(LEN(E73)&gt;3,(IF(VLOOKUP($C73,'Regional Crises'!$B$1:$R$66,6,FALSE)="x","x",IF(VLOOKUP($C73,'Regional Crises'!$B$1:$R$66,6,FALSE)&gt;I$3,10,IF(VLOOKUP($C73,'Regional Crises'!$B$1:$R$66,6,FALSE)&lt;I$4,0,10-(I$3-VLOOKUP($C73,'Regional Crises'!$B$1:$R$66,6,FALSE))/(I$3-I$4)*10)))),IF(VLOOKUP($E73,'Country Indicator Data'!$B$4:$N$300,2,FALSE)="x","x",IF(VLOOKUP($E73,'Country Indicator Data'!$B$4:$N$300,2,FALSE)&gt;I$3,10,IF(VLOOKUP($E73,'Country Indicator Data'!$B$4:$N$300,2,FALSE)&lt;I$4,0,10-(I$3-VLOOKUP($E73,'Country Indicator Data'!$B$4:$N$300,2,FALSE))/(I$3-I$4)*10))))</f>
        <v>6.0879998799999999</v>
      </c>
      <c r="J73" s="224">
        <f>IF(LEN(E73)&gt;3,(IF(VLOOKUP($C73,'Regional Crises'!$B$1:$R$66,8,FALSE)="x","x",IF(VLOOKUP($C73,'Regional Crises'!$B$1:$R$66,8,FALSE)&gt;J$3,10,IF(VLOOKUP($C73,'Regional Crises'!$B$1:$R$66,8,FALSE)&lt;J$4,0,10-(J$3-VLOOKUP($C73,'Regional Crises'!$B$1:$R$66,8,FALSE))/(J$3-J$4)*10)))),IF(VLOOKUP($E73,'Country Indicator Data'!$B$4:$N$300,4,FALSE)="x","x",IF(VLOOKUP($E73,'Country Indicator Data'!$B$4:$N$300,4,FALSE)&gt;J$3,10,IF(VLOOKUP($E73,'Country Indicator Data'!$B$4:$N$300,4,FALSE)&lt;J$4,0,10-(J$3-VLOOKUP($E73,'Country Indicator Data'!$B$4:$N$300,4,FALSE))/(J$3-J$4)*10))))</f>
        <v>0</v>
      </c>
      <c r="K73" s="224">
        <f t="shared" si="27"/>
        <v>3.04399994</v>
      </c>
      <c r="L73" s="224">
        <f>IF(LEN(E73)&gt;3,(IF(VLOOKUP($C73,'Regional Crises'!$B$1:$R$66,10,FALSE)="x","x",IF(VLOOKUP($C73,'Regional Crises'!$B$1:$R$66,10,FALSE)&gt;L$3,10,IF(VLOOKUP($C73,'Regional Crises'!$B$1:$R$66,10,FALSE)&lt;L$4,0,10-(L$3-VLOOKUP($C73,'Regional Crises'!$B$1:$R$66,10,FALSE))/(L$3-L$4)*10)))),IF(VLOOKUP($E73,'Country Indicator Data'!$B$4:$N$300,6,FALSE)="x","x",IF(VLOOKUP($E73,'Country Indicator Data'!$B$4:$N$300,6,FALSE)&gt;L$3,10,IF(VLOOKUP($E73,'Country Indicator Data'!$B$4:$N$300,6,FALSE)&lt;L$4,0,10-(L$3-VLOOKUP($E73,'Country Indicator Data'!$B$4:$N$300,6,FALSE))/(L$3-L$4)*10))))</f>
        <v>7.7466666666666661</v>
      </c>
      <c r="M73" s="224">
        <f>IF(LEN(E73)&gt;3,(IF(VLOOKUP($C73,'Regional Crises'!$B$1:$R$66,11,FALSE)="x","x",IF(VLOOKUP($C73,'Regional Crises'!$B$1:$R$66,11,FALSE)&gt;M$3,10,IF(VLOOKUP($C73,'Regional Crises'!$B$1:$R$66,11,FALSE)&lt;M$4,0,10-(M$3-VLOOKUP($C73,'Regional Crises'!$B$1:$R$66,11,FALSE))/(M$3-M$4)*10)))),IF(VLOOKUP($E73,'Country Indicator Data'!$B$4:$N$300,7,FALSE)="x","x",IF(VLOOKUP($E73,'Country Indicator Data'!$B$4:$N$300,7,FALSE)&gt;M$3,10,IF(VLOOKUP($E73,'Country Indicator Data'!$B$4:$N$300,7,FALSE)&lt;M$4,0,10-(M$3-VLOOKUP($E73,'Country Indicator Data'!$B$4:$N$300,7,FALSE))/(M$3-M$4)*10))))</f>
        <v>3.375</v>
      </c>
      <c r="N73" s="224">
        <f t="shared" si="28"/>
        <v>5.5608333333333331</v>
      </c>
      <c r="O73" s="224">
        <f t="shared" si="29"/>
        <v>3.6832900911111111</v>
      </c>
      <c r="P73" s="224">
        <f>IF(LEN(E73)&gt;3,(IF(VLOOKUP($C73,'Regional Crises'!$B$1:$R$69,12,FALSE)="x","x",IF(VLOOKUP($C73,'Regional Crises'!$B$1:$R$69,12,FALSE)&gt;P$3,10,IF(VLOOKUP($C73,'Regional Crises'!$B$1:$R$69,12,FALSE)&lt;P$4,0,(P$3-VLOOKUP($C73,'Regional Crises'!$B$1:$R$69,12,FALSE))/(P$3-P$4)*10)))),IF(VLOOKUP($E73,'Country Indicator Data'!$B$4:$I$300,8,FALSE)="x","x",IF(VLOOKUP($E73,'Country Indicator Data'!$B$4:$I$300,8,FALSE)&gt;P$3,10,IF(VLOOKUP($E73,'Country Indicator Data'!$B$4:$I$300,8,FALSE)&lt;P$4,0,10-(P$3-VLOOKUP($E73,'Country Indicator Data'!$B$4:$I$300,8,FALSE))/(P$3-P$4)*10))))</f>
        <v>4.9849999999999994</v>
      </c>
      <c r="Q73" s="224" t="str">
        <f>IF(LEN(E73)&gt;3,((IF(VLOOKUP($C73,'Regional Crises'!$B$1:$R$66,13,FALSE)="x","x",IF(VLOOKUP($C73,'Regional Crises'!$B$1:$R$66,13,FALSE)&gt;Q$3,10,IF(VLOOKUP($C73,'Regional Crises'!$B$1:$R$66,13,FALSE)&lt;Q$4,0,10-(LOG(Q$3)-LOG(VLOOKUP($C73,'Regional Crises'!$B$1:$R$66,13,FALSE)))/(LOG(Q$3)-LOG(Q$4))*10))))),(IF(VLOOKUP($E73,'Country Indicator Data'!$B$4:$N$300,9,FALSE)="x","x",IF(VLOOKUP($E73,'Country Indicator Data'!$B$4:$N$300,9,FALSE)&gt;Q$3,10,IF(VLOOKUP($E73,'Country Indicator Data'!$B$4:$N$300,9,FALSE)&lt;Q$4,0,10-(LOG(Q$3)-LOG(VLOOKUP($E73,'Country Indicator Data'!$B$4:$N$300,9,FALSE)))/(LOG(Q$3)-LOG(Q$4))*10)))))</f>
        <v>x</v>
      </c>
      <c r="R73" s="224">
        <f t="shared" si="30"/>
        <v>4.9849999999999994</v>
      </c>
      <c r="S73" s="224">
        <f>IF(LEN(E73)&gt;3,((IF(VLOOKUP($C73,'Regional Crises'!$B$1:$R$66,17,FALSE)="x","x",IF(VLOOKUP($C73,'Regional Crises'!$B$1:$R$66,17,FALSE)&gt;S$3,0,IF(VLOOKUP($C73,'Regional Crises'!$B$1:$R$66,17,FALSE)&lt;S$4,10,(S$3-VLOOKUP($C73,'Regional Crises'!$B$1:$R$66,17,FALSE))/(S$3-S$4)*10))))),(IF(VLOOKUP($E73,'Country Indicator Data'!$B$4:$N$300,13,FALSE)="x","x",IF(VLOOKUP($E73,'Country Indicator Data'!$B$4:$N$300,13,FALSE)&gt;S$3,0,IF(VLOOKUP($E73,'Country Indicator Data'!$B$4:$N$300,13,FALSE)&lt;S$4,10,(S$3-VLOOKUP($E73,'Country Indicator Data'!$B$4:$N$300,13,FALSE))/(S$3-S$4)*10)))))</f>
        <v>6.6000000000000005</v>
      </c>
      <c r="T73" s="224">
        <f>IF(LEN(E73)&gt;3,((IF(VLOOKUP($C73,'Regional Crises'!$B$1:$R$66,14,FALSE)="x","x",IF(VLOOKUP($C73,'Regional Crises'!$B$1:$R$66,14,FALSE)&gt;T$3,0,IF(VLOOKUP($C73,'Regional Crises'!$B$1:$R$66,14,FALSE)&lt;T$4,10,(T$3-VLOOKUP($C73,'Regional Crises'!$B$1:$R$66,14,FALSE))/(T$3-T$4)*10))))),(IF(VLOOKUP($E73,'Country Indicator Data'!$B$4:$N$300,10,FALSE)="x","x",IF(VLOOKUP($E73,'Country Indicator Data'!$B$4:$N$300,10,FALSE)&gt;T$3,0,IF(VLOOKUP($E73,'Country Indicator Data'!$B$4:$N$300,10,FALSE)&lt;T$4,10,(T$3-VLOOKUP($E73,'Country Indicator Data'!$B$4:$N$300,10,FALSE))/(T$3-T$4)*10)))))</f>
        <v>5.292600199999999</v>
      </c>
      <c r="U73" s="224">
        <f>IF(LEN(E73)&gt;3,((IF(VLOOKUP($C73,'Regional Crises'!$B$1:$R$66,15,FALSE)="x","x",IF(VLOOKUP($C73,'Regional Crises'!$B$1:$R$66,15,FALSE)&gt;U$3,0,IF(VLOOKUP($C73,'Regional Crises'!$B$1:$R$66,15,FALSE)&lt;U$4,10,(U$3-VLOOKUP($C73,'Regional Crises'!$B$1:$R$66,15,FALSE))/(U$3-U$4)*10))))),(IF(VLOOKUP($E73,'Country Indicator Data'!$B$4:$N$300,11,FALSE)="x","x",IF(VLOOKUP($E73,'Country Indicator Data'!$B$4:$N$300,11,FALSE)&gt;U$3,0,IF(VLOOKUP($E73,'Country Indicator Data'!$B$4:$N$300,11,FALSE)&lt;U$4,10,(U$3-VLOOKUP($E73,'Country Indicator Data'!$B$4:$N$300,11,FALSE))/(U$3-U$4)*10)))))</f>
        <v>4</v>
      </c>
      <c r="V73" s="224">
        <f>IF(LEN(E73)&gt;3,((IF(VLOOKUP($C73,'Regional Crises'!$B$1:$R$66,16,FALSE)="x","x",IF(VLOOKUP($C73,'Regional Crises'!$B$1:$R$66,16,FALSE)&gt;V$3,0,IF(VLOOKUP($C73,'Regional Crises'!$B$1:$R$66,16,FALSE)&lt;V$4,10,(V$3-VLOOKUP($C73,'Regional Crises'!$B$1:$R$66,16,FALSE))/(V$3-V$4)*10))))),(IF(VLOOKUP($E73,'Country Indicator Data'!$B$4:$N$300,12,FALSE)="x","x",IF(VLOOKUP($E73,'Country Indicator Data'!$B$4:$N$300,12,FALSE)&gt;V$3,0,IF(VLOOKUP($E73,'Country Indicator Data'!$B$4:$N$300,12,FALSE)&lt;V$4,10,(V$3-VLOOKUP($E73,'Country Indicator Data'!$B$4:$N$300,12,FALSE))/(V$3-V$4)*10)))))</f>
        <v>3.2</v>
      </c>
      <c r="W73" s="224">
        <f t="shared" si="31"/>
        <v>4.7731500499999999</v>
      </c>
      <c r="X73" s="224">
        <f t="shared" si="32"/>
        <v>4.4804800470370365</v>
      </c>
      <c r="Y73" s="150">
        <f>IF('Core Indicators'!FC70="x","x",IF('Core Indicators'!FC70&gt;=5,10,IF('Core Indicators'!FC70&gt;=4,8,IF('Core Indicators'!FC70&gt;=3,6,IF('Core Indicators'!FC70&gt;=2,4,IF('Core Indicators'!FC70&gt;=1,2,0))))))</f>
        <v>10</v>
      </c>
      <c r="Z73" s="224">
        <f t="shared" si="33"/>
        <v>10</v>
      </c>
      <c r="AA73" s="150">
        <f>'Crisis Indicator Data'!Y70</f>
        <v>1</v>
      </c>
      <c r="AB73" s="150">
        <f>'Crisis Indicator Data'!Z70</f>
        <v>0</v>
      </c>
      <c r="AC73" s="150">
        <f>'Crisis Indicator Data'!AA70</f>
        <v>0</v>
      </c>
      <c r="AD73" s="150">
        <f>'Crisis Indicator Data'!AB70</f>
        <v>0</v>
      </c>
      <c r="AE73" s="150">
        <f t="shared" si="34"/>
        <v>2</v>
      </c>
      <c r="AF73" s="150">
        <f>'Crisis Indicator Data'!AC70</f>
        <v>2</v>
      </c>
      <c r="AG73" s="150">
        <f>'Crisis Indicator Data'!AD70</f>
        <v>3</v>
      </c>
      <c r="AH73" s="150">
        <f t="shared" si="35"/>
        <v>10</v>
      </c>
      <c r="AI73" s="150">
        <f>'Crisis Indicator Data'!AE70</f>
        <v>0</v>
      </c>
      <c r="AJ73" s="150">
        <f>'Crisis Indicator Data'!AF70</f>
        <v>0</v>
      </c>
      <c r="AK73" s="150">
        <f>'Crisis Indicator Data'!AG70</f>
        <v>3</v>
      </c>
      <c r="AL73" s="150">
        <f t="shared" si="36"/>
        <v>6</v>
      </c>
      <c r="AM73" s="224">
        <f t="shared" si="37"/>
        <v>6</v>
      </c>
      <c r="AN73" s="224">
        <f t="shared" si="38"/>
        <v>8</v>
      </c>
    </row>
    <row r="74" spans="1:40" ht="13.5" customHeight="1">
      <c r="A74" s="144" t="str">
        <f>'Crisis Indicator Data'!A71</f>
        <v>International Displacement to Malaysia</v>
      </c>
      <c r="B74" s="145" t="str">
        <f>'Crisis Indicator Data'!B71</f>
        <v>International Displacement</v>
      </c>
      <c r="C74" s="145" t="str">
        <f>'Crisis Indicator Data'!C71</f>
        <v>MYS001</v>
      </c>
      <c r="D74" s="145" t="str">
        <f>'Crisis Indicator Data'!D71</f>
        <v>Malaysia</v>
      </c>
      <c r="E74" s="146" t="str">
        <f>'Crisis Indicator Data'!E71</f>
        <v>MYS</v>
      </c>
      <c r="F74" s="224">
        <f>IF(LEN(E74)&gt;3,(IF(VLOOKUP($C74,'Regional Crises'!$B$1:$R$66,7,FALSE)="x","x",IF(VLOOKUP($C74,'Regional Crises'!$B$1:$R$66,7,FALSE)&gt;$F$3,10,IF(VLOOKUP($C74,'Regional Crises'!$B$1:$R$66,7,FALSE)&lt;F$4,0,($F$3-VLOOKUP($C74,'Regional Crises'!$B$1:$R$66,7,FALSE))/($F$3-$F$4)*10)))),IF(VLOOKUP($E74,'Country Indicator Data'!$B$4:$N$300,3,FALSE)="x","x",IF(VLOOKUP($E74,'Country Indicator Data'!$B$4:$N$300,3,FALSE)&gt;$F$3,10,IF(VLOOKUP($E74,'Country Indicator Data'!$B$4:$N$300,3,FALSE)&lt;$F$4,0,($F$3-VLOOKUP($E74,'Country Indicator Data'!$B$4:$N$300,3,FALSE))/($F$3-$F$4)*10))))</f>
        <v>2.8065749888888893</v>
      </c>
      <c r="G74" s="224">
        <f>IF(LEN(E74)&gt;3,(IF(VLOOKUP($C74,'Regional Crises'!$B$1:$R$66,9,FALSE)="x","x",IF(VLOOKUP($C74,'Regional Crises'!$B$1:$R$66,9,FALSE)&gt;G$3,10,IF(VLOOKUP($C74,'Regional Crises'!$B$1:$R$66,9,FALSE)&lt;G$4,0,(G$3-VLOOKUP($C74,'Regional Crises'!$B$1:$R$66,9,FALSE))/(G$3-G$4)*10)))),IF(VLOOKUP($E74,'Country Indicator Data'!$B$4:$N$300,5,FALSE)="x","x",IF(VLOOKUP($E74,'Country Indicator Data'!$B$4:$N$300,5,FALSE)&gt;G$3,10,IF(VLOOKUP($E74,'Country Indicator Data'!$B$4:$N$300,5,FALSE)&lt;G$4,0,(G$3-VLOOKUP($E74,'Country Indicator Data'!$B$4:$N$300,5,FALSE))/(G$3-G$4)*10))))</f>
        <v>4</v>
      </c>
      <c r="H74" s="224">
        <f t="shared" si="26"/>
        <v>3.4032874944444447</v>
      </c>
      <c r="I74" s="224">
        <f>IF(LEN(E74)&gt;3,(IF(VLOOKUP($C74,'Regional Crises'!$B$1:$R$66,6,FALSE)="x","x",IF(VLOOKUP($C74,'Regional Crises'!$B$1:$R$66,6,FALSE)&gt;I$3,10,IF(VLOOKUP($C74,'Regional Crises'!$B$1:$R$66,6,FALSE)&lt;I$4,0,10-(I$3-VLOOKUP($C74,'Regional Crises'!$B$1:$R$66,6,FALSE))/(I$3-I$4)*10)))),IF(VLOOKUP($E74,'Country Indicator Data'!$B$4:$N$300,2,FALSE)="x","x",IF(VLOOKUP($E74,'Country Indicator Data'!$B$4:$N$300,2,FALSE)&gt;I$3,10,IF(VLOOKUP($E74,'Country Indicator Data'!$B$4:$N$300,2,FALSE)&lt;I$4,0,10-(I$3-VLOOKUP($E74,'Country Indicator Data'!$B$4:$N$300,2,FALSE))/(I$3-I$4)*10))))</f>
        <v>6.9328200100000004</v>
      </c>
      <c r="J74" s="224">
        <f>IF(LEN(E74)&gt;3,(IF(VLOOKUP($C74,'Regional Crises'!$B$1:$R$66,8,FALSE)="x","x",IF(VLOOKUP($C74,'Regional Crises'!$B$1:$R$66,8,FALSE)&gt;J$3,10,IF(VLOOKUP($C74,'Regional Crises'!$B$1:$R$66,8,FALSE)&lt;J$4,0,10-(J$3-VLOOKUP($C74,'Regional Crises'!$B$1:$R$66,8,FALSE))/(J$3-J$4)*10)))),IF(VLOOKUP($E74,'Country Indicator Data'!$B$4:$N$300,4,FALSE)="x","x",IF(VLOOKUP($E74,'Country Indicator Data'!$B$4:$N$300,4,FALSE)&gt;J$3,10,IF(VLOOKUP($E74,'Country Indicator Data'!$B$4:$N$300,4,FALSE)&lt;J$4,0,10-(J$3-VLOOKUP($E74,'Country Indicator Data'!$B$4:$N$300,4,FALSE))/(J$3-J$4)*10))))</f>
        <v>0.88333333333333286</v>
      </c>
      <c r="K74" s="224">
        <f t="shared" si="27"/>
        <v>3.9080766716666666</v>
      </c>
      <c r="L74" s="224">
        <f>IF(LEN(E74)&gt;3,(IF(VLOOKUP($C74,'Regional Crises'!$B$1:$R$66,10,FALSE)="x","x",IF(VLOOKUP($C74,'Regional Crises'!$B$1:$R$66,10,FALSE)&gt;L$3,10,IF(VLOOKUP($C74,'Regional Crises'!$B$1:$R$66,10,FALSE)&lt;L$4,0,10-(L$3-VLOOKUP($C74,'Regional Crises'!$B$1:$R$66,10,FALSE))/(L$3-L$4)*10)))),IF(VLOOKUP($E74,'Country Indicator Data'!$B$4:$N$300,6,FALSE)="x","x",IF(VLOOKUP($E74,'Country Indicator Data'!$B$4:$N$300,6,FALSE)&gt;L$3,10,IF(VLOOKUP($E74,'Country Indicator Data'!$B$4:$N$300,6,FALSE)&lt;L$4,0,10-(L$3-VLOOKUP($E74,'Country Indicator Data'!$B$4:$N$300,6,FALSE))/(L$3-L$4)*10))))</f>
        <v>2.293333333333333</v>
      </c>
      <c r="M74" s="224">
        <f>IF(LEN(E74)&gt;3,(IF(VLOOKUP($C74,'Regional Crises'!$B$1:$R$66,11,FALSE)="x","x",IF(VLOOKUP($C74,'Regional Crises'!$B$1:$R$66,11,FALSE)&gt;M$3,10,IF(VLOOKUP($C74,'Regional Crises'!$B$1:$R$66,11,FALSE)&lt;M$4,0,10-(M$3-VLOOKUP($C74,'Regional Crises'!$B$1:$R$66,11,FALSE))/(M$3-M$4)*10)))),IF(VLOOKUP($E74,'Country Indicator Data'!$B$4:$N$300,7,FALSE)="x","x",IF(VLOOKUP($E74,'Country Indicator Data'!$B$4:$N$300,7,FALSE)&gt;M$3,10,IF(VLOOKUP($E74,'Country Indicator Data'!$B$4:$N$300,7,FALSE)&lt;M$4,0,10-(M$3-VLOOKUP($E74,'Country Indicator Data'!$B$4:$N$300,7,FALSE))/(M$3-M$4)*10))))</f>
        <v>3.9250000000000007</v>
      </c>
      <c r="N74" s="224">
        <f t="shared" si="28"/>
        <v>3.1091666666666669</v>
      </c>
      <c r="O74" s="224">
        <f t="shared" si="29"/>
        <v>3.473510277592593</v>
      </c>
      <c r="P74" s="224">
        <f>IF(LEN(E74)&gt;3,(IF(VLOOKUP($C74,'Regional Crises'!$B$1:$R$69,12,FALSE)="x","x",IF(VLOOKUP($C74,'Regional Crises'!$B$1:$R$69,12,FALSE)&gt;P$3,10,IF(VLOOKUP($C74,'Regional Crises'!$B$1:$R$69,12,FALSE)&lt;P$4,0,(P$3-VLOOKUP($C74,'Regional Crises'!$B$1:$R$69,12,FALSE))/(P$3-P$4)*10)))),IF(VLOOKUP($E74,'Country Indicator Data'!$B$4:$I$300,8,FALSE)="x","x",IF(VLOOKUP($E74,'Country Indicator Data'!$B$4:$I$300,8,FALSE)&gt;P$3,10,IF(VLOOKUP($E74,'Country Indicator Data'!$B$4:$I$300,8,FALSE)&lt;P$4,0,10-(P$3-VLOOKUP($E74,'Country Indicator Data'!$B$4:$I$300,8,FALSE))/(P$3-P$4)*10))))</f>
        <v>3.7824999999999998</v>
      </c>
      <c r="Q74" s="224">
        <f>IF(LEN(E74)&gt;3,((IF(VLOOKUP($C74,'Regional Crises'!$B$1:$R$66,13,FALSE)="x","x",IF(VLOOKUP($C74,'Regional Crises'!$B$1:$R$66,13,FALSE)&gt;Q$3,10,IF(VLOOKUP($C74,'Regional Crises'!$B$1:$R$66,13,FALSE)&lt;Q$4,0,10-(LOG(Q$3)-LOG(VLOOKUP($C74,'Regional Crises'!$B$1:$R$66,13,FALSE)))/(LOG(Q$3)-LOG(Q$4))*10))))),(IF(VLOOKUP($E74,'Country Indicator Data'!$B$4:$N$300,9,FALSE)="x","x",IF(VLOOKUP($E74,'Country Indicator Data'!$B$4:$N$300,9,FALSE)&gt;Q$3,10,IF(VLOOKUP($E74,'Country Indicator Data'!$B$4:$N$300,9,FALSE)&lt;Q$4,0,10-(LOG(Q$3)-LOG(VLOOKUP($E74,'Country Indicator Data'!$B$4:$N$300,9,FALSE)))/(LOG(Q$3)-LOG(Q$4))*10)))))</f>
        <v>0</v>
      </c>
      <c r="R74" s="224">
        <f t="shared" si="30"/>
        <v>1.8912499999999999</v>
      </c>
      <c r="S74" s="224">
        <f>IF(LEN(E74)&gt;3,((IF(VLOOKUP($C74,'Regional Crises'!$B$1:$R$66,17,FALSE)="x","x",IF(VLOOKUP($C74,'Regional Crises'!$B$1:$R$66,17,FALSE)&gt;S$3,0,IF(VLOOKUP($C74,'Regional Crises'!$B$1:$R$66,17,FALSE)&lt;S$4,10,(S$3-VLOOKUP($C74,'Regional Crises'!$B$1:$R$66,17,FALSE))/(S$3-S$4)*10))))),(IF(VLOOKUP($E74,'Country Indicator Data'!$B$4:$N$300,13,FALSE)="x","x",IF(VLOOKUP($E74,'Country Indicator Data'!$B$4:$N$300,13,FALSE)&gt;S$3,0,IF(VLOOKUP($E74,'Country Indicator Data'!$B$4:$N$300,13,FALSE)&lt;S$4,10,(S$3-VLOOKUP($E74,'Country Indicator Data'!$B$4:$N$300,13,FALSE))/(S$3-S$4)*10)))))</f>
        <v>4.8</v>
      </c>
      <c r="T74" s="224">
        <f>IF(LEN(E74)&gt;3,((IF(VLOOKUP($C74,'Regional Crises'!$B$1:$R$66,14,FALSE)="x","x",IF(VLOOKUP($C74,'Regional Crises'!$B$1:$R$66,14,FALSE)&gt;T$3,0,IF(VLOOKUP($C74,'Regional Crises'!$B$1:$R$66,14,FALSE)&lt;T$4,10,(T$3-VLOOKUP($C74,'Regional Crises'!$B$1:$R$66,14,FALSE))/(T$3-T$4)*10))))),(IF(VLOOKUP($E74,'Country Indicator Data'!$B$4:$N$300,10,FALSE)="x","x",IF(VLOOKUP($E74,'Country Indicator Data'!$B$4:$N$300,10,FALSE)&gt;T$3,0,IF(VLOOKUP($E74,'Country Indicator Data'!$B$4:$N$300,10,FALSE)&lt;T$4,10,(T$3-VLOOKUP($E74,'Country Indicator Data'!$B$4:$N$300,10,FALSE))/(T$3-T$4)*10)))))</f>
        <v>4.3097285999999997</v>
      </c>
      <c r="U74" s="224">
        <f>IF(LEN(E74)&gt;3,((IF(VLOOKUP($C74,'Regional Crises'!$B$1:$R$66,15,FALSE)="x","x",IF(VLOOKUP($C74,'Regional Crises'!$B$1:$R$66,15,FALSE)&gt;U$3,0,IF(VLOOKUP($C74,'Regional Crises'!$B$1:$R$66,15,FALSE)&lt;U$4,10,(U$3-VLOOKUP($C74,'Regional Crises'!$B$1:$R$66,15,FALSE))/(U$3-U$4)*10))))),(IF(VLOOKUP($E74,'Country Indicator Data'!$B$4:$N$300,11,FALSE)="x","x",IF(VLOOKUP($E74,'Country Indicator Data'!$B$4:$N$300,11,FALSE)&gt;U$3,0,IF(VLOOKUP($E74,'Country Indicator Data'!$B$4:$N$300,11,FALSE)&lt;U$4,10,(U$3-VLOOKUP($E74,'Country Indicator Data'!$B$4:$N$300,11,FALSE))/(U$3-U$4)*10)))))</f>
        <v>4.75</v>
      </c>
      <c r="V74" s="224">
        <f>IF(LEN(E74)&gt;3,((IF(VLOOKUP($C74,'Regional Crises'!$B$1:$R$66,16,FALSE)="x","x",IF(VLOOKUP($C74,'Regional Crises'!$B$1:$R$66,16,FALSE)&gt;V$3,0,IF(VLOOKUP($C74,'Regional Crises'!$B$1:$R$66,16,FALSE)&lt;V$4,10,(V$3-VLOOKUP($C74,'Regional Crises'!$B$1:$R$66,16,FALSE))/(V$3-V$4)*10))))),(IF(VLOOKUP($E74,'Country Indicator Data'!$B$4:$N$300,12,FALSE)="x","x",IF(VLOOKUP($E74,'Country Indicator Data'!$B$4:$N$300,12,FALSE)&gt;V$3,0,IF(VLOOKUP($E74,'Country Indicator Data'!$B$4:$N$300,12,FALSE)&lt;V$4,10,(V$3-VLOOKUP($E74,'Country Indicator Data'!$B$4:$N$300,12,FALSE))/(V$3-V$4)*10)))))</f>
        <v>4.6999999999999993</v>
      </c>
      <c r="W74" s="224">
        <f t="shared" si="31"/>
        <v>4.6399321499999999</v>
      </c>
      <c r="X74" s="224">
        <f t="shared" si="32"/>
        <v>3.3348974758641976</v>
      </c>
      <c r="Y74" s="150">
        <f>IF('Core Indicators'!FC71="x","x",IF('Core Indicators'!FC71&gt;=5,10,IF('Core Indicators'!FC71&gt;=4,8,IF('Core Indicators'!FC71&gt;=3,6,IF('Core Indicators'!FC71&gt;=2,4,IF('Core Indicators'!FC71&gt;=1,2,0))))))</f>
        <v>2</v>
      </c>
      <c r="Z74" s="224">
        <f t="shared" si="33"/>
        <v>2</v>
      </c>
      <c r="AA74" s="150">
        <f>'Crisis Indicator Data'!Y71</f>
        <v>0</v>
      </c>
      <c r="AB74" s="150">
        <f>'Crisis Indicator Data'!Z71</f>
        <v>0</v>
      </c>
      <c r="AC74" s="150">
        <f>'Crisis Indicator Data'!AA71</f>
        <v>2</v>
      </c>
      <c r="AD74" s="150">
        <f>'Crisis Indicator Data'!AB71</f>
        <v>0</v>
      </c>
      <c r="AE74" s="150">
        <f t="shared" si="34"/>
        <v>4</v>
      </c>
      <c r="AF74" s="150">
        <f>'Crisis Indicator Data'!AC71</f>
        <v>2</v>
      </c>
      <c r="AG74" s="150">
        <f>'Crisis Indicator Data'!AD71</f>
        <v>1</v>
      </c>
      <c r="AH74" s="150">
        <f t="shared" si="35"/>
        <v>6</v>
      </c>
      <c r="AI74" s="150">
        <f>'Crisis Indicator Data'!AE71</f>
        <v>0</v>
      </c>
      <c r="AJ74" s="150">
        <f>'Crisis Indicator Data'!AF71</f>
        <v>0</v>
      </c>
      <c r="AK74" s="150">
        <f>'Crisis Indicator Data'!AG71</f>
        <v>3</v>
      </c>
      <c r="AL74" s="150">
        <f t="shared" si="36"/>
        <v>6</v>
      </c>
      <c r="AM74" s="224">
        <f t="shared" si="37"/>
        <v>5</v>
      </c>
      <c r="AN74" s="224">
        <f t="shared" si="38"/>
        <v>3.5</v>
      </c>
    </row>
    <row r="75" spans="1:40" ht="13.5" customHeight="1">
      <c r="A75" s="144" t="str">
        <f>'Crisis Indicator Data'!A72</f>
        <v>Drought in Namibia</v>
      </c>
      <c r="B75" s="145" t="str">
        <f>'Crisis Indicator Data'!B72</f>
        <v>Drought/drier conditions</v>
      </c>
      <c r="C75" s="145" t="str">
        <f>'Crisis Indicator Data'!C72</f>
        <v>NAM002</v>
      </c>
      <c r="D75" s="145" t="str">
        <f>'Crisis Indicator Data'!D72</f>
        <v>Namibia</v>
      </c>
      <c r="E75" s="146" t="str">
        <f>'Crisis Indicator Data'!E72</f>
        <v>NAM</v>
      </c>
      <c r="F75" s="224">
        <f>IF(LEN(E75)&gt;3,(IF(VLOOKUP($C75,'Regional Crises'!$B$1:$R$66,7,FALSE)="x","x",IF(VLOOKUP($C75,'Regional Crises'!$B$1:$R$66,7,FALSE)&gt;$F$3,10,IF(VLOOKUP($C75,'Regional Crises'!$B$1:$R$66,7,FALSE)&lt;F$4,0,($F$3-VLOOKUP($C75,'Regional Crises'!$B$1:$R$66,7,FALSE))/($F$3-$F$4)*10)))),IF(VLOOKUP($E75,'Country Indicator Data'!$B$4:$N$300,3,FALSE)="x","x",IF(VLOOKUP($E75,'Country Indicator Data'!$B$4:$N$300,3,FALSE)&gt;$F$3,10,IF(VLOOKUP($E75,'Country Indicator Data'!$B$4:$N$300,3,FALSE)&lt;$F$4,0,($F$3-VLOOKUP($E75,'Country Indicator Data'!$B$4:$N$300,3,FALSE))/($F$3-$F$4)*10))))</f>
        <v>0.90772931111111121</v>
      </c>
      <c r="G75" s="224">
        <f>IF(LEN(E75)&gt;3,(IF(VLOOKUP($C75,'Regional Crises'!$B$1:$R$66,9,FALSE)="x","x",IF(VLOOKUP($C75,'Regional Crises'!$B$1:$R$66,9,FALSE)&gt;G$3,10,IF(VLOOKUP($C75,'Regional Crises'!$B$1:$R$66,9,FALSE)&lt;G$4,0,(G$3-VLOOKUP($C75,'Regional Crises'!$B$1:$R$66,9,FALSE))/(G$3-G$4)*10)))),IF(VLOOKUP($E75,'Country Indicator Data'!$B$4:$N$300,5,FALSE)="x","x",IF(VLOOKUP($E75,'Country Indicator Data'!$B$4:$N$300,5,FALSE)&gt;G$3,10,IF(VLOOKUP($E75,'Country Indicator Data'!$B$4:$N$300,5,FALSE)&lt;G$4,0,(G$3-VLOOKUP($E75,'Country Indicator Data'!$B$4:$N$300,5,FALSE))/(G$3-G$4)*10))))</f>
        <v>3.2</v>
      </c>
      <c r="H75" s="224">
        <f t="shared" si="26"/>
        <v>2.0538646555555555</v>
      </c>
      <c r="I75" s="224">
        <f>IF(LEN(E75)&gt;3,(IF(VLOOKUP($C75,'Regional Crises'!$B$1:$R$66,6,FALSE)="x","x",IF(VLOOKUP($C75,'Regional Crises'!$B$1:$R$66,6,FALSE)&gt;I$3,10,IF(VLOOKUP($C75,'Regional Crises'!$B$1:$R$66,6,FALSE)&lt;I$4,0,10-(I$3-VLOOKUP($C75,'Regional Crises'!$B$1:$R$66,6,FALSE))/(I$3-I$4)*10)))),IF(VLOOKUP($E75,'Country Indicator Data'!$B$4:$N$300,2,FALSE)="x","x",IF(VLOOKUP($E75,'Country Indicator Data'!$B$4:$N$300,2,FALSE)&gt;I$3,10,IF(VLOOKUP($E75,'Country Indicator Data'!$B$4:$N$300,2,FALSE)&lt;I$4,0,10-(I$3-VLOOKUP($E75,'Country Indicator Data'!$B$4:$N$300,2,FALSE))/(I$3-I$4)*10))))</f>
        <v>7.2633300499999995</v>
      </c>
      <c r="J75" s="224">
        <f>IF(LEN(E75)&gt;3,(IF(VLOOKUP($C75,'Regional Crises'!$B$1:$R$66,8,FALSE)="x","x",IF(VLOOKUP($C75,'Regional Crises'!$B$1:$R$66,8,FALSE)&gt;J$3,10,IF(VLOOKUP($C75,'Regional Crises'!$B$1:$R$66,8,FALSE)&lt;J$4,0,10-(J$3-VLOOKUP($C75,'Regional Crises'!$B$1:$R$66,8,FALSE))/(J$3-J$4)*10)))),IF(VLOOKUP($E75,'Country Indicator Data'!$B$4:$N$300,4,FALSE)="x","x",IF(VLOOKUP($E75,'Country Indicator Data'!$B$4:$N$300,4,FALSE)&gt;J$3,10,IF(VLOOKUP($E75,'Country Indicator Data'!$B$4:$N$300,4,FALSE)&lt;J$4,0,10-(J$3-VLOOKUP($E75,'Country Indicator Data'!$B$4:$N$300,4,FALSE))/(J$3-J$4)*10))))</f>
        <v>1.5499999999999989</v>
      </c>
      <c r="K75" s="224">
        <f t="shared" si="27"/>
        <v>4.4066650249999988</v>
      </c>
      <c r="L75" s="224">
        <f>IF(LEN(E75)&gt;3,(IF(VLOOKUP($C75,'Regional Crises'!$B$1:$R$66,10,FALSE)="x","x",IF(VLOOKUP($C75,'Regional Crises'!$B$1:$R$66,10,FALSE)&gt;L$3,10,IF(VLOOKUP($C75,'Regional Crises'!$B$1:$R$66,10,FALSE)&lt;L$4,0,10-(L$3-VLOOKUP($C75,'Regional Crises'!$B$1:$R$66,10,FALSE))/(L$3-L$4)*10)))),IF(VLOOKUP($E75,'Country Indicator Data'!$B$4:$N$300,6,FALSE)="x","x",IF(VLOOKUP($E75,'Country Indicator Data'!$B$4:$N$300,6,FALSE)&gt;L$3,10,IF(VLOOKUP($E75,'Country Indicator Data'!$B$4:$N$300,6,FALSE)&lt;L$4,0,10-(L$3-VLOOKUP($E75,'Country Indicator Data'!$B$4:$N$300,6,FALSE))/(L$3-L$4)*10))))</f>
        <v>5.9733333333333336</v>
      </c>
      <c r="M75" s="224">
        <f>IF(LEN(E75)&gt;3,(IF(VLOOKUP($C75,'Regional Crises'!$B$1:$R$66,11,FALSE)="x","x",IF(VLOOKUP($C75,'Regional Crises'!$B$1:$R$66,11,FALSE)&gt;M$3,10,IF(VLOOKUP($C75,'Regional Crises'!$B$1:$R$66,11,FALSE)&lt;M$4,0,10-(M$3-VLOOKUP($C75,'Regional Crises'!$B$1:$R$66,11,FALSE))/(M$3-M$4)*10)))),IF(VLOOKUP($E75,'Country Indicator Data'!$B$4:$N$300,7,FALSE)="x","x",IF(VLOOKUP($E75,'Country Indicator Data'!$B$4:$N$300,7,FALSE)&gt;M$3,10,IF(VLOOKUP($E75,'Country Indicator Data'!$B$4:$N$300,7,FALSE)&lt;M$4,0,10-(M$3-VLOOKUP($E75,'Country Indicator Data'!$B$4:$N$300,7,FALSE))/(M$3-M$4)*10))))</f>
        <v>8.5250000000000004</v>
      </c>
      <c r="N75" s="224">
        <f t="shared" si="28"/>
        <v>7.2491666666666674</v>
      </c>
      <c r="O75" s="224">
        <f t="shared" si="29"/>
        <v>4.5698987824074075</v>
      </c>
      <c r="P75" s="224">
        <f>IF(LEN(E75)&gt;3,(IF(VLOOKUP($C75,'Regional Crises'!$B$1:$R$69,12,FALSE)="x","x",IF(VLOOKUP($C75,'Regional Crises'!$B$1:$R$69,12,FALSE)&gt;P$3,10,IF(VLOOKUP($C75,'Regional Crises'!$B$1:$R$69,12,FALSE)&lt;P$4,0,(P$3-VLOOKUP($C75,'Regional Crises'!$B$1:$R$69,12,FALSE))/(P$3-P$4)*10)))),IF(VLOOKUP($E75,'Country Indicator Data'!$B$4:$I$300,8,FALSE)="x","x",IF(VLOOKUP($E75,'Country Indicator Data'!$B$4:$I$300,8,FALSE)&gt;P$3,10,IF(VLOOKUP($E75,'Country Indicator Data'!$B$4:$I$300,8,FALSE)&lt;P$4,0,10-(P$3-VLOOKUP($E75,'Country Indicator Data'!$B$4:$I$300,8,FALSE))/(P$3-P$4)*10))))</f>
        <v>4.68</v>
      </c>
      <c r="Q75" s="224" t="str">
        <f>IF(LEN(E75)&gt;3,((IF(VLOOKUP($C75,'Regional Crises'!$B$1:$R$66,13,FALSE)="x","x",IF(VLOOKUP($C75,'Regional Crises'!$B$1:$R$66,13,FALSE)&gt;Q$3,10,IF(VLOOKUP($C75,'Regional Crises'!$B$1:$R$66,13,FALSE)&lt;Q$4,0,10-(LOG(Q$3)-LOG(VLOOKUP($C75,'Regional Crises'!$B$1:$R$66,13,FALSE)))/(LOG(Q$3)-LOG(Q$4))*10))))),(IF(VLOOKUP($E75,'Country Indicator Data'!$B$4:$N$300,9,FALSE)="x","x",IF(VLOOKUP($E75,'Country Indicator Data'!$B$4:$N$300,9,FALSE)&gt;Q$3,10,IF(VLOOKUP($E75,'Country Indicator Data'!$B$4:$N$300,9,FALSE)&lt;Q$4,0,10-(LOG(Q$3)-LOG(VLOOKUP($E75,'Country Indicator Data'!$B$4:$N$300,9,FALSE)))/(LOG(Q$3)-LOG(Q$4))*10)))))</f>
        <v>x</v>
      </c>
      <c r="R75" s="224">
        <f t="shared" si="30"/>
        <v>4.68</v>
      </c>
      <c r="S75" s="224">
        <f>IF(LEN(E75)&gt;3,((IF(VLOOKUP($C75,'Regional Crises'!$B$1:$R$66,17,FALSE)="x","x",IF(VLOOKUP($C75,'Regional Crises'!$B$1:$R$66,17,FALSE)&gt;S$3,0,IF(VLOOKUP($C75,'Regional Crises'!$B$1:$R$66,17,FALSE)&lt;S$4,10,(S$3-VLOOKUP($C75,'Regional Crises'!$B$1:$R$66,17,FALSE))/(S$3-S$4)*10))))),(IF(VLOOKUP($E75,'Country Indicator Data'!$B$4:$N$300,13,FALSE)="x","x",IF(VLOOKUP($E75,'Country Indicator Data'!$B$4:$N$300,13,FALSE)&gt;S$3,0,IF(VLOOKUP($E75,'Country Indicator Data'!$B$4:$N$300,13,FALSE)&lt;S$4,10,(S$3-VLOOKUP($E75,'Country Indicator Data'!$B$4:$N$300,13,FALSE))/(S$3-S$4)*10)))))</f>
        <v>5.4</v>
      </c>
      <c r="T75" s="224">
        <f>IF(LEN(E75)&gt;3,((IF(VLOOKUP($C75,'Regional Crises'!$B$1:$R$66,14,FALSE)="x","x",IF(VLOOKUP($C75,'Regional Crises'!$B$1:$R$66,14,FALSE)&gt;T$3,0,IF(VLOOKUP($C75,'Regional Crises'!$B$1:$R$66,14,FALSE)&lt;T$4,10,(T$3-VLOOKUP($C75,'Regional Crises'!$B$1:$R$66,14,FALSE))/(T$3-T$4)*10))))),(IF(VLOOKUP($E75,'Country Indicator Data'!$B$4:$N$300,10,FALSE)="x","x",IF(VLOOKUP($E75,'Country Indicator Data'!$B$4:$N$300,10,FALSE)&gt;T$3,0,IF(VLOOKUP($E75,'Country Indicator Data'!$B$4:$N$300,10,FALSE)&lt;T$4,10,(T$3-VLOOKUP($E75,'Country Indicator Data'!$B$4:$N$300,10,FALSE))/(T$3-T$4)*10)))))</f>
        <v>4.3442866000000002</v>
      </c>
      <c r="U75" s="224">
        <f>IF(LEN(E75)&gt;3,((IF(VLOOKUP($C75,'Regional Crises'!$B$1:$R$66,15,FALSE)="x","x",IF(VLOOKUP($C75,'Regional Crises'!$B$1:$R$66,15,FALSE)&gt;U$3,0,IF(VLOOKUP($C75,'Regional Crises'!$B$1:$R$66,15,FALSE)&lt;U$4,10,(U$3-VLOOKUP($C75,'Regional Crises'!$B$1:$R$66,15,FALSE))/(U$3-U$4)*10))))),(IF(VLOOKUP($E75,'Country Indicator Data'!$B$4:$N$300,11,FALSE)="x","x",IF(VLOOKUP($E75,'Country Indicator Data'!$B$4:$N$300,11,FALSE)&gt;U$3,0,IF(VLOOKUP($E75,'Country Indicator Data'!$B$4:$N$300,11,FALSE)&lt;U$4,10,(U$3-VLOOKUP($E75,'Country Indicator Data'!$B$4:$N$300,11,FALSE))/(U$3-U$4)*10)))))</f>
        <v>4</v>
      </c>
      <c r="V75" s="224">
        <f>IF(LEN(E75)&gt;3,((IF(VLOOKUP($C75,'Regional Crises'!$B$1:$R$66,16,FALSE)="x","x",IF(VLOOKUP($C75,'Regional Crises'!$B$1:$R$66,16,FALSE)&gt;V$3,0,IF(VLOOKUP($C75,'Regional Crises'!$B$1:$R$66,16,FALSE)&lt;V$4,10,(V$3-VLOOKUP($C75,'Regional Crises'!$B$1:$R$66,16,FALSE))/(V$3-V$4)*10))))),(IF(VLOOKUP($E75,'Country Indicator Data'!$B$4:$N$300,12,FALSE)="x","x",IF(VLOOKUP($E75,'Country Indicator Data'!$B$4:$N$300,12,FALSE)&gt;V$3,0,IF(VLOOKUP($E75,'Country Indicator Data'!$B$4:$N$300,12,FALSE)&lt;V$4,10,(V$3-VLOOKUP($E75,'Country Indicator Data'!$B$4:$N$300,12,FALSE))/(V$3-V$4)*10)))))</f>
        <v>2.7</v>
      </c>
      <c r="W75" s="224">
        <f t="shared" si="31"/>
        <v>4.1110716500000004</v>
      </c>
      <c r="X75" s="224">
        <f t="shared" si="32"/>
        <v>4.4536568108024692</v>
      </c>
      <c r="Y75" s="150">
        <f>IF('Core Indicators'!FC72="x","x",IF('Core Indicators'!FC72&gt;=5,10,IF('Core Indicators'!FC72&gt;=4,8,IF('Core Indicators'!FC72&gt;=3,6,IF('Core Indicators'!FC72&gt;=2,4,IF('Core Indicators'!FC72&gt;=1,2,0))))))</f>
        <v>6</v>
      </c>
      <c r="Z75" s="224">
        <f t="shared" si="33"/>
        <v>6</v>
      </c>
      <c r="AA75" s="150">
        <f>'Crisis Indicator Data'!Y72</f>
        <v>0</v>
      </c>
      <c r="AB75" s="150">
        <f>'Crisis Indicator Data'!Z72</f>
        <v>0</v>
      </c>
      <c r="AC75" s="150">
        <f>'Crisis Indicator Data'!AA72</f>
        <v>0</v>
      </c>
      <c r="AD75" s="150">
        <f>'Crisis Indicator Data'!AB72</f>
        <v>0</v>
      </c>
      <c r="AE75" s="150">
        <f t="shared" si="34"/>
        <v>0</v>
      </c>
      <c r="AF75" s="150">
        <f>'Crisis Indicator Data'!AC72</f>
        <v>0</v>
      </c>
      <c r="AG75" s="150">
        <f>'Crisis Indicator Data'!AD72</f>
        <v>0</v>
      </c>
      <c r="AH75" s="150">
        <f t="shared" si="35"/>
        <v>0</v>
      </c>
      <c r="AI75" s="150">
        <f>'Crisis Indicator Data'!AE72</f>
        <v>0</v>
      </c>
      <c r="AJ75" s="150">
        <f>'Crisis Indicator Data'!AF72</f>
        <v>0</v>
      </c>
      <c r="AK75" s="150">
        <f>'Crisis Indicator Data'!AG72</f>
        <v>3</v>
      </c>
      <c r="AL75" s="150">
        <f t="shared" si="36"/>
        <v>6</v>
      </c>
      <c r="AM75" s="224">
        <f t="shared" si="37"/>
        <v>2</v>
      </c>
      <c r="AN75" s="224">
        <f t="shared" si="38"/>
        <v>4</v>
      </c>
    </row>
    <row r="76" spans="1:40" ht="13.5" customHeight="1">
      <c r="A76" s="144" t="str">
        <f>'Crisis Indicator Data'!A73</f>
        <v>Complex crisis in Niger</v>
      </c>
      <c r="B76" s="145" t="str">
        <f>'Crisis Indicator Data'!B73</f>
        <v>Conflict/ Violence,Drought/drier conditions,Floods</v>
      </c>
      <c r="C76" s="145" t="str">
        <f>'Crisis Indicator Data'!C73</f>
        <v>NER006</v>
      </c>
      <c r="D76" s="145" t="str">
        <f>'Crisis Indicator Data'!D73</f>
        <v>Niger</v>
      </c>
      <c r="E76" s="146" t="str">
        <f>'Crisis Indicator Data'!E73</f>
        <v>NER</v>
      </c>
      <c r="F76" s="224">
        <f>IF(LEN(E76)&gt;3,(IF(VLOOKUP($C76,'Regional Crises'!$B$1:$R$66,7,FALSE)="x","x",IF(VLOOKUP($C76,'Regional Crises'!$B$1:$R$66,7,FALSE)&gt;$F$3,10,IF(VLOOKUP($C76,'Regional Crises'!$B$1:$R$66,7,FALSE)&lt;F$4,0,($F$3-VLOOKUP($C76,'Regional Crises'!$B$1:$R$66,7,FALSE))/($F$3-$F$4)*10)))),IF(VLOOKUP($E76,'Country Indicator Data'!$B$4:$N$300,3,FALSE)="x","x",IF(VLOOKUP($E76,'Country Indicator Data'!$B$4:$N$300,3,FALSE)&gt;$F$3,10,IF(VLOOKUP($E76,'Country Indicator Data'!$B$4:$N$300,3,FALSE)&lt;$F$4,0,($F$3-VLOOKUP($E76,'Country Indicator Data'!$B$4:$N$300,3,FALSE))/($F$3-$F$4)*10))))</f>
        <v>2.892210955555556</v>
      </c>
      <c r="G76" s="224">
        <f>IF(LEN(E76)&gt;3,(IF(VLOOKUP($C76,'Regional Crises'!$B$1:$R$66,9,FALSE)="x","x",IF(VLOOKUP($C76,'Regional Crises'!$B$1:$R$66,9,FALSE)&gt;G$3,10,IF(VLOOKUP($C76,'Regional Crises'!$B$1:$R$66,9,FALSE)&lt;G$4,0,(G$3-VLOOKUP($C76,'Regional Crises'!$B$1:$R$66,9,FALSE))/(G$3-G$4)*10)))),IF(VLOOKUP($E76,'Country Indicator Data'!$B$4:$N$300,5,FALSE)="x","x",IF(VLOOKUP($E76,'Country Indicator Data'!$B$4:$N$300,5,FALSE)&gt;G$3,10,IF(VLOOKUP($E76,'Country Indicator Data'!$B$4:$N$300,5,FALSE)&lt;G$4,0,(G$3-VLOOKUP($E76,'Country Indicator Data'!$B$4:$N$300,5,FALSE))/(G$3-G$4)*10))))</f>
        <v>7.2200000000000006</v>
      </c>
      <c r="H76" s="224">
        <f t="shared" si="26"/>
        <v>5.0561054777777787</v>
      </c>
      <c r="I76" s="224">
        <f>IF(LEN(E76)&gt;3,(IF(VLOOKUP($C76,'Regional Crises'!$B$1:$R$66,6,FALSE)="x","x",IF(VLOOKUP($C76,'Regional Crises'!$B$1:$R$66,6,FALSE)&gt;I$3,10,IF(VLOOKUP($C76,'Regional Crises'!$B$1:$R$66,6,FALSE)&lt;I$4,0,10-(I$3-VLOOKUP($C76,'Regional Crises'!$B$1:$R$66,6,FALSE))/(I$3-I$4)*10)))),IF(VLOOKUP($E76,'Country Indicator Data'!$B$4:$N$300,2,FALSE)="x","x",IF(VLOOKUP($E76,'Country Indicator Data'!$B$4:$N$300,2,FALSE)&gt;I$3,10,IF(VLOOKUP($E76,'Country Indicator Data'!$B$4:$N$300,2,FALSE)&lt;I$4,0,10-(I$3-VLOOKUP($E76,'Country Indicator Data'!$B$4:$N$300,2,FALSE))/(I$3-I$4)*10))))</f>
        <v>6.2954999799999998</v>
      </c>
      <c r="J76" s="224">
        <f>IF(LEN(E76)&gt;3,(IF(VLOOKUP($C76,'Regional Crises'!$B$1:$R$66,8,FALSE)="x","x",IF(VLOOKUP($C76,'Regional Crises'!$B$1:$R$66,8,FALSE)&gt;J$3,10,IF(VLOOKUP($C76,'Regional Crises'!$B$1:$R$66,8,FALSE)&lt;J$4,0,10-(J$3-VLOOKUP($C76,'Regional Crises'!$B$1:$R$66,8,FALSE))/(J$3-J$4)*10)))),IF(VLOOKUP($E76,'Country Indicator Data'!$B$4:$N$300,4,FALSE)="x","x",IF(VLOOKUP($E76,'Country Indicator Data'!$B$4:$N$300,4,FALSE)&gt;J$3,10,IF(VLOOKUP($E76,'Country Indicator Data'!$B$4:$N$300,4,FALSE)&lt;J$4,0,10-(J$3-VLOOKUP($E76,'Country Indicator Data'!$B$4:$N$300,4,FALSE))/(J$3-J$4)*10))))</f>
        <v>8.3333333333332149E-2</v>
      </c>
      <c r="K76" s="224">
        <f t="shared" si="27"/>
        <v>3.189416656666666</v>
      </c>
      <c r="L76" s="224">
        <f>IF(LEN(E76)&gt;3,(IF(VLOOKUP($C76,'Regional Crises'!$B$1:$R$66,10,FALSE)="x","x",IF(VLOOKUP($C76,'Regional Crises'!$B$1:$R$66,10,FALSE)&gt;L$3,10,IF(VLOOKUP($C76,'Regional Crises'!$B$1:$R$66,10,FALSE)&lt;L$4,0,10-(L$3-VLOOKUP($C76,'Regional Crises'!$B$1:$R$66,10,FALSE))/(L$3-L$4)*10)))),IF(VLOOKUP($E76,'Country Indicator Data'!$B$4:$N$300,6,FALSE)="x","x",IF(VLOOKUP($E76,'Country Indicator Data'!$B$4:$N$300,6,FALSE)&gt;L$3,10,IF(VLOOKUP($E76,'Country Indicator Data'!$B$4:$N$300,6,FALSE)&lt;L$4,0,10-(L$3-VLOOKUP($E76,'Country Indicator Data'!$B$4:$N$300,6,FALSE))/(L$3-L$4)*10))))</f>
        <v>7.879999999999999</v>
      </c>
      <c r="M76" s="224">
        <f>IF(LEN(E76)&gt;3,(IF(VLOOKUP($C76,'Regional Crises'!$B$1:$R$66,11,FALSE)="x","x",IF(VLOOKUP($C76,'Regional Crises'!$B$1:$R$66,11,FALSE)&gt;M$3,10,IF(VLOOKUP($C76,'Regional Crises'!$B$1:$R$66,11,FALSE)&lt;M$4,0,10-(M$3-VLOOKUP($C76,'Regional Crises'!$B$1:$R$66,11,FALSE))/(M$3-M$4)*10)))),IF(VLOOKUP($E76,'Country Indicator Data'!$B$4:$N$300,7,FALSE)="x","x",IF(VLOOKUP($E76,'Country Indicator Data'!$B$4:$N$300,7,FALSE)&gt;M$3,10,IF(VLOOKUP($E76,'Country Indicator Data'!$B$4:$N$300,7,FALSE)&lt;M$4,0,10-(M$3-VLOOKUP($E76,'Country Indicator Data'!$B$4:$N$300,7,FALSE))/(M$3-M$4)*10))))</f>
        <v>1.9749999999999996</v>
      </c>
      <c r="N76" s="224">
        <f t="shared" si="28"/>
        <v>4.9274999999999993</v>
      </c>
      <c r="O76" s="224">
        <f t="shared" si="29"/>
        <v>4.3910073781481485</v>
      </c>
      <c r="P76" s="224">
        <f>IF(LEN(E76)&gt;3,(IF(VLOOKUP($C76,'Regional Crises'!$B$1:$R$69,12,FALSE)="x","x",IF(VLOOKUP($C76,'Regional Crises'!$B$1:$R$69,12,FALSE)&gt;P$3,10,IF(VLOOKUP($C76,'Regional Crises'!$B$1:$R$69,12,FALSE)&lt;P$4,0,(P$3-VLOOKUP($C76,'Regional Crises'!$B$1:$R$69,12,FALSE))/(P$3-P$4)*10)))),IF(VLOOKUP($E76,'Country Indicator Data'!$B$4:$I$300,8,FALSE)="x","x",IF(VLOOKUP($E76,'Country Indicator Data'!$B$4:$I$300,8,FALSE)&gt;P$3,10,IF(VLOOKUP($E76,'Country Indicator Data'!$B$4:$I$300,8,FALSE)&lt;P$4,0,10-(P$3-VLOOKUP($E76,'Country Indicator Data'!$B$4:$I$300,8,FALSE))/(P$3-P$4)*10))))</f>
        <v>7.08</v>
      </c>
      <c r="Q76" s="224">
        <f>IF(LEN(E76)&gt;3,((IF(VLOOKUP($C76,'Regional Crises'!$B$1:$R$66,13,FALSE)="x","x",IF(VLOOKUP($C76,'Regional Crises'!$B$1:$R$66,13,FALSE)&gt;Q$3,10,IF(VLOOKUP($C76,'Regional Crises'!$B$1:$R$66,13,FALSE)&lt;Q$4,0,10-(LOG(Q$3)-LOG(VLOOKUP($C76,'Regional Crises'!$B$1:$R$66,13,FALSE)))/(LOG(Q$3)-LOG(Q$4))*10))))),(IF(VLOOKUP($E76,'Country Indicator Data'!$B$4:$N$300,9,FALSE)="x","x",IF(VLOOKUP($E76,'Country Indicator Data'!$B$4:$N$300,9,FALSE)&gt;Q$3,10,IF(VLOOKUP($E76,'Country Indicator Data'!$B$4:$N$300,9,FALSE)&lt;Q$4,0,10-(LOG(Q$3)-LOG(VLOOKUP($E76,'Country Indicator Data'!$B$4:$N$300,9,FALSE)))/(LOG(Q$3)-LOG(Q$4))*10)))))</f>
        <v>8.7592978093783032</v>
      </c>
      <c r="R76" s="224">
        <f t="shared" si="30"/>
        <v>7.9196489046891516</v>
      </c>
      <c r="S76" s="224">
        <f>IF(LEN(E76)&gt;3,((IF(VLOOKUP($C76,'Regional Crises'!$B$1:$R$66,17,FALSE)="x","x",IF(VLOOKUP($C76,'Regional Crises'!$B$1:$R$66,17,FALSE)&gt;S$3,0,IF(VLOOKUP($C76,'Regional Crises'!$B$1:$R$66,17,FALSE)&lt;S$4,10,(S$3-VLOOKUP($C76,'Regional Crises'!$B$1:$R$66,17,FALSE))/(S$3-S$4)*10))))),(IF(VLOOKUP($E76,'Country Indicator Data'!$B$4:$N$300,13,FALSE)="x","x",IF(VLOOKUP($E76,'Country Indicator Data'!$B$4:$N$300,13,FALSE)&gt;S$3,0,IF(VLOOKUP($E76,'Country Indicator Data'!$B$4:$N$300,13,FALSE)&lt;S$4,10,(S$3-VLOOKUP($E76,'Country Indicator Data'!$B$4:$N$300,13,FALSE))/(S$3-S$4)*10)))))</f>
        <v>6.8999999999999995</v>
      </c>
      <c r="T76" s="224">
        <f>IF(LEN(E76)&gt;3,((IF(VLOOKUP($C76,'Regional Crises'!$B$1:$R$66,14,FALSE)="x","x",IF(VLOOKUP($C76,'Regional Crises'!$B$1:$R$66,14,FALSE)&gt;T$3,0,IF(VLOOKUP($C76,'Regional Crises'!$B$1:$R$66,14,FALSE)&lt;T$4,10,(T$3-VLOOKUP($C76,'Regional Crises'!$B$1:$R$66,14,FALSE))/(T$3-T$4)*10))))),(IF(VLOOKUP($E76,'Country Indicator Data'!$B$4:$N$300,10,FALSE)="x","x",IF(VLOOKUP($E76,'Country Indicator Data'!$B$4:$N$300,10,FALSE)&gt;T$3,0,IF(VLOOKUP($E76,'Country Indicator Data'!$B$4:$N$300,10,FALSE)&lt;T$4,10,(T$3-VLOOKUP($E76,'Country Indicator Data'!$B$4:$N$300,10,FALSE))/(T$3-T$4)*10)))))</f>
        <v>6.8914482000000001</v>
      </c>
      <c r="U76" s="224">
        <f>IF(LEN(E76)&gt;3,((IF(VLOOKUP($C76,'Regional Crises'!$B$1:$R$66,15,FALSE)="x","x",IF(VLOOKUP($C76,'Regional Crises'!$B$1:$R$66,15,FALSE)&gt;U$3,0,IF(VLOOKUP($C76,'Regional Crises'!$B$1:$R$66,15,FALSE)&lt;U$4,10,(U$3-VLOOKUP($C76,'Regional Crises'!$B$1:$R$66,15,FALSE))/(U$3-U$4)*10))))),(IF(VLOOKUP($E76,'Country Indicator Data'!$B$4:$N$300,11,FALSE)="x","x",IF(VLOOKUP($E76,'Country Indicator Data'!$B$4:$N$300,11,FALSE)&gt;U$3,0,IF(VLOOKUP($E76,'Country Indicator Data'!$B$4:$N$300,11,FALSE)&lt;U$4,10,(U$3-VLOOKUP($E76,'Country Indicator Data'!$B$4:$N$300,11,FALSE))/(U$3-U$4)*10)))))</f>
        <v>8</v>
      </c>
      <c r="V76" s="224">
        <f>IF(LEN(E76)&gt;3,((IF(VLOOKUP($C76,'Regional Crises'!$B$1:$R$66,16,FALSE)="x","x",IF(VLOOKUP($C76,'Regional Crises'!$B$1:$R$66,16,FALSE)&gt;V$3,0,IF(VLOOKUP($C76,'Regional Crises'!$B$1:$R$66,16,FALSE)&lt;V$4,10,(V$3-VLOOKUP($C76,'Regional Crises'!$B$1:$R$66,16,FALSE))/(V$3-V$4)*10))))),(IF(VLOOKUP($E76,'Country Indicator Data'!$B$4:$N$300,12,FALSE)="x","x",IF(VLOOKUP($E76,'Country Indicator Data'!$B$4:$N$300,12,FALSE)&gt;V$3,0,IF(VLOOKUP($E76,'Country Indicator Data'!$B$4:$N$300,12,FALSE)&lt;V$4,10,(V$3-VLOOKUP($E76,'Country Indicator Data'!$B$4:$N$300,12,FALSE))/(V$3-V$4)*10)))))</f>
        <v>7.3</v>
      </c>
      <c r="W76" s="224">
        <f t="shared" si="31"/>
        <v>7.2728620499999996</v>
      </c>
      <c r="X76" s="224">
        <f t="shared" si="32"/>
        <v>6.5278394442790999</v>
      </c>
      <c r="Y76" s="150">
        <f>IF('Core Indicators'!FC73="x","x",IF('Core Indicators'!FC73&gt;=5,10,IF('Core Indicators'!FC73&gt;=4,8,IF('Core Indicators'!FC73&gt;=3,6,IF('Core Indicators'!FC73&gt;=2,4,IF('Core Indicators'!FC73&gt;=1,2,0))))))</f>
        <v>10</v>
      </c>
      <c r="Z76" s="224">
        <f t="shared" si="33"/>
        <v>10</v>
      </c>
      <c r="AA76" s="150">
        <f>'Crisis Indicator Data'!Y73</f>
        <v>2</v>
      </c>
      <c r="AB76" s="150">
        <f>'Crisis Indicator Data'!Z73</f>
        <v>3</v>
      </c>
      <c r="AC76" s="150">
        <f>'Crisis Indicator Data'!AA73</f>
        <v>2</v>
      </c>
      <c r="AD76" s="150">
        <f>'Crisis Indicator Data'!AB73</f>
        <v>0</v>
      </c>
      <c r="AE76" s="150">
        <f t="shared" si="34"/>
        <v>6</v>
      </c>
      <c r="AF76" s="150">
        <f>'Crisis Indicator Data'!AC73</f>
        <v>2</v>
      </c>
      <c r="AG76" s="150">
        <f>'Crisis Indicator Data'!AD73</f>
        <v>3</v>
      </c>
      <c r="AH76" s="150">
        <f t="shared" si="35"/>
        <v>10</v>
      </c>
      <c r="AI76" s="150">
        <f>'Crisis Indicator Data'!AE73</f>
        <v>3</v>
      </c>
      <c r="AJ76" s="150">
        <f>'Crisis Indicator Data'!AF73</f>
        <v>1</v>
      </c>
      <c r="AK76" s="150">
        <f>'Crisis Indicator Data'!AG73</f>
        <v>3</v>
      </c>
      <c r="AL76" s="150">
        <f t="shared" si="36"/>
        <v>10</v>
      </c>
      <c r="AM76" s="224">
        <f t="shared" si="37"/>
        <v>9</v>
      </c>
      <c r="AN76" s="224">
        <f t="shared" si="38"/>
        <v>9.5</v>
      </c>
    </row>
    <row r="77" spans="1:40" ht="13.5" customHeight="1">
      <c r="A77" s="144" t="str">
        <f>'Crisis Indicator Data'!A74</f>
        <v>Conflict in the BAY states</v>
      </c>
      <c r="B77" s="145" t="str">
        <f>'Crisis Indicator Data'!B74</f>
        <v>Conflict/ Violence</v>
      </c>
      <c r="C77" s="145" t="str">
        <f>'Crisis Indicator Data'!C74</f>
        <v>NGA004</v>
      </c>
      <c r="D77" s="145" t="str">
        <f>'Crisis Indicator Data'!D74</f>
        <v>Nigeria</v>
      </c>
      <c r="E77" s="146" t="str">
        <f>'Crisis Indicator Data'!E74</f>
        <v>NGA</v>
      </c>
      <c r="F77" s="224">
        <f>IF(LEN(E77)&gt;3,(IF(VLOOKUP($C77,'Regional Crises'!$B$1:$R$66,7,FALSE)="x","x",IF(VLOOKUP($C77,'Regional Crises'!$B$1:$R$66,7,FALSE)&gt;$F$3,10,IF(VLOOKUP($C77,'Regional Crises'!$B$1:$R$66,7,FALSE)&lt;F$4,0,($F$3-VLOOKUP($C77,'Regional Crises'!$B$1:$R$66,7,FALSE))/($F$3-$F$4)*10)))),IF(VLOOKUP($E77,'Country Indicator Data'!$B$4:$N$300,3,FALSE)="x","x",IF(VLOOKUP($E77,'Country Indicator Data'!$B$4:$N$300,3,FALSE)&gt;$F$3,10,IF(VLOOKUP($E77,'Country Indicator Data'!$B$4:$N$300,3,FALSE)&lt;$F$4,0,($F$3-VLOOKUP($E77,'Country Indicator Data'!$B$4:$N$300,3,FALSE))/($F$3-$F$4)*10))))</f>
        <v>1.4262747555555553</v>
      </c>
      <c r="G77" s="224">
        <f>IF(LEN(E77)&gt;3,(IF(VLOOKUP($C77,'Regional Crises'!$B$1:$R$66,9,FALSE)="x","x",IF(VLOOKUP($C77,'Regional Crises'!$B$1:$R$66,9,FALSE)&gt;G$3,10,IF(VLOOKUP($C77,'Regional Crises'!$B$1:$R$66,9,FALSE)&lt;G$4,0,(G$3-VLOOKUP($C77,'Regional Crises'!$B$1:$R$66,9,FALSE))/(G$3-G$4)*10)))),IF(VLOOKUP($E77,'Country Indicator Data'!$B$4:$N$300,5,FALSE)="x","x",IF(VLOOKUP($E77,'Country Indicator Data'!$B$4:$N$300,5,FALSE)&gt;G$3,10,IF(VLOOKUP($E77,'Country Indicator Data'!$B$4:$N$300,5,FALSE)&lt;G$4,0,(G$3-VLOOKUP($E77,'Country Indicator Data'!$B$4:$N$300,5,FALSE))/(G$3-G$4)*10))))</f>
        <v>5.85</v>
      </c>
      <c r="H77" s="224">
        <f t="shared" si="26"/>
        <v>3.6381373777777775</v>
      </c>
      <c r="I77" s="224">
        <f>IF(LEN(E77)&gt;3,(IF(VLOOKUP($C77,'Regional Crises'!$B$1:$R$66,6,FALSE)="x","x",IF(VLOOKUP($C77,'Regional Crises'!$B$1:$R$66,6,FALSE)&gt;I$3,10,IF(VLOOKUP($C77,'Regional Crises'!$B$1:$R$66,6,FALSE)&lt;I$4,0,10-(I$3-VLOOKUP($C77,'Regional Crises'!$B$1:$R$66,6,FALSE))/(I$3-I$4)*10)))),IF(VLOOKUP($E77,'Country Indicator Data'!$B$4:$N$300,2,FALSE)="x","x",IF(VLOOKUP($E77,'Country Indicator Data'!$B$4:$N$300,2,FALSE)&gt;I$3,10,IF(VLOOKUP($E77,'Country Indicator Data'!$B$4:$N$300,2,FALSE)&lt;I$4,0,10-(I$3-VLOOKUP($E77,'Country Indicator Data'!$B$4:$N$300,2,FALSE))/(I$3-I$4)*10))))</f>
        <v>8.2875000500000002</v>
      </c>
      <c r="J77" s="224">
        <f>IF(LEN(E77)&gt;3,(IF(VLOOKUP($C77,'Regional Crises'!$B$1:$R$66,8,FALSE)="x","x",IF(VLOOKUP($C77,'Regional Crises'!$B$1:$R$66,8,FALSE)&gt;J$3,10,IF(VLOOKUP($C77,'Regional Crises'!$B$1:$R$66,8,FALSE)&lt;J$4,0,10-(J$3-VLOOKUP($C77,'Regional Crises'!$B$1:$R$66,8,FALSE))/(J$3-J$4)*10)))),IF(VLOOKUP($E77,'Country Indicator Data'!$B$4:$N$300,4,FALSE)="x","x",IF(VLOOKUP($E77,'Country Indicator Data'!$B$4:$N$300,4,FALSE)&gt;J$3,10,IF(VLOOKUP($E77,'Country Indicator Data'!$B$4:$N$300,4,FALSE)&lt;J$4,0,10-(J$3-VLOOKUP($E77,'Country Indicator Data'!$B$4:$N$300,4,FALSE))/(J$3-J$4)*10))))</f>
        <v>2.166666666666667</v>
      </c>
      <c r="K77" s="224">
        <f t="shared" si="27"/>
        <v>5.2270833583333332</v>
      </c>
      <c r="L77" s="224">
        <f>IF(LEN(E77)&gt;3,(IF(VLOOKUP($C77,'Regional Crises'!$B$1:$R$66,10,FALSE)="x","x",IF(VLOOKUP($C77,'Regional Crises'!$B$1:$R$66,10,FALSE)&gt;L$3,10,IF(VLOOKUP($C77,'Regional Crises'!$B$1:$R$66,10,FALSE)&lt;L$4,0,10-(L$3-VLOOKUP($C77,'Regional Crises'!$B$1:$R$66,10,FALSE))/(L$3-L$4)*10)))),IF(VLOOKUP($E77,'Country Indicator Data'!$B$4:$N$300,6,FALSE)="x","x",IF(VLOOKUP($E77,'Country Indicator Data'!$B$4:$N$300,6,FALSE)&gt;L$3,10,IF(VLOOKUP($E77,'Country Indicator Data'!$B$4:$N$300,6,FALSE)&lt;L$4,0,10-(L$3-VLOOKUP($E77,'Country Indicator Data'!$B$4:$N$300,6,FALSE))/(L$3-L$4)*10))))</f>
        <v>9.0266666666666673</v>
      </c>
      <c r="M77" s="224">
        <f>IF(LEN(E77)&gt;3,(IF(VLOOKUP($C77,'Regional Crises'!$B$1:$R$66,11,FALSE)="x","x",IF(VLOOKUP($C77,'Regional Crises'!$B$1:$R$66,11,FALSE)&gt;M$3,10,IF(VLOOKUP($C77,'Regional Crises'!$B$1:$R$66,11,FALSE)&lt;M$4,0,10-(M$3-VLOOKUP($C77,'Regional Crises'!$B$1:$R$66,11,FALSE))/(M$3-M$4)*10)))),IF(VLOOKUP($E77,'Country Indicator Data'!$B$4:$N$300,7,FALSE)="x","x",IF(VLOOKUP($E77,'Country Indicator Data'!$B$4:$N$300,7,FALSE)&gt;M$3,10,IF(VLOOKUP($E77,'Country Indicator Data'!$B$4:$N$300,7,FALSE)&lt;M$4,0,10-(M$3-VLOOKUP($E77,'Country Indicator Data'!$B$4:$N$300,7,FALSE))/(M$3-M$4)*10))))</f>
        <v>2.2249999999999996</v>
      </c>
      <c r="N77" s="224">
        <f t="shared" si="28"/>
        <v>5.6258333333333335</v>
      </c>
      <c r="O77" s="224">
        <f t="shared" si="29"/>
        <v>4.830351356481482</v>
      </c>
      <c r="P77" s="224">
        <f>IF(LEN(E77)&gt;3,(IF(VLOOKUP($C77,'Regional Crises'!$B$1:$R$69,12,FALSE)="x","x",IF(VLOOKUP($C77,'Regional Crises'!$B$1:$R$69,12,FALSE)&gt;P$3,10,IF(VLOOKUP($C77,'Regional Crises'!$B$1:$R$69,12,FALSE)&lt;P$4,0,(P$3-VLOOKUP($C77,'Regional Crises'!$B$1:$R$69,12,FALSE))/(P$3-P$4)*10)))),IF(VLOOKUP($E77,'Country Indicator Data'!$B$4:$I$300,8,FALSE)="x","x",IF(VLOOKUP($E77,'Country Indicator Data'!$B$4:$I$300,8,FALSE)&gt;P$3,10,IF(VLOOKUP($E77,'Country Indicator Data'!$B$4:$I$300,8,FALSE)&lt;P$4,0,10-(P$3-VLOOKUP($E77,'Country Indicator Data'!$B$4:$I$300,8,FALSE))/(P$3-P$4)*10))))</f>
        <v>6.8874999999999993</v>
      </c>
      <c r="Q77" s="224">
        <f>IF(LEN(E77)&gt;3,((IF(VLOOKUP($C77,'Regional Crises'!$B$1:$R$66,13,FALSE)="x","x",IF(VLOOKUP($C77,'Regional Crises'!$B$1:$R$66,13,FALSE)&gt;Q$3,10,IF(VLOOKUP($C77,'Regional Crises'!$B$1:$R$66,13,FALSE)&lt;Q$4,0,10-(LOG(Q$3)-LOG(VLOOKUP($C77,'Regional Crises'!$B$1:$R$66,13,FALSE)))/(LOG(Q$3)-LOG(Q$4))*10))))),(IF(VLOOKUP($E77,'Country Indicator Data'!$B$4:$N$300,9,FALSE)="x","x",IF(VLOOKUP($E77,'Country Indicator Data'!$B$4:$N$300,9,FALSE)&gt;Q$3,10,IF(VLOOKUP($E77,'Country Indicator Data'!$B$4:$N$300,9,FALSE)&lt;Q$4,0,10-(LOG(Q$3)-LOG(VLOOKUP($E77,'Country Indicator Data'!$B$4:$N$300,9,FALSE)))/(LOG(Q$3)-LOG(Q$4))*10)))))</f>
        <v>10</v>
      </c>
      <c r="R77" s="224">
        <f t="shared" si="30"/>
        <v>8.4437499999999996</v>
      </c>
      <c r="S77" s="224">
        <f>IF(LEN(E77)&gt;3,((IF(VLOOKUP($C77,'Regional Crises'!$B$1:$R$66,17,FALSE)="x","x",IF(VLOOKUP($C77,'Regional Crises'!$B$1:$R$66,17,FALSE)&gt;S$3,0,IF(VLOOKUP($C77,'Regional Crises'!$B$1:$R$66,17,FALSE)&lt;S$4,10,(S$3-VLOOKUP($C77,'Regional Crises'!$B$1:$R$66,17,FALSE))/(S$3-S$4)*10))))),(IF(VLOOKUP($E77,'Country Indicator Data'!$B$4:$N$300,13,FALSE)="x","x",IF(VLOOKUP($E77,'Country Indicator Data'!$B$4:$N$300,13,FALSE)&gt;S$3,0,IF(VLOOKUP($E77,'Country Indicator Data'!$B$4:$N$300,13,FALSE)&lt;S$4,10,(S$3-VLOOKUP($E77,'Country Indicator Data'!$B$4:$N$300,13,FALSE))/(S$3-S$4)*10)))))</f>
        <v>7.4</v>
      </c>
      <c r="T77" s="224">
        <f>IF(LEN(E77)&gt;3,((IF(VLOOKUP($C77,'Regional Crises'!$B$1:$R$66,14,FALSE)="x","x",IF(VLOOKUP($C77,'Regional Crises'!$B$1:$R$66,14,FALSE)&gt;T$3,0,IF(VLOOKUP($C77,'Regional Crises'!$B$1:$R$66,14,FALSE)&lt;T$4,10,(T$3-VLOOKUP($C77,'Regional Crises'!$B$1:$R$66,14,FALSE))/(T$3-T$4)*10))))),(IF(VLOOKUP($E77,'Country Indicator Data'!$B$4:$N$300,10,FALSE)="x","x",IF(VLOOKUP($E77,'Country Indicator Data'!$B$4:$N$300,10,FALSE)&gt;T$3,0,IF(VLOOKUP($E77,'Country Indicator Data'!$B$4:$N$300,10,FALSE)&lt;T$4,10,(T$3-VLOOKUP($E77,'Country Indicator Data'!$B$4:$N$300,10,FALSE))/(T$3-T$4)*10)))))</f>
        <v>7.0138905999999999</v>
      </c>
      <c r="U77" s="224">
        <f>IF(LEN(E77)&gt;3,((IF(VLOOKUP($C77,'Regional Crises'!$B$1:$R$66,15,FALSE)="x","x",IF(VLOOKUP($C77,'Regional Crises'!$B$1:$R$66,15,FALSE)&gt;U$3,0,IF(VLOOKUP($C77,'Regional Crises'!$B$1:$R$66,15,FALSE)&lt;U$4,10,(U$3-VLOOKUP($C77,'Regional Crises'!$B$1:$R$66,15,FALSE))/(U$3-U$4)*10))))),(IF(VLOOKUP($E77,'Country Indicator Data'!$B$4:$N$300,11,FALSE)="x","x",IF(VLOOKUP($E77,'Country Indicator Data'!$B$4:$N$300,11,FALSE)&gt;U$3,0,IF(VLOOKUP($E77,'Country Indicator Data'!$B$4:$N$300,11,FALSE)&lt;U$4,10,(U$3-VLOOKUP($E77,'Country Indicator Data'!$B$4:$N$300,11,FALSE))/(U$3-U$4)*10)))))</f>
        <v>5.5</v>
      </c>
      <c r="V77" s="224">
        <f>IF(LEN(E77)&gt;3,((IF(VLOOKUP($C77,'Regional Crises'!$B$1:$R$66,16,FALSE)="x","x",IF(VLOOKUP($C77,'Regional Crises'!$B$1:$R$66,16,FALSE)&gt;V$3,0,IF(VLOOKUP($C77,'Regional Crises'!$B$1:$R$66,16,FALSE)&lt;V$4,10,(V$3-VLOOKUP($C77,'Regional Crises'!$B$1:$R$66,16,FALSE))/(V$3-V$4)*10))))),(IF(VLOOKUP($E77,'Country Indicator Data'!$B$4:$N$300,12,FALSE)="x","x",IF(VLOOKUP($E77,'Country Indicator Data'!$B$4:$N$300,12,FALSE)&gt;V$3,0,IF(VLOOKUP($E77,'Country Indicator Data'!$B$4:$N$300,12,FALSE)&lt;V$4,10,(V$3-VLOOKUP($E77,'Country Indicator Data'!$B$4:$N$300,12,FALSE))/(V$3-V$4)*10)))))</f>
        <v>5.6000000000000005</v>
      </c>
      <c r="W77" s="224">
        <f t="shared" si="31"/>
        <v>6.37847265</v>
      </c>
      <c r="X77" s="224">
        <f t="shared" si="32"/>
        <v>6.550858002160493</v>
      </c>
      <c r="Y77" s="150">
        <f>IF('Core Indicators'!FC74="x","x",IF('Core Indicators'!FC74&gt;=5,10,IF('Core Indicators'!FC74&gt;=4,8,IF('Core Indicators'!FC74&gt;=3,6,IF('Core Indicators'!FC74&gt;=2,4,IF('Core Indicators'!FC74&gt;=1,2,0))))))</f>
        <v>10</v>
      </c>
      <c r="Z77" s="224">
        <f t="shared" si="33"/>
        <v>10</v>
      </c>
      <c r="AA77" s="150">
        <f>'Crisis Indicator Data'!Y74</f>
        <v>2</v>
      </c>
      <c r="AB77" s="150">
        <f>'Crisis Indicator Data'!Z74</f>
        <v>3</v>
      </c>
      <c r="AC77" s="150">
        <f>'Crisis Indicator Data'!AA74</f>
        <v>2</v>
      </c>
      <c r="AD77" s="150">
        <f>'Crisis Indicator Data'!AB74</f>
        <v>0</v>
      </c>
      <c r="AE77" s="150">
        <f t="shared" si="34"/>
        <v>6</v>
      </c>
      <c r="AF77" s="150">
        <f>'Crisis Indicator Data'!AC74</f>
        <v>2</v>
      </c>
      <c r="AG77" s="150">
        <f>'Crisis Indicator Data'!AD74</f>
        <v>3</v>
      </c>
      <c r="AH77" s="150">
        <f t="shared" si="35"/>
        <v>10</v>
      </c>
      <c r="AI77" s="150">
        <f>'Crisis Indicator Data'!AE74</f>
        <v>3</v>
      </c>
      <c r="AJ77" s="150">
        <f>'Crisis Indicator Data'!AF74</f>
        <v>1</v>
      </c>
      <c r="AK77" s="150">
        <f>'Crisis Indicator Data'!AG74</f>
        <v>3</v>
      </c>
      <c r="AL77" s="150">
        <f t="shared" si="36"/>
        <v>10</v>
      </c>
      <c r="AM77" s="224">
        <f t="shared" si="37"/>
        <v>9</v>
      </c>
      <c r="AN77" s="224">
        <f t="shared" si="38"/>
        <v>9.5</v>
      </c>
    </row>
    <row r="78" spans="1:40" ht="13.5" customHeight="1">
      <c r="A78" s="144" t="str">
        <f>'Crisis Indicator Data'!A75</f>
        <v>Conflict in North West Nigeria</v>
      </c>
      <c r="B78" s="145" t="str">
        <f>'Crisis Indicator Data'!B75</f>
        <v>Conflict/ Violence</v>
      </c>
      <c r="C78" s="145" t="str">
        <f>'Crisis Indicator Data'!C75</f>
        <v>NGA007</v>
      </c>
      <c r="D78" s="145" t="str">
        <f>'Crisis Indicator Data'!D75</f>
        <v>Nigeria</v>
      </c>
      <c r="E78" s="146" t="str">
        <f>'Crisis Indicator Data'!E75</f>
        <v>NGA</v>
      </c>
      <c r="F78" s="224">
        <f>IF(LEN(E78)&gt;3,(IF(VLOOKUP($C78,'Regional Crises'!$B$1:$R$66,7,FALSE)="x","x",IF(VLOOKUP($C78,'Regional Crises'!$B$1:$R$66,7,FALSE)&gt;$F$3,10,IF(VLOOKUP($C78,'Regional Crises'!$B$1:$R$66,7,FALSE)&lt;F$4,0,($F$3-VLOOKUP($C78,'Regional Crises'!$B$1:$R$66,7,FALSE))/($F$3-$F$4)*10)))),IF(VLOOKUP($E78,'Country Indicator Data'!$B$4:$N$300,3,FALSE)="x","x",IF(VLOOKUP($E78,'Country Indicator Data'!$B$4:$N$300,3,FALSE)&gt;$F$3,10,IF(VLOOKUP($E78,'Country Indicator Data'!$B$4:$N$300,3,FALSE)&lt;$F$4,0,($F$3-VLOOKUP($E78,'Country Indicator Data'!$B$4:$N$300,3,FALSE))/($F$3-$F$4)*10))))</f>
        <v>1.4262747555555553</v>
      </c>
      <c r="G78" s="224">
        <f>IF(LEN(E78)&gt;3,(IF(VLOOKUP($C78,'Regional Crises'!$B$1:$R$66,9,FALSE)="x","x",IF(VLOOKUP($C78,'Regional Crises'!$B$1:$R$66,9,FALSE)&gt;G$3,10,IF(VLOOKUP($C78,'Regional Crises'!$B$1:$R$66,9,FALSE)&lt;G$4,0,(G$3-VLOOKUP($C78,'Regional Crises'!$B$1:$R$66,9,FALSE))/(G$3-G$4)*10)))),IF(VLOOKUP($E78,'Country Indicator Data'!$B$4:$N$300,5,FALSE)="x","x",IF(VLOOKUP($E78,'Country Indicator Data'!$B$4:$N$300,5,FALSE)&gt;G$3,10,IF(VLOOKUP($E78,'Country Indicator Data'!$B$4:$N$300,5,FALSE)&lt;G$4,0,(G$3-VLOOKUP($E78,'Country Indicator Data'!$B$4:$N$300,5,FALSE))/(G$3-G$4)*10))))</f>
        <v>5.85</v>
      </c>
      <c r="H78" s="224">
        <f t="shared" si="26"/>
        <v>3.6381373777777775</v>
      </c>
      <c r="I78" s="224">
        <f>IF(LEN(E78)&gt;3,(IF(VLOOKUP($C78,'Regional Crises'!$B$1:$R$66,6,FALSE)="x","x",IF(VLOOKUP($C78,'Regional Crises'!$B$1:$R$66,6,FALSE)&gt;I$3,10,IF(VLOOKUP($C78,'Regional Crises'!$B$1:$R$66,6,FALSE)&lt;I$4,0,10-(I$3-VLOOKUP($C78,'Regional Crises'!$B$1:$R$66,6,FALSE))/(I$3-I$4)*10)))),IF(VLOOKUP($E78,'Country Indicator Data'!$B$4:$N$300,2,FALSE)="x","x",IF(VLOOKUP($E78,'Country Indicator Data'!$B$4:$N$300,2,FALSE)&gt;I$3,10,IF(VLOOKUP($E78,'Country Indicator Data'!$B$4:$N$300,2,FALSE)&lt;I$4,0,10-(I$3-VLOOKUP($E78,'Country Indicator Data'!$B$4:$N$300,2,FALSE))/(I$3-I$4)*10))))</f>
        <v>8.2875000500000002</v>
      </c>
      <c r="J78" s="224">
        <f>IF(LEN(E78)&gt;3,(IF(VLOOKUP($C78,'Regional Crises'!$B$1:$R$66,8,FALSE)="x","x",IF(VLOOKUP($C78,'Regional Crises'!$B$1:$R$66,8,FALSE)&gt;J$3,10,IF(VLOOKUP($C78,'Regional Crises'!$B$1:$R$66,8,FALSE)&lt;J$4,0,10-(J$3-VLOOKUP($C78,'Regional Crises'!$B$1:$R$66,8,FALSE))/(J$3-J$4)*10)))),IF(VLOOKUP($E78,'Country Indicator Data'!$B$4:$N$300,4,FALSE)="x","x",IF(VLOOKUP($E78,'Country Indicator Data'!$B$4:$N$300,4,FALSE)&gt;J$3,10,IF(VLOOKUP($E78,'Country Indicator Data'!$B$4:$N$300,4,FALSE)&lt;J$4,0,10-(J$3-VLOOKUP($E78,'Country Indicator Data'!$B$4:$N$300,4,FALSE))/(J$3-J$4)*10))))</f>
        <v>2.166666666666667</v>
      </c>
      <c r="K78" s="224">
        <f t="shared" si="27"/>
        <v>5.2270833583333332</v>
      </c>
      <c r="L78" s="224">
        <f>IF(LEN(E78)&gt;3,(IF(VLOOKUP($C78,'Regional Crises'!$B$1:$R$66,10,FALSE)="x","x",IF(VLOOKUP($C78,'Regional Crises'!$B$1:$R$66,10,FALSE)&gt;L$3,10,IF(VLOOKUP($C78,'Regional Crises'!$B$1:$R$66,10,FALSE)&lt;L$4,0,10-(L$3-VLOOKUP($C78,'Regional Crises'!$B$1:$R$66,10,FALSE))/(L$3-L$4)*10)))),IF(VLOOKUP($E78,'Country Indicator Data'!$B$4:$N$300,6,FALSE)="x","x",IF(VLOOKUP($E78,'Country Indicator Data'!$B$4:$N$300,6,FALSE)&gt;L$3,10,IF(VLOOKUP($E78,'Country Indicator Data'!$B$4:$N$300,6,FALSE)&lt;L$4,0,10-(L$3-VLOOKUP($E78,'Country Indicator Data'!$B$4:$N$300,6,FALSE))/(L$3-L$4)*10))))</f>
        <v>9.0266666666666673</v>
      </c>
      <c r="M78" s="224">
        <f>IF(LEN(E78)&gt;3,(IF(VLOOKUP($C78,'Regional Crises'!$B$1:$R$66,11,FALSE)="x","x",IF(VLOOKUP($C78,'Regional Crises'!$B$1:$R$66,11,FALSE)&gt;M$3,10,IF(VLOOKUP($C78,'Regional Crises'!$B$1:$R$66,11,FALSE)&lt;M$4,0,10-(M$3-VLOOKUP($C78,'Regional Crises'!$B$1:$R$66,11,FALSE))/(M$3-M$4)*10)))),IF(VLOOKUP($E78,'Country Indicator Data'!$B$4:$N$300,7,FALSE)="x","x",IF(VLOOKUP($E78,'Country Indicator Data'!$B$4:$N$300,7,FALSE)&gt;M$3,10,IF(VLOOKUP($E78,'Country Indicator Data'!$B$4:$N$300,7,FALSE)&lt;M$4,0,10-(M$3-VLOOKUP($E78,'Country Indicator Data'!$B$4:$N$300,7,FALSE))/(M$3-M$4)*10))))</f>
        <v>2.2249999999999996</v>
      </c>
      <c r="N78" s="224">
        <f t="shared" si="28"/>
        <v>5.6258333333333335</v>
      </c>
      <c r="O78" s="224">
        <f t="shared" si="29"/>
        <v>4.830351356481482</v>
      </c>
      <c r="P78" s="224">
        <f>IF(LEN(E78)&gt;3,(IF(VLOOKUP($C78,'Regional Crises'!$B$1:$R$69,12,FALSE)="x","x",IF(VLOOKUP($C78,'Regional Crises'!$B$1:$R$69,12,FALSE)&gt;P$3,10,IF(VLOOKUP($C78,'Regional Crises'!$B$1:$R$69,12,FALSE)&lt;P$4,0,(P$3-VLOOKUP($C78,'Regional Crises'!$B$1:$R$69,12,FALSE))/(P$3-P$4)*10)))),IF(VLOOKUP($E78,'Country Indicator Data'!$B$4:$I$300,8,FALSE)="x","x",IF(VLOOKUP($E78,'Country Indicator Data'!$B$4:$I$300,8,FALSE)&gt;P$3,10,IF(VLOOKUP($E78,'Country Indicator Data'!$B$4:$I$300,8,FALSE)&lt;P$4,0,10-(P$3-VLOOKUP($E78,'Country Indicator Data'!$B$4:$I$300,8,FALSE))/(P$3-P$4)*10))))</f>
        <v>6.8874999999999993</v>
      </c>
      <c r="Q78" s="224">
        <f>IF(LEN(E78)&gt;3,((IF(VLOOKUP($C78,'Regional Crises'!$B$1:$R$66,13,FALSE)="x","x",IF(VLOOKUP($C78,'Regional Crises'!$B$1:$R$66,13,FALSE)&gt;Q$3,10,IF(VLOOKUP($C78,'Regional Crises'!$B$1:$R$66,13,FALSE)&lt;Q$4,0,10-(LOG(Q$3)-LOG(VLOOKUP($C78,'Regional Crises'!$B$1:$R$66,13,FALSE)))/(LOG(Q$3)-LOG(Q$4))*10))))),(IF(VLOOKUP($E78,'Country Indicator Data'!$B$4:$N$300,9,FALSE)="x","x",IF(VLOOKUP($E78,'Country Indicator Data'!$B$4:$N$300,9,FALSE)&gt;Q$3,10,IF(VLOOKUP($E78,'Country Indicator Data'!$B$4:$N$300,9,FALSE)&lt;Q$4,0,10-(LOG(Q$3)-LOG(VLOOKUP($E78,'Country Indicator Data'!$B$4:$N$300,9,FALSE)))/(LOG(Q$3)-LOG(Q$4))*10)))))</f>
        <v>10</v>
      </c>
      <c r="R78" s="224">
        <f t="shared" si="30"/>
        <v>8.4437499999999996</v>
      </c>
      <c r="S78" s="224">
        <f>IF(LEN(E78)&gt;3,((IF(VLOOKUP($C78,'Regional Crises'!$B$1:$R$66,17,FALSE)="x","x",IF(VLOOKUP($C78,'Regional Crises'!$B$1:$R$66,17,FALSE)&gt;S$3,0,IF(VLOOKUP($C78,'Regional Crises'!$B$1:$R$66,17,FALSE)&lt;S$4,10,(S$3-VLOOKUP($C78,'Regional Crises'!$B$1:$R$66,17,FALSE))/(S$3-S$4)*10))))),(IF(VLOOKUP($E78,'Country Indicator Data'!$B$4:$N$300,13,FALSE)="x","x",IF(VLOOKUP($E78,'Country Indicator Data'!$B$4:$N$300,13,FALSE)&gt;S$3,0,IF(VLOOKUP($E78,'Country Indicator Data'!$B$4:$N$300,13,FALSE)&lt;S$4,10,(S$3-VLOOKUP($E78,'Country Indicator Data'!$B$4:$N$300,13,FALSE))/(S$3-S$4)*10)))))</f>
        <v>7.4</v>
      </c>
      <c r="T78" s="224">
        <f>IF(LEN(E78)&gt;3,((IF(VLOOKUP($C78,'Regional Crises'!$B$1:$R$66,14,FALSE)="x","x",IF(VLOOKUP($C78,'Regional Crises'!$B$1:$R$66,14,FALSE)&gt;T$3,0,IF(VLOOKUP($C78,'Regional Crises'!$B$1:$R$66,14,FALSE)&lt;T$4,10,(T$3-VLOOKUP($C78,'Regional Crises'!$B$1:$R$66,14,FALSE))/(T$3-T$4)*10))))),(IF(VLOOKUP($E78,'Country Indicator Data'!$B$4:$N$300,10,FALSE)="x","x",IF(VLOOKUP($E78,'Country Indicator Data'!$B$4:$N$300,10,FALSE)&gt;T$3,0,IF(VLOOKUP($E78,'Country Indicator Data'!$B$4:$N$300,10,FALSE)&lt;T$4,10,(T$3-VLOOKUP($E78,'Country Indicator Data'!$B$4:$N$300,10,FALSE))/(T$3-T$4)*10)))))</f>
        <v>7.0138905999999999</v>
      </c>
      <c r="U78" s="224">
        <f>IF(LEN(E78)&gt;3,((IF(VLOOKUP($C78,'Regional Crises'!$B$1:$R$66,15,FALSE)="x","x",IF(VLOOKUP($C78,'Regional Crises'!$B$1:$R$66,15,FALSE)&gt;U$3,0,IF(VLOOKUP($C78,'Regional Crises'!$B$1:$R$66,15,FALSE)&lt;U$4,10,(U$3-VLOOKUP($C78,'Regional Crises'!$B$1:$R$66,15,FALSE))/(U$3-U$4)*10))))),(IF(VLOOKUP($E78,'Country Indicator Data'!$B$4:$N$300,11,FALSE)="x","x",IF(VLOOKUP($E78,'Country Indicator Data'!$B$4:$N$300,11,FALSE)&gt;U$3,0,IF(VLOOKUP($E78,'Country Indicator Data'!$B$4:$N$300,11,FALSE)&lt;U$4,10,(U$3-VLOOKUP($E78,'Country Indicator Data'!$B$4:$N$300,11,FALSE))/(U$3-U$4)*10)))))</f>
        <v>5.5</v>
      </c>
      <c r="V78" s="224">
        <f>IF(LEN(E78)&gt;3,((IF(VLOOKUP($C78,'Regional Crises'!$B$1:$R$66,16,FALSE)="x","x",IF(VLOOKUP($C78,'Regional Crises'!$B$1:$R$66,16,FALSE)&gt;V$3,0,IF(VLOOKUP($C78,'Regional Crises'!$B$1:$R$66,16,FALSE)&lt;V$4,10,(V$3-VLOOKUP($C78,'Regional Crises'!$B$1:$R$66,16,FALSE))/(V$3-V$4)*10))))),(IF(VLOOKUP($E78,'Country Indicator Data'!$B$4:$N$300,12,FALSE)="x","x",IF(VLOOKUP($E78,'Country Indicator Data'!$B$4:$N$300,12,FALSE)&gt;V$3,0,IF(VLOOKUP($E78,'Country Indicator Data'!$B$4:$N$300,12,FALSE)&lt;V$4,10,(V$3-VLOOKUP($E78,'Country Indicator Data'!$B$4:$N$300,12,FALSE))/(V$3-V$4)*10)))))</f>
        <v>5.6000000000000005</v>
      </c>
      <c r="W78" s="224">
        <f t="shared" si="31"/>
        <v>6.37847265</v>
      </c>
      <c r="X78" s="224">
        <f t="shared" si="32"/>
        <v>6.550858002160493</v>
      </c>
      <c r="Y78" s="150">
        <f>IF('Core Indicators'!FC75="x","x",IF('Core Indicators'!FC75&gt;=5,10,IF('Core Indicators'!FC75&gt;=4,8,IF('Core Indicators'!FC75&gt;=3,6,IF('Core Indicators'!FC75&gt;=2,4,IF('Core Indicators'!FC75&gt;=1,2,0))))))</f>
        <v>10</v>
      </c>
      <c r="Z78" s="224">
        <f t="shared" si="33"/>
        <v>10</v>
      </c>
      <c r="AA78" s="150">
        <f>'Crisis Indicator Data'!Y75</f>
        <v>2</v>
      </c>
      <c r="AB78" s="150">
        <f>'Crisis Indicator Data'!Z75</f>
        <v>2</v>
      </c>
      <c r="AC78" s="150">
        <f>'Crisis Indicator Data'!AA75</f>
        <v>1</v>
      </c>
      <c r="AD78" s="150">
        <f>'Crisis Indicator Data'!AB75</f>
        <v>0</v>
      </c>
      <c r="AE78" s="150">
        <f t="shared" si="34"/>
        <v>4</v>
      </c>
      <c r="AF78" s="150">
        <f>'Crisis Indicator Data'!AC75</f>
        <v>0</v>
      </c>
      <c r="AG78" s="150">
        <f>'Crisis Indicator Data'!AD75</f>
        <v>2</v>
      </c>
      <c r="AH78" s="150">
        <f t="shared" si="35"/>
        <v>4</v>
      </c>
      <c r="AI78" s="150">
        <f>'Crisis Indicator Data'!AE75</f>
        <v>2</v>
      </c>
      <c r="AJ78" s="150">
        <f>'Crisis Indicator Data'!AF75</f>
        <v>1</v>
      </c>
      <c r="AK78" s="150">
        <f>'Crisis Indicator Data'!AG75</f>
        <v>2</v>
      </c>
      <c r="AL78" s="150">
        <f t="shared" si="36"/>
        <v>8</v>
      </c>
      <c r="AM78" s="224">
        <f t="shared" si="37"/>
        <v>5</v>
      </c>
      <c r="AN78" s="224">
        <f t="shared" si="38"/>
        <v>7.5</v>
      </c>
    </row>
    <row r="79" spans="1:40" ht="13.5" customHeight="1">
      <c r="A79" s="144" t="str">
        <f>'Crisis Indicator Data'!A76</f>
        <v>International displacement from Cameroon to Nigeria</v>
      </c>
      <c r="B79" s="145" t="str">
        <f>'Crisis Indicator Data'!B76</f>
        <v>International Displacement</v>
      </c>
      <c r="C79" s="145" t="str">
        <f>'Crisis Indicator Data'!C76</f>
        <v>NGA008</v>
      </c>
      <c r="D79" s="145" t="str">
        <f>'Crisis Indicator Data'!D76</f>
        <v>Nigeria</v>
      </c>
      <c r="E79" s="146" t="str">
        <f>'Crisis Indicator Data'!E76</f>
        <v>NGA</v>
      </c>
      <c r="F79" s="224">
        <f>IF(LEN(E79)&gt;3,(IF(VLOOKUP($C79,'Regional Crises'!$B$1:$R$66,7,FALSE)="x","x",IF(VLOOKUP($C79,'Regional Crises'!$B$1:$R$66,7,FALSE)&gt;$F$3,10,IF(VLOOKUP($C79,'Regional Crises'!$B$1:$R$66,7,FALSE)&lt;F$4,0,($F$3-VLOOKUP($C79,'Regional Crises'!$B$1:$R$66,7,FALSE))/($F$3-$F$4)*10)))),IF(VLOOKUP($E79,'Country Indicator Data'!$B$4:$N$300,3,FALSE)="x","x",IF(VLOOKUP($E79,'Country Indicator Data'!$B$4:$N$300,3,FALSE)&gt;$F$3,10,IF(VLOOKUP($E79,'Country Indicator Data'!$B$4:$N$300,3,FALSE)&lt;$F$4,0,($F$3-VLOOKUP($E79,'Country Indicator Data'!$B$4:$N$300,3,FALSE))/($F$3-$F$4)*10))))</f>
        <v>1.4262747555555553</v>
      </c>
      <c r="G79" s="224">
        <f>IF(LEN(E79)&gt;3,(IF(VLOOKUP($C79,'Regional Crises'!$B$1:$R$66,9,FALSE)="x","x",IF(VLOOKUP($C79,'Regional Crises'!$B$1:$R$66,9,FALSE)&gt;G$3,10,IF(VLOOKUP($C79,'Regional Crises'!$B$1:$R$66,9,FALSE)&lt;G$4,0,(G$3-VLOOKUP($C79,'Regional Crises'!$B$1:$R$66,9,FALSE))/(G$3-G$4)*10)))),IF(VLOOKUP($E79,'Country Indicator Data'!$B$4:$N$300,5,FALSE)="x","x",IF(VLOOKUP($E79,'Country Indicator Data'!$B$4:$N$300,5,FALSE)&gt;G$3,10,IF(VLOOKUP($E79,'Country Indicator Data'!$B$4:$N$300,5,FALSE)&lt;G$4,0,(G$3-VLOOKUP($E79,'Country Indicator Data'!$B$4:$N$300,5,FALSE))/(G$3-G$4)*10))))</f>
        <v>5.85</v>
      </c>
      <c r="H79" s="224">
        <f t="shared" si="26"/>
        <v>3.6381373777777775</v>
      </c>
      <c r="I79" s="224">
        <f>IF(LEN(E79)&gt;3,(IF(VLOOKUP($C79,'Regional Crises'!$B$1:$R$66,6,FALSE)="x","x",IF(VLOOKUP($C79,'Regional Crises'!$B$1:$R$66,6,FALSE)&gt;I$3,10,IF(VLOOKUP($C79,'Regional Crises'!$B$1:$R$66,6,FALSE)&lt;I$4,0,10-(I$3-VLOOKUP($C79,'Regional Crises'!$B$1:$R$66,6,FALSE))/(I$3-I$4)*10)))),IF(VLOOKUP($E79,'Country Indicator Data'!$B$4:$N$300,2,FALSE)="x","x",IF(VLOOKUP($E79,'Country Indicator Data'!$B$4:$N$300,2,FALSE)&gt;I$3,10,IF(VLOOKUP($E79,'Country Indicator Data'!$B$4:$N$300,2,FALSE)&lt;I$4,0,10-(I$3-VLOOKUP($E79,'Country Indicator Data'!$B$4:$N$300,2,FALSE))/(I$3-I$4)*10))))</f>
        <v>8.2875000500000002</v>
      </c>
      <c r="J79" s="224">
        <f>IF(LEN(E79)&gt;3,(IF(VLOOKUP($C79,'Regional Crises'!$B$1:$R$66,8,FALSE)="x","x",IF(VLOOKUP($C79,'Regional Crises'!$B$1:$R$66,8,FALSE)&gt;J$3,10,IF(VLOOKUP($C79,'Regional Crises'!$B$1:$R$66,8,FALSE)&lt;J$4,0,10-(J$3-VLOOKUP($C79,'Regional Crises'!$B$1:$R$66,8,FALSE))/(J$3-J$4)*10)))),IF(VLOOKUP($E79,'Country Indicator Data'!$B$4:$N$300,4,FALSE)="x","x",IF(VLOOKUP($E79,'Country Indicator Data'!$B$4:$N$300,4,FALSE)&gt;J$3,10,IF(VLOOKUP($E79,'Country Indicator Data'!$B$4:$N$300,4,FALSE)&lt;J$4,0,10-(J$3-VLOOKUP($E79,'Country Indicator Data'!$B$4:$N$300,4,FALSE))/(J$3-J$4)*10))))</f>
        <v>2.166666666666667</v>
      </c>
      <c r="K79" s="224">
        <f t="shared" si="27"/>
        <v>5.2270833583333332</v>
      </c>
      <c r="L79" s="224">
        <f>IF(LEN(E79)&gt;3,(IF(VLOOKUP($C79,'Regional Crises'!$B$1:$R$66,10,FALSE)="x","x",IF(VLOOKUP($C79,'Regional Crises'!$B$1:$R$66,10,FALSE)&gt;L$3,10,IF(VLOOKUP($C79,'Regional Crises'!$B$1:$R$66,10,FALSE)&lt;L$4,0,10-(L$3-VLOOKUP($C79,'Regional Crises'!$B$1:$R$66,10,FALSE))/(L$3-L$4)*10)))),IF(VLOOKUP($E79,'Country Indicator Data'!$B$4:$N$300,6,FALSE)="x","x",IF(VLOOKUP($E79,'Country Indicator Data'!$B$4:$N$300,6,FALSE)&gt;L$3,10,IF(VLOOKUP($E79,'Country Indicator Data'!$B$4:$N$300,6,FALSE)&lt;L$4,0,10-(L$3-VLOOKUP($E79,'Country Indicator Data'!$B$4:$N$300,6,FALSE))/(L$3-L$4)*10))))</f>
        <v>9.0266666666666673</v>
      </c>
      <c r="M79" s="224">
        <f>IF(LEN(E79)&gt;3,(IF(VLOOKUP($C79,'Regional Crises'!$B$1:$R$66,11,FALSE)="x","x",IF(VLOOKUP($C79,'Regional Crises'!$B$1:$R$66,11,FALSE)&gt;M$3,10,IF(VLOOKUP($C79,'Regional Crises'!$B$1:$R$66,11,FALSE)&lt;M$4,0,10-(M$3-VLOOKUP($C79,'Regional Crises'!$B$1:$R$66,11,FALSE))/(M$3-M$4)*10)))),IF(VLOOKUP($E79,'Country Indicator Data'!$B$4:$N$300,7,FALSE)="x","x",IF(VLOOKUP($E79,'Country Indicator Data'!$B$4:$N$300,7,FALSE)&gt;M$3,10,IF(VLOOKUP($E79,'Country Indicator Data'!$B$4:$N$300,7,FALSE)&lt;M$4,0,10-(M$3-VLOOKUP($E79,'Country Indicator Data'!$B$4:$N$300,7,FALSE))/(M$3-M$4)*10))))</f>
        <v>2.2249999999999996</v>
      </c>
      <c r="N79" s="224">
        <f t="shared" si="28"/>
        <v>5.6258333333333335</v>
      </c>
      <c r="O79" s="224">
        <f t="shared" si="29"/>
        <v>4.830351356481482</v>
      </c>
      <c r="P79" s="224">
        <f>IF(LEN(E79)&gt;3,(IF(VLOOKUP($C79,'Regional Crises'!$B$1:$R$69,12,FALSE)="x","x",IF(VLOOKUP($C79,'Regional Crises'!$B$1:$R$69,12,FALSE)&gt;P$3,10,IF(VLOOKUP($C79,'Regional Crises'!$B$1:$R$69,12,FALSE)&lt;P$4,0,(P$3-VLOOKUP($C79,'Regional Crises'!$B$1:$R$69,12,FALSE))/(P$3-P$4)*10)))),IF(VLOOKUP($E79,'Country Indicator Data'!$B$4:$I$300,8,FALSE)="x","x",IF(VLOOKUP($E79,'Country Indicator Data'!$B$4:$I$300,8,FALSE)&gt;P$3,10,IF(VLOOKUP($E79,'Country Indicator Data'!$B$4:$I$300,8,FALSE)&lt;P$4,0,10-(P$3-VLOOKUP($E79,'Country Indicator Data'!$B$4:$I$300,8,FALSE))/(P$3-P$4)*10))))</f>
        <v>6.8874999999999993</v>
      </c>
      <c r="Q79" s="224">
        <f>IF(LEN(E79)&gt;3,((IF(VLOOKUP($C79,'Regional Crises'!$B$1:$R$66,13,FALSE)="x","x",IF(VLOOKUP($C79,'Regional Crises'!$B$1:$R$66,13,FALSE)&gt;Q$3,10,IF(VLOOKUP($C79,'Regional Crises'!$B$1:$R$66,13,FALSE)&lt;Q$4,0,10-(LOG(Q$3)-LOG(VLOOKUP($C79,'Regional Crises'!$B$1:$R$66,13,FALSE)))/(LOG(Q$3)-LOG(Q$4))*10))))),(IF(VLOOKUP($E79,'Country Indicator Data'!$B$4:$N$300,9,FALSE)="x","x",IF(VLOOKUP($E79,'Country Indicator Data'!$B$4:$N$300,9,FALSE)&gt;Q$3,10,IF(VLOOKUP($E79,'Country Indicator Data'!$B$4:$N$300,9,FALSE)&lt;Q$4,0,10-(LOG(Q$3)-LOG(VLOOKUP($E79,'Country Indicator Data'!$B$4:$N$300,9,FALSE)))/(LOG(Q$3)-LOG(Q$4))*10)))))</f>
        <v>10</v>
      </c>
      <c r="R79" s="224">
        <f t="shared" si="30"/>
        <v>8.4437499999999996</v>
      </c>
      <c r="S79" s="224">
        <f>IF(LEN(E79)&gt;3,((IF(VLOOKUP($C79,'Regional Crises'!$B$1:$R$66,17,FALSE)="x","x",IF(VLOOKUP($C79,'Regional Crises'!$B$1:$R$66,17,FALSE)&gt;S$3,0,IF(VLOOKUP($C79,'Regional Crises'!$B$1:$R$66,17,FALSE)&lt;S$4,10,(S$3-VLOOKUP($C79,'Regional Crises'!$B$1:$R$66,17,FALSE))/(S$3-S$4)*10))))),(IF(VLOOKUP($E79,'Country Indicator Data'!$B$4:$N$300,13,FALSE)="x","x",IF(VLOOKUP($E79,'Country Indicator Data'!$B$4:$N$300,13,FALSE)&gt;S$3,0,IF(VLOOKUP($E79,'Country Indicator Data'!$B$4:$N$300,13,FALSE)&lt;S$4,10,(S$3-VLOOKUP($E79,'Country Indicator Data'!$B$4:$N$300,13,FALSE))/(S$3-S$4)*10)))))</f>
        <v>7.4</v>
      </c>
      <c r="T79" s="224">
        <f>IF(LEN(E79)&gt;3,((IF(VLOOKUP($C79,'Regional Crises'!$B$1:$R$66,14,FALSE)="x","x",IF(VLOOKUP($C79,'Regional Crises'!$B$1:$R$66,14,FALSE)&gt;T$3,0,IF(VLOOKUP($C79,'Regional Crises'!$B$1:$R$66,14,FALSE)&lt;T$4,10,(T$3-VLOOKUP($C79,'Regional Crises'!$B$1:$R$66,14,FALSE))/(T$3-T$4)*10))))),(IF(VLOOKUP($E79,'Country Indicator Data'!$B$4:$N$300,10,FALSE)="x","x",IF(VLOOKUP($E79,'Country Indicator Data'!$B$4:$N$300,10,FALSE)&gt;T$3,0,IF(VLOOKUP($E79,'Country Indicator Data'!$B$4:$N$300,10,FALSE)&lt;T$4,10,(T$3-VLOOKUP($E79,'Country Indicator Data'!$B$4:$N$300,10,FALSE))/(T$3-T$4)*10)))))</f>
        <v>7.0138905999999999</v>
      </c>
      <c r="U79" s="224">
        <f>IF(LEN(E79)&gt;3,((IF(VLOOKUP($C79,'Regional Crises'!$B$1:$R$66,15,FALSE)="x","x",IF(VLOOKUP($C79,'Regional Crises'!$B$1:$R$66,15,FALSE)&gt;U$3,0,IF(VLOOKUP($C79,'Regional Crises'!$B$1:$R$66,15,FALSE)&lt;U$4,10,(U$3-VLOOKUP($C79,'Regional Crises'!$B$1:$R$66,15,FALSE))/(U$3-U$4)*10))))),(IF(VLOOKUP($E79,'Country Indicator Data'!$B$4:$N$300,11,FALSE)="x","x",IF(VLOOKUP($E79,'Country Indicator Data'!$B$4:$N$300,11,FALSE)&gt;U$3,0,IF(VLOOKUP($E79,'Country Indicator Data'!$B$4:$N$300,11,FALSE)&lt;U$4,10,(U$3-VLOOKUP($E79,'Country Indicator Data'!$B$4:$N$300,11,FALSE))/(U$3-U$4)*10)))))</f>
        <v>5.5</v>
      </c>
      <c r="V79" s="224">
        <f>IF(LEN(E79)&gt;3,((IF(VLOOKUP($C79,'Regional Crises'!$B$1:$R$66,16,FALSE)="x","x",IF(VLOOKUP($C79,'Regional Crises'!$B$1:$R$66,16,FALSE)&gt;V$3,0,IF(VLOOKUP($C79,'Regional Crises'!$B$1:$R$66,16,FALSE)&lt;V$4,10,(V$3-VLOOKUP($C79,'Regional Crises'!$B$1:$R$66,16,FALSE))/(V$3-V$4)*10))))),(IF(VLOOKUP($E79,'Country Indicator Data'!$B$4:$N$300,12,FALSE)="x","x",IF(VLOOKUP($E79,'Country Indicator Data'!$B$4:$N$300,12,FALSE)&gt;V$3,0,IF(VLOOKUP($E79,'Country Indicator Data'!$B$4:$N$300,12,FALSE)&lt;V$4,10,(V$3-VLOOKUP($E79,'Country Indicator Data'!$B$4:$N$300,12,FALSE))/(V$3-V$4)*10)))))</f>
        <v>5.6000000000000005</v>
      </c>
      <c r="W79" s="224">
        <f t="shared" si="31"/>
        <v>6.37847265</v>
      </c>
      <c r="X79" s="224">
        <f t="shared" si="32"/>
        <v>6.550858002160493</v>
      </c>
      <c r="Y79" s="150">
        <f>IF('Core Indicators'!FC76="x","x",IF('Core Indicators'!FC76&gt;=5,10,IF('Core Indicators'!FC76&gt;=4,8,IF('Core Indicators'!FC76&gt;=3,6,IF('Core Indicators'!FC76&gt;=2,4,IF('Core Indicators'!FC76&gt;=1,2,0))))))</f>
        <v>6</v>
      </c>
      <c r="Z79" s="224">
        <f t="shared" si="33"/>
        <v>6</v>
      </c>
      <c r="AA79" s="150">
        <f>'Crisis Indicator Data'!Y76</f>
        <v>2</v>
      </c>
      <c r="AB79" s="150">
        <f>'Crisis Indicator Data'!Z76</f>
        <v>3</v>
      </c>
      <c r="AC79" s="150">
        <f>'Crisis Indicator Data'!AA76</f>
        <v>2</v>
      </c>
      <c r="AD79" s="150">
        <f>'Crisis Indicator Data'!AB76</f>
        <v>0</v>
      </c>
      <c r="AE79" s="150">
        <f t="shared" si="34"/>
        <v>6</v>
      </c>
      <c r="AF79" s="150">
        <f>'Crisis Indicator Data'!AC76</f>
        <v>0</v>
      </c>
      <c r="AG79" s="150">
        <f>'Crisis Indicator Data'!AD76</f>
        <v>2</v>
      </c>
      <c r="AH79" s="150">
        <f t="shared" si="35"/>
        <v>4</v>
      </c>
      <c r="AI79" s="150">
        <f>'Crisis Indicator Data'!AE76</f>
        <v>3</v>
      </c>
      <c r="AJ79" s="150">
        <f>'Crisis Indicator Data'!AF76</f>
        <v>1</v>
      </c>
      <c r="AK79" s="150">
        <f>'Crisis Indicator Data'!AG76</f>
        <v>2</v>
      </c>
      <c r="AL79" s="150">
        <f t="shared" si="36"/>
        <v>8</v>
      </c>
      <c r="AM79" s="224">
        <f t="shared" si="37"/>
        <v>6</v>
      </c>
      <c r="AN79" s="224">
        <f t="shared" si="38"/>
        <v>6</v>
      </c>
    </row>
    <row r="80" spans="1:40" ht="13.5" customHeight="1">
      <c r="A80" s="144" t="str">
        <f>'Crisis Indicator Data'!A77</f>
        <v>Multiple Crises in Nigeria</v>
      </c>
      <c r="B80" s="145" t="str">
        <f>'Crisis Indicator Data'!B77</f>
        <v>Conflict/ Violence,International Displacement</v>
      </c>
      <c r="C80" s="145" t="str">
        <f>'Crisis Indicator Data'!C77</f>
        <v>NGA009</v>
      </c>
      <c r="D80" s="145" t="str">
        <f>'Crisis Indicator Data'!D77</f>
        <v>Nigeria</v>
      </c>
      <c r="E80" s="146" t="str">
        <f>'Crisis Indicator Data'!E77</f>
        <v>NGA</v>
      </c>
      <c r="F80" s="224">
        <f>IF(LEN(E80)&gt;3,(IF(VLOOKUP($C80,'Regional Crises'!$B$1:$R$66,7,FALSE)="x","x",IF(VLOOKUP($C80,'Regional Crises'!$B$1:$R$66,7,FALSE)&gt;$F$3,10,IF(VLOOKUP($C80,'Regional Crises'!$B$1:$R$66,7,FALSE)&lt;F$4,0,($F$3-VLOOKUP($C80,'Regional Crises'!$B$1:$R$66,7,FALSE))/($F$3-$F$4)*10)))),IF(VLOOKUP($E80,'Country Indicator Data'!$B$4:$N$300,3,FALSE)="x","x",IF(VLOOKUP($E80,'Country Indicator Data'!$B$4:$N$300,3,FALSE)&gt;$F$3,10,IF(VLOOKUP($E80,'Country Indicator Data'!$B$4:$N$300,3,FALSE)&lt;$F$4,0,($F$3-VLOOKUP($E80,'Country Indicator Data'!$B$4:$N$300,3,FALSE))/($F$3-$F$4)*10))))</f>
        <v>1.4262747555555553</v>
      </c>
      <c r="G80" s="224">
        <f>IF(LEN(E80)&gt;3,(IF(VLOOKUP($C80,'Regional Crises'!$B$1:$R$66,9,FALSE)="x","x",IF(VLOOKUP($C80,'Regional Crises'!$B$1:$R$66,9,FALSE)&gt;G$3,10,IF(VLOOKUP($C80,'Regional Crises'!$B$1:$R$66,9,FALSE)&lt;G$4,0,(G$3-VLOOKUP($C80,'Regional Crises'!$B$1:$R$66,9,FALSE))/(G$3-G$4)*10)))),IF(VLOOKUP($E80,'Country Indicator Data'!$B$4:$N$300,5,FALSE)="x","x",IF(VLOOKUP($E80,'Country Indicator Data'!$B$4:$N$300,5,FALSE)&gt;G$3,10,IF(VLOOKUP($E80,'Country Indicator Data'!$B$4:$N$300,5,FALSE)&lt;G$4,0,(G$3-VLOOKUP($E80,'Country Indicator Data'!$B$4:$N$300,5,FALSE))/(G$3-G$4)*10))))</f>
        <v>5.85</v>
      </c>
      <c r="H80" s="224">
        <f t="shared" si="26"/>
        <v>3.6381373777777775</v>
      </c>
      <c r="I80" s="224">
        <f>IF(LEN(E80)&gt;3,(IF(VLOOKUP($C80,'Regional Crises'!$B$1:$R$66,6,FALSE)="x","x",IF(VLOOKUP($C80,'Regional Crises'!$B$1:$R$66,6,FALSE)&gt;I$3,10,IF(VLOOKUP($C80,'Regional Crises'!$B$1:$R$66,6,FALSE)&lt;I$4,0,10-(I$3-VLOOKUP($C80,'Regional Crises'!$B$1:$R$66,6,FALSE))/(I$3-I$4)*10)))),IF(VLOOKUP($E80,'Country Indicator Data'!$B$4:$N$300,2,FALSE)="x","x",IF(VLOOKUP($E80,'Country Indicator Data'!$B$4:$N$300,2,FALSE)&gt;I$3,10,IF(VLOOKUP($E80,'Country Indicator Data'!$B$4:$N$300,2,FALSE)&lt;I$4,0,10-(I$3-VLOOKUP($E80,'Country Indicator Data'!$B$4:$N$300,2,FALSE))/(I$3-I$4)*10))))</f>
        <v>8.2875000500000002</v>
      </c>
      <c r="J80" s="224">
        <f>IF(LEN(E80)&gt;3,(IF(VLOOKUP($C80,'Regional Crises'!$B$1:$R$66,8,FALSE)="x","x",IF(VLOOKUP($C80,'Regional Crises'!$B$1:$R$66,8,FALSE)&gt;J$3,10,IF(VLOOKUP($C80,'Regional Crises'!$B$1:$R$66,8,FALSE)&lt;J$4,0,10-(J$3-VLOOKUP($C80,'Regional Crises'!$B$1:$R$66,8,FALSE))/(J$3-J$4)*10)))),IF(VLOOKUP($E80,'Country Indicator Data'!$B$4:$N$300,4,FALSE)="x","x",IF(VLOOKUP($E80,'Country Indicator Data'!$B$4:$N$300,4,FALSE)&gt;J$3,10,IF(VLOOKUP($E80,'Country Indicator Data'!$B$4:$N$300,4,FALSE)&lt;J$4,0,10-(J$3-VLOOKUP($E80,'Country Indicator Data'!$B$4:$N$300,4,FALSE))/(J$3-J$4)*10))))</f>
        <v>2.166666666666667</v>
      </c>
      <c r="K80" s="224">
        <f t="shared" si="27"/>
        <v>5.2270833583333332</v>
      </c>
      <c r="L80" s="224">
        <f>IF(LEN(E80)&gt;3,(IF(VLOOKUP($C80,'Regional Crises'!$B$1:$R$66,10,FALSE)="x","x",IF(VLOOKUP($C80,'Regional Crises'!$B$1:$R$66,10,FALSE)&gt;L$3,10,IF(VLOOKUP($C80,'Regional Crises'!$B$1:$R$66,10,FALSE)&lt;L$4,0,10-(L$3-VLOOKUP($C80,'Regional Crises'!$B$1:$R$66,10,FALSE))/(L$3-L$4)*10)))),IF(VLOOKUP($E80,'Country Indicator Data'!$B$4:$N$300,6,FALSE)="x","x",IF(VLOOKUP($E80,'Country Indicator Data'!$B$4:$N$300,6,FALSE)&gt;L$3,10,IF(VLOOKUP($E80,'Country Indicator Data'!$B$4:$N$300,6,FALSE)&lt;L$4,0,10-(L$3-VLOOKUP($E80,'Country Indicator Data'!$B$4:$N$300,6,FALSE))/(L$3-L$4)*10))))</f>
        <v>9.0266666666666673</v>
      </c>
      <c r="M80" s="224">
        <f>IF(LEN(E80)&gt;3,(IF(VLOOKUP($C80,'Regional Crises'!$B$1:$R$66,11,FALSE)="x","x",IF(VLOOKUP($C80,'Regional Crises'!$B$1:$R$66,11,FALSE)&gt;M$3,10,IF(VLOOKUP($C80,'Regional Crises'!$B$1:$R$66,11,FALSE)&lt;M$4,0,10-(M$3-VLOOKUP($C80,'Regional Crises'!$B$1:$R$66,11,FALSE))/(M$3-M$4)*10)))),IF(VLOOKUP($E80,'Country Indicator Data'!$B$4:$N$300,7,FALSE)="x","x",IF(VLOOKUP($E80,'Country Indicator Data'!$B$4:$N$300,7,FALSE)&gt;M$3,10,IF(VLOOKUP($E80,'Country Indicator Data'!$B$4:$N$300,7,FALSE)&lt;M$4,0,10-(M$3-VLOOKUP($E80,'Country Indicator Data'!$B$4:$N$300,7,FALSE))/(M$3-M$4)*10))))</f>
        <v>2.2249999999999996</v>
      </c>
      <c r="N80" s="224">
        <f t="shared" si="28"/>
        <v>5.6258333333333335</v>
      </c>
      <c r="O80" s="224">
        <f t="shared" si="29"/>
        <v>4.830351356481482</v>
      </c>
      <c r="P80" s="224">
        <f>IF(LEN(E80)&gt;3,(IF(VLOOKUP($C80,'Regional Crises'!$B$1:$R$69,12,FALSE)="x","x",IF(VLOOKUP($C80,'Regional Crises'!$B$1:$R$69,12,FALSE)&gt;P$3,10,IF(VLOOKUP($C80,'Regional Crises'!$B$1:$R$69,12,FALSE)&lt;P$4,0,(P$3-VLOOKUP($C80,'Regional Crises'!$B$1:$R$69,12,FALSE))/(P$3-P$4)*10)))),IF(VLOOKUP($E80,'Country Indicator Data'!$B$4:$I$300,8,FALSE)="x","x",IF(VLOOKUP($E80,'Country Indicator Data'!$B$4:$I$300,8,FALSE)&gt;P$3,10,IF(VLOOKUP($E80,'Country Indicator Data'!$B$4:$I$300,8,FALSE)&lt;P$4,0,10-(P$3-VLOOKUP($E80,'Country Indicator Data'!$B$4:$I$300,8,FALSE))/(P$3-P$4)*10))))</f>
        <v>6.8874999999999993</v>
      </c>
      <c r="Q80" s="224">
        <f>IF(LEN(E80)&gt;3,((IF(VLOOKUP($C80,'Regional Crises'!$B$1:$R$66,13,FALSE)="x","x",IF(VLOOKUP($C80,'Regional Crises'!$B$1:$R$66,13,FALSE)&gt;Q$3,10,IF(VLOOKUP($C80,'Regional Crises'!$B$1:$R$66,13,FALSE)&lt;Q$4,0,10-(LOG(Q$3)-LOG(VLOOKUP($C80,'Regional Crises'!$B$1:$R$66,13,FALSE)))/(LOG(Q$3)-LOG(Q$4))*10))))),(IF(VLOOKUP($E80,'Country Indicator Data'!$B$4:$N$300,9,FALSE)="x","x",IF(VLOOKUP($E80,'Country Indicator Data'!$B$4:$N$300,9,FALSE)&gt;Q$3,10,IF(VLOOKUP($E80,'Country Indicator Data'!$B$4:$N$300,9,FALSE)&lt;Q$4,0,10-(LOG(Q$3)-LOG(VLOOKUP($E80,'Country Indicator Data'!$B$4:$N$300,9,FALSE)))/(LOG(Q$3)-LOG(Q$4))*10)))))</f>
        <v>10</v>
      </c>
      <c r="R80" s="224">
        <f t="shared" si="30"/>
        <v>8.4437499999999996</v>
      </c>
      <c r="S80" s="224">
        <f>IF(LEN(E80)&gt;3,((IF(VLOOKUP($C80,'Regional Crises'!$B$1:$R$66,17,FALSE)="x","x",IF(VLOOKUP($C80,'Regional Crises'!$B$1:$R$66,17,FALSE)&gt;S$3,0,IF(VLOOKUP($C80,'Regional Crises'!$B$1:$R$66,17,FALSE)&lt;S$4,10,(S$3-VLOOKUP($C80,'Regional Crises'!$B$1:$R$66,17,FALSE))/(S$3-S$4)*10))))),(IF(VLOOKUP($E80,'Country Indicator Data'!$B$4:$N$300,13,FALSE)="x","x",IF(VLOOKUP($E80,'Country Indicator Data'!$B$4:$N$300,13,FALSE)&gt;S$3,0,IF(VLOOKUP($E80,'Country Indicator Data'!$B$4:$N$300,13,FALSE)&lt;S$4,10,(S$3-VLOOKUP($E80,'Country Indicator Data'!$B$4:$N$300,13,FALSE))/(S$3-S$4)*10)))))</f>
        <v>7.4</v>
      </c>
      <c r="T80" s="224">
        <f>IF(LEN(E80)&gt;3,((IF(VLOOKUP($C80,'Regional Crises'!$B$1:$R$66,14,FALSE)="x","x",IF(VLOOKUP($C80,'Regional Crises'!$B$1:$R$66,14,FALSE)&gt;T$3,0,IF(VLOOKUP($C80,'Regional Crises'!$B$1:$R$66,14,FALSE)&lt;T$4,10,(T$3-VLOOKUP($C80,'Regional Crises'!$B$1:$R$66,14,FALSE))/(T$3-T$4)*10))))),(IF(VLOOKUP($E80,'Country Indicator Data'!$B$4:$N$300,10,FALSE)="x","x",IF(VLOOKUP($E80,'Country Indicator Data'!$B$4:$N$300,10,FALSE)&gt;T$3,0,IF(VLOOKUP($E80,'Country Indicator Data'!$B$4:$N$300,10,FALSE)&lt;T$4,10,(T$3-VLOOKUP($E80,'Country Indicator Data'!$B$4:$N$300,10,FALSE))/(T$3-T$4)*10)))))</f>
        <v>7.0138905999999999</v>
      </c>
      <c r="U80" s="224">
        <f>IF(LEN(E80)&gt;3,((IF(VLOOKUP($C80,'Regional Crises'!$B$1:$R$66,15,FALSE)="x","x",IF(VLOOKUP($C80,'Regional Crises'!$B$1:$R$66,15,FALSE)&gt;U$3,0,IF(VLOOKUP($C80,'Regional Crises'!$B$1:$R$66,15,FALSE)&lt;U$4,10,(U$3-VLOOKUP($C80,'Regional Crises'!$B$1:$R$66,15,FALSE))/(U$3-U$4)*10))))),(IF(VLOOKUP($E80,'Country Indicator Data'!$B$4:$N$300,11,FALSE)="x","x",IF(VLOOKUP($E80,'Country Indicator Data'!$B$4:$N$300,11,FALSE)&gt;U$3,0,IF(VLOOKUP($E80,'Country Indicator Data'!$B$4:$N$300,11,FALSE)&lt;U$4,10,(U$3-VLOOKUP($E80,'Country Indicator Data'!$B$4:$N$300,11,FALSE))/(U$3-U$4)*10)))))</f>
        <v>5.5</v>
      </c>
      <c r="V80" s="224">
        <f>IF(LEN(E80)&gt;3,((IF(VLOOKUP($C80,'Regional Crises'!$B$1:$R$66,16,FALSE)="x","x",IF(VLOOKUP($C80,'Regional Crises'!$B$1:$R$66,16,FALSE)&gt;V$3,0,IF(VLOOKUP($C80,'Regional Crises'!$B$1:$R$66,16,FALSE)&lt;V$4,10,(V$3-VLOOKUP($C80,'Regional Crises'!$B$1:$R$66,16,FALSE))/(V$3-V$4)*10))))),(IF(VLOOKUP($E80,'Country Indicator Data'!$B$4:$N$300,12,FALSE)="x","x",IF(VLOOKUP($E80,'Country Indicator Data'!$B$4:$N$300,12,FALSE)&gt;V$3,0,IF(VLOOKUP($E80,'Country Indicator Data'!$B$4:$N$300,12,FALSE)&lt;V$4,10,(V$3-VLOOKUP($E80,'Country Indicator Data'!$B$4:$N$300,12,FALSE))/(V$3-V$4)*10)))))</f>
        <v>5.6000000000000005</v>
      </c>
      <c r="W80" s="224">
        <f t="shared" si="31"/>
        <v>6.37847265</v>
      </c>
      <c r="X80" s="224">
        <f t="shared" si="32"/>
        <v>6.550858002160493</v>
      </c>
      <c r="Y80" s="150">
        <f>IF('Core Indicators'!FC77="x","x",IF('Core Indicators'!FC77&gt;=5,10,IF('Core Indicators'!FC77&gt;=4,8,IF('Core Indicators'!FC77&gt;=3,6,IF('Core Indicators'!FC77&gt;=2,4,IF('Core Indicators'!FC77&gt;=1,2,0))))))</f>
        <v>10</v>
      </c>
      <c r="Z80" s="224">
        <f t="shared" si="33"/>
        <v>10</v>
      </c>
      <c r="AA80" s="150">
        <f>'Crisis Indicator Data'!Y77</f>
        <v>1</v>
      </c>
      <c r="AB80" s="150">
        <f>'Crisis Indicator Data'!Z77</f>
        <v>3</v>
      </c>
      <c r="AC80" s="150">
        <f>'Crisis Indicator Data'!AA77</f>
        <v>2</v>
      </c>
      <c r="AD80" s="150">
        <f>'Crisis Indicator Data'!AB77</f>
        <v>0</v>
      </c>
      <c r="AE80" s="150">
        <f t="shared" si="34"/>
        <v>6</v>
      </c>
      <c r="AF80" s="150">
        <f>'Crisis Indicator Data'!AC77</f>
        <v>2</v>
      </c>
      <c r="AG80" s="150">
        <f>'Crisis Indicator Data'!AD77</f>
        <v>3</v>
      </c>
      <c r="AH80" s="150">
        <f t="shared" si="35"/>
        <v>10</v>
      </c>
      <c r="AI80" s="150">
        <f>'Crisis Indicator Data'!AE77</f>
        <v>3</v>
      </c>
      <c r="AJ80" s="150">
        <f>'Crisis Indicator Data'!AF77</f>
        <v>1</v>
      </c>
      <c r="AK80" s="150">
        <f>'Crisis Indicator Data'!AG77</f>
        <v>3</v>
      </c>
      <c r="AL80" s="150">
        <f t="shared" si="36"/>
        <v>10</v>
      </c>
      <c r="AM80" s="224">
        <f t="shared" si="37"/>
        <v>9</v>
      </c>
      <c r="AN80" s="224">
        <f t="shared" si="38"/>
        <v>9.5</v>
      </c>
    </row>
    <row r="81" spans="1:40" ht="13.5" customHeight="1">
      <c r="A81" s="144" t="str">
        <f>'Crisis Indicator Data'!A78</f>
        <v>Conflict in North Central Nigeria</v>
      </c>
      <c r="B81" s="145" t="str">
        <f>'Crisis Indicator Data'!B78</f>
        <v>Conflict/ Violence</v>
      </c>
      <c r="C81" s="145" t="str">
        <f>'Crisis Indicator Data'!C78</f>
        <v>NGA010</v>
      </c>
      <c r="D81" s="145" t="str">
        <f>'Crisis Indicator Data'!D78</f>
        <v>Nigeria</v>
      </c>
      <c r="E81" s="146" t="str">
        <f>'Crisis Indicator Data'!E78</f>
        <v>NGA</v>
      </c>
      <c r="F81" s="224">
        <f>IF(LEN(E81)&gt;3,(IF(VLOOKUP($C81,'Regional Crises'!$B$1:$R$66,7,FALSE)="x","x",IF(VLOOKUP($C81,'Regional Crises'!$B$1:$R$66,7,FALSE)&gt;$F$3,10,IF(VLOOKUP($C81,'Regional Crises'!$B$1:$R$66,7,FALSE)&lt;F$4,0,($F$3-VLOOKUP($C81,'Regional Crises'!$B$1:$R$66,7,FALSE))/($F$3-$F$4)*10)))),IF(VLOOKUP($E81,'Country Indicator Data'!$B$4:$N$300,3,FALSE)="x","x",IF(VLOOKUP($E81,'Country Indicator Data'!$B$4:$N$300,3,FALSE)&gt;$F$3,10,IF(VLOOKUP($E81,'Country Indicator Data'!$B$4:$N$300,3,FALSE)&lt;$F$4,0,($F$3-VLOOKUP($E81,'Country Indicator Data'!$B$4:$N$300,3,FALSE))/($F$3-$F$4)*10))))</f>
        <v>1.4262747555555553</v>
      </c>
      <c r="G81" s="224">
        <f>IF(LEN(E81)&gt;3,(IF(VLOOKUP($C81,'Regional Crises'!$B$1:$R$66,9,FALSE)="x","x",IF(VLOOKUP($C81,'Regional Crises'!$B$1:$R$66,9,FALSE)&gt;G$3,10,IF(VLOOKUP($C81,'Regional Crises'!$B$1:$R$66,9,FALSE)&lt;G$4,0,(G$3-VLOOKUP($C81,'Regional Crises'!$B$1:$R$66,9,FALSE))/(G$3-G$4)*10)))),IF(VLOOKUP($E81,'Country Indicator Data'!$B$4:$N$300,5,FALSE)="x","x",IF(VLOOKUP($E81,'Country Indicator Data'!$B$4:$N$300,5,FALSE)&gt;G$3,10,IF(VLOOKUP($E81,'Country Indicator Data'!$B$4:$N$300,5,FALSE)&lt;G$4,0,(G$3-VLOOKUP($E81,'Country Indicator Data'!$B$4:$N$300,5,FALSE))/(G$3-G$4)*10))))</f>
        <v>5.85</v>
      </c>
      <c r="H81" s="224">
        <f t="shared" si="26"/>
        <v>3.6381373777777775</v>
      </c>
      <c r="I81" s="224">
        <f>IF(LEN(E81)&gt;3,(IF(VLOOKUP($C81,'Regional Crises'!$B$1:$R$66,6,FALSE)="x","x",IF(VLOOKUP($C81,'Regional Crises'!$B$1:$R$66,6,FALSE)&gt;I$3,10,IF(VLOOKUP($C81,'Regional Crises'!$B$1:$R$66,6,FALSE)&lt;I$4,0,10-(I$3-VLOOKUP($C81,'Regional Crises'!$B$1:$R$66,6,FALSE))/(I$3-I$4)*10)))),IF(VLOOKUP($E81,'Country Indicator Data'!$B$4:$N$300,2,FALSE)="x","x",IF(VLOOKUP($E81,'Country Indicator Data'!$B$4:$N$300,2,FALSE)&gt;I$3,10,IF(VLOOKUP($E81,'Country Indicator Data'!$B$4:$N$300,2,FALSE)&lt;I$4,0,10-(I$3-VLOOKUP($E81,'Country Indicator Data'!$B$4:$N$300,2,FALSE))/(I$3-I$4)*10))))</f>
        <v>8.2875000500000002</v>
      </c>
      <c r="J81" s="224">
        <f>IF(LEN(E81)&gt;3,(IF(VLOOKUP($C81,'Regional Crises'!$B$1:$R$66,8,FALSE)="x","x",IF(VLOOKUP($C81,'Regional Crises'!$B$1:$R$66,8,FALSE)&gt;J$3,10,IF(VLOOKUP($C81,'Regional Crises'!$B$1:$R$66,8,FALSE)&lt;J$4,0,10-(J$3-VLOOKUP($C81,'Regional Crises'!$B$1:$R$66,8,FALSE))/(J$3-J$4)*10)))),IF(VLOOKUP($E81,'Country Indicator Data'!$B$4:$N$300,4,FALSE)="x","x",IF(VLOOKUP($E81,'Country Indicator Data'!$B$4:$N$300,4,FALSE)&gt;J$3,10,IF(VLOOKUP($E81,'Country Indicator Data'!$B$4:$N$300,4,FALSE)&lt;J$4,0,10-(J$3-VLOOKUP($E81,'Country Indicator Data'!$B$4:$N$300,4,FALSE))/(J$3-J$4)*10))))</f>
        <v>2.166666666666667</v>
      </c>
      <c r="K81" s="224">
        <f t="shared" si="27"/>
        <v>5.2270833583333332</v>
      </c>
      <c r="L81" s="224">
        <f>IF(LEN(E81)&gt;3,(IF(VLOOKUP($C81,'Regional Crises'!$B$1:$R$66,10,FALSE)="x","x",IF(VLOOKUP($C81,'Regional Crises'!$B$1:$R$66,10,FALSE)&gt;L$3,10,IF(VLOOKUP($C81,'Regional Crises'!$B$1:$R$66,10,FALSE)&lt;L$4,0,10-(L$3-VLOOKUP($C81,'Regional Crises'!$B$1:$R$66,10,FALSE))/(L$3-L$4)*10)))),IF(VLOOKUP($E81,'Country Indicator Data'!$B$4:$N$300,6,FALSE)="x","x",IF(VLOOKUP($E81,'Country Indicator Data'!$B$4:$N$300,6,FALSE)&gt;L$3,10,IF(VLOOKUP($E81,'Country Indicator Data'!$B$4:$N$300,6,FALSE)&lt;L$4,0,10-(L$3-VLOOKUP($E81,'Country Indicator Data'!$B$4:$N$300,6,FALSE))/(L$3-L$4)*10))))</f>
        <v>9.0266666666666673</v>
      </c>
      <c r="M81" s="224">
        <f>IF(LEN(E81)&gt;3,(IF(VLOOKUP($C81,'Regional Crises'!$B$1:$R$66,11,FALSE)="x","x",IF(VLOOKUP($C81,'Regional Crises'!$B$1:$R$66,11,FALSE)&gt;M$3,10,IF(VLOOKUP($C81,'Regional Crises'!$B$1:$R$66,11,FALSE)&lt;M$4,0,10-(M$3-VLOOKUP($C81,'Regional Crises'!$B$1:$R$66,11,FALSE))/(M$3-M$4)*10)))),IF(VLOOKUP($E81,'Country Indicator Data'!$B$4:$N$300,7,FALSE)="x","x",IF(VLOOKUP($E81,'Country Indicator Data'!$B$4:$N$300,7,FALSE)&gt;M$3,10,IF(VLOOKUP($E81,'Country Indicator Data'!$B$4:$N$300,7,FALSE)&lt;M$4,0,10-(M$3-VLOOKUP($E81,'Country Indicator Data'!$B$4:$N$300,7,FALSE))/(M$3-M$4)*10))))</f>
        <v>2.2249999999999996</v>
      </c>
      <c r="N81" s="224">
        <f t="shared" si="28"/>
        <v>5.6258333333333335</v>
      </c>
      <c r="O81" s="224">
        <f t="shared" si="29"/>
        <v>4.830351356481482</v>
      </c>
      <c r="P81" s="224">
        <f>IF(LEN(E81)&gt;3,(IF(VLOOKUP($C81,'Regional Crises'!$B$1:$R$69,12,FALSE)="x","x",IF(VLOOKUP($C81,'Regional Crises'!$B$1:$R$69,12,FALSE)&gt;P$3,10,IF(VLOOKUP($C81,'Regional Crises'!$B$1:$R$69,12,FALSE)&lt;P$4,0,(P$3-VLOOKUP($C81,'Regional Crises'!$B$1:$R$69,12,FALSE))/(P$3-P$4)*10)))),IF(VLOOKUP($E81,'Country Indicator Data'!$B$4:$I$300,8,FALSE)="x","x",IF(VLOOKUP($E81,'Country Indicator Data'!$B$4:$I$300,8,FALSE)&gt;P$3,10,IF(VLOOKUP($E81,'Country Indicator Data'!$B$4:$I$300,8,FALSE)&lt;P$4,0,10-(P$3-VLOOKUP($E81,'Country Indicator Data'!$B$4:$I$300,8,FALSE))/(P$3-P$4)*10))))</f>
        <v>6.8874999999999993</v>
      </c>
      <c r="Q81" s="224">
        <f>IF(LEN(E81)&gt;3,((IF(VLOOKUP($C81,'Regional Crises'!$B$1:$R$66,13,FALSE)="x","x",IF(VLOOKUP($C81,'Regional Crises'!$B$1:$R$66,13,FALSE)&gt;Q$3,10,IF(VLOOKUP($C81,'Regional Crises'!$B$1:$R$66,13,FALSE)&lt;Q$4,0,10-(LOG(Q$3)-LOG(VLOOKUP($C81,'Regional Crises'!$B$1:$R$66,13,FALSE)))/(LOG(Q$3)-LOG(Q$4))*10))))),(IF(VLOOKUP($E81,'Country Indicator Data'!$B$4:$N$300,9,FALSE)="x","x",IF(VLOOKUP($E81,'Country Indicator Data'!$B$4:$N$300,9,FALSE)&gt;Q$3,10,IF(VLOOKUP($E81,'Country Indicator Data'!$B$4:$N$300,9,FALSE)&lt;Q$4,0,10-(LOG(Q$3)-LOG(VLOOKUP($E81,'Country Indicator Data'!$B$4:$N$300,9,FALSE)))/(LOG(Q$3)-LOG(Q$4))*10)))))</f>
        <v>10</v>
      </c>
      <c r="R81" s="224">
        <f t="shared" si="30"/>
        <v>8.4437499999999996</v>
      </c>
      <c r="S81" s="224">
        <f>IF(LEN(E81)&gt;3,((IF(VLOOKUP($C81,'Regional Crises'!$B$1:$R$66,17,FALSE)="x","x",IF(VLOOKUP($C81,'Regional Crises'!$B$1:$R$66,17,FALSE)&gt;S$3,0,IF(VLOOKUP($C81,'Regional Crises'!$B$1:$R$66,17,FALSE)&lt;S$4,10,(S$3-VLOOKUP($C81,'Regional Crises'!$B$1:$R$66,17,FALSE))/(S$3-S$4)*10))))),(IF(VLOOKUP($E81,'Country Indicator Data'!$B$4:$N$300,13,FALSE)="x","x",IF(VLOOKUP($E81,'Country Indicator Data'!$B$4:$N$300,13,FALSE)&gt;S$3,0,IF(VLOOKUP($E81,'Country Indicator Data'!$B$4:$N$300,13,FALSE)&lt;S$4,10,(S$3-VLOOKUP($E81,'Country Indicator Data'!$B$4:$N$300,13,FALSE))/(S$3-S$4)*10)))))</f>
        <v>7.4</v>
      </c>
      <c r="T81" s="224">
        <f>IF(LEN(E81)&gt;3,((IF(VLOOKUP($C81,'Regional Crises'!$B$1:$R$66,14,FALSE)="x","x",IF(VLOOKUP($C81,'Regional Crises'!$B$1:$R$66,14,FALSE)&gt;T$3,0,IF(VLOOKUP($C81,'Regional Crises'!$B$1:$R$66,14,FALSE)&lt;T$4,10,(T$3-VLOOKUP($C81,'Regional Crises'!$B$1:$R$66,14,FALSE))/(T$3-T$4)*10))))),(IF(VLOOKUP($E81,'Country Indicator Data'!$B$4:$N$300,10,FALSE)="x","x",IF(VLOOKUP($E81,'Country Indicator Data'!$B$4:$N$300,10,FALSE)&gt;T$3,0,IF(VLOOKUP($E81,'Country Indicator Data'!$B$4:$N$300,10,FALSE)&lt;T$4,10,(T$3-VLOOKUP($E81,'Country Indicator Data'!$B$4:$N$300,10,FALSE))/(T$3-T$4)*10)))))</f>
        <v>7.0138905999999999</v>
      </c>
      <c r="U81" s="224">
        <f>IF(LEN(E81)&gt;3,((IF(VLOOKUP($C81,'Regional Crises'!$B$1:$R$66,15,FALSE)="x","x",IF(VLOOKUP($C81,'Regional Crises'!$B$1:$R$66,15,FALSE)&gt;U$3,0,IF(VLOOKUP($C81,'Regional Crises'!$B$1:$R$66,15,FALSE)&lt;U$4,10,(U$3-VLOOKUP($C81,'Regional Crises'!$B$1:$R$66,15,FALSE))/(U$3-U$4)*10))))),(IF(VLOOKUP($E81,'Country Indicator Data'!$B$4:$N$300,11,FALSE)="x","x",IF(VLOOKUP($E81,'Country Indicator Data'!$B$4:$N$300,11,FALSE)&gt;U$3,0,IF(VLOOKUP($E81,'Country Indicator Data'!$B$4:$N$300,11,FALSE)&lt;U$4,10,(U$3-VLOOKUP($E81,'Country Indicator Data'!$B$4:$N$300,11,FALSE))/(U$3-U$4)*10)))))</f>
        <v>5.5</v>
      </c>
      <c r="V81" s="224">
        <f>IF(LEN(E81)&gt;3,((IF(VLOOKUP($C81,'Regional Crises'!$B$1:$R$66,16,FALSE)="x","x",IF(VLOOKUP($C81,'Regional Crises'!$B$1:$R$66,16,FALSE)&gt;V$3,0,IF(VLOOKUP($C81,'Regional Crises'!$B$1:$R$66,16,FALSE)&lt;V$4,10,(V$3-VLOOKUP($C81,'Regional Crises'!$B$1:$R$66,16,FALSE))/(V$3-V$4)*10))))),(IF(VLOOKUP($E81,'Country Indicator Data'!$B$4:$N$300,12,FALSE)="x","x",IF(VLOOKUP($E81,'Country Indicator Data'!$B$4:$N$300,12,FALSE)&gt;V$3,0,IF(VLOOKUP($E81,'Country Indicator Data'!$B$4:$N$300,12,FALSE)&lt;V$4,10,(V$3-VLOOKUP($E81,'Country Indicator Data'!$B$4:$N$300,12,FALSE))/(V$3-V$4)*10)))))</f>
        <v>5.6000000000000005</v>
      </c>
      <c r="W81" s="224">
        <f t="shared" si="31"/>
        <v>6.37847265</v>
      </c>
      <c r="X81" s="224">
        <f t="shared" si="32"/>
        <v>6.550858002160493</v>
      </c>
      <c r="Y81" s="150">
        <f>IF('Core Indicators'!FC78="x","x",IF('Core Indicators'!FC78&gt;=5,10,IF('Core Indicators'!FC78&gt;=4,8,IF('Core Indicators'!FC78&gt;=3,6,IF('Core Indicators'!FC78&gt;=2,4,IF('Core Indicators'!FC78&gt;=1,2,0))))))</f>
        <v>10</v>
      </c>
      <c r="Z81" s="224">
        <f t="shared" si="33"/>
        <v>10</v>
      </c>
      <c r="AA81" s="150">
        <f>'Crisis Indicator Data'!Y78</f>
        <v>2</v>
      </c>
      <c r="AB81" s="150">
        <f>'Crisis Indicator Data'!Z78</f>
        <v>1</v>
      </c>
      <c r="AC81" s="150">
        <f>'Crisis Indicator Data'!AA78</f>
        <v>1</v>
      </c>
      <c r="AD81" s="150">
        <f>'Crisis Indicator Data'!AB78</f>
        <v>0</v>
      </c>
      <c r="AE81" s="150">
        <f t="shared" si="34"/>
        <v>4</v>
      </c>
      <c r="AF81" s="150">
        <f>'Crisis Indicator Data'!AC78</f>
        <v>0</v>
      </c>
      <c r="AG81" s="150">
        <f>'Crisis Indicator Data'!AD78</f>
        <v>2</v>
      </c>
      <c r="AH81" s="150">
        <f t="shared" si="35"/>
        <v>4</v>
      </c>
      <c r="AI81" s="150">
        <f>'Crisis Indicator Data'!AE78</f>
        <v>2</v>
      </c>
      <c r="AJ81" s="150">
        <f>'Crisis Indicator Data'!AF78</f>
        <v>1</v>
      </c>
      <c r="AK81" s="150">
        <f>'Crisis Indicator Data'!AG78</f>
        <v>2</v>
      </c>
      <c r="AL81" s="150">
        <f t="shared" si="36"/>
        <v>8</v>
      </c>
      <c r="AM81" s="224">
        <f t="shared" si="37"/>
        <v>5</v>
      </c>
      <c r="AN81" s="224">
        <f t="shared" si="38"/>
        <v>7.5</v>
      </c>
    </row>
    <row r="82" spans="1:40" ht="13.5" customHeight="1">
      <c r="A82" s="144" t="str">
        <f>'Crisis Indicator Data'!A79</f>
        <v>Climatic Shocks in Pakistan</v>
      </c>
      <c r="B82" s="145" t="str">
        <f>'Crisis Indicator Data'!B79</f>
        <v>Floods,Conflict/ Violence,Drought/drier conditions</v>
      </c>
      <c r="C82" s="145" t="str">
        <f>'Crisis Indicator Data'!C79</f>
        <v>PAK006</v>
      </c>
      <c r="D82" s="145" t="str">
        <f>'Crisis Indicator Data'!D79</f>
        <v>Pakistan</v>
      </c>
      <c r="E82" s="146" t="str">
        <f>'Crisis Indicator Data'!E79</f>
        <v>PAK</v>
      </c>
      <c r="F82" s="224">
        <f>IF(LEN(E82)&gt;3,(IF(VLOOKUP($C82,'Regional Crises'!$B$1:$R$66,7,FALSE)="x","x",IF(VLOOKUP($C82,'Regional Crises'!$B$1:$R$66,7,FALSE)&gt;$F$3,10,IF(VLOOKUP($C82,'Regional Crises'!$B$1:$R$66,7,FALSE)&lt;F$4,0,($F$3-VLOOKUP($C82,'Regional Crises'!$B$1:$R$66,7,FALSE))/($F$3-$F$4)*10)))),IF(VLOOKUP($E82,'Country Indicator Data'!$B$4:$N$300,3,FALSE)="x","x",IF(VLOOKUP($E82,'Country Indicator Data'!$B$4:$N$300,3,FALSE)&gt;$F$3,10,IF(VLOOKUP($E82,'Country Indicator Data'!$B$4:$N$300,3,FALSE)&lt;$F$4,0,($F$3-VLOOKUP($E82,'Country Indicator Data'!$B$4:$N$300,3,FALSE))/($F$3-$F$4)*10))))</f>
        <v>4.433328955555556</v>
      </c>
      <c r="G82" s="224">
        <f>IF(LEN(E82)&gt;3,(IF(VLOOKUP($C82,'Regional Crises'!$B$1:$R$66,9,FALSE)="x","x",IF(VLOOKUP($C82,'Regional Crises'!$B$1:$R$66,9,FALSE)&gt;G$3,10,IF(VLOOKUP($C82,'Regional Crises'!$B$1:$R$66,9,FALSE)&lt;G$4,0,(G$3-VLOOKUP($C82,'Regional Crises'!$B$1:$R$66,9,FALSE))/(G$3-G$4)*10)))),IF(VLOOKUP($E82,'Country Indicator Data'!$B$4:$N$300,5,FALSE)="x","x",IF(VLOOKUP($E82,'Country Indicator Data'!$B$4:$N$300,5,FALSE)&gt;G$3,10,IF(VLOOKUP($E82,'Country Indicator Data'!$B$4:$N$300,5,FALSE)&lt;G$4,0,(G$3-VLOOKUP($E82,'Country Indicator Data'!$B$4:$N$300,5,FALSE))/(G$3-G$4)*10))))</f>
        <v>6.75</v>
      </c>
      <c r="H82" s="224">
        <f t="shared" si="26"/>
        <v>5.591664477777778</v>
      </c>
      <c r="I82" s="224">
        <f>IF(LEN(E82)&gt;3,(IF(VLOOKUP($C82,'Regional Crises'!$B$1:$R$66,6,FALSE)="x","x",IF(VLOOKUP($C82,'Regional Crises'!$B$1:$R$66,6,FALSE)&gt;I$3,10,IF(VLOOKUP($C82,'Regional Crises'!$B$1:$R$66,6,FALSE)&lt;I$4,0,10-(I$3-VLOOKUP($C82,'Regional Crises'!$B$1:$R$66,6,FALSE))/(I$3-I$4)*10)))),IF(VLOOKUP($E82,'Country Indicator Data'!$B$4:$N$300,2,FALSE)="x","x",IF(VLOOKUP($E82,'Country Indicator Data'!$B$4:$N$300,2,FALSE)&gt;I$3,10,IF(VLOOKUP($E82,'Country Indicator Data'!$B$4:$N$300,2,FALSE)&lt;I$4,0,10-(I$3-VLOOKUP($E82,'Country Indicator Data'!$B$4:$N$300,2,FALSE))/(I$3-I$4)*10))))</f>
        <v>6.3669099600000001</v>
      </c>
      <c r="J82" s="224">
        <f>IF(LEN(E82)&gt;3,(IF(VLOOKUP($C82,'Regional Crises'!$B$1:$R$66,8,FALSE)="x","x",IF(VLOOKUP($C82,'Regional Crises'!$B$1:$R$66,8,FALSE)&gt;J$3,10,IF(VLOOKUP($C82,'Regional Crises'!$B$1:$R$66,8,FALSE)&lt;J$4,0,10-(J$3-VLOOKUP($C82,'Regional Crises'!$B$1:$R$66,8,FALSE))/(J$3-J$4)*10)))),IF(VLOOKUP($E82,'Country Indicator Data'!$B$4:$N$300,4,FALSE)="x","x",IF(VLOOKUP($E82,'Country Indicator Data'!$B$4:$N$300,4,FALSE)&gt;J$3,10,IF(VLOOKUP($E82,'Country Indicator Data'!$B$4:$N$300,4,FALSE)&lt;J$4,0,10-(J$3-VLOOKUP($E82,'Country Indicator Data'!$B$4:$N$300,4,FALSE))/(J$3-J$4)*10))))</f>
        <v>2.25</v>
      </c>
      <c r="K82" s="224">
        <f t="shared" si="27"/>
        <v>4.3084549800000005</v>
      </c>
      <c r="L82" s="224">
        <f>IF(LEN(E82)&gt;3,(IF(VLOOKUP($C82,'Regional Crises'!$B$1:$R$66,10,FALSE)="x","x",IF(VLOOKUP($C82,'Regional Crises'!$B$1:$R$66,10,FALSE)&gt;L$3,10,IF(VLOOKUP($C82,'Regional Crises'!$B$1:$R$66,10,FALSE)&lt;L$4,0,10-(L$3-VLOOKUP($C82,'Regional Crises'!$B$1:$R$66,10,FALSE))/(L$3-L$4)*10)))),IF(VLOOKUP($E82,'Country Indicator Data'!$B$4:$N$300,6,FALSE)="x","x",IF(VLOOKUP($E82,'Country Indicator Data'!$B$4:$N$300,6,FALSE)&gt;L$3,10,IF(VLOOKUP($E82,'Country Indicator Data'!$B$4:$N$300,6,FALSE)&lt;L$4,0,10-(L$3-VLOOKUP($E82,'Country Indicator Data'!$B$4:$N$300,6,FALSE))/(L$3-L$4)*10))))</f>
        <v>7.1466666666666674</v>
      </c>
      <c r="M82" s="224">
        <f>IF(LEN(E82)&gt;3,(IF(VLOOKUP($C82,'Regional Crises'!$B$1:$R$66,11,FALSE)="x","x",IF(VLOOKUP($C82,'Regional Crises'!$B$1:$R$66,11,FALSE)&gt;M$3,10,IF(VLOOKUP($C82,'Regional Crises'!$B$1:$R$66,11,FALSE)&lt;M$4,0,10-(M$3-VLOOKUP($C82,'Regional Crises'!$B$1:$R$66,11,FALSE))/(M$3-M$4)*10)))),IF(VLOOKUP($E82,'Country Indicator Data'!$B$4:$N$300,7,FALSE)="x","x",IF(VLOOKUP($E82,'Country Indicator Data'!$B$4:$N$300,7,FALSE)&gt;M$3,10,IF(VLOOKUP($E82,'Country Indicator Data'!$B$4:$N$300,7,FALSE)&lt;M$4,0,10-(M$3-VLOOKUP($E82,'Country Indicator Data'!$B$4:$N$300,7,FALSE))/(M$3-M$4)*10))))</f>
        <v>2.125</v>
      </c>
      <c r="N82" s="224">
        <f t="shared" si="28"/>
        <v>4.6358333333333341</v>
      </c>
      <c r="O82" s="224">
        <f t="shared" si="29"/>
        <v>4.8453175970370372</v>
      </c>
      <c r="P82" s="224">
        <f>IF(LEN(E82)&gt;3,(IF(VLOOKUP($C82,'Regional Crises'!$B$1:$R$69,12,FALSE)="x","x",IF(VLOOKUP($C82,'Regional Crises'!$B$1:$R$69,12,FALSE)&gt;P$3,10,IF(VLOOKUP($C82,'Regional Crises'!$B$1:$R$69,12,FALSE)&lt;P$4,0,(P$3-VLOOKUP($C82,'Regional Crises'!$B$1:$R$69,12,FALSE))/(P$3-P$4)*10)))),IF(VLOOKUP($E82,'Country Indicator Data'!$B$4:$I$300,8,FALSE)="x","x",IF(VLOOKUP($E82,'Country Indicator Data'!$B$4:$I$300,8,FALSE)&gt;P$3,10,IF(VLOOKUP($E82,'Country Indicator Data'!$B$4:$I$300,8,FALSE)&lt;P$4,0,10-(P$3-VLOOKUP($E82,'Country Indicator Data'!$B$4:$I$300,8,FALSE))/(P$3-P$4)*10))))</f>
        <v>7.2975000000000003</v>
      </c>
      <c r="Q82" s="224">
        <f>IF(LEN(E82)&gt;3,((IF(VLOOKUP($C82,'Regional Crises'!$B$1:$R$66,13,FALSE)="x","x",IF(VLOOKUP($C82,'Regional Crises'!$B$1:$R$66,13,FALSE)&gt;Q$3,10,IF(VLOOKUP($C82,'Regional Crises'!$B$1:$R$66,13,FALSE)&lt;Q$4,0,10-(LOG(Q$3)-LOG(VLOOKUP($C82,'Regional Crises'!$B$1:$R$66,13,FALSE)))/(LOG(Q$3)-LOG(Q$4))*10))))),(IF(VLOOKUP($E82,'Country Indicator Data'!$B$4:$N$300,9,FALSE)="x","x",IF(VLOOKUP($E82,'Country Indicator Data'!$B$4:$N$300,9,FALSE)&gt;Q$3,10,IF(VLOOKUP($E82,'Country Indicator Data'!$B$4:$N$300,9,FALSE)&lt;Q$4,0,10-(LOG(Q$3)-LOG(VLOOKUP($E82,'Country Indicator Data'!$B$4:$N$300,9,FALSE)))/(LOG(Q$3)-LOG(Q$4))*10)))))</f>
        <v>9.9529101469980645</v>
      </c>
      <c r="R82" s="224">
        <f t="shared" si="30"/>
        <v>8.625205073499032</v>
      </c>
      <c r="S82" s="224">
        <f>IF(LEN(E82)&gt;3,((IF(VLOOKUP($C82,'Regional Crises'!$B$1:$R$66,17,FALSE)="x","x",IF(VLOOKUP($C82,'Regional Crises'!$B$1:$R$66,17,FALSE)&gt;S$3,0,IF(VLOOKUP($C82,'Regional Crises'!$B$1:$R$66,17,FALSE)&lt;S$4,10,(S$3-VLOOKUP($C82,'Regional Crises'!$B$1:$R$66,17,FALSE))/(S$3-S$4)*10))))),(IF(VLOOKUP($E82,'Country Indicator Data'!$B$4:$N$300,13,FALSE)="x","x",IF(VLOOKUP($E82,'Country Indicator Data'!$B$4:$N$300,13,FALSE)&gt;S$3,0,IF(VLOOKUP($E82,'Country Indicator Data'!$B$4:$N$300,13,FALSE)&lt;S$4,10,(S$3-VLOOKUP($E82,'Country Indicator Data'!$B$4:$N$300,13,FALSE))/(S$3-S$4)*10)))))</f>
        <v>7.1999999999999993</v>
      </c>
      <c r="T82" s="224">
        <f>IF(LEN(E82)&gt;3,((IF(VLOOKUP($C82,'Regional Crises'!$B$1:$R$66,14,FALSE)="x","x",IF(VLOOKUP($C82,'Regional Crises'!$B$1:$R$66,14,FALSE)&gt;T$3,0,IF(VLOOKUP($C82,'Regional Crises'!$B$1:$R$66,14,FALSE)&lt;T$4,10,(T$3-VLOOKUP($C82,'Regional Crises'!$B$1:$R$66,14,FALSE))/(T$3-T$4)*10))))),(IF(VLOOKUP($E82,'Country Indicator Data'!$B$4:$N$300,10,FALSE)="x","x",IF(VLOOKUP($E82,'Country Indicator Data'!$B$4:$N$300,10,FALSE)&gt;T$3,0,IF(VLOOKUP($E82,'Country Indicator Data'!$B$4:$N$300,10,FALSE)&lt;T$4,10,(T$3-VLOOKUP($E82,'Country Indicator Data'!$B$4:$N$300,10,FALSE))/(T$3-T$4)*10)))))</f>
        <v>7.034192</v>
      </c>
      <c r="U82" s="224">
        <f>IF(LEN(E82)&gt;3,((IF(VLOOKUP($C82,'Regional Crises'!$B$1:$R$66,15,FALSE)="x","x",IF(VLOOKUP($C82,'Regional Crises'!$B$1:$R$66,15,FALSE)&gt;U$3,0,IF(VLOOKUP($C82,'Regional Crises'!$B$1:$R$66,15,FALSE)&lt;U$4,10,(U$3-VLOOKUP($C82,'Regional Crises'!$B$1:$R$66,15,FALSE))/(U$3-U$4)*10))))),(IF(VLOOKUP($E82,'Country Indicator Data'!$B$4:$N$300,11,FALSE)="x","x",IF(VLOOKUP($E82,'Country Indicator Data'!$B$4:$N$300,11,FALSE)&gt;U$3,0,IF(VLOOKUP($E82,'Country Indicator Data'!$B$4:$N$300,11,FALSE)&lt;U$4,10,(U$3-VLOOKUP($E82,'Country Indicator Data'!$B$4:$N$300,11,FALSE))/(U$3-U$4)*10)))))</f>
        <v>7.25</v>
      </c>
      <c r="V82" s="224">
        <f>IF(LEN(E82)&gt;3,((IF(VLOOKUP($C82,'Regional Crises'!$B$1:$R$66,16,FALSE)="x","x",IF(VLOOKUP($C82,'Regional Crises'!$B$1:$R$66,16,FALSE)&gt;V$3,0,IF(VLOOKUP($C82,'Regional Crises'!$B$1:$R$66,16,FALSE)&lt;V$4,10,(V$3-VLOOKUP($C82,'Regional Crises'!$B$1:$R$66,16,FALSE))/(V$3-V$4)*10))))),(IF(VLOOKUP($E82,'Country Indicator Data'!$B$4:$N$300,12,FALSE)="x","x",IF(VLOOKUP($E82,'Country Indicator Data'!$B$4:$N$300,12,FALSE)&gt;V$3,0,IF(VLOOKUP($E82,'Country Indicator Data'!$B$4:$N$300,12,FALSE)&lt;V$4,10,(V$3-VLOOKUP($E82,'Country Indicator Data'!$B$4:$N$300,12,FALSE))/(V$3-V$4)*10)))))</f>
        <v>6.8000000000000007</v>
      </c>
      <c r="W82" s="224">
        <f t="shared" si="31"/>
        <v>7.0710480000000002</v>
      </c>
      <c r="X82" s="224">
        <f t="shared" si="32"/>
        <v>6.8471902235120226</v>
      </c>
      <c r="Y82" s="150">
        <f>IF('Core Indicators'!FC79="x","x",IF('Core Indicators'!FC79&gt;=5,10,IF('Core Indicators'!FC79&gt;=4,8,IF('Core Indicators'!FC79&gt;=3,6,IF('Core Indicators'!FC79&gt;=2,4,IF('Core Indicators'!FC79&gt;=1,2,0))))))</f>
        <v>10</v>
      </c>
      <c r="Z82" s="224">
        <f t="shared" si="33"/>
        <v>10</v>
      </c>
      <c r="AA82" s="150">
        <f>'Crisis Indicator Data'!Y79</f>
        <v>1</v>
      </c>
      <c r="AB82" s="150">
        <f>'Crisis Indicator Data'!Z79</f>
        <v>2</v>
      </c>
      <c r="AC82" s="150">
        <f>'Crisis Indicator Data'!AA79</f>
        <v>0</v>
      </c>
      <c r="AD82" s="150">
        <f>'Crisis Indicator Data'!AB79</f>
        <v>0</v>
      </c>
      <c r="AE82" s="150">
        <f t="shared" si="34"/>
        <v>4</v>
      </c>
      <c r="AF82" s="150">
        <f>'Crisis Indicator Data'!AC79</f>
        <v>0</v>
      </c>
      <c r="AG82" s="150">
        <f>'Crisis Indicator Data'!AD79</f>
        <v>1</v>
      </c>
      <c r="AH82" s="150">
        <f t="shared" si="35"/>
        <v>2</v>
      </c>
      <c r="AI82" s="150">
        <f>'Crisis Indicator Data'!AE79</f>
        <v>3</v>
      </c>
      <c r="AJ82" s="150">
        <f>'Crisis Indicator Data'!AF79</f>
        <v>1</v>
      </c>
      <c r="AK82" s="150">
        <f>'Crisis Indicator Data'!AG79</f>
        <v>3</v>
      </c>
      <c r="AL82" s="150">
        <f t="shared" si="36"/>
        <v>10</v>
      </c>
      <c r="AM82" s="224">
        <f t="shared" si="37"/>
        <v>5</v>
      </c>
      <c r="AN82" s="224">
        <f t="shared" si="38"/>
        <v>7.5</v>
      </c>
    </row>
    <row r="83" spans="1:40" ht="13.5" customHeight="1">
      <c r="A83" s="144" t="str">
        <f>'Crisis Indicator Data'!A80</f>
        <v>Displacement from Afghanistan to Pakistan</v>
      </c>
      <c r="B83" s="145" t="str">
        <f>'Crisis Indicator Data'!B80</f>
        <v>International Displacement</v>
      </c>
      <c r="C83" s="145" t="str">
        <f>'Crisis Indicator Data'!C80</f>
        <v>PAK007</v>
      </c>
      <c r="D83" s="145" t="str">
        <f>'Crisis Indicator Data'!D80</f>
        <v>Pakistan</v>
      </c>
      <c r="E83" s="146" t="str">
        <f>'Crisis Indicator Data'!E80</f>
        <v>PAK</v>
      </c>
      <c r="F83" s="224">
        <f>IF(LEN(E83)&gt;3,(IF(VLOOKUP($C83,'Regional Crises'!$B$1:$R$66,7,FALSE)="x","x",IF(VLOOKUP($C83,'Regional Crises'!$B$1:$R$66,7,FALSE)&gt;$F$3,10,IF(VLOOKUP($C83,'Regional Crises'!$B$1:$R$66,7,FALSE)&lt;F$4,0,($F$3-VLOOKUP($C83,'Regional Crises'!$B$1:$R$66,7,FALSE))/($F$3-$F$4)*10)))),IF(VLOOKUP($E83,'Country Indicator Data'!$B$4:$N$300,3,FALSE)="x","x",IF(VLOOKUP($E83,'Country Indicator Data'!$B$4:$N$300,3,FALSE)&gt;$F$3,10,IF(VLOOKUP($E83,'Country Indicator Data'!$B$4:$N$300,3,FALSE)&lt;$F$4,0,($F$3-VLOOKUP($E83,'Country Indicator Data'!$B$4:$N$300,3,FALSE))/($F$3-$F$4)*10))))</f>
        <v>4.433328955555556</v>
      </c>
      <c r="G83" s="224">
        <f>IF(LEN(E83)&gt;3,(IF(VLOOKUP($C83,'Regional Crises'!$B$1:$R$66,9,FALSE)="x","x",IF(VLOOKUP($C83,'Regional Crises'!$B$1:$R$66,9,FALSE)&gt;G$3,10,IF(VLOOKUP($C83,'Regional Crises'!$B$1:$R$66,9,FALSE)&lt;G$4,0,(G$3-VLOOKUP($C83,'Regional Crises'!$B$1:$R$66,9,FALSE))/(G$3-G$4)*10)))),IF(VLOOKUP($E83,'Country Indicator Data'!$B$4:$N$300,5,FALSE)="x","x",IF(VLOOKUP($E83,'Country Indicator Data'!$B$4:$N$300,5,FALSE)&gt;G$3,10,IF(VLOOKUP($E83,'Country Indicator Data'!$B$4:$N$300,5,FALSE)&lt;G$4,0,(G$3-VLOOKUP($E83,'Country Indicator Data'!$B$4:$N$300,5,FALSE))/(G$3-G$4)*10))))</f>
        <v>6.75</v>
      </c>
      <c r="H83" s="224">
        <f t="shared" si="26"/>
        <v>5.591664477777778</v>
      </c>
      <c r="I83" s="224">
        <f>IF(LEN(E83)&gt;3,(IF(VLOOKUP($C83,'Regional Crises'!$B$1:$R$66,6,FALSE)="x","x",IF(VLOOKUP($C83,'Regional Crises'!$B$1:$R$66,6,FALSE)&gt;I$3,10,IF(VLOOKUP($C83,'Regional Crises'!$B$1:$R$66,6,FALSE)&lt;I$4,0,10-(I$3-VLOOKUP($C83,'Regional Crises'!$B$1:$R$66,6,FALSE))/(I$3-I$4)*10)))),IF(VLOOKUP($E83,'Country Indicator Data'!$B$4:$N$300,2,FALSE)="x","x",IF(VLOOKUP($E83,'Country Indicator Data'!$B$4:$N$300,2,FALSE)&gt;I$3,10,IF(VLOOKUP($E83,'Country Indicator Data'!$B$4:$N$300,2,FALSE)&lt;I$4,0,10-(I$3-VLOOKUP($E83,'Country Indicator Data'!$B$4:$N$300,2,FALSE))/(I$3-I$4)*10))))</f>
        <v>6.3669099600000001</v>
      </c>
      <c r="J83" s="224">
        <f>IF(LEN(E83)&gt;3,(IF(VLOOKUP($C83,'Regional Crises'!$B$1:$R$66,8,FALSE)="x","x",IF(VLOOKUP($C83,'Regional Crises'!$B$1:$R$66,8,FALSE)&gt;J$3,10,IF(VLOOKUP($C83,'Regional Crises'!$B$1:$R$66,8,FALSE)&lt;J$4,0,10-(J$3-VLOOKUP($C83,'Regional Crises'!$B$1:$R$66,8,FALSE))/(J$3-J$4)*10)))),IF(VLOOKUP($E83,'Country Indicator Data'!$B$4:$N$300,4,FALSE)="x","x",IF(VLOOKUP($E83,'Country Indicator Data'!$B$4:$N$300,4,FALSE)&gt;J$3,10,IF(VLOOKUP($E83,'Country Indicator Data'!$B$4:$N$300,4,FALSE)&lt;J$4,0,10-(J$3-VLOOKUP($E83,'Country Indicator Data'!$B$4:$N$300,4,FALSE))/(J$3-J$4)*10))))</f>
        <v>2.25</v>
      </c>
      <c r="K83" s="224">
        <f t="shared" si="27"/>
        <v>4.3084549800000005</v>
      </c>
      <c r="L83" s="224">
        <f>IF(LEN(E83)&gt;3,(IF(VLOOKUP($C83,'Regional Crises'!$B$1:$R$66,10,FALSE)="x","x",IF(VLOOKUP($C83,'Regional Crises'!$B$1:$R$66,10,FALSE)&gt;L$3,10,IF(VLOOKUP($C83,'Regional Crises'!$B$1:$R$66,10,FALSE)&lt;L$4,0,10-(L$3-VLOOKUP($C83,'Regional Crises'!$B$1:$R$66,10,FALSE))/(L$3-L$4)*10)))),IF(VLOOKUP($E83,'Country Indicator Data'!$B$4:$N$300,6,FALSE)="x","x",IF(VLOOKUP($E83,'Country Indicator Data'!$B$4:$N$300,6,FALSE)&gt;L$3,10,IF(VLOOKUP($E83,'Country Indicator Data'!$B$4:$N$300,6,FALSE)&lt;L$4,0,10-(L$3-VLOOKUP($E83,'Country Indicator Data'!$B$4:$N$300,6,FALSE))/(L$3-L$4)*10))))</f>
        <v>7.1466666666666674</v>
      </c>
      <c r="M83" s="224">
        <f>IF(LEN(E83)&gt;3,(IF(VLOOKUP($C83,'Regional Crises'!$B$1:$R$66,11,FALSE)="x","x",IF(VLOOKUP($C83,'Regional Crises'!$B$1:$R$66,11,FALSE)&gt;M$3,10,IF(VLOOKUP($C83,'Regional Crises'!$B$1:$R$66,11,FALSE)&lt;M$4,0,10-(M$3-VLOOKUP($C83,'Regional Crises'!$B$1:$R$66,11,FALSE))/(M$3-M$4)*10)))),IF(VLOOKUP($E83,'Country Indicator Data'!$B$4:$N$300,7,FALSE)="x","x",IF(VLOOKUP($E83,'Country Indicator Data'!$B$4:$N$300,7,FALSE)&gt;M$3,10,IF(VLOOKUP($E83,'Country Indicator Data'!$B$4:$N$300,7,FALSE)&lt;M$4,0,10-(M$3-VLOOKUP($E83,'Country Indicator Data'!$B$4:$N$300,7,FALSE))/(M$3-M$4)*10))))</f>
        <v>2.125</v>
      </c>
      <c r="N83" s="224">
        <f t="shared" si="28"/>
        <v>4.6358333333333341</v>
      </c>
      <c r="O83" s="224">
        <f t="shared" si="29"/>
        <v>4.8453175970370372</v>
      </c>
      <c r="P83" s="224">
        <f>IF(LEN(E83)&gt;3,(IF(VLOOKUP($C83,'Regional Crises'!$B$1:$R$69,12,FALSE)="x","x",IF(VLOOKUP($C83,'Regional Crises'!$B$1:$R$69,12,FALSE)&gt;P$3,10,IF(VLOOKUP($C83,'Regional Crises'!$B$1:$R$69,12,FALSE)&lt;P$4,0,(P$3-VLOOKUP($C83,'Regional Crises'!$B$1:$R$69,12,FALSE))/(P$3-P$4)*10)))),IF(VLOOKUP($E83,'Country Indicator Data'!$B$4:$I$300,8,FALSE)="x","x",IF(VLOOKUP($E83,'Country Indicator Data'!$B$4:$I$300,8,FALSE)&gt;P$3,10,IF(VLOOKUP($E83,'Country Indicator Data'!$B$4:$I$300,8,FALSE)&lt;P$4,0,10-(P$3-VLOOKUP($E83,'Country Indicator Data'!$B$4:$I$300,8,FALSE))/(P$3-P$4)*10))))</f>
        <v>7.2975000000000003</v>
      </c>
      <c r="Q83" s="224">
        <f>IF(LEN(E83)&gt;3,((IF(VLOOKUP($C83,'Regional Crises'!$B$1:$R$66,13,FALSE)="x","x",IF(VLOOKUP($C83,'Regional Crises'!$B$1:$R$66,13,FALSE)&gt;Q$3,10,IF(VLOOKUP($C83,'Regional Crises'!$B$1:$R$66,13,FALSE)&lt;Q$4,0,10-(LOG(Q$3)-LOG(VLOOKUP($C83,'Regional Crises'!$B$1:$R$66,13,FALSE)))/(LOG(Q$3)-LOG(Q$4))*10))))),(IF(VLOOKUP($E83,'Country Indicator Data'!$B$4:$N$300,9,FALSE)="x","x",IF(VLOOKUP($E83,'Country Indicator Data'!$B$4:$N$300,9,FALSE)&gt;Q$3,10,IF(VLOOKUP($E83,'Country Indicator Data'!$B$4:$N$300,9,FALSE)&lt;Q$4,0,10-(LOG(Q$3)-LOG(VLOOKUP($E83,'Country Indicator Data'!$B$4:$N$300,9,FALSE)))/(LOG(Q$3)-LOG(Q$4))*10)))))</f>
        <v>9.9529101469980645</v>
      </c>
      <c r="R83" s="224">
        <f t="shared" si="30"/>
        <v>8.625205073499032</v>
      </c>
      <c r="S83" s="224">
        <f>IF(LEN(E83)&gt;3,((IF(VLOOKUP($C83,'Regional Crises'!$B$1:$R$66,17,FALSE)="x","x",IF(VLOOKUP($C83,'Regional Crises'!$B$1:$R$66,17,FALSE)&gt;S$3,0,IF(VLOOKUP($C83,'Regional Crises'!$B$1:$R$66,17,FALSE)&lt;S$4,10,(S$3-VLOOKUP($C83,'Regional Crises'!$B$1:$R$66,17,FALSE))/(S$3-S$4)*10))))),(IF(VLOOKUP($E83,'Country Indicator Data'!$B$4:$N$300,13,FALSE)="x","x",IF(VLOOKUP($E83,'Country Indicator Data'!$B$4:$N$300,13,FALSE)&gt;S$3,0,IF(VLOOKUP($E83,'Country Indicator Data'!$B$4:$N$300,13,FALSE)&lt;S$4,10,(S$3-VLOOKUP($E83,'Country Indicator Data'!$B$4:$N$300,13,FALSE))/(S$3-S$4)*10)))))</f>
        <v>7.1999999999999993</v>
      </c>
      <c r="T83" s="224">
        <f>IF(LEN(E83)&gt;3,((IF(VLOOKUP($C83,'Regional Crises'!$B$1:$R$66,14,FALSE)="x","x",IF(VLOOKUP($C83,'Regional Crises'!$B$1:$R$66,14,FALSE)&gt;T$3,0,IF(VLOOKUP($C83,'Regional Crises'!$B$1:$R$66,14,FALSE)&lt;T$4,10,(T$3-VLOOKUP($C83,'Regional Crises'!$B$1:$R$66,14,FALSE))/(T$3-T$4)*10))))),(IF(VLOOKUP($E83,'Country Indicator Data'!$B$4:$N$300,10,FALSE)="x","x",IF(VLOOKUP($E83,'Country Indicator Data'!$B$4:$N$300,10,FALSE)&gt;T$3,0,IF(VLOOKUP($E83,'Country Indicator Data'!$B$4:$N$300,10,FALSE)&lt;T$4,10,(T$3-VLOOKUP($E83,'Country Indicator Data'!$B$4:$N$300,10,FALSE))/(T$3-T$4)*10)))))</f>
        <v>7.034192</v>
      </c>
      <c r="U83" s="224">
        <f>IF(LEN(E83)&gt;3,((IF(VLOOKUP($C83,'Regional Crises'!$B$1:$R$66,15,FALSE)="x","x",IF(VLOOKUP($C83,'Regional Crises'!$B$1:$R$66,15,FALSE)&gt;U$3,0,IF(VLOOKUP($C83,'Regional Crises'!$B$1:$R$66,15,FALSE)&lt;U$4,10,(U$3-VLOOKUP($C83,'Regional Crises'!$B$1:$R$66,15,FALSE))/(U$3-U$4)*10))))),(IF(VLOOKUP($E83,'Country Indicator Data'!$B$4:$N$300,11,FALSE)="x","x",IF(VLOOKUP($E83,'Country Indicator Data'!$B$4:$N$300,11,FALSE)&gt;U$3,0,IF(VLOOKUP($E83,'Country Indicator Data'!$B$4:$N$300,11,FALSE)&lt;U$4,10,(U$3-VLOOKUP($E83,'Country Indicator Data'!$B$4:$N$300,11,FALSE))/(U$3-U$4)*10)))))</f>
        <v>7.25</v>
      </c>
      <c r="V83" s="224">
        <f>IF(LEN(E83)&gt;3,((IF(VLOOKUP($C83,'Regional Crises'!$B$1:$R$66,16,FALSE)="x","x",IF(VLOOKUP($C83,'Regional Crises'!$B$1:$R$66,16,FALSE)&gt;V$3,0,IF(VLOOKUP($C83,'Regional Crises'!$B$1:$R$66,16,FALSE)&lt;V$4,10,(V$3-VLOOKUP($C83,'Regional Crises'!$B$1:$R$66,16,FALSE))/(V$3-V$4)*10))))),(IF(VLOOKUP($E83,'Country Indicator Data'!$B$4:$N$300,12,FALSE)="x","x",IF(VLOOKUP($E83,'Country Indicator Data'!$B$4:$N$300,12,FALSE)&gt;V$3,0,IF(VLOOKUP($E83,'Country Indicator Data'!$B$4:$N$300,12,FALSE)&lt;V$4,10,(V$3-VLOOKUP($E83,'Country Indicator Data'!$B$4:$N$300,12,FALSE))/(V$3-V$4)*10)))))</f>
        <v>6.8000000000000007</v>
      </c>
      <c r="W83" s="224">
        <f t="shared" si="31"/>
        <v>7.0710480000000002</v>
      </c>
      <c r="X83" s="224">
        <f t="shared" si="32"/>
        <v>6.8471902235120226</v>
      </c>
      <c r="Y83" s="150">
        <f>IF('Core Indicators'!FC80="x","x",IF('Core Indicators'!FC80&gt;=5,10,IF('Core Indicators'!FC80&gt;=4,8,IF('Core Indicators'!FC80&gt;=3,6,IF('Core Indicators'!FC80&gt;=2,4,IF('Core Indicators'!FC80&gt;=1,2,0))))))</f>
        <v>2</v>
      </c>
      <c r="Z83" s="224">
        <f t="shared" si="33"/>
        <v>2</v>
      </c>
      <c r="AA83" s="150">
        <f>'Crisis Indicator Data'!Y80</f>
        <v>1</v>
      </c>
      <c r="AB83" s="150">
        <f>'Crisis Indicator Data'!Z80</f>
        <v>2</v>
      </c>
      <c r="AC83" s="150">
        <f>'Crisis Indicator Data'!AA80</f>
        <v>1</v>
      </c>
      <c r="AD83" s="150">
        <f>'Crisis Indicator Data'!AB80</f>
        <v>0</v>
      </c>
      <c r="AE83" s="150">
        <f t="shared" si="34"/>
        <v>4</v>
      </c>
      <c r="AF83" s="150">
        <f>'Crisis Indicator Data'!AC80</f>
        <v>2</v>
      </c>
      <c r="AG83" s="150">
        <f>'Crisis Indicator Data'!AD80</f>
        <v>3</v>
      </c>
      <c r="AH83" s="150">
        <f t="shared" si="35"/>
        <v>10</v>
      </c>
      <c r="AI83" s="150">
        <f>'Crisis Indicator Data'!AE80</f>
        <v>3</v>
      </c>
      <c r="AJ83" s="150">
        <f>'Crisis Indicator Data'!AF80</f>
        <v>1</v>
      </c>
      <c r="AK83" s="150">
        <f>'Crisis Indicator Data'!AG80</f>
        <v>3</v>
      </c>
      <c r="AL83" s="150">
        <f t="shared" si="36"/>
        <v>10</v>
      </c>
      <c r="AM83" s="224">
        <f t="shared" si="37"/>
        <v>8</v>
      </c>
      <c r="AN83" s="224">
        <f t="shared" si="38"/>
        <v>5</v>
      </c>
    </row>
    <row r="84" spans="1:40" ht="13.5" customHeight="1">
      <c r="A84" s="144" t="str">
        <f>'Crisis Indicator Data'!A81</f>
        <v>Multiple crises in Pakistan</v>
      </c>
      <c r="B84" s="145" t="str">
        <f>'Crisis Indicator Data'!B81</f>
        <v>Floods,International Displacement,Political/economic crisis,Conflict/ Violence</v>
      </c>
      <c r="C84" s="145" t="str">
        <f>'Crisis Indicator Data'!C81</f>
        <v>PAK008</v>
      </c>
      <c r="D84" s="145" t="str">
        <f>'Crisis Indicator Data'!D81</f>
        <v>Pakistan</v>
      </c>
      <c r="E84" s="146" t="str">
        <f>'Crisis Indicator Data'!E81</f>
        <v>PAK</v>
      </c>
      <c r="F84" s="224">
        <f>IF(LEN(E84)&gt;3,(IF(VLOOKUP($C84,'Regional Crises'!$B$1:$R$66,7,FALSE)="x","x",IF(VLOOKUP($C84,'Regional Crises'!$B$1:$R$66,7,FALSE)&gt;$F$3,10,IF(VLOOKUP($C84,'Regional Crises'!$B$1:$R$66,7,FALSE)&lt;F$4,0,($F$3-VLOOKUP($C84,'Regional Crises'!$B$1:$R$66,7,FALSE))/($F$3-$F$4)*10)))),IF(VLOOKUP($E84,'Country Indicator Data'!$B$4:$N$300,3,FALSE)="x","x",IF(VLOOKUP($E84,'Country Indicator Data'!$B$4:$N$300,3,FALSE)&gt;$F$3,10,IF(VLOOKUP($E84,'Country Indicator Data'!$B$4:$N$300,3,FALSE)&lt;$F$4,0,($F$3-VLOOKUP($E84,'Country Indicator Data'!$B$4:$N$300,3,FALSE))/($F$3-$F$4)*10))))</f>
        <v>4.433328955555556</v>
      </c>
      <c r="G84" s="224">
        <f>IF(LEN(E84)&gt;3,(IF(VLOOKUP($C84,'Regional Crises'!$B$1:$R$66,9,FALSE)="x","x",IF(VLOOKUP($C84,'Regional Crises'!$B$1:$R$66,9,FALSE)&gt;G$3,10,IF(VLOOKUP($C84,'Regional Crises'!$B$1:$R$66,9,FALSE)&lt;G$4,0,(G$3-VLOOKUP($C84,'Regional Crises'!$B$1:$R$66,9,FALSE))/(G$3-G$4)*10)))),IF(VLOOKUP($E84,'Country Indicator Data'!$B$4:$N$300,5,FALSE)="x","x",IF(VLOOKUP($E84,'Country Indicator Data'!$B$4:$N$300,5,FALSE)&gt;G$3,10,IF(VLOOKUP($E84,'Country Indicator Data'!$B$4:$N$300,5,FALSE)&lt;G$4,0,(G$3-VLOOKUP($E84,'Country Indicator Data'!$B$4:$N$300,5,FALSE))/(G$3-G$4)*10))))</f>
        <v>6.75</v>
      </c>
      <c r="H84" s="224">
        <f t="shared" si="26"/>
        <v>5.591664477777778</v>
      </c>
      <c r="I84" s="224">
        <f>IF(LEN(E84)&gt;3,(IF(VLOOKUP($C84,'Regional Crises'!$B$1:$R$66,6,FALSE)="x","x",IF(VLOOKUP($C84,'Regional Crises'!$B$1:$R$66,6,FALSE)&gt;I$3,10,IF(VLOOKUP($C84,'Regional Crises'!$B$1:$R$66,6,FALSE)&lt;I$4,0,10-(I$3-VLOOKUP($C84,'Regional Crises'!$B$1:$R$66,6,FALSE))/(I$3-I$4)*10)))),IF(VLOOKUP($E84,'Country Indicator Data'!$B$4:$N$300,2,FALSE)="x","x",IF(VLOOKUP($E84,'Country Indicator Data'!$B$4:$N$300,2,FALSE)&gt;I$3,10,IF(VLOOKUP($E84,'Country Indicator Data'!$B$4:$N$300,2,FALSE)&lt;I$4,0,10-(I$3-VLOOKUP($E84,'Country Indicator Data'!$B$4:$N$300,2,FALSE))/(I$3-I$4)*10))))</f>
        <v>6.3669099600000001</v>
      </c>
      <c r="J84" s="224">
        <f>IF(LEN(E84)&gt;3,(IF(VLOOKUP($C84,'Regional Crises'!$B$1:$R$66,8,FALSE)="x","x",IF(VLOOKUP($C84,'Regional Crises'!$B$1:$R$66,8,FALSE)&gt;J$3,10,IF(VLOOKUP($C84,'Regional Crises'!$B$1:$R$66,8,FALSE)&lt;J$4,0,10-(J$3-VLOOKUP($C84,'Regional Crises'!$B$1:$R$66,8,FALSE))/(J$3-J$4)*10)))),IF(VLOOKUP($E84,'Country Indicator Data'!$B$4:$N$300,4,FALSE)="x","x",IF(VLOOKUP($E84,'Country Indicator Data'!$B$4:$N$300,4,FALSE)&gt;J$3,10,IF(VLOOKUP($E84,'Country Indicator Data'!$B$4:$N$300,4,FALSE)&lt;J$4,0,10-(J$3-VLOOKUP($E84,'Country Indicator Data'!$B$4:$N$300,4,FALSE))/(J$3-J$4)*10))))</f>
        <v>2.25</v>
      </c>
      <c r="K84" s="224">
        <f t="shared" si="27"/>
        <v>4.3084549800000005</v>
      </c>
      <c r="L84" s="224">
        <f>IF(LEN(E84)&gt;3,(IF(VLOOKUP($C84,'Regional Crises'!$B$1:$R$66,10,FALSE)="x","x",IF(VLOOKUP($C84,'Regional Crises'!$B$1:$R$66,10,FALSE)&gt;L$3,10,IF(VLOOKUP($C84,'Regional Crises'!$B$1:$R$66,10,FALSE)&lt;L$4,0,10-(L$3-VLOOKUP($C84,'Regional Crises'!$B$1:$R$66,10,FALSE))/(L$3-L$4)*10)))),IF(VLOOKUP($E84,'Country Indicator Data'!$B$4:$N$300,6,FALSE)="x","x",IF(VLOOKUP($E84,'Country Indicator Data'!$B$4:$N$300,6,FALSE)&gt;L$3,10,IF(VLOOKUP($E84,'Country Indicator Data'!$B$4:$N$300,6,FALSE)&lt;L$4,0,10-(L$3-VLOOKUP($E84,'Country Indicator Data'!$B$4:$N$300,6,FALSE))/(L$3-L$4)*10))))</f>
        <v>7.1466666666666674</v>
      </c>
      <c r="M84" s="224">
        <f>IF(LEN(E84)&gt;3,(IF(VLOOKUP($C84,'Regional Crises'!$B$1:$R$66,11,FALSE)="x","x",IF(VLOOKUP($C84,'Regional Crises'!$B$1:$R$66,11,FALSE)&gt;M$3,10,IF(VLOOKUP($C84,'Regional Crises'!$B$1:$R$66,11,FALSE)&lt;M$4,0,10-(M$3-VLOOKUP($C84,'Regional Crises'!$B$1:$R$66,11,FALSE))/(M$3-M$4)*10)))),IF(VLOOKUP($E84,'Country Indicator Data'!$B$4:$N$300,7,FALSE)="x","x",IF(VLOOKUP($E84,'Country Indicator Data'!$B$4:$N$300,7,FALSE)&gt;M$3,10,IF(VLOOKUP($E84,'Country Indicator Data'!$B$4:$N$300,7,FALSE)&lt;M$4,0,10-(M$3-VLOOKUP($E84,'Country Indicator Data'!$B$4:$N$300,7,FALSE))/(M$3-M$4)*10))))</f>
        <v>2.125</v>
      </c>
      <c r="N84" s="224">
        <f t="shared" si="28"/>
        <v>4.6358333333333341</v>
      </c>
      <c r="O84" s="224">
        <f t="shared" si="29"/>
        <v>4.8453175970370372</v>
      </c>
      <c r="P84" s="224">
        <f>IF(LEN(E84)&gt;3,(IF(VLOOKUP($C84,'Regional Crises'!$B$1:$R$69,12,FALSE)="x","x",IF(VLOOKUP($C84,'Regional Crises'!$B$1:$R$69,12,FALSE)&gt;P$3,10,IF(VLOOKUP($C84,'Regional Crises'!$B$1:$R$69,12,FALSE)&lt;P$4,0,(P$3-VLOOKUP($C84,'Regional Crises'!$B$1:$R$69,12,FALSE))/(P$3-P$4)*10)))),IF(VLOOKUP($E84,'Country Indicator Data'!$B$4:$I$300,8,FALSE)="x","x",IF(VLOOKUP($E84,'Country Indicator Data'!$B$4:$I$300,8,FALSE)&gt;P$3,10,IF(VLOOKUP($E84,'Country Indicator Data'!$B$4:$I$300,8,FALSE)&lt;P$4,0,10-(P$3-VLOOKUP($E84,'Country Indicator Data'!$B$4:$I$300,8,FALSE))/(P$3-P$4)*10))))</f>
        <v>7.2975000000000003</v>
      </c>
      <c r="Q84" s="224">
        <f>IF(LEN(E84)&gt;3,((IF(VLOOKUP($C84,'Regional Crises'!$B$1:$R$66,13,FALSE)="x","x",IF(VLOOKUP($C84,'Regional Crises'!$B$1:$R$66,13,FALSE)&gt;Q$3,10,IF(VLOOKUP($C84,'Regional Crises'!$B$1:$R$66,13,FALSE)&lt;Q$4,0,10-(LOG(Q$3)-LOG(VLOOKUP($C84,'Regional Crises'!$B$1:$R$66,13,FALSE)))/(LOG(Q$3)-LOG(Q$4))*10))))),(IF(VLOOKUP($E84,'Country Indicator Data'!$B$4:$N$300,9,FALSE)="x","x",IF(VLOOKUP($E84,'Country Indicator Data'!$B$4:$N$300,9,FALSE)&gt;Q$3,10,IF(VLOOKUP($E84,'Country Indicator Data'!$B$4:$N$300,9,FALSE)&lt;Q$4,0,10-(LOG(Q$3)-LOG(VLOOKUP($E84,'Country Indicator Data'!$B$4:$N$300,9,FALSE)))/(LOG(Q$3)-LOG(Q$4))*10)))))</f>
        <v>9.9529101469980645</v>
      </c>
      <c r="R84" s="224">
        <f t="shared" si="30"/>
        <v>8.625205073499032</v>
      </c>
      <c r="S84" s="224">
        <f>IF(LEN(E84)&gt;3,((IF(VLOOKUP($C84,'Regional Crises'!$B$1:$R$66,17,FALSE)="x","x",IF(VLOOKUP($C84,'Regional Crises'!$B$1:$R$66,17,FALSE)&gt;S$3,0,IF(VLOOKUP($C84,'Regional Crises'!$B$1:$R$66,17,FALSE)&lt;S$4,10,(S$3-VLOOKUP($C84,'Regional Crises'!$B$1:$R$66,17,FALSE))/(S$3-S$4)*10))))),(IF(VLOOKUP($E84,'Country Indicator Data'!$B$4:$N$300,13,FALSE)="x","x",IF(VLOOKUP($E84,'Country Indicator Data'!$B$4:$N$300,13,FALSE)&gt;S$3,0,IF(VLOOKUP($E84,'Country Indicator Data'!$B$4:$N$300,13,FALSE)&lt;S$4,10,(S$3-VLOOKUP($E84,'Country Indicator Data'!$B$4:$N$300,13,FALSE))/(S$3-S$4)*10)))))</f>
        <v>7.1999999999999993</v>
      </c>
      <c r="T84" s="224">
        <f>IF(LEN(E84)&gt;3,((IF(VLOOKUP($C84,'Regional Crises'!$B$1:$R$66,14,FALSE)="x","x",IF(VLOOKUP($C84,'Regional Crises'!$B$1:$R$66,14,FALSE)&gt;T$3,0,IF(VLOOKUP($C84,'Regional Crises'!$B$1:$R$66,14,FALSE)&lt;T$4,10,(T$3-VLOOKUP($C84,'Regional Crises'!$B$1:$R$66,14,FALSE))/(T$3-T$4)*10))))),(IF(VLOOKUP($E84,'Country Indicator Data'!$B$4:$N$300,10,FALSE)="x","x",IF(VLOOKUP($E84,'Country Indicator Data'!$B$4:$N$300,10,FALSE)&gt;T$3,0,IF(VLOOKUP($E84,'Country Indicator Data'!$B$4:$N$300,10,FALSE)&lt;T$4,10,(T$3-VLOOKUP($E84,'Country Indicator Data'!$B$4:$N$300,10,FALSE))/(T$3-T$4)*10)))))</f>
        <v>7.034192</v>
      </c>
      <c r="U84" s="224">
        <f>IF(LEN(E84)&gt;3,((IF(VLOOKUP($C84,'Regional Crises'!$B$1:$R$66,15,FALSE)="x","x",IF(VLOOKUP($C84,'Regional Crises'!$B$1:$R$66,15,FALSE)&gt;U$3,0,IF(VLOOKUP($C84,'Regional Crises'!$B$1:$R$66,15,FALSE)&lt;U$4,10,(U$3-VLOOKUP($C84,'Regional Crises'!$B$1:$R$66,15,FALSE))/(U$3-U$4)*10))))),(IF(VLOOKUP($E84,'Country Indicator Data'!$B$4:$N$300,11,FALSE)="x","x",IF(VLOOKUP($E84,'Country Indicator Data'!$B$4:$N$300,11,FALSE)&gt;U$3,0,IF(VLOOKUP($E84,'Country Indicator Data'!$B$4:$N$300,11,FALSE)&lt;U$4,10,(U$3-VLOOKUP($E84,'Country Indicator Data'!$B$4:$N$300,11,FALSE))/(U$3-U$4)*10)))))</f>
        <v>7.25</v>
      </c>
      <c r="V84" s="224">
        <f>IF(LEN(E84)&gt;3,((IF(VLOOKUP($C84,'Regional Crises'!$B$1:$R$66,16,FALSE)="x","x",IF(VLOOKUP($C84,'Regional Crises'!$B$1:$R$66,16,FALSE)&gt;V$3,0,IF(VLOOKUP($C84,'Regional Crises'!$B$1:$R$66,16,FALSE)&lt;V$4,10,(V$3-VLOOKUP($C84,'Regional Crises'!$B$1:$R$66,16,FALSE))/(V$3-V$4)*10))))),(IF(VLOOKUP($E84,'Country Indicator Data'!$B$4:$N$300,12,FALSE)="x","x",IF(VLOOKUP($E84,'Country Indicator Data'!$B$4:$N$300,12,FALSE)&gt;V$3,0,IF(VLOOKUP($E84,'Country Indicator Data'!$B$4:$N$300,12,FALSE)&lt;V$4,10,(V$3-VLOOKUP($E84,'Country Indicator Data'!$B$4:$N$300,12,FALSE))/(V$3-V$4)*10)))))</f>
        <v>6.8000000000000007</v>
      </c>
      <c r="W84" s="224">
        <f t="shared" si="31"/>
        <v>7.0710480000000002</v>
      </c>
      <c r="X84" s="224">
        <f t="shared" si="32"/>
        <v>6.8471902235120226</v>
      </c>
      <c r="Y84" s="150">
        <f>IF('Core Indicators'!FC81="x","x",IF('Core Indicators'!FC81&gt;=5,10,IF('Core Indicators'!FC81&gt;=4,8,IF('Core Indicators'!FC81&gt;=3,6,IF('Core Indicators'!FC81&gt;=2,4,IF('Core Indicators'!FC81&gt;=1,2,0))))))</f>
        <v>8</v>
      </c>
      <c r="Z84" s="224">
        <f t="shared" si="33"/>
        <v>8</v>
      </c>
      <c r="AA84" s="150">
        <f>'Crisis Indicator Data'!Y81</f>
        <v>1</v>
      </c>
      <c r="AB84" s="150">
        <f>'Crisis Indicator Data'!Z81</f>
        <v>2</v>
      </c>
      <c r="AC84" s="150">
        <f>'Crisis Indicator Data'!AA81</f>
        <v>1</v>
      </c>
      <c r="AD84" s="150">
        <f>'Crisis Indicator Data'!AB81</f>
        <v>0</v>
      </c>
      <c r="AE84" s="150">
        <f t="shared" si="34"/>
        <v>4</v>
      </c>
      <c r="AF84" s="150">
        <f>'Crisis Indicator Data'!AC81</f>
        <v>2</v>
      </c>
      <c r="AG84" s="150">
        <f>'Crisis Indicator Data'!AD81</f>
        <v>3</v>
      </c>
      <c r="AH84" s="150">
        <f t="shared" si="35"/>
        <v>10</v>
      </c>
      <c r="AI84" s="150">
        <f>'Crisis Indicator Data'!AE81</f>
        <v>3</v>
      </c>
      <c r="AJ84" s="150">
        <f>'Crisis Indicator Data'!AF81</f>
        <v>1</v>
      </c>
      <c r="AK84" s="150">
        <f>'Crisis Indicator Data'!AG81</f>
        <v>3</v>
      </c>
      <c r="AL84" s="150">
        <f t="shared" si="36"/>
        <v>10</v>
      </c>
      <c r="AM84" s="224">
        <f t="shared" si="37"/>
        <v>8</v>
      </c>
      <c r="AN84" s="224">
        <f t="shared" si="38"/>
        <v>8</v>
      </c>
    </row>
    <row r="85" spans="1:40" ht="13.5" customHeight="1">
      <c r="A85" s="144" t="str">
        <f>'Crisis Indicator Data'!A82</f>
        <v>Displacement from Venezuela to Panama</v>
      </c>
      <c r="B85" s="145" t="str">
        <f>'Crisis Indicator Data'!B82</f>
        <v>International Displacement</v>
      </c>
      <c r="C85" s="145" t="str">
        <f>'Crisis Indicator Data'!C82</f>
        <v>PAN002</v>
      </c>
      <c r="D85" s="145" t="str">
        <f>'Crisis Indicator Data'!D82</f>
        <v>Panama</v>
      </c>
      <c r="E85" s="146" t="str">
        <f>'Crisis Indicator Data'!E82</f>
        <v>PAN</v>
      </c>
      <c r="F85" s="224">
        <f>IF(LEN(E85)&gt;3,(IF(VLOOKUP($C85,'Regional Crises'!$B$1:$R$66,7,FALSE)="x","x",IF(VLOOKUP($C85,'Regional Crises'!$B$1:$R$66,7,FALSE)&gt;$F$3,10,IF(VLOOKUP($C85,'Regional Crises'!$B$1:$R$66,7,FALSE)&lt;F$4,0,($F$3-VLOOKUP($C85,'Regional Crises'!$B$1:$R$66,7,FALSE))/($F$3-$F$4)*10)))),IF(VLOOKUP($E85,'Country Indicator Data'!$B$4:$N$300,3,FALSE)="x","x",IF(VLOOKUP($E85,'Country Indicator Data'!$B$4:$N$300,3,FALSE)&gt;$F$3,10,IF(VLOOKUP($E85,'Country Indicator Data'!$B$4:$N$300,3,FALSE)&lt;$F$4,0,($F$3-VLOOKUP($E85,'Country Indicator Data'!$B$4:$N$300,3,FALSE))/($F$3-$F$4)*10))))</f>
        <v>1.3078912777777778</v>
      </c>
      <c r="G85" s="224">
        <f>IF(LEN(E85)&gt;3,(IF(VLOOKUP($C85,'Regional Crises'!$B$1:$R$66,9,FALSE)="x","x",IF(VLOOKUP($C85,'Regional Crises'!$B$1:$R$66,9,FALSE)&gt;G$3,10,IF(VLOOKUP($C85,'Regional Crises'!$B$1:$R$66,9,FALSE)&lt;G$4,0,(G$3-VLOOKUP($C85,'Regional Crises'!$B$1:$R$66,9,FALSE))/(G$3-G$4)*10)))),IF(VLOOKUP($E85,'Country Indicator Data'!$B$4:$N$300,5,FALSE)="x","x",IF(VLOOKUP($E85,'Country Indicator Data'!$B$4:$N$300,5,FALSE)&gt;G$3,10,IF(VLOOKUP($E85,'Country Indicator Data'!$B$4:$N$300,5,FALSE)&lt;G$4,0,(G$3-VLOOKUP($E85,'Country Indicator Data'!$B$4:$N$300,5,FALSE))/(G$3-G$4)*10))))</f>
        <v>3.6500000000000004</v>
      </c>
      <c r="H85" s="224">
        <f t="shared" si="26"/>
        <v>2.4789456388888889</v>
      </c>
      <c r="I85" s="224">
        <f>IF(LEN(E85)&gt;3,(IF(VLOOKUP($C85,'Regional Crises'!$B$1:$R$66,6,FALSE)="x","x",IF(VLOOKUP($C85,'Regional Crises'!$B$1:$R$66,6,FALSE)&gt;I$3,10,IF(VLOOKUP($C85,'Regional Crises'!$B$1:$R$66,6,FALSE)&lt;I$4,0,10-(I$3-VLOOKUP($C85,'Regional Crises'!$B$1:$R$66,6,FALSE))/(I$3-I$4)*10)))),IF(VLOOKUP($E85,'Country Indicator Data'!$B$4:$N$300,2,FALSE)="x","x",IF(VLOOKUP($E85,'Country Indicator Data'!$B$4:$N$300,2,FALSE)&gt;I$3,10,IF(VLOOKUP($E85,'Country Indicator Data'!$B$4:$N$300,2,FALSE)&lt;I$4,0,10-(I$3-VLOOKUP($E85,'Country Indicator Data'!$B$4:$N$300,2,FALSE))/(I$3-I$4)*10))))</f>
        <v>4.6147502999999999</v>
      </c>
      <c r="J85" s="224">
        <f>IF(LEN(E85)&gt;3,(IF(VLOOKUP($C85,'Regional Crises'!$B$1:$R$66,8,FALSE)="x","x",IF(VLOOKUP($C85,'Regional Crises'!$B$1:$R$66,8,FALSE)&gt;J$3,10,IF(VLOOKUP($C85,'Regional Crises'!$B$1:$R$66,8,FALSE)&lt;J$4,0,10-(J$3-VLOOKUP($C85,'Regional Crises'!$B$1:$R$66,8,FALSE))/(J$3-J$4)*10)))),IF(VLOOKUP($E85,'Country Indicator Data'!$B$4:$N$300,4,FALSE)="x","x",IF(VLOOKUP($E85,'Country Indicator Data'!$B$4:$N$300,4,FALSE)&gt;J$3,10,IF(VLOOKUP($E85,'Country Indicator Data'!$B$4:$N$300,4,FALSE)&lt;J$4,0,10-(J$3-VLOOKUP($E85,'Country Indicator Data'!$B$4:$N$300,4,FALSE))/(J$3-J$4)*10))))</f>
        <v>4.75</v>
      </c>
      <c r="K85" s="224">
        <f t="shared" si="27"/>
        <v>4.6823751500000004</v>
      </c>
      <c r="L85" s="224">
        <f>IF(LEN(E85)&gt;3,(IF(VLOOKUP($C85,'Regional Crises'!$B$1:$R$66,10,FALSE)="x","x",IF(VLOOKUP($C85,'Regional Crises'!$B$1:$R$66,10,FALSE)&gt;L$3,10,IF(VLOOKUP($C85,'Regional Crises'!$B$1:$R$66,10,FALSE)&lt;L$4,0,10-(L$3-VLOOKUP($C85,'Regional Crises'!$B$1:$R$66,10,FALSE))/(L$3-L$4)*10)))),IF(VLOOKUP($E85,'Country Indicator Data'!$B$4:$N$300,6,FALSE)="x","x",IF(VLOOKUP($E85,'Country Indicator Data'!$B$4:$N$300,6,FALSE)&gt;L$3,10,IF(VLOOKUP($E85,'Country Indicator Data'!$B$4:$N$300,6,FALSE)&lt;L$4,0,10-(L$3-VLOOKUP($E85,'Country Indicator Data'!$B$4:$N$300,6,FALSE))/(L$3-L$4)*10))))</f>
        <v>4.9866666666666672</v>
      </c>
      <c r="M85" s="224">
        <f>IF(LEN(E85)&gt;3,(IF(VLOOKUP($C85,'Regional Crises'!$B$1:$R$66,11,FALSE)="x","x",IF(VLOOKUP($C85,'Regional Crises'!$B$1:$R$66,11,FALSE)&gt;M$3,10,IF(VLOOKUP($C85,'Regional Crises'!$B$1:$R$66,11,FALSE)&lt;M$4,0,10-(M$3-VLOOKUP($C85,'Regional Crises'!$B$1:$R$66,11,FALSE))/(M$3-M$4)*10)))),IF(VLOOKUP($E85,'Country Indicator Data'!$B$4:$N$300,7,FALSE)="x","x",IF(VLOOKUP($E85,'Country Indicator Data'!$B$4:$N$300,7,FALSE)&gt;M$3,10,IF(VLOOKUP($E85,'Country Indicator Data'!$B$4:$N$300,7,FALSE)&lt;M$4,0,10-(M$3-VLOOKUP($E85,'Country Indicator Data'!$B$4:$N$300,7,FALSE))/(M$3-M$4)*10))))</f>
        <v>6.1750000000000007</v>
      </c>
      <c r="N85" s="224">
        <f t="shared" si="28"/>
        <v>5.5808333333333344</v>
      </c>
      <c r="O85" s="224">
        <f t="shared" si="29"/>
        <v>4.2473847074074085</v>
      </c>
      <c r="P85" s="224">
        <f>IF(LEN(E85)&gt;3,(IF(VLOOKUP($C85,'Regional Crises'!$B$1:$R$69,12,FALSE)="x","x",IF(VLOOKUP($C85,'Regional Crises'!$B$1:$R$69,12,FALSE)&gt;P$3,10,IF(VLOOKUP($C85,'Regional Crises'!$B$1:$R$69,12,FALSE)&lt;P$4,0,(P$3-VLOOKUP($C85,'Regional Crises'!$B$1:$R$69,12,FALSE))/(P$3-P$4)*10)))),IF(VLOOKUP($E85,'Country Indicator Data'!$B$4:$I$300,8,FALSE)="x","x",IF(VLOOKUP($E85,'Country Indicator Data'!$B$4:$I$300,8,FALSE)&gt;P$3,10,IF(VLOOKUP($E85,'Country Indicator Data'!$B$4:$I$300,8,FALSE)&lt;P$4,0,10-(P$3-VLOOKUP($E85,'Country Indicator Data'!$B$4:$I$300,8,FALSE))/(P$3-P$4)*10))))</f>
        <v>4.9399999999999995</v>
      </c>
      <c r="Q85" s="224">
        <f>IF(LEN(E85)&gt;3,((IF(VLOOKUP($C85,'Regional Crises'!$B$1:$R$66,13,FALSE)="x","x",IF(VLOOKUP($C85,'Regional Crises'!$B$1:$R$66,13,FALSE)&gt;Q$3,10,IF(VLOOKUP($C85,'Regional Crises'!$B$1:$R$66,13,FALSE)&lt;Q$4,0,10-(LOG(Q$3)-LOG(VLOOKUP($C85,'Regional Crises'!$B$1:$R$66,13,FALSE)))/(LOG(Q$3)-LOG(Q$4))*10))))),(IF(VLOOKUP($E85,'Country Indicator Data'!$B$4:$N$300,9,FALSE)="x","x",IF(VLOOKUP($E85,'Country Indicator Data'!$B$4:$N$300,9,FALSE)&gt;Q$3,10,IF(VLOOKUP($E85,'Country Indicator Data'!$B$4:$N$300,9,FALSE)&lt;Q$4,0,10-(LOG(Q$3)-LOG(VLOOKUP($E85,'Country Indicator Data'!$B$4:$N$300,9,FALSE)))/(LOG(Q$3)-LOG(Q$4))*10)))))</f>
        <v>0.86574488955591988</v>
      </c>
      <c r="R85" s="224">
        <f t="shared" si="30"/>
        <v>2.9028724447779597</v>
      </c>
      <c r="S85" s="224">
        <f>IF(LEN(E85)&gt;3,((IF(VLOOKUP($C85,'Regional Crises'!$B$1:$R$66,17,FALSE)="x","x",IF(VLOOKUP($C85,'Regional Crises'!$B$1:$R$66,17,FALSE)&gt;S$3,0,IF(VLOOKUP($C85,'Regional Crises'!$B$1:$R$66,17,FALSE)&lt;S$4,10,(S$3-VLOOKUP($C85,'Regional Crises'!$B$1:$R$66,17,FALSE))/(S$3-S$4)*10))))),(IF(VLOOKUP($E85,'Country Indicator Data'!$B$4:$N$300,13,FALSE)="x","x",IF(VLOOKUP($E85,'Country Indicator Data'!$B$4:$N$300,13,FALSE)&gt;S$3,0,IF(VLOOKUP($E85,'Country Indicator Data'!$B$4:$N$300,13,FALSE)&lt;S$4,10,(S$3-VLOOKUP($E85,'Country Indicator Data'!$B$4:$N$300,13,FALSE))/(S$3-S$4)*10)))))</f>
        <v>6.7</v>
      </c>
      <c r="T85" s="224">
        <f>IF(LEN(E85)&gt;3,((IF(VLOOKUP($C85,'Regional Crises'!$B$1:$R$66,14,FALSE)="x","x",IF(VLOOKUP($C85,'Regional Crises'!$B$1:$R$66,14,FALSE)&gt;T$3,0,IF(VLOOKUP($C85,'Regional Crises'!$B$1:$R$66,14,FALSE)&lt;T$4,10,(T$3-VLOOKUP($C85,'Regional Crises'!$B$1:$R$66,14,FALSE))/(T$3-T$4)*10))))),(IF(VLOOKUP($E85,'Country Indicator Data'!$B$4:$N$300,10,FALSE)="x","x",IF(VLOOKUP($E85,'Country Indicator Data'!$B$4:$N$300,10,FALSE)&gt;T$3,0,IF(VLOOKUP($E85,'Country Indicator Data'!$B$4:$N$300,10,FALSE)&lt;T$4,10,(T$3-VLOOKUP($E85,'Country Indicator Data'!$B$4:$N$300,10,FALSE))/(T$3-T$4)*10)))))</f>
        <v>5.5268550000000003</v>
      </c>
      <c r="U85" s="224">
        <f>IF(LEN(E85)&gt;3,((IF(VLOOKUP($C85,'Regional Crises'!$B$1:$R$66,15,FALSE)="x","x",IF(VLOOKUP($C85,'Regional Crises'!$B$1:$R$66,15,FALSE)&gt;U$3,0,IF(VLOOKUP($C85,'Regional Crises'!$B$1:$R$66,15,FALSE)&lt;U$4,10,(U$3-VLOOKUP($C85,'Regional Crises'!$B$1:$R$66,15,FALSE))/(U$3-U$4)*10))))),(IF(VLOOKUP($E85,'Country Indicator Data'!$B$4:$N$300,11,FALSE)="x","x",IF(VLOOKUP($E85,'Country Indicator Data'!$B$4:$N$300,11,FALSE)&gt;U$3,0,IF(VLOOKUP($E85,'Country Indicator Data'!$B$4:$N$300,11,FALSE)&lt;U$4,10,(U$3-VLOOKUP($E85,'Country Indicator Data'!$B$4:$N$300,11,FALSE))/(U$3-U$4)*10)))))</f>
        <v>5.25</v>
      </c>
      <c r="V85" s="224">
        <f>IF(LEN(E85)&gt;3,((IF(VLOOKUP($C85,'Regional Crises'!$B$1:$R$66,16,FALSE)="x","x",IF(VLOOKUP($C85,'Regional Crises'!$B$1:$R$66,16,FALSE)&gt;V$3,0,IF(VLOOKUP($C85,'Regional Crises'!$B$1:$R$66,16,FALSE)&lt;V$4,10,(V$3-VLOOKUP($C85,'Regional Crises'!$B$1:$R$66,16,FALSE))/(V$3-V$4)*10))))),(IF(VLOOKUP($E85,'Country Indicator Data'!$B$4:$N$300,12,FALSE)="x","x",IF(VLOOKUP($E85,'Country Indicator Data'!$B$4:$N$300,12,FALSE)&gt;V$3,0,IF(VLOOKUP($E85,'Country Indicator Data'!$B$4:$N$300,12,FALSE)&lt;V$4,10,(V$3-VLOOKUP($E85,'Country Indicator Data'!$B$4:$N$300,12,FALSE))/(V$3-V$4)*10)))))</f>
        <v>1.7999999999999998</v>
      </c>
      <c r="W85" s="224">
        <f t="shared" si="31"/>
        <v>4.8192137500000003</v>
      </c>
      <c r="X85" s="224">
        <f t="shared" si="32"/>
        <v>3.9898236340617892</v>
      </c>
      <c r="Y85" s="150">
        <f>IF('Core Indicators'!FC82="x","x",IF('Core Indicators'!FC82&gt;=5,10,IF('Core Indicators'!FC82&gt;=4,8,IF('Core Indicators'!FC82&gt;=3,6,IF('Core Indicators'!FC82&gt;=2,4,IF('Core Indicators'!FC82&gt;=1,2,0))))))</f>
        <v>6</v>
      </c>
      <c r="Z85" s="224">
        <f t="shared" si="33"/>
        <v>6</v>
      </c>
      <c r="AA85" s="150">
        <f>'Crisis Indicator Data'!Y82</f>
        <v>1</v>
      </c>
      <c r="AB85" s="150">
        <f>'Crisis Indicator Data'!Z82</f>
        <v>2</v>
      </c>
      <c r="AC85" s="150">
        <f>'Crisis Indicator Data'!AA82</f>
        <v>0</v>
      </c>
      <c r="AD85" s="150">
        <f>'Crisis Indicator Data'!AB82</f>
        <v>0</v>
      </c>
      <c r="AE85" s="150">
        <f t="shared" si="34"/>
        <v>4</v>
      </c>
      <c r="AF85" s="150">
        <f>'Crisis Indicator Data'!AC82</f>
        <v>0</v>
      </c>
      <c r="AG85" s="150">
        <f>'Crisis Indicator Data'!AD82</f>
        <v>0</v>
      </c>
      <c r="AH85" s="150">
        <f t="shared" si="35"/>
        <v>0</v>
      </c>
      <c r="AI85" s="150">
        <f>'Crisis Indicator Data'!AE82</f>
        <v>1</v>
      </c>
      <c r="AJ85" s="150">
        <f>'Crisis Indicator Data'!AF82</f>
        <v>0</v>
      </c>
      <c r="AK85" s="150">
        <f>'Crisis Indicator Data'!AG82</f>
        <v>3</v>
      </c>
      <c r="AL85" s="150">
        <f t="shared" si="36"/>
        <v>6</v>
      </c>
      <c r="AM85" s="224">
        <f t="shared" si="37"/>
        <v>3</v>
      </c>
      <c r="AN85" s="224">
        <f t="shared" si="38"/>
        <v>4.5</v>
      </c>
    </row>
    <row r="86" spans="1:40" ht="13.5" customHeight="1">
      <c r="A86" s="144" t="str">
        <f>'Crisis Indicator Data'!A83</f>
        <v>Displacement from Venezuela to Peru</v>
      </c>
      <c r="B86" s="145" t="str">
        <f>'Crisis Indicator Data'!B83</f>
        <v>International Displacement</v>
      </c>
      <c r="C86" s="145" t="str">
        <f>'Crisis Indicator Data'!C83</f>
        <v>PER002</v>
      </c>
      <c r="D86" s="145" t="str">
        <f>'Crisis Indicator Data'!D83</f>
        <v>Peru</v>
      </c>
      <c r="E86" s="146" t="str">
        <f>'Crisis Indicator Data'!E83</f>
        <v>PER</v>
      </c>
      <c r="F86" s="224">
        <f>IF(LEN(E86)&gt;3,(IF(VLOOKUP($C86,'Regional Crises'!$B$1:$R$66,7,FALSE)="x","x",IF(VLOOKUP($C86,'Regional Crises'!$B$1:$R$66,7,FALSE)&gt;$F$3,10,IF(VLOOKUP($C86,'Regional Crises'!$B$1:$R$66,7,FALSE)&lt;F$4,0,($F$3-VLOOKUP($C86,'Regional Crises'!$B$1:$R$66,7,FALSE))/($F$3-$F$4)*10)))),IF(VLOOKUP($E86,'Country Indicator Data'!$B$4:$N$300,3,FALSE)="x","x",IF(VLOOKUP($E86,'Country Indicator Data'!$B$4:$N$300,3,FALSE)&gt;$F$3,10,IF(VLOOKUP($E86,'Country Indicator Data'!$B$4:$N$300,3,FALSE)&lt;$F$4,0,($F$3-VLOOKUP($E86,'Country Indicator Data'!$B$4:$N$300,3,FALSE))/($F$3-$F$4)*10))))</f>
        <v>1.675250833333334</v>
      </c>
      <c r="G86" s="224">
        <f>IF(LEN(E86)&gt;3,(IF(VLOOKUP($C86,'Regional Crises'!$B$1:$R$66,9,FALSE)="x","x",IF(VLOOKUP($C86,'Regional Crises'!$B$1:$R$66,9,FALSE)&gt;G$3,10,IF(VLOOKUP($C86,'Regional Crises'!$B$1:$R$66,9,FALSE)&lt;G$4,0,(G$3-VLOOKUP($C86,'Regional Crises'!$B$1:$R$66,9,FALSE))/(G$3-G$4)*10)))),IF(VLOOKUP($E86,'Country Indicator Data'!$B$4:$N$300,5,FALSE)="x","x",IF(VLOOKUP($E86,'Country Indicator Data'!$B$4:$N$300,5,FALSE)&gt;G$3,10,IF(VLOOKUP($E86,'Country Indicator Data'!$B$4:$N$300,5,FALSE)&lt;G$4,0,(G$3-VLOOKUP($E86,'Country Indicator Data'!$B$4:$N$300,5,FALSE))/(G$3-G$4)*10))))</f>
        <v>4.1500000000000004</v>
      </c>
      <c r="H86" s="224">
        <f t="shared" si="26"/>
        <v>2.9126254166666672</v>
      </c>
      <c r="I86" s="224">
        <f>IF(LEN(E86)&gt;3,(IF(VLOOKUP($C86,'Regional Crises'!$B$1:$R$66,6,FALSE)="x","x",IF(VLOOKUP($C86,'Regional Crises'!$B$1:$R$66,6,FALSE)&gt;I$3,10,IF(VLOOKUP($C86,'Regional Crises'!$B$1:$R$66,6,FALSE)&lt;I$4,0,10-(I$3-VLOOKUP($C86,'Regional Crises'!$B$1:$R$66,6,FALSE))/(I$3-I$4)*10)))),IF(VLOOKUP($E86,'Country Indicator Data'!$B$4:$N$300,2,FALSE)="x","x",IF(VLOOKUP($E86,'Country Indicator Data'!$B$4:$N$300,2,FALSE)&gt;I$3,10,IF(VLOOKUP($E86,'Country Indicator Data'!$B$4:$N$300,2,FALSE)&lt;I$4,0,10-(I$3-VLOOKUP($E86,'Country Indicator Data'!$B$4:$N$300,2,FALSE))/(I$3-I$4)*10))))</f>
        <v>5.0070998600000003</v>
      </c>
      <c r="J86" s="224">
        <f>IF(LEN(E86)&gt;3,(IF(VLOOKUP($C86,'Regional Crises'!$B$1:$R$66,8,FALSE)="x","x",IF(VLOOKUP($C86,'Regional Crises'!$B$1:$R$66,8,FALSE)&gt;J$3,10,IF(VLOOKUP($C86,'Regional Crises'!$B$1:$R$66,8,FALSE)&lt;J$4,0,10-(J$3-VLOOKUP($C86,'Regional Crises'!$B$1:$R$66,8,FALSE))/(J$3-J$4)*10)))),IF(VLOOKUP($E86,'Country Indicator Data'!$B$4:$N$300,4,FALSE)="x","x",IF(VLOOKUP($E86,'Country Indicator Data'!$B$4:$N$300,4,FALSE)&gt;J$3,10,IF(VLOOKUP($E86,'Country Indicator Data'!$B$4:$N$300,4,FALSE)&lt;J$4,0,10-(J$3-VLOOKUP($E86,'Country Indicator Data'!$B$4:$N$300,4,FALSE))/(J$3-J$4)*10))))</f>
        <v>4.8499999999999996</v>
      </c>
      <c r="K86" s="224">
        <f t="shared" si="27"/>
        <v>4.92854993</v>
      </c>
      <c r="L86" s="224">
        <f>IF(LEN(E86)&gt;3,(IF(VLOOKUP($C86,'Regional Crises'!$B$1:$R$66,10,FALSE)="x","x",IF(VLOOKUP($C86,'Regional Crises'!$B$1:$R$66,10,FALSE)&gt;L$3,10,IF(VLOOKUP($C86,'Regional Crises'!$B$1:$R$66,10,FALSE)&lt;L$4,0,10-(L$3-VLOOKUP($C86,'Regional Crises'!$B$1:$R$66,10,FALSE))/(L$3-L$4)*10)))),IF(VLOOKUP($E86,'Country Indicator Data'!$B$4:$N$300,6,FALSE)="x","x",IF(VLOOKUP($E86,'Country Indicator Data'!$B$4:$N$300,6,FALSE)&gt;L$3,10,IF(VLOOKUP($E86,'Country Indicator Data'!$B$4:$N$300,6,FALSE)&lt;L$4,0,10-(L$3-VLOOKUP($E86,'Country Indicator Data'!$B$4:$N$300,6,FALSE))/(L$3-L$4)*10))))</f>
        <v>4.5333333333333332</v>
      </c>
      <c r="M86" s="224">
        <f>IF(LEN(E86)&gt;3,(IF(VLOOKUP($C86,'Regional Crises'!$B$1:$R$66,11,FALSE)="x","x",IF(VLOOKUP($C86,'Regional Crises'!$B$1:$R$66,11,FALSE)&gt;M$3,10,IF(VLOOKUP($C86,'Regional Crises'!$B$1:$R$66,11,FALSE)&lt;M$4,0,10-(M$3-VLOOKUP($C86,'Regional Crises'!$B$1:$R$66,11,FALSE))/(M$3-M$4)*10)))),IF(VLOOKUP($E86,'Country Indicator Data'!$B$4:$N$300,7,FALSE)="x","x",IF(VLOOKUP($E86,'Country Indicator Data'!$B$4:$N$300,7,FALSE)&gt;M$3,10,IF(VLOOKUP($E86,'Country Indicator Data'!$B$4:$N$300,7,FALSE)&lt;M$4,0,10-(M$3-VLOOKUP($E86,'Country Indicator Data'!$B$4:$N$300,7,FALSE))/(M$3-M$4)*10))))</f>
        <v>3.7750000000000004</v>
      </c>
      <c r="N86" s="224">
        <f t="shared" si="28"/>
        <v>4.1541666666666668</v>
      </c>
      <c r="O86" s="224">
        <f t="shared" si="29"/>
        <v>3.9984473377777778</v>
      </c>
      <c r="P86" s="224">
        <f>IF(LEN(E86)&gt;3,(IF(VLOOKUP($C86,'Regional Crises'!$B$1:$R$69,12,FALSE)="x","x",IF(VLOOKUP($C86,'Regional Crises'!$B$1:$R$69,12,FALSE)&gt;P$3,10,IF(VLOOKUP($C86,'Regional Crises'!$B$1:$R$69,12,FALSE)&lt;P$4,0,(P$3-VLOOKUP($C86,'Regional Crises'!$B$1:$R$69,12,FALSE))/(P$3-P$4)*10)))),IF(VLOOKUP($E86,'Country Indicator Data'!$B$4:$I$300,8,FALSE)="x","x",IF(VLOOKUP($E86,'Country Indicator Data'!$B$4:$I$300,8,FALSE)&gt;P$3,10,IF(VLOOKUP($E86,'Country Indicator Data'!$B$4:$I$300,8,FALSE)&lt;P$4,0,10-(P$3-VLOOKUP($E86,'Country Indicator Data'!$B$4:$I$300,8,FALSE))/(P$3-P$4)*10))))</f>
        <v>5.3000000000000007</v>
      </c>
      <c r="Q86" s="224">
        <f>IF(LEN(E86)&gt;3,((IF(VLOOKUP($C86,'Regional Crises'!$B$1:$R$66,13,FALSE)="x","x",IF(VLOOKUP($C86,'Regional Crises'!$B$1:$R$66,13,FALSE)&gt;Q$3,10,IF(VLOOKUP($C86,'Regional Crises'!$B$1:$R$66,13,FALSE)&lt;Q$4,0,10-(LOG(Q$3)-LOG(VLOOKUP($C86,'Regional Crises'!$B$1:$R$66,13,FALSE)))/(LOG(Q$3)-LOG(Q$4))*10))))),(IF(VLOOKUP($E86,'Country Indicator Data'!$B$4:$N$300,9,FALSE)="x","x",IF(VLOOKUP($E86,'Country Indicator Data'!$B$4:$N$300,9,FALSE)&gt;Q$3,10,IF(VLOOKUP($E86,'Country Indicator Data'!$B$4:$N$300,9,FALSE)&lt;Q$4,0,10-(LOG(Q$3)-LOG(VLOOKUP($E86,'Country Indicator Data'!$B$4:$N$300,9,FALSE)))/(LOG(Q$3)-LOG(Q$4))*10)))))</f>
        <v>0</v>
      </c>
      <c r="R86" s="224">
        <f t="shared" si="30"/>
        <v>2.6500000000000004</v>
      </c>
      <c r="S86" s="224">
        <f>IF(LEN(E86)&gt;3,((IF(VLOOKUP($C86,'Regional Crises'!$B$1:$R$66,17,FALSE)="x","x",IF(VLOOKUP($C86,'Regional Crises'!$B$1:$R$66,17,FALSE)&gt;S$3,0,IF(VLOOKUP($C86,'Regional Crises'!$B$1:$R$66,17,FALSE)&lt;S$4,10,(S$3-VLOOKUP($C86,'Regional Crises'!$B$1:$R$66,17,FALSE))/(S$3-S$4)*10))))),(IF(VLOOKUP($E86,'Country Indicator Data'!$B$4:$N$300,13,FALSE)="x","x",IF(VLOOKUP($E86,'Country Indicator Data'!$B$4:$N$300,13,FALSE)&gt;S$3,0,IF(VLOOKUP($E86,'Country Indicator Data'!$B$4:$N$300,13,FALSE)&lt;S$4,10,(S$3-VLOOKUP($E86,'Country Indicator Data'!$B$4:$N$300,13,FALSE))/(S$3-S$4)*10)))))</f>
        <v>7</v>
      </c>
      <c r="T86" s="224">
        <f>IF(LEN(E86)&gt;3,((IF(VLOOKUP($C86,'Regional Crises'!$B$1:$R$66,14,FALSE)="x","x",IF(VLOOKUP($C86,'Regional Crises'!$B$1:$R$66,14,FALSE)&gt;T$3,0,IF(VLOOKUP($C86,'Regional Crises'!$B$1:$R$66,14,FALSE)&lt;T$4,10,(T$3-VLOOKUP($C86,'Regional Crises'!$B$1:$R$66,14,FALSE))/(T$3-T$4)*10))))),(IF(VLOOKUP($E86,'Country Indicator Data'!$B$4:$N$300,10,FALSE)="x","x",IF(VLOOKUP($E86,'Country Indicator Data'!$B$4:$N$300,10,FALSE)&gt;T$3,0,IF(VLOOKUP($E86,'Country Indicator Data'!$B$4:$N$300,10,FALSE)&lt;T$4,10,(T$3-VLOOKUP($E86,'Country Indicator Data'!$B$4:$N$300,10,FALSE))/(T$3-T$4)*10)))))</f>
        <v>6.0115498000000001</v>
      </c>
      <c r="U86" s="224">
        <f>IF(LEN(E86)&gt;3,((IF(VLOOKUP($C86,'Regional Crises'!$B$1:$R$66,15,FALSE)="x","x",IF(VLOOKUP($C86,'Regional Crises'!$B$1:$R$66,15,FALSE)&gt;U$3,0,IF(VLOOKUP($C86,'Regional Crises'!$B$1:$R$66,15,FALSE)&lt;U$4,10,(U$3-VLOOKUP($C86,'Regional Crises'!$B$1:$R$66,15,FALSE))/(U$3-U$4)*10))))),(IF(VLOOKUP($E86,'Country Indicator Data'!$B$4:$N$300,11,FALSE)="x","x",IF(VLOOKUP($E86,'Country Indicator Data'!$B$4:$N$300,11,FALSE)&gt;U$3,0,IF(VLOOKUP($E86,'Country Indicator Data'!$B$4:$N$300,11,FALSE)&lt;U$4,10,(U$3-VLOOKUP($E86,'Country Indicator Data'!$B$4:$N$300,11,FALSE))/(U$3-U$4)*10)))))</f>
        <v>4.25</v>
      </c>
      <c r="V86" s="224">
        <f>IF(LEN(E86)&gt;3,((IF(VLOOKUP($C86,'Regional Crises'!$B$1:$R$66,16,FALSE)="x","x",IF(VLOOKUP($C86,'Regional Crises'!$B$1:$R$66,16,FALSE)&gt;V$3,0,IF(VLOOKUP($C86,'Regional Crises'!$B$1:$R$66,16,FALSE)&lt;V$4,10,(V$3-VLOOKUP($C86,'Regional Crises'!$B$1:$R$66,16,FALSE))/(V$3-V$4)*10))))),(IF(VLOOKUP($E86,'Country Indicator Data'!$B$4:$N$300,12,FALSE)="x","x",IF(VLOOKUP($E86,'Country Indicator Data'!$B$4:$N$300,12,FALSE)&gt;V$3,0,IF(VLOOKUP($E86,'Country Indicator Data'!$B$4:$N$300,12,FALSE)&lt;V$4,10,(V$3-VLOOKUP($E86,'Country Indicator Data'!$B$4:$N$300,12,FALSE))/(V$3-V$4)*10)))))</f>
        <v>3.4000000000000004</v>
      </c>
      <c r="W86" s="224">
        <f t="shared" si="31"/>
        <v>5.1653874499999999</v>
      </c>
      <c r="X86" s="224">
        <f t="shared" si="32"/>
        <v>3.9379449292592592</v>
      </c>
      <c r="Y86" s="150">
        <f>IF('Core Indicators'!FC83="x","x",IF('Core Indicators'!FC83&gt;=5,10,IF('Core Indicators'!FC83&gt;=4,8,IF('Core Indicators'!FC83&gt;=3,6,IF('Core Indicators'!FC83&gt;=2,4,IF('Core Indicators'!FC83&gt;=1,2,0))))))</f>
        <v>6</v>
      </c>
      <c r="Z86" s="224">
        <f t="shared" si="33"/>
        <v>6</v>
      </c>
      <c r="AA86" s="150">
        <f>'Crisis Indicator Data'!Y83</f>
        <v>0</v>
      </c>
      <c r="AB86" s="150">
        <f>'Crisis Indicator Data'!Z83</f>
        <v>0</v>
      </c>
      <c r="AC86" s="150">
        <f>'Crisis Indicator Data'!AA83</f>
        <v>1</v>
      </c>
      <c r="AD86" s="150">
        <f>'Crisis Indicator Data'!AB83</f>
        <v>0</v>
      </c>
      <c r="AE86" s="150">
        <f t="shared" si="34"/>
        <v>2</v>
      </c>
      <c r="AF86" s="150">
        <f>'Crisis Indicator Data'!AC83</f>
        <v>0</v>
      </c>
      <c r="AG86" s="150">
        <f>'Crisis Indicator Data'!AD83</f>
        <v>1</v>
      </c>
      <c r="AH86" s="150">
        <f t="shared" si="35"/>
        <v>2</v>
      </c>
      <c r="AI86" s="150">
        <f>'Crisis Indicator Data'!AE83</f>
        <v>0</v>
      </c>
      <c r="AJ86" s="150">
        <f>'Crisis Indicator Data'!AF83</f>
        <v>1</v>
      </c>
      <c r="AK86" s="150">
        <f>'Crisis Indicator Data'!AG83</f>
        <v>2</v>
      </c>
      <c r="AL86" s="150">
        <f t="shared" si="36"/>
        <v>6</v>
      </c>
      <c r="AM86" s="224">
        <f t="shared" si="37"/>
        <v>3</v>
      </c>
      <c r="AN86" s="224">
        <f t="shared" si="38"/>
        <v>4.5</v>
      </c>
    </row>
    <row r="87" spans="1:40" ht="13.5" customHeight="1">
      <c r="A87" s="144" t="str">
        <f>'Crisis Indicator Data'!A84</f>
        <v>Multiple crises in the Philippines</v>
      </c>
      <c r="B87" s="145" t="str">
        <f>'Crisis Indicator Data'!B84</f>
        <v>Conflict/ Violence,Cyclone,Floods</v>
      </c>
      <c r="C87" s="145" t="str">
        <f>'Crisis Indicator Data'!C84</f>
        <v>PHL001</v>
      </c>
      <c r="D87" s="145" t="str">
        <f>'Crisis Indicator Data'!D84</f>
        <v>Philippines</v>
      </c>
      <c r="E87" s="146" t="str">
        <f>'Crisis Indicator Data'!E84</f>
        <v>PHL</v>
      </c>
      <c r="F87" s="224">
        <f>IF(LEN(E87)&gt;3,(IF(VLOOKUP($C87,'Regional Crises'!$B$1:$R$66,7,FALSE)="x","x",IF(VLOOKUP($C87,'Regional Crises'!$B$1:$R$66,7,FALSE)&gt;$F$3,10,IF(VLOOKUP($C87,'Regional Crises'!$B$1:$R$66,7,FALSE)&lt;F$4,0,($F$3-VLOOKUP($C87,'Regional Crises'!$B$1:$R$66,7,FALSE))/($F$3-$F$4)*10)))),IF(VLOOKUP($E87,'Country Indicator Data'!$B$4:$N$300,3,FALSE)="x","x",IF(VLOOKUP($E87,'Country Indicator Data'!$B$4:$N$300,3,FALSE)&gt;$F$3,10,IF(VLOOKUP($E87,'Country Indicator Data'!$B$4:$N$300,3,FALSE)&lt;$F$4,0,($F$3-VLOOKUP($E87,'Country Indicator Data'!$B$4:$N$300,3,FALSE))/($F$3-$F$4)*10))))</f>
        <v>2.5704626444444449</v>
      </c>
      <c r="G87" s="224">
        <f>IF(LEN(E87)&gt;3,(IF(VLOOKUP($C87,'Regional Crises'!$B$1:$R$66,9,FALSE)="x","x",IF(VLOOKUP($C87,'Regional Crises'!$B$1:$R$66,9,FALSE)&gt;G$3,10,IF(VLOOKUP($C87,'Regional Crises'!$B$1:$R$66,9,FALSE)&lt;G$4,0,(G$3-VLOOKUP($C87,'Regional Crises'!$B$1:$R$66,9,FALSE))/(G$3-G$4)*10)))),IF(VLOOKUP($E87,'Country Indicator Data'!$B$4:$N$300,5,FALSE)="x","x",IF(VLOOKUP($E87,'Country Indicator Data'!$B$4:$N$300,5,FALSE)&gt;G$3,10,IF(VLOOKUP($E87,'Country Indicator Data'!$B$4:$N$300,5,FALSE)&lt;G$4,0,(G$3-VLOOKUP($E87,'Country Indicator Data'!$B$4:$N$300,5,FALSE))/(G$3-G$4)*10))))</f>
        <v>4.75</v>
      </c>
      <c r="H87" s="224">
        <f t="shared" si="26"/>
        <v>3.6602313222222227</v>
      </c>
      <c r="I87" s="224">
        <f>IF(LEN(E87)&gt;3,(IF(VLOOKUP($C87,'Regional Crises'!$B$1:$R$66,6,FALSE)="x","x",IF(VLOOKUP($C87,'Regional Crises'!$B$1:$R$66,6,FALSE)&gt;I$3,10,IF(VLOOKUP($C87,'Regional Crises'!$B$1:$R$66,6,FALSE)&lt;I$4,0,10-(I$3-VLOOKUP($C87,'Regional Crises'!$B$1:$R$66,6,FALSE))/(I$3-I$4)*10)))),IF(VLOOKUP($E87,'Country Indicator Data'!$B$4:$N$300,2,FALSE)="x","x",IF(VLOOKUP($E87,'Country Indicator Data'!$B$4:$N$300,2,FALSE)&gt;I$3,10,IF(VLOOKUP($E87,'Country Indicator Data'!$B$4:$N$300,2,FALSE)&lt;I$4,0,10-(I$3-VLOOKUP($E87,'Country Indicator Data'!$B$4:$N$300,2,FALSE))/(I$3-I$4)*10))))</f>
        <v>2.5366795299999998</v>
      </c>
      <c r="J87" s="224">
        <f>IF(LEN(E87)&gt;3,(IF(VLOOKUP($C87,'Regional Crises'!$B$1:$R$66,8,FALSE)="x","x",IF(VLOOKUP($C87,'Regional Crises'!$B$1:$R$66,8,FALSE)&gt;J$3,10,IF(VLOOKUP($C87,'Regional Crises'!$B$1:$R$66,8,FALSE)&lt;J$4,0,10-(J$3-VLOOKUP($C87,'Regional Crises'!$B$1:$R$66,8,FALSE))/(J$3-J$4)*10)))),IF(VLOOKUP($E87,'Country Indicator Data'!$B$4:$N$300,4,FALSE)="x","x",IF(VLOOKUP($E87,'Country Indicator Data'!$B$4:$N$300,4,FALSE)&gt;J$3,10,IF(VLOOKUP($E87,'Country Indicator Data'!$B$4:$N$300,4,FALSE)&lt;J$4,0,10-(J$3-VLOOKUP($E87,'Country Indicator Data'!$B$4:$N$300,4,FALSE))/(J$3-J$4)*10))))</f>
        <v>2.0999999999999996</v>
      </c>
      <c r="K87" s="224">
        <f t="shared" si="27"/>
        <v>2.3183397649999997</v>
      </c>
      <c r="L87" s="224">
        <f>IF(LEN(E87)&gt;3,(IF(VLOOKUP($C87,'Regional Crises'!$B$1:$R$66,10,FALSE)="x","x",IF(VLOOKUP($C87,'Regional Crises'!$B$1:$R$66,10,FALSE)&gt;L$3,10,IF(VLOOKUP($C87,'Regional Crises'!$B$1:$R$66,10,FALSE)&lt;L$4,0,10-(L$3-VLOOKUP($C87,'Regional Crises'!$B$1:$R$66,10,FALSE))/(L$3-L$4)*10)))),IF(VLOOKUP($E87,'Country Indicator Data'!$B$4:$N$300,6,FALSE)="x","x",IF(VLOOKUP($E87,'Country Indicator Data'!$B$4:$N$300,6,FALSE)&gt;L$3,10,IF(VLOOKUP($E87,'Country Indicator Data'!$B$4:$N$300,6,FALSE)&lt;L$4,0,10-(L$3-VLOOKUP($E87,'Country Indicator Data'!$B$4:$N$300,6,FALSE))/(L$3-L$4)*10))))</f>
        <v>4.68</v>
      </c>
      <c r="M87" s="224">
        <f>IF(LEN(E87)&gt;3,(IF(VLOOKUP($C87,'Regional Crises'!$B$1:$R$66,11,FALSE)="x","x",IF(VLOOKUP($C87,'Regional Crises'!$B$1:$R$66,11,FALSE)&gt;M$3,10,IF(VLOOKUP($C87,'Regional Crises'!$B$1:$R$66,11,FALSE)&lt;M$4,0,10-(M$3-VLOOKUP($C87,'Regional Crises'!$B$1:$R$66,11,FALSE))/(M$3-M$4)*10)))),IF(VLOOKUP($E87,'Country Indicator Data'!$B$4:$N$300,7,FALSE)="x","x",IF(VLOOKUP($E87,'Country Indicator Data'!$B$4:$N$300,7,FALSE)&gt;M$3,10,IF(VLOOKUP($E87,'Country Indicator Data'!$B$4:$N$300,7,FALSE)&lt;M$4,0,10-(M$3-VLOOKUP($E87,'Country Indicator Data'!$B$4:$N$300,7,FALSE))/(M$3-M$4)*10))))</f>
        <v>3.5749999999999993</v>
      </c>
      <c r="N87" s="224">
        <f t="shared" si="28"/>
        <v>4.1274999999999995</v>
      </c>
      <c r="O87" s="224">
        <f t="shared" si="29"/>
        <v>3.3686903624074076</v>
      </c>
      <c r="P87" s="224">
        <f>IF(LEN(E87)&gt;3,(IF(VLOOKUP($C87,'Regional Crises'!$B$1:$R$69,12,FALSE)="x","x",IF(VLOOKUP($C87,'Regional Crises'!$B$1:$R$69,12,FALSE)&gt;P$3,10,IF(VLOOKUP($C87,'Regional Crises'!$B$1:$R$69,12,FALSE)&lt;P$4,0,(P$3-VLOOKUP($C87,'Regional Crises'!$B$1:$R$69,12,FALSE))/(P$3-P$4)*10)))),IF(VLOOKUP($E87,'Country Indicator Data'!$B$4:$I$300,8,FALSE)="x","x",IF(VLOOKUP($E87,'Country Indicator Data'!$B$4:$I$300,8,FALSE)&gt;P$3,10,IF(VLOOKUP($E87,'Country Indicator Data'!$B$4:$I$300,8,FALSE)&lt;P$4,0,10-(P$3-VLOOKUP($E87,'Country Indicator Data'!$B$4:$I$300,8,FALSE))/(P$3-P$4)*10))))</f>
        <v>5.23</v>
      </c>
      <c r="Q87" s="224">
        <f>IF(LEN(E87)&gt;3,((IF(VLOOKUP($C87,'Regional Crises'!$B$1:$R$66,13,FALSE)="x","x",IF(VLOOKUP($C87,'Regional Crises'!$B$1:$R$66,13,FALSE)&gt;Q$3,10,IF(VLOOKUP($C87,'Regional Crises'!$B$1:$R$66,13,FALSE)&lt;Q$4,0,10-(LOG(Q$3)-LOG(VLOOKUP($C87,'Regional Crises'!$B$1:$R$66,13,FALSE)))/(LOG(Q$3)-LOG(Q$4))*10))))),(IF(VLOOKUP($E87,'Country Indicator Data'!$B$4:$N$300,9,FALSE)="x","x",IF(VLOOKUP($E87,'Country Indicator Data'!$B$4:$N$300,9,FALSE)&gt;Q$3,10,IF(VLOOKUP($E87,'Country Indicator Data'!$B$4:$N$300,9,FALSE)&lt;Q$4,0,10-(LOG(Q$3)-LOG(VLOOKUP($E87,'Country Indicator Data'!$B$4:$N$300,9,FALSE)))/(LOG(Q$3)-LOG(Q$4))*10)))))</f>
        <v>6.6113687386925717</v>
      </c>
      <c r="R87" s="224">
        <f t="shared" si="30"/>
        <v>5.9206843693462865</v>
      </c>
      <c r="S87" s="224">
        <f>IF(LEN(E87)&gt;3,((IF(VLOOKUP($C87,'Regional Crises'!$B$1:$R$66,17,FALSE)="x","x",IF(VLOOKUP($C87,'Regional Crises'!$B$1:$R$66,17,FALSE)&gt;S$3,0,IF(VLOOKUP($C87,'Regional Crises'!$B$1:$R$66,17,FALSE)&lt;S$4,10,(S$3-VLOOKUP($C87,'Regional Crises'!$B$1:$R$66,17,FALSE))/(S$3-S$4)*10))))),(IF(VLOOKUP($E87,'Country Indicator Data'!$B$4:$N$300,13,FALSE)="x","x",IF(VLOOKUP($E87,'Country Indicator Data'!$B$4:$N$300,13,FALSE)&gt;S$3,0,IF(VLOOKUP($E87,'Country Indicator Data'!$B$4:$N$300,13,FALSE)&lt;S$4,10,(S$3-VLOOKUP($E87,'Country Indicator Data'!$B$4:$N$300,13,FALSE))/(S$3-S$4)*10)))))</f>
        <v>6.8000000000000007</v>
      </c>
      <c r="T87" s="224">
        <f>IF(LEN(E87)&gt;3,((IF(VLOOKUP($C87,'Regional Crises'!$B$1:$R$66,14,FALSE)="x","x",IF(VLOOKUP($C87,'Regional Crises'!$B$1:$R$66,14,FALSE)&gt;T$3,0,IF(VLOOKUP($C87,'Regional Crises'!$B$1:$R$66,14,FALSE)&lt;T$4,10,(T$3-VLOOKUP($C87,'Regional Crises'!$B$1:$R$66,14,FALSE))/(T$3-T$4)*10))))),(IF(VLOOKUP($E87,'Country Indicator Data'!$B$4:$N$300,10,FALSE)="x","x",IF(VLOOKUP($E87,'Country Indicator Data'!$B$4:$N$300,10,FALSE)&gt;T$3,0,IF(VLOOKUP($E87,'Country Indicator Data'!$B$4:$N$300,10,FALSE)&lt;T$4,10,(T$3-VLOOKUP($E87,'Country Indicator Data'!$B$4:$N$300,10,FALSE))/(T$3-T$4)*10)))))</f>
        <v>6.1479362000000002</v>
      </c>
      <c r="U87" s="224">
        <f>IF(LEN(E87)&gt;3,((IF(VLOOKUP($C87,'Regional Crises'!$B$1:$R$66,15,FALSE)="x","x",IF(VLOOKUP($C87,'Regional Crises'!$B$1:$R$66,15,FALSE)&gt;U$3,0,IF(VLOOKUP($C87,'Regional Crises'!$B$1:$R$66,15,FALSE)&lt;U$4,10,(U$3-VLOOKUP($C87,'Regional Crises'!$B$1:$R$66,15,FALSE))/(U$3-U$4)*10))))),(IF(VLOOKUP($E87,'Country Indicator Data'!$B$4:$N$300,11,FALSE)="x","x",IF(VLOOKUP($E87,'Country Indicator Data'!$B$4:$N$300,11,FALSE)&gt;U$3,0,IF(VLOOKUP($E87,'Country Indicator Data'!$B$4:$N$300,11,FALSE)&lt;U$4,10,(U$3-VLOOKUP($E87,'Country Indicator Data'!$B$4:$N$300,11,FALSE))/(U$3-U$4)*10)))))</f>
        <v>5.75</v>
      </c>
      <c r="V87" s="224">
        <f>IF(LEN(E87)&gt;3,((IF(VLOOKUP($C87,'Regional Crises'!$B$1:$R$66,16,FALSE)="x","x",IF(VLOOKUP($C87,'Regional Crises'!$B$1:$R$66,16,FALSE)&gt;V$3,0,IF(VLOOKUP($C87,'Regional Crises'!$B$1:$R$66,16,FALSE)&lt;V$4,10,(V$3-VLOOKUP($C87,'Regional Crises'!$B$1:$R$66,16,FALSE))/(V$3-V$4)*10))))),(IF(VLOOKUP($E87,'Country Indicator Data'!$B$4:$N$300,12,FALSE)="x","x",IF(VLOOKUP($E87,'Country Indicator Data'!$B$4:$N$300,12,FALSE)&gt;V$3,0,IF(VLOOKUP($E87,'Country Indicator Data'!$B$4:$N$300,12,FALSE)&lt;V$4,10,(V$3-VLOOKUP($E87,'Country Indicator Data'!$B$4:$N$300,12,FALSE))/(V$3-V$4)*10)))))</f>
        <v>4.2</v>
      </c>
      <c r="W87" s="224">
        <f t="shared" si="31"/>
        <v>5.72448405</v>
      </c>
      <c r="X87" s="224">
        <f t="shared" si="32"/>
        <v>5.0046195939178979</v>
      </c>
      <c r="Y87" s="150">
        <f>IF('Core Indicators'!FC84="x","x",IF('Core Indicators'!FC84&gt;=5,10,IF('Core Indicators'!FC84&gt;=4,8,IF('Core Indicators'!FC84&gt;=3,6,IF('Core Indicators'!FC84&gt;=2,4,IF('Core Indicators'!FC84&gt;=1,2,0))))))</f>
        <v>8</v>
      </c>
      <c r="Z87" s="224">
        <f t="shared" si="33"/>
        <v>8</v>
      </c>
      <c r="AA87" s="150">
        <f>'Crisis Indicator Data'!Y84</f>
        <v>1</v>
      </c>
      <c r="AB87" s="150">
        <f>'Crisis Indicator Data'!Z84</f>
        <v>1</v>
      </c>
      <c r="AC87" s="150">
        <f>'Crisis Indicator Data'!AA84</f>
        <v>1</v>
      </c>
      <c r="AD87" s="150">
        <f>'Crisis Indicator Data'!AB84</f>
        <v>0</v>
      </c>
      <c r="AE87" s="150">
        <f t="shared" si="34"/>
        <v>4</v>
      </c>
      <c r="AF87" s="150">
        <f>'Crisis Indicator Data'!AC84</f>
        <v>0</v>
      </c>
      <c r="AG87" s="150">
        <f>'Crisis Indicator Data'!AD84</f>
        <v>2</v>
      </c>
      <c r="AH87" s="150">
        <f t="shared" si="35"/>
        <v>4</v>
      </c>
      <c r="AI87" s="150">
        <f>'Crisis Indicator Data'!AE84</f>
        <v>2</v>
      </c>
      <c r="AJ87" s="150">
        <f>'Crisis Indicator Data'!AF84</f>
        <v>0</v>
      </c>
      <c r="AK87" s="150">
        <f>'Crisis Indicator Data'!AG84</f>
        <v>3</v>
      </c>
      <c r="AL87" s="150">
        <f t="shared" si="36"/>
        <v>8</v>
      </c>
      <c r="AM87" s="224">
        <f t="shared" si="37"/>
        <v>5</v>
      </c>
      <c r="AN87" s="224">
        <f t="shared" si="38"/>
        <v>6.5</v>
      </c>
    </row>
    <row r="88" spans="1:40" ht="13.5" customHeight="1">
      <c r="A88" s="144" t="str">
        <f>'Crisis Indicator Data'!A85</f>
        <v>Conflict in Mindanao</v>
      </c>
      <c r="B88" s="145" t="str">
        <f>'Crisis Indicator Data'!B85</f>
        <v>Conflict/ Violence</v>
      </c>
      <c r="C88" s="145" t="str">
        <f>'Crisis Indicator Data'!C85</f>
        <v>PHL003</v>
      </c>
      <c r="D88" s="145" t="str">
        <f>'Crisis Indicator Data'!D85</f>
        <v>Philippines</v>
      </c>
      <c r="E88" s="146" t="str">
        <f>'Crisis Indicator Data'!E85</f>
        <v>PHL</v>
      </c>
      <c r="F88" s="224">
        <f>IF(LEN(E88)&gt;3,(IF(VLOOKUP($C88,'Regional Crises'!$B$1:$R$66,7,FALSE)="x","x",IF(VLOOKUP($C88,'Regional Crises'!$B$1:$R$66,7,FALSE)&gt;$F$3,10,IF(VLOOKUP($C88,'Regional Crises'!$B$1:$R$66,7,FALSE)&lt;F$4,0,($F$3-VLOOKUP($C88,'Regional Crises'!$B$1:$R$66,7,FALSE))/($F$3-$F$4)*10)))),IF(VLOOKUP($E88,'Country Indicator Data'!$B$4:$N$300,3,FALSE)="x","x",IF(VLOOKUP($E88,'Country Indicator Data'!$B$4:$N$300,3,FALSE)&gt;$F$3,10,IF(VLOOKUP($E88,'Country Indicator Data'!$B$4:$N$300,3,FALSE)&lt;$F$4,0,($F$3-VLOOKUP($E88,'Country Indicator Data'!$B$4:$N$300,3,FALSE))/($F$3-$F$4)*10))))</f>
        <v>2.5704626444444449</v>
      </c>
      <c r="G88" s="224">
        <f>IF(LEN(E88)&gt;3,(IF(VLOOKUP($C88,'Regional Crises'!$B$1:$R$66,9,FALSE)="x","x",IF(VLOOKUP($C88,'Regional Crises'!$B$1:$R$66,9,FALSE)&gt;G$3,10,IF(VLOOKUP($C88,'Regional Crises'!$B$1:$R$66,9,FALSE)&lt;G$4,0,(G$3-VLOOKUP($C88,'Regional Crises'!$B$1:$R$66,9,FALSE))/(G$3-G$4)*10)))),IF(VLOOKUP($E88,'Country Indicator Data'!$B$4:$N$300,5,FALSE)="x","x",IF(VLOOKUP($E88,'Country Indicator Data'!$B$4:$N$300,5,FALSE)&gt;G$3,10,IF(VLOOKUP($E88,'Country Indicator Data'!$B$4:$N$300,5,FALSE)&lt;G$4,0,(G$3-VLOOKUP($E88,'Country Indicator Data'!$B$4:$N$300,5,FALSE))/(G$3-G$4)*10))))</f>
        <v>4.75</v>
      </c>
      <c r="H88" s="224">
        <f t="shared" si="26"/>
        <v>3.6602313222222227</v>
      </c>
      <c r="I88" s="224">
        <f>IF(LEN(E88)&gt;3,(IF(VLOOKUP($C88,'Regional Crises'!$B$1:$R$66,6,FALSE)="x","x",IF(VLOOKUP($C88,'Regional Crises'!$B$1:$R$66,6,FALSE)&gt;I$3,10,IF(VLOOKUP($C88,'Regional Crises'!$B$1:$R$66,6,FALSE)&lt;I$4,0,10-(I$3-VLOOKUP($C88,'Regional Crises'!$B$1:$R$66,6,FALSE))/(I$3-I$4)*10)))),IF(VLOOKUP($E88,'Country Indicator Data'!$B$4:$N$300,2,FALSE)="x","x",IF(VLOOKUP($E88,'Country Indicator Data'!$B$4:$N$300,2,FALSE)&gt;I$3,10,IF(VLOOKUP($E88,'Country Indicator Data'!$B$4:$N$300,2,FALSE)&lt;I$4,0,10-(I$3-VLOOKUP($E88,'Country Indicator Data'!$B$4:$N$300,2,FALSE))/(I$3-I$4)*10))))</f>
        <v>2.5366795299999998</v>
      </c>
      <c r="J88" s="224">
        <f>IF(LEN(E88)&gt;3,(IF(VLOOKUP($C88,'Regional Crises'!$B$1:$R$66,8,FALSE)="x","x",IF(VLOOKUP($C88,'Regional Crises'!$B$1:$R$66,8,FALSE)&gt;J$3,10,IF(VLOOKUP($C88,'Regional Crises'!$B$1:$R$66,8,FALSE)&lt;J$4,0,10-(J$3-VLOOKUP($C88,'Regional Crises'!$B$1:$R$66,8,FALSE))/(J$3-J$4)*10)))),IF(VLOOKUP($E88,'Country Indicator Data'!$B$4:$N$300,4,FALSE)="x","x",IF(VLOOKUP($E88,'Country Indicator Data'!$B$4:$N$300,4,FALSE)&gt;J$3,10,IF(VLOOKUP($E88,'Country Indicator Data'!$B$4:$N$300,4,FALSE)&lt;J$4,0,10-(J$3-VLOOKUP($E88,'Country Indicator Data'!$B$4:$N$300,4,FALSE))/(J$3-J$4)*10))))</f>
        <v>2.0999999999999996</v>
      </c>
      <c r="K88" s="224">
        <f t="shared" si="27"/>
        <v>2.3183397649999997</v>
      </c>
      <c r="L88" s="224">
        <f>IF(LEN(E88)&gt;3,(IF(VLOOKUP($C88,'Regional Crises'!$B$1:$R$66,10,FALSE)="x","x",IF(VLOOKUP($C88,'Regional Crises'!$B$1:$R$66,10,FALSE)&gt;L$3,10,IF(VLOOKUP($C88,'Regional Crises'!$B$1:$R$66,10,FALSE)&lt;L$4,0,10-(L$3-VLOOKUP($C88,'Regional Crises'!$B$1:$R$66,10,FALSE))/(L$3-L$4)*10)))),IF(VLOOKUP($E88,'Country Indicator Data'!$B$4:$N$300,6,FALSE)="x","x",IF(VLOOKUP($E88,'Country Indicator Data'!$B$4:$N$300,6,FALSE)&gt;L$3,10,IF(VLOOKUP($E88,'Country Indicator Data'!$B$4:$N$300,6,FALSE)&lt;L$4,0,10-(L$3-VLOOKUP($E88,'Country Indicator Data'!$B$4:$N$300,6,FALSE))/(L$3-L$4)*10))))</f>
        <v>4.68</v>
      </c>
      <c r="M88" s="224">
        <f>IF(LEN(E88)&gt;3,(IF(VLOOKUP($C88,'Regional Crises'!$B$1:$R$66,11,FALSE)="x","x",IF(VLOOKUP($C88,'Regional Crises'!$B$1:$R$66,11,FALSE)&gt;M$3,10,IF(VLOOKUP($C88,'Regional Crises'!$B$1:$R$66,11,FALSE)&lt;M$4,0,10-(M$3-VLOOKUP($C88,'Regional Crises'!$B$1:$R$66,11,FALSE))/(M$3-M$4)*10)))),IF(VLOOKUP($E88,'Country Indicator Data'!$B$4:$N$300,7,FALSE)="x","x",IF(VLOOKUP($E88,'Country Indicator Data'!$B$4:$N$300,7,FALSE)&gt;M$3,10,IF(VLOOKUP($E88,'Country Indicator Data'!$B$4:$N$300,7,FALSE)&lt;M$4,0,10-(M$3-VLOOKUP($E88,'Country Indicator Data'!$B$4:$N$300,7,FALSE))/(M$3-M$4)*10))))</f>
        <v>3.5749999999999993</v>
      </c>
      <c r="N88" s="224">
        <f t="shared" si="28"/>
        <v>4.1274999999999995</v>
      </c>
      <c r="O88" s="224">
        <f t="shared" si="29"/>
        <v>3.3686903624074076</v>
      </c>
      <c r="P88" s="224">
        <f>IF(LEN(E88)&gt;3,(IF(VLOOKUP($C88,'Regional Crises'!$B$1:$R$69,12,FALSE)="x","x",IF(VLOOKUP($C88,'Regional Crises'!$B$1:$R$69,12,FALSE)&gt;P$3,10,IF(VLOOKUP($C88,'Regional Crises'!$B$1:$R$69,12,FALSE)&lt;P$4,0,(P$3-VLOOKUP($C88,'Regional Crises'!$B$1:$R$69,12,FALSE))/(P$3-P$4)*10)))),IF(VLOOKUP($E88,'Country Indicator Data'!$B$4:$I$300,8,FALSE)="x","x",IF(VLOOKUP($E88,'Country Indicator Data'!$B$4:$I$300,8,FALSE)&gt;P$3,10,IF(VLOOKUP($E88,'Country Indicator Data'!$B$4:$I$300,8,FALSE)&lt;P$4,0,10-(P$3-VLOOKUP($E88,'Country Indicator Data'!$B$4:$I$300,8,FALSE))/(P$3-P$4)*10))))</f>
        <v>5.23</v>
      </c>
      <c r="Q88" s="224">
        <f>IF(LEN(E88)&gt;3,((IF(VLOOKUP($C88,'Regional Crises'!$B$1:$R$66,13,FALSE)="x","x",IF(VLOOKUP($C88,'Regional Crises'!$B$1:$R$66,13,FALSE)&gt;Q$3,10,IF(VLOOKUP($C88,'Regional Crises'!$B$1:$R$66,13,FALSE)&lt;Q$4,0,10-(LOG(Q$3)-LOG(VLOOKUP($C88,'Regional Crises'!$B$1:$R$66,13,FALSE)))/(LOG(Q$3)-LOG(Q$4))*10))))),(IF(VLOOKUP($E88,'Country Indicator Data'!$B$4:$N$300,9,FALSE)="x","x",IF(VLOOKUP($E88,'Country Indicator Data'!$B$4:$N$300,9,FALSE)&gt;Q$3,10,IF(VLOOKUP($E88,'Country Indicator Data'!$B$4:$N$300,9,FALSE)&lt;Q$4,0,10-(LOG(Q$3)-LOG(VLOOKUP($E88,'Country Indicator Data'!$B$4:$N$300,9,FALSE)))/(LOG(Q$3)-LOG(Q$4))*10)))))</f>
        <v>6.6113687386925717</v>
      </c>
      <c r="R88" s="224">
        <f t="shared" si="30"/>
        <v>5.9206843693462865</v>
      </c>
      <c r="S88" s="224">
        <f>IF(LEN(E88)&gt;3,((IF(VLOOKUP($C88,'Regional Crises'!$B$1:$R$66,17,FALSE)="x","x",IF(VLOOKUP($C88,'Regional Crises'!$B$1:$R$66,17,FALSE)&gt;S$3,0,IF(VLOOKUP($C88,'Regional Crises'!$B$1:$R$66,17,FALSE)&lt;S$4,10,(S$3-VLOOKUP($C88,'Regional Crises'!$B$1:$R$66,17,FALSE))/(S$3-S$4)*10))))),(IF(VLOOKUP($E88,'Country Indicator Data'!$B$4:$N$300,13,FALSE)="x","x",IF(VLOOKUP($E88,'Country Indicator Data'!$B$4:$N$300,13,FALSE)&gt;S$3,0,IF(VLOOKUP($E88,'Country Indicator Data'!$B$4:$N$300,13,FALSE)&lt;S$4,10,(S$3-VLOOKUP($E88,'Country Indicator Data'!$B$4:$N$300,13,FALSE))/(S$3-S$4)*10)))))</f>
        <v>6.8000000000000007</v>
      </c>
      <c r="T88" s="224">
        <f>IF(LEN(E88)&gt;3,((IF(VLOOKUP($C88,'Regional Crises'!$B$1:$R$66,14,FALSE)="x","x",IF(VLOOKUP($C88,'Regional Crises'!$B$1:$R$66,14,FALSE)&gt;T$3,0,IF(VLOOKUP($C88,'Regional Crises'!$B$1:$R$66,14,FALSE)&lt;T$4,10,(T$3-VLOOKUP($C88,'Regional Crises'!$B$1:$R$66,14,FALSE))/(T$3-T$4)*10))))),(IF(VLOOKUP($E88,'Country Indicator Data'!$B$4:$N$300,10,FALSE)="x","x",IF(VLOOKUP($E88,'Country Indicator Data'!$B$4:$N$300,10,FALSE)&gt;T$3,0,IF(VLOOKUP($E88,'Country Indicator Data'!$B$4:$N$300,10,FALSE)&lt;T$4,10,(T$3-VLOOKUP($E88,'Country Indicator Data'!$B$4:$N$300,10,FALSE))/(T$3-T$4)*10)))))</f>
        <v>6.1479362000000002</v>
      </c>
      <c r="U88" s="224">
        <f>IF(LEN(E88)&gt;3,((IF(VLOOKUP($C88,'Regional Crises'!$B$1:$R$66,15,FALSE)="x","x",IF(VLOOKUP($C88,'Regional Crises'!$B$1:$R$66,15,FALSE)&gt;U$3,0,IF(VLOOKUP($C88,'Regional Crises'!$B$1:$R$66,15,FALSE)&lt;U$4,10,(U$3-VLOOKUP($C88,'Regional Crises'!$B$1:$R$66,15,FALSE))/(U$3-U$4)*10))))),(IF(VLOOKUP($E88,'Country Indicator Data'!$B$4:$N$300,11,FALSE)="x","x",IF(VLOOKUP($E88,'Country Indicator Data'!$B$4:$N$300,11,FALSE)&gt;U$3,0,IF(VLOOKUP($E88,'Country Indicator Data'!$B$4:$N$300,11,FALSE)&lt;U$4,10,(U$3-VLOOKUP($E88,'Country Indicator Data'!$B$4:$N$300,11,FALSE))/(U$3-U$4)*10)))))</f>
        <v>5.75</v>
      </c>
      <c r="V88" s="224">
        <f>IF(LEN(E88)&gt;3,((IF(VLOOKUP($C88,'Regional Crises'!$B$1:$R$66,16,FALSE)="x","x",IF(VLOOKUP($C88,'Regional Crises'!$B$1:$R$66,16,FALSE)&gt;V$3,0,IF(VLOOKUP($C88,'Regional Crises'!$B$1:$R$66,16,FALSE)&lt;V$4,10,(V$3-VLOOKUP($C88,'Regional Crises'!$B$1:$R$66,16,FALSE))/(V$3-V$4)*10))))),(IF(VLOOKUP($E88,'Country Indicator Data'!$B$4:$N$300,12,FALSE)="x","x",IF(VLOOKUP($E88,'Country Indicator Data'!$B$4:$N$300,12,FALSE)&gt;V$3,0,IF(VLOOKUP($E88,'Country Indicator Data'!$B$4:$N$300,12,FALSE)&lt;V$4,10,(V$3-VLOOKUP($E88,'Country Indicator Data'!$B$4:$N$300,12,FALSE))/(V$3-V$4)*10)))))</f>
        <v>4.2</v>
      </c>
      <c r="W88" s="224">
        <f t="shared" si="31"/>
        <v>5.72448405</v>
      </c>
      <c r="X88" s="224">
        <f t="shared" si="32"/>
        <v>5.0046195939178979</v>
      </c>
      <c r="Y88" s="150">
        <f>IF('Core Indicators'!FC85="x","x",IF('Core Indicators'!FC85&gt;=5,10,IF('Core Indicators'!FC85&gt;=4,8,IF('Core Indicators'!FC85&gt;=3,6,IF('Core Indicators'!FC85&gt;=2,4,IF('Core Indicators'!FC85&gt;=1,2,0))))))</f>
        <v>8</v>
      </c>
      <c r="Z88" s="224">
        <f t="shared" si="33"/>
        <v>8</v>
      </c>
      <c r="AA88" s="150">
        <f>'Crisis Indicator Data'!Y85</f>
        <v>1</v>
      </c>
      <c r="AB88" s="150">
        <f>'Crisis Indicator Data'!Z85</f>
        <v>1</v>
      </c>
      <c r="AC88" s="150">
        <f>'Crisis Indicator Data'!AA85</f>
        <v>1</v>
      </c>
      <c r="AD88" s="150">
        <f>'Crisis Indicator Data'!AB85</f>
        <v>0</v>
      </c>
      <c r="AE88" s="150">
        <f t="shared" si="34"/>
        <v>4</v>
      </c>
      <c r="AF88" s="150">
        <f>'Crisis Indicator Data'!AC85</f>
        <v>0</v>
      </c>
      <c r="AG88" s="150">
        <f>'Crisis Indicator Data'!AD85</f>
        <v>2</v>
      </c>
      <c r="AH88" s="150">
        <f t="shared" si="35"/>
        <v>4</v>
      </c>
      <c r="AI88" s="150">
        <f>'Crisis Indicator Data'!AE85</f>
        <v>2</v>
      </c>
      <c r="AJ88" s="150">
        <f>'Crisis Indicator Data'!AF85</f>
        <v>0</v>
      </c>
      <c r="AK88" s="150">
        <f>'Crisis Indicator Data'!AG85</f>
        <v>3</v>
      </c>
      <c r="AL88" s="150">
        <f t="shared" si="36"/>
        <v>8</v>
      </c>
      <c r="AM88" s="224">
        <f t="shared" si="37"/>
        <v>5</v>
      </c>
      <c r="AN88" s="224">
        <f t="shared" si="38"/>
        <v>6.5</v>
      </c>
    </row>
    <row r="89" spans="1:40" ht="13.5" customHeight="1">
      <c r="A89" s="144" t="str">
        <f>'Crisis Indicator Data'!A86</f>
        <v>2026 Sarangani Earthquake</v>
      </c>
      <c r="B89" s="145" t="str">
        <f>'Crisis Indicator Data'!B86</f>
        <v>Earthquake</v>
      </c>
      <c r="C89" s="145" t="str">
        <f>'Crisis Indicator Data'!C86</f>
        <v>PHL020</v>
      </c>
      <c r="D89" s="145" t="str">
        <f>'Crisis Indicator Data'!D86</f>
        <v>Philippines</v>
      </c>
      <c r="E89" s="146" t="str">
        <f>'Crisis Indicator Data'!E86</f>
        <v>PHL</v>
      </c>
      <c r="F89" s="224">
        <f>IF(LEN(E89)&gt;3,(IF(VLOOKUP($C89,'Regional Crises'!$B$1:$R$66,7,FALSE)="x","x",IF(VLOOKUP($C89,'Regional Crises'!$B$1:$R$66,7,FALSE)&gt;$F$3,10,IF(VLOOKUP($C89,'Regional Crises'!$B$1:$R$66,7,FALSE)&lt;F$4,0,($F$3-VLOOKUP($C89,'Regional Crises'!$B$1:$R$66,7,FALSE))/($F$3-$F$4)*10)))),IF(VLOOKUP($E89,'Country Indicator Data'!$B$4:$N$300,3,FALSE)="x","x",IF(VLOOKUP($E89,'Country Indicator Data'!$B$4:$N$300,3,FALSE)&gt;$F$3,10,IF(VLOOKUP($E89,'Country Indicator Data'!$B$4:$N$300,3,FALSE)&lt;$F$4,0,($F$3-VLOOKUP($E89,'Country Indicator Data'!$B$4:$N$300,3,FALSE))/($F$3-$F$4)*10))))</f>
        <v>2.5704626444444449</v>
      </c>
      <c r="G89" s="224">
        <f>IF(LEN(E89)&gt;3,(IF(VLOOKUP($C89,'Regional Crises'!$B$1:$R$66,9,FALSE)="x","x",IF(VLOOKUP($C89,'Regional Crises'!$B$1:$R$66,9,FALSE)&gt;G$3,10,IF(VLOOKUP($C89,'Regional Crises'!$B$1:$R$66,9,FALSE)&lt;G$4,0,(G$3-VLOOKUP($C89,'Regional Crises'!$B$1:$R$66,9,FALSE))/(G$3-G$4)*10)))),IF(VLOOKUP($E89,'Country Indicator Data'!$B$4:$N$300,5,FALSE)="x","x",IF(VLOOKUP($E89,'Country Indicator Data'!$B$4:$N$300,5,FALSE)&gt;G$3,10,IF(VLOOKUP($E89,'Country Indicator Data'!$B$4:$N$300,5,FALSE)&lt;G$4,0,(G$3-VLOOKUP($E89,'Country Indicator Data'!$B$4:$N$300,5,FALSE))/(G$3-G$4)*10))))</f>
        <v>4.75</v>
      </c>
      <c r="H89" s="224">
        <f t="shared" si="26"/>
        <v>3.6602313222222227</v>
      </c>
      <c r="I89" s="224">
        <f>IF(LEN(E89)&gt;3,(IF(VLOOKUP($C89,'Regional Crises'!$B$1:$R$66,6,FALSE)="x","x",IF(VLOOKUP($C89,'Regional Crises'!$B$1:$R$66,6,FALSE)&gt;I$3,10,IF(VLOOKUP($C89,'Regional Crises'!$B$1:$R$66,6,FALSE)&lt;I$4,0,10-(I$3-VLOOKUP($C89,'Regional Crises'!$B$1:$R$66,6,FALSE))/(I$3-I$4)*10)))),IF(VLOOKUP($E89,'Country Indicator Data'!$B$4:$N$300,2,FALSE)="x","x",IF(VLOOKUP($E89,'Country Indicator Data'!$B$4:$N$300,2,FALSE)&gt;I$3,10,IF(VLOOKUP($E89,'Country Indicator Data'!$B$4:$N$300,2,FALSE)&lt;I$4,0,10-(I$3-VLOOKUP($E89,'Country Indicator Data'!$B$4:$N$300,2,FALSE))/(I$3-I$4)*10))))</f>
        <v>2.5366795299999998</v>
      </c>
      <c r="J89" s="224">
        <f>IF(LEN(E89)&gt;3,(IF(VLOOKUP($C89,'Regional Crises'!$B$1:$R$66,8,FALSE)="x","x",IF(VLOOKUP($C89,'Regional Crises'!$B$1:$R$66,8,FALSE)&gt;J$3,10,IF(VLOOKUP($C89,'Regional Crises'!$B$1:$R$66,8,FALSE)&lt;J$4,0,10-(J$3-VLOOKUP($C89,'Regional Crises'!$B$1:$R$66,8,FALSE))/(J$3-J$4)*10)))),IF(VLOOKUP($E89,'Country Indicator Data'!$B$4:$N$300,4,FALSE)="x","x",IF(VLOOKUP($E89,'Country Indicator Data'!$B$4:$N$300,4,FALSE)&gt;J$3,10,IF(VLOOKUP($E89,'Country Indicator Data'!$B$4:$N$300,4,FALSE)&lt;J$4,0,10-(J$3-VLOOKUP($E89,'Country Indicator Data'!$B$4:$N$300,4,FALSE))/(J$3-J$4)*10))))</f>
        <v>2.0999999999999996</v>
      </c>
      <c r="K89" s="224">
        <f t="shared" si="27"/>
        <v>2.3183397649999997</v>
      </c>
      <c r="L89" s="224">
        <f>IF(LEN(E89)&gt;3,(IF(VLOOKUP($C89,'Regional Crises'!$B$1:$R$66,10,FALSE)="x","x",IF(VLOOKUP($C89,'Regional Crises'!$B$1:$R$66,10,FALSE)&gt;L$3,10,IF(VLOOKUP($C89,'Regional Crises'!$B$1:$R$66,10,FALSE)&lt;L$4,0,10-(L$3-VLOOKUP($C89,'Regional Crises'!$B$1:$R$66,10,FALSE))/(L$3-L$4)*10)))),IF(VLOOKUP($E89,'Country Indicator Data'!$B$4:$N$300,6,FALSE)="x","x",IF(VLOOKUP($E89,'Country Indicator Data'!$B$4:$N$300,6,FALSE)&gt;L$3,10,IF(VLOOKUP($E89,'Country Indicator Data'!$B$4:$N$300,6,FALSE)&lt;L$4,0,10-(L$3-VLOOKUP($E89,'Country Indicator Data'!$B$4:$N$300,6,FALSE))/(L$3-L$4)*10))))</f>
        <v>4.68</v>
      </c>
      <c r="M89" s="224">
        <f>IF(LEN(E89)&gt;3,(IF(VLOOKUP($C89,'Regional Crises'!$B$1:$R$66,11,FALSE)="x","x",IF(VLOOKUP($C89,'Regional Crises'!$B$1:$R$66,11,FALSE)&gt;M$3,10,IF(VLOOKUP($C89,'Regional Crises'!$B$1:$R$66,11,FALSE)&lt;M$4,0,10-(M$3-VLOOKUP($C89,'Regional Crises'!$B$1:$R$66,11,FALSE))/(M$3-M$4)*10)))),IF(VLOOKUP($E89,'Country Indicator Data'!$B$4:$N$300,7,FALSE)="x","x",IF(VLOOKUP($E89,'Country Indicator Data'!$B$4:$N$300,7,FALSE)&gt;M$3,10,IF(VLOOKUP($E89,'Country Indicator Data'!$B$4:$N$300,7,FALSE)&lt;M$4,0,10-(M$3-VLOOKUP($E89,'Country Indicator Data'!$B$4:$N$300,7,FALSE))/(M$3-M$4)*10))))</f>
        <v>3.5749999999999993</v>
      </c>
      <c r="N89" s="224">
        <f t="shared" si="28"/>
        <v>4.1274999999999995</v>
      </c>
      <c r="O89" s="224">
        <f t="shared" si="29"/>
        <v>3.3686903624074076</v>
      </c>
      <c r="P89" s="224">
        <f>IF(LEN(E89)&gt;3,(IF(VLOOKUP($C89,'Regional Crises'!$B$1:$R$69,12,FALSE)="x","x",IF(VLOOKUP($C89,'Regional Crises'!$B$1:$R$69,12,FALSE)&gt;P$3,10,IF(VLOOKUP($C89,'Regional Crises'!$B$1:$R$69,12,FALSE)&lt;P$4,0,(P$3-VLOOKUP($C89,'Regional Crises'!$B$1:$R$69,12,FALSE))/(P$3-P$4)*10)))),IF(VLOOKUP($E89,'Country Indicator Data'!$B$4:$I$300,8,FALSE)="x","x",IF(VLOOKUP($E89,'Country Indicator Data'!$B$4:$I$300,8,FALSE)&gt;P$3,10,IF(VLOOKUP($E89,'Country Indicator Data'!$B$4:$I$300,8,FALSE)&lt;P$4,0,10-(P$3-VLOOKUP($E89,'Country Indicator Data'!$B$4:$I$300,8,FALSE))/(P$3-P$4)*10))))</f>
        <v>5.23</v>
      </c>
      <c r="Q89" s="224">
        <f>IF(LEN(E89)&gt;3,((IF(VLOOKUP($C89,'Regional Crises'!$B$1:$R$66,13,FALSE)="x","x",IF(VLOOKUP($C89,'Regional Crises'!$B$1:$R$66,13,FALSE)&gt;Q$3,10,IF(VLOOKUP($C89,'Regional Crises'!$B$1:$R$66,13,FALSE)&lt;Q$4,0,10-(LOG(Q$3)-LOG(VLOOKUP($C89,'Regional Crises'!$B$1:$R$66,13,FALSE)))/(LOG(Q$3)-LOG(Q$4))*10))))),(IF(VLOOKUP($E89,'Country Indicator Data'!$B$4:$N$300,9,FALSE)="x","x",IF(VLOOKUP($E89,'Country Indicator Data'!$B$4:$N$300,9,FALSE)&gt;Q$3,10,IF(VLOOKUP($E89,'Country Indicator Data'!$B$4:$N$300,9,FALSE)&lt;Q$4,0,10-(LOG(Q$3)-LOG(VLOOKUP($E89,'Country Indicator Data'!$B$4:$N$300,9,FALSE)))/(LOG(Q$3)-LOG(Q$4))*10)))))</f>
        <v>6.6113687386925717</v>
      </c>
      <c r="R89" s="224">
        <f t="shared" si="30"/>
        <v>5.9206843693462865</v>
      </c>
      <c r="S89" s="224">
        <f>IF(LEN(E89)&gt;3,((IF(VLOOKUP($C89,'Regional Crises'!$B$1:$R$66,17,FALSE)="x","x",IF(VLOOKUP($C89,'Regional Crises'!$B$1:$R$66,17,FALSE)&gt;S$3,0,IF(VLOOKUP($C89,'Regional Crises'!$B$1:$R$66,17,FALSE)&lt;S$4,10,(S$3-VLOOKUP($C89,'Regional Crises'!$B$1:$R$66,17,FALSE))/(S$3-S$4)*10))))),(IF(VLOOKUP($E89,'Country Indicator Data'!$B$4:$N$300,13,FALSE)="x","x",IF(VLOOKUP($E89,'Country Indicator Data'!$B$4:$N$300,13,FALSE)&gt;S$3,0,IF(VLOOKUP($E89,'Country Indicator Data'!$B$4:$N$300,13,FALSE)&lt;S$4,10,(S$3-VLOOKUP($E89,'Country Indicator Data'!$B$4:$N$300,13,FALSE))/(S$3-S$4)*10)))))</f>
        <v>6.8000000000000007</v>
      </c>
      <c r="T89" s="224">
        <f>IF(LEN(E89)&gt;3,((IF(VLOOKUP($C89,'Regional Crises'!$B$1:$R$66,14,FALSE)="x","x",IF(VLOOKUP($C89,'Regional Crises'!$B$1:$R$66,14,FALSE)&gt;T$3,0,IF(VLOOKUP($C89,'Regional Crises'!$B$1:$R$66,14,FALSE)&lt;T$4,10,(T$3-VLOOKUP($C89,'Regional Crises'!$B$1:$R$66,14,FALSE))/(T$3-T$4)*10))))),(IF(VLOOKUP($E89,'Country Indicator Data'!$B$4:$N$300,10,FALSE)="x","x",IF(VLOOKUP($E89,'Country Indicator Data'!$B$4:$N$300,10,FALSE)&gt;T$3,0,IF(VLOOKUP($E89,'Country Indicator Data'!$B$4:$N$300,10,FALSE)&lt;T$4,10,(T$3-VLOOKUP($E89,'Country Indicator Data'!$B$4:$N$300,10,FALSE))/(T$3-T$4)*10)))))</f>
        <v>6.1479362000000002</v>
      </c>
      <c r="U89" s="224">
        <f>IF(LEN(E89)&gt;3,((IF(VLOOKUP($C89,'Regional Crises'!$B$1:$R$66,15,FALSE)="x","x",IF(VLOOKUP($C89,'Regional Crises'!$B$1:$R$66,15,FALSE)&gt;U$3,0,IF(VLOOKUP($C89,'Regional Crises'!$B$1:$R$66,15,FALSE)&lt;U$4,10,(U$3-VLOOKUP($C89,'Regional Crises'!$B$1:$R$66,15,FALSE))/(U$3-U$4)*10))))),(IF(VLOOKUP($E89,'Country Indicator Data'!$B$4:$N$300,11,FALSE)="x","x",IF(VLOOKUP($E89,'Country Indicator Data'!$B$4:$N$300,11,FALSE)&gt;U$3,0,IF(VLOOKUP($E89,'Country Indicator Data'!$B$4:$N$300,11,FALSE)&lt;U$4,10,(U$3-VLOOKUP($E89,'Country Indicator Data'!$B$4:$N$300,11,FALSE))/(U$3-U$4)*10)))))</f>
        <v>5.75</v>
      </c>
      <c r="V89" s="224">
        <f>IF(LEN(E89)&gt;3,((IF(VLOOKUP($C89,'Regional Crises'!$B$1:$R$66,16,FALSE)="x","x",IF(VLOOKUP($C89,'Regional Crises'!$B$1:$R$66,16,FALSE)&gt;V$3,0,IF(VLOOKUP($C89,'Regional Crises'!$B$1:$R$66,16,FALSE)&lt;V$4,10,(V$3-VLOOKUP($C89,'Regional Crises'!$B$1:$R$66,16,FALSE))/(V$3-V$4)*10))))),(IF(VLOOKUP($E89,'Country Indicator Data'!$B$4:$N$300,12,FALSE)="x","x",IF(VLOOKUP($E89,'Country Indicator Data'!$B$4:$N$300,12,FALSE)&gt;V$3,0,IF(VLOOKUP($E89,'Country Indicator Data'!$B$4:$N$300,12,FALSE)&lt;V$4,10,(V$3-VLOOKUP($E89,'Country Indicator Data'!$B$4:$N$300,12,FALSE))/(V$3-V$4)*10)))))</f>
        <v>4.2</v>
      </c>
      <c r="W89" s="224">
        <f t="shared" si="31"/>
        <v>5.72448405</v>
      </c>
      <c r="X89" s="224">
        <f t="shared" si="32"/>
        <v>5.0046195939178979</v>
      </c>
      <c r="Y89" s="150">
        <f>IF('Core Indicators'!FC86="x","x",IF('Core Indicators'!FC86&gt;=5,10,IF('Core Indicators'!FC86&gt;=4,8,IF('Core Indicators'!FC86&gt;=3,6,IF('Core Indicators'!FC86&gt;=2,4,IF('Core Indicators'!FC86&gt;=1,2,0))))))</f>
        <v>8</v>
      </c>
      <c r="Z89" s="224">
        <f t="shared" si="33"/>
        <v>8</v>
      </c>
      <c r="AA89" s="150">
        <f>'Crisis Indicator Data'!Y86</f>
        <v>1</v>
      </c>
      <c r="AB89" s="150">
        <f>'Crisis Indicator Data'!Z86</f>
        <v>0</v>
      </c>
      <c r="AC89" s="150">
        <f>'Crisis Indicator Data'!AA86</f>
        <v>0</v>
      </c>
      <c r="AD89" s="150">
        <f>'Crisis Indicator Data'!AB86</f>
        <v>0</v>
      </c>
      <c r="AE89" s="150">
        <f t="shared" si="34"/>
        <v>2</v>
      </c>
      <c r="AF89" s="150">
        <f>'Crisis Indicator Data'!AC86</f>
        <v>0</v>
      </c>
      <c r="AG89" s="150">
        <f>'Crisis Indicator Data'!AD86</f>
        <v>0</v>
      </c>
      <c r="AH89" s="150">
        <f t="shared" si="35"/>
        <v>0</v>
      </c>
      <c r="AI89" s="150">
        <f>'Crisis Indicator Data'!AE86</f>
        <v>0</v>
      </c>
      <c r="AJ89" s="150">
        <f>'Crisis Indicator Data'!AF86</f>
        <v>0</v>
      </c>
      <c r="AK89" s="150">
        <f>'Crisis Indicator Data'!AG86</f>
        <v>3</v>
      </c>
      <c r="AL89" s="150">
        <f t="shared" si="36"/>
        <v>6</v>
      </c>
      <c r="AM89" s="224">
        <f t="shared" si="37"/>
        <v>3</v>
      </c>
      <c r="AN89" s="224">
        <f t="shared" si="38"/>
        <v>5.5</v>
      </c>
    </row>
    <row r="90" spans="1:40" ht="13.5" customHeight="1">
      <c r="A90" s="144" t="str">
        <f>'Crisis Indicator Data'!A87</f>
        <v>Multiple crises in Palestine</v>
      </c>
      <c r="B90" s="145" t="str">
        <f>'Crisis Indicator Data'!B87</f>
        <v>Conflict/ Violence</v>
      </c>
      <c r="C90" s="145" t="str">
        <f>'Crisis Indicator Data'!C87</f>
        <v>PSE002</v>
      </c>
      <c r="D90" s="145" t="str">
        <f>'Crisis Indicator Data'!D87</f>
        <v>Palestine</v>
      </c>
      <c r="E90" s="146" t="str">
        <f>'Crisis Indicator Data'!E87</f>
        <v>PSE</v>
      </c>
      <c r="F90" s="224">
        <f>IF(LEN(E90)&gt;3,(IF(VLOOKUP($C90,'Regional Crises'!$B$1:$R$66,7,FALSE)="x","x",IF(VLOOKUP($C90,'Regional Crises'!$B$1:$R$66,7,FALSE)&gt;$F$3,10,IF(VLOOKUP($C90,'Regional Crises'!$B$1:$R$66,7,FALSE)&lt;F$4,0,($F$3-VLOOKUP($C90,'Regional Crises'!$B$1:$R$66,7,FALSE))/($F$3-$F$4)*10)))),IF(VLOOKUP($E90,'Country Indicator Data'!$B$4:$N$300,3,FALSE)="x","x",IF(VLOOKUP($E90,'Country Indicator Data'!$B$4:$N$300,3,FALSE)&gt;$F$3,10,IF(VLOOKUP($E90,'Country Indicator Data'!$B$4:$N$300,3,FALSE)&lt;$F$4,0,($F$3-VLOOKUP($E90,'Country Indicator Data'!$B$4:$N$300,3,FALSE))/($F$3-$F$4)*10))))</f>
        <v>5.1425479222222226</v>
      </c>
      <c r="G90" s="224" t="str">
        <f>IF(LEN(E90)&gt;3,(IF(VLOOKUP($C90,'Regional Crises'!$B$1:$R$66,9,FALSE)="x","x",IF(VLOOKUP($C90,'Regional Crises'!$B$1:$R$66,9,FALSE)&gt;G$3,10,IF(VLOOKUP($C90,'Regional Crises'!$B$1:$R$66,9,FALSE)&lt;G$4,0,(G$3-VLOOKUP($C90,'Regional Crises'!$B$1:$R$66,9,FALSE))/(G$3-G$4)*10)))),IF(VLOOKUP($E90,'Country Indicator Data'!$B$4:$N$300,5,FALSE)="x","x",IF(VLOOKUP($E90,'Country Indicator Data'!$B$4:$N$300,5,FALSE)&gt;G$3,10,IF(VLOOKUP($E90,'Country Indicator Data'!$B$4:$N$300,5,FALSE)&lt;G$4,0,(G$3-VLOOKUP($E90,'Country Indicator Data'!$B$4:$N$300,5,FALSE))/(G$3-G$4)*10))))</f>
        <v>x</v>
      </c>
      <c r="H90" s="224">
        <f t="shared" si="26"/>
        <v>5.1425479222222226</v>
      </c>
      <c r="I90" s="224">
        <f>IF(LEN(E90)&gt;3,(IF(VLOOKUP($C90,'Regional Crises'!$B$1:$R$66,6,FALSE)="x","x",IF(VLOOKUP($C90,'Regional Crises'!$B$1:$R$66,6,FALSE)&gt;I$3,10,IF(VLOOKUP($C90,'Regional Crises'!$B$1:$R$66,6,FALSE)&lt;I$4,0,10-(I$3-VLOOKUP($C90,'Regional Crises'!$B$1:$R$66,6,FALSE))/(I$3-I$4)*10)))),IF(VLOOKUP($E90,'Country Indicator Data'!$B$4:$N$300,2,FALSE)="x","x",IF(VLOOKUP($E90,'Country Indicator Data'!$B$4:$N$300,2,FALSE)&gt;I$3,10,IF(VLOOKUP($E90,'Country Indicator Data'!$B$4:$N$300,2,FALSE)&lt;I$4,0,10-(I$3-VLOOKUP($E90,'Country Indicator Data'!$B$4:$N$300,2,FALSE))/(I$3-I$4)*10))))</f>
        <v>0</v>
      </c>
      <c r="J90" s="224">
        <f>IF(LEN(E90)&gt;3,(IF(VLOOKUP($C90,'Regional Crises'!$B$1:$R$66,8,FALSE)="x","x",IF(VLOOKUP($C90,'Regional Crises'!$B$1:$R$66,8,FALSE)&gt;J$3,10,IF(VLOOKUP($C90,'Regional Crises'!$B$1:$R$66,8,FALSE)&lt;J$4,0,10-(J$3-VLOOKUP($C90,'Regional Crises'!$B$1:$R$66,8,FALSE))/(J$3-J$4)*10)))),IF(VLOOKUP($E90,'Country Indicator Data'!$B$4:$N$300,4,FALSE)="x","x",IF(VLOOKUP($E90,'Country Indicator Data'!$B$4:$N$300,4,FALSE)&gt;J$3,10,IF(VLOOKUP($E90,'Country Indicator Data'!$B$4:$N$300,4,FALSE)&lt;J$4,0,10-(J$3-VLOOKUP($E90,'Country Indicator Data'!$B$4:$N$300,4,FALSE))/(J$3-J$4)*10))))</f>
        <v>0</v>
      </c>
      <c r="K90" s="224">
        <f t="shared" si="27"/>
        <v>0</v>
      </c>
      <c r="L90" s="224" t="str">
        <f>IF(LEN(E90)&gt;3,(IF(VLOOKUP($C90,'Regional Crises'!$B$1:$R$66,10,FALSE)="x","x",IF(VLOOKUP($C90,'Regional Crises'!$B$1:$R$66,10,FALSE)&gt;L$3,10,IF(VLOOKUP($C90,'Regional Crises'!$B$1:$R$66,10,FALSE)&lt;L$4,0,10-(L$3-VLOOKUP($C90,'Regional Crises'!$B$1:$R$66,10,FALSE))/(L$3-L$4)*10)))),IF(VLOOKUP($E90,'Country Indicator Data'!$B$4:$N$300,6,FALSE)="x","x",IF(VLOOKUP($E90,'Country Indicator Data'!$B$4:$N$300,6,FALSE)&gt;L$3,10,IF(VLOOKUP($E90,'Country Indicator Data'!$B$4:$N$300,6,FALSE)&lt;L$4,0,10-(L$3-VLOOKUP($E90,'Country Indicator Data'!$B$4:$N$300,6,FALSE))/(L$3-L$4)*10))))</f>
        <v>x</v>
      </c>
      <c r="M90" s="224">
        <f>IF(LEN(E90)&gt;3,(IF(VLOOKUP($C90,'Regional Crises'!$B$1:$R$66,11,FALSE)="x","x",IF(VLOOKUP($C90,'Regional Crises'!$B$1:$R$66,11,FALSE)&gt;M$3,10,IF(VLOOKUP($C90,'Regional Crises'!$B$1:$R$66,11,FALSE)&lt;M$4,0,10-(M$3-VLOOKUP($C90,'Regional Crises'!$B$1:$R$66,11,FALSE))/(M$3-M$4)*10)))),IF(VLOOKUP($E90,'Country Indicator Data'!$B$4:$N$300,7,FALSE)="x","x",IF(VLOOKUP($E90,'Country Indicator Data'!$B$4:$N$300,7,FALSE)&gt;M$3,10,IF(VLOOKUP($E90,'Country Indicator Data'!$B$4:$N$300,7,FALSE)&lt;M$4,0,10-(M$3-VLOOKUP($E90,'Country Indicator Data'!$B$4:$N$300,7,FALSE))/(M$3-M$4)*10))))</f>
        <v>2.8499999999999996</v>
      </c>
      <c r="N90" s="224">
        <f t="shared" si="28"/>
        <v>2.8499999999999996</v>
      </c>
      <c r="O90" s="224">
        <f t="shared" si="29"/>
        <v>2.6641826407407407</v>
      </c>
      <c r="P90" s="224">
        <f>IF(LEN(E90)&gt;3,(IF(VLOOKUP($C90,'Regional Crises'!$B$1:$R$69,12,FALSE)="x","x",IF(VLOOKUP($C90,'Regional Crises'!$B$1:$R$69,12,FALSE)&gt;P$3,10,IF(VLOOKUP($C90,'Regional Crises'!$B$1:$R$69,12,FALSE)&lt;P$4,0,(P$3-VLOOKUP($C90,'Regional Crises'!$B$1:$R$69,12,FALSE))/(P$3-P$4)*10)))),IF(VLOOKUP($E90,'Country Indicator Data'!$B$4:$I$300,8,FALSE)="x","x",IF(VLOOKUP($E90,'Country Indicator Data'!$B$4:$I$300,8,FALSE)&gt;P$3,10,IF(VLOOKUP($E90,'Country Indicator Data'!$B$4:$I$300,8,FALSE)&lt;P$4,0,10-(P$3-VLOOKUP($E90,'Country Indicator Data'!$B$4:$I$300,8,FALSE))/(P$3-P$4)*10))))</f>
        <v>7.192499999999999</v>
      </c>
      <c r="Q90" s="224">
        <f>IF(LEN(E90)&gt;3,((IF(VLOOKUP($C90,'Regional Crises'!$B$1:$R$66,13,FALSE)="x","x",IF(VLOOKUP($C90,'Regional Crises'!$B$1:$R$66,13,FALSE)&gt;Q$3,10,IF(VLOOKUP($C90,'Regional Crises'!$B$1:$R$66,13,FALSE)&lt;Q$4,0,10-(LOG(Q$3)-LOG(VLOOKUP($C90,'Regional Crises'!$B$1:$R$66,13,FALSE)))/(LOG(Q$3)-LOG(Q$4))*10))))),(IF(VLOOKUP($E90,'Country Indicator Data'!$B$4:$N$300,9,FALSE)="x","x",IF(VLOOKUP($E90,'Country Indicator Data'!$B$4:$N$300,9,FALSE)&gt;Q$3,10,IF(VLOOKUP($E90,'Country Indicator Data'!$B$4:$N$300,9,FALSE)&lt;Q$4,0,10-(LOG(Q$3)-LOG(VLOOKUP($E90,'Country Indicator Data'!$B$4:$N$300,9,FALSE)))/(LOG(Q$3)-LOG(Q$4))*10)))))</f>
        <v>9.4082910322833246</v>
      </c>
      <c r="R90" s="224">
        <f t="shared" si="30"/>
        <v>8.3003955161416627</v>
      </c>
      <c r="S90" s="224" t="str">
        <f>IF(LEN(E90)&gt;3,((IF(VLOOKUP($C90,'Regional Crises'!$B$1:$R$66,17,FALSE)="x","x",IF(VLOOKUP($C90,'Regional Crises'!$B$1:$R$66,17,FALSE)&gt;S$3,0,IF(VLOOKUP($C90,'Regional Crises'!$B$1:$R$66,17,FALSE)&lt;S$4,10,(S$3-VLOOKUP($C90,'Regional Crises'!$B$1:$R$66,17,FALSE))/(S$3-S$4)*10))))),(IF(VLOOKUP($E90,'Country Indicator Data'!$B$4:$N$300,13,FALSE)="x","x",IF(VLOOKUP($E90,'Country Indicator Data'!$B$4:$N$300,13,FALSE)&gt;S$3,0,IF(VLOOKUP($E90,'Country Indicator Data'!$B$4:$N$300,13,FALSE)&lt;S$4,10,(S$3-VLOOKUP($E90,'Country Indicator Data'!$B$4:$N$300,13,FALSE))/(S$3-S$4)*10)))))</f>
        <v>x</v>
      </c>
      <c r="T90" s="224">
        <f>IF(LEN(E90)&gt;3,((IF(VLOOKUP($C90,'Regional Crises'!$B$1:$R$66,14,FALSE)="x","x",IF(VLOOKUP($C90,'Regional Crises'!$B$1:$R$66,14,FALSE)&gt;T$3,0,IF(VLOOKUP($C90,'Regional Crises'!$B$1:$R$66,14,FALSE)&lt;T$4,10,(T$3-VLOOKUP($C90,'Regional Crises'!$B$1:$R$66,14,FALSE))/(T$3-T$4)*10))))),(IF(VLOOKUP($E90,'Country Indicator Data'!$B$4:$N$300,10,FALSE)="x","x",IF(VLOOKUP($E90,'Country Indicator Data'!$B$4:$N$300,10,FALSE)&gt;T$3,0,IF(VLOOKUP($E90,'Country Indicator Data'!$B$4:$N$300,10,FALSE)&lt;T$4,10,(T$3-VLOOKUP($E90,'Country Indicator Data'!$B$4:$N$300,10,FALSE))/(T$3-T$4)*10)))))</f>
        <v>6.9787942000000003</v>
      </c>
      <c r="U90" s="224" t="str">
        <f>IF(LEN(E90)&gt;3,((IF(VLOOKUP($C90,'Regional Crises'!$B$1:$R$66,15,FALSE)="x","x",IF(VLOOKUP($C90,'Regional Crises'!$B$1:$R$66,15,FALSE)&gt;U$3,0,IF(VLOOKUP($C90,'Regional Crises'!$B$1:$R$66,15,FALSE)&lt;U$4,10,(U$3-VLOOKUP($C90,'Regional Crises'!$B$1:$R$66,15,FALSE))/(U$3-U$4)*10))))),(IF(VLOOKUP($E90,'Country Indicator Data'!$B$4:$N$300,11,FALSE)="x","x",IF(VLOOKUP($E90,'Country Indicator Data'!$B$4:$N$300,11,FALSE)&gt;U$3,0,IF(VLOOKUP($E90,'Country Indicator Data'!$B$4:$N$300,11,FALSE)&lt;U$4,10,(U$3-VLOOKUP($E90,'Country Indicator Data'!$B$4:$N$300,11,FALSE))/(U$3-U$4)*10)))))</f>
        <v>x</v>
      </c>
      <c r="V90" s="224">
        <f>IF(LEN(E90)&gt;3,((IF(VLOOKUP($C90,'Regional Crises'!$B$1:$R$66,16,FALSE)="x","x",IF(VLOOKUP($C90,'Regional Crises'!$B$1:$R$66,16,FALSE)&gt;V$3,0,IF(VLOOKUP($C90,'Regional Crises'!$B$1:$R$66,16,FALSE)&lt;V$4,10,(V$3-VLOOKUP($C90,'Regional Crises'!$B$1:$R$66,16,FALSE))/(V$3-V$4)*10))))),(IF(VLOOKUP($E90,'Country Indicator Data'!$B$4:$N$300,12,FALSE)="x","x",IF(VLOOKUP($E90,'Country Indicator Data'!$B$4:$N$300,12,FALSE)&gt;V$3,0,IF(VLOOKUP($E90,'Country Indicator Data'!$B$4:$N$300,12,FALSE)&lt;V$4,10,(V$3-VLOOKUP($E90,'Country Indicator Data'!$B$4:$N$300,12,FALSE))/(V$3-V$4)*10)))))</f>
        <v>8.9</v>
      </c>
      <c r="W90" s="224">
        <f t="shared" si="31"/>
        <v>7.9393971000000008</v>
      </c>
      <c r="X90" s="224">
        <f t="shared" si="32"/>
        <v>6.3013250856274681</v>
      </c>
      <c r="Y90" s="150">
        <f>IF('Core Indicators'!FC87="x","x",IF('Core Indicators'!FC87&gt;=5,10,IF('Core Indicators'!FC87&gt;=4,8,IF('Core Indicators'!FC87&gt;=3,6,IF('Core Indicators'!FC87&gt;=2,4,IF('Core Indicators'!FC87&gt;=1,2,0))))))</f>
        <v>10</v>
      </c>
      <c r="Z90" s="224">
        <f t="shared" si="33"/>
        <v>10</v>
      </c>
      <c r="AA90" s="150">
        <f>'Crisis Indicator Data'!Y87</f>
        <v>2</v>
      </c>
      <c r="AB90" s="150">
        <f>'Crisis Indicator Data'!Z87</f>
        <v>3</v>
      </c>
      <c r="AC90" s="150">
        <f>'Crisis Indicator Data'!AA87</f>
        <v>3</v>
      </c>
      <c r="AD90" s="150">
        <f>'Crisis Indicator Data'!AB87</f>
        <v>3</v>
      </c>
      <c r="AE90" s="150">
        <f t="shared" si="34"/>
        <v>10</v>
      </c>
      <c r="AF90" s="150">
        <f>'Crisis Indicator Data'!AC87</f>
        <v>3</v>
      </c>
      <c r="AG90" s="150">
        <f>'Crisis Indicator Data'!AD87</f>
        <v>3</v>
      </c>
      <c r="AH90" s="150">
        <f t="shared" si="35"/>
        <v>10</v>
      </c>
      <c r="AI90" s="150">
        <f>'Crisis Indicator Data'!AE87</f>
        <v>3</v>
      </c>
      <c r="AJ90" s="150">
        <f>'Crisis Indicator Data'!AF87</f>
        <v>1</v>
      </c>
      <c r="AK90" s="150">
        <f>'Crisis Indicator Data'!AG87</f>
        <v>3</v>
      </c>
      <c r="AL90" s="150">
        <f t="shared" si="36"/>
        <v>10</v>
      </c>
      <c r="AM90" s="224">
        <f t="shared" si="37"/>
        <v>10</v>
      </c>
      <c r="AN90" s="224">
        <f t="shared" si="38"/>
        <v>10</v>
      </c>
    </row>
    <row r="91" spans="1:40" ht="13.5" customHeight="1">
      <c r="A91" s="144" t="str">
        <f>'Crisis Indicator Data'!A88</f>
        <v>Conflict in the West Bank</v>
      </c>
      <c r="B91" s="145" t="str">
        <f>'Crisis Indicator Data'!B88</f>
        <v>Conflict/ Violence</v>
      </c>
      <c r="C91" s="145" t="str">
        <f>'Crisis Indicator Data'!C88</f>
        <v>PSE003</v>
      </c>
      <c r="D91" s="145" t="str">
        <f>'Crisis Indicator Data'!D88</f>
        <v>Palestine</v>
      </c>
      <c r="E91" s="146" t="str">
        <f>'Crisis Indicator Data'!E88</f>
        <v>PSE</v>
      </c>
      <c r="F91" s="224">
        <f>IF(LEN(E91)&gt;3,(IF(VLOOKUP($C91,'Regional Crises'!$B$1:$R$66,7,FALSE)="x","x",IF(VLOOKUP($C91,'Regional Crises'!$B$1:$R$66,7,FALSE)&gt;$F$3,10,IF(VLOOKUP($C91,'Regional Crises'!$B$1:$R$66,7,FALSE)&lt;F$4,0,($F$3-VLOOKUP($C91,'Regional Crises'!$B$1:$R$66,7,FALSE))/($F$3-$F$4)*10)))),IF(VLOOKUP($E91,'Country Indicator Data'!$B$4:$N$300,3,FALSE)="x","x",IF(VLOOKUP($E91,'Country Indicator Data'!$B$4:$N$300,3,FALSE)&gt;$F$3,10,IF(VLOOKUP($E91,'Country Indicator Data'!$B$4:$N$300,3,FALSE)&lt;$F$4,0,($F$3-VLOOKUP($E91,'Country Indicator Data'!$B$4:$N$300,3,FALSE))/($F$3-$F$4)*10))))</f>
        <v>5.1425479222222226</v>
      </c>
      <c r="G91" s="224" t="str">
        <f>IF(LEN(E91)&gt;3,(IF(VLOOKUP($C91,'Regional Crises'!$B$1:$R$66,9,FALSE)="x","x",IF(VLOOKUP($C91,'Regional Crises'!$B$1:$R$66,9,FALSE)&gt;G$3,10,IF(VLOOKUP($C91,'Regional Crises'!$B$1:$R$66,9,FALSE)&lt;G$4,0,(G$3-VLOOKUP($C91,'Regional Crises'!$B$1:$R$66,9,FALSE))/(G$3-G$4)*10)))),IF(VLOOKUP($E91,'Country Indicator Data'!$B$4:$N$300,5,FALSE)="x","x",IF(VLOOKUP($E91,'Country Indicator Data'!$B$4:$N$300,5,FALSE)&gt;G$3,10,IF(VLOOKUP($E91,'Country Indicator Data'!$B$4:$N$300,5,FALSE)&lt;G$4,0,(G$3-VLOOKUP($E91,'Country Indicator Data'!$B$4:$N$300,5,FALSE))/(G$3-G$4)*10))))</f>
        <v>x</v>
      </c>
      <c r="H91" s="224">
        <f t="shared" si="26"/>
        <v>5.1425479222222226</v>
      </c>
      <c r="I91" s="224">
        <f>IF(LEN(E91)&gt;3,(IF(VLOOKUP($C91,'Regional Crises'!$B$1:$R$66,6,FALSE)="x","x",IF(VLOOKUP($C91,'Regional Crises'!$B$1:$R$66,6,FALSE)&gt;I$3,10,IF(VLOOKUP($C91,'Regional Crises'!$B$1:$R$66,6,FALSE)&lt;I$4,0,10-(I$3-VLOOKUP($C91,'Regional Crises'!$B$1:$R$66,6,FALSE))/(I$3-I$4)*10)))),IF(VLOOKUP($E91,'Country Indicator Data'!$B$4:$N$300,2,FALSE)="x","x",IF(VLOOKUP($E91,'Country Indicator Data'!$B$4:$N$300,2,FALSE)&gt;I$3,10,IF(VLOOKUP($E91,'Country Indicator Data'!$B$4:$N$300,2,FALSE)&lt;I$4,0,10-(I$3-VLOOKUP($E91,'Country Indicator Data'!$B$4:$N$300,2,FALSE))/(I$3-I$4)*10))))</f>
        <v>0</v>
      </c>
      <c r="J91" s="224">
        <f>IF(LEN(E91)&gt;3,(IF(VLOOKUP($C91,'Regional Crises'!$B$1:$R$66,8,FALSE)="x","x",IF(VLOOKUP($C91,'Regional Crises'!$B$1:$R$66,8,FALSE)&gt;J$3,10,IF(VLOOKUP($C91,'Regional Crises'!$B$1:$R$66,8,FALSE)&lt;J$4,0,10-(J$3-VLOOKUP($C91,'Regional Crises'!$B$1:$R$66,8,FALSE))/(J$3-J$4)*10)))),IF(VLOOKUP($E91,'Country Indicator Data'!$B$4:$N$300,4,FALSE)="x","x",IF(VLOOKUP($E91,'Country Indicator Data'!$B$4:$N$300,4,FALSE)&gt;J$3,10,IF(VLOOKUP($E91,'Country Indicator Data'!$B$4:$N$300,4,FALSE)&lt;J$4,0,10-(J$3-VLOOKUP($E91,'Country Indicator Data'!$B$4:$N$300,4,FALSE))/(J$3-J$4)*10))))</f>
        <v>0</v>
      </c>
      <c r="K91" s="224">
        <f t="shared" si="27"/>
        <v>0</v>
      </c>
      <c r="L91" s="224" t="str">
        <f>IF(LEN(E91)&gt;3,(IF(VLOOKUP($C91,'Regional Crises'!$B$1:$R$66,10,FALSE)="x","x",IF(VLOOKUP($C91,'Regional Crises'!$B$1:$R$66,10,FALSE)&gt;L$3,10,IF(VLOOKUP($C91,'Regional Crises'!$B$1:$R$66,10,FALSE)&lt;L$4,0,10-(L$3-VLOOKUP($C91,'Regional Crises'!$B$1:$R$66,10,FALSE))/(L$3-L$4)*10)))),IF(VLOOKUP($E91,'Country Indicator Data'!$B$4:$N$300,6,FALSE)="x","x",IF(VLOOKUP($E91,'Country Indicator Data'!$B$4:$N$300,6,FALSE)&gt;L$3,10,IF(VLOOKUP($E91,'Country Indicator Data'!$B$4:$N$300,6,FALSE)&lt;L$4,0,10-(L$3-VLOOKUP($E91,'Country Indicator Data'!$B$4:$N$300,6,FALSE))/(L$3-L$4)*10))))</f>
        <v>x</v>
      </c>
      <c r="M91" s="224">
        <f>IF(LEN(E91)&gt;3,(IF(VLOOKUP($C91,'Regional Crises'!$B$1:$R$66,11,FALSE)="x","x",IF(VLOOKUP($C91,'Regional Crises'!$B$1:$R$66,11,FALSE)&gt;M$3,10,IF(VLOOKUP($C91,'Regional Crises'!$B$1:$R$66,11,FALSE)&lt;M$4,0,10-(M$3-VLOOKUP($C91,'Regional Crises'!$B$1:$R$66,11,FALSE))/(M$3-M$4)*10)))),IF(VLOOKUP($E91,'Country Indicator Data'!$B$4:$N$300,7,FALSE)="x","x",IF(VLOOKUP($E91,'Country Indicator Data'!$B$4:$N$300,7,FALSE)&gt;M$3,10,IF(VLOOKUP($E91,'Country Indicator Data'!$B$4:$N$300,7,FALSE)&lt;M$4,0,10-(M$3-VLOOKUP($E91,'Country Indicator Data'!$B$4:$N$300,7,FALSE))/(M$3-M$4)*10))))</f>
        <v>2.8499999999999996</v>
      </c>
      <c r="N91" s="224">
        <f t="shared" si="28"/>
        <v>2.8499999999999996</v>
      </c>
      <c r="O91" s="224">
        <f t="shared" si="29"/>
        <v>2.6641826407407407</v>
      </c>
      <c r="P91" s="224">
        <f>IF(LEN(E91)&gt;3,(IF(VLOOKUP($C91,'Regional Crises'!$B$1:$R$69,12,FALSE)="x","x",IF(VLOOKUP($C91,'Regional Crises'!$B$1:$R$69,12,FALSE)&gt;P$3,10,IF(VLOOKUP($C91,'Regional Crises'!$B$1:$R$69,12,FALSE)&lt;P$4,0,(P$3-VLOOKUP($C91,'Regional Crises'!$B$1:$R$69,12,FALSE))/(P$3-P$4)*10)))),IF(VLOOKUP($E91,'Country Indicator Data'!$B$4:$I$300,8,FALSE)="x","x",IF(VLOOKUP($E91,'Country Indicator Data'!$B$4:$I$300,8,FALSE)&gt;P$3,10,IF(VLOOKUP($E91,'Country Indicator Data'!$B$4:$I$300,8,FALSE)&lt;P$4,0,10-(P$3-VLOOKUP($E91,'Country Indicator Data'!$B$4:$I$300,8,FALSE))/(P$3-P$4)*10))))</f>
        <v>7.192499999999999</v>
      </c>
      <c r="Q91" s="224">
        <f>IF(LEN(E91)&gt;3,((IF(VLOOKUP($C91,'Regional Crises'!$B$1:$R$66,13,FALSE)="x","x",IF(VLOOKUP($C91,'Regional Crises'!$B$1:$R$66,13,FALSE)&gt;Q$3,10,IF(VLOOKUP($C91,'Regional Crises'!$B$1:$R$66,13,FALSE)&lt;Q$4,0,10-(LOG(Q$3)-LOG(VLOOKUP($C91,'Regional Crises'!$B$1:$R$66,13,FALSE)))/(LOG(Q$3)-LOG(Q$4))*10))))),(IF(VLOOKUP($E91,'Country Indicator Data'!$B$4:$N$300,9,FALSE)="x","x",IF(VLOOKUP($E91,'Country Indicator Data'!$B$4:$N$300,9,FALSE)&gt;Q$3,10,IF(VLOOKUP($E91,'Country Indicator Data'!$B$4:$N$300,9,FALSE)&lt;Q$4,0,10-(LOG(Q$3)-LOG(VLOOKUP($E91,'Country Indicator Data'!$B$4:$N$300,9,FALSE)))/(LOG(Q$3)-LOG(Q$4))*10)))))</f>
        <v>9.4082910322833246</v>
      </c>
      <c r="R91" s="224">
        <f t="shared" si="30"/>
        <v>8.3003955161416627</v>
      </c>
      <c r="S91" s="224" t="str">
        <f>IF(LEN(E91)&gt;3,((IF(VLOOKUP($C91,'Regional Crises'!$B$1:$R$66,17,FALSE)="x","x",IF(VLOOKUP($C91,'Regional Crises'!$B$1:$R$66,17,FALSE)&gt;S$3,0,IF(VLOOKUP($C91,'Regional Crises'!$B$1:$R$66,17,FALSE)&lt;S$4,10,(S$3-VLOOKUP($C91,'Regional Crises'!$B$1:$R$66,17,FALSE))/(S$3-S$4)*10))))),(IF(VLOOKUP($E91,'Country Indicator Data'!$B$4:$N$300,13,FALSE)="x","x",IF(VLOOKUP($E91,'Country Indicator Data'!$B$4:$N$300,13,FALSE)&gt;S$3,0,IF(VLOOKUP($E91,'Country Indicator Data'!$B$4:$N$300,13,FALSE)&lt;S$4,10,(S$3-VLOOKUP($E91,'Country Indicator Data'!$B$4:$N$300,13,FALSE))/(S$3-S$4)*10)))))</f>
        <v>x</v>
      </c>
      <c r="T91" s="224">
        <f>IF(LEN(E91)&gt;3,((IF(VLOOKUP($C91,'Regional Crises'!$B$1:$R$66,14,FALSE)="x","x",IF(VLOOKUP($C91,'Regional Crises'!$B$1:$R$66,14,FALSE)&gt;T$3,0,IF(VLOOKUP($C91,'Regional Crises'!$B$1:$R$66,14,FALSE)&lt;T$4,10,(T$3-VLOOKUP($C91,'Regional Crises'!$B$1:$R$66,14,FALSE))/(T$3-T$4)*10))))),(IF(VLOOKUP($E91,'Country Indicator Data'!$B$4:$N$300,10,FALSE)="x","x",IF(VLOOKUP($E91,'Country Indicator Data'!$B$4:$N$300,10,FALSE)&gt;T$3,0,IF(VLOOKUP($E91,'Country Indicator Data'!$B$4:$N$300,10,FALSE)&lt;T$4,10,(T$3-VLOOKUP($E91,'Country Indicator Data'!$B$4:$N$300,10,FALSE))/(T$3-T$4)*10)))))</f>
        <v>6.9787942000000003</v>
      </c>
      <c r="U91" s="224" t="str">
        <f>IF(LEN(E91)&gt;3,((IF(VLOOKUP($C91,'Regional Crises'!$B$1:$R$66,15,FALSE)="x","x",IF(VLOOKUP($C91,'Regional Crises'!$B$1:$R$66,15,FALSE)&gt;U$3,0,IF(VLOOKUP($C91,'Regional Crises'!$B$1:$R$66,15,FALSE)&lt;U$4,10,(U$3-VLOOKUP($C91,'Regional Crises'!$B$1:$R$66,15,FALSE))/(U$3-U$4)*10))))),(IF(VLOOKUP($E91,'Country Indicator Data'!$B$4:$N$300,11,FALSE)="x","x",IF(VLOOKUP($E91,'Country Indicator Data'!$B$4:$N$300,11,FALSE)&gt;U$3,0,IF(VLOOKUP($E91,'Country Indicator Data'!$B$4:$N$300,11,FALSE)&lt;U$4,10,(U$3-VLOOKUP($E91,'Country Indicator Data'!$B$4:$N$300,11,FALSE))/(U$3-U$4)*10)))))</f>
        <v>x</v>
      </c>
      <c r="V91" s="224">
        <f>IF(LEN(E91)&gt;3,((IF(VLOOKUP($C91,'Regional Crises'!$B$1:$R$66,16,FALSE)="x","x",IF(VLOOKUP($C91,'Regional Crises'!$B$1:$R$66,16,FALSE)&gt;V$3,0,IF(VLOOKUP($C91,'Regional Crises'!$B$1:$R$66,16,FALSE)&lt;V$4,10,(V$3-VLOOKUP($C91,'Regional Crises'!$B$1:$R$66,16,FALSE))/(V$3-V$4)*10))))),(IF(VLOOKUP($E91,'Country Indicator Data'!$B$4:$N$300,12,FALSE)="x","x",IF(VLOOKUP($E91,'Country Indicator Data'!$B$4:$N$300,12,FALSE)&gt;V$3,0,IF(VLOOKUP($E91,'Country Indicator Data'!$B$4:$N$300,12,FALSE)&lt;V$4,10,(V$3-VLOOKUP($E91,'Country Indicator Data'!$B$4:$N$300,12,FALSE))/(V$3-V$4)*10)))))</f>
        <v>8.9</v>
      </c>
      <c r="W91" s="224">
        <f t="shared" si="31"/>
        <v>7.9393971000000008</v>
      </c>
      <c r="X91" s="224">
        <f t="shared" si="32"/>
        <v>6.3013250856274681</v>
      </c>
      <c r="Y91" s="150">
        <f>IF('Core Indicators'!FC88="x","x",IF('Core Indicators'!FC88&gt;=5,10,IF('Core Indicators'!FC88&gt;=4,8,IF('Core Indicators'!FC88&gt;=3,6,IF('Core Indicators'!FC88&gt;=2,4,IF('Core Indicators'!FC88&gt;=1,2,0))))))</f>
        <v>10</v>
      </c>
      <c r="Z91" s="224">
        <f t="shared" si="33"/>
        <v>10</v>
      </c>
      <c r="AA91" s="150">
        <f>'Crisis Indicator Data'!Y88</f>
        <v>2</v>
      </c>
      <c r="AB91" s="150">
        <f>'Crisis Indicator Data'!Z88</f>
        <v>3</v>
      </c>
      <c r="AC91" s="150">
        <f>'Crisis Indicator Data'!AA88</f>
        <v>3</v>
      </c>
      <c r="AD91" s="150">
        <f>'Crisis Indicator Data'!AB88</f>
        <v>0</v>
      </c>
      <c r="AE91" s="150">
        <f t="shared" si="34"/>
        <v>8</v>
      </c>
      <c r="AF91" s="150">
        <f>'Crisis Indicator Data'!AC88</f>
        <v>2</v>
      </c>
      <c r="AG91" s="150">
        <f>'Crisis Indicator Data'!AD88</f>
        <v>3</v>
      </c>
      <c r="AH91" s="150">
        <f t="shared" si="35"/>
        <v>10</v>
      </c>
      <c r="AI91" s="150">
        <f>'Crisis Indicator Data'!AE88</f>
        <v>3</v>
      </c>
      <c r="AJ91" s="150">
        <f>'Crisis Indicator Data'!AF88</f>
        <v>1</v>
      </c>
      <c r="AK91" s="150">
        <f>'Crisis Indicator Data'!AG88</f>
        <v>0</v>
      </c>
      <c r="AL91" s="150">
        <f t="shared" si="36"/>
        <v>6</v>
      </c>
      <c r="AM91" s="224">
        <f t="shared" si="37"/>
        <v>8</v>
      </c>
      <c r="AN91" s="224">
        <f t="shared" si="38"/>
        <v>9</v>
      </c>
    </row>
    <row r="92" spans="1:40" ht="13.5" customHeight="1">
      <c r="A92" s="144" t="str">
        <f>'Crisis Indicator Data'!A89</f>
        <v>Conflict in Gaza</v>
      </c>
      <c r="B92" s="145" t="str">
        <f>'Crisis Indicator Data'!B89</f>
        <v>Conflict/ Violence</v>
      </c>
      <c r="C92" s="145" t="str">
        <f>'Crisis Indicator Data'!C89</f>
        <v>PSE004</v>
      </c>
      <c r="D92" s="145" t="str">
        <f>'Crisis Indicator Data'!D89</f>
        <v>Palestine</v>
      </c>
      <c r="E92" s="146" t="str">
        <f>'Crisis Indicator Data'!E89</f>
        <v>PSE</v>
      </c>
      <c r="F92" s="224">
        <f>IF(LEN(E92)&gt;3,(IF(VLOOKUP($C92,'Regional Crises'!$B$1:$R$66,7,FALSE)="x","x",IF(VLOOKUP($C92,'Regional Crises'!$B$1:$R$66,7,FALSE)&gt;$F$3,10,IF(VLOOKUP($C92,'Regional Crises'!$B$1:$R$66,7,FALSE)&lt;F$4,0,($F$3-VLOOKUP($C92,'Regional Crises'!$B$1:$R$66,7,FALSE))/($F$3-$F$4)*10)))),IF(VLOOKUP($E92,'Country Indicator Data'!$B$4:$N$300,3,FALSE)="x","x",IF(VLOOKUP($E92,'Country Indicator Data'!$B$4:$N$300,3,FALSE)&gt;$F$3,10,IF(VLOOKUP($E92,'Country Indicator Data'!$B$4:$N$300,3,FALSE)&lt;$F$4,0,($F$3-VLOOKUP($E92,'Country Indicator Data'!$B$4:$N$300,3,FALSE))/($F$3-$F$4)*10))))</f>
        <v>5.1425479222222226</v>
      </c>
      <c r="G92" s="224" t="str">
        <f>IF(LEN(E92)&gt;3,(IF(VLOOKUP($C92,'Regional Crises'!$B$1:$R$66,9,FALSE)="x","x",IF(VLOOKUP($C92,'Regional Crises'!$B$1:$R$66,9,FALSE)&gt;G$3,10,IF(VLOOKUP($C92,'Regional Crises'!$B$1:$R$66,9,FALSE)&lt;G$4,0,(G$3-VLOOKUP($C92,'Regional Crises'!$B$1:$R$66,9,FALSE))/(G$3-G$4)*10)))),IF(VLOOKUP($E92,'Country Indicator Data'!$B$4:$N$300,5,FALSE)="x","x",IF(VLOOKUP($E92,'Country Indicator Data'!$B$4:$N$300,5,FALSE)&gt;G$3,10,IF(VLOOKUP($E92,'Country Indicator Data'!$B$4:$N$300,5,FALSE)&lt;G$4,0,(G$3-VLOOKUP($E92,'Country Indicator Data'!$B$4:$N$300,5,FALSE))/(G$3-G$4)*10))))</f>
        <v>x</v>
      </c>
      <c r="H92" s="224">
        <f t="shared" si="26"/>
        <v>5.1425479222222226</v>
      </c>
      <c r="I92" s="224">
        <f>IF(LEN(E92)&gt;3,(IF(VLOOKUP($C92,'Regional Crises'!$B$1:$R$66,6,FALSE)="x","x",IF(VLOOKUP($C92,'Regional Crises'!$B$1:$R$66,6,FALSE)&gt;I$3,10,IF(VLOOKUP($C92,'Regional Crises'!$B$1:$R$66,6,FALSE)&lt;I$4,0,10-(I$3-VLOOKUP($C92,'Regional Crises'!$B$1:$R$66,6,FALSE))/(I$3-I$4)*10)))),IF(VLOOKUP($E92,'Country Indicator Data'!$B$4:$N$300,2,FALSE)="x","x",IF(VLOOKUP($E92,'Country Indicator Data'!$B$4:$N$300,2,FALSE)&gt;I$3,10,IF(VLOOKUP($E92,'Country Indicator Data'!$B$4:$N$300,2,FALSE)&lt;I$4,0,10-(I$3-VLOOKUP($E92,'Country Indicator Data'!$B$4:$N$300,2,FALSE))/(I$3-I$4)*10))))</f>
        <v>0</v>
      </c>
      <c r="J92" s="224">
        <f>IF(LEN(E92)&gt;3,(IF(VLOOKUP($C92,'Regional Crises'!$B$1:$R$66,8,FALSE)="x","x",IF(VLOOKUP($C92,'Regional Crises'!$B$1:$R$66,8,FALSE)&gt;J$3,10,IF(VLOOKUP($C92,'Regional Crises'!$B$1:$R$66,8,FALSE)&lt;J$4,0,10-(J$3-VLOOKUP($C92,'Regional Crises'!$B$1:$R$66,8,FALSE))/(J$3-J$4)*10)))),IF(VLOOKUP($E92,'Country Indicator Data'!$B$4:$N$300,4,FALSE)="x","x",IF(VLOOKUP($E92,'Country Indicator Data'!$B$4:$N$300,4,FALSE)&gt;J$3,10,IF(VLOOKUP($E92,'Country Indicator Data'!$B$4:$N$300,4,FALSE)&lt;J$4,0,10-(J$3-VLOOKUP($E92,'Country Indicator Data'!$B$4:$N$300,4,FALSE))/(J$3-J$4)*10))))</f>
        <v>0</v>
      </c>
      <c r="K92" s="224">
        <f t="shared" si="27"/>
        <v>0</v>
      </c>
      <c r="L92" s="224" t="str">
        <f>IF(LEN(E92)&gt;3,(IF(VLOOKUP($C92,'Regional Crises'!$B$1:$R$66,10,FALSE)="x","x",IF(VLOOKUP($C92,'Regional Crises'!$B$1:$R$66,10,FALSE)&gt;L$3,10,IF(VLOOKUP($C92,'Regional Crises'!$B$1:$R$66,10,FALSE)&lt;L$4,0,10-(L$3-VLOOKUP($C92,'Regional Crises'!$B$1:$R$66,10,FALSE))/(L$3-L$4)*10)))),IF(VLOOKUP($E92,'Country Indicator Data'!$B$4:$N$300,6,FALSE)="x","x",IF(VLOOKUP($E92,'Country Indicator Data'!$B$4:$N$300,6,FALSE)&gt;L$3,10,IF(VLOOKUP($E92,'Country Indicator Data'!$B$4:$N$300,6,FALSE)&lt;L$4,0,10-(L$3-VLOOKUP($E92,'Country Indicator Data'!$B$4:$N$300,6,FALSE))/(L$3-L$4)*10))))</f>
        <v>x</v>
      </c>
      <c r="M92" s="224">
        <f>IF(LEN(E92)&gt;3,(IF(VLOOKUP($C92,'Regional Crises'!$B$1:$R$66,11,FALSE)="x","x",IF(VLOOKUP($C92,'Regional Crises'!$B$1:$R$66,11,FALSE)&gt;M$3,10,IF(VLOOKUP($C92,'Regional Crises'!$B$1:$R$66,11,FALSE)&lt;M$4,0,10-(M$3-VLOOKUP($C92,'Regional Crises'!$B$1:$R$66,11,FALSE))/(M$3-M$4)*10)))),IF(VLOOKUP($E92,'Country Indicator Data'!$B$4:$N$300,7,FALSE)="x","x",IF(VLOOKUP($E92,'Country Indicator Data'!$B$4:$N$300,7,FALSE)&gt;M$3,10,IF(VLOOKUP($E92,'Country Indicator Data'!$B$4:$N$300,7,FALSE)&lt;M$4,0,10-(M$3-VLOOKUP($E92,'Country Indicator Data'!$B$4:$N$300,7,FALSE))/(M$3-M$4)*10))))</f>
        <v>2.8499999999999996</v>
      </c>
      <c r="N92" s="224">
        <f t="shared" si="28"/>
        <v>2.8499999999999996</v>
      </c>
      <c r="O92" s="224">
        <f t="shared" si="29"/>
        <v>2.6641826407407407</v>
      </c>
      <c r="P92" s="224">
        <f>IF(LEN(E92)&gt;3,(IF(VLOOKUP($C92,'Regional Crises'!$B$1:$R$69,12,FALSE)="x","x",IF(VLOOKUP($C92,'Regional Crises'!$B$1:$R$69,12,FALSE)&gt;P$3,10,IF(VLOOKUP($C92,'Regional Crises'!$B$1:$R$69,12,FALSE)&lt;P$4,0,(P$3-VLOOKUP($C92,'Regional Crises'!$B$1:$R$69,12,FALSE))/(P$3-P$4)*10)))),IF(VLOOKUP($E92,'Country Indicator Data'!$B$4:$I$300,8,FALSE)="x","x",IF(VLOOKUP($E92,'Country Indicator Data'!$B$4:$I$300,8,FALSE)&gt;P$3,10,IF(VLOOKUP($E92,'Country Indicator Data'!$B$4:$I$300,8,FALSE)&lt;P$4,0,10-(P$3-VLOOKUP($E92,'Country Indicator Data'!$B$4:$I$300,8,FALSE))/(P$3-P$4)*10))))</f>
        <v>7.192499999999999</v>
      </c>
      <c r="Q92" s="224">
        <f>IF(LEN(E92)&gt;3,((IF(VLOOKUP($C92,'Regional Crises'!$B$1:$R$66,13,FALSE)="x","x",IF(VLOOKUP($C92,'Regional Crises'!$B$1:$R$66,13,FALSE)&gt;Q$3,10,IF(VLOOKUP($C92,'Regional Crises'!$B$1:$R$66,13,FALSE)&lt;Q$4,0,10-(LOG(Q$3)-LOG(VLOOKUP($C92,'Regional Crises'!$B$1:$R$66,13,FALSE)))/(LOG(Q$3)-LOG(Q$4))*10))))),(IF(VLOOKUP($E92,'Country Indicator Data'!$B$4:$N$300,9,FALSE)="x","x",IF(VLOOKUP($E92,'Country Indicator Data'!$B$4:$N$300,9,FALSE)&gt;Q$3,10,IF(VLOOKUP($E92,'Country Indicator Data'!$B$4:$N$300,9,FALSE)&lt;Q$4,0,10-(LOG(Q$3)-LOG(VLOOKUP($E92,'Country Indicator Data'!$B$4:$N$300,9,FALSE)))/(LOG(Q$3)-LOG(Q$4))*10)))))</f>
        <v>9.4082910322833246</v>
      </c>
      <c r="R92" s="224">
        <f t="shared" si="30"/>
        <v>8.3003955161416627</v>
      </c>
      <c r="S92" s="224" t="str">
        <f>IF(LEN(E92)&gt;3,((IF(VLOOKUP($C92,'Regional Crises'!$B$1:$R$66,17,FALSE)="x","x",IF(VLOOKUP($C92,'Regional Crises'!$B$1:$R$66,17,FALSE)&gt;S$3,0,IF(VLOOKUP($C92,'Regional Crises'!$B$1:$R$66,17,FALSE)&lt;S$4,10,(S$3-VLOOKUP($C92,'Regional Crises'!$B$1:$R$66,17,FALSE))/(S$3-S$4)*10))))),(IF(VLOOKUP($E92,'Country Indicator Data'!$B$4:$N$300,13,FALSE)="x","x",IF(VLOOKUP($E92,'Country Indicator Data'!$B$4:$N$300,13,FALSE)&gt;S$3,0,IF(VLOOKUP($E92,'Country Indicator Data'!$B$4:$N$300,13,FALSE)&lt;S$4,10,(S$3-VLOOKUP($E92,'Country Indicator Data'!$B$4:$N$300,13,FALSE))/(S$3-S$4)*10)))))</f>
        <v>x</v>
      </c>
      <c r="T92" s="224">
        <f>IF(LEN(E92)&gt;3,((IF(VLOOKUP($C92,'Regional Crises'!$B$1:$R$66,14,FALSE)="x","x",IF(VLOOKUP($C92,'Regional Crises'!$B$1:$R$66,14,FALSE)&gt;T$3,0,IF(VLOOKUP($C92,'Regional Crises'!$B$1:$R$66,14,FALSE)&lt;T$4,10,(T$3-VLOOKUP($C92,'Regional Crises'!$B$1:$R$66,14,FALSE))/(T$3-T$4)*10))))),(IF(VLOOKUP($E92,'Country Indicator Data'!$B$4:$N$300,10,FALSE)="x","x",IF(VLOOKUP($E92,'Country Indicator Data'!$B$4:$N$300,10,FALSE)&gt;T$3,0,IF(VLOOKUP($E92,'Country Indicator Data'!$B$4:$N$300,10,FALSE)&lt;T$4,10,(T$3-VLOOKUP($E92,'Country Indicator Data'!$B$4:$N$300,10,FALSE))/(T$3-T$4)*10)))))</f>
        <v>6.9787942000000003</v>
      </c>
      <c r="U92" s="224" t="str">
        <f>IF(LEN(E92)&gt;3,((IF(VLOOKUP($C92,'Regional Crises'!$B$1:$R$66,15,FALSE)="x","x",IF(VLOOKUP($C92,'Regional Crises'!$B$1:$R$66,15,FALSE)&gt;U$3,0,IF(VLOOKUP($C92,'Regional Crises'!$B$1:$R$66,15,FALSE)&lt;U$4,10,(U$3-VLOOKUP($C92,'Regional Crises'!$B$1:$R$66,15,FALSE))/(U$3-U$4)*10))))),(IF(VLOOKUP($E92,'Country Indicator Data'!$B$4:$N$300,11,FALSE)="x","x",IF(VLOOKUP($E92,'Country Indicator Data'!$B$4:$N$300,11,FALSE)&gt;U$3,0,IF(VLOOKUP($E92,'Country Indicator Data'!$B$4:$N$300,11,FALSE)&lt;U$4,10,(U$3-VLOOKUP($E92,'Country Indicator Data'!$B$4:$N$300,11,FALSE))/(U$3-U$4)*10)))))</f>
        <v>x</v>
      </c>
      <c r="V92" s="224">
        <f>IF(LEN(E92)&gt;3,((IF(VLOOKUP($C92,'Regional Crises'!$B$1:$R$66,16,FALSE)="x","x",IF(VLOOKUP($C92,'Regional Crises'!$B$1:$R$66,16,FALSE)&gt;V$3,0,IF(VLOOKUP($C92,'Regional Crises'!$B$1:$R$66,16,FALSE)&lt;V$4,10,(V$3-VLOOKUP($C92,'Regional Crises'!$B$1:$R$66,16,FALSE))/(V$3-V$4)*10))))),(IF(VLOOKUP($E92,'Country Indicator Data'!$B$4:$N$300,12,FALSE)="x","x",IF(VLOOKUP($E92,'Country Indicator Data'!$B$4:$N$300,12,FALSE)&gt;V$3,0,IF(VLOOKUP($E92,'Country Indicator Data'!$B$4:$N$300,12,FALSE)&lt;V$4,10,(V$3-VLOOKUP($E92,'Country Indicator Data'!$B$4:$N$300,12,FALSE))/(V$3-V$4)*10)))))</f>
        <v>8.9</v>
      </c>
      <c r="W92" s="224">
        <f t="shared" si="31"/>
        <v>7.9393971000000008</v>
      </c>
      <c r="X92" s="224">
        <f t="shared" si="32"/>
        <v>6.3013250856274681</v>
      </c>
      <c r="Y92" s="150">
        <f>IF('Core Indicators'!FC89="x","x",IF('Core Indicators'!FC89&gt;=5,10,IF('Core Indicators'!FC89&gt;=4,8,IF('Core Indicators'!FC89&gt;=3,6,IF('Core Indicators'!FC89&gt;=2,4,IF('Core Indicators'!FC89&gt;=1,2,0))))))</f>
        <v>10</v>
      </c>
      <c r="Z92" s="224">
        <f t="shared" si="33"/>
        <v>10</v>
      </c>
      <c r="AA92" s="150">
        <f>'Crisis Indicator Data'!Y89</f>
        <v>2</v>
      </c>
      <c r="AB92" s="150">
        <f>'Crisis Indicator Data'!Z89</f>
        <v>3</v>
      </c>
      <c r="AC92" s="150">
        <f>'Crisis Indicator Data'!AA89</f>
        <v>3</v>
      </c>
      <c r="AD92" s="150">
        <f>'Crisis Indicator Data'!AB89</f>
        <v>3</v>
      </c>
      <c r="AE92" s="150">
        <f t="shared" si="34"/>
        <v>10</v>
      </c>
      <c r="AF92" s="150">
        <f>'Crisis Indicator Data'!AC89</f>
        <v>3</v>
      </c>
      <c r="AG92" s="150">
        <f>'Crisis Indicator Data'!AD89</f>
        <v>3</v>
      </c>
      <c r="AH92" s="150">
        <f t="shared" si="35"/>
        <v>10</v>
      </c>
      <c r="AI92" s="150">
        <f>'Crisis Indicator Data'!AE89</f>
        <v>3</v>
      </c>
      <c r="AJ92" s="150">
        <f>'Crisis Indicator Data'!AF89</f>
        <v>1</v>
      </c>
      <c r="AK92" s="150">
        <f>'Crisis Indicator Data'!AG89</f>
        <v>3</v>
      </c>
      <c r="AL92" s="150">
        <f t="shared" si="36"/>
        <v>10</v>
      </c>
      <c r="AM92" s="224">
        <f t="shared" si="37"/>
        <v>10</v>
      </c>
      <c r="AN92" s="224">
        <f t="shared" si="38"/>
        <v>10</v>
      </c>
    </row>
    <row r="93" spans="1:40" ht="13.5" customHeight="1">
      <c r="A93" s="144" t="str">
        <f>'Crisis Indicator Data'!A90</f>
        <v>Complex crisis in Sudan</v>
      </c>
      <c r="B93" s="145" t="str">
        <f>'Crisis Indicator Data'!B90</f>
        <v>International Displacement,Conflict/ Violence,Political/economic crisis</v>
      </c>
      <c r="C93" s="145" t="str">
        <f>'Crisis Indicator Data'!C90</f>
        <v>SDN001</v>
      </c>
      <c r="D93" s="145" t="str">
        <f>'Crisis Indicator Data'!D90</f>
        <v>Sudan</v>
      </c>
      <c r="E93" s="146" t="str">
        <f>'Crisis Indicator Data'!E90</f>
        <v>SDN</v>
      </c>
      <c r="F93" s="224">
        <f>IF(LEN(E93)&gt;3,(IF(VLOOKUP($C93,'Regional Crises'!$B$1:$R$66,7,FALSE)="x","x",IF(VLOOKUP($C93,'Regional Crises'!$B$1:$R$66,7,FALSE)&gt;$F$3,10,IF(VLOOKUP($C93,'Regional Crises'!$B$1:$R$66,7,FALSE)&lt;F$4,0,($F$3-VLOOKUP($C93,'Regional Crises'!$B$1:$R$66,7,FALSE))/($F$3-$F$4)*10)))),IF(VLOOKUP($E93,'Country Indicator Data'!$B$4:$N$300,3,FALSE)="x","x",IF(VLOOKUP($E93,'Country Indicator Data'!$B$4:$N$300,3,FALSE)&gt;$F$3,10,IF(VLOOKUP($E93,'Country Indicator Data'!$B$4:$N$300,3,FALSE)&lt;$F$4,0,($F$3-VLOOKUP($E93,'Country Indicator Data'!$B$4:$N$300,3,FALSE))/($F$3-$F$4)*10))))</f>
        <v>7.2073691111111104</v>
      </c>
      <c r="G93" s="224">
        <f>IF(LEN(E93)&gt;3,(IF(VLOOKUP($C93,'Regional Crises'!$B$1:$R$66,9,FALSE)="x","x",IF(VLOOKUP($C93,'Regional Crises'!$B$1:$R$66,9,FALSE)&gt;G$3,10,IF(VLOOKUP($C93,'Regional Crises'!$B$1:$R$66,9,FALSE)&lt;G$4,0,(G$3-VLOOKUP($C93,'Regional Crises'!$B$1:$R$66,9,FALSE))/(G$3-G$4)*10)))),IF(VLOOKUP($E93,'Country Indicator Data'!$B$4:$N$300,5,FALSE)="x","x",IF(VLOOKUP($E93,'Country Indicator Data'!$B$4:$N$300,5,FALSE)&gt;G$3,10,IF(VLOOKUP($E93,'Country Indicator Data'!$B$4:$N$300,5,FALSE)&lt;G$4,0,(G$3-VLOOKUP($E93,'Country Indicator Data'!$B$4:$N$300,5,FALSE))/(G$3-G$4)*10))))</f>
        <v>8.370000000000001</v>
      </c>
      <c r="H93" s="224">
        <f t="shared" si="26"/>
        <v>7.7886845555555553</v>
      </c>
      <c r="I93" s="224">
        <f>IF(LEN(E93)&gt;3,(IF(VLOOKUP($C93,'Regional Crises'!$B$1:$R$66,6,FALSE)="x","x",IF(VLOOKUP($C93,'Regional Crises'!$B$1:$R$66,6,FALSE)&gt;I$3,10,IF(VLOOKUP($C93,'Regional Crises'!$B$1:$R$66,6,FALSE)&lt;I$4,0,10-(I$3-VLOOKUP($C93,'Regional Crises'!$B$1:$R$66,6,FALSE))/(I$3-I$4)*10)))),IF(VLOOKUP($E93,'Country Indicator Data'!$B$4:$N$300,2,FALSE)="x","x",IF(VLOOKUP($E93,'Country Indicator Data'!$B$4:$N$300,2,FALSE)&gt;I$3,10,IF(VLOOKUP($E93,'Country Indicator Data'!$B$4:$N$300,2,FALSE)&lt;I$4,0,10-(I$3-VLOOKUP($E93,'Country Indicator Data'!$B$4:$N$300,2,FALSE))/(I$3-I$4)*10))))</f>
        <v>7.98941005</v>
      </c>
      <c r="J93" s="224">
        <f>IF(LEN(E93)&gt;3,(IF(VLOOKUP($C93,'Regional Crises'!$B$1:$R$66,8,FALSE)="x","x",IF(VLOOKUP($C93,'Regional Crises'!$B$1:$R$66,8,FALSE)&gt;J$3,10,IF(VLOOKUP($C93,'Regional Crises'!$B$1:$R$66,8,FALSE)&lt;J$4,0,10-(J$3-VLOOKUP($C93,'Regional Crises'!$B$1:$R$66,8,FALSE))/(J$3-J$4)*10)))),IF(VLOOKUP($E93,'Country Indicator Data'!$B$4:$N$300,4,FALSE)="x","x",IF(VLOOKUP($E93,'Country Indicator Data'!$B$4:$N$300,4,FALSE)&gt;J$3,10,IF(VLOOKUP($E93,'Country Indicator Data'!$B$4:$N$300,4,FALSE)&lt;J$4,0,10-(J$3-VLOOKUP($E93,'Country Indicator Data'!$B$4:$N$300,4,FALSE))/(J$3-J$4)*10))))</f>
        <v>10</v>
      </c>
      <c r="K93" s="224">
        <f t="shared" si="27"/>
        <v>8.994705025</v>
      </c>
      <c r="L93" s="224">
        <f>IF(LEN(E93)&gt;3,(IF(VLOOKUP($C93,'Regional Crises'!$B$1:$R$66,10,FALSE)="x","x",IF(VLOOKUP($C93,'Regional Crises'!$B$1:$R$66,10,FALSE)&gt;L$3,10,IF(VLOOKUP($C93,'Regional Crises'!$B$1:$R$66,10,FALSE)&lt;L$4,0,10-(L$3-VLOOKUP($C93,'Regional Crises'!$B$1:$R$66,10,FALSE))/(L$3-L$4)*10)))),IF(VLOOKUP($E93,'Country Indicator Data'!$B$4:$N$300,6,FALSE)="x","x",IF(VLOOKUP($E93,'Country Indicator Data'!$B$4:$N$300,6,FALSE)&gt;L$3,10,IF(VLOOKUP($E93,'Country Indicator Data'!$B$4:$N$300,6,FALSE)&lt;L$4,0,10-(L$3-VLOOKUP($E93,'Country Indicator Data'!$B$4:$N$300,6,FALSE))/(L$3-L$4)*10))))</f>
        <v>7.84</v>
      </c>
      <c r="M93" s="224">
        <f>IF(LEN(E93)&gt;3,(IF(VLOOKUP($C93,'Regional Crises'!$B$1:$R$66,11,FALSE)="x","x",IF(VLOOKUP($C93,'Regional Crises'!$B$1:$R$66,11,FALSE)&gt;M$3,10,IF(VLOOKUP($C93,'Regional Crises'!$B$1:$R$66,11,FALSE)&lt;M$4,0,10-(M$3-VLOOKUP($C93,'Regional Crises'!$B$1:$R$66,11,FALSE))/(M$3-M$4)*10)))),IF(VLOOKUP($E93,'Country Indicator Data'!$B$4:$N$300,7,FALSE)="x","x",IF(VLOOKUP($E93,'Country Indicator Data'!$B$4:$N$300,7,FALSE)&gt;M$3,10,IF(VLOOKUP($E93,'Country Indicator Data'!$B$4:$N$300,7,FALSE)&lt;M$4,0,10-(M$3-VLOOKUP($E93,'Country Indicator Data'!$B$4:$N$300,7,FALSE))/(M$3-M$4)*10))))</f>
        <v>2.3000000000000007</v>
      </c>
      <c r="N93" s="224">
        <f t="shared" si="28"/>
        <v>5.07</v>
      </c>
      <c r="O93" s="224">
        <f t="shared" si="29"/>
        <v>7.2844631935185191</v>
      </c>
      <c r="P93" s="224">
        <f>IF(LEN(E93)&gt;3,(IF(VLOOKUP($C93,'Regional Crises'!$B$1:$R$69,12,FALSE)="x","x",IF(VLOOKUP($C93,'Regional Crises'!$B$1:$R$69,12,FALSE)&gt;P$3,10,IF(VLOOKUP($C93,'Regional Crises'!$B$1:$R$69,12,FALSE)&lt;P$4,0,(P$3-VLOOKUP($C93,'Regional Crises'!$B$1:$R$69,12,FALSE))/(P$3-P$4)*10)))),IF(VLOOKUP($E93,'Country Indicator Data'!$B$4:$I$300,8,FALSE)="x","x",IF(VLOOKUP($E93,'Country Indicator Data'!$B$4:$I$300,8,FALSE)&gt;P$3,10,IF(VLOOKUP($E93,'Country Indicator Data'!$B$4:$I$300,8,FALSE)&lt;P$4,0,10-(P$3-VLOOKUP($E93,'Country Indicator Data'!$B$4:$I$300,8,FALSE))/(P$3-P$4)*10))))</f>
        <v>7.9874999999999998</v>
      </c>
      <c r="Q93" s="224">
        <f>IF(LEN(E93)&gt;3,((IF(VLOOKUP($C93,'Regional Crises'!$B$1:$R$66,13,FALSE)="x","x",IF(VLOOKUP($C93,'Regional Crises'!$B$1:$R$66,13,FALSE)&gt;Q$3,10,IF(VLOOKUP($C93,'Regional Crises'!$B$1:$R$66,13,FALSE)&lt;Q$4,0,10-(LOG(Q$3)-LOG(VLOOKUP($C93,'Regional Crises'!$B$1:$R$66,13,FALSE)))/(LOG(Q$3)-LOG(Q$4))*10))))),(IF(VLOOKUP($E93,'Country Indicator Data'!$B$4:$N$300,9,FALSE)="x","x",IF(VLOOKUP($E93,'Country Indicator Data'!$B$4:$N$300,9,FALSE)&gt;Q$3,10,IF(VLOOKUP($E93,'Country Indicator Data'!$B$4:$N$300,9,FALSE)&lt;Q$4,0,10-(LOG(Q$3)-LOG(VLOOKUP($E93,'Country Indicator Data'!$B$4:$N$300,9,FALSE)))/(LOG(Q$3)-LOG(Q$4))*10)))))</f>
        <v>10</v>
      </c>
      <c r="R93" s="224">
        <f t="shared" si="30"/>
        <v>8.9937500000000004</v>
      </c>
      <c r="S93" s="224">
        <f>IF(LEN(E93)&gt;3,((IF(VLOOKUP($C93,'Regional Crises'!$B$1:$R$66,17,FALSE)="x","x",IF(VLOOKUP($C93,'Regional Crises'!$B$1:$R$66,17,FALSE)&gt;S$3,0,IF(VLOOKUP($C93,'Regional Crises'!$B$1:$R$66,17,FALSE)&lt;S$4,10,(S$3-VLOOKUP($C93,'Regional Crises'!$B$1:$R$66,17,FALSE))/(S$3-S$4)*10))))),(IF(VLOOKUP($E93,'Country Indicator Data'!$B$4:$N$300,13,FALSE)="x","x",IF(VLOOKUP($E93,'Country Indicator Data'!$B$4:$N$300,13,FALSE)&gt;S$3,0,IF(VLOOKUP($E93,'Country Indicator Data'!$B$4:$N$300,13,FALSE)&lt;S$4,10,(S$3-VLOOKUP($E93,'Country Indicator Data'!$B$4:$N$300,13,FALSE))/(S$3-S$4)*10)))))</f>
        <v>8.6</v>
      </c>
      <c r="T93" s="224">
        <f>IF(LEN(E93)&gt;3,((IF(VLOOKUP($C93,'Regional Crises'!$B$1:$R$66,14,FALSE)="x","x",IF(VLOOKUP($C93,'Regional Crises'!$B$1:$R$66,14,FALSE)&gt;T$3,0,IF(VLOOKUP($C93,'Regional Crises'!$B$1:$R$66,14,FALSE)&lt;T$4,10,(T$3-VLOOKUP($C93,'Regional Crises'!$B$1:$R$66,14,FALSE))/(T$3-T$4)*10))))),(IF(VLOOKUP($E93,'Country Indicator Data'!$B$4:$N$300,10,FALSE)="x","x",IF(VLOOKUP($E93,'Country Indicator Data'!$B$4:$N$300,10,FALSE)&gt;T$3,0,IF(VLOOKUP($E93,'Country Indicator Data'!$B$4:$N$300,10,FALSE)&lt;T$4,10,(T$3-VLOOKUP($E93,'Country Indicator Data'!$B$4:$N$300,10,FALSE))/(T$3-T$4)*10)))))</f>
        <v>8.5466243999999989</v>
      </c>
      <c r="U93" s="224">
        <f>IF(LEN(E93)&gt;3,((IF(VLOOKUP($C93,'Regional Crises'!$B$1:$R$66,15,FALSE)="x","x",IF(VLOOKUP($C93,'Regional Crises'!$B$1:$R$66,15,FALSE)&gt;U$3,0,IF(VLOOKUP($C93,'Regional Crises'!$B$1:$R$66,15,FALSE)&lt;U$4,10,(U$3-VLOOKUP($C93,'Regional Crises'!$B$1:$R$66,15,FALSE))/(U$3-U$4)*10))))),(IF(VLOOKUP($E93,'Country Indicator Data'!$B$4:$N$300,11,FALSE)="x","x",IF(VLOOKUP($E93,'Country Indicator Data'!$B$4:$N$300,11,FALSE)&gt;U$3,0,IF(VLOOKUP($E93,'Country Indicator Data'!$B$4:$N$300,11,FALSE)&lt;U$4,10,(U$3-VLOOKUP($E93,'Country Indicator Data'!$B$4:$N$300,11,FALSE))/(U$3-U$4)*10)))))</f>
        <v>9</v>
      </c>
      <c r="V93" s="224">
        <f>IF(LEN(E93)&gt;3,((IF(VLOOKUP($C93,'Regional Crises'!$B$1:$R$66,16,FALSE)="x","x",IF(VLOOKUP($C93,'Regional Crises'!$B$1:$R$66,16,FALSE)&gt;V$3,0,IF(VLOOKUP($C93,'Regional Crises'!$B$1:$R$66,16,FALSE)&lt;V$4,10,(V$3-VLOOKUP($C93,'Regional Crises'!$B$1:$R$66,16,FALSE))/(V$3-V$4)*10))))),(IF(VLOOKUP($E93,'Country Indicator Data'!$B$4:$N$300,12,FALSE)="x","x",IF(VLOOKUP($E93,'Country Indicator Data'!$B$4:$N$300,12,FALSE)&gt;V$3,0,IF(VLOOKUP($E93,'Country Indicator Data'!$B$4:$N$300,12,FALSE)&lt;V$4,10,(V$3-VLOOKUP($E93,'Country Indicator Data'!$B$4:$N$300,12,FALSE))/(V$3-V$4)*10)))))</f>
        <v>9.9</v>
      </c>
      <c r="W93" s="224">
        <f t="shared" si="31"/>
        <v>9.0116560999999997</v>
      </c>
      <c r="X93" s="224">
        <f t="shared" si="32"/>
        <v>8.4299564311728403</v>
      </c>
      <c r="Y93" s="150">
        <f>IF('Core Indicators'!FC90="x","x",IF('Core Indicators'!FC90&gt;=5,10,IF('Core Indicators'!FC90&gt;=4,8,IF('Core Indicators'!FC90&gt;=3,6,IF('Core Indicators'!FC90&gt;=2,4,IF('Core Indicators'!FC90&gt;=1,2,0))))))</f>
        <v>10</v>
      </c>
      <c r="Z93" s="224">
        <f t="shared" si="33"/>
        <v>10</v>
      </c>
      <c r="AA93" s="150">
        <f>'Crisis Indicator Data'!Y90</f>
        <v>2</v>
      </c>
      <c r="AB93" s="150">
        <f>'Crisis Indicator Data'!Z90</f>
        <v>3</v>
      </c>
      <c r="AC93" s="150">
        <f>'Crisis Indicator Data'!AA90</f>
        <v>3</v>
      </c>
      <c r="AD93" s="150">
        <f>'Crisis Indicator Data'!AB90</f>
        <v>3</v>
      </c>
      <c r="AE93" s="150">
        <f t="shared" si="34"/>
        <v>10</v>
      </c>
      <c r="AF93" s="150">
        <f>'Crisis Indicator Data'!AC90</f>
        <v>2</v>
      </c>
      <c r="AG93" s="150">
        <f>'Crisis Indicator Data'!AD90</f>
        <v>3</v>
      </c>
      <c r="AH93" s="150">
        <f t="shared" si="35"/>
        <v>10</v>
      </c>
      <c r="AI93" s="150">
        <f>'Crisis Indicator Data'!AE90</f>
        <v>3</v>
      </c>
      <c r="AJ93" s="150">
        <f>'Crisis Indicator Data'!AF90</f>
        <v>2</v>
      </c>
      <c r="AK93" s="150">
        <f>'Crisis Indicator Data'!AG90</f>
        <v>1</v>
      </c>
      <c r="AL93" s="150">
        <f t="shared" si="36"/>
        <v>8</v>
      </c>
      <c r="AM93" s="224">
        <f t="shared" si="37"/>
        <v>9</v>
      </c>
      <c r="AN93" s="224">
        <f t="shared" si="38"/>
        <v>9.5</v>
      </c>
    </row>
    <row r="94" spans="1:40" ht="13.5" customHeight="1">
      <c r="A94" s="144" t="str">
        <f>'Crisis Indicator Data'!A91</f>
        <v>Political and Economic crisis in El Salvador</v>
      </c>
      <c r="B94" s="145" t="str">
        <f>'Crisis Indicator Data'!B91</f>
        <v>Political/economic crisis</v>
      </c>
      <c r="C94" s="145" t="str">
        <f>'Crisis Indicator Data'!C91</f>
        <v>SLV001</v>
      </c>
      <c r="D94" s="145" t="str">
        <f>'Crisis Indicator Data'!D91</f>
        <v>El Salvador</v>
      </c>
      <c r="E94" s="146" t="str">
        <f>'Crisis Indicator Data'!E91</f>
        <v>SLV</v>
      </c>
      <c r="F94" s="224">
        <f>IF(LEN(E94)&gt;3,(IF(VLOOKUP($C94,'Regional Crises'!$B$1:$R$66,7,FALSE)="x","x",IF(VLOOKUP($C94,'Regional Crises'!$B$1:$R$66,7,FALSE)&gt;$F$3,10,IF(VLOOKUP($C94,'Regional Crises'!$B$1:$R$66,7,FALSE)&lt;F$4,0,($F$3-VLOOKUP($C94,'Regional Crises'!$B$1:$R$66,7,FALSE))/($F$3-$F$4)*10)))),IF(VLOOKUP($E94,'Country Indicator Data'!$B$4:$N$300,3,FALSE)="x","x",IF(VLOOKUP($E94,'Country Indicator Data'!$B$4:$N$300,3,FALSE)&gt;$F$3,10,IF(VLOOKUP($E94,'Country Indicator Data'!$B$4:$N$300,3,FALSE)&lt;$F$4,0,($F$3-VLOOKUP($E94,'Country Indicator Data'!$B$4:$N$300,3,FALSE))/($F$3-$F$4)*10))))</f>
        <v>3.3550979888888888</v>
      </c>
      <c r="G94" s="224">
        <f>IF(LEN(E94)&gt;3,(IF(VLOOKUP($C94,'Regional Crises'!$B$1:$R$66,9,FALSE)="x","x",IF(VLOOKUP($C94,'Regional Crises'!$B$1:$R$66,9,FALSE)&gt;G$3,10,IF(VLOOKUP($C94,'Regional Crises'!$B$1:$R$66,9,FALSE)&lt;G$4,0,(G$3-VLOOKUP($C94,'Regional Crises'!$B$1:$R$66,9,FALSE))/(G$3-G$4)*10)))),IF(VLOOKUP($E94,'Country Indicator Data'!$B$4:$N$300,5,FALSE)="x","x",IF(VLOOKUP($E94,'Country Indicator Data'!$B$4:$N$300,5,FALSE)&gt;G$3,10,IF(VLOOKUP($E94,'Country Indicator Data'!$B$4:$N$300,5,FALSE)&lt;G$4,0,(G$3-VLOOKUP($E94,'Country Indicator Data'!$B$4:$N$300,5,FALSE))/(G$3-G$4)*10))))</f>
        <v>5.03</v>
      </c>
      <c r="H94" s="224">
        <f t="shared" si="26"/>
        <v>4.1925489944444445</v>
      </c>
      <c r="I94" s="224">
        <f>IF(LEN(E94)&gt;3,(IF(VLOOKUP($C94,'Regional Crises'!$B$1:$R$66,6,FALSE)="x","x",IF(VLOOKUP($C94,'Regional Crises'!$B$1:$R$66,6,FALSE)&gt;I$3,10,IF(VLOOKUP($C94,'Regional Crises'!$B$1:$R$66,6,FALSE)&lt;I$4,0,10-(I$3-VLOOKUP($C94,'Regional Crises'!$B$1:$R$66,6,FALSE))/(I$3-I$4)*10)))),IF(VLOOKUP($E94,'Country Indicator Data'!$B$4:$N$300,2,FALSE)="x","x",IF(VLOOKUP($E94,'Country Indicator Data'!$B$4:$N$300,2,FALSE)&gt;I$3,10,IF(VLOOKUP($E94,'Country Indicator Data'!$B$4:$N$300,2,FALSE)&lt;I$4,0,10-(I$3-VLOOKUP($E94,'Country Indicator Data'!$B$4:$N$300,2,FALSE))/(I$3-I$4)*10))))</f>
        <v>1.800000429999999</v>
      </c>
      <c r="J94" s="224">
        <f>IF(LEN(E94)&gt;3,(IF(VLOOKUP($C94,'Regional Crises'!$B$1:$R$66,8,FALSE)="x","x",IF(VLOOKUP($C94,'Regional Crises'!$B$1:$R$66,8,FALSE)&gt;J$3,10,IF(VLOOKUP($C94,'Regional Crises'!$B$1:$R$66,8,FALSE)&lt;J$4,0,10-(J$3-VLOOKUP($C94,'Regional Crises'!$B$1:$R$66,8,FALSE))/(J$3-J$4)*10)))),IF(VLOOKUP($E94,'Country Indicator Data'!$B$4:$N$300,4,FALSE)="x","x",IF(VLOOKUP($E94,'Country Indicator Data'!$B$4:$N$300,4,FALSE)&gt;J$3,10,IF(VLOOKUP($E94,'Country Indicator Data'!$B$4:$N$300,4,FALSE)&lt;J$4,0,10-(J$3-VLOOKUP($E94,'Country Indicator Data'!$B$4:$N$300,4,FALSE))/(J$3-J$4)*10))))</f>
        <v>1.6666666666666661</v>
      </c>
      <c r="K94" s="224">
        <f t="shared" si="27"/>
        <v>1.7333335483333325</v>
      </c>
      <c r="L94" s="224">
        <f>IF(LEN(E94)&gt;3,(IF(VLOOKUP($C94,'Regional Crises'!$B$1:$R$66,10,FALSE)="x","x",IF(VLOOKUP($C94,'Regional Crises'!$B$1:$R$66,10,FALSE)&gt;L$3,10,IF(VLOOKUP($C94,'Regional Crises'!$B$1:$R$66,10,FALSE)&lt;L$4,0,10-(L$3-VLOOKUP($C94,'Regional Crises'!$B$1:$R$66,10,FALSE))/(L$3-L$4)*10)))),IF(VLOOKUP($E94,'Country Indicator Data'!$B$4:$N$300,6,FALSE)="x","x",IF(VLOOKUP($E94,'Country Indicator Data'!$B$4:$N$300,6,FALSE)&gt;L$3,10,IF(VLOOKUP($E94,'Country Indicator Data'!$B$4:$N$300,6,FALSE)&lt;L$4,0,10-(L$3-VLOOKUP($E94,'Country Indicator Data'!$B$4:$N$300,6,FALSE))/(L$3-L$4)*10))))</f>
        <v>4.8266666666666671</v>
      </c>
      <c r="M94" s="224">
        <f>IF(LEN(E94)&gt;3,(IF(VLOOKUP($C94,'Regional Crises'!$B$1:$R$66,11,FALSE)="x","x",IF(VLOOKUP($C94,'Regional Crises'!$B$1:$R$66,11,FALSE)&gt;M$3,10,IF(VLOOKUP($C94,'Regional Crises'!$B$1:$R$66,11,FALSE)&lt;M$4,0,10-(M$3-VLOOKUP($C94,'Regional Crises'!$B$1:$R$66,11,FALSE))/(M$3-M$4)*10)))),IF(VLOOKUP($E94,'Country Indicator Data'!$B$4:$N$300,7,FALSE)="x","x",IF(VLOOKUP($E94,'Country Indicator Data'!$B$4:$N$300,7,FALSE)&gt;M$3,10,IF(VLOOKUP($E94,'Country Indicator Data'!$B$4:$N$300,7,FALSE)&lt;M$4,0,10-(M$3-VLOOKUP($E94,'Country Indicator Data'!$B$4:$N$300,7,FALSE))/(M$3-M$4)*10))))</f>
        <v>3.6999999999999993</v>
      </c>
      <c r="N94" s="224">
        <f t="shared" si="28"/>
        <v>4.2633333333333336</v>
      </c>
      <c r="O94" s="224">
        <f t="shared" si="29"/>
        <v>3.3964052920370364</v>
      </c>
      <c r="P94" s="224">
        <f>IF(LEN(E94)&gt;3,(IF(VLOOKUP($C94,'Regional Crises'!$B$1:$R$69,12,FALSE)="x","x",IF(VLOOKUP($C94,'Regional Crises'!$B$1:$R$69,12,FALSE)&gt;P$3,10,IF(VLOOKUP($C94,'Regional Crises'!$B$1:$R$69,12,FALSE)&lt;P$4,0,(P$3-VLOOKUP($C94,'Regional Crises'!$B$1:$R$69,12,FALSE))/(P$3-P$4)*10)))),IF(VLOOKUP($E94,'Country Indicator Data'!$B$4:$I$300,8,FALSE)="x","x",IF(VLOOKUP($E94,'Country Indicator Data'!$B$4:$I$300,8,FALSE)&gt;P$3,10,IF(VLOOKUP($E94,'Country Indicator Data'!$B$4:$I$300,8,FALSE)&lt;P$4,0,10-(P$3-VLOOKUP($E94,'Country Indicator Data'!$B$4:$I$300,8,FALSE))/(P$3-P$4)*10))))</f>
        <v>5.6599999999999993</v>
      </c>
      <c r="Q94" s="224">
        <f>IF(LEN(E94)&gt;3,((IF(VLOOKUP($C94,'Regional Crises'!$B$1:$R$66,13,FALSE)="x","x",IF(VLOOKUP($C94,'Regional Crises'!$B$1:$R$66,13,FALSE)&gt;Q$3,10,IF(VLOOKUP($C94,'Regional Crises'!$B$1:$R$66,13,FALSE)&lt;Q$4,0,10-(LOG(Q$3)-LOG(VLOOKUP($C94,'Regional Crises'!$B$1:$R$66,13,FALSE)))/(LOG(Q$3)-LOG(Q$4))*10))))),(IF(VLOOKUP($E94,'Country Indicator Data'!$B$4:$N$300,9,FALSE)="x","x",IF(VLOOKUP($E94,'Country Indicator Data'!$B$4:$N$300,9,FALSE)&gt;Q$3,10,IF(VLOOKUP($E94,'Country Indicator Data'!$B$4:$N$300,9,FALSE)&lt;Q$4,0,10-(LOG(Q$3)-LOG(VLOOKUP($E94,'Country Indicator Data'!$B$4:$N$300,9,FALSE)))/(LOG(Q$3)-LOG(Q$4))*10)))))</f>
        <v>2.2379180746930292</v>
      </c>
      <c r="R94" s="224">
        <f t="shared" si="30"/>
        <v>3.9489590373465142</v>
      </c>
      <c r="S94" s="224">
        <f>IF(LEN(E94)&gt;3,((IF(VLOOKUP($C94,'Regional Crises'!$B$1:$R$66,17,FALSE)="x","x",IF(VLOOKUP($C94,'Regional Crises'!$B$1:$R$66,17,FALSE)&gt;S$3,0,IF(VLOOKUP($C94,'Regional Crises'!$B$1:$R$66,17,FALSE)&lt;S$4,10,(S$3-VLOOKUP($C94,'Regional Crises'!$B$1:$R$66,17,FALSE))/(S$3-S$4)*10))))),(IF(VLOOKUP($E94,'Country Indicator Data'!$B$4:$N$300,13,FALSE)="x","x",IF(VLOOKUP($E94,'Country Indicator Data'!$B$4:$N$300,13,FALSE)&gt;S$3,0,IF(VLOOKUP($E94,'Country Indicator Data'!$B$4:$N$300,13,FALSE)&lt;S$4,10,(S$3-VLOOKUP($E94,'Country Indicator Data'!$B$4:$N$300,13,FALSE))/(S$3-S$4)*10)))))</f>
        <v>6.8000000000000007</v>
      </c>
      <c r="T94" s="224">
        <f>IF(LEN(E94)&gt;3,((IF(VLOOKUP($C94,'Regional Crises'!$B$1:$R$66,14,FALSE)="x","x",IF(VLOOKUP($C94,'Regional Crises'!$B$1:$R$66,14,FALSE)&gt;T$3,0,IF(VLOOKUP($C94,'Regional Crises'!$B$1:$R$66,14,FALSE)&lt;T$4,10,(T$3-VLOOKUP($C94,'Regional Crises'!$B$1:$R$66,14,FALSE))/(T$3-T$4)*10))))),(IF(VLOOKUP($E94,'Country Indicator Data'!$B$4:$N$300,10,FALSE)="x","x",IF(VLOOKUP($E94,'Country Indicator Data'!$B$4:$N$300,10,FALSE)&gt;T$3,0,IF(VLOOKUP($E94,'Country Indicator Data'!$B$4:$N$300,10,FALSE)&lt;T$4,10,(T$3-VLOOKUP($E94,'Country Indicator Data'!$B$4:$N$300,10,FALSE))/(T$3-T$4)*10)))))</f>
        <v>6.4267184000000004</v>
      </c>
      <c r="U94" s="224">
        <f>IF(LEN(E94)&gt;3,((IF(VLOOKUP($C94,'Regional Crises'!$B$1:$R$66,15,FALSE)="x","x",IF(VLOOKUP($C94,'Regional Crises'!$B$1:$R$66,15,FALSE)&gt;U$3,0,IF(VLOOKUP($C94,'Regional Crises'!$B$1:$R$66,15,FALSE)&lt;U$4,10,(U$3-VLOOKUP($C94,'Regional Crises'!$B$1:$R$66,15,FALSE))/(U$3-U$4)*10))))),(IF(VLOOKUP($E94,'Country Indicator Data'!$B$4:$N$300,11,FALSE)="x","x",IF(VLOOKUP($E94,'Country Indicator Data'!$B$4:$N$300,11,FALSE)&gt;U$3,0,IF(VLOOKUP($E94,'Country Indicator Data'!$B$4:$N$300,11,FALSE)&lt;U$4,10,(U$3-VLOOKUP($E94,'Country Indicator Data'!$B$4:$N$300,11,FALSE))/(U$3-U$4)*10)))))</f>
        <v>6.75</v>
      </c>
      <c r="V94" s="224">
        <f>IF(LEN(E94)&gt;3,((IF(VLOOKUP($C94,'Regional Crises'!$B$1:$R$66,16,FALSE)="x","x",IF(VLOOKUP($C94,'Regional Crises'!$B$1:$R$66,16,FALSE)&gt;V$3,0,IF(VLOOKUP($C94,'Regional Crises'!$B$1:$R$66,16,FALSE)&lt;V$4,10,(V$3-VLOOKUP($C94,'Regional Crises'!$B$1:$R$66,16,FALSE))/(V$3-V$4)*10))))),(IF(VLOOKUP($E94,'Country Indicator Data'!$B$4:$N$300,12,FALSE)="x","x",IF(VLOOKUP($E94,'Country Indicator Data'!$B$4:$N$300,12,FALSE)&gt;V$3,0,IF(VLOOKUP($E94,'Country Indicator Data'!$B$4:$N$300,12,FALSE)&lt;V$4,10,(V$3-VLOOKUP($E94,'Country Indicator Data'!$B$4:$N$300,12,FALSE))/(V$3-V$4)*10)))))</f>
        <v>5.8</v>
      </c>
      <c r="W94" s="224">
        <f t="shared" si="31"/>
        <v>6.4441796</v>
      </c>
      <c r="X94" s="224">
        <f t="shared" si="32"/>
        <v>4.5965146431278496</v>
      </c>
      <c r="Y94" s="150">
        <f>IF('Core Indicators'!FC91="x","x",IF('Core Indicators'!FC91&gt;=5,10,IF('Core Indicators'!FC91&gt;=4,8,IF('Core Indicators'!FC91&gt;=3,6,IF('Core Indicators'!FC91&gt;=2,4,IF('Core Indicators'!FC91&gt;=1,2,0))))))</f>
        <v>8</v>
      </c>
      <c r="Z94" s="224">
        <f t="shared" si="33"/>
        <v>8</v>
      </c>
      <c r="AA94" s="150">
        <f>'Crisis Indicator Data'!Y91</f>
        <v>0</v>
      </c>
      <c r="AB94" s="150">
        <f>'Crisis Indicator Data'!Z91</f>
        <v>0</v>
      </c>
      <c r="AC94" s="150">
        <f>'Crisis Indicator Data'!AA91</f>
        <v>0</v>
      </c>
      <c r="AD94" s="150">
        <f>'Crisis Indicator Data'!AB91</f>
        <v>0</v>
      </c>
      <c r="AE94" s="150">
        <f t="shared" si="34"/>
        <v>0</v>
      </c>
      <c r="AF94" s="150">
        <f>'Crisis Indicator Data'!AC91</f>
        <v>0</v>
      </c>
      <c r="AG94" s="150">
        <f>'Crisis Indicator Data'!AD91</f>
        <v>0</v>
      </c>
      <c r="AH94" s="150">
        <f t="shared" si="35"/>
        <v>0</v>
      </c>
      <c r="AI94" s="150">
        <f>'Crisis Indicator Data'!AE91</f>
        <v>0</v>
      </c>
      <c r="AJ94" s="150">
        <f>'Crisis Indicator Data'!AF91</f>
        <v>0</v>
      </c>
      <c r="AK94" s="150">
        <f>'Crisis Indicator Data'!AG91</f>
        <v>0</v>
      </c>
      <c r="AL94" s="150">
        <f t="shared" si="36"/>
        <v>0</v>
      </c>
      <c r="AM94" s="224">
        <f t="shared" si="37"/>
        <v>0</v>
      </c>
      <c r="AN94" s="224">
        <f t="shared" si="38"/>
        <v>4</v>
      </c>
    </row>
    <row r="95" spans="1:40" ht="13.5" customHeight="1">
      <c r="A95" s="144" t="str">
        <f>'Crisis Indicator Data'!A92</f>
        <v>Complex crisis in Somalia</v>
      </c>
      <c r="B95" s="145" t="str">
        <f>'Crisis Indicator Data'!B92</f>
        <v>Conflict/ Violence,International Displacement,Floods,Drought/drier conditions</v>
      </c>
      <c r="C95" s="145" t="str">
        <f>'Crisis Indicator Data'!C92</f>
        <v>SOM001</v>
      </c>
      <c r="D95" s="145" t="str">
        <f>'Crisis Indicator Data'!D92</f>
        <v>Somalia</v>
      </c>
      <c r="E95" s="146" t="str">
        <f>'Crisis Indicator Data'!E92</f>
        <v>SOM</v>
      </c>
      <c r="F95" s="224">
        <f>IF(LEN(E95)&gt;3,(IF(VLOOKUP($C95,'Regional Crises'!$B$1:$R$66,7,FALSE)="x","x",IF(VLOOKUP($C95,'Regional Crises'!$B$1:$R$66,7,FALSE)&gt;$F$3,10,IF(VLOOKUP($C95,'Regional Crises'!$B$1:$R$66,7,FALSE)&lt;F$4,0,($F$3-VLOOKUP($C95,'Regional Crises'!$B$1:$R$66,7,FALSE))/($F$3-$F$4)*10)))),IF(VLOOKUP($E95,'Country Indicator Data'!$B$4:$N$300,3,FALSE)="x","x",IF(VLOOKUP($E95,'Country Indicator Data'!$B$4:$N$300,3,FALSE)&gt;$F$3,10,IF(VLOOKUP($E95,'Country Indicator Data'!$B$4:$N$300,3,FALSE)&lt;$F$4,0,($F$3-VLOOKUP($E95,'Country Indicator Data'!$B$4:$N$300,3,FALSE))/($F$3-$F$4)*10))))</f>
        <v>5.2694254777777783</v>
      </c>
      <c r="G95" s="224">
        <f>IF(LEN(E95)&gt;3,(IF(VLOOKUP($C95,'Regional Crises'!$B$1:$R$66,9,FALSE)="x","x",IF(VLOOKUP($C95,'Regional Crises'!$B$1:$R$66,9,FALSE)&gt;G$3,10,IF(VLOOKUP($C95,'Regional Crises'!$B$1:$R$66,9,FALSE)&lt;G$4,0,(G$3-VLOOKUP($C95,'Regional Crises'!$B$1:$R$66,9,FALSE))/(G$3-G$4)*10)))),IF(VLOOKUP($E95,'Country Indicator Data'!$B$4:$N$300,5,FALSE)="x","x",IF(VLOOKUP($E95,'Country Indicator Data'!$B$4:$N$300,5,FALSE)&gt;G$3,10,IF(VLOOKUP($E95,'Country Indicator Data'!$B$4:$N$300,5,FALSE)&lt;G$4,0,(G$3-VLOOKUP($E95,'Country Indicator Data'!$B$4:$N$300,5,FALSE))/(G$3-G$4)*10))))</f>
        <v>8.2799999999999994</v>
      </c>
      <c r="H95" s="224">
        <f t="shared" si="26"/>
        <v>6.7747127388888888</v>
      </c>
      <c r="I95" s="224">
        <f>IF(LEN(E95)&gt;3,(IF(VLOOKUP($C95,'Regional Crises'!$B$1:$R$66,6,FALSE)="x","x",IF(VLOOKUP($C95,'Regional Crises'!$B$1:$R$66,6,FALSE)&gt;I$3,10,IF(VLOOKUP($C95,'Regional Crises'!$B$1:$R$66,6,FALSE)&lt;I$4,0,10-(I$3-VLOOKUP($C95,'Regional Crises'!$B$1:$R$66,6,FALSE))/(I$3-I$4)*10)))),IF(VLOOKUP($E95,'Country Indicator Data'!$B$4:$N$300,2,FALSE)="x","x",IF(VLOOKUP($E95,'Country Indicator Data'!$B$4:$N$300,2,FALSE)&gt;I$3,10,IF(VLOOKUP($E95,'Country Indicator Data'!$B$4:$N$300,2,FALSE)&lt;I$4,0,10-(I$3-VLOOKUP($E95,'Country Indicator Data'!$B$4:$N$300,2,FALSE))/(I$3-I$4)*10))))</f>
        <v>0</v>
      </c>
      <c r="J95" s="224">
        <f>IF(LEN(E95)&gt;3,(IF(VLOOKUP($C95,'Regional Crises'!$B$1:$R$66,8,FALSE)="x","x",IF(VLOOKUP($C95,'Regional Crises'!$B$1:$R$66,8,FALSE)&gt;J$3,10,IF(VLOOKUP($C95,'Regional Crises'!$B$1:$R$66,8,FALSE)&lt;J$4,0,10-(J$3-VLOOKUP($C95,'Regional Crises'!$B$1:$R$66,8,FALSE))/(J$3-J$4)*10)))),IF(VLOOKUP($E95,'Country Indicator Data'!$B$4:$N$300,4,FALSE)="x","x",IF(VLOOKUP($E95,'Country Indicator Data'!$B$4:$N$300,4,FALSE)&gt;J$3,10,IF(VLOOKUP($E95,'Country Indicator Data'!$B$4:$N$300,4,FALSE)&lt;J$4,0,10-(J$3-VLOOKUP($E95,'Country Indicator Data'!$B$4:$N$300,4,FALSE))/(J$3-J$4)*10))))</f>
        <v>0</v>
      </c>
      <c r="K95" s="224">
        <f t="shared" si="27"/>
        <v>0</v>
      </c>
      <c r="L95" s="224">
        <f>IF(LEN(E95)&gt;3,(IF(VLOOKUP($C95,'Regional Crises'!$B$1:$R$66,10,FALSE)="x","x",IF(VLOOKUP($C95,'Regional Crises'!$B$1:$R$66,10,FALSE)&gt;L$3,10,IF(VLOOKUP($C95,'Regional Crises'!$B$1:$R$66,10,FALSE)&lt;L$4,0,10-(L$3-VLOOKUP($C95,'Regional Crises'!$B$1:$R$66,10,FALSE))/(L$3-L$4)*10)))),IF(VLOOKUP($E95,'Country Indicator Data'!$B$4:$N$300,6,FALSE)="x","x",IF(VLOOKUP($E95,'Country Indicator Data'!$B$4:$N$300,6,FALSE)&gt;L$3,10,IF(VLOOKUP($E95,'Country Indicator Data'!$B$4:$N$300,6,FALSE)&lt;L$4,0,10-(L$3-VLOOKUP($E95,'Country Indicator Data'!$B$4:$N$300,6,FALSE))/(L$3-L$4)*10))))</f>
        <v>9</v>
      </c>
      <c r="M95" s="224">
        <f>IF(LEN(E95)&gt;3,(IF(VLOOKUP($C95,'Regional Crises'!$B$1:$R$66,11,FALSE)="x","x",IF(VLOOKUP($C95,'Regional Crises'!$B$1:$R$66,11,FALSE)&gt;M$3,10,IF(VLOOKUP($C95,'Regional Crises'!$B$1:$R$66,11,FALSE)&lt;M$4,0,10-(M$3-VLOOKUP($C95,'Regional Crises'!$B$1:$R$66,11,FALSE))/(M$3-M$4)*10)))),IF(VLOOKUP($E95,'Country Indicator Data'!$B$4:$N$300,7,FALSE)="x","x",IF(VLOOKUP($E95,'Country Indicator Data'!$B$4:$N$300,7,FALSE)&gt;M$3,10,IF(VLOOKUP($E95,'Country Indicator Data'!$B$4:$N$300,7,FALSE)&lt;M$4,0,10-(M$3-VLOOKUP($E95,'Country Indicator Data'!$B$4:$N$300,7,FALSE))/(M$3-M$4)*10))))</f>
        <v>2.9499999999999993</v>
      </c>
      <c r="N95" s="224">
        <f t="shared" si="28"/>
        <v>5.9749999999999996</v>
      </c>
      <c r="O95" s="224">
        <f t="shared" si="29"/>
        <v>4.2499042462962962</v>
      </c>
      <c r="P95" s="224">
        <f>IF(LEN(E95)&gt;3,(IF(VLOOKUP($C95,'Regional Crises'!$B$1:$R$69,12,FALSE)="x","x",IF(VLOOKUP($C95,'Regional Crises'!$B$1:$R$69,12,FALSE)&gt;P$3,10,IF(VLOOKUP($C95,'Regional Crises'!$B$1:$R$69,12,FALSE)&lt;P$4,0,(P$3-VLOOKUP($C95,'Regional Crises'!$B$1:$R$69,12,FALSE))/(P$3-P$4)*10)))),IF(VLOOKUP($E95,'Country Indicator Data'!$B$4:$I$300,8,FALSE)="x","x",IF(VLOOKUP($E95,'Country Indicator Data'!$B$4:$I$300,8,FALSE)&gt;P$3,10,IF(VLOOKUP($E95,'Country Indicator Data'!$B$4:$I$300,8,FALSE)&lt;P$4,0,10-(P$3-VLOOKUP($E95,'Country Indicator Data'!$B$4:$I$300,8,FALSE))/(P$3-P$4)*10))))</f>
        <v>7.4324999999999992</v>
      </c>
      <c r="Q95" s="224">
        <f>IF(LEN(E95)&gt;3,((IF(VLOOKUP($C95,'Regional Crises'!$B$1:$R$66,13,FALSE)="x","x",IF(VLOOKUP($C95,'Regional Crises'!$B$1:$R$66,13,FALSE)&gt;Q$3,10,IF(VLOOKUP($C95,'Regional Crises'!$B$1:$R$66,13,FALSE)&lt;Q$4,0,10-(LOG(Q$3)-LOG(VLOOKUP($C95,'Regional Crises'!$B$1:$R$66,13,FALSE)))/(LOG(Q$3)-LOG(Q$4))*10))))),(IF(VLOOKUP($E95,'Country Indicator Data'!$B$4:$N$300,9,FALSE)="x","x",IF(VLOOKUP($E95,'Country Indicator Data'!$B$4:$N$300,9,FALSE)&gt;Q$3,10,IF(VLOOKUP($E95,'Country Indicator Data'!$B$4:$N$300,9,FALSE)&lt;Q$4,0,10-(LOG(Q$3)-LOG(VLOOKUP($E95,'Country Indicator Data'!$B$4:$N$300,9,FALSE)))/(LOG(Q$3)-LOG(Q$4))*10)))))</f>
        <v>10</v>
      </c>
      <c r="R95" s="224">
        <f t="shared" si="30"/>
        <v>8.7162499999999987</v>
      </c>
      <c r="S95" s="224">
        <f>IF(LEN(E95)&gt;3,((IF(VLOOKUP($C95,'Regional Crises'!$B$1:$R$66,17,FALSE)="x","x",IF(VLOOKUP($C95,'Regional Crises'!$B$1:$R$66,17,FALSE)&gt;S$3,0,IF(VLOOKUP($C95,'Regional Crises'!$B$1:$R$66,17,FALSE)&lt;S$4,10,(S$3-VLOOKUP($C95,'Regional Crises'!$B$1:$R$66,17,FALSE))/(S$3-S$4)*10))))),(IF(VLOOKUP($E95,'Country Indicator Data'!$B$4:$N$300,13,FALSE)="x","x",IF(VLOOKUP($E95,'Country Indicator Data'!$B$4:$N$300,13,FALSE)&gt;S$3,0,IF(VLOOKUP($E95,'Country Indicator Data'!$B$4:$N$300,13,FALSE)&lt;S$4,10,(S$3-VLOOKUP($E95,'Country Indicator Data'!$B$4:$N$300,13,FALSE))/(S$3-S$4)*10)))))</f>
        <v>9.1</v>
      </c>
      <c r="T95" s="224">
        <f>IF(LEN(E95)&gt;3,((IF(VLOOKUP($C95,'Regional Crises'!$B$1:$R$66,14,FALSE)="x","x",IF(VLOOKUP($C95,'Regional Crises'!$B$1:$R$66,14,FALSE)&gt;T$3,0,IF(VLOOKUP($C95,'Regional Crises'!$B$1:$R$66,14,FALSE)&lt;T$4,10,(T$3-VLOOKUP($C95,'Regional Crises'!$B$1:$R$66,14,FALSE))/(T$3-T$4)*10))))),(IF(VLOOKUP($E95,'Country Indicator Data'!$B$4:$N$300,10,FALSE)="x","x",IF(VLOOKUP($E95,'Country Indicator Data'!$B$4:$N$300,10,FALSE)&gt;T$3,0,IF(VLOOKUP($E95,'Country Indicator Data'!$B$4:$N$300,10,FALSE)&lt;T$4,10,(T$3-VLOOKUP($E95,'Country Indicator Data'!$B$4:$N$300,10,FALSE))/(T$3-T$4)*10)))))</f>
        <v>9.4108991999999994</v>
      </c>
      <c r="U95" s="224">
        <f>IF(LEN(E95)&gt;3,((IF(VLOOKUP($C95,'Regional Crises'!$B$1:$R$66,15,FALSE)="x","x",IF(VLOOKUP($C95,'Regional Crises'!$B$1:$R$66,15,FALSE)&gt;U$3,0,IF(VLOOKUP($C95,'Regional Crises'!$B$1:$R$66,15,FALSE)&lt;U$4,10,(U$3-VLOOKUP($C95,'Regional Crises'!$B$1:$R$66,15,FALSE))/(U$3-U$4)*10))))),(IF(VLOOKUP($E95,'Country Indicator Data'!$B$4:$N$300,11,FALSE)="x","x",IF(VLOOKUP($E95,'Country Indicator Data'!$B$4:$N$300,11,FALSE)&gt;U$3,0,IF(VLOOKUP($E95,'Country Indicator Data'!$B$4:$N$300,11,FALSE)&lt;U$4,10,(U$3-VLOOKUP($E95,'Country Indicator Data'!$B$4:$N$300,11,FALSE))/(U$3-U$4)*10)))))</f>
        <v>9</v>
      </c>
      <c r="V95" s="224">
        <f>IF(LEN(E95)&gt;3,((IF(VLOOKUP($C95,'Regional Crises'!$B$1:$R$66,16,FALSE)="x","x",IF(VLOOKUP($C95,'Regional Crises'!$B$1:$R$66,16,FALSE)&gt;V$3,0,IF(VLOOKUP($C95,'Regional Crises'!$B$1:$R$66,16,FALSE)&lt;V$4,10,(V$3-VLOOKUP($C95,'Regional Crises'!$B$1:$R$66,16,FALSE))/(V$3-V$4)*10))))),(IF(VLOOKUP($E95,'Country Indicator Data'!$B$4:$N$300,12,FALSE)="x","x",IF(VLOOKUP($E95,'Country Indicator Data'!$B$4:$N$300,12,FALSE)&gt;V$3,0,IF(VLOOKUP($E95,'Country Indicator Data'!$B$4:$N$300,12,FALSE)&lt;V$4,10,(V$3-VLOOKUP($E95,'Country Indicator Data'!$B$4:$N$300,12,FALSE))/(V$3-V$4)*10)))))</f>
        <v>9.2000000000000011</v>
      </c>
      <c r="W95" s="224">
        <f t="shared" si="31"/>
        <v>9.1777248</v>
      </c>
      <c r="X95" s="224">
        <f t="shared" si="32"/>
        <v>7.3812930154320986</v>
      </c>
      <c r="Y95" s="150">
        <f>IF('Core Indicators'!FC92="x","x",IF('Core Indicators'!FC92&gt;=5,10,IF('Core Indicators'!FC92&gt;=4,8,IF('Core Indicators'!FC92&gt;=3,6,IF('Core Indicators'!FC92&gt;=2,4,IF('Core Indicators'!FC92&gt;=1,2,0))))))</f>
        <v>10</v>
      </c>
      <c r="Z95" s="224">
        <f t="shared" si="33"/>
        <v>10</v>
      </c>
      <c r="AA95" s="150">
        <f>'Crisis Indicator Data'!Y92</f>
        <v>1</v>
      </c>
      <c r="AB95" s="150">
        <f>'Crisis Indicator Data'!Z92</f>
        <v>3</v>
      </c>
      <c r="AC95" s="150">
        <f>'Crisis Indicator Data'!AA92</f>
        <v>3</v>
      </c>
      <c r="AD95" s="150">
        <f>'Crisis Indicator Data'!AB92</f>
        <v>0</v>
      </c>
      <c r="AE95" s="150">
        <f t="shared" si="34"/>
        <v>6</v>
      </c>
      <c r="AF95" s="150">
        <f>'Crisis Indicator Data'!AC92</f>
        <v>2</v>
      </c>
      <c r="AG95" s="150">
        <f>'Crisis Indicator Data'!AD92</f>
        <v>3</v>
      </c>
      <c r="AH95" s="150">
        <f t="shared" si="35"/>
        <v>10</v>
      </c>
      <c r="AI95" s="150">
        <f>'Crisis Indicator Data'!AE92</f>
        <v>3</v>
      </c>
      <c r="AJ95" s="150">
        <f>'Crisis Indicator Data'!AF92</f>
        <v>3</v>
      </c>
      <c r="AK95" s="150">
        <f>'Crisis Indicator Data'!AG92</f>
        <v>3</v>
      </c>
      <c r="AL95" s="150">
        <f t="shared" si="36"/>
        <v>10</v>
      </c>
      <c r="AM95" s="224">
        <f t="shared" si="37"/>
        <v>9</v>
      </c>
      <c r="AN95" s="224">
        <f t="shared" si="38"/>
        <v>9.5</v>
      </c>
    </row>
    <row r="96" spans="1:40" ht="13.5" customHeight="1">
      <c r="A96" s="144" t="str">
        <f>'Crisis Indicator Data'!A93</f>
        <v>International displacement to Somalia</v>
      </c>
      <c r="B96" s="145" t="str">
        <f>'Crisis Indicator Data'!B93</f>
        <v>International Displacement</v>
      </c>
      <c r="C96" s="145" t="str">
        <f>'Crisis Indicator Data'!C93</f>
        <v>SOM002</v>
      </c>
      <c r="D96" s="145" t="str">
        <f>'Crisis Indicator Data'!D93</f>
        <v>Somalia</v>
      </c>
      <c r="E96" s="146" t="str">
        <f>'Crisis Indicator Data'!E93</f>
        <v>SOM</v>
      </c>
      <c r="F96" s="224">
        <f>IF(LEN(E96)&gt;3,(IF(VLOOKUP($C96,'Regional Crises'!$B$1:$R$66,7,FALSE)="x","x",IF(VLOOKUP($C96,'Regional Crises'!$B$1:$R$66,7,FALSE)&gt;$F$3,10,IF(VLOOKUP($C96,'Regional Crises'!$B$1:$R$66,7,FALSE)&lt;F$4,0,($F$3-VLOOKUP($C96,'Regional Crises'!$B$1:$R$66,7,FALSE))/($F$3-$F$4)*10)))),IF(VLOOKUP($E96,'Country Indicator Data'!$B$4:$N$300,3,FALSE)="x","x",IF(VLOOKUP($E96,'Country Indicator Data'!$B$4:$N$300,3,FALSE)&gt;$F$3,10,IF(VLOOKUP($E96,'Country Indicator Data'!$B$4:$N$300,3,FALSE)&lt;$F$4,0,($F$3-VLOOKUP($E96,'Country Indicator Data'!$B$4:$N$300,3,FALSE))/($F$3-$F$4)*10))))</f>
        <v>5.2694254777777783</v>
      </c>
      <c r="G96" s="224">
        <f>IF(LEN(E96)&gt;3,(IF(VLOOKUP($C96,'Regional Crises'!$B$1:$R$66,9,FALSE)="x","x",IF(VLOOKUP($C96,'Regional Crises'!$B$1:$R$66,9,FALSE)&gt;G$3,10,IF(VLOOKUP($C96,'Regional Crises'!$B$1:$R$66,9,FALSE)&lt;G$4,0,(G$3-VLOOKUP($C96,'Regional Crises'!$B$1:$R$66,9,FALSE))/(G$3-G$4)*10)))),IF(VLOOKUP($E96,'Country Indicator Data'!$B$4:$N$300,5,FALSE)="x","x",IF(VLOOKUP($E96,'Country Indicator Data'!$B$4:$N$300,5,FALSE)&gt;G$3,10,IF(VLOOKUP($E96,'Country Indicator Data'!$B$4:$N$300,5,FALSE)&lt;G$4,0,(G$3-VLOOKUP($E96,'Country Indicator Data'!$B$4:$N$300,5,FALSE))/(G$3-G$4)*10))))</f>
        <v>8.2799999999999994</v>
      </c>
      <c r="H96" s="224">
        <f t="shared" si="26"/>
        <v>6.7747127388888888</v>
      </c>
      <c r="I96" s="224">
        <f>IF(LEN(E96)&gt;3,(IF(VLOOKUP($C96,'Regional Crises'!$B$1:$R$66,6,FALSE)="x","x",IF(VLOOKUP($C96,'Regional Crises'!$B$1:$R$66,6,FALSE)&gt;I$3,10,IF(VLOOKUP($C96,'Regional Crises'!$B$1:$R$66,6,FALSE)&lt;I$4,0,10-(I$3-VLOOKUP($C96,'Regional Crises'!$B$1:$R$66,6,FALSE))/(I$3-I$4)*10)))),IF(VLOOKUP($E96,'Country Indicator Data'!$B$4:$N$300,2,FALSE)="x","x",IF(VLOOKUP($E96,'Country Indicator Data'!$B$4:$N$300,2,FALSE)&gt;I$3,10,IF(VLOOKUP($E96,'Country Indicator Data'!$B$4:$N$300,2,FALSE)&lt;I$4,0,10-(I$3-VLOOKUP($E96,'Country Indicator Data'!$B$4:$N$300,2,FALSE))/(I$3-I$4)*10))))</f>
        <v>0</v>
      </c>
      <c r="J96" s="224">
        <f>IF(LEN(E96)&gt;3,(IF(VLOOKUP($C96,'Regional Crises'!$B$1:$R$66,8,FALSE)="x","x",IF(VLOOKUP($C96,'Regional Crises'!$B$1:$R$66,8,FALSE)&gt;J$3,10,IF(VLOOKUP($C96,'Regional Crises'!$B$1:$R$66,8,FALSE)&lt;J$4,0,10-(J$3-VLOOKUP($C96,'Regional Crises'!$B$1:$R$66,8,FALSE))/(J$3-J$4)*10)))),IF(VLOOKUP($E96,'Country Indicator Data'!$B$4:$N$300,4,FALSE)="x","x",IF(VLOOKUP($E96,'Country Indicator Data'!$B$4:$N$300,4,FALSE)&gt;J$3,10,IF(VLOOKUP($E96,'Country Indicator Data'!$B$4:$N$300,4,FALSE)&lt;J$4,0,10-(J$3-VLOOKUP($E96,'Country Indicator Data'!$B$4:$N$300,4,FALSE))/(J$3-J$4)*10))))</f>
        <v>0</v>
      </c>
      <c r="K96" s="224">
        <f t="shared" si="27"/>
        <v>0</v>
      </c>
      <c r="L96" s="224">
        <f>IF(LEN(E96)&gt;3,(IF(VLOOKUP($C96,'Regional Crises'!$B$1:$R$66,10,FALSE)="x","x",IF(VLOOKUP($C96,'Regional Crises'!$B$1:$R$66,10,FALSE)&gt;L$3,10,IF(VLOOKUP($C96,'Regional Crises'!$B$1:$R$66,10,FALSE)&lt;L$4,0,10-(L$3-VLOOKUP($C96,'Regional Crises'!$B$1:$R$66,10,FALSE))/(L$3-L$4)*10)))),IF(VLOOKUP($E96,'Country Indicator Data'!$B$4:$N$300,6,FALSE)="x","x",IF(VLOOKUP($E96,'Country Indicator Data'!$B$4:$N$300,6,FALSE)&gt;L$3,10,IF(VLOOKUP($E96,'Country Indicator Data'!$B$4:$N$300,6,FALSE)&lt;L$4,0,10-(L$3-VLOOKUP($E96,'Country Indicator Data'!$B$4:$N$300,6,FALSE))/(L$3-L$4)*10))))</f>
        <v>9</v>
      </c>
      <c r="M96" s="224">
        <f>IF(LEN(E96)&gt;3,(IF(VLOOKUP($C96,'Regional Crises'!$B$1:$R$66,11,FALSE)="x","x",IF(VLOOKUP($C96,'Regional Crises'!$B$1:$R$66,11,FALSE)&gt;M$3,10,IF(VLOOKUP($C96,'Regional Crises'!$B$1:$R$66,11,FALSE)&lt;M$4,0,10-(M$3-VLOOKUP($C96,'Regional Crises'!$B$1:$R$66,11,FALSE))/(M$3-M$4)*10)))),IF(VLOOKUP($E96,'Country Indicator Data'!$B$4:$N$300,7,FALSE)="x","x",IF(VLOOKUP($E96,'Country Indicator Data'!$B$4:$N$300,7,FALSE)&gt;M$3,10,IF(VLOOKUP($E96,'Country Indicator Data'!$B$4:$N$300,7,FALSE)&lt;M$4,0,10-(M$3-VLOOKUP($E96,'Country Indicator Data'!$B$4:$N$300,7,FALSE))/(M$3-M$4)*10))))</f>
        <v>2.9499999999999993</v>
      </c>
      <c r="N96" s="224">
        <f t="shared" si="28"/>
        <v>5.9749999999999996</v>
      </c>
      <c r="O96" s="224">
        <f t="shared" si="29"/>
        <v>4.2499042462962962</v>
      </c>
      <c r="P96" s="224">
        <f>IF(LEN(E96)&gt;3,(IF(VLOOKUP($C96,'Regional Crises'!$B$1:$R$69,12,FALSE)="x","x",IF(VLOOKUP($C96,'Regional Crises'!$B$1:$R$69,12,FALSE)&gt;P$3,10,IF(VLOOKUP($C96,'Regional Crises'!$B$1:$R$69,12,FALSE)&lt;P$4,0,(P$3-VLOOKUP($C96,'Regional Crises'!$B$1:$R$69,12,FALSE))/(P$3-P$4)*10)))),IF(VLOOKUP($E96,'Country Indicator Data'!$B$4:$I$300,8,FALSE)="x","x",IF(VLOOKUP($E96,'Country Indicator Data'!$B$4:$I$300,8,FALSE)&gt;P$3,10,IF(VLOOKUP($E96,'Country Indicator Data'!$B$4:$I$300,8,FALSE)&lt;P$4,0,10-(P$3-VLOOKUP($E96,'Country Indicator Data'!$B$4:$I$300,8,FALSE))/(P$3-P$4)*10))))</f>
        <v>7.4324999999999992</v>
      </c>
      <c r="Q96" s="224">
        <f>IF(LEN(E96)&gt;3,((IF(VLOOKUP($C96,'Regional Crises'!$B$1:$R$66,13,FALSE)="x","x",IF(VLOOKUP($C96,'Regional Crises'!$B$1:$R$66,13,FALSE)&gt;Q$3,10,IF(VLOOKUP($C96,'Regional Crises'!$B$1:$R$66,13,FALSE)&lt;Q$4,0,10-(LOG(Q$3)-LOG(VLOOKUP($C96,'Regional Crises'!$B$1:$R$66,13,FALSE)))/(LOG(Q$3)-LOG(Q$4))*10))))),(IF(VLOOKUP($E96,'Country Indicator Data'!$B$4:$N$300,9,FALSE)="x","x",IF(VLOOKUP($E96,'Country Indicator Data'!$B$4:$N$300,9,FALSE)&gt;Q$3,10,IF(VLOOKUP($E96,'Country Indicator Data'!$B$4:$N$300,9,FALSE)&lt;Q$4,0,10-(LOG(Q$3)-LOG(VLOOKUP($E96,'Country Indicator Data'!$B$4:$N$300,9,FALSE)))/(LOG(Q$3)-LOG(Q$4))*10)))))</f>
        <v>10</v>
      </c>
      <c r="R96" s="224">
        <f t="shared" si="30"/>
        <v>8.7162499999999987</v>
      </c>
      <c r="S96" s="224">
        <f>IF(LEN(E96)&gt;3,((IF(VLOOKUP($C96,'Regional Crises'!$B$1:$R$66,17,FALSE)="x","x",IF(VLOOKUP($C96,'Regional Crises'!$B$1:$R$66,17,FALSE)&gt;S$3,0,IF(VLOOKUP($C96,'Regional Crises'!$B$1:$R$66,17,FALSE)&lt;S$4,10,(S$3-VLOOKUP($C96,'Regional Crises'!$B$1:$R$66,17,FALSE))/(S$3-S$4)*10))))),(IF(VLOOKUP($E96,'Country Indicator Data'!$B$4:$N$300,13,FALSE)="x","x",IF(VLOOKUP($E96,'Country Indicator Data'!$B$4:$N$300,13,FALSE)&gt;S$3,0,IF(VLOOKUP($E96,'Country Indicator Data'!$B$4:$N$300,13,FALSE)&lt;S$4,10,(S$3-VLOOKUP($E96,'Country Indicator Data'!$B$4:$N$300,13,FALSE))/(S$3-S$4)*10)))))</f>
        <v>9.1</v>
      </c>
      <c r="T96" s="224">
        <f>IF(LEN(E96)&gt;3,((IF(VLOOKUP($C96,'Regional Crises'!$B$1:$R$66,14,FALSE)="x","x",IF(VLOOKUP($C96,'Regional Crises'!$B$1:$R$66,14,FALSE)&gt;T$3,0,IF(VLOOKUP($C96,'Regional Crises'!$B$1:$R$66,14,FALSE)&lt;T$4,10,(T$3-VLOOKUP($C96,'Regional Crises'!$B$1:$R$66,14,FALSE))/(T$3-T$4)*10))))),(IF(VLOOKUP($E96,'Country Indicator Data'!$B$4:$N$300,10,FALSE)="x","x",IF(VLOOKUP($E96,'Country Indicator Data'!$B$4:$N$300,10,FALSE)&gt;T$3,0,IF(VLOOKUP($E96,'Country Indicator Data'!$B$4:$N$300,10,FALSE)&lt;T$4,10,(T$3-VLOOKUP($E96,'Country Indicator Data'!$B$4:$N$300,10,FALSE))/(T$3-T$4)*10)))))</f>
        <v>9.4108991999999994</v>
      </c>
      <c r="U96" s="224">
        <f>IF(LEN(E96)&gt;3,((IF(VLOOKUP($C96,'Regional Crises'!$B$1:$R$66,15,FALSE)="x","x",IF(VLOOKUP($C96,'Regional Crises'!$B$1:$R$66,15,FALSE)&gt;U$3,0,IF(VLOOKUP($C96,'Regional Crises'!$B$1:$R$66,15,FALSE)&lt;U$4,10,(U$3-VLOOKUP($C96,'Regional Crises'!$B$1:$R$66,15,FALSE))/(U$3-U$4)*10))))),(IF(VLOOKUP($E96,'Country Indicator Data'!$B$4:$N$300,11,FALSE)="x","x",IF(VLOOKUP($E96,'Country Indicator Data'!$B$4:$N$300,11,FALSE)&gt;U$3,0,IF(VLOOKUP($E96,'Country Indicator Data'!$B$4:$N$300,11,FALSE)&lt;U$4,10,(U$3-VLOOKUP($E96,'Country Indicator Data'!$B$4:$N$300,11,FALSE))/(U$3-U$4)*10)))))</f>
        <v>9</v>
      </c>
      <c r="V96" s="224">
        <f>IF(LEN(E96)&gt;3,((IF(VLOOKUP($C96,'Regional Crises'!$B$1:$R$66,16,FALSE)="x","x",IF(VLOOKUP($C96,'Regional Crises'!$B$1:$R$66,16,FALSE)&gt;V$3,0,IF(VLOOKUP($C96,'Regional Crises'!$B$1:$R$66,16,FALSE)&lt;V$4,10,(V$3-VLOOKUP($C96,'Regional Crises'!$B$1:$R$66,16,FALSE))/(V$3-V$4)*10))))),(IF(VLOOKUP($E96,'Country Indicator Data'!$B$4:$N$300,12,FALSE)="x","x",IF(VLOOKUP($E96,'Country Indicator Data'!$B$4:$N$300,12,FALSE)&gt;V$3,0,IF(VLOOKUP($E96,'Country Indicator Data'!$B$4:$N$300,12,FALSE)&lt;V$4,10,(V$3-VLOOKUP($E96,'Country Indicator Data'!$B$4:$N$300,12,FALSE))/(V$3-V$4)*10)))))</f>
        <v>9.2000000000000011</v>
      </c>
      <c r="W96" s="224">
        <f t="shared" si="31"/>
        <v>9.1777248</v>
      </c>
      <c r="X96" s="224">
        <f t="shared" si="32"/>
        <v>7.3812930154320986</v>
      </c>
      <c r="Y96" s="150">
        <f>IF('Core Indicators'!FC93="x","x",IF('Core Indicators'!FC93&gt;=5,10,IF('Core Indicators'!FC93&gt;=4,8,IF('Core Indicators'!FC93&gt;=3,6,IF('Core Indicators'!FC93&gt;=2,4,IF('Core Indicators'!FC93&gt;=1,2,0))))))</f>
        <v>6</v>
      </c>
      <c r="Z96" s="224">
        <f t="shared" si="33"/>
        <v>6</v>
      </c>
      <c r="AA96" s="150">
        <f>'Crisis Indicator Data'!Y93</f>
        <v>1</v>
      </c>
      <c r="AB96" s="150">
        <f>'Crisis Indicator Data'!Z93</f>
        <v>3</v>
      </c>
      <c r="AC96" s="150">
        <f>'Crisis Indicator Data'!AA93</f>
        <v>3</v>
      </c>
      <c r="AD96" s="150">
        <f>'Crisis Indicator Data'!AB93</f>
        <v>0</v>
      </c>
      <c r="AE96" s="150">
        <f t="shared" si="34"/>
        <v>6</v>
      </c>
      <c r="AF96" s="150">
        <f>'Crisis Indicator Data'!AC93</f>
        <v>0</v>
      </c>
      <c r="AG96" s="150">
        <f>'Crisis Indicator Data'!AD93</f>
        <v>1</v>
      </c>
      <c r="AH96" s="150">
        <f t="shared" si="35"/>
        <v>2</v>
      </c>
      <c r="AI96" s="150">
        <f>'Crisis Indicator Data'!AE93</f>
        <v>3</v>
      </c>
      <c r="AJ96" s="150">
        <f>'Crisis Indicator Data'!AF93</f>
        <v>3</v>
      </c>
      <c r="AK96" s="150">
        <f>'Crisis Indicator Data'!AG93</f>
        <v>3</v>
      </c>
      <c r="AL96" s="150">
        <f t="shared" si="36"/>
        <v>10</v>
      </c>
      <c r="AM96" s="224">
        <f t="shared" si="37"/>
        <v>6</v>
      </c>
      <c r="AN96" s="224">
        <f t="shared" si="38"/>
        <v>6</v>
      </c>
    </row>
    <row r="97" spans="1:40" ht="13.5" customHeight="1">
      <c r="A97" s="144" t="str">
        <f>'Crisis Indicator Data'!A94</f>
        <v>Complex crisis in South Sudan</v>
      </c>
      <c r="B97" s="145" t="str">
        <f>'Crisis Indicator Data'!B94</f>
        <v>Conflict/ Violence,Floods,Political/economic crisis,International Displacement</v>
      </c>
      <c r="C97" s="145" t="str">
        <f>'Crisis Indicator Data'!C94</f>
        <v>SSD001</v>
      </c>
      <c r="D97" s="145" t="str">
        <f>'Crisis Indicator Data'!D94</f>
        <v>South Sudan</v>
      </c>
      <c r="E97" s="146" t="str">
        <f>'Crisis Indicator Data'!E94</f>
        <v>SSD</v>
      </c>
      <c r="F97" s="224">
        <f>IF(LEN(E97)&gt;3,(IF(VLOOKUP($C97,'Regional Crises'!$B$1:$R$66,7,FALSE)="x","x",IF(VLOOKUP($C97,'Regional Crises'!$B$1:$R$66,7,FALSE)&gt;$F$3,10,IF(VLOOKUP($C97,'Regional Crises'!$B$1:$R$66,7,FALSE)&lt;F$4,0,($F$3-VLOOKUP($C97,'Regional Crises'!$B$1:$R$66,7,FALSE))/($F$3-$F$4)*10)))),IF(VLOOKUP($E97,'Country Indicator Data'!$B$4:$N$300,3,FALSE)="x","x",IF(VLOOKUP($E97,'Country Indicator Data'!$B$4:$N$300,3,FALSE)&gt;$F$3,10,IF(VLOOKUP($E97,'Country Indicator Data'!$B$4:$N$300,3,FALSE)&lt;$F$4,0,($F$3-VLOOKUP($E97,'Country Indicator Data'!$B$4:$N$300,3,FALSE))/($F$3-$F$4)*10))))</f>
        <v>6.8810527111111117</v>
      </c>
      <c r="G97" s="224">
        <f>IF(LEN(E97)&gt;3,(IF(VLOOKUP($C97,'Regional Crises'!$B$1:$R$66,9,FALSE)="x","x",IF(VLOOKUP($C97,'Regional Crises'!$B$1:$R$66,9,FALSE)&gt;G$3,10,IF(VLOOKUP($C97,'Regional Crises'!$B$1:$R$66,9,FALSE)&lt;G$4,0,(G$3-VLOOKUP($C97,'Regional Crises'!$B$1:$R$66,9,FALSE))/(G$3-G$4)*10)))),IF(VLOOKUP($E97,'Country Indicator Data'!$B$4:$N$300,5,FALSE)="x","x",IF(VLOOKUP($E97,'Country Indicator Data'!$B$4:$N$300,5,FALSE)&gt;G$3,10,IF(VLOOKUP($E97,'Country Indicator Data'!$B$4:$N$300,5,FALSE)&lt;G$4,0,(G$3-VLOOKUP($E97,'Country Indicator Data'!$B$4:$N$300,5,FALSE))/(G$3-G$4)*10))))</f>
        <v>7.48</v>
      </c>
      <c r="H97" s="224">
        <f t="shared" si="26"/>
        <v>7.1805263555555561</v>
      </c>
      <c r="I97" s="224">
        <f>IF(LEN(E97)&gt;3,(IF(VLOOKUP($C97,'Regional Crises'!$B$1:$R$66,6,FALSE)="x","x",IF(VLOOKUP($C97,'Regional Crises'!$B$1:$R$66,6,FALSE)&gt;I$3,10,IF(VLOOKUP($C97,'Regional Crises'!$B$1:$R$66,6,FALSE)&lt;I$4,0,10-(I$3-VLOOKUP($C97,'Regional Crises'!$B$1:$R$66,6,FALSE))/(I$3-I$4)*10)))),IF(VLOOKUP($E97,'Country Indicator Data'!$B$4:$N$300,2,FALSE)="x","x",IF(VLOOKUP($E97,'Country Indicator Data'!$B$4:$N$300,2,FALSE)&gt;I$3,10,IF(VLOOKUP($E97,'Country Indicator Data'!$B$4:$N$300,2,FALSE)&lt;I$4,0,10-(I$3-VLOOKUP($E97,'Country Indicator Data'!$B$4:$N$300,2,FALSE))/(I$3-I$4)*10))))</f>
        <v>7.7884999399999995</v>
      </c>
      <c r="J97" s="224">
        <f>IF(LEN(E97)&gt;3,(IF(VLOOKUP($C97,'Regional Crises'!$B$1:$R$66,8,FALSE)="x","x",IF(VLOOKUP($C97,'Regional Crises'!$B$1:$R$66,8,FALSE)&gt;J$3,10,IF(VLOOKUP($C97,'Regional Crises'!$B$1:$R$66,8,FALSE)&lt;J$4,0,10-(J$3-VLOOKUP($C97,'Regional Crises'!$B$1:$R$66,8,FALSE))/(J$3-J$4)*10)))),IF(VLOOKUP($E97,'Country Indicator Data'!$B$4:$N$300,4,FALSE)="x","x",IF(VLOOKUP($E97,'Country Indicator Data'!$B$4:$N$300,4,FALSE)&gt;J$3,10,IF(VLOOKUP($E97,'Country Indicator Data'!$B$4:$N$300,4,FALSE)&lt;J$4,0,10-(J$3-VLOOKUP($E97,'Country Indicator Data'!$B$4:$N$300,4,FALSE))/(J$3-J$4)*10))))</f>
        <v>5.3333333333333339</v>
      </c>
      <c r="K97" s="224">
        <f t="shared" si="27"/>
        <v>6.5609166366666667</v>
      </c>
      <c r="L97" s="224" t="str">
        <f>IF(LEN(E97)&gt;3,(IF(VLOOKUP($C97,'Regional Crises'!$B$1:$R$66,10,FALSE)="x","x",IF(VLOOKUP($C97,'Regional Crises'!$B$1:$R$66,10,FALSE)&gt;L$3,10,IF(VLOOKUP($C97,'Regional Crises'!$B$1:$R$66,10,FALSE)&lt;L$4,0,10-(L$3-VLOOKUP($C97,'Regional Crises'!$B$1:$R$66,10,FALSE))/(L$3-L$4)*10)))),IF(VLOOKUP($E97,'Country Indicator Data'!$B$4:$N$300,6,FALSE)="x","x",IF(VLOOKUP($E97,'Country Indicator Data'!$B$4:$N$300,6,FALSE)&gt;L$3,10,IF(VLOOKUP($E97,'Country Indicator Data'!$B$4:$N$300,6,FALSE)&lt;L$4,0,10-(L$3-VLOOKUP($E97,'Country Indicator Data'!$B$4:$N$300,6,FALSE))/(L$3-L$4)*10))))</f>
        <v>x</v>
      </c>
      <c r="M97" s="224">
        <f>IF(LEN(E97)&gt;3,(IF(VLOOKUP($C97,'Regional Crises'!$B$1:$R$66,11,FALSE)="x","x",IF(VLOOKUP($C97,'Regional Crises'!$B$1:$R$66,11,FALSE)&gt;M$3,10,IF(VLOOKUP($C97,'Regional Crises'!$B$1:$R$66,11,FALSE)&lt;M$4,0,10-(M$3-VLOOKUP($C97,'Regional Crises'!$B$1:$R$66,11,FALSE))/(M$3-M$4)*10)))),IF(VLOOKUP($E97,'Country Indicator Data'!$B$4:$N$300,7,FALSE)="x","x",IF(VLOOKUP($E97,'Country Indicator Data'!$B$4:$N$300,7,FALSE)&gt;M$3,10,IF(VLOOKUP($E97,'Country Indicator Data'!$B$4:$N$300,7,FALSE)&lt;M$4,0,10-(M$3-VLOOKUP($E97,'Country Indicator Data'!$B$4:$N$300,7,FALSE))/(M$3-M$4)*10))))</f>
        <v>4.75</v>
      </c>
      <c r="N97" s="224">
        <f t="shared" si="28"/>
        <v>4.75</v>
      </c>
      <c r="O97" s="224">
        <f t="shared" si="29"/>
        <v>6.1638143307407409</v>
      </c>
      <c r="P97" s="224">
        <f>IF(LEN(E97)&gt;3,(IF(VLOOKUP($C97,'Regional Crises'!$B$1:$R$69,12,FALSE)="x","x",IF(VLOOKUP($C97,'Regional Crises'!$B$1:$R$69,12,FALSE)&gt;P$3,10,IF(VLOOKUP($C97,'Regional Crises'!$B$1:$R$69,12,FALSE)&lt;P$4,0,(P$3-VLOOKUP($C97,'Regional Crises'!$B$1:$R$69,12,FALSE))/(P$3-P$4)*10)))),IF(VLOOKUP($E97,'Country Indicator Data'!$B$4:$I$300,8,FALSE)="x","x",IF(VLOOKUP($E97,'Country Indicator Data'!$B$4:$I$300,8,FALSE)&gt;P$3,10,IF(VLOOKUP($E97,'Country Indicator Data'!$B$4:$I$300,8,FALSE)&lt;P$4,0,10-(P$3-VLOOKUP($E97,'Country Indicator Data'!$B$4:$I$300,8,FALSE))/(P$3-P$4)*10))))</f>
        <v>7.79</v>
      </c>
      <c r="Q97" s="224">
        <f>IF(LEN(E97)&gt;3,((IF(VLOOKUP($C97,'Regional Crises'!$B$1:$R$66,13,FALSE)="x","x",IF(VLOOKUP($C97,'Regional Crises'!$B$1:$R$66,13,FALSE)&gt;Q$3,10,IF(VLOOKUP($C97,'Regional Crises'!$B$1:$R$66,13,FALSE)&lt;Q$4,0,10-(LOG(Q$3)-LOG(VLOOKUP($C97,'Regional Crises'!$B$1:$R$66,13,FALSE)))/(LOG(Q$3)-LOG(Q$4))*10))))),(IF(VLOOKUP($E97,'Country Indicator Data'!$B$4:$N$300,9,FALSE)="x","x",IF(VLOOKUP($E97,'Country Indicator Data'!$B$4:$N$300,9,FALSE)&gt;Q$3,10,IF(VLOOKUP($E97,'Country Indicator Data'!$B$4:$N$300,9,FALSE)&lt;Q$4,0,10-(LOG(Q$3)-LOG(VLOOKUP($E97,'Country Indicator Data'!$B$4:$N$300,9,FALSE)))/(LOG(Q$3)-LOG(Q$4))*10)))))</f>
        <v>9.5133976105143851</v>
      </c>
      <c r="R97" s="224">
        <f t="shared" si="30"/>
        <v>8.6516988052571921</v>
      </c>
      <c r="S97" s="224">
        <f>IF(LEN(E97)&gt;3,((IF(VLOOKUP($C97,'Regional Crises'!$B$1:$R$66,17,FALSE)="x","x",IF(VLOOKUP($C97,'Regional Crises'!$B$1:$R$66,17,FALSE)&gt;S$3,0,IF(VLOOKUP($C97,'Regional Crises'!$B$1:$R$66,17,FALSE)&lt;S$4,10,(S$3-VLOOKUP($C97,'Regional Crises'!$B$1:$R$66,17,FALSE))/(S$3-S$4)*10))))),(IF(VLOOKUP($E97,'Country Indicator Data'!$B$4:$N$300,13,FALSE)="x","x",IF(VLOOKUP($E97,'Country Indicator Data'!$B$4:$N$300,13,FALSE)&gt;S$3,0,IF(VLOOKUP($E97,'Country Indicator Data'!$B$4:$N$300,13,FALSE)&lt;S$4,10,(S$3-VLOOKUP($E97,'Country Indicator Data'!$B$4:$N$300,13,FALSE))/(S$3-S$4)*10)))))</f>
        <v>9.1</v>
      </c>
      <c r="T97" s="224">
        <f>IF(LEN(E97)&gt;3,((IF(VLOOKUP($C97,'Regional Crises'!$B$1:$R$66,14,FALSE)="x","x",IF(VLOOKUP($C97,'Regional Crises'!$B$1:$R$66,14,FALSE)&gt;T$3,0,IF(VLOOKUP($C97,'Regional Crises'!$B$1:$R$66,14,FALSE)&lt;T$4,10,(T$3-VLOOKUP($C97,'Regional Crises'!$B$1:$R$66,14,FALSE))/(T$3-T$4)*10))))),(IF(VLOOKUP($E97,'Country Indicator Data'!$B$4:$N$300,10,FALSE)="x","x",IF(VLOOKUP($E97,'Country Indicator Data'!$B$4:$N$300,10,FALSE)&gt;T$3,0,IF(VLOOKUP($E97,'Country Indicator Data'!$B$4:$N$300,10,FALSE)&lt;T$4,10,(T$3-VLOOKUP($E97,'Country Indicator Data'!$B$4:$N$300,10,FALSE))/(T$3-T$4)*10)))))</f>
        <v>8.9450608000000003</v>
      </c>
      <c r="U97" s="224">
        <f>IF(LEN(E97)&gt;3,((IF(VLOOKUP($C97,'Regional Crises'!$B$1:$R$66,15,FALSE)="x","x",IF(VLOOKUP($C97,'Regional Crises'!$B$1:$R$66,15,FALSE)&gt;U$3,0,IF(VLOOKUP($C97,'Regional Crises'!$B$1:$R$66,15,FALSE)&lt;U$4,10,(U$3-VLOOKUP($C97,'Regional Crises'!$B$1:$R$66,15,FALSE))/(U$3-U$4)*10))))),(IF(VLOOKUP($E97,'Country Indicator Data'!$B$4:$N$300,11,FALSE)="x","x",IF(VLOOKUP($E97,'Country Indicator Data'!$B$4:$N$300,11,FALSE)&gt;U$3,0,IF(VLOOKUP($E97,'Country Indicator Data'!$B$4:$N$300,11,FALSE)&lt;U$4,10,(U$3-VLOOKUP($E97,'Country Indicator Data'!$B$4:$N$300,11,FALSE))/(U$3-U$4)*10)))))</f>
        <v>7.75</v>
      </c>
      <c r="V97" s="224">
        <f>IF(LEN(E97)&gt;3,((IF(VLOOKUP($C97,'Regional Crises'!$B$1:$R$66,16,FALSE)="x","x",IF(VLOOKUP($C97,'Regional Crises'!$B$1:$R$66,16,FALSE)&gt;V$3,0,IF(VLOOKUP($C97,'Regional Crises'!$B$1:$R$66,16,FALSE)&lt;V$4,10,(V$3-VLOOKUP($C97,'Regional Crises'!$B$1:$R$66,16,FALSE))/(V$3-V$4)*10))))),(IF(VLOOKUP($E97,'Country Indicator Data'!$B$4:$N$300,12,FALSE)="x","x",IF(VLOOKUP($E97,'Country Indicator Data'!$B$4:$N$300,12,FALSE)&gt;V$3,0,IF(VLOOKUP($E97,'Country Indicator Data'!$B$4:$N$300,12,FALSE)&lt;V$4,10,(V$3-VLOOKUP($E97,'Country Indicator Data'!$B$4:$N$300,12,FALSE))/(V$3-V$4)*10)))))</f>
        <v>10</v>
      </c>
      <c r="W97" s="224">
        <f t="shared" si="31"/>
        <v>8.9487652000000004</v>
      </c>
      <c r="X97" s="224">
        <f t="shared" si="32"/>
        <v>7.9214261119993123</v>
      </c>
      <c r="Y97" s="150">
        <f>IF('Core Indicators'!FC94="x","x",IF('Core Indicators'!FC94&gt;=5,10,IF('Core Indicators'!FC94&gt;=4,8,IF('Core Indicators'!FC94&gt;=3,6,IF('Core Indicators'!FC94&gt;=2,4,IF('Core Indicators'!FC94&gt;=1,2,0))))))</f>
        <v>10</v>
      </c>
      <c r="Z97" s="224">
        <f t="shared" si="33"/>
        <v>10</v>
      </c>
      <c r="AA97" s="150">
        <f>'Crisis Indicator Data'!Y94</f>
        <v>1</v>
      </c>
      <c r="AB97" s="150">
        <f>'Crisis Indicator Data'!Z94</f>
        <v>3</v>
      </c>
      <c r="AC97" s="150">
        <f>'Crisis Indicator Data'!AA94</f>
        <v>3</v>
      </c>
      <c r="AD97" s="150">
        <f>'Crisis Indicator Data'!AB94</f>
        <v>3</v>
      </c>
      <c r="AE97" s="150">
        <f t="shared" si="34"/>
        <v>10</v>
      </c>
      <c r="AF97" s="150">
        <f>'Crisis Indicator Data'!AC94</f>
        <v>2</v>
      </c>
      <c r="AG97" s="150">
        <f>'Crisis Indicator Data'!AD94</f>
        <v>3</v>
      </c>
      <c r="AH97" s="150">
        <f t="shared" si="35"/>
        <v>10</v>
      </c>
      <c r="AI97" s="150">
        <f>'Crisis Indicator Data'!AE94</f>
        <v>3</v>
      </c>
      <c r="AJ97" s="150">
        <f>'Crisis Indicator Data'!AF94</f>
        <v>2</v>
      </c>
      <c r="AK97" s="150">
        <f>'Crisis Indicator Data'!AG94</f>
        <v>3</v>
      </c>
      <c r="AL97" s="150">
        <f t="shared" si="36"/>
        <v>10</v>
      </c>
      <c r="AM97" s="224">
        <f t="shared" si="37"/>
        <v>10</v>
      </c>
      <c r="AN97" s="224">
        <f t="shared" si="38"/>
        <v>10</v>
      </c>
    </row>
    <row r="98" spans="1:40" ht="13.5" customHeight="1">
      <c r="A98" s="144" t="str">
        <f>'Crisis Indicator Data'!A95</f>
        <v>Displacement from Sudan to South Sudan</v>
      </c>
      <c r="B98" s="145" t="str">
        <f>'Crisis Indicator Data'!B95</f>
        <v>International Displacement</v>
      </c>
      <c r="C98" s="145" t="str">
        <f>'Crisis Indicator Data'!C95</f>
        <v>SSD004</v>
      </c>
      <c r="D98" s="145" t="str">
        <f>'Crisis Indicator Data'!D95</f>
        <v>South Sudan</v>
      </c>
      <c r="E98" s="146" t="str">
        <f>'Crisis Indicator Data'!E95</f>
        <v>SSD</v>
      </c>
      <c r="F98" s="224">
        <f>IF(LEN(E98)&gt;3,(IF(VLOOKUP($C98,'Regional Crises'!$B$1:$R$66,7,FALSE)="x","x",IF(VLOOKUP($C98,'Regional Crises'!$B$1:$R$66,7,FALSE)&gt;$F$3,10,IF(VLOOKUP($C98,'Regional Crises'!$B$1:$R$66,7,FALSE)&lt;F$4,0,($F$3-VLOOKUP($C98,'Regional Crises'!$B$1:$R$66,7,FALSE))/($F$3-$F$4)*10)))),IF(VLOOKUP($E98,'Country Indicator Data'!$B$4:$N$300,3,FALSE)="x","x",IF(VLOOKUP($E98,'Country Indicator Data'!$B$4:$N$300,3,FALSE)&gt;$F$3,10,IF(VLOOKUP($E98,'Country Indicator Data'!$B$4:$N$300,3,FALSE)&lt;$F$4,0,($F$3-VLOOKUP($E98,'Country Indicator Data'!$B$4:$N$300,3,FALSE))/($F$3-$F$4)*10))))</f>
        <v>6.8810527111111117</v>
      </c>
      <c r="G98" s="224">
        <f>IF(LEN(E98)&gt;3,(IF(VLOOKUP($C98,'Regional Crises'!$B$1:$R$66,9,FALSE)="x","x",IF(VLOOKUP($C98,'Regional Crises'!$B$1:$R$66,9,FALSE)&gt;G$3,10,IF(VLOOKUP($C98,'Regional Crises'!$B$1:$R$66,9,FALSE)&lt;G$4,0,(G$3-VLOOKUP($C98,'Regional Crises'!$B$1:$R$66,9,FALSE))/(G$3-G$4)*10)))),IF(VLOOKUP($E98,'Country Indicator Data'!$B$4:$N$300,5,FALSE)="x","x",IF(VLOOKUP($E98,'Country Indicator Data'!$B$4:$N$300,5,FALSE)&gt;G$3,10,IF(VLOOKUP($E98,'Country Indicator Data'!$B$4:$N$300,5,FALSE)&lt;G$4,0,(G$3-VLOOKUP($E98,'Country Indicator Data'!$B$4:$N$300,5,FALSE))/(G$3-G$4)*10))))</f>
        <v>7.48</v>
      </c>
      <c r="H98" s="224">
        <f t="shared" si="26"/>
        <v>7.1805263555555561</v>
      </c>
      <c r="I98" s="224">
        <f>IF(LEN(E98)&gt;3,(IF(VLOOKUP($C98,'Regional Crises'!$B$1:$R$66,6,FALSE)="x","x",IF(VLOOKUP($C98,'Regional Crises'!$B$1:$R$66,6,FALSE)&gt;I$3,10,IF(VLOOKUP($C98,'Regional Crises'!$B$1:$R$66,6,FALSE)&lt;I$4,0,10-(I$3-VLOOKUP($C98,'Regional Crises'!$B$1:$R$66,6,FALSE))/(I$3-I$4)*10)))),IF(VLOOKUP($E98,'Country Indicator Data'!$B$4:$N$300,2,FALSE)="x","x",IF(VLOOKUP($E98,'Country Indicator Data'!$B$4:$N$300,2,FALSE)&gt;I$3,10,IF(VLOOKUP($E98,'Country Indicator Data'!$B$4:$N$300,2,FALSE)&lt;I$4,0,10-(I$3-VLOOKUP($E98,'Country Indicator Data'!$B$4:$N$300,2,FALSE))/(I$3-I$4)*10))))</f>
        <v>7.7884999399999995</v>
      </c>
      <c r="J98" s="224">
        <f>IF(LEN(E98)&gt;3,(IF(VLOOKUP($C98,'Regional Crises'!$B$1:$R$66,8,FALSE)="x","x",IF(VLOOKUP($C98,'Regional Crises'!$B$1:$R$66,8,FALSE)&gt;J$3,10,IF(VLOOKUP($C98,'Regional Crises'!$B$1:$R$66,8,FALSE)&lt;J$4,0,10-(J$3-VLOOKUP($C98,'Regional Crises'!$B$1:$R$66,8,FALSE))/(J$3-J$4)*10)))),IF(VLOOKUP($E98,'Country Indicator Data'!$B$4:$N$300,4,FALSE)="x","x",IF(VLOOKUP($E98,'Country Indicator Data'!$B$4:$N$300,4,FALSE)&gt;J$3,10,IF(VLOOKUP($E98,'Country Indicator Data'!$B$4:$N$300,4,FALSE)&lt;J$4,0,10-(J$3-VLOOKUP($E98,'Country Indicator Data'!$B$4:$N$300,4,FALSE))/(J$3-J$4)*10))))</f>
        <v>5.3333333333333339</v>
      </c>
      <c r="K98" s="224">
        <f t="shared" si="27"/>
        <v>6.5609166366666667</v>
      </c>
      <c r="L98" s="224" t="str">
        <f>IF(LEN(E98)&gt;3,(IF(VLOOKUP($C98,'Regional Crises'!$B$1:$R$66,10,FALSE)="x","x",IF(VLOOKUP($C98,'Regional Crises'!$B$1:$R$66,10,FALSE)&gt;L$3,10,IF(VLOOKUP($C98,'Regional Crises'!$B$1:$R$66,10,FALSE)&lt;L$4,0,10-(L$3-VLOOKUP($C98,'Regional Crises'!$B$1:$R$66,10,FALSE))/(L$3-L$4)*10)))),IF(VLOOKUP($E98,'Country Indicator Data'!$B$4:$N$300,6,FALSE)="x","x",IF(VLOOKUP($E98,'Country Indicator Data'!$B$4:$N$300,6,FALSE)&gt;L$3,10,IF(VLOOKUP($E98,'Country Indicator Data'!$B$4:$N$300,6,FALSE)&lt;L$4,0,10-(L$3-VLOOKUP($E98,'Country Indicator Data'!$B$4:$N$300,6,FALSE))/(L$3-L$4)*10))))</f>
        <v>x</v>
      </c>
      <c r="M98" s="224">
        <f>IF(LEN(E98)&gt;3,(IF(VLOOKUP($C98,'Regional Crises'!$B$1:$R$66,11,FALSE)="x","x",IF(VLOOKUP($C98,'Regional Crises'!$B$1:$R$66,11,FALSE)&gt;M$3,10,IF(VLOOKUP($C98,'Regional Crises'!$B$1:$R$66,11,FALSE)&lt;M$4,0,10-(M$3-VLOOKUP($C98,'Regional Crises'!$B$1:$R$66,11,FALSE))/(M$3-M$4)*10)))),IF(VLOOKUP($E98,'Country Indicator Data'!$B$4:$N$300,7,FALSE)="x","x",IF(VLOOKUP($E98,'Country Indicator Data'!$B$4:$N$300,7,FALSE)&gt;M$3,10,IF(VLOOKUP($E98,'Country Indicator Data'!$B$4:$N$300,7,FALSE)&lt;M$4,0,10-(M$3-VLOOKUP($E98,'Country Indicator Data'!$B$4:$N$300,7,FALSE))/(M$3-M$4)*10))))</f>
        <v>4.75</v>
      </c>
      <c r="N98" s="224">
        <f t="shared" si="28"/>
        <v>4.75</v>
      </c>
      <c r="O98" s="224">
        <f t="shared" si="29"/>
        <v>6.1638143307407409</v>
      </c>
      <c r="P98" s="224">
        <f>IF(LEN(E98)&gt;3,(IF(VLOOKUP($C98,'Regional Crises'!$B$1:$R$69,12,FALSE)="x","x",IF(VLOOKUP($C98,'Regional Crises'!$B$1:$R$69,12,FALSE)&gt;P$3,10,IF(VLOOKUP($C98,'Regional Crises'!$B$1:$R$69,12,FALSE)&lt;P$4,0,(P$3-VLOOKUP($C98,'Regional Crises'!$B$1:$R$69,12,FALSE))/(P$3-P$4)*10)))),IF(VLOOKUP($E98,'Country Indicator Data'!$B$4:$I$300,8,FALSE)="x","x",IF(VLOOKUP($E98,'Country Indicator Data'!$B$4:$I$300,8,FALSE)&gt;P$3,10,IF(VLOOKUP($E98,'Country Indicator Data'!$B$4:$I$300,8,FALSE)&lt;P$4,0,10-(P$3-VLOOKUP($E98,'Country Indicator Data'!$B$4:$I$300,8,FALSE))/(P$3-P$4)*10))))</f>
        <v>7.79</v>
      </c>
      <c r="Q98" s="224">
        <f>IF(LEN(E98)&gt;3,((IF(VLOOKUP($C98,'Regional Crises'!$B$1:$R$66,13,FALSE)="x","x",IF(VLOOKUP($C98,'Regional Crises'!$B$1:$R$66,13,FALSE)&gt;Q$3,10,IF(VLOOKUP($C98,'Regional Crises'!$B$1:$R$66,13,FALSE)&lt;Q$4,0,10-(LOG(Q$3)-LOG(VLOOKUP($C98,'Regional Crises'!$B$1:$R$66,13,FALSE)))/(LOG(Q$3)-LOG(Q$4))*10))))),(IF(VLOOKUP($E98,'Country Indicator Data'!$B$4:$N$300,9,FALSE)="x","x",IF(VLOOKUP($E98,'Country Indicator Data'!$B$4:$N$300,9,FALSE)&gt;Q$3,10,IF(VLOOKUP($E98,'Country Indicator Data'!$B$4:$N$300,9,FALSE)&lt;Q$4,0,10-(LOG(Q$3)-LOG(VLOOKUP($E98,'Country Indicator Data'!$B$4:$N$300,9,FALSE)))/(LOG(Q$3)-LOG(Q$4))*10)))))</f>
        <v>9.5133976105143851</v>
      </c>
      <c r="R98" s="224">
        <f t="shared" si="30"/>
        <v>8.6516988052571921</v>
      </c>
      <c r="S98" s="224">
        <f>IF(LEN(E98)&gt;3,((IF(VLOOKUP($C98,'Regional Crises'!$B$1:$R$66,17,FALSE)="x","x",IF(VLOOKUP($C98,'Regional Crises'!$B$1:$R$66,17,FALSE)&gt;S$3,0,IF(VLOOKUP($C98,'Regional Crises'!$B$1:$R$66,17,FALSE)&lt;S$4,10,(S$3-VLOOKUP($C98,'Regional Crises'!$B$1:$R$66,17,FALSE))/(S$3-S$4)*10))))),(IF(VLOOKUP($E98,'Country Indicator Data'!$B$4:$N$300,13,FALSE)="x","x",IF(VLOOKUP($E98,'Country Indicator Data'!$B$4:$N$300,13,FALSE)&gt;S$3,0,IF(VLOOKUP($E98,'Country Indicator Data'!$B$4:$N$300,13,FALSE)&lt;S$4,10,(S$3-VLOOKUP($E98,'Country Indicator Data'!$B$4:$N$300,13,FALSE))/(S$3-S$4)*10)))))</f>
        <v>9.1</v>
      </c>
      <c r="T98" s="224">
        <f>IF(LEN(E98)&gt;3,((IF(VLOOKUP($C98,'Regional Crises'!$B$1:$R$66,14,FALSE)="x","x",IF(VLOOKUP($C98,'Regional Crises'!$B$1:$R$66,14,FALSE)&gt;T$3,0,IF(VLOOKUP($C98,'Regional Crises'!$B$1:$R$66,14,FALSE)&lt;T$4,10,(T$3-VLOOKUP($C98,'Regional Crises'!$B$1:$R$66,14,FALSE))/(T$3-T$4)*10))))),(IF(VLOOKUP($E98,'Country Indicator Data'!$B$4:$N$300,10,FALSE)="x","x",IF(VLOOKUP($E98,'Country Indicator Data'!$B$4:$N$300,10,FALSE)&gt;T$3,0,IF(VLOOKUP($E98,'Country Indicator Data'!$B$4:$N$300,10,FALSE)&lt;T$4,10,(T$3-VLOOKUP($E98,'Country Indicator Data'!$B$4:$N$300,10,FALSE))/(T$3-T$4)*10)))))</f>
        <v>8.9450608000000003</v>
      </c>
      <c r="U98" s="224">
        <f>IF(LEN(E98)&gt;3,((IF(VLOOKUP($C98,'Regional Crises'!$B$1:$R$66,15,FALSE)="x","x",IF(VLOOKUP($C98,'Regional Crises'!$B$1:$R$66,15,FALSE)&gt;U$3,0,IF(VLOOKUP($C98,'Regional Crises'!$B$1:$R$66,15,FALSE)&lt;U$4,10,(U$3-VLOOKUP($C98,'Regional Crises'!$B$1:$R$66,15,FALSE))/(U$3-U$4)*10))))),(IF(VLOOKUP($E98,'Country Indicator Data'!$B$4:$N$300,11,FALSE)="x","x",IF(VLOOKUP($E98,'Country Indicator Data'!$B$4:$N$300,11,FALSE)&gt;U$3,0,IF(VLOOKUP($E98,'Country Indicator Data'!$B$4:$N$300,11,FALSE)&lt;U$4,10,(U$3-VLOOKUP($E98,'Country Indicator Data'!$B$4:$N$300,11,FALSE))/(U$3-U$4)*10)))))</f>
        <v>7.75</v>
      </c>
      <c r="V98" s="224">
        <f>IF(LEN(E98)&gt;3,((IF(VLOOKUP($C98,'Regional Crises'!$B$1:$R$66,16,FALSE)="x","x",IF(VLOOKUP($C98,'Regional Crises'!$B$1:$R$66,16,FALSE)&gt;V$3,0,IF(VLOOKUP($C98,'Regional Crises'!$B$1:$R$66,16,FALSE)&lt;V$4,10,(V$3-VLOOKUP($C98,'Regional Crises'!$B$1:$R$66,16,FALSE))/(V$3-V$4)*10))))),(IF(VLOOKUP($E98,'Country Indicator Data'!$B$4:$N$300,12,FALSE)="x","x",IF(VLOOKUP($E98,'Country Indicator Data'!$B$4:$N$300,12,FALSE)&gt;V$3,0,IF(VLOOKUP($E98,'Country Indicator Data'!$B$4:$N$300,12,FALSE)&lt;V$4,10,(V$3-VLOOKUP($E98,'Country Indicator Data'!$B$4:$N$300,12,FALSE))/(V$3-V$4)*10)))))</f>
        <v>10</v>
      </c>
      <c r="W98" s="224">
        <f t="shared" si="31"/>
        <v>8.9487652000000004</v>
      </c>
      <c r="X98" s="224">
        <f t="shared" si="32"/>
        <v>7.9214261119993123</v>
      </c>
      <c r="Y98" s="150">
        <f>IF('Core Indicators'!FC95="x","x",IF('Core Indicators'!FC95&gt;=5,10,IF('Core Indicators'!FC95&gt;=4,8,IF('Core Indicators'!FC95&gt;=3,6,IF('Core Indicators'!FC95&gt;=2,4,IF('Core Indicators'!FC95&gt;=1,2,0))))))</f>
        <v>8</v>
      </c>
      <c r="Z98" s="224">
        <f t="shared" si="33"/>
        <v>8</v>
      </c>
      <c r="AA98" s="150">
        <f>'Crisis Indicator Data'!Y95</f>
        <v>1</v>
      </c>
      <c r="AB98" s="150">
        <f>'Crisis Indicator Data'!Z95</f>
        <v>3</v>
      </c>
      <c r="AC98" s="150">
        <f>'Crisis Indicator Data'!AA95</f>
        <v>3</v>
      </c>
      <c r="AD98" s="150">
        <f>'Crisis Indicator Data'!AB95</f>
        <v>3</v>
      </c>
      <c r="AE98" s="150">
        <f t="shared" si="34"/>
        <v>10</v>
      </c>
      <c r="AF98" s="150">
        <f>'Crisis Indicator Data'!AC95</f>
        <v>2</v>
      </c>
      <c r="AG98" s="150">
        <f>'Crisis Indicator Data'!AD95</f>
        <v>3</v>
      </c>
      <c r="AH98" s="150">
        <f t="shared" si="35"/>
        <v>10</v>
      </c>
      <c r="AI98" s="150">
        <f>'Crisis Indicator Data'!AE95</f>
        <v>3</v>
      </c>
      <c r="AJ98" s="150">
        <f>'Crisis Indicator Data'!AF95</f>
        <v>2</v>
      </c>
      <c r="AK98" s="150">
        <f>'Crisis Indicator Data'!AG95</f>
        <v>3</v>
      </c>
      <c r="AL98" s="150">
        <f t="shared" si="36"/>
        <v>10</v>
      </c>
      <c r="AM98" s="224">
        <f t="shared" si="37"/>
        <v>10</v>
      </c>
      <c r="AN98" s="224">
        <f t="shared" si="38"/>
        <v>9</v>
      </c>
    </row>
    <row r="99" spans="1:40" ht="13.5" customHeight="1">
      <c r="A99" s="144" t="str">
        <f>'Crisis Indicator Data'!A96</f>
        <v>Complex crisis in Syria</v>
      </c>
      <c r="B99" s="145" t="str">
        <f>'Crisis Indicator Data'!B96</f>
        <v>Conflict/ Violence,Political/economic crisis,Drought/drier conditions</v>
      </c>
      <c r="C99" s="145" t="str">
        <f>'Crisis Indicator Data'!C96</f>
        <v>SYR003</v>
      </c>
      <c r="D99" s="145" t="str">
        <f>'Crisis Indicator Data'!D96</f>
        <v>Syria</v>
      </c>
      <c r="E99" s="146" t="str">
        <f>'Crisis Indicator Data'!E96</f>
        <v>SYR</v>
      </c>
      <c r="F99" s="224">
        <f>IF(LEN(E99)&gt;3,(IF(VLOOKUP($C99,'Regional Crises'!$B$1:$R$66,7,FALSE)="x","x",IF(VLOOKUP($C99,'Regional Crises'!$B$1:$R$66,7,FALSE)&gt;$F$3,10,IF(VLOOKUP($C99,'Regional Crises'!$B$1:$R$66,7,FALSE)&lt;F$4,0,($F$3-VLOOKUP($C99,'Regional Crises'!$B$1:$R$66,7,FALSE))/($F$3-$F$4)*10)))),IF(VLOOKUP($E99,'Country Indicator Data'!$B$4:$N$300,3,FALSE)="x","x",IF(VLOOKUP($E99,'Country Indicator Data'!$B$4:$N$300,3,FALSE)&gt;$F$3,10,IF(VLOOKUP($E99,'Country Indicator Data'!$B$4:$N$300,3,FALSE)&lt;$F$4,0,($F$3-VLOOKUP($E99,'Country Indicator Data'!$B$4:$N$300,3,FALSE))/($F$3-$F$4)*10))))</f>
        <v>6.3205703333333325</v>
      </c>
      <c r="G99" s="224">
        <f>IF(LEN(E99)&gt;3,(IF(VLOOKUP($C99,'Regional Crises'!$B$1:$R$66,9,FALSE)="x","x",IF(VLOOKUP($C99,'Regional Crises'!$B$1:$R$66,9,FALSE)&gt;G$3,10,IF(VLOOKUP($C99,'Regional Crises'!$B$1:$R$66,9,FALSE)&lt;G$4,0,(G$3-VLOOKUP($C99,'Regional Crises'!$B$1:$R$66,9,FALSE))/(G$3-G$4)*10)))),IF(VLOOKUP($E99,'Country Indicator Data'!$B$4:$N$300,5,FALSE)="x","x",IF(VLOOKUP($E99,'Country Indicator Data'!$B$4:$N$300,5,FALSE)&gt;G$3,10,IF(VLOOKUP($E99,'Country Indicator Data'!$B$4:$N$300,5,FALSE)&lt;G$4,0,(G$3-VLOOKUP($E99,'Country Indicator Data'!$B$4:$N$300,5,FALSE))/(G$3-G$4)*10))))</f>
        <v>7.13</v>
      </c>
      <c r="H99" s="224">
        <f t="shared" si="26"/>
        <v>6.7252851666666658</v>
      </c>
      <c r="I99" s="224">
        <f>IF(LEN(E99)&gt;3,(IF(VLOOKUP($C99,'Regional Crises'!$B$1:$R$66,6,FALSE)="x","x",IF(VLOOKUP($C99,'Regional Crises'!$B$1:$R$66,6,FALSE)&gt;I$3,10,IF(VLOOKUP($C99,'Regional Crises'!$B$1:$R$66,6,FALSE)&lt;I$4,0,10-(I$3-VLOOKUP($C99,'Regional Crises'!$B$1:$R$66,6,FALSE))/(I$3-I$4)*10)))),IF(VLOOKUP($E99,'Country Indicator Data'!$B$4:$N$300,2,FALSE)="x","x",IF(VLOOKUP($E99,'Country Indicator Data'!$B$4:$N$300,2,FALSE)&gt;I$3,10,IF(VLOOKUP($E99,'Country Indicator Data'!$B$4:$N$300,2,FALSE)&lt;I$4,0,10-(I$3-VLOOKUP($E99,'Country Indicator Data'!$B$4:$N$300,2,FALSE))/(I$3-I$4)*10))))</f>
        <v>5.4330003299999996</v>
      </c>
      <c r="J99" s="224">
        <f>IF(LEN(E99)&gt;3,(IF(VLOOKUP($C99,'Regional Crises'!$B$1:$R$66,8,FALSE)="x","x",IF(VLOOKUP($C99,'Regional Crises'!$B$1:$R$66,8,FALSE)&gt;J$3,10,IF(VLOOKUP($C99,'Regional Crises'!$B$1:$R$66,8,FALSE)&lt;J$4,0,10-(J$3-VLOOKUP($C99,'Regional Crises'!$B$1:$R$66,8,FALSE))/(J$3-J$4)*10)))),IF(VLOOKUP($E99,'Country Indicator Data'!$B$4:$N$300,4,FALSE)="x","x",IF(VLOOKUP($E99,'Country Indicator Data'!$B$4:$N$300,4,FALSE)&gt;J$3,10,IF(VLOOKUP($E99,'Country Indicator Data'!$B$4:$N$300,4,FALSE)&lt;J$4,0,10-(J$3-VLOOKUP($E99,'Country Indicator Data'!$B$4:$N$300,4,FALSE))/(J$3-J$4)*10))))</f>
        <v>10</v>
      </c>
      <c r="K99" s="224">
        <f t="shared" si="27"/>
        <v>7.7165001649999994</v>
      </c>
      <c r="L99" s="224">
        <f>IF(LEN(E99)&gt;3,(IF(VLOOKUP($C99,'Regional Crises'!$B$1:$R$66,10,FALSE)="x","x",IF(VLOOKUP($C99,'Regional Crises'!$B$1:$R$66,10,FALSE)&gt;L$3,10,IF(VLOOKUP($C99,'Regional Crises'!$B$1:$R$66,10,FALSE)&lt;L$4,0,10-(L$3-VLOOKUP($C99,'Regional Crises'!$B$1:$R$66,10,FALSE))/(L$3-L$4)*10)))),IF(VLOOKUP($E99,'Country Indicator Data'!$B$4:$N$300,6,FALSE)="x","x",IF(VLOOKUP($E99,'Country Indicator Data'!$B$4:$N$300,6,FALSE)&gt;L$3,10,IF(VLOOKUP($E99,'Country Indicator Data'!$B$4:$N$300,6,FALSE)&lt;L$4,0,10-(L$3-VLOOKUP($E99,'Country Indicator Data'!$B$4:$N$300,6,FALSE))/(L$3-L$4)*10))))</f>
        <v>6.5333333333333332</v>
      </c>
      <c r="M99" s="224">
        <f>IF(LEN(E99)&gt;3,(IF(VLOOKUP($C99,'Regional Crises'!$B$1:$R$66,11,FALSE)="x","x",IF(VLOOKUP($C99,'Regional Crises'!$B$1:$R$66,11,FALSE)&gt;M$3,10,IF(VLOOKUP($C99,'Regional Crises'!$B$1:$R$66,11,FALSE)&lt;M$4,0,10-(M$3-VLOOKUP($C99,'Regional Crises'!$B$1:$R$66,11,FALSE))/(M$3-M$4)*10)))),IF(VLOOKUP($E99,'Country Indicator Data'!$B$4:$N$300,7,FALSE)="x","x",IF(VLOOKUP($E99,'Country Indicator Data'!$B$4:$N$300,7,FALSE)&gt;M$3,10,IF(VLOOKUP($E99,'Country Indicator Data'!$B$4:$N$300,7,FALSE)&lt;M$4,0,10-(M$3-VLOOKUP($E99,'Country Indicator Data'!$B$4:$N$300,7,FALSE))/(M$3-M$4)*10))))</f>
        <v>0.34999999999999964</v>
      </c>
      <c r="N99" s="224">
        <f t="shared" si="28"/>
        <v>3.4416666666666664</v>
      </c>
      <c r="O99" s="224">
        <f t="shared" si="29"/>
        <v>5.9611506661111102</v>
      </c>
      <c r="P99" s="224">
        <f>IF(LEN(E99)&gt;3,(IF(VLOOKUP($C99,'Regional Crises'!$B$1:$R$69,12,FALSE)="x","x",IF(VLOOKUP($C99,'Regional Crises'!$B$1:$R$69,12,FALSE)&gt;P$3,10,IF(VLOOKUP($C99,'Regional Crises'!$B$1:$R$69,12,FALSE)&lt;P$4,0,(P$3-VLOOKUP($C99,'Regional Crises'!$B$1:$R$69,12,FALSE))/(P$3-P$4)*10)))),IF(VLOOKUP($E99,'Country Indicator Data'!$B$4:$I$300,8,FALSE)="x","x",IF(VLOOKUP($E99,'Country Indicator Data'!$B$4:$I$300,8,FALSE)&gt;P$3,10,IF(VLOOKUP($E99,'Country Indicator Data'!$B$4:$I$300,8,FALSE)&lt;P$4,0,10-(P$3-VLOOKUP($E99,'Country Indicator Data'!$B$4:$I$300,8,FALSE))/(P$3-P$4)*10))))</f>
        <v>7.6675000000000004</v>
      </c>
      <c r="Q99" s="224">
        <f>IF(LEN(E99)&gt;3,((IF(VLOOKUP($C99,'Regional Crises'!$B$1:$R$66,13,FALSE)="x","x",IF(VLOOKUP($C99,'Regional Crises'!$B$1:$R$66,13,FALSE)&gt;Q$3,10,IF(VLOOKUP($C99,'Regional Crises'!$B$1:$R$66,13,FALSE)&lt;Q$4,0,10-(LOG(Q$3)-LOG(VLOOKUP($C99,'Regional Crises'!$B$1:$R$66,13,FALSE)))/(LOG(Q$3)-LOG(Q$4))*10))))),(IF(VLOOKUP($E99,'Country Indicator Data'!$B$4:$N$300,9,FALSE)="x","x",IF(VLOOKUP($E99,'Country Indicator Data'!$B$4:$N$300,9,FALSE)&gt;Q$3,10,IF(VLOOKUP($E99,'Country Indicator Data'!$B$4:$N$300,9,FALSE)&lt;Q$4,0,10-(LOG(Q$3)-LOG(VLOOKUP($E99,'Country Indicator Data'!$B$4:$N$300,9,FALSE)))/(LOG(Q$3)-LOG(Q$4))*10)))))</f>
        <v>8.8924666246707762</v>
      </c>
      <c r="R99" s="224">
        <f t="shared" si="30"/>
        <v>8.2799833123353892</v>
      </c>
      <c r="S99" s="224">
        <f>IF(LEN(E99)&gt;3,((IF(VLOOKUP($C99,'Regional Crises'!$B$1:$R$66,17,FALSE)="x","x",IF(VLOOKUP($C99,'Regional Crises'!$B$1:$R$66,17,FALSE)&gt;S$3,0,IF(VLOOKUP($C99,'Regional Crises'!$B$1:$R$66,17,FALSE)&lt;S$4,10,(S$3-VLOOKUP($C99,'Regional Crises'!$B$1:$R$66,17,FALSE))/(S$3-S$4)*10))))),(IF(VLOOKUP($E99,'Country Indicator Data'!$B$4:$N$300,13,FALSE)="x","x",IF(VLOOKUP($E99,'Country Indicator Data'!$B$4:$N$300,13,FALSE)&gt;S$3,0,IF(VLOOKUP($E99,'Country Indicator Data'!$B$4:$N$300,13,FALSE)&lt;S$4,10,(S$3-VLOOKUP($E99,'Country Indicator Data'!$B$4:$N$300,13,FALSE))/(S$3-S$4)*10)))))</f>
        <v>8.5</v>
      </c>
      <c r="T99" s="224">
        <f>IF(LEN(E99)&gt;3,((IF(VLOOKUP($C99,'Regional Crises'!$B$1:$R$66,14,FALSE)="x","x",IF(VLOOKUP($C99,'Regional Crises'!$B$1:$R$66,14,FALSE)&gt;T$3,0,IF(VLOOKUP($C99,'Regional Crises'!$B$1:$R$66,14,FALSE)&lt;T$4,10,(T$3-VLOOKUP($C99,'Regional Crises'!$B$1:$R$66,14,FALSE))/(T$3-T$4)*10))))),(IF(VLOOKUP($E99,'Country Indicator Data'!$B$4:$N$300,10,FALSE)="x","x",IF(VLOOKUP($E99,'Country Indicator Data'!$B$4:$N$300,10,FALSE)&gt;T$3,0,IF(VLOOKUP($E99,'Country Indicator Data'!$B$4:$N$300,10,FALSE)&lt;T$4,10,(T$3-VLOOKUP($E99,'Country Indicator Data'!$B$4:$N$300,10,FALSE))/(T$3-T$4)*10)))))</f>
        <v>8.6271120000000003</v>
      </c>
      <c r="U99" s="224">
        <f>IF(LEN(E99)&gt;3,((IF(VLOOKUP($C99,'Regional Crises'!$B$1:$R$66,15,FALSE)="x","x",IF(VLOOKUP($C99,'Regional Crises'!$B$1:$R$66,15,FALSE)&gt;U$3,0,IF(VLOOKUP($C99,'Regional Crises'!$B$1:$R$66,15,FALSE)&lt;U$4,10,(U$3-VLOOKUP($C99,'Regional Crises'!$B$1:$R$66,15,FALSE))/(U$3-U$4)*10))))),(IF(VLOOKUP($E99,'Country Indicator Data'!$B$4:$N$300,11,FALSE)="x","x",IF(VLOOKUP($E99,'Country Indicator Data'!$B$4:$N$300,11,FALSE)&gt;U$3,0,IF(VLOOKUP($E99,'Country Indicator Data'!$B$4:$N$300,11,FALSE)&lt;U$4,10,(U$3-VLOOKUP($E99,'Country Indicator Data'!$B$4:$N$300,11,FALSE))/(U$3-U$4)*10)))))</f>
        <v>8</v>
      </c>
      <c r="V99" s="224">
        <f>IF(LEN(E99)&gt;3,((IF(VLOOKUP($C99,'Regional Crises'!$B$1:$R$66,16,FALSE)="x","x",IF(VLOOKUP($C99,'Regional Crises'!$B$1:$R$66,16,FALSE)&gt;V$3,0,IF(VLOOKUP($C99,'Regional Crises'!$B$1:$R$66,16,FALSE)&lt;V$4,10,(V$3-VLOOKUP($C99,'Regional Crises'!$B$1:$R$66,16,FALSE))/(V$3-V$4)*10))))),(IF(VLOOKUP($E99,'Country Indicator Data'!$B$4:$N$300,12,FALSE)="x","x",IF(VLOOKUP($E99,'Country Indicator Data'!$B$4:$N$300,12,FALSE)&gt;V$3,0,IF(VLOOKUP($E99,'Country Indicator Data'!$B$4:$N$300,12,FALSE)&lt;V$4,10,(V$3-VLOOKUP($E99,'Country Indicator Data'!$B$4:$N$300,12,FALSE))/(V$3-V$4)*10)))))</f>
        <v>9</v>
      </c>
      <c r="W99" s="224">
        <f t="shared" si="31"/>
        <v>8.5317779999999992</v>
      </c>
      <c r="X99" s="224">
        <f t="shared" si="32"/>
        <v>7.5909706594821662</v>
      </c>
      <c r="Y99" s="150">
        <f>IF('Core Indicators'!FC96="x","x",IF('Core Indicators'!FC96&gt;=5,10,IF('Core Indicators'!FC96&gt;=4,8,IF('Core Indicators'!FC96&gt;=3,6,IF('Core Indicators'!FC96&gt;=2,4,IF('Core Indicators'!FC96&gt;=1,2,0))))))</f>
        <v>10</v>
      </c>
      <c r="Z99" s="224">
        <f t="shared" si="33"/>
        <v>10</v>
      </c>
      <c r="AA99" s="150">
        <f>'Crisis Indicator Data'!Y96</f>
        <v>2</v>
      </c>
      <c r="AB99" s="150">
        <f>'Crisis Indicator Data'!Z96</f>
        <v>3</v>
      </c>
      <c r="AC99" s="150">
        <f>'Crisis Indicator Data'!AA96</f>
        <v>2</v>
      </c>
      <c r="AD99" s="150">
        <f>'Crisis Indicator Data'!AB96</f>
        <v>0</v>
      </c>
      <c r="AE99" s="150">
        <f t="shared" si="34"/>
        <v>6</v>
      </c>
      <c r="AF99" s="150">
        <f>'Crisis Indicator Data'!AC96</f>
        <v>1</v>
      </c>
      <c r="AG99" s="150">
        <f>'Crisis Indicator Data'!AD96</f>
        <v>3</v>
      </c>
      <c r="AH99" s="150">
        <f t="shared" si="35"/>
        <v>8</v>
      </c>
      <c r="AI99" s="150">
        <f>'Crisis Indicator Data'!AE96</f>
        <v>2</v>
      </c>
      <c r="AJ99" s="150">
        <f>'Crisis Indicator Data'!AF96</f>
        <v>2</v>
      </c>
      <c r="AK99" s="150">
        <f>'Crisis Indicator Data'!AG96</f>
        <v>3</v>
      </c>
      <c r="AL99" s="150">
        <f t="shared" si="36"/>
        <v>10</v>
      </c>
      <c r="AM99" s="224">
        <f t="shared" si="37"/>
        <v>8</v>
      </c>
      <c r="AN99" s="224">
        <f t="shared" si="38"/>
        <v>9</v>
      </c>
    </row>
    <row r="100" spans="1:40" ht="13.5" customHeight="1">
      <c r="A100" s="144" t="str">
        <f>'Crisis Indicator Data'!A97</f>
        <v>Complex crisis in Chad</v>
      </c>
      <c r="B100" s="145" t="str">
        <f>'Crisis Indicator Data'!B97</f>
        <v>Conflict/ Violence,Floods</v>
      </c>
      <c r="C100" s="145" t="str">
        <f>'Crisis Indicator Data'!C97</f>
        <v>TCD001</v>
      </c>
      <c r="D100" s="145" t="str">
        <f>'Crisis Indicator Data'!D97</f>
        <v>Chad</v>
      </c>
      <c r="E100" s="146" t="str">
        <f>'Crisis Indicator Data'!E97</f>
        <v>TCD</v>
      </c>
      <c r="F100" s="224">
        <f>IF(LEN(E100)&gt;3,(IF(VLOOKUP($C100,'Regional Crises'!$B$1:$R$66,7,FALSE)="x","x",IF(VLOOKUP($C100,'Regional Crises'!$B$1:$R$66,7,FALSE)&gt;$F$3,10,IF(VLOOKUP($C100,'Regional Crises'!$B$1:$R$66,7,FALSE)&lt;F$4,0,($F$3-VLOOKUP($C100,'Regional Crises'!$B$1:$R$66,7,FALSE))/($F$3-$F$4)*10)))),IF(VLOOKUP($E100,'Country Indicator Data'!$B$4:$N$300,3,FALSE)="x","x",IF(VLOOKUP($E100,'Country Indicator Data'!$B$4:$N$300,3,FALSE)&gt;$F$3,10,IF(VLOOKUP($E100,'Country Indicator Data'!$B$4:$N$300,3,FALSE)&lt;$F$4,0,($F$3-VLOOKUP($E100,'Country Indicator Data'!$B$4:$N$300,3,FALSE))/($F$3-$F$4)*10))))</f>
        <v>5.2706303444444451</v>
      </c>
      <c r="G100" s="224">
        <f>IF(LEN(E100)&gt;3,(IF(VLOOKUP($C100,'Regional Crises'!$B$1:$R$66,9,FALSE)="x","x",IF(VLOOKUP($C100,'Regional Crises'!$B$1:$R$66,9,FALSE)&gt;G$3,10,IF(VLOOKUP($C100,'Regional Crises'!$B$1:$R$66,9,FALSE)&lt;G$4,0,(G$3-VLOOKUP($C100,'Regional Crises'!$B$1:$R$66,9,FALSE))/(G$3-G$4)*10)))),IF(VLOOKUP($E100,'Country Indicator Data'!$B$4:$N$300,5,FALSE)="x","x",IF(VLOOKUP($E100,'Country Indicator Data'!$B$4:$N$300,5,FALSE)&gt;G$3,10,IF(VLOOKUP($E100,'Country Indicator Data'!$B$4:$N$300,5,FALSE)&lt;G$4,0,(G$3-VLOOKUP($E100,'Country Indicator Data'!$B$4:$N$300,5,FALSE))/(G$3-G$4)*10))))</f>
        <v>7.5299999999999994</v>
      </c>
      <c r="H100" s="224">
        <f t="shared" si="26"/>
        <v>6.4003151722222222</v>
      </c>
      <c r="I100" s="224">
        <f>IF(LEN(E100)&gt;3,(IF(VLOOKUP($C100,'Regional Crises'!$B$1:$R$66,6,FALSE)="x","x",IF(VLOOKUP($C100,'Regional Crises'!$B$1:$R$66,6,FALSE)&gt;I$3,10,IF(VLOOKUP($C100,'Regional Crises'!$B$1:$R$66,6,FALSE)&lt;I$4,0,10-(I$3-VLOOKUP($C100,'Regional Crises'!$B$1:$R$66,6,FALSE))/(I$3-I$4)*10)))),IF(VLOOKUP($E100,'Country Indicator Data'!$B$4:$N$300,2,FALSE)="x","x",IF(VLOOKUP($E100,'Country Indicator Data'!$B$4:$N$300,2,FALSE)&gt;I$3,10,IF(VLOOKUP($E100,'Country Indicator Data'!$B$4:$N$300,2,FALSE)&lt;I$4,0,10-(I$3-VLOOKUP($E100,'Country Indicator Data'!$B$4:$N$300,2,FALSE))/(I$3-I$4)*10))))</f>
        <v>8.9948399300000013</v>
      </c>
      <c r="J100" s="224">
        <f>IF(LEN(E100)&gt;3,(IF(VLOOKUP($C100,'Regional Crises'!$B$1:$R$66,8,FALSE)="x","x",IF(VLOOKUP($C100,'Regional Crises'!$B$1:$R$66,8,FALSE)&gt;J$3,10,IF(VLOOKUP($C100,'Regional Crises'!$B$1:$R$66,8,FALSE)&lt;J$4,0,10-(J$3-VLOOKUP($C100,'Regional Crises'!$B$1:$R$66,8,FALSE))/(J$3-J$4)*10)))),IF(VLOOKUP($E100,'Country Indicator Data'!$B$4:$N$300,4,FALSE)="x","x",IF(VLOOKUP($E100,'Country Indicator Data'!$B$4:$N$300,4,FALSE)&gt;J$3,10,IF(VLOOKUP($E100,'Country Indicator Data'!$B$4:$N$300,4,FALSE)&lt;J$4,0,10-(J$3-VLOOKUP($E100,'Country Indicator Data'!$B$4:$N$300,4,FALSE))/(J$3-J$4)*10))))</f>
        <v>5.833333333333333</v>
      </c>
      <c r="K100" s="224">
        <f t="shared" si="27"/>
        <v>7.4140866316666667</v>
      </c>
      <c r="L100" s="224">
        <f>IF(LEN(E100)&gt;3,(IF(VLOOKUP($C100,'Regional Crises'!$B$1:$R$66,10,FALSE)="x","x",IF(VLOOKUP($C100,'Regional Crises'!$B$1:$R$66,10,FALSE)&gt;L$3,10,IF(VLOOKUP($C100,'Regional Crises'!$B$1:$R$66,10,FALSE)&lt;L$4,0,10-(L$3-VLOOKUP($C100,'Regional Crises'!$B$1:$R$66,10,FALSE))/(L$3-L$4)*10)))),IF(VLOOKUP($E100,'Country Indicator Data'!$B$4:$N$300,6,FALSE)="x","x",IF(VLOOKUP($E100,'Country Indicator Data'!$B$4:$N$300,6,FALSE)&gt;L$3,10,IF(VLOOKUP($E100,'Country Indicator Data'!$B$4:$N$300,6,FALSE)&lt;L$4,0,10-(L$3-VLOOKUP($E100,'Country Indicator Data'!$B$4:$N$300,6,FALSE))/(L$3-L$4)*10))))</f>
        <v>8.9333333333333336</v>
      </c>
      <c r="M100" s="224">
        <f>IF(LEN(E100)&gt;3,(IF(VLOOKUP($C100,'Regional Crises'!$B$1:$R$66,11,FALSE)="x","x",IF(VLOOKUP($C100,'Regional Crises'!$B$1:$R$66,11,FALSE)&gt;M$3,10,IF(VLOOKUP($C100,'Regional Crises'!$B$1:$R$66,11,FALSE)&lt;M$4,0,10-(M$3-VLOOKUP($C100,'Regional Crises'!$B$1:$R$66,11,FALSE))/(M$3-M$4)*10)))),IF(VLOOKUP($E100,'Country Indicator Data'!$B$4:$N$300,7,FALSE)="x","x",IF(VLOOKUP($E100,'Country Indicator Data'!$B$4:$N$300,7,FALSE)&gt;M$3,10,IF(VLOOKUP($E100,'Country Indicator Data'!$B$4:$N$300,7,FALSE)&lt;M$4,0,10-(M$3-VLOOKUP($E100,'Country Indicator Data'!$B$4:$N$300,7,FALSE))/(M$3-M$4)*10))))</f>
        <v>3.0999999999999996</v>
      </c>
      <c r="N100" s="224">
        <f t="shared" si="28"/>
        <v>6.0166666666666666</v>
      </c>
      <c r="O100" s="224">
        <f t="shared" si="29"/>
        <v>6.610356156851851</v>
      </c>
      <c r="P100" s="224">
        <f>IF(LEN(E100)&gt;3,(IF(VLOOKUP($C100,'Regional Crises'!$B$1:$R$69,12,FALSE)="x","x",IF(VLOOKUP($C100,'Regional Crises'!$B$1:$R$69,12,FALSE)&gt;P$3,10,IF(VLOOKUP($C100,'Regional Crises'!$B$1:$R$69,12,FALSE)&lt;P$4,0,(P$3-VLOOKUP($C100,'Regional Crises'!$B$1:$R$69,12,FALSE))/(P$3-P$4)*10)))),IF(VLOOKUP($E100,'Country Indicator Data'!$B$4:$I$300,8,FALSE)="x","x",IF(VLOOKUP($E100,'Country Indicator Data'!$B$4:$I$300,8,FALSE)&gt;P$3,10,IF(VLOOKUP($E100,'Country Indicator Data'!$B$4:$I$300,8,FALSE)&lt;P$4,0,10-(P$3-VLOOKUP($E100,'Country Indicator Data'!$B$4:$I$300,8,FALSE))/(P$3-P$4)*10))))</f>
        <v>6.9225000000000003</v>
      </c>
      <c r="Q100" s="224">
        <f>IF(LEN(E100)&gt;3,((IF(VLOOKUP($C100,'Regional Crises'!$B$1:$R$66,13,FALSE)="x","x",IF(VLOOKUP($C100,'Regional Crises'!$B$1:$R$66,13,FALSE)&gt;Q$3,10,IF(VLOOKUP($C100,'Regional Crises'!$B$1:$R$66,13,FALSE)&lt;Q$4,0,10-(LOG(Q$3)-LOG(VLOOKUP($C100,'Regional Crises'!$B$1:$R$66,13,FALSE)))/(LOG(Q$3)-LOG(Q$4))*10))))),(IF(VLOOKUP($E100,'Country Indicator Data'!$B$4:$N$300,9,FALSE)="x","x",IF(VLOOKUP($E100,'Country Indicator Data'!$B$4:$N$300,9,FALSE)&gt;Q$3,10,IF(VLOOKUP($E100,'Country Indicator Data'!$B$4:$N$300,9,FALSE)&lt;Q$4,0,10-(LOG(Q$3)-LOG(VLOOKUP($E100,'Country Indicator Data'!$B$4:$N$300,9,FALSE)))/(LOG(Q$3)-LOG(Q$4))*10)))))</f>
        <v>7.1406010941914406</v>
      </c>
      <c r="R100" s="224">
        <f t="shared" si="30"/>
        <v>7.0315505470957209</v>
      </c>
      <c r="S100" s="224">
        <f>IF(LEN(E100)&gt;3,((IF(VLOOKUP($C100,'Regional Crises'!$B$1:$R$66,17,FALSE)="x","x",IF(VLOOKUP($C100,'Regional Crises'!$B$1:$R$66,17,FALSE)&gt;S$3,0,IF(VLOOKUP($C100,'Regional Crises'!$B$1:$R$66,17,FALSE)&lt;S$4,10,(S$3-VLOOKUP($C100,'Regional Crises'!$B$1:$R$66,17,FALSE))/(S$3-S$4)*10))))),(IF(VLOOKUP($E100,'Country Indicator Data'!$B$4:$N$300,13,FALSE)="x","x",IF(VLOOKUP($E100,'Country Indicator Data'!$B$4:$N$300,13,FALSE)&gt;S$3,0,IF(VLOOKUP($E100,'Country Indicator Data'!$B$4:$N$300,13,FALSE)&lt;S$4,10,(S$3-VLOOKUP($E100,'Country Indicator Data'!$B$4:$N$300,13,FALSE))/(S$3-S$4)*10)))))</f>
        <v>7.8000000000000007</v>
      </c>
      <c r="T100" s="224">
        <f>IF(LEN(E100)&gt;3,((IF(VLOOKUP($C100,'Regional Crises'!$B$1:$R$66,14,FALSE)="x","x",IF(VLOOKUP($C100,'Regional Crises'!$B$1:$R$66,14,FALSE)&gt;T$3,0,IF(VLOOKUP($C100,'Regional Crises'!$B$1:$R$66,14,FALSE)&lt;T$4,10,(T$3-VLOOKUP($C100,'Regional Crises'!$B$1:$R$66,14,FALSE))/(T$3-T$4)*10))))),(IF(VLOOKUP($E100,'Country Indicator Data'!$B$4:$N$300,10,FALSE)="x","x",IF(VLOOKUP($E100,'Country Indicator Data'!$B$4:$N$300,10,FALSE)&gt;T$3,0,IF(VLOOKUP($E100,'Country Indicator Data'!$B$4:$N$300,10,FALSE)&lt;T$4,10,(T$3-VLOOKUP($E100,'Country Indicator Data'!$B$4:$N$300,10,FALSE))/(T$3-T$4)*10)))))</f>
        <v>7.8893024</v>
      </c>
      <c r="U100" s="224">
        <f>IF(LEN(E100)&gt;3,((IF(VLOOKUP($C100,'Regional Crises'!$B$1:$R$66,15,FALSE)="x","x",IF(VLOOKUP($C100,'Regional Crises'!$B$1:$R$66,15,FALSE)&gt;U$3,0,IF(VLOOKUP($C100,'Regional Crises'!$B$1:$R$66,15,FALSE)&lt;U$4,10,(U$3-VLOOKUP($C100,'Regional Crises'!$B$1:$R$66,15,FALSE))/(U$3-U$4)*10))))),(IF(VLOOKUP($E100,'Country Indicator Data'!$B$4:$N$300,11,FALSE)="x","x",IF(VLOOKUP($E100,'Country Indicator Data'!$B$4:$N$300,11,FALSE)&gt;U$3,0,IF(VLOOKUP($E100,'Country Indicator Data'!$B$4:$N$300,11,FALSE)&lt;U$4,10,(U$3-VLOOKUP($E100,'Country Indicator Data'!$B$4:$N$300,11,FALSE))/(U$3-U$4)*10)))))</f>
        <v>8.5</v>
      </c>
      <c r="V100" s="224">
        <f>IF(LEN(E100)&gt;3,((IF(VLOOKUP($C100,'Regional Crises'!$B$1:$R$66,16,FALSE)="x","x",IF(VLOOKUP($C100,'Regional Crises'!$B$1:$R$66,16,FALSE)&gt;V$3,0,IF(VLOOKUP($C100,'Regional Crises'!$B$1:$R$66,16,FALSE)&lt;V$4,10,(V$3-VLOOKUP($C100,'Regional Crises'!$B$1:$R$66,16,FALSE))/(V$3-V$4)*10))))),(IF(VLOOKUP($E100,'Country Indicator Data'!$B$4:$N$300,12,FALSE)="x","x",IF(VLOOKUP($E100,'Country Indicator Data'!$B$4:$N$300,12,FALSE)&gt;V$3,0,IF(VLOOKUP($E100,'Country Indicator Data'!$B$4:$N$300,12,FALSE)&lt;V$4,10,(V$3-VLOOKUP($E100,'Country Indicator Data'!$B$4:$N$300,12,FALSE))/(V$3-V$4)*10)))))</f>
        <v>8.5</v>
      </c>
      <c r="W100" s="224">
        <f t="shared" si="31"/>
        <v>8.1723256000000006</v>
      </c>
      <c r="X100" s="224">
        <f t="shared" si="32"/>
        <v>7.2714107679825233</v>
      </c>
      <c r="Y100" s="150">
        <f>IF('Core Indicators'!FC97="x","x",IF('Core Indicators'!FC97&gt;=5,10,IF('Core Indicators'!FC97&gt;=4,8,IF('Core Indicators'!FC97&gt;=3,6,IF('Core Indicators'!FC97&gt;=2,4,IF('Core Indicators'!FC97&gt;=1,2,0))))))</f>
        <v>10</v>
      </c>
      <c r="Z100" s="224">
        <f t="shared" si="33"/>
        <v>10</v>
      </c>
      <c r="AA100" s="150">
        <f>'Crisis Indicator Data'!Y97</f>
        <v>0</v>
      </c>
      <c r="AB100" s="150">
        <f>'Crisis Indicator Data'!Z97</f>
        <v>2</v>
      </c>
      <c r="AC100" s="150">
        <f>'Crisis Indicator Data'!AA97</f>
        <v>2</v>
      </c>
      <c r="AD100" s="150">
        <f>'Crisis Indicator Data'!AB97</f>
        <v>0</v>
      </c>
      <c r="AE100" s="150">
        <f t="shared" si="34"/>
        <v>4</v>
      </c>
      <c r="AF100" s="150">
        <f>'Crisis Indicator Data'!AC97</f>
        <v>0</v>
      </c>
      <c r="AG100" s="150">
        <f>'Crisis Indicator Data'!AD97</f>
        <v>2</v>
      </c>
      <c r="AH100" s="150">
        <f t="shared" si="35"/>
        <v>4</v>
      </c>
      <c r="AI100" s="150">
        <f>'Crisis Indicator Data'!AE97</f>
        <v>3</v>
      </c>
      <c r="AJ100" s="150">
        <f>'Crisis Indicator Data'!AF97</f>
        <v>3</v>
      </c>
      <c r="AK100" s="150">
        <f>'Crisis Indicator Data'!AG97</f>
        <v>2</v>
      </c>
      <c r="AL100" s="150">
        <f t="shared" si="36"/>
        <v>10</v>
      </c>
      <c r="AM100" s="224">
        <f t="shared" si="37"/>
        <v>6</v>
      </c>
      <c r="AN100" s="224">
        <f t="shared" si="38"/>
        <v>8</v>
      </c>
    </row>
    <row r="101" spans="1:40" ht="13.5" customHeight="1">
      <c r="A101" s="144" t="str">
        <f>'Crisis Indicator Data'!A98</f>
        <v>Displacement from Sudan to Chad</v>
      </c>
      <c r="B101" s="145" t="str">
        <f>'Crisis Indicator Data'!B98</f>
        <v>International Displacement</v>
      </c>
      <c r="C101" s="145" t="str">
        <f>'Crisis Indicator Data'!C98</f>
        <v>TCD005</v>
      </c>
      <c r="D101" s="145" t="str">
        <f>'Crisis Indicator Data'!D98</f>
        <v>Chad</v>
      </c>
      <c r="E101" s="146" t="str">
        <f>'Crisis Indicator Data'!E98</f>
        <v>TCD</v>
      </c>
      <c r="F101" s="224">
        <f>IF(LEN(E101)&gt;3,(IF(VLOOKUP($C101,'Regional Crises'!$B$1:$R$66,7,FALSE)="x","x",IF(VLOOKUP($C101,'Regional Crises'!$B$1:$R$66,7,FALSE)&gt;$F$3,10,IF(VLOOKUP($C101,'Regional Crises'!$B$1:$R$66,7,FALSE)&lt;F$4,0,($F$3-VLOOKUP($C101,'Regional Crises'!$B$1:$R$66,7,FALSE))/($F$3-$F$4)*10)))),IF(VLOOKUP($E101,'Country Indicator Data'!$B$4:$N$300,3,FALSE)="x","x",IF(VLOOKUP($E101,'Country Indicator Data'!$B$4:$N$300,3,FALSE)&gt;$F$3,10,IF(VLOOKUP($E101,'Country Indicator Data'!$B$4:$N$300,3,FALSE)&lt;$F$4,0,($F$3-VLOOKUP($E101,'Country Indicator Data'!$B$4:$N$300,3,FALSE))/($F$3-$F$4)*10))))</f>
        <v>5.2706303444444451</v>
      </c>
      <c r="G101" s="224">
        <f>IF(LEN(E101)&gt;3,(IF(VLOOKUP($C101,'Regional Crises'!$B$1:$R$66,9,FALSE)="x","x",IF(VLOOKUP($C101,'Regional Crises'!$B$1:$R$66,9,FALSE)&gt;G$3,10,IF(VLOOKUP($C101,'Regional Crises'!$B$1:$R$66,9,FALSE)&lt;G$4,0,(G$3-VLOOKUP($C101,'Regional Crises'!$B$1:$R$66,9,FALSE))/(G$3-G$4)*10)))),IF(VLOOKUP($E101,'Country Indicator Data'!$B$4:$N$300,5,FALSE)="x","x",IF(VLOOKUP($E101,'Country Indicator Data'!$B$4:$N$300,5,FALSE)&gt;G$3,10,IF(VLOOKUP($E101,'Country Indicator Data'!$B$4:$N$300,5,FALSE)&lt;G$4,0,(G$3-VLOOKUP($E101,'Country Indicator Data'!$B$4:$N$300,5,FALSE))/(G$3-G$4)*10))))</f>
        <v>7.5299999999999994</v>
      </c>
      <c r="H101" s="224">
        <f t="shared" si="26"/>
        <v>6.4003151722222222</v>
      </c>
      <c r="I101" s="224">
        <f>IF(LEN(E101)&gt;3,(IF(VLOOKUP($C101,'Regional Crises'!$B$1:$R$66,6,FALSE)="x","x",IF(VLOOKUP($C101,'Regional Crises'!$B$1:$R$66,6,FALSE)&gt;I$3,10,IF(VLOOKUP($C101,'Regional Crises'!$B$1:$R$66,6,FALSE)&lt;I$4,0,10-(I$3-VLOOKUP($C101,'Regional Crises'!$B$1:$R$66,6,FALSE))/(I$3-I$4)*10)))),IF(VLOOKUP($E101,'Country Indicator Data'!$B$4:$N$300,2,FALSE)="x","x",IF(VLOOKUP($E101,'Country Indicator Data'!$B$4:$N$300,2,FALSE)&gt;I$3,10,IF(VLOOKUP($E101,'Country Indicator Data'!$B$4:$N$300,2,FALSE)&lt;I$4,0,10-(I$3-VLOOKUP($E101,'Country Indicator Data'!$B$4:$N$300,2,FALSE))/(I$3-I$4)*10))))</f>
        <v>8.9948399300000013</v>
      </c>
      <c r="J101" s="224">
        <f>IF(LEN(E101)&gt;3,(IF(VLOOKUP($C101,'Regional Crises'!$B$1:$R$66,8,FALSE)="x","x",IF(VLOOKUP($C101,'Regional Crises'!$B$1:$R$66,8,FALSE)&gt;J$3,10,IF(VLOOKUP($C101,'Regional Crises'!$B$1:$R$66,8,FALSE)&lt;J$4,0,10-(J$3-VLOOKUP($C101,'Regional Crises'!$B$1:$R$66,8,FALSE))/(J$3-J$4)*10)))),IF(VLOOKUP($E101,'Country Indicator Data'!$B$4:$N$300,4,FALSE)="x","x",IF(VLOOKUP($E101,'Country Indicator Data'!$B$4:$N$300,4,FALSE)&gt;J$3,10,IF(VLOOKUP($E101,'Country Indicator Data'!$B$4:$N$300,4,FALSE)&lt;J$4,0,10-(J$3-VLOOKUP($E101,'Country Indicator Data'!$B$4:$N$300,4,FALSE))/(J$3-J$4)*10))))</f>
        <v>5.833333333333333</v>
      </c>
      <c r="K101" s="224">
        <f t="shared" si="27"/>
        <v>7.4140866316666667</v>
      </c>
      <c r="L101" s="224">
        <f>IF(LEN(E101)&gt;3,(IF(VLOOKUP($C101,'Regional Crises'!$B$1:$R$66,10,FALSE)="x","x",IF(VLOOKUP($C101,'Regional Crises'!$B$1:$R$66,10,FALSE)&gt;L$3,10,IF(VLOOKUP($C101,'Regional Crises'!$B$1:$R$66,10,FALSE)&lt;L$4,0,10-(L$3-VLOOKUP($C101,'Regional Crises'!$B$1:$R$66,10,FALSE))/(L$3-L$4)*10)))),IF(VLOOKUP($E101,'Country Indicator Data'!$B$4:$N$300,6,FALSE)="x","x",IF(VLOOKUP($E101,'Country Indicator Data'!$B$4:$N$300,6,FALSE)&gt;L$3,10,IF(VLOOKUP($E101,'Country Indicator Data'!$B$4:$N$300,6,FALSE)&lt;L$4,0,10-(L$3-VLOOKUP($E101,'Country Indicator Data'!$B$4:$N$300,6,FALSE))/(L$3-L$4)*10))))</f>
        <v>8.9333333333333336</v>
      </c>
      <c r="M101" s="224">
        <f>IF(LEN(E101)&gt;3,(IF(VLOOKUP($C101,'Regional Crises'!$B$1:$R$66,11,FALSE)="x","x",IF(VLOOKUP($C101,'Regional Crises'!$B$1:$R$66,11,FALSE)&gt;M$3,10,IF(VLOOKUP($C101,'Regional Crises'!$B$1:$R$66,11,FALSE)&lt;M$4,0,10-(M$3-VLOOKUP($C101,'Regional Crises'!$B$1:$R$66,11,FALSE))/(M$3-M$4)*10)))),IF(VLOOKUP($E101,'Country Indicator Data'!$B$4:$N$300,7,FALSE)="x","x",IF(VLOOKUP($E101,'Country Indicator Data'!$B$4:$N$300,7,FALSE)&gt;M$3,10,IF(VLOOKUP($E101,'Country Indicator Data'!$B$4:$N$300,7,FALSE)&lt;M$4,0,10-(M$3-VLOOKUP($E101,'Country Indicator Data'!$B$4:$N$300,7,FALSE))/(M$3-M$4)*10))))</f>
        <v>3.0999999999999996</v>
      </c>
      <c r="N101" s="224">
        <f t="shared" si="28"/>
        <v>6.0166666666666666</v>
      </c>
      <c r="O101" s="224">
        <f t="shared" si="29"/>
        <v>6.610356156851851</v>
      </c>
      <c r="P101" s="224">
        <f>IF(LEN(E101)&gt;3,(IF(VLOOKUP($C101,'Regional Crises'!$B$1:$R$69,12,FALSE)="x","x",IF(VLOOKUP($C101,'Regional Crises'!$B$1:$R$69,12,FALSE)&gt;P$3,10,IF(VLOOKUP($C101,'Regional Crises'!$B$1:$R$69,12,FALSE)&lt;P$4,0,(P$3-VLOOKUP($C101,'Regional Crises'!$B$1:$R$69,12,FALSE))/(P$3-P$4)*10)))),IF(VLOOKUP($E101,'Country Indicator Data'!$B$4:$I$300,8,FALSE)="x","x",IF(VLOOKUP($E101,'Country Indicator Data'!$B$4:$I$300,8,FALSE)&gt;P$3,10,IF(VLOOKUP($E101,'Country Indicator Data'!$B$4:$I$300,8,FALSE)&lt;P$4,0,10-(P$3-VLOOKUP($E101,'Country Indicator Data'!$B$4:$I$300,8,FALSE))/(P$3-P$4)*10))))</f>
        <v>6.9225000000000003</v>
      </c>
      <c r="Q101" s="224">
        <f>IF(LEN(E101)&gt;3,((IF(VLOOKUP($C101,'Regional Crises'!$B$1:$R$66,13,FALSE)="x","x",IF(VLOOKUP($C101,'Regional Crises'!$B$1:$R$66,13,FALSE)&gt;Q$3,10,IF(VLOOKUP($C101,'Regional Crises'!$B$1:$R$66,13,FALSE)&lt;Q$4,0,10-(LOG(Q$3)-LOG(VLOOKUP($C101,'Regional Crises'!$B$1:$R$66,13,FALSE)))/(LOG(Q$3)-LOG(Q$4))*10))))),(IF(VLOOKUP($E101,'Country Indicator Data'!$B$4:$N$300,9,FALSE)="x","x",IF(VLOOKUP($E101,'Country Indicator Data'!$B$4:$N$300,9,FALSE)&gt;Q$3,10,IF(VLOOKUP($E101,'Country Indicator Data'!$B$4:$N$300,9,FALSE)&lt;Q$4,0,10-(LOG(Q$3)-LOG(VLOOKUP($E101,'Country Indicator Data'!$B$4:$N$300,9,FALSE)))/(LOG(Q$3)-LOG(Q$4))*10)))))</f>
        <v>7.1406010941914406</v>
      </c>
      <c r="R101" s="224">
        <f t="shared" si="30"/>
        <v>7.0315505470957209</v>
      </c>
      <c r="S101" s="224">
        <f>IF(LEN(E101)&gt;3,((IF(VLOOKUP($C101,'Regional Crises'!$B$1:$R$66,17,FALSE)="x","x",IF(VLOOKUP($C101,'Regional Crises'!$B$1:$R$66,17,FALSE)&gt;S$3,0,IF(VLOOKUP($C101,'Regional Crises'!$B$1:$R$66,17,FALSE)&lt;S$4,10,(S$3-VLOOKUP($C101,'Regional Crises'!$B$1:$R$66,17,FALSE))/(S$3-S$4)*10))))),(IF(VLOOKUP($E101,'Country Indicator Data'!$B$4:$N$300,13,FALSE)="x","x",IF(VLOOKUP($E101,'Country Indicator Data'!$B$4:$N$300,13,FALSE)&gt;S$3,0,IF(VLOOKUP($E101,'Country Indicator Data'!$B$4:$N$300,13,FALSE)&lt;S$4,10,(S$3-VLOOKUP($E101,'Country Indicator Data'!$B$4:$N$300,13,FALSE))/(S$3-S$4)*10)))))</f>
        <v>7.8000000000000007</v>
      </c>
      <c r="T101" s="224">
        <f>IF(LEN(E101)&gt;3,((IF(VLOOKUP($C101,'Regional Crises'!$B$1:$R$66,14,FALSE)="x","x",IF(VLOOKUP($C101,'Regional Crises'!$B$1:$R$66,14,FALSE)&gt;T$3,0,IF(VLOOKUP($C101,'Regional Crises'!$B$1:$R$66,14,FALSE)&lt;T$4,10,(T$3-VLOOKUP($C101,'Regional Crises'!$B$1:$R$66,14,FALSE))/(T$3-T$4)*10))))),(IF(VLOOKUP($E101,'Country Indicator Data'!$B$4:$N$300,10,FALSE)="x","x",IF(VLOOKUP($E101,'Country Indicator Data'!$B$4:$N$300,10,FALSE)&gt;T$3,0,IF(VLOOKUP($E101,'Country Indicator Data'!$B$4:$N$300,10,FALSE)&lt;T$4,10,(T$3-VLOOKUP($E101,'Country Indicator Data'!$B$4:$N$300,10,FALSE))/(T$3-T$4)*10)))))</f>
        <v>7.8893024</v>
      </c>
      <c r="U101" s="224">
        <f>IF(LEN(E101)&gt;3,((IF(VLOOKUP($C101,'Regional Crises'!$B$1:$R$66,15,FALSE)="x","x",IF(VLOOKUP($C101,'Regional Crises'!$B$1:$R$66,15,FALSE)&gt;U$3,0,IF(VLOOKUP($C101,'Regional Crises'!$B$1:$R$66,15,FALSE)&lt;U$4,10,(U$3-VLOOKUP($C101,'Regional Crises'!$B$1:$R$66,15,FALSE))/(U$3-U$4)*10))))),(IF(VLOOKUP($E101,'Country Indicator Data'!$B$4:$N$300,11,FALSE)="x","x",IF(VLOOKUP($E101,'Country Indicator Data'!$B$4:$N$300,11,FALSE)&gt;U$3,0,IF(VLOOKUP($E101,'Country Indicator Data'!$B$4:$N$300,11,FALSE)&lt;U$4,10,(U$3-VLOOKUP($E101,'Country Indicator Data'!$B$4:$N$300,11,FALSE))/(U$3-U$4)*10)))))</f>
        <v>8.5</v>
      </c>
      <c r="V101" s="224">
        <f>IF(LEN(E101)&gt;3,((IF(VLOOKUP($C101,'Regional Crises'!$B$1:$R$66,16,FALSE)="x","x",IF(VLOOKUP($C101,'Regional Crises'!$B$1:$R$66,16,FALSE)&gt;V$3,0,IF(VLOOKUP($C101,'Regional Crises'!$B$1:$R$66,16,FALSE)&lt;V$4,10,(V$3-VLOOKUP($C101,'Regional Crises'!$B$1:$R$66,16,FALSE))/(V$3-V$4)*10))))),(IF(VLOOKUP($E101,'Country Indicator Data'!$B$4:$N$300,12,FALSE)="x","x",IF(VLOOKUP($E101,'Country Indicator Data'!$B$4:$N$300,12,FALSE)&gt;V$3,0,IF(VLOOKUP($E101,'Country Indicator Data'!$B$4:$N$300,12,FALSE)&lt;V$4,10,(V$3-VLOOKUP($E101,'Country Indicator Data'!$B$4:$N$300,12,FALSE))/(V$3-V$4)*10)))))</f>
        <v>8.5</v>
      </c>
      <c r="W101" s="224">
        <f t="shared" si="31"/>
        <v>8.1723256000000006</v>
      </c>
      <c r="X101" s="224">
        <f t="shared" si="32"/>
        <v>7.2714107679825233</v>
      </c>
      <c r="Y101" s="150">
        <f>IF('Core Indicators'!FC98="x","x",IF('Core Indicators'!FC98&gt;=5,10,IF('Core Indicators'!FC98&gt;=4,8,IF('Core Indicators'!FC98&gt;=3,6,IF('Core Indicators'!FC98&gt;=2,4,IF('Core Indicators'!FC98&gt;=1,2,0))))))</f>
        <v>6</v>
      </c>
      <c r="Z101" s="224">
        <f t="shared" si="33"/>
        <v>6</v>
      </c>
      <c r="AA101" s="150">
        <f>'Crisis Indicator Data'!Y98</f>
        <v>0</v>
      </c>
      <c r="AB101" s="150">
        <f>'Crisis Indicator Data'!Z98</f>
        <v>2</v>
      </c>
      <c r="AC101" s="150">
        <f>'Crisis Indicator Data'!AA98</f>
        <v>2</v>
      </c>
      <c r="AD101" s="150">
        <f>'Crisis Indicator Data'!AB98</f>
        <v>0</v>
      </c>
      <c r="AE101" s="150">
        <f t="shared" si="34"/>
        <v>4</v>
      </c>
      <c r="AF101" s="150">
        <f>'Crisis Indicator Data'!AC98</f>
        <v>0</v>
      </c>
      <c r="AG101" s="150">
        <f>'Crisis Indicator Data'!AD98</f>
        <v>2</v>
      </c>
      <c r="AH101" s="150">
        <f t="shared" si="35"/>
        <v>4</v>
      </c>
      <c r="AI101" s="150">
        <f>'Crisis Indicator Data'!AE98</f>
        <v>3</v>
      </c>
      <c r="AJ101" s="150">
        <f>'Crisis Indicator Data'!AF98</f>
        <v>3</v>
      </c>
      <c r="AK101" s="150">
        <f>'Crisis Indicator Data'!AG98</f>
        <v>2</v>
      </c>
      <c r="AL101" s="150">
        <f t="shared" si="36"/>
        <v>10</v>
      </c>
      <c r="AM101" s="224">
        <f t="shared" si="37"/>
        <v>6</v>
      </c>
      <c r="AN101" s="224">
        <f t="shared" si="38"/>
        <v>6</v>
      </c>
    </row>
    <row r="102" spans="1:40" ht="13.5" customHeight="1">
      <c r="A102" s="144" t="str">
        <f>'Crisis Indicator Data'!A99</f>
        <v>Conflict in Savanes region</v>
      </c>
      <c r="B102" s="145" t="str">
        <f>'Crisis Indicator Data'!B99</f>
        <v>Conflict/ Violence</v>
      </c>
      <c r="C102" s="145" t="str">
        <f>'Crisis Indicator Data'!C99</f>
        <v>TGO002</v>
      </c>
      <c r="D102" s="145" t="str">
        <f>'Crisis Indicator Data'!D99</f>
        <v>Togo</v>
      </c>
      <c r="E102" s="146" t="str">
        <f>'Crisis Indicator Data'!E99</f>
        <v>TGO</v>
      </c>
      <c r="F102" s="224">
        <f>IF(LEN(E102)&gt;3,(IF(VLOOKUP($C102,'Regional Crises'!$B$1:$R$66,7,FALSE)="x","x",IF(VLOOKUP($C102,'Regional Crises'!$B$1:$R$66,7,FALSE)&gt;$F$3,10,IF(VLOOKUP($C102,'Regional Crises'!$B$1:$R$66,7,FALSE)&lt;F$4,0,($F$3-VLOOKUP($C102,'Regional Crises'!$B$1:$R$66,7,FALSE))/($F$3-$F$4)*10)))),IF(VLOOKUP($E102,'Country Indicator Data'!$B$4:$N$300,3,FALSE)="x","x",IF(VLOOKUP($E102,'Country Indicator Data'!$B$4:$N$300,3,FALSE)&gt;$F$3,10,IF(VLOOKUP($E102,'Country Indicator Data'!$B$4:$N$300,3,FALSE)&lt;$F$4,0,($F$3-VLOOKUP($E102,'Country Indicator Data'!$B$4:$N$300,3,FALSE))/($F$3-$F$4)*10))))</f>
        <v>2.7478851888888887</v>
      </c>
      <c r="G102" s="224">
        <f>IF(LEN(E102)&gt;3,(IF(VLOOKUP($C102,'Regional Crises'!$B$1:$R$66,9,FALSE)="x","x",IF(VLOOKUP($C102,'Regional Crises'!$B$1:$R$66,9,FALSE)&gt;G$3,10,IF(VLOOKUP($C102,'Regional Crises'!$B$1:$R$66,9,FALSE)&lt;G$4,0,(G$3-VLOOKUP($C102,'Regional Crises'!$B$1:$R$66,9,FALSE))/(G$3-G$4)*10)))),IF(VLOOKUP($E102,'Country Indicator Data'!$B$4:$N$300,5,FALSE)="x","x",IF(VLOOKUP($E102,'Country Indicator Data'!$B$4:$N$300,5,FALSE)&gt;G$3,10,IF(VLOOKUP($E102,'Country Indicator Data'!$B$4:$N$300,5,FALSE)&lt;G$4,0,(G$3-VLOOKUP($E102,'Country Indicator Data'!$B$4:$N$300,5,FALSE))/(G$3-G$4)*10))))</f>
        <v>5.6</v>
      </c>
      <c r="H102" s="224">
        <f t="shared" ref="H102:H118" si="39">IF(AND(F102="x",G102="x"),"x",AVERAGE(F102,G102))</f>
        <v>4.1739425944444442</v>
      </c>
      <c r="I102" s="224">
        <f>IF(LEN(E102)&gt;3,(IF(VLOOKUP($C102,'Regional Crises'!$B$1:$R$66,6,FALSE)="x","x",IF(VLOOKUP($C102,'Regional Crises'!$B$1:$R$66,6,FALSE)&gt;I$3,10,IF(VLOOKUP($C102,'Regional Crises'!$B$1:$R$66,6,FALSE)&lt;I$4,0,10-(I$3-VLOOKUP($C102,'Regional Crises'!$B$1:$R$66,6,FALSE))/(I$3-I$4)*10)))),IF(VLOOKUP($E102,'Country Indicator Data'!$B$4:$N$300,2,FALSE)="x","x",IF(VLOOKUP($E102,'Country Indicator Data'!$B$4:$N$300,2,FALSE)&gt;I$3,10,IF(VLOOKUP($E102,'Country Indicator Data'!$B$4:$N$300,2,FALSE)&lt;I$4,0,10-(I$3-VLOOKUP($E102,'Country Indicator Data'!$B$4:$N$300,2,FALSE))/(I$3-I$4)*10))))</f>
        <v>7.3349999600000002</v>
      </c>
      <c r="J102" s="224">
        <f>IF(LEN(E102)&gt;3,(IF(VLOOKUP($C102,'Regional Crises'!$B$1:$R$66,8,FALSE)="x","x",IF(VLOOKUP($C102,'Regional Crises'!$B$1:$R$66,8,FALSE)&gt;J$3,10,IF(VLOOKUP($C102,'Regional Crises'!$B$1:$R$66,8,FALSE)&lt;J$4,0,10-(J$3-VLOOKUP($C102,'Regional Crises'!$B$1:$R$66,8,FALSE))/(J$3-J$4)*10)))),IF(VLOOKUP($E102,'Country Indicator Data'!$B$4:$N$300,4,FALSE)="x","x",IF(VLOOKUP($E102,'Country Indicator Data'!$B$4:$N$300,4,FALSE)&gt;J$3,10,IF(VLOOKUP($E102,'Country Indicator Data'!$B$4:$N$300,4,FALSE)&lt;J$4,0,10-(J$3-VLOOKUP($E102,'Country Indicator Data'!$B$4:$N$300,4,FALSE))/(J$3-J$4)*10))))</f>
        <v>7.3333333333333339</v>
      </c>
      <c r="K102" s="224">
        <f t="shared" ref="K102:K118" si="40">IF(AND(I102="x",J102="x"),"x",AVERAGE(I102,J102))</f>
        <v>7.3341666466666666</v>
      </c>
      <c r="L102" s="224">
        <f>IF(LEN(E102)&gt;3,(IF(VLOOKUP($C102,'Regional Crises'!$B$1:$R$66,10,FALSE)="x","x",IF(VLOOKUP($C102,'Regional Crises'!$B$1:$R$66,10,FALSE)&gt;L$3,10,IF(VLOOKUP($C102,'Regional Crises'!$B$1:$R$66,10,FALSE)&lt;L$4,0,10-(L$3-VLOOKUP($C102,'Regional Crises'!$B$1:$R$66,10,FALSE))/(L$3-L$4)*10)))),IF(VLOOKUP($E102,'Country Indicator Data'!$B$4:$N$300,6,FALSE)="x","x",IF(VLOOKUP($E102,'Country Indicator Data'!$B$4:$N$300,6,FALSE)&gt;L$3,10,IF(VLOOKUP($E102,'Country Indicator Data'!$B$4:$N$300,6,FALSE)&lt;L$4,0,10-(L$3-VLOOKUP($E102,'Country Indicator Data'!$B$4:$N$300,6,FALSE))/(L$3-L$4)*10))))</f>
        <v>7.52</v>
      </c>
      <c r="M102" s="224">
        <f>IF(LEN(E102)&gt;3,(IF(VLOOKUP($C102,'Regional Crises'!$B$1:$R$66,11,FALSE)="x","x",IF(VLOOKUP($C102,'Regional Crises'!$B$1:$R$66,11,FALSE)&gt;M$3,10,IF(VLOOKUP($C102,'Regional Crises'!$B$1:$R$66,11,FALSE)&lt;M$4,0,10-(M$3-VLOOKUP($C102,'Regional Crises'!$B$1:$R$66,11,FALSE))/(M$3-M$4)*10)))),IF(VLOOKUP($E102,'Country Indicator Data'!$B$4:$N$300,7,FALSE)="x","x",IF(VLOOKUP($E102,'Country Indicator Data'!$B$4:$N$300,7,FALSE)&gt;M$3,10,IF(VLOOKUP($E102,'Country Indicator Data'!$B$4:$N$300,7,FALSE)&lt;M$4,0,10-(M$3-VLOOKUP($E102,'Country Indicator Data'!$B$4:$N$300,7,FALSE))/(M$3-M$4)*10))))</f>
        <v>3.2249999999999996</v>
      </c>
      <c r="N102" s="224">
        <f t="shared" ref="N102:N118" si="41">IF(AND(L102="x",M102="x"),"x",AVERAGE(L102,M102))</f>
        <v>5.3724999999999996</v>
      </c>
      <c r="O102" s="224">
        <f t="shared" ref="O102:O118" si="42">AVERAGE(H102,K102,N102)</f>
        <v>5.6268697470370368</v>
      </c>
      <c r="P102" s="224">
        <f>IF(LEN(E102)&gt;3,(IF(VLOOKUP($C102,'Regional Crises'!$B$1:$R$69,12,FALSE)="x","x",IF(VLOOKUP($C102,'Regional Crises'!$B$1:$R$69,12,FALSE)&gt;P$3,10,IF(VLOOKUP($C102,'Regional Crises'!$B$1:$R$69,12,FALSE)&lt;P$4,0,(P$3-VLOOKUP($C102,'Regional Crises'!$B$1:$R$69,12,FALSE))/(P$3-P$4)*10)))),IF(VLOOKUP($E102,'Country Indicator Data'!$B$4:$I$300,8,FALSE)="x","x",IF(VLOOKUP($E102,'Country Indicator Data'!$B$4:$I$300,8,FALSE)&gt;P$3,10,IF(VLOOKUP($E102,'Country Indicator Data'!$B$4:$I$300,8,FALSE)&lt;P$4,0,10-(P$3-VLOOKUP($E102,'Country Indicator Data'!$B$4:$I$300,8,FALSE))/(P$3-P$4)*10))))</f>
        <v>5.6274999999999995</v>
      </c>
      <c r="Q102" s="224">
        <f>IF(LEN(E102)&gt;3,((IF(VLOOKUP($C102,'Regional Crises'!$B$1:$R$66,13,FALSE)="x","x",IF(VLOOKUP($C102,'Regional Crises'!$B$1:$R$66,13,FALSE)&gt;Q$3,10,IF(VLOOKUP($C102,'Regional Crises'!$B$1:$R$66,13,FALSE)&lt;Q$4,0,10-(LOG(Q$3)-LOG(VLOOKUP($C102,'Regional Crises'!$B$1:$R$66,13,FALSE)))/(LOG(Q$3)-LOG(Q$4))*10))))),(IF(VLOOKUP($E102,'Country Indicator Data'!$B$4:$N$300,9,FALSE)="x","x",IF(VLOOKUP($E102,'Country Indicator Data'!$B$4:$N$300,9,FALSE)&gt;Q$3,10,IF(VLOOKUP($E102,'Country Indicator Data'!$B$4:$N$300,9,FALSE)&lt;Q$4,0,10-(LOG(Q$3)-LOG(VLOOKUP($E102,'Country Indicator Data'!$B$4:$N$300,9,FALSE)))/(LOG(Q$3)-LOG(Q$4))*10)))))</f>
        <v>3.7416871611768823</v>
      </c>
      <c r="R102" s="224">
        <f t="shared" ref="R102:R118" si="43">AVERAGE(P102:Q102)</f>
        <v>4.6845935805884409</v>
      </c>
      <c r="S102" s="224">
        <f>IF(LEN(E102)&gt;3,((IF(VLOOKUP($C102,'Regional Crises'!$B$1:$R$66,17,FALSE)="x","x",IF(VLOOKUP($C102,'Regional Crises'!$B$1:$R$66,17,FALSE)&gt;S$3,0,IF(VLOOKUP($C102,'Regional Crises'!$B$1:$R$66,17,FALSE)&lt;S$4,10,(S$3-VLOOKUP($C102,'Regional Crises'!$B$1:$R$66,17,FALSE))/(S$3-S$4)*10))))),(IF(VLOOKUP($E102,'Country Indicator Data'!$B$4:$N$300,13,FALSE)="x","x",IF(VLOOKUP($E102,'Country Indicator Data'!$B$4:$N$300,13,FALSE)&gt;S$3,0,IF(VLOOKUP($E102,'Country Indicator Data'!$B$4:$N$300,13,FALSE)&lt;S$4,10,(S$3-VLOOKUP($E102,'Country Indicator Data'!$B$4:$N$300,13,FALSE))/(S$3-S$4)*10)))))</f>
        <v>6.8000000000000007</v>
      </c>
      <c r="T102" s="224">
        <f>IF(LEN(E102)&gt;3,((IF(VLOOKUP($C102,'Regional Crises'!$B$1:$R$66,14,FALSE)="x","x",IF(VLOOKUP($C102,'Regional Crises'!$B$1:$R$66,14,FALSE)&gt;T$3,0,IF(VLOOKUP($C102,'Regional Crises'!$B$1:$R$66,14,FALSE)&lt;T$4,10,(T$3-VLOOKUP($C102,'Regional Crises'!$B$1:$R$66,14,FALSE))/(T$3-T$4)*10))))),(IF(VLOOKUP($E102,'Country Indicator Data'!$B$4:$N$300,10,FALSE)="x","x",IF(VLOOKUP($E102,'Country Indicator Data'!$B$4:$N$300,10,FALSE)&gt;T$3,0,IF(VLOOKUP($E102,'Country Indicator Data'!$B$4:$N$300,10,FALSE)&lt;T$4,10,(T$3-VLOOKUP($E102,'Country Indicator Data'!$B$4:$N$300,10,FALSE))/(T$3-T$4)*10)))))</f>
        <v>6.2657220000000002</v>
      </c>
      <c r="U102" s="224">
        <f>IF(LEN(E102)&gt;3,((IF(VLOOKUP($C102,'Regional Crises'!$B$1:$R$66,15,FALSE)="x","x",IF(VLOOKUP($C102,'Regional Crises'!$B$1:$R$66,15,FALSE)&gt;U$3,0,IF(VLOOKUP($C102,'Regional Crises'!$B$1:$R$66,15,FALSE)&lt;U$4,10,(U$3-VLOOKUP($C102,'Regional Crises'!$B$1:$R$66,15,FALSE))/(U$3-U$4)*10))))),(IF(VLOOKUP($E102,'Country Indicator Data'!$B$4:$N$300,11,FALSE)="x","x",IF(VLOOKUP($E102,'Country Indicator Data'!$B$4:$N$300,11,FALSE)&gt;U$3,0,IF(VLOOKUP($E102,'Country Indicator Data'!$B$4:$N$300,11,FALSE)&lt;U$4,10,(U$3-VLOOKUP($E102,'Country Indicator Data'!$B$4:$N$300,11,FALSE))/(U$3-U$4)*10)))))</f>
        <v>6.5</v>
      </c>
      <c r="V102" s="224">
        <f>IF(LEN(E102)&gt;3,((IF(VLOOKUP($C102,'Regional Crises'!$B$1:$R$66,16,FALSE)="x","x",IF(VLOOKUP($C102,'Regional Crises'!$B$1:$R$66,16,FALSE)&gt;V$3,0,IF(VLOOKUP($C102,'Regional Crises'!$B$1:$R$66,16,FALSE)&lt;V$4,10,(V$3-VLOOKUP($C102,'Regional Crises'!$B$1:$R$66,16,FALSE))/(V$3-V$4)*10))))),(IF(VLOOKUP($E102,'Country Indicator Data'!$B$4:$N$300,12,FALSE)="x","x",IF(VLOOKUP($E102,'Country Indicator Data'!$B$4:$N$300,12,FALSE)&gt;V$3,0,IF(VLOOKUP($E102,'Country Indicator Data'!$B$4:$N$300,12,FALSE)&lt;V$4,10,(V$3-VLOOKUP($E102,'Country Indicator Data'!$B$4:$N$300,12,FALSE))/(V$3-V$4)*10)))))</f>
        <v>6.3</v>
      </c>
      <c r="W102" s="224">
        <f t="shared" ref="W102:W118" si="44">IF(AND(S102="x",V102="x"),"x",AVERAGE(S102,V102,T102,U102))</f>
        <v>6.4664305000000004</v>
      </c>
      <c r="X102" s="224">
        <f t="shared" ref="X102:X118" si="45">AVERAGE(O102,W102,R102)</f>
        <v>5.5926312758751591</v>
      </c>
      <c r="Y102" s="150">
        <f>IF('Core Indicators'!FC99="x","x",IF('Core Indicators'!FC99&gt;=5,10,IF('Core Indicators'!FC99&gt;=4,8,IF('Core Indicators'!FC99&gt;=3,6,IF('Core Indicators'!FC99&gt;=2,4,IF('Core Indicators'!FC99&gt;=1,2,0))))))</f>
        <v>6</v>
      </c>
      <c r="Z102" s="224">
        <f t="shared" ref="Z102:Z118" si="46">Y102</f>
        <v>6</v>
      </c>
      <c r="AA102" s="150">
        <f>'Crisis Indicator Data'!Y99</f>
        <v>1</v>
      </c>
      <c r="AB102" s="150">
        <f>'Crisis Indicator Data'!Z99</f>
        <v>0</v>
      </c>
      <c r="AC102" s="150">
        <f>'Crisis Indicator Data'!AA99</f>
        <v>0</v>
      </c>
      <c r="AD102" s="150">
        <f>'Crisis Indicator Data'!AB99</f>
        <v>0</v>
      </c>
      <c r="AE102" s="150">
        <f t="shared" ref="AE102:AE118" si="47">IF(SUM(AA102:AD102)=0,0,IF(SUM(AA102,AB102,AC102,AD102)&lt;2,2,IF(SUM(AA102:AD102)&lt;6,4,IF(SUM(AA102:AD102)&lt;8,6,IF(SUM(AA102:AD102)&lt;10,8,10)))))</f>
        <v>2</v>
      </c>
      <c r="AF102" s="150">
        <f>'Crisis Indicator Data'!AC99</f>
        <v>0</v>
      </c>
      <c r="AG102" s="150">
        <f>'Crisis Indicator Data'!AD99</f>
        <v>2</v>
      </c>
      <c r="AH102" s="150">
        <f t="shared" ref="AH102:AH118" si="48">IF(SUM(AF102:AG102)=0,0,IF(SUM(AF102,AG102)=1,2,IF(SUM(AF102:AG102)&lt;3,4,IF(SUM(AF102:AG102)&lt;4,6,IF(SUM(AF102:AG102)&lt;5,8,10)))))</f>
        <v>4</v>
      </c>
      <c r="AI102" s="150">
        <f>'Crisis Indicator Data'!AE99</f>
        <v>1</v>
      </c>
      <c r="AJ102" s="150">
        <f>'Crisis Indicator Data'!AF99</f>
        <v>1</v>
      </c>
      <c r="AK102" s="150">
        <f>'Crisis Indicator Data'!AG99</f>
        <v>2</v>
      </c>
      <c r="AL102" s="150">
        <f t="shared" ref="AL102:AL118" si="49">IF(SUM(AI102:AK102)=0,0,IF(SUM(AI102:AK102)=1,2,IF(SUM(AI102:AK102)&lt;3,4,IF(SUM(AI102:AK102)&lt;5,6,IF(SUM(AI102:AK102)&lt;7,8,10)))))</f>
        <v>6</v>
      </c>
      <c r="AM102" s="224">
        <f t="shared" ref="AM102:AM118" si="50">IF(AA102=3,10,ROUND(AVERAGE(AE102,AH102,AL102),0))</f>
        <v>4</v>
      </c>
      <c r="AN102" s="224">
        <f t="shared" ref="AN102:AN118" si="51">IF(AND(Z102="x",AM102="x"),"x",AVERAGE(Z102,AM102))</f>
        <v>5</v>
      </c>
    </row>
    <row r="103" spans="1:40" ht="13.5" customHeight="1">
      <c r="A103" s="144" t="str">
        <f>'Crisis Indicator Data'!A100</f>
        <v>Displacement from Myanmar to Thailand</v>
      </c>
      <c r="B103" s="145" t="str">
        <f>'Crisis Indicator Data'!B100</f>
        <v>International Displacement</v>
      </c>
      <c r="C103" s="145" t="str">
        <f>'Crisis Indicator Data'!C100</f>
        <v>THA003</v>
      </c>
      <c r="D103" s="145" t="str">
        <f>'Crisis Indicator Data'!D100</f>
        <v>Thailand</v>
      </c>
      <c r="E103" s="146" t="str">
        <f>'Crisis Indicator Data'!E100</f>
        <v>THA</v>
      </c>
      <c r="F103" s="224">
        <f>IF(LEN(E103)&gt;3,(IF(VLOOKUP($C103,'Regional Crises'!$B$1:$R$66,7,FALSE)="x","x",IF(VLOOKUP($C103,'Regional Crises'!$B$1:$R$66,7,FALSE)&gt;$F$3,10,IF(VLOOKUP($C103,'Regional Crises'!$B$1:$R$66,7,FALSE)&lt;F$4,0,($F$3-VLOOKUP($C103,'Regional Crises'!$B$1:$R$66,7,FALSE))/($F$3-$F$4)*10)))),IF(VLOOKUP($E103,'Country Indicator Data'!$B$4:$N$300,3,FALSE)="x","x",IF(VLOOKUP($E103,'Country Indicator Data'!$B$4:$N$300,3,FALSE)&gt;$F$3,10,IF(VLOOKUP($E103,'Country Indicator Data'!$B$4:$N$300,3,FALSE)&lt;$F$4,0,($F$3-VLOOKUP($E103,'Country Indicator Data'!$B$4:$N$300,3,FALSE))/($F$3-$F$4)*10))))</f>
        <v>4.1029689111111116</v>
      </c>
      <c r="G103" s="224">
        <f>IF(LEN(E103)&gt;3,(IF(VLOOKUP($C103,'Regional Crises'!$B$1:$R$66,9,FALSE)="x","x",IF(VLOOKUP($C103,'Regional Crises'!$B$1:$R$66,9,FALSE)&gt;G$3,10,IF(VLOOKUP($C103,'Regional Crises'!$B$1:$R$66,9,FALSE)&lt;G$4,0,(G$3-VLOOKUP($C103,'Regional Crises'!$B$1:$R$66,9,FALSE))/(G$3-G$4)*10)))),IF(VLOOKUP($E103,'Country Indicator Data'!$B$4:$N$300,5,FALSE)="x","x",IF(VLOOKUP($E103,'Country Indicator Data'!$B$4:$N$300,5,FALSE)&gt;G$3,10,IF(VLOOKUP($E103,'Country Indicator Data'!$B$4:$N$300,5,FALSE)&lt;G$4,0,(G$3-VLOOKUP($E103,'Country Indicator Data'!$B$4:$N$300,5,FALSE))/(G$3-G$4)*10))))</f>
        <v>6.08</v>
      </c>
      <c r="H103" s="224">
        <f t="shared" si="39"/>
        <v>5.0914844555555554</v>
      </c>
      <c r="I103" s="224">
        <f>IF(LEN(E103)&gt;3,(IF(VLOOKUP($C103,'Regional Crises'!$B$1:$R$66,6,FALSE)="x","x",IF(VLOOKUP($C103,'Regional Crises'!$B$1:$R$66,6,FALSE)&gt;I$3,10,IF(VLOOKUP($C103,'Regional Crises'!$B$1:$R$66,6,FALSE)&lt;I$4,0,10-(I$3-VLOOKUP($C103,'Regional Crises'!$B$1:$R$66,6,FALSE))/(I$3-I$4)*10)))),IF(VLOOKUP($E103,'Country Indicator Data'!$B$4:$N$300,2,FALSE)="x","x",IF(VLOOKUP($E103,'Country Indicator Data'!$B$4:$N$300,2,FALSE)&gt;I$3,10,IF(VLOOKUP($E103,'Country Indicator Data'!$B$4:$N$300,2,FALSE)&lt;I$4,0,10-(I$3-VLOOKUP($E103,'Country Indicator Data'!$B$4:$N$300,2,FALSE))/(I$3-I$4)*10))))</f>
        <v>3.1875000399999998</v>
      </c>
      <c r="J103" s="224">
        <f>IF(LEN(E103)&gt;3,(IF(VLOOKUP($C103,'Regional Crises'!$B$1:$R$66,8,FALSE)="x","x",IF(VLOOKUP($C103,'Regional Crises'!$B$1:$R$66,8,FALSE)&gt;J$3,10,IF(VLOOKUP($C103,'Regional Crises'!$B$1:$R$66,8,FALSE)&lt;J$4,0,10-(J$3-VLOOKUP($C103,'Regional Crises'!$B$1:$R$66,8,FALSE))/(J$3-J$4)*10)))),IF(VLOOKUP($E103,'Country Indicator Data'!$B$4:$N$300,4,FALSE)="x","x",IF(VLOOKUP($E103,'Country Indicator Data'!$B$4:$N$300,4,FALSE)&gt;J$3,10,IF(VLOOKUP($E103,'Country Indicator Data'!$B$4:$N$300,4,FALSE)&lt;J$4,0,10-(J$3-VLOOKUP($E103,'Country Indicator Data'!$B$4:$N$300,4,FALSE))/(J$3-J$4)*10))))</f>
        <v>1.0833333333333339</v>
      </c>
      <c r="K103" s="224">
        <f t="shared" si="40"/>
        <v>2.1354166866666668</v>
      </c>
      <c r="L103" s="224">
        <f>IF(LEN(E103)&gt;3,(IF(VLOOKUP($C103,'Regional Crises'!$B$1:$R$66,10,FALSE)="x","x",IF(VLOOKUP($C103,'Regional Crises'!$B$1:$R$66,10,FALSE)&gt;L$3,10,IF(VLOOKUP($C103,'Regional Crises'!$B$1:$R$66,10,FALSE)&lt;L$4,0,10-(L$3-VLOOKUP($C103,'Regional Crises'!$B$1:$R$66,10,FALSE))/(L$3-L$4)*10)))),IF(VLOOKUP($E103,'Country Indicator Data'!$B$4:$N$300,6,FALSE)="x","x",IF(VLOOKUP($E103,'Country Indicator Data'!$B$4:$N$300,6,FALSE)&gt;L$3,10,IF(VLOOKUP($E103,'Country Indicator Data'!$B$4:$N$300,6,FALSE)&lt;L$4,0,10-(L$3-VLOOKUP($E103,'Country Indicator Data'!$B$4:$N$300,6,FALSE))/(L$3-L$4)*10))))</f>
        <v>3.84</v>
      </c>
      <c r="M103" s="224">
        <f>IF(LEN(E103)&gt;3,(IF(VLOOKUP($C103,'Regional Crises'!$B$1:$R$66,11,FALSE)="x","x",IF(VLOOKUP($C103,'Regional Crises'!$B$1:$R$66,11,FALSE)&gt;M$3,10,IF(VLOOKUP($C103,'Regional Crises'!$B$1:$R$66,11,FALSE)&lt;M$4,0,10-(M$3-VLOOKUP($C103,'Regional Crises'!$B$1:$R$66,11,FALSE))/(M$3-M$4)*10)))),IF(VLOOKUP($E103,'Country Indicator Data'!$B$4:$N$300,7,FALSE)="x","x",IF(VLOOKUP($E103,'Country Indicator Data'!$B$4:$N$300,7,FALSE)&gt;M$3,10,IF(VLOOKUP($E103,'Country Indicator Data'!$B$4:$N$300,7,FALSE)&lt;M$4,0,10-(M$3-VLOOKUP($E103,'Country Indicator Data'!$B$4:$N$300,7,FALSE))/(M$3-M$4)*10))))</f>
        <v>2.0749999999999993</v>
      </c>
      <c r="N103" s="224">
        <f t="shared" si="41"/>
        <v>2.9574999999999996</v>
      </c>
      <c r="O103" s="224">
        <f t="shared" si="42"/>
        <v>3.3948003807407403</v>
      </c>
      <c r="P103" s="224">
        <f>IF(LEN(E103)&gt;3,(IF(VLOOKUP($C103,'Regional Crises'!$B$1:$R$69,12,FALSE)="x","x",IF(VLOOKUP($C103,'Regional Crises'!$B$1:$R$69,12,FALSE)&gt;P$3,10,IF(VLOOKUP($C103,'Regional Crises'!$B$1:$R$69,12,FALSE)&lt;P$4,0,(P$3-VLOOKUP($C103,'Regional Crises'!$B$1:$R$69,12,FALSE))/(P$3-P$4)*10)))),IF(VLOOKUP($E103,'Country Indicator Data'!$B$4:$I$300,8,FALSE)="x","x",IF(VLOOKUP($E103,'Country Indicator Data'!$B$4:$I$300,8,FALSE)&gt;P$3,10,IF(VLOOKUP($E103,'Country Indicator Data'!$B$4:$I$300,8,FALSE)&lt;P$4,0,10-(P$3-VLOOKUP($E103,'Country Indicator Data'!$B$4:$I$300,8,FALSE))/(P$3-P$4)*10))))</f>
        <v>5.2225000000000001</v>
      </c>
      <c r="Q103" s="224">
        <f>IF(LEN(E103)&gt;3,((IF(VLOOKUP($C103,'Regional Crises'!$B$1:$R$66,13,FALSE)="x","x",IF(VLOOKUP($C103,'Regional Crises'!$B$1:$R$66,13,FALSE)&gt;Q$3,10,IF(VLOOKUP($C103,'Regional Crises'!$B$1:$R$66,13,FALSE)&lt;Q$4,0,10-(LOG(Q$3)-LOG(VLOOKUP($C103,'Regional Crises'!$B$1:$R$66,13,FALSE)))/(LOG(Q$3)-LOG(Q$4))*10))))),(IF(VLOOKUP($E103,'Country Indicator Data'!$B$4:$N$300,9,FALSE)="x","x",IF(VLOOKUP($E103,'Country Indicator Data'!$B$4:$N$300,9,FALSE)&gt;Q$3,10,IF(VLOOKUP($E103,'Country Indicator Data'!$B$4:$N$300,9,FALSE)&lt;Q$4,0,10-(LOG(Q$3)-LOG(VLOOKUP($E103,'Country Indicator Data'!$B$4:$N$300,9,FALSE)))/(LOG(Q$3)-LOG(Q$4))*10)))))</f>
        <v>0</v>
      </c>
      <c r="R103" s="224">
        <f t="shared" si="43"/>
        <v>2.6112500000000001</v>
      </c>
      <c r="S103" s="224">
        <f>IF(LEN(E103)&gt;3,((IF(VLOOKUP($C103,'Regional Crises'!$B$1:$R$66,17,FALSE)="x","x",IF(VLOOKUP($C103,'Regional Crises'!$B$1:$R$66,17,FALSE)&gt;S$3,0,IF(VLOOKUP($C103,'Regional Crises'!$B$1:$R$66,17,FALSE)&lt;S$4,10,(S$3-VLOOKUP($C103,'Regional Crises'!$B$1:$R$66,17,FALSE))/(S$3-S$4)*10))))),(IF(VLOOKUP($E103,'Country Indicator Data'!$B$4:$N$300,13,FALSE)="x","x",IF(VLOOKUP($E103,'Country Indicator Data'!$B$4:$N$300,13,FALSE)&gt;S$3,0,IF(VLOOKUP($E103,'Country Indicator Data'!$B$4:$N$300,13,FALSE)&lt;S$4,10,(S$3-VLOOKUP($E103,'Country Indicator Data'!$B$4:$N$300,13,FALSE))/(S$3-S$4)*10)))))</f>
        <v>6.7</v>
      </c>
      <c r="T103" s="224">
        <f>IF(LEN(E103)&gt;3,((IF(VLOOKUP($C103,'Regional Crises'!$B$1:$R$66,14,FALSE)="x","x",IF(VLOOKUP($C103,'Regional Crises'!$B$1:$R$66,14,FALSE)&gt;T$3,0,IF(VLOOKUP($C103,'Regional Crises'!$B$1:$R$66,14,FALSE)&lt;T$4,10,(T$3-VLOOKUP($C103,'Regional Crises'!$B$1:$R$66,14,FALSE))/(T$3-T$4)*10))))),(IF(VLOOKUP($E103,'Country Indicator Data'!$B$4:$N$300,10,FALSE)="x","x",IF(VLOOKUP($E103,'Country Indicator Data'!$B$4:$N$300,10,FALSE)&gt;T$3,0,IF(VLOOKUP($E103,'Country Indicator Data'!$B$4:$N$300,10,FALSE)&lt;T$4,10,(T$3-VLOOKUP($E103,'Country Indicator Data'!$B$4:$N$300,10,FALSE))/(T$3-T$4)*10)))))</f>
        <v>5.4310191999999997</v>
      </c>
      <c r="U103" s="224">
        <f>IF(LEN(E103)&gt;3,((IF(VLOOKUP($C103,'Regional Crises'!$B$1:$R$66,15,FALSE)="x","x",IF(VLOOKUP($C103,'Regional Crises'!$B$1:$R$66,15,FALSE)&gt;U$3,0,IF(VLOOKUP($C103,'Regional Crises'!$B$1:$R$66,15,FALSE)&lt;U$4,10,(U$3-VLOOKUP($C103,'Regional Crises'!$B$1:$R$66,15,FALSE))/(U$3-U$4)*10))))),(IF(VLOOKUP($E103,'Country Indicator Data'!$B$4:$N$300,11,FALSE)="x","x",IF(VLOOKUP($E103,'Country Indicator Data'!$B$4:$N$300,11,FALSE)&gt;U$3,0,IF(VLOOKUP($E103,'Country Indicator Data'!$B$4:$N$300,11,FALSE)&lt;U$4,10,(U$3-VLOOKUP($E103,'Country Indicator Data'!$B$4:$N$300,11,FALSE))/(U$3-U$4)*10)))))</f>
        <v>7.25</v>
      </c>
      <c r="V103" s="224">
        <f>IF(LEN(E103)&gt;3,((IF(VLOOKUP($C103,'Regional Crises'!$B$1:$R$66,16,FALSE)="x","x",IF(VLOOKUP($C103,'Regional Crises'!$B$1:$R$66,16,FALSE)&gt;V$3,0,IF(VLOOKUP($C103,'Regional Crises'!$B$1:$R$66,16,FALSE)&lt;V$4,10,(V$3-VLOOKUP($C103,'Regional Crises'!$B$1:$R$66,16,FALSE))/(V$3-V$4)*10))))),(IF(VLOOKUP($E103,'Country Indicator Data'!$B$4:$N$300,12,FALSE)="x","x",IF(VLOOKUP($E103,'Country Indicator Data'!$B$4:$N$300,12,FALSE)&gt;V$3,0,IF(VLOOKUP($E103,'Country Indicator Data'!$B$4:$N$300,12,FALSE)&lt;V$4,10,(V$3-VLOOKUP($E103,'Country Indicator Data'!$B$4:$N$300,12,FALSE))/(V$3-V$4)*10)))))</f>
        <v>6.7</v>
      </c>
      <c r="W103" s="224">
        <f t="shared" si="44"/>
        <v>6.5202548</v>
      </c>
      <c r="X103" s="224">
        <f t="shared" si="45"/>
        <v>4.1754350602469135</v>
      </c>
      <c r="Y103" s="150">
        <f>IF('Core Indicators'!FC100="x","x",IF('Core Indicators'!FC100&gt;=5,10,IF('Core Indicators'!FC100&gt;=4,8,IF('Core Indicators'!FC100&gt;=3,6,IF('Core Indicators'!FC100&gt;=2,4,IF('Core Indicators'!FC100&gt;=1,2,0))))))</f>
        <v>2</v>
      </c>
      <c r="Z103" s="224">
        <f t="shared" si="46"/>
        <v>2</v>
      </c>
      <c r="AA103" s="150">
        <f>'Crisis Indicator Data'!Y100</f>
        <v>1</v>
      </c>
      <c r="AB103" s="150">
        <f>'Crisis Indicator Data'!Z100</f>
        <v>1</v>
      </c>
      <c r="AC103" s="150">
        <f>'Crisis Indicator Data'!AA100</f>
        <v>1</v>
      </c>
      <c r="AD103" s="150">
        <f>'Crisis Indicator Data'!AB100</f>
        <v>0</v>
      </c>
      <c r="AE103" s="150">
        <f t="shared" si="47"/>
        <v>4</v>
      </c>
      <c r="AF103" s="150">
        <f>'Crisis Indicator Data'!AC100</f>
        <v>2</v>
      </c>
      <c r="AG103" s="150">
        <f>'Crisis Indicator Data'!AD100</f>
        <v>3</v>
      </c>
      <c r="AH103" s="150">
        <f t="shared" si="48"/>
        <v>10</v>
      </c>
      <c r="AI103" s="150">
        <f>'Crisis Indicator Data'!AE100</f>
        <v>0</v>
      </c>
      <c r="AJ103" s="150">
        <f>'Crisis Indicator Data'!AF100</f>
        <v>2</v>
      </c>
      <c r="AK103" s="150">
        <f>'Crisis Indicator Data'!AG100</f>
        <v>2</v>
      </c>
      <c r="AL103" s="150">
        <f t="shared" si="49"/>
        <v>6</v>
      </c>
      <c r="AM103" s="224">
        <f t="shared" si="50"/>
        <v>7</v>
      </c>
      <c r="AN103" s="224">
        <f t="shared" si="51"/>
        <v>4.5</v>
      </c>
    </row>
    <row r="104" spans="1:40" ht="13.5" customHeight="1">
      <c r="A104" s="144" t="str">
        <f>'Crisis Indicator Data'!A101</f>
        <v>Displacement from Venezuela to Trinidad and Tobago</v>
      </c>
      <c r="B104" s="145" t="str">
        <f>'Crisis Indicator Data'!B101</f>
        <v>International Displacement</v>
      </c>
      <c r="C104" s="145" t="str">
        <f>'Crisis Indicator Data'!C101</f>
        <v>TTO002</v>
      </c>
      <c r="D104" s="145" t="str">
        <f>'Crisis Indicator Data'!D101</f>
        <v>Trinidad and Tobago</v>
      </c>
      <c r="E104" s="146" t="str">
        <f>'Crisis Indicator Data'!E101</f>
        <v>TTO</v>
      </c>
      <c r="F104" s="224">
        <f>IF(LEN(E104)&gt;3,(IF(VLOOKUP($C104,'Regional Crises'!$B$1:$R$66,7,FALSE)="x","x",IF(VLOOKUP($C104,'Regional Crises'!$B$1:$R$66,7,FALSE)&gt;$F$3,10,IF(VLOOKUP($C104,'Regional Crises'!$B$1:$R$66,7,FALSE)&lt;F$4,0,($F$3-VLOOKUP($C104,'Regional Crises'!$B$1:$R$66,7,FALSE))/($F$3-$F$4)*10)))),IF(VLOOKUP($E104,'Country Indicator Data'!$B$4:$N$300,3,FALSE)="x","x",IF(VLOOKUP($E104,'Country Indicator Data'!$B$4:$N$300,3,FALSE)&gt;$F$3,10,IF(VLOOKUP($E104,'Country Indicator Data'!$B$4:$N$300,3,FALSE)&lt;$F$4,0,($F$3-VLOOKUP($E104,'Country Indicator Data'!$B$4:$N$300,3,FALSE))/($F$3-$F$4)*10))))</f>
        <v>0.84371892222222278</v>
      </c>
      <c r="G104" s="224">
        <f>IF(LEN(E104)&gt;3,(IF(VLOOKUP($C104,'Regional Crises'!$B$1:$R$66,9,FALSE)="x","x",IF(VLOOKUP($C104,'Regional Crises'!$B$1:$R$66,9,FALSE)&gt;G$3,10,IF(VLOOKUP($C104,'Regional Crises'!$B$1:$R$66,9,FALSE)&lt;G$4,0,(G$3-VLOOKUP($C104,'Regional Crises'!$B$1:$R$66,9,FALSE))/(G$3-G$4)*10)))),IF(VLOOKUP($E104,'Country Indicator Data'!$B$4:$N$300,5,FALSE)="x","x",IF(VLOOKUP($E104,'Country Indicator Data'!$B$4:$N$300,5,FALSE)&gt;G$3,10,IF(VLOOKUP($E104,'Country Indicator Data'!$B$4:$N$300,5,FALSE)&lt;G$4,0,(G$3-VLOOKUP($E104,'Country Indicator Data'!$B$4:$N$300,5,FALSE))/(G$3-G$4)*10))))</f>
        <v>1.8000000000000007</v>
      </c>
      <c r="H104" s="224">
        <f t="shared" si="39"/>
        <v>1.3218594611111119</v>
      </c>
      <c r="I104" s="224">
        <f>IF(LEN(E104)&gt;3,(IF(VLOOKUP($C104,'Regional Crises'!$B$1:$R$66,6,FALSE)="x","x",IF(VLOOKUP($C104,'Regional Crises'!$B$1:$R$66,6,FALSE)&gt;I$3,10,IF(VLOOKUP($C104,'Regional Crises'!$B$1:$R$66,6,FALSE)&lt;I$4,0,10-(I$3-VLOOKUP($C104,'Regional Crises'!$B$1:$R$66,6,FALSE))/(I$3-I$4)*10)))),IF(VLOOKUP($E104,'Country Indicator Data'!$B$4:$N$300,2,FALSE)="x","x",IF(VLOOKUP($E104,'Country Indicator Data'!$B$4:$N$300,2,FALSE)&gt;I$3,10,IF(VLOOKUP($E104,'Country Indicator Data'!$B$4:$N$300,2,FALSE)&lt;I$4,0,10-(I$3-VLOOKUP($E104,'Country Indicator Data'!$B$4:$N$300,2,FALSE))/(I$3-I$4)*10))))</f>
        <v>7.5771999300000008</v>
      </c>
      <c r="J104" s="224">
        <f>IF(LEN(E104)&gt;3,(IF(VLOOKUP($C104,'Regional Crises'!$B$1:$R$66,8,FALSE)="x","x",IF(VLOOKUP($C104,'Regional Crises'!$B$1:$R$66,8,FALSE)&gt;J$3,10,IF(VLOOKUP($C104,'Regional Crises'!$B$1:$R$66,8,FALSE)&lt;J$4,0,10-(J$3-VLOOKUP($C104,'Regional Crises'!$B$1:$R$66,8,FALSE))/(J$3-J$4)*10)))),IF(VLOOKUP($E104,'Country Indicator Data'!$B$4:$N$300,4,FALSE)="x","x",IF(VLOOKUP($E104,'Country Indicator Data'!$B$4:$N$300,4,FALSE)&gt;J$3,10,IF(VLOOKUP($E104,'Country Indicator Data'!$B$4:$N$300,4,FALSE)&lt;J$4,0,10-(J$3-VLOOKUP($E104,'Country Indicator Data'!$B$4:$N$300,4,FALSE))/(J$3-J$4)*10))))</f>
        <v>6.7166666666666677</v>
      </c>
      <c r="K104" s="224">
        <f t="shared" si="40"/>
        <v>7.1469332983333338</v>
      </c>
      <c r="L104" s="224">
        <f>IF(LEN(E104)&gt;3,(IF(VLOOKUP($C104,'Regional Crises'!$B$1:$R$66,10,FALSE)="x","x",IF(VLOOKUP($C104,'Regional Crises'!$B$1:$R$66,10,FALSE)&gt;L$3,10,IF(VLOOKUP($C104,'Regional Crises'!$B$1:$R$66,10,FALSE)&lt;L$4,0,10-(L$3-VLOOKUP($C104,'Regional Crises'!$B$1:$R$66,10,FALSE))/(L$3-L$4)*10)))),IF(VLOOKUP($E104,'Country Indicator Data'!$B$4:$N$300,6,FALSE)="x","x",IF(VLOOKUP($E104,'Country Indicator Data'!$B$4:$N$300,6,FALSE)&gt;L$3,10,IF(VLOOKUP($E104,'Country Indicator Data'!$B$4:$N$300,6,FALSE)&lt;L$4,0,10-(L$3-VLOOKUP($E104,'Country Indicator Data'!$B$4:$N$300,6,FALSE))/(L$3-L$4)*10))))</f>
        <v>3.4933333333333341</v>
      </c>
      <c r="M104" s="224">
        <f>IF(LEN(E104)&gt;3,(IF(VLOOKUP($C104,'Regional Crises'!$B$1:$R$66,11,FALSE)="x","x",IF(VLOOKUP($C104,'Regional Crises'!$B$1:$R$66,11,FALSE)&gt;M$3,10,IF(VLOOKUP($C104,'Regional Crises'!$B$1:$R$66,11,FALSE)&lt;M$4,0,10-(M$3-VLOOKUP($C104,'Regional Crises'!$B$1:$R$66,11,FALSE))/(M$3-M$4)*10)))),IF(VLOOKUP($E104,'Country Indicator Data'!$B$4:$N$300,7,FALSE)="x","x",IF(VLOOKUP($E104,'Country Indicator Data'!$B$4:$N$300,7,FALSE)&gt;M$3,10,IF(VLOOKUP($E104,'Country Indicator Data'!$B$4:$N$300,7,FALSE)&lt;M$4,0,10-(M$3-VLOOKUP($E104,'Country Indicator Data'!$B$4:$N$300,7,FALSE))/(M$3-M$4)*10))))</f>
        <v>3.8249999999999993</v>
      </c>
      <c r="N104" s="224">
        <f t="shared" si="41"/>
        <v>3.6591666666666667</v>
      </c>
      <c r="O104" s="224">
        <f t="shared" si="42"/>
        <v>4.0426531420370369</v>
      </c>
      <c r="P104" s="224">
        <f>IF(LEN(E104)&gt;3,(IF(VLOOKUP($C104,'Regional Crises'!$B$1:$R$69,12,FALSE)="x","x",IF(VLOOKUP($C104,'Regional Crises'!$B$1:$R$69,12,FALSE)&gt;P$3,10,IF(VLOOKUP($C104,'Regional Crises'!$B$1:$R$69,12,FALSE)&lt;P$4,0,(P$3-VLOOKUP($C104,'Regional Crises'!$B$1:$R$69,12,FALSE))/(P$3-P$4)*10)))),IF(VLOOKUP($E104,'Country Indicator Data'!$B$4:$I$300,8,FALSE)="x","x",IF(VLOOKUP($E104,'Country Indicator Data'!$B$4:$I$300,8,FALSE)&gt;P$3,10,IF(VLOOKUP($E104,'Country Indicator Data'!$B$4:$I$300,8,FALSE)&lt;P$4,0,10-(P$3-VLOOKUP($E104,'Country Indicator Data'!$B$4:$I$300,8,FALSE))/(P$3-P$4)*10))))</f>
        <v>4.8975</v>
      </c>
      <c r="Q104" s="224">
        <f>IF(LEN(E104)&gt;3,((IF(VLOOKUP($C104,'Regional Crises'!$B$1:$R$66,13,FALSE)="x","x",IF(VLOOKUP($C104,'Regional Crises'!$B$1:$R$66,13,FALSE)&gt;Q$3,10,IF(VLOOKUP($C104,'Regional Crises'!$B$1:$R$66,13,FALSE)&lt;Q$4,0,10-(LOG(Q$3)-LOG(VLOOKUP($C104,'Regional Crises'!$B$1:$R$66,13,FALSE)))/(LOG(Q$3)-LOG(Q$4))*10))))),(IF(VLOOKUP($E104,'Country Indicator Data'!$B$4:$N$300,9,FALSE)="x","x",IF(VLOOKUP($E104,'Country Indicator Data'!$B$4:$N$300,9,FALSE)&gt;Q$3,10,IF(VLOOKUP($E104,'Country Indicator Data'!$B$4:$N$300,9,FALSE)&lt;Q$4,0,10-(LOG(Q$3)-LOG(VLOOKUP($E104,'Country Indicator Data'!$B$4:$N$300,9,FALSE)))/(LOG(Q$3)-LOG(Q$4))*10)))))</f>
        <v>0</v>
      </c>
      <c r="R104" s="224">
        <f t="shared" si="43"/>
        <v>2.44875</v>
      </c>
      <c r="S104" s="224">
        <f>IF(LEN(E104)&gt;3,((IF(VLOOKUP($C104,'Regional Crises'!$B$1:$R$66,17,FALSE)="x","x",IF(VLOOKUP($C104,'Regional Crises'!$B$1:$R$66,17,FALSE)&gt;S$3,0,IF(VLOOKUP($C104,'Regional Crises'!$B$1:$R$66,17,FALSE)&lt;S$4,10,(S$3-VLOOKUP($C104,'Regional Crises'!$B$1:$R$66,17,FALSE))/(S$3-S$4)*10))))),(IF(VLOOKUP($E104,'Country Indicator Data'!$B$4:$N$300,13,FALSE)="x","x",IF(VLOOKUP($E104,'Country Indicator Data'!$B$4:$N$300,13,FALSE)&gt;S$3,0,IF(VLOOKUP($E104,'Country Indicator Data'!$B$4:$N$300,13,FALSE)&lt;S$4,10,(S$3-VLOOKUP($E104,'Country Indicator Data'!$B$4:$N$300,13,FALSE))/(S$3-S$4)*10)))))</f>
        <v>5.8999999999999995</v>
      </c>
      <c r="T104" s="224">
        <f>IF(LEN(E104)&gt;3,((IF(VLOOKUP($C104,'Regional Crises'!$B$1:$R$66,14,FALSE)="x","x",IF(VLOOKUP($C104,'Regional Crises'!$B$1:$R$66,14,FALSE)&gt;T$3,0,IF(VLOOKUP($C104,'Regional Crises'!$B$1:$R$66,14,FALSE)&lt;T$4,10,(T$3-VLOOKUP($C104,'Regional Crises'!$B$1:$R$66,14,FALSE))/(T$3-T$4)*10))))),(IF(VLOOKUP($E104,'Country Indicator Data'!$B$4:$N$300,10,FALSE)="x","x",IF(VLOOKUP($E104,'Country Indicator Data'!$B$4:$N$300,10,FALSE)&gt;T$3,0,IF(VLOOKUP($E104,'Country Indicator Data'!$B$4:$N$300,10,FALSE)&lt;T$4,10,(T$3-VLOOKUP($E104,'Country Indicator Data'!$B$4:$N$300,10,FALSE))/(T$3-T$4)*10)))))</f>
        <v>5.7430659999999998</v>
      </c>
      <c r="U104" s="224">
        <f>IF(LEN(E104)&gt;3,((IF(VLOOKUP($C104,'Regional Crises'!$B$1:$R$66,15,FALSE)="x","x",IF(VLOOKUP($C104,'Regional Crises'!$B$1:$R$66,15,FALSE)&gt;U$3,0,IF(VLOOKUP($C104,'Regional Crises'!$B$1:$R$66,15,FALSE)&lt;U$4,10,(U$3-VLOOKUP($C104,'Regional Crises'!$B$1:$R$66,15,FALSE))/(U$3-U$4)*10))))),(IF(VLOOKUP($E104,'Country Indicator Data'!$B$4:$N$300,11,FALSE)="x","x",IF(VLOOKUP($E104,'Country Indicator Data'!$B$4:$N$300,11,FALSE)&gt;U$3,0,IF(VLOOKUP($E104,'Country Indicator Data'!$B$4:$N$300,11,FALSE)&lt;U$4,10,(U$3-VLOOKUP($E104,'Country Indicator Data'!$B$4:$N$300,11,FALSE))/(U$3-U$4)*10)))))</f>
        <v>3.25</v>
      </c>
      <c r="V104" s="224">
        <f>IF(LEN(E104)&gt;3,((IF(VLOOKUP($C104,'Regional Crises'!$B$1:$R$66,16,FALSE)="x","x",IF(VLOOKUP($C104,'Regional Crises'!$B$1:$R$66,16,FALSE)&gt;V$3,0,IF(VLOOKUP($C104,'Regional Crises'!$B$1:$R$66,16,FALSE)&lt;V$4,10,(V$3-VLOOKUP($C104,'Regional Crises'!$B$1:$R$66,16,FALSE))/(V$3-V$4)*10))))),(IF(VLOOKUP($E104,'Country Indicator Data'!$B$4:$N$300,12,FALSE)="x","x",IF(VLOOKUP($E104,'Country Indicator Data'!$B$4:$N$300,12,FALSE)&gt;V$3,0,IF(VLOOKUP($E104,'Country Indicator Data'!$B$4:$N$300,12,FALSE)&lt;V$4,10,(V$3-VLOOKUP($E104,'Country Indicator Data'!$B$4:$N$300,12,FALSE))/(V$3-V$4)*10)))))</f>
        <v>1.7000000000000002</v>
      </c>
      <c r="W104" s="224">
        <f t="shared" si="44"/>
        <v>4.1482665000000001</v>
      </c>
      <c r="X104" s="224">
        <f t="shared" si="45"/>
        <v>3.5465565473456793</v>
      </c>
      <c r="Y104" s="150">
        <f>IF('Core Indicators'!FC101="x","x",IF('Core Indicators'!FC101&gt;=5,10,IF('Core Indicators'!FC101&gt;=4,8,IF('Core Indicators'!FC101&gt;=3,6,IF('Core Indicators'!FC101&gt;=2,4,IF('Core Indicators'!FC101&gt;=1,2,0))))))</f>
        <v>6</v>
      </c>
      <c r="Z104" s="224">
        <f t="shared" si="46"/>
        <v>6</v>
      </c>
      <c r="AA104" s="150">
        <f>'Crisis Indicator Data'!Y101</f>
        <v>0</v>
      </c>
      <c r="AB104" s="150">
        <f>'Crisis Indicator Data'!Z101</f>
        <v>0</v>
      </c>
      <c r="AC104" s="150">
        <f>'Crisis Indicator Data'!AA101</f>
        <v>0</v>
      </c>
      <c r="AD104" s="150">
        <f>'Crisis Indicator Data'!AB101</f>
        <v>0</v>
      </c>
      <c r="AE104" s="150">
        <f t="shared" si="47"/>
        <v>0</v>
      </c>
      <c r="AF104" s="150">
        <f>'Crisis Indicator Data'!AC101</f>
        <v>0</v>
      </c>
      <c r="AG104" s="150">
        <f>'Crisis Indicator Data'!AD101</f>
        <v>0</v>
      </c>
      <c r="AH104" s="150">
        <f t="shared" si="48"/>
        <v>0</v>
      </c>
      <c r="AI104" s="150">
        <f>'Crisis Indicator Data'!AE101</f>
        <v>0</v>
      </c>
      <c r="AJ104" s="150">
        <f>'Crisis Indicator Data'!AF101</f>
        <v>0</v>
      </c>
      <c r="AK104" s="150">
        <f>'Crisis Indicator Data'!AG101</f>
        <v>0</v>
      </c>
      <c r="AL104" s="150">
        <f t="shared" si="49"/>
        <v>0</v>
      </c>
      <c r="AM104" s="224">
        <f t="shared" si="50"/>
        <v>0</v>
      </c>
      <c r="AN104" s="224">
        <f t="shared" si="51"/>
        <v>3</v>
      </c>
    </row>
    <row r="105" spans="1:40" ht="13.5" customHeight="1">
      <c r="A105" s="144" t="str">
        <f>'Crisis Indicator Data'!A102</f>
        <v>International displacement to Tunisia</v>
      </c>
      <c r="B105" s="145" t="str">
        <f>'Crisis Indicator Data'!B102</f>
        <v>International Displacement</v>
      </c>
      <c r="C105" s="145" t="str">
        <f>'Crisis Indicator Data'!C102</f>
        <v>TUN002</v>
      </c>
      <c r="D105" s="145" t="str">
        <f>'Crisis Indicator Data'!D102</f>
        <v>Tunisia</v>
      </c>
      <c r="E105" s="146" t="str">
        <f>'Crisis Indicator Data'!E102</f>
        <v>TUN</v>
      </c>
      <c r="F105" s="224">
        <f>IF(LEN(E105)&gt;3,(IF(VLOOKUP($C105,'Regional Crises'!$B$1:$R$66,7,FALSE)="x","x",IF(VLOOKUP($C105,'Regional Crises'!$B$1:$R$66,7,FALSE)&gt;$F$3,10,IF(VLOOKUP($C105,'Regional Crises'!$B$1:$R$66,7,FALSE)&lt;F$4,0,($F$3-VLOOKUP($C105,'Regional Crises'!$B$1:$R$66,7,FALSE))/($F$3-$F$4)*10)))),IF(VLOOKUP($E105,'Country Indicator Data'!$B$4:$N$300,3,FALSE)="x","x",IF(VLOOKUP($E105,'Country Indicator Data'!$B$4:$N$300,3,FALSE)&gt;$F$3,10,IF(VLOOKUP($E105,'Country Indicator Data'!$B$4:$N$300,3,FALSE)&lt;$F$4,0,($F$3-VLOOKUP($E105,'Country Indicator Data'!$B$4:$N$300,3,FALSE))/($F$3-$F$4)*10))))</f>
        <v>3.0541193444444441</v>
      </c>
      <c r="G105" s="224">
        <f>IF(LEN(E105)&gt;3,(IF(VLOOKUP($C105,'Regional Crises'!$B$1:$R$66,9,FALSE)="x","x",IF(VLOOKUP($C105,'Regional Crises'!$B$1:$R$66,9,FALSE)&gt;G$3,10,IF(VLOOKUP($C105,'Regional Crises'!$B$1:$R$66,9,FALSE)&lt;G$4,0,(G$3-VLOOKUP($C105,'Regional Crises'!$B$1:$R$66,9,FALSE))/(G$3-G$4)*10)))),IF(VLOOKUP($E105,'Country Indicator Data'!$B$4:$N$300,5,FALSE)="x","x",IF(VLOOKUP($E105,'Country Indicator Data'!$B$4:$N$300,5,FALSE)&gt;G$3,10,IF(VLOOKUP($E105,'Country Indicator Data'!$B$4:$N$300,5,FALSE)&lt;G$4,0,(G$3-VLOOKUP($E105,'Country Indicator Data'!$B$4:$N$300,5,FALSE))/(G$3-G$4)*10))))</f>
        <v>5.67</v>
      </c>
      <c r="H105" s="224">
        <f t="shared" si="39"/>
        <v>4.3620596722222222</v>
      </c>
      <c r="I105" s="224">
        <f>IF(LEN(E105)&gt;3,(IF(VLOOKUP($C105,'Regional Crises'!$B$1:$R$66,6,FALSE)="x","x",IF(VLOOKUP($C105,'Regional Crises'!$B$1:$R$66,6,FALSE)&gt;I$3,10,IF(VLOOKUP($C105,'Regional Crises'!$B$1:$R$66,6,FALSE)&lt;I$4,0,10-(I$3-VLOOKUP($C105,'Regional Crises'!$B$1:$R$66,6,FALSE))/(I$3-I$4)*10)))),IF(VLOOKUP($E105,'Country Indicator Data'!$B$4:$N$300,2,FALSE)="x","x",IF(VLOOKUP($E105,'Country Indicator Data'!$B$4:$N$300,2,FALSE)&gt;I$3,10,IF(VLOOKUP($E105,'Country Indicator Data'!$B$4:$N$300,2,FALSE)&lt;I$4,0,10-(I$3-VLOOKUP($E105,'Country Indicator Data'!$B$4:$N$300,2,FALSE))/(I$3-I$4)*10))))</f>
        <v>0.39599963000000038</v>
      </c>
      <c r="J105" s="224">
        <f>IF(LEN(E105)&gt;3,(IF(VLOOKUP($C105,'Regional Crises'!$B$1:$R$66,8,FALSE)="x","x",IF(VLOOKUP($C105,'Regional Crises'!$B$1:$R$66,8,FALSE)&gt;J$3,10,IF(VLOOKUP($C105,'Regional Crises'!$B$1:$R$66,8,FALSE)&lt;J$4,0,10-(J$3-VLOOKUP($C105,'Regional Crises'!$B$1:$R$66,8,FALSE))/(J$3-J$4)*10)))),IF(VLOOKUP($E105,'Country Indicator Data'!$B$4:$N$300,4,FALSE)="x","x",IF(VLOOKUP($E105,'Country Indicator Data'!$B$4:$N$300,4,FALSE)&gt;J$3,10,IF(VLOOKUP($E105,'Country Indicator Data'!$B$4:$N$300,4,FALSE)&lt;J$4,0,10-(J$3-VLOOKUP($E105,'Country Indicator Data'!$B$4:$N$300,4,FALSE))/(J$3-J$4)*10))))</f>
        <v>0</v>
      </c>
      <c r="K105" s="224">
        <f t="shared" si="40"/>
        <v>0.19799981500000019</v>
      </c>
      <c r="L105" s="224">
        <f>IF(LEN(E105)&gt;3,(IF(VLOOKUP($C105,'Regional Crises'!$B$1:$R$66,10,FALSE)="x","x",IF(VLOOKUP($C105,'Regional Crises'!$B$1:$R$66,10,FALSE)&gt;L$3,10,IF(VLOOKUP($C105,'Regional Crises'!$B$1:$R$66,10,FALSE)&lt;L$4,0,10-(L$3-VLOOKUP($C105,'Regional Crises'!$B$1:$R$66,10,FALSE))/(L$3-L$4)*10)))),IF(VLOOKUP($E105,'Country Indicator Data'!$B$4:$N$300,6,FALSE)="x","x",IF(VLOOKUP($E105,'Country Indicator Data'!$B$4:$N$300,6,FALSE)&gt;L$3,10,IF(VLOOKUP($E105,'Country Indicator Data'!$B$4:$N$300,6,FALSE)&lt;L$4,0,10-(L$3-VLOOKUP($E105,'Country Indicator Data'!$B$4:$N$300,6,FALSE))/(L$3-L$4)*10))))</f>
        <v>3.1733333333333338</v>
      </c>
      <c r="M105" s="224">
        <f>IF(LEN(E105)&gt;3,(IF(VLOOKUP($C105,'Regional Crises'!$B$1:$R$66,11,FALSE)="x","x",IF(VLOOKUP($C105,'Regional Crises'!$B$1:$R$66,11,FALSE)&gt;M$3,10,IF(VLOOKUP($C105,'Regional Crises'!$B$1:$R$66,11,FALSE)&lt;M$4,0,10-(M$3-VLOOKUP($C105,'Regional Crises'!$B$1:$R$66,11,FALSE))/(M$3-M$4)*10)))),IF(VLOOKUP($E105,'Country Indicator Data'!$B$4:$N$300,7,FALSE)="x","x",IF(VLOOKUP($E105,'Country Indicator Data'!$B$4:$N$300,7,FALSE)&gt;M$3,10,IF(VLOOKUP($E105,'Country Indicator Data'!$B$4:$N$300,7,FALSE)&lt;M$4,0,10-(M$3-VLOOKUP($E105,'Country Indicator Data'!$B$4:$N$300,7,FALSE))/(M$3-M$4)*10))))</f>
        <v>2.1750000000000007</v>
      </c>
      <c r="N105" s="224">
        <f t="shared" si="41"/>
        <v>2.6741666666666672</v>
      </c>
      <c r="O105" s="224">
        <f t="shared" si="42"/>
        <v>2.4114087179629631</v>
      </c>
      <c r="P105" s="224">
        <f>IF(LEN(E105)&gt;3,(IF(VLOOKUP($C105,'Regional Crises'!$B$1:$R$69,12,FALSE)="x","x",IF(VLOOKUP($C105,'Regional Crises'!$B$1:$R$69,12,FALSE)&gt;P$3,10,IF(VLOOKUP($C105,'Regional Crises'!$B$1:$R$69,12,FALSE)&lt;P$4,0,(P$3-VLOOKUP($C105,'Regional Crises'!$B$1:$R$69,12,FALSE))/(P$3-P$4)*10)))),IF(VLOOKUP($E105,'Country Indicator Data'!$B$4:$I$300,8,FALSE)="x","x",IF(VLOOKUP($E105,'Country Indicator Data'!$B$4:$I$300,8,FALSE)&gt;P$3,10,IF(VLOOKUP($E105,'Country Indicator Data'!$B$4:$I$300,8,FALSE)&lt;P$4,0,10-(P$3-VLOOKUP($E105,'Country Indicator Data'!$B$4:$I$300,8,FALSE))/(P$3-P$4)*10))))</f>
        <v>4.8674999999999997</v>
      </c>
      <c r="Q105" s="224">
        <f>IF(LEN(E105)&gt;3,((IF(VLOOKUP($C105,'Regional Crises'!$B$1:$R$66,13,FALSE)="x","x",IF(VLOOKUP($C105,'Regional Crises'!$B$1:$R$66,13,FALSE)&gt;Q$3,10,IF(VLOOKUP($C105,'Regional Crises'!$B$1:$R$66,13,FALSE)&lt;Q$4,0,10-(LOG(Q$3)-LOG(VLOOKUP($C105,'Regional Crises'!$B$1:$R$66,13,FALSE)))/(LOG(Q$3)-LOG(Q$4))*10))))),(IF(VLOOKUP($E105,'Country Indicator Data'!$B$4:$N$300,9,FALSE)="x","x",IF(VLOOKUP($E105,'Country Indicator Data'!$B$4:$N$300,9,FALSE)&gt;Q$3,10,IF(VLOOKUP($E105,'Country Indicator Data'!$B$4:$N$300,9,FALSE)&lt;Q$4,0,10-(LOG(Q$3)-LOG(VLOOKUP($E105,'Country Indicator Data'!$B$4:$N$300,9,FALSE)))/(LOG(Q$3)-LOG(Q$4))*10)))))</f>
        <v>8.4466887758897169</v>
      </c>
      <c r="R105" s="224">
        <f t="shared" si="43"/>
        <v>6.6570943879448583</v>
      </c>
      <c r="S105" s="224">
        <f>IF(LEN(E105)&gt;3,((IF(VLOOKUP($C105,'Regional Crises'!$B$1:$R$66,17,FALSE)="x","x",IF(VLOOKUP($C105,'Regional Crises'!$B$1:$R$66,17,FALSE)&gt;S$3,0,IF(VLOOKUP($C105,'Regional Crises'!$B$1:$R$66,17,FALSE)&lt;S$4,10,(S$3-VLOOKUP($C105,'Regional Crises'!$B$1:$R$66,17,FALSE))/(S$3-S$4)*10))))),(IF(VLOOKUP($E105,'Country Indicator Data'!$B$4:$N$300,13,FALSE)="x","x",IF(VLOOKUP($E105,'Country Indicator Data'!$B$4:$N$300,13,FALSE)&gt;S$3,0,IF(VLOOKUP($E105,'Country Indicator Data'!$B$4:$N$300,13,FALSE)&lt;S$4,10,(S$3-VLOOKUP($E105,'Country Indicator Data'!$B$4:$N$300,13,FALSE))/(S$3-S$4)*10)))))</f>
        <v>6.1</v>
      </c>
      <c r="T105" s="224">
        <f>IF(LEN(E105)&gt;3,((IF(VLOOKUP($C105,'Regional Crises'!$B$1:$R$66,14,FALSE)="x","x",IF(VLOOKUP($C105,'Regional Crises'!$B$1:$R$66,14,FALSE)&gt;T$3,0,IF(VLOOKUP($C105,'Regional Crises'!$B$1:$R$66,14,FALSE)&lt;T$4,10,(T$3-VLOOKUP($C105,'Regional Crises'!$B$1:$R$66,14,FALSE))/(T$3-T$4)*10))))),(IF(VLOOKUP($E105,'Country Indicator Data'!$B$4:$N$300,10,FALSE)="x","x",IF(VLOOKUP($E105,'Country Indicator Data'!$B$4:$N$300,10,FALSE)&gt;T$3,0,IF(VLOOKUP($E105,'Country Indicator Data'!$B$4:$N$300,10,FALSE)&lt;T$4,10,(T$3-VLOOKUP($E105,'Country Indicator Data'!$B$4:$N$300,10,FALSE))/(T$3-T$4)*10)))))</f>
        <v>5.7289884000000004</v>
      </c>
      <c r="U105" s="224">
        <f>IF(LEN(E105)&gt;3,((IF(VLOOKUP($C105,'Regional Crises'!$B$1:$R$66,15,FALSE)="x","x",IF(VLOOKUP($C105,'Regional Crises'!$B$1:$R$66,15,FALSE)&gt;U$3,0,IF(VLOOKUP($C105,'Regional Crises'!$B$1:$R$66,15,FALSE)&lt;U$4,10,(U$3-VLOOKUP($C105,'Regional Crises'!$B$1:$R$66,15,FALSE))/(U$3-U$4)*10))))),(IF(VLOOKUP($E105,'Country Indicator Data'!$B$4:$N$300,11,FALSE)="x","x",IF(VLOOKUP($E105,'Country Indicator Data'!$B$4:$N$300,11,FALSE)&gt;U$3,0,IF(VLOOKUP($E105,'Country Indicator Data'!$B$4:$N$300,11,FALSE)&lt;U$4,10,(U$3-VLOOKUP($E105,'Country Indicator Data'!$B$4:$N$300,11,FALSE))/(U$3-U$4)*10)))))</f>
        <v>6.5</v>
      </c>
      <c r="V105" s="224">
        <f>IF(LEN(E105)&gt;3,((IF(VLOOKUP($C105,'Regional Crises'!$B$1:$R$66,16,FALSE)="x","x",IF(VLOOKUP($C105,'Regional Crises'!$B$1:$R$66,16,FALSE)&gt;V$3,0,IF(VLOOKUP($C105,'Regional Crises'!$B$1:$R$66,16,FALSE)&lt;V$4,10,(V$3-VLOOKUP($C105,'Regional Crises'!$B$1:$R$66,16,FALSE))/(V$3-V$4)*10))))),(IF(VLOOKUP($E105,'Country Indicator Data'!$B$4:$N$300,12,FALSE)="x","x",IF(VLOOKUP($E105,'Country Indicator Data'!$B$4:$N$300,12,FALSE)&gt;V$3,0,IF(VLOOKUP($E105,'Country Indicator Data'!$B$4:$N$300,12,FALSE)&lt;V$4,10,(V$3-VLOOKUP($E105,'Country Indicator Data'!$B$4:$N$300,12,FALSE))/(V$3-V$4)*10)))))</f>
        <v>5.8</v>
      </c>
      <c r="W105" s="224">
        <f t="shared" si="44"/>
        <v>6.0322470999999993</v>
      </c>
      <c r="X105" s="224">
        <f t="shared" si="45"/>
        <v>5.033583401969274</v>
      </c>
      <c r="Y105" s="150">
        <f>IF('Core Indicators'!FC102="x","x",IF('Core Indicators'!FC102&gt;=5,10,IF('Core Indicators'!FC102&gt;=4,8,IF('Core Indicators'!FC102&gt;=3,6,IF('Core Indicators'!FC102&gt;=2,4,IF('Core Indicators'!FC102&gt;=1,2,0))))))</f>
        <v>2</v>
      </c>
      <c r="Z105" s="224">
        <f t="shared" si="46"/>
        <v>2</v>
      </c>
      <c r="AA105" s="150">
        <f>'Crisis Indicator Data'!Y102</f>
        <v>2</v>
      </c>
      <c r="AB105" s="150">
        <f>'Crisis Indicator Data'!Z102</f>
        <v>1</v>
      </c>
      <c r="AC105" s="150">
        <f>'Crisis Indicator Data'!AA102</f>
        <v>2</v>
      </c>
      <c r="AD105" s="150">
        <f>'Crisis Indicator Data'!AB102</f>
        <v>0</v>
      </c>
      <c r="AE105" s="150">
        <f t="shared" si="47"/>
        <v>4</v>
      </c>
      <c r="AF105" s="150">
        <f>'Crisis Indicator Data'!AC102</f>
        <v>2</v>
      </c>
      <c r="AG105" s="150">
        <f>'Crisis Indicator Data'!AD102</f>
        <v>3</v>
      </c>
      <c r="AH105" s="150">
        <f t="shared" si="48"/>
        <v>10</v>
      </c>
      <c r="AI105" s="150">
        <f>'Crisis Indicator Data'!AE102</f>
        <v>0</v>
      </c>
      <c r="AJ105" s="150">
        <f>'Crisis Indicator Data'!AF102</f>
        <v>1</v>
      </c>
      <c r="AK105" s="150">
        <f>'Crisis Indicator Data'!AG102</f>
        <v>3</v>
      </c>
      <c r="AL105" s="150">
        <f t="shared" si="49"/>
        <v>6</v>
      </c>
      <c r="AM105" s="224">
        <f t="shared" si="50"/>
        <v>7</v>
      </c>
      <c r="AN105" s="224">
        <f t="shared" si="51"/>
        <v>4.5</v>
      </c>
    </row>
    <row r="106" spans="1:40" ht="13.5" customHeight="1">
      <c r="A106" s="144" t="str">
        <f>'Crisis Indicator Data'!A103</f>
        <v>Multiple Crises in Türkiye</v>
      </c>
      <c r="B106" s="145" t="str">
        <f>'Crisis Indicator Data'!B103</f>
        <v>International Displacement,Earthquake</v>
      </c>
      <c r="C106" s="145" t="str">
        <f>'Crisis Indicator Data'!C103</f>
        <v>TUR001</v>
      </c>
      <c r="D106" s="145" t="str">
        <f>'Crisis Indicator Data'!D103</f>
        <v>Turkey</v>
      </c>
      <c r="E106" s="146" t="str">
        <f>'Crisis Indicator Data'!E103</f>
        <v>TUR</v>
      </c>
      <c r="F106" s="224">
        <f>IF(LEN(E106)&gt;3,(IF(VLOOKUP($C106,'Regional Crises'!$B$1:$R$66,7,FALSE)="x","x",IF(VLOOKUP($C106,'Regional Crises'!$B$1:$R$66,7,FALSE)&gt;$F$3,10,IF(VLOOKUP($C106,'Regional Crises'!$B$1:$R$66,7,FALSE)&lt;F$4,0,($F$3-VLOOKUP($C106,'Regional Crises'!$B$1:$R$66,7,FALSE))/($F$3-$F$4)*10)))),IF(VLOOKUP($E106,'Country Indicator Data'!$B$4:$N$300,3,FALSE)="x","x",IF(VLOOKUP($E106,'Country Indicator Data'!$B$4:$N$300,3,FALSE)&gt;$F$3,10,IF(VLOOKUP($E106,'Country Indicator Data'!$B$4:$N$300,3,FALSE)&lt;$F$4,0,($F$3-VLOOKUP($E106,'Country Indicator Data'!$B$4:$N$300,3,FALSE))/($F$3-$F$4)*10))))</f>
        <v>4.832289211111112</v>
      </c>
      <c r="G106" s="224">
        <f>IF(LEN(E106)&gt;3,(IF(VLOOKUP($C106,'Regional Crises'!$B$1:$R$66,9,FALSE)="x","x",IF(VLOOKUP($C106,'Regional Crises'!$B$1:$R$66,9,FALSE)&gt;G$3,10,IF(VLOOKUP($C106,'Regional Crises'!$B$1:$R$66,9,FALSE)&lt;G$4,0,(G$3-VLOOKUP($C106,'Regional Crises'!$B$1:$R$66,9,FALSE))/(G$3-G$4)*10)))),IF(VLOOKUP($E106,'Country Indicator Data'!$B$4:$N$300,5,FALSE)="x","x",IF(VLOOKUP($E106,'Country Indicator Data'!$B$4:$N$300,5,FALSE)&gt;G$3,10,IF(VLOOKUP($E106,'Country Indicator Data'!$B$4:$N$300,5,FALSE)&lt;G$4,0,(G$3-VLOOKUP($E106,'Country Indicator Data'!$B$4:$N$300,5,FALSE))/(G$3-G$4)*10))))</f>
        <v>5.82</v>
      </c>
      <c r="H106" s="224">
        <f t="shared" si="39"/>
        <v>5.3261446055555561</v>
      </c>
      <c r="I106" s="224">
        <f>IF(LEN(E106)&gt;3,(IF(VLOOKUP($C106,'Regional Crises'!$B$1:$R$66,6,FALSE)="x","x",IF(VLOOKUP($C106,'Regional Crises'!$B$1:$R$66,6,FALSE)&gt;I$3,10,IF(VLOOKUP($C106,'Regional Crises'!$B$1:$R$66,6,FALSE)&lt;I$4,0,10-(I$3-VLOOKUP($C106,'Regional Crises'!$B$1:$R$66,6,FALSE))/(I$3-I$4)*10)))),IF(VLOOKUP($E106,'Country Indicator Data'!$B$4:$N$300,2,FALSE)="x","x",IF(VLOOKUP($E106,'Country Indicator Data'!$B$4:$N$300,2,FALSE)&gt;I$3,10,IF(VLOOKUP($E106,'Country Indicator Data'!$B$4:$N$300,2,FALSE)&lt;I$4,0,10-(I$3-VLOOKUP($E106,'Country Indicator Data'!$B$4:$N$300,2,FALSE))/(I$3-I$4)*10))))</f>
        <v>4.05056437</v>
      </c>
      <c r="J106" s="224">
        <f>IF(LEN(E106)&gt;3,(IF(VLOOKUP($C106,'Regional Crises'!$B$1:$R$66,8,FALSE)="x","x",IF(VLOOKUP($C106,'Regional Crises'!$B$1:$R$66,8,FALSE)&gt;J$3,10,IF(VLOOKUP($C106,'Regional Crises'!$B$1:$R$66,8,FALSE)&lt;J$4,0,10-(J$3-VLOOKUP($C106,'Regional Crises'!$B$1:$R$66,8,FALSE))/(J$3-J$4)*10)))),IF(VLOOKUP($E106,'Country Indicator Data'!$B$4:$N$300,4,FALSE)="x","x",IF(VLOOKUP($E106,'Country Indicator Data'!$B$4:$N$300,4,FALSE)&gt;J$3,10,IF(VLOOKUP($E106,'Country Indicator Data'!$B$4:$N$300,4,FALSE)&lt;J$4,0,10-(J$3-VLOOKUP($E106,'Country Indicator Data'!$B$4:$N$300,4,FALSE))/(J$3-J$4)*10))))</f>
        <v>3.1099999999999994</v>
      </c>
      <c r="K106" s="224">
        <f t="shared" si="40"/>
        <v>3.5802821849999997</v>
      </c>
      <c r="L106" s="224">
        <f>IF(LEN(E106)&gt;3,(IF(VLOOKUP($C106,'Regional Crises'!$B$1:$R$66,10,FALSE)="x","x",IF(VLOOKUP($C106,'Regional Crises'!$B$1:$R$66,10,FALSE)&gt;L$3,10,IF(VLOOKUP($C106,'Regional Crises'!$B$1:$R$66,10,FALSE)&lt;L$4,0,10-(L$3-VLOOKUP($C106,'Regional Crises'!$B$1:$R$66,10,FALSE))/(L$3-L$4)*10)))),IF(VLOOKUP($E106,'Country Indicator Data'!$B$4:$N$300,6,FALSE)="x","x",IF(VLOOKUP($E106,'Country Indicator Data'!$B$4:$N$300,6,FALSE)&gt;L$3,10,IF(VLOOKUP($E106,'Country Indicator Data'!$B$4:$N$300,6,FALSE)&lt;L$4,0,10-(L$3-VLOOKUP($E106,'Country Indicator Data'!$B$4:$N$300,6,FALSE))/(L$3-L$4)*10))))</f>
        <v>3.0266666666666664</v>
      </c>
      <c r="M106" s="224">
        <f>IF(LEN(E106)&gt;3,(IF(VLOOKUP($C106,'Regional Crises'!$B$1:$R$66,11,FALSE)="x","x",IF(VLOOKUP($C106,'Regional Crises'!$B$1:$R$66,11,FALSE)&gt;M$3,10,IF(VLOOKUP($C106,'Regional Crises'!$B$1:$R$66,11,FALSE)&lt;M$4,0,10-(M$3-VLOOKUP($C106,'Regional Crises'!$B$1:$R$66,11,FALSE))/(M$3-M$4)*10)))),IF(VLOOKUP($E106,'Country Indicator Data'!$B$4:$N$300,7,FALSE)="x","x",IF(VLOOKUP($E106,'Country Indicator Data'!$B$4:$N$300,7,FALSE)&gt;M$3,10,IF(VLOOKUP($E106,'Country Indicator Data'!$B$4:$N$300,7,FALSE)&lt;M$4,0,10-(M$3-VLOOKUP($E106,'Country Indicator Data'!$B$4:$N$300,7,FALSE))/(M$3-M$4)*10))))</f>
        <v>4.6750000000000007</v>
      </c>
      <c r="N106" s="224">
        <f t="shared" si="41"/>
        <v>3.8508333333333336</v>
      </c>
      <c r="O106" s="224">
        <f t="shared" si="42"/>
        <v>4.2524200412962969</v>
      </c>
      <c r="P106" s="224">
        <f>IF(LEN(E106)&gt;3,(IF(VLOOKUP($C106,'Regional Crises'!$B$1:$R$69,12,FALSE)="x","x",IF(VLOOKUP($C106,'Regional Crises'!$B$1:$R$69,12,FALSE)&gt;P$3,10,IF(VLOOKUP($C106,'Regional Crises'!$B$1:$R$69,12,FALSE)&lt;P$4,0,(P$3-VLOOKUP($C106,'Regional Crises'!$B$1:$R$69,12,FALSE))/(P$3-P$4)*10)))),IF(VLOOKUP($E106,'Country Indicator Data'!$B$4:$I$300,8,FALSE)="x","x",IF(VLOOKUP($E106,'Country Indicator Data'!$B$4:$I$300,8,FALSE)&gt;P$3,10,IF(VLOOKUP($E106,'Country Indicator Data'!$B$4:$I$300,8,FALSE)&lt;P$4,0,10-(P$3-VLOOKUP($E106,'Country Indicator Data'!$B$4:$I$300,8,FALSE))/(P$3-P$4)*10))))</f>
        <v>6.5125000000000002</v>
      </c>
      <c r="Q106" s="224">
        <f>IF(LEN(E106)&gt;3,((IF(VLOOKUP($C106,'Regional Crises'!$B$1:$R$66,13,FALSE)="x","x",IF(VLOOKUP($C106,'Regional Crises'!$B$1:$R$66,13,FALSE)&gt;Q$3,10,IF(VLOOKUP($C106,'Regional Crises'!$B$1:$R$66,13,FALSE)&lt;Q$4,0,10-(LOG(Q$3)-LOG(VLOOKUP($C106,'Regional Crises'!$B$1:$R$66,13,FALSE)))/(LOG(Q$3)-LOG(Q$4))*10))))),(IF(VLOOKUP($E106,'Country Indicator Data'!$B$4:$N$300,9,FALSE)="x","x",IF(VLOOKUP($E106,'Country Indicator Data'!$B$4:$N$300,9,FALSE)&gt;Q$3,10,IF(VLOOKUP($E106,'Country Indicator Data'!$B$4:$N$300,9,FALSE)&lt;Q$4,0,10-(LOG(Q$3)-LOG(VLOOKUP($E106,'Country Indicator Data'!$B$4:$N$300,9,FALSE)))/(LOG(Q$3)-LOG(Q$4))*10)))))</f>
        <v>4.8088569119241944</v>
      </c>
      <c r="R106" s="224">
        <f t="shared" si="43"/>
        <v>5.6606784559620973</v>
      </c>
      <c r="S106" s="224">
        <f>IF(LEN(E106)&gt;3,((IF(VLOOKUP($C106,'Regional Crises'!$B$1:$R$66,17,FALSE)="x","x",IF(VLOOKUP($C106,'Regional Crises'!$B$1:$R$66,17,FALSE)&gt;S$3,0,IF(VLOOKUP($C106,'Regional Crises'!$B$1:$R$66,17,FALSE)&lt;S$4,10,(S$3-VLOOKUP($C106,'Regional Crises'!$B$1:$R$66,17,FALSE))/(S$3-S$4)*10))))),(IF(VLOOKUP($E106,'Country Indicator Data'!$B$4:$N$300,13,FALSE)="x","x",IF(VLOOKUP($E106,'Country Indicator Data'!$B$4:$N$300,13,FALSE)&gt;S$3,0,IF(VLOOKUP($E106,'Country Indicator Data'!$B$4:$N$300,13,FALSE)&lt;S$4,10,(S$3-VLOOKUP($E106,'Country Indicator Data'!$B$4:$N$300,13,FALSE))/(S$3-S$4)*10)))))</f>
        <v>6.8999999999999995</v>
      </c>
      <c r="T106" s="224">
        <f>IF(LEN(E106)&gt;3,((IF(VLOOKUP($C106,'Regional Crises'!$B$1:$R$66,14,FALSE)="x","x",IF(VLOOKUP($C106,'Regional Crises'!$B$1:$R$66,14,FALSE)&gt;T$3,0,IF(VLOOKUP($C106,'Regional Crises'!$B$1:$R$66,14,FALSE)&lt;T$4,10,(T$3-VLOOKUP($C106,'Regional Crises'!$B$1:$R$66,14,FALSE))/(T$3-T$4)*10))))),(IF(VLOOKUP($E106,'Country Indicator Data'!$B$4:$N$300,10,FALSE)="x","x",IF(VLOOKUP($E106,'Country Indicator Data'!$B$4:$N$300,10,FALSE)&gt;T$3,0,IF(VLOOKUP($E106,'Country Indicator Data'!$B$4:$N$300,10,FALSE)&lt;T$4,10,(T$3-VLOOKUP($E106,'Country Indicator Data'!$B$4:$N$300,10,FALSE))/(T$3-T$4)*10)))))</f>
        <v>6.6868297999999999</v>
      </c>
      <c r="U106" s="224">
        <f>IF(LEN(E106)&gt;3,((IF(VLOOKUP($C106,'Regional Crises'!$B$1:$R$66,15,FALSE)="x","x",IF(VLOOKUP($C106,'Regional Crises'!$B$1:$R$66,15,FALSE)&gt;U$3,0,IF(VLOOKUP($C106,'Regional Crises'!$B$1:$R$66,15,FALSE)&lt;U$4,10,(U$3-VLOOKUP($C106,'Regional Crises'!$B$1:$R$66,15,FALSE))/(U$3-U$4)*10))))),(IF(VLOOKUP($E106,'Country Indicator Data'!$B$4:$N$300,11,FALSE)="x","x",IF(VLOOKUP($E106,'Country Indicator Data'!$B$4:$N$300,11,FALSE)&gt;U$3,0,IF(VLOOKUP($E106,'Country Indicator Data'!$B$4:$N$300,11,FALSE)&lt;U$4,10,(U$3-VLOOKUP($E106,'Country Indicator Data'!$B$4:$N$300,11,FALSE))/(U$3-U$4)*10)))))</f>
        <v>7</v>
      </c>
      <c r="V106" s="224">
        <f>IF(LEN(E106)&gt;3,((IF(VLOOKUP($C106,'Regional Crises'!$B$1:$R$66,16,FALSE)="x","x",IF(VLOOKUP($C106,'Regional Crises'!$B$1:$R$66,16,FALSE)&gt;V$3,0,IF(VLOOKUP($C106,'Regional Crises'!$B$1:$R$66,16,FALSE)&lt;V$4,10,(V$3-VLOOKUP($C106,'Regional Crises'!$B$1:$R$66,16,FALSE))/(V$3-V$4)*10))))),(IF(VLOOKUP($E106,'Country Indicator Data'!$B$4:$N$300,12,FALSE)="x","x",IF(VLOOKUP($E106,'Country Indicator Data'!$B$4:$N$300,12,FALSE)&gt;V$3,0,IF(VLOOKUP($E106,'Country Indicator Data'!$B$4:$N$300,12,FALSE)&lt;V$4,10,(V$3-VLOOKUP($E106,'Country Indicator Data'!$B$4:$N$300,12,FALSE))/(V$3-V$4)*10)))))</f>
        <v>6.8000000000000007</v>
      </c>
      <c r="W106" s="224">
        <f t="shared" si="44"/>
        <v>6.8467074500000003</v>
      </c>
      <c r="X106" s="224">
        <f t="shared" si="45"/>
        <v>5.5866019824194639</v>
      </c>
      <c r="Y106" s="150">
        <f>IF('Core Indicators'!FC103="x","x",IF('Core Indicators'!FC103&gt;=5,10,IF('Core Indicators'!FC103&gt;=4,8,IF('Core Indicators'!FC103&gt;=3,6,IF('Core Indicators'!FC103&gt;=2,4,IF('Core Indicators'!FC103&gt;=1,2,0))))))</f>
        <v>6</v>
      </c>
      <c r="Z106" s="224">
        <f t="shared" si="46"/>
        <v>6</v>
      </c>
      <c r="AA106" s="150">
        <f>'Crisis Indicator Data'!Y103</f>
        <v>1</v>
      </c>
      <c r="AB106" s="150">
        <f>'Crisis Indicator Data'!Z103</f>
        <v>0</v>
      </c>
      <c r="AC106" s="150">
        <f>'Crisis Indicator Data'!AA103</f>
        <v>1</v>
      </c>
      <c r="AD106" s="150">
        <f>'Crisis Indicator Data'!AB103</f>
        <v>0</v>
      </c>
      <c r="AE106" s="150">
        <f t="shared" si="47"/>
        <v>4</v>
      </c>
      <c r="AF106" s="150">
        <f>'Crisis Indicator Data'!AC103</f>
        <v>2</v>
      </c>
      <c r="AG106" s="150">
        <f>'Crisis Indicator Data'!AD103</f>
        <v>3</v>
      </c>
      <c r="AH106" s="150">
        <f t="shared" si="48"/>
        <v>10</v>
      </c>
      <c r="AI106" s="150">
        <f>'Crisis Indicator Data'!AE103</f>
        <v>0</v>
      </c>
      <c r="AJ106" s="150">
        <f>'Crisis Indicator Data'!AF103</f>
        <v>3</v>
      </c>
      <c r="AK106" s="150">
        <f>'Crisis Indicator Data'!AG103</f>
        <v>0</v>
      </c>
      <c r="AL106" s="150">
        <f t="shared" si="49"/>
        <v>6</v>
      </c>
      <c r="AM106" s="224">
        <f t="shared" si="50"/>
        <v>7</v>
      </c>
      <c r="AN106" s="224">
        <f t="shared" si="51"/>
        <v>6.5</v>
      </c>
    </row>
    <row r="107" spans="1:40" ht="13.5" customHeight="1">
      <c r="A107" s="144" t="str">
        <f>'Crisis Indicator Data'!A104</f>
        <v>Displacement from Syria to Türkiye</v>
      </c>
      <c r="B107" s="145" t="str">
        <f>'Crisis Indicator Data'!B104</f>
        <v>International Displacement</v>
      </c>
      <c r="C107" s="145" t="str">
        <f>'Crisis Indicator Data'!C104</f>
        <v>TUR002</v>
      </c>
      <c r="D107" s="145" t="str">
        <f>'Crisis Indicator Data'!D104</f>
        <v>Turkey</v>
      </c>
      <c r="E107" s="146" t="str">
        <f>'Crisis Indicator Data'!E104</f>
        <v>TUR</v>
      </c>
      <c r="F107" s="224">
        <f>IF(LEN(E107)&gt;3,(IF(VLOOKUP($C107,'Regional Crises'!$B$1:$R$66,7,FALSE)="x","x",IF(VLOOKUP($C107,'Regional Crises'!$B$1:$R$66,7,FALSE)&gt;$F$3,10,IF(VLOOKUP($C107,'Regional Crises'!$B$1:$R$66,7,FALSE)&lt;F$4,0,($F$3-VLOOKUP($C107,'Regional Crises'!$B$1:$R$66,7,FALSE))/($F$3-$F$4)*10)))),IF(VLOOKUP($E107,'Country Indicator Data'!$B$4:$N$300,3,FALSE)="x","x",IF(VLOOKUP($E107,'Country Indicator Data'!$B$4:$N$300,3,FALSE)&gt;$F$3,10,IF(VLOOKUP($E107,'Country Indicator Data'!$B$4:$N$300,3,FALSE)&lt;$F$4,0,($F$3-VLOOKUP($E107,'Country Indicator Data'!$B$4:$N$300,3,FALSE))/($F$3-$F$4)*10))))</f>
        <v>4.832289211111112</v>
      </c>
      <c r="G107" s="224">
        <f>IF(LEN(E107)&gt;3,(IF(VLOOKUP($C107,'Regional Crises'!$B$1:$R$66,9,FALSE)="x","x",IF(VLOOKUP($C107,'Regional Crises'!$B$1:$R$66,9,FALSE)&gt;G$3,10,IF(VLOOKUP($C107,'Regional Crises'!$B$1:$R$66,9,FALSE)&lt;G$4,0,(G$3-VLOOKUP($C107,'Regional Crises'!$B$1:$R$66,9,FALSE))/(G$3-G$4)*10)))),IF(VLOOKUP($E107,'Country Indicator Data'!$B$4:$N$300,5,FALSE)="x","x",IF(VLOOKUP($E107,'Country Indicator Data'!$B$4:$N$300,5,FALSE)&gt;G$3,10,IF(VLOOKUP($E107,'Country Indicator Data'!$B$4:$N$300,5,FALSE)&lt;G$4,0,(G$3-VLOOKUP($E107,'Country Indicator Data'!$B$4:$N$300,5,FALSE))/(G$3-G$4)*10))))</f>
        <v>5.82</v>
      </c>
      <c r="H107" s="224">
        <f t="shared" si="39"/>
        <v>5.3261446055555561</v>
      </c>
      <c r="I107" s="224">
        <f>IF(LEN(E107)&gt;3,(IF(VLOOKUP($C107,'Regional Crises'!$B$1:$R$66,6,FALSE)="x","x",IF(VLOOKUP($C107,'Regional Crises'!$B$1:$R$66,6,FALSE)&gt;I$3,10,IF(VLOOKUP($C107,'Regional Crises'!$B$1:$R$66,6,FALSE)&lt;I$4,0,10-(I$3-VLOOKUP($C107,'Regional Crises'!$B$1:$R$66,6,FALSE))/(I$3-I$4)*10)))),IF(VLOOKUP($E107,'Country Indicator Data'!$B$4:$N$300,2,FALSE)="x","x",IF(VLOOKUP($E107,'Country Indicator Data'!$B$4:$N$300,2,FALSE)&gt;I$3,10,IF(VLOOKUP($E107,'Country Indicator Data'!$B$4:$N$300,2,FALSE)&lt;I$4,0,10-(I$3-VLOOKUP($E107,'Country Indicator Data'!$B$4:$N$300,2,FALSE))/(I$3-I$4)*10))))</f>
        <v>4.05056437</v>
      </c>
      <c r="J107" s="224">
        <f>IF(LEN(E107)&gt;3,(IF(VLOOKUP($C107,'Regional Crises'!$B$1:$R$66,8,FALSE)="x","x",IF(VLOOKUP($C107,'Regional Crises'!$B$1:$R$66,8,FALSE)&gt;J$3,10,IF(VLOOKUP($C107,'Regional Crises'!$B$1:$R$66,8,FALSE)&lt;J$4,0,10-(J$3-VLOOKUP($C107,'Regional Crises'!$B$1:$R$66,8,FALSE))/(J$3-J$4)*10)))),IF(VLOOKUP($E107,'Country Indicator Data'!$B$4:$N$300,4,FALSE)="x","x",IF(VLOOKUP($E107,'Country Indicator Data'!$B$4:$N$300,4,FALSE)&gt;J$3,10,IF(VLOOKUP($E107,'Country Indicator Data'!$B$4:$N$300,4,FALSE)&lt;J$4,0,10-(J$3-VLOOKUP($E107,'Country Indicator Data'!$B$4:$N$300,4,FALSE))/(J$3-J$4)*10))))</f>
        <v>3.1099999999999994</v>
      </c>
      <c r="K107" s="224">
        <f t="shared" si="40"/>
        <v>3.5802821849999997</v>
      </c>
      <c r="L107" s="224">
        <f>IF(LEN(E107)&gt;3,(IF(VLOOKUP($C107,'Regional Crises'!$B$1:$R$66,10,FALSE)="x","x",IF(VLOOKUP($C107,'Regional Crises'!$B$1:$R$66,10,FALSE)&gt;L$3,10,IF(VLOOKUP($C107,'Regional Crises'!$B$1:$R$66,10,FALSE)&lt;L$4,0,10-(L$3-VLOOKUP($C107,'Regional Crises'!$B$1:$R$66,10,FALSE))/(L$3-L$4)*10)))),IF(VLOOKUP($E107,'Country Indicator Data'!$B$4:$N$300,6,FALSE)="x","x",IF(VLOOKUP($E107,'Country Indicator Data'!$B$4:$N$300,6,FALSE)&gt;L$3,10,IF(VLOOKUP($E107,'Country Indicator Data'!$B$4:$N$300,6,FALSE)&lt;L$4,0,10-(L$3-VLOOKUP($E107,'Country Indicator Data'!$B$4:$N$300,6,FALSE))/(L$3-L$4)*10))))</f>
        <v>3.0266666666666664</v>
      </c>
      <c r="M107" s="224">
        <f>IF(LEN(E107)&gt;3,(IF(VLOOKUP($C107,'Regional Crises'!$B$1:$R$66,11,FALSE)="x","x",IF(VLOOKUP($C107,'Regional Crises'!$B$1:$R$66,11,FALSE)&gt;M$3,10,IF(VLOOKUP($C107,'Regional Crises'!$B$1:$R$66,11,FALSE)&lt;M$4,0,10-(M$3-VLOOKUP($C107,'Regional Crises'!$B$1:$R$66,11,FALSE))/(M$3-M$4)*10)))),IF(VLOOKUP($E107,'Country Indicator Data'!$B$4:$N$300,7,FALSE)="x","x",IF(VLOOKUP($E107,'Country Indicator Data'!$B$4:$N$300,7,FALSE)&gt;M$3,10,IF(VLOOKUP($E107,'Country Indicator Data'!$B$4:$N$300,7,FALSE)&lt;M$4,0,10-(M$3-VLOOKUP($E107,'Country Indicator Data'!$B$4:$N$300,7,FALSE))/(M$3-M$4)*10))))</f>
        <v>4.6750000000000007</v>
      </c>
      <c r="N107" s="224">
        <f t="shared" si="41"/>
        <v>3.8508333333333336</v>
      </c>
      <c r="O107" s="224">
        <f t="shared" si="42"/>
        <v>4.2524200412962969</v>
      </c>
      <c r="P107" s="224">
        <f>IF(LEN(E107)&gt;3,(IF(VLOOKUP($C107,'Regional Crises'!$B$1:$R$69,12,FALSE)="x","x",IF(VLOOKUP($C107,'Regional Crises'!$B$1:$R$69,12,FALSE)&gt;P$3,10,IF(VLOOKUP($C107,'Regional Crises'!$B$1:$R$69,12,FALSE)&lt;P$4,0,(P$3-VLOOKUP($C107,'Regional Crises'!$B$1:$R$69,12,FALSE))/(P$3-P$4)*10)))),IF(VLOOKUP($E107,'Country Indicator Data'!$B$4:$I$300,8,FALSE)="x","x",IF(VLOOKUP($E107,'Country Indicator Data'!$B$4:$I$300,8,FALSE)&gt;P$3,10,IF(VLOOKUP($E107,'Country Indicator Data'!$B$4:$I$300,8,FALSE)&lt;P$4,0,10-(P$3-VLOOKUP($E107,'Country Indicator Data'!$B$4:$I$300,8,FALSE))/(P$3-P$4)*10))))</f>
        <v>6.5125000000000002</v>
      </c>
      <c r="Q107" s="224">
        <f>IF(LEN(E107)&gt;3,((IF(VLOOKUP($C107,'Regional Crises'!$B$1:$R$66,13,FALSE)="x","x",IF(VLOOKUP($C107,'Regional Crises'!$B$1:$R$66,13,FALSE)&gt;Q$3,10,IF(VLOOKUP($C107,'Regional Crises'!$B$1:$R$66,13,FALSE)&lt;Q$4,0,10-(LOG(Q$3)-LOG(VLOOKUP($C107,'Regional Crises'!$B$1:$R$66,13,FALSE)))/(LOG(Q$3)-LOG(Q$4))*10))))),(IF(VLOOKUP($E107,'Country Indicator Data'!$B$4:$N$300,9,FALSE)="x","x",IF(VLOOKUP($E107,'Country Indicator Data'!$B$4:$N$300,9,FALSE)&gt;Q$3,10,IF(VLOOKUP($E107,'Country Indicator Data'!$B$4:$N$300,9,FALSE)&lt;Q$4,0,10-(LOG(Q$3)-LOG(VLOOKUP($E107,'Country Indicator Data'!$B$4:$N$300,9,FALSE)))/(LOG(Q$3)-LOG(Q$4))*10)))))</f>
        <v>4.8088569119241944</v>
      </c>
      <c r="R107" s="224">
        <f t="shared" si="43"/>
        <v>5.6606784559620973</v>
      </c>
      <c r="S107" s="224">
        <f>IF(LEN(E107)&gt;3,((IF(VLOOKUP($C107,'Regional Crises'!$B$1:$R$66,17,FALSE)="x","x",IF(VLOOKUP($C107,'Regional Crises'!$B$1:$R$66,17,FALSE)&gt;S$3,0,IF(VLOOKUP($C107,'Regional Crises'!$B$1:$R$66,17,FALSE)&lt;S$4,10,(S$3-VLOOKUP($C107,'Regional Crises'!$B$1:$R$66,17,FALSE))/(S$3-S$4)*10))))),(IF(VLOOKUP($E107,'Country Indicator Data'!$B$4:$N$300,13,FALSE)="x","x",IF(VLOOKUP($E107,'Country Indicator Data'!$B$4:$N$300,13,FALSE)&gt;S$3,0,IF(VLOOKUP($E107,'Country Indicator Data'!$B$4:$N$300,13,FALSE)&lt;S$4,10,(S$3-VLOOKUP($E107,'Country Indicator Data'!$B$4:$N$300,13,FALSE))/(S$3-S$4)*10)))))</f>
        <v>6.8999999999999995</v>
      </c>
      <c r="T107" s="224">
        <f>IF(LEN(E107)&gt;3,((IF(VLOOKUP($C107,'Regional Crises'!$B$1:$R$66,14,FALSE)="x","x",IF(VLOOKUP($C107,'Regional Crises'!$B$1:$R$66,14,FALSE)&gt;T$3,0,IF(VLOOKUP($C107,'Regional Crises'!$B$1:$R$66,14,FALSE)&lt;T$4,10,(T$3-VLOOKUP($C107,'Regional Crises'!$B$1:$R$66,14,FALSE))/(T$3-T$4)*10))))),(IF(VLOOKUP($E107,'Country Indicator Data'!$B$4:$N$300,10,FALSE)="x","x",IF(VLOOKUP($E107,'Country Indicator Data'!$B$4:$N$300,10,FALSE)&gt;T$3,0,IF(VLOOKUP($E107,'Country Indicator Data'!$B$4:$N$300,10,FALSE)&lt;T$4,10,(T$3-VLOOKUP($E107,'Country Indicator Data'!$B$4:$N$300,10,FALSE))/(T$3-T$4)*10)))))</f>
        <v>6.6868297999999999</v>
      </c>
      <c r="U107" s="224">
        <f>IF(LEN(E107)&gt;3,((IF(VLOOKUP($C107,'Regional Crises'!$B$1:$R$66,15,FALSE)="x","x",IF(VLOOKUP($C107,'Regional Crises'!$B$1:$R$66,15,FALSE)&gt;U$3,0,IF(VLOOKUP($C107,'Regional Crises'!$B$1:$R$66,15,FALSE)&lt;U$4,10,(U$3-VLOOKUP($C107,'Regional Crises'!$B$1:$R$66,15,FALSE))/(U$3-U$4)*10))))),(IF(VLOOKUP($E107,'Country Indicator Data'!$B$4:$N$300,11,FALSE)="x","x",IF(VLOOKUP($E107,'Country Indicator Data'!$B$4:$N$300,11,FALSE)&gt;U$3,0,IF(VLOOKUP($E107,'Country Indicator Data'!$B$4:$N$300,11,FALSE)&lt;U$4,10,(U$3-VLOOKUP($E107,'Country Indicator Data'!$B$4:$N$300,11,FALSE))/(U$3-U$4)*10)))))</f>
        <v>7</v>
      </c>
      <c r="V107" s="224">
        <f>IF(LEN(E107)&gt;3,((IF(VLOOKUP($C107,'Regional Crises'!$B$1:$R$66,16,FALSE)="x","x",IF(VLOOKUP($C107,'Regional Crises'!$B$1:$R$66,16,FALSE)&gt;V$3,0,IF(VLOOKUP($C107,'Regional Crises'!$B$1:$R$66,16,FALSE)&lt;V$4,10,(V$3-VLOOKUP($C107,'Regional Crises'!$B$1:$R$66,16,FALSE))/(V$3-V$4)*10))))),(IF(VLOOKUP($E107,'Country Indicator Data'!$B$4:$N$300,12,FALSE)="x","x",IF(VLOOKUP($E107,'Country Indicator Data'!$B$4:$N$300,12,FALSE)&gt;V$3,0,IF(VLOOKUP($E107,'Country Indicator Data'!$B$4:$N$300,12,FALSE)&lt;V$4,10,(V$3-VLOOKUP($E107,'Country Indicator Data'!$B$4:$N$300,12,FALSE))/(V$3-V$4)*10)))))</f>
        <v>6.8000000000000007</v>
      </c>
      <c r="W107" s="224">
        <f t="shared" si="44"/>
        <v>6.8467074500000003</v>
      </c>
      <c r="X107" s="224">
        <f t="shared" si="45"/>
        <v>5.5866019824194639</v>
      </c>
      <c r="Y107" s="150">
        <f>IF('Core Indicators'!FC104="x","x",IF('Core Indicators'!FC104&gt;=5,10,IF('Core Indicators'!FC104&gt;=4,8,IF('Core Indicators'!FC104&gt;=3,6,IF('Core Indicators'!FC104&gt;=2,4,IF('Core Indicators'!FC104&gt;=1,2,0))))))</f>
        <v>6</v>
      </c>
      <c r="Z107" s="224">
        <f t="shared" si="46"/>
        <v>6</v>
      </c>
      <c r="AA107" s="150">
        <f>'Crisis Indicator Data'!Y104</f>
        <v>1</v>
      </c>
      <c r="AB107" s="150">
        <f>'Crisis Indicator Data'!Z104</f>
        <v>0</v>
      </c>
      <c r="AC107" s="150">
        <f>'Crisis Indicator Data'!AA104</f>
        <v>1</v>
      </c>
      <c r="AD107" s="150">
        <f>'Crisis Indicator Data'!AB104</f>
        <v>0</v>
      </c>
      <c r="AE107" s="150">
        <f t="shared" si="47"/>
        <v>4</v>
      </c>
      <c r="AF107" s="150">
        <f>'Crisis Indicator Data'!AC104</f>
        <v>2</v>
      </c>
      <c r="AG107" s="150">
        <f>'Crisis Indicator Data'!AD104</f>
        <v>3</v>
      </c>
      <c r="AH107" s="150">
        <f t="shared" si="48"/>
        <v>10</v>
      </c>
      <c r="AI107" s="150">
        <f>'Crisis Indicator Data'!AE104</f>
        <v>0</v>
      </c>
      <c r="AJ107" s="150">
        <f>'Crisis Indicator Data'!AF104</f>
        <v>3</v>
      </c>
      <c r="AK107" s="150">
        <f>'Crisis Indicator Data'!AG104</f>
        <v>0</v>
      </c>
      <c r="AL107" s="150">
        <f t="shared" si="49"/>
        <v>6</v>
      </c>
      <c r="AM107" s="224">
        <f t="shared" si="50"/>
        <v>7</v>
      </c>
      <c r="AN107" s="224">
        <f t="shared" si="51"/>
        <v>6.5</v>
      </c>
    </row>
    <row r="108" spans="1:40" ht="13.5" customHeight="1">
      <c r="A108" s="144" t="str">
        <f>'Crisis Indicator Data'!A105</f>
        <v>International Displacement to Türkiye</v>
      </c>
      <c r="B108" s="145" t="str">
        <f>'Crisis Indicator Data'!B105</f>
        <v>International Displacement</v>
      </c>
      <c r="C108" s="145" t="str">
        <f>'Crisis Indicator Data'!C105</f>
        <v>TUR003</v>
      </c>
      <c r="D108" s="145" t="str">
        <f>'Crisis Indicator Data'!D105</f>
        <v>Turkey</v>
      </c>
      <c r="E108" s="146" t="str">
        <f>'Crisis Indicator Data'!E105</f>
        <v>TUR</v>
      </c>
      <c r="F108" s="224">
        <f>IF(LEN(E108)&gt;3,(IF(VLOOKUP($C108,'Regional Crises'!$B$1:$R$66,7,FALSE)="x","x",IF(VLOOKUP($C108,'Regional Crises'!$B$1:$R$66,7,FALSE)&gt;$F$3,10,IF(VLOOKUP($C108,'Regional Crises'!$B$1:$R$66,7,FALSE)&lt;F$4,0,($F$3-VLOOKUP($C108,'Regional Crises'!$B$1:$R$66,7,FALSE))/($F$3-$F$4)*10)))),IF(VLOOKUP($E108,'Country Indicator Data'!$B$4:$N$300,3,FALSE)="x","x",IF(VLOOKUP($E108,'Country Indicator Data'!$B$4:$N$300,3,FALSE)&gt;$F$3,10,IF(VLOOKUP($E108,'Country Indicator Data'!$B$4:$N$300,3,FALSE)&lt;$F$4,0,($F$3-VLOOKUP($E108,'Country Indicator Data'!$B$4:$N$300,3,FALSE))/($F$3-$F$4)*10))))</f>
        <v>4.832289211111112</v>
      </c>
      <c r="G108" s="224">
        <f>IF(LEN(E108)&gt;3,(IF(VLOOKUP($C108,'Regional Crises'!$B$1:$R$66,9,FALSE)="x","x",IF(VLOOKUP($C108,'Regional Crises'!$B$1:$R$66,9,FALSE)&gt;G$3,10,IF(VLOOKUP($C108,'Regional Crises'!$B$1:$R$66,9,FALSE)&lt;G$4,0,(G$3-VLOOKUP($C108,'Regional Crises'!$B$1:$R$66,9,FALSE))/(G$3-G$4)*10)))),IF(VLOOKUP($E108,'Country Indicator Data'!$B$4:$N$300,5,FALSE)="x","x",IF(VLOOKUP($E108,'Country Indicator Data'!$B$4:$N$300,5,FALSE)&gt;G$3,10,IF(VLOOKUP($E108,'Country Indicator Data'!$B$4:$N$300,5,FALSE)&lt;G$4,0,(G$3-VLOOKUP($E108,'Country Indicator Data'!$B$4:$N$300,5,FALSE))/(G$3-G$4)*10))))</f>
        <v>5.82</v>
      </c>
      <c r="H108" s="224">
        <f t="shared" si="39"/>
        <v>5.3261446055555561</v>
      </c>
      <c r="I108" s="224">
        <f>IF(LEN(E108)&gt;3,(IF(VLOOKUP($C108,'Regional Crises'!$B$1:$R$66,6,FALSE)="x","x",IF(VLOOKUP($C108,'Regional Crises'!$B$1:$R$66,6,FALSE)&gt;I$3,10,IF(VLOOKUP($C108,'Regional Crises'!$B$1:$R$66,6,FALSE)&lt;I$4,0,10-(I$3-VLOOKUP($C108,'Regional Crises'!$B$1:$R$66,6,FALSE))/(I$3-I$4)*10)))),IF(VLOOKUP($E108,'Country Indicator Data'!$B$4:$N$300,2,FALSE)="x","x",IF(VLOOKUP($E108,'Country Indicator Data'!$B$4:$N$300,2,FALSE)&gt;I$3,10,IF(VLOOKUP($E108,'Country Indicator Data'!$B$4:$N$300,2,FALSE)&lt;I$4,0,10-(I$3-VLOOKUP($E108,'Country Indicator Data'!$B$4:$N$300,2,FALSE))/(I$3-I$4)*10))))</f>
        <v>4.05056437</v>
      </c>
      <c r="J108" s="224">
        <f>IF(LEN(E108)&gt;3,(IF(VLOOKUP($C108,'Regional Crises'!$B$1:$R$66,8,FALSE)="x","x",IF(VLOOKUP($C108,'Regional Crises'!$B$1:$R$66,8,FALSE)&gt;J$3,10,IF(VLOOKUP($C108,'Regional Crises'!$B$1:$R$66,8,FALSE)&lt;J$4,0,10-(J$3-VLOOKUP($C108,'Regional Crises'!$B$1:$R$66,8,FALSE))/(J$3-J$4)*10)))),IF(VLOOKUP($E108,'Country Indicator Data'!$B$4:$N$300,4,FALSE)="x","x",IF(VLOOKUP($E108,'Country Indicator Data'!$B$4:$N$300,4,FALSE)&gt;J$3,10,IF(VLOOKUP($E108,'Country Indicator Data'!$B$4:$N$300,4,FALSE)&lt;J$4,0,10-(J$3-VLOOKUP($E108,'Country Indicator Data'!$B$4:$N$300,4,FALSE))/(J$3-J$4)*10))))</f>
        <v>3.1099999999999994</v>
      </c>
      <c r="K108" s="224">
        <f t="shared" si="40"/>
        <v>3.5802821849999997</v>
      </c>
      <c r="L108" s="224">
        <f>IF(LEN(E108)&gt;3,(IF(VLOOKUP($C108,'Regional Crises'!$B$1:$R$66,10,FALSE)="x","x",IF(VLOOKUP($C108,'Regional Crises'!$B$1:$R$66,10,FALSE)&gt;L$3,10,IF(VLOOKUP($C108,'Regional Crises'!$B$1:$R$66,10,FALSE)&lt;L$4,0,10-(L$3-VLOOKUP($C108,'Regional Crises'!$B$1:$R$66,10,FALSE))/(L$3-L$4)*10)))),IF(VLOOKUP($E108,'Country Indicator Data'!$B$4:$N$300,6,FALSE)="x","x",IF(VLOOKUP($E108,'Country Indicator Data'!$B$4:$N$300,6,FALSE)&gt;L$3,10,IF(VLOOKUP($E108,'Country Indicator Data'!$B$4:$N$300,6,FALSE)&lt;L$4,0,10-(L$3-VLOOKUP($E108,'Country Indicator Data'!$B$4:$N$300,6,FALSE))/(L$3-L$4)*10))))</f>
        <v>3.0266666666666664</v>
      </c>
      <c r="M108" s="224">
        <f>IF(LEN(E108)&gt;3,(IF(VLOOKUP($C108,'Regional Crises'!$B$1:$R$66,11,FALSE)="x","x",IF(VLOOKUP($C108,'Regional Crises'!$B$1:$R$66,11,FALSE)&gt;M$3,10,IF(VLOOKUP($C108,'Regional Crises'!$B$1:$R$66,11,FALSE)&lt;M$4,0,10-(M$3-VLOOKUP($C108,'Regional Crises'!$B$1:$R$66,11,FALSE))/(M$3-M$4)*10)))),IF(VLOOKUP($E108,'Country Indicator Data'!$B$4:$N$300,7,FALSE)="x","x",IF(VLOOKUP($E108,'Country Indicator Data'!$B$4:$N$300,7,FALSE)&gt;M$3,10,IF(VLOOKUP($E108,'Country Indicator Data'!$B$4:$N$300,7,FALSE)&lt;M$4,0,10-(M$3-VLOOKUP($E108,'Country Indicator Data'!$B$4:$N$300,7,FALSE))/(M$3-M$4)*10))))</f>
        <v>4.6750000000000007</v>
      </c>
      <c r="N108" s="224">
        <f t="shared" si="41"/>
        <v>3.8508333333333336</v>
      </c>
      <c r="O108" s="224">
        <f t="shared" si="42"/>
        <v>4.2524200412962969</v>
      </c>
      <c r="P108" s="224">
        <f>IF(LEN(E108)&gt;3,(IF(VLOOKUP($C108,'Regional Crises'!$B$1:$R$69,12,FALSE)="x","x",IF(VLOOKUP($C108,'Regional Crises'!$B$1:$R$69,12,FALSE)&gt;P$3,10,IF(VLOOKUP($C108,'Regional Crises'!$B$1:$R$69,12,FALSE)&lt;P$4,0,(P$3-VLOOKUP($C108,'Regional Crises'!$B$1:$R$69,12,FALSE))/(P$3-P$4)*10)))),IF(VLOOKUP($E108,'Country Indicator Data'!$B$4:$I$300,8,FALSE)="x","x",IF(VLOOKUP($E108,'Country Indicator Data'!$B$4:$I$300,8,FALSE)&gt;P$3,10,IF(VLOOKUP($E108,'Country Indicator Data'!$B$4:$I$300,8,FALSE)&lt;P$4,0,10-(P$3-VLOOKUP($E108,'Country Indicator Data'!$B$4:$I$300,8,FALSE))/(P$3-P$4)*10))))</f>
        <v>6.5125000000000002</v>
      </c>
      <c r="Q108" s="224">
        <f>IF(LEN(E108)&gt;3,((IF(VLOOKUP($C108,'Regional Crises'!$B$1:$R$66,13,FALSE)="x","x",IF(VLOOKUP($C108,'Regional Crises'!$B$1:$R$66,13,FALSE)&gt;Q$3,10,IF(VLOOKUP($C108,'Regional Crises'!$B$1:$R$66,13,FALSE)&lt;Q$4,0,10-(LOG(Q$3)-LOG(VLOOKUP($C108,'Regional Crises'!$B$1:$R$66,13,FALSE)))/(LOG(Q$3)-LOG(Q$4))*10))))),(IF(VLOOKUP($E108,'Country Indicator Data'!$B$4:$N$300,9,FALSE)="x","x",IF(VLOOKUP($E108,'Country Indicator Data'!$B$4:$N$300,9,FALSE)&gt;Q$3,10,IF(VLOOKUP($E108,'Country Indicator Data'!$B$4:$N$300,9,FALSE)&lt;Q$4,0,10-(LOG(Q$3)-LOG(VLOOKUP($E108,'Country Indicator Data'!$B$4:$N$300,9,FALSE)))/(LOG(Q$3)-LOG(Q$4))*10)))))</f>
        <v>4.8088569119241944</v>
      </c>
      <c r="R108" s="224">
        <f t="shared" si="43"/>
        <v>5.6606784559620973</v>
      </c>
      <c r="S108" s="224">
        <f>IF(LEN(E108)&gt;3,((IF(VLOOKUP($C108,'Regional Crises'!$B$1:$R$66,17,FALSE)="x","x",IF(VLOOKUP($C108,'Regional Crises'!$B$1:$R$66,17,FALSE)&gt;S$3,0,IF(VLOOKUP($C108,'Regional Crises'!$B$1:$R$66,17,FALSE)&lt;S$4,10,(S$3-VLOOKUP($C108,'Regional Crises'!$B$1:$R$66,17,FALSE))/(S$3-S$4)*10))))),(IF(VLOOKUP($E108,'Country Indicator Data'!$B$4:$N$300,13,FALSE)="x","x",IF(VLOOKUP($E108,'Country Indicator Data'!$B$4:$N$300,13,FALSE)&gt;S$3,0,IF(VLOOKUP($E108,'Country Indicator Data'!$B$4:$N$300,13,FALSE)&lt;S$4,10,(S$3-VLOOKUP($E108,'Country Indicator Data'!$B$4:$N$300,13,FALSE))/(S$3-S$4)*10)))))</f>
        <v>6.8999999999999995</v>
      </c>
      <c r="T108" s="224">
        <f>IF(LEN(E108)&gt;3,((IF(VLOOKUP($C108,'Regional Crises'!$B$1:$R$66,14,FALSE)="x","x",IF(VLOOKUP($C108,'Regional Crises'!$B$1:$R$66,14,FALSE)&gt;T$3,0,IF(VLOOKUP($C108,'Regional Crises'!$B$1:$R$66,14,FALSE)&lt;T$4,10,(T$3-VLOOKUP($C108,'Regional Crises'!$B$1:$R$66,14,FALSE))/(T$3-T$4)*10))))),(IF(VLOOKUP($E108,'Country Indicator Data'!$B$4:$N$300,10,FALSE)="x","x",IF(VLOOKUP($E108,'Country Indicator Data'!$B$4:$N$300,10,FALSE)&gt;T$3,0,IF(VLOOKUP($E108,'Country Indicator Data'!$B$4:$N$300,10,FALSE)&lt;T$4,10,(T$3-VLOOKUP($E108,'Country Indicator Data'!$B$4:$N$300,10,FALSE))/(T$3-T$4)*10)))))</f>
        <v>6.6868297999999999</v>
      </c>
      <c r="U108" s="224">
        <f>IF(LEN(E108)&gt;3,((IF(VLOOKUP($C108,'Regional Crises'!$B$1:$R$66,15,FALSE)="x","x",IF(VLOOKUP($C108,'Regional Crises'!$B$1:$R$66,15,FALSE)&gt;U$3,0,IF(VLOOKUP($C108,'Regional Crises'!$B$1:$R$66,15,FALSE)&lt;U$4,10,(U$3-VLOOKUP($C108,'Regional Crises'!$B$1:$R$66,15,FALSE))/(U$3-U$4)*10))))),(IF(VLOOKUP($E108,'Country Indicator Data'!$B$4:$N$300,11,FALSE)="x","x",IF(VLOOKUP($E108,'Country Indicator Data'!$B$4:$N$300,11,FALSE)&gt;U$3,0,IF(VLOOKUP($E108,'Country Indicator Data'!$B$4:$N$300,11,FALSE)&lt;U$4,10,(U$3-VLOOKUP($E108,'Country Indicator Data'!$B$4:$N$300,11,FALSE))/(U$3-U$4)*10)))))</f>
        <v>7</v>
      </c>
      <c r="V108" s="224">
        <f>IF(LEN(E108)&gt;3,((IF(VLOOKUP($C108,'Regional Crises'!$B$1:$R$66,16,FALSE)="x","x",IF(VLOOKUP($C108,'Regional Crises'!$B$1:$R$66,16,FALSE)&gt;V$3,0,IF(VLOOKUP($C108,'Regional Crises'!$B$1:$R$66,16,FALSE)&lt;V$4,10,(V$3-VLOOKUP($C108,'Regional Crises'!$B$1:$R$66,16,FALSE))/(V$3-V$4)*10))))),(IF(VLOOKUP($E108,'Country Indicator Data'!$B$4:$N$300,12,FALSE)="x","x",IF(VLOOKUP($E108,'Country Indicator Data'!$B$4:$N$300,12,FALSE)&gt;V$3,0,IF(VLOOKUP($E108,'Country Indicator Data'!$B$4:$N$300,12,FALSE)&lt;V$4,10,(V$3-VLOOKUP($E108,'Country Indicator Data'!$B$4:$N$300,12,FALSE))/(V$3-V$4)*10)))))</f>
        <v>6.8000000000000007</v>
      </c>
      <c r="W108" s="224">
        <f t="shared" si="44"/>
        <v>6.8467074500000003</v>
      </c>
      <c r="X108" s="224">
        <f t="shared" si="45"/>
        <v>5.5866019824194639</v>
      </c>
      <c r="Y108" s="150">
        <f>IF('Core Indicators'!FC105="x","x",IF('Core Indicators'!FC105&gt;=5,10,IF('Core Indicators'!FC105&gt;=4,8,IF('Core Indicators'!FC105&gt;=3,6,IF('Core Indicators'!FC105&gt;=2,4,IF('Core Indicators'!FC105&gt;=1,2,0))))))</f>
        <v>2</v>
      </c>
      <c r="Z108" s="224">
        <f t="shared" si="46"/>
        <v>2</v>
      </c>
      <c r="AA108" s="150">
        <f>'Crisis Indicator Data'!Y105</f>
        <v>1</v>
      </c>
      <c r="AB108" s="150">
        <f>'Crisis Indicator Data'!Z105</f>
        <v>0</v>
      </c>
      <c r="AC108" s="150">
        <f>'Crisis Indicator Data'!AA105</f>
        <v>1</v>
      </c>
      <c r="AD108" s="150">
        <f>'Crisis Indicator Data'!AB105</f>
        <v>0</v>
      </c>
      <c r="AE108" s="150">
        <f t="shared" si="47"/>
        <v>4</v>
      </c>
      <c r="AF108" s="150">
        <f>'Crisis Indicator Data'!AC105</f>
        <v>2</v>
      </c>
      <c r="AG108" s="150">
        <f>'Crisis Indicator Data'!AD105</f>
        <v>3</v>
      </c>
      <c r="AH108" s="150">
        <f t="shared" si="48"/>
        <v>10</v>
      </c>
      <c r="AI108" s="150">
        <f>'Crisis Indicator Data'!AE105</f>
        <v>0</v>
      </c>
      <c r="AJ108" s="150">
        <f>'Crisis Indicator Data'!AF105</f>
        <v>3</v>
      </c>
      <c r="AK108" s="150">
        <f>'Crisis Indicator Data'!AG105</f>
        <v>0</v>
      </c>
      <c r="AL108" s="150">
        <f t="shared" si="49"/>
        <v>6</v>
      </c>
      <c r="AM108" s="224">
        <f t="shared" si="50"/>
        <v>7</v>
      </c>
      <c r="AN108" s="224">
        <f t="shared" si="51"/>
        <v>4.5</v>
      </c>
    </row>
    <row r="109" spans="1:40" ht="13.5" customHeight="1">
      <c r="A109" s="144" t="str">
        <f>'Crisis Indicator Data'!A106</f>
        <v>Multiple Crises in Tanzania</v>
      </c>
      <c r="B109" s="145" t="str">
        <f>'Crisis Indicator Data'!B106</f>
        <v>International Displacement,Drought/drier conditions,Floods</v>
      </c>
      <c r="C109" s="145" t="str">
        <f>'Crisis Indicator Data'!C106</f>
        <v>TZA001</v>
      </c>
      <c r="D109" s="145" t="str">
        <f>'Crisis Indicator Data'!D106</f>
        <v>Tanzania</v>
      </c>
      <c r="E109" s="146" t="str">
        <f>'Crisis Indicator Data'!E106</f>
        <v>TZA</v>
      </c>
      <c r="F109" s="224">
        <f>IF(LEN(E109)&gt;3,(IF(VLOOKUP($C109,'Regional Crises'!$B$1:$R$66,7,FALSE)="x","x",IF(VLOOKUP($C109,'Regional Crises'!$B$1:$R$66,7,FALSE)&gt;$F$3,10,IF(VLOOKUP($C109,'Regional Crises'!$B$1:$R$66,7,FALSE)&lt;F$4,0,($F$3-VLOOKUP($C109,'Regional Crises'!$B$1:$R$66,7,FALSE))/($F$3-$F$4)*10)))),IF(VLOOKUP($E109,'Country Indicator Data'!$B$4:$N$300,3,FALSE)="x","x",IF(VLOOKUP($E109,'Country Indicator Data'!$B$4:$N$300,3,FALSE)&gt;$F$3,10,IF(VLOOKUP($E109,'Country Indicator Data'!$B$4:$N$300,3,FALSE)&lt;$F$4,0,($F$3-VLOOKUP($E109,'Country Indicator Data'!$B$4:$N$300,3,FALSE))/($F$3-$F$4)*10))))</f>
        <v>3.0613924222222222</v>
      </c>
      <c r="G109" s="224">
        <f>IF(LEN(E109)&gt;3,(IF(VLOOKUP($C109,'Regional Crises'!$B$1:$R$66,9,FALSE)="x","x",IF(VLOOKUP($C109,'Regional Crises'!$B$1:$R$66,9,FALSE)&gt;G$3,10,IF(VLOOKUP($C109,'Regional Crises'!$B$1:$R$66,9,FALSE)&lt;G$4,0,(G$3-VLOOKUP($C109,'Regional Crises'!$B$1:$R$66,9,FALSE))/(G$3-G$4)*10)))),IF(VLOOKUP($E109,'Country Indicator Data'!$B$4:$N$300,5,FALSE)="x","x",IF(VLOOKUP($E109,'Country Indicator Data'!$B$4:$N$300,5,FALSE)&gt;G$3,10,IF(VLOOKUP($E109,'Country Indicator Data'!$B$4:$N$300,5,FALSE)&lt;G$4,0,(G$3-VLOOKUP($E109,'Country Indicator Data'!$B$4:$N$300,5,FALSE))/(G$3-G$4)*10))))</f>
        <v>5.25</v>
      </c>
      <c r="H109" s="224">
        <f t="shared" si="39"/>
        <v>4.1556962111111115</v>
      </c>
      <c r="I109" s="224">
        <f>IF(LEN(E109)&gt;3,(IF(VLOOKUP($C109,'Regional Crises'!$B$1:$R$66,6,FALSE)="x","x",IF(VLOOKUP($C109,'Regional Crises'!$B$1:$R$66,6,FALSE)&gt;I$3,10,IF(VLOOKUP($C109,'Regional Crises'!$B$1:$R$66,6,FALSE)&lt;I$4,0,10-(I$3-VLOOKUP($C109,'Regional Crises'!$B$1:$R$66,6,FALSE))/(I$3-I$4)*10)))),IF(VLOOKUP($E109,'Country Indicator Data'!$B$4:$N$300,2,FALSE)="x","x",IF(VLOOKUP($E109,'Country Indicator Data'!$B$4:$N$300,2,FALSE)&gt;I$3,10,IF(VLOOKUP($E109,'Country Indicator Data'!$B$4:$N$300,2,FALSE)&lt;I$4,0,10-(I$3-VLOOKUP($E109,'Country Indicator Data'!$B$4:$N$300,2,FALSE))/(I$3-I$4)*10))))</f>
        <v>5.0555201699999994</v>
      </c>
      <c r="J109" s="224">
        <f>IF(LEN(E109)&gt;3,(IF(VLOOKUP($C109,'Regional Crises'!$B$1:$R$66,8,FALSE)="x","x",IF(VLOOKUP($C109,'Regional Crises'!$B$1:$R$66,8,FALSE)&gt;J$3,10,IF(VLOOKUP($C109,'Regional Crises'!$B$1:$R$66,8,FALSE)&lt;J$4,0,10-(J$3-VLOOKUP($C109,'Regional Crises'!$B$1:$R$66,8,FALSE))/(J$3-J$4)*10)))),IF(VLOOKUP($E109,'Country Indicator Data'!$B$4:$N$300,4,FALSE)="x","x",IF(VLOOKUP($E109,'Country Indicator Data'!$B$4:$N$300,4,FALSE)&gt;J$3,10,IF(VLOOKUP($E109,'Country Indicator Data'!$B$4:$N$300,4,FALSE)&lt;J$4,0,10-(J$3-VLOOKUP($E109,'Country Indicator Data'!$B$4:$N$300,4,FALSE))/(J$3-J$4)*10))))</f>
        <v>0.60000000000000142</v>
      </c>
      <c r="K109" s="224">
        <f t="shared" si="40"/>
        <v>2.8277600850000004</v>
      </c>
      <c r="L109" s="224">
        <f>IF(LEN(E109)&gt;3,(IF(VLOOKUP($C109,'Regional Crises'!$B$1:$R$66,10,FALSE)="x","x",IF(VLOOKUP($C109,'Regional Crises'!$B$1:$R$66,10,FALSE)&gt;L$3,10,IF(VLOOKUP($C109,'Regional Crises'!$B$1:$R$66,10,FALSE)&lt;L$4,0,10-(L$3-VLOOKUP($C109,'Regional Crises'!$B$1:$R$66,10,FALSE))/(L$3-L$4)*10)))),IF(VLOOKUP($E109,'Country Indicator Data'!$B$4:$N$300,6,FALSE)="x","x",IF(VLOOKUP($E109,'Country Indicator Data'!$B$4:$N$300,6,FALSE)&gt;L$3,10,IF(VLOOKUP($E109,'Country Indicator Data'!$B$4:$N$300,6,FALSE)&lt;L$4,0,10-(L$3-VLOOKUP($E109,'Country Indicator Data'!$B$4:$N$300,6,FALSE))/(L$3-L$4)*10))))</f>
        <v>6.72</v>
      </c>
      <c r="M109" s="224">
        <f>IF(LEN(E109)&gt;3,(IF(VLOOKUP($C109,'Regional Crises'!$B$1:$R$66,11,FALSE)="x","x",IF(VLOOKUP($C109,'Regional Crises'!$B$1:$R$66,11,FALSE)&gt;M$3,10,IF(VLOOKUP($C109,'Regional Crises'!$B$1:$R$66,11,FALSE)&lt;M$4,0,10-(M$3-VLOOKUP($C109,'Regional Crises'!$B$1:$R$66,11,FALSE))/(M$3-M$4)*10)))),IF(VLOOKUP($E109,'Country Indicator Data'!$B$4:$N$300,7,FALSE)="x","x",IF(VLOOKUP($E109,'Country Indicator Data'!$B$4:$N$300,7,FALSE)&gt;M$3,10,IF(VLOOKUP($E109,'Country Indicator Data'!$B$4:$N$300,7,FALSE)&lt;M$4,0,10-(M$3-VLOOKUP($E109,'Country Indicator Data'!$B$4:$N$300,7,FALSE))/(M$3-M$4)*10))))</f>
        <v>3.875</v>
      </c>
      <c r="N109" s="224">
        <f t="shared" si="41"/>
        <v>5.2974999999999994</v>
      </c>
      <c r="O109" s="224">
        <f t="shared" si="42"/>
        <v>4.0936520987037035</v>
      </c>
      <c r="P109" s="224">
        <f>IF(LEN(E109)&gt;3,(IF(VLOOKUP($C109,'Regional Crises'!$B$1:$R$69,12,FALSE)="x","x",IF(VLOOKUP($C109,'Regional Crises'!$B$1:$R$69,12,FALSE)&gt;P$3,10,IF(VLOOKUP($C109,'Regional Crises'!$B$1:$R$69,12,FALSE)&lt;P$4,0,(P$3-VLOOKUP($C109,'Regional Crises'!$B$1:$R$69,12,FALSE))/(P$3-P$4)*10)))),IF(VLOOKUP($E109,'Country Indicator Data'!$B$4:$I$300,8,FALSE)="x","x",IF(VLOOKUP($E109,'Country Indicator Data'!$B$4:$I$300,8,FALSE)&gt;P$3,10,IF(VLOOKUP($E109,'Country Indicator Data'!$B$4:$I$300,8,FALSE)&lt;P$4,0,10-(P$3-VLOOKUP($E109,'Country Indicator Data'!$B$4:$I$300,8,FALSE))/(P$3-P$4)*10))))</f>
        <v>5.2</v>
      </c>
      <c r="Q109" s="224" t="str">
        <f>IF(LEN(E109)&gt;3,((IF(VLOOKUP($C109,'Regional Crises'!$B$1:$R$66,13,FALSE)="x","x",IF(VLOOKUP($C109,'Regional Crises'!$B$1:$R$66,13,FALSE)&gt;Q$3,10,IF(VLOOKUP($C109,'Regional Crises'!$B$1:$R$66,13,FALSE)&lt;Q$4,0,10-(LOG(Q$3)-LOG(VLOOKUP($C109,'Regional Crises'!$B$1:$R$66,13,FALSE)))/(LOG(Q$3)-LOG(Q$4))*10))))),(IF(VLOOKUP($E109,'Country Indicator Data'!$B$4:$N$300,9,FALSE)="x","x",IF(VLOOKUP($E109,'Country Indicator Data'!$B$4:$N$300,9,FALSE)&gt;Q$3,10,IF(VLOOKUP($E109,'Country Indicator Data'!$B$4:$N$300,9,FALSE)&lt;Q$4,0,10-(LOG(Q$3)-LOG(VLOOKUP($E109,'Country Indicator Data'!$B$4:$N$300,9,FALSE)))/(LOG(Q$3)-LOG(Q$4))*10)))))</f>
        <v>x</v>
      </c>
      <c r="R109" s="224">
        <f t="shared" si="43"/>
        <v>5.2</v>
      </c>
      <c r="S109" s="224">
        <f>IF(LEN(E109)&gt;3,((IF(VLOOKUP($C109,'Regional Crises'!$B$1:$R$66,17,FALSE)="x","x",IF(VLOOKUP($C109,'Regional Crises'!$B$1:$R$66,17,FALSE)&gt;S$3,0,IF(VLOOKUP($C109,'Regional Crises'!$B$1:$R$66,17,FALSE)&lt;S$4,10,(S$3-VLOOKUP($C109,'Regional Crises'!$B$1:$R$66,17,FALSE))/(S$3-S$4)*10))))),(IF(VLOOKUP($E109,'Country Indicator Data'!$B$4:$N$300,13,FALSE)="x","x",IF(VLOOKUP($E109,'Country Indicator Data'!$B$4:$N$300,13,FALSE)&gt;S$3,0,IF(VLOOKUP($E109,'Country Indicator Data'!$B$4:$N$300,13,FALSE)&lt;S$4,10,(S$3-VLOOKUP($E109,'Country Indicator Data'!$B$4:$N$300,13,FALSE))/(S$3-S$4)*10)))))</f>
        <v>6</v>
      </c>
      <c r="T109" s="224">
        <f>IF(LEN(E109)&gt;3,((IF(VLOOKUP($C109,'Regional Crises'!$B$1:$R$66,14,FALSE)="x","x",IF(VLOOKUP($C109,'Regional Crises'!$B$1:$R$66,14,FALSE)&gt;T$3,0,IF(VLOOKUP($C109,'Regional Crises'!$B$1:$R$66,14,FALSE)&lt;T$4,10,(T$3-VLOOKUP($C109,'Regional Crises'!$B$1:$R$66,14,FALSE))/(T$3-T$4)*10))))),(IF(VLOOKUP($E109,'Country Indicator Data'!$B$4:$N$300,10,FALSE)="x","x",IF(VLOOKUP($E109,'Country Indicator Data'!$B$4:$N$300,10,FALSE)&gt;T$3,0,IF(VLOOKUP($E109,'Country Indicator Data'!$B$4:$N$300,10,FALSE)&lt;T$4,10,(T$3-VLOOKUP($E109,'Country Indicator Data'!$B$4:$N$300,10,FALSE))/(T$3-T$4)*10)))))</f>
        <v>6.0388456000000001</v>
      </c>
      <c r="U109" s="224">
        <f>IF(LEN(E109)&gt;3,((IF(VLOOKUP($C109,'Regional Crises'!$B$1:$R$66,15,FALSE)="x","x",IF(VLOOKUP($C109,'Regional Crises'!$B$1:$R$66,15,FALSE)&gt;U$3,0,IF(VLOOKUP($C109,'Regional Crises'!$B$1:$R$66,15,FALSE)&lt;U$4,10,(U$3-VLOOKUP($C109,'Regional Crises'!$B$1:$R$66,15,FALSE))/(U$3-U$4)*10))))),(IF(VLOOKUP($E109,'Country Indicator Data'!$B$4:$N$300,11,FALSE)="x","x",IF(VLOOKUP($E109,'Country Indicator Data'!$B$4:$N$300,11,FALSE)&gt;U$3,0,IF(VLOOKUP($E109,'Country Indicator Data'!$B$4:$N$300,11,FALSE)&lt;U$4,10,(U$3-VLOOKUP($E109,'Country Indicator Data'!$B$4:$N$300,11,FALSE))/(U$3-U$4)*10)))))</f>
        <v>6</v>
      </c>
      <c r="V109" s="224">
        <f>IF(LEN(E109)&gt;3,((IF(VLOOKUP($C109,'Regional Crises'!$B$1:$R$66,16,FALSE)="x","x",IF(VLOOKUP($C109,'Regional Crises'!$B$1:$R$66,16,FALSE)&gt;V$3,0,IF(VLOOKUP($C109,'Regional Crises'!$B$1:$R$66,16,FALSE)&lt;V$4,10,(V$3-VLOOKUP($C109,'Regional Crises'!$B$1:$R$66,16,FALSE))/(V$3-V$4)*10))))),(IF(VLOOKUP($E109,'Country Indicator Data'!$B$4:$N$300,12,FALSE)="x","x",IF(VLOOKUP($E109,'Country Indicator Data'!$B$4:$N$300,12,FALSE)&gt;V$3,0,IF(VLOOKUP($E109,'Country Indicator Data'!$B$4:$N$300,12,FALSE)&lt;V$4,10,(V$3-VLOOKUP($E109,'Country Indicator Data'!$B$4:$N$300,12,FALSE))/(V$3-V$4)*10)))))</f>
        <v>7.1999999999999993</v>
      </c>
      <c r="W109" s="224">
        <f t="shared" si="44"/>
        <v>6.3097113999999994</v>
      </c>
      <c r="X109" s="224">
        <f t="shared" si="45"/>
        <v>5.201121166234568</v>
      </c>
      <c r="Y109" s="150">
        <f>IF('Core Indicators'!FC106="x","x",IF('Core Indicators'!FC106&gt;=5,10,IF('Core Indicators'!FC106&gt;=4,8,IF('Core Indicators'!FC106&gt;=3,6,IF('Core Indicators'!FC106&gt;=2,4,IF('Core Indicators'!FC106&gt;=1,2,0))))))</f>
        <v>6</v>
      </c>
      <c r="Z109" s="224">
        <f t="shared" si="46"/>
        <v>6</v>
      </c>
      <c r="AA109" s="150">
        <f>'Crisis Indicator Data'!Y106</f>
        <v>2</v>
      </c>
      <c r="AB109" s="150">
        <f>'Crisis Indicator Data'!Z106</f>
        <v>0</v>
      </c>
      <c r="AC109" s="150">
        <f>'Crisis Indicator Data'!AA106</f>
        <v>0</v>
      </c>
      <c r="AD109" s="150">
        <f>'Crisis Indicator Data'!AB106</f>
        <v>0</v>
      </c>
      <c r="AE109" s="150">
        <f t="shared" si="47"/>
        <v>4</v>
      </c>
      <c r="AF109" s="150">
        <f>'Crisis Indicator Data'!AC106</f>
        <v>0</v>
      </c>
      <c r="AG109" s="150">
        <f>'Crisis Indicator Data'!AD106</f>
        <v>3</v>
      </c>
      <c r="AH109" s="150">
        <f t="shared" si="48"/>
        <v>6</v>
      </c>
      <c r="AI109" s="150">
        <f>'Crisis Indicator Data'!AE106</f>
        <v>0</v>
      </c>
      <c r="AJ109" s="150">
        <f>'Crisis Indicator Data'!AF106</f>
        <v>0</v>
      </c>
      <c r="AK109" s="150">
        <f>'Crisis Indicator Data'!AG106</f>
        <v>3</v>
      </c>
      <c r="AL109" s="150">
        <f t="shared" si="49"/>
        <v>6</v>
      </c>
      <c r="AM109" s="224">
        <f t="shared" si="50"/>
        <v>5</v>
      </c>
      <c r="AN109" s="224">
        <f t="shared" si="51"/>
        <v>5.5</v>
      </c>
    </row>
    <row r="110" spans="1:40" ht="13.5" customHeight="1">
      <c r="A110" s="144" t="str">
        <f>'Crisis Indicator Data'!A107</f>
        <v>International Displacement to Tanzania</v>
      </c>
      <c r="B110" s="145" t="str">
        <f>'Crisis Indicator Data'!B107</f>
        <v>International Displacement</v>
      </c>
      <c r="C110" s="145" t="str">
        <f>'Crisis Indicator Data'!C107</f>
        <v>TZA002</v>
      </c>
      <c r="D110" s="145" t="str">
        <f>'Crisis Indicator Data'!D107</f>
        <v>Tanzania</v>
      </c>
      <c r="E110" s="146" t="str">
        <f>'Crisis Indicator Data'!E107</f>
        <v>TZA</v>
      </c>
      <c r="F110" s="224">
        <f>IF(LEN(E110)&gt;3,(IF(VLOOKUP($C110,'Regional Crises'!$B$1:$R$66,7,FALSE)="x","x",IF(VLOOKUP($C110,'Regional Crises'!$B$1:$R$66,7,FALSE)&gt;$F$3,10,IF(VLOOKUP($C110,'Regional Crises'!$B$1:$R$66,7,FALSE)&lt;F$4,0,($F$3-VLOOKUP($C110,'Regional Crises'!$B$1:$R$66,7,FALSE))/($F$3-$F$4)*10)))),IF(VLOOKUP($E110,'Country Indicator Data'!$B$4:$N$300,3,FALSE)="x","x",IF(VLOOKUP($E110,'Country Indicator Data'!$B$4:$N$300,3,FALSE)&gt;$F$3,10,IF(VLOOKUP($E110,'Country Indicator Data'!$B$4:$N$300,3,FALSE)&lt;$F$4,0,($F$3-VLOOKUP($E110,'Country Indicator Data'!$B$4:$N$300,3,FALSE))/($F$3-$F$4)*10))))</f>
        <v>3.0613924222222222</v>
      </c>
      <c r="G110" s="224">
        <f>IF(LEN(E110)&gt;3,(IF(VLOOKUP($C110,'Regional Crises'!$B$1:$R$66,9,FALSE)="x","x",IF(VLOOKUP($C110,'Regional Crises'!$B$1:$R$66,9,FALSE)&gt;G$3,10,IF(VLOOKUP($C110,'Regional Crises'!$B$1:$R$66,9,FALSE)&lt;G$4,0,(G$3-VLOOKUP($C110,'Regional Crises'!$B$1:$R$66,9,FALSE))/(G$3-G$4)*10)))),IF(VLOOKUP($E110,'Country Indicator Data'!$B$4:$N$300,5,FALSE)="x","x",IF(VLOOKUP($E110,'Country Indicator Data'!$B$4:$N$300,5,FALSE)&gt;G$3,10,IF(VLOOKUP($E110,'Country Indicator Data'!$B$4:$N$300,5,FALSE)&lt;G$4,0,(G$3-VLOOKUP($E110,'Country Indicator Data'!$B$4:$N$300,5,FALSE))/(G$3-G$4)*10))))</f>
        <v>5.25</v>
      </c>
      <c r="H110" s="224">
        <f t="shared" si="39"/>
        <v>4.1556962111111115</v>
      </c>
      <c r="I110" s="224">
        <f>IF(LEN(E110)&gt;3,(IF(VLOOKUP($C110,'Regional Crises'!$B$1:$R$66,6,FALSE)="x","x",IF(VLOOKUP($C110,'Regional Crises'!$B$1:$R$66,6,FALSE)&gt;I$3,10,IF(VLOOKUP($C110,'Regional Crises'!$B$1:$R$66,6,FALSE)&lt;I$4,0,10-(I$3-VLOOKUP($C110,'Regional Crises'!$B$1:$R$66,6,FALSE))/(I$3-I$4)*10)))),IF(VLOOKUP($E110,'Country Indicator Data'!$B$4:$N$300,2,FALSE)="x","x",IF(VLOOKUP($E110,'Country Indicator Data'!$B$4:$N$300,2,FALSE)&gt;I$3,10,IF(VLOOKUP($E110,'Country Indicator Data'!$B$4:$N$300,2,FALSE)&lt;I$4,0,10-(I$3-VLOOKUP($E110,'Country Indicator Data'!$B$4:$N$300,2,FALSE))/(I$3-I$4)*10))))</f>
        <v>5.0555201699999994</v>
      </c>
      <c r="J110" s="224">
        <f>IF(LEN(E110)&gt;3,(IF(VLOOKUP($C110,'Regional Crises'!$B$1:$R$66,8,FALSE)="x","x",IF(VLOOKUP($C110,'Regional Crises'!$B$1:$R$66,8,FALSE)&gt;J$3,10,IF(VLOOKUP($C110,'Regional Crises'!$B$1:$R$66,8,FALSE)&lt;J$4,0,10-(J$3-VLOOKUP($C110,'Regional Crises'!$B$1:$R$66,8,FALSE))/(J$3-J$4)*10)))),IF(VLOOKUP($E110,'Country Indicator Data'!$B$4:$N$300,4,FALSE)="x","x",IF(VLOOKUP($E110,'Country Indicator Data'!$B$4:$N$300,4,FALSE)&gt;J$3,10,IF(VLOOKUP($E110,'Country Indicator Data'!$B$4:$N$300,4,FALSE)&lt;J$4,0,10-(J$3-VLOOKUP($E110,'Country Indicator Data'!$B$4:$N$300,4,FALSE))/(J$3-J$4)*10))))</f>
        <v>0.60000000000000142</v>
      </c>
      <c r="K110" s="224">
        <f t="shared" si="40"/>
        <v>2.8277600850000004</v>
      </c>
      <c r="L110" s="224">
        <f>IF(LEN(E110)&gt;3,(IF(VLOOKUP($C110,'Regional Crises'!$B$1:$R$66,10,FALSE)="x","x",IF(VLOOKUP($C110,'Regional Crises'!$B$1:$R$66,10,FALSE)&gt;L$3,10,IF(VLOOKUP($C110,'Regional Crises'!$B$1:$R$66,10,FALSE)&lt;L$4,0,10-(L$3-VLOOKUP($C110,'Regional Crises'!$B$1:$R$66,10,FALSE))/(L$3-L$4)*10)))),IF(VLOOKUP($E110,'Country Indicator Data'!$B$4:$N$300,6,FALSE)="x","x",IF(VLOOKUP($E110,'Country Indicator Data'!$B$4:$N$300,6,FALSE)&gt;L$3,10,IF(VLOOKUP($E110,'Country Indicator Data'!$B$4:$N$300,6,FALSE)&lt;L$4,0,10-(L$3-VLOOKUP($E110,'Country Indicator Data'!$B$4:$N$300,6,FALSE))/(L$3-L$4)*10))))</f>
        <v>6.72</v>
      </c>
      <c r="M110" s="224">
        <f>IF(LEN(E110)&gt;3,(IF(VLOOKUP($C110,'Regional Crises'!$B$1:$R$66,11,FALSE)="x","x",IF(VLOOKUP($C110,'Regional Crises'!$B$1:$R$66,11,FALSE)&gt;M$3,10,IF(VLOOKUP($C110,'Regional Crises'!$B$1:$R$66,11,FALSE)&lt;M$4,0,10-(M$3-VLOOKUP($C110,'Regional Crises'!$B$1:$R$66,11,FALSE))/(M$3-M$4)*10)))),IF(VLOOKUP($E110,'Country Indicator Data'!$B$4:$N$300,7,FALSE)="x","x",IF(VLOOKUP($E110,'Country Indicator Data'!$B$4:$N$300,7,FALSE)&gt;M$3,10,IF(VLOOKUP($E110,'Country Indicator Data'!$B$4:$N$300,7,FALSE)&lt;M$4,0,10-(M$3-VLOOKUP($E110,'Country Indicator Data'!$B$4:$N$300,7,FALSE))/(M$3-M$4)*10))))</f>
        <v>3.875</v>
      </c>
      <c r="N110" s="224">
        <f t="shared" si="41"/>
        <v>5.2974999999999994</v>
      </c>
      <c r="O110" s="224">
        <f t="shared" si="42"/>
        <v>4.0936520987037035</v>
      </c>
      <c r="P110" s="224">
        <f>IF(LEN(E110)&gt;3,(IF(VLOOKUP($C110,'Regional Crises'!$B$1:$R$69,12,FALSE)="x","x",IF(VLOOKUP($C110,'Regional Crises'!$B$1:$R$69,12,FALSE)&gt;P$3,10,IF(VLOOKUP($C110,'Regional Crises'!$B$1:$R$69,12,FALSE)&lt;P$4,0,(P$3-VLOOKUP($C110,'Regional Crises'!$B$1:$R$69,12,FALSE))/(P$3-P$4)*10)))),IF(VLOOKUP($E110,'Country Indicator Data'!$B$4:$I$300,8,FALSE)="x","x",IF(VLOOKUP($E110,'Country Indicator Data'!$B$4:$I$300,8,FALSE)&gt;P$3,10,IF(VLOOKUP($E110,'Country Indicator Data'!$B$4:$I$300,8,FALSE)&lt;P$4,0,10-(P$3-VLOOKUP($E110,'Country Indicator Data'!$B$4:$I$300,8,FALSE))/(P$3-P$4)*10))))</f>
        <v>5.2</v>
      </c>
      <c r="Q110" s="224" t="str">
        <f>IF(LEN(E110)&gt;3,((IF(VLOOKUP($C110,'Regional Crises'!$B$1:$R$66,13,FALSE)="x","x",IF(VLOOKUP($C110,'Regional Crises'!$B$1:$R$66,13,FALSE)&gt;Q$3,10,IF(VLOOKUP($C110,'Regional Crises'!$B$1:$R$66,13,FALSE)&lt;Q$4,0,10-(LOG(Q$3)-LOG(VLOOKUP($C110,'Regional Crises'!$B$1:$R$66,13,FALSE)))/(LOG(Q$3)-LOG(Q$4))*10))))),(IF(VLOOKUP($E110,'Country Indicator Data'!$B$4:$N$300,9,FALSE)="x","x",IF(VLOOKUP($E110,'Country Indicator Data'!$B$4:$N$300,9,FALSE)&gt;Q$3,10,IF(VLOOKUP($E110,'Country Indicator Data'!$B$4:$N$300,9,FALSE)&lt;Q$4,0,10-(LOG(Q$3)-LOG(VLOOKUP($E110,'Country Indicator Data'!$B$4:$N$300,9,FALSE)))/(LOG(Q$3)-LOG(Q$4))*10)))))</f>
        <v>x</v>
      </c>
      <c r="R110" s="224">
        <f t="shared" si="43"/>
        <v>5.2</v>
      </c>
      <c r="S110" s="224">
        <f>IF(LEN(E110)&gt;3,((IF(VLOOKUP($C110,'Regional Crises'!$B$1:$R$66,17,FALSE)="x","x",IF(VLOOKUP($C110,'Regional Crises'!$B$1:$R$66,17,FALSE)&gt;S$3,0,IF(VLOOKUP($C110,'Regional Crises'!$B$1:$R$66,17,FALSE)&lt;S$4,10,(S$3-VLOOKUP($C110,'Regional Crises'!$B$1:$R$66,17,FALSE))/(S$3-S$4)*10))))),(IF(VLOOKUP($E110,'Country Indicator Data'!$B$4:$N$300,13,FALSE)="x","x",IF(VLOOKUP($E110,'Country Indicator Data'!$B$4:$N$300,13,FALSE)&gt;S$3,0,IF(VLOOKUP($E110,'Country Indicator Data'!$B$4:$N$300,13,FALSE)&lt;S$4,10,(S$3-VLOOKUP($E110,'Country Indicator Data'!$B$4:$N$300,13,FALSE))/(S$3-S$4)*10)))))</f>
        <v>6</v>
      </c>
      <c r="T110" s="224">
        <f>IF(LEN(E110)&gt;3,((IF(VLOOKUP($C110,'Regional Crises'!$B$1:$R$66,14,FALSE)="x","x",IF(VLOOKUP($C110,'Regional Crises'!$B$1:$R$66,14,FALSE)&gt;T$3,0,IF(VLOOKUP($C110,'Regional Crises'!$B$1:$R$66,14,FALSE)&lt;T$4,10,(T$3-VLOOKUP($C110,'Regional Crises'!$B$1:$R$66,14,FALSE))/(T$3-T$4)*10))))),(IF(VLOOKUP($E110,'Country Indicator Data'!$B$4:$N$300,10,FALSE)="x","x",IF(VLOOKUP($E110,'Country Indicator Data'!$B$4:$N$300,10,FALSE)&gt;T$3,0,IF(VLOOKUP($E110,'Country Indicator Data'!$B$4:$N$300,10,FALSE)&lt;T$4,10,(T$3-VLOOKUP($E110,'Country Indicator Data'!$B$4:$N$300,10,FALSE))/(T$3-T$4)*10)))))</f>
        <v>6.0388456000000001</v>
      </c>
      <c r="U110" s="224">
        <f>IF(LEN(E110)&gt;3,((IF(VLOOKUP($C110,'Regional Crises'!$B$1:$R$66,15,FALSE)="x","x",IF(VLOOKUP($C110,'Regional Crises'!$B$1:$R$66,15,FALSE)&gt;U$3,0,IF(VLOOKUP($C110,'Regional Crises'!$B$1:$R$66,15,FALSE)&lt;U$4,10,(U$3-VLOOKUP($C110,'Regional Crises'!$B$1:$R$66,15,FALSE))/(U$3-U$4)*10))))),(IF(VLOOKUP($E110,'Country Indicator Data'!$B$4:$N$300,11,FALSE)="x","x",IF(VLOOKUP($E110,'Country Indicator Data'!$B$4:$N$300,11,FALSE)&gt;U$3,0,IF(VLOOKUP($E110,'Country Indicator Data'!$B$4:$N$300,11,FALSE)&lt;U$4,10,(U$3-VLOOKUP($E110,'Country Indicator Data'!$B$4:$N$300,11,FALSE))/(U$3-U$4)*10)))))</f>
        <v>6</v>
      </c>
      <c r="V110" s="224">
        <f>IF(LEN(E110)&gt;3,((IF(VLOOKUP($C110,'Regional Crises'!$B$1:$R$66,16,FALSE)="x","x",IF(VLOOKUP($C110,'Regional Crises'!$B$1:$R$66,16,FALSE)&gt;V$3,0,IF(VLOOKUP($C110,'Regional Crises'!$B$1:$R$66,16,FALSE)&lt;V$4,10,(V$3-VLOOKUP($C110,'Regional Crises'!$B$1:$R$66,16,FALSE))/(V$3-V$4)*10))))),(IF(VLOOKUP($E110,'Country Indicator Data'!$B$4:$N$300,12,FALSE)="x","x",IF(VLOOKUP($E110,'Country Indicator Data'!$B$4:$N$300,12,FALSE)&gt;V$3,0,IF(VLOOKUP($E110,'Country Indicator Data'!$B$4:$N$300,12,FALSE)&lt;V$4,10,(V$3-VLOOKUP($E110,'Country Indicator Data'!$B$4:$N$300,12,FALSE))/(V$3-V$4)*10)))))</f>
        <v>7.1999999999999993</v>
      </c>
      <c r="W110" s="224">
        <f t="shared" si="44"/>
        <v>6.3097113999999994</v>
      </c>
      <c r="X110" s="224">
        <f t="shared" si="45"/>
        <v>5.201121166234568</v>
      </c>
      <c r="Y110" s="150">
        <f>IF('Core Indicators'!FC107="x","x",IF('Core Indicators'!FC107&gt;=5,10,IF('Core Indicators'!FC107&gt;=4,8,IF('Core Indicators'!FC107&gt;=3,6,IF('Core Indicators'!FC107&gt;=2,4,IF('Core Indicators'!FC107&gt;=1,2,0))))))</f>
        <v>6</v>
      </c>
      <c r="Z110" s="224">
        <f t="shared" si="46"/>
        <v>6</v>
      </c>
      <c r="AA110" s="150">
        <f>'Crisis Indicator Data'!Y107</f>
        <v>2</v>
      </c>
      <c r="AB110" s="150">
        <f>'Crisis Indicator Data'!Z107</f>
        <v>0</v>
      </c>
      <c r="AC110" s="150">
        <f>'Crisis Indicator Data'!AA107</f>
        <v>0</v>
      </c>
      <c r="AD110" s="150">
        <f>'Crisis Indicator Data'!AB107</f>
        <v>0</v>
      </c>
      <c r="AE110" s="150">
        <f t="shared" si="47"/>
        <v>4</v>
      </c>
      <c r="AF110" s="150">
        <f>'Crisis Indicator Data'!AC107</f>
        <v>0</v>
      </c>
      <c r="AG110" s="150">
        <f>'Crisis Indicator Data'!AD107</f>
        <v>3</v>
      </c>
      <c r="AH110" s="150">
        <f t="shared" si="48"/>
        <v>6</v>
      </c>
      <c r="AI110" s="150">
        <f>'Crisis Indicator Data'!AE107</f>
        <v>0</v>
      </c>
      <c r="AJ110" s="150">
        <f>'Crisis Indicator Data'!AF107</f>
        <v>0</v>
      </c>
      <c r="AK110" s="150">
        <f>'Crisis Indicator Data'!AG107</f>
        <v>2</v>
      </c>
      <c r="AL110" s="150">
        <f t="shared" si="49"/>
        <v>4</v>
      </c>
      <c r="AM110" s="224">
        <f t="shared" si="50"/>
        <v>5</v>
      </c>
      <c r="AN110" s="224">
        <f t="shared" si="51"/>
        <v>5.5</v>
      </c>
    </row>
    <row r="111" spans="1:40" ht="13.5" customHeight="1">
      <c r="A111" s="144" t="str">
        <f>'Crisis Indicator Data'!A108</f>
        <v>Drought and floods in Tanzania</v>
      </c>
      <c r="B111" s="145" t="str">
        <f>'Crisis Indicator Data'!B108</f>
        <v>Drought/drier conditions,Floods</v>
      </c>
      <c r="C111" s="145" t="str">
        <f>'Crisis Indicator Data'!C108</f>
        <v>TZA003</v>
      </c>
      <c r="D111" s="145" t="str">
        <f>'Crisis Indicator Data'!D108</f>
        <v>Tanzania</v>
      </c>
      <c r="E111" s="146" t="str">
        <f>'Crisis Indicator Data'!E108</f>
        <v>TZA</v>
      </c>
      <c r="F111" s="224">
        <f>IF(LEN(E111)&gt;3,(IF(VLOOKUP($C111,'Regional Crises'!$B$1:$R$66,7,FALSE)="x","x",IF(VLOOKUP($C111,'Regional Crises'!$B$1:$R$66,7,FALSE)&gt;$F$3,10,IF(VLOOKUP($C111,'Regional Crises'!$B$1:$R$66,7,FALSE)&lt;F$4,0,($F$3-VLOOKUP($C111,'Regional Crises'!$B$1:$R$66,7,FALSE))/($F$3-$F$4)*10)))),IF(VLOOKUP($E111,'Country Indicator Data'!$B$4:$N$300,3,FALSE)="x","x",IF(VLOOKUP($E111,'Country Indicator Data'!$B$4:$N$300,3,FALSE)&gt;$F$3,10,IF(VLOOKUP($E111,'Country Indicator Data'!$B$4:$N$300,3,FALSE)&lt;$F$4,0,($F$3-VLOOKUP($E111,'Country Indicator Data'!$B$4:$N$300,3,FALSE))/($F$3-$F$4)*10))))</f>
        <v>3.0613924222222222</v>
      </c>
      <c r="G111" s="224">
        <f>IF(LEN(E111)&gt;3,(IF(VLOOKUP($C111,'Regional Crises'!$B$1:$R$66,9,FALSE)="x","x",IF(VLOOKUP($C111,'Regional Crises'!$B$1:$R$66,9,FALSE)&gt;G$3,10,IF(VLOOKUP($C111,'Regional Crises'!$B$1:$R$66,9,FALSE)&lt;G$4,0,(G$3-VLOOKUP($C111,'Regional Crises'!$B$1:$R$66,9,FALSE))/(G$3-G$4)*10)))),IF(VLOOKUP($E111,'Country Indicator Data'!$B$4:$N$300,5,FALSE)="x","x",IF(VLOOKUP($E111,'Country Indicator Data'!$B$4:$N$300,5,FALSE)&gt;G$3,10,IF(VLOOKUP($E111,'Country Indicator Data'!$B$4:$N$300,5,FALSE)&lt;G$4,0,(G$3-VLOOKUP($E111,'Country Indicator Data'!$B$4:$N$300,5,FALSE))/(G$3-G$4)*10))))</f>
        <v>5.25</v>
      </c>
      <c r="H111" s="224">
        <f t="shared" si="39"/>
        <v>4.1556962111111115</v>
      </c>
      <c r="I111" s="224">
        <f>IF(LEN(E111)&gt;3,(IF(VLOOKUP($C111,'Regional Crises'!$B$1:$R$66,6,FALSE)="x","x",IF(VLOOKUP($C111,'Regional Crises'!$B$1:$R$66,6,FALSE)&gt;I$3,10,IF(VLOOKUP($C111,'Regional Crises'!$B$1:$R$66,6,FALSE)&lt;I$4,0,10-(I$3-VLOOKUP($C111,'Regional Crises'!$B$1:$R$66,6,FALSE))/(I$3-I$4)*10)))),IF(VLOOKUP($E111,'Country Indicator Data'!$B$4:$N$300,2,FALSE)="x","x",IF(VLOOKUP($E111,'Country Indicator Data'!$B$4:$N$300,2,FALSE)&gt;I$3,10,IF(VLOOKUP($E111,'Country Indicator Data'!$B$4:$N$300,2,FALSE)&lt;I$4,0,10-(I$3-VLOOKUP($E111,'Country Indicator Data'!$B$4:$N$300,2,FALSE))/(I$3-I$4)*10))))</f>
        <v>5.0555201699999994</v>
      </c>
      <c r="J111" s="224">
        <f>IF(LEN(E111)&gt;3,(IF(VLOOKUP($C111,'Regional Crises'!$B$1:$R$66,8,FALSE)="x","x",IF(VLOOKUP($C111,'Regional Crises'!$B$1:$R$66,8,FALSE)&gt;J$3,10,IF(VLOOKUP($C111,'Regional Crises'!$B$1:$R$66,8,FALSE)&lt;J$4,0,10-(J$3-VLOOKUP($C111,'Regional Crises'!$B$1:$R$66,8,FALSE))/(J$3-J$4)*10)))),IF(VLOOKUP($E111,'Country Indicator Data'!$B$4:$N$300,4,FALSE)="x","x",IF(VLOOKUP($E111,'Country Indicator Data'!$B$4:$N$300,4,FALSE)&gt;J$3,10,IF(VLOOKUP($E111,'Country Indicator Data'!$B$4:$N$300,4,FALSE)&lt;J$4,0,10-(J$3-VLOOKUP($E111,'Country Indicator Data'!$B$4:$N$300,4,FALSE))/(J$3-J$4)*10))))</f>
        <v>0.60000000000000142</v>
      </c>
      <c r="K111" s="224">
        <f t="shared" si="40"/>
        <v>2.8277600850000004</v>
      </c>
      <c r="L111" s="224">
        <f>IF(LEN(E111)&gt;3,(IF(VLOOKUP($C111,'Regional Crises'!$B$1:$R$66,10,FALSE)="x","x",IF(VLOOKUP($C111,'Regional Crises'!$B$1:$R$66,10,FALSE)&gt;L$3,10,IF(VLOOKUP($C111,'Regional Crises'!$B$1:$R$66,10,FALSE)&lt;L$4,0,10-(L$3-VLOOKUP($C111,'Regional Crises'!$B$1:$R$66,10,FALSE))/(L$3-L$4)*10)))),IF(VLOOKUP($E111,'Country Indicator Data'!$B$4:$N$300,6,FALSE)="x","x",IF(VLOOKUP($E111,'Country Indicator Data'!$B$4:$N$300,6,FALSE)&gt;L$3,10,IF(VLOOKUP($E111,'Country Indicator Data'!$B$4:$N$300,6,FALSE)&lt;L$4,0,10-(L$3-VLOOKUP($E111,'Country Indicator Data'!$B$4:$N$300,6,FALSE))/(L$3-L$4)*10))))</f>
        <v>6.72</v>
      </c>
      <c r="M111" s="224">
        <f>IF(LEN(E111)&gt;3,(IF(VLOOKUP($C111,'Regional Crises'!$B$1:$R$66,11,FALSE)="x","x",IF(VLOOKUP($C111,'Regional Crises'!$B$1:$R$66,11,FALSE)&gt;M$3,10,IF(VLOOKUP($C111,'Regional Crises'!$B$1:$R$66,11,FALSE)&lt;M$4,0,10-(M$3-VLOOKUP($C111,'Regional Crises'!$B$1:$R$66,11,FALSE))/(M$3-M$4)*10)))),IF(VLOOKUP($E111,'Country Indicator Data'!$B$4:$N$300,7,FALSE)="x","x",IF(VLOOKUP($E111,'Country Indicator Data'!$B$4:$N$300,7,FALSE)&gt;M$3,10,IF(VLOOKUP($E111,'Country Indicator Data'!$B$4:$N$300,7,FALSE)&lt;M$4,0,10-(M$3-VLOOKUP($E111,'Country Indicator Data'!$B$4:$N$300,7,FALSE))/(M$3-M$4)*10))))</f>
        <v>3.875</v>
      </c>
      <c r="N111" s="224">
        <f t="shared" si="41"/>
        <v>5.2974999999999994</v>
      </c>
      <c r="O111" s="224">
        <f t="shared" si="42"/>
        <v>4.0936520987037035</v>
      </c>
      <c r="P111" s="224">
        <f>IF(LEN(E111)&gt;3,(IF(VLOOKUP($C111,'Regional Crises'!$B$1:$R$69,12,FALSE)="x","x",IF(VLOOKUP($C111,'Regional Crises'!$B$1:$R$69,12,FALSE)&gt;P$3,10,IF(VLOOKUP($C111,'Regional Crises'!$B$1:$R$69,12,FALSE)&lt;P$4,0,(P$3-VLOOKUP($C111,'Regional Crises'!$B$1:$R$69,12,FALSE))/(P$3-P$4)*10)))),IF(VLOOKUP($E111,'Country Indicator Data'!$B$4:$I$300,8,FALSE)="x","x",IF(VLOOKUP($E111,'Country Indicator Data'!$B$4:$I$300,8,FALSE)&gt;P$3,10,IF(VLOOKUP($E111,'Country Indicator Data'!$B$4:$I$300,8,FALSE)&lt;P$4,0,10-(P$3-VLOOKUP($E111,'Country Indicator Data'!$B$4:$I$300,8,FALSE))/(P$3-P$4)*10))))</f>
        <v>5.2</v>
      </c>
      <c r="Q111" s="224" t="str">
        <f>IF(LEN(E111)&gt;3,((IF(VLOOKUP($C111,'Regional Crises'!$B$1:$R$66,13,FALSE)="x","x",IF(VLOOKUP($C111,'Regional Crises'!$B$1:$R$66,13,FALSE)&gt;Q$3,10,IF(VLOOKUP($C111,'Regional Crises'!$B$1:$R$66,13,FALSE)&lt;Q$4,0,10-(LOG(Q$3)-LOG(VLOOKUP($C111,'Regional Crises'!$B$1:$R$66,13,FALSE)))/(LOG(Q$3)-LOG(Q$4))*10))))),(IF(VLOOKUP($E111,'Country Indicator Data'!$B$4:$N$300,9,FALSE)="x","x",IF(VLOOKUP($E111,'Country Indicator Data'!$B$4:$N$300,9,FALSE)&gt;Q$3,10,IF(VLOOKUP($E111,'Country Indicator Data'!$B$4:$N$300,9,FALSE)&lt;Q$4,0,10-(LOG(Q$3)-LOG(VLOOKUP($E111,'Country Indicator Data'!$B$4:$N$300,9,FALSE)))/(LOG(Q$3)-LOG(Q$4))*10)))))</f>
        <v>x</v>
      </c>
      <c r="R111" s="224">
        <f t="shared" si="43"/>
        <v>5.2</v>
      </c>
      <c r="S111" s="224">
        <f>IF(LEN(E111)&gt;3,((IF(VLOOKUP($C111,'Regional Crises'!$B$1:$R$66,17,FALSE)="x","x",IF(VLOOKUP($C111,'Regional Crises'!$B$1:$R$66,17,FALSE)&gt;S$3,0,IF(VLOOKUP($C111,'Regional Crises'!$B$1:$R$66,17,FALSE)&lt;S$4,10,(S$3-VLOOKUP($C111,'Regional Crises'!$B$1:$R$66,17,FALSE))/(S$3-S$4)*10))))),(IF(VLOOKUP($E111,'Country Indicator Data'!$B$4:$N$300,13,FALSE)="x","x",IF(VLOOKUP($E111,'Country Indicator Data'!$B$4:$N$300,13,FALSE)&gt;S$3,0,IF(VLOOKUP($E111,'Country Indicator Data'!$B$4:$N$300,13,FALSE)&lt;S$4,10,(S$3-VLOOKUP($E111,'Country Indicator Data'!$B$4:$N$300,13,FALSE))/(S$3-S$4)*10)))))</f>
        <v>6</v>
      </c>
      <c r="T111" s="224">
        <f>IF(LEN(E111)&gt;3,((IF(VLOOKUP($C111,'Regional Crises'!$B$1:$R$66,14,FALSE)="x","x",IF(VLOOKUP($C111,'Regional Crises'!$B$1:$R$66,14,FALSE)&gt;T$3,0,IF(VLOOKUP($C111,'Regional Crises'!$B$1:$R$66,14,FALSE)&lt;T$4,10,(T$3-VLOOKUP($C111,'Regional Crises'!$B$1:$R$66,14,FALSE))/(T$3-T$4)*10))))),(IF(VLOOKUP($E111,'Country Indicator Data'!$B$4:$N$300,10,FALSE)="x","x",IF(VLOOKUP($E111,'Country Indicator Data'!$B$4:$N$300,10,FALSE)&gt;T$3,0,IF(VLOOKUP($E111,'Country Indicator Data'!$B$4:$N$300,10,FALSE)&lt;T$4,10,(T$3-VLOOKUP($E111,'Country Indicator Data'!$B$4:$N$300,10,FALSE))/(T$3-T$4)*10)))))</f>
        <v>6.0388456000000001</v>
      </c>
      <c r="U111" s="224">
        <f>IF(LEN(E111)&gt;3,((IF(VLOOKUP($C111,'Regional Crises'!$B$1:$R$66,15,FALSE)="x","x",IF(VLOOKUP($C111,'Regional Crises'!$B$1:$R$66,15,FALSE)&gt;U$3,0,IF(VLOOKUP($C111,'Regional Crises'!$B$1:$R$66,15,FALSE)&lt;U$4,10,(U$3-VLOOKUP($C111,'Regional Crises'!$B$1:$R$66,15,FALSE))/(U$3-U$4)*10))))),(IF(VLOOKUP($E111,'Country Indicator Data'!$B$4:$N$300,11,FALSE)="x","x",IF(VLOOKUP($E111,'Country Indicator Data'!$B$4:$N$300,11,FALSE)&gt;U$3,0,IF(VLOOKUP($E111,'Country Indicator Data'!$B$4:$N$300,11,FALSE)&lt;U$4,10,(U$3-VLOOKUP($E111,'Country Indicator Data'!$B$4:$N$300,11,FALSE))/(U$3-U$4)*10)))))</f>
        <v>6</v>
      </c>
      <c r="V111" s="224">
        <f>IF(LEN(E111)&gt;3,((IF(VLOOKUP($C111,'Regional Crises'!$B$1:$R$66,16,FALSE)="x","x",IF(VLOOKUP($C111,'Regional Crises'!$B$1:$R$66,16,FALSE)&gt;V$3,0,IF(VLOOKUP($C111,'Regional Crises'!$B$1:$R$66,16,FALSE)&lt;V$4,10,(V$3-VLOOKUP($C111,'Regional Crises'!$B$1:$R$66,16,FALSE))/(V$3-V$4)*10))))),(IF(VLOOKUP($E111,'Country Indicator Data'!$B$4:$N$300,12,FALSE)="x","x",IF(VLOOKUP($E111,'Country Indicator Data'!$B$4:$N$300,12,FALSE)&gt;V$3,0,IF(VLOOKUP($E111,'Country Indicator Data'!$B$4:$N$300,12,FALSE)&lt;V$4,10,(V$3-VLOOKUP($E111,'Country Indicator Data'!$B$4:$N$300,12,FALSE))/(V$3-V$4)*10)))))</f>
        <v>7.1999999999999993</v>
      </c>
      <c r="W111" s="224">
        <f t="shared" si="44"/>
        <v>6.3097113999999994</v>
      </c>
      <c r="X111" s="224">
        <f t="shared" si="45"/>
        <v>5.201121166234568</v>
      </c>
      <c r="Y111" s="150">
        <f>IF('Core Indicators'!FC108="x","x",IF('Core Indicators'!FC108&gt;=5,10,IF('Core Indicators'!FC108&gt;=4,8,IF('Core Indicators'!FC108&gt;=3,6,IF('Core Indicators'!FC108&gt;=2,4,IF('Core Indicators'!FC108&gt;=1,2,0))))))</f>
        <v>6</v>
      </c>
      <c r="Z111" s="224">
        <f t="shared" si="46"/>
        <v>6</v>
      </c>
      <c r="AA111" s="150">
        <f>'Crisis Indicator Data'!Y108</f>
        <v>2</v>
      </c>
      <c r="AB111" s="150">
        <f>'Crisis Indicator Data'!Z108</f>
        <v>0</v>
      </c>
      <c r="AC111" s="150">
        <f>'Crisis Indicator Data'!AA108</f>
        <v>0</v>
      </c>
      <c r="AD111" s="150">
        <f>'Crisis Indicator Data'!AB108</f>
        <v>0</v>
      </c>
      <c r="AE111" s="150">
        <f t="shared" si="47"/>
        <v>4</v>
      </c>
      <c r="AF111" s="150">
        <f>'Crisis Indicator Data'!AC108</f>
        <v>0</v>
      </c>
      <c r="AG111" s="150">
        <f>'Crisis Indicator Data'!AD108</f>
        <v>0</v>
      </c>
      <c r="AH111" s="150">
        <f t="shared" si="48"/>
        <v>0</v>
      </c>
      <c r="AI111" s="150">
        <f>'Crisis Indicator Data'!AE108</f>
        <v>0</v>
      </c>
      <c r="AJ111" s="150">
        <f>'Crisis Indicator Data'!AF108</f>
        <v>0</v>
      </c>
      <c r="AK111" s="150">
        <f>'Crisis Indicator Data'!AG108</f>
        <v>3</v>
      </c>
      <c r="AL111" s="150">
        <f t="shared" si="49"/>
        <v>6</v>
      </c>
      <c r="AM111" s="224">
        <f t="shared" si="50"/>
        <v>3</v>
      </c>
      <c r="AN111" s="224">
        <f t="shared" si="51"/>
        <v>4.5</v>
      </c>
    </row>
    <row r="112" spans="1:40" ht="13.5" customHeight="1">
      <c r="A112" s="144" t="str">
        <f>'Crisis Indicator Data'!A109</f>
        <v>International Displacement to Uganda</v>
      </c>
      <c r="B112" s="145" t="str">
        <f>'Crisis Indicator Data'!B109</f>
        <v>International Displacement</v>
      </c>
      <c r="C112" s="145" t="str">
        <f>'Crisis Indicator Data'!C109</f>
        <v>UGA005</v>
      </c>
      <c r="D112" s="145" t="str">
        <f>'Crisis Indicator Data'!D109</f>
        <v>Uganda</v>
      </c>
      <c r="E112" s="146" t="str">
        <f>'Crisis Indicator Data'!E109</f>
        <v>UGA</v>
      </c>
      <c r="F112" s="224">
        <f>IF(LEN(E112)&gt;3,(IF(VLOOKUP($C112,'Regional Crises'!$B$1:$R$66,7,FALSE)="x","x",IF(VLOOKUP($C112,'Regional Crises'!$B$1:$R$66,7,FALSE)&gt;$F$3,10,IF(VLOOKUP($C112,'Regional Crises'!$B$1:$R$66,7,FALSE)&lt;F$4,0,($F$3-VLOOKUP($C112,'Regional Crises'!$B$1:$R$66,7,FALSE))/($F$3-$F$4)*10)))),IF(VLOOKUP($E112,'Country Indicator Data'!$B$4:$N$300,3,FALSE)="x","x",IF(VLOOKUP($E112,'Country Indicator Data'!$B$4:$N$300,3,FALSE)&gt;$F$3,10,IF(VLOOKUP($E112,'Country Indicator Data'!$B$4:$N$300,3,FALSE)&lt;$F$4,0,($F$3-VLOOKUP($E112,'Country Indicator Data'!$B$4:$N$300,3,FALSE))/($F$3-$F$4)*10))))</f>
        <v>5.1578214555555562</v>
      </c>
      <c r="G112" s="224">
        <f>IF(LEN(E112)&gt;3,(IF(VLOOKUP($C112,'Regional Crises'!$B$1:$R$66,9,FALSE)="x","x",IF(VLOOKUP($C112,'Regional Crises'!$B$1:$R$66,9,FALSE)&gt;G$3,10,IF(VLOOKUP($C112,'Regional Crises'!$B$1:$R$66,9,FALSE)&lt;G$4,0,(G$3-VLOOKUP($C112,'Regional Crises'!$B$1:$R$66,9,FALSE))/(G$3-G$4)*10)))),IF(VLOOKUP($E112,'Country Indicator Data'!$B$4:$N$300,5,FALSE)="x","x",IF(VLOOKUP($E112,'Country Indicator Data'!$B$4:$N$300,5,FALSE)&gt;G$3,10,IF(VLOOKUP($E112,'Country Indicator Data'!$B$4:$N$300,5,FALSE)&lt;G$4,0,(G$3-VLOOKUP($E112,'Country Indicator Data'!$B$4:$N$300,5,FALSE))/(G$3-G$4)*10))))</f>
        <v>5.52</v>
      </c>
      <c r="H112" s="224">
        <f t="shared" si="39"/>
        <v>5.3389107277777779</v>
      </c>
      <c r="I112" s="224">
        <f>IF(LEN(E112)&gt;3,(IF(VLOOKUP($C112,'Regional Crises'!$B$1:$R$66,6,FALSE)="x","x",IF(VLOOKUP($C112,'Regional Crises'!$B$1:$R$66,6,FALSE)&gt;I$3,10,IF(VLOOKUP($C112,'Regional Crises'!$B$1:$R$66,6,FALSE)&lt;I$4,0,10-(I$3-VLOOKUP($C112,'Regional Crises'!$B$1:$R$66,6,FALSE))/(I$3-I$4)*10)))),IF(VLOOKUP($E112,'Country Indicator Data'!$B$4:$N$300,2,FALSE)="x","x",IF(VLOOKUP($E112,'Country Indicator Data'!$B$4:$N$300,2,FALSE)&gt;I$3,10,IF(VLOOKUP($E112,'Country Indicator Data'!$B$4:$N$300,2,FALSE)&lt;I$4,0,10-(I$3-VLOOKUP($E112,'Country Indicator Data'!$B$4:$N$300,2,FALSE))/(I$3-I$4)*10))))</f>
        <v>9.2157199999999992</v>
      </c>
      <c r="J112" s="224">
        <f>IF(LEN(E112)&gt;3,(IF(VLOOKUP($C112,'Regional Crises'!$B$1:$R$66,8,FALSE)="x","x",IF(VLOOKUP($C112,'Regional Crises'!$B$1:$R$66,8,FALSE)&gt;J$3,10,IF(VLOOKUP($C112,'Regional Crises'!$B$1:$R$66,8,FALSE)&lt;J$4,0,10-(J$3-VLOOKUP($C112,'Regional Crises'!$B$1:$R$66,8,FALSE))/(J$3-J$4)*10)))),IF(VLOOKUP($E112,'Country Indicator Data'!$B$4:$N$300,4,FALSE)="x","x",IF(VLOOKUP($E112,'Country Indicator Data'!$B$4:$N$300,4,FALSE)&gt;J$3,10,IF(VLOOKUP($E112,'Country Indicator Data'!$B$4:$N$300,4,FALSE)&lt;J$4,0,10-(J$3-VLOOKUP($E112,'Country Indicator Data'!$B$4:$N$300,4,FALSE))/(J$3-J$4)*10))))</f>
        <v>3.9833333333333334</v>
      </c>
      <c r="K112" s="224">
        <f t="shared" si="40"/>
        <v>6.5995266666666659</v>
      </c>
      <c r="L112" s="224">
        <f>IF(LEN(E112)&gt;3,(IF(VLOOKUP($C112,'Regional Crises'!$B$1:$R$66,10,FALSE)="x","x",IF(VLOOKUP($C112,'Regional Crises'!$B$1:$R$66,10,FALSE)&gt;L$3,10,IF(VLOOKUP($C112,'Regional Crises'!$B$1:$R$66,10,FALSE)&lt;L$4,0,10-(L$3-VLOOKUP($C112,'Regional Crises'!$B$1:$R$66,10,FALSE))/(L$3-L$4)*10)))),IF(VLOOKUP($E112,'Country Indicator Data'!$B$4:$N$300,6,FALSE)="x","x",IF(VLOOKUP($E112,'Country Indicator Data'!$B$4:$N$300,6,FALSE)&gt;L$3,10,IF(VLOOKUP($E112,'Country Indicator Data'!$B$4:$N$300,6,FALSE)&lt;L$4,0,10-(L$3-VLOOKUP($E112,'Country Indicator Data'!$B$4:$N$300,6,FALSE))/(L$3-L$4)*10))))</f>
        <v>6.9866666666666672</v>
      </c>
      <c r="M112" s="224">
        <f>IF(LEN(E112)&gt;3,(IF(VLOOKUP($C112,'Regional Crises'!$B$1:$R$66,11,FALSE)="x","x",IF(VLOOKUP($C112,'Regional Crises'!$B$1:$R$66,11,FALSE)&gt;M$3,10,IF(VLOOKUP($C112,'Regional Crises'!$B$1:$R$66,11,FALSE)&lt;M$4,0,10-(M$3-VLOOKUP($C112,'Regional Crises'!$B$1:$R$66,11,FALSE))/(M$3-M$4)*10)))),IF(VLOOKUP($E112,'Country Indicator Data'!$B$4:$N$300,7,FALSE)="x","x",IF(VLOOKUP($E112,'Country Indicator Data'!$B$4:$N$300,7,FALSE)&gt;M$3,10,IF(VLOOKUP($E112,'Country Indicator Data'!$B$4:$N$300,7,FALSE)&lt;M$4,0,10-(M$3-VLOOKUP($E112,'Country Indicator Data'!$B$4:$N$300,7,FALSE))/(M$3-M$4)*10))))</f>
        <v>4.4250000000000007</v>
      </c>
      <c r="N112" s="224">
        <f t="shared" si="41"/>
        <v>5.7058333333333344</v>
      </c>
      <c r="O112" s="224">
        <f t="shared" si="42"/>
        <v>5.8814235759259264</v>
      </c>
      <c r="P112" s="224">
        <f>IF(LEN(E112)&gt;3,(IF(VLOOKUP($C112,'Regional Crises'!$B$1:$R$69,12,FALSE)="x","x",IF(VLOOKUP($C112,'Regional Crises'!$B$1:$R$69,12,FALSE)&gt;P$3,10,IF(VLOOKUP($C112,'Regional Crises'!$B$1:$R$69,12,FALSE)&lt;P$4,0,(P$3-VLOOKUP($C112,'Regional Crises'!$B$1:$R$69,12,FALSE))/(P$3-P$4)*10)))),IF(VLOOKUP($E112,'Country Indicator Data'!$B$4:$I$300,8,FALSE)="x","x",IF(VLOOKUP($E112,'Country Indicator Data'!$B$4:$I$300,8,FALSE)&gt;P$3,10,IF(VLOOKUP($E112,'Country Indicator Data'!$B$4:$I$300,8,FALSE)&lt;P$4,0,10-(P$3-VLOOKUP($E112,'Country Indicator Data'!$B$4:$I$300,8,FALSE))/(P$3-P$4)*10))))</f>
        <v>6.05</v>
      </c>
      <c r="Q112" s="224" t="str">
        <f>IF(LEN(E112)&gt;3,((IF(VLOOKUP($C112,'Regional Crises'!$B$1:$R$66,13,FALSE)="x","x",IF(VLOOKUP($C112,'Regional Crises'!$B$1:$R$66,13,FALSE)&gt;Q$3,10,IF(VLOOKUP($C112,'Regional Crises'!$B$1:$R$66,13,FALSE)&lt;Q$4,0,10-(LOG(Q$3)-LOG(VLOOKUP($C112,'Regional Crises'!$B$1:$R$66,13,FALSE)))/(LOG(Q$3)-LOG(Q$4))*10))))),(IF(VLOOKUP($E112,'Country Indicator Data'!$B$4:$N$300,9,FALSE)="x","x",IF(VLOOKUP($E112,'Country Indicator Data'!$B$4:$N$300,9,FALSE)&gt;Q$3,10,IF(VLOOKUP($E112,'Country Indicator Data'!$B$4:$N$300,9,FALSE)&lt;Q$4,0,10-(LOG(Q$3)-LOG(VLOOKUP($E112,'Country Indicator Data'!$B$4:$N$300,9,FALSE)))/(LOG(Q$3)-LOG(Q$4))*10)))))</f>
        <v>x</v>
      </c>
      <c r="R112" s="224">
        <f t="shared" si="43"/>
        <v>6.05</v>
      </c>
      <c r="S112" s="224">
        <f>IF(LEN(E112)&gt;3,((IF(VLOOKUP($C112,'Regional Crises'!$B$1:$R$66,17,FALSE)="x","x",IF(VLOOKUP($C112,'Regional Crises'!$B$1:$R$66,17,FALSE)&gt;S$3,0,IF(VLOOKUP($C112,'Regional Crises'!$B$1:$R$66,17,FALSE)&lt;S$4,10,(S$3-VLOOKUP($C112,'Regional Crises'!$B$1:$R$66,17,FALSE))/(S$3-S$4)*10))))),(IF(VLOOKUP($E112,'Country Indicator Data'!$B$4:$N$300,13,FALSE)="x","x",IF(VLOOKUP($E112,'Country Indicator Data'!$B$4:$N$300,13,FALSE)&gt;S$3,0,IF(VLOOKUP($E112,'Country Indicator Data'!$B$4:$N$300,13,FALSE)&lt;S$4,10,(S$3-VLOOKUP($E112,'Country Indicator Data'!$B$4:$N$300,13,FALSE))/(S$3-S$4)*10)))))</f>
        <v>7.5</v>
      </c>
      <c r="T112" s="224">
        <f>IF(LEN(E112)&gt;3,((IF(VLOOKUP($C112,'Regional Crises'!$B$1:$R$66,14,FALSE)="x","x",IF(VLOOKUP($C112,'Regional Crises'!$B$1:$R$66,14,FALSE)&gt;T$3,0,IF(VLOOKUP($C112,'Regional Crises'!$B$1:$R$66,14,FALSE)&lt;T$4,10,(T$3-VLOOKUP($C112,'Regional Crises'!$B$1:$R$66,14,FALSE))/(T$3-T$4)*10))))),(IF(VLOOKUP($E112,'Country Indicator Data'!$B$4:$N$300,10,FALSE)="x","x",IF(VLOOKUP($E112,'Country Indicator Data'!$B$4:$N$300,10,FALSE)&gt;T$3,0,IF(VLOOKUP($E112,'Country Indicator Data'!$B$4:$N$300,10,FALSE)&lt;T$4,10,(T$3-VLOOKUP($E112,'Country Indicator Data'!$B$4:$N$300,10,FALSE))/(T$3-T$4)*10)))))</f>
        <v>6.4770485999999998</v>
      </c>
      <c r="U112" s="224">
        <f>IF(LEN(E112)&gt;3,((IF(VLOOKUP($C112,'Regional Crises'!$B$1:$R$66,15,FALSE)="x","x",IF(VLOOKUP($C112,'Regional Crises'!$B$1:$R$66,15,FALSE)&gt;U$3,0,IF(VLOOKUP($C112,'Regional Crises'!$B$1:$R$66,15,FALSE)&lt;U$4,10,(U$3-VLOOKUP($C112,'Regional Crises'!$B$1:$R$66,15,FALSE))/(U$3-U$4)*10))))),(IF(VLOOKUP($E112,'Country Indicator Data'!$B$4:$N$300,11,FALSE)="x","x",IF(VLOOKUP($E112,'Country Indicator Data'!$B$4:$N$300,11,FALSE)&gt;U$3,0,IF(VLOOKUP($E112,'Country Indicator Data'!$B$4:$N$300,11,FALSE)&lt;U$4,10,(U$3-VLOOKUP($E112,'Country Indicator Data'!$B$4:$N$300,11,FALSE))/(U$3-U$4)*10)))))</f>
        <v>6</v>
      </c>
      <c r="V112" s="224">
        <f>IF(LEN(E112)&gt;3,((IF(VLOOKUP($C112,'Regional Crises'!$B$1:$R$66,16,FALSE)="x","x",IF(VLOOKUP($C112,'Regional Crises'!$B$1:$R$66,16,FALSE)&gt;V$3,0,IF(VLOOKUP($C112,'Regional Crises'!$B$1:$R$66,16,FALSE)&lt;V$4,10,(V$3-VLOOKUP($C112,'Regional Crises'!$B$1:$R$66,16,FALSE))/(V$3-V$4)*10))))),(IF(VLOOKUP($E112,'Country Indicator Data'!$B$4:$N$300,12,FALSE)="x","x",IF(VLOOKUP($E112,'Country Indicator Data'!$B$4:$N$300,12,FALSE)&gt;V$3,0,IF(VLOOKUP($E112,'Country Indicator Data'!$B$4:$N$300,12,FALSE)&lt;V$4,10,(V$3-VLOOKUP($E112,'Country Indicator Data'!$B$4:$N$300,12,FALSE))/(V$3-V$4)*10)))))</f>
        <v>6.7</v>
      </c>
      <c r="W112" s="224">
        <f t="shared" si="44"/>
        <v>6.6692621499999998</v>
      </c>
      <c r="X112" s="224">
        <f t="shared" si="45"/>
        <v>6.2002285753086426</v>
      </c>
      <c r="Y112" s="150">
        <f>IF('Core Indicators'!FC109="x","x",IF('Core Indicators'!FC109&gt;=5,10,IF('Core Indicators'!FC109&gt;=4,8,IF('Core Indicators'!FC109&gt;=3,6,IF('Core Indicators'!FC109&gt;=2,4,IF('Core Indicators'!FC109&gt;=1,2,0))))))</f>
        <v>4</v>
      </c>
      <c r="Z112" s="224">
        <f t="shared" si="46"/>
        <v>4</v>
      </c>
      <c r="AA112" s="150">
        <f>'Crisis Indicator Data'!Y109</f>
        <v>1</v>
      </c>
      <c r="AB112" s="150">
        <f>'Crisis Indicator Data'!Z109</f>
        <v>0</v>
      </c>
      <c r="AC112" s="150">
        <f>'Crisis Indicator Data'!AA109</f>
        <v>1</v>
      </c>
      <c r="AD112" s="150">
        <f>'Crisis Indicator Data'!AB109</f>
        <v>0</v>
      </c>
      <c r="AE112" s="150">
        <f t="shared" si="47"/>
        <v>4</v>
      </c>
      <c r="AF112" s="150">
        <f>'Crisis Indicator Data'!AC109</f>
        <v>2</v>
      </c>
      <c r="AG112" s="150">
        <f>'Crisis Indicator Data'!AD109</f>
        <v>1</v>
      </c>
      <c r="AH112" s="150">
        <f t="shared" si="48"/>
        <v>6</v>
      </c>
      <c r="AI112" s="150">
        <f>'Crisis Indicator Data'!AE109</f>
        <v>0</v>
      </c>
      <c r="AJ112" s="150">
        <f>'Crisis Indicator Data'!AF109</f>
        <v>0</v>
      </c>
      <c r="AK112" s="150">
        <f>'Crisis Indicator Data'!AG109</f>
        <v>3</v>
      </c>
      <c r="AL112" s="150">
        <f t="shared" si="49"/>
        <v>6</v>
      </c>
      <c r="AM112" s="224">
        <f t="shared" si="50"/>
        <v>5</v>
      </c>
      <c r="AN112" s="224">
        <f t="shared" si="51"/>
        <v>4.5</v>
      </c>
    </row>
    <row r="113" spans="1:40" ht="13.5" customHeight="1">
      <c r="A113" s="144" t="str">
        <f>'Crisis Indicator Data'!A110</f>
        <v>Conflict in Ukraine</v>
      </c>
      <c r="B113" s="145" t="str">
        <f>'Crisis Indicator Data'!B110</f>
        <v>Conflict/ Violence</v>
      </c>
      <c r="C113" s="145" t="str">
        <f>'Crisis Indicator Data'!C110</f>
        <v>UKR002</v>
      </c>
      <c r="D113" s="145" t="str">
        <f>'Crisis Indicator Data'!D110</f>
        <v>Ukraine</v>
      </c>
      <c r="E113" s="146" t="str">
        <f>'Crisis Indicator Data'!E110</f>
        <v>UKR</v>
      </c>
      <c r="F113" s="224">
        <f>IF(LEN(E113)&gt;3,(IF(VLOOKUP($C113,'Regional Crises'!$B$1:$R$66,7,FALSE)="x","x",IF(VLOOKUP($C113,'Regional Crises'!$B$1:$R$66,7,FALSE)&gt;$F$3,10,IF(VLOOKUP($C113,'Regional Crises'!$B$1:$R$66,7,FALSE)&lt;F$4,0,($F$3-VLOOKUP($C113,'Regional Crises'!$B$1:$R$66,7,FALSE))/($F$3-$F$4)*10)))),IF(VLOOKUP($E113,'Country Indicator Data'!$B$4:$N$300,3,FALSE)="x","x",IF(VLOOKUP($E113,'Country Indicator Data'!$B$4:$N$300,3,FALSE)&gt;$F$3,10,IF(VLOOKUP($E113,'Country Indicator Data'!$B$4:$N$300,3,FALSE)&lt;$F$4,0,($F$3-VLOOKUP($E113,'Country Indicator Data'!$B$4:$N$300,3,FALSE))/($F$3-$F$4)*10))))</f>
        <v>4.1071668888888881</v>
      </c>
      <c r="G113" s="224">
        <f>IF(LEN(E113)&gt;3,(IF(VLOOKUP($C113,'Regional Crises'!$B$1:$R$66,9,FALSE)="x","x",IF(VLOOKUP($C113,'Regional Crises'!$B$1:$R$66,9,FALSE)&gt;G$3,10,IF(VLOOKUP($C113,'Regional Crises'!$B$1:$R$66,9,FALSE)&lt;G$4,0,(G$3-VLOOKUP($C113,'Regional Crises'!$B$1:$R$66,9,FALSE))/(G$3-G$4)*10)))),IF(VLOOKUP($E113,'Country Indicator Data'!$B$4:$N$300,5,FALSE)="x","x",IF(VLOOKUP($E113,'Country Indicator Data'!$B$4:$N$300,5,FALSE)&gt;G$3,10,IF(VLOOKUP($E113,'Country Indicator Data'!$B$4:$N$300,5,FALSE)&lt;G$4,0,(G$3-VLOOKUP($E113,'Country Indicator Data'!$B$4:$N$300,5,FALSE))/(G$3-G$4)*10))))</f>
        <v>3.1500000000000004</v>
      </c>
      <c r="H113" s="224">
        <f t="shared" si="39"/>
        <v>3.6285834444444443</v>
      </c>
      <c r="I113" s="224">
        <f>IF(LEN(E113)&gt;3,(IF(VLOOKUP($C113,'Regional Crises'!$B$1:$R$66,6,FALSE)="x","x",IF(VLOOKUP($C113,'Regional Crises'!$B$1:$R$66,6,FALSE)&gt;I$3,10,IF(VLOOKUP($C113,'Regional Crises'!$B$1:$R$66,6,FALSE)&lt;I$4,0,10-(I$3-VLOOKUP($C113,'Regional Crises'!$B$1:$R$66,6,FALSE))/(I$3-I$4)*10)))),IF(VLOOKUP($E113,'Country Indicator Data'!$B$4:$N$300,2,FALSE)="x","x",IF(VLOOKUP($E113,'Country Indicator Data'!$B$4:$N$300,2,FALSE)&gt;I$3,10,IF(VLOOKUP($E113,'Country Indicator Data'!$B$4:$N$300,2,FALSE)&lt;I$4,0,10-(I$3-VLOOKUP($E113,'Country Indicator Data'!$B$4:$N$300,2,FALSE))/(I$3-I$4)*10))))</f>
        <v>3.2836996899999988</v>
      </c>
      <c r="J113" s="224">
        <f>IF(LEN(E113)&gt;3,(IF(VLOOKUP($C113,'Regional Crises'!$B$1:$R$66,8,FALSE)="x","x",IF(VLOOKUP($C113,'Regional Crises'!$B$1:$R$66,8,FALSE)&gt;J$3,10,IF(VLOOKUP($C113,'Regional Crises'!$B$1:$R$66,8,FALSE)&lt;J$4,0,10-(J$3-VLOOKUP($C113,'Regional Crises'!$B$1:$R$66,8,FALSE))/(J$3-J$4)*10)))),IF(VLOOKUP($E113,'Country Indicator Data'!$B$4:$N$300,4,FALSE)="x","x",IF(VLOOKUP($E113,'Country Indicator Data'!$B$4:$N$300,4,FALSE)&gt;J$3,10,IF(VLOOKUP($E113,'Country Indicator Data'!$B$4:$N$300,4,FALSE)&lt;J$4,0,10-(J$3-VLOOKUP($E113,'Country Indicator Data'!$B$4:$N$300,4,FALSE))/(J$3-J$4)*10))))</f>
        <v>2.67</v>
      </c>
      <c r="K113" s="224">
        <f t="shared" si="40"/>
        <v>2.9768498449999994</v>
      </c>
      <c r="L113" s="224" t="str">
        <f>IF(LEN(E113)&gt;3,(IF(VLOOKUP($C113,'Regional Crises'!$B$1:$R$66,10,FALSE)="x","x",IF(VLOOKUP($C113,'Regional Crises'!$B$1:$R$66,10,FALSE)&gt;L$3,10,IF(VLOOKUP($C113,'Regional Crises'!$B$1:$R$66,10,FALSE)&lt;L$4,0,10-(L$3-VLOOKUP($C113,'Regional Crises'!$B$1:$R$66,10,FALSE))/(L$3-L$4)*10)))),IF(VLOOKUP($E113,'Country Indicator Data'!$B$4:$N$300,6,FALSE)="x","x",IF(VLOOKUP($E113,'Country Indicator Data'!$B$4:$N$300,6,FALSE)&gt;L$3,10,IF(VLOOKUP($E113,'Country Indicator Data'!$B$4:$N$300,6,FALSE)&lt;L$4,0,10-(L$3-VLOOKUP($E113,'Country Indicator Data'!$B$4:$N$300,6,FALSE))/(L$3-L$4)*10))))</f>
        <v>x</v>
      </c>
      <c r="M113" s="224">
        <f>IF(LEN(E113)&gt;3,(IF(VLOOKUP($C113,'Regional Crises'!$B$1:$R$66,11,FALSE)="x","x",IF(VLOOKUP($C113,'Regional Crises'!$B$1:$R$66,11,FALSE)&gt;M$3,10,IF(VLOOKUP($C113,'Regional Crises'!$B$1:$R$66,11,FALSE)&lt;M$4,0,10-(M$3-VLOOKUP($C113,'Regional Crises'!$B$1:$R$66,11,FALSE))/(M$3-M$4)*10)))),IF(VLOOKUP($E113,'Country Indicator Data'!$B$4:$N$300,7,FALSE)="x","x",IF(VLOOKUP($E113,'Country Indicator Data'!$B$4:$N$300,7,FALSE)&gt;M$3,10,IF(VLOOKUP($E113,'Country Indicator Data'!$B$4:$N$300,7,FALSE)&lt;M$4,0,10-(M$3-VLOOKUP($E113,'Country Indicator Data'!$B$4:$N$300,7,FALSE))/(M$3-M$4)*10))))</f>
        <v>0.15000000000000036</v>
      </c>
      <c r="N113" s="224">
        <f t="shared" si="41"/>
        <v>0.15000000000000036</v>
      </c>
      <c r="O113" s="224">
        <f t="shared" si="42"/>
        <v>2.251811096481481</v>
      </c>
      <c r="P113" s="224">
        <f>IF(LEN(E113)&gt;3,(IF(VLOOKUP($C113,'Regional Crises'!$B$1:$R$69,12,FALSE)="x","x",IF(VLOOKUP($C113,'Regional Crises'!$B$1:$R$69,12,FALSE)&gt;P$3,10,IF(VLOOKUP($C113,'Regional Crises'!$B$1:$R$69,12,FALSE)&lt;P$4,0,(P$3-VLOOKUP($C113,'Regional Crises'!$B$1:$R$69,12,FALSE))/(P$3-P$4)*10)))),IF(VLOOKUP($E113,'Country Indicator Data'!$B$4:$I$300,8,FALSE)="x","x",IF(VLOOKUP($E113,'Country Indicator Data'!$B$4:$I$300,8,FALSE)&gt;P$3,10,IF(VLOOKUP($E113,'Country Indicator Data'!$B$4:$I$300,8,FALSE)&lt;P$4,0,10-(P$3-VLOOKUP($E113,'Country Indicator Data'!$B$4:$I$300,8,FALSE))/(P$3-P$4)*10))))</f>
        <v>7.9600000000000009</v>
      </c>
      <c r="Q113" s="224">
        <f>IF(LEN(E113)&gt;3,((IF(VLOOKUP($C113,'Regional Crises'!$B$1:$R$66,13,FALSE)="x","x",IF(VLOOKUP($C113,'Regional Crises'!$B$1:$R$66,13,FALSE)&gt;Q$3,10,IF(VLOOKUP($C113,'Regional Crises'!$B$1:$R$66,13,FALSE)&lt;Q$4,0,10-(LOG(Q$3)-LOG(VLOOKUP($C113,'Regional Crises'!$B$1:$R$66,13,FALSE)))/(LOG(Q$3)-LOG(Q$4))*10))))),(IF(VLOOKUP($E113,'Country Indicator Data'!$B$4:$N$300,9,FALSE)="x","x",IF(VLOOKUP($E113,'Country Indicator Data'!$B$4:$N$300,9,FALSE)&gt;Q$3,10,IF(VLOOKUP($E113,'Country Indicator Data'!$B$4:$N$300,9,FALSE)&lt;Q$4,0,10-(LOG(Q$3)-LOG(VLOOKUP($E113,'Country Indicator Data'!$B$4:$N$300,9,FALSE)))/(LOG(Q$3)-LOG(Q$4))*10)))))</f>
        <v>9.044508913856367</v>
      </c>
      <c r="R113" s="224">
        <f t="shared" si="43"/>
        <v>8.5022544569281848</v>
      </c>
      <c r="S113" s="224">
        <f>IF(LEN(E113)&gt;3,((IF(VLOOKUP($C113,'Regional Crises'!$B$1:$R$66,17,FALSE)="x","x",IF(VLOOKUP($C113,'Regional Crises'!$B$1:$R$66,17,FALSE)&gt;S$3,0,IF(VLOOKUP($C113,'Regional Crises'!$B$1:$R$66,17,FALSE)&lt;S$4,10,(S$3-VLOOKUP($C113,'Regional Crises'!$B$1:$R$66,17,FALSE))/(S$3-S$4)*10))))),(IF(VLOOKUP($E113,'Country Indicator Data'!$B$4:$N$300,13,FALSE)="x","x",IF(VLOOKUP($E113,'Country Indicator Data'!$B$4:$N$300,13,FALSE)&gt;S$3,0,IF(VLOOKUP($E113,'Country Indicator Data'!$B$4:$N$300,13,FALSE)&lt;S$4,10,(S$3-VLOOKUP($E113,'Country Indicator Data'!$B$4:$N$300,13,FALSE))/(S$3-S$4)*10)))))</f>
        <v>6.4</v>
      </c>
      <c r="T113" s="224">
        <f>IF(LEN(E113)&gt;3,((IF(VLOOKUP($C113,'Regional Crises'!$B$1:$R$66,14,FALSE)="x","x",IF(VLOOKUP($C113,'Regional Crises'!$B$1:$R$66,14,FALSE)&gt;T$3,0,IF(VLOOKUP($C113,'Regional Crises'!$B$1:$R$66,14,FALSE)&lt;T$4,10,(T$3-VLOOKUP($C113,'Regional Crises'!$B$1:$R$66,14,FALSE))/(T$3-T$4)*10))))),(IF(VLOOKUP($E113,'Country Indicator Data'!$B$4:$N$300,10,FALSE)="x","x",IF(VLOOKUP($E113,'Country Indicator Data'!$B$4:$N$300,10,FALSE)&gt;T$3,0,IF(VLOOKUP($E113,'Country Indicator Data'!$B$4:$N$300,10,FALSE)&lt;T$4,10,(T$3-VLOOKUP($E113,'Country Indicator Data'!$B$4:$N$300,10,FALSE))/(T$3-T$4)*10)))))</f>
        <v>6.4403980000000001</v>
      </c>
      <c r="U113" s="224">
        <f>IF(LEN(E113)&gt;3,((IF(VLOOKUP($C113,'Regional Crises'!$B$1:$R$66,15,FALSE)="x","x",IF(VLOOKUP($C113,'Regional Crises'!$B$1:$R$66,15,FALSE)&gt;U$3,0,IF(VLOOKUP($C113,'Regional Crises'!$B$1:$R$66,15,FALSE)&lt;U$4,10,(U$3-VLOOKUP($C113,'Regional Crises'!$B$1:$R$66,15,FALSE))/(U$3-U$4)*10))))),(IF(VLOOKUP($E113,'Country Indicator Data'!$B$4:$N$300,11,FALSE)="x","x",IF(VLOOKUP($E113,'Country Indicator Data'!$B$4:$N$300,11,FALSE)&gt;U$3,0,IF(VLOOKUP($E113,'Country Indicator Data'!$B$4:$N$300,11,FALSE)&lt;U$4,10,(U$3-VLOOKUP($E113,'Country Indicator Data'!$B$4:$N$300,11,FALSE))/(U$3-U$4)*10)))))</f>
        <v>4.5</v>
      </c>
      <c r="V113" s="224">
        <f>IF(LEN(E113)&gt;3,((IF(VLOOKUP($C113,'Regional Crises'!$B$1:$R$66,16,FALSE)="x","x",IF(VLOOKUP($C113,'Regional Crises'!$B$1:$R$66,16,FALSE)&gt;V$3,0,IF(VLOOKUP($C113,'Regional Crises'!$B$1:$R$66,16,FALSE)&lt;V$4,10,(V$3-VLOOKUP($C113,'Regional Crises'!$B$1:$R$66,16,FALSE))/(V$3-V$4)*10))))),(IF(VLOOKUP($E113,'Country Indicator Data'!$B$4:$N$300,12,FALSE)="x","x",IF(VLOOKUP($E113,'Country Indicator Data'!$B$4:$N$300,12,FALSE)&gt;V$3,0,IF(VLOOKUP($E113,'Country Indicator Data'!$B$4:$N$300,12,FALSE)&lt;V$4,10,(V$3-VLOOKUP($E113,'Country Indicator Data'!$B$4:$N$300,12,FALSE))/(V$3-V$4)*10)))))</f>
        <v>4.9000000000000004</v>
      </c>
      <c r="W113" s="224">
        <f t="shared" si="44"/>
        <v>5.5600994999999998</v>
      </c>
      <c r="X113" s="224">
        <f t="shared" si="45"/>
        <v>5.4380550178032223</v>
      </c>
      <c r="Y113" s="150">
        <f>IF('Core Indicators'!FC110="x","x",IF('Core Indicators'!FC110&gt;=5,10,IF('Core Indicators'!FC110&gt;=4,8,IF('Core Indicators'!FC110&gt;=3,6,IF('Core Indicators'!FC110&gt;=2,4,IF('Core Indicators'!FC110&gt;=1,2,0))))))</f>
        <v>10</v>
      </c>
      <c r="Z113" s="224">
        <f t="shared" si="46"/>
        <v>10</v>
      </c>
      <c r="AA113" s="150">
        <f>'Crisis Indicator Data'!Y110</f>
        <v>1</v>
      </c>
      <c r="AB113" s="150">
        <f>'Crisis Indicator Data'!Z110</f>
        <v>3</v>
      </c>
      <c r="AC113" s="150">
        <f>'Crisis Indicator Data'!AA110</f>
        <v>2</v>
      </c>
      <c r="AD113" s="150">
        <f>'Crisis Indicator Data'!AB110</f>
        <v>3</v>
      </c>
      <c r="AE113" s="150">
        <f t="shared" si="47"/>
        <v>8</v>
      </c>
      <c r="AF113" s="150">
        <f>'Crisis Indicator Data'!AC110</f>
        <v>2</v>
      </c>
      <c r="AG113" s="150">
        <f>'Crisis Indicator Data'!AD110</f>
        <v>3</v>
      </c>
      <c r="AH113" s="150">
        <f t="shared" si="48"/>
        <v>10</v>
      </c>
      <c r="AI113" s="150">
        <f>'Crisis Indicator Data'!AE110</f>
        <v>3</v>
      </c>
      <c r="AJ113" s="150">
        <f>'Crisis Indicator Data'!AF110</f>
        <v>3</v>
      </c>
      <c r="AK113" s="150">
        <f>'Crisis Indicator Data'!AG110</f>
        <v>3</v>
      </c>
      <c r="AL113" s="150">
        <f t="shared" si="49"/>
        <v>10</v>
      </c>
      <c r="AM113" s="224">
        <f t="shared" si="50"/>
        <v>9</v>
      </c>
      <c r="AN113" s="224">
        <f t="shared" si="51"/>
        <v>9.5</v>
      </c>
    </row>
    <row r="114" spans="1:40" ht="13.5" customHeight="1">
      <c r="A114" s="144" t="str">
        <f>'Crisis Indicator Data'!A111</f>
        <v>Political and Economic crisis in Venezuela</v>
      </c>
      <c r="B114" s="145" t="str">
        <f>'Crisis Indicator Data'!B111</f>
        <v>Political/economic crisis,Conflict/ Violence</v>
      </c>
      <c r="C114" s="145" t="str">
        <f>'Crisis Indicator Data'!C111</f>
        <v>VEN001</v>
      </c>
      <c r="D114" s="145" t="str">
        <f>'Crisis Indicator Data'!D111</f>
        <v>Venezuela</v>
      </c>
      <c r="E114" s="146" t="str">
        <f>'Crisis Indicator Data'!E111</f>
        <v>VEN</v>
      </c>
      <c r="F114" s="224">
        <f>IF(LEN(E114)&gt;3,(IF(VLOOKUP($C114,'Regional Crises'!$B$1:$R$66,7,FALSE)="x","x",IF(VLOOKUP($C114,'Regional Crises'!$B$1:$R$66,7,FALSE)&gt;$F$3,10,IF(VLOOKUP($C114,'Regional Crises'!$B$1:$R$66,7,FALSE)&lt;F$4,0,($F$3-VLOOKUP($C114,'Regional Crises'!$B$1:$R$66,7,FALSE))/($F$3-$F$4)*10)))),IF(VLOOKUP($E114,'Country Indicator Data'!$B$4:$N$300,3,FALSE)="x","x",IF(VLOOKUP($E114,'Country Indicator Data'!$B$4:$N$300,3,FALSE)&gt;$F$3,10,IF(VLOOKUP($E114,'Country Indicator Data'!$B$4:$N$300,3,FALSE)&lt;$F$4,0,($F$3-VLOOKUP($E114,'Country Indicator Data'!$B$4:$N$300,3,FALSE))/($F$3-$F$4)*10))))</f>
        <v>4.9776808555555556</v>
      </c>
      <c r="G114" s="224">
        <f>IF(LEN(E114)&gt;3,(IF(VLOOKUP($C114,'Regional Crises'!$B$1:$R$66,9,FALSE)="x","x",IF(VLOOKUP($C114,'Regional Crises'!$B$1:$R$66,9,FALSE)&gt;G$3,10,IF(VLOOKUP($C114,'Regional Crises'!$B$1:$R$66,9,FALSE)&lt;G$4,0,(G$3-VLOOKUP($C114,'Regional Crises'!$B$1:$R$66,9,FALSE))/(G$3-G$4)*10)))),IF(VLOOKUP($E114,'Country Indicator Data'!$B$4:$N$300,5,FALSE)="x","x",IF(VLOOKUP($E114,'Country Indicator Data'!$B$4:$N$300,5,FALSE)&gt;G$3,10,IF(VLOOKUP($E114,'Country Indicator Data'!$B$4:$N$300,5,FALSE)&lt;G$4,0,(G$3-VLOOKUP($E114,'Country Indicator Data'!$B$4:$N$300,5,FALSE))/(G$3-G$4)*10))))</f>
        <v>6.93</v>
      </c>
      <c r="H114" s="224">
        <f t="shared" si="39"/>
        <v>5.9538404277777772</v>
      </c>
      <c r="I114" s="224">
        <f>IF(LEN(E114)&gt;3,(IF(VLOOKUP($C114,'Regional Crises'!$B$1:$R$66,6,FALSE)="x","x",IF(VLOOKUP($C114,'Regional Crises'!$B$1:$R$66,6,FALSE)&gt;I$3,10,IF(VLOOKUP($C114,'Regional Crises'!$B$1:$R$66,6,FALSE)&lt;I$4,0,10-(I$3-VLOOKUP($C114,'Regional Crises'!$B$1:$R$66,6,FALSE))/(I$3-I$4)*10)))),IF(VLOOKUP($E114,'Country Indicator Data'!$B$4:$N$300,2,FALSE)="x","x",IF(VLOOKUP($E114,'Country Indicator Data'!$B$4:$N$300,2,FALSE)&gt;I$3,10,IF(VLOOKUP($E114,'Country Indicator Data'!$B$4:$N$300,2,FALSE)&lt;I$4,0,10-(I$3-VLOOKUP($E114,'Country Indicator Data'!$B$4:$N$300,2,FALSE))/(I$3-I$4)*10))))</f>
        <v>2.6454201700000004</v>
      </c>
      <c r="J114" s="224">
        <f>IF(LEN(E114)&gt;3,(IF(VLOOKUP($C114,'Regional Crises'!$B$1:$R$66,8,FALSE)="x","x",IF(VLOOKUP($C114,'Regional Crises'!$B$1:$R$66,8,FALSE)&gt;J$3,10,IF(VLOOKUP($C114,'Regional Crises'!$B$1:$R$66,8,FALSE)&lt;J$4,0,10-(J$3-VLOOKUP($C114,'Regional Crises'!$B$1:$R$66,8,FALSE))/(J$3-J$4)*10)))),IF(VLOOKUP($E114,'Country Indicator Data'!$B$4:$N$300,4,FALSE)="x","x",IF(VLOOKUP($E114,'Country Indicator Data'!$B$4:$N$300,4,FALSE)&gt;J$3,10,IF(VLOOKUP($E114,'Country Indicator Data'!$B$4:$N$300,4,FALSE)&lt;J$4,0,10-(J$3-VLOOKUP($E114,'Country Indicator Data'!$B$4:$N$300,4,FALSE))/(J$3-J$4)*10))))</f>
        <v>2.5333333333333341</v>
      </c>
      <c r="K114" s="224">
        <f t="shared" si="40"/>
        <v>2.5893767516666673</v>
      </c>
      <c r="L114" s="224">
        <f>IF(LEN(E114)&gt;3,(IF(VLOOKUP($C114,'Regional Crises'!$B$1:$R$66,10,FALSE)="x","x",IF(VLOOKUP($C114,'Regional Crises'!$B$1:$R$66,10,FALSE)&gt;L$3,10,IF(VLOOKUP($C114,'Regional Crises'!$B$1:$R$66,10,FALSE)&lt;L$4,0,10-(L$3-VLOOKUP($C114,'Regional Crises'!$B$1:$R$66,10,FALSE))/(L$3-L$4)*10)))),IF(VLOOKUP($E114,'Country Indicator Data'!$B$4:$N$300,6,FALSE)="x","x",IF(VLOOKUP($E114,'Country Indicator Data'!$B$4:$N$300,6,FALSE)&gt;L$3,10,IF(VLOOKUP($E114,'Country Indicator Data'!$B$4:$N$300,6,FALSE)&lt;L$4,0,10-(L$3-VLOOKUP($E114,'Country Indicator Data'!$B$4:$N$300,6,FALSE))/(L$3-L$4)*10))))</f>
        <v>6.8266666666666671</v>
      </c>
      <c r="M114" s="224">
        <f>IF(LEN(E114)&gt;3,(IF(VLOOKUP($C114,'Regional Crises'!$B$1:$R$66,11,FALSE)="x","x",IF(VLOOKUP($C114,'Regional Crises'!$B$1:$R$66,11,FALSE)&gt;M$3,10,IF(VLOOKUP($C114,'Regional Crises'!$B$1:$R$66,11,FALSE)&lt;M$4,0,10-(M$3-VLOOKUP($C114,'Regional Crises'!$B$1:$R$66,11,FALSE))/(M$3-M$4)*10)))),IF(VLOOKUP($E114,'Country Indicator Data'!$B$4:$N$300,7,FALSE)="x","x",IF(VLOOKUP($E114,'Country Indicator Data'!$B$4:$N$300,7,FALSE)&gt;M$3,10,IF(VLOOKUP($E114,'Country Indicator Data'!$B$4:$N$300,7,FALSE)&lt;M$4,0,10-(M$3-VLOOKUP($E114,'Country Indicator Data'!$B$4:$N$300,7,FALSE))/(M$3-M$4)*10))))</f>
        <v>4.9250000000000007</v>
      </c>
      <c r="N114" s="224">
        <f t="shared" si="41"/>
        <v>5.8758333333333344</v>
      </c>
      <c r="O114" s="224">
        <f t="shared" si="42"/>
        <v>4.806350170925926</v>
      </c>
      <c r="P114" s="224">
        <f>IF(LEN(E114)&gt;3,(IF(VLOOKUP($C114,'Regional Crises'!$B$1:$R$69,12,FALSE)="x","x",IF(VLOOKUP($C114,'Regional Crises'!$B$1:$R$69,12,FALSE)&gt;P$3,10,IF(VLOOKUP($C114,'Regional Crises'!$B$1:$R$69,12,FALSE)&lt;P$4,0,(P$3-VLOOKUP($C114,'Regional Crises'!$B$1:$R$69,12,FALSE))/(P$3-P$4)*10)))),IF(VLOOKUP($E114,'Country Indicator Data'!$B$4:$I$300,8,FALSE)="x","x",IF(VLOOKUP($E114,'Country Indicator Data'!$B$4:$I$300,8,FALSE)&gt;P$3,10,IF(VLOOKUP($E114,'Country Indicator Data'!$B$4:$I$300,8,FALSE)&lt;P$4,0,10-(P$3-VLOOKUP($E114,'Country Indicator Data'!$B$4:$I$300,8,FALSE))/(P$3-P$4)*10))))</f>
        <v>6.29</v>
      </c>
      <c r="Q114" s="224">
        <f>IF(LEN(E114)&gt;3,((IF(VLOOKUP($C114,'Regional Crises'!$B$1:$R$66,13,FALSE)="x","x",IF(VLOOKUP($C114,'Regional Crises'!$B$1:$R$66,13,FALSE)&gt;Q$3,10,IF(VLOOKUP($C114,'Regional Crises'!$B$1:$R$66,13,FALSE)&lt;Q$4,0,10-(LOG(Q$3)-LOG(VLOOKUP($C114,'Regional Crises'!$B$1:$R$66,13,FALSE)))/(LOG(Q$3)-LOG(Q$4))*10))))),(IF(VLOOKUP($E114,'Country Indicator Data'!$B$4:$N$300,9,FALSE)="x","x",IF(VLOOKUP($E114,'Country Indicator Data'!$B$4:$N$300,9,FALSE)&gt;Q$3,10,IF(VLOOKUP($E114,'Country Indicator Data'!$B$4:$N$300,9,FALSE)&lt;Q$4,0,10-(LOG(Q$3)-LOG(VLOOKUP($E114,'Country Indicator Data'!$B$4:$N$300,9,FALSE)))/(LOG(Q$3)-LOG(Q$4))*10)))))</f>
        <v>10</v>
      </c>
      <c r="R114" s="224">
        <f t="shared" si="43"/>
        <v>8.1449999999999996</v>
      </c>
      <c r="S114" s="224">
        <f>IF(LEN(E114)&gt;3,((IF(VLOOKUP($C114,'Regional Crises'!$B$1:$R$66,17,FALSE)="x","x",IF(VLOOKUP($C114,'Regional Crises'!$B$1:$R$66,17,FALSE)&gt;S$3,0,IF(VLOOKUP($C114,'Regional Crises'!$B$1:$R$66,17,FALSE)&lt;S$4,10,(S$3-VLOOKUP($C114,'Regional Crises'!$B$1:$R$66,17,FALSE))/(S$3-S$4)*10))))),(IF(VLOOKUP($E114,'Country Indicator Data'!$B$4:$N$300,13,FALSE)="x","x",IF(VLOOKUP($E114,'Country Indicator Data'!$B$4:$N$300,13,FALSE)&gt;S$3,0,IF(VLOOKUP($E114,'Country Indicator Data'!$B$4:$N$300,13,FALSE)&lt;S$4,10,(S$3-VLOOKUP($E114,'Country Indicator Data'!$B$4:$N$300,13,FALSE))/(S$3-S$4)*10)))))</f>
        <v>9</v>
      </c>
      <c r="T114" s="224">
        <f>IF(LEN(E114)&gt;3,((IF(VLOOKUP($C114,'Regional Crises'!$B$1:$R$66,14,FALSE)="x","x",IF(VLOOKUP($C114,'Regional Crises'!$B$1:$R$66,14,FALSE)&gt;T$3,0,IF(VLOOKUP($C114,'Regional Crises'!$B$1:$R$66,14,FALSE)&lt;T$4,10,(T$3-VLOOKUP($C114,'Regional Crises'!$B$1:$R$66,14,FALSE))/(T$3-T$4)*10))))),(IF(VLOOKUP($E114,'Country Indicator Data'!$B$4:$N$300,10,FALSE)="x","x",IF(VLOOKUP($E114,'Country Indicator Data'!$B$4:$N$300,10,FALSE)&gt;T$3,0,IF(VLOOKUP($E114,'Country Indicator Data'!$B$4:$N$300,10,FALSE)&lt;T$4,10,(T$3-VLOOKUP($E114,'Country Indicator Data'!$B$4:$N$300,10,FALSE))/(T$3-T$4)*10)))))</f>
        <v>9.4085482000000003</v>
      </c>
      <c r="U114" s="224">
        <f>IF(LEN(E114)&gt;3,((IF(VLOOKUP($C114,'Regional Crises'!$B$1:$R$66,15,FALSE)="x","x",IF(VLOOKUP($C114,'Regional Crises'!$B$1:$R$66,15,FALSE)&gt;U$3,0,IF(VLOOKUP($C114,'Regional Crises'!$B$1:$R$66,15,FALSE)&lt;U$4,10,(U$3-VLOOKUP($C114,'Regional Crises'!$B$1:$R$66,15,FALSE))/(U$3-U$4)*10))))),(IF(VLOOKUP($E114,'Country Indicator Data'!$B$4:$N$300,11,FALSE)="x","x",IF(VLOOKUP($E114,'Country Indicator Data'!$B$4:$N$300,11,FALSE)&gt;U$3,0,IF(VLOOKUP($E114,'Country Indicator Data'!$B$4:$N$300,11,FALSE)&lt;U$4,10,(U$3-VLOOKUP($E114,'Country Indicator Data'!$B$4:$N$300,11,FALSE))/(U$3-U$4)*10)))))</f>
        <v>8.25</v>
      </c>
      <c r="V114" s="224">
        <f>IF(LEN(E114)&gt;3,((IF(VLOOKUP($C114,'Regional Crises'!$B$1:$R$66,16,FALSE)="x","x",IF(VLOOKUP($C114,'Regional Crises'!$B$1:$R$66,16,FALSE)&gt;V$3,0,IF(VLOOKUP($C114,'Regional Crises'!$B$1:$R$66,16,FALSE)&lt;V$4,10,(V$3-VLOOKUP($C114,'Regional Crises'!$B$1:$R$66,16,FALSE))/(V$3-V$4)*10))))),(IF(VLOOKUP($E114,'Country Indicator Data'!$B$4:$N$300,12,FALSE)="x","x",IF(VLOOKUP($E114,'Country Indicator Data'!$B$4:$N$300,12,FALSE)&gt;V$3,0,IF(VLOOKUP($E114,'Country Indicator Data'!$B$4:$N$300,12,FALSE)&lt;V$4,10,(V$3-VLOOKUP($E114,'Country Indicator Data'!$B$4:$N$300,12,FALSE))/(V$3-V$4)*10)))))</f>
        <v>8.6999999999999993</v>
      </c>
      <c r="W114" s="224">
        <f t="shared" si="44"/>
        <v>8.8396370500000003</v>
      </c>
      <c r="X114" s="224">
        <f t="shared" si="45"/>
        <v>7.2636624069753095</v>
      </c>
      <c r="Y114" s="150">
        <f>IF('Core Indicators'!FC111="x","x",IF('Core Indicators'!FC111&gt;=5,10,IF('Core Indicators'!FC111&gt;=4,8,IF('Core Indicators'!FC111&gt;=3,6,IF('Core Indicators'!FC111&gt;=2,4,IF('Core Indicators'!FC111&gt;=1,2,0))))))</f>
        <v>8</v>
      </c>
      <c r="Z114" s="224">
        <f t="shared" si="46"/>
        <v>8</v>
      </c>
      <c r="AA114" s="150">
        <f>'Crisis Indicator Data'!Y111</f>
        <v>1</v>
      </c>
      <c r="AB114" s="150">
        <f>'Crisis Indicator Data'!Z111</f>
        <v>2</v>
      </c>
      <c r="AC114" s="150">
        <f>'Crisis Indicator Data'!AA111</f>
        <v>1</v>
      </c>
      <c r="AD114" s="150">
        <f>'Crisis Indicator Data'!AB111</f>
        <v>0</v>
      </c>
      <c r="AE114" s="150">
        <f t="shared" si="47"/>
        <v>4</v>
      </c>
      <c r="AF114" s="150">
        <f>'Crisis Indicator Data'!AC111</f>
        <v>2</v>
      </c>
      <c r="AG114" s="150">
        <f>'Crisis Indicator Data'!AD111</f>
        <v>2</v>
      </c>
      <c r="AH114" s="150">
        <f t="shared" si="48"/>
        <v>8</v>
      </c>
      <c r="AI114" s="150">
        <f>'Crisis Indicator Data'!AE111</f>
        <v>1</v>
      </c>
      <c r="AJ114" s="150">
        <f>'Crisis Indicator Data'!AF111</f>
        <v>1</v>
      </c>
      <c r="AK114" s="150">
        <f>'Crisis Indicator Data'!AG111</f>
        <v>3</v>
      </c>
      <c r="AL114" s="150">
        <f t="shared" si="49"/>
        <v>8</v>
      </c>
      <c r="AM114" s="224">
        <f t="shared" si="50"/>
        <v>7</v>
      </c>
      <c r="AN114" s="224">
        <f t="shared" si="51"/>
        <v>7.5</v>
      </c>
    </row>
    <row r="115" spans="1:40" ht="13.5" customHeight="1">
      <c r="A115" s="144" t="str">
        <f>'Crisis Indicator Data'!A112</f>
        <v>2026 Earthquake in Venezuela</v>
      </c>
      <c r="B115" s="145" t="str">
        <f>'Crisis Indicator Data'!B112</f>
        <v>Earthquake</v>
      </c>
      <c r="C115" s="145" t="str">
        <f>'Crisis Indicator Data'!C112</f>
        <v>VEN002</v>
      </c>
      <c r="D115" s="145" t="str">
        <f>'Crisis Indicator Data'!D112</f>
        <v>Venezuela</v>
      </c>
      <c r="E115" s="146" t="str">
        <f>'Crisis Indicator Data'!E112</f>
        <v>VEN</v>
      </c>
      <c r="F115" s="224">
        <f>IF(LEN(E115)&gt;3,(IF(VLOOKUP($C115,'Regional Crises'!$B$1:$R$66,7,FALSE)="x","x",IF(VLOOKUP($C115,'Regional Crises'!$B$1:$R$66,7,FALSE)&gt;$F$3,10,IF(VLOOKUP($C115,'Regional Crises'!$B$1:$R$66,7,FALSE)&lt;F$4,0,($F$3-VLOOKUP($C115,'Regional Crises'!$B$1:$R$66,7,FALSE))/($F$3-$F$4)*10)))),IF(VLOOKUP($E115,'Country Indicator Data'!$B$4:$N$300,3,FALSE)="x","x",IF(VLOOKUP($E115,'Country Indicator Data'!$B$4:$N$300,3,FALSE)&gt;$F$3,10,IF(VLOOKUP($E115,'Country Indicator Data'!$B$4:$N$300,3,FALSE)&lt;$F$4,0,($F$3-VLOOKUP($E115,'Country Indicator Data'!$B$4:$N$300,3,FALSE))/($F$3-$F$4)*10))))</f>
        <v>4.9776808555555556</v>
      </c>
      <c r="G115" s="224">
        <f>IF(LEN(E115)&gt;3,(IF(VLOOKUP($C115,'Regional Crises'!$B$1:$R$66,9,FALSE)="x","x",IF(VLOOKUP($C115,'Regional Crises'!$B$1:$R$66,9,FALSE)&gt;G$3,10,IF(VLOOKUP($C115,'Regional Crises'!$B$1:$R$66,9,FALSE)&lt;G$4,0,(G$3-VLOOKUP($C115,'Regional Crises'!$B$1:$R$66,9,FALSE))/(G$3-G$4)*10)))),IF(VLOOKUP($E115,'Country Indicator Data'!$B$4:$N$300,5,FALSE)="x","x",IF(VLOOKUP($E115,'Country Indicator Data'!$B$4:$N$300,5,FALSE)&gt;G$3,10,IF(VLOOKUP($E115,'Country Indicator Data'!$B$4:$N$300,5,FALSE)&lt;G$4,0,(G$3-VLOOKUP($E115,'Country Indicator Data'!$B$4:$N$300,5,FALSE))/(G$3-G$4)*10))))</f>
        <v>6.93</v>
      </c>
      <c r="H115" s="224">
        <f t="shared" si="39"/>
        <v>5.9538404277777772</v>
      </c>
      <c r="I115" s="224">
        <f>IF(LEN(E115)&gt;3,(IF(VLOOKUP($C115,'Regional Crises'!$B$1:$R$66,6,FALSE)="x","x",IF(VLOOKUP($C115,'Regional Crises'!$B$1:$R$66,6,FALSE)&gt;I$3,10,IF(VLOOKUP($C115,'Regional Crises'!$B$1:$R$66,6,FALSE)&lt;I$4,0,10-(I$3-VLOOKUP($C115,'Regional Crises'!$B$1:$R$66,6,FALSE))/(I$3-I$4)*10)))),IF(VLOOKUP($E115,'Country Indicator Data'!$B$4:$N$300,2,FALSE)="x","x",IF(VLOOKUP($E115,'Country Indicator Data'!$B$4:$N$300,2,FALSE)&gt;I$3,10,IF(VLOOKUP($E115,'Country Indicator Data'!$B$4:$N$300,2,FALSE)&lt;I$4,0,10-(I$3-VLOOKUP($E115,'Country Indicator Data'!$B$4:$N$300,2,FALSE))/(I$3-I$4)*10))))</f>
        <v>2.6454201700000004</v>
      </c>
      <c r="J115" s="224">
        <f>IF(LEN(E115)&gt;3,(IF(VLOOKUP($C115,'Regional Crises'!$B$1:$R$66,8,FALSE)="x","x",IF(VLOOKUP($C115,'Regional Crises'!$B$1:$R$66,8,FALSE)&gt;J$3,10,IF(VLOOKUP($C115,'Regional Crises'!$B$1:$R$66,8,FALSE)&lt;J$4,0,10-(J$3-VLOOKUP($C115,'Regional Crises'!$B$1:$R$66,8,FALSE))/(J$3-J$4)*10)))),IF(VLOOKUP($E115,'Country Indicator Data'!$B$4:$N$300,4,FALSE)="x","x",IF(VLOOKUP($E115,'Country Indicator Data'!$B$4:$N$300,4,FALSE)&gt;J$3,10,IF(VLOOKUP($E115,'Country Indicator Data'!$B$4:$N$300,4,FALSE)&lt;J$4,0,10-(J$3-VLOOKUP($E115,'Country Indicator Data'!$B$4:$N$300,4,FALSE))/(J$3-J$4)*10))))</f>
        <v>2.5333333333333341</v>
      </c>
      <c r="K115" s="224">
        <f t="shared" si="40"/>
        <v>2.5893767516666673</v>
      </c>
      <c r="L115" s="224">
        <f>IF(LEN(E115)&gt;3,(IF(VLOOKUP($C115,'Regional Crises'!$B$1:$R$66,10,FALSE)="x","x",IF(VLOOKUP($C115,'Regional Crises'!$B$1:$R$66,10,FALSE)&gt;L$3,10,IF(VLOOKUP($C115,'Regional Crises'!$B$1:$R$66,10,FALSE)&lt;L$4,0,10-(L$3-VLOOKUP($C115,'Regional Crises'!$B$1:$R$66,10,FALSE))/(L$3-L$4)*10)))),IF(VLOOKUP($E115,'Country Indicator Data'!$B$4:$N$300,6,FALSE)="x","x",IF(VLOOKUP($E115,'Country Indicator Data'!$B$4:$N$300,6,FALSE)&gt;L$3,10,IF(VLOOKUP($E115,'Country Indicator Data'!$B$4:$N$300,6,FALSE)&lt;L$4,0,10-(L$3-VLOOKUP($E115,'Country Indicator Data'!$B$4:$N$300,6,FALSE))/(L$3-L$4)*10))))</f>
        <v>6.8266666666666671</v>
      </c>
      <c r="M115" s="224">
        <f>IF(LEN(E115)&gt;3,(IF(VLOOKUP($C115,'Regional Crises'!$B$1:$R$66,11,FALSE)="x","x",IF(VLOOKUP($C115,'Regional Crises'!$B$1:$R$66,11,FALSE)&gt;M$3,10,IF(VLOOKUP($C115,'Regional Crises'!$B$1:$R$66,11,FALSE)&lt;M$4,0,10-(M$3-VLOOKUP($C115,'Regional Crises'!$B$1:$R$66,11,FALSE))/(M$3-M$4)*10)))),IF(VLOOKUP($E115,'Country Indicator Data'!$B$4:$N$300,7,FALSE)="x","x",IF(VLOOKUP($E115,'Country Indicator Data'!$B$4:$N$300,7,FALSE)&gt;M$3,10,IF(VLOOKUP($E115,'Country Indicator Data'!$B$4:$N$300,7,FALSE)&lt;M$4,0,10-(M$3-VLOOKUP($E115,'Country Indicator Data'!$B$4:$N$300,7,FALSE))/(M$3-M$4)*10))))</f>
        <v>4.9250000000000007</v>
      </c>
      <c r="N115" s="224">
        <f t="shared" si="41"/>
        <v>5.8758333333333344</v>
      </c>
      <c r="O115" s="224">
        <f t="shared" si="42"/>
        <v>4.806350170925926</v>
      </c>
      <c r="P115" s="224">
        <f>IF(LEN(E115)&gt;3,(IF(VLOOKUP($C115,'Regional Crises'!$B$1:$R$69,12,FALSE)="x","x",IF(VLOOKUP($C115,'Regional Crises'!$B$1:$R$69,12,FALSE)&gt;P$3,10,IF(VLOOKUP($C115,'Regional Crises'!$B$1:$R$69,12,FALSE)&lt;P$4,0,(P$3-VLOOKUP($C115,'Regional Crises'!$B$1:$R$69,12,FALSE))/(P$3-P$4)*10)))),IF(VLOOKUP($E115,'Country Indicator Data'!$B$4:$I$300,8,FALSE)="x","x",IF(VLOOKUP($E115,'Country Indicator Data'!$B$4:$I$300,8,FALSE)&gt;P$3,10,IF(VLOOKUP($E115,'Country Indicator Data'!$B$4:$I$300,8,FALSE)&lt;P$4,0,10-(P$3-VLOOKUP($E115,'Country Indicator Data'!$B$4:$I$300,8,FALSE))/(P$3-P$4)*10))))</f>
        <v>6.29</v>
      </c>
      <c r="Q115" s="224">
        <f>IF(LEN(E115)&gt;3,((IF(VLOOKUP($C115,'Regional Crises'!$B$1:$R$66,13,FALSE)="x","x",IF(VLOOKUP($C115,'Regional Crises'!$B$1:$R$66,13,FALSE)&gt;Q$3,10,IF(VLOOKUP($C115,'Regional Crises'!$B$1:$R$66,13,FALSE)&lt;Q$4,0,10-(LOG(Q$3)-LOG(VLOOKUP($C115,'Regional Crises'!$B$1:$R$66,13,FALSE)))/(LOG(Q$3)-LOG(Q$4))*10))))),(IF(VLOOKUP($E115,'Country Indicator Data'!$B$4:$N$300,9,FALSE)="x","x",IF(VLOOKUP($E115,'Country Indicator Data'!$B$4:$N$300,9,FALSE)&gt;Q$3,10,IF(VLOOKUP($E115,'Country Indicator Data'!$B$4:$N$300,9,FALSE)&lt;Q$4,0,10-(LOG(Q$3)-LOG(VLOOKUP($E115,'Country Indicator Data'!$B$4:$N$300,9,FALSE)))/(LOG(Q$3)-LOG(Q$4))*10)))))</f>
        <v>10</v>
      </c>
      <c r="R115" s="224">
        <f t="shared" si="43"/>
        <v>8.1449999999999996</v>
      </c>
      <c r="S115" s="224">
        <f>IF(LEN(E115)&gt;3,((IF(VLOOKUP($C115,'Regional Crises'!$B$1:$R$66,17,FALSE)="x","x",IF(VLOOKUP($C115,'Regional Crises'!$B$1:$R$66,17,FALSE)&gt;S$3,0,IF(VLOOKUP($C115,'Regional Crises'!$B$1:$R$66,17,FALSE)&lt;S$4,10,(S$3-VLOOKUP($C115,'Regional Crises'!$B$1:$R$66,17,FALSE))/(S$3-S$4)*10))))),(IF(VLOOKUP($E115,'Country Indicator Data'!$B$4:$N$300,13,FALSE)="x","x",IF(VLOOKUP($E115,'Country Indicator Data'!$B$4:$N$300,13,FALSE)&gt;S$3,0,IF(VLOOKUP($E115,'Country Indicator Data'!$B$4:$N$300,13,FALSE)&lt;S$4,10,(S$3-VLOOKUP($E115,'Country Indicator Data'!$B$4:$N$300,13,FALSE))/(S$3-S$4)*10)))))</f>
        <v>9</v>
      </c>
      <c r="T115" s="224">
        <f>IF(LEN(E115)&gt;3,((IF(VLOOKUP($C115,'Regional Crises'!$B$1:$R$66,14,FALSE)="x","x",IF(VLOOKUP($C115,'Regional Crises'!$B$1:$R$66,14,FALSE)&gt;T$3,0,IF(VLOOKUP($C115,'Regional Crises'!$B$1:$R$66,14,FALSE)&lt;T$4,10,(T$3-VLOOKUP($C115,'Regional Crises'!$B$1:$R$66,14,FALSE))/(T$3-T$4)*10))))),(IF(VLOOKUP($E115,'Country Indicator Data'!$B$4:$N$300,10,FALSE)="x","x",IF(VLOOKUP($E115,'Country Indicator Data'!$B$4:$N$300,10,FALSE)&gt;T$3,0,IF(VLOOKUP($E115,'Country Indicator Data'!$B$4:$N$300,10,FALSE)&lt;T$4,10,(T$3-VLOOKUP($E115,'Country Indicator Data'!$B$4:$N$300,10,FALSE))/(T$3-T$4)*10)))))</f>
        <v>9.4085482000000003</v>
      </c>
      <c r="U115" s="224">
        <f>IF(LEN(E115)&gt;3,((IF(VLOOKUP($C115,'Regional Crises'!$B$1:$R$66,15,FALSE)="x","x",IF(VLOOKUP($C115,'Regional Crises'!$B$1:$R$66,15,FALSE)&gt;U$3,0,IF(VLOOKUP($C115,'Regional Crises'!$B$1:$R$66,15,FALSE)&lt;U$4,10,(U$3-VLOOKUP($C115,'Regional Crises'!$B$1:$R$66,15,FALSE))/(U$3-U$4)*10))))),(IF(VLOOKUP($E115,'Country Indicator Data'!$B$4:$N$300,11,FALSE)="x","x",IF(VLOOKUP($E115,'Country Indicator Data'!$B$4:$N$300,11,FALSE)&gt;U$3,0,IF(VLOOKUP($E115,'Country Indicator Data'!$B$4:$N$300,11,FALSE)&lt;U$4,10,(U$3-VLOOKUP($E115,'Country Indicator Data'!$B$4:$N$300,11,FALSE))/(U$3-U$4)*10)))))</f>
        <v>8.25</v>
      </c>
      <c r="V115" s="224">
        <f>IF(LEN(E115)&gt;3,((IF(VLOOKUP($C115,'Regional Crises'!$B$1:$R$66,16,FALSE)="x","x",IF(VLOOKUP($C115,'Regional Crises'!$B$1:$R$66,16,FALSE)&gt;V$3,0,IF(VLOOKUP($C115,'Regional Crises'!$B$1:$R$66,16,FALSE)&lt;V$4,10,(V$3-VLOOKUP($C115,'Regional Crises'!$B$1:$R$66,16,FALSE))/(V$3-V$4)*10))))),(IF(VLOOKUP($E115,'Country Indicator Data'!$B$4:$N$300,12,FALSE)="x","x",IF(VLOOKUP($E115,'Country Indicator Data'!$B$4:$N$300,12,FALSE)&gt;V$3,0,IF(VLOOKUP($E115,'Country Indicator Data'!$B$4:$N$300,12,FALSE)&lt;V$4,10,(V$3-VLOOKUP($E115,'Country Indicator Data'!$B$4:$N$300,12,FALSE))/(V$3-V$4)*10)))))</f>
        <v>8.6999999999999993</v>
      </c>
      <c r="W115" s="224">
        <f t="shared" si="44"/>
        <v>8.8396370500000003</v>
      </c>
      <c r="X115" s="224">
        <f t="shared" si="45"/>
        <v>7.2636624069753095</v>
      </c>
      <c r="Y115" s="150">
        <f>IF('Core Indicators'!FC112="x","x",IF('Core Indicators'!FC112&gt;=5,10,IF('Core Indicators'!FC112&gt;=4,8,IF('Core Indicators'!FC112&gt;=3,6,IF('Core Indicators'!FC112&gt;=2,4,IF('Core Indicators'!FC112&gt;=1,2,0))))))</f>
        <v>8</v>
      </c>
      <c r="Z115" s="224">
        <f t="shared" si="46"/>
        <v>8</v>
      </c>
      <c r="AA115" s="150">
        <f>'Crisis Indicator Data'!Y112</f>
        <v>1</v>
      </c>
      <c r="AB115" s="150">
        <f>'Crisis Indicator Data'!Z112</f>
        <v>1</v>
      </c>
      <c r="AC115" s="150">
        <f>'Crisis Indicator Data'!AA112</f>
        <v>0</v>
      </c>
      <c r="AD115" s="150">
        <f>'Crisis Indicator Data'!AB112</f>
        <v>0</v>
      </c>
      <c r="AE115" s="150">
        <f t="shared" si="47"/>
        <v>4</v>
      </c>
      <c r="AF115" s="150">
        <f>'Crisis Indicator Data'!AC112</f>
        <v>1</v>
      </c>
      <c r="AG115" s="150">
        <f>'Crisis Indicator Data'!AD112</f>
        <v>2</v>
      </c>
      <c r="AH115" s="150">
        <f t="shared" si="48"/>
        <v>6</v>
      </c>
      <c r="AI115" s="150">
        <f>'Crisis Indicator Data'!AE112</f>
        <v>0</v>
      </c>
      <c r="AJ115" s="150">
        <f>'Crisis Indicator Data'!AF112</f>
        <v>1</v>
      </c>
      <c r="AK115" s="150">
        <f>'Crisis Indicator Data'!AG112</f>
        <v>3</v>
      </c>
      <c r="AL115" s="150">
        <f t="shared" si="49"/>
        <v>6</v>
      </c>
      <c r="AM115" s="224">
        <f t="shared" si="50"/>
        <v>5</v>
      </c>
      <c r="AN115" s="224">
        <f t="shared" si="51"/>
        <v>6.5</v>
      </c>
    </row>
    <row r="116" spans="1:40" ht="13.5" customHeight="1">
      <c r="A116" s="144" t="str">
        <f>'Crisis Indicator Data'!A113</f>
        <v>Multiple Crises in Venezuela</v>
      </c>
      <c r="B116" s="145" t="str">
        <f>'Crisis Indicator Data'!B113</f>
        <v>Earthquake,Political/economic crisis,Conflict/ Violence</v>
      </c>
      <c r="C116" s="145" t="str">
        <f>'Crisis Indicator Data'!C113</f>
        <v>VEN003</v>
      </c>
      <c r="D116" s="145" t="str">
        <f>'Crisis Indicator Data'!D113</f>
        <v>Venezuela</v>
      </c>
      <c r="E116" s="146" t="str">
        <f>'Crisis Indicator Data'!E113</f>
        <v>VEN</v>
      </c>
      <c r="F116" s="224">
        <f>IF(LEN(E116)&gt;3,(IF(VLOOKUP($C116,'Regional Crises'!$B$1:$R$66,7,FALSE)="x","x",IF(VLOOKUP($C116,'Regional Crises'!$B$1:$R$66,7,FALSE)&gt;$F$3,10,IF(VLOOKUP($C116,'Regional Crises'!$B$1:$R$66,7,FALSE)&lt;F$4,0,($F$3-VLOOKUP($C116,'Regional Crises'!$B$1:$R$66,7,FALSE))/($F$3-$F$4)*10)))),IF(VLOOKUP($E116,'Country Indicator Data'!$B$4:$N$300,3,FALSE)="x","x",IF(VLOOKUP($E116,'Country Indicator Data'!$B$4:$N$300,3,FALSE)&gt;$F$3,10,IF(VLOOKUP($E116,'Country Indicator Data'!$B$4:$N$300,3,FALSE)&lt;$F$4,0,($F$3-VLOOKUP($E116,'Country Indicator Data'!$B$4:$N$300,3,FALSE))/($F$3-$F$4)*10))))</f>
        <v>4.9776808555555556</v>
      </c>
      <c r="G116" s="224">
        <f>IF(LEN(E116)&gt;3,(IF(VLOOKUP($C116,'Regional Crises'!$B$1:$R$66,9,FALSE)="x","x",IF(VLOOKUP($C116,'Regional Crises'!$B$1:$R$66,9,FALSE)&gt;G$3,10,IF(VLOOKUP($C116,'Regional Crises'!$B$1:$R$66,9,FALSE)&lt;G$4,0,(G$3-VLOOKUP($C116,'Regional Crises'!$B$1:$R$66,9,FALSE))/(G$3-G$4)*10)))),IF(VLOOKUP($E116,'Country Indicator Data'!$B$4:$N$300,5,FALSE)="x","x",IF(VLOOKUP($E116,'Country Indicator Data'!$B$4:$N$300,5,FALSE)&gt;G$3,10,IF(VLOOKUP($E116,'Country Indicator Data'!$B$4:$N$300,5,FALSE)&lt;G$4,0,(G$3-VLOOKUP($E116,'Country Indicator Data'!$B$4:$N$300,5,FALSE))/(G$3-G$4)*10))))</f>
        <v>6.93</v>
      </c>
      <c r="H116" s="224">
        <f t="shared" si="39"/>
        <v>5.9538404277777772</v>
      </c>
      <c r="I116" s="224">
        <f>IF(LEN(E116)&gt;3,(IF(VLOOKUP($C116,'Regional Crises'!$B$1:$R$66,6,FALSE)="x","x",IF(VLOOKUP($C116,'Regional Crises'!$B$1:$R$66,6,FALSE)&gt;I$3,10,IF(VLOOKUP($C116,'Regional Crises'!$B$1:$R$66,6,FALSE)&lt;I$4,0,10-(I$3-VLOOKUP($C116,'Regional Crises'!$B$1:$R$66,6,FALSE))/(I$3-I$4)*10)))),IF(VLOOKUP($E116,'Country Indicator Data'!$B$4:$N$300,2,FALSE)="x","x",IF(VLOOKUP($E116,'Country Indicator Data'!$B$4:$N$300,2,FALSE)&gt;I$3,10,IF(VLOOKUP($E116,'Country Indicator Data'!$B$4:$N$300,2,FALSE)&lt;I$4,0,10-(I$3-VLOOKUP($E116,'Country Indicator Data'!$B$4:$N$300,2,FALSE))/(I$3-I$4)*10))))</f>
        <v>2.6454201700000004</v>
      </c>
      <c r="J116" s="224">
        <f>IF(LEN(E116)&gt;3,(IF(VLOOKUP($C116,'Regional Crises'!$B$1:$R$66,8,FALSE)="x","x",IF(VLOOKUP($C116,'Regional Crises'!$B$1:$R$66,8,FALSE)&gt;J$3,10,IF(VLOOKUP($C116,'Regional Crises'!$B$1:$R$66,8,FALSE)&lt;J$4,0,10-(J$3-VLOOKUP($C116,'Regional Crises'!$B$1:$R$66,8,FALSE))/(J$3-J$4)*10)))),IF(VLOOKUP($E116,'Country Indicator Data'!$B$4:$N$300,4,FALSE)="x","x",IF(VLOOKUP($E116,'Country Indicator Data'!$B$4:$N$300,4,FALSE)&gt;J$3,10,IF(VLOOKUP($E116,'Country Indicator Data'!$B$4:$N$300,4,FALSE)&lt;J$4,0,10-(J$3-VLOOKUP($E116,'Country Indicator Data'!$B$4:$N$300,4,FALSE))/(J$3-J$4)*10))))</f>
        <v>2.5333333333333341</v>
      </c>
      <c r="K116" s="224">
        <f t="shared" si="40"/>
        <v>2.5893767516666673</v>
      </c>
      <c r="L116" s="224">
        <f>IF(LEN(E116)&gt;3,(IF(VLOOKUP($C116,'Regional Crises'!$B$1:$R$66,10,FALSE)="x","x",IF(VLOOKUP($C116,'Regional Crises'!$B$1:$R$66,10,FALSE)&gt;L$3,10,IF(VLOOKUP($C116,'Regional Crises'!$B$1:$R$66,10,FALSE)&lt;L$4,0,10-(L$3-VLOOKUP($C116,'Regional Crises'!$B$1:$R$66,10,FALSE))/(L$3-L$4)*10)))),IF(VLOOKUP($E116,'Country Indicator Data'!$B$4:$N$300,6,FALSE)="x","x",IF(VLOOKUP($E116,'Country Indicator Data'!$B$4:$N$300,6,FALSE)&gt;L$3,10,IF(VLOOKUP($E116,'Country Indicator Data'!$B$4:$N$300,6,FALSE)&lt;L$4,0,10-(L$3-VLOOKUP($E116,'Country Indicator Data'!$B$4:$N$300,6,FALSE))/(L$3-L$4)*10))))</f>
        <v>6.8266666666666671</v>
      </c>
      <c r="M116" s="224">
        <f>IF(LEN(E116)&gt;3,(IF(VLOOKUP($C116,'Regional Crises'!$B$1:$R$66,11,FALSE)="x","x",IF(VLOOKUP($C116,'Regional Crises'!$B$1:$R$66,11,FALSE)&gt;M$3,10,IF(VLOOKUP($C116,'Regional Crises'!$B$1:$R$66,11,FALSE)&lt;M$4,0,10-(M$3-VLOOKUP($C116,'Regional Crises'!$B$1:$R$66,11,FALSE))/(M$3-M$4)*10)))),IF(VLOOKUP($E116,'Country Indicator Data'!$B$4:$N$300,7,FALSE)="x","x",IF(VLOOKUP($E116,'Country Indicator Data'!$B$4:$N$300,7,FALSE)&gt;M$3,10,IF(VLOOKUP($E116,'Country Indicator Data'!$B$4:$N$300,7,FALSE)&lt;M$4,0,10-(M$3-VLOOKUP($E116,'Country Indicator Data'!$B$4:$N$300,7,FALSE))/(M$3-M$4)*10))))</f>
        <v>4.9250000000000007</v>
      </c>
      <c r="N116" s="224">
        <f t="shared" si="41"/>
        <v>5.8758333333333344</v>
      </c>
      <c r="O116" s="224">
        <f t="shared" si="42"/>
        <v>4.806350170925926</v>
      </c>
      <c r="P116" s="224">
        <f>IF(LEN(E116)&gt;3,(IF(VLOOKUP($C116,'Regional Crises'!$B$1:$R$69,12,FALSE)="x","x",IF(VLOOKUP($C116,'Regional Crises'!$B$1:$R$69,12,FALSE)&gt;P$3,10,IF(VLOOKUP($C116,'Regional Crises'!$B$1:$R$69,12,FALSE)&lt;P$4,0,(P$3-VLOOKUP($C116,'Regional Crises'!$B$1:$R$69,12,FALSE))/(P$3-P$4)*10)))),IF(VLOOKUP($E116,'Country Indicator Data'!$B$4:$I$300,8,FALSE)="x","x",IF(VLOOKUP($E116,'Country Indicator Data'!$B$4:$I$300,8,FALSE)&gt;P$3,10,IF(VLOOKUP($E116,'Country Indicator Data'!$B$4:$I$300,8,FALSE)&lt;P$4,0,10-(P$3-VLOOKUP($E116,'Country Indicator Data'!$B$4:$I$300,8,FALSE))/(P$3-P$4)*10))))</f>
        <v>6.29</v>
      </c>
      <c r="Q116" s="224">
        <f>IF(LEN(E116)&gt;3,((IF(VLOOKUP($C116,'Regional Crises'!$B$1:$R$66,13,FALSE)="x","x",IF(VLOOKUP($C116,'Regional Crises'!$B$1:$R$66,13,FALSE)&gt;Q$3,10,IF(VLOOKUP($C116,'Regional Crises'!$B$1:$R$66,13,FALSE)&lt;Q$4,0,10-(LOG(Q$3)-LOG(VLOOKUP($C116,'Regional Crises'!$B$1:$R$66,13,FALSE)))/(LOG(Q$3)-LOG(Q$4))*10))))),(IF(VLOOKUP($E116,'Country Indicator Data'!$B$4:$N$300,9,FALSE)="x","x",IF(VLOOKUP($E116,'Country Indicator Data'!$B$4:$N$300,9,FALSE)&gt;Q$3,10,IF(VLOOKUP($E116,'Country Indicator Data'!$B$4:$N$300,9,FALSE)&lt;Q$4,0,10-(LOG(Q$3)-LOG(VLOOKUP($E116,'Country Indicator Data'!$B$4:$N$300,9,FALSE)))/(LOG(Q$3)-LOG(Q$4))*10)))))</f>
        <v>10</v>
      </c>
      <c r="R116" s="224">
        <f t="shared" si="43"/>
        <v>8.1449999999999996</v>
      </c>
      <c r="S116" s="224">
        <f>IF(LEN(E116)&gt;3,((IF(VLOOKUP($C116,'Regional Crises'!$B$1:$R$66,17,FALSE)="x","x",IF(VLOOKUP($C116,'Regional Crises'!$B$1:$R$66,17,FALSE)&gt;S$3,0,IF(VLOOKUP($C116,'Regional Crises'!$B$1:$R$66,17,FALSE)&lt;S$4,10,(S$3-VLOOKUP($C116,'Regional Crises'!$B$1:$R$66,17,FALSE))/(S$3-S$4)*10))))),(IF(VLOOKUP($E116,'Country Indicator Data'!$B$4:$N$300,13,FALSE)="x","x",IF(VLOOKUP($E116,'Country Indicator Data'!$B$4:$N$300,13,FALSE)&gt;S$3,0,IF(VLOOKUP($E116,'Country Indicator Data'!$B$4:$N$300,13,FALSE)&lt;S$4,10,(S$3-VLOOKUP($E116,'Country Indicator Data'!$B$4:$N$300,13,FALSE))/(S$3-S$4)*10)))))</f>
        <v>9</v>
      </c>
      <c r="T116" s="224">
        <f>IF(LEN(E116)&gt;3,((IF(VLOOKUP($C116,'Regional Crises'!$B$1:$R$66,14,FALSE)="x","x",IF(VLOOKUP($C116,'Regional Crises'!$B$1:$R$66,14,FALSE)&gt;T$3,0,IF(VLOOKUP($C116,'Regional Crises'!$B$1:$R$66,14,FALSE)&lt;T$4,10,(T$3-VLOOKUP($C116,'Regional Crises'!$B$1:$R$66,14,FALSE))/(T$3-T$4)*10))))),(IF(VLOOKUP($E116,'Country Indicator Data'!$B$4:$N$300,10,FALSE)="x","x",IF(VLOOKUP($E116,'Country Indicator Data'!$B$4:$N$300,10,FALSE)&gt;T$3,0,IF(VLOOKUP($E116,'Country Indicator Data'!$B$4:$N$300,10,FALSE)&lt;T$4,10,(T$3-VLOOKUP($E116,'Country Indicator Data'!$B$4:$N$300,10,FALSE))/(T$3-T$4)*10)))))</f>
        <v>9.4085482000000003</v>
      </c>
      <c r="U116" s="224">
        <f>IF(LEN(E116)&gt;3,((IF(VLOOKUP($C116,'Regional Crises'!$B$1:$R$66,15,FALSE)="x","x",IF(VLOOKUP($C116,'Regional Crises'!$B$1:$R$66,15,FALSE)&gt;U$3,0,IF(VLOOKUP($C116,'Regional Crises'!$B$1:$R$66,15,FALSE)&lt;U$4,10,(U$3-VLOOKUP($C116,'Regional Crises'!$B$1:$R$66,15,FALSE))/(U$3-U$4)*10))))),(IF(VLOOKUP($E116,'Country Indicator Data'!$B$4:$N$300,11,FALSE)="x","x",IF(VLOOKUP($E116,'Country Indicator Data'!$B$4:$N$300,11,FALSE)&gt;U$3,0,IF(VLOOKUP($E116,'Country Indicator Data'!$B$4:$N$300,11,FALSE)&lt;U$4,10,(U$3-VLOOKUP($E116,'Country Indicator Data'!$B$4:$N$300,11,FALSE))/(U$3-U$4)*10)))))</f>
        <v>8.25</v>
      </c>
      <c r="V116" s="224">
        <f>IF(LEN(E116)&gt;3,((IF(VLOOKUP($C116,'Regional Crises'!$B$1:$R$66,16,FALSE)="x","x",IF(VLOOKUP($C116,'Regional Crises'!$B$1:$R$66,16,FALSE)&gt;V$3,0,IF(VLOOKUP($C116,'Regional Crises'!$B$1:$R$66,16,FALSE)&lt;V$4,10,(V$3-VLOOKUP($C116,'Regional Crises'!$B$1:$R$66,16,FALSE))/(V$3-V$4)*10))))),(IF(VLOOKUP($E116,'Country Indicator Data'!$B$4:$N$300,12,FALSE)="x","x",IF(VLOOKUP($E116,'Country Indicator Data'!$B$4:$N$300,12,FALSE)&gt;V$3,0,IF(VLOOKUP($E116,'Country Indicator Data'!$B$4:$N$300,12,FALSE)&lt;V$4,10,(V$3-VLOOKUP($E116,'Country Indicator Data'!$B$4:$N$300,12,FALSE))/(V$3-V$4)*10)))))</f>
        <v>8.6999999999999993</v>
      </c>
      <c r="W116" s="224">
        <f t="shared" si="44"/>
        <v>8.8396370500000003</v>
      </c>
      <c r="X116" s="224">
        <f t="shared" si="45"/>
        <v>7.2636624069753095</v>
      </c>
      <c r="Y116" s="150">
        <f>IF('Core Indicators'!FC113="x","x",IF('Core Indicators'!FC113&gt;=5,10,IF('Core Indicators'!FC113&gt;=4,8,IF('Core Indicators'!FC113&gt;=3,6,IF('Core Indicators'!FC113&gt;=2,4,IF('Core Indicators'!FC113&gt;=1,2,0))))))</f>
        <v>8</v>
      </c>
      <c r="Z116" s="224">
        <f t="shared" si="46"/>
        <v>8</v>
      </c>
      <c r="AA116" s="150">
        <f>'Crisis Indicator Data'!Y113</f>
        <v>1</v>
      </c>
      <c r="AB116" s="150">
        <f>'Crisis Indicator Data'!Z113</f>
        <v>2</v>
      </c>
      <c r="AC116" s="150">
        <f>'Crisis Indicator Data'!AA113</f>
        <v>1</v>
      </c>
      <c r="AD116" s="150">
        <f>'Crisis Indicator Data'!AB113</f>
        <v>0</v>
      </c>
      <c r="AE116" s="150">
        <f t="shared" si="47"/>
        <v>4</v>
      </c>
      <c r="AF116" s="150">
        <f>'Crisis Indicator Data'!AC113</f>
        <v>2</v>
      </c>
      <c r="AG116" s="150">
        <f>'Crisis Indicator Data'!AD113</f>
        <v>2</v>
      </c>
      <c r="AH116" s="150">
        <f t="shared" si="48"/>
        <v>8</v>
      </c>
      <c r="AI116" s="150">
        <f>'Crisis Indicator Data'!AE113</f>
        <v>1</v>
      </c>
      <c r="AJ116" s="150">
        <f>'Crisis Indicator Data'!AF113</f>
        <v>1</v>
      </c>
      <c r="AK116" s="150">
        <f>'Crisis Indicator Data'!AG113</f>
        <v>3</v>
      </c>
      <c r="AL116" s="150">
        <f t="shared" si="49"/>
        <v>8</v>
      </c>
      <c r="AM116" s="224">
        <f t="shared" si="50"/>
        <v>7</v>
      </c>
      <c r="AN116" s="224">
        <f t="shared" si="51"/>
        <v>7.5</v>
      </c>
    </row>
    <row r="117" spans="1:40" ht="13.5" customHeight="1">
      <c r="A117" s="144" t="str">
        <f>'Crisis Indicator Data'!A114</f>
        <v>Complex crisis in Yemen</v>
      </c>
      <c r="B117" s="145" t="str">
        <f>'Crisis Indicator Data'!B114</f>
        <v>Conflict/ Violence,Drought/drier conditions,Political/economic crisis,Floods</v>
      </c>
      <c r="C117" s="145" t="str">
        <f>'Crisis Indicator Data'!C114</f>
        <v>YEM001</v>
      </c>
      <c r="D117" s="145" t="str">
        <f>'Crisis Indicator Data'!D114</f>
        <v>Yemen</v>
      </c>
      <c r="E117" s="146" t="str">
        <f>'Crisis Indicator Data'!E114</f>
        <v>YEM</v>
      </c>
      <c r="F117" s="224">
        <f>IF(LEN(E117)&gt;3,(IF(VLOOKUP($C117,'Regional Crises'!$B$1:$R$66,7,FALSE)="x","x",IF(VLOOKUP($C117,'Regional Crises'!$B$1:$R$66,7,FALSE)&gt;$F$3,10,IF(VLOOKUP($C117,'Regional Crises'!$B$1:$R$66,7,FALSE)&lt;F$4,0,($F$3-VLOOKUP($C117,'Regional Crises'!$B$1:$R$66,7,FALSE))/($F$3-$F$4)*10)))),IF(VLOOKUP($E117,'Country Indicator Data'!$B$4:$N$300,3,FALSE)="x","x",IF(VLOOKUP($E117,'Country Indicator Data'!$B$4:$N$300,3,FALSE)&gt;$F$3,10,IF(VLOOKUP($E117,'Country Indicator Data'!$B$4:$N$300,3,FALSE)&lt;$F$4,0,($F$3-VLOOKUP($E117,'Country Indicator Data'!$B$4:$N$300,3,FALSE))/($F$3-$F$4)*10))))</f>
        <v>7.3073659888888898</v>
      </c>
      <c r="G117" s="224">
        <f>IF(LEN(E117)&gt;3,(IF(VLOOKUP($C117,'Regional Crises'!$B$1:$R$66,9,FALSE)="x","x",IF(VLOOKUP($C117,'Regional Crises'!$B$1:$R$66,9,FALSE)&gt;G$3,10,IF(VLOOKUP($C117,'Regional Crises'!$B$1:$R$66,9,FALSE)&lt;G$4,0,(G$3-VLOOKUP($C117,'Regional Crises'!$B$1:$R$66,9,FALSE))/(G$3-G$4)*10)))),IF(VLOOKUP($E117,'Country Indicator Data'!$B$4:$N$300,5,FALSE)="x","x",IF(VLOOKUP($E117,'Country Indicator Data'!$B$4:$N$300,5,FALSE)&gt;G$3,10,IF(VLOOKUP($E117,'Country Indicator Data'!$B$4:$N$300,5,FALSE)&lt;G$4,0,(G$3-VLOOKUP($E117,'Country Indicator Data'!$B$4:$N$300,5,FALSE))/(G$3-G$4)*10))))</f>
        <v>8.5</v>
      </c>
      <c r="H117" s="224">
        <f t="shared" si="39"/>
        <v>7.9036829944444449</v>
      </c>
      <c r="I117" s="224">
        <f>IF(LEN(E117)&gt;3,(IF(VLOOKUP($C117,'Regional Crises'!$B$1:$R$66,6,FALSE)="x","x",IF(VLOOKUP($C117,'Regional Crises'!$B$1:$R$66,6,FALSE)&gt;I$3,10,IF(VLOOKUP($C117,'Regional Crises'!$B$1:$R$66,6,FALSE)&lt;I$4,0,10-(I$3-VLOOKUP($C117,'Regional Crises'!$B$1:$R$66,6,FALSE))/(I$3-I$4)*10)))),IF(VLOOKUP($E117,'Country Indicator Data'!$B$4:$N$300,2,FALSE)="x","x",IF(VLOOKUP($E117,'Country Indicator Data'!$B$4:$N$300,2,FALSE)&gt;I$3,10,IF(VLOOKUP($E117,'Country Indicator Data'!$B$4:$N$300,2,FALSE)&lt;I$4,0,10-(I$3-VLOOKUP($E117,'Country Indicator Data'!$B$4:$N$300,2,FALSE))/(I$3-I$4)*10))))</f>
        <v>6.2499999200000005</v>
      </c>
      <c r="J117" s="224">
        <f>IF(LEN(E117)&gt;3,(IF(VLOOKUP($C117,'Regional Crises'!$B$1:$R$66,8,FALSE)="x","x",IF(VLOOKUP($C117,'Regional Crises'!$B$1:$R$66,8,FALSE)&gt;J$3,10,IF(VLOOKUP($C117,'Regional Crises'!$B$1:$R$66,8,FALSE)&lt;J$4,0,10-(J$3-VLOOKUP($C117,'Regional Crises'!$B$1:$R$66,8,FALSE))/(J$3-J$4)*10)))),IF(VLOOKUP($E117,'Country Indicator Data'!$B$4:$N$300,4,FALSE)="x","x",IF(VLOOKUP($E117,'Country Indicator Data'!$B$4:$N$300,4,FALSE)&gt;J$3,10,IF(VLOOKUP($E117,'Country Indicator Data'!$B$4:$N$300,4,FALSE)&lt;J$4,0,10-(J$3-VLOOKUP($E117,'Country Indicator Data'!$B$4:$N$300,4,FALSE))/(J$3-J$4)*10))))</f>
        <v>8.3333333333333339</v>
      </c>
      <c r="K117" s="224">
        <f t="shared" si="40"/>
        <v>7.2916666266666672</v>
      </c>
      <c r="L117" s="224">
        <f>IF(LEN(E117)&gt;3,(IF(VLOOKUP($C117,'Regional Crises'!$B$1:$R$66,10,FALSE)="x","x",IF(VLOOKUP($C117,'Regional Crises'!$B$1:$R$66,10,FALSE)&gt;L$3,10,IF(VLOOKUP($C117,'Regional Crises'!$B$1:$R$66,10,FALSE)&lt;L$4,0,10-(L$3-VLOOKUP($C117,'Regional Crises'!$B$1:$R$66,10,FALSE))/(L$3-L$4)*10)))),IF(VLOOKUP($E117,'Country Indicator Data'!$B$4:$N$300,6,FALSE)="x","x",IF(VLOOKUP($E117,'Country Indicator Data'!$B$4:$N$300,6,FALSE)&gt;L$3,10,IF(VLOOKUP($E117,'Country Indicator Data'!$B$4:$N$300,6,FALSE)&lt;L$4,0,10-(L$3-VLOOKUP($E117,'Country Indicator Data'!$B$4:$N$300,6,FALSE))/(L$3-L$4)*10))))</f>
        <v>10</v>
      </c>
      <c r="M117" s="224">
        <f>IF(LEN(E117)&gt;3,(IF(VLOOKUP($C117,'Regional Crises'!$B$1:$R$66,11,FALSE)="x","x",IF(VLOOKUP($C117,'Regional Crises'!$B$1:$R$66,11,FALSE)&gt;M$3,10,IF(VLOOKUP($C117,'Regional Crises'!$B$1:$R$66,11,FALSE)&lt;M$4,0,10-(M$3-VLOOKUP($C117,'Regional Crises'!$B$1:$R$66,11,FALSE))/(M$3-M$4)*10)))),IF(VLOOKUP($E117,'Country Indicator Data'!$B$4:$N$300,7,FALSE)="x","x",IF(VLOOKUP($E117,'Country Indicator Data'!$B$4:$N$300,7,FALSE)&gt;M$3,10,IF(VLOOKUP($E117,'Country Indicator Data'!$B$4:$N$300,7,FALSE)&lt;M$4,0,10-(M$3-VLOOKUP($E117,'Country Indicator Data'!$B$4:$N$300,7,FALSE))/(M$3-M$4)*10))))</f>
        <v>2.9250000000000007</v>
      </c>
      <c r="N117" s="224">
        <f t="shared" si="41"/>
        <v>6.4625000000000004</v>
      </c>
      <c r="O117" s="224">
        <f t="shared" si="42"/>
        <v>7.2192832070370372</v>
      </c>
      <c r="P117" s="224">
        <f>IF(LEN(E117)&gt;3,(IF(VLOOKUP($C117,'Regional Crises'!$B$1:$R$69,12,FALSE)="x","x",IF(VLOOKUP($C117,'Regional Crises'!$B$1:$R$69,12,FALSE)&gt;P$3,10,IF(VLOOKUP($C117,'Regional Crises'!$B$1:$R$69,12,FALSE)&lt;P$4,0,(P$3-VLOOKUP($C117,'Regional Crises'!$B$1:$R$69,12,FALSE))/(P$3-P$4)*10)))),IF(VLOOKUP($E117,'Country Indicator Data'!$B$4:$I$300,8,FALSE)="x","x",IF(VLOOKUP($E117,'Country Indicator Data'!$B$4:$I$300,8,FALSE)&gt;P$3,10,IF(VLOOKUP($E117,'Country Indicator Data'!$B$4:$I$300,8,FALSE)&lt;P$4,0,10-(P$3-VLOOKUP($E117,'Country Indicator Data'!$B$4:$I$300,8,FALSE))/(P$3-P$4)*10))))</f>
        <v>7.7024999999999997</v>
      </c>
      <c r="Q117" s="224">
        <f>IF(LEN(E117)&gt;3,((IF(VLOOKUP($C117,'Regional Crises'!$B$1:$R$66,13,FALSE)="x","x",IF(VLOOKUP($C117,'Regional Crises'!$B$1:$R$66,13,FALSE)&gt;Q$3,10,IF(VLOOKUP($C117,'Regional Crises'!$B$1:$R$66,13,FALSE)&lt;Q$4,0,10-(LOG(Q$3)-LOG(VLOOKUP($C117,'Regional Crises'!$B$1:$R$66,13,FALSE)))/(LOG(Q$3)-LOG(Q$4))*10))))),(IF(VLOOKUP($E117,'Country Indicator Data'!$B$4:$N$300,9,FALSE)="x","x",IF(VLOOKUP($E117,'Country Indicator Data'!$B$4:$N$300,9,FALSE)&gt;Q$3,10,IF(VLOOKUP($E117,'Country Indicator Data'!$B$4:$N$300,9,FALSE)&lt;Q$4,0,10-(LOG(Q$3)-LOG(VLOOKUP($E117,'Country Indicator Data'!$B$4:$N$300,9,FALSE)))/(LOG(Q$3)-LOG(Q$4))*10)))))</f>
        <v>8.6923295156388356</v>
      </c>
      <c r="R117" s="224">
        <f t="shared" si="43"/>
        <v>8.1974147578194181</v>
      </c>
      <c r="S117" s="224">
        <f>IF(LEN(E117)&gt;3,((IF(VLOOKUP($C117,'Regional Crises'!$B$1:$R$66,17,FALSE)="x","x",IF(VLOOKUP($C117,'Regional Crises'!$B$1:$R$66,17,FALSE)&gt;S$3,0,IF(VLOOKUP($C117,'Regional Crises'!$B$1:$R$66,17,FALSE)&lt;S$4,10,(S$3-VLOOKUP($C117,'Regional Crises'!$B$1:$R$66,17,FALSE))/(S$3-S$4)*10))))),(IF(VLOOKUP($E117,'Country Indicator Data'!$B$4:$N$300,13,FALSE)="x","x",IF(VLOOKUP($E117,'Country Indicator Data'!$B$4:$N$300,13,FALSE)&gt;S$3,0,IF(VLOOKUP($E117,'Country Indicator Data'!$B$4:$N$300,13,FALSE)&lt;S$4,10,(S$3-VLOOKUP($E117,'Country Indicator Data'!$B$4:$N$300,13,FALSE))/(S$3-S$4)*10)))))</f>
        <v>8.6999999999999993</v>
      </c>
      <c r="T117" s="224">
        <f>IF(LEN(E117)&gt;3,((IF(VLOOKUP($C117,'Regional Crises'!$B$1:$R$66,14,FALSE)="x","x",IF(VLOOKUP($C117,'Regional Crises'!$B$1:$R$66,14,FALSE)&gt;T$3,0,IF(VLOOKUP($C117,'Regional Crises'!$B$1:$R$66,14,FALSE)&lt;T$4,10,(T$3-VLOOKUP($C117,'Regional Crises'!$B$1:$R$66,14,FALSE))/(T$3-T$4)*10))))),(IF(VLOOKUP($E117,'Country Indicator Data'!$B$4:$N$300,10,FALSE)="x","x",IF(VLOOKUP($E117,'Country Indicator Data'!$B$4:$N$300,10,FALSE)&gt;T$3,0,IF(VLOOKUP($E117,'Country Indicator Data'!$B$4:$N$300,10,FALSE)&lt;T$4,10,(T$3-VLOOKUP($E117,'Country Indicator Data'!$B$4:$N$300,10,FALSE))/(T$3-T$4)*10)))))</f>
        <v>8.8031792000000006</v>
      </c>
      <c r="U117" s="224">
        <f>IF(LEN(E117)&gt;3,((IF(VLOOKUP($C117,'Regional Crises'!$B$1:$R$66,15,FALSE)="x","x",IF(VLOOKUP($C117,'Regional Crises'!$B$1:$R$66,15,FALSE)&gt;U$3,0,IF(VLOOKUP($C117,'Regional Crises'!$B$1:$R$66,15,FALSE)&lt;U$4,10,(U$3-VLOOKUP($C117,'Regional Crises'!$B$1:$R$66,15,FALSE))/(U$3-U$4)*10))))),(IF(VLOOKUP($E117,'Country Indicator Data'!$B$4:$N$300,11,FALSE)="x","x",IF(VLOOKUP($E117,'Country Indicator Data'!$B$4:$N$300,11,FALSE)&gt;U$3,0,IF(VLOOKUP($E117,'Country Indicator Data'!$B$4:$N$300,11,FALSE)&lt;U$4,10,(U$3-VLOOKUP($E117,'Country Indicator Data'!$B$4:$N$300,11,FALSE))/(U$3-U$4)*10)))))</f>
        <v>8.75</v>
      </c>
      <c r="V117" s="224">
        <f>IF(LEN(E117)&gt;3,((IF(VLOOKUP($C117,'Regional Crises'!$B$1:$R$66,16,FALSE)="x","x",IF(VLOOKUP($C117,'Regional Crises'!$B$1:$R$66,16,FALSE)&gt;V$3,0,IF(VLOOKUP($C117,'Regional Crises'!$B$1:$R$66,16,FALSE)&lt;V$4,10,(V$3-VLOOKUP($C117,'Regional Crises'!$B$1:$R$66,16,FALSE))/(V$3-V$4)*10))))),(IF(VLOOKUP($E117,'Country Indicator Data'!$B$4:$N$300,12,FALSE)="x","x",IF(VLOOKUP($E117,'Country Indicator Data'!$B$4:$N$300,12,FALSE)&gt;V$3,0,IF(VLOOKUP($E117,'Country Indicator Data'!$B$4:$N$300,12,FALSE)&lt;V$4,10,(V$3-VLOOKUP($E117,'Country Indicator Data'!$B$4:$N$300,12,FALSE))/(V$3-V$4)*10)))))</f>
        <v>9</v>
      </c>
      <c r="W117" s="224">
        <f t="shared" si="44"/>
        <v>8.8132947999999995</v>
      </c>
      <c r="X117" s="224">
        <f t="shared" si="45"/>
        <v>8.076664254952151</v>
      </c>
      <c r="Y117" s="150">
        <f>IF('Core Indicators'!FC114="x","x",IF('Core Indicators'!FC114&gt;=5,10,IF('Core Indicators'!FC114&gt;=4,8,IF('Core Indicators'!FC114&gt;=3,6,IF('Core Indicators'!FC114&gt;=2,4,IF('Core Indicators'!FC114&gt;=1,2,0))))))</f>
        <v>10</v>
      </c>
      <c r="Z117" s="224">
        <f t="shared" si="46"/>
        <v>10</v>
      </c>
      <c r="AA117" s="150">
        <f>'Crisis Indicator Data'!Y114</f>
        <v>2</v>
      </c>
      <c r="AB117" s="150">
        <f>'Crisis Indicator Data'!Z114</f>
        <v>3</v>
      </c>
      <c r="AC117" s="150">
        <f>'Crisis Indicator Data'!AA114</f>
        <v>3</v>
      </c>
      <c r="AD117" s="150">
        <f>'Crisis Indicator Data'!AB114</f>
        <v>3</v>
      </c>
      <c r="AE117" s="150">
        <f t="shared" si="47"/>
        <v>10</v>
      </c>
      <c r="AF117" s="150">
        <f>'Crisis Indicator Data'!AC114</f>
        <v>3</v>
      </c>
      <c r="AG117" s="150">
        <f>'Crisis Indicator Data'!AD114</f>
        <v>3</v>
      </c>
      <c r="AH117" s="150">
        <f t="shared" si="48"/>
        <v>10</v>
      </c>
      <c r="AI117" s="150">
        <f>'Crisis Indicator Data'!AE114</f>
        <v>3</v>
      </c>
      <c r="AJ117" s="150">
        <f>'Crisis Indicator Data'!AF114</f>
        <v>1</v>
      </c>
      <c r="AK117" s="150">
        <f>'Crisis Indicator Data'!AG114</f>
        <v>3</v>
      </c>
      <c r="AL117" s="150">
        <f t="shared" si="49"/>
        <v>10</v>
      </c>
      <c r="AM117" s="224">
        <f t="shared" si="50"/>
        <v>10</v>
      </c>
      <c r="AN117" s="224">
        <f t="shared" si="51"/>
        <v>10</v>
      </c>
    </row>
    <row r="118" spans="1:40" ht="13.5" customHeight="1">
      <c r="A118" s="144" t="str">
        <f>'Crisis Indicator Data'!A115</f>
        <v>International Displacement to Yemen</v>
      </c>
      <c r="B118" s="145" t="str">
        <f>'Crisis Indicator Data'!B115</f>
        <v>International Displacement</v>
      </c>
      <c r="C118" s="145" t="str">
        <f>'Crisis Indicator Data'!C115</f>
        <v>YEM002</v>
      </c>
      <c r="D118" s="145" t="str">
        <f>'Crisis Indicator Data'!D115</f>
        <v>Yemen</v>
      </c>
      <c r="E118" s="146" t="str">
        <f>'Crisis Indicator Data'!E115</f>
        <v>YEM</v>
      </c>
      <c r="F118" s="224">
        <f>IF(LEN(E118)&gt;3,(IF(VLOOKUP($C118,'Regional Crises'!$B$1:$R$66,7,FALSE)="x","x",IF(VLOOKUP($C118,'Regional Crises'!$B$1:$R$66,7,FALSE)&gt;$F$3,10,IF(VLOOKUP($C118,'Regional Crises'!$B$1:$R$66,7,FALSE)&lt;F$4,0,($F$3-VLOOKUP($C118,'Regional Crises'!$B$1:$R$66,7,FALSE))/($F$3-$F$4)*10)))),IF(VLOOKUP($E118,'Country Indicator Data'!$B$4:$N$300,3,FALSE)="x","x",IF(VLOOKUP($E118,'Country Indicator Data'!$B$4:$N$300,3,FALSE)&gt;$F$3,10,IF(VLOOKUP($E118,'Country Indicator Data'!$B$4:$N$300,3,FALSE)&lt;$F$4,0,($F$3-VLOOKUP($E118,'Country Indicator Data'!$B$4:$N$300,3,FALSE))/($F$3-$F$4)*10))))</f>
        <v>7.3073659888888898</v>
      </c>
      <c r="G118" s="224">
        <f>IF(LEN(E118)&gt;3,(IF(VLOOKUP($C118,'Regional Crises'!$B$1:$R$66,9,FALSE)="x","x",IF(VLOOKUP($C118,'Regional Crises'!$B$1:$R$66,9,FALSE)&gt;G$3,10,IF(VLOOKUP($C118,'Regional Crises'!$B$1:$R$66,9,FALSE)&lt;G$4,0,(G$3-VLOOKUP($C118,'Regional Crises'!$B$1:$R$66,9,FALSE))/(G$3-G$4)*10)))),IF(VLOOKUP($E118,'Country Indicator Data'!$B$4:$N$300,5,FALSE)="x","x",IF(VLOOKUP($E118,'Country Indicator Data'!$B$4:$N$300,5,FALSE)&gt;G$3,10,IF(VLOOKUP($E118,'Country Indicator Data'!$B$4:$N$300,5,FALSE)&lt;G$4,0,(G$3-VLOOKUP($E118,'Country Indicator Data'!$B$4:$N$300,5,FALSE))/(G$3-G$4)*10))))</f>
        <v>8.5</v>
      </c>
      <c r="H118" s="224">
        <f t="shared" si="39"/>
        <v>7.9036829944444449</v>
      </c>
      <c r="I118" s="224">
        <f>IF(LEN(E118)&gt;3,(IF(VLOOKUP($C118,'Regional Crises'!$B$1:$R$66,6,FALSE)="x","x",IF(VLOOKUP($C118,'Regional Crises'!$B$1:$R$66,6,FALSE)&gt;I$3,10,IF(VLOOKUP($C118,'Regional Crises'!$B$1:$R$66,6,FALSE)&lt;I$4,0,10-(I$3-VLOOKUP($C118,'Regional Crises'!$B$1:$R$66,6,FALSE))/(I$3-I$4)*10)))),IF(VLOOKUP($E118,'Country Indicator Data'!$B$4:$N$300,2,FALSE)="x","x",IF(VLOOKUP($E118,'Country Indicator Data'!$B$4:$N$300,2,FALSE)&gt;I$3,10,IF(VLOOKUP($E118,'Country Indicator Data'!$B$4:$N$300,2,FALSE)&lt;I$4,0,10-(I$3-VLOOKUP($E118,'Country Indicator Data'!$B$4:$N$300,2,FALSE))/(I$3-I$4)*10))))</f>
        <v>6.2499999200000005</v>
      </c>
      <c r="J118" s="224">
        <f>IF(LEN(E118)&gt;3,(IF(VLOOKUP($C118,'Regional Crises'!$B$1:$R$66,8,FALSE)="x","x",IF(VLOOKUP($C118,'Regional Crises'!$B$1:$R$66,8,FALSE)&gt;J$3,10,IF(VLOOKUP($C118,'Regional Crises'!$B$1:$R$66,8,FALSE)&lt;J$4,0,10-(J$3-VLOOKUP($C118,'Regional Crises'!$B$1:$R$66,8,FALSE))/(J$3-J$4)*10)))),IF(VLOOKUP($E118,'Country Indicator Data'!$B$4:$N$300,4,FALSE)="x","x",IF(VLOOKUP($E118,'Country Indicator Data'!$B$4:$N$300,4,FALSE)&gt;J$3,10,IF(VLOOKUP($E118,'Country Indicator Data'!$B$4:$N$300,4,FALSE)&lt;J$4,0,10-(J$3-VLOOKUP($E118,'Country Indicator Data'!$B$4:$N$300,4,FALSE))/(J$3-J$4)*10))))</f>
        <v>8.3333333333333339</v>
      </c>
      <c r="K118" s="224">
        <f t="shared" si="40"/>
        <v>7.2916666266666672</v>
      </c>
      <c r="L118" s="224">
        <f>IF(LEN(E118)&gt;3,(IF(VLOOKUP($C118,'Regional Crises'!$B$1:$R$66,10,FALSE)="x","x",IF(VLOOKUP($C118,'Regional Crises'!$B$1:$R$66,10,FALSE)&gt;L$3,10,IF(VLOOKUP($C118,'Regional Crises'!$B$1:$R$66,10,FALSE)&lt;L$4,0,10-(L$3-VLOOKUP($C118,'Regional Crises'!$B$1:$R$66,10,FALSE))/(L$3-L$4)*10)))),IF(VLOOKUP($E118,'Country Indicator Data'!$B$4:$N$300,6,FALSE)="x","x",IF(VLOOKUP($E118,'Country Indicator Data'!$B$4:$N$300,6,FALSE)&gt;L$3,10,IF(VLOOKUP($E118,'Country Indicator Data'!$B$4:$N$300,6,FALSE)&lt;L$4,0,10-(L$3-VLOOKUP($E118,'Country Indicator Data'!$B$4:$N$300,6,FALSE))/(L$3-L$4)*10))))</f>
        <v>10</v>
      </c>
      <c r="M118" s="224">
        <f>IF(LEN(E118)&gt;3,(IF(VLOOKUP($C118,'Regional Crises'!$B$1:$R$66,11,FALSE)="x","x",IF(VLOOKUP($C118,'Regional Crises'!$B$1:$R$66,11,FALSE)&gt;M$3,10,IF(VLOOKUP($C118,'Regional Crises'!$B$1:$R$66,11,FALSE)&lt;M$4,0,10-(M$3-VLOOKUP($C118,'Regional Crises'!$B$1:$R$66,11,FALSE))/(M$3-M$4)*10)))),IF(VLOOKUP($E118,'Country Indicator Data'!$B$4:$N$300,7,FALSE)="x","x",IF(VLOOKUP($E118,'Country Indicator Data'!$B$4:$N$300,7,FALSE)&gt;M$3,10,IF(VLOOKUP($E118,'Country Indicator Data'!$B$4:$N$300,7,FALSE)&lt;M$4,0,10-(M$3-VLOOKUP($E118,'Country Indicator Data'!$B$4:$N$300,7,FALSE))/(M$3-M$4)*10))))</f>
        <v>2.9250000000000007</v>
      </c>
      <c r="N118" s="224">
        <f t="shared" si="41"/>
        <v>6.4625000000000004</v>
      </c>
      <c r="O118" s="224">
        <f t="shared" si="42"/>
        <v>7.2192832070370372</v>
      </c>
      <c r="P118" s="224">
        <f>IF(LEN(E118)&gt;3,(IF(VLOOKUP($C118,'Regional Crises'!$B$1:$R$69,12,FALSE)="x","x",IF(VLOOKUP($C118,'Regional Crises'!$B$1:$R$69,12,FALSE)&gt;P$3,10,IF(VLOOKUP($C118,'Regional Crises'!$B$1:$R$69,12,FALSE)&lt;P$4,0,(P$3-VLOOKUP($C118,'Regional Crises'!$B$1:$R$69,12,FALSE))/(P$3-P$4)*10)))),IF(VLOOKUP($E118,'Country Indicator Data'!$B$4:$I$300,8,FALSE)="x","x",IF(VLOOKUP($E118,'Country Indicator Data'!$B$4:$I$300,8,FALSE)&gt;P$3,10,IF(VLOOKUP($E118,'Country Indicator Data'!$B$4:$I$300,8,FALSE)&lt;P$4,0,10-(P$3-VLOOKUP($E118,'Country Indicator Data'!$B$4:$I$300,8,FALSE))/(P$3-P$4)*10))))</f>
        <v>7.7024999999999997</v>
      </c>
      <c r="Q118" s="224">
        <f>IF(LEN(E118)&gt;3,((IF(VLOOKUP($C118,'Regional Crises'!$B$1:$R$66,13,FALSE)="x","x",IF(VLOOKUP($C118,'Regional Crises'!$B$1:$R$66,13,FALSE)&gt;Q$3,10,IF(VLOOKUP($C118,'Regional Crises'!$B$1:$R$66,13,FALSE)&lt;Q$4,0,10-(LOG(Q$3)-LOG(VLOOKUP($C118,'Regional Crises'!$B$1:$R$66,13,FALSE)))/(LOG(Q$3)-LOG(Q$4))*10))))),(IF(VLOOKUP($E118,'Country Indicator Data'!$B$4:$N$300,9,FALSE)="x","x",IF(VLOOKUP($E118,'Country Indicator Data'!$B$4:$N$300,9,FALSE)&gt;Q$3,10,IF(VLOOKUP($E118,'Country Indicator Data'!$B$4:$N$300,9,FALSE)&lt;Q$4,0,10-(LOG(Q$3)-LOG(VLOOKUP($E118,'Country Indicator Data'!$B$4:$N$300,9,FALSE)))/(LOG(Q$3)-LOG(Q$4))*10)))))</f>
        <v>8.6923295156388356</v>
      </c>
      <c r="R118" s="224">
        <f t="shared" si="43"/>
        <v>8.1974147578194181</v>
      </c>
      <c r="S118" s="224">
        <f>IF(LEN(E118)&gt;3,((IF(VLOOKUP($C118,'Regional Crises'!$B$1:$R$66,17,FALSE)="x","x",IF(VLOOKUP($C118,'Regional Crises'!$B$1:$R$66,17,FALSE)&gt;S$3,0,IF(VLOOKUP($C118,'Regional Crises'!$B$1:$R$66,17,FALSE)&lt;S$4,10,(S$3-VLOOKUP($C118,'Regional Crises'!$B$1:$R$66,17,FALSE))/(S$3-S$4)*10))))),(IF(VLOOKUP($E118,'Country Indicator Data'!$B$4:$N$300,13,FALSE)="x","x",IF(VLOOKUP($E118,'Country Indicator Data'!$B$4:$N$300,13,FALSE)&gt;S$3,0,IF(VLOOKUP($E118,'Country Indicator Data'!$B$4:$N$300,13,FALSE)&lt;S$4,10,(S$3-VLOOKUP($E118,'Country Indicator Data'!$B$4:$N$300,13,FALSE))/(S$3-S$4)*10)))))</f>
        <v>8.6999999999999993</v>
      </c>
      <c r="T118" s="224">
        <f>IF(LEN(E118)&gt;3,((IF(VLOOKUP($C118,'Regional Crises'!$B$1:$R$66,14,FALSE)="x","x",IF(VLOOKUP($C118,'Regional Crises'!$B$1:$R$66,14,FALSE)&gt;T$3,0,IF(VLOOKUP($C118,'Regional Crises'!$B$1:$R$66,14,FALSE)&lt;T$4,10,(T$3-VLOOKUP($C118,'Regional Crises'!$B$1:$R$66,14,FALSE))/(T$3-T$4)*10))))),(IF(VLOOKUP($E118,'Country Indicator Data'!$B$4:$N$300,10,FALSE)="x","x",IF(VLOOKUP($E118,'Country Indicator Data'!$B$4:$N$300,10,FALSE)&gt;T$3,0,IF(VLOOKUP($E118,'Country Indicator Data'!$B$4:$N$300,10,FALSE)&lt;T$4,10,(T$3-VLOOKUP($E118,'Country Indicator Data'!$B$4:$N$300,10,FALSE))/(T$3-T$4)*10)))))</f>
        <v>8.8031792000000006</v>
      </c>
      <c r="U118" s="224">
        <f>IF(LEN(E118)&gt;3,((IF(VLOOKUP($C118,'Regional Crises'!$B$1:$R$66,15,FALSE)="x","x",IF(VLOOKUP($C118,'Regional Crises'!$B$1:$R$66,15,FALSE)&gt;U$3,0,IF(VLOOKUP($C118,'Regional Crises'!$B$1:$R$66,15,FALSE)&lt;U$4,10,(U$3-VLOOKUP($C118,'Regional Crises'!$B$1:$R$66,15,FALSE))/(U$3-U$4)*10))))),(IF(VLOOKUP($E118,'Country Indicator Data'!$B$4:$N$300,11,FALSE)="x","x",IF(VLOOKUP($E118,'Country Indicator Data'!$B$4:$N$300,11,FALSE)&gt;U$3,0,IF(VLOOKUP($E118,'Country Indicator Data'!$B$4:$N$300,11,FALSE)&lt;U$4,10,(U$3-VLOOKUP($E118,'Country Indicator Data'!$B$4:$N$300,11,FALSE))/(U$3-U$4)*10)))))</f>
        <v>8.75</v>
      </c>
      <c r="V118" s="224">
        <f>IF(LEN(E118)&gt;3,((IF(VLOOKUP($C118,'Regional Crises'!$B$1:$R$66,16,FALSE)="x","x",IF(VLOOKUP($C118,'Regional Crises'!$B$1:$R$66,16,FALSE)&gt;V$3,0,IF(VLOOKUP($C118,'Regional Crises'!$B$1:$R$66,16,FALSE)&lt;V$4,10,(V$3-VLOOKUP($C118,'Regional Crises'!$B$1:$R$66,16,FALSE))/(V$3-V$4)*10))))),(IF(VLOOKUP($E118,'Country Indicator Data'!$B$4:$N$300,12,FALSE)="x","x",IF(VLOOKUP($E118,'Country Indicator Data'!$B$4:$N$300,12,FALSE)&gt;V$3,0,IF(VLOOKUP($E118,'Country Indicator Data'!$B$4:$N$300,12,FALSE)&lt;V$4,10,(V$3-VLOOKUP($E118,'Country Indicator Data'!$B$4:$N$300,12,FALSE))/(V$3-V$4)*10)))))</f>
        <v>9</v>
      </c>
      <c r="W118" s="224">
        <f t="shared" si="44"/>
        <v>8.8132947999999995</v>
      </c>
      <c r="X118" s="224">
        <f t="shared" si="45"/>
        <v>8.076664254952151</v>
      </c>
      <c r="Y118" s="150">
        <f>IF('Core Indicators'!FC115="x","x",IF('Core Indicators'!FC115&gt;=5,10,IF('Core Indicators'!FC115&gt;=4,8,IF('Core Indicators'!FC115&gt;=3,6,IF('Core Indicators'!FC115&gt;=2,4,IF('Core Indicators'!FC115&gt;=1,2,0))))))</f>
        <v>2</v>
      </c>
      <c r="Z118" s="224">
        <f t="shared" si="46"/>
        <v>2</v>
      </c>
      <c r="AA118" s="150">
        <f>'Crisis Indicator Data'!Y115</f>
        <v>2</v>
      </c>
      <c r="AB118" s="150">
        <f>'Crisis Indicator Data'!Z115</f>
        <v>3</v>
      </c>
      <c r="AC118" s="150">
        <f>'Crisis Indicator Data'!AA115</f>
        <v>3</v>
      </c>
      <c r="AD118" s="150">
        <f>'Crisis Indicator Data'!AB115</f>
        <v>3</v>
      </c>
      <c r="AE118" s="150">
        <f t="shared" si="47"/>
        <v>10</v>
      </c>
      <c r="AF118" s="150">
        <f>'Crisis Indicator Data'!AC115</f>
        <v>2</v>
      </c>
      <c r="AG118" s="150">
        <f>'Crisis Indicator Data'!AD115</f>
        <v>3</v>
      </c>
      <c r="AH118" s="150">
        <f t="shared" si="48"/>
        <v>10</v>
      </c>
      <c r="AI118" s="150">
        <f>'Crisis Indicator Data'!AE115</f>
        <v>3</v>
      </c>
      <c r="AJ118" s="150">
        <f>'Crisis Indicator Data'!AF115</f>
        <v>1</v>
      </c>
      <c r="AK118" s="150">
        <f>'Crisis Indicator Data'!AG115</f>
        <v>3</v>
      </c>
      <c r="AL118" s="150">
        <f t="shared" si="49"/>
        <v>10</v>
      </c>
      <c r="AM118" s="224">
        <f t="shared" si="50"/>
        <v>10</v>
      </c>
      <c r="AN118" s="224">
        <f t="shared" si="51"/>
        <v>6</v>
      </c>
    </row>
    <row r="119" spans="1:40" ht="13.5" customHeight="1"/>
    <row r="120" spans="1:40" ht="13.5" customHeight="1"/>
    <row r="121" spans="1:40" ht="13.5" customHeight="1"/>
    <row r="122" spans="1:40" ht="13.5" customHeight="1"/>
    <row r="123" spans="1:40" ht="13.5" customHeight="1"/>
    <row r="124" spans="1:40" ht="13.5" customHeight="1"/>
    <row r="125" spans="1:40" ht="13.5" customHeight="1"/>
    <row r="126" spans="1:40" ht="13.5" customHeight="1"/>
    <row r="127" spans="1:40" ht="13.5" customHeight="1"/>
    <row r="128" spans="1:40"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sheetData>
  <mergeCells count="1">
    <mergeCell ref="A1:AN1"/>
  </mergeCells>
  <conditionalFormatting sqref="A2:AN300">
    <cfRule type="containsBlanks" priority="1" stopIfTrue="1">
      <formula>LEN(TRIM(A2))=0</formula>
    </cfRule>
  </conditionalFormatting>
  <conditionalFormatting sqref="F6:X300">
    <cfRule type="cellIs" dxfId="23" priority="2" stopIfTrue="1" operator="between">
      <formula>8</formula>
      <formula>10</formula>
    </cfRule>
    <cfRule type="cellIs" dxfId="22" priority="3" stopIfTrue="1" operator="between">
      <formula>6</formula>
      <formula>8</formula>
    </cfRule>
    <cfRule type="cellIs" dxfId="21" priority="4" stopIfTrue="1" operator="between">
      <formula>4</formula>
      <formula>6</formula>
    </cfRule>
    <cfRule type="cellIs" dxfId="20" priority="5" stopIfTrue="1" operator="between">
      <formula>2</formula>
      <formula>4</formula>
    </cfRule>
    <cfRule type="cellIs" dxfId="19" priority="6" stopIfTrue="1" operator="between">
      <formula>0</formula>
      <formula>2</formula>
    </cfRule>
  </conditionalFormatting>
  <conditionalFormatting sqref="Z6:Z300">
    <cfRule type="cellIs" dxfId="18" priority="97" stopIfTrue="1" operator="between">
      <formula>8</formula>
      <formula>10</formula>
    </cfRule>
    <cfRule type="cellIs" dxfId="17" priority="98" stopIfTrue="1" operator="between">
      <formula>6</formula>
      <formula>8</formula>
    </cfRule>
    <cfRule type="cellIs" dxfId="16" priority="99" stopIfTrue="1" operator="between">
      <formula>4</formula>
      <formula>6</formula>
    </cfRule>
    <cfRule type="cellIs" dxfId="15" priority="100" stopIfTrue="1" operator="between">
      <formula>2</formula>
      <formula>4</formula>
    </cfRule>
    <cfRule type="cellIs" dxfId="14" priority="101" stopIfTrue="1" operator="between">
      <formula>0</formula>
      <formula>2</formula>
    </cfRule>
  </conditionalFormatting>
  <conditionalFormatting sqref="AM6:AN300">
    <cfRule type="cellIs" dxfId="13" priority="102" stopIfTrue="1" operator="between">
      <formula>8</formula>
      <formula>10</formula>
    </cfRule>
    <cfRule type="cellIs" dxfId="12" priority="103" stopIfTrue="1" operator="between">
      <formula>6</formula>
      <formula>8</formula>
    </cfRule>
    <cfRule type="cellIs" dxfId="11" priority="104" stopIfTrue="1" operator="between">
      <formula>4</formula>
      <formula>6</formula>
    </cfRule>
    <cfRule type="cellIs" dxfId="10" priority="105" stopIfTrue="1" operator="between">
      <formula>2</formula>
      <formula>4</formula>
    </cfRule>
    <cfRule type="cellIs" dxfId="9" priority="106" stopIfTrue="1" operator="between">
      <formula>0</formula>
      <formula>2</formula>
    </cfRule>
  </conditionalFormatting>
  <pageMargins left="0.7" right="0.7" top="0.75" bottom="0.75" header="0.3" footer="0.3"/>
  <pageSetup paperSize="9" orientation="portrait"/>
  <drawing r:id="rId1"/>
  <pictur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sheetPr>
  <dimension ref="A1:IT141"/>
  <sheetViews>
    <sheetView view="pageBreakPreview" zoomScale="60" zoomScaleNormal="100" workbookViewId="0">
      <selection activeCell="AC51" sqref="AC51"/>
    </sheetView>
  </sheetViews>
  <sheetFormatPr baseColWidth="10" defaultColWidth="9.5" defaultRowHeight="15"/>
  <cols>
    <col min="1" max="1" width="36.5" customWidth="1"/>
    <col min="2" max="2" width="28.5" customWidth="1"/>
    <col min="3" max="3" width="9.5" bestFit="1" customWidth="1"/>
    <col min="5" max="5" width="9.5" bestFit="1" customWidth="1"/>
    <col min="6" max="6" width="22.5" hidden="1" customWidth="1"/>
    <col min="7" max="7" width="12.5" bestFit="1" customWidth="1"/>
    <col min="10" max="10" width="17.83203125" hidden="1" customWidth="1"/>
    <col min="11" max="11" width="11.5" bestFit="1" customWidth="1"/>
    <col min="13" max="13" width="11.5" style="57" bestFit="1" customWidth="1"/>
    <col min="14" max="14" width="16.83203125" customWidth="1"/>
    <col min="15" max="15" width="10.5" bestFit="1" customWidth="1"/>
    <col min="16" max="16" width="9.5" bestFit="1" customWidth="1"/>
    <col min="18" max="18" width="19.5" hidden="1" customWidth="1"/>
    <col min="19" max="19" width="11.5" bestFit="1" customWidth="1"/>
    <col min="20" max="20" width="9.5" bestFit="1" customWidth="1"/>
    <col min="21" max="21" width="11.5" style="57" bestFit="1" customWidth="1"/>
    <col min="22" max="22" width="18.5" hidden="1" customWidth="1"/>
    <col min="23" max="23" width="12.5" bestFit="1" customWidth="1"/>
    <col min="25" max="25" width="10" bestFit="1" customWidth="1"/>
    <col min="26" max="26" width="19.5" hidden="1" customWidth="1"/>
    <col min="27" max="27" width="11.5" bestFit="1" customWidth="1"/>
    <col min="29" max="29" width="11.5" style="57" bestFit="1" customWidth="1"/>
    <col min="30" max="30" width="31.5" hidden="1" customWidth="1"/>
    <col min="31" max="31" width="11.5" bestFit="1" customWidth="1"/>
    <col min="32" max="33" width="9.5" bestFit="1" customWidth="1"/>
    <col min="34" max="34" width="19.5" hidden="1" customWidth="1"/>
    <col min="35" max="35" width="11.5" bestFit="1" customWidth="1"/>
    <col min="36" max="36" width="11.5" customWidth="1"/>
    <col min="37" max="37" width="10.5" style="57" customWidth="1"/>
    <col min="38" max="38" width="0.5" customWidth="1"/>
    <col min="39" max="40" width="9.5" bestFit="1" customWidth="1"/>
    <col min="41" max="41" width="10" bestFit="1" customWidth="1"/>
    <col min="42" max="42" width="19.5" hidden="1" customWidth="1"/>
    <col min="43" max="43" width="11.5" bestFit="1" customWidth="1"/>
    <col min="44" max="44" width="9.5" bestFit="1" customWidth="1"/>
    <col min="45" max="45" width="11.5" bestFit="1" customWidth="1"/>
    <col min="46" max="46" width="0.5" hidden="1" customWidth="1"/>
    <col min="47" max="49" width="0" hidden="1"/>
    <col min="50" max="50" width="19.5" hidden="1" customWidth="1"/>
    <col min="51" max="51" width="11.5" hidden="1" customWidth="1"/>
    <col min="52" max="52" width="0" hidden="1"/>
    <col min="53" max="53" width="11.5" style="56" hidden="1" customWidth="1"/>
    <col min="54" max="54" width="37.5" hidden="1" customWidth="1"/>
    <col min="55" max="56" width="0" hidden="1"/>
    <col min="57" max="57" width="10" hidden="1" customWidth="1"/>
    <col min="58" max="58" width="19.5" hidden="1" customWidth="1"/>
    <col min="59" max="60" width="11.5" hidden="1" customWidth="1"/>
    <col min="61" max="61" width="11.5" style="44" hidden="1" customWidth="1"/>
    <col min="62" max="62" width="27.5" bestFit="1" customWidth="1"/>
    <col min="63" max="64" width="9.5" bestFit="1" customWidth="1"/>
    <col min="65" max="65" width="10.5" bestFit="1" customWidth="1"/>
    <col min="66" max="66" width="15.5" hidden="1" customWidth="1"/>
    <col min="67" max="68" width="9.5" bestFit="1" customWidth="1"/>
    <col min="69" max="69" width="11.5" style="56" bestFit="1" customWidth="1"/>
    <col min="70" max="70" width="33.5" hidden="1" customWidth="1"/>
    <col min="71" max="72" width="0" hidden="1"/>
    <col min="73" max="73" width="10" hidden="1" customWidth="1"/>
    <col min="74" max="74" width="15.5" hidden="1" customWidth="1"/>
    <col min="75" max="76" width="0" hidden="1"/>
    <col min="77" max="77" width="11.5" hidden="1" customWidth="1"/>
    <col min="78" max="78" width="31.5" hidden="1" customWidth="1"/>
    <col min="79" max="81" width="0" hidden="1"/>
    <col min="82" max="82" width="15.5" hidden="1" customWidth="1"/>
    <col min="83" max="84" width="0" hidden="1"/>
    <col min="85" max="85" width="11.5" style="56" hidden="1" customWidth="1"/>
    <col min="86" max="92" width="0" hidden="1"/>
    <col min="93" max="93" width="9.5" style="44" hidden="1" customWidth="1"/>
    <col min="94" max="100" width="0" hidden="1"/>
    <col min="101" max="101" width="11" style="44" hidden="1" customWidth="1"/>
    <col min="102" max="102" width="0" hidden="1"/>
    <col min="103" max="103" width="10.5" bestFit="1" customWidth="1"/>
    <col min="104" max="104" width="19.5" customWidth="1"/>
    <col min="106" max="106" width="15" hidden="1" customWidth="1"/>
    <col min="107" max="107" width="23.5" customWidth="1"/>
    <col min="108" max="108" width="9.5" bestFit="1" customWidth="1"/>
    <col min="109" max="109" width="11.5" style="56" bestFit="1" customWidth="1"/>
    <col min="110" max="110" width="14.5" hidden="1" customWidth="1"/>
    <col min="111" max="111" width="11.5" bestFit="1" customWidth="1"/>
    <col min="112" max="112" width="9.5" bestFit="1" customWidth="1"/>
    <col min="114" max="114" width="0" hidden="1"/>
    <col min="115" max="116" width="9.5" bestFit="1" customWidth="1"/>
    <col min="117" max="117" width="11.5" style="44" bestFit="1" customWidth="1"/>
    <col min="118" max="118" width="0.5" customWidth="1"/>
    <col min="119" max="119" width="13.5" bestFit="1" customWidth="1"/>
    <col min="120" max="120" width="9.5" bestFit="1" customWidth="1"/>
    <col min="122" max="122" width="0" hidden="1"/>
    <col min="123" max="123" width="11.5" bestFit="1" customWidth="1"/>
    <col min="124" max="124" width="9.5" bestFit="1" customWidth="1"/>
    <col min="125" max="125" width="11.5" style="56" bestFit="1" customWidth="1"/>
    <col min="126" max="126" width="0" hidden="1"/>
    <col min="127" max="128" width="9.5" bestFit="1" customWidth="1"/>
    <col min="130" max="130" width="0" hidden="1"/>
    <col min="131" max="132" width="9.5" bestFit="1" customWidth="1"/>
    <col min="133" max="133" width="11.5" style="44" bestFit="1" customWidth="1"/>
    <col min="134" max="134" width="43.5" hidden="1" customWidth="1"/>
    <col min="135" max="135" width="11" customWidth="1"/>
    <col min="136" max="136" width="9.5" bestFit="1" customWidth="1"/>
    <col min="138" max="138" width="0" hidden="1"/>
    <col min="139" max="140" width="9.5" customWidth="1"/>
    <col min="141" max="141" width="11.5" style="56" bestFit="1" customWidth="1"/>
    <col min="142" max="142" width="0" hidden="1"/>
    <col min="143" max="144" width="23.5" customWidth="1"/>
    <col min="146" max="146" width="0" hidden="1"/>
    <col min="147" max="148" width="9.5" bestFit="1" customWidth="1"/>
    <col min="149" max="149" width="11.5" style="44" customWidth="1"/>
    <col min="150" max="150" width="43.5" hidden="1" customWidth="1"/>
    <col min="151" max="153" width="9.5" bestFit="1" customWidth="1"/>
    <col min="154" max="154" width="0" hidden="1"/>
    <col min="155" max="156" width="9.5" bestFit="1" customWidth="1"/>
    <col min="157" max="157" width="11.5" style="56" bestFit="1" customWidth="1"/>
    <col min="158" max="158" width="0" hidden="1"/>
    <col min="159" max="161" width="9.5" bestFit="1" customWidth="1"/>
    <col min="162" max="162" width="0" hidden="1"/>
    <col min="163" max="164" width="9.5" bestFit="1" customWidth="1"/>
    <col min="165" max="165" width="11.5" style="56" bestFit="1" customWidth="1"/>
    <col min="166" max="166" width="0" hidden="1"/>
    <col min="167" max="167" width="9.5" hidden="1" bestFit="1" customWidth="1"/>
    <col min="168" max="168" width="0" hidden="1"/>
    <col min="169" max="172" width="13" hidden="1" customWidth="1"/>
    <col min="173" max="173" width="11.5" style="56" hidden="1" customWidth="1"/>
    <col min="174" max="174" width="0" hidden="1"/>
    <col min="175" max="180" width="13" hidden="1" customWidth="1"/>
    <col min="181" max="181" width="11.5" style="44" hidden="1" customWidth="1"/>
    <col min="182" max="182" width="0" hidden="1"/>
    <col min="183" max="183" width="9.5" hidden="1" bestFit="1" customWidth="1"/>
    <col min="184" max="185" width="13" hidden="1" customWidth="1"/>
    <col min="186" max="186" width="0" hidden="1"/>
    <col min="187" max="187" width="9.5" hidden="1" bestFit="1" customWidth="1"/>
    <col min="188" max="188" width="13" hidden="1" customWidth="1"/>
    <col min="189" max="189" width="11.5" style="56" hidden="1" bestFit="1" customWidth="1"/>
    <col min="190" max="190" width="0" hidden="1"/>
    <col min="191" max="191" width="9.5" hidden="1" bestFit="1" customWidth="1"/>
    <col min="192" max="193" width="13" hidden="1" customWidth="1"/>
    <col min="194" max="194" width="0" hidden="1"/>
    <col min="195" max="195" width="9.5" hidden="1" bestFit="1" customWidth="1"/>
    <col min="196" max="196" width="13" hidden="1" customWidth="1"/>
    <col min="197" max="197" width="11.5" style="44" hidden="1" bestFit="1" customWidth="1"/>
    <col min="198" max="198" width="0" hidden="1"/>
    <col min="199" max="199" width="9.5" hidden="1" bestFit="1" customWidth="1"/>
    <col min="200" max="200" width="13" hidden="1" customWidth="1"/>
    <col min="201" max="201" width="9.5" hidden="1" bestFit="1" customWidth="1"/>
    <col min="202" max="202" width="0" hidden="1"/>
    <col min="203" max="203" width="9.5" hidden="1" bestFit="1" customWidth="1"/>
    <col min="204" max="204" width="13" hidden="1" customWidth="1"/>
    <col min="205" max="205" width="11.5" style="56" hidden="1" bestFit="1" customWidth="1"/>
    <col min="206" max="206" width="0" hidden="1"/>
    <col min="207" max="207" width="9.5" hidden="1" bestFit="1" customWidth="1"/>
    <col min="208" max="209" width="13" hidden="1" customWidth="1"/>
    <col min="210" max="210" width="0" hidden="1"/>
    <col min="211" max="211" width="9.5" hidden="1" bestFit="1" customWidth="1"/>
    <col min="212" max="212" width="13" hidden="1" customWidth="1"/>
    <col min="213" max="213" width="11.5" style="44" hidden="1" bestFit="1" customWidth="1"/>
    <col min="214" max="214" width="0" hidden="1"/>
    <col min="215" max="215" width="9.5" hidden="1" bestFit="1" customWidth="1"/>
    <col min="216" max="217" width="13" hidden="1" customWidth="1"/>
    <col min="218" max="218" width="0" hidden="1"/>
    <col min="219" max="219" width="9.5" hidden="1" bestFit="1" customWidth="1"/>
    <col min="220" max="220" width="13" hidden="1" customWidth="1"/>
    <col min="221" max="221" width="11.5" style="56" hidden="1" bestFit="1" customWidth="1"/>
    <col min="222" max="222" width="0" hidden="1"/>
    <col min="223" max="223" width="9.5" hidden="1" bestFit="1" customWidth="1"/>
    <col min="224" max="225" width="13" hidden="1" customWidth="1"/>
    <col min="226" max="226" width="0" hidden="1"/>
    <col min="227" max="227" width="9.5" hidden="1" bestFit="1" customWidth="1"/>
    <col min="228" max="228" width="13" hidden="1" customWidth="1"/>
    <col min="229" max="229" width="11.5" style="44" hidden="1" bestFit="1" customWidth="1"/>
    <col min="230" max="230" width="0" hidden="1"/>
    <col min="231" max="231" width="9.5" hidden="1" bestFit="1" customWidth="1"/>
    <col min="232" max="233" width="13" hidden="1" customWidth="1"/>
    <col min="234" max="234" width="0" hidden="1"/>
    <col min="235" max="235" width="9.5" hidden="1" bestFit="1" customWidth="1"/>
    <col min="236" max="236" width="13" hidden="1" customWidth="1"/>
    <col min="237" max="237" width="11.5" style="56" hidden="1" bestFit="1" customWidth="1"/>
    <col min="238" max="238" width="33" hidden="1" customWidth="1"/>
    <col min="239" max="239" width="9.5" hidden="1" bestFit="1" customWidth="1"/>
    <col min="240" max="241" width="13" hidden="1" customWidth="1"/>
    <col min="242" max="242" width="0" hidden="1"/>
    <col min="243" max="243" width="9.5" hidden="1" bestFit="1" customWidth="1"/>
    <col min="244" max="244" width="13" hidden="1" customWidth="1"/>
    <col min="245" max="245" width="11.5" style="44" hidden="1" bestFit="1" customWidth="1"/>
    <col min="246" max="246" width="0" hidden="1"/>
    <col min="247" max="247" width="9.5" hidden="1" bestFit="1" customWidth="1"/>
    <col min="248" max="249" width="13" hidden="1" customWidth="1"/>
    <col min="250" max="250" width="0" hidden="1"/>
    <col min="251" max="251" width="9.5" hidden="1" bestFit="1" customWidth="1"/>
    <col min="252" max="252" width="13" hidden="1" customWidth="1"/>
    <col min="253" max="253" width="11.5" style="56" hidden="1" bestFit="1" customWidth="1"/>
    <col min="254" max="254" width="13" hidden="1" customWidth="1"/>
  </cols>
  <sheetData>
    <row r="1" spans="1:253" s="11" customFormat="1" ht="13" customHeight="1">
      <c r="A1" s="159" t="s">
        <v>16</v>
      </c>
      <c r="B1" s="159" t="s">
        <v>6695</v>
      </c>
      <c r="C1" s="159" t="s">
        <v>17</v>
      </c>
      <c r="D1" s="159" t="s">
        <v>18</v>
      </c>
      <c r="E1" s="159" t="s">
        <v>7539</v>
      </c>
      <c r="F1" s="279" t="s">
        <v>86</v>
      </c>
      <c r="G1" s="279"/>
      <c r="H1" s="279"/>
      <c r="I1" s="279"/>
      <c r="J1" s="279"/>
      <c r="K1" s="279"/>
      <c r="L1" s="279"/>
      <c r="M1" s="279"/>
      <c r="N1" s="280" t="s">
        <v>93</v>
      </c>
      <c r="O1" s="280"/>
      <c r="P1" s="280"/>
      <c r="Q1" s="280"/>
      <c r="R1" s="280"/>
      <c r="S1" s="280"/>
      <c r="T1" s="280"/>
      <c r="U1" s="280"/>
      <c r="V1" s="279" t="s">
        <v>98</v>
      </c>
      <c r="W1" s="279"/>
      <c r="X1" s="279"/>
      <c r="Y1" s="279"/>
      <c r="Z1" s="279"/>
      <c r="AA1" s="279"/>
      <c r="AB1" s="279"/>
      <c r="AC1" s="279"/>
      <c r="AD1" s="280" t="s">
        <v>103</v>
      </c>
      <c r="AE1" s="280"/>
      <c r="AF1" s="280"/>
      <c r="AG1" s="280"/>
      <c r="AH1" s="280"/>
      <c r="AI1" s="280"/>
      <c r="AJ1" s="280"/>
      <c r="AK1" s="280"/>
      <c r="AL1" s="279" t="s">
        <v>108</v>
      </c>
      <c r="AM1" s="279"/>
      <c r="AN1" s="279"/>
      <c r="AO1" s="279"/>
      <c r="AP1" s="279"/>
      <c r="AQ1" s="279"/>
      <c r="AR1" s="279"/>
      <c r="AS1" s="279"/>
      <c r="AT1" s="284" t="s">
        <v>113</v>
      </c>
      <c r="AU1" s="284"/>
      <c r="AV1" s="284"/>
      <c r="AW1" s="284"/>
      <c r="AX1" s="284"/>
      <c r="AY1" s="284"/>
      <c r="AZ1" s="284"/>
      <c r="BA1" s="284"/>
      <c r="BB1" s="279" t="s">
        <v>46</v>
      </c>
      <c r="BC1" s="279"/>
      <c r="BD1" s="279"/>
      <c r="BE1" s="279"/>
      <c r="BF1" s="279"/>
      <c r="BG1" s="279"/>
      <c r="BH1" s="279"/>
      <c r="BI1" s="279"/>
      <c r="BJ1" s="280" t="s">
        <v>117</v>
      </c>
      <c r="BK1" s="280"/>
      <c r="BL1" s="280"/>
      <c r="BM1" s="280"/>
      <c r="BN1" s="280"/>
      <c r="BO1" s="280"/>
      <c r="BP1" s="280"/>
      <c r="BQ1" s="280"/>
      <c r="BR1" s="279" t="s">
        <v>48</v>
      </c>
      <c r="BS1" s="279"/>
      <c r="BT1" s="279"/>
      <c r="BU1" s="279"/>
      <c r="BV1" s="279"/>
      <c r="BW1" s="279"/>
      <c r="BX1" s="279"/>
      <c r="BY1" s="279"/>
      <c r="BZ1" s="284" t="s">
        <v>50</v>
      </c>
      <c r="CA1" s="284"/>
      <c r="CB1" s="284"/>
      <c r="CC1" s="284"/>
      <c r="CD1" s="284"/>
      <c r="CE1" s="284"/>
      <c r="CF1" s="284"/>
      <c r="CG1" s="284"/>
      <c r="CH1" s="285" t="s">
        <v>6696</v>
      </c>
      <c r="CI1" s="285"/>
      <c r="CJ1" s="285"/>
      <c r="CK1" s="285"/>
      <c r="CL1" s="285"/>
      <c r="CM1" s="285"/>
      <c r="CN1" s="285"/>
      <c r="CO1" s="285"/>
      <c r="CP1" s="279" t="s">
        <v>54</v>
      </c>
      <c r="CQ1" s="279"/>
      <c r="CR1" s="279"/>
      <c r="CS1" s="279"/>
      <c r="CT1" s="279"/>
      <c r="CU1" s="279"/>
      <c r="CV1" s="279"/>
      <c r="CW1" s="279"/>
      <c r="CX1" s="283" t="s">
        <v>124</v>
      </c>
      <c r="CY1" s="283"/>
      <c r="CZ1" s="283"/>
      <c r="DA1" s="283"/>
      <c r="DB1" s="283"/>
      <c r="DC1" s="283"/>
      <c r="DD1" s="283"/>
      <c r="DE1" s="283"/>
      <c r="DF1" s="281" t="s">
        <v>130</v>
      </c>
      <c r="DG1" s="281"/>
      <c r="DH1" s="281"/>
      <c r="DI1" s="281"/>
      <c r="DJ1" s="281"/>
      <c r="DK1" s="281"/>
      <c r="DL1" s="281"/>
      <c r="DM1" s="281"/>
      <c r="DN1" s="283" t="s">
        <v>135</v>
      </c>
      <c r="DO1" s="283"/>
      <c r="DP1" s="283"/>
      <c r="DQ1" s="283"/>
      <c r="DR1" s="283"/>
      <c r="DS1" s="283"/>
      <c r="DT1" s="283"/>
      <c r="DU1" s="283"/>
      <c r="DV1" s="281" t="s">
        <v>140</v>
      </c>
      <c r="DW1" s="281"/>
      <c r="DX1" s="281"/>
      <c r="DY1" s="281"/>
      <c r="DZ1" s="281"/>
      <c r="EA1" s="281"/>
      <c r="EB1" s="281"/>
      <c r="EC1" s="281"/>
      <c r="ED1" s="160"/>
      <c r="EE1" s="292" t="s">
        <v>144</v>
      </c>
      <c r="EF1" s="292"/>
      <c r="EG1" s="292"/>
      <c r="EH1" s="292"/>
      <c r="EI1" s="292"/>
      <c r="EJ1" s="292"/>
      <c r="EK1" s="293"/>
      <c r="EL1" s="161"/>
      <c r="EM1" s="281" t="s">
        <v>147</v>
      </c>
      <c r="EN1" s="281"/>
      <c r="EO1" s="281"/>
      <c r="EP1" s="281"/>
      <c r="EQ1" s="281"/>
      <c r="ER1" s="281"/>
      <c r="ES1" s="281"/>
      <c r="ET1" s="278" t="s">
        <v>122</v>
      </c>
      <c r="EU1" s="278"/>
      <c r="EV1" s="278"/>
      <c r="EW1" s="278"/>
      <c r="EX1" s="278"/>
      <c r="EY1" s="278"/>
      <c r="EZ1" s="278"/>
      <c r="FA1" s="278"/>
      <c r="FB1" s="282" t="s">
        <v>150</v>
      </c>
      <c r="FC1" s="282"/>
      <c r="FD1" s="282"/>
      <c r="FE1" s="282"/>
      <c r="FF1" s="282"/>
      <c r="FG1" s="282"/>
      <c r="FH1" s="282"/>
      <c r="FI1" s="282"/>
      <c r="FJ1" s="278" t="s">
        <v>32</v>
      </c>
      <c r="FK1" s="278"/>
      <c r="FL1" s="278"/>
      <c r="FM1" s="278"/>
      <c r="FN1" s="278"/>
      <c r="FO1" s="278"/>
      <c r="FP1" s="278"/>
      <c r="FQ1" s="278"/>
      <c r="FR1" s="282" t="s">
        <v>38</v>
      </c>
      <c r="FS1" s="282"/>
      <c r="FT1" s="282"/>
      <c r="FU1" s="282"/>
      <c r="FV1" s="282"/>
      <c r="FW1" s="282"/>
      <c r="FX1" s="282"/>
      <c r="FY1" s="282"/>
      <c r="FZ1" s="278" t="s">
        <v>70</v>
      </c>
      <c r="GA1" s="278"/>
      <c r="GB1" s="278"/>
      <c r="GC1" s="278"/>
      <c r="GD1" s="278"/>
      <c r="GE1" s="278"/>
      <c r="GF1" s="278"/>
      <c r="GG1" s="278"/>
      <c r="GH1" s="282" t="s">
        <v>82</v>
      </c>
      <c r="GI1" s="282"/>
      <c r="GJ1" s="282"/>
      <c r="GK1" s="282"/>
      <c r="GL1" s="282"/>
      <c r="GM1" s="282"/>
      <c r="GN1" s="282"/>
      <c r="GO1" s="282"/>
      <c r="GP1" s="278" t="s">
        <v>72</v>
      </c>
      <c r="GQ1" s="278"/>
      <c r="GR1" s="278"/>
      <c r="GS1" s="278"/>
      <c r="GT1" s="278"/>
      <c r="GU1" s="278"/>
      <c r="GV1" s="278"/>
      <c r="GW1" s="278"/>
      <c r="GX1" s="282" t="s">
        <v>84</v>
      </c>
      <c r="GY1" s="282"/>
      <c r="GZ1" s="282"/>
      <c r="HA1" s="282"/>
      <c r="HB1" s="282"/>
      <c r="HC1" s="282"/>
      <c r="HD1" s="282"/>
      <c r="HE1" s="282"/>
      <c r="HF1" s="278" t="s">
        <v>66</v>
      </c>
      <c r="HG1" s="278"/>
      <c r="HH1" s="278"/>
      <c r="HI1" s="278"/>
      <c r="HJ1" s="278"/>
      <c r="HK1" s="278"/>
      <c r="HL1" s="278"/>
      <c r="HM1" s="278"/>
      <c r="HN1" s="282" t="s">
        <v>80</v>
      </c>
      <c r="HO1" s="282"/>
      <c r="HP1" s="282"/>
      <c r="HQ1" s="282"/>
      <c r="HR1" s="282"/>
      <c r="HS1" s="282"/>
      <c r="HT1" s="282"/>
      <c r="HU1" s="282"/>
      <c r="HV1" s="278" t="s">
        <v>74</v>
      </c>
      <c r="HW1" s="278"/>
      <c r="HX1" s="278"/>
      <c r="HY1" s="278"/>
      <c r="HZ1" s="278"/>
      <c r="IA1" s="278"/>
      <c r="IB1" s="278"/>
      <c r="IC1" s="278"/>
      <c r="ID1" s="282" t="s">
        <v>78</v>
      </c>
      <c r="IE1" s="282"/>
      <c r="IF1" s="282"/>
      <c r="IG1" s="282"/>
      <c r="IH1" s="282"/>
      <c r="II1" s="282"/>
      <c r="IJ1" s="282"/>
      <c r="IK1" s="282"/>
      <c r="IL1" s="278" t="s">
        <v>76</v>
      </c>
      <c r="IM1" s="278"/>
      <c r="IN1" s="278"/>
      <c r="IO1" s="278"/>
      <c r="IP1" s="278"/>
      <c r="IQ1" s="278"/>
      <c r="IR1" s="278"/>
      <c r="IS1" s="278"/>
    </row>
    <row r="2" spans="1:253" s="11" customFormat="1" ht="13" customHeight="1">
      <c r="A2" s="162">
        <v>0</v>
      </c>
      <c r="B2" s="162"/>
      <c r="C2" s="162">
        <v>0</v>
      </c>
      <c r="D2" s="162"/>
      <c r="E2" s="162">
        <v>0</v>
      </c>
      <c r="F2" s="163" t="s">
        <v>6697</v>
      </c>
      <c r="G2" s="163" t="s">
        <v>20</v>
      </c>
      <c r="H2" s="163" t="s">
        <v>6698</v>
      </c>
      <c r="I2" s="163" t="s">
        <v>22</v>
      </c>
      <c r="J2" s="163" t="s">
        <v>23</v>
      </c>
      <c r="K2" s="163" t="s">
        <v>25</v>
      </c>
      <c r="L2" s="163" t="s">
        <v>24</v>
      </c>
      <c r="M2" s="164" t="s">
        <v>6699</v>
      </c>
      <c r="N2" s="165" t="s">
        <v>6700</v>
      </c>
      <c r="O2" s="165" t="s">
        <v>20</v>
      </c>
      <c r="P2" s="165" t="s">
        <v>6698</v>
      </c>
      <c r="Q2" s="165" t="s">
        <v>22</v>
      </c>
      <c r="R2" s="165" t="s">
        <v>23</v>
      </c>
      <c r="S2" s="165" t="s">
        <v>25</v>
      </c>
      <c r="T2" s="165" t="s">
        <v>24</v>
      </c>
      <c r="U2" s="166" t="s">
        <v>6699</v>
      </c>
      <c r="V2" s="163" t="s">
        <v>6701</v>
      </c>
      <c r="W2" s="163" t="s">
        <v>20</v>
      </c>
      <c r="X2" s="163" t="s">
        <v>6698</v>
      </c>
      <c r="Y2" s="163" t="s">
        <v>22</v>
      </c>
      <c r="Z2" s="163" t="s">
        <v>23</v>
      </c>
      <c r="AA2" s="163" t="s">
        <v>25</v>
      </c>
      <c r="AB2" s="163" t="s">
        <v>24</v>
      </c>
      <c r="AC2" s="164" t="s">
        <v>6699</v>
      </c>
      <c r="AD2" s="165" t="s">
        <v>6702</v>
      </c>
      <c r="AE2" s="165" t="s">
        <v>20</v>
      </c>
      <c r="AF2" s="165" t="s">
        <v>6698</v>
      </c>
      <c r="AG2" s="165" t="s">
        <v>22</v>
      </c>
      <c r="AH2" s="165" t="s">
        <v>23</v>
      </c>
      <c r="AI2" s="165" t="s">
        <v>25</v>
      </c>
      <c r="AJ2" s="165" t="s">
        <v>24</v>
      </c>
      <c r="AK2" s="166" t="s">
        <v>6699</v>
      </c>
      <c r="AL2" s="163" t="s">
        <v>6703</v>
      </c>
      <c r="AM2" s="163" t="s">
        <v>20</v>
      </c>
      <c r="AN2" s="163" t="s">
        <v>6698</v>
      </c>
      <c r="AO2" s="163" t="s">
        <v>22</v>
      </c>
      <c r="AP2" s="163" t="s">
        <v>23</v>
      </c>
      <c r="AQ2" s="163" t="s">
        <v>25</v>
      </c>
      <c r="AR2" s="163" t="s">
        <v>24</v>
      </c>
      <c r="AS2" s="163" t="s">
        <v>6699</v>
      </c>
      <c r="AT2" s="167" t="s">
        <v>6704</v>
      </c>
      <c r="AU2" s="167" t="s">
        <v>20</v>
      </c>
      <c r="AV2" s="167" t="s">
        <v>6698</v>
      </c>
      <c r="AW2" s="167" t="s">
        <v>22</v>
      </c>
      <c r="AX2" s="167" t="s">
        <v>23</v>
      </c>
      <c r="AY2" s="167" t="s">
        <v>25</v>
      </c>
      <c r="AZ2" s="167" t="s">
        <v>24</v>
      </c>
      <c r="BA2" s="168" t="s">
        <v>6699</v>
      </c>
      <c r="BB2" s="163" t="s">
        <v>6705</v>
      </c>
      <c r="BC2" s="163" t="s">
        <v>20</v>
      </c>
      <c r="BD2" s="163" t="s">
        <v>6698</v>
      </c>
      <c r="BE2" s="163" t="s">
        <v>22</v>
      </c>
      <c r="BF2" s="163" t="s">
        <v>23</v>
      </c>
      <c r="BG2" s="163" t="s">
        <v>25</v>
      </c>
      <c r="BH2" s="163" t="s">
        <v>24</v>
      </c>
      <c r="BI2" s="163" t="s">
        <v>6699</v>
      </c>
      <c r="BJ2" s="165" t="s">
        <v>6706</v>
      </c>
      <c r="BK2" s="165" t="s">
        <v>20</v>
      </c>
      <c r="BL2" s="165" t="s">
        <v>6698</v>
      </c>
      <c r="BM2" s="165" t="s">
        <v>22</v>
      </c>
      <c r="BN2" s="165" t="s">
        <v>23</v>
      </c>
      <c r="BO2" s="165" t="s">
        <v>25</v>
      </c>
      <c r="BP2" s="165" t="s">
        <v>24</v>
      </c>
      <c r="BQ2" s="166" t="s">
        <v>6699</v>
      </c>
      <c r="BR2" s="163" t="s">
        <v>6707</v>
      </c>
      <c r="BS2" s="163" t="s">
        <v>20</v>
      </c>
      <c r="BT2" s="163" t="s">
        <v>6698</v>
      </c>
      <c r="BU2" s="163" t="s">
        <v>22</v>
      </c>
      <c r="BV2" s="163" t="s">
        <v>23</v>
      </c>
      <c r="BW2" s="163" t="s">
        <v>25</v>
      </c>
      <c r="BX2" s="163" t="s">
        <v>24</v>
      </c>
      <c r="BY2" s="163" t="s">
        <v>6699</v>
      </c>
      <c r="BZ2" s="167" t="s">
        <v>6708</v>
      </c>
      <c r="CA2" s="167" t="s">
        <v>20</v>
      </c>
      <c r="CB2" s="167" t="s">
        <v>6698</v>
      </c>
      <c r="CC2" s="167" t="s">
        <v>22</v>
      </c>
      <c r="CD2" s="167" t="s">
        <v>23</v>
      </c>
      <c r="CE2" s="167" t="s">
        <v>25</v>
      </c>
      <c r="CF2" s="167" t="s">
        <v>24</v>
      </c>
      <c r="CG2" s="168" t="s">
        <v>6699</v>
      </c>
      <c r="CH2" s="169" t="s">
        <v>6709</v>
      </c>
      <c r="CI2" s="169" t="s">
        <v>20</v>
      </c>
      <c r="CJ2" s="169" t="s">
        <v>6698</v>
      </c>
      <c r="CK2" s="169" t="s">
        <v>22</v>
      </c>
      <c r="CL2" s="169" t="s">
        <v>23</v>
      </c>
      <c r="CM2" s="169" t="s">
        <v>25</v>
      </c>
      <c r="CN2" s="169" t="s">
        <v>24</v>
      </c>
      <c r="CO2" s="169" t="s">
        <v>6699</v>
      </c>
      <c r="CP2" s="163" t="s">
        <v>6710</v>
      </c>
      <c r="CQ2" s="163" t="s">
        <v>20</v>
      </c>
      <c r="CR2" s="163" t="s">
        <v>6698</v>
      </c>
      <c r="CS2" s="163" t="s">
        <v>22</v>
      </c>
      <c r="CT2" s="163" t="s">
        <v>23</v>
      </c>
      <c r="CU2" s="163" t="s">
        <v>25</v>
      </c>
      <c r="CV2" s="163" t="s">
        <v>24</v>
      </c>
      <c r="CW2" s="163" t="s">
        <v>6699</v>
      </c>
      <c r="CX2" s="170" t="s">
        <v>6711</v>
      </c>
      <c r="CY2" s="170" t="s">
        <v>20</v>
      </c>
      <c r="CZ2" s="170" t="s">
        <v>6698</v>
      </c>
      <c r="DA2" s="170" t="s">
        <v>22</v>
      </c>
      <c r="DB2" s="170" t="s">
        <v>23</v>
      </c>
      <c r="DC2" s="170" t="s">
        <v>25</v>
      </c>
      <c r="DD2" s="170" t="s">
        <v>24</v>
      </c>
      <c r="DE2" s="171" t="s">
        <v>6699</v>
      </c>
      <c r="DF2" s="172" t="s">
        <v>6712</v>
      </c>
      <c r="DG2" s="172" t="s">
        <v>20</v>
      </c>
      <c r="DH2" s="172" t="s">
        <v>6698</v>
      </c>
      <c r="DI2" s="172" t="s">
        <v>22</v>
      </c>
      <c r="DJ2" s="172" t="s">
        <v>23</v>
      </c>
      <c r="DK2" s="172" t="s">
        <v>25</v>
      </c>
      <c r="DL2" s="172" t="s">
        <v>24</v>
      </c>
      <c r="DM2" s="172" t="s">
        <v>6699</v>
      </c>
      <c r="DN2" s="170" t="s">
        <v>6713</v>
      </c>
      <c r="DO2" s="170" t="s">
        <v>20</v>
      </c>
      <c r="DP2" s="170" t="s">
        <v>6698</v>
      </c>
      <c r="DQ2" s="170" t="s">
        <v>22</v>
      </c>
      <c r="DR2" s="170" t="s">
        <v>23</v>
      </c>
      <c r="DS2" s="170" t="s">
        <v>25</v>
      </c>
      <c r="DT2" s="170" t="s">
        <v>24</v>
      </c>
      <c r="DU2" s="171" t="s">
        <v>6699</v>
      </c>
      <c r="DV2" s="172" t="s">
        <v>6714</v>
      </c>
      <c r="DW2" s="172" t="s">
        <v>20</v>
      </c>
      <c r="DX2" s="172" t="s">
        <v>6698</v>
      </c>
      <c r="DY2" s="172" t="s">
        <v>22</v>
      </c>
      <c r="DZ2" s="172" t="s">
        <v>23</v>
      </c>
      <c r="EA2" s="172" t="s">
        <v>25</v>
      </c>
      <c r="EB2" s="172" t="s">
        <v>24</v>
      </c>
      <c r="EC2" s="172" t="s">
        <v>6699</v>
      </c>
      <c r="ED2" s="173" t="s">
        <v>6715</v>
      </c>
      <c r="EE2" s="170" t="s">
        <v>20</v>
      </c>
      <c r="EF2" s="170" t="s">
        <v>6698</v>
      </c>
      <c r="EG2" s="170" t="s">
        <v>22</v>
      </c>
      <c r="EH2" s="170" t="s">
        <v>23</v>
      </c>
      <c r="EI2" s="170" t="s">
        <v>25</v>
      </c>
      <c r="EJ2" s="170" t="s">
        <v>24</v>
      </c>
      <c r="EK2" s="171" t="s">
        <v>6699</v>
      </c>
      <c r="EL2" s="161" t="s">
        <v>6716</v>
      </c>
      <c r="EM2" s="172" t="s">
        <v>20</v>
      </c>
      <c r="EN2" s="172" t="s">
        <v>6698</v>
      </c>
      <c r="EO2" s="172" t="s">
        <v>22</v>
      </c>
      <c r="EP2" s="172" t="s">
        <v>23</v>
      </c>
      <c r="EQ2" s="172" t="s">
        <v>25</v>
      </c>
      <c r="ER2" s="172" t="s">
        <v>24</v>
      </c>
      <c r="ES2" s="172" t="s">
        <v>6699</v>
      </c>
      <c r="ET2" s="174" t="s">
        <v>6717</v>
      </c>
      <c r="EU2" s="174" t="s">
        <v>20</v>
      </c>
      <c r="EV2" s="174" t="s">
        <v>6698</v>
      </c>
      <c r="EW2" s="174" t="s">
        <v>22</v>
      </c>
      <c r="EX2" s="174" t="s">
        <v>23</v>
      </c>
      <c r="EY2" s="174" t="s">
        <v>25</v>
      </c>
      <c r="EZ2" s="174" t="s">
        <v>24</v>
      </c>
      <c r="FA2" s="175" t="s">
        <v>6699</v>
      </c>
      <c r="FB2" s="176" t="s">
        <v>6718</v>
      </c>
      <c r="FC2" s="176" t="s">
        <v>20</v>
      </c>
      <c r="FD2" s="176" t="s">
        <v>6698</v>
      </c>
      <c r="FE2" s="176" t="s">
        <v>22</v>
      </c>
      <c r="FF2" s="176" t="s">
        <v>23</v>
      </c>
      <c r="FG2" s="176" t="s">
        <v>25</v>
      </c>
      <c r="FH2" s="176" t="s">
        <v>24</v>
      </c>
      <c r="FI2" s="177" t="s">
        <v>6699</v>
      </c>
      <c r="FJ2" s="174" t="s">
        <v>6719</v>
      </c>
      <c r="FK2" s="174" t="s">
        <v>20</v>
      </c>
      <c r="FL2" s="174" t="s">
        <v>6698</v>
      </c>
      <c r="FM2" s="174" t="s">
        <v>22</v>
      </c>
      <c r="FN2" s="174" t="s">
        <v>23</v>
      </c>
      <c r="FO2" s="174" t="s">
        <v>25</v>
      </c>
      <c r="FP2" s="174" t="s">
        <v>24</v>
      </c>
      <c r="FQ2" s="178" t="s">
        <v>6699</v>
      </c>
      <c r="FR2" s="176" t="s">
        <v>6720</v>
      </c>
      <c r="FS2" s="176" t="s">
        <v>20</v>
      </c>
      <c r="FT2" s="176" t="s">
        <v>6698</v>
      </c>
      <c r="FU2" s="176" t="s">
        <v>22</v>
      </c>
      <c r="FV2" s="176" t="s">
        <v>23</v>
      </c>
      <c r="FW2" s="176" t="s">
        <v>25</v>
      </c>
      <c r="FX2" s="176" t="s">
        <v>24</v>
      </c>
      <c r="FY2" s="176" t="s">
        <v>6699</v>
      </c>
      <c r="FZ2" s="174" t="s">
        <v>6721</v>
      </c>
      <c r="GA2" s="174" t="s">
        <v>20</v>
      </c>
      <c r="GB2" s="174" t="s">
        <v>6698</v>
      </c>
      <c r="GC2" s="174" t="s">
        <v>22</v>
      </c>
      <c r="GD2" s="174" t="s">
        <v>23</v>
      </c>
      <c r="GE2" s="174" t="s">
        <v>25</v>
      </c>
      <c r="GF2" s="174" t="s">
        <v>24</v>
      </c>
      <c r="GG2" s="175" t="s">
        <v>6699</v>
      </c>
      <c r="GH2" s="176" t="s">
        <v>6722</v>
      </c>
      <c r="GI2" s="176" t="s">
        <v>20</v>
      </c>
      <c r="GJ2" s="176" t="s">
        <v>6698</v>
      </c>
      <c r="GK2" s="176" t="s">
        <v>22</v>
      </c>
      <c r="GL2" s="176" t="s">
        <v>23</v>
      </c>
      <c r="GM2" s="176" t="s">
        <v>25</v>
      </c>
      <c r="GN2" s="176" t="s">
        <v>24</v>
      </c>
      <c r="GO2" s="176" t="s">
        <v>6699</v>
      </c>
      <c r="GP2" s="174" t="s">
        <v>6723</v>
      </c>
      <c r="GQ2" s="174" t="s">
        <v>20</v>
      </c>
      <c r="GR2" s="174" t="s">
        <v>6698</v>
      </c>
      <c r="GS2" s="174" t="s">
        <v>22</v>
      </c>
      <c r="GT2" s="174" t="s">
        <v>23</v>
      </c>
      <c r="GU2" s="174" t="s">
        <v>25</v>
      </c>
      <c r="GV2" s="174" t="s">
        <v>24</v>
      </c>
      <c r="GW2" s="175" t="s">
        <v>6699</v>
      </c>
      <c r="GX2" s="176" t="s">
        <v>6724</v>
      </c>
      <c r="GY2" s="176" t="s">
        <v>20</v>
      </c>
      <c r="GZ2" s="176" t="s">
        <v>6698</v>
      </c>
      <c r="HA2" s="176" t="s">
        <v>22</v>
      </c>
      <c r="HB2" s="176" t="s">
        <v>23</v>
      </c>
      <c r="HC2" s="176" t="s">
        <v>25</v>
      </c>
      <c r="HD2" s="176" t="s">
        <v>24</v>
      </c>
      <c r="HE2" s="176" t="s">
        <v>6699</v>
      </c>
      <c r="HF2" s="174" t="s">
        <v>6725</v>
      </c>
      <c r="HG2" s="174" t="s">
        <v>20</v>
      </c>
      <c r="HH2" s="174" t="s">
        <v>6698</v>
      </c>
      <c r="HI2" s="174" t="s">
        <v>22</v>
      </c>
      <c r="HJ2" s="174" t="s">
        <v>23</v>
      </c>
      <c r="HK2" s="174" t="s">
        <v>25</v>
      </c>
      <c r="HL2" s="174" t="s">
        <v>24</v>
      </c>
      <c r="HM2" s="175" t="s">
        <v>6699</v>
      </c>
      <c r="HN2" s="176" t="s">
        <v>6726</v>
      </c>
      <c r="HO2" s="176" t="s">
        <v>20</v>
      </c>
      <c r="HP2" s="176" t="s">
        <v>6698</v>
      </c>
      <c r="HQ2" s="176" t="s">
        <v>22</v>
      </c>
      <c r="HR2" s="176" t="s">
        <v>23</v>
      </c>
      <c r="HS2" s="176" t="s">
        <v>25</v>
      </c>
      <c r="HT2" s="176" t="s">
        <v>24</v>
      </c>
      <c r="HU2" s="176" t="s">
        <v>6699</v>
      </c>
      <c r="HV2" s="174" t="s">
        <v>6727</v>
      </c>
      <c r="HW2" s="174" t="s">
        <v>20</v>
      </c>
      <c r="HX2" s="174" t="s">
        <v>6698</v>
      </c>
      <c r="HY2" s="174" t="s">
        <v>22</v>
      </c>
      <c r="HZ2" s="174" t="s">
        <v>23</v>
      </c>
      <c r="IA2" s="174" t="s">
        <v>25</v>
      </c>
      <c r="IB2" s="174" t="s">
        <v>24</v>
      </c>
      <c r="IC2" s="175" t="s">
        <v>6699</v>
      </c>
      <c r="ID2" s="176" t="s">
        <v>6728</v>
      </c>
      <c r="IE2" s="176" t="s">
        <v>20</v>
      </c>
      <c r="IF2" s="176" t="s">
        <v>6698</v>
      </c>
      <c r="IG2" s="176" t="s">
        <v>22</v>
      </c>
      <c r="IH2" s="176" t="s">
        <v>23</v>
      </c>
      <c r="II2" s="176" t="s">
        <v>25</v>
      </c>
      <c r="IJ2" s="176" t="s">
        <v>24</v>
      </c>
      <c r="IK2" s="176" t="s">
        <v>6699</v>
      </c>
      <c r="IL2" s="174" t="s">
        <v>6729</v>
      </c>
      <c r="IM2" s="174" t="s">
        <v>20</v>
      </c>
      <c r="IN2" s="174" t="s">
        <v>6698</v>
      </c>
      <c r="IO2" s="174" t="s">
        <v>22</v>
      </c>
      <c r="IP2" s="174" t="s">
        <v>23</v>
      </c>
      <c r="IQ2" s="174" t="s">
        <v>6730</v>
      </c>
      <c r="IR2" s="174" t="s">
        <v>24</v>
      </c>
      <c r="IS2" s="175" t="s">
        <v>6699</v>
      </c>
    </row>
    <row r="3" spans="1:253" s="11" customFormat="1" ht="12.5" customHeight="1">
      <c r="A3" s="11" t="s">
        <v>637</v>
      </c>
      <c r="B3" s="11" t="s">
        <v>7550</v>
      </c>
      <c r="C3" s="11" t="s">
        <v>638</v>
      </c>
      <c r="D3" s="11" t="s">
        <v>639</v>
      </c>
      <c r="E3" s="11" t="s">
        <v>6782</v>
      </c>
      <c r="F3" s="11" t="s">
        <v>3755</v>
      </c>
      <c r="G3" s="179">
        <v>46000000</v>
      </c>
      <c r="H3" s="180" t="s">
        <v>3752</v>
      </c>
      <c r="I3" s="180" t="s">
        <v>88</v>
      </c>
      <c r="J3" s="180">
        <v>2</v>
      </c>
      <c r="K3" s="180" t="s">
        <v>3754</v>
      </c>
      <c r="L3" s="180" t="s">
        <v>3753</v>
      </c>
      <c r="M3" s="181">
        <v>46234</v>
      </c>
      <c r="N3" s="182" t="s">
        <v>3759</v>
      </c>
      <c r="O3" s="183">
        <v>652230</v>
      </c>
      <c r="P3" s="183" t="s">
        <v>3756</v>
      </c>
      <c r="Q3" s="183" t="s">
        <v>126</v>
      </c>
      <c r="R3" s="183">
        <v>1</v>
      </c>
      <c r="S3" s="183" t="s">
        <v>3758</v>
      </c>
      <c r="T3" s="183" t="s">
        <v>3757</v>
      </c>
      <c r="U3" s="184">
        <v>46234</v>
      </c>
      <c r="V3" s="182" t="s">
        <v>3763</v>
      </c>
      <c r="W3" s="180">
        <v>46000000</v>
      </c>
      <c r="X3" s="180" t="s">
        <v>3760</v>
      </c>
      <c r="Y3" s="180" t="s">
        <v>88</v>
      </c>
      <c r="Z3" s="180">
        <v>2</v>
      </c>
      <c r="AA3" s="180" t="s">
        <v>3762</v>
      </c>
      <c r="AB3" s="180" t="s">
        <v>3761</v>
      </c>
      <c r="AC3" s="181">
        <v>46234</v>
      </c>
      <c r="AD3" s="182" t="s">
        <v>3765</v>
      </c>
      <c r="AE3" s="185">
        <v>46000000</v>
      </c>
      <c r="AF3" s="185" t="s">
        <v>3760</v>
      </c>
      <c r="AG3" s="185" t="s">
        <v>88</v>
      </c>
      <c r="AH3" s="185">
        <v>2</v>
      </c>
      <c r="AI3" s="185" t="s">
        <v>3764</v>
      </c>
      <c r="AJ3" s="185" t="s">
        <v>3761</v>
      </c>
      <c r="AK3" s="186">
        <v>46234</v>
      </c>
      <c r="AL3" s="182" t="s">
        <v>3769</v>
      </c>
      <c r="AM3" s="180">
        <v>8106000</v>
      </c>
      <c r="AN3" s="180" t="s">
        <v>3766</v>
      </c>
      <c r="AO3" s="180" t="s">
        <v>88</v>
      </c>
      <c r="AP3" s="180">
        <v>2</v>
      </c>
      <c r="AQ3" s="180" t="s">
        <v>3768</v>
      </c>
      <c r="AR3" s="180" t="s">
        <v>3767</v>
      </c>
      <c r="AS3" s="181">
        <v>46234</v>
      </c>
      <c r="AT3" s="185" t="s">
        <v>3773</v>
      </c>
      <c r="AU3" s="185">
        <v>150</v>
      </c>
      <c r="AV3" s="185" t="s">
        <v>3770</v>
      </c>
      <c r="AW3" s="185" t="s">
        <v>141</v>
      </c>
      <c r="AX3" s="185">
        <v>3</v>
      </c>
      <c r="AY3" s="185" t="s">
        <v>3772</v>
      </c>
      <c r="AZ3" s="185" t="s">
        <v>3771</v>
      </c>
      <c r="BA3" s="186">
        <v>46234</v>
      </c>
      <c r="BB3" s="182" t="s">
        <v>3806</v>
      </c>
      <c r="BC3" s="180" t="s">
        <v>33</v>
      </c>
      <c r="BD3" s="180" t="s">
        <v>33</v>
      </c>
      <c r="BE3" s="180" t="s">
        <v>33</v>
      </c>
      <c r="BF3" s="180" t="s">
        <v>33</v>
      </c>
      <c r="BG3" s="180" t="s">
        <v>3803</v>
      </c>
      <c r="BH3" s="180" t="s">
        <v>33</v>
      </c>
      <c r="BI3" s="181">
        <v>46234</v>
      </c>
      <c r="BJ3" s="185" t="s">
        <v>3777</v>
      </c>
      <c r="BK3" s="185">
        <v>809</v>
      </c>
      <c r="BL3" s="185" t="s">
        <v>3774</v>
      </c>
      <c r="BM3" s="185" t="s">
        <v>88</v>
      </c>
      <c r="BN3" s="185">
        <v>2</v>
      </c>
      <c r="BO3" s="185" t="s">
        <v>3776</v>
      </c>
      <c r="BP3" s="185" t="s">
        <v>3775</v>
      </c>
      <c r="BQ3" s="186">
        <v>46234</v>
      </c>
      <c r="BR3" s="182" t="s">
        <v>3804</v>
      </c>
      <c r="BS3" s="180" t="s">
        <v>33</v>
      </c>
      <c r="BT3" s="180" t="s">
        <v>33</v>
      </c>
      <c r="BU3" s="180" t="s">
        <v>33</v>
      </c>
      <c r="BV3" s="180" t="s">
        <v>33</v>
      </c>
      <c r="BW3" s="180" t="s">
        <v>3803</v>
      </c>
      <c r="BX3" s="180" t="s">
        <v>33</v>
      </c>
      <c r="BY3" s="181">
        <v>46234</v>
      </c>
      <c r="BZ3" s="185" t="s">
        <v>3805</v>
      </c>
      <c r="CA3" s="185" t="s">
        <v>33</v>
      </c>
      <c r="CB3" s="185" t="s">
        <v>33</v>
      </c>
      <c r="CC3" s="185" t="s">
        <v>33</v>
      </c>
      <c r="CD3" s="185" t="s">
        <v>33</v>
      </c>
      <c r="CE3" s="185" t="s">
        <v>3803</v>
      </c>
      <c r="CF3" s="185" t="s">
        <v>33</v>
      </c>
      <c r="CG3" s="186">
        <v>46234</v>
      </c>
      <c r="CH3" s="182" t="s">
        <v>8015</v>
      </c>
      <c r="CI3" s="185" t="e">
        <v>#N/A</v>
      </c>
      <c r="CJ3" s="185" t="e">
        <v>#N/A</v>
      </c>
      <c r="CK3" s="185" t="e">
        <v>#N/A</v>
      </c>
      <c r="CL3" s="185" t="e">
        <v>#N/A</v>
      </c>
      <c r="CM3" s="185" t="e">
        <v>#N/A</v>
      </c>
      <c r="CN3" s="185" t="e">
        <v>#N/A</v>
      </c>
      <c r="CO3" s="187" t="e">
        <v>#N/A</v>
      </c>
      <c r="CP3" s="185" t="s">
        <v>3808</v>
      </c>
      <c r="CQ3" s="180" t="s">
        <v>33</v>
      </c>
      <c r="CR3" s="180" t="s">
        <v>33</v>
      </c>
      <c r="CS3" s="180" t="s">
        <v>33</v>
      </c>
      <c r="CT3" s="180" t="s">
        <v>33</v>
      </c>
      <c r="CU3" s="180" t="s">
        <v>3803</v>
      </c>
      <c r="CV3" s="180" t="s">
        <v>33</v>
      </c>
      <c r="CW3" s="181">
        <v>46234</v>
      </c>
      <c r="CX3" s="185" t="s">
        <v>3783</v>
      </c>
      <c r="CY3" s="185">
        <v>21889000</v>
      </c>
      <c r="CZ3" s="185" t="s">
        <v>3780</v>
      </c>
      <c r="DA3" s="185" t="s">
        <v>88</v>
      </c>
      <c r="DB3" s="185">
        <v>2</v>
      </c>
      <c r="DC3" s="185" t="s">
        <v>3789</v>
      </c>
      <c r="DD3" s="185" t="s">
        <v>3781</v>
      </c>
      <c r="DE3" s="187">
        <v>46234</v>
      </c>
      <c r="DF3" s="188" t="s">
        <v>3786</v>
      </c>
      <c r="DG3" s="180">
        <v>0</v>
      </c>
      <c r="DH3" s="180" t="s">
        <v>3780</v>
      </c>
      <c r="DI3" s="180" t="s">
        <v>88</v>
      </c>
      <c r="DJ3" s="180">
        <v>2</v>
      </c>
      <c r="DK3" s="180" t="s">
        <v>3785</v>
      </c>
      <c r="DL3" s="180" t="s">
        <v>3784</v>
      </c>
      <c r="DM3" s="181">
        <v>46234</v>
      </c>
      <c r="DN3" s="185" t="s">
        <v>3788</v>
      </c>
      <c r="DO3" s="185">
        <v>24111000</v>
      </c>
      <c r="DP3" s="185" t="s">
        <v>3780</v>
      </c>
      <c r="DQ3" s="185" t="s">
        <v>88</v>
      </c>
      <c r="DR3" s="185">
        <v>2</v>
      </c>
      <c r="DS3" s="185" t="s">
        <v>3787</v>
      </c>
      <c r="DT3" s="185" t="s">
        <v>3784</v>
      </c>
      <c r="DU3" s="186">
        <v>46234</v>
      </c>
      <c r="DV3" s="182" t="s">
        <v>3790</v>
      </c>
      <c r="DW3" s="180">
        <v>17315000</v>
      </c>
      <c r="DX3" s="180" t="s">
        <v>3780</v>
      </c>
      <c r="DY3" s="180" t="s">
        <v>88</v>
      </c>
      <c r="DZ3" s="180">
        <v>2</v>
      </c>
      <c r="EA3" s="180" t="s">
        <v>3789</v>
      </c>
      <c r="EB3" s="180" t="s">
        <v>3781</v>
      </c>
      <c r="EC3" s="181">
        <v>46234</v>
      </c>
      <c r="ED3" s="185" t="s">
        <v>3792</v>
      </c>
      <c r="EE3" s="185">
        <v>4574000</v>
      </c>
      <c r="EF3" s="185" t="s">
        <v>3780</v>
      </c>
      <c r="EG3" s="185" t="s">
        <v>141</v>
      </c>
      <c r="EH3" s="185">
        <v>3</v>
      </c>
      <c r="EI3" s="185" t="s">
        <v>3791</v>
      </c>
      <c r="EJ3" s="185" t="s">
        <v>3781</v>
      </c>
      <c r="EK3" s="186">
        <v>46234</v>
      </c>
      <c r="EL3" s="182" t="s">
        <v>3794</v>
      </c>
      <c r="EM3" s="180">
        <v>0</v>
      </c>
      <c r="EN3" s="180" t="s">
        <v>3780</v>
      </c>
      <c r="EO3" s="180" t="s">
        <v>141</v>
      </c>
      <c r="EP3" s="180">
        <v>3</v>
      </c>
      <c r="EQ3" s="180" t="s">
        <v>3793</v>
      </c>
      <c r="ER3" s="180" t="s">
        <v>3781</v>
      </c>
      <c r="ES3" s="181">
        <v>46234</v>
      </c>
      <c r="ET3" s="185" t="s">
        <v>3779</v>
      </c>
      <c r="EU3" s="185">
        <v>809</v>
      </c>
      <c r="EV3" s="185" t="s">
        <v>3774</v>
      </c>
      <c r="EW3" s="185" t="s">
        <v>88</v>
      </c>
      <c r="EX3" s="185">
        <v>2</v>
      </c>
      <c r="EY3" s="185" t="s">
        <v>3778</v>
      </c>
      <c r="EZ3" s="185" t="s">
        <v>3775</v>
      </c>
      <c r="FA3" s="186">
        <v>46234</v>
      </c>
      <c r="FB3" s="182" t="s">
        <v>3796</v>
      </c>
      <c r="FC3" s="180">
        <v>5</v>
      </c>
      <c r="FD3" s="180" t="s">
        <v>3780</v>
      </c>
      <c r="FE3" s="180" t="s">
        <v>126</v>
      </c>
      <c r="FF3" s="180">
        <v>1</v>
      </c>
      <c r="FG3" s="180" t="s">
        <v>3795</v>
      </c>
      <c r="FH3" s="180" t="s">
        <v>3781</v>
      </c>
      <c r="FI3" s="181">
        <v>46234</v>
      </c>
      <c r="FJ3" s="182" t="s">
        <v>3800</v>
      </c>
      <c r="FK3" s="185" t="s">
        <v>33</v>
      </c>
      <c r="FL3" s="185" t="s">
        <v>3797</v>
      </c>
      <c r="FM3" s="185" t="s">
        <v>88</v>
      </c>
      <c r="FN3" s="185">
        <v>2</v>
      </c>
      <c r="FO3" s="185" t="s">
        <v>3799</v>
      </c>
      <c r="FP3" s="185" t="s">
        <v>3798</v>
      </c>
      <c r="FQ3" s="186">
        <v>46234</v>
      </c>
      <c r="FR3" s="182" t="s">
        <v>3802</v>
      </c>
      <c r="FS3" s="180" t="s">
        <v>33</v>
      </c>
      <c r="FT3" s="180" t="s">
        <v>33</v>
      </c>
      <c r="FU3" s="180" t="s">
        <v>33</v>
      </c>
      <c r="FV3" s="180" t="s">
        <v>33</v>
      </c>
      <c r="FW3" s="180" t="s">
        <v>3801</v>
      </c>
      <c r="FX3" s="180" t="s">
        <v>3781</v>
      </c>
      <c r="FY3" s="181">
        <v>46234</v>
      </c>
      <c r="FZ3" s="185" t="s">
        <v>641</v>
      </c>
      <c r="GA3" s="185">
        <v>2</v>
      </c>
      <c r="GB3" s="185" t="s">
        <v>67</v>
      </c>
      <c r="GC3" s="185" t="s">
        <v>68</v>
      </c>
      <c r="GD3" s="185">
        <v>2</v>
      </c>
      <c r="GE3" s="185" t="s">
        <v>33</v>
      </c>
      <c r="GF3" s="185" t="s">
        <v>33</v>
      </c>
      <c r="GG3" s="186">
        <v>46180</v>
      </c>
      <c r="GH3" s="182" t="s">
        <v>647</v>
      </c>
      <c r="GI3" s="180">
        <v>2</v>
      </c>
      <c r="GJ3" s="180" t="s">
        <v>67</v>
      </c>
      <c r="GK3" s="180" t="s">
        <v>68</v>
      </c>
      <c r="GL3" s="180">
        <v>2</v>
      </c>
      <c r="GM3" s="180" t="s">
        <v>33</v>
      </c>
      <c r="GN3" s="180" t="s">
        <v>33</v>
      </c>
      <c r="GO3" s="181">
        <v>46180</v>
      </c>
      <c r="GP3" s="185" t="s">
        <v>642</v>
      </c>
      <c r="GQ3" s="185">
        <v>3</v>
      </c>
      <c r="GR3" s="185" t="s">
        <v>67</v>
      </c>
      <c r="GS3" s="185" t="s">
        <v>68</v>
      </c>
      <c r="GT3" s="185">
        <v>2</v>
      </c>
      <c r="GU3" s="185" t="s">
        <v>33</v>
      </c>
      <c r="GV3" s="185" t="s">
        <v>33</v>
      </c>
      <c r="GW3" s="186">
        <v>46180</v>
      </c>
      <c r="GX3" s="182" t="s">
        <v>648</v>
      </c>
      <c r="GY3" s="180">
        <v>3</v>
      </c>
      <c r="GZ3" s="180" t="s">
        <v>67</v>
      </c>
      <c r="HA3" s="180" t="s">
        <v>68</v>
      </c>
      <c r="HB3" s="180">
        <v>2</v>
      </c>
      <c r="HC3" s="180" t="s">
        <v>33</v>
      </c>
      <c r="HD3" s="180" t="s">
        <v>33</v>
      </c>
      <c r="HE3" s="181">
        <v>46180</v>
      </c>
      <c r="HF3" s="185" t="s">
        <v>640</v>
      </c>
      <c r="HG3" s="185">
        <v>2</v>
      </c>
      <c r="HH3" s="185" t="s">
        <v>67</v>
      </c>
      <c r="HI3" s="185" t="s">
        <v>68</v>
      </c>
      <c r="HJ3" s="185">
        <v>2</v>
      </c>
      <c r="HK3" s="185" t="s">
        <v>33</v>
      </c>
      <c r="HL3" s="185" t="s">
        <v>33</v>
      </c>
      <c r="HM3" s="186">
        <v>46180</v>
      </c>
      <c r="HN3" s="182" t="s">
        <v>646</v>
      </c>
      <c r="HO3" s="180">
        <v>3</v>
      </c>
      <c r="HP3" s="180" t="s">
        <v>67</v>
      </c>
      <c r="HQ3" s="180" t="s">
        <v>68</v>
      </c>
      <c r="HR3" s="180">
        <v>2</v>
      </c>
      <c r="HS3" s="180" t="s">
        <v>33</v>
      </c>
      <c r="HT3" s="180" t="s">
        <v>33</v>
      </c>
      <c r="HU3" s="181">
        <v>46180</v>
      </c>
      <c r="HV3" s="185" t="s">
        <v>643</v>
      </c>
      <c r="HW3" s="185">
        <v>3</v>
      </c>
      <c r="HX3" s="185" t="s">
        <v>67</v>
      </c>
      <c r="HY3" s="185" t="s">
        <v>68</v>
      </c>
      <c r="HZ3" s="185">
        <v>2</v>
      </c>
      <c r="IA3" s="185" t="s">
        <v>33</v>
      </c>
      <c r="IB3" s="185" t="s">
        <v>33</v>
      </c>
      <c r="IC3" s="186">
        <v>46180</v>
      </c>
      <c r="ID3" s="182" t="s">
        <v>645</v>
      </c>
      <c r="IE3" s="180">
        <v>3</v>
      </c>
      <c r="IF3" s="180" t="s">
        <v>67</v>
      </c>
      <c r="IG3" s="180" t="s">
        <v>68</v>
      </c>
      <c r="IH3" s="180">
        <v>2</v>
      </c>
      <c r="II3" s="180" t="s">
        <v>33</v>
      </c>
      <c r="IJ3" s="180" t="s">
        <v>33</v>
      </c>
      <c r="IK3" s="181">
        <v>46180</v>
      </c>
      <c r="IL3" s="185" t="s">
        <v>644</v>
      </c>
      <c r="IM3" s="185">
        <v>3</v>
      </c>
      <c r="IN3" s="185" t="s">
        <v>67</v>
      </c>
      <c r="IO3" s="185" t="s">
        <v>68</v>
      </c>
      <c r="IP3" s="185">
        <v>2</v>
      </c>
      <c r="IQ3" s="185" t="s">
        <v>33</v>
      </c>
      <c r="IR3" s="185" t="s">
        <v>33</v>
      </c>
      <c r="IS3" s="186">
        <v>46180</v>
      </c>
    </row>
    <row r="4" spans="1:253" s="11" customFormat="1" ht="12.5" customHeight="1">
      <c r="A4" s="11" t="s">
        <v>211</v>
      </c>
      <c r="B4" s="11" t="s">
        <v>7557</v>
      </c>
      <c r="C4" s="11" t="s">
        <v>212</v>
      </c>
      <c r="D4" s="11" t="s">
        <v>213</v>
      </c>
      <c r="E4" s="11" t="s">
        <v>6809</v>
      </c>
      <c r="F4" s="11" t="s">
        <v>2991</v>
      </c>
      <c r="G4" s="179">
        <v>14729000</v>
      </c>
      <c r="H4" s="180" t="s">
        <v>2988</v>
      </c>
      <c r="I4" s="180" t="s">
        <v>88</v>
      </c>
      <c r="J4" s="180">
        <v>2</v>
      </c>
      <c r="K4" s="180" t="s">
        <v>2990</v>
      </c>
      <c r="L4" s="180" t="s">
        <v>2989</v>
      </c>
      <c r="M4" s="181">
        <v>46234</v>
      </c>
      <c r="N4" s="188" t="s">
        <v>2995</v>
      </c>
      <c r="O4" s="183">
        <v>11209</v>
      </c>
      <c r="P4" s="183" t="s">
        <v>2992</v>
      </c>
      <c r="Q4" s="183" t="s">
        <v>88</v>
      </c>
      <c r="R4" s="183">
        <v>2</v>
      </c>
      <c r="S4" s="183" t="s">
        <v>2994</v>
      </c>
      <c r="T4" s="183" t="s">
        <v>2993</v>
      </c>
      <c r="U4" s="184">
        <v>46234</v>
      </c>
      <c r="V4" s="188" t="s">
        <v>2999</v>
      </c>
      <c r="W4" s="180">
        <v>2875000</v>
      </c>
      <c r="X4" s="180" t="s">
        <v>2996</v>
      </c>
      <c r="Y4" s="180" t="s">
        <v>88</v>
      </c>
      <c r="Z4" s="180">
        <v>2</v>
      </c>
      <c r="AA4" s="180" t="s">
        <v>2998</v>
      </c>
      <c r="AB4" s="180" t="s">
        <v>2997</v>
      </c>
      <c r="AC4" s="181">
        <v>46234</v>
      </c>
      <c r="AD4" s="188" t="s">
        <v>3003</v>
      </c>
      <c r="AE4" s="185">
        <v>158000</v>
      </c>
      <c r="AF4" s="185" t="s">
        <v>3000</v>
      </c>
      <c r="AG4" s="185" t="s">
        <v>88</v>
      </c>
      <c r="AH4" s="185">
        <v>2</v>
      </c>
      <c r="AI4" s="185" t="s">
        <v>3002</v>
      </c>
      <c r="AJ4" s="185" t="s">
        <v>3001</v>
      </c>
      <c r="AK4" s="186">
        <v>46234</v>
      </c>
      <c r="AL4" s="188" t="s">
        <v>3005</v>
      </c>
      <c r="AM4" s="180">
        <v>158000</v>
      </c>
      <c r="AN4" s="180" t="s">
        <v>3000</v>
      </c>
      <c r="AO4" s="180" t="s">
        <v>88</v>
      </c>
      <c r="AP4" s="180">
        <v>2</v>
      </c>
      <c r="AQ4" s="180" t="s">
        <v>3004</v>
      </c>
      <c r="AR4" s="180" t="s">
        <v>3001</v>
      </c>
      <c r="AS4" s="181">
        <v>46234</v>
      </c>
      <c r="AT4" s="189" t="s">
        <v>3007</v>
      </c>
      <c r="AU4" s="185" t="s">
        <v>33</v>
      </c>
      <c r="AV4" s="185" t="s">
        <v>33</v>
      </c>
      <c r="AW4" s="185" t="s">
        <v>33</v>
      </c>
      <c r="AX4" s="185" t="s">
        <v>33</v>
      </c>
      <c r="AY4" s="185" t="s">
        <v>3006</v>
      </c>
      <c r="AZ4" s="185" t="s">
        <v>33</v>
      </c>
      <c r="BA4" s="186">
        <v>46234</v>
      </c>
      <c r="BB4" s="188" t="s">
        <v>3030</v>
      </c>
      <c r="BC4" s="180">
        <v>0</v>
      </c>
      <c r="BD4" s="180" t="s">
        <v>3027</v>
      </c>
      <c r="BE4" s="180" t="s">
        <v>88</v>
      </c>
      <c r="BF4" s="180">
        <v>2</v>
      </c>
      <c r="BG4" s="180" t="s">
        <v>3029</v>
      </c>
      <c r="BH4" s="180" t="s">
        <v>3028</v>
      </c>
      <c r="BI4" s="181">
        <v>46234</v>
      </c>
      <c r="BJ4" s="189" t="s">
        <v>3008</v>
      </c>
      <c r="BK4" s="189" t="s">
        <v>33</v>
      </c>
      <c r="BL4" s="189" t="s">
        <v>33</v>
      </c>
      <c r="BM4" s="189" t="s">
        <v>88</v>
      </c>
      <c r="BN4" s="189">
        <v>2</v>
      </c>
      <c r="BO4" s="189" t="s">
        <v>3006</v>
      </c>
      <c r="BP4" s="185" t="s">
        <v>33</v>
      </c>
      <c r="BQ4" s="190">
        <v>46234</v>
      </c>
      <c r="BR4" s="188" t="s">
        <v>3031</v>
      </c>
      <c r="BS4" s="191" t="s">
        <v>33</v>
      </c>
      <c r="BT4" s="191" t="s">
        <v>33</v>
      </c>
      <c r="BU4" s="191" t="s">
        <v>33</v>
      </c>
      <c r="BV4" s="191" t="s">
        <v>33</v>
      </c>
      <c r="BW4" s="191" t="s">
        <v>3006</v>
      </c>
      <c r="BX4" s="191" t="s">
        <v>33</v>
      </c>
      <c r="BY4" s="181">
        <v>46234</v>
      </c>
      <c r="BZ4" s="189" t="s">
        <v>3032</v>
      </c>
      <c r="CA4" s="189" t="s">
        <v>33</v>
      </c>
      <c r="CB4" s="189" t="s">
        <v>33</v>
      </c>
      <c r="CC4" s="189" t="s">
        <v>33</v>
      </c>
      <c r="CD4" s="189" t="s">
        <v>33</v>
      </c>
      <c r="CE4" s="189" t="s">
        <v>3006</v>
      </c>
      <c r="CF4" s="189" t="s">
        <v>33</v>
      </c>
      <c r="CG4" s="190">
        <v>46234</v>
      </c>
      <c r="CH4" s="188" t="s">
        <v>8016</v>
      </c>
      <c r="CI4" s="189" t="e">
        <v>#N/A</v>
      </c>
      <c r="CJ4" s="189" t="e">
        <v>#N/A</v>
      </c>
      <c r="CK4" s="189" t="e">
        <v>#N/A</v>
      </c>
      <c r="CL4" s="189" t="e">
        <v>#N/A</v>
      </c>
      <c r="CM4" s="189" t="e">
        <v>#N/A</v>
      </c>
      <c r="CN4" s="189" t="e">
        <v>#N/A</v>
      </c>
      <c r="CO4" s="192" t="e">
        <v>#N/A</v>
      </c>
      <c r="CP4" s="189" t="s">
        <v>3034</v>
      </c>
      <c r="CQ4" s="191" t="s">
        <v>33</v>
      </c>
      <c r="CR4" s="191" t="s">
        <v>33</v>
      </c>
      <c r="CS4" s="191" t="s">
        <v>33</v>
      </c>
      <c r="CT4" s="191" t="s">
        <v>33</v>
      </c>
      <c r="CU4" s="191" t="s">
        <v>3006</v>
      </c>
      <c r="CV4" s="191" t="s">
        <v>33</v>
      </c>
      <c r="CW4" s="181">
        <v>46234</v>
      </c>
      <c r="CX4" s="189" t="s">
        <v>3011</v>
      </c>
      <c r="CY4" s="185">
        <v>158000</v>
      </c>
      <c r="CZ4" s="185" t="s">
        <v>3000</v>
      </c>
      <c r="DA4" s="185" t="s">
        <v>88</v>
      </c>
      <c r="DB4" s="185">
        <v>2</v>
      </c>
      <c r="DC4" s="185" t="s">
        <v>3017</v>
      </c>
      <c r="DD4" s="185" t="s">
        <v>3001</v>
      </c>
      <c r="DE4" s="187">
        <v>46234</v>
      </c>
      <c r="DF4" s="188" t="s">
        <v>3014</v>
      </c>
      <c r="DG4" s="180">
        <v>2716000</v>
      </c>
      <c r="DH4" s="191" t="s">
        <v>3012</v>
      </c>
      <c r="DI4" s="191" t="s">
        <v>88</v>
      </c>
      <c r="DJ4" s="191">
        <v>2</v>
      </c>
      <c r="DK4" s="191" t="s">
        <v>3013</v>
      </c>
      <c r="DL4" s="191" t="s">
        <v>2997</v>
      </c>
      <c r="DM4" s="181">
        <v>46234</v>
      </c>
      <c r="DN4" s="189" t="s">
        <v>3016</v>
      </c>
      <c r="DO4" s="185">
        <v>0</v>
      </c>
      <c r="DP4" s="189" t="s">
        <v>3000</v>
      </c>
      <c r="DQ4" s="189" t="s">
        <v>88</v>
      </c>
      <c r="DR4" s="189">
        <v>2</v>
      </c>
      <c r="DS4" s="189" t="s">
        <v>3015</v>
      </c>
      <c r="DT4" s="189" t="s">
        <v>3001</v>
      </c>
      <c r="DU4" s="190">
        <v>46234</v>
      </c>
      <c r="DV4" s="188" t="s">
        <v>3018</v>
      </c>
      <c r="DW4" s="180">
        <v>158000</v>
      </c>
      <c r="DX4" s="191" t="s">
        <v>3000</v>
      </c>
      <c r="DY4" s="191" t="s">
        <v>88</v>
      </c>
      <c r="DZ4" s="191">
        <v>2</v>
      </c>
      <c r="EA4" s="191" t="s">
        <v>3017</v>
      </c>
      <c r="EB4" s="191" t="s">
        <v>3001</v>
      </c>
      <c r="EC4" s="181">
        <v>46234</v>
      </c>
      <c r="ED4" s="189" t="s">
        <v>3020</v>
      </c>
      <c r="EE4" s="185" t="s">
        <v>33</v>
      </c>
      <c r="EF4" s="189" t="s">
        <v>3000</v>
      </c>
      <c r="EG4" s="189" t="s">
        <v>141</v>
      </c>
      <c r="EH4" s="189">
        <v>3</v>
      </c>
      <c r="EI4" s="189" t="s">
        <v>3019</v>
      </c>
      <c r="EJ4" s="189" t="s">
        <v>3001</v>
      </c>
      <c r="EK4" s="190">
        <v>46234</v>
      </c>
      <c r="EL4" s="188" t="s">
        <v>3022</v>
      </c>
      <c r="EM4" s="180" t="s">
        <v>33</v>
      </c>
      <c r="EN4" s="191" t="s">
        <v>3000</v>
      </c>
      <c r="EO4" s="191" t="s">
        <v>141</v>
      </c>
      <c r="EP4" s="191">
        <v>3</v>
      </c>
      <c r="EQ4" s="191" t="s">
        <v>3021</v>
      </c>
      <c r="ER4" s="191" t="s">
        <v>3001</v>
      </c>
      <c r="ES4" s="181">
        <v>46234</v>
      </c>
      <c r="ET4" s="189" t="s">
        <v>3009</v>
      </c>
      <c r="EU4" s="189" t="s">
        <v>33</v>
      </c>
      <c r="EV4" s="189" t="s">
        <v>33</v>
      </c>
      <c r="EW4" s="189" t="s">
        <v>88</v>
      </c>
      <c r="EX4" s="189">
        <v>2</v>
      </c>
      <c r="EY4" s="189" t="s">
        <v>3006</v>
      </c>
      <c r="EZ4" s="189" t="s">
        <v>33</v>
      </c>
      <c r="FA4" s="190">
        <v>46234</v>
      </c>
      <c r="FB4" s="188" t="s">
        <v>3024</v>
      </c>
      <c r="FC4" s="191">
        <v>3</v>
      </c>
      <c r="FD4" s="191" t="s">
        <v>3000</v>
      </c>
      <c r="FE4" s="191" t="s">
        <v>126</v>
      </c>
      <c r="FF4" s="191">
        <v>1</v>
      </c>
      <c r="FG4" s="191" t="s">
        <v>3023</v>
      </c>
      <c r="FH4" s="191" t="s">
        <v>3001</v>
      </c>
      <c r="FI4" s="181">
        <v>46234</v>
      </c>
      <c r="FJ4" s="188" t="s">
        <v>3025</v>
      </c>
      <c r="FK4" s="189" t="s">
        <v>33</v>
      </c>
      <c r="FL4" s="189" t="s">
        <v>33</v>
      </c>
      <c r="FM4" s="189" t="s">
        <v>33</v>
      </c>
      <c r="FN4" s="189" t="s">
        <v>33</v>
      </c>
      <c r="FO4" s="189" t="s">
        <v>3006</v>
      </c>
      <c r="FP4" s="185" t="s">
        <v>33</v>
      </c>
      <c r="FQ4" s="186">
        <v>46234</v>
      </c>
      <c r="FR4" s="188" t="s">
        <v>3026</v>
      </c>
      <c r="FS4" s="191" t="s">
        <v>33</v>
      </c>
      <c r="FT4" s="191" t="s">
        <v>33</v>
      </c>
      <c r="FU4" s="191" t="s">
        <v>33</v>
      </c>
      <c r="FV4" s="191" t="s">
        <v>33</v>
      </c>
      <c r="FW4" s="191" t="s">
        <v>3006</v>
      </c>
      <c r="FX4" s="191" t="s">
        <v>33</v>
      </c>
      <c r="FY4" s="181">
        <v>46234</v>
      </c>
      <c r="FZ4" s="189" t="s">
        <v>215</v>
      </c>
      <c r="GA4" s="189">
        <v>1</v>
      </c>
      <c r="GB4" s="189" t="s">
        <v>67</v>
      </c>
      <c r="GC4" s="189" t="s">
        <v>68</v>
      </c>
      <c r="GD4" s="189">
        <v>2</v>
      </c>
      <c r="GE4" s="189" t="s">
        <v>33</v>
      </c>
      <c r="GF4" s="189" t="s">
        <v>33</v>
      </c>
      <c r="GG4" s="190">
        <v>46176</v>
      </c>
      <c r="GH4" s="188" t="s">
        <v>221</v>
      </c>
      <c r="GI4" s="191">
        <v>2</v>
      </c>
      <c r="GJ4" s="191" t="s">
        <v>67</v>
      </c>
      <c r="GK4" s="191" t="s">
        <v>68</v>
      </c>
      <c r="GL4" s="191">
        <v>2</v>
      </c>
      <c r="GM4" s="191" t="s">
        <v>33</v>
      </c>
      <c r="GN4" s="191" t="s">
        <v>33</v>
      </c>
      <c r="GO4" s="181">
        <v>46176</v>
      </c>
      <c r="GP4" s="189" t="s">
        <v>216</v>
      </c>
      <c r="GQ4" s="189">
        <v>1</v>
      </c>
      <c r="GR4" s="189" t="s">
        <v>67</v>
      </c>
      <c r="GS4" s="189" t="s">
        <v>68</v>
      </c>
      <c r="GT4" s="189">
        <v>2</v>
      </c>
      <c r="GU4" s="189" t="s">
        <v>33</v>
      </c>
      <c r="GV4" s="189" t="s">
        <v>33</v>
      </c>
      <c r="GW4" s="190">
        <v>46176</v>
      </c>
      <c r="GX4" s="188" t="s">
        <v>222</v>
      </c>
      <c r="GY4" s="191">
        <v>0</v>
      </c>
      <c r="GZ4" s="191" t="s">
        <v>67</v>
      </c>
      <c r="HA4" s="191" t="s">
        <v>68</v>
      </c>
      <c r="HB4" s="191">
        <v>2</v>
      </c>
      <c r="HC4" s="191" t="s">
        <v>33</v>
      </c>
      <c r="HD4" s="191" t="s">
        <v>33</v>
      </c>
      <c r="HE4" s="181">
        <v>46176</v>
      </c>
      <c r="HF4" s="189" t="s">
        <v>214</v>
      </c>
      <c r="HG4" s="189">
        <v>0</v>
      </c>
      <c r="HH4" s="189" t="s">
        <v>67</v>
      </c>
      <c r="HI4" s="189" t="s">
        <v>68</v>
      </c>
      <c r="HJ4" s="189">
        <v>2</v>
      </c>
      <c r="HK4" s="189" t="s">
        <v>33</v>
      </c>
      <c r="HL4" s="189" t="s">
        <v>33</v>
      </c>
      <c r="HM4" s="190">
        <v>46176</v>
      </c>
      <c r="HN4" s="188" t="s">
        <v>220</v>
      </c>
      <c r="HO4" s="191">
        <v>2</v>
      </c>
      <c r="HP4" s="191" t="s">
        <v>67</v>
      </c>
      <c r="HQ4" s="191" t="s">
        <v>68</v>
      </c>
      <c r="HR4" s="191">
        <v>2</v>
      </c>
      <c r="HS4" s="191" t="s">
        <v>33</v>
      </c>
      <c r="HT4" s="191" t="s">
        <v>33</v>
      </c>
      <c r="HU4" s="181">
        <v>46176</v>
      </c>
      <c r="HV4" s="189" t="s">
        <v>217</v>
      </c>
      <c r="HW4" s="189">
        <v>0</v>
      </c>
      <c r="HX4" s="189" t="s">
        <v>67</v>
      </c>
      <c r="HY4" s="189" t="s">
        <v>68</v>
      </c>
      <c r="HZ4" s="189">
        <v>2</v>
      </c>
      <c r="IA4" s="189" t="s">
        <v>33</v>
      </c>
      <c r="IB4" s="189" t="s">
        <v>33</v>
      </c>
      <c r="IC4" s="190">
        <v>46176</v>
      </c>
      <c r="ID4" s="188" t="s">
        <v>219</v>
      </c>
      <c r="IE4" s="191">
        <v>1</v>
      </c>
      <c r="IF4" s="191" t="s">
        <v>67</v>
      </c>
      <c r="IG4" s="191" t="s">
        <v>68</v>
      </c>
      <c r="IH4" s="191">
        <v>2</v>
      </c>
      <c r="II4" s="191" t="s">
        <v>33</v>
      </c>
      <c r="IJ4" s="191" t="s">
        <v>33</v>
      </c>
      <c r="IK4" s="181">
        <v>46176</v>
      </c>
      <c r="IL4" s="189" t="s">
        <v>218</v>
      </c>
      <c r="IM4" s="189">
        <v>3</v>
      </c>
      <c r="IN4" s="189" t="s">
        <v>67</v>
      </c>
      <c r="IO4" s="189" t="s">
        <v>68</v>
      </c>
      <c r="IP4" s="189">
        <v>2</v>
      </c>
      <c r="IQ4" s="189" t="s">
        <v>33</v>
      </c>
      <c r="IR4" s="189" t="s">
        <v>33</v>
      </c>
      <c r="IS4" s="190">
        <v>46176</v>
      </c>
    </row>
    <row r="5" spans="1:253" s="11" customFormat="1" ht="12.5" customHeight="1">
      <c r="A5" s="11" t="s">
        <v>937</v>
      </c>
      <c r="B5" s="11" t="s">
        <v>7563</v>
      </c>
      <c r="C5" s="11" t="s">
        <v>938</v>
      </c>
      <c r="D5" s="11" t="s">
        <v>939</v>
      </c>
      <c r="E5" s="11" t="s">
        <v>6812</v>
      </c>
      <c r="F5" s="11" t="s">
        <v>2741</v>
      </c>
      <c r="G5" s="179">
        <v>15170000</v>
      </c>
      <c r="H5" s="180" t="s">
        <v>2700</v>
      </c>
      <c r="I5" s="180" t="s">
        <v>88</v>
      </c>
      <c r="J5" s="180">
        <v>2</v>
      </c>
      <c r="K5" s="180" t="s">
        <v>2740</v>
      </c>
      <c r="L5" s="180" t="s">
        <v>2739</v>
      </c>
      <c r="M5" s="181">
        <v>46234</v>
      </c>
      <c r="N5" s="188" t="s">
        <v>2745</v>
      </c>
      <c r="O5" s="183">
        <v>47633</v>
      </c>
      <c r="P5" s="183" t="s">
        <v>2742</v>
      </c>
      <c r="Q5" s="183" t="s">
        <v>126</v>
      </c>
      <c r="R5" s="183">
        <v>1</v>
      </c>
      <c r="S5" s="183" t="s">
        <v>2744</v>
      </c>
      <c r="T5" s="183" t="s">
        <v>2743</v>
      </c>
      <c r="U5" s="184">
        <v>46234</v>
      </c>
      <c r="V5" s="188" t="s">
        <v>2749</v>
      </c>
      <c r="W5" s="180">
        <v>2444000</v>
      </c>
      <c r="X5" s="180" t="s">
        <v>2746</v>
      </c>
      <c r="Y5" s="180" t="s">
        <v>141</v>
      </c>
      <c r="Z5" s="180">
        <v>3</v>
      </c>
      <c r="AA5" s="180" t="s">
        <v>2748</v>
      </c>
      <c r="AB5" s="180" t="s">
        <v>2747</v>
      </c>
      <c r="AC5" s="181">
        <v>46234</v>
      </c>
      <c r="AD5" s="188" t="s">
        <v>2753</v>
      </c>
      <c r="AE5" s="185">
        <v>290000</v>
      </c>
      <c r="AF5" s="185" t="s">
        <v>2750</v>
      </c>
      <c r="AG5" s="185" t="s">
        <v>141</v>
      </c>
      <c r="AH5" s="185">
        <v>3</v>
      </c>
      <c r="AI5" s="185" t="s">
        <v>2752</v>
      </c>
      <c r="AJ5" s="185" t="s">
        <v>2751</v>
      </c>
      <c r="AK5" s="186">
        <v>46234</v>
      </c>
      <c r="AL5" s="188" t="s">
        <v>2757</v>
      </c>
      <c r="AM5" s="180">
        <v>42000</v>
      </c>
      <c r="AN5" s="180" t="s">
        <v>2754</v>
      </c>
      <c r="AO5" s="180" t="s">
        <v>88</v>
      </c>
      <c r="AP5" s="180">
        <v>2</v>
      </c>
      <c r="AQ5" s="180" t="s">
        <v>2756</v>
      </c>
      <c r="AR5" s="180" t="s">
        <v>2755</v>
      </c>
      <c r="AS5" s="181">
        <v>46234</v>
      </c>
      <c r="AT5" s="189" t="s">
        <v>1616</v>
      </c>
      <c r="AU5" s="185" t="s">
        <v>33</v>
      </c>
      <c r="AV5" s="185" t="s">
        <v>33</v>
      </c>
      <c r="AW5" s="185" t="s">
        <v>33</v>
      </c>
      <c r="AX5" s="185" t="s">
        <v>33</v>
      </c>
      <c r="AY5" s="185" t="s">
        <v>1615</v>
      </c>
      <c r="AZ5" s="185" t="s">
        <v>114</v>
      </c>
      <c r="BA5" s="186">
        <v>46203</v>
      </c>
      <c r="BB5" s="188" t="s">
        <v>1620</v>
      </c>
      <c r="BC5" s="180" t="s">
        <v>33</v>
      </c>
      <c r="BD5" s="180" t="s">
        <v>33</v>
      </c>
      <c r="BE5" s="180" t="s">
        <v>33</v>
      </c>
      <c r="BF5" s="180" t="s">
        <v>33</v>
      </c>
      <c r="BG5" s="180" t="s">
        <v>1617</v>
      </c>
      <c r="BH5" s="180" t="s">
        <v>33</v>
      </c>
      <c r="BI5" s="181">
        <v>46203</v>
      </c>
      <c r="BJ5" s="189" t="s">
        <v>2759</v>
      </c>
      <c r="BK5" s="189">
        <v>66</v>
      </c>
      <c r="BL5" s="189" t="s">
        <v>2718</v>
      </c>
      <c r="BM5" s="189" t="s">
        <v>88</v>
      </c>
      <c r="BN5" s="189">
        <v>2</v>
      </c>
      <c r="BO5" s="189" t="s">
        <v>2758</v>
      </c>
      <c r="BP5" s="185" t="s">
        <v>1844</v>
      </c>
      <c r="BQ5" s="190">
        <v>46234</v>
      </c>
      <c r="BR5" s="188" t="s">
        <v>1621</v>
      </c>
      <c r="BS5" s="191" t="s">
        <v>33</v>
      </c>
      <c r="BT5" s="191" t="s">
        <v>33</v>
      </c>
      <c r="BU5" s="191" t="s">
        <v>33</v>
      </c>
      <c r="BV5" s="191" t="s">
        <v>33</v>
      </c>
      <c r="BW5" s="191" t="s">
        <v>1617</v>
      </c>
      <c r="BX5" s="191" t="s">
        <v>33</v>
      </c>
      <c r="BY5" s="181">
        <v>46203</v>
      </c>
      <c r="BZ5" s="189" t="s">
        <v>1622</v>
      </c>
      <c r="CA5" s="189" t="s">
        <v>33</v>
      </c>
      <c r="CB5" s="189" t="s">
        <v>33</v>
      </c>
      <c r="CC5" s="189" t="s">
        <v>33</v>
      </c>
      <c r="CD5" s="189" t="s">
        <v>33</v>
      </c>
      <c r="CE5" s="189" t="s">
        <v>1617</v>
      </c>
      <c r="CF5" s="189" t="s">
        <v>33</v>
      </c>
      <c r="CG5" s="190">
        <v>46203</v>
      </c>
      <c r="CH5" s="188" t="s">
        <v>8017</v>
      </c>
      <c r="CI5" s="189" t="e">
        <v>#N/A</v>
      </c>
      <c r="CJ5" s="189" t="e">
        <v>#N/A</v>
      </c>
      <c r="CK5" s="189" t="e">
        <v>#N/A</v>
      </c>
      <c r="CL5" s="189" t="e">
        <v>#N/A</v>
      </c>
      <c r="CM5" s="189" t="e">
        <v>#N/A</v>
      </c>
      <c r="CN5" s="189" t="e">
        <v>#N/A</v>
      </c>
      <c r="CO5" s="192" t="e">
        <v>#N/A</v>
      </c>
      <c r="CP5" s="189" t="s">
        <v>1624</v>
      </c>
      <c r="CQ5" s="191" t="s">
        <v>33</v>
      </c>
      <c r="CR5" s="191" t="s">
        <v>33</v>
      </c>
      <c r="CS5" s="191" t="s">
        <v>33</v>
      </c>
      <c r="CT5" s="191" t="s">
        <v>33</v>
      </c>
      <c r="CU5" s="191" t="s">
        <v>1617</v>
      </c>
      <c r="CV5" s="191" t="s">
        <v>33</v>
      </c>
      <c r="CW5" s="181">
        <v>46203</v>
      </c>
      <c r="CX5" s="189" t="s">
        <v>2763</v>
      </c>
      <c r="CY5" s="185">
        <v>105000</v>
      </c>
      <c r="CZ5" s="185" t="s">
        <v>4794</v>
      </c>
      <c r="DA5" s="185" t="s">
        <v>141</v>
      </c>
      <c r="DB5" s="185">
        <v>3</v>
      </c>
      <c r="DC5" s="185" t="s">
        <v>4796</v>
      </c>
      <c r="DD5" s="185" t="s">
        <v>4795</v>
      </c>
      <c r="DE5" s="187">
        <v>46234</v>
      </c>
      <c r="DF5" s="188" t="s">
        <v>2767</v>
      </c>
      <c r="DG5" s="180">
        <v>2153000</v>
      </c>
      <c r="DH5" s="191" t="s">
        <v>2764</v>
      </c>
      <c r="DI5" s="191" t="s">
        <v>141</v>
      </c>
      <c r="DJ5" s="191">
        <v>3</v>
      </c>
      <c r="DK5" s="191" t="s">
        <v>2766</v>
      </c>
      <c r="DL5" s="191" t="s">
        <v>2765</v>
      </c>
      <c r="DM5" s="181">
        <v>46234</v>
      </c>
      <c r="DN5" s="189" t="s">
        <v>2769</v>
      </c>
      <c r="DO5" s="185">
        <v>185000</v>
      </c>
      <c r="DP5" s="189" t="s">
        <v>2750</v>
      </c>
      <c r="DQ5" s="189" t="s">
        <v>141</v>
      </c>
      <c r="DR5" s="189">
        <v>3</v>
      </c>
      <c r="DS5" s="189" t="s">
        <v>2768</v>
      </c>
      <c r="DT5" s="189" t="s">
        <v>2751</v>
      </c>
      <c r="DU5" s="190">
        <v>46234</v>
      </c>
      <c r="DV5" s="188" t="s">
        <v>4797</v>
      </c>
      <c r="DW5" s="180">
        <v>96000</v>
      </c>
      <c r="DX5" s="191" t="s">
        <v>4794</v>
      </c>
      <c r="DY5" s="191" t="s">
        <v>141</v>
      </c>
      <c r="DZ5" s="191">
        <v>3</v>
      </c>
      <c r="EA5" s="191" t="s">
        <v>4796</v>
      </c>
      <c r="EB5" s="191" t="s">
        <v>4795</v>
      </c>
      <c r="EC5" s="181">
        <v>46234</v>
      </c>
      <c r="ED5" s="189" t="s">
        <v>4799</v>
      </c>
      <c r="EE5" s="185">
        <v>9000</v>
      </c>
      <c r="EF5" s="189" t="s">
        <v>2750</v>
      </c>
      <c r="EG5" s="189" t="s">
        <v>141</v>
      </c>
      <c r="EH5" s="189">
        <v>3</v>
      </c>
      <c r="EI5" s="189" t="s">
        <v>4798</v>
      </c>
      <c r="EJ5" s="189" t="s">
        <v>2751</v>
      </c>
      <c r="EK5" s="190">
        <v>46234</v>
      </c>
      <c r="EL5" s="188" t="s">
        <v>4801</v>
      </c>
      <c r="EM5" s="180">
        <v>0</v>
      </c>
      <c r="EN5" s="191" t="s">
        <v>4794</v>
      </c>
      <c r="EO5" s="191" t="s">
        <v>141</v>
      </c>
      <c r="EP5" s="191">
        <v>3</v>
      </c>
      <c r="EQ5" s="191" t="s">
        <v>4800</v>
      </c>
      <c r="ER5" s="191" t="s">
        <v>4795</v>
      </c>
      <c r="ES5" s="181">
        <v>46234</v>
      </c>
      <c r="ET5" s="189" t="s">
        <v>2761</v>
      </c>
      <c r="EU5" s="189">
        <v>66</v>
      </c>
      <c r="EV5" s="189" t="s">
        <v>2718</v>
      </c>
      <c r="EW5" s="189" t="s">
        <v>88</v>
      </c>
      <c r="EX5" s="189">
        <v>2</v>
      </c>
      <c r="EY5" s="189" t="s">
        <v>2760</v>
      </c>
      <c r="EZ5" s="189" t="s">
        <v>1844</v>
      </c>
      <c r="FA5" s="190">
        <v>46234</v>
      </c>
      <c r="FB5" s="188" t="s">
        <v>4803</v>
      </c>
      <c r="FC5" s="191">
        <v>3</v>
      </c>
      <c r="FD5" s="191" t="s">
        <v>2754</v>
      </c>
      <c r="FE5" s="191" t="s">
        <v>88</v>
      </c>
      <c r="FF5" s="191">
        <v>2</v>
      </c>
      <c r="FG5" s="191" t="s">
        <v>4802</v>
      </c>
      <c r="FH5" s="191" t="s">
        <v>2755</v>
      </c>
      <c r="FI5" s="181">
        <v>46234</v>
      </c>
      <c r="FJ5" s="188" t="s">
        <v>1618</v>
      </c>
      <c r="FK5" s="189" t="s">
        <v>33</v>
      </c>
      <c r="FL5" s="189" t="s">
        <v>33</v>
      </c>
      <c r="FM5" s="189" t="s">
        <v>33</v>
      </c>
      <c r="FN5" s="189" t="s">
        <v>33</v>
      </c>
      <c r="FO5" s="189" t="s">
        <v>1617</v>
      </c>
      <c r="FP5" s="185" t="s">
        <v>33</v>
      </c>
      <c r="FQ5" s="186">
        <v>46203</v>
      </c>
      <c r="FR5" s="188" t="s">
        <v>1619</v>
      </c>
      <c r="FS5" s="191" t="s">
        <v>33</v>
      </c>
      <c r="FT5" s="191" t="s">
        <v>33</v>
      </c>
      <c r="FU5" s="191" t="s">
        <v>33</v>
      </c>
      <c r="FV5" s="191" t="s">
        <v>33</v>
      </c>
      <c r="FW5" s="191" t="s">
        <v>1617</v>
      </c>
      <c r="FX5" s="191" t="s">
        <v>33</v>
      </c>
      <c r="FY5" s="181">
        <v>46203</v>
      </c>
      <c r="FZ5" s="189" t="s">
        <v>940</v>
      </c>
      <c r="GA5" s="189">
        <v>0</v>
      </c>
      <c r="GB5" s="189" t="s">
        <v>67</v>
      </c>
      <c r="GC5" s="189" t="s">
        <v>68</v>
      </c>
      <c r="GD5" s="189">
        <v>2</v>
      </c>
      <c r="GE5" s="189" t="s">
        <v>33</v>
      </c>
      <c r="GF5" s="189" t="s">
        <v>33</v>
      </c>
      <c r="GG5" s="190">
        <v>46182</v>
      </c>
      <c r="GH5" s="188" t="s">
        <v>946</v>
      </c>
      <c r="GI5" s="191">
        <v>0</v>
      </c>
      <c r="GJ5" s="191" t="s">
        <v>67</v>
      </c>
      <c r="GK5" s="191" t="s">
        <v>68</v>
      </c>
      <c r="GL5" s="191">
        <v>2</v>
      </c>
      <c r="GM5" s="191" t="s">
        <v>33</v>
      </c>
      <c r="GN5" s="191" t="s">
        <v>33</v>
      </c>
      <c r="GO5" s="181">
        <v>46182</v>
      </c>
      <c r="GP5" s="189" t="s">
        <v>941</v>
      </c>
      <c r="GQ5" s="189">
        <v>0</v>
      </c>
      <c r="GR5" s="189" t="s">
        <v>67</v>
      </c>
      <c r="GS5" s="189" t="s">
        <v>68</v>
      </c>
      <c r="GT5" s="189">
        <v>2</v>
      </c>
      <c r="GU5" s="189" t="s">
        <v>33</v>
      </c>
      <c r="GV5" s="189" t="s">
        <v>33</v>
      </c>
      <c r="GW5" s="190">
        <v>46182</v>
      </c>
      <c r="GX5" s="188" t="s">
        <v>947</v>
      </c>
      <c r="GY5" s="191">
        <v>0</v>
      </c>
      <c r="GZ5" s="191" t="s">
        <v>67</v>
      </c>
      <c r="HA5" s="191" t="s">
        <v>68</v>
      </c>
      <c r="HB5" s="191">
        <v>2</v>
      </c>
      <c r="HC5" s="191" t="s">
        <v>33</v>
      </c>
      <c r="HD5" s="191" t="s">
        <v>33</v>
      </c>
      <c r="HE5" s="181">
        <v>46182</v>
      </c>
      <c r="HF5" s="189" t="s">
        <v>1341</v>
      </c>
      <c r="HG5" s="189">
        <v>0</v>
      </c>
      <c r="HH5" s="189" t="s">
        <v>67</v>
      </c>
      <c r="HI5" s="189" t="s">
        <v>68</v>
      </c>
      <c r="HJ5" s="189">
        <v>2</v>
      </c>
      <c r="HK5" s="189" t="s">
        <v>33</v>
      </c>
      <c r="HL5" s="189" t="s">
        <v>33</v>
      </c>
      <c r="HM5" s="190">
        <v>46183</v>
      </c>
      <c r="HN5" s="188" t="s">
        <v>945</v>
      </c>
      <c r="HO5" s="191">
        <v>0</v>
      </c>
      <c r="HP5" s="191" t="s">
        <v>67</v>
      </c>
      <c r="HQ5" s="191" t="s">
        <v>68</v>
      </c>
      <c r="HR5" s="191">
        <v>2</v>
      </c>
      <c r="HS5" s="191" t="s">
        <v>33</v>
      </c>
      <c r="HT5" s="191" t="s">
        <v>33</v>
      </c>
      <c r="HU5" s="181">
        <v>46182</v>
      </c>
      <c r="HV5" s="189" t="s">
        <v>942</v>
      </c>
      <c r="HW5" s="189">
        <v>1</v>
      </c>
      <c r="HX5" s="189" t="s">
        <v>67</v>
      </c>
      <c r="HY5" s="189" t="s">
        <v>68</v>
      </c>
      <c r="HZ5" s="189">
        <v>2</v>
      </c>
      <c r="IA5" s="189" t="s">
        <v>33</v>
      </c>
      <c r="IB5" s="189" t="s">
        <v>33</v>
      </c>
      <c r="IC5" s="190">
        <v>46182</v>
      </c>
      <c r="ID5" s="188" t="s">
        <v>944</v>
      </c>
      <c r="IE5" s="191">
        <v>1</v>
      </c>
      <c r="IF5" s="191" t="s">
        <v>67</v>
      </c>
      <c r="IG5" s="191" t="s">
        <v>68</v>
      </c>
      <c r="IH5" s="191">
        <v>2</v>
      </c>
      <c r="II5" s="191" t="s">
        <v>33</v>
      </c>
      <c r="IJ5" s="191" t="s">
        <v>33</v>
      </c>
      <c r="IK5" s="181">
        <v>46182</v>
      </c>
      <c r="IL5" s="189" t="s">
        <v>943</v>
      </c>
      <c r="IM5" s="189">
        <v>1</v>
      </c>
      <c r="IN5" s="189" t="s">
        <v>67</v>
      </c>
      <c r="IO5" s="189" t="s">
        <v>68</v>
      </c>
      <c r="IP5" s="189">
        <v>2</v>
      </c>
      <c r="IQ5" s="189" t="s">
        <v>33</v>
      </c>
      <c r="IR5" s="189" t="s">
        <v>33</v>
      </c>
      <c r="IS5" s="190">
        <v>46182</v>
      </c>
    </row>
    <row r="6" spans="1:253" s="11" customFormat="1" ht="12.5" customHeight="1">
      <c r="A6" s="11" t="s">
        <v>948</v>
      </c>
      <c r="B6" s="11" t="s">
        <v>7568</v>
      </c>
      <c r="C6" s="11" t="s">
        <v>949</v>
      </c>
      <c r="D6" s="11" t="s">
        <v>950</v>
      </c>
      <c r="E6" s="11" t="s">
        <v>6813</v>
      </c>
      <c r="F6" s="11" t="s">
        <v>5334</v>
      </c>
      <c r="G6" s="179">
        <v>24071000</v>
      </c>
      <c r="H6" s="180" t="s">
        <v>5331</v>
      </c>
      <c r="I6" s="180" t="s">
        <v>126</v>
      </c>
      <c r="J6" s="180">
        <v>1</v>
      </c>
      <c r="K6" s="180" t="s">
        <v>5333</v>
      </c>
      <c r="L6" s="180" t="s">
        <v>5332</v>
      </c>
      <c r="M6" s="181">
        <v>46234</v>
      </c>
      <c r="N6" s="188" t="s">
        <v>5337</v>
      </c>
      <c r="O6" s="183">
        <v>273600</v>
      </c>
      <c r="P6" s="183" t="s">
        <v>2589</v>
      </c>
      <c r="Q6" s="183" t="s">
        <v>126</v>
      </c>
      <c r="R6" s="183">
        <v>1</v>
      </c>
      <c r="S6" s="183" t="s">
        <v>5336</v>
      </c>
      <c r="T6" s="183" t="s">
        <v>5335</v>
      </c>
      <c r="U6" s="184">
        <v>46234</v>
      </c>
      <c r="V6" s="188" t="s">
        <v>5339</v>
      </c>
      <c r="W6" s="180">
        <v>24071000</v>
      </c>
      <c r="X6" s="180" t="s">
        <v>5331</v>
      </c>
      <c r="Y6" s="180" t="s">
        <v>88</v>
      </c>
      <c r="Z6" s="180">
        <v>2</v>
      </c>
      <c r="AA6" s="180" t="s">
        <v>5338</v>
      </c>
      <c r="AB6" s="180" t="s">
        <v>5332</v>
      </c>
      <c r="AC6" s="181">
        <v>46234</v>
      </c>
      <c r="AD6" s="188" t="s">
        <v>5341</v>
      </c>
      <c r="AE6" s="185">
        <v>4432000</v>
      </c>
      <c r="AF6" s="185" t="s">
        <v>5331</v>
      </c>
      <c r="AG6" s="185" t="s">
        <v>88</v>
      </c>
      <c r="AH6" s="185">
        <v>2</v>
      </c>
      <c r="AI6" s="185" t="s">
        <v>5340</v>
      </c>
      <c r="AJ6" s="185" t="s">
        <v>5332</v>
      </c>
      <c r="AK6" s="186">
        <v>46234</v>
      </c>
      <c r="AL6" s="188" t="s">
        <v>5345</v>
      </c>
      <c r="AM6" s="180">
        <v>2063000</v>
      </c>
      <c r="AN6" s="180" t="s">
        <v>5342</v>
      </c>
      <c r="AO6" s="180" t="s">
        <v>141</v>
      </c>
      <c r="AP6" s="180">
        <v>3</v>
      </c>
      <c r="AQ6" s="180" t="s">
        <v>5344</v>
      </c>
      <c r="AR6" s="180" t="s">
        <v>5343</v>
      </c>
      <c r="AS6" s="181">
        <v>46234</v>
      </c>
      <c r="AT6" s="189" t="s">
        <v>1651</v>
      </c>
      <c r="AU6" s="185" t="s">
        <v>33</v>
      </c>
      <c r="AV6" s="185" t="s">
        <v>33</v>
      </c>
      <c r="AW6" s="185" t="s">
        <v>33</v>
      </c>
      <c r="AX6" s="185" t="s">
        <v>33</v>
      </c>
      <c r="AY6" s="185" t="s">
        <v>1617</v>
      </c>
      <c r="AZ6" s="185" t="s">
        <v>33</v>
      </c>
      <c r="BA6" s="186">
        <v>46203</v>
      </c>
      <c r="BB6" s="188" t="s">
        <v>1654</v>
      </c>
      <c r="BC6" s="180" t="s">
        <v>33</v>
      </c>
      <c r="BD6" s="180" t="s">
        <v>33</v>
      </c>
      <c r="BE6" s="180" t="s">
        <v>33</v>
      </c>
      <c r="BF6" s="180" t="s">
        <v>33</v>
      </c>
      <c r="BG6" s="180" t="s">
        <v>1617</v>
      </c>
      <c r="BH6" s="180" t="s">
        <v>33</v>
      </c>
      <c r="BI6" s="181">
        <v>46203</v>
      </c>
      <c r="BJ6" s="189" t="s">
        <v>5347</v>
      </c>
      <c r="BK6" s="189">
        <v>2436</v>
      </c>
      <c r="BL6" s="189" t="s">
        <v>2718</v>
      </c>
      <c r="BM6" s="189" t="s">
        <v>88</v>
      </c>
      <c r="BN6" s="189">
        <v>2</v>
      </c>
      <c r="BO6" s="189" t="s">
        <v>5346</v>
      </c>
      <c r="BP6" s="185" t="s">
        <v>1844</v>
      </c>
      <c r="BQ6" s="190">
        <v>46234</v>
      </c>
      <c r="BR6" s="188" t="s">
        <v>1655</v>
      </c>
      <c r="BS6" s="191" t="s">
        <v>33</v>
      </c>
      <c r="BT6" s="191" t="s">
        <v>33</v>
      </c>
      <c r="BU6" s="191" t="s">
        <v>33</v>
      </c>
      <c r="BV6" s="191" t="s">
        <v>33</v>
      </c>
      <c r="BW6" s="191" t="s">
        <v>1617</v>
      </c>
      <c r="BX6" s="191" t="s">
        <v>33</v>
      </c>
      <c r="BY6" s="181">
        <v>46203</v>
      </c>
      <c r="BZ6" s="189" t="s">
        <v>1656</v>
      </c>
      <c r="CA6" s="189" t="s">
        <v>33</v>
      </c>
      <c r="CB6" s="189" t="s">
        <v>33</v>
      </c>
      <c r="CC6" s="189" t="s">
        <v>33</v>
      </c>
      <c r="CD6" s="189" t="s">
        <v>33</v>
      </c>
      <c r="CE6" s="189" t="s">
        <v>1617</v>
      </c>
      <c r="CF6" s="189" t="s">
        <v>33</v>
      </c>
      <c r="CG6" s="190">
        <v>46203</v>
      </c>
      <c r="CH6" s="188" t="s">
        <v>8018</v>
      </c>
      <c r="CI6" s="189" t="e">
        <v>#N/A</v>
      </c>
      <c r="CJ6" s="189" t="e">
        <v>#N/A</v>
      </c>
      <c r="CK6" s="189" t="e">
        <v>#N/A</v>
      </c>
      <c r="CL6" s="189" t="e">
        <v>#N/A</v>
      </c>
      <c r="CM6" s="189" t="e">
        <v>#N/A</v>
      </c>
      <c r="CN6" s="189" t="e">
        <v>#N/A</v>
      </c>
      <c r="CO6" s="192" t="e">
        <v>#N/A</v>
      </c>
      <c r="CP6" s="189" t="s">
        <v>1658</v>
      </c>
      <c r="CQ6" s="191" t="s">
        <v>33</v>
      </c>
      <c r="CR6" s="191" t="s">
        <v>33</v>
      </c>
      <c r="CS6" s="191" t="s">
        <v>33</v>
      </c>
      <c r="CT6" s="191" t="s">
        <v>33</v>
      </c>
      <c r="CU6" s="191" t="s">
        <v>1617</v>
      </c>
      <c r="CV6" s="191" t="s">
        <v>33</v>
      </c>
      <c r="CW6" s="181">
        <v>46203</v>
      </c>
      <c r="CX6" s="189" t="s">
        <v>5353</v>
      </c>
      <c r="CY6" s="185">
        <v>4433000</v>
      </c>
      <c r="CZ6" s="185" t="s">
        <v>5350</v>
      </c>
      <c r="DA6" s="185" t="s">
        <v>141</v>
      </c>
      <c r="DB6" s="185">
        <v>3</v>
      </c>
      <c r="DC6" s="185" t="s">
        <v>5358</v>
      </c>
      <c r="DD6" s="185" t="s">
        <v>5351</v>
      </c>
      <c r="DE6" s="187">
        <v>46234</v>
      </c>
      <c r="DF6" s="188" t="s">
        <v>5355</v>
      </c>
      <c r="DG6" s="180">
        <v>19638000</v>
      </c>
      <c r="DH6" s="191" t="s">
        <v>5350</v>
      </c>
      <c r="DI6" s="191" t="s">
        <v>141</v>
      </c>
      <c r="DJ6" s="191">
        <v>3</v>
      </c>
      <c r="DK6" s="191" t="s">
        <v>5354</v>
      </c>
      <c r="DL6" s="191" t="s">
        <v>5351</v>
      </c>
      <c r="DM6" s="181">
        <v>46234</v>
      </c>
      <c r="DN6" s="189" t="s">
        <v>5357</v>
      </c>
      <c r="DO6" s="185">
        <v>0</v>
      </c>
      <c r="DP6" s="189" t="s">
        <v>5350</v>
      </c>
      <c r="DQ6" s="189" t="s">
        <v>141</v>
      </c>
      <c r="DR6" s="189">
        <v>3</v>
      </c>
      <c r="DS6" s="189" t="s">
        <v>5356</v>
      </c>
      <c r="DT6" s="189" t="s">
        <v>5351</v>
      </c>
      <c r="DU6" s="190">
        <v>46234</v>
      </c>
      <c r="DV6" s="188" t="s">
        <v>5359</v>
      </c>
      <c r="DW6" s="180">
        <v>2834000</v>
      </c>
      <c r="DX6" s="191" t="s">
        <v>5350</v>
      </c>
      <c r="DY6" s="191" t="s">
        <v>141</v>
      </c>
      <c r="DZ6" s="191">
        <v>3</v>
      </c>
      <c r="EA6" s="191" t="s">
        <v>5358</v>
      </c>
      <c r="EB6" s="191" t="s">
        <v>5351</v>
      </c>
      <c r="EC6" s="181">
        <v>46234</v>
      </c>
      <c r="ED6" s="189" t="s">
        <v>5361</v>
      </c>
      <c r="EE6" s="185">
        <v>1599000</v>
      </c>
      <c r="EF6" s="189" t="s">
        <v>5350</v>
      </c>
      <c r="EG6" s="189" t="s">
        <v>141</v>
      </c>
      <c r="EH6" s="189">
        <v>3</v>
      </c>
      <c r="EI6" s="189" t="s">
        <v>5360</v>
      </c>
      <c r="EJ6" s="189" t="s">
        <v>5351</v>
      </c>
      <c r="EK6" s="190">
        <v>46234</v>
      </c>
      <c r="EL6" s="188" t="s">
        <v>5363</v>
      </c>
      <c r="EM6" s="180">
        <v>0</v>
      </c>
      <c r="EN6" s="191" t="s">
        <v>5350</v>
      </c>
      <c r="EO6" s="191" t="s">
        <v>141</v>
      </c>
      <c r="EP6" s="191">
        <v>3</v>
      </c>
      <c r="EQ6" s="191" t="s">
        <v>5362</v>
      </c>
      <c r="ER6" s="191" t="s">
        <v>5351</v>
      </c>
      <c r="ES6" s="181">
        <v>46234</v>
      </c>
      <c r="ET6" s="189" t="s">
        <v>5349</v>
      </c>
      <c r="EU6" s="189">
        <v>2436</v>
      </c>
      <c r="EV6" s="189" t="s">
        <v>2718</v>
      </c>
      <c r="EW6" s="189" t="s">
        <v>88</v>
      </c>
      <c r="EX6" s="189">
        <v>2</v>
      </c>
      <c r="EY6" s="189" t="s">
        <v>5348</v>
      </c>
      <c r="EZ6" s="189" t="s">
        <v>1844</v>
      </c>
      <c r="FA6" s="190">
        <v>46234</v>
      </c>
      <c r="FB6" s="188" t="s">
        <v>5367</v>
      </c>
      <c r="FC6" s="191">
        <v>5</v>
      </c>
      <c r="FD6" s="191" t="s">
        <v>5364</v>
      </c>
      <c r="FE6" s="191" t="s">
        <v>88</v>
      </c>
      <c r="FF6" s="191">
        <v>2</v>
      </c>
      <c r="FG6" s="191" t="s">
        <v>5366</v>
      </c>
      <c r="FH6" s="191" t="s">
        <v>5365</v>
      </c>
      <c r="FI6" s="181">
        <v>46234</v>
      </c>
      <c r="FJ6" s="188" t="s">
        <v>1652</v>
      </c>
      <c r="FK6" s="189" t="s">
        <v>33</v>
      </c>
      <c r="FL6" s="189" t="s">
        <v>33</v>
      </c>
      <c r="FM6" s="189" t="s">
        <v>33</v>
      </c>
      <c r="FN6" s="189" t="s">
        <v>33</v>
      </c>
      <c r="FO6" s="189" t="s">
        <v>1617</v>
      </c>
      <c r="FP6" s="185" t="s">
        <v>33</v>
      </c>
      <c r="FQ6" s="186">
        <v>46203</v>
      </c>
      <c r="FR6" s="188" t="s">
        <v>1653</v>
      </c>
      <c r="FS6" s="191" t="s">
        <v>33</v>
      </c>
      <c r="FT6" s="191" t="s">
        <v>33</v>
      </c>
      <c r="FU6" s="191" t="s">
        <v>33</v>
      </c>
      <c r="FV6" s="191" t="s">
        <v>33</v>
      </c>
      <c r="FW6" s="191" t="s">
        <v>1617</v>
      </c>
      <c r="FX6" s="191" t="s">
        <v>33</v>
      </c>
      <c r="FY6" s="181">
        <v>46203</v>
      </c>
      <c r="FZ6" s="189" t="s">
        <v>951</v>
      </c>
      <c r="GA6" s="189">
        <v>2</v>
      </c>
      <c r="GB6" s="189" t="s">
        <v>67</v>
      </c>
      <c r="GC6" s="189" t="s">
        <v>68</v>
      </c>
      <c r="GD6" s="189">
        <v>2</v>
      </c>
      <c r="GE6" s="189" t="s">
        <v>33</v>
      </c>
      <c r="GF6" s="189" t="s">
        <v>33</v>
      </c>
      <c r="GG6" s="190">
        <v>46182</v>
      </c>
      <c r="GH6" s="188" t="s">
        <v>957</v>
      </c>
      <c r="GI6" s="191">
        <v>3</v>
      </c>
      <c r="GJ6" s="191" t="s">
        <v>67</v>
      </c>
      <c r="GK6" s="191" t="s">
        <v>68</v>
      </c>
      <c r="GL6" s="191">
        <v>2</v>
      </c>
      <c r="GM6" s="191" t="s">
        <v>33</v>
      </c>
      <c r="GN6" s="191" t="s">
        <v>33</v>
      </c>
      <c r="GO6" s="181">
        <v>46182</v>
      </c>
      <c r="GP6" s="189" t="s">
        <v>952</v>
      </c>
      <c r="GQ6" s="189">
        <v>2</v>
      </c>
      <c r="GR6" s="189" t="s">
        <v>67</v>
      </c>
      <c r="GS6" s="189" t="s">
        <v>68</v>
      </c>
      <c r="GT6" s="189">
        <v>2</v>
      </c>
      <c r="GU6" s="189" t="s">
        <v>33</v>
      </c>
      <c r="GV6" s="189" t="s">
        <v>33</v>
      </c>
      <c r="GW6" s="190">
        <v>46182</v>
      </c>
      <c r="GX6" s="188" t="s">
        <v>958</v>
      </c>
      <c r="GY6" s="191">
        <v>0</v>
      </c>
      <c r="GZ6" s="191" t="s">
        <v>67</v>
      </c>
      <c r="HA6" s="191" t="s">
        <v>68</v>
      </c>
      <c r="HB6" s="191">
        <v>2</v>
      </c>
      <c r="HC6" s="191" t="s">
        <v>33</v>
      </c>
      <c r="HD6" s="191" t="s">
        <v>33</v>
      </c>
      <c r="HE6" s="181">
        <v>46182</v>
      </c>
      <c r="HF6" s="189" t="s">
        <v>1342</v>
      </c>
      <c r="HG6" s="189">
        <v>2</v>
      </c>
      <c r="HH6" s="189" t="s">
        <v>67</v>
      </c>
      <c r="HI6" s="189" t="s">
        <v>68</v>
      </c>
      <c r="HJ6" s="189">
        <v>2</v>
      </c>
      <c r="HK6" s="189" t="s">
        <v>33</v>
      </c>
      <c r="HL6" s="189" t="s">
        <v>33</v>
      </c>
      <c r="HM6" s="190">
        <v>46183</v>
      </c>
      <c r="HN6" s="188" t="s">
        <v>956</v>
      </c>
      <c r="HO6" s="191">
        <v>2</v>
      </c>
      <c r="HP6" s="191" t="s">
        <v>67</v>
      </c>
      <c r="HQ6" s="191" t="s">
        <v>68</v>
      </c>
      <c r="HR6" s="191">
        <v>2</v>
      </c>
      <c r="HS6" s="191" t="s">
        <v>33</v>
      </c>
      <c r="HT6" s="191" t="s">
        <v>33</v>
      </c>
      <c r="HU6" s="181">
        <v>46182</v>
      </c>
      <c r="HV6" s="189" t="s">
        <v>953</v>
      </c>
      <c r="HW6" s="189">
        <v>3</v>
      </c>
      <c r="HX6" s="189" t="s">
        <v>67</v>
      </c>
      <c r="HY6" s="189" t="s">
        <v>68</v>
      </c>
      <c r="HZ6" s="189">
        <v>2</v>
      </c>
      <c r="IA6" s="189" t="s">
        <v>33</v>
      </c>
      <c r="IB6" s="189" t="s">
        <v>33</v>
      </c>
      <c r="IC6" s="190">
        <v>46182</v>
      </c>
      <c r="ID6" s="188" t="s">
        <v>955</v>
      </c>
      <c r="IE6" s="191">
        <v>1</v>
      </c>
      <c r="IF6" s="191" t="s">
        <v>67</v>
      </c>
      <c r="IG6" s="191" t="s">
        <v>68</v>
      </c>
      <c r="IH6" s="191">
        <v>2</v>
      </c>
      <c r="II6" s="191" t="s">
        <v>33</v>
      </c>
      <c r="IJ6" s="191" t="s">
        <v>33</v>
      </c>
      <c r="IK6" s="181">
        <v>46182</v>
      </c>
      <c r="IL6" s="189" t="s">
        <v>954</v>
      </c>
      <c r="IM6" s="189">
        <v>3</v>
      </c>
      <c r="IN6" s="189" t="s">
        <v>67</v>
      </c>
      <c r="IO6" s="189" t="s">
        <v>68</v>
      </c>
      <c r="IP6" s="189">
        <v>2</v>
      </c>
      <c r="IQ6" s="189" t="s">
        <v>33</v>
      </c>
      <c r="IR6" s="189" t="s">
        <v>33</v>
      </c>
      <c r="IS6" s="190">
        <v>46182</v>
      </c>
    </row>
    <row r="7" spans="1:253" s="11" customFormat="1" ht="12.5" customHeight="1">
      <c r="A7" s="11" t="s">
        <v>673</v>
      </c>
      <c r="B7" s="11" t="s">
        <v>7571</v>
      </c>
      <c r="C7" s="11" t="s">
        <v>674</v>
      </c>
      <c r="D7" s="11" t="s">
        <v>675</v>
      </c>
      <c r="E7" s="11" t="s">
        <v>6814</v>
      </c>
      <c r="F7" s="11" t="s">
        <v>2057</v>
      </c>
      <c r="G7" s="179">
        <v>171029000</v>
      </c>
      <c r="H7" s="180" t="s">
        <v>1964</v>
      </c>
      <c r="I7" s="180" t="s">
        <v>126</v>
      </c>
      <c r="J7" s="180">
        <v>1</v>
      </c>
      <c r="K7" s="180" t="s">
        <v>1966</v>
      </c>
      <c r="L7" s="180" t="s">
        <v>2056</v>
      </c>
      <c r="M7" s="181">
        <v>46234</v>
      </c>
      <c r="N7" s="188" t="s">
        <v>2061</v>
      </c>
      <c r="O7" s="183">
        <v>89471</v>
      </c>
      <c r="P7" s="183" t="s">
        <v>2058</v>
      </c>
      <c r="Q7" s="183" t="s">
        <v>126</v>
      </c>
      <c r="R7" s="183">
        <v>1</v>
      </c>
      <c r="S7" s="183" t="s">
        <v>2060</v>
      </c>
      <c r="T7" s="183" t="s">
        <v>2059</v>
      </c>
      <c r="U7" s="184">
        <v>46234</v>
      </c>
      <c r="V7" s="188" t="s">
        <v>2065</v>
      </c>
      <c r="W7" s="180">
        <v>99173000</v>
      </c>
      <c r="X7" s="180" t="s">
        <v>2062</v>
      </c>
      <c r="Y7" s="180" t="s">
        <v>88</v>
      </c>
      <c r="Z7" s="180">
        <v>2</v>
      </c>
      <c r="AA7" s="180" t="s">
        <v>2064</v>
      </c>
      <c r="AB7" s="180" t="s">
        <v>2063</v>
      </c>
      <c r="AC7" s="181">
        <v>46234</v>
      </c>
      <c r="AD7" s="188" t="s">
        <v>2068</v>
      </c>
      <c r="AE7" s="185">
        <v>51211000</v>
      </c>
      <c r="AF7" s="185" t="s">
        <v>2062</v>
      </c>
      <c r="AG7" s="185" t="s">
        <v>88</v>
      </c>
      <c r="AH7" s="185">
        <v>2</v>
      </c>
      <c r="AI7" s="185" t="s">
        <v>2067</v>
      </c>
      <c r="AJ7" s="185" t="s">
        <v>2066</v>
      </c>
      <c r="AK7" s="186">
        <v>46234</v>
      </c>
      <c r="AL7" s="188" t="s">
        <v>2070</v>
      </c>
      <c r="AM7" s="180">
        <v>1200000</v>
      </c>
      <c r="AN7" s="180" t="s">
        <v>2021</v>
      </c>
      <c r="AO7" s="180" t="s">
        <v>126</v>
      </c>
      <c r="AP7" s="180">
        <v>1</v>
      </c>
      <c r="AQ7" s="180" t="s">
        <v>2069</v>
      </c>
      <c r="AR7" s="180" t="s">
        <v>2022</v>
      </c>
      <c r="AS7" s="181">
        <v>46234</v>
      </c>
      <c r="AT7" s="189" t="s">
        <v>2072</v>
      </c>
      <c r="AU7" s="185" t="s">
        <v>33</v>
      </c>
      <c r="AV7" s="185" t="s">
        <v>33</v>
      </c>
      <c r="AW7" s="185" t="s">
        <v>33</v>
      </c>
      <c r="AX7" s="185" t="s">
        <v>33</v>
      </c>
      <c r="AY7" s="185" t="s">
        <v>2071</v>
      </c>
      <c r="AZ7" s="185" t="s">
        <v>33</v>
      </c>
      <c r="BA7" s="186">
        <v>46234</v>
      </c>
      <c r="BB7" s="188" t="s">
        <v>2093</v>
      </c>
      <c r="BC7" s="180" t="s">
        <v>33</v>
      </c>
      <c r="BD7" s="180" t="s">
        <v>33</v>
      </c>
      <c r="BE7" s="180" t="s">
        <v>33</v>
      </c>
      <c r="BF7" s="180" t="s">
        <v>33</v>
      </c>
      <c r="BG7" s="180" t="s">
        <v>2000</v>
      </c>
      <c r="BH7" s="180" t="s">
        <v>33</v>
      </c>
      <c r="BI7" s="181">
        <v>46234</v>
      </c>
      <c r="BJ7" s="189" t="s">
        <v>2074</v>
      </c>
      <c r="BK7" s="189">
        <v>6</v>
      </c>
      <c r="BL7" s="189" t="s">
        <v>1843</v>
      </c>
      <c r="BM7" s="189" t="s">
        <v>141</v>
      </c>
      <c r="BN7" s="189">
        <v>3</v>
      </c>
      <c r="BO7" s="189" t="s">
        <v>2073</v>
      </c>
      <c r="BP7" s="185" t="s">
        <v>1844</v>
      </c>
      <c r="BQ7" s="190">
        <v>46234</v>
      </c>
      <c r="BR7" s="188" t="s">
        <v>2094</v>
      </c>
      <c r="BS7" s="191" t="s">
        <v>33</v>
      </c>
      <c r="BT7" s="191" t="s">
        <v>33</v>
      </c>
      <c r="BU7" s="191" t="s">
        <v>33</v>
      </c>
      <c r="BV7" s="191" t="s">
        <v>33</v>
      </c>
      <c r="BW7" s="191" t="s">
        <v>2000</v>
      </c>
      <c r="BX7" s="191" t="s">
        <v>33</v>
      </c>
      <c r="BY7" s="181">
        <v>46234</v>
      </c>
      <c r="BZ7" s="189" t="s">
        <v>2095</v>
      </c>
      <c r="CA7" s="189" t="s">
        <v>33</v>
      </c>
      <c r="CB7" s="189" t="s">
        <v>33</v>
      </c>
      <c r="CC7" s="189" t="s">
        <v>33</v>
      </c>
      <c r="CD7" s="189" t="s">
        <v>33</v>
      </c>
      <c r="CE7" s="189" t="s">
        <v>2000</v>
      </c>
      <c r="CF7" s="189" t="s">
        <v>33</v>
      </c>
      <c r="CG7" s="190">
        <v>46234</v>
      </c>
      <c r="CH7" s="188" t="s">
        <v>8019</v>
      </c>
      <c r="CI7" s="189" t="e">
        <v>#N/A</v>
      </c>
      <c r="CJ7" s="189" t="e">
        <v>#N/A</v>
      </c>
      <c r="CK7" s="189" t="e">
        <v>#N/A</v>
      </c>
      <c r="CL7" s="189" t="e">
        <v>#N/A</v>
      </c>
      <c r="CM7" s="189" t="e">
        <v>#N/A</v>
      </c>
      <c r="CN7" s="189" t="e">
        <v>#N/A</v>
      </c>
      <c r="CO7" s="192" t="e">
        <v>#N/A</v>
      </c>
      <c r="CP7" s="189" t="s">
        <v>2097</v>
      </c>
      <c r="CQ7" s="191" t="s">
        <v>33</v>
      </c>
      <c r="CR7" s="191" t="s">
        <v>33</v>
      </c>
      <c r="CS7" s="191" t="s">
        <v>33</v>
      </c>
      <c r="CT7" s="191" t="s">
        <v>33</v>
      </c>
      <c r="CU7" s="191" t="s">
        <v>2000</v>
      </c>
      <c r="CV7" s="191" t="s">
        <v>33</v>
      </c>
      <c r="CW7" s="181">
        <v>46234</v>
      </c>
      <c r="CX7" s="189" t="s">
        <v>2078</v>
      </c>
      <c r="CY7" s="185">
        <v>16352000</v>
      </c>
      <c r="CZ7" s="185" t="s">
        <v>2039</v>
      </c>
      <c r="DA7" s="185" t="s">
        <v>141</v>
      </c>
      <c r="DB7" s="185">
        <v>3</v>
      </c>
      <c r="DC7" s="185" t="s">
        <v>2083</v>
      </c>
      <c r="DD7" s="185" t="s">
        <v>2040</v>
      </c>
      <c r="DE7" s="187">
        <v>46234</v>
      </c>
      <c r="DF7" s="188" t="s">
        <v>2079</v>
      </c>
      <c r="DG7" s="180">
        <v>47961000</v>
      </c>
      <c r="DH7" s="191" t="s">
        <v>2062</v>
      </c>
      <c r="DI7" s="191" t="s">
        <v>88</v>
      </c>
      <c r="DJ7" s="191">
        <v>2</v>
      </c>
      <c r="DK7" s="191" t="s">
        <v>1899</v>
      </c>
      <c r="DL7" s="191" t="s">
        <v>2063</v>
      </c>
      <c r="DM7" s="181">
        <v>46234</v>
      </c>
      <c r="DN7" s="189" t="s">
        <v>2082</v>
      </c>
      <c r="DO7" s="185">
        <v>34859000</v>
      </c>
      <c r="DP7" s="189" t="s">
        <v>2080</v>
      </c>
      <c r="DQ7" s="189" t="s">
        <v>88</v>
      </c>
      <c r="DR7" s="189">
        <v>2</v>
      </c>
      <c r="DS7" s="189" t="s">
        <v>1852</v>
      </c>
      <c r="DT7" s="189" t="s">
        <v>2081</v>
      </c>
      <c r="DU7" s="190">
        <v>46234</v>
      </c>
      <c r="DV7" s="188" t="s">
        <v>2084</v>
      </c>
      <c r="DW7" s="180">
        <v>15869000</v>
      </c>
      <c r="DX7" s="191" t="s">
        <v>2039</v>
      </c>
      <c r="DY7" s="191" t="s">
        <v>141</v>
      </c>
      <c r="DZ7" s="191">
        <v>3</v>
      </c>
      <c r="EA7" s="191" t="s">
        <v>2083</v>
      </c>
      <c r="EB7" s="191" t="s">
        <v>2040</v>
      </c>
      <c r="EC7" s="181">
        <v>46234</v>
      </c>
      <c r="ED7" s="189" t="s">
        <v>2086</v>
      </c>
      <c r="EE7" s="185">
        <v>483000</v>
      </c>
      <c r="EF7" s="189" t="s">
        <v>2039</v>
      </c>
      <c r="EG7" s="189" t="s">
        <v>141</v>
      </c>
      <c r="EH7" s="189">
        <v>3</v>
      </c>
      <c r="EI7" s="189" t="s">
        <v>2085</v>
      </c>
      <c r="EJ7" s="189" t="s">
        <v>2040</v>
      </c>
      <c r="EK7" s="190">
        <v>46234</v>
      </c>
      <c r="EL7" s="188" t="s">
        <v>2088</v>
      </c>
      <c r="EM7" s="180">
        <v>0</v>
      </c>
      <c r="EN7" s="191" t="s">
        <v>2039</v>
      </c>
      <c r="EO7" s="191" t="s">
        <v>141</v>
      </c>
      <c r="EP7" s="191">
        <v>3</v>
      </c>
      <c r="EQ7" s="191" t="s">
        <v>2087</v>
      </c>
      <c r="ER7" s="191" t="s">
        <v>2040</v>
      </c>
      <c r="ES7" s="181">
        <v>46234</v>
      </c>
      <c r="ET7" s="189" t="s">
        <v>2075</v>
      </c>
      <c r="EU7" s="189">
        <v>6</v>
      </c>
      <c r="EV7" s="189" t="s">
        <v>1843</v>
      </c>
      <c r="EW7" s="189" t="s">
        <v>141</v>
      </c>
      <c r="EX7" s="189">
        <v>3</v>
      </c>
      <c r="EY7" s="189" t="s">
        <v>1984</v>
      </c>
      <c r="EZ7" s="189" t="s">
        <v>1844</v>
      </c>
      <c r="FA7" s="190">
        <v>46234</v>
      </c>
      <c r="FB7" s="188" t="s">
        <v>2090</v>
      </c>
      <c r="FC7" s="191">
        <v>3</v>
      </c>
      <c r="FD7" s="191" t="s">
        <v>2080</v>
      </c>
      <c r="FE7" s="191" t="s">
        <v>126</v>
      </c>
      <c r="FF7" s="191">
        <v>1</v>
      </c>
      <c r="FG7" s="191" t="s">
        <v>2089</v>
      </c>
      <c r="FH7" s="191" t="s">
        <v>2081</v>
      </c>
      <c r="FI7" s="181">
        <v>46234</v>
      </c>
      <c r="FJ7" s="188" t="s">
        <v>2091</v>
      </c>
      <c r="FK7" s="189" t="s">
        <v>33</v>
      </c>
      <c r="FL7" s="189" t="s">
        <v>33</v>
      </c>
      <c r="FM7" s="189" t="s">
        <v>33</v>
      </c>
      <c r="FN7" s="189" t="s">
        <v>33</v>
      </c>
      <c r="FO7" s="189" t="s">
        <v>2000</v>
      </c>
      <c r="FP7" s="185" t="s">
        <v>33</v>
      </c>
      <c r="FQ7" s="186">
        <v>46234</v>
      </c>
      <c r="FR7" s="188" t="s">
        <v>2092</v>
      </c>
      <c r="FS7" s="191" t="s">
        <v>33</v>
      </c>
      <c r="FT7" s="191" t="s">
        <v>33</v>
      </c>
      <c r="FU7" s="191" t="s">
        <v>33</v>
      </c>
      <c r="FV7" s="191" t="s">
        <v>33</v>
      </c>
      <c r="FW7" s="191" t="s">
        <v>2000</v>
      </c>
      <c r="FX7" s="191" t="s">
        <v>33</v>
      </c>
      <c r="FY7" s="181">
        <v>46234</v>
      </c>
      <c r="FZ7" s="189" t="s">
        <v>677</v>
      </c>
      <c r="GA7" s="189">
        <v>1</v>
      </c>
      <c r="GB7" s="189" t="s">
        <v>67</v>
      </c>
      <c r="GC7" s="189" t="s">
        <v>68</v>
      </c>
      <c r="GD7" s="189">
        <v>2</v>
      </c>
      <c r="GE7" s="189" t="s">
        <v>33</v>
      </c>
      <c r="GF7" s="189" t="s">
        <v>33</v>
      </c>
      <c r="GG7" s="190">
        <v>46181</v>
      </c>
      <c r="GH7" s="188" t="s">
        <v>683</v>
      </c>
      <c r="GI7" s="191">
        <v>0</v>
      </c>
      <c r="GJ7" s="191" t="s">
        <v>67</v>
      </c>
      <c r="GK7" s="191" t="s">
        <v>68</v>
      </c>
      <c r="GL7" s="191">
        <v>2</v>
      </c>
      <c r="GM7" s="191" t="s">
        <v>33</v>
      </c>
      <c r="GN7" s="191" t="s">
        <v>33</v>
      </c>
      <c r="GO7" s="181">
        <v>46181</v>
      </c>
      <c r="GP7" s="189" t="s">
        <v>678</v>
      </c>
      <c r="GQ7" s="189">
        <v>2</v>
      </c>
      <c r="GR7" s="189" t="s">
        <v>67</v>
      </c>
      <c r="GS7" s="189" t="s">
        <v>68</v>
      </c>
      <c r="GT7" s="189">
        <v>2</v>
      </c>
      <c r="GU7" s="189" t="s">
        <v>33</v>
      </c>
      <c r="GV7" s="189" t="s">
        <v>33</v>
      </c>
      <c r="GW7" s="190">
        <v>46181</v>
      </c>
      <c r="GX7" s="188" t="s">
        <v>684</v>
      </c>
      <c r="GY7" s="191">
        <v>0</v>
      </c>
      <c r="GZ7" s="191" t="s">
        <v>67</v>
      </c>
      <c r="HA7" s="191" t="s">
        <v>68</v>
      </c>
      <c r="HB7" s="191">
        <v>2</v>
      </c>
      <c r="HC7" s="191" t="s">
        <v>33</v>
      </c>
      <c r="HD7" s="191" t="s">
        <v>33</v>
      </c>
      <c r="HE7" s="181">
        <v>46181</v>
      </c>
      <c r="HF7" s="189" t="s">
        <v>676</v>
      </c>
      <c r="HG7" s="189">
        <v>0</v>
      </c>
      <c r="HH7" s="189" t="s">
        <v>67</v>
      </c>
      <c r="HI7" s="189" t="s">
        <v>68</v>
      </c>
      <c r="HJ7" s="189">
        <v>2</v>
      </c>
      <c r="HK7" s="189" t="s">
        <v>33</v>
      </c>
      <c r="HL7" s="189" t="s">
        <v>33</v>
      </c>
      <c r="HM7" s="190">
        <v>46181</v>
      </c>
      <c r="HN7" s="188" t="s">
        <v>682</v>
      </c>
      <c r="HO7" s="191">
        <v>2</v>
      </c>
      <c r="HP7" s="191" t="s">
        <v>67</v>
      </c>
      <c r="HQ7" s="191" t="s">
        <v>68</v>
      </c>
      <c r="HR7" s="191">
        <v>2</v>
      </c>
      <c r="HS7" s="191" t="s">
        <v>33</v>
      </c>
      <c r="HT7" s="191" t="s">
        <v>33</v>
      </c>
      <c r="HU7" s="181">
        <v>46181</v>
      </c>
      <c r="HV7" s="189" t="s">
        <v>679</v>
      </c>
      <c r="HW7" s="189">
        <v>1</v>
      </c>
      <c r="HX7" s="189" t="s">
        <v>67</v>
      </c>
      <c r="HY7" s="189" t="s">
        <v>68</v>
      </c>
      <c r="HZ7" s="189">
        <v>2</v>
      </c>
      <c r="IA7" s="189" t="s">
        <v>33</v>
      </c>
      <c r="IB7" s="189" t="s">
        <v>33</v>
      </c>
      <c r="IC7" s="190">
        <v>46181</v>
      </c>
      <c r="ID7" s="188" t="s">
        <v>681</v>
      </c>
      <c r="IE7" s="191">
        <v>1</v>
      </c>
      <c r="IF7" s="191" t="s">
        <v>67</v>
      </c>
      <c r="IG7" s="191" t="s">
        <v>68</v>
      </c>
      <c r="IH7" s="191">
        <v>2</v>
      </c>
      <c r="II7" s="191" t="s">
        <v>33</v>
      </c>
      <c r="IJ7" s="191" t="s">
        <v>33</v>
      </c>
      <c r="IK7" s="181">
        <v>46181</v>
      </c>
      <c r="IL7" s="189" t="s">
        <v>680</v>
      </c>
      <c r="IM7" s="189">
        <v>2</v>
      </c>
      <c r="IN7" s="189" t="s">
        <v>67</v>
      </c>
      <c r="IO7" s="189" t="s">
        <v>68</v>
      </c>
      <c r="IP7" s="189">
        <v>2</v>
      </c>
      <c r="IQ7" s="189" t="s">
        <v>33</v>
      </c>
      <c r="IR7" s="189" t="s">
        <v>33</v>
      </c>
      <c r="IS7" s="190">
        <v>46181</v>
      </c>
    </row>
    <row r="8" spans="1:253" s="11" customFormat="1" ht="12.5" customHeight="1">
      <c r="A8" s="11" t="s">
        <v>685</v>
      </c>
      <c r="B8" s="11" t="s">
        <v>7557</v>
      </c>
      <c r="C8" s="11" t="s">
        <v>686</v>
      </c>
      <c r="D8" s="11" t="s">
        <v>675</v>
      </c>
      <c r="E8" s="11" t="s">
        <v>6814</v>
      </c>
      <c r="F8" s="11" t="s">
        <v>2009</v>
      </c>
      <c r="G8" s="179">
        <v>171029000</v>
      </c>
      <c r="H8" s="180" t="s">
        <v>1964</v>
      </c>
      <c r="I8" s="180" t="s">
        <v>126</v>
      </c>
      <c r="J8" s="180">
        <v>1</v>
      </c>
      <c r="K8" s="180" t="s">
        <v>1966</v>
      </c>
      <c r="L8" s="180" t="s">
        <v>1965</v>
      </c>
      <c r="M8" s="181">
        <v>46234</v>
      </c>
      <c r="N8" s="188" t="s">
        <v>2013</v>
      </c>
      <c r="O8" s="183">
        <v>710.46</v>
      </c>
      <c r="P8" s="183" t="s">
        <v>2010</v>
      </c>
      <c r="Q8" s="183" t="s">
        <v>126</v>
      </c>
      <c r="R8" s="183">
        <v>1</v>
      </c>
      <c r="S8" s="183" t="s">
        <v>2012</v>
      </c>
      <c r="T8" s="183" t="s">
        <v>2011</v>
      </c>
      <c r="U8" s="184">
        <v>46234</v>
      </c>
      <c r="V8" s="188" t="s">
        <v>2017</v>
      </c>
      <c r="W8" s="180">
        <v>1797000</v>
      </c>
      <c r="X8" s="180" t="s">
        <v>2014</v>
      </c>
      <c r="Y8" s="180" t="s">
        <v>141</v>
      </c>
      <c r="Z8" s="180">
        <v>3</v>
      </c>
      <c r="AA8" s="180" t="s">
        <v>2016</v>
      </c>
      <c r="AB8" s="180" t="s">
        <v>2015</v>
      </c>
      <c r="AC8" s="181">
        <v>46234</v>
      </c>
      <c r="AD8" s="188" t="s">
        <v>2020</v>
      </c>
      <c r="AE8" s="185">
        <v>1797000</v>
      </c>
      <c r="AF8" s="185" t="s">
        <v>2014</v>
      </c>
      <c r="AG8" s="185" t="s">
        <v>141</v>
      </c>
      <c r="AH8" s="185">
        <v>3</v>
      </c>
      <c r="AI8" s="185" t="s">
        <v>2019</v>
      </c>
      <c r="AJ8" s="185" t="s">
        <v>2018</v>
      </c>
      <c r="AK8" s="186">
        <v>46234</v>
      </c>
      <c r="AL8" s="188" t="s">
        <v>2024</v>
      </c>
      <c r="AM8" s="180">
        <v>1200000</v>
      </c>
      <c r="AN8" s="180" t="s">
        <v>2021</v>
      </c>
      <c r="AO8" s="180" t="s">
        <v>126</v>
      </c>
      <c r="AP8" s="180">
        <v>1</v>
      </c>
      <c r="AQ8" s="180" t="s">
        <v>2023</v>
      </c>
      <c r="AR8" s="180" t="s">
        <v>2022</v>
      </c>
      <c r="AS8" s="181">
        <v>46234</v>
      </c>
      <c r="AT8" s="189" t="s">
        <v>2026</v>
      </c>
      <c r="AU8" s="185" t="s">
        <v>33</v>
      </c>
      <c r="AV8" s="185" t="s">
        <v>33</v>
      </c>
      <c r="AW8" s="185" t="s">
        <v>33</v>
      </c>
      <c r="AX8" s="185" t="s">
        <v>33</v>
      </c>
      <c r="AY8" s="185" t="s">
        <v>2025</v>
      </c>
      <c r="AZ8" s="185" t="s">
        <v>33</v>
      </c>
      <c r="BA8" s="186">
        <v>46234</v>
      </c>
      <c r="BB8" s="188" t="s">
        <v>2051</v>
      </c>
      <c r="BC8" s="180" t="s">
        <v>33</v>
      </c>
      <c r="BD8" s="180" t="s">
        <v>33</v>
      </c>
      <c r="BE8" s="180" t="s">
        <v>33</v>
      </c>
      <c r="BF8" s="180" t="s">
        <v>33</v>
      </c>
      <c r="BG8" s="180" t="s">
        <v>2000</v>
      </c>
      <c r="BH8" s="180" t="s">
        <v>33</v>
      </c>
      <c r="BI8" s="181">
        <v>46234</v>
      </c>
      <c r="BJ8" s="189" t="s">
        <v>2028</v>
      </c>
      <c r="BK8" s="189">
        <v>6</v>
      </c>
      <c r="BL8" s="189" t="s">
        <v>1843</v>
      </c>
      <c r="BM8" s="189" t="s">
        <v>141</v>
      </c>
      <c r="BN8" s="189">
        <v>3</v>
      </c>
      <c r="BO8" s="189" t="s">
        <v>2027</v>
      </c>
      <c r="BP8" s="185" t="s">
        <v>1844</v>
      </c>
      <c r="BQ8" s="190">
        <v>46234</v>
      </c>
      <c r="BR8" s="188" t="s">
        <v>2052</v>
      </c>
      <c r="BS8" s="191" t="s">
        <v>33</v>
      </c>
      <c r="BT8" s="191" t="s">
        <v>33</v>
      </c>
      <c r="BU8" s="191" t="s">
        <v>33</v>
      </c>
      <c r="BV8" s="191" t="s">
        <v>33</v>
      </c>
      <c r="BW8" s="191" t="s">
        <v>2000</v>
      </c>
      <c r="BX8" s="191" t="s">
        <v>33</v>
      </c>
      <c r="BY8" s="181">
        <v>46234</v>
      </c>
      <c r="BZ8" s="189" t="s">
        <v>2053</v>
      </c>
      <c r="CA8" s="189" t="s">
        <v>33</v>
      </c>
      <c r="CB8" s="189" t="s">
        <v>33</v>
      </c>
      <c r="CC8" s="189" t="s">
        <v>33</v>
      </c>
      <c r="CD8" s="189" t="s">
        <v>33</v>
      </c>
      <c r="CE8" s="189" t="s">
        <v>2000</v>
      </c>
      <c r="CF8" s="189" t="s">
        <v>33</v>
      </c>
      <c r="CG8" s="190">
        <v>46234</v>
      </c>
      <c r="CH8" s="188" t="s">
        <v>8020</v>
      </c>
      <c r="CI8" s="189" t="e">
        <v>#N/A</v>
      </c>
      <c r="CJ8" s="189" t="e">
        <v>#N/A</v>
      </c>
      <c r="CK8" s="189" t="e">
        <v>#N/A</v>
      </c>
      <c r="CL8" s="189" t="e">
        <v>#N/A</v>
      </c>
      <c r="CM8" s="189" t="e">
        <v>#N/A</v>
      </c>
      <c r="CN8" s="189" t="e">
        <v>#N/A</v>
      </c>
      <c r="CO8" s="192" t="e">
        <v>#N/A</v>
      </c>
      <c r="CP8" s="189" t="s">
        <v>2055</v>
      </c>
      <c r="CQ8" s="191" t="s">
        <v>33</v>
      </c>
      <c r="CR8" s="191" t="s">
        <v>33</v>
      </c>
      <c r="CS8" s="191" t="s">
        <v>33</v>
      </c>
      <c r="CT8" s="191" t="s">
        <v>33</v>
      </c>
      <c r="CU8" s="191" t="s">
        <v>2000</v>
      </c>
      <c r="CV8" s="191" t="s">
        <v>33</v>
      </c>
      <c r="CW8" s="181">
        <v>46234</v>
      </c>
      <c r="CX8" s="189" t="s">
        <v>2033</v>
      </c>
      <c r="CY8" s="185">
        <v>1600000</v>
      </c>
      <c r="CZ8" s="185" t="s">
        <v>2039</v>
      </c>
      <c r="DA8" s="185" t="s">
        <v>141</v>
      </c>
      <c r="DB8" s="185">
        <v>3</v>
      </c>
      <c r="DC8" s="185" t="s">
        <v>2041</v>
      </c>
      <c r="DD8" s="185" t="s">
        <v>2040</v>
      </c>
      <c r="DE8" s="187">
        <v>46234</v>
      </c>
      <c r="DF8" s="188" t="s">
        <v>2035</v>
      </c>
      <c r="DG8" s="180">
        <v>0</v>
      </c>
      <c r="DH8" s="191" t="s">
        <v>2014</v>
      </c>
      <c r="DI8" s="191" t="s">
        <v>126</v>
      </c>
      <c r="DJ8" s="191">
        <v>1</v>
      </c>
      <c r="DK8" s="191" t="s">
        <v>2034</v>
      </c>
      <c r="DL8" s="191" t="s">
        <v>2015</v>
      </c>
      <c r="DM8" s="181">
        <v>46234</v>
      </c>
      <c r="DN8" s="189" t="s">
        <v>2038</v>
      </c>
      <c r="DO8" s="185">
        <v>197000</v>
      </c>
      <c r="DP8" s="189" t="s">
        <v>2036</v>
      </c>
      <c r="DQ8" s="189" t="s">
        <v>126</v>
      </c>
      <c r="DR8" s="189">
        <v>1</v>
      </c>
      <c r="DS8" s="189" t="s">
        <v>1852</v>
      </c>
      <c r="DT8" s="189" t="s">
        <v>2037</v>
      </c>
      <c r="DU8" s="190">
        <v>46234</v>
      </c>
      <c r="DV8" s="188" t="s">
        <v>2042</v>
      </c>
      <c r="DW8" s="180">
        <v>1600000</v>
      </c>
      <c r="DX8" s="191" t="s">
        <v>2039</v>
      </c>
      <c r="DY8" s="191" t="s">
        <v>141</v>
      </c>
      <c r="DZ8" s="191">
        <v>3</v>
      </c>
      <c r="EA8" s="191" t="s">
        <v>2041</v>
      </c>
      <c r="EB8" s="191" t="s">
        <v>2040</v>
      </c>
      <c r="EC8" s="181">
        <v>46234</v>
      </c>
      <c r="ED8" s="189" t="s">
        <v>2044</v>
      </c>
      <c r="EE8" s="185">
        <v>0</v>
      </c>
      <c r="EF8" s="189" t="s">
        <v>2039</v>
      </c>
      <c r="EG8" s="189" t="s">
        <v>141</v>
      </c>
      <c r="EH8" s="189">
        <v>3</v>
      </c>
      <c r="EI8" s="189" t="s">
        <v>2043</v>
      </c>
      <c r="EJ8" s="189" t="s">
        <v>2040</v>
      </c>
      <c r="EK8" s="190">
        <v>46234</v>
      </c>
      <c r="EL8" s="188" t="s">
        <v>2046</v>
      </c>
      <c r="EM8" s="180">
        <v>0</v>
      </c>
      <c r="EN8" s="191" t="s">
        <v>2039</v>
      </c>
      <c r="EO8" s="191" t="s">
        <v>141</v>
      </c>
      <c r="EP8" s="191">
        <v>3</v>
      </c>
      <c r="EQ8" s="191" t="s">
        <v>2045</v>
      </c>
      <c r="ER8" s="191" t="s">
        <v>2040</v>
      </c>
      <c r="ES8" s="181">
        <v>46234</v>
      </c>
      <c r="ET8" s="189" t="s">
        <v>2029</v>
      </c>
      <c r="EU8" s="189">
        <v>6</v>
      </c>
      <c r="EV8" s="189" t="s">
        <v>1843</v>
      </c>
      <c r="EW8" s="189" t="s">
        <v>141</v>
      </c>
      <c r="EX8" s="189">
        <v>3</v>
      </c>
      <c r="EY8" s="189" t="s">
        <v>1984</v>
      </c>
      <c r="EZ8" s="189" t="s">
        <v>1844</v>
      </c>
      <c r="FA8" s="190">
        <v>46234</v>
      </c>
      <c r="FB8" s="188" t="s">
        <v>2048</v>
      </c>
      <c r="FC8" s="191">
        <v>2</v>
      </c>
      <c r="FD8" s="191" t="s">
        <v>2030</v>
      </c>
      <c r="FE8" s="191" t="s">
        <v>126</v>
      </c>
      <c r="FF8" s="191">
        <v>1</v>
      </c>
      <c r="FG8" s="191" t="s">
        <v>2047</v>
      </c>
      <c r="FH8" s="191" t="s">
        <v>2031</v>
      </c>
      <c r="FI8" s="181">
        <v>46234</v>
      </c>
      <c r="FJ8" s="188" t="s">
        <v>2049</v>
      </c>
      <c r="FK8" s="189" t="s">
        <v>33</v>
      </c>
      <c r="FL8" s="189" t="s">
        <v>33</v>
      </c>
      <c r="FM8" s="189" t="s">
        <v>33</v>
      </c>
      <c r="FN8" s="189" t="s">
        <v>33</v>
      </c>
      <c r="FO8" s="189" t="s">
        <v>2000</v>
      </c>
      <c r="FP8" s="185" t="s">
        <v>33</v>
      </c>
      <c r="FQ8" s="186">
        <v>46234</v>
      </c>
      <c r="FR8" s="188" t="s">
        <v>2050</v>
      </c>
      <c r="FS8" s="191" t="s">
        <v>33</v>
      </c>
      <c r="FT8" s="191" t="s">
        <v>33</v>
      </c>
      <c r="FU8" s="191" t="s">
        <v>33</v>
      </c>
      <c r="FV8" s="191" t="s">
        <v>33</v>
      </c>
      <c r="FW8" s="191" t="s">
        <v>2000</v>
      </c>
      <c r="FX8" s="191" t="s">
        <v>33</v>
      </c>
      <c r="FY8" s="181">
        <v>46234</v>
      </c>
      <c r="FZ8" s="189" t="s">
        <v>688</v>
      </c>
      <c r="GA8" s="189">
        <v>1</v>
      </c>
      <c r="GB8" s="189" t="s">
        <v>67</v>
      </c>
      <c r="GC8" s="189" t="s">
        <v>68</v>
      </c>
      <c r="GD8" s="189">
        <v>2</v>
      </c>
      <c r="GE8" s="189" t="s">
        <v>33</v>
      </c>
      <c r="GF8" s="189" t="s">
        <v>33</v>
      </c>
      <c r="GG8" s="190">
        <v>46181</v>
      </c>
      <c r="GH8" s="188" t="s">
        <v>694</v>
      </c>
      <c r="GI8" s="191">
        <v>0</v>
      </c>
      <c r="GJ8" s="191" t="s">
        <v>67</v>
      </c>
      <c r="GK8" s="191" t="s">
        <v>68</v>
      </c>
      <c r="GL8" s="191">
        <v>2</v>
      </c>
      <c r="GM8" s="191" t="s">
        <v>33</v>
      </c>
      <c r="GN8" s="191" t="s">
        <v>33</v>
      </c>
      <c r="GO8" s="181">
        <v>46181</v>
      </c>
      <c r="GP8" s="189" t="s">
        <v>689</v>
      </c>
      <c r="GQ8" s="189">
        <v>2</v>
      </c>
      <c r="GR8" s="189" t="s">
        <v>67</v>
      </c>
      <c r="GS8" s="189" t="s">
        <v>68</v>
      </c>
      <c r="GT8" s="189">
        <v>2</v>
      </c>
      <c r="GU8" s="189" t="s">
        <v>33</v>
      </c>
      <c r="GV8" s="189" t="s">
        <v>33</v>
      </c>
      <c r="GW8" s="190">
        <v>46181</v>
      </c>
      <c r="GX8" s="188" t="s">
        <v>695</v>
      </c>
      <c r="GY8" s="191">
        <v>0</v>
      </c>
      <c r="GZ8" s="191" t="s">
        <v>67</v>
      </c>
      <c r="HA8" s="191" t="s">
        <v>68</v>
      </c>
      <c r="HB8" s="191">
        <v>2</v>
      </c>
      <c r="HC8" s="191" t="s">
        <v>33</v>
      </c>
      <c r="HD8" s="191" t="s">
        <v>33</v>
      </c>
      <c r="HE8" s="181">
        <v>46181</v>
      </c>
      <c r="HF8" s="189" t="s">
        <v>687</v>
      </c>
      <c r="HG8" s="189">
        <v>0</v>
      </c>
      <c r="HH8" s="189" t="s">
        <v>67</v>
      </c>
      <c r="HI8" s="189" t="s">
        <v>68</v>
      </c>
      <c r="HJ8" s="189">
        <v>2</v>
      </c>
      <c r="HK8" s="189" t="s">
        <v>33</v>
      </c>
      <c r="HL8" s="189" t="s">
        <v>33</v>
      </c>
      <c r="HM8" s="190">
        <v>46181</v>
      </c>
      <c r="HN8" s="188" t="s">
        <v>693</v>
      </c>
      <c r="HO8" s="191">
        <v>2</v>
      </c>
      <c r="HP8" s="191" t="s">
        <v>67</v>
      </c>
      <c r="HQ8" s="191" t="s">
        <v>68</v>
      </c>
      <c r="HR8" s="191">
        <v>2</v>
      </c>
      <c r="HS8" s="191" t="s">
        <v>33</v>
      </c>
      <c r="HT8" s="191" t="s">
        <v>33</v>
      </c>
      <c r="HU8" s="181">
        <v>46181</v>
      </c>
      <c r="HV8" s="189" t="s">
        <v>690</v>
      </c>
      <c r="HW8" s="189">
        <v>1</v>
      </c>
      <c r="HX8" s="189" t="s">
        <v>67</v>
      </c>
      <c r="HY8" s="189" t="s">
        <v>68</v>
      </c>
      <c r="HZ8" s="189">
        <v>2</v>
      </c>
      <c r="IA8" s="189" t="s">
        <v>33</v>
      </c>
      <c r="IB8" s="189" t="s">
        <v>33</v>
      </c>
      <c r="IC8" s="190">
        <v>46181</v>
      </c>
      <c r="ID8" s="188" t="s">
        <v>692</v>
      </c>
      <c r="IE8" s="191">
        <v>1</v>
      </c>
      <c r="IF8" s="191" t="s">
        <v>67</v>
      </c>
      <c r="IG8" s="191" t="s">
        <v>68</v>
      </c>
      <c r="IH8" s="191">
        <v>2</v>
      </c>
      <c r="II8" s="191" t="s">
        <v>33</v>
      </c>
      <c r="IJ8" s="191" t="s">
        <v>33</v>
      </c>
      <c r="IK8" s="181">
        <v>46181</v>
      </c>
      <c r="IL8" s="189" t="s">
        <v>691</v>
      </c>
      <c r="IM8" s="189">
        <v>1</v>
      </c>
      <c r="IN8" s="189" t="s">
        <v>67</v>
      </c>
      <c r="IO8" s="189" t="s">
        <v>68</v>
      </c>
      <c r="IP8" s="189">
        <v>2</v>
      </c>
      <c r="IQ8" s="189" t="s">
        <v>33</v>
      </c>
      <c r="IR8" s="189" t="s">
        <v>33</v>
      </c>
      <c r="IS8" s="190">
        <v>46181</v>
      </c>
    </row>
    <row r="9" spans="1:253" s="11" customFormat="1" ht="12.5" customHeight="1">
      <c r="A9" s="11" t="s">
        <v>696</v>
      </c>
      <c r="B9" s="11" t="s">
        <v>7583</v>
      </c>
      <c r="C9" s="11" t="s">
        <v>697</v>
      </c>
      <c r="D9" s="11" t="s">
        <v>675</v>
      </c>
      <c r="E9" s="11" t="s">
        <v>6814</v>
      </c>
      <c r="F9" s="11" t="s">
        <v>1967</v>
      </c>
      <c r="G9" s="179">
        <v>171029000</v>
      </c>
      <c r="H9" s="180" t="s">
        <v>1964</v>
      </c>
      <c r="I9" s="180" t="s">
        <v>126</v>
      </c>
      <c r="J9" s="180">
        <v>1</v>
      </c>
      <c r="K9" s="180" t="s">
        <v>1966</v>
      </c>
      <c r="L9" s="180" t="s">
        <v>1965</v>
      </c>
      <c r="M9" s="181">
        <v>46234</v>
      </c>
      <c r="N9" s="188" t="s">
        <v>1971</v>
      </c>
      <c r="O9" s="183">
        <v>89471</v>
      </c>
      <c r="P9" s="183" t="s">
        <v>1968</v>
      </c>
      <c r="Q9" s="183" t="s">
        <v>126</v>
      </c>
      <c r="R9" s="183">
        <v>1</v>
      </c>
      <c r="S9" s="183" t="s">
        <v>1970</v>
      </c>
      <c r="T9" s="183" t="s">
        <v>1969</v>
      </c>
      <c r="U9" s="184">
        <v>46234</v>
      </c>
      <c r="V9" s="188" t="s">
        <v>1975</v>
      </c>
      <c r="W9" s="180">
        <v>97375000</v>
      </c>
      <c r="X9" s="180" t="s">
        <v>1972</v>
      </c>
      <c r="Y9" s="180" t="s">
        <v>88</v>
      </c>
      <c r="Z9" s="180">
        <v>2</v>
      </c>
      <c r="AA9" s="180" t="s">
        <v>1974</v>
      </c>
      <c r="AB9" s="180" t="s">
        <v>1973</v>
      </c>
      <c r="AC9" s="181">
        <v>46234</v>
      </c>
      <c r="AD9" s="188" t="s">
        <v>1977</v>
      </c>
      <c r="AE9" s="185">
        <v>49414000</v>
      </c>
      <c r="AF9" s="185" t="s">
        <v>1972</v>
      </c>
      <c r="AG9" s="185" t="s">
        <v>88</v>
      </c>
      <c r="AH9" s="185">
        <v>2</v>
      </c>
      <c r="AI9" s="185" t="s">
        <v>1976</v>
      </c>
      <c r="AJ9" s="185" t="s">
        <v>1973</v>
      </c>
      <c r="AK9" s="186">
        <v>46234</v>
      </c>
      <c r="AL9" s="188" t="s">
        <v>1978</v>
      </c>
      <c r="AM9" s="180" t="s">
        <v>33</v>
      </c>
      <c r="AN9" s="180" t="s">
        <v>33</v>
      </c>
      <c r="AO9" s="180" t="s">
        <v>33</v>
      </c>
      <c r="AP9" s="180" t="s">
        <v>33</v>
      </c>
      <c r="AQ9" s="180" t="s">
        <v>1617</v>
      </c>
      <c r="AR9" s="180" t="s">
        <v>33</v>
      </c>
      <c r="AS9" s="181">
        <v>46234</v>
      </c>
      <c r="AT9" s="189" t="s">
        <v>1980</v>
      </c>
      <c r="AU9" s="185" t="s">
        <v>33</v>
      </c>
      <c r="AV9" s="185" t="s">
        <v>33</v>
      </c>
      <c r="AW9" s="185" t="s">
        <v>33</v>
      </c>
      <c r="AX9" s="185" t="s">
        <v>33</v>
      </c>
      <c r="AY9" s="185" t="s">
        <v>1979</v>
      </c>
      <c r="AZ9" s="185" t="s">
        <v>33</v>
      </c>
      <c r="BA9" s="186">
        <v>46234</v>
      </c>
      <c r="BB9" s="188" t="s">
        <v>2003</v>
      </c>
      <c r="BC9" s="180" t="s">
        <v>33</v>
      </c>
      <c r="BD9" s="180" t="s">
        <v>33</v>
      </c>
      <c r="BE9" s="180" t="s">
        <v>33</v>
      </c>
      <c r="BF9" s="180" t="s">
        <v>33</v>
      </c>
      <c r="BG9" s="180" t="s">
        <v>2000</v>
      </c>
      <c r="BH9" s="180" t="s">
        <v>33</v>
      </c>
      <c r="BI9" s="181">
        <v>46234</v>
      </c>
      <c r="BJ9" s="189" t="s">
        <v>1982</v>
      </c>
      <c r="BK9" s="189" t="s">
        <v>33</v>
      </c>
      <c r="BL9" s="189" t="s">
        <v>33</v>
      </c>
      <c r="BM9" s="189" t="s">
        <v>33</v>
      </c>
      <c r="BN9" s="189" t="s">
        <v>33</v>
      </c>
      <c r="BO9" s="189" t="s">
        <v>1981</v>
      </c>
      <c r="BP9" s="185" t="s">
        <v>33</v>
      </c>
      <c r="BQ9" s="190">
        <v>46234</v>
      </c>
      <c r="BR9" s="188" t="s">
        <v>2005</v>
      </c>
      <c r="BS9" s="191" t="s">
        <v>33</v>
      </c>
      <c r="BT9" s="191" t="s">
        <v>33</v>
      </c>
      <c r="BU9" s="191" t="s">
        <v>33</v>
      </c>
      <c r="BV9" s="191" t="s">
        <v>33</v>
      </c>
      <c r="BW9" s="191" t="s">
        <v>2004</v>
      </c>
      <c r="BX9" s="191" t="s">
        <v>33</v>
      </c>
      <c r="BY9" s="181">
        <v>46234</v>
      </c>
      <c r="BZ9" s="189" t="s">
        <v>2006</v>
      </c>
      <c r="CA9" s="189" t="s">
        <v>33</v>
      </c>
      <c r="CB9" s="189" t="s">
        <v>33</v>
      </c>
      <c r="CC9" s="189" t="s">
        <v>33</v>
      </c>
      <c r="CD9" s="189" t="s">
        <v>33</v>
      </c>
      <c r="CE9" s="189" t="s">
        <v>2004</v>
      </c>
      <c r="CF9" s="189" t="s">
        <v>33</v>
      </c>
      <c r="CG9" s="190">
        <v>46234</v>
      </c>
      <c r="CH9" s="188" t="s">
        <v>8021</v>
      </c>
      <c r="CI9" s="189" t="e">
        <v>#N/A</v>
      </c>
      <c r="CJ9" s="189" t="e">
        <v>#N/A</v>
      </c>
      <c r="CK9" s="189" t="e">
        <v>#N/A</v>
      </c>
      <c r="CL9" s="189" t="e">
        <v>#N/A</v>
      </c>
      <c r="CM9" s="189" t="e">
        <v>#N/A</v>
      </c>
      <c r="CN9" s="189" t="e">
        <v>#N/A</v>
      </c>
      <c r="CO9" s="192" t="e">
        <v>#N/A</v>
      </c>
      <c r="CP9" s="189" t="s">
        <v>2008</v>
      </c>
      <c r="CQ9" s="191" t="s">
        <v>33</v>
      </c>
      <c r="CR9" s="191" t="s">
        <v>33</v>
      </c>
      <c r="CS9" s="191" t="s">
        <v>33</v>
      </c>
      <c r="CT9" s="191" t="s">
        <v>33</v>
      </c>
      <c r="CU9" s="191" t="s">
        <v>2004</v>
      </c>
      <c r="CV9" s="191" t="s">
        <v>33</v>
      </c>
      <c r="CW9" s="181">
        <v>46234</v>
      </c>
      <c r="CX9" s="189" t="s">
        <v>1987</v>
      </c>
      <c r="CY9" s="185">
        <v>14752000</v>
      </c>
      <c r="CZ9" s="185" t="s">
        <v>1972</v>
      </c>
      <c r="DA9" s="185" t="s">
        <v>141</v>
      </c>
      <c r="DB9" s="185">
        <v>3</v>
      </c>
      <c r="DC9" s="185" t="s">
        <v>1992</v>
      </c>
      <c r="DD9" s="185" t="s">
        <v>1973</v>
      </c>
      <c r="DE9" s="187">
        <v>46234</v>
      </c>
      <c r="DF9" s="188" t="s">
        <v>1989</v>
      </c>
      <c r="DG9" s="180">
        <v>47961000</v>
      </c>
      <c r="DH9" s="191" t="s">
        <v>1972</v>
      </c>
      <c r="DI9" s="191" t="s">
        <v>141</v>
      </c>
      <c r="DJ9" s="191">
        <v>3</v>
      </c>
      <c r="DK9" s="191" t="s">
        <v>1988</v>
      </c>
      <c r="DL9" s="191" t="s">
        <v>1973</v>
      </c>
      <c r="DM9" s="181">
        <v>46234</v>
      </c>
      <c r="DN9" s="189" t="s">
        <v>1991</v>
      </c>
      <c r="DO9" s="185">
        <v>34662000</v>
      </c>
      <c r="DP9" s="189" t="s">
        <v>1972</v>
      </c>
      <c r="DQ9" s="189" t="s">
        <v>141</v>
      </c>
      <c r="DR9" s="189">
        <v>3</v>
      </c>
      <c r="DS9" s="189" t="s">
        <v>1990</v>
      </c>
      <c r="DT9" s="189" t="s">
        <v>1973</v>
      </c>
      <c r="DU9" s="190">
        <v>46234</v>
      </c>
      <c r="DV9" s="188" t="s">
        <v>1993</v>
      </c>
      <c r="DW9" s="180">
        <v>14269000</v>
      </c>
      <c r="DX9" s="191" t="s">
        <v>1972</v>
      </c>
      <c r="DY9" s="191" t="s">
        <v>141</v>
      </c>
      <c r="DZ9" s="191">
        <v>3</v>
      </c>
      <c r="EA9" s="191" t="s">
        <v>1992</v>
      </c>
      <c r="EB9" s="191" t="s">
        <v>1973</v>
      </c>
      <c r="EC9" s="181">
        <v>46234</v>
      </c>
      <c r="ED9" s="189" t="s">
        <v>1995</v>
      </c>
      <c r="EE9" s="185">
        <v>483000</v>
      </c>
      <c r="EF9" s="189" t="s">
        <v>1972</v>
      </c>
      <c r="EG9" s="189" t="s">
        <v>141</v>
      </c>
      <c r="EH9" s="189">
        <v>3</v>
      </c>
      <c r="EI9" s="189" t="s">
        <v>1994</v>
      </c>
      <c r="EJ9" s="189" t="s">
        <v>1973</v>
      </c>
      <c r="EK9" s="190">
        <v>46234</v>
      </c>
      <c r="EL9" s="188" t="s">
        <v>1997</v>
      </c>
      <c r="EM9" s="180">
        <v>0</v>
      </c>
      <c r="EN9" s="191" t="s">
        <v>1972</v>
      </c>
      <c r="EO9" s="191" t="s">
        <v>141</v>
      </c>
      <c r="EP9" s="191">
        <v>3</v>
      </c>
      <c r="EQ9" s="191" t="s">
        <v>1996</v>
      </c>
      <c r="ER9" s="191" t="s">
        <v>1973</v>
      </c>
      <c r="ES9" s="181">
        <v>46234</v>
      </c>
      <c r="ET9" s="189" t="s">
        <v>1985</v>
      </c>
      <c r="EU9" s="189">
        <v>6</v>
      </c>
      <c r="EV9" s="189" t="s">
        <v>1843</v>
      </c>
      <c r="EW9" s="189" t="s">
        <v>126</v>
      </c>
      <c r="EX9" s="189">
        <v>1</v>
      </c>
      <c r="EY9" s="189" t="s">
        <v>1984</v>
      </c>
      <c r="EZ9" s="189" t="s">
        <v>1983</v>
      </c>
      <c r="FA9" s="190">
        <v>46234</v>
      </c>
      <c r="FB9" s="188" t="s">
        <v>1999</v>
      </c>
      <c r="FC9" s="191">
        <v>1</v>
      </c>
      <c r="FD9" s="191" t="s">
        <v>1972</v>
      </c>
      <c r="FE9" s="191" t="s">
        <v>141</v>
      </c>
      <c r="FF9" s="191">
        <v>3</v>
      </c>
      <c r="FG9" s="191" t="s">
        <v>1998</v>
      </c>
      <c r="FH9" s="191" t="s">
        <v>1973</v>
      </c>
      <c r="FI9" s="181">
        <v>46234</v>
      </c>
      <c r="FJ9" s="188" t="s">
        <v>2001</v>
      </c>
      <c r="FK9" s="189" t="s">
        <v>33</v>
      </c>
      <c r="FL9" s="189" t="s">
        <v>33</v>
      </c>
      <c r="FM9" s="189" t="s">
        <v>33</v>
      </c>
      <c r="FN9" s="189" t="s">
        <v>33</v>
      </c>
      <c r="FO9" s="189" t="s">
        <v>2000</v>
      </c>
      <c r="FP9" s="185" t="s">
        <v>33</v>
      </c>
      <c r="FQ9" s="186">
        <v>46234</v>
      </c>
      <c r="FR9" s="188" t="s">
        <v>2002</v>
      </c>
      <c r="FS9" s="191" t="s">
        <v>33</v>
      </c>
      <c r="FT9" s="191" t="s">
        <v>33</v>
      </c>
      <c r="FU9" s="191" t="s">
        <v>33</v>
      </c>
      <c r="FV9" s="191" t="s">
        <v>33</v>
      </c>
      <c r="FW9" s="191" t="s">
        <v>2000</v>
      </c>
      <c r="FX9" s="191" t="s">
        <v>33</v>
      </c>
      <c r="FY9" s="181">
        <v>46234</v>
      </c>
      <c r="FZ9" s="189" t="s">
        <v>699</v>
      </c>
      <c r="GA9" s="189">
        <v>1</v>
      </c>
      <c r="GB9" s="189" t="s">
        <v>67</v>
      </c>
      <c r="GC9" s="189" t="s">
        <v>68</v>
      </c>
      <c r="GD9" s="189">
        <v>2</v>
      </c>
      <c r="GE9" s="189" t="s">
        <v>33</v>
      </c>
      <c r="GF9" s="189" t="s">
        <v>33</v>
      </c>
      <c r="GG9" s="190">
        <v>46181</v>
      </c>
      <c r="GH9" s="188" t="s">
        <v>704</v>
      </c>
      <c r="GI9" s="191">
        <v>0</v>
      </c>
      <c r="GJ9" s="191" t="s">
        <v>67</v>
      </c>
      <c r="GK9" s="191" t="s">
        <v>68</v>
      </c>
      <c r="GL9" s="191">
        <v>2</v>
      </c>
      <c r="GM9" s="191" t="s">
        <v>33</v>
      </c>
      <c r="GN9" s="191" t="s">
        <v>33</v>
      </c>
      <c r="GO9" s="181">
        <v>46181</v>
      </c>
      <c r="GP9" s="189" t="s">
        <v>700</v>
      </c>
      <c r="GQ9" s="189">
        <v>0</v>
      </c>
      <c r="GR9" s="189" t="s">
        <v>67</v>
      </c>
      <c r="GS9" s="189" t="s">
        <v>68</v>
      </c>
      <c r="GT9" s="189">
        <v>2</v>
      </c>
      <c r="GU9" s="189" t="s">
        <v>33</v>
      </c>
      <c r="GV9" s="189" t="s">
        <v>33</v>
      </c>
      <c r="GW9" s="190">
        <v>46181</v>
      </c>
      <c r="GX9" s="188" t="s">
        <v>705</v>
      </c>
      <c r="GY9" s="191">
        <v>0</v>
      </c>
      <c r="GZ9" s="191" t="s">
        <v>67</v>
      </c>
      <c r="HA9" s="191" t="s">
        <v>68</v>
      </c>
      <c r="HB9" s="191">
        <v>2</v>
      </c>
      <c r="HC9" s="191" t="s">
        <v>33</v>
      </c>
      <c r="HD9" s="191" t="s">
        <v>33</v>
      </c>
      <c r="HE9" s="181">
        <v>46181</v>
      </c>
      <c r="HF9" s="189" t="s">
        <v>698</v>
      </c>
      <c r="HG9" s="189">
        <v>0</v>
      </c>
      <c r="HH9" s="189" t="s">
        <v>67</v>
      </c>
      <c r="HI9" s="189" t="s">
        <v>68</v>
      </c>
      <c r="HJ9" s="189">
        <v>2</v>
      </c>
      <c r="HK9" s="189" t="s">
        <v>33</v>
      </c>
      <c r="HL9" s="189" t="s">
        <v>33</v>
      </c>
      <c r="HM9" s="190">
        <v>46181</v>
      </c>
      <c r="HN9" s="188" t="s">
        <v>703</v>
      </c>
      <c r="HO9" s="191">
        <v>0</v>
      </c>
      <c r="HP9" s="191" t="s">
        <v>67</v>
      </c>
      <c r="HQ9" s="191" t="s">
        <v>68</v>
      </c>
      <c r="HR9" s="191">
        <v>2</v>
      </c>
      <c r="HS9" s="191" t="s">
        <v>33</v>
      </c>
      <c r="HT9" s="191" t="s">
        <v>33</v>
      </c>
      <c r="HU9" s="181">
        <v>46181</v>
      </c>
      <c r="HV9" s="189" t="s">
        <v>701</v>
      </c>
      <c r="HW9" s="189">
        <v>0</v>
      </c>
      <c r="HX9" s="189" t="s">
        <v>67</v>
      </c>
      <c r="HY9" s="189" t="s">
        <v>68</v>
      </c>
      <c r="HZ9" s="189">
        <v>2</v>
      </c>
      <c r="IA9" s="189" t="s">
        <v>33</v>
      </c>
      <c r="IB9" s="189" t="s">
        <v>33</v>
      </c>
      <c r="IC9" s="190">
        <v>46181</v>
      </c>
      <c r="ID9" s="188" t="s">
        <v>702</v>
      </c>
      <c r="IE9" s="191">
        <v>1</v>
      </c>
      <c r="IF9" s="191" t="s">
        <v>67</v>
      </c>
      <c r="IG9" s="191" t="s">
        <v>68</v>
      </c>
      <c r="IH9" s="191">
        <v>2</v>
      </c>
      <c r="II9" s="191" t="s">
        <v>33</v>
      </c>
      <c r="IJ9" s="191" t="s">
        <v>33</v>
      </c>
      <c r="IK9" s="181">
        <v>46181</v>
      </c>
      <c r="IL9" s="189" t="s">
        <v>1409</v>
      </c>
      <c r="IM9" s="189">
        <v>2</v>
      </c>
      <c r="IN9" s="189" t="s">
        <v>67</v>
      </c>
      <c r="IO9" s="189" t="s">
        <v>68</v>
      </c>
      <c r="IP9" s="189">
        <v>2</v>
      </c>
      <c r="IQ9" s="189" t="s">
        <v>33</v>
      </c>
      <c r="IR9" s="189" t="s">
        <v>33</v>
      </c>
      <c r="IS9" s="190">
        <v>46188</v>
      </c>
    </row>
    <row r="10" spans="1:253" s="11" customFormat="1" ht="12.5" customHeight="1">
      <c r="A10" s="11" t="s">
        <v>56</v>
      </c>
      <c r="B10" s="11" t="s">
        <v>7557</v>
      </c>
      <c r="C10" s="11" t="s">
        <v>57</v>
      </c>
      <c r="D10" s="11" t="s">
        <v>58</v>
      </c>
      <c r="E10" s="11" t="s">
        <v>6831</v>
      </c>
      <c r="F10" s="11" t="s">
        <v>3853</v>
      </c>
      <c r="G10" s="179">
        <v>212584000</v>
      </c>
      <c r="H10" s="180" t="s">
        <v>3850</v>
      </c>
      <c r="I10" s="180" t="s">
        <v>88</v>
      </c>
      <c r="J10" s="180">
        <v>2</v>
      </c>
      <c r="K10" s="180" t="s">
        <v>3852</v>
      </c>
      <c r="L10" s="180" t="s">
        <v>3851</v>
      </c>
      <c r="M10" s="181">
        <v>46234</v>
      </c>
      <c r="N10" s="188" t="s">
        <v>3857</v>
      </c>
      <c r="O10" s="183">
        <v>5359724</v>
      </c>
      <c r="P10" s="183" t="s">
        <v>3854</v>
      </c>
      <c r="Q10" s="183" t="s">
        <v>141</v>
      </c>
      <c r="R10" s="183">
        <v>3</v>
      </c>
      <c r="S10" s="183" t="s">
        <v>3856</v>
      </c>
      <c r="T10" s="183" t="s">
        <v>3855</v>
      </c>
      <c r="U10" s="184">
        <v>46234</v>
      </c>
      <c r="V10" s="188" t="s">
        <v>3859</v>
      </c>
      <c r="W10" s="180">
        <v>132959000</v>
      </c>
      <c r="X10" s="180" t="s">
        <v>3854</v>
      </c>
      <c r="Y10" s="180" t="s">
        <v>141</v>
      </c>
      <c r="Z10" s="180">
        <v>3</v>
      </c>
      <c r="AA10" s="180" t="s">
        <v>3858</v>
      </c>
      <c r="AB10" s="180" t="s">
        <v>3855</v>
      </c>
      <c r="AC10" s="181">
        <v>46234</v>
      </c>
      <c r="AD10" s="188" t="s">
        <v>3861</v>
      </c>
      <c r="AE10" s="185">
        <v>1133000</v>
      </c>
      <c r="AF10" s="185" t="s">
        <v>2293</v>
      </c>
      <c r="AG10" s="185" t="s">
        <v>88</v>
      </c>
      <c r="AH10" s="185">
        <v>2</v>
      </c>
      <c r="AI10" s="185" t="s">
        <v>3860</v>
      </c>
      <c r="AJ10" s="185" t="s">
        <v>2294</v>
      </c>
      <c r="AK10" s="186">
        <v>46234</v>
      </c>
      <c r="AL10" s="188" t="s">
        <v>3863</v>
      </c>
      <c r="AM10" s="180">
        <v>916000</v>
      </c>
      <c r="AN10" s="180" t="s">
        <v>2293</v>
      </c>
      <c r="AO10" s="180" t="s">
        <v>88</v>
      </c>
      <c r="AP10" s="180">
        <v>2</v>
      </c>
      <c r="AQ10" s="180" t="s">
        <v>3862</v>
      </c>
      <c r="AR10" s="180" t="s">
        <v>2294</v>
      </c>
      <c r="AS10" s="181">
        <v>46234</v>
      </c>
      <c r="AT10" s="189" t="s">
        <v>3864</v>
      </c>
      <c r="AU10" s="185" t="s">
        <v>33</v>
      </c>
      <c r="AV10" s="185" t="s">
        <v>114</v>
      </c>
      <c r="AW10" s="185" t="s">
        <v>33</v>
      </c>
      <c r="AX10" s="185" t="s">
        <v>33</v>
      </c>
      <c r="AY10" s="185" t="s">
        <v>1617</v>
      </c>
      <c r="AZ10" s="185" t="s">
        <v>114</v>
      </c>
      <c r="BA10" s="186">
        <v>46234</v>
      </c>
      <c r="BB10" s="188" t="s">
        <v>3881</v>
      </c>
      <c r="BC10" s="180" t="s">
        <v>33</v>
      </c>
      <c r="BD10" s="180" t="s">
        <v>34</v>
      </c>
      <c r="BE10" s="180" t="s">
        <v>33</v>
      </c>
      <c r="BF10" s="180" t="s">
        <v>33</v>
      </c>
      <c r="BG10" s="180" t="s">
        <v>1617</v>
      </c>
      <c r="BH10" s="180" t="s">
        <v>33</v>
      </c>
      <c r="BI10" s="181">
        <v>46234</v>
      </c>
      <c r="BJ10" s="189" t="s">
        <v>3866</v>
      </c>
      <c r="BK10" s="189" t="s">
        <v>33</v>
      </c>
      <c r="BL10" s="189" t="s">
        <v>114</v>
      </c>
      <c r="BM10" s="189" t="s">
        <v>33</v>
      </c>
      <c r="BN10" s="189" t="s">
        <v>33</v>
      </c>
      <c r="BO10" s="189" t="s">
        <v>3865</v>
      </c>
      <c r="BP10" s="185" t="s">
        <v>114</v>
      </c>
      <c r="BQ10" s="190">
        <v>46234</v>
      </c>
      <c r="BR10" s="188" t="s">
        <v>3882</v>
      </c>
      <c r="BS10" s="191" t="s">
        <v>33</v>
      </c>
      <c r="BT10" s="191" t="s">
        <v>34</v>
      </c>
      <c r="BU10" s="191" t="s">
        <v>33</v>
      </c>
      <c r="BV10" s="191" t="s">
        <v>33</v>
      </c>
      <c r="BW10" s="191" t="s">
        <v>1617</v>
      </c>
      <c r="BX10" s="191" t="s">
        <v>33</v>
      </c>
      <c r="BY10" s="181">
        <v>46234</v>
      </c>
      <c r="BZ10" s="189" t="s">
        <v>3883</v>
      </c>
      <c r="CA10" s="189" t="s">
        <v>33</v>
      </c>
      <c r="CB10" s="189" t="s">
        <v>34</v>
      </c>
      <c r="CC10" s="189" t="s">
        <v>33</v>
      </c>
      <c r="CD10" s="189" t="s">
        <v>33</v>
      </c>
      <c r="CE10" s="189" t="s">
        <v>1617</v>
      </c>
      <c r="CF10" s="189" t="s">
        <v>33</v>
      </c>
      <c r="CG10" s="190">
        <v>46234</v>
      </c>
      <c r="CH10" s="188" t="s">
        <v>8022</v>
      </c>
      <c r="CI10" s="189" t="e">
        <v>#N/A</v>
      </c>
      <c r="CJ10" s="189" t="e">
        <v>#N/A</v>
      </c>
      <c r="CK10" s="189" t="e">
        <v>#N/A</v>
      </c>
      <c r="CL10" s="189" t="e">
        <v>#N/A</v>
      </c>
      <c r="CM10" s="189" t="e">
        <v>#N/A</v>
      </c>
      <c r="CN10" s="189" t="e">
        <v>#N/A</v>
      </c>
      <c r="CO10" s="192" t="e">
        <v>#N/A</v>
      </c>
      <c r="CP10" s="189" t="s">
        <v>3885</v>
      </c>
      <c r="CQ10" s="191" t="s">
        <v>33</v>
      </c>
      <c r="CR10" s="191" t="s">
        <v>34</v>
      </c>
      <c r="CS10" s="191" t="s">
        <v>33</v>
      </c>
      <c r="CT10" s="191" t="s">
        <v>33</v>
      </c>
      <c r="CU10" s="191" t="s">
        <v>1617</v>
      </c>
      <c r="CV10" s="191" t="s">
        <v>33</v>
      </c>
      <c r="CW10" s="181">
        <v>46234</v>
      </c>
      <c r="CX10" s="189" t="s">
        <v>3869</v>
      </c>
      <c r="CY10" s="185">
        <v>560000</v>
      </c>
      <c r="CZ10" s="185" t="s">
        <v>2293</v>
      </c>
      <c r="DA10" s="185" t="s">
        <v>141</v>
      </c>
      <c r="DB10" s="185">
        <v>3</v>
      </c>
      <c r="DC10" s="185" t="s">
        <v>3874</v>
      </c>
      <c r="DD10" s="185" t="s">
        <v>2294</v>
      </c>
      <c r="DE10" s="187">
        <v>46234</v>
      </c>
      <c r="DF10" s="188" t="s">
        <v>3871</v>
      </c>
      <c r="DG10" s="180">
        <v>131826000</v>
      </c>
      <c r="DH10" s="191" t="s">
        <v>3854</v>
      </c>
      <c r="DI10" s="191" t="s">
        <v>88</v>
      </c>
      <c r="DJ10" s="191">
        <v>2</v>
      </c>
      <c r="DK10" s="191" t="s">
        <v>3870</v>
      </c>
      <c r="DL10" s="191" t="s">
        <v>3855</v>
      </c>
      <c r="DM10" s="181">
        <v>46234</v>
      </c>
      <c r="DN10" s="189" t="s">
        <v>3873</v>
      </c>
      <c r="DO10" s="185">
        <v>573000</v>
      </c>
      <c r="DP10" s="189" t="s">
        <v>2293</v>
      </c>
      <c r="DQ10" s="189" t="s">
        <v>88</v>
      </c>
      <c r="DR10" s="189">
        <v>2</v>
      </c>
      <c r="DS10" s="189" t="s">
        <v>3872</v>
      </c>
      <c r="DT10" s="189" t="s">
        <v>2294</v>
      </c>
      <c r="DU10" s="190">
        <v>46234</v>
      </c>
      <c r="DV10" s="188" t="s">
        <v>3875</v>
      </c>
      <c r="DW10" s="180">
        <v>560000</v>
      </c>
      <c r="DX10" s="191" t="s">
        <v>2293</v>
      </c>
      <c r="DY10" s="191" t="s">
        <v>141</v>
      </c>
      <c r="DZ10" s="191">
        <v>3</v>
      </c>
      <c r="EA10" s="191" t="s">
        <v>3874</v>
      </c>
      <c r="EB10" s="191" t="s">
        <v>2294</v>
      </c>
      <c r="EC10" s="181">
        <v>46234</v>
      </c>
      <c r="ED10" s="189" t="s">
        <v>3877</v>
      </c>
      <c r="EE10" s="185" t="s">
        <v>33</v>
      </c>
      <c r="EF10" s="189" t="s">
        <v>33</v>
      </c>
      <c r="EG10" s="189" t="s">
        <v>33</v>
      </c>
      <c r="EH10" s="189" t="s">
        <v>33</v>
      </c>
      <c r="EI10" s="189" t="s">
        <v>3876</v>
      </c>
      <c r="EJ10" s="189" t="s">
        <v>33</v>
      </c>
      <c r="EK10" s="190">
        <v>46234</v>
      </c>
      <c r="EL10" s="188" t="s">
        <v>3878</v>
      </c>
      <c r="EM10" s="180" t="s">
        <v>33</v>
      </c>
      <c r="EN10" s="191" t="s">
        <v>33</v>
      </c>
      <c r="EO10" s="191" t="s">
        <v>33</v>
      </c>
      <c r="EP10" s="191" t="s">
        <v>33</v>
      </c>
      <c r="EQ10" s="191" t="s">
        <v>3876</v>
      </c>
      <c r="ER10" s="191" t="s">
        <v>33</v>
      </c>
      <c r="ES10" s="181">
        <v>46234</v>
      </c>
      <c r="ET10" s="189" t="s">
        <v>3867</v>
      </c>
      <c r="EU10" s="189" t="s">
        <v>33</v>
      </c>
      <c r="EV10" s="189" t="s">
        <v>114</v>
      </c>
      <c r="EW10" s="189" t="s">
        <v>33</v>
      </c>
      <c r="EX10" s="189" t="s">
        <v>33</v>
      </c>
      <c r="EY10" s="189" t="s">
        <v>3865</v>
      </c>
      <c r="EZ10" s="189" t="s">
        <v>114</v>
      </c>
      <c r="FA10" s="190">
        <v>46234</v>
      </c>
      <c r="FB10" s="188" t="s">
        <v>3880</v>
      </c>
      <c r="FC10" s="191">
        <v>3</v>
      </c>
      <c r="FD10" s="191" t="s">
        <v>2315</v>
      </c>
      <c r="FE10" s="191" t="s">
        <v>88</v>
      </c>
      <c r="FF10" s="191">
        <v>2</v>
      </c>
      <c r="FG10" s="191" t="s">
        <v>3879</v>
      </c>
      <c r="FH10" s="191" t="s">
        <v>2316</v>
      </c>
      <c r="FI10" s="181">
        <v>46234</v>
      </c>
      <c r="FJ10" s="188" t="s">
        <v>60</v>
      </c>
      <c r="FK10" s="189" t="s">
        <v>33</v>
      </c>
      <c r="FL10" s="189" t="s">
        <v>33</v>
      </c>
      <c r="FM10" s="189" t="s">
        <v>33</v>
      </c>
      <c r="FN10" s="189" t="s">
        <v>33</v>
      </c>
      <c r="FO10" s="189" t="s">
        <v>59</v>
      </c>
      <c r="FP10" s="185" t="s">
        <v>33</v>
      </c>
      <c r="FQ10" s="186">
        <v>45549</v>
      </c>
      <c r="FR10" s="188" t="s">
        <v>62</v>
      </c>
      <c r="FS10" s="191" t="s">
        <v>33</v>
      </c>
      <c r="FT10" s="191" t="s">
        <v>33</v>
      </c>
      <c r="FU10" s="191" t="s">
        <v>33</v>
      </c>
      <c r="FV10" s="191" t="s">
        <v>33</v>
      </c>
      <c r="FW10" s="191" t="s">
        <v>59</v>
      </c>
      <c r="FX10" s="191" t="s">
        <v>33</v>
      </c>
      <c r="FY10" s="181">
        <v>45549</v>
      </c>
      <c r="FZ10" s="189" t="s">
        <v>707</v>
      </c>
      <c r="GA10" s="189">
        <v>0</v>
      </c>
      <c r="GB10" s="189" t="s">
        <v>67</v>
      </c>
      <c r="GC10" s="189" t="s">
        <v>68</v>
      </c>
      <c r="GD10" s="189">
        <v>2</v>
      </c>
      <c r="GE10" s="189" t="s">
        <v>33</v>
      </c>
      <c r="GF10" s="189" t="s">
        <v>33</v>
      </c>
      <c r="GG10" s="190">
        <v>46181</v>
      </c>
      <c r="GH10" s="188" t="s">
        <v>713</v>
      </c>
      <c r="GI10" s="191">
        <v>0</v>
      </c>
      <c r="GJ10" s="191" t="s">
        <v>67</v>
      </c>
      <c r="GK10" s="191" t="s">
        <v>68</v>
      </c>
      <c r="GL10" s="191">
        <v>2</v>
      </c>
      <c r="GM10" s="191" t="s">
        <v>33</v>
      </c>
      <c r="GN10" s="191" t="s">
        <v>33</v>
      </c>
      <c r="GO10" s="181">
        <v>46181</v>
      </c>
      <c r="GP10" s="189" t="s">
        <v>708</v>
      </c>
      <c r="GQ10" s="189">
        <v>0</v>
      </c>
      <c r="GR10" s="189" t="s">
        <v>67</v>
      </c>
      <c r="GS10" s="189" t="s">
        <v>68</v>
      </c>
      <c r="GT10" s="189">
        <v>2</v>
      </c>
      <c r="GU10" s="189" t="s">
        <v>33</v>
      </c>
      <c r="GV10" s="189" t="s">
        <v>33</v>
      </c>
      <c r="GW10" s="190">
        <v>46181</v>
      </c>
      <c r="GX10" s="188" t="s">
        <v>714</v>
      </c>
      <c r="GY10" s="191">
        <v>0</v>
      </c>
      <c r="GZ10" s="191" t="s">
        <v>67</v>
      </c>
      <c r="HA10" s="191" t="s">
        <v>68</v>
      </c>
      <c r="HB10" s="191">
        <v>2</v>
      </c>
      <c r="HC10" s="191" t="s">
        <v>33</v>
      </c>
      <c r="HD10" s="191" t="s">
        <v>33</v>
      </c>
      <c r="HE10" s="181">
        <v>46181</v>
      </c>
      <c r="HF10" s="189" t="s">
        <v>706</v>
      </c>
      <c r="HG10" s="189">
        <v>0</v>
      </c>
      <c r="HH10" s="189" t="s">
        <v>67</v>
      </c>
      <c r="HI10" s="189" t="s">
        <v>68</v>
      </c>
      <c r="HJ10" s="189">
        <v>2</v>
      </c>
      <c r="HK10" s="189" t="s">
        <v>33</v>
      </c>
      <c r="HL10" s="189" t="s">
        <v>33</v>
      </c>
      <c r="HM10" s="190">
        <v>46181</v>
      </c>
      <c r="HN10" s="188" t="s">
        <v>712</v>
      </c>
      <c r="HO10" s="191">
        <v>0</v>
      </c>
      <c r="HP10" s="191" t="s">
        <v>67</v>
      </c>
      <c r="HQ10" s="191" t="s">
        <v>68</v>
      </c>
      <c r="HR10" s="191">
        <v>2</v>
      </c>
      <c r="HS10" s="191" t="s">
        <v>33</v>
      </c>
      <c r="HT10" s="191" t="s">
        <v>33</v>
      </c>
      <c r="HU10" s="181">
        <v>46181</v>
      </c>
      <c r="HV10" s="189" t="s">
        <v>709</v>
      </c>
      <c r="HW10" s="189">
        <v>0</v>
      </c>
      <c r="HX10" s="189" t="s">
        <v>67</v>
      </c>
      <c r="HY10" s="189" t="s">
        <v>68</v>
      </c>
      <c r="HZ10" s="189">
        <v>2</v>
      </c>
      <c r="IA10" s="189" t="s">
        <v>33</v>
      </c>
      <c r="IB10" s="189" t="s">
        <v>33</v>
      </c>
      <c r="IC10" s="190">
        <v>46181</v>
      </c>
      <c r="ID10" s="188" t="s">
        <v>711</v>
      </c>
      <c r="IE10" s="191">
        <v>0</v>
      </c>
      <c r="IF10" s="191" t="s">
        <v>67</v>
      </c>
      <c r="IG10" s="191" t="s">
        <v>68</v>
      </c>
      <c r="IH10" s="191">
        <v>2</v>
      </c>
      <c r="II10" s="191" t="s">
        <v>33</v>
      </c>
      <c r="IJ10" s="191" t="s">
        <v>33</v>
      </c>
      <c r="IK10" s="181">
        <v>46181</v>
      </c>
      <c r="IL10" s="189" t="s">
        <v>710</v>
      </c>
      <c r="IM10" s="189">
        <v>3</v>
      </c>
      <c r="IN10" s="189" t="s">
        <v>67</v>
      </c>
      <c r="IO10" s="189" t="s">
        <v>68</v>
      </c>
      <c r="IP10" s="189">
        <v>2</v>
      </c>
      <c r="IQ10" s="189" t="s">
        <v>33</v>
      </c>
      <c r="IR10" s="189" t="s">
        <v>33</v>
      </c>
      <c r="IS10" s="190">
        <v>46181</v>
      </c>
    </row>
    <row r="11" spans="1:253" s="11" customFormat="1" ht="12.5" customHeight="1">
      <c r="A11" s="11" t="s">
        <v>959</v>
      </c>
      <c r="B11" s="11" t="s">
        <v>7594</v>
      </c>
      <c r="C11" s="11" t="s">
        <v>960</v>
      </c>
      <c r="D11" s="11" t="s">
        <v>961</v>
      </c>
      <c r="E11" s="11" t="s">
        <v>6840</v>
      </c>
      <c r="F11" s="11" t="s">
        <v>2588</v>
      </c>
      <c r="G11" s="179">
        <v>5434000</v>
      </c>
      <c r="H11" s="180" t="s">
        <v>2585</v>
      </c>
      <c r="I11" s="180" t="s">
        <v>126</v>
      </c>
      <c r="J11" s="180">
        <v>1</v>
      </c>
      <c r="K11" s="180" t="s">
        <v>2587</v>
      </c>
      <c r="L11" s="180" t="s">
        <v>2586</v>
      </c>
      <c r="M11" s="181">
        <v>46234</v>
      </c>
      <c r="N11" s="188" t="s">
        <v>2592</v>
      </c>
      <c r="O11" s="183">
        <v>622980</v>
      </c>
      <c r="P11" s="183" t="s">
        <v>2589</v>
      </c>
      <c r="Q11" s="183" t="s">
        <v>126</v>
      </c>
      <c r="R11" s="183">
        <v>1</v>
      </c>
      <c r="S11" s="183" t="s">
        <v>2591</v>
      </c>
      <c r="T11" s="183" t="s">
        <v>2590</v>
      </c>
      <c r="U11" s="184">
        <v>46234</v>
      </c>
      <c r="V11" s="188" t="s">
        <v>2594</v>
      </c>
      <c r="W11" s="180">
        <v>5434000</v>
      </c>
      <c r="X11" s="180" t="s">
        <v>2585</v>
      </c>
      <c r="Y11" s="180" t="s">
        <v>88</v>
      </c>
      <c r="Z11" s="180">
        <v>2</v>
      </c>
      <c r="AA11" s="180" t="s">
        <v>2593</v>
      </c>
      <c r="AB11" s="180" t="s">
        <v>2586</v>
      </c>
      <c r="AC11" s="181">
        <v>46234</v>
      </c>
      <c r="AD11" s="188" t="s">
        <v>2596</v>
      </c>
      <c r="AE11" s="185">
        <v>5434000</v>
      </c>
      <c r="AF11" s="185" t="s">
        <v>2585</v>
      </c>
      <c r="AG11" s="185" t="s">
        <v>88</v>
      </c>
      <c r="AH11" s="185">
        <v>2</v>
      </c>
      <c r="AI11" s="185" t="s">
        <v>2595</v>
      </c>
      <c r="AJ11" s="185" t="s">
        <v>2586</v>
      </c>
      <c r="AK11" s="186">
        <v>46234</v>
      </c>
      <c r="AL11" s="188" t="s">
        <v>2600</v>
      </c>
      <c r="AM11" s="180">
        <v>994000</v>
      </c>
      <c r="AN11" s="180" t="s">
        <v>2597</v>
      </c>
      <c r="AO11" s="180" t="s">
        <v>88</v>
      </c>
      <c r="AP11" s="180">
        <v>2</v>
      </c>
      <c r="AQ11" s="180" t="s">
        <v>2599</v>
      </c>
      <c r="AR11" s="180" t="s">
        <v>2598</v>
      </c>
      <c r="AS11" s="181">
        <v>46234</v>
      </c>
      <c r="AT11" s="189" t="s">
        <v>1596</v>
      </c>
      <c r="AU11" s="185" t="s">
        <v>33</v>
      </c>
      <c r="AV11" s="185" t="s">
        <v>33</v>
      </c>
      <c r="AW11" s="185" t="s">
        <v>33</v>
      </c>
      <c r="AX11" s="185" t="s">
        <v>33</v>
      </c>
      <c r="AY11" s="185" t="s">
        <v>33</v>
      </c>
      <c r="AZ11" s="185" t="s">
        <v>33</v>
      </c>
      <c r="BA11" s="186">
        <v>46203</v>
      </c>
      <c r="BB11" s="188" t="s">
        <v>1600</v>
      </c>
      <c r="BC11" s="180" t="s">
        <v>33</v>
      </c>
      <c r="BD11" s="180" t="s">
        <v>114</v>
      </c>
      <c r="BE11" s="180" t="s">
        <v>33</v>
      </c>
      <c r="BF11" s="180" t="s">
        <v>33</v>
      </c>
      <c r="BG11" s="180" t="s">
        <v>1597</v>
      </c>
      <c r="BH11" s="180" t="s">
        <v>114</v>
      </c>
      <c r="BI11" s="181">
        <v>46203</v>
      </c>
      <c r="BJ11" s="189" t="s">
        <v>2603</v>
      </c>
      <c r="BK11" s="189">
        <v>344</v>
      </c>
      <c r="BL11" s="189" t="s">
        <v>2601</v>
      </c>
      <c r="BM11" s="189" t="s">
        <v>88</v>
      </c>
      <c r="BN11" s="189">
        <v>2</v>
      </c>
      <c r="BO11" s="189" t="s">
        <v>2602</v>
      </c>
      <c r="BP11" s="185" t="s">
        <v>1844</v>
      </c>
      <c r="BQ11" s="190">
        <v>46234</v>
      </c>
      <c r="BR11" s="188" t="s">
        <v>1601</v>
      </c>
      <c r="BS11" s="191" t="s">
        <v>33</v>
      </c>
      <c r="BT11" s="191" t="s">
        <v>114</v>
      </c>
      <c r="BU11" s="191" t="s">
        <v>33</v>
      </c>
      <c r="BV11" s="191" t="s">
        <v>33</v>
      </c>
      <c r="BW11" s="191" t="s">
        <v>1597</v>
      </c>
      <c r="BX11" s="191" t="s">
        <v>114</v>
      </c>
      <c r="BY11" s="181">
        <v>46203</v>
      </c>
      <c r="BZ11" s="189" t="s">
        <v>1602</v>
      </c>
      <c r="CA11" s="189" t="s">
        <v>33</v>
      </c>
      <c r="CB11" s="189" t="s">
        <v>114</v>
      </c>
      <c r="CC11" s="189" t="s">
        <v>33</v>
      </c>
      <c r="CD11" s="189" t="s">
        <v>33</v>
      </c>
      <c r="CE11" s="189" t="s">
        <v>1597</v>
      </c>
      <c r="CF11" s="189" t="s">
        <v>114</v>
      </c>
      <c r="CG11" s="190">
        <v>46203</v>
      </c>
      <c r="CH11" s="188" t="s">
        <v>8023</v>
      </c>
      <c r="CI11" s="189" t="e">
        <v>#N/A</v>
      </c>
      <c r="CJ11" s="189" t="e">
        <v>#N/A</v>
      </c>
      <c r="CK11" s="189" t="e">
        <v>#N/A</v>
      </c>
      <c r="CL11" s="189" t="e">
        <v>#N/A</v>
      </c>
      <c r="CM11" s="189" t="e">
        <v>#N/A</v>
      </c>
      <c r="CN11" s="189" t="e">
        <v>#N/A</v>
      </c>
      <c r="CO11" s="192" t="e">
        <v>#N/A</v>
      </c>
      <c r="CP11" s="189" t="s">
        <v>1604</v>
      </c>
      <c r="CQ11" s="191" t="s">
        <v>33</v>
      </c>
      <c r="CR11" s="191" t="s">
        <v>114</v>
      </c>
      <c r="CS11" s="191" t="s">
        <v>33</v>
      </c>
      <c r="CT11" s="191" t="s">
        <v>33</v>
      </c>
      <c r="CU11" s="191" t="s">
        <v>1597</v>
      </c>
      <c r="CV11" s="191" t="s">
        <v>114</v>
      </c>
      <c r="CW11" s="181">
        <v>46203</v>
      </c>
      <c r="CX11" s="189" t="s">
        <v>2609</v>
      </c>
      <c r="CY11" s="185">
        <v>2214000</v>
      </c>
      <c r="CZ11" s="185" t="s">
        <v>2606</v>
      </c>
      <c r="DA11" s="185" t="s">
        <v>141</v>
      </c>
      <c r="DB11" s="185">
        <v>3</v>
      </c>
      <c r="DC11" s="185" t="s">
        <v>2616</v>
      </c>
      <c r="DD11" s="185" t="s">
        <v>2607</v>
      </c>
      <c r="DE11" s="187">
        <v>46234</v>
      </c>
      <c r="DF11" s="188" t="s">
        <v>2613</v>
      </c>
      <c r="DG11" s="180">
        <v>0</v>
      </c>
      <c r="DH11" s="191" t="s">
        <v>2610</v>
      </c>
      <c r="DI11" s="191" t="s">
        <v>141</v>
      </c>
      <c r="DJ11" s="191">
        <v>3</v>
      </c>
      <c r="DK11" s="191" t="s">
        <v>2612</v>
      </c>
      <c r="DL11" s="191" t="s">
        <v>2611</v>
      </c>
      <c r="DM11" s="181">
        <v>46234</v>
      </c>
      <c r="DN11" s="189" t="s">
        <v>2615</v>
      </c>
      <c r="DO11" s="185">
        <v>3220000</v>
      </c>
      <c r="DP11" s="189" t="s">
        <v>2610</v>
      </c>
      <c r="DQ11" s="189" t="s">
        <v>141</v>
      </c>
      <c r="DR11" s="189">
        <v>3</v>
      </c>
      <c r="DS11" s="189" t="s">
        <v>2614</v>
      </c>
      <c r="DT11" s="189" t="s">
        <v>2611</v>
      </c>
      <c r="DU11" s="190">
        <v>46234</v>
      </c>
      <c r="DV11" s="188" t="s">
        <v>2617</v>
      </c>
      <c r="DW11" s="180">
        <v>1953000</v>
      </c>
      <c r="DX11" s="191" t="s">
        <v>2606</v>
      </c>
      <c r="DY11" s="191" t="s">
        <v>141</v>
      </c>
      <c r="DZ11" s="191">
        <v>3</v>
      </c>
      <c r="EA11" s="191" t="s">
        <v>2616</v>
      </c>
      <c r="EB11" s="191" t="s">
        <v>2607</v>
      </c>
      <c r="EC11" s="181">
        <v>46234</v>
      </c>
      <c r="ED11" s="189" t="s">
        <v>2619</v>
      </c>
      <c r="EE11" s="185">
        <v>261000</v>
      </c>
      <c r="EF11" s="189" t="s">
        <v>2610</v>
      </c>
      <c r="EG11" s="189" t="s">
        <v>141</v>
      </c>
      <c r="EH11" s="189">
        <v>3</v>
      </c>
      <c r="EI11" s="189" t="s">
        <v>2618</v>
      </c>
      <c r="EJ11" s="189" t="s">
        <v>2611</v>
      </c>
      <c r="EK11" s="190">
        <v>46234</v>
      </c>
      <c r="EL11" s="188" t="s">
        <v>2621</v>
      </c>
      <c r="EM11" s="180">
        <v>0</v>
      </c>
      <c r="EN11" s="191" t="s">
        <v>2610</v>
      </c>
      <c r="EO11" s="191" t="s">
        <v>141</v>
      </c>
      <c r="EP11" s="191">
        <v>3</v>
      </c>
      <c r="EQ11" s="191" t="s">
        <v>2620</v>
      </c>
      <c r="ER11" s="191" t="s">
        <v>2611</v>
      </c>
      <c r="ES11" s="181">
        <v>46234</v>
      </c>
      <c r="ET11" s="189" t="s">
        <v>2605</v>
      </c>
      <c r="EU11" s="189">
        <v>344</v>
      </c>
      <c r="EV11" s="189" t="s">
        <v>2601</v>
      </c>
      <c r="EW11" s="189" t="s">
        <v>88</v>
      </c>
      <c r="EX11" s="189">
        <v>2</v>
      </c>
      <c r="EY11" s="189" t="s">
        <v>2604</v>
      </c>
      <c r="EZ11" s="189" t="s">
        <v>1844</v>
      </c>
      <c r="FA11" s="190">
        <v>46234</v>
      </c>
      <c r="FB11" s="188" t="s">
        <v>2623</v>
      </c>
      <c r="FC11" s="191">
        <v>5</v>
      </c>
      <c r="FD11" s="191" t="s">
        <v>2597</v>
      </c>
      <c r="FE11" s="191" t="s">
        <v>88</v>
      </c>
      <c r="FF11" s="191">
        <v>2</v>
      </c>
      <c r="FG11" s="191" t="s">
        <v>2622</v>
      </c>
      <c r="FH11" s="191" t="s">
        <v>2598</v>
      </c>
      <c r="FI11" s="181">
        <v>46234</v>
      </c>
      <c r="FJ11" s="188" t="s">
        <v>1598</v>
      </c>
      <c r="FK11" s="189" t="s">
        <v>33</v>
      </c>
      <c r="FL11" s="189" t="s">
        <v>114</v>
      </c>
      <c r="FM11" s="189" t="s">
        <v>33</v>
      </c>
      <c r="FN11" s="189" t="s">
        <v>33</v>
      </c>
      <c r="FO11" s="189" t="s">
        <v>1597</v>
      </c>
      <c r="FP11" s="185" t="s">
        <v>114</v>
      </c>
      <c r="FQ11" s="186">
        <v>46203</v>
      </c>
      <c r="FR11" s="188" t="s">
        <v>1599</v>
      </c>
      <c r="FS11" s="191" t="s">
        <v>33</v>
      </c>
      <c r="FT11" s="191" t="s">
        <v>114</v>
      </c>
      <c r="FU11" s="191" t="s">
        <v>33</v>
      </c>
      <c r="FV11" s="191" t="s">
        <v>33</v>
      </c>
      <c r="FW11" s="191" t="s">
        <v>1597</v>
      </c>
      <c r="FX11" s="191" t="s">
        <v>114</v>
      </c>
      <c r="FY11" s="181">
        <v>46203</v>
      </c>
      <c r="FZ11" s="189" t="s">
        <v>962</v>
      </c>
      <c r="GA11" s="189">
        <v>0</v>
      </c>
      <c r="GB11" s="189" t="s">
        <v>67</v>
      </c>
      <c r="GC11" s="189" t="s">
        <v>68</v>
      </c>
      <c r="GD11" s="189">
        <v>2</v>
      </c>
      <c r="GE11" s="189" t="s">
        <v>33</v>
      </c>
      <c r="GF11" s="189" t="s">
        <v>33</v>
      </c>
      <c r="GG11" s="190">
        <v>46182</v>
      </c>
      <c r="GH11" s="188" t="s">
        <v>968</v>
      </c>
      <c r="GI11" s="191">
        <v>3</v>
      </c>
      <c r="GJ11" s="191" t="s">
        <v>67</v>
      </c>
      <c r="GK11" s="191" t="s">
        <v>68</v>
      </c>
      <c r="GL11" s="191">
        <v>2</v>
      </c>
      <c r="GM11" s="191" t="s">
        <v>33</v>
      </c>
      <c r="GN11" s="191" t="s">
        <v>33</v>
      </c>
      <c r="GO11" s="181">
        <v>46182</v>
      </c>
      <c r="GP11" s="189" t="s">
        <v>963</v>
      </c>
      <c r="GQ11" s="189">
        <v>2</v>
      </c>
      <c r="GR11" s="189" t="s">
        <v>67</v>
      </c>
      <c r="GS11" s="189" t="s">
        <v>68</v>
      </c>
      <c r="GT11" s="189">
        <v>2</v>
      </c>
      <c r="GU11" s="189" t="s">
        <v>33</v>
      </c>
      <c r="GV11" s="189" t="s">
        <v>33</v>
      </c>
      <c r="GW11" s="190">
        <v>46182</v>
      </c>
      <c r="GX11" s="188" t="s">
        <v>969</v>
      </c>
      <c r="GY11" s="191">
        <v>1</v>
      </c>
      <c r="GZ11" s="191" t="s">
        <v>67</v>
      </c>
      <c r="HA11" s="191" t="s">
        <v>68</v>
      </c>
      <c r="HB11" s="191">
        <v>2</v>
      </c>
      <c r="HC11" s="191" t="s">
        <v>33</v>
      </c>
      <c r="HD11" s="191" t="s">
        <v>33</v>
      </c>
      <c r="HE11" s="181">
        <v>46182</v>
      </c>
      <c r="HF11" s="189" t="s">
        <v>1343</v>
      </c>
      <c r="HG11" s="189">
        <v>0</v>
      </c>
      <c r="HH11" s="189" t="s">
        <v>67</v>
      </c>
      <c r="HI11" s="189" t="s">
        <v>68</v>
      </c>
      <c r="HJ11" s="189">
        <v>2</v>
      </c>
      <c r="HK11" s="189" t="s">
        <v>33</v>
      </c>
      <c r="HL11" s="189" t="s">
        <v>33</v>
      </c>
      <c r="HM11" s="190">
        <v>46183</v>
      </c>
      <c r="HN11" s="188" t="s">
        <v>967</v>
      </c>
      <c r="HO11" s="191">
        <v>2</v>
      </c>
      <c r="HP11" s="191" t="s">
        <v>67</v>
      </c>
      <c r="HQ11" s="191" t="s">
        <v>68</v>
      </c>
      <c r="HR11" s="191">
        <v>2</v>
      </c>
      <c r="HS11" s="191" t="s">
        <v>33</v>
      </c>
      <c r="HT11" s="191" t="s">
        <v>33</v>
      </c>
      <c r="HU11" s="181">
        <v>46182</v>
      </c>
      <c r="HV11" s="189" t="s">
        <v>964</v>
      </c>
      <c r="HW11" s="189">
        <v>3</v>
      </c>
      <c r="HX11" s="189" t="s">
        <v>67</v>
      </c>
      <c r="HY11" s="189" t="s">
        <v>68</v>
      </c>
      <c r="HZ11" s="189">
        <v>2</v>
      </c>
      <c r="IA11" s="189" t="s">
        <v>33</v>
      </c>
      <c r="IB11" s="189" t="s">
        <v>33</v>
      </c>
      <c r="IC11" s="190">
        <v>46182</v>
      </c>
      <c r="ID11" s="188" t="s">
        <v>966</v>
      </c>
      <c r="IE11" s="191">
        <v>1</v>
      </c>
      <c r="IF11" s="191" t="s">
        <v>67</v>
      </c>
      <c r="IG11" s="191" t="s">
        <v>68</v>
      </c>
      <c r="IH11" s="191">
        <v>2</v>
      </c>
      <c r="II11" s="191" t="s">
        <v>33</v>
      </c>
      <c r="IJ11" s="191" t="s">
        <v>33</v>
      </c>
      <c r="IK11" s="181">
        <v>46182</v>
      </c>
      <c r="IL11" s="189" t="s">
        <v>965</v>
      </c>
      <c r="IM11" s="189">
        <v>3</v>
      </c>
      <c r="IN11" s="189" t="s">
        <v>67</v>
      </c>
      <c r="IO11" s="189" t="s">
        <v>68</v>
      </c>
      <c r="IP11" s="189">
        <v>2</v>
      </c>
      <c r="IQ11" s="189" t="s">
        <v>33</v>
      </c>
      <c r="IR11" s="189" t="s">
        <v>33</v>
      </c>
      <c r="IS11" s="190">
        <v>46182</v>
      </c>
    </row>
    <row r="12" spans="1:253" s="11" customFormat="1" ht="12.5" customHeight="1">
      <c r="A12" s="11" t="s">
        <v>715</v>
      </c>
      <c r="B12" s="11" t="s">
        <v>7557</v>
      </c>
      <c r="C12" s="11" t="s">
        <v>716</v>
      </c>
      <c r="D12" s="11" t="s">
        <v>717</v>
      </c>
      <c r="E12" s="11" t="s">
        <v>6845</v>
      </c>
      <c r="F12" s="11" t="s">
        <v>2280</v>
      </c>
      <c r="G12" s="179">
        <v>19900000</v>
      </c>
      <c r="H12" s="180" t="s">
        <v>2277</v>
      </c>
      <c r="I12" s="180" t="s">
        <v>88</v>
      </c>
      <c r="J12" s="180">
        <v>2</v>
      </c>
      <c r="K12" s="180" t="s">
        <v>2279</v>
      </c>
      <c r="L12" s="180" t="s">
        <v>2278</v>
      </c>
      <c r="M12" s="181">
        <v>46234</v>
      </c>
      <c r="N12" s="188" t="s">
        <v>2284</v>
      </c>
      <c r="O12" s="183">
        <v>349428</v>
      </c>
      <c r="P12" s="183" t="s">
        <v>2281</v>
      </c>
      <c r="Q12" s="183" t="s">
        <v>141</v>
      </c>
      <c r="R12" s="183">
        <v>3</v>
      </c>
      <c r="S12" s="183" t="s">
        <v>2283</v>
      </c>
      <c r="T12" s="183" t="s">
        <v>2282</v>
      </c>
      <c r="U12" s="184">
        <v>46234</v>
      </c>
      <c r="V12" s="188" t="s">
        <v>2288</v>
      </c>
      <c r="W12" s="180">
        <v>16389000</v>
      </c>
      <c r="X12" s="180" t="s">
        <v>2285</v>
      </c>
      <c r="Y12" s="180" t="s">
        <v>141</v>
      </c>
      <c r="Z12" s="180">
        <v>3</v>
      </c>
      <c r="AA12" s="180" t="s">
        <v>2287</v>
      </c>
      <c r="AB12" s="180" t="s">
        <v>2286</v>
      </c>
      <c r="AC12" s="181">
        <v>46234</v>
      </c>
      <c r="AD12" s="188" t="s">
        <v>2292</v>
      </c>
      <c r="AE12" s="185">
        <v>890000</v>
      </c>
      <c r="AF12" s="185" t="s">
        <v>2289</v>
      </c>
      <c r="AG12" s="185" t="s">
        <v>88</v>
      </c>
      <c r="AH12" s="185">
        <v>2</v>
      </c>
      <c r="AI12" s="185" t="s">
        <v>2291</v>
      </c>
      <c r="AJ12" s="185" t="s">
        <v>2290</v>
      </c>
      <c r="AK12" s="186">
        <v>46234</v>
      </c>
      <c r="AL12" s="188" t="s">
        <v>2296</v>
      </c>
      <c r="AM12" s="180">
        <v>752000</v>
      </c>
      <c r="AN12" s="180" t="s">
        <v>2293</v>
      </c>
      <c r="AO12" s="180" t="s">
        <v>88</v>
      </c>
      <c r="AP12" s="180">
        <v>2</v>
      </c>
      <c r="AQ12" s="180" t="s">
        <v>2295</v>
      </c>
      <c r="AR12" s="180" t="s">
        <v>2294</v>
      </c>
      <c r="AS12" s="181">
        <v>46234</v>
      </c>
      <c r="AT12" s="189" t="s">
        <v>2297</v>
      </c>
      <c r="AU12" s="185" t="s">
        <v>33</v>
      </c>
      <c r="AV12" s="185" t="s">
        <v>33</v>
      </c>
      <c r="AW12" s="185" t="s">
        <v>33</v>
      </c>
      <c r="AX12" s="185" t="s">
        <v>33</v>
      </c>
      <c r="AY12" s="185" t="s">
        <v>1617</v>
      </c>
      <c r="AZ12" s="185" t="s">
        <v>33</v>
      </c>
      <c r="BA12" s="186">
        <v>46234</v>
      </c>
      <c r="BB12" s="188" t="s">
        <v>2321</v>
      </c>
      <c r="BC12" s="180" t="s">
        <v>33</v>
      </c>
      <c r="BD12" s="180" t="s">
        <v>114</v>
      </c>
      <c r="BE12" s="180" t="s">
        <v>33</v>
      </c>
      <c r="BF12" s="180" t="s">
        <v>33</v>
      </c>
      <c r="BG12" s="180" t="s">
        <v>1617</v>
      </c>
      <c r="BH12" s="180" t="s">
        <v>114</v>
      </c>
      <c r="BI12" s="181">
        <v>46234</v>
      </c>
      <c r="BJ12" s="189" t="s">
        <v>2301</v>
      </c>
      <c r="BK12" s="189">
        <v>1</v>
      </c>
      <c r="BL12" s="189" t="s">
        <v>2298</v>
      </c>
      <c r="BM12" s="189" t="s">
        <v>141</v>
      </c>
      <c r="BN12" s="189">
        <v>3</v>
      </c>
      <c r="BO12" s="189" t="s">
        <v>2300</v>
      </c>
      <c r="BP12" s="185" t="s">
        <v>2299</v>
      </c>
      <c r="BQ12" s="190">
        <v>46234</v>
      </c>
      <c r="BR12" s="188" t="s">
        <v>2322</v>
      </c>
      <c r="BS12" s="191" t="s">
        <v>33</v>
      </c>
      <c r="BT12" s="191" t="s">
        <v>114</v>
      </c>
      <c r="BU12" s="191" t="s">
        <v>33</v>
      </c>
      <c r="BV12" s="191" t="s">
        <v>33</v>
      </c>
      <c r="BW12" s="191" t="s">
        <v>1617</v>
      </c>
      <c r="BX12" s="191" t="s">
        <v>114</v>
      </c>
      <c r="BY12" s="181">
        <v>46234</v>
      </c>
      <c r="BZ12" s="189" t="s">
        <v>2323</v>
      </c>
      <c r="CA12" s="189" t="s">
        <v>33</v>
      </c>
      <c r="CB12" s="189" t="s">
        <v>114</v>
      </c>
      <c r="CC12" s="189" t="s">
        <v>33</v>
      </c>
      <c r="CD12" s="189" t="s">
        <v>33</v>
      </c>
      <c r="CE12" s="189" t="s">
        <v>1617</v>
      </c>
      <c r="CF12" s="189" t="s">
        <v>114</v>
      </c>
      <c r="CG12" s="190">
        <v>46234</v>
      </c>
      <c r="CH12" s="188" t="s">
        <v>8024</v>
      </c>
      <c r="CI12" s="189" t="e">
        <v>#N/A</v>
      </c>
      <c r="CJ12" s="189" t="e">
        <v>#N/A</v>
      </c>
      <c r="CK12" s="189" t="e">
        <v>#N/A</v>
      </c>
      <c r="CL12" s="189" t="e">
        <v>#N/A</v>
      </c>
      <c r="CM12" s="189" t="e">
        <v>#N/A</v>
      </c>
      <c r="CN12" s="189" t="e">
        <v>#N/A</v>
      </c>
      <c r="CO12" s="192" t="e">
        <v>#N/A</v>
      </c>
      <c r="CP12" s="189" t="s">
        <v>2325</v>
      </c>
      <c r="CQ12" s="191" t="s">
        <v>33</v>
      </c>
      <c r="CR12" s="191" t="s">
        <v>114</v>
      </c>
      <c r="CS12" s="191" t="s">
        <v>33</v>
      </c>
      <c r="CT12" s="191" t="s">
        <v>33</v>
      </c>
      <c r="CU12" s="191" t="s">
        <v>1617</v>
      </c>
      <c r="CV12" s="191" t="s">
        <v>114</v>
      </c>
      <c r="CW12" s="181">
        <v>46234</v>
      </c>
      <c r="CX12" s="189" t="s">
        <v>2306</v>
      </c>
      <c r="CY12" s="185">
        <v>578000</v>
      </c>
      <c r="CZ12" s="185" t="s">
        <v>2303</v>
      </c>
      <c r="DA12" s="185" t="s">
        <v>141</v>
      </c>
      <c r="DB12" s="185">
        <v>3</v>
      </c>
      <c r="DC12" s="185" t="s">
        <v>2311</v>
      </c>
      <c r="DD12" s="185" t="s">
        <v>2304</v>
      </c>
      <c r="DE12" s="187">
        <v>46234</v>
      </c>
      <c r="DF12" s="188" t="s">
        <v>2308</v>
      </c>
      <c r="DG12" s="180">
        <v>15499000</v>
      </c>
      <c r="DH12" s="191" t="s">
        <v>2281</v>
      </c>
      <c r="DI12" s="191" t="s">
        <v>88</v>
      </c>
      <c r="DJ12" s="191">
        <v>2</v>
      </c>
      <c r="DK12" s="191" t="s">
        <v>2165</v>
      </c>
      <c r="DL12" s="191" t="s">
        <v>2307</v>
      </c>
      <c r="DM12" s="181">
        <v>46234</v>
      </c>
      <c r="DN12" s="189" t="s">
        <v>2310</v>
      </c>
      <c r="DO12" s="185">
        <v>312000</v>
      </c>
      <c r="DP12" s="189" t="s">
        <v>2303</v>
      </c>
      <c r="DQ12" s="189" t="s">
        <v>88</v>
      </c>
      <c r="DR12" s="189">
        <v>2</v>
      </c>
      <c r="DS12" s="189" t="s">
        <v>2309</v>
      </c>
      <c r="DT12" s="189" t="s">
        <v>2304</v>
      </c>
      <c r="DU12" s="190">
        <v>46234</v>
      </c>
      <c r="DV12" s="188" t="s">
        <v>2312</v>
      </c>
      <c r="DW12" s="180">
        <v>578000</v>
      </c>
      <c r="DX12" s="191" t="s">
        <v>2303</v>
      </c>
      <c r="DY12" s="191" t="s">
        <v>141</v>
      </c>
      <c r="DZ12" s="191">
        <v>3</v>
      </c>
      <c r="EA12" s="191" t="s">
        <v>2311</v>
      </c>
      <c r="EB12" s="191" t="s">
        <v>2304</v>
      </c>
      <c r="EC12" s="181">
        <v>46234</v>
      </c>
      <c r="ED12" s="189" t="s">
        <v>2313</v>
      </c>
      <c r="EE12" s="185" t="s">
        <v>33</v>
      </c>
      <c r="EF12" s="189" t="s">
        <v>114</v>
      </c>
      <c r="EG12" s="189" t="s">
        <v>33</v>
      </c>
      <c r="EH12" s="189" t="s">
        <v>33</v>
      </c>
      <c r="EI12" s="189" t="s">
        <v>2311</v>
      </c>
      <c r="EJ12" s="189" t="s">
        <v>114</v>
      </c>
      <c r="EK12" s="190">
        <v>46234</v>
      </c>
      <c r="EL12" s="188" t="s">
        <v>2314</v>
      </c>
      <c r="EM12" s="180" t="s">
        <v>33</v>
      </c>
      <c r="EN12" s="191" t="s">
        <v>114</v>
      </c>
      <c r="EO12" s="191" t="s">
        <v>33</v>
      </c>
      <c r="EP12" s="191" t="s">
        <v>33</v>
      </c>
      <c r="EQ12" s="191" t="s">
        <v>2311</v>
      </c>
      <c r="ER12" s="191" t="s">
        <v>114</v>
      </c>
      <c r="ES12" s="181">
        <v>46234</v>
      </c>
      <c r="ET12" s="189" t="s">
        <v>2302</v>
      </c>
      <c r="EU12" s="189">
        <v>1</v>
      </c>
      <c r="EV12" s="189" t="s">
        <v>2298</v>
      </c>
      <c r="EW12" s="189" t="s">
        <v>141</v>
      </c>
      <c r="EX12" s="189">
        <v>3</v>
      </c>
      <c r="EY12" s="189" t="s">
        <v>2300</v>
      </c>
      <c r="EZ12" s="189" t="s">
        <v>2299</v>
      </c>
      <c r="FA12" s="190">
        <v>46234</v>
      </c>
      <c r="FB12" s="188" t="s">
        <v>2318</v>
      </c>
      <c r="FC12" s="191">
        <v>3</v>
      </c>
      <c r="FD12" s="191" t="s">
        <v>2315</v>
      </c>
      <c r="FE12" s="191" t="s">
        <v>126</v>
      </c>
      <c r="FF12" s="191">
        <v>1</v>
      </c>
      <c r="FG12" s="191" t="s">
        <v>2317</v>
      </c>
      <c r="FH12" s="191" t="s">
        <v>2316</v>
      </c>
      <c r="FI12" s="181">
        <v>46234</v>
      </c>
      <c r="FJ12" s="188" t="s">
        <v>2319</v>
      </c>
      <c r="FK12" s="189" t="s">
        <v>33</v>
      </c>
      <c r="FL12" s="189" t="s">
        <v>114</v>
      </c>
      <c r="FM12" s="189" t="s">
        <v>33</v>
      </c>
      <c r="FN12" s="189" t="s">
        <v>33</v>
      </c>
      <c r="FO12" s="189" t="s">
        <v>1617</v>
      </c>
      <c r="FP12" s="185" t="s">
        <v>114</v>
      </c>
      <c r="FQ12" s="186">
        <v>46234</v>
      </c>
      <c r="FR12" s="188" t="s">
        <v>2320</v>
      </c>
      <c r="FS12" s="191" t="s">
        <v>33</v>
      </c>
      <c r="FT12" s="191" t="s">
        <v>114</v>
      </c>
      <c r="FU12" s="191" t="s">
        <v>33</v>
      </c>
      <c r="FV12" s="191" t="s">
        <v>33</v>
      </c>
      <c r="FW12" s="191" t="s">
        <v>1617</v>
      </c>
      <c r="FX12" s="191" t="s">
        <v>114</v>
      </c>
      <c r="FY12" s="181">
        <v>46234</v>
      </c>
      <c r="FZ12" s="189" t="s">
        <v>719</v>
      </c>
      <c r="GA12" s="189">
        <v>0</v>
      </c>
      <c r="GB12" s="189" t="s">
        <v>67</v>
      </c>
      <c r="GC12" s="189" t="s">
        <v>68</v>
      </c>
      <c r="GD12" s="189">
        <v>2</v>
      </c>
      <c r="GE12" s="189" t="s">
        <v>33</v>
      </c>
      <c r="GF12" s="189" t="s">
        <v>33</v>
      </c>
      <c r="GG12" s="190">
        <v>46181</v>
      </c>
      <c r="GH12" s="188" t="s">
        <v>725</v>
      </c>
      <c r="GI12" s="191">
        <v>0</v>
      </c>
      <c r="GJ12" s="191" t="s">
        <v>67</v>
      </c>
      <c r="GK12" s="191" t="s">
        <v>68</v>
      </c>
      <c r="GL12" s="191">
        <v>2</v>
      </c>
      <c r="GM12" s="191" t="s">
        <v>33</v>
      </c>
      <c r="GN12" s="191" t="s">
        <v>33</v>
      </c>
      <c r="GO12" s="181">
        <v>46181</v>
      </c>
      <c r="GP12" s="189" t="s">
        <v>720</v>
      </c>
      <c r="GQ12" s="189">
        <v>1</v>
      </c>
      <c r="GR12" s="189" t="s">
        <v>67</v>
      </c>
      <c r="GS12" s="189" t="s">
        <v>68</v>
      </c>
      <c r="GT12" s="189">
        <v>2</v>
      </c>
      <c r="GU12" s="189" t="s">
        <v>33</v>
      </c>
      <c r="GV12" s="189" t="s">
        <v>33</v>
      </c>
      <c r="GW12" s="190">
        <v>46181</v>
      </c>
      <c r="GX12" s="188" t="s">
        <v>726</v>
      </c>
      <c r="GY12" s="191">
        <v>0</v>
      </c>
      <c r="GZ12" s="191" t="s">
        <v>67</v>
      </c>
      <c r="HA12" s="191" t="s">
        <v>68</v>
      </c>
      <c r="HB12" s="191">
        <v>2</v>
      </c>
      <c r="HC12" s="191" t="s">
        <v>33</v>
      </c>
      <c r="HD12" s="191" t="s">
        <v>33</v>
      </c>
      <c r="HE12" s="181">
        <v>46181</v>
      </c>
      <c r="HF12" s="189" t="s">
        <v>718</v>
      </c>
      <c r="HG12" s="189">
        <v>0</v>
      </c>
      <c r="HH12" s="189" t="s">
        <v>67</v>
      </c>
      <c r="HI12" s="189" t="s">
        <v>68</v>
      </c>
      <c r="HJ12" s="189">
        <v>2</v>
      </c>
      <c r="HK12" s="189" t="s">
        <v>33</v>
      </c>
      <c r="HL12" s="189" t="s">
        <v>33</v>
      </c>
      <c r="HM12" s="190">
        <v>46181</v>
      </c>
      <c r="HN12" s="188" t="s">
        <v>724</v>
      </c>
      <c r="HO12" s="191">
        <v>1</v>
      </c>
      <c r="HP12" s="191" t="s">
        <v>67</v>
      </c>
      <c r="HQ12" s="191" t="s">
        <v>68</v>
      </c>
      <c r="HR12" s="191">
        <v>2</v>
      </c>
      <c r="HS12" s="191" t="s">
        <v>33</v>
      </c>
      <c r="HT12" s="191" t="s">
        <v>33</v>
      </c>
      <c r="HU12" s="181">
        <v>46181</v>
      </c>
      <c r="HV12" s="189" t="s">
        <v>721</v>
      </c>
      <c r="HW12" s="189">
        <v>0</v>
      </c>
      <c r="HX12" s="189" t="s">
        <v>67</v>
      </c>
      <c r="HY12" s="189" t="s">
        <v>68</v>
      </c>
      <c r="HZ12" s="189">
        <v>2</v>
      </c>
      <c r="IA12" s="189" t="s">
        <v>33</v>
      </c>
      <c r="IB12" s="189" t="s">
        <v>33</v>
      </c>
      <c r="IC12" s="190">
        <v>46181</v>
      </c>
      <c r="ID12" s="188" t="s">
        <v>723</v>
      </c>
      <c r="IE12" s="191">
        <v>2</v>
      </c>
      <c r="IF12" s="191" t="s">
        <v>67</v>
      </c>
      <c r="IG12" s="191" t="s">
        <v>68</v>
      </c>
      <c r="IH12" s="191">
        <v>2</v>
      </c>
      <c r="II12" s="191" t="s">
        <v>33</v>
      </c>
      <c r="IJ12" s="191" t="s">
        <v>33</v>
      </c>
      <c r="IK12" s="181">
        <v>46181</v>
      </c>
      <c r="IL12" s="189" t="s">
        <v>722</v>
      </c>
      <c r="IM12" s="189">
        <v>0</v>
      </c>
      <c r="IN12" s="189" t="s">
        <v>67</v>
      </c>
      <c r="IO12" s="189" t="s">
        <v>68</v>
      </c>
      <c r="IP12" s="189">
        <v>2</v>
      </c>
      <c r="IQ12" s="189" t="s">
        <v>33</v>
      </c>
      <c r="IR12" s="189" t="s">
        <v>33</v>
      </c>
      <c r="IS12" s="190">
        <v>46181</v>
      </c>
    </row>
    <row r="13" spans="1:253" s="11" customFormat="1" ht="12.5" customHeight="1">
      <c r="A13" s="11" t="s">
        <v>223</v>
      </c>
      <c r="B13" s="11" t="s">
        <v>7557</v>
      </c>
      <c r="C13" s="11" t="s">
        <v>224</v>
      </c>
      <c r="D13" s="11" t="s">
        <v>225</v>
      </c>
      <c r="E13" s="11" t="s">
        <v>6848</v>
      </c>
      <c r="F13" s="11" t="s">
        <v>5216</v>
      </c>
      <c r="G13" s="179">
        <v>33494000</v>
      </c>
      <c r="H13" s="180" t="s">
        <v>2700</v>
      </c>
      <c r="I13" s="180" t="s">
        <v>88</v>
      </c>
      <c r="J13" s="180">
        <v>2</v>
      </c>
      <c r="K13" s="180" t="s">
        <v>5215</v>
      </c>
      <c r="L13" s="180" t="s">
        <v>5214</v>
      </c>
      <c r="M13" s="181">
        <v>46234</v>
      </c>
      <c r="N13" s="188" t="s">
        <v>5220</v>
      </c>
      <c r="O13" s="183">
        <v>19953</v>
      </c>
      <c r="P13" s="183" t="s">
        <v>5217</v>
      </c>
      <c r="Q13" s="183" t="s">
        <v>88</v>
      </c>
      <c r="R13" s="183">
        <v>2</v>
      </c>
      <c r="S13" s="183" t="s">
        <v>5219</v>
      </c>
      <c r="T13" s="183" t="s">
        <v>5218</v>
      </c>
      <c r="U13" s="184">
        <v>46234</v>
      </c>
      <c r="V13" s="188" t="s">
        <v>5224</v>
      </c>
      <c r="W13" s="180">
        <v>512000</v>
      </c>
      <c r="X13" s="180" t="s">
        <v>5221</v>
      </c>
      <c r="Y13" s="180" t="s">
        <v>141</v>
      </c>
      <c r="Z13" s="180">
        <v>3</v>
      </c>
      <c r="AA13" s="180" t="s">
        <v>5223</v>
      </c>
      <c r="AB13" s="180" t="s">
        <v>5222</v>
      </c>
      <c r="AC13" s="181">
        <v>46234</v>
      </c>
      <c r="AD13" s="188" t="s">
        <v>5228</v>
      </c>
      <c r="AE13" s="185">
        <v>93000</v>
      </c>
      <c r="AF13" s="185" t="s">
        <v>5225</v>
      </c>
      <c r="AG13" s="185" t="s">
        <v>88</v>
      </c>
      <c r="AH13" s="185">
        <v>2</v>
      </c>
      <c r="AI13" s="185" t="s">
        <v>5227</v>
      </c>
      <c r="AJ13" s="185" t="s">
        <v>5226</v>
      </c>
      <c r="AK13" s="186">
        <v>46234</v>
      </c>
      <c r="AL13" s="188" t="s">
        <v>5232</v>
      </c>
      <c r="AM13" s="180">
        <v>93000</v>
      </c>
      <c r="AN13" s="180" t="s">
        <v>5229</v>
      </c>
      <c r="AO13" s="180" t="s">
        <v>88</v>
      </c>
      <c r="AP13" s="180">
        <v>2</v>
      </c>
      <c r="AQ13" s="180" t="s">
        <v>5231</v>
      </c>
      <c r="AR13" s="180" t="s">
        <v>5230</v>
      </c>
      <c r="AS13" s="181">
        <v>46234</v>
      </c>
      <c r="AT13" s="189" t="s">
        <v>1625</v>
      </c>
      <c r="AU13" s="185" t="s">
        <v>33</v>
      </c>
      <c r="AV13" s="185" t="s">
        <v>33</v>
      </c>
      <c r="AW13" s="185" t="s">
        <v>33</v>
      </c>
      <c r="AX13" s="185" t="s">
        <v>33</v>
      </c>
      <c r="AY13" s="185" t="s">
        <v>33</v>
      </c>
      <c r="AZ13" s="185" t="s">
        <v>33</v>
      </c>
      <c r="BA13" s="186">
        <v>46203</v>
      </c>
      <c r="BB13" s="188" t="s">
        <v>1628</v>
      </c>
      <c r="BC13" s="180" t="s">
        <v>33</v>
      </c>
      <c r="BD13" s="180" t="s">
        <v>33</v>
      </c>
      <c r="BE13" s="180" t="s">
        <v>33</v>
      </c>
      <c r="BF13" s="180" t="s">
        <v>33</v>
      </c>
      <c r="BG13" s="180" t="s">
        <v>1617</v>
      </c>
      <c r="BH13" s="180" t="s">
        <v>33</v>
      </c>
      <c r="BI13" s="181">
        <v>46203</v>
      </c>
      <c r="BJ13" s="189" t="s">
        <v>5234</v>
      </c>
      <c r="BK13" s="189" t="s">
        <v>33</v>
      </c>
      <c r="BL13" s="189" t="s">
        <v>33</v>
      </c>
      <c r="BM13" s="189" t="s">
        <v>33</v>
      </c>
      <c r="BN13" s="189" t="s">
        <v>33</v>
      </c>
      <c r="BO13" s="189" t="s">
        <v>5233</v>
      </c>
      <c r="BP13" s="185" t="s">
        <v>33</v>
      </c>
      <c r="BQ13" s="190">
        <v>46234</v>
      </c>
      <c r="BR13" s="188" t="s">
        <v>1629</v>
      </c>
      <c r="BS13" s="191" t="s">
        <v>33</v>
      </c>
      <c r="BT13" s="191" t="s">
        <v>33</v>
      </c>
      <c r="BU13" s="191" t="s">
        <v>33</v>
      </c>
      <c r="BV13" s="191" t="s">
        <v>33</v>
      </c>
      <c r="BW13" s="191" t="s">
        <v>1617</v>
      </c>
      <c r="BX13" s="191" t="s">
        <v>33</v>
      </c>
      <c r="BY13" s="181">
        <v>46203</v>
      </c>
      <c r="BZ13" s="189" t="s">
        <v>1630</v>
      </c>
      <c r="CA13" s="189" t="s">
        <v>33</v>
      </c>
      <c r="CB13" s="189" t="s">
        <v>33</v>
      </c>
      <c r="CC13" s="189" t="s">
        <v>33</v>
      </c>
      <c r="CD13" s="189" t="s">
        <v>33</v>
      </c>
      <c r="CE13" s="189" t="s">
        <v>1617</v>
      </c>
      <c r="CF13" s="189" t="s">
        <v>33</v>
      </c>
      <c r="CG13" s="190">
        <v>46203</v>
      </c>
      <c r="CH13" s="188" t="s">
        <v>8025</v>
      </c>
      <c r="CI13" s="189" t="e">
        <v>#N/A</v>
      </c>
      <c r="CJ13" s="189" t="e">
        <v>#N/A</v>
      </c>
      <c r="CK13" s="189" t="e">
        <v>#N/A</v>
      </c>
      <c r="CL13" s="189" t="e">
        <v>#N/A</v>
      </c>
      <c r="CM13" s="189" t="e">
        <v>#N/A</v>
      </c>
      <c r="CN13" s="189" t="e">
        <v>#N/A</v>
      </c>
      <c r="CO13" s="192" t="e">
        <v>#N/A</v>
      </c>
      <c r="CP13" s="189" t="s">
        <v>1632</v>
      </c>
      <c r="CQ13" s="191" t="s">
        <v>33</v>
      </c>
      <c r="CR13" s="191" t="s">
        <v>33</v>
      </c>
      <c r="CS13" s="191" t="s">
        <v>33</v>
      </c>
      <c r="CT13" s="191" t="s">
        <v>33</v>
      </c>
      <c r="CU13" s="191" t="s">
        <v>1617</v>
      </c>
      <c r="CV13" s="191" t="s">
        <v>33</v>
      </c>
      <c r="CW13" s="181">
        <v>46203</v>
      </c>
      <c r="CX13" s="189" t="s">
        <v>5239</v>
      </c>
      <c r="CY13" s="185">
        <v>93000</v>
      </c>
      <c r="CZ13" s="185" t="s">
        <v>5225</v>
      </c>
      <c r="DA13" s="185" t="s">
        <v>141</v>
      </c>
      <c r="DB13" s="185">
        <v>3</v>
      </c>
      <c r="DC13" s="185" t="s">
        <v>5244</v>
      </c>
      <c r="DD13" s="185" t="s">
        <v>5226</v>
      </c>
      <c r="DE13" s="187">
        <v>46234</v>
      </c>
      <c r="DF13" s="188" t="s">
        <v>5241</v>
      </c>
      <c r="DG13" s="180">
        <v>418000</v>
      </c>
      <c r="DH13" s="191" t="s">
        <v>5221</v>
      </c>
      <c r="DI13" s="191" t="s">
        <v>141</v>
      </c>
      <c r="DJ13" s="191">
        <v>3</v>
      </c>
      <c r="DK13" s="191" t="s">
        <v>5240</v>
      </c>
      <c r="DL13" s="191" t="s">
        <v>5226</v>
      </c>
      <c r="DM13" s="181">
        <v>46234</v>
      </c>
      <c r="DN13" s="189" t="s">
        <v>5243</v>
      </c>
      <c r="DO13" s="185">
        <v>0</v>
      </c>
      <c r="DP13" s="189" t="s">
        <v>5225</v>
      </c>
      <c r="DQ13" s="189" t="s">
        <v>141</v>
      </c>
      <c r="DR13" s="189">
        <v>3</v>
      </c>
      <c r="DS13" s="189" t="s">
        <v>5242</v>
      </c>
      <c r="DT13" s="189" t="s">
        <v>5226</v>
      </c>
      <c r="DU13" s="190">
        <v>46234</v>
      </c>
      <c r="DV13" s="188" t="s">
        <v>5245</v>
      </c>
      <c r="DW13" s="180">
        <v>93000</v>
      </c>
      <c r="DX13" s="191" t="s">
        <v>5225</v>
      </c>
      <c r="DY13" s="191" t="s">
        <v>141</v>
      </c>
      <c r="DZ13" s="191">
        <v>3</v>
      </c>
      <c r="EA13" s="191" t="s">
        <v>5244</v>
      </c>
      <c r="EB13" s="191" t="s">
        <v>5226</v>
      </c>
      <c r="EC13" s="181">
        <v>46234</v>
      </c>
      <c r="ED13" s="189" t="s">
        <v>5247</v>
      </c>
      <c r="EE13" s="185" t="s">
        <v>33</v>
      </c>
      <c r="EF13" s="189" t="s">
        <v>33</v>
      </c>
      <c r="EG13" s="189" t="s">
        <v>33</v>
      </c>
      <c r="EH13" s="189" t="s">
        <v>33</v>
      </c>
      <c r="EI13" s="189" t="s">
        <v>5246</v>
      </c>
      <c r="EJ13" s="189" t="s">
        <v>33</v>
      </c>
      <c r="EK13" s="190">
        <v>46234</v>
      </c>
      <c r="EL13" s="188" t="s">
        <v>5249</v>
      </c>
      <c r="EM13" s="180" t="s">
        <v>33</v>
      </c>
      <c r="EN13" s="191" t="s">
        <v>33</v>
      </c>
      <c r="EO13" s="191" t="s">
        <v>33</v>
      </c>
      <c r="EP13" s="191" t="s">
        <v>33</v>
      </c>
      <c r="EQ13" s="191" t="s">
        <v>5248</v>
      </c>
      <c r="ER13" s="191" t="s">
        <v>33</v>
      </c>
      <c r="ES13" s="181">
        <v>46234</v>
      </c>
      <c r="ET13" s="189" t="s">
        <v>5235</v>
      </c>
      <c r="EU13" s="189" t="s">
        <v>33</v>
      </c>
      <c r="EV13" s="189" t="s">
        <v>33</v>
      </c>
      <c r="EW13" s="189" t="s">
        <v>33</v>
      </c>
      <c r="EX13" s="189" t="s">
        <v>33</v>
      </c>
      <c r="EY13" s="189" t="s">
        <v>5233</v>
      </c>
      <c r="EZ13" s="189" t="s">
        <v>33</v>
      </c>
      <c r="FA13" s="190">
        <v>46234</v>
      </c>
      <c r="FB13" s="188" t="s">
        <v>5253</v>
      </c>
      <c r="FC13" s="191">
        <v>2</v>
      </c>
      <c r="FD13" s="191" t="s">
        <v>5250</v>
      </c>
      <c r="FE13" s="191" t="s">
        <v>88</v>
      </c>
      <c r="FF13" s="191">
        <v>2</v>
      </c>
      <c r="FG13" s="191" t="s">
        <v>5252</v>
      </c>
      <c r="FH13" s="191" t="s">
        <v>5251</v>
      </c>
      <c r="FI13" s="181">
        <v>46234</v>
      </c>
      <c r="FJ13" s="188" t="s">
        <v>1626</v>
      </c>
      <c r="FK13" s="189" t="s">
        <v>33</v>
      </c>
      <c r="FL13" s="189" t="s">
        <v>33</v>
      </c>
      <c r="FM13" s="189" t="s">
        <v>33</v>
      </c>
      <c r="FN13" s="189" t="s">
        <v>33</v>
      </c>
      <c r="FO13" s="189" t="s">
        <v>1617</v>
      </c>
      <c r="FP13" s="185" t="s">
        <v>33</v>
      </c>
      <c r="FQ13" s="186">
        <v>46203</v>
      </c>
      <c r="FR13" s="188" t="s">
        <v>1627</v>
      </c>
      <c r="FS13" s="191" t="s">
        <v>33</v>
      </c>
      <c r="FT13" s="191" t="s">
        <v>33</v>
      </c>
      <c r="FU13" s="191" t="s">
        <v>33</v>
      </c>
      <c r="FV13" s="191" t="s">
        <v>33</v>
      </c>
      <c r="FW13" s="191" t="s">
        <v>1617</v>
      </c>
      <c r="FX13" s="191" t="s">
        <v>33</v>
      </c>
      <c r="FY13" s="181">
        <v>46203</v>
      </c>
      <c r="FZ13" s="189" t="s">
        <v>227</v>
      </c>
      <c r="GA13" s="189">
        <v>0</v>
      </c>
      <c r="GB13" s="189" t="s">
        <v>67</v>
      </c>
      <c r="GC13" s="189" t="s">
        <v>68</v>
      </c>
      <c r="GD13" s="189">
        <v>2</v>
      </c>
      <c r="GE13" s="189" t="s">
        <v>33</v>
      </c>
      <c r="GF13" s="189" t="s">
        <v>33</v>
      </c>
      <c r="GG13" s="190">
        <v>46176</v>
      </c>
      <c r="GH13" s="188" t="s">
        <v>233</v>
      </c>
      <c r="GI13" s="191">
        <v>0</v>
      </c>
      <c r="GJ13" s="191" t="s">
        <v>67</v>
      </c>
      <c r="GK13" s="191" t="s">
        <v>68</v>
      </c>
      <c r="GL13" s="191">
        <v>2</v>
      </c>
      <c r="GM13" s="191" t="s">
        <v>33</v>
      </c>
      <c r="GN13" s="191" t="s">
        <v>33</v>
      </c>
      <c r="GO13" s="181">
        <v>46176</v>
      </c>
      <c r="GP13" s="189" t="s">
        <v>228</v>
      </c>
      <c r="GQ13" s="189">
        <v>0</v>
      </c>
      <c r="GR13" s="189" t="s">
        <v>67</v>
      </c>
      <c r="GS13" s="189" t="s">
        <v>68</v>
      </c>
      <c r="GT13" s="189">
        <v>2</v>
      </c>
      <c r="GU13" s="189" t="s">
        <v>33</v>
      </c>
      <c r="GV13" s="189" t="s">
        <v>33</v>
      </c>
      <c r="GW13" s="190">
        <v>46176</v>
      </c>
      <c r="GX13" s="188" t="s">
        <v>234</v>
      </c>
      <c r="GY13" s="191">
        <v>0</v>
      </c>
      <c r="GZ13" s="191" t="s">
        <v>67</v>
      </c>
      <c r="HA13" s="191" t="s">
        <v>68</v>
      </c>
      <c r="HB13" s="191">
        <v>2</v>
      </c>
      <c r="HC13" s="191" t="s">
        <v>33</v>
      </c>
      <c r="HD13" s="191" t="s">
        <v>33</v>
      </c>
      <c r="HE13" s="181">
        <v>46176</v>
      </c>
      <c r="HF13" s="189" t="s">
        <v>226</v>
      </c>
      <c r="HG13" s="189">
        <v>0</v>
      </c>
      <c r="HH13" s="189" t="s">
        <v>67</v>
      </c>
      <c r="HI13" s="189" t="s">
        <v>68</v>
      </c>
      <c r="HJ13" s="189">
        <v>2</v>
      </c>
      <c r="HK13" s="189" t="s">
        <v>33</v>
      </c>
      <c r="HL13" s="189" t="s">
        <v>33</v>
      </c>
      <c r="HM13" s="190">
        <v>46176</v>
      </c>
      <c r="HN13" s="188" t="s">
        <v>232</v>
      </c>
      <c r="HO13" s="191">
        <v>0</v>
      </c>
      <c r="HP13" s="191" t="s">
        <v>67</v>
      </c>
      <c r="HQ13" s="191" t="s">
        <v>68</v>
      </c>
      <c r="HR13" s="191">
        <v>2</v>
      </c>
      <c r="HS13" s="191" t="s">
        <v>33</v>
      </c>
      <c r="HT13" s="191" t="s">
        <v>33</v>
      </c>
      <c r="HU13" s="181">
        <v>46176</v>
      </c>
      <c r="HV13" s="189" t="s">
        <v>229</v>
      </c>
      <c r="HW13" s="189">
        <v>0</v>
      </c>
      <c r="HX13" s="189" t="s">
        <v>67</v>
      </c>
      <c r="HY13" s="189" t="s">
        <v>68</v>
      </c>
      <c r="HZ13" s="189">
        <v>2</v>
      </c>
      <c r="IA13" s="189" t="s">
        <v>33</v>
      </c>
      <c r="IB13" s="189" t="s">
        <v>33</v>
      </c>
      <c r="IC13" s="190">
        <v>46176</v>
      </c>
      <c r="ID13" s="188" t="s">
        <v>231</v>
      </c>
      <c r="IE13" s="191">
        <v>0</v>
      </c>
      <c r="IF13" s="191" t="s">
        <v>67</v>
      </c>
      <c r="IG13" s="191" t="s">
        <v>68</v>
      </c>
      <c r="IH13" s="191">
        <v>2</v>
      </c>
      <c r="II13" s="191" t="s">
        <v>33</v>
      </c>
      <c r="IJ13" s="191" t="s">
        <v>33</v>
      </c>
      <c r="IK13" s="181">
        <v>46176</v>
      </c>
      <c r="IL13" s="189" t="s">
        <v>230</v>
      </c>
      <c r="IM13" s="189">
        <v>3</v>
      </c>
      <c r="IN13" s="189" t="s">
        <v>67</v>
      </c>
      <c r="IO13" s="189" t="s">
        <v>68</v>
      </c>
      <c r="IP13" s="189">
        <v>2</v>
      </c>
      <c r="IQ13" s="189" t="s">
        <v>33</v>
      </c>
      <c r="IR13" s="189" t="s">
        <v>33</v>
      </c>
      <c r="IS13" s="190">
        <v>46176</v>
      </c>
    </row>
    <row r="14" spans="1:253" s="11" customFormat="1" ht="12.5" customHeight="1">
      <c r="A14" s="11" t="s">
        <v>235</v>
      </c>
      <c r="B14" s="11" t="s">
        <v>7604</v>
      </c>
      <c r="C14" s="11" t="s">
        <v>236</v>
      </c>
      <c r="D14" s="11" t="s">
        <v>237</v>
      </c>
      <c r="E14" s="11" t="s">
        <v>6849</v>
      </c>
      <c r="F14" s="11" t="s">
        <v>2661</v>
      </c>
      <c r="G14" s="179">
        <v>28668000</v>
      </c>
      <c r="H14" s="180" t="s">
        <v>2658</v>
      </c>
      <c r="I14" s="180" t="s">
        <v>141</v>
      </c>
      <c r="J14" s="180">
        <v>3</v>
      </c>
      <c r="K14" s="180" t="s">
        <v>2660</v>
      </c>
      <c r="L14" s="180" t="s">
        <v>2659</v>
      </c>
      <c r="M14" s="181">
        <v>46234</v>
      </c>
      <c r="N14" s="188" t="s">
        <v>2665</v>
      </c>
      <c r="O14" s="183">
        <v>353214</v>
      </c>
      <c r="P14" s="183" t="s">
        <v>2662</v>
      </c>
      <c r="Q14" s="183" t="s">
        <v>88</v>
      </c>
      <c r="R14" s="183">
        <v>2</v>
      </c>
      <c r="S14" s="183" t="s">
        <v>2664</v>
      </c>
      <c r="T14" s="183" t="s">
        <v>2663</v>
      </c>
      <c r="U14" s="184">
        <v>46234</v>
      </c>
      <c r="V14" s="188" t="s">
        <v>2667</v>
      </c>
      <c r="W14" s="180">
        <v>28668000</v>
      </c>
      <c r="X14" s="180" t="s">
        <v>2658</v>
      </c>
      <c r="Y14" s="180" t="s">
        <v>141</v>
      </c>
      <c r="Z14" s="180">
        <v>3</v>
      </c>
      <c r="AA14" s="180" t="s">
        <v>2666</v>
      </c>
      <c r="AB14" s="180" t="s">
        <v>2659</v>
      </c>
      <c r="AC14" s="181">
        <v>46234</v>
      </c>
      <c r="AD14" s="188" t="s">
        <v>2671</v>
      </c>
      <c r="AE14" s="185">
        <v>28668000</v>
      </c>
      <c r="AF14" s="185" t="s">
        <v>2668</v>
      </c>
      <c r="AG14" s="185" t="s">
        <v>141</v>
      </c>
      <c r="AH14" s="185">
        <v>3</v>
      </c>
      <c r="AI14" s="185" t="s">
        <v>2670</v>
      </c>
      <c r="AJ14" s="185" t="s">
        <v>2669</v>
      </c>
      <c r="AK14" s="186">
        <v>46234</v>
      </c>
      <c r="AL14" s="188" t="s">
        <v>2675</v>
      </c>
      <c r="AM14" s="180">
        <v>2229000</v>
      </c>
      <c r="AN14" s="180" t="s">
        <v>2672</v>
      </c>
      <c r="AO14" s="180" t="s">
        <v>141</v>
      </c>
      <c r="AP14" s="180">
        <v>3</v>
      </c>
      <c r="AQ14" s="180" t="s">
        <v>2674</v>
      </c>
      <c r="AR14" s="180" t="s">
        <v>2673</v>
      </c>
      <c r="AS14" s="181">
        <v>46234</v>
      </c>
      <c r="AT14" s="189" t="s">
        <v>1676</v>
      </c>
      <c r="AU14" s="185" t="s">
        <v>33</v>
      </c>
      <c r="AV14" s="185" t="s">
        <v>33</v>
      </c>
      <c r="AW14" s="185" t="s">
        <v>33</v>
      </c>
      <c r="AX14" s="185" t="s">
        <v>33</v>
      </c>
      <c r="AY14" s="185" t="s">
        <v>114</v>
      </c>
      <c r="AZ14" s="185" t="s">
        <v>33</v>
      </c>
      <c r="BA14" s="186">
        <v>46203</v>
      </c>
      <c r="BB14" s="188" t="s">
        <v>1680</v>
      </c>
      <c r="BC14" s="180" t="s">
        <v>33</v>
      </c>
      <c r="BD14" s="180" t="s">
        <v>114</v>
      </c>
      <c r="BE14" s="180" t="s">
        <v>33</v>
      </c>
      <c r="BF14" s="180" t="s">
        <v>33</v>
      </c>
      <c r="BG14" s="180" t="s">
        <v>1677</v>
      </c>
      <c r="BH14" s="180" t="s">
        <v>114</v>
      </c>
      <c r="BI14" s="181">
        <v>46203</v>
      </c>
      <c r="BJ14" s="189" t="s">
        <v>2677</v>
      </c>
      <c r="BK14" s="189">
        <v>1064</v>
      </c>
      <c r="BL14" s="189" t="s">
        <v>2601</v>
      </c>
      <c r="BM14" s="189" t="s">
        <v>88</v>
      </c>
      <c r="BN14" s="189">
        <v>2</v>
      </c>
      <c r="BO14" s="189" t="s">
        <v>2676</v>
      </c>
      <c r="BP14" s="185" t="s">
        <v>1844</v>
      </c>
      <c r="BQ14" s="190">
        <v>46234</v>
      </c>
      <c r="BR14" s="188" t="s">
        <v>1681</v>
      </c>
      <c r="BS14" s="191" t="s">
        <v>33</v>
      </c>
      <c r="BT14" s="191" t="s">
        <v>114</v>
      </c>
      <c r="BU14" s="191" t="s">
        <v>33</v>
      </c>
      <c r="BV14" s="191" t="s">
        <v>33</v>
      </c>
      <c r="BW14" s="191" t="s">
        <v>1677</v>
      </c>
      <c r="BX14" s="191" t="s">
        <v>114</v>
      </c>
      <c r="BY14" s="181">
        <v>46203</v>
      </c>
      <c r="BZ14" s="189" t="s">
        <v>1682</v>
      </c>
      <c r="CA14" s="189" t="s">
        <v>33</v>
      </c>
      <c r="CB14" s="189" t="s">
        <v>114</v>
      </c>
      <c r="CC14" s="189" t="s">
        <v>33</v>
      </c>
      <c r="CD14" s="189" t="s">
        <v>33</v>
      </c>
      <c r="CE14" s="189" t="s">
        <v>1677</v>
      </c>
      <c r="CF14" s="189" t="s">
        <v>114</v>
      </c>
      <c r="CG14" s="190">
        <v>46203</v>
      </c>
      <c r="CH14" s="188" t="s">
        <v>8026</v>
      </c>
      <c r="CI14" s="189" t="e">
        <v>#N/A</v>
      </c>
      <c r="CJ14" s="189" t="e">
        <v>#N/A</v>
      </c>
      <c r="CK14" s="189" t="e">
        <v>#N/A</v>
      </c>
      <c r="CL14" s="189" t="e">
        <v>#N/A</v>
      </c>
      <c r="CM14" s="189" t="e">
        <v>#N/A</v>
      </c>
      <c r="CN14" s="189" t="e">
        <v>#N/A</v>
      </c>
      <c r="CO14" s="192" t="e">
        <v>#N/A</v>
      </c>
      <c r="CP14" s="189" t="s">
        <v>1684</v>
      </c>
      <c r="CQ14" s="191" t="s">
        <v>33</v>
      </c>
      <c r="CR14" s="191" t="s">
        <v>114</v>
      </c>
      <c r="CS14" s="191" t="s">
        <v>33</v>
      </c>
      <c r="CT14" s="191" t="s">
        <v>33</v>
      </c>
      <c r="CU14" s="191" t="s">
        <v>1677</v>
      </c>
      <c r="CV14" s="191" t="s">
        <v>114</v>
      </c>
      <c r="CW14" s="181">
        <v>46203</v>
      </c>
      <c r="CX14" s="189" t="s">
        <v>2683</v>
      </c>
      <c r="CY14" s="185">
        <v>2877000</v>
      </c>
      <c r="CZ14" s="185" t="s">
        <v>2680</v>
      </c>
      <c r="DA14" s="185" t="s">
        <v>141</v>
      </c>
      <c r="DB14" s="185">
        <v>3</v>
      </c>
      <c r="DC14" s="185" t="s">
        <v>2690</v>
      </c>
      <c r="DD14" s="185" t="s">
        <v>2681</v>
      </c>
      <c r="DE14" s="187">
        <v>46234</v>
      </c>
      <c r="DF14" s="188" t="s">
        <v>2687</v>
      </c>
      <c r="DG14" s="180">
        <v>0</v>
      </c>
      <c r="DH14" s="191" t="s">
        <v>2684</v>
      </c>
      <c r="DI14" s="191" t="s">
        <v>141</v>
      </c>
      <c r="DJ14" s="191">
        <v>3</v>
      </c>
      <c r="DK14" s="191" t="s">
        <v>2686</v>
      </c>
      <c r="DL14" s="191" t="s">
        <v>2685</v>
      </c>
      <c r="DM14" s="181">
        <v>46234</v>
      </c>
      <c r="DN14" s="189" t="s">
        <v>2689</v>
      </c>
      <c r="DO14" s="185">
        <v>25791000</v>
      </c>
      <c r="DP14" s="189" t="s">
        <v>2684</v>
      </c>
      <c r="DQ14" s="189" t="s">
        <v>141</v>
      </c>
      <c r="DR14" s="189">
        <v>3</v>
      </c>
      <c r="DS14" s="189" t="s">
        <v>2688</v>
      </c>
      <c r="DT14" s="189" t="s">
        <v>2685</v>
      </c>
      <c r="DU14" s="190">
        <v>46234</v>
      </c>
      <c r="DV14" s="188" t="s">
        <v>2691</v>
      </c>
      <c r="DW14" s="180">
        <v>1124000</v>
      </c>
      <c r="DX14" s="191" t="s">
        <v>2680</v>
      </c>
      <c r="DY14" s="191" t="s">
        <v>141</v>
      </c>
      <c r="DZ14" s="191">
        <v>3</v>
      </c>
      <c r="EA14" s="191" t="s">
        <v>2690</v>
      </c>
      <c r="EB14" s="191" t="s">
        <v>2681</v>
      </c>
      <c r="EC14" s="181">
        <v>46234</v>
      </c>
      <c r="ED14" s="189" t="s">
        <v>2693</v>
      </c>
      <c r="EE14" s="185">
        <v>1753000</v>
      </c>
      <c r="EF14" s="189" t="s">
        <v>2680</v>
      </c>
      <c r="EG14" s="189" t="s">
        <v>141</v>
      </c>
      <c r="EH14" s="189">
        <v>3</v>
      </c>
      <c r="EI14" s="189" t="s">
        <v>2692</v>
      </c>
      <c r="EJ14" s="189" t="s">
        <v>2681</v>
      </c>
      <c r="EK14" s="190">
        <v>46234</v>
      </c>
      <c r="EL14" s="188" t="s">
        <v>2695</v>
      </c>
      <c r="EM14" s="180">
        <v>0</v>
      </c>
      <c r="EN14" s="191" t="s">
        <v>2680</v>
      </c>
      <c r="EO14" s="191" t="s">
        <v>141</v>
      </c>
      <c r="EP14" s="191">
        <v>3</v>
      </c>
      <c r="EQ14" s="191" t="s">
        <v>2694</v>
      </c>
      <c r="ER14" s="191" t="s">
        <v>2681</v>
      </c>
      <c r="ES14" s="181">
        <v>46234</v>
      </c>
      <c r="ET14" s="189" t="s">
        <v>2679</v>
      </c>
      <c r="EU14" s="189">
        <v>1064</v>
      </c>
      <c r="EV14" s="189" t="s">
        <v>2601</v>
      </c>
      <c r="EW14" s="189" t="s">
        <v>88</v>
      </c>
      <c r="EX14" s="189">
        <v>2</v>
      </c>
      <c r="EY14" s="189" t="s">
        <v>2678</v>
      </c>
      <c r="EZ14" s="189" t="s">
        <v>1844</v>
      </c>
      <c r="FA14" s="190">
        <v>46234</v>
      </c>
      <c r="FB14" s="188" t="s">
        <v>2699</v>
      </c>
      <c r="FC14" s="191">
        <v>5</v>
      </c>
      <c r="FD14" s="191" t="s">
        <v>2696</v>
      </c>
      <c r="FE14" s="191" t="s">
        <v>88</v>
      </c>
      <c r="FF14" s="191">
        <v>2</v>
      </c>
      <c r="FG14" s="191" t="s">
        <v>2698</v>
      </c>
      <c r="FH14" s="191" t="s">
        <v>2697</v>
      </c>
      <c r="FI14" s="181">
        <v>46234</v>
      </c>
      <c r="FJ14" s="188" t="s">
        <v>1678</v>
      </c>
      <c r="FK14" s="189" t="s">
        <v>33</v>
      </c>
      <c r="FL14" s="189" t="s">
        <v>114</v>
      </c>
      <c r="FM14" s="189" t="s">
        <v>33</v>
      </c>
      <c r="FN14" s="189" t="s">
        <v>33</v>
      </c>
      <c r="FO14" s="189" t="s">
        <v>1677</v>
      </c>
      <c r="FP14" s="185" t="s">
        <v>114</v>
      </c>
      <c r="FQ14" s="186">
        <v>46203</v>
      </c>
      <c r="FR14" s="188" t="s">
        <v>1679</v>
      </c>
      <c r="FS14" s="191" t="s">
        <v>33</v>
      </c>
      <c r="FT14" s="191" t="s">
        <v>114</v>
      </c>
      <c r="FU14" s="191" t="s">
        <v>33</v>
      </c>
      <c r="FV14" s="191" t="s">
        <v>33</v>
      </c>
      <c r="FW14" s="191" t="s">
        <v>1677</v>
      </c>
      <c r="FX14" s="191" t="s">
        <v>114</v>
      </c>
      <c r="FY14" s="181">
        <v>46203</v>
      </c>
      <c r="FZ14" s="189" t="s">
        <v>239</v>
      </c>
      <c r="GA14" s="189">
        <v>1</v>
      </c>
      <c r="GB14" s="189" t="s">
        <v>67</v>
      </c>
      <c r="GC14" s="189" t="s">
        <v>68</v>
      </c>
      <c r="GD14" s="189">
        <v>2</v>
      </c>
      <c r="GE14" s="189" t="s">
        <v>33</v>
      </c>
      <c r="GF14" s="189" t="s">
        <v>33</v>
      </c>
      <c r="GG14" s="190">
        <v>46176</v>
      </c>
      <c r="GH14" s="188" t="s">
        <v>245</v>
      </c>
      <c r="GI14" s="191">
        <v>3</v>
      </c>
      <c r="GJ14" s="191" t="s">
        <v>67</v>
      </c>
      <c r="GK14" s="191" t="s">
        <v>68</v>
      </c>
      <c r="GL14" s="191">
        <v>2</v>
      </c>
      <c r="GM14" s="191" t="s">
        <v>33</v>
      </c>
      <c r="GN14" s="191" t="s">
        <v>33</v>
      </c>
      <c r="GO14" s="181">
        <v>46176</v>
      </c>
      <c r="GP14" s="189" t="s">
        <v>240</v>
      </c>
      <c r="GQ14" s="189">
        <v>2</v>
      </c>
      <c r="GR14" s="189" t="s">
        <v>67</v>
      </c>
      <c r="GS14" s="189" t="s">
        <v>68</v>
      </c>
      <c r="GT14" s="189">
        <v>2</v>
      </c>
      <c r="GU14" s="189" t="s">
        <v>33</v>
      </c>
      <c r="GV14" s="189" t="s">
        <v>33</v>
      </c>
      <c r="GW14" s="190">
        <v>46176</v>
      </c>
      <c r="GX14" s="188" t="s">
        <v>246</v>
      </c>
      <c r="GY14" s="191">
        <v>0</v>
      </c>
      <c r="GZ14" s="191" t="s">
        <v>67</v>
      </c>
      <c r="HA14" s="191" t="s">
        <v>68</v>
      </c>
      <c r="HB14" s="191">
        <v>2</v>
      </c>
      <c r="HC14" s="191" t="s">
        <v>33</v>
      </c>
      <c r="HD14" s="191" t="s">
        <v>33</v>
      </c>
      <c r="HE14" s="181">
        <v>46176</v>
      </c>
      <c r="HF14" s="189" t="s">
        <v>238</v>
      </c>
      <c r="HG14" s="189">
        <v>2</v>
      </c>
      <c r="HH14" s="189" t="s">
        <v>67</v>
      </c>
      <c r="HI14" s="189" t="s">
        <v>68</v>
      </c>
      <c r="HJ14" s="189">
        <v>2</v>
      </c>
      <c r="HK14" s="189" t="s">
        <v>33</v>
      </c>
      <c r="HL14" s="189" t="s">
        <v>33</v>
      </c>
      <c r="HM14" s="190">
        <v>46176</v>
      </c>
      <c r="HN14" s="188" t="s">
        <v>244</v>
      </c>
      <c r="HO14" s="191">
        <v>2</v>
      </c>
      <c r="HP14" s="191" t="s">
        <v>67</v>
      </c>
      <c r="HQ14" s="191" t="s">
        <v>68</v>
      </c>
      <c r="HR14" s="191">
        <v>2</v>
      </c>
      <c r="HS14" s="191" t="s">
        <v>33</v>
      </c>
      <c r="HT14" s="191" t="s">
        <v>33</v>
      </c>
      <c r="HU14" s="181">
        <v>46176</v>
      </c>
      <c r="HV14" s="189" t="s">
        <v>241</v>
      </c>
      <c r="HW14" s="189">
        <v>3</v>
      </c>
      <c r="HX14" s="189" t="s">
        <v>67</v>
      </c>
      <c r="HY14" s="189" t="s">
        <v>68</v>
      </c>
      <c r="HZ14" s="189">
        <v>2</v>
      </c>
      <c r="IA14" s="189" t="s">
        <v>33</v>
      </c>
      <c r="IB14" s="189" t="s">
        <v>33</v>
      </c>
      <c r="IC14" s="190">
        <v>46176</v>
      </c>
      <c r="ID14" s="188" t="s">
        <v>243</v>
      </c>
      <c r="IE14" s="191">
        <v>1</v>
      </c>
      <c r="IF14" s="191" t="s">
        <v>67</v>
      </c>
      <c r="IG14" s="191" t="s">
        <v>68</v>
      </c>
      <c r="IH14" s="191">
        <v>2</v>
      </c>
      <c r="II14" s="191" t="s">
        <v>33</v>
      </c>
      <c r="IJ14" s="191" t="s">
        <v>33</v>
      </c>
      <c r="IK14" s="181">
        <v>46176</v>
      </c>
      <c r="IL14" s="189" t="s">
        <v>242</v>
      </c>
      <c r="IM14" s="189">
        <v>2</v>
      </c>
      <c r="IN14" s="189" t="s">
        <v>67</v>
      </c>
      <c r="IO14" s="189" t="s">
        <v>68</v>
      </c>
      <c r="IP14" s="189">
        <v>2</v>
      </c>
      <c r="IQ14" s="189" t="s">
        <v>33</v>
      </c>
      <c r="IR14" s="189" t="s">
        <v>33</v>
      </c>
      <c r="IS14" s="190">
        <v>46176</v>
      </c>
    </row>
    <row r="15" spans="1:253" s="11" customFormat="1" ht="12.5" customHeight="1">
      <c r="A15" s="11" t="s">
        <v>970</v>
      </c>
      <c r="B15" s="11" t="s">
        <v>7594</v>
      </c>
      <c r="C15" s="11" t="s">
        <v>971</v>
      </c>
      <c r="D15" s="11" t="s">
        <v>972</v>
      </c>
      <c r="E15" s="11" t="s">
        <v>6850</v>
      </c>
      <c r="F15" s="11" t="s">
        <v>5371</v>
      </c>
      <c r="G15" s="179">
        <v>118834000</v>
      </c>
      <c r="H15" s="180" t="s">
        <v>5368</v>
      </c>
      <c r="I15" s="180" t="s">
        <v>126</v>
      </c>
      <c r="J15" s="180">
        <v>1</v>
      </c>
      <c r="K15" s="180" t="s">
        <v>5370</v>
      </c>
      <c r="L15" s="180" t="s">
        <v>5369</v>
      </c>
      <c r="M15" s="181">
        <v>46234</v>
      </c>
      <c r="N15" s="188" t="s">
        <v>5374</v>
      </c>
      <c r="O15" s="183">
        <v>2267050</v>
      </c>
      <c r="P15" s="183" t="s">
        <v>2589</v>
      </c>
      <c r="Q15" s="183" t="s">
        <v>126</v>
      </c>
      <c r="R15" s="183">
        <v>1</v>
      </c>
      <c r="S15" s="183" t="s">
        <v>5373</v>
      </c>
      <c r="T15" s="183" t="s">
        <v>5372</v>
      </c>
      <c r="U15" s="184">
        <v>46234</v>
      </c>
      <c r="V15" s="188" t="s">
        <v>5376</v>
      </c>
      <c r="W15" s="180">
        <v>118834000</v>
      </c>
      <c r="X15" s="180" t="s">
        <v>5368</v>
      </c>
      <c r="Y15" s="180" t="s">
        <v>88</v>
      </c>
      <c r="Z15" s="180">
        <v>2</v>
      </c>
      <c r="AA15" s="180" t="s">
        <v>5375</v>
      </c>
      <c r="AB15" s="180" t="s">
        <v>5369</v>
      </c>
      <c r="AC15" s="181">
        <v>46234</v>
      </c>
      <c r="AD15" s="188" t="s">
        <v>5378</v>
      </c>
      <c r="AE15" s="185">
        <v>118834000</v>
      </c>
      <c r="AF15" s="185" t="s">
        <v>5368</v>
      </c>
      <c r="AG15" s="185" t="s">
        <v>88</v>
      </c>
      <c r="AH15" s="185">
        <v>2</v>
      </c>
      <c r="AI15" s="185" t="s">
        <v>5377</v>
      </c>
      <c r="AJ15" s="185" t="s">
        <v>5369</v>
      </c>
      <c r="AK15" s="186">
        <v>46234</v>
      </c>
      <c r="AL15" s="188" t="s">
        <v>5382</v>
      </c>
      <c r="AM15" s="180">
        <v>10709000</v>
      </c>
      <c r="AN15" s="180" t="s">
        <v>5379</v>
      </c>
      <c r="AO15" s="180" t="s">
        <v>88</v>
      </c>
      <c r="AP15" s="180">
        <v>2</v>
      </c>
      <c r="AQ15" s="180" t="s">
        <v>5381</v>
      </c>
      <c r="AR15" s="180" t="s">
        <v>5380</v>
      </c>
      <c r="AS15" s="181">
        <v>46234</v>
      </c>
      <c r="AT15" s="189" t="s">
        <v>1659</v>
      </c>
      <c r="AU15" s="185" t="s">
        <v>33</v>
      </c>
      <c r="AV15" s="185" t="s">
        <v>114</v>
      </c>
      <c r="AW15" s="185" t="s">
        <v>33</v>
      </c>
      <c r="AX15" s="185" t="s">
        <v>33</v>
      </c>
      <c r="AY15" s="185" t="s">
        <v>114</v>
      </c>
      <c r="AZ15" s="185" t="s">
        <v>114</v>
      </c>
      <c r="BA15" s="186">
        <v>46203</v>
      </c>
      <c r="BB15" s="188" t="s">
        <v>1662</v>
      </c>
      <c r="BC15" s="180" t="s">
        <v>33</v>
      </c>
      <c r="BD15" s="180" t="s">
        <v>33</v>
      </c>
      <c r="BE15" s="180" t="s">
        <v>33</v>
      </c>
      <c r="BF15" s="180" t="s">
        <v>33</v>
      </c>
      <c r="BG15" s="180" t="s">
        <v>1617</v>
      </c>
      <c r="BH15" s="180" t="s">
        <v>33</v>
      </c>
      <c r="BI15" s="181">
        <v>46203</v>
      </c>
      <c r="BJ15" s="189" t="s">
        <v>5384</v>
      </c>
      <c r="BK15" s="189">
        <v>2324</v>
      </c>
      <c r="BL15" s="189" t="s">
        <v>2718</v>
      </c>
      <c r="BM15" s="189" t="s">
        <v>88</v>
      </c>
      <c r="BN15" s="189">
        <v>2</v>
      </c>
      <c r="BO15" s="189" t="s">
        <v>5383</v>
      </c>
      <c r="BP15" s="185" t="s">
        <v>1844</v>
      </c>
      <c r="BQ15" s="190">
        <v>46234</v>
      </c>
      <c r="BR15" s="188" t="s">
        <v>1663</v>
      </c>
      <c r="BS15" s="191" t="s">
        <v>33</v>
      </c>
      <c r="BT15" s="191" t="s">
        <v>33</v>
      </c>
      <c r="BU15" s="191" t="s">
        <v>33</v>
      </c>
      <c r="BV15" s="191" t="s">
        <v>33</v>
      </c>
      <c r="BW15" s="191" t="s">
        <v>1617</v>
      </c>
      <c r="BX15" s="191" t="s">
        <v>33</v>
      </c>
      <c r="BY15" s="181">
        <v>46203</v>
      </c>
      <c r="BZ15" s="189" t="s">
        <v>1664</v>
      </c>
      <c r="CA15" s="189" t="s">
        <v>33</v>
      </c>
      <c r="CB15" s="189" t="s">
        <v>33</v>
      </c>
      <c r="CC15" s="189" t="s">
        <v>33</v>
      </c>
      <c r="CD15" s="189" t="s">
        <v>33</v>
      </c>
      <c r="CE15" s="189" t="s">
        <v>1617</v>
      </c>
      <c r="CF15" s="189" t="s">
        <v>33</v>
      </c>
      <c r="CG15" s="190">
        <v>46203</v>
      </c>
      <c r="CH15" s="188" t="s">
        <v>8027</v>
      </c>
      <c r="CI15" s="189" t="e">
        <v>#N/A</v>
      </c>
      <c r="CJ15" s="189" t="e">
        <v>#N/A</v>
      </c>
      <c r="CK15" s="189" t="e">
        <v>#N/A</v>
      </c>
      <c r="CL15" s="189" t="e">
        <v>#N/A</v>
      </c>
      <c r="CM15" s="189" t="e">
        <v>#N/A</v>
      </c>
      <c r="CN15" s="189" t="e">
        <v>#N/A</v>
      </c>
      <c r="CO15" s="192" t="e">
        <v>#N/A</v>
      </c>
      <c r="CP15" s="189" t="s">
        <v>1666</v>
      </c>
      <c r="CQ15" s="191" t="s">
        <v>33</v>
      </c>
      <c r="CR15" s="191" t="s">
        <v>33</v>
      </c>
      <c r="CS15" s="191" t="s">
        <v>33</v>
      </c>
      <c r="CT15" s="191" t="s">
        <v>33</v>
      </c>
      <c r="CU15" s="191" t="s">
        <v>1617</v>
      </c>
      <c r="CV15" s="191" t="s">
        <v>33</v>
      </c>
      <c r="CW15" s="181">
        <v>46203</v>
      </c>
      <c r="CX15" s="189" t="s">
        <v>5390</v>
      </c>
      <c r="CY15" s="185">
        <v>14864000</v>
      </c>
      <c r="CZ15" s="185" t="s">
        <v>5391</v>
      </c>
      <c r="DA15" s="185" t="s">
        <v>141</v>
      </c>
      <c r="DB15" s="185">
        <v>3</v>
      </c>
      <c r="DC15" s="185" t="s">
        <v>5398</v>
      </c>
      <c r="DD15" s="185" t="s">
        <v>5397</v>
      </c>
      <c r="DE15" s="187">
        <v>46234</v>
      </c>
      <c r="DF15" s="188" t="s">
        <v>5394</v>
      </c>
      <c r="DG15" s="180">
        <v>0</v>
      </c>
      <c r="DH15" s="191" t="s">
        <v>5391</v>
      </c>
      <c r="DI15" s="191" t="s">
        <v>88</v>
      </c>
      <c r="DJ15" s="191">
        <v>2</v>
      </c>
      <c r="DK15" s="191" t="s">
        <v>5393</v>
      </c>
      <c r="DL15" s="191" t="s">
        <v>5392</v>
      </c>
      <c r="DM15" s="181">
        <v>46234</v>
      </c>
      <c r="DN15" s="189" t="s">
        <v>5396</v>
      </c>
      <c r="DO15" s="185">
        <v>103971000</v>
      </c>
      <c r="DP15" s="189" t="s">
        <v>5391</v>
      </c>
      <c r="DQ15" s="189" t="s">
        <v>88</v>
      </c>
      <c r="DR15" s="189">
        <v>2</v>
      </c>
      <c r="DS15" s="189" t="s">
        <v>5395</v>
      </c>
      <c r="DT15" s="189" t="s">
        <v>5392</v>
      </c>
      <c r="DU15" s="190">
        <v>46234</v>
      </c>
      <c r="DV15" s="188" t="s">
        <v>5399</v>
      </c>
      <c r="DW15" s="180">
        <v>8999000</v>
      </c>
      <c r="DX15" s="191" t="s">
        <v>5391</v>
      </c>
      <c r="DY15" s="191" t="s">
        <v>141</v>
      </c>
      <c r="DZ15" s="191">
        <v>3</v>
      </c>
      <c r="EA15" s="191" t="s">
        <v>5398</v>
      </c>
      <c r="EB15" s="191" t="s">
        <v>5397</v>
      </c>
      <c r="EC15" s="181">
        <v>46234</v>
      </c>
      <c r="ED15" s="189" t="s">
        <v>5401</v>
      </c>
      <c r="EE15" s="185">
        <v>5865000</v>
      </c>
      <c r="EF15" s="189" t="s">
        <v>5391</v>
      </c>
      <c r="EG15" s="189" t="s">
        <v>141</v>
      </c>
      <c r="EH15" s="189">
        <v>3</v>
      </c>
      <c r="EI15" s="189" t="s">
        <v>5400</v>
      </c>
      <c r="EJ15" s="189" t="s">
        <v>5397</v>
      </c>
      <c r="EK15" s="190">
        <v>46234</v>
      </c>
      <c r="EL15" s="188" t="s">
        <v>5403</v>
      </c>
      <c r="EM15" s="180">
        <v>0</v>
      </c>
      <c r="EN15" s="191" t="s">
        <v>5391</v>
      </c>
      <c r="EO15" s="191" t="s">
        <v>141</v>
      </c>
      <c r="EP15" s="191">
        <v>3</v>
      </c>
      <c r="EQ15" s="191" t="s">
        <v>5402</v>
      </c>
      <c r="ER15" s="191" t="s">
        <v>5397</v>
      </c>
      <c r="ES15" s="181">
        <v>46234</v>
      </c>
      <c r="ET15" s="189" t="s">
        <v>5386</v>
      </c>
      <c r="EU15" s="189">
        <v>2324</v>
      </c>
      <c r="EV15" s="189" t="s">
        <v>2718</v>
      </c>
      <c r="EW15" s="189" t="s">
        <v>88</v>
      </c>
      <c r="EX15" s="189">
        <v>2</v>
      </c>
      <c r="EY15" s="189" t="s">
        <v>5385</v>
      </c>
      <c r="EZ15" s="189" t="s">
        <v>1844</v>
      </c>
      <c r="FA15" s="190">
        <v>46234</v>
      </c>
      <c r="FB15" s="188" t="s">
        <v>5405</v>
      </c>
      <c r="FC15" s="191">
        <v>5</v>
      </c>
      <c r="FD15" s="191" t="s">
        <v>5379</v>
      </c>
      <c r="FE15" s="191" t="s">
        <v>88</v>
      </c>
      <c r="FF15" s="191">
        <v>2</v>
      </c>
      <c r="FG15" s="191" t="s">
        <v>5404</v>
      </c>
      <c r="FH15" s="191" t="s">
        <v>5380</v>
      </c>
      <c r="FI15" s="181">
        <v>46234</v>
      </c>
      <c r="FJ15" s="188" t="s">
        <v>1660</v>
      </c>
      <c r="FK15" s="189" t="s">
        <v>33</v>
      </c>
      <c r="FL15" s="189" t="s">
        <v>33</v>
      </c>
      <c r="FM15" s="189" t="s">
        <v>33</v>
      </c>
      <c r="FN15" s="189" t="s">
        <v>33</v>
      </c>
      <c r="FO15" s="189" t="s">
        <v>1617</v>
      </c>
      <c r="FP15" s="185" t="s">
        <v>33</v>
      </c>
      <c r="FQ15" s="186">
        <v>46203</v>
      </c>
      <c r="FR15" s="188" t="s">
        <v>1661</v>
      </c>
      <c r="FS15" s="191" t="s">
        <v>33</v>
      </c>
      <c r="FT15" s="191" t="s">
        <v>33</v>
      </c>
      <c r="FU15" s="191" t="s">
        <v>33</v>
      </c>
      <c r="FV15" s="191" t="s">
        <v>33</v>
      </c>
      <c r="FW15" s="191" t="s">
        <v>1617</v>
      </c>
      <c r="FX15" s="191" t="s">
        <v>33</v>
      </c>
      <c r="FY15" s="181">
        <v>46203</v>
      </c>
      <c r="FZ15" s="189" t="s">
        <v>973</v>
      </c>
      <c r="GA15" s="189">
        <v>1</v>
      </c>
      <c r="GB15" s="189" t="s">
        <v>67</v>
      </c>
      <c r="GC15" s="189" t="s">
        <v>68</v>
      </c>
      <c r="GD15" s="189">
        <v>2</v>
      </c>
      <c r="GE15" s="189" t="s">
        <v>33</v>
      </c>
      <c r="GF15" s="189" t="s">
        <v>33</v>
      </c>
      <c r="GG15" s="190">
        <v>46182</v>
      </c>
      <c r="GH15" s="188" t="s">
        <v>979</v>
      </c>
      <c r="GI15" s="191">
        <v>3</v>
      </c>
      <c r="GJ15" s="191" t="s">
        <v>67</v>
      </c>
      <c r="GK15" s="191" t="s">
        <v>68</v>
      </c>
      <c r="GL15" s="191">
        <v>2</v>
      </c>
      <c r="GM15" s="191" t="s">
        <v>33</v>
      </c>
      <c r="GN15" s="191" t="s">
        <v>33</v>
      </c>
      <c r="GO15" s="181">
        <v>46182</v>
      </c>
      <c r="GP15" s="189" t="s">
        <v>974</v>
      </c>
      <c r="GQ15" s="189">
        <v>3</v>
      </c>
      <c r="GR15" s="189" t="s">
        <v>67</v>
      </c>
      <c r="GS15" s="189" t="s">
        <v>68</v>
      </c>
      <c r="GT15" s="189">
        <v>2</v>
      </c>
      <c r="GU15" s="189" t="s">
        <v>33</v>
      </c>
      <c r="GV15" s="189" t="s">
        <v>33</v>
      </c>
      <c r="GW15" s="190">
        <v>46182</v>
      </c>
      <c r="GX15" s="188" t="s">
        <v>980</v>
      </c>
      <c r="GY15" s="191">
        <v>3</v>
      </c>
      <c r="GZ15" s="191" t="s">
        <v>67</v>
      </c>
      <c r="HA15" s="191" t="s">
        <v>68</v>
      </c>
      <c r="HB15" s="191">
        <v>2</v>
      </c>
      <c r="HC15" s="191" t="s">
        <v>33</v>
      </c>
      <c r="HD15" s="191" t="s">
        <v>33</v>
      </c>
      <c r="HE15" s="181">
        <v>46182</v>
      </c>
      <c r="HF15" s="189" t="s">
        <v>1344</v>
      </c>
      <c r="HG15" s="189">
        <v>2</v>
      </c>
      <c r="HH15" s="189" t="s">
        <v>67</v>
      </c>
      <c r="HI15" s="189" t="s">
        <v>68</v>
      </c>
      <c r="HJ15" s="189">
        <v>2</v>
      </c>
      <c r="HK15" s="189" t="s">
        <v>33</v>
      </c>
      <c r="HL15" s="189" t="s">
        <v>33</v>
      </c>
      <c r="HM15" s="190">
        <v>46183</v>
      </c>
      <c r="HN15" s="188" t="s">
        <v>978</v>
      </c>
      <c r="HO15" s="191">
        <v>3</v>
      </c>
      <c r="HP15" s="191" t="s">
        <v>67</v>
      </c>
      <c r="HQ15" s="191" t="s">
        <v>68</v>
      </c>
      <c r="HR15" s="191">
        <v>2</v>
      </c>
      <c r="HS15" s="191" t="s">
        <v>33</v>
      </c>
      <c r="HT15" s="191" t="s">
        <v>33</v>
      </c>
      <c r="HU15" s="181">
        <v>46182</v>
      </c>
      <c r="HV15" s="189" t="s">
        <v>975</v>
      </c>
      <c r="HW15" s="189">
        <v>3</v>
      </c>
      <c r="HX15" s="189" t="s">
        <v>67</v>
      </c>
      <c r="HY15" s="189" t="s">
        <v>68</v>
      </c>
      <c r="HZ15" s="189">
        <v>2</v>
      </c>
      <c r="IA15" s="189" t="s">
        <v>33</v>
      </c>
      <c r="IB15" s="189" t="s">
        <v>33</v>
      </c>
      <c r="IC15" s="190">
        <v>46182</v>
      </c>
      <c r="ID15" s="188" t="s">
        <v>977</v>
      </c>
      <c r="IE15" s="191">
        <v>2</v>
      </c>
      <c r="IF15" s="191" t="s">
        <v>67</v>
      </c>
      <c r="IG15" s="191" t="s">
        <v>68</v>
      </c>
      <c r="IH15" s="191">
        <v>2</v>
      </c>
      <c r="II15" s="191" t="s">
        <v>33</v>
      </c>
      <c r="IJ15" s="191" t="s">
        <v>33</v>
      </c>
      <c r="IK15" s="181">
        <v>46182</v>
      </c>
      <c r="IL15" s="189" t="s">
        <v>976</v>
      </c>
      <c r="IM15" s="189">
        <v>3</v>
      </c>
      <c r="IN15" s="189" t="s">
        <v>67</v>
      </c>
      <c r="IO15" s="189" t="s">
        <v>68</v>
      </c>
      <c r="IP15" s="189">
        <v>2</v>
      </c>
      <c r="IQ15" s="189" t="s">
        <v>33</v>
      </c>
      <c r="IR15" s="189" t="s">
        <v>33</v>
      </c>
      <c r="IS15" s="190">
        <v>46182</v>
      </c>
    </row>
    <row r="16" spans="1:253" s="11" customFormat="1" ht="12.5" customHeight="1">
      <c r="A16" s="11" t="s">
        <v>981</v>
      </c>
      <c r="B16" s="11" t="s">
        <v>7568</v>
      </c>
      <c r="C16" s="11" t="s">
        <v>982</v>
      </c>
      <c r="D16" s="11" t="s">
        <v>31</v>
      </c>
      <c r="E16" s="11" t="s">
        <v>6855</v>
      </c>
      <c r="F16" s="11" t="s">
        <v>3992</v>
      </c>
      <c r="G16" s="179">
        <v>53110000</v>
      </c>
      <c r="H16" s="180" t="s">
        <v>3989</v>
      </c>
      <c r="I16" s="180" t="s">
        <v>88</v>
      </c>
      <c r="J16" s="180">
        <v>2</v>
      </c>
      <c r="K16" s="180" t="s">
        <v>3991</v>
      </c>
      <c r="L16" s="180" t="s">
        <v>3990</v>
      </c>
      <c r="M16" s="181">
        <v>46234</v>
      </c>
      <c r="N16" s="188" t="s">
        <v>3996</v>
      </c>
      <c r="O16" s="183">
        <v>1141748</v>
      </c>
      <c r="P16" s="183" t="s">
        <v>3993</v>
      </c>
      <c r="Q16" s="183" t="s">
        <v>88</v>
      </c>
      <c r="R16" s="183">
        <v>2</v>
      </c>
      <c r="S16" s="183" t="s">
        <v>3995</v>
      </c>
      <c r="T16" s="183" t="s">
        <v>3994</v>
      </c>
      <c r="U16" s="184">
        <v>46234</v>
      </c>
      <c r="V16" s="188" t="s">
        <v>4000</v>
      </c>
      <c r="W16" s="180">
        <v>53110000</v>
      </c>
      <c r="X16" s="180" t="s">
        <v>3997</v>
      </c>
      <c r="Y16" s="180" t="s">
        <v>88</v>
      </c>
      <c r="Z16" s="180">
        <v>2</v>
      </c>
      <c r="AA16" s="180" t="s">
        <v>3999</v>
      </c>
      <c r="AB16" s="180" t="s">
        <v>3998</v>
      </c>
      <c r="AC16" s="181">
        <v>46234</v>
      </c>
      <c r="AD16" s="188" t="s">
        <v>4003</v>
      </c>
      <c r="AE16" s="185">
        <v>53110000</v>
      </c>
      <c r="AF16" s="185" t="s">
        <v>4001</v>
      </c>
      <c r="AG16" s="185" t="s">
        <v>88</v>
      </c>
      <c r="AH16" s="185">
        <v>2</v>
      </c>
      <c r="AI16" s="185" t="s">
        <v>4002</v>
      </c>
      <c r="AJ16" s="185" t="s">
        <v>3998</v>
      </c>
      <c r="AK16" s="186">
        <v>46234</v>
      </c>
      <c r="AL16" s="188" t="s">
        <v>4007</v>
      </c>
      <c r="AM16" s="180">
        <v>618000</v>
      </c>
      <c r="AN16" s="180" t="s">
        <v>4004</v>
      </c>
      <c r="AO16" s="180" t="s">
        <v>141</v>
      </c>
      <c r="AP16" s="180">
        <v>3</v>
      </c>
      <c r="AQ16" s="180" t="s">
        <v>4006</v>
      </c>
      <c r="AR16" s="180" t="s">
        <v>4005</v>
      </c>
      <c r="AS16" s="181">
        <v>46234</v>
      </c>
      <c r="AT16" s="189" t="s">
        <v>4011</v>
      </c>
      <c r="AU16" s="185">
        <v>483</v>
      </c>
      <c r="AV16" s="185" t="s">
        <v>4008</v>
      </c>
      <c r="AW16" s="185" t="s">
        <v>88</v>
      </c>
      <c r="AX16" s="185">
        <v>2</v>
      </c>
      <c r="AY16" s="185" t="s">
        <v>4010</v>
      </c>
      <c r="AZ16" s="185" t="s">
        <v>4009</v>
      </c>
      <c r="BA16" s="186">
        <v>46234</v>
      </c>
      <c r="BB16" s="188" t="s">
        <v>4044</v>
      </c>
      <c r="BC16" s="180" t="s">
        <v>33</v>
      </c>
      <c r="BD16" s="180" t="s">
        <v>33</v>
      </c>
      <c r="BE16" s="180" t="s">
        <v>33</v>
      </c>
      <c r="BF16" s="180" t="s">
        <v>33</v>
      </c>
      <c r="BG16" s="180" t="s">
        <v>4041</v>
      </c>
      <c r="BH16" s="180" t="s">
        <v>33</v>
      </c>
      <c r="BI16" s="181">
        <v>46234</v>
      </c>
      <c r="BJ16" s="189" t="s">
        <v>4015</v>
      </c>
      <c r="BK16" s="189">
        <v>1141</v>
      </c>
      <c r="BL16" s="189" t="s">
        <v>4012</v>
      </c>
      <c r="BM16" s="189" t="s">
        <v>88</v>
      </c>
      <c r="BN16" s="189">
        <v>2</v>
      </c>
      <c r="BO16" s="189" t="s">
        <v>4014</v>
      </c>
      <c r="BP16" s="185" t="s">
        <v>4013</v>
      </c>
      <c r="BQ16" s="190">
        <v>46234</v>
      </c>
      <c r="BR16" s="188" t="s">
        <v>4048</v>
      </c>
      <c r="BS16" s="191">
        <v>23000</v>
      </c>
      <c r="BT16" s="191" t="s">
        <v>4045</v>
      </c>
      <c r="BU16" s="191" t="s">
        <v>88</v>
      </c>
      <c r="BV16" s="191">
        <v>2</v>
      </c>
      <c r="BW16" s="191" t="s">
        <v>4047</v>
      </c>
      <c r="BX16" s="191" t="s">
        <v>4046</v>
      </c>
      <c r="BY16" s="181">
        <v>46234</v>
      </c>
      <c r="BZ16" s="189" t="s">
        <v>4052</v>
      </c>
      <c r="CA16" s="189">
        <v>6447</v>
      </c>
      <c r="CB16" s="189" t="s">
        <v>4049</v>
      </c>
      <c r="CC16" s="189" t="s">
        <v>88</v>
      </c>
      <c r="CD16" s="189">
        <v>2</v>
      </c>
      <c r="CE16" s="189" t="s">
        <v>4051</v>
      </c>
      <c r="CF16" s="189" t="s">
        <v>4050</v>
      </c>
      <c r="CG16" s="190">
        <v>46234</v>
      </c>
      <c r="CH16" s="188" t="s">
        <v>8028</v>
      </c>
      <c r="CI16" s="189" t="e">
        <v>#N/A</v>
      </c>
      <c r="CJ16" s="189" t="e">
        <v>#N/A</v>
      </c>
      <c r="CK16" s="189" t="e">
        <v>#N/A</v>
      </c>
      <c r="CL16" s="189" t="e">
        <v>#N/A</v>
      </c>
      <c r="CM16" s="189" t="e">
        <v>#N/A</v>
      </c>
      <c r="CN16" s="189" t="e">
        <v>#N/A</v>
      </c>
      <c r="CO16" s="192" t="e">
        <v>#N/A</v>
      </c>
      <c r="CP16" s="189" t="s">
        <v>4054</v>
      </c>
      <c r="CQ16" s="191" t="s">
        <v>33</v>
      </c>
      <c r="CR16" s="191" t="s">
        <v>33</v>
      </c>
      <c r="CS16" s="191" t="s">
        <v>33</v>
      </c>
      <c r="CT16" s="191" t="s">
        <v>33</v>
      </c>
      <c r="CU16" s="191" t="s">
        <v>4041</v>
      </c>
      <c r="CV16" s="191" t="s">
        <v>33</v>
      </c>
      <c r="CW16" s="181">
        <v>46234</v>
      </c>
      <c r="CX16" s="189" t="s">
        <v>4023</v>
      </c>
      <c r="CY16" s="185">
        <v>7012000</v>
      </c>
      <c r="CZ16" s="185" t="s">
        <v>4032</v>
      </c>
      <c r="DA16" s="185" t="s">
        <v>141</v>
      </c>
      <c r="DB16" s="185">
        <v>3</v>
      </c>
      <c r="DC16" s="185" t="s">
        <v>4034</v>
      </c>
      <c r="DD16" s="185" t="s">
        <v>4033</v>
      </c>
      <c r="DE16" s="187">
        <v>46234</v>
      </c>
      <c r="DF16" s="188" t="s">
        <v>4027</v>
      </c>
      <c r="DG16" s="180">
        <v>0</v>
      </c>
      <c r="DH16" s="191" t="s">
        <v>4024</v>
      </c>
      <c r="DI16" s="191" t="s">
        <v>141</v>
      </c>
      <c r="DJ16" s="191">
        <v>3</v>
      </c>
      <c r="DK16" s="191" t="s">
        <v>4026</v>
      </c>
      <c r="DL16" s="191" t="s">
        <v>4025</v>
      </c>
      <c r="DM16" s="181">
        <v>46234</v>
      </c>
      <c r="DN16" s="189" t="s">
        <v>4031</v>
      </c>
      <c r="DO16" s="185">
        <v>46098000</v>
      </c>
      <c r="DP16" s="189" t="s">
        <v>4028</v>
      </c>
      <c r="DQ16" s="189" t="s">
        <v>141</v>
      </c>
      <c r="DR16" s="189">
        <v>3</v>
      </c>
      <c r="DS16" s="189" t="s">
        <v>4030</v>
      </c>
      <c r="DT16" s="189" t="s">
        <v>4029</v>
      </c>
      <c r="DU16" s="190">
        <v>46234</v>
      </c>
      <c r="DV16" s="188" t="s">
        <v>4035</v>
      </c>
      <c r="DW16" s="180">
        <v>4355000</v>
      </c>
      <c r="DX16" s="191" t="s">
        <v>4032</v>
      </c>
      <c r="DY16" s="191" t="s">
        <v>141</v>
      </c>
      <c r="DZ16" s="191">
        <v>3</v>
      </c>
      <c r="EA16" s="191" t="s">
        <v>4034</v>
      </c>
      <c r="EB16" s="191" t="s">
        <v>4033</v>
      </c>
      <c r="EC16" s="181">
        <v>46234</v>
      </c>
      <c r="ED16" s="189" t="s">
        <v>4037</v>
      </c>
      <c r="EE16" s="185">
        <v>2657000</v>
      </c>
      <c r="EF16" s="189" t="s">
        <v>4032</v>
      </c>
      <c r="EG16" s="189" t="s">
        <v>141</v>
      </c>
      <c r="EH16" s="189">
        <v>3</v>
      </c>
      <c r="EI16" s="189" t="s">
        <v>4036</v>
      </c>
      <c r="EJ16" s="189" t="s">
        <v>4033</v>
      </c>
      <c r="EK16" s="190">
        <v>46234</v>
      </c>
      <c r="EL16" s="188" t="s">
        <v>4039</v>
      </c>
      <c r="EM16" s="180">
        <v>0</v>
      </c>
      <c r="EN16" s="191" t="s">
        <v>4032</v>
      </c>
      <c r="EO16" s="191" t="s">
        <v>141</v>
      </c>
      <c r="EP16" s="191">
        <v>3</v>
      </c>
      <c r="EQ16" s="191" t="s">
        <v>4038</v>
      </c>
      <c r="ER16" s="191" t="s">
        <v>4033</v>
      </c>
      <c r="ES16" s="181">
        <v>46234</v>
      </c>
      <c r="ET16" s="189" t="s">
        <v>4019</v>
      </c>
      <c r="EU16" s="189">
        <v>1141</v>
      </c>
      <c r="EV16" s="189" t="s">
        <v>4016</v>
      </c>
      <c r="EW16" s="189" t="s">
        <v>88</v>
      </c>
      <c r="EX16" s="189">
        <v>2</v>
      </c>
      <c r="EY16" s="189" t="s">
        <v>4018</v>
      </c>
      <c r="EZ16" s="189" t="s">
        <v>4017</v>
      </c>
      <c r="FA16" s="190">
        <v>46234</v>
      </c>
      <c r="FB16" s="188" t="s">
        <v>4040</v>
      </c>
      <c r="FC16" s="191">
        <v>5</v>
      </c>
      <c r="FD16" s="191" t="s">
        <v>4032</v>
      </c>
      <c r="FE16" s="191" t="s">
        <v>88</v>
      </c>
      <c r="FF16" s="191">
        <v>2</v>
      </c>
      <c r="FG16" s="191" t="s">
        <v>1861</v>
      </c>
      <c r="FH16" s="191" t="s">
        <v>4025</v>
      </c>
      <c r="FI16" s="181">
        <v>46234</v>
      </c>
      <c r="FJ16" s="188" t="s">
        <v>4042</v>
      </c>
      <c r="FK16" s="189" t="s">
        <v>33</v>
      </c>
      <c r="FL16" s="189" t="s">
        <v>33</v>
      </c>
      <c r="FM16" s="189" t="s">
        <v>33</v>
      </c>
      <c r="FN16" s="189" t="s">
        <v>33</v>
      </c>
      <c r="FO16" s="189" t="s">
        <v>4041</v>
      </c>
      <c r="FP16" s="185" t="s">
        <v>33</v>
      </c>
      <c r="FQ16" s="186">
        <v>46234</v>
      </c>
      <c r="FR16" s="188" t="s">
        <v>4043</v>
      </c>
      <c r="FS16" s="191" t="s">
        <v>33</v>
      </c>
      <c r="FT16" s="191" t="s">
        <v>33</v>
      </c>
      <c r="FU16" s="191" t="s">
        <v>33</v>
      </c>
      <c r="FV16" s="191" t="s">
        <v>33</v>
      </c>
      <c r="FW16" s="191" t="s">
        <v>4041</v>
      </c>
      <c r="FX16" s="191" t="s">
        <v>33</v>
      </c>
      <c r="FY16" s="181">
        <v>46234</v>
      </c>
      <c r="FZ16" s="189" t="s">
        <v>984</v>
      </c>
      <c r="GA16" s="189">
        <v>0</v>
      </c>
      <c r="GB16" s="189" t="s">
        <v>67</v>
      </c>
      <c r="GC16" s="189" t="s">
        <v>68</v>
      </c>
      <c r="GD16" s="189">
        <v>2</v>
      </c>
      <c r="GE16" s="189" t="s">
        <v>33</v>
      </c>
      <c r="GF16" s="189" t="s">
        <v>33</v>
      </c>
      <c r="GG16" s="190">
        <v>46182</v>
      </c>
      <c r="GH16" s="188" t="s">
        <v>990</v>
      </c>
      <c r="GI16" s="191">
        <v>3</v>
      </c>
      <c r="GJ16" s="191" t="s">
        <v>67</v>
      </c>
      <c r="GK16" s="191" t="s">
        <v>68</v>
      </c>
      <c r="GL16" s="191">
        <v>2</v>
      </c>
      <c r="GM16" s="191" t="s">
        <v>33</v>
      </c>
      <c r="GN16" s="191" t="s">
        <v>33</v>
      </c>
      <c r="GO16" s="181">
        <v>46182</v>
      </c>
      <c r="GP16" s="189" t="s">
        <v>985</v>
      </c>
      <c r="GQ16" s="189">
        <v>1</v>
      </c>
      <c r="GR16" s="189" t="s">
        <v>67</v>
      </c>
      <c r="GS16" s="189" t="s">
        <v>68</v>
      </c>
      <c r="GT16" s="189">
        <v>2</v>
      </c>
      <c r="GU16" s="189" t="s">
        <v>33</v>
      </c>
      <c r="GV16" s="189" t="s">
        <v>33</v>
      </c>
      <c r="GW16" s="190">
        <v>46182</v>
      </c>
      <c r="GX16" s="188" t="s">
        <v>991</v>
      </c>
      <c r="GY16" s="191">
        <v>0</v>
      </c>
      <c r="GZ16" s="191" t="s">
        <v>67</v>
      </c>
      <c r="HA16" s="191" t="s">
        <v>68</v>
      </c>
      <c r="HB16" s="191">
        <v>2</v>
      </c>
      <c r="HC16" s="191" t="s">
        <v>33</v>
      </c>
      <c r="HD16" s="191" t="s">
        <v>33</v>
      </c>
      <c r="HE16" s="181">
        <v>46182</v>
      </c>
      <c r="HF16" s="189" t="s">
        <v>983</v>
      </c>
      <c r="HG16" s="189">
        <v>2</v>
      </c>
      <c r="HH16" s="189" t="s">
        <v>67</v>
      </c>
      <c r="HI16" s="189" t="s">
        <v>68</v>
      </c>
      <c r="HJ16" s="189">
        <v>2</v>
      </c>
      <c r="HK16" s="189" t="s">
        <v>33</v>
      </c>
      <c r="HL16" s="189" t="s">
        <v>33</v>
      </c>
      <c r="HM16" s="190">
        <v>46182</v>
      </c>
      <c r="HN16" s="188" t="s">
        <v>989</v>
      </c>
      <c r="HO16" s="191">
        <v>2</v>
      </c>
      <c r="HP16" s="191" t="s">
        <v>67</v>
      </c>
      <c r="HQ16" s="191" t="s">
        <v>68</v>
      </c>
      <c r="HR16" s="191">
        <v>2</v>
      </c>
      <c r="HS16" s="191" t="s">
        <v>33</v>
      </c>
      <c r="HT16" s="191" t="s">
        <v>33</v>
      </c>
      <c r="HU16" s="181">
        <v>46182</v>
      </c>
      <c r="HV16" s="189" t="s">
        <v>986</v>
      </c>
      <c r="HW16" s="189">
        <v>3</v>
      </c>
      <c r="HX16" s="189" t="s">
        <v>67</v>
      </c>
      <c r="HY16" s="189" t="s">
        <v>68</v>
      </c>
      <c r="HZ16" s="189">
        <v>2</v>
      </c>
      <c r="IA16" s="189" t="s">
        <v>33</v>
      </c>
      <c r="IB16" s="189" t="s">
        <v>33</v>
      </c>
      <c r="IC16" s="190">
        <v>46182</v>
      </c>
      <c r="ID16" s="188" t="s">
        <v>988</v>
      </c>
      <c r="IE16" s="191">
        <v>2</v>
      </c>
      <c r="IF16" s="191" t="s">
        <v>67</v>
      </c>
      <c r="IG16" s="191" t="s">
        <v>68</v>
      </c>
      <c r="IH16" s="191">
        <v>2</v>
      </c>
      <c r="II16" s="191" t="s">
        <v>33</v>
      </c>
      <c r="IJ16" s="191" t="s">
        <v>33</v>
      </c>
      <c r="IK16" s="181">
        <v>46182</v>
      </c>
      <c r="IL16" s="189" t="s">
        <v>987</v>
      </c>
      <c r="IM16" s="189">
        <v>3</v>
      </c>
      <c r="IN16" s="189" t="s">
        <v>67</v>
      </c>
      <c r="IO16" s="189" t="s">
        <v>68</v>
      </c>
      <c r="IP16" s="189">
        <v>2</v>
      </c>
      <c r="IQ16" s="189" t="s">
        <v>33</v>
      </c>
      <c r="IR16" s="189" t="s">
        <v>33</v>
      </c>
      <c r="IS16" s="190">
        <v>46182</v>
      </c>
    </row>
    <row r="17" spans="1:253" s="11" customFormat="1" ht="12.5" customHeight="1">
      <c r="A17" s="11" t="s">
        <v>29</v>
      </c>
      <c r="B17" s="11" t="s">
        <v>7557</v>
      </c>
      <c r="C17" s="11" t="s">
        <v>30</v>
      </c>
      <c r="D17" s="11" t="s">
        <v>31</v>
      </c>
      <c r="E17" s="11" t="s">
        <v>6855</v>
      </c>
      <c r="F17" s="11" t="s">
        <v>4056</v>
      </c>
      <c r="G17" s="179">
        <v>53110000</v>
      </c>
      <c r="H17" s="180" t="s">
        <v>3989</v>
      </c>
      <c r="I17" s="180" t="s">
        <v>88</v>
      </c>
      <c r="J17" s="180">
        <v>2</v>
      </c>
      <c r="K17" s="180" t="s">
        <v>4055</v>
      </c>
      <c r="L17" s="180" t="s">
        <v>3990</v>
      </c>
      <c r="M17" s="181">
        <v>46234</v>
      </c>
      <c r="N17" s="188" t="s">
        <v>4060</v>
      </c>
      <c r="O17" s="183">
        <v>591584</v>
      </c>
      <c r="P17" s="183" t="s">
        <v>4057</v>
      </c>
      <c r="Q17" s="183" t="s">
        <v>141</v>
      </c>
      <c r="R17" s="183">
        <v>3</v>
      </c>
      <c r="S17" s="183" t="s">
        <v>4059</v>
      </c>
      <c r="T17" s="183" t="s">
        <v>4058</v>
      </c>
      <c r="U17" s="184">
        <v>46234</v>
      </c>
      <c r="V17" s="188" t="s">
        <v>4064</v>
      </c>
      <c r="W17" s="180">
        <v>49813000</v>
      </c>
      <c r="X17" s="180" t="s">
        <v>4061</v>
      </c>
      <c r="Y17" s="180" t="s">
        <v>141</v>
      </c>
      <c r="Z17" s="180">
        <v>3</v>
      </c>
      <c r="AA17" s="180" t="s">
        <v>4063</v>
      </c>
      <c r="AB17" s="180" t="s">
        <v>4062</v>
      </c>
      <c r="AC17" s="181">
        <v>46234</v>
      </c>
      <c r="AD17" s="188" t="s">
        <v>4067</v>
      </c>
      <c r="AE17" s="185">
        <v>4401000</v>
      </c>
      <c r="AF17" s="185" t="s">
        <v>2293</v>
      </c>
      <c r="AG17" s="185" t="s">
        <v>88</v>
      </c>
      <c r="AH17" s="185">
        <v>2</v>
      </c>
      <c r="AI17" s="185" t="s">
        <v>4066</v>
      </c>
      <c r="AJ17" s="185" t="s">
        <v>4065</v>
      </c>
      <c r="AK17" s="186">
        <v>46234</v>
      </c>
      <c r="AL17" s="188" t="s">
        <v>4069</v>
      </c>
      <c r="AM17" s="180">
        <v>3299000</v>
      </c>
      <c r="AN17" s="180" t="s">
        <v>2293</v>
      </c>
      <c r="AO17" s="180" t="s">
        <v>88</v>
      </c>
      <c r="AP17" s="180">
        <v>2</v>
      </c>
      <c r="AQ17" s="180" t="s">
        <v>4068</v>
      </c>
      <c r="AR17" s="180" t="s">
        <v>4065</v>
      </c>
      <c r="AS17" s="181">
        <v>46234</v>
      </c>
      <c r="AT17" s="189" t="s">
        <v>4070</v>
      </c>
      <c r="AU17" s="185" t="s">
        <v>33</v>
      </c>
      <c r="AV17" s="185" t="s">
        <v>114</v>
      </c>
      <c r="AW17" s="185" t="s">
        <v>33</v>
      </c>
      <c r="AX17" s="185" t="s">
        <v>33</v>
      </c>
      <c r="AY17" s="185" t="s">
        <v>1617</v>
      </c>
      <c r="AZ17" s="185" t="s">
        <v>114</v>
      </c>
      <c r="BA17" s="186">
        <v>46234</v>
      </c>
      <c r="BB17" s="188" t="s">
        <v>4095</v>
      </c>
      <c r="BC17" s="180" t="s">
        <v>33</v>
      </c>
      <c r="BD17" s="180" t="s">
        <v>33</v>
      </c>
      <c r="BE17" s="180" t="s">
        <v>33</v>
      </c>
      <c r="BF17" s="180" t="s">
        <v>33</v>
      </c>
      <c r="BG17" s="180" t="s">
        <v>1617</v>
      </c>
      <c r="BH17" s="180" t="s">
        <v>33</v>
      </c>
      <c r="BI17" s="181">
        <v>46234</v>
      </c>
      <c r="BJ17" s="189" t="s">
        <v>4074</v>
      </c>
      <c r="BK17" s="189">
        <v>0</v>
      </c>
      <c r="BL17" s="189" t="s">
        <v>4071</v>
      </c>
      <c r="BM17" s="189" t="s">
        <v>141</v>
      </c>
      <c r="BN17" s="189">
        <v>3</v>
      </c>
      <c r="BO17" s="189" t="s">
        <v>4073</v>
      </c>
      <c r="BP17" s="185" t="s">
        <v>4072</v>
      </c>
      <c r="BQ17" s="190">
        <v>46234</v>
      </c>
      <c r="BR17" s="188" t="s">
        <v>4096</v>
      </c>
      <c r="BS17" s="191" t="s">
        <v>33</v>
      </c>
      <c r="BT17" s="191" t="s">
        <v>33</v>
      </c>
      <c r="BU17" s="191" t="s">
        <v>33</v>
      </c>
      <c r="BV17" s="191" t="s">
        <v>33</v>
      </c>
      <c r="BW17" s="191" t="s">
        <v>1617</v>
      </c>
      <c r="BX17" s="191" t="s">
        <v>33</v>
      </c>
      <c r="BY17" s="181">
        <v>46234</v>
      </c>
      <c r="BZ17" s="189" t="s">
        <v>4097</v>
      </c>
      <c r="CA17" s="189" t="s">
        <v>33</v>
      </c>
      <c r="CB17" s="189" t="s">
        <v>33</v>
      </c>
      <c r="CC17" s="189" t="s">
        <v>33</v>
      </c>
      <c r="CD17" s="189" t="s">
        <v>33</v>
      </c>
      <c r="CE17" s="189" t="s">
        <v>1617</v>
      </c>
      <c r="CF17" s="189" t="s">
        <v>33</v>
      </c>
      <c r="CG17" s="190">
        <v>46234</v>
      </c>
      <c r="CH17" s="188" t="s">
        <v>8029</v>
      </c>
      <c r="CI17" s="189" t="e">
        <v>#N/A</v>
      </c>
      <c r="CJ17" s="189" t="e">
        <v>#N/A</v>
      </c>
      <c r="CK17" s="189" t="e">
        <v>#N/A</v>
      </c>
      <c r="CL17" s="189" t="e">
        <v>#N/A</v>
      </c>
      <c r="CM17" s="189" t="e">
        <v>#N/A</v>
      </c>
      <c r="CN17" s="189" t="e">
        <v>#N/A</v>
      </c>
      <c r="CO17" s="192" t="e">
        <v>#N/A</v>
      </c>
      <c r="CP17" s="189" t="s">
        <v>4099</v>
      </c>
      <c r="CQ17" s="191" t="s">
        <v>33</v>
      </c>
      <c r="CR17" s="191" t="s">
        <v>33</v>
      </c>
      <c r="CS17" s="191" t="s">
        <v>33</v>
      </c>
      <c r="CT17" s="191" t="s">
        <v>33</v>
      </c>
      <c r="CU17" s="191" t="s">
        <v>1617</v>
      </c>
      <c r="CV17" s="191" t="s">
        <v>33</v>
      </c>
      <c r="CW17" s="181">
        <v>46234</v>
      </c>
      <c r="CX17" s="189" t="s">
        <v>4079</v>
      </c>
      <c r="CY17" s="185">
        <v>3331000</v>
      </c>
      <c r="CZ17" s="185" t="s">
        <v>2293</v>
      </c>
      <c r="DA17" s="185" t="s">
        <v>88</v>
      </c>
      <c r="DB17" s="185">
        <v>2</v>
      </c>
      <c r="DC17" s="185" t="s">
        <v>4086</v>
      </c>
      <c r="DD17" s="185" t="s">
        <v>4065</v>
      </c>
      <c r="DE17" s="187">
        <v>46234</v>
      </c>
      <c r="DF17" s="188" t="s">
        <v>4083</v>
      </c>
      <c r="DG17" s="180">
        <v>45412000</v>
      </c>
      <c r="DH17" s="191" t="s">
        <v>4080</v>
      </c>
      <c r="DI17" s="191" t="s">
        <v>141</v>
      </c>
      <c r="DJ17" s="191">
        <v>3</v>
      </c>
      <c r="DK17" s="191" t="s">
        <v>4082</v>
      </c>
      <c r="DL17" s="191" t="s">
        <v>4081</v>
      </c>
      <c r="DM17" s="181">
        <v>46234</v>
      </c>
      <c r="DN17" s="189" t="s">
        <v>4085</v>
      </c>
      <c r="DO17" s="185">
        <v>1071000</v>
      </c>
      <c r="DP17" s="189" t="s">
        <v>2293</v>
      </c>
      <c r="DQ17" s="189" t="s">
        <v>88</v>
      </c>
      <c r="DR17" s="189">
        <v>2</v>
      </c>
      <c r="DS17" s="189" t="s">
        <v>4084</v>
      </c>
      <c r="DT17" s="189" t="s">
        <v>4065</v>
      </c>
      <c r="DU17" s="190">
        <v>46234</v>
      </c>
      <c r="DV17" s="188" t="s">
        <v>4087</v>
      </c>
      <c r="DW17" s="180">
        <v>3331000</v>
      </c>
      <c r="DX17" s="191" t="s">
        <v>2293</v>
      </c>
      <c r="DY17" s="191" t="s">
        <v>88</v>
      </c>
      <c r="DZ17" s="191">
        <v>2</v>
      </c>
      <c r="EA17" s="191" t="s">
        <v>4086</v>
      </c>
      <c r="EB17" s="191" t="s">
        <v>4065</v>
      </c>
      <c r="EC17" s="181">
        <v>46234</v>
      </c>
      <c r="ED17" s="189" t="s">
        <v>4089</v>
      </c>
      <c r="EE17" s="185" t="s">
        <v>33</v>
      </c>
      <c r="EF17" s="189" t="s">
        <v>33</v>
      </c>
      <c r="EG17" s="189" t="s">
        <v>141</v>
      </c>
      <c r="EH17" s="189">
        <v>3</v>
      </c>
      <c r="EI17" s="189" t="s">
        <v>4088</v>
      </c>
      <c r="EJ17" s="189" t="s">
        <v>33</v>
      </c>
      <c r="EK17" s="190">
        <v>46234</v>
      </c>
      <c r="EL17" s="188" t="s">
        <v>4090</v>
      </c>
      <c r="EM17" s="180" t="s">
        <v>33</v>
      </c>
      <c r="EN17" s="191" t="s">
        <v>33</v>
      </c>
      <c r="EO17" s="191" t="s">
        <v>141</v>
      </c>
      <c r="EP17" s="191">
        <v>3</v>
      </c>
      <c r="EQ17" s="191" t="s">
        <v>4088</v>
      </c>
      <c r="ER17" s="191" t="s">
        <v>33</v>
      </c>
      <c r="ES17" s="181">
        <v>46234</v>
      </c>
      <c r="ET17" s="189" t="s">
        <v>4075</v>
      </c>
      <c r="EU17" s="189">
        <v>1141</v>
      </c>
      <c r="EV17" s="189" t="s">
        <v>4016</v>
      </c>
      <c r="EW17" s="189" t="s">
        <v>88</v>
      </c>
      <c r="EX17" s="189">
        <v>2</v>
      </c>
      <c r="EY17" s="189" t="s">
        <v>4018</v>
      </c>
      <c r="EZ17" s="189" t="s">
        <v>4017</v>
      </c>
      <c r="FA17" s="190">
        <v>46234</v>
      </c>
      <c r="FB17" s="188" t="s">
        <v>4094</v>
      </c>
      <c r="FC17" s="191">
        <v>3</v>
      </c>
      <c r="FD17" s="191" t="s">
        <v>4091</v>
      </c>
      <c r="FE17" s="191" t="s">
        <v>88</v>
      </c>
      <c r="FF17" s="191">
        <v>2</v>
      </c>
      <c r="FG17" s="191" t="s">
        <v>4093</v>
      </c>
      <c r="FH17" s="191" t="s">
        <v>4092</v>
      </c>
      <c r="FI17" s="181">
        <v>46234</v>
      </c>
      <c r="FJ17" s="188" t="s">
        <v>36</v>
      </c>
      <c r="FK17" s="189" t="s">
        <v>33</v>
      </c>
      <c r="FL17" s="189" t="s">
        <v>34</v>
      </c>
      <c r="FM17" s="189" t="s">
        <v>33</v>
      </c>
      <c r="FN17" s="189" t="s">
        <v>33</v>
      </c>
      <c r="FO17" s="189" t="s">
        <v>35</v>
      </c>
      <c r="FP17" s="185" t="s">
        <v>33</v>
      </c>
      <c r="FQ17" s="186">
        <v>44915</v>
      </c>
      <c r="FR17" s="188" t="s">
        <v>39</v>
      </c>
      <c r="FS17" s="191" t="s">
        <v>33</v>
      </c>
      <c r="FT17" s="191" t="s">
        <v>34</v>
      </c>
      <c r="FU17" s="191" t="s">
        <v>33</v>
      </c>
      <c r="FV17" s="191" t="s">
        <v>33</v>
      </c>
      <c r="FW17" s="191" t="s">
        <v>35</v>
      </c>
      <c r="FX17" s="191" t="s">
        <v>33</v>
      </c>
      <c r="FY17" s="181">
        <v>44915</v>
      </c>
      <c r="FZ17" s="189" t="s">
        <v>993</v>
      </c>
      <c r="GA17" s="189">
        <v>0</v>
      </c>
      <c r="GB17" s="189" t="s">
        <v>67</v>
      </c>
      <c r="GC17" s="189" t="s">
        <v>68</v>
      </c>
      <c r="GD17" s="189">
        <v>2</v>
      </c>
      <c r="GE17" s="189" t="s">
        <v>33</v>
      </c>
      <c r="GF17" s="189" t="s">
        <v>33</v>
      </c>
      <c r="GG17" s="190">
        <v>46182</v>
      </c>
      <c r="GH17" s="188" t="s">
        <v>999</v>
      </c>
      <c r="GI17" s="191">
        <v>3</v>
      </c>
      <c r="GJ17" s="191" t="s">
        <v>67</v>
      </c>
      <c r="GK17" s="191" t="s">
        <v>68</v>
      </c>
      <c r="GL17" s="191">
        <v>2</v>
      </c>
      <c r="GM17" s="191" t="s">
        <v>33</v>
      </c>
      <c r="GN17" s="191" t="s">
        <v>33</v>
      </c>
      <c r="GO17" s="181">
        <v>46182</v>
      </c>
      <c r="GP17" s="189" t="s">
        <v>994</v>
      </c>
      <c r="GQ17" s="189">
        <v>1</v>
      </c>
      <c r="GR17" s="189" t="s">
        <v>67</v>
      </c>
      <c r="GS17" s="189" t="s">
        <v>68</v>
      </c>
      <c r="GT17" s="189">
        <v>2</v>
      </c>
      <c r="GU17" s="189" t="s">
        <v>33</v>
      </c>
      <c r="GV17" s="189" t="s">
        <v>33</v>
      </c>
      <c r="GW17" s="190">
        <v>46182</v>
      </c>
      <c r="GX17" s="188" t="s">
        <v>1000</v>
      </c>
      <c r="GY17" s="191">
        <v>0</v>
      </c>
      <c r="GZ17" s="191" t="s">
        <v>67</v>
      </c>
      <c r="HA17" s="191" t="s">
        <v>68</v>
      </c>
      <c r="HB17" s="191">
        <v>2</v>
      </c>
      <c r="HC17" s="191" t="s">
        <v>33</v>
      </c>
      <c r="HD17" s="191" t="s">
        <v>33</v>
      </c>
      <c r="HE17" s="181">
        <v>46182</v>
      </c>
      <c r="HF17" s="189" t="s">
        <v>992</v>
      </c>
      <c r="HG17" s="189">
        <v>2</v>
      </c>
      <c r="HH17" s="189" t="s">
        <v>67</v>
      </c>
      <c r="HI17" s="189" t="s">
        <v>68</v>
      </c>
      <c r="HJ17" s="189">
        <v>2</v>
      </c>
      <c r="HK17" s="189" t="s">
        <v>33</v>
      </c>
      <c r="HL17" s="189" t="s">
        <v>33</v>
      </c>
      <c r="HM17" s="190">
        <v>46182</v>
      </c>
      <c r="HN17" s="188" t="s">
        <v>998</v>
      </c>
      <c r="HO17" s="191">
        <v>1</v>
      </c>
      <c r="HP17" s="191" t="s">
        <v>67</v>
      </c>
      <c r="HQ17" s="191" t="s">
        <v>68</v>
      </c>
      <c r="HR17" s="191">
        <v>2</v>
      </c>
      <c r="HS17" s="191" t="s">
        <v>33</v>
      </c>
      <c r="HT17" s="191" t="s">
        <v>33</v>
      </c>
      <c r="HU17" s="181">
        <v>46182</v>
      </c>
      <c r="HV17" s="189" t="s">
        <v>995</v>
      </c>
      <c r="HW17" s="189">
        <v>3</v>
      </c>
      <c r="HX17" s="189" t="s">
        <v>67</v>
      </c>
      <c r="HY17" s="189" t="s">
        <v>68</v>
      </c>
      <c r="HZ17" s="189">
        <v>2</v>
      </c>
      <c r="IA17" s="189" t="s">
        <v>33</v>
      </c>
      <c r="IB17" s="189" t="s">
        <v>33</v>
      </c>
      <c r="IC17" s="190">
        <v>46182</v>
      </c>
      <c r="ID17" s="188" t="s">
        <v>997</v>
      </c>
      <c r="IE17" s="191">
        <v>2</v>
      </c>
      <c r="IF17" s="191" t="s">
        <v>67</v>
      </c>
      <c r="IG17" s="191" t="s">
        <v>68</v>
      </c>
      <c r="IH17" s="191">
        <v>2</v>
      </c>
      <c r="II17" s="191" t="s">
        <v>33</v>
      </c>
      <c r="IJ17" s="191" t="s">
        <v>33</v>
      </c>
      <c r="IK17" s="181">
        <v>46182</v>
      </c>
      <c r="IL17" s="189" t="s">
        <v>996</v>
      </c>
      <c r="IM17" s="189">
        <v>3</v>
      </c>
      <c r="IN17" s="189" t="s">
        <v>67</v>
      </c>
      <c r="IO17" s="189" t="s">
        <v>68</v>
      </c>
      <c r="IP17" s="189">
        <v>2</v>
      </c>
      <c r="IQ17" s="189" t="s">
        <v>33</v>
      </c>
      <c r="IR17" s="189" t="s">
        <v>33</v>
      </c>
      <c r="IS17" s="190">
        <v>46182</v>
      </c>
    </row>
    <row r="18" spans="1:253" s="11" customFormat="1" ht="12.5" customHeight="1">
      <c r="A18" s="11" t="s">
        <v>1001</v>
      </c>
      <c r="B18" s="11" t="s">
        <v>7614</v>
      </c>
      <c r="C18" s="11" t="s">
        <v>1002</v>
      </c>
      <c r="D18" s="11" t="s">
        <v>31</v>
      </c>
      <c r="E18" s="11" t="s">
        <v>6855</v>
      </c>
      <c r="F18" s="11" t="s">
        <v>4101</v>
      </c>
      <c r="G18" s="179">
        <v>53110000</v>
      </c>
      <c r="H18" s="180" t="s">
        <v>3989</v>
      </c>
      <c r="I18" s="180" t="s">
        <v>126</v>
      </c>
      <c r="J18" s="180">
        <v>1</v>
      </c>
      <c r="K18" s="180" t="s">
        <v>4100</v>
      </c>
      <c r="L18" s="180" t="s">
        <v>3990</v>
      </c>
      <c r="M18" s="181">
        <v>46234</v>
      </c>
      <c r="N18" s="188" t="s">
        <v>4105</v>
      </c>
      <c r="O18" s="183">
        <v>1141748</v>
      </c>
      <c r="P18" s="183" t="s">
        <v>4102</v>
      </c>
      <c r="Q18" s="183" t="s">
        <v>88</v>
      </c>
      <c r="R18" s="183">
        <v>2</v>
      </c>
      <c r="S18" s="183" t="s">
        <v>4104</v>
      </c>
      <c r="T18" s="183" t="s">
        <v>4103</v>
      </c>
      <c r="U18" s="184">
        <v>46234</v>
      </c>
      <c r="V18" s="188" t="s">
        <v>4109</v>
      </c>
      <c r="W18" s="180">
        <v>53110000</v>
      </c>
      <c r="X18" s="180" t="s">
        <v>4106</v>
      </c>
      <c r="Y18" s="180" t="s">
        <v>88</v>
      </c>
      <c r="Z18" s="180">
        <v>2</v>
      </c>
      <c r="AA18" s="180" t="s">
        <v>4108</v>
      </c>
      <c r="AB18" s="180" t="s">
        <v>4107</v>
      </c>
      <c r="AC18" s="181">
        <v>46234</v>
      </c>
      <c r="AD18" s="188" t="s">
        <v>4111</v>
      </c>
      <c r="AE18" s="185">
        <v>53110000</v>
      </c>
      <c r="AF18" s="185" t="s">
        <v>4106</v>
      </c>
      <c r="AG18" s="185" t="s">
        <v>88</v>
      </c>
      <c r="AH18" s="185">
        <v>2</v>
      </c>
      <c r="AI18" s="185" t="s">
        <v>4110</v>
      </c>
      <c r="AJ18" s="185" t="s">
        <v>4107</v>
      </c>
      <c r="AK18" s="186">
        <v>46234</v>
      </c>
      <c r="AL18" s="188" t="s">
        <v>4115</v>
      </c>
      <c r="AM18" s="180">
        <v>3916000</v>
      </c>
      <c r="AN18" s="180" t="s">
        <v>4112</v>
      </c>
      <c r="AO18" s="180" t="s">
        <v>141</v>
      </c>
      <c r="AP18" s="180">
        <v>3</v>
      </c>
      <c r="AQ18" s="180" t="s">
        <v>4114</v>
      </c>
      <c r="AR18" s="180" t="s">
        <v>4113</v>
      </c>
      <c r="AS18" s="181">
        <v>46234</v>
      </c>
      <c r="AT18" s="189" t="s">
        <v>4117</v>
      </c>
      <c r="AU18" s="185">
        <v>483</v>
      </c>
      <c r="AV18" s="185" t="s">
        <v>4008</v>
      </c>
      <c r="AW18" s="185" t="s">
        <v>88</v>
      </c>
      <c r="AX18" s="185">
        <v>2</v>
      </c>
      <c r="AY18" s="185" t="s">
        <v>4116</v>
      </c>
      <c r="AZ18" s="185" t="s">
        <v>4009</v>
      </c>
      <c r="BA18" s="186">
        <v>46234</v>
      </c>
      <c r="BB18" s="188" t="s">
        <v>4144</v>
      </c>
      <c r="BC18" s="180" t="s">
        <v>33</v>
      </c>
      <c r="BD18" s="180" t="s">
        <v>33</v>
      </c>
      <c r="BE18" s="180" t="s">
        <v>33</v>
      </c>
      <c r="BF18" s="180" t="s">
        <v>33</v>
      </c>
      <c r="BG18" s="180" t="s">
        <v>1617</v>
      </c>
      <c r="BH18" s="180" t="s">
        <v>33</v>
      </c>
      <c r="BI18" s="181">
        <v>46234</v>
      </c>
      <c r="BJ18" s="189" t="s">
        <v>4118</v>
      </c>
      <c r="BK18" s="189">
        <v>1141</v>
      </c>
      <c r="BL18" s="189" t="s">
        <v>4016</v>
      </c>
      <c r="BM18" s="189" t="s">
        <v>88</v>
      </c>
      <c r="BN18" s="189">
        <v>2</v>
      </c>
      <c r="BO18" s="189" t="s">
        <v>4018</v>
      </c>
      <c r="BP18" s="185" t="s">
        <v>4017</v>
      </c>
      <c r="BQ18" s="190">
        <v>46234</v>
      </c>
      <c r="BR18" s="188" t="s">
        <v>4146</v>
      </c>
      <c r="BS18" s="191">
        <v>23000</v>
      </c>
      <c r="BT18" s="191" t="s">
        <v>4045</v>
      </c>
      <c r="BU18" s="191" t="s">
        <v>88</v>
      </c>
      <c r="BV18" s="191">
        <v>2</v>
      </c>
      <c r="BW18" s="191" t="s">
        <v>4145</v>
      </c>
      <c r="BX18" s="191" t="s">
        <v>4046</v>
      </c>
      <c r="BY18" s="181">
        <v>46234</v>
      </c>
      <c r="BZ18" s="189" t="s">
        <v>4147</v>
      </c>
      <c r="CA18" s="189">
        <v>6447</v>
      </c>
      <c r="CB18" s="189" t="s">
        <v>4049</v>
      </c>
      <c r="CC18" s="189" t="s">
        <v>88</v>
      </c>
      <c r="CD18" s="189">
        <v>2</v>
      </c>
      <c r="CE18" s="189" t="s">
        <v>4051</v>
      </c>
      <c r="CF18" s="189" t="s">
        <v>4050</v>
      </c>
      <c r="CG18" s="190">
        <v>46234</v>
      </c>
      <c r="CH18" s="188" t="s">
        <v>8030</v>
      </c>
      <c r="CI18" s="189" t="e">
        <v>#N/A</v>
      </c>
      <c r="CJ18" s="189" t="e">
        <v>#N/A</v>
      </c>
      <c r="CK18" s="189" t="e">
        <v>#N/A</v>
      </c>
      <c r="CL18" s="189" t="e">
        <v>#N/A</v>
      </c>
      <c r="CM18" s="189" t="e">
        <v>#N/A</v>
      </c>
      <c r="CN18" s="189" t="e">
        <v>#N/A</v>
      </c>
      <c r="CO18" s="192" t="e">
        <v>#N/A</v>
      </c>
      <c r="CP18" s="189" t="s">
        <v>4149</v>
      </c>
      <c r="CQ18" s="191" t="s">
        <v>33</v>
      </c>
      <c r="CR18" s="191" t="s">
        <v>33</v>
      </c>
      <c r="CS18" s="191" t="s">
        <v>33</v>
      </c>
      <c r="CT18" s="191" t="s">
        <v>33</v>
      </c>
      <c r="CU18" s="191" t="s">
        <v>1617</v>
      </c>
      <c r="CV18" s="191" t="s">
        <v>33</v>
      </c>
      <c r="CW18" s="181">
        <v>46234</v>
      </c>
      <c r="CX18" s="189" t="s">
        <v>4123</v>
      </c>
      <c r="CY18" s="185">
        <v>10343000</v>
      </c>
      <c r="CZ18" s="185" t="s">
        <v>4132</v>
      </c>
      <c r="DA18" s="185" t="s">
        <v>141</v>
      </c>
      <c r="DB18" s="185">
        <v>3</v>
      </c>
      <c r="DC18" s="185" t="s">
        <v>4134</v>
      </c>
      <c r="DD18" s="185" t="s">
        <v>4133</v>
      </c>
      <c r="DE18" s="187">
        <v>46234</v>
      </c>
      <c r="DF18" s="188" t="s">
        <v>4127</v>
      </c>
      <c r="DG18" s="180">
        <v>0</v>
      </c>
      <c r="DH18" s="191" t="s">
        <v>4124</v>
      </c>
      <c r="DI18" s="191" t="s">
        <v>88</v>
      </c>
      <c r="DJ18" s="191">
        <v>2</v>
      </c>
      <c r="DK18" s="191" t="s">
        <v>4126</v>
      </c>
      <c r="DL18" s="191" t="s">
        <v>4125</v>
      </c>
      <c r="DM18" s="181">
        <v>46234</v>
      </c>
      <c r="DN18" s="189" t="s">
        <v>4131</v>
      </c>
      <c r="DO18" s="185">
        <v>42767000</v>
      </c>
      <c r="DP18" s="189" t="s">
        <v>4128</v>
      </c>
      <c r="DQ18" s="189" t="s">
        <v>88</v>
      </c>
      <c r="DR18" s="189">
        <v>2</v>
      </c>
      <c r="DS18" s="189" t="s">
        <v>4130</v>
      </c>
      <c r="DT18" s="189" t="s">
        <v>4129</v>
      </c>
      <c r="DU18" s="190">
        <v>46234</v>
      </c>
      <c r="DV18" s="188" t="s">
        <v>4135</v>
      </c>
      <c r="DW18" s="180">
        <v>7686000</v>
      </c>
      <c r="DX18" s="191" t="s">
        <v>4132</v>
      </c>
      <c r="DY18" s="191" t="s">
        <v>141</v>
      </c>
      <c r="DZ18" s="191">
        <v>3</v>
      </c>
      <c r="EA18" s="191" t="s">
        <v>4134</v>
      </c>
      <c r="EB18" s="191" t="s">
        <v>4133</v>
      </c>
      <c r="EC18" s="181">
        <v>46234</v>
      </c>
      <c r="ED18" s="189" t="s">
        <v>4138</v>
      </c>
      <c r="EE18" s="185">
        <v>2657000</v>
      </c>
      <c r="EF18" s="189" t="s">
        <v>4136</v>
      </c>
      <c r="EG18" s="189" t="s">
        <v>141</v>
      </c>
      <c r="EH18" s="189">
        <v>3</v>
      </c>
      <c r="EI18" s="189" t="s">
        <v>4137</v>
      </c>
      <c r="EJ18" s="189" t="s">
        <v>4029</v>
      </c>
      <c r="EK18" s="190">
        <v>46234</v>
      </c>
      <c r="EL18" s="188" t="s">
        <v>4140</v>
      </c>
      <c r="EM18" s="180">
        <v>0</v>
      </c>
      <c r="EN18" s="191" t="s">
        <v>4136</v>
      </c>
      <c r="EO18" s="191" t="s">
        <v>141</v>
      </c>
      <c r="EP18" s="191">
        <v>3</v>
      </c>
      <c r="EQ18" s="191" t="s">
        <v>4139</v>
      </c>
      <c r="ER18" s="191" t="s">
        <v>4029</v>
      </c>
      <c r="ES18" s="181">
        <v>46234</v>
      </c>
      <c r="ET18" s="189" t="s">
        <v>4119</v>
      </c>
      <c r="EU18" s="189">
        <v>1141</v>
      </c>
      <c r="EV18" s="189" t="s">
        <v>4016</v>
      </c>
      <c r="EW18" s="189" t="s">
        <v>88</v>
      </c>
      <c r="EX18" s="189">
        <v>2</v>
      </c>
      <c r="EY18" s="189" t="s">
        <v>4018</v>
      </c>
      <c r="EZ18" s="189" t="s">
        <v>4017</v>
      </c>
      <c r="FA18" s="190">
        <v>46234</v>
      </c>
      <c r="FB18" s="188" t="s">
        <v>4141</v>
      </c>
      <c r="FC18" s="191">
        <v>5</v>
      </c>
      <c r="FD18" s="191" t="s">
        <v>4136</v>
      </c>
      <c r="FE18" s="191" t="s">
        <v>88</v>
      </c>
      <c r="FF18" s="191">
        <v>2</v>
      </c>
      <c r="FG18" s="191" t="s">
        <v>1861</v>
      </c>
      <c r="FH18" s="191" t="s">
        <v>4029</v>
      </c>
      <c r="FI18" s="181">
        <v>46234</v>
      </c>
      <c r="FJ18" s="188" t="s">
        <v>4142</v>
      </c>
      <c r="FK18" s="189" t="s">
        <v>33</v>
      </c>
      <c r="FL18" s="189" t="s">
        <v>33</v>
      </c>
      <c r="FM18" s="189" t="s">
        <v>33</v>
      </c>
      <c r="FN18" s="189" t="s">
        <v>33</v>
      </c>
      <c r="FO18" s="189" t="s">
        <v>1617</v>
      </c>
      <c r="FP18" s="185" t="s">
        <v>33</v>
      </c>
      <c r="FQ18" s="186">
        <v>46234</v>
      </c>
      <c r="FR18" s="188" t="s">
        <v>4143</v>
      </c>
      <c r="FS18" s="191" t="s">
        <v>33</v>
      </c>
      <c r="FT18" s="191" t="s">
        <v>33</v>
      </c>
      <c r="FU18" s="191" t="s">
        <v>33</v>
      </c>
      <c r="FV18" s="191" t="s">
        <v>33</v>
      </c>
      <c r="FW18" s="191" t="s">
        <v>1617</v>
      </c>
      <c r="FX18" s="191" t="s">
        <v>33</v>
      </c>
      <c r="FY18" s="181">
        <v>46234</v>
      </c>
      <c r="FZ18" s="189" t="s">
        <v>1004</v>
      </c>
      <c r="GA18" s="189">
        <v>0</v>
      </c>
      <c r="GB18" s="189" t="s">
        <v>67</v>
      </c>
      <c r="GC18" s="189" t="s">
        <v>68</v>
      </c>
      <c r="GD18" s="189">
        <v>2</v>
      </c>
      <c r="GE18" s="189" t="s">
        <v>33</v>
      </c>
      <c r="GF18" s="189" t="s">
        <v>33</v>
      </c>
      <c r="GG18" s="190">
        <v>46182</v>
      </c>
      <c r="GH18" s="188" t="s">
        <v>1010</v>
      </c>
      <c r="GI18" s="191">
        <v>3</v>
      </c>
      <c r="GJ18" s="191" t="s">
        <v>67</v>
      </c>
      <c r="GK18" s="191" t="s">
        <v>68</v>
      </c>
      <c r="GL18" s="191">
        <v>2</v>
      </c>
      <c r="GM18" s="191" t="s">
        <v>33</v>
      </c>
      <c r="GN18" s="191" t="s">
        <v>33</v>
      </c>
      <c r="GO18" s="181">
        <v>46182</v>
      </c>
      <c r="GP18" s="189" t="s">
        <v>1005</v>
      </c>
      <c r="GQ18" s="189">
        <v>1</v>
      </c>
      <c r="GR18" s="189" t="s">
        <v>67</v>
      </c>
      <c r="GS18" s="189" t="s">
        <v>68</v>
      </c>
      <c r="GT18" s="189">
        <v>2</v>
      </c>
      <c r="GU18" s="189" t="s">
        <v>33</v>
      </c>
      <c r="GV18" s="189" t="s">
        <v>33</v>
      </c>
      <c r="GW18" s="190">
        <v>46182</v>
      </c>
      <c r="GX18" s="188" t="s">
        <v>1011</v>
      </c>
      <c r="GY18" s="191">
        <v>0</v>
      </c>
      <c r="GZ18" s="191" t="s">
        <v>67</v>
      </c>
      <c r="HA18" s="191" t="s">
        <v>68</v>
      </c>
      <c r="HB18" s="191">
        <v>2</v>
      </c>
      <c r="HC18" s="191" t="s">
        <v>33</v>
      </c>
      <c r="HD18" s="191" t="s">
        <v>33</v>
      </c>
      <c r="HE18" s="181">
        <v>46182</v>
      </c>
      <c r="HF18" s="189" t="s">
        <v>1003</v>
      </c>
      <c r="HG18" s="189">
        <v>2</v>
      </c>
      <c r="HH18" s="189" t="s">
        <v>67</v>
      </c>
      <c r="HI18" s="189" t="s">
        <v>68</v>
      </c>
      <c r="HJ18" s="189">
        <v>2</v>
      </c>
      <c r="HK18" s="189" t="s">
        <v>33</v>
      </c>
      <c r="HL18" s="189" t="s">
        <v>33</v>
      </c>
      <c r="HM18" s="190">
        <v>46182</v>
      </c>
      <c r="HN18" s="188" t="s">
        <v>1009</v>
      </c>
      <c r="HO18" s="191">
        <v>2</v>
      </c>
      <c r="HP18" s="191" t="s">
        <v>67</v>
      </c>
      <c r="HQ18" s="191" t="s">
        <v>68</v>
      </c>
      <c r="HR18" s="191">
        <v>2</v>
      </c>
      <c r="HS18" s="191" t="s">
        <v>33</v>
      </c>
      <c r="HT18" s="191" t="s">
        <v>33</v>
      </c>
      <c r="HU18" s="181">
        <v>46182</v>
      </c>
      <c r="HV18" s="189" t="s">
        <v>1006</v>
      </c>
      <c r="HW18" s="189">
        <v>3</v>
      </c>
      <c r="HX18" s="189" t="s">
        <v>67</v>
      </c>
      <c r="HY18" s="189" t="s">
        <v>68</v>
      </c>
      <c r="HZ18" s="189">
        <v>2</v>
      </c>
      <c r="IA18" s="189" t="s">
        <v>33</v>
      </c>
      <c r="IB18" s="189" t="s">
        <v>33</v>
      </c>
      <c r="IC18" s="190">
        <v>46182</v>
      </c>
      <c r="ID18" s="188" t="s">
        <v>1008</v>
      </c>
      <c r="IE18" s="191">
        <v>2</v>
      </c>
      <c r="IF18" s="191" t="s">
        <v>67</v>
      </c>
      <c r="IG18" s="191" t="s">
        <v>68</v>
      </c>
      <c r="IH18" s="191">
        <v>2</v>
      </c>
      <c r="II18" s="191" t="s">
        <v>33</v>
      </c>
      <c r="IJ18" s="191" t="s">
        <v>33</v>
      </c>
      <c r="IK18" s="181">
        <v>46182</v>
      </c>
      <c r="IL18" s="189" t="s">
        <v>1007</v>
      </c>
      <c r="IM18" s="189">
        <v>3</v>
      </c>
      <c r="IN18" s="189" t="s">
        <v>67</v>
      </c>
      <c r="IO18" s="189" t="s">
        <v>68</v>
      </c>
      <c r="IP18" s="189">
        <v>2</v>
      </c>
      <c r="IQ18" s="189" t="s">
        <v>33</v>
      </c>
      <c r="IR18" s="189" t="s">
        <v>33</v>
      </c>
      <c r="IS18" s="190">
        <v>46182</v>
      </c>
    </row>
    <row r="19" spans="1:253" s="11" customFormat="1" ht="12.5" customHeight="1">
      <c r="A19" s="11" t="s">
        <v>727</v>
      </c>
      <c r="B19" s="11" t="s">
        <v>7557</v>
      </c>
      <c r="C19" s="11" t="s">
        <v>728</v>
      </c>
      <c r="D19" s="11" t="s">
        <v>729</v>
      </c>
      <c r="E19" s="11" t="s">
        <v>6860</v>
      </c>
      <c r="F19" s="11" t="s">
        <v>4153</v>
      </c>
      <c r="G19" s="179">
        <v>5192000</v>
      </c>
      <c r="H19" s="180" t="s">
        <v>4150</v>
      </c>
      <c r="I19" s="180" t="s">
        <v>88</v>
      </c>
      <c r="J19" s="180">
        <v>2</v>
      </c>
      <c r="K19" s="180" t="s">
        <v>4152</v>
      </c>
      <c r="L19" s="180" t="s">
        <v>4151</v>
      </c>
      <c r="M19" s="181">
        <v>46234</v>
      </c>
      <c r="N19" s="188" t="s">
        <v>4157</v>
      </c>
      <c r="O19" s="183">
        <v>51100</v>
      </c>
      <c r="P19" s="183" t="s">
        <v>4154</v>
      </c>
      <c r="Q19" s="183" t="s">
        <v>141</v>
      </c>
      <c r="R19" s="183">
        <v>3</v>
      </c>
      <c r="S19" s="183" t="s">
        <v>4156</v>
      </c>
      <c r="T19" s="183" t="s">
        <v>4155</v>
      </c>
      <c r="U19" s="184">
        <v>46234</v>
      </c>
      <c r="V19" s="188" t="s">
        <v>4160</v>
      </c>
      <c r="W19" s="180">
        <v>5192000</v>
      </c>
      <c r="X19" s="180" t="s">
        <v>4158</v>
      </c>
      <c r="Y19" s="180" t="s">
        <v>141</v>
      </c>
      <c r="Z19" s="180">
        <v>3</v>
      </c>
      <c r="AA19" s="180" t="s">
        <v>4159</v>
      </c>
      <c r="AB19" s="180" t="s">
        <v>4155</v>
      </c>
      <c r="AC19" s="181">
        <v>46234</v>
      </c>
      <c r="AD19" s="188" t="s">
        <v>4164</v>
      </c>
      <c r="AE19" s="185">
        <v>264000</v>
      </c>
      <c r="AF19" s="185" t="s">
        <v>4161</v>
      </c>
      <c r="AG19" s="185" t="s">
        <v>141</v>
      </c>
      <c r="AH19" s="185">
        <v>3</v>
      </c>
      <c r="AI19" s="185" t="s">
        <v>4163</v>
      </c>
      <c r="AJ19" s="185" t="s">
        <v>4162</v>
      </c>
      <c r="AK19" s="186">
        <v>46234</v>
      </c>
      <c r="AL19" s="188" t="s">
        <v>4168</v>
      </c>
      <c r="AM19" s="180">
        <v>261000</v>
      </c>
      <c r="AN19" s="180" t="s">
        <v>4165</v>
      </c>
      <c r="AO19" s="180" t="s">
        <v>141</v>
      </c>
      <c r="AP19" s="180">
        <v>3</v>
      </c>
      <c r="AQ19" s="180" t="s">
        <v>4167</v>
      </c>
      <c r="AR19" s="180" t="s">
        <v>4166</v>
      </c>
      <c r="AS19" s="181">
        <v>46234</v>
      </c>
      <c r="AT19" s="189" t="s">
        <v>4169</v>
      </c>
      <c r="AU19" s="185" t="s">
        <v>33</v>
      </c>
      <c r="AV19" s="185" t="s">
        <v>33</v>
      </c>
      <c r="AW19" s="185" t="s">
        <v>33</v>
      </c>
      <c r="AX19" s="185" t="s">
        <v>33</v>
      </c>
      <c r="AY19" s="185" t="s">
        <v>1617</v>
      </c>
      <c r="AZ19" s="185" t="s">
        <v>33</v>
      </c>
      <c r="BA19" s="186">
        <v>46234</v>
      </c>
      <c r="BB19" s="188" t="s">
        <v>4187</v>
      </c>
      <c r="BC19" s="180" t="s">
        <v>33</v>
      </c>
      <c r="BD19" s="180" t="s">
        <v>33</v>
      </c>
      <c r="BE19" s="180" t="s">
        <v>33</v>
      </c>
      <c r="BF19" s="180" t="s">
        <v>33</v>
      </c>
      <c r="BG19" s="180" t="s">
        <v>1617</v>
      </c>
      <c r="BH19" s="180" t="s">
        <v>33</v>
      </c>
      <c r="BI19" s="181">
        <v>46234</v>
      </c>
      <c r="BJ19" s="189" t="s">
        <v>4172</v>
      </c>
      <c r="BK19" s="189">
        <v>0</v>
      </c>
      <c r="BL19" s="189" t="s">
        <v>4071</v>
      </c>
      <c r="BM19" s="189" t="s">
        <v>141</v>
      </c>
      <c r="BN19" s="189">
        <v>3</v>
      </c>
      <c r="BO19" s="189" t="s">
        <v>4171</v>
      </c>
      <c r="BP19" s="185" t="s">
        <v>4170</v>
      </c>
      <c r="BQ19" s="190">
        <v>46234</v>
      </c>
      <c r="BR19" s="188" t="s">
        <v>4188</v>
      </c>
      <c r="BS19" s="191" t="s">
        <v>33</v>
      </c>
      <c r="BT19" s="191" t="s">
        <v>33</v>
      </c>
      <c r="BU19" s="191" t="s">
        <v>33</v>
      </c>
      <c r="BV19" s="191" t="s">
        <v>33</v>
      </c>
      <c r="BW19" s="191" t="s">
        <v>1617</v>
      </c>
      <c r="BX19" s="191" t="s">
        <v>33</v>
      </c>
      <c r="BY19" s="181">
        <v>46234</v>
      </c>
      <c r="BZ19" s="189" t="s">
        <v>4189</v>
      </c>
      <c r="CA19" s="189" t="s">
        <v>33</v>
      </c>
      <c r="CB19" s="189" t="s">
        <v>33</v>
      </c>
      <c r="CC19" s="189" t="s">
        <v>33</v>
      </c>
      <c r="CD19" s="189" t="s">
        <v>33</v>
      </c>
      <c r="CE19" s="189" t="s">
        <v>1617</v>
      </c>
      <c r="CF19" s="189" t="s">
        <v>33</v>
      </c>
      <c r="CG19" s="190">
        <v>46234</v>
      </c>
      <c r="CH19" s="188" t="s">
        <v>8031</v>
      </c>
      <c r="CI19" s="189" t="e">
        <v>#N/A</v>
      </c>
      <c r="CJ19" s="189" t="e">
        <v>#N/A</v>
      </c>
      <c r="CK19" s="189" t="e">
        <v>#N/A</v>
      </c>
      <c r="CL19" s="189" t="e">
        <v>#N/A</v>
      </c>
      <c r="CM19" s="189" t="e">
        <v>#N/A</v>
      </c>
      <c r="CN19" s="189" t="e">
        <v>#N/A</v>
      </c>
      <c r="CO19" s="192" t="e">
        <v>#N/A</v>
      </c>
      <c r="CP19" s="189" t="s">
        <v>4191</v>
      </c>
      <c r="CQ19" s="191" t="s">
        <v>33</v>
      </c>
      <c r="CR19" s="191" t="s">
        <v>33</v>
      </c>
      <c r="CS19" s="191" t="s">
        <v>33</v>
      </c>
      <c r="CT19" s="191" t="s">
        <v>33</v>
      </c>
      <c r="CU19" s="191" t="s">
        <v>1617</v>
      </c>
      <c r="CV19" s="191" t="s">
        <v>33</v>
      </c>
      <c r="CW19" s="181">
        <v>46234</v>
      </c>
      <c r="CX19" s="189" t="s">
        <v>4177</v>
      </c>
      <c r="CY19" s="185">
        <v>244000</v>
      </c>
      <c r="CZ19" s="185" t="s">
        <v>4174</v>
      </c>
      <c r="DA19" s="185" t="s">
        <v>141</v>
      </c>
      <c r="DB19" s="185">
        <v>3</v>
      </c>
      <c r="DC19" s="185" t="s">
        <v>4182</v>
      </c>
      <c r="DD19" s="185" t="s">
        <v>4175</v>
      </c>
      <c r="DE19" s="187">
        <v>46234</v>
      </c>
      <c r="DF19" s="188" t="s">
        <v>4179</v>
      </c>
      <c r="DG19" s="180">
        <v>4928000</v>
      </c>
      <c r="DH19" s="191" t="s">
        <v>4174</v>
      </c>
      <c r="DI19" s="191" t="s">
        <v>141</v>
      </c>
      <c r="DJ19" s="191">
        <v>3</v>
      </c>
      <c r="DK19" s="191" t="s">
        <v>4178</v>
      </c>
      <c r="DL19" s="191" t="s">
        <v>4175</v>
      </c>
      <c r="DM19" s="181">
        <v>46234</v>
      </c>
      <c r="DN19" s="189" t="s">
        <v>4181</v>
      </c>
      <c r="DO19" s="185">
        <v>20000</v>
      </c>
      <c r="DP19" s="189" t="s">
        <v>4174</v>
      </c>
      <c r="DQ19" s="189" t="s">
        <v>141</v>
      </c>
      <c r="DR19" s="189">
        <v>3</v>
      </c>
      <c r="DS19" s="189" t="s">
        <v>4180</v>
      </c>
      <c r="DT19" s="189" t="s">
        <v>4175</v>
      </c>
      <c r="DU19" s="190">
        <v>46234</v>
      </c>
      <c r="DV19" s="188" t="s">
        <v>4183</v>
      </c>
      <c r="DW19" s="180">
        <v>244000</v>
      </c>
      <c r="DX19" s="191" t="s">
        <v>4174</v>
      </c>
      <c r="DY19" s="191" t="s">
        <v>141</v>
      </c>
      <c r="DZ19" s="191">
        <v>3</v>
      </c>
      <c r="EA19" s="191" t="s">
        <v>4182</v>
      </c>
      <c r="EB19" s="191" t="s">
        <v>4175</v>
      </c>
      <c r="EC19" s="181">
        <v>46234</v>
      </c>
      <c r="ED19" s="189" t="s">
        <v>4184</v>
      </c>
      <c r="EE19" s="185" t="s">
        <v>33</v>
      </c>
      <c r="EF19" s="189" t="s">
        <v>33</v>
      </c>
      <c r="EG19" s="189" t="s">
        <v>33</v>
      </c>
      <c r="EH19" s="189" t="s">
        <v>33</v>
      </c>
      <c r="EI19" s="189" t="s">
        <v>2456</v>
      </c>
      <c r="EJ19" s="189" t="s">
        <v>33</v>
      </c>
      <c r="EK19" s="190">
        <v>46234</v>
      </c>
      <c r="EL19" s="188" t="s">
        <v>4185</v>
      </c>
      <c r="EM19" s="180" t="s">
        <v>33</v>
      </c>
      <c r="EN19" s="191" t="s">
        <v>33</v>
      </c>
      <c r="EO19" s="191" t="s">
        <v>33</v>
      </c>
      <c r="EP19" s="191" t="s">
        <v>33</v>
      </c>
      <c r="EQ19" s="191" t="s">
        <v>2456</v>
      </c>
      <c r="ER19" s="191" t="s">
        <v>33</v>
      </c>
      <c r="ES19" s="181">
        <v>46234</v>
      </c>
      <c r="ET19" s="189" t="s">
        <v>4173</v>
      </c>
      <c r="EU19" s="189">
        <v>0</v>
      </c>
      <c r="EV19" s="189" t="s">
        <v>4071</v>
      </c>
      <c r="EW19" s="189" t="s">
        <v>141</v>
      </c>
      <c r="EX19" s="189">
        <v>3</v>
      </c>
      <c r="EY19" s="189" t="s">
        <v>4171</v>
      </c>
      <c r="EZ19" s="189" t="s">
        <v>4170</v>
      </c>
      <c r="FA19" s="190">
        <v>46234</v>
      </c>
      <c r="FB19" s="188" t="s">
        <v>4186</v>
      </c>
      <c r="FC19" s="191">
        <v>3</v>
      </c>
      <c r="FD19" s="191" t="s">
        <v>4174</v>
      </c>
      <c r="FE19" s="191" t="s">
        <v>88</v>
      </c>
      <c r="FF19" s="191">
        <v>2</v>
      </c>
      <c r="FG19" s="191" t="s">
        <v>4093</v>
      </c>
      <c r="FH19" s="191" t="s">
        <v>4175</v>
      </c>
      <c r="FI19" s="181">
        <v>46234</v>
      </c>
      <c r="FJ19" s="188" t="s">
        <v>8032</v>
      </c>
      <c r="FK19" s="189" t="e">
        <v>#N/A</v>
      </c>
      <c r="FL19" s="189" t="e">
        <v>#N/A</v>
      </c>
      <c r="FM19" s="189" t="e">
        <v>#N/A</v>
      </c>
      <c r="FN19" s="189" t="e">
        <v>#N/A</v>
      </c>
      <c r="FO19" s="189" t="e">
        <v>#N/A</v>
      </c>
      <c r="FP19" s="185" t="e">
        <v>#N/A</v>
      </c>
      <c r="FQ19" s="186" t="e">
        <v>#N/A</v>
      </c>
      <c r="FR19" s="188" t="s">
        <v>8033</v>
      </c>
      <c r="FS19" s="191" t="e">
        <v>#N/A</v>
      </c>
      <c r="FT19" s="191" t="e">
        <v>#N/A</v>
      </c>
      <c r="FU19" s="191" t="e">
        <v>#N/A</v>
      </c>
      <c r="FV19" s="191" t="e">
        <v>#N/A</v>
      </c>
      <c r="FW19" s="191" t="e">
        <v>#N/A</v>
      </c>
      <c r="FX19" s="191" t="e">
        <v>#N/A</v>
      </c>
      <c r="FY19" s="181" t="e">
        <v>#N/A</v>
      </c>
      <c r="FZ19" s="189" t="s">
        <v>731</v>
      </c>
      <c r="GA19" s="189">
        <v>0</v>
      </c>
      <c r="GB19" s="189" t="s">
        <v>67</v>
      </c>
      <c r="GC19" s="189" t="s">
        <v>68</v>
      </c>
      <c r="GD19" s="189">
        <v>2</v>
      </c>
      <c r="GE19" s="189" t="s">
        <v>33</v>
      </c>
      <c r="GF19" s="189" t="s">
        <v>33</v>
      </c>
      <c r="GG19" s="190">
        <v>46181</v>
      </c>
      <c r="GH19" s="188" t="s">
        <v>737</v>
      </c>
      <c r="GI19" s="191">
        <v>0</v>
      </c>
      <c r="GJ19" s="191" t="s">
        <v>67</v>
      </c>
      <c r="GK19" s="191" t="s">
        <v>68</v>
      </c>
      <c r="GL19" s="191">
        <v>2</v>
      </c>
      <c r="GM19" s="191" t="s">
        <v>33</v>
      </c>
      <c r="GN19" s="191" t="s">
        <v>33</v>
      </c>
      <c r="GO19" s="181">
        <v>46181</v>
      </c>
      <c r="GP19" s="189" t="s">
        <v>732</v>
      </c>
      <c r="GQ19" s="189">
        <v>0</v>
      </c>
      <c r="GR19" s="189" t="s">
        <v>67</v>
      </c>
      <c r="GS19" s="189" t="s">
        <v>68</v>
      </c>
      <c r="GT19" s="189">
        <v>2</v>
      </c>
      <c r="GU19" s="189" t="s">
        <v>33</v>
      </c>
      <c r="GV19" s="189" t="s">
        <v>33</v>
      </c>
      <c r="GW19" s="190">
        <v>46181</v>
      </c>
      <c r="GX19" s="188" t="s">
        <v>738</v>
      </c>
      <c r="GY19" s="191">
        <v>0</v>
      </c>
      <c r="GZ19" s="191" t="s">
        <v>67</v>
      </c>
      <c r="HA19" s="191" t="s">
        <v>68</v>
      </c>
      <c r="HB19" s="191">
        <v>2</v>
      </c>
      <c r="HC19" s="191" t="s">
        <v>33</v>
      </c>
      <c r="HD19" s="191" t="s">
        <v>33</v>
      </c>
      <c r="HE19" s="181">
        <v>46181</v>
      </c>
      <c r="HF19" s="189" t="s">
        <v>730</v>
      </c>
      <c r="HG19" s="189">
        <v>0</v>
      </c>
      <c r="HH19" s="189" t="s">
        <v>67</v>
      </c>
      <c r="HI19" s="189" t="s">
        <v>68</v>
      </c>
      <c r="HJ19" s="189">
        <v>2</v>
      </c>
      <c r="HK19" s="189" t="s">
        <v>33</v>
      </c>
      <c r="HL19" s="189" t="s">
        <v>33</v>
      </c>
      <c r="HM19" s="190">
        <v>46181</v>
      </c>
      <c r="HN19" s="188" t="s">
        <v>736</v>
      </c>
      <c r="HO19" s="191">
        <v>1</v>
      </c>
      <c r="HP19" s="191" t="s">
        <v>67</v>
      </c>
      <c r="HQ19" s="191" t="s">
        <v>68</v>
      </c>
      <c r="HR19" s="191">
        <v>2</v>
      </c>
      <c r="HS19" s="191" t="s">
        <v>33</v>
      </c>
      <c r="HT19" s="191" t="s">
        <v>33</v>
      </c>
      <c r="HU19" s="181">
        <v>46181</v>
      </c>
      <c r="HV19" s="189" t="s">
        <v>733</v>
      </c>
      <c r="HW19" s="189">
        <v>0</v>
      </c>
      <c r="HX19" s="189" t="s">
        <v>67</v>
      </c>
      <c r="HY19" s="189" t="s">
        <v>68</v>
      </c>
      <c r="HZ19" s="189">
        <v>2</v>
      </c>
      <c r="IA19" s="189" t="s">
        <v>33</v>
      </c>
      <c r="IB19" s="189" t="s">
        <v>33</v>
      </c>
      <c r="IC19" s="190">
        <v>46181</v>
      </c>
      <c r="ID19" s="188" t="s">
        <v>735</v>
      </c>
      <c r="IE19" s="191">
        <v>0</v>
      </c>
      <c r="IF19" s="191" t="s">
        <v>67</v>
      </c>
      <c r="IG19" s="191" t="s">
        <v>68</v>
      </c>
      <c r="IH19" s="191">
        <v>2</v>
      </c>
      <c r="II19" s="191" t="s">
        <v>33</v>
      </c>
      <c r="IJ19" s="191" t="s">
        <v>33</v>
      </c>
      <c r="IK19" s="181">
        <v>46181</v>
      </c>
      <c r="IL19" s="189" t="s">
        <v>734</v>
      </c>
      <c r="IM19" s="189">
        <v>1</v>
      </c>
      <c r="IN19" s="189" t="s">
        <v>67</v>
      </c>
      <c r="IO19" s="189" t="s">
        <v>68</v>
      </c>
      <c r="IP19" s="189">
        <v>2</v>
      </c>
      <c r="IQ19" s="189" t="s">
        <v>33</v>
      </c>
      <c r="IR19" s="189" t="s">
        <v>33</v>
      </c>
      <c r="IS19" s="190">
        <v>46181</v>
      </c>
    </row>
    <row r="20" spans="1:253" s="11" customFormat="1" ht="12.5" customHeight="1">
      <c r="A20" s="11" t="s">
        <v>739</v>
      </c>
      <c r="B20" s="11" t="s">
        <v>7557</v>
      </c>
      <c r="C20" s="11" t="s">
        <v>740</v>
      </c>
      <c r="D20" s="11" t="s">
        <v>729</v>
      </c>
      <c r="E20" s="11" t="s">
        <v>6860</v>
      </c>
      <c r="F20" s="11" t="s">
        <v>4192</v>
      </c>
      <c r="G20" s="179">
        <v>5192000</v>
      </c>
      <c r="H20" s="180" t="s">
        <v>4150</v>
      </c>
      <c r="I20" s="180" t="s">
        <v>88</v>
      </c>
      <c r="J20" s="180">
        <v>2</v>
      </c>
      <c r="K20" s="180" t="s">
        <v>4152</v>
      </c>
      <c r="L20" s="180" t="s">
        <v>4151</v>
      </c>
      <c r="M20" s="181">
        <v>46234</v>
      </c>
      <c r="N20" s="188" t="s">
        <v>4196</v>
      </c>
      <c r="O20" s="183">
        <v>20506</v>
      </c>
      <c r="P20" s="183" t="s">
        <v>4193</v>
      </c>
      <c r="Q20" s="183" t="s">
        <v>141</v>
      </c>
      <c r="R20" s="183">
        <v>3</v>
      </c>
      <c r="S20" s="183" t="s">
        <v>4195</v>
      </c>
      <c r="T20" s="183" t="s">
        <v>4194</v>
      </c>
      <c r="U20" s="184">
        <v>46234</v>
      </c>
      <c r="V20" s="188" t="s">
        <v>4200</v>
      </c>
      <c r="W20" s="180">
        <v>3833000</v>
      </c>
      <c r="X20" s="180" t="s">
        <v>4197</v>
      </c>
      <c r="Y20" s="180" t="s">
        <v>141</v>
      </c>
      <c r="Z20" s="180">
        <v>3</v>
      </c>
      <c r="AA20" s="180" t="s">
        <v>4199</v>
      </c>
      <c r="AB20" s="180" t="s">
        <v>4198</v>
      </c>
      <c r="AC20" s="181">
        <v>46234</v>
      </c>
      <c r="AD20" s="188" t="s">
        <v>4204</v>
      </c>
      <c r="AE20" s="185">
        <v>213000</v>
      </c>
      <c r="AF20" s="185" t="s">
        <v>4201</v>
      </c>
      <c r="AG20" s="185" t="s">
        <v>141</v>
      </c>
      <c r="AH20" s="185">
        <v>3</v>
      </c>
      <c r="AI20" s="185" t="s">
        <v>4203</v>
      </c>
      <c r="AJ20" s="185" t="s">
        <v>4202</v>
      </c>
      <c r="AK20" s="186">
        <v>46234</v>
      </c>
      <c r="AL20" s="188" t="s">
        <v>4206</v>
      </c>
      <c r="AM20" s="180">
        <v>213000</v>
      </c>
      <c r="AN20" s="180" t="s">
        <v>4201</v>
      </c>
      <c r="AO20" s="180" t="s">
        <v>141</v>
      </c>
      <c r="AP20" s="180">
        <v>3</v>
      </c>
      <c r="AQ20" s="180" t="s">
        <v>4205</v>
      </c>
      <c r="AR20" s="180" t="s">
        <v>4202</v>
      </c>
      <c r="AS20" s="181">
        <v>46234</v>
      </c>
      <c r="AT20" s="189" t="s">
        <v>4207</v>
      </c>
      <c r="AU20" s="185" t="s">
        <v>33</v>
      </c>
      <c r="AV20" s="185" t="s">
        <v>114</v>
      </c>
      <c r="AW20" s="185" t="s">
        <v>33</v>
      </c>
      <c r="AX20" s="185" t="s">
        <v>33</v>
      </c>
      <c r="AY20" s="185" t="s">
        <v>1617</v>
      </c>
      <c r="AZ20" s="185" t="s">
        <v>114</v>
      </c>
      <c r="BA20" s="186">
        <v>46234</v>
      </c>
      <c r="BB20" s="188" t="s">
        <v>4232</v>
      </c>
      <c r="BC20" s="180" t="s">
        <v>33</v>
      </c>
      <c r="BD20" s="180" t="s">
        <v>114</v>
      </c>
      <c r="BE20" s="180" t="s">
        <v>33</v>
      </c>
      <c r="BF20" s="180" t="s">
        <v>33</v>
      </c>
      <c r="BG20" s="180" t="s">
        <v>1617</v>
      </c>
      <c r="BH20" s="180" t="s">
        <v>114</v>
      </c>
      <c r="BI20" s="181">
        <v>46234</v>
      </c>
      <c r="BJ20" s="189" t="s">
        <v>4208</v>
      </c>
      <c r="BK20" s="189">
        <v>0</v>
      </c>
      <c r="BL20" s="189" t="s">
        <v>4071</v>
      </c>
      <c r="BM20" s="189" t="s">
        <v>141</v>
      </c>
      <c r="BN20" s="189">
        <v>3</v>
      </c>
      <c r="BO20" s="189" t="s">
        <v>4171</v>
      </c>
      <c r="BP20" s="185" t="s">
        <v>4170</v>
      </c>
      <c r="BQ20" s="190">
        <v>46234</v>
      </c>
      <c r="BR20" s="188" t="s">
        <v>4233</v>
      </c>
      <c r="BS20" s="191" t="s">
        <v>33</v>
      </c>
      <c r="BT20" s="191" t="s">
        <v>114</v>
      </c>
      <c r="BU20" s="191" t="s">
        <v>33</v>
      </c>
      <c r="BV20" s="191" t="s">
        <v>33</v>
      </c>
      <c r="BW20" s="191" t="s">
        <v>1617</v>
      </c>
      <c r="BX20" s="191" t="s">
        <v>114</v>
      </c>
      <c r="BY20" s="181">
        <v>46234</v>
      </c>
      <c r="BZ20" s="189" t="s">
        <v>4234</v>
      </c>
      <c r="CA20" s="189" t="s">
        <v>33</v>
      </c>
      <c r="CB20" s="189" t="s">
        <v>114</v>
      </c>
      <c r="CC20" s="189" t="s">
        <v>33</v>
      </c>
      <c r="CD20" s="189" t="s">
        <v>33</v>
      </c>
      <c r="CE20" s="189" t="s">
        <v>1617</v>
      </c>
      <c r="CF20" s="189" t="s">
        <v>114</v>
      </c>
      <c r="CG20" s="190">
        <v>46234</v>
      </c>
      <c r="CH20" s="188" t="s">
        <v>8034</v>
      </c>
      <c r="CI20" s="189" t="e">
        <v>#N/A</v>
      </c>
      <c r="CJ20" s="189" t="e">
        <v>#N/A</v>
      </c>
      <c r="CK20" s="189" t="e">
        <v>#N/A</v>
      </c>
      <c r="CL20" s="189" t="e">
        <v>#N/A</v>
      </c>
      <c r="CM20" s="189" t="e">
        <v>#N/A</v>
      </c>
      <c r="CN20" s="189" t="e">
        <v>#N/A</v>
      </c>
      <c r="CO20" s="192" t="e">
        <v>#N/A</v>
      </c>
      <c r="CP20" s="189" t="s">
        <v>4236</v>
      </c>
      <c r="CQ20" s="191" t="s">
        <v>33</v>
      </c>
      <c r="CR20" s="191" t="s">
        <v>114</v>
      </c>
      <c r="CS20" s="191" t="s">
        <v>33</v>
      </c>
      <c r="CT20" s="191" t="s">
        <v>33</v>
      </c>
      <c r="CU20" s="191" t="s">
        <v>1617</v>
      </c>
      <c r="CV20" s="191" t="s">
        <v>114</v>
      </c>
      <c r="CW20" s="181">
        <v>46234</v>
      </c>
      <c r="CX20" s="189" t="s">
        <v>4212</v>
      </c>
      <c r="CY20" s="185">
        <v>213000</v>
      </c>
      <c r="CZ20" s="185" t="s">
        <v>4217</v>
      </c>
      <c r="DA20" s="185" t="s">
        <v>141</v>
      </c>
      <c r="DB20" s="185">
        <v>3</v>
      </c>
      <c r="DC20" s="185" t="s">
        <v>4221</v>
      </c>
      <c r="DD20" s="185" t="s">
        <v>4218</v>
      </c>
      <c r="DE20" s="187">
        <v>46234</v>
      </c>
      <c r="DF20" s="188" t="s">
        <v>4216</v>
      </c>
      <c r="DG20" s="180">
        <v>3620000</v>
      </c>
      <c r="DH20" s="191" t="s">
        <v>4213</v>
      </c>
      <c r="DI20" s="191" t="s">
        <v>141</v>
      </c>
      <c r="DJ20" s="191">
        <v>3</v>
      </c>
      <c r="DK20" s="191" t="s">
        <v>4215</v>
      </c>
      <c r="DL20" s="191" t="s">
        <v>4214</v>
      </c>
      <c r="DM20" s="181">
        <v>46234</v>
      </c>
      <c r="DN20" s="189" t="s">
        <v>4220</v>
      </c>
      <c r="DO20" s="185">
        <v>0</v>
      </c>
      <c r="DP20" s="189" t="s">
        <v>4217</v>
      </c>
      <c r="DQ20" s="189" t="s">
        <v>141</v>
      </c>
      <c r="DR20" s="189">
        <v>3</v>
      </c>
      <c r="DS20" s="189" t="s">
        <v>4219</v>
      </c>
      <c r="DT20" s="189" t="s">
        <v>4218</v>
      </c>
      <c r="DU20" s="190">
        <v>46234</v>
      </c>
      <c r="DV20" s="188" t="s">
        <v>4222</v>
      </c>
      <c r="DW20" s="180">
        <v>213000</v>
      </c>
      <c r="DX20" s="191" t="s">
        <v>4217</v>
      </c>
      <c r="DY20" s="191" t="s">
        <v>141</v>
      </c>
      <c r="DZ20" s="191">
        <v>3</v>
      </c>
      <c r="EA20" s="191" t="s">
        <v>4221</v>
      </c>
      <c r="EB20" s="191" t="s">
        <v>4218</v>
      </c>
      <c r="EC20" s="181">
        <v>46234</v>
      </c>
      <c r="ED20" s="189" t="s">
        <v>4224</v>
      </c>
      <c r="EE20" s="185" t="s">
        <v>33</v>
      </c>
      <c r="EF20" s="189" t="s">
        <v>114</v>
      </c>
      <c r="EG20" s="189" t="s">
        <v>141</v>
      </c>
      <c r="EH20" s="189">
        <v>3</v>
      </c>
      <c r="EI20" s="189" t="s">
        <v>4223</v>
      </c>
      <c r="EJ20" s="189" t="s">
        <v>114</v>
      </c>
      <c r="EK20" s="190">
        <v>46234</v>
      </c>
      <c r="EL20" s="188" t="s">
        <v>4225</v>
      </c>
      <c r="EM20" s="180" t="s">
        <v>33</v>
      </c>
      <c r="EN20" s="191" t="s">
        <v>114</v>
      </c>
      <c r="EO20" s="191" t="s">
        <v>141</v>
      </c>
      <c r="EP20" s="191">
        <v>3</v>
      </c>
      <c r="EQ20" s="191" t="s">
        <v>4223</v>
      </c>
      <c r="ER20" s="191" t="s">
        <v>114</v>
      </c>
      <c r="ES20" s="181">
        <v>46234</v>
      </c>
      <c r="ET20" s="189" t="s">
        <v>4209</v>
      </c>
      <c r="EU20" s="189">
        <v>0</v>
      </c>
      <c r="EV20" s="189" t="s">
        <v>4071</v>
      </c>
      <c r="EW20" s="189" t="s">
        <v>141</v>
      </c>
      <c r="EX20" s="189">
        <v>3</v>
      </c>
      <c r="EY20" s="189" t="s">
        <v>4171</v>
      </c>
      <c r="EZ20" s="189" t="s">
        <v>4170</v>
      </c>
      <c r="FA20" s="190">
        <v>46234</v>
      </c>
      <c r="FB20" s="188" t="s">
        <v>4229</v>
      </c>
      <c r="FC20" s="191">
        <v>1</v>
      </c>
      <c r="FD20" s="191" t="s">
        <v>4226</v>
      </c>
      <c r="FE20" s="191" t="s">
        <v>141</v>
      </c>
      <c r="FF20" s="191">
        <v>3</v>
      </c>
      <c r="FG20" s="191" t="s">
        <v>4228</v>
      </c>
      <c r="FH20" s="191" t="s">
        <v>4227</v>
      </c>
      <c r="FI20" s="181">
        <v>46234</v>
      </c>
      <c r="FJ20" s="188" t="s">
        <v>4230</v>
      </c>
      <c r="FK20" s="189" t="s">
        <v>33</v>
      </c>
      <c r="FL20" s="189" t="s">
        <v>114</v>
      </c>
      <c r="FM20" s="189" t="s">
        <v>33</v>
      </c>
      <c r="FN20" s="189" t="s">
        <v>33</v>
      </c>
      <c r="FO20" s="189" t="s">
        <v>1617</v>
      </c>
      <c r="FP20" s="185" t="s">
        <v>114</v>
      </c>
      <c r="FQ20" s="186">
        <v>46234</v>
      </c>
      <c r="FR20" s="188" t="s">
        <v>4231</v>
      </c>
      <c r="FS20" s="191" t="s">
        <v>33</v>
      </c>
      <c r="FT20" s="191" t="s">
        <v>114</v>
      </c>
      <c r="FU20" s="191" t="s">
        <v>33</v>
      </c>
      <c r="FV20" s="191" t="s">
        <v>33</v>
      </c>
      <c r="FW20" s="191" t="s">
        <v>1617</v>
      </c>
      <c r="FX20" s="191" t="s">
        <v>114</v>
      </c>
      <c r="FY20" s="181">
        <v>46234</v>
      </c>
      <c r="FZ20" s="189" t="s">
        <v>742</v>
      </c>
      <c r="GA20" s="189">
        <v>0</v>
      </c>
      <c r="GB20" s="189" t="s">
        <v>67</v>
      </c>
      <c r="GC20" s="189" t="s">
        <v>68</v>
      </c>
      <c r="GD20" s="189">
        <v>2</v>
      </c>
      <c r="GE20" s="189" t="s">
        <v>33</v>
      </c>
      <c r="GF20" s="189" t="s">
        <v>33</v>
      </c>
      <c r="GG20" s="190">
        <v>46181</v>
      </c>
      <c r="GH20" s="188" t="s">
        <v>748</v>
      </c>
      <c r="GI20" s="191">
        <v>0</v>
      </c>
      <c r="GJ20" s="191" t="s">
        <v>67</v>
      </c>
      <c r="GK20" s="191" t="s">
        <v>68</v>
      </c>
      <c r="GL20" s="191">
        <v>2</v>
      </c>
      <c r="GM20" s="191" t="s">
        <v>33</v>
      </c>
      <c r="GN20" s="191" t="s">
        <v>33</v>
      </c>
      <c r="GO20" s="181">
        <v>46181</v>
      </c>
      <c r="GP20" s="189" t="s">
        <v>743</v>
      </c>
      <c r="GQ20" s="189">
        <v>0</v>
      </c>
      <c r="GR20" s="189" t="s">
        <v>67</v>
      </c>
      <c r="GS20" s="189" t="s">
        <v>68</v>
      </c>
      <c r="GT20" s="189">
        <v>2</v>
      </c>
      <c r="GU20" s="189" t="s">
        <v>33</v>
      </c>
      <c r="GV20" s="189" t="s">
        <v>33</v>
      </c>
      <c r="GW20" s="190">
        <v>46181</v>
      </c>
      <c r="GX20" s="188" t="s">
        <v>749</v>
      </c>
      <c r="GY20" s="191">
        <v>0</v>
      </c>
      <c r="GZ20" s="191" t="s">
        <v>67</v>
      </c>
      <c r="HA20" s="191" t="s">
        <v>68</v>
      </c>
      <c r="HB20" s="191">
        <v>2</v>
      </c>
      <c r="HC20" s="191" t="s">
        <v>33</v>
      </c>
      <c r="HD20" s="191" t="s">
        <v>33</v>
      </c>
      <c r="HE20" s="181">
        <v>46181</v>
      </c>
      <c r="HF20" s="189" t="s">
        <v>741</v>
      </c>
      <c r="HG20" s="189">
        <v>0</v>
      </c>
      <c r="HH20" s="189" t="s">
        <v>67</v>
      </c>
      <c r="HI20" s="189" t="s">
        <v>68</v>
      </c>
      <c r="HJ20" s="189">
        <v>2</v>
      </c>
      <c r="HK20" s="189" t="s">
        <v>33</v>
      </c>
      <c r="HL20" s="189" t="s">
        <v>33</v>
      </c>
      <c r="HM20" s="190">
        <v>46181</v>
      </c>
      <c r="HN20" s="188" t="s">
        <v>747</v>
      </c>
      <c r="HO20" s="191">
        <v>1</v>
      </c>
      <c r="HP20" s="191" t="s">
        <v>67</v>
      </c>
      <c r="HQ20" s="191" t="s">
        <v>68</v>
      </c>
      <c r="HR20" s="191">
        <v>2</v>
      </c>
      <c r="HS20" s="191" t="s">
        <v>33</v>
      </c>
      <c r="HT20" s="191" t="s">
        <v>33</v>
      </c>
      <c r="HU20" s="181">
        <v>46181</v>
      </c>
      <c r="HV20" s="189" t="s">
        <v>744</v>
      </c>
      <c r="HW20" s="189">
        <v>0</v>
      </c>
      <c r="HX20" s="189" t="s">
        <v>67</v>
      </c>
      <c r="HY20" s="189" t="s">
        <v>68</v>
      </c>
      <c r="HZ20" s="189">
        <v>2</v>
      </c>
      <c r="IA20" s="189" t="s">
        <v>33</v>
      </c>
      <c r="IB20" s="189" t="s">
        <v>33</v>
      </c>
      <c r="IC20" s="190">
        <v>46181</v>
      </c>
      <c r="ID20" s="188" t="s">
        <v>746</v>
      </c>
      <c r="IE20" s="191">
        <v>0</v>
      </c>
      <c r="IF20" s="191" t="s">
        <v>67</v>
      </c>
      <c r="IG20" s="191" t="s">
        <v>68</v>
      </c>
      <c r="IH20" s="191">
        <v>2</v>
      </c>
      <c r="II20" s="191" t="s">
        <v>33</v>
      </c>
      <c r="IJ20" s="191" t="s">
        <v>33</v>
      </c>
      <c r="IK20" s="181">
        <v>46181</v>
      </c>
      <c r="IL20" s="189" t="s">
        <v>745</v>
      </c>
      <c r="IM20" s="189">
        <v>1</v>
      </c>
      <c r="IN20" s="189" t="s">
        <v>67</v>
      </c>
      <c r="IO20" s="189" t="s">
        <v>68</v>
      </c>
      <c r="IP20" s="189">
        <v>2</v>
      </c>
      <c r="IQ20" s="189" t="s">
        <v>33</v>
      </c>
      <c r="IR20" s="189" t="s">
        <v>33</v>
      </c>
      <c r="IS20" s="190">
        <v>46181</v>
      </c>
    </row>
    <row r="21" spans="1:253" s="11" customFormat="1" ht="12.5" customHeight="1">
      <c r="A21" s="11" t="s">
        <v>750</v>
      </c>
      <c r="B21" s="11" t="s">
        <v>7557</v>
      </c>
      <c r="C21" s="11" t="s">
        <v>751</v>
      </c>
      <c r="D21" s="11" t="s">
        <v>729</v>
      </c>
      <c r="E21" s="11" t="s">
        <v>6860</v>
      </c>
      <c r="F21" s="11" t="s">
        <v>4237</v>
      </c>
      <c r="G21" s="179">
        <v>5192000</v>
      </c>
      <c r="H21" s="180" t="s">
        <v>4150</v>
      </c>
      <c r="I21" s="180" t="s">
        <v>88</v>
      </c>
      <c r="J21" s="180">
        <v>2</v>
      </c>
      <c r="K21" s="180" t="s">
        <v>4152</v>
      </c>
      <c r="L21" s="180" t="s">
        <v>4151</v>
      </c>
      <c r="M21" s="181">
        <v>46234</v>
      </c>
      <c r="N21" s="188" t="s">
        <v>4240</v>
      </c>
      <c r="O21" s="183">
        <v>51100</v>
      </c>
      <c r="P21" s="183" t="s">
        <v>4238</v>
      </c>
      <c r="Q21" s="183" t="s">
        <v>141</v>
      </c>
      <c r="R21" s="183">
        <v>3</v>
      </c>
      <c r="S21" s="183" t="s">
        <v>4239</v>
      </c>
      <c r="T21" s="183" t="s">
        <v>4155</v>
      </c>
      <c r="U21" s="184">
        <v>46234</v>
      </c>
      <c r="V21" s="188" t="s">
        <v>4242</v>
      </c>
      <c r="W21" s="180">
        <v>5192000</v>
      </c>
      <c r="X21" s="180" t="s">
        <v>4158</v>
      </c>
      <c r="Y21" s="180" t="s">
        <v>88</v>
      </c>
      <c r="Z21" s="180">
        <v>2</v>
      </c>
      <c r="AA21" s="180" t="s">
        <v>4241</v>
      </c>
      <c r="AB21" s="180" t="s">
        <v>4155</v>
      </c>
      <c r="AC21" s="181">
        <v>46234</v>
      </c>
      <c r="AD21" s="188" t="s">
        <v>4245</v>
      </c>
      <c r="AE21" s="185">
        <v>50000</v>
      </c>
      <c r="AF21" s="185" t="s">
        <v>2289</v>
      </c>
      <c r="AG21" s="185" t="s">
        <v>88</v>
      </c>
      <c r="AH21" s="185">
        <v>2</v>
      </c>
      <c r="AI21" s="185" t="s">
        <v>4244</v>
      </c>
      <c r="AJ21" s="185" t="s">
        <v>4243</v>
      </c>
      <c r="AK21" s="186">
        <v>46234</v>
      </c>
      <c r="AL21" s="188" t="s">
        <v>4248</v>
      </c>
      <c r="AM21" s="180">
        <v>47000</v>
      </c>
      <c r="AN21" s="180" t="s">
        <v>2293</v>
      </c>
      <c r="AO21" s="180" t="s">
        <v>88</v>
      </c>
      <c r="AP21" s="180">
        <v>2</v>
      </c>
      <c r="AQ21" s="180" t="s">
        <v>4247</v>
      </c>
      <c r="AR21" s="180" t="s">
        <v>4246</v>
      </c>
      <c r="AS21" s="181">
        <v>46234</v>
      </c>
      <c r="AT21" s="189" t="s">
        <v>4249</v>
      </c>
      <c r="AU21" s="185" t="s">
        <v>33</v>
      </c>
      <c r="AV21" s="185" t="s">
        <v>33</v>
      </c>
      <c r="AW21" s="185" t="s">
        <v>33</v>
      </c>
      <c r="AX21" s="185" t="s">
        <v>33</v>
      </c>
      <c r="AY21" s="185" t="s">
        <v>1617</v>
      </c>
      <c r="AZ21" s="185" t="s">
        <v>33</v>
      </c>
      <c r="BA21" s="186">
        <v>46234</v>
      </c>
      <c r="BB21" s="188" t="s">
        <v>4262</v>
      </c>
      <c r="BC21" s="180" t="s">
        <v>33</v>
      </c>
      <c r="BD21" s="180" t="s">
        <v>33</v>
      </c>
      <c r="BE21" s="180" t="s">
        <v>33</v>
      </c>
      <c r="BF21" s="180" t="s">
        <v>33</v>
      </c>
      <c r="BG21" s="180" t="s">
        <v>1617</v>
      </c>
      <c r="BH21" s="180" t="s">
        <v>33</v>
      </c>
      <c r="BI21" s="181">
        <v>46234</v>
      </c>
      <c r="BJ21" s="189" t="s">
        <v>4250</v>
      </c>
      <c r="BK21" s="189">
        <v>0</v>
      </c>
      <c r="BL21" s="189" t="s">
        <v>4071</v>
      </c>
      <c r="BM21" s="189" t="s">
        <v>141</v>
      </c>
      <c r="BN21" s="189">
        <v>3</v>
      </c>
      <c r="BO21" s="189" t="s">
        <v>4171</v>
      </c>
      <c r="BP21" s="185" t="s">
        <v>4170</v>
      </c>
      <c r="BQ21" s="190">
        <v>46234</v>
      </c>
      <c r="BR21" s="188" t="s">
        <v>4263</v>
      </c>
      <c r="BS21" s="191" t="s">
        <v>33</v>
      </c>
      <c r="BT21" s="191" t="s">
        <v>33</v>
      </c>
      <c r="BU21" s="191" t="s">
        <v>33</v>
      </c>
      <c r="BV21" s="191" t="s">
        <v>33</v>
      </c>
      <c r="BW21" s="191" t="s">
        <v>1617</v>
      </c>
      <c r="BX21" s="191" t="s">
        <v>33</v>
      </c>
      <c r="BY21" s="181">
        <v>46234</v>
      </c>
      <c r="BZ21" s="189" t="s">
        <v>4264</v>
      </c>
      <c r="CA21" s="189" t="s">
        <v>33</v>
      </c>
      <c r="CB21" s="189" t="s">
        <v>33</v>
      </c>
      <c r="CC21" s="189" t="s">
        <v>33</v>
      </c>
      <c r="CD21" s="189" t="s">
        <v>33</v>
      </c>
      <c r="CE21" s="189" t="s">
        <v>1617</v>
      </c>
      <c r="CF21" s="189" t="s">
        <v>33</v>
      </c>
      <c r="CG21" s="190">
        <v>46234</v>
      </c>
      <c r="CH21" s="188" t="s">
        <v>8035</v>
      </c>
      <c r="CI21" s="189" t="e">
        <v>#N/A</v>
      </c>
      <c r="CJ21" s="189" t="e">
        <v>#N/A</v>
      </c>
      <c r="CK21" s="189" t="e">
        <v>#N/A</v>
      </c>
      <c r="CL21" s="189" t="e">
        <v>#N/A</v>
      </c>
      <c r="CM21" s="189" t="e">
        <v>#N/A</v>
      </c>
      <c r="CN21" s="189" t="e">
        <v>#N/A</v>
      </c>
      <c r="CO21" s="192" t="e">
        <v>#N/A</v>
      </c>
      <c r="CP21" s="189" t="s">
        <v>4266</v>
      </c>
      <c r="CQ21" s="191" t="s">
        <v>33</v>
      </c>
      <c r="CR21" s="191" t="s">
        <v>33</v>
      </c>
      <c r="CS21" s="191" t="s">
        <v>33</v>
      </c>
      <c r="CT21" s="191" t="s">
        <v>33</v>
      </c>
      <c r="CU21" s="191" t="s">
        <v>1617</v>
      </c>
      <c r="CV21" s="191" t="s">
        <v>33</v>
      </c>
      <c r="CW21" s="181">
        <v>46234</v>
      </c>
      <c r="CX21" s="189" t="s">
        <v>4254</v>
      </c>
      <c r="CY21" s="185">
        <v>30000</v>
      </c>
      <c r="CZ21" s="185" t="s">
        <v>2303</v>
      </c>
      <c r="DA21" s="185" t="s">
        <v>88</v>
      </c>
      <c r="DB21" s="185">
        <v>2</v>
      </c>
      <c r="DC21" s="185" t="s">
        <v>4257</v>
      </c>
      <c r="DD21" s="185" t="s">
        <v>4252</v>
      </c>
      <c r="DE21" s="187">
        <v>46234</v>
      </c>
      <c r="DF21" s="188" t="s">
        <v>4255</v>
      </c>
      <c r="DG21" s="180">
        <v>5141000</v>
      </c>
      <c r="DH21" s="191" t="s">
        <v>2303</v>
      </c>
      <c r="DI21" s="191" t="s">
        <v>88</v>
      </c>
      <c r="DJ21" s="191">
        <v>2</v>
      </c>
      <c r="DK21" s="191" t="s">
        <v>2165</v>
      </c>
      <c r="DL21" s="191" t="s">
        <v>4252</v>
      </c>
      <c r="DM21" s="181">
        <v>46234</v>
      </c>
      <c r="DN21" s="189" t="s">
        <v>4256</v>
      </c>
      <c r="DO21" s="185">
        <v>20000</v>
      </c>
      <c r="DP21" s="189" t="s">
        <v>2303</v>
      </c>
      <c r="DQ21" s="189" t="s">
        <v>88</v>
      </c>
      <c r="DR21" s="189">
        <v>2</v>
      </c>
      <c r="DS21" s="189" t="s">
        <v>2309</v>
      </c>
      <c r="DT21" s="189" t="s">
        <v>4252</v>
      </c>
      <c r="DU21" s="190">
        <v>46234</v>
      </c>
      <c r="DV21" s="188" t="s">
        <v>4258</v>
      </c>
      <c r="DW21" s="180">
        <v>30000</v>
      </c>
      <c r="DX21" s="191" t="s">
        <v>2303</v>
      </c>
      <c r="DY21" s="191" t="s">
        <v>88</v>
      </c>
      <c r="DZ21" s="191">
        <v>2</v>
      </c>
      <c r="EA21" s="191" t="s">
        <v>4257</v>
      </c>
      <c r="EB21" s="191" t="s">
        <v>4252</v>
      </c>
      <c r="EC21" s="181">
        <v>46234</v>
      </c>
      <c r="ED21" s="189" t="s">
        <v>4259</v>
      </c>
      <c r="EE21" s="185" t="s">
        <v>33</v>
      </c>
      <c r="EF21" s="189" t="s">
        <v>33</v>
      </c>
      <c r="EG21" s="189" t="s">
        <v>33</v>
      </c>
      <c r="EH21" s="189" t="s">
        <v>33</v>
      </c>
      <c r="EI21" s="189" t="s">
        <v>4257</v>
      </c>
      <c r="EJ21" s="189" t="s">
        <v>33</v>
      </c>
      <c r="EK21" s="190">
        <v>46234</v>
      </c>
      <c r="EL21" s="188" t="s">
        <v>4260</v>
      </c>
      <c r="EM21" s="180" t="s">
        <v>33</v>
      </c>
      <c r="EN21" s="191" t="s">
        <v>33</v>
      </c>
      <c r="EO21" s="191" t="s">
        <v>33</v>
      </c>
      <c r="EP21" s="191" t="s">
        <v>33</v>
      </c>
      <c r="EQ21" s="191" t="s">
        <v>4257</v>
      </c>
      <c r="ER21" s="191" t="s">
        <v>33</v>
      </c>
      <c r="ES21" s="181">
        <v>46234</v>
      </c>
      <c r="ET21" s="189" t="s">
        <v>4251</v>
      </c>
      <c r="EU21" s="189">
        <v>0</v>
      </c>
      <c r="EV21" s="189" t="s">
        <v>4071</v>
      </c>
      <c r="EW21" s="189" t="s">
        <v>141</v>
      </c>
      <c r="EX21" s="189">
        <v>3</v>
      </c>
      <c r="EY21" s="189" t="s">
        <v>4171</v>
      </c>
      <c r="EZ21" s="189" t="s">
        <v>4170</v>
      </c>
      <c r="FA21" s="190">
        <v>46234</v>
      </c>
      <c r="FB21" s="188" t="s">
        <v>4261</v>
      </c>
      <c r="FC21" s="191">
        <v>3</v>
      </c>
      <c r="FD21" s="191" t="s">
        <v>2303</v>
      </c>
      <c r="FE21" s="191" t="s">
        <v>88</v>
      </c>
      <c r="FF21" s="191">
        <v>2</v>
      </c>
      <c r="FG21" s="191" t="s">
        <v>4093</v>
      </c>
      <c r="FH21" s="191" t="s">
        <v>4252</v>
      </c>
      <c r="FI21" s="181">
        <v>46234</v>
      </c>
      <c r="FJ21" s="188" t="s">
        <v>8036</v>
      </c>
      <c r="FK21" s="189" t="e">
        <v>#N/A</v>
      </c>
      <c r="FL21" s="189" t="e">
        <v>#N/A</v>
      </c>
      <c r="FM21" s="189" t="e">
        <v>#N/A</v>
      </c>
      <c r="FN21" s="189" t="e">
        <v>#N/A</v>
      </c>
      <c r="FO21" s="189" t="e">
        <v>#N/A</v>
      </c>
      <c r="FP21" s="185" t="e">
        <v>#N/A</v>
      </c>
      <c r="FQ21" s="186" t="e">
        <v>#N/A</v>
      </c>
      <c r="FR21" s="188" t="s">
        <v>8037</v>
      </c>
      <c r="FS21" s="191" t="e">
        <v>#N/A</v>
      </c>
      <c r="FT21" s="191" t="e">
        <v>#N/A</v>
      </c>
      <c r="FU21" s="191" t="e">
        <v>#N/A</v>
      </c>
      <c r="FV21" s="191" t="e">
        <v>#N/A</v>
      </c>
      <c r="FW21" s="191" t="e">
        <v>#N/A</v>
      </c>
      <c r="FX21" s="191" t="e">
        <v>#N/A</v>
      </c>
      <c r="FY21" s="181" t="e">
        <v>#N/A</v>
      </c>
      <c r="FZ21" s="189" t="s">
        <v>753</v>
      </c>
      <c r="GA21" s="189">
        <v>0</v>
      </c>
      <c r="GB21" s="189" t="s">
        <v>67</v>
      </c>
      <c r="GC21" s="189" t="s">
        <v>68</v>
      </c>
      <c r="GD21" s="189">
        <v>2</v>
      </c>
      <c r="GE21" s="189" t="s">
        <v>33</v>
      </c>
      <c r="GF21" s="189" t="s">
        <v>33</v>
      </c>
      <c r="GG21" s="190">
        <v>46181</v>
      </c>
      <c r="GH21" s="188" t="s">
        <v>759</v>
      </c>
      <c r="GI21" s="191">
        <v>0</v>
      </c>
      <c r="GJ21" s="191" t="s">
        <v>67</v>
      </c>
      <c r="GK21" s="191" t="s">
        <v>68</v>
      </c>
      <c r="GL21" s="191">
        <v>2</v>
      </c>
      <c r="GM21" s="191" t="s">
        <v>33</v>
      </c>
      <c r="GN21" s="191" t="s">
        <v>33</v>
      </c>
      <c r="GO21" s="181">
        <v>46181</v>
      </c>
      <c r="GP21" s="189" t="s">
        <v>754</v>
      </c>
      <c r="GQ21" s="189">
        <v>0</v>
      </c>
      <c r="GR21" s="189" t="s">
        <v>67</v>
      </c>
      <c r="GS21" s="189" t="s">
        <v>68</v>
      </c>
      <c r="GT21" s="189">
        <v>2</v>
      </c>
      <c r="GU21" s="189" t="s">
        <v>33</v>
      </c>
      <c r="GV21" s="189" t="s">
        <v>33</v>
      </c>
      <c r="GW21" s="190">
        <v>46181</v>
      </c>
      <c r="GX21" s="188" t="s">
        <v>760</v>
      </c>
      <c r="GY21" s="191">
        <v>0</v>
      </c>
      <c r="GZ21" s="191" t="s">
        <v>67</v>
      </c>
      <c r="HA21" s="191" t="s">
        <v>68</v>
      </c>
      <c r="HB21" s="191">
        <v>2</v>
      </c>
      <c r="HC21" s="191" t="s">
        <v>33</v>
      </c>
      <c r="HD21" s="191" t="s">
        <v>33</v>
      </c>
      <c r="HE21" s="181">
        <v>46181</v>
      </c>
      <c r="HF21" s="189" t="s">
        <v>752</v>
      </c>
      <c r="HG21" s="189">
        <v>0</v>
      </c>
      <c r="HH21" s="189" t="s">
        <v>67</v>
      </c>
      <c r="HI21" s="189" t="s">
        <v>68</v>
      </c>
      <c r="HJ21" s="189">
        <v>2</v>
      </c>
      <c r="HK21" s="189" t="s">
        <v>33</v>
      </c>
      <c r="HL21" s="189" t="s">
        <v>33</v>
      </c>
      <c r="HM21" s="190">
        <v>46181</v>
      </c>
      <c r="HN21" s="188" t="s">
        <v>758</v>
      </c>
      <c r="HO21" s="191">
        <v>1</v>
      </c>
      <c r="HP21" s="191" t="s">
        <v>67</v>
      </c>
      <c r="HQ21" s="191" t="s">
        <v>68</v>
      </c>
      <c r="HR21" s="191">
        <v>2</v>
      </c>
      <c r="HS21" s="191" t="s">
        <v>33</v>
      </c>
      <c r="HT21" s="191" t="s">
        <v>33</v>
      </c>
      <c r="HU21" s="181">
        <v>46181</v>
      </c>
      <c r="HV21" s="189" t="s">
        <v>755</v>
      </c>
      <c r="HW21" s="189">
        <v>0</v>
      </c>
      <c r="HX21" s="189" t="s">
        <v>67</v>
      </c>
      <c r="HY21" s="189" t="s">
        <v>68</v>
      </c>
      <c r="HZ21" s="189">
        <v>2</v>
      </c>
      <c r="IA21" s="189" t="s">
        <v>33</v>
      </c>
      <c r="IB21" s="189" t="s">
        <v>33</v>
      </c>
      <c r="IC21" s="190">
        <v>46181</v>
      </c>
      <c r="ID21" s="188" t="s">
        <v>757</v>
      </c>
      <c r="IE21" s="191">
        <v>0</v>
      </c>
      <c r="IF21" s="191" t="s">
        <v>67</v>
      </c>
      <c r="IG21" s="191" t="s">
        <v>68</v>
      </c>
      <c r="IH21" s="191">
        <v>2</v>
      </c>
      <c r="II21" s="191" t="s">
        <v>33</v>
      </c>
      <c r="IJ21" s="191" t="s">
        <v>33</v>
      </c>
      <c r="IK21" s="181">
        <v>46181</v>
      </c>
      <c r="IL21" s="189" t="s">
        <v>756</v>
      </c>
      <c r="IM21" s="189">
        <v>1</v>
      </c>
      <c r="IN21" s="189" t="s">
        <v>67</v>
      </c>
      <c r="IO21" s="189" t="s">
        <v>68</v>
      </c>
      <c r="IP21" s="189">
        <v>2</v>
      </c>
      <c r="IQ21" s="189" t="s">
        <v>33</v>
      </c>
      <c r="IR21" s="189" t="s">
        <v>33</v>
      </c>
      <c r="IS21" s="190">
        <v>46181</v>
      </c>
    </row>
    <row r="22" spans="1:253" s="11" customFormat="1" ht="12.5" customHeight="1">
      <c r="A22" s="11" t="s">
        <v>1012</v>
      </c>
      <c r="B22" s="11" t="s">
        <v>7626</v>
      </c>
      <c r="C22" s="11" t="s">
        <v>1013</v>
      </c>
      <c r="D22" s="11" t="s">
        <v>1014</v>
      </c>
      <c r="E22" s="11" t="s">
        <v>6861</v>
      </c>
      <c r="F22" s="11" t="s">
        <v>2421</v>
      </c>
      <c r="G22" s="179">
        <v>10980000</v>
      </c>
      <c r="H22" s="180" t="s">
        <v>2418</v>
      </c>
      <c r="I22" s="180" t="s">
        <v>88</v>
      </c>
      <c r="J22" s="180">
        <v>2</v>
      </c>
      <c r="K22" s="180" t="s">
        <v>2420</v>
      </c>
      <c r="L22" s="180" t="s">
        <v>2419</v>
      </c>
      <c r="M22" s="181">
        <v>46234</v>
      </c>
      <c r="N22" s="188" t="s">
        <v>2425</v>
      </c>
      <c r="O22" s="183">
        <v>109882</v>
      </c>
      <c r="P22" s="183" t="s">
        <v>2422</v>
      </c>
      <c r="Q22" s="183" t="s">
        <v>88</v>
      </c>
      <c r="R22" s="183">
        <v>2</v>
      </c>
      <c r="S22" s="183" t="s">
        <v>2424</v>
      </c>
      <c r="T22" s="183" t="s">
        <v>2423</v>
      </c>
      <c r="U22" s="184">
        <v>46234</v>
      </c>
      <c r="V22" s="188" t="s">
        <v>2429</v>
      </c>
      <c r="W22" s="180">
        <v>10980000</v>
      </c>
      <c r="X22" s="180" t="s">
        <v>2426</v>
      </c>
      <c r="Y22" s="180" t="s">
        <v>88</v>
      </c>
      <c r="Z22" s="180">
        <v>2</v>
      </c>
      <c r="AA22" s="180" t="s">
        <v>2428</v>
      </c>
      <c r="AB22" s="180" t="s">
        <v>2427</v>
      </c>
      <c r="AC22" s="181">
        <v>46234</v>
      </c>
      <c r="AD22" s="188" t="s">
        <v>2433</v>
      </c>
      <c r="AE22" s="185">
        <v>10980000</v>
      </c>
      <c r="AF22" s="185" t="s">
        <v>2430</v>
      </c>
      <c r="AG22" s="185" t="s">
        <v>141</v>
      </c>
      <c r="AH22" s="185">
        <v>3</v>
      </c>
      <c r="AI22" s="185" t="s">
        <v>2432</v>
      </c>
      <c r="AJ22" s="185" t="s">
        <v>2431</v>
      </c>
      <c r="AK22" s="186">
        <v>46234</v>
      </c>
      <c r="AL22" s="188" t="s">
        <v>2437</v>
      </c>
      <c r="AM22" s="180">
        <v>2615000</v>
      </c>
      <c r="AN22" s="180" t="s">
        <v>2434</v>
      </c>
      <c r="AO22" s="180" t="s">
        <v>141</v>
      </c>
      <c r="AP22" s="180">
        <v>3</v>
      </c>
      <c r="AQ22" s="180" t="s">
        <v>2436</v>
      </c>
      <c r="AR22" s="180" t="s">
        <v>2435</v>
      </c>
      <c r="AS22" s="181">
        <v>46234</v>
      </c>
      <c r="AT22" s="189" t="s">
        <v>2438</v>
      </c>
      <c r="AU22" s="185" t="s">
        <v>33</v>
      </c>
      <c r="AV22" s="185" t="s">
        <v>33</v>
      </c>
      <c r="AW22" s="185" t="s">
        <v>33</v>
      </c>
      <c r="AX22" s="185" t="s">
        <v>33</v>
      </c>
      <c r="AY22" s="185" t="s">
        <v>1617</v>
      </c>
      <c r="AZ22" s="185" t="s">
        <v>33</v>
      </c>
      <c r="BA22" s="186">
        <v>46234</v>
      </c>
      <c r="BB22" s="188" t="s">
        <v>2464</v>
      </c>
      <c r="BC22" s="180">
        <v>81869</v>
      </c>
      <c r="BD22" s="180" t="s">
        <v>2461</v>
      </c>
      <c r="BE22" s="180" t="s">
        <v>141</v>
      </c>
      <c r="BF22" s="180">
        <v>3</v>
      </c>
      <c r="BG22" s="180" t="s">
        <v>2463</v>
      </c>
      <c r="BH22" s="180" t="s">
        <v>2462</v>
      </c>
      <c r="BI22" s="181">
        <v>46234</v>
      </c>
      <c r="BJ22" s="189" t="s">
        <v>2442</v>
      </c>
      <c r="BK22" s="189">
        <v>12</v>
      </c>
      <c r="BL22" s="189" t="s">
        <v>2439</v>
      </c>
      <c r="BM22" s="189" t="s">
        <v>141</v>
      </c>
      <c r="BN22" s="189">
        <v>3</v>
      </c>
      <c r="BO22" s="189" t="s">
        <v>2441</v>
      </c>
      <c r="BP22" s="185" t="s">
        <v>2440</v>
      </c>
      <c r="BQ22" s="190">
        <v>46234</v>
      </c>
      <c r="BR22" s="188" t="s">
        <v>2468</v>
      </c>
      <c r="BS22" s="191">
        <v>217117</v>
      </c>
      <c r="BT22" s="191" t="s">
        <v>2465</v>
      </c>
      <c r="BU22" s="191" t="s">
        <v>141</v>
      </c>
      <c r="BV22" s="191">
        <v>3</v>
      </c>
      <c r="BW22" s="191" t="s">
        <v>2467</v>
      </c>
      <c r="BX22" s="191" t="s">
        <v>2466</v>
      </c>
      <c r="BY22" s="181">
        <v>46234</v>
      </c>
      <c r="BZ22" s="189" t="s">
        <v>2470</v>
      </c>
      <c r="CA22" s="189">
        <v>215000</v>
      </c>
      <c r="CB22" s="189" t="s">
        <v>2465</v>
      </c>
      <c r="CC22" s="189" t="s">
        <v>141</v>
      </c>
      <c r="CD22" s="189">
        <v>3</v>
      </c>
      <c r="CE22" s="189" t="s">
        <v>2469</v>
      </c>
      <c r="CF22" s="189" t="s">
        <v>2466</v>
      </c>
      <c r="CG22" s="190">
        <v>46234</v>
      </c>
      <c r="CH22" s="188" t="s">
        <v>8038</v>
      </c>
      <c r="CI22" s="189" t="e">
        <v>#N/A</v>
      </c>
      <c r="CJ22" s="189" t="e">
        <v>#N/A</v>
      </c>
      <c r="CK22" s="189" t="e">
        <v>#N/A</v>
      </c>
      <c r="CL22" s="189" t="e">
        <v>#N/A</v>
      </c>
      <c r="CM22" s="189" t="e">
        <v>#N/A</v>
      </c>
      <c r="CN22" s="189" t="e">
        <v>#N/A</v>
      </c>
      <c r="CO22" s="192" t="e">
        <v>#N/A</v>
      </c>
      <c r="CP22" s="189" t="s">
        <v>2475</v>
      </c>
      <c r="CQ22" s="191" t="s">
        <v>33</v>
      </c>
      <c r="CR22" s="191" t="s">
        <v>33</v>
      </c>
      <c r="CS22" s="191" t="s">
        <v>33</v>
      </c>
      <c r="CT22" s="191" t="s">
        <v>33</v>
      </c>
      <c r="CU22" s="191" t="s">
        <v>1617</v>
      </c>
      <c r="CV22" s="191" t="s">
        <v>33</v>
      </c>
      <c r="CW22" s="181">
        <v>46234</v>
      </c>
      <c r="CX22" s="189" t="s">
        <v>2447</v>
      </c>
      <c r="CY22" s="185">
        <v>4200000</v>
      </c>
      <c r="CZ22" s="185" t="s">
        <v>2448</v>
      </c>
      <c r="DA22" s="185" t="s">
        <v>141</v>
      </c>
      <c r="DB22" s="185">
        <v>3</v>
      </c>
      <c r="DC22" s="185" t="s">
        <v>2454</v>
      </c>
      <c r="DD22" s="185" t="s">
        <v>2449</v>
      </c>
      <c r="DE22" s="187">
        <v>46234</v>
      </c>
      <c r="DF22" s="188" t="s">
        <v>2451</v>
      </c>
      <c r="DG22" s="180">
        <v>0</v>
      </c>
      <c r="DH22" s="191" t="s">
        <v>2448</v>
      </c>
      <c r="DI22" s="191" t="s">
        <v>141</v>
      </c>
      <c r="DJ22" s="191">
        <v>3</v>
      </c>
      <c r="DK22" s="191" t="s">
        <v>2450</v>
      </c>
      <c r="DL22" s="191" t="s">
        <v>2449</v>
      </c>
      <c r="DM22" s="181">
        <v>46234</v>
      </c>
      <c r="DN22" s="189" t="s">
        <v>2453</v>
      </c>
      <c r="DO22" s="185">
        <v>6780000</v>
      </c>
      <c r="DP22" s="189" t="s">
        <v>2448</v>
      </c>
      <c r="DQ22" s="189" t="s">
        <v>141</v>
      </c>
      <c r="DR22" s="189">
        <v>3</v>
      </c>
      <c r="DS22" s="189" t="s">
        <v>2452</v>
      </c>
      <c r="DT22" s="189" t="s">
        <v>2449</v>
      </c>
      <c r="DU22" s="190">
        <v>46234</v>
      </c>
      <c r="DV22" s="188" t="s">
        <v>2455</v>
      </c>
      <c r="DW22" s="180">
        <v>4200000</v>
      </c>
      <c r="DX22" s="191" t="s">
        <v>2448</v>
      </c>
      <c r="DY22" s="191" t="s">
        <v>141</v>
      </c>
      <c r="DZ22" s="191">
        <v>3</v>
      </c>
      <c r="EA22" s="191" t="s">
        <v>2454</v>
      </c>
      <c r="EB22" s="191" t="s">
        <v>2449</v>
      </c>
      <c r="EC22" s="181">
        <v>46234</v>
      </c>
      <c r="ED22" s="189" t="s">
        <v>2457</v>
      </c>
      <c r="EE22" s="185" t="s">
        <v>33</v>
      </c>
      <c r="EF22" s="189" t="s">
        <v>33</v>
      </c>
      <c r="EG22" s="189" t="s">
        <v>33</v>
      </c>
      <c r="EH22" s="189" t="s">
        <v>33</v>
      </c>
      <c r="EI22" s="189" t="s">
        <v>2456</v>
      </c>
      <c r="EJ22" s="189" t="s">
        <v>33</v>
      </c>
      <c r="EK22" s="190">
        <v>46234</v>
      </c>
      <c r="EL22" s="188" t="s">
        <v>2458</v>
      </c>
      <c r="EM22" s="180" t="s">
        <v>33</v>
      </c>
      <c r="EN22" s="191" t="s">
        <v>33</v>
      </c>
      <c r="EO22" s="191" t="s">
        <v>33</v>
      </c>
      <c r="EP22" s="191" t="s">
        <v>33</v>
      </c>
      <c r="EQ22" s="191" t="s">
        <v>2456</v>
      </c>
      <c r="ER22" s="191" t="s">
        <v>33</v>
      </c>
      <c r="ES22" s="181">
        <v>46234</v>
      </c>
      <c r="ET22" s="189" t="s">
        <v>2443</v>
      </c>
      <c r="EU22" s="189">
        <v>12</v>
      </c>
      <c r="EV22" s="189" t="s">
        <v>2439</v>
      </c>
      <c r="EW22" s="189" t="s">
        <v>141</v>
      </c>
      <c r="EX22" s="189">
        <v>3</v>
      </c>
      <c r="EY22" s="189" t="s">
        <v>2441</v>
      </c>
      <c r="EZ22" s="189" t="s">
        <v>2440</v>
      </c>
      <c r="FA22" s="190">
        <v>46234</v>
      </c>
      <c r="FB22" s="188" t="s">
        <v>2460</v>
      </c>
      <c r="FC22" s="191">
        <v>3</v>
      </c>
      <c r="FD22" s="191" t="s">
        <v>2444</v>
      </c>
      <c r="FE22" s="191" t="s">
        <v>141</v>
      </c>
      <c r="FF22" s="191">
        <v>3</v>
      </c>
      <c r="FG22" s="191" t="s">
        <v>2459</v>
      </c>
      <c r="FH22" s="191" t="s">
        <v>2445</v>
      </c>
      <c r="FI22" s="181">
        <v>46234</v>
      </c>
      <c r="FJ22" s="188" t="s">
        <v>2476</v>
      </c>
      <c r="FK22" s="189" t="s">
        <v>33</v>
      </c>
      <c r="FL22" s="189" t="s">
        <v>33</v>
      </c>
      <c r="FM22" s="189" t="s">
        <v>33</v>
      </c>
      <c r="FN22" s="189" t="s">
        <v>33</v>
      </c>
      <c r="FO22" s="189" t="s">
        <v>1617</v>
      </c>
      <c r="FP22" s="185" t="s">
        <v>33</v>
      </c>
      <c r="FQ22" s="186">
        <v>46234</v>
      </c>
      <c r="FR22" s="188" t="s">
        <v>2477</v>
      </c>
      <c r="FS22" s="191" t="s">
        <v>33</v>
      </c>
      <c r="FT22" s="191" t="s">
        <v>33</v>
      </c>
      <c r="FU22" s="191" t="s">
        <v>33</v>
      </c>
      <c r="FV22" s="191" t="s">
        <v>33</v>
      </c>
      <c r="FW22" s="191" t="s">
        <v>1617</v>
      </c>
      <c r="FX22" s="191" t="s">
        <v>33</v>
      </c>
      <c r="FY22" s="181">
        <v>46234</v>
      </c>
      <c r="FZ22" s="189" t="s">
        <v>1016</v>
      </c>
      <c r="GA22" s="189">
        <v>1</v>
      </c>
      <c r="GB22" s="189" t="s">
        <v>67</v>
      </c>
      <c r="GC22" s="189" t="s">
        <v>68</v>
      </c>
      <c r="GD22" s="189">
        <v>2</v>
      </c>
      <c r="GE22" s="189" t="s">
        <v>33</v>
      </c>
      <c r="GF22" s="189" t="s">
        <v>33</v>
      </c>
      <c r="GG22" s="190">
        <v>46182</v>
      </c>
      <c r="GH22" s="188" t="s">
        <v>1022</v>
      </c>
      <c r="GI22" s="191">
        <v>1</v>
      </c>
      <c r="GJ22" s="191" t="s">
        <v>67</v>
      </c>
      <c r="GK22" s="191" t="s">
        <v>68</v>
      </c>
      <c r="GL22" s="191">
        <v>2</v>
      </c>
      <c r="GM22" s="191" t="s">
        <v>33</v>
      </c>
      <c r="GN22" s="191" t="s">
        <v>33</v>
      </c>
      <c r="GO22" s="181">
        <v>46182</v>
      </c>
      <c r="GP22" s="189" t="s">
        <v>1017</v>
      </c>
      <c r="GQ22" s="189">
        <v>1</v>
      </c>
      <c r="GR22" s="189" t="s">
        <v>67</v>
      </c>
      <c r="GS22" s="189" t="s">
        <v>68</v>
      </c>
      <c r="GT22" s="189">
        <v>2</v>
      </c>
      <c r="GU22" s="189" t="s">
        <v>33</v>
      </c>
      <c r="GV22" s="189" t="s">
        <v>33</v>
      </c>
      <c r="GW22" s="190">
        <v>46182</v>
      </c>
      <c r="GX22" s="188" t="s">
        <v>1023</v>
      </c>
      <c r="GY22" s="191">
        <v>0</v>
      </c>
      <c r="GZ22" s="191" t="s">
        <v>67</v>
      </c>
      <c r="HA22" s="191" t="s">
        <v>68</v>
      </c>
      <c r="HB22" s="191">
        <v>2</v>
      </c>
      <c r="HC22" s="191" t="s">
        <v>33</v>
      </c>
      <c r="HD22" s="191" t="s">
        <v>33</v>
      </c>
      <c r="HE22" s="181">
        <v>46182</v>
      </c>
      <c r="HF22" s="189" t="s">
        <v>1015</v>
      </c>
      <c r="HG22" s="189">
        <v>0</v>
      </c>
      <c r="HH22" s="189" t="s">
        <v>67</v>
      </c>
      <c r="HI22" s="189" t="s">
        <v>68</v>
      </c>
      <c r="HJ22" s="189">
        <v>2</v>
      </c>
      <c r="HK22" s="189" t="s">
        <v>33</v>
      </c>
      <c r="HL22" s="189" t="s">
        <v>33</v>
      </c>
      <c r="HM22" s="190">
        <v>46182</v>
      </c>
      <c r="HN22" s="188" t="s">
        <v>1021</v>
      </c>
      <c r="HO22" s="191">
        <v>0</v>
      </c>
      <c r="HP22" s="191" t="s">
        <v>67</v>
      </c>
      <c r="HQ22" s="191" t="s">
        <v>68</v>
      </c>
      <c r="HR22" s="191">
        <v>2</v>
      </c>
      <c r="HS22" s="191" t="s">
        <v>33</v>
      </c>
      <c r="HT22" s="191" t="s">
        <v>33</v>
      </c>
      <c r="HU22" s="181">
        <v>46182</v>
      </c>
      <c r="HV22" s="189" t="s">
        <v>1018</v>
      </c>
      <c r="HW22" s="189">
        <v>0</v>
      </c>
      <c r="HX22" s="189" t="s">
        <v>67</v>
      </c>
      <c r="HY22" s="189" t="s">
        <v>68</v>
      </c>
      <c r="HZ22" s="189">
        <v>2</v>
      </c>
      <c r="IA22" s="189" t="s">
        <v>33</v>
      </c>
      <c r="IB22" s="189" t="s">
        <v>33</v>
      </c>
      <c r="IC22" s="190">
        <v>46182</v>
      </c>
      <c r="ID22" s="188" t="s">
        <v>1020</v>
      </c>
      <c r="IE22" s="191">
        <v>0</v>
      </c>
      <c r="IF22" s="191" t="s">
        <v>67</v>
      </c>
      <c r="IG22" s="191" t="s">
        <v>68</v>
      </c>
      <c r="IH22" s="191">
        <v>2</v>
      </c>
      <c r="II22" s="191" t="s">
        <v>33</v>
      </c>
      <c r="IJ22" s="191" t="s">
        <v>33</v>
      </c>
      <c r="IK22" s="181">
        <v>46182</v>
      </c>
      <c r="IL22" s="189" t="s">
        <v>1019</v>
      </c>
      <c r="IM22" s="189">
        <v>3</v>
      </c>
      <c r="IN22" s="189" t="s">
        <v>67</v>
      </c>
      <c r="IO22" s="189" t="s">
        <v>68</v>
      </c>
      <c r="IP22" s="189">
        <v>2</v>
      </c>
      <c r="IQ22" s="189" t="s">
        <v>33</v>
      </c>
      <c r="IR22" s="189" t="s">
        <v>33</v>
      </c>
      <c r="IS22" s="190">
        <v>46182</v>
      </c>
    </row>
    <row r="23" spans="1:253" s="11" customFormat="1" ht="12.5" customHeight="1">
      <c r="A23" s="11" t="s">
        <v>247</v>
      </c>
      <c r="B23" s="11" t="s">
        <v>7629</v>
      </c>
      <c r="C23" s="11" t="s">
        <v>248</v>
      </c>
      <c r="D23" s="11" t="s">
        <v>249</v>
      </c>
      <c r="E23" s="11" t="s">
        <v>6870</v>
      </c>
      <c r="F23" s="11" t="s">
        <v>6031</v>
      </c>
      <c r="G23" s="179">
        <v>1182000</v>
      </c>
      <c r="H23" s="180" t="s">
        <v>6028</v>
      </c>
      <c r="I23" s="180" t="s">
        <v>88</v>
      </c>
      <c r="J23" s="180">
        <v>2</v>
      </c>
      <c r="K23" s="180" t="s">
        <v>6030</v>
      </c>
      <c r="L23" s="180" t="s">
        <v>6029</v>
      </c>
      <c r="M23" s="181">
        <v>46234</v>
      </c>
      <c r="N23" s="188" t="s">
        <v>6035</v>
      </c>
      <c r="O23" s="183">
        <v>23180</v>
      </c>
      <c r="P23" s="183" t="s">
        <v>6032</v>
      </c>
      <c r="Q23" s="183" t="s">
        <v>88</v>
      </c>
      <c r="R23" s="183">
        <v>2</v>
      </c>
      <c r="S23" s="183" t="s">
        <v>6034</v>
      </c>
      <c r="T23" s="183" t="s">
        <v>6033</v>
      </c>
      <c r="U23" s="184">
        <v>46234</v>
      </c>
      <c r="V23" s="188" t="s">
        <v>6039</v>
      </c>
      <c r="W23" s="180">
        <v>1108000</v>
      </c>
      <c r="X23" s="180" t="s">
        <v>6036</v>
      </c>
      <c r="Y23" s="180" t="s">
        <v>88</v>
      </c>
      <c r="Z23" s="180">
        <v>2</v>
      </c>
      <c r="AA23" s="180" t="s">
        <v>6038</v>
      </c>
      <c r="AB23" s="180" t="s">
        <v>6037</v>
      </c>
      <c r="AC23" s="181">
        <v>46234</v>
      </c>
      <c r="AD23" s="188" t="s">
        <v>6041</v>
      </c>
      <c r="AE23" s="185">
        <v>712000</v>
      </c>
      <c r="AF23" s="185" t="s">
        <v>6036</v>
      </c>
      <c r="AG23" s="185" t="s">
        <v>88</v>
      </c>
      <c r="AH23" s="185">
        <v>2</v>
      </c>
      <c r="AI23" s="185" t="s">
        <v>6040</v>
      </c>
      <c r="AJ23" s="185" t="s">
        <v>6037</v>
      </c>
      <c r="AK23" s="186">
        <v>46234</v>
      </c>
      <c r="AL23" s="188" t="s">
        <v>6045</v>
      </c>
      <c r="AM23" s="180">
        <v>37000</v>
      </c>
      <c r="AN23" s="180" t="s">
        <v>6042</v>
      </c>
      <c r="AO23" s="180" t="s">
        <v>141</v>
      </c>
      <c r="AP23" s="180">
        <v>3</v>
      </c>
      <c r="AQ23" s="180" t="s">
        <v>6044</v>
      </c>
      <c r="AR23" s="180" t="s">
        <v>6043</v>
      </c>
      <c r="AS23" s="181">
        <v>46234</v>
      </c>
      <c r="AT23" s="189" t="s">
        <v>6047</v>
      </c>
      <c r="AU23" s="185" t="s">
        <v>33</v>
      </c>
      <c r="AV23" s="185" t="s">
        <v>33</v>
      </c>
      <c r="AW23" s="185" t="s">
        <v>33</v>
      </c>
      <c r="AX23" s="185" t="s">
        <v>33</v>
      </c>
      <c r="AY23" s="185" t="s">
        <v>1617</v>
      </c>
      <c r="AZ23" s="185" t="s">
        <v>33</v>
      </c>
      <c r="BA23" s="186">
        <v>46234</v>
      </c>
      <c r="BB23" s="188" t="s">
        <v>6046</v>
      </c>
      <c r="BC23" s="180" t="s">
        <v>33</v>
      </c>
      <c r="BD23" s="180" t="s">
        <v>33</v>
      </c>
      <c r="BE23" s="180" t="s">
        <v>33</v>
      </c>
      <c r="BF23" s="180" t="s">
        <v>33</v>
      </c>
      <c r="BG23" s="180" t="s">
        <v>1617</v>
      </c>
      <c r="BH23" s="180" t="s">
        <v>33</v>
      </c>
      <c r="BI23" s="181">
        <v>46234</v>
      </c>
      <c r="BJ23" s="189" t="s">
        <v>6048</v>
      </c>
      <c r="BK23" s="189" t="s">
        <v>33</v>
      </c>
      <c r="BL23" s="189" t="s">
        <v>33</v>
      </c>
      <c r="BM23" s="189" t="s">
        <v>33</v>
      </c>
      <c r="BN23" s="189" t="s">
        <v>33</v>
      </c>
      <c r="BO23" s="189" t="s">
        <v>1617</v>
      </c>
      <c r="BP23" s="185" t="s">
        <v>33</v>
      </c>
      <c r="BQ23" s="190">
        <v>46234</v>
      </c>
      <c r="BR23" s="188" t="s">
        <v>6050</v>
      </c>
      <c r="BS23" s="191" t="s">
        <v>33</v>
      </c>
      <c r="BT23" s="191" t="s">
        <v>33</v>
      </c>
      <c r="BU23" s="191" t="s">
        <v>33</v>
      </c>
      <c r="BV23" s="191" t="s">
        <v>33</v>
      </c>
      <c r="BW23" s="191" t="s">
        <v>1617</v>
      </c>
      <c r="BX23" s="191" t="s">
        <v>33</v>
      </c>
      <c r="BY23" s="181">
        <v>46234</v>
      </c>
      <c r="BZ23" s="189" t="s">
        <v>6051</v>
      </c>
      <c r="CA23" s="189" t="s">
        <v>33</v>
      </c>
      <c r="CB23" s="189" t="s">
        <v>33</v>
      </c>
      <c r="CC23" s="189" t="s">
        <v>33</v>
      </c>
      <c r="CD23" s="189" t="s">
        <v>33</v>
      </c>
      <c r="CE23" s="189" t="s">
        <v>1617</v>
      </c>
      <c r="CF23" s="189" t="s">
        <v>33</v>
      </c>
      <c r="CG23" s="190">
        <v>46234</v>
      </c>
      <c r="CH23" s="188" t="s">
        <v>8039</v>
      </c>
      <c r="CI23" s="189" t="e">
        <v>#N/A</v>
      </c>
      <c r="CJ23" s="189" t="e">
        <v>#N/A</v>
      </c>
      <c r="CK23" s="189" t="e">
        <v>#N/A</v>
      </c>
      <c r="CL23" s="189" t="e">
        <v>#N/A</v>
      </c>
      <c r="CM23" s="189" t="e">
        <v>#N/A</v>
      </c>
      <c r="CN23" s="189" t="e">
        <v>#N/A</v>
      </c>
      <c r="CO23" s="192" t="e">
        <v>#N/A</v>
      </c>
      <c r="CP23" s="189" t="s">
        <v>6053</v>
      </c>
      <c r="CQ23" s="191" t="s">
        <v>33</v>
      </c>
      <c r="CR23" s="191" t="s">
        <v>33</v>
      </c>
      <c r="CS23" s="191" t="s">
        <v>33</v>
      </c>
      <c r="CT23" s="191" t="s">
        <v>33</v>
      </c>
      <c r="CU23" s="191" t="s">
        <v>1617</v>
      </c>
      <c r="CV23" s="191" t="s">
        <v>33</v>
      </c>
      <c r="CW23" s="181">
        <v>46234</v>
      </c>
      <c r="CX23" s="189" t="s">
        <v>6057</v>
      </c>
      <c r="CY23" s="185">
        <v>270000</v>
      </c>
      <c r="CZ23" s="185" t="s">
        <v>6054</v>
      </c>
      <c r="DA23" s="185" t="s">
        <v>88</v>
      </c>
      <c r="DB23" s="185">
        <v>2</v>
      </c>
      <c r="DC23" s="185" t="s">
        <v>6064</v>
      </c>
      <c r="DD23" s="185" t="s">
        <v>6055</v>
      </c>
      <c r="DE23" s="187">
        <v>46234</v>
      </c>
      <c r="DF23" s="188" t="s">
        <v>6061</v>
      </c>
      <c r="DG23" s="180">
        <v>396000</v>
      </c>
      <c r="DH23" s="191" t="s">
        <v>6058</v>
      </c>
      <c r="DI23" s="191" t="s">
        <v>88</v>
      </c>
      <c r="DJ23" s="191">
        <v>2</v>
      </c>
      <c r="DK23" s="191" t="s">
        <v>6060</v>
      </c>
      <c r="DL23" s="191" t="s">
        <v>6059</v>
      </c>
      <c r="DM23" s="181">
        <v>46234</v>
      </c>
      <c r="DN23" s="189" t="s">
        <v>6063</v>
      </c>
      <c r="DO23" s="185">
        <v>442000</v>
      </c>
      <c r="DP23" s="189" t="s">
        <v>6058</v>
      </c>
      <c r="DQ23" s="189" t="s">
        <v>88</v>
      </c>
      <c r="DR23" s="189">
        <v>2</v>
      </c>
      <c r="DS23" s="189" t="s">
        <v>6062</v>
      </c>
      <c r="DT23" s="189" t="s">
        <v>6059</v>
      </c>
      <c r="DU23" s="190">
        <v>46234</v>
      </c>
      <c r="DV23" s="188" t="s">
        <v>6065</v>
      </c>
      <c r="DW23" s="180">
        <v>240000</v>
      </c>
      <c r="DX23" s="191" t="s">
        <v>6054</v>
      </c>
      <c r="DY23" s="191" t="s">
        <v>88</v>
      </c>
      <c r="DZ23" s="191">
        <v>2</v>
      </c>
      <c r="EA23" s="191" t="s">
        <v>6064</v>
      </c>
      <c r="EB23" s="191" t="s">
        <v>6055</v>
      </c>
      <c r="EC23" s="181">
        <v>46234</v>
      </c>
      <c r="ED23" s="189" t="s">
        <v>6067</v>
      </c>
      <c r="EE23" s="185">
        <v>30000</v>
      </c>
      <c r="EF23" s="189" t="s">
        <v>6058</v>
      </c>
      <c r="EG23" s="189" t="s">
        <v>88</v>
      </c>
      <c r="EH23" s="189">
        <v>2</v>
      </c>
      <c r="EI23" s="189" t="s">
        <v>6066</v>
      </c>
      <c r="EJ23" s="189" t="s">
        <v>6059</v>
      </c>
      <c r="EK23" s="190">
        <v>46234</v>
      </c>
      <c r="EL23" s="188" t="s">
        <v>6069</v>
      </c>
      <c r="EM23" s="180">
        <v>0</v>
      </c>
      <c r="EN23" s="191" t="s">
        <v>6058</v>
      </c>
      <c r="EO23" s="191" t="s">
        <v>88</v>
      </c>
      <c r="EP23" s="191">
        <v>2</v>
      </c>
      <c r="EQ23" s="191" t="s">
        <v>6068</v>
      </c>
      <c r="ER23" s="191" t="s">
        <v>6059</v>
      </c>
      <c r="ES23" s="181">
        <v>46234</v>
      </c>
      <c r="ET23" s="189" t="s">
        <v>6049</v>
      </c>
      <c r="EU23" s="189" t="s">
        <v>33</v>
      </c>
      <c r="EV23" s="189" t="s">
        <v>33</v>
      </c>
      <c r="EW23" s="189" t="s">
        <v>33</v>
      </c>
      <c r="EX23" s="189" t="s">
        <v>33</v>
      </c>
      <c r="EY23" s="189" t="s">
        <v>1617</v>
      </c>
      <c r="EZ23" s="189" t="s">
        <v>33</v>
      </c>
      <c r="FA23" s="190">
        <v>46234</v>
      </c>
      <c r="FB23" s="188" t="s">
        <v>6073</v>
      </c>
      <c r="FC23" s="191">
        <v>5</v>
      </c>
      <c r="FD23" s="191" t="s">
        <v>6070</v>
      </c>
      <c r="FE23" s="191" t="s">
        <v>88</v>
      </c>
      <c r="FF23" s="191">
        <v>2</v>
      </c>
      <c r="FG23" s="191" t="s">
        <v>6072</v>
      </c>
      <c r="FH23" s="191" t="s">
        <v>6071</v>
      </c>
      <c r="FI23" s="181">
        <v>46234</v>
      </c>
      <c r="FJ23" s="188" t="s">
        <v>6074</v>
      </c>
      <c r="FK23" s="189" t="s">
        <v>33</v>
      </c>
      <c r="FL23" s="189" t="s">
        <v>33</v>
      </c>
      <c r="FM23" s="189" t="s">
        <v>33</v>
      </c>
      <c r="FN23" s="189" t="s">
        <v>33</v>
      </c>
      <c r="FO23" s="189" t="s">
        <v>1617</v>
      </c>
      <c r="FP23" s="185" t="s">
        <v>33</v>
      </c>
      <c r="FQ23" s="186">
        <v>46234</v>
      </c>
      <c r="FR23" s="188" t="s">
        <v>6075</v>
      </c>
      <c r="FS23" s="191" t="s">
        <v>33</v>
      </c>
      <c r="FT23" s="191" t="s">
        <v>33</v>
      </c>
      <c r="FU23" s="191" t="s">
        <v>33</v>
      </c>
      <c r="FV23" s="191" t="s">
        <v>33</v>
      </c>
      <c r="FW23" s="191" t="s">
        <v>1617</v>
      </c>
      <c r="FX23" s="191" t="s">
        <v>33</v>
      </c>
      <c r="FY23" s="181">
        <v>46234</v>
      </c>
      <c r="FZ23" s="189" t="s">
        <v>251</v>
      </c>
      <c r="GA23" s="189">
        <v>0</v>
      </c>
      <c r="GB23" s="189" t="s">
        <v>67</v>
      </c>
      <c r="GC23" s="189" t="s">
        <v>68</v>
      </c>
      <c r="GD23" s="189">
        <v>2</v>
      </c>
      <c r="GE23" s="189" t="s">
        <v>33</v>
      </c>
      <c r="GF23" s="189" t="s">
        <v>33</v>
      </c>
      <c r="GG23" s="190">
        <v>46176</v>
      </c>
      <c r="GH23" s="188" t="s">
        <v>257</v>
      </c>
      <c r="GI23" s="191">
        <v>1</v>
      </c>
      <c r="GJ23" s="191" t="s">
        <v>67</v>
      </c>
      <c r="GK23" s="191" t="s">
        <v>68</v>
      </c>
      <c r="GL23" s="191">
        <v>2</v>
      </c>
      <c r="GM23" s="191" t="s">
        <v>33</v>
      </c>
      <c r="GN23" s="191" t="s">
        <v>33</v>
      </c>
      <c r="GO23" s="181">
        <v>46176</v>
      </c>
      <c r="GP23" s="189" t="s">
        <v>252</v>
      </c>
      <c r="GQ23" s="189">
        <v>1</v>
      </c>
      <c r="GR23" s="189" t="s">
        <v>67</v>
      </c>
      <c r="GS23" s="189" t="s">
        <v>68</v>
      </c>
      <c r="GT23" s="189">
        <v>2</v>
      </c>
      <c r="GU23" s="189" t="s">
        <v>33</v>
      </c>
      <c r="GV23" s="189" t="s">
        <v>33</v>
      </c>
      <c r="GW23" s="190">
        <v>46176</v>
      </c>
      <c r="GX23" s="188" t="s">
        <v>258</v>
      </c>
      <c r="GY23" s="191">
        <v>0</v>
      </c>
      <c r="GZ23" s="191" t="s">
        <v>67</v>
      </c>
      <c r="HA23" s="191" t="s">
        <v>68</v>
      </c>
      <c r="HB23" s="191">
        <v>2</v>
      </c>
      <c r="HC23" s="191" t="s">
        <v>33</v>
      </c>
      <c r="HD23" s="191" t="s">
        <v>33</v>
      </c>
      <c r="HE23" s="181">
        <v>46176</v>
      </c>
      <c r="HF23" s="189" t="s">
        <v>250</v>
      </c>
      <c r="HG23" s="189">
        <v>2</v>
      </c>
      <c r="HH23" s="189" t="s">
        <v>67</v>
      </c>
      <c r="HI23" s="189" t="s">
        <v>68</v>
      </c>
      <c r="HJ23" s="189">
        <v>2</v>
      </c>
      <c r="HK23" s="189" t="s">
        <v>33</v>
      </c>
      <c r="HL23" s="189" t="s">
        <v>33</v>
      </c>
      <c r="HM23" s="190">
        <v>46176</v>
      </c>
      <c r="HN23" s="188" t="s">
        <v>256</v>
      </c>
      <c r="HO23" s="191">
        <v>3</v>
      </c>
      <c r="HP23" s="191" t="s">
        <v>67</v>
      </c>
      <c r="HQ23" s="191" t="s">
        <v>68</v>
      </c>
      <c r="HR23" s="191">
        <v>2</v>
      </c>
      <c r="HS23" s="191" t="s">
        <v>33</v>
      </c>
      <c r="HT23" s="191" t="s">
        <v>33</v>
      </c>
      <c r="HU23" s="181">
        <v>46176</v>
      </c>
      <c r="HV23" s="189" t="s">
        <v>253</v>
      </c>
      <c r="HW23" s="189">
        <v>0</v>
      </c>
      <c r="HX23" s="189" t="s">
        <v>67</v>
      </c>
      <c r="HY23" s="189" t="s">
        <v>68</v>
      </c>
      <c r="HZ23" s="189">
        <v>2</v>
      </c>
      <c r="IA23" s="189" t="s">
        <v>33</v>
      </c>
      <c r="IB23" s="189" t="s">
        <v>33</v>
      </c>
      <c r="IC23" s="190">
        <v>46176</v>
      </c>
      <c r="ID23" s="188" t="s">
        <v>255</v>
      </c>
      <c r="IE23" s="191">
        <v>0</v>
      </c>
      <c r="IF23" s="191" t="s">
        <v>67</v>
      </c>
      <c r="IG23" s="191" t="s">
        <v>68</v>
      </c>
      <c r="IH23" s="191">
        <v>2</v>
      </c>
      <c r="II23" s="191" t="s">
        <v>33</v>
      </c>
      <c r="IJ23" s="191" t="s">
        <v>33</v>
      </c>
      <c r="IK23" s="181">
        <v>46176</v>
      </c>
      <c r="IL23" s="189" t="s">
        <v>254</v>
      </c>
      <c r="IM23" s="189">
        <v>2</v>
      </c>
      <c r="IN23" s="189" t="s">
        <v>67</v>
      </c>
      <c r="IO23" s="189" t="s">
        <v>68</v>
      </c>
      <c r="IP23" s="189">
        <v>2</v>
      </c>
      <c r="IQ23" s="189" t="s">
        <v>33</v>
      </c>
      <c r="IR23" s="189" t="s">
        <v>33</v>
      </c>
      <c r="IS23" s="190">
        <v>46176</v>
      </c>
    </row>
    <row r="24" spans="1:253" s="11" customFormat="1" ht="12.5" customHeight="1">
      <c r="A24" s="11" t="s">
        <v>259</v>
      </c>
      <c r="B24" s="11" t="s">
        <v>7557</v>
      </c>
      <c r="C24" s="11" t="s">
        <v>260</v>
      </c>
      <c r="D24" s="11" t="s">
        <v>249</v>
      </c>
      <c r="E24" s="11" t="s">
        <v>6870</v>
      </c>
      <c r="F24" s="11" t="s">
        <v>6115</v>
      </c>
      <c r="G24" s="179">
        <v>1182000</v>
      </c>
      <c r="H24" s="180" t="s">
        <v>6028</v>
      </c>
      <c r="I24" s="180" t="s">
        <v>88</v>
      </c>
      <c r="J24" s="180">
        <v>2</v>
      </c>
      <c r="K24" s="180" t="s">
        <v>6030</v>
      </c>
      <c r="L24" s="180" t="s">
        <v>6029</v>
      </c>
      <c r="M24" s="181">
        <v>46234</v>
      </c>
      <c r="N24" s="188" t="s">
        <v>6119</v>
      </c>
      <c r="O24" s="183">
        <v>2400</v>
      </c>
      <c r="P24" s="183" t="s">
        <v>6116</v>
      </c>
      <c r="Q24" s="183" t="s">
        <v>141</v>
      </c>
      <c r="R24" s="183">
        <v>3</v>
      </c>
      <c r="S24" s="183" t="s">
        <v>6118</v>
      </c>
      <c r="T24" s="183" t="s">
        <v>6117</v>
      </c>
      <c r="U24" s="184">
        <v>46234</v>
      </c>
      <c r="V24" s="188" t="s">
        <v>6121</v>
      </c>
      <c r="W24" s="180">
        <v>110000</v>
      </c>
      <c r="X24" s="180" t="s">
        <v>6081</v>
      </c>
      <c r="Y24" s="180" t="s">
        <v>88</v>
      </c>
      <c r="Z24" s="180">
        <v>2</v>
      </c>
      <c r="AA24" s="180" t="s">
        <v>6120</v>
      </c>
      <c r="AB24" s="180" t="s">
        <v>6082</v>
      </c>
      <c r="AC24" s="181">
        <v>46234</v>
      </c>
      <c r="AD24" s="188" t="s">
        <v>6125</v>
      </c>
      <c r="AE24" s="185">
        <v>36000</v>
      </c>
      <c r="AF24" s="185" t="s">
        <v>6122</v>
      </c>
      <c r="AG24" s="185" t="s">
        <v>88</v>
      </c>
      <c r="AH24" s="185">
        <v>2</v>
      </c>
      <c r="AI24" s="185" t="s">
        <v>6124</v>
      </c>
      <c r="AJ24" s="185" t="s">
        <v>6123</v>
      </c>
      <c r="AK24" s="186">
        <v>46234</v>
      </c>
      <c r="AL24" s="188" t="s">
        <v>6127</v>
      </c>
      <c r="AM24" s="180">
        <v>36000</v>
      </c>
      <c r="AN24" s="180" t="s">
        <v>6122</v>
      </c>
      <c r="AO24" s="180" t="s">
        <v>88</v>
      </c>
      <c r="AP24" s="180">
        <v>2</v>
      </c>
      <c r="AQ24" s="180" t="s">
        <v>6126</v>
      </c>
      <c r="AR24" s="180" t="s">
        <v>6123</v>
      </c>
      <c r="AS24" s="181">
        <v>46234</v>
      </c>
      <c r="AT24" s="189" t="s">
        <v>6129</v>
      </c>
      <c r="AU24" s="185" t="s">
        <v>33</v>
      </c>
      <c r="AV24" s="185" t="s">
        <v>33</v>
      </c>
      <c r="AW24" s="185" t="s">
        <v>33</v>
      </c>
      <c r="AX24" s="185" t="s">
        <v>33</v>
      </c>
      <c r="AY24" s="185" t="s">
        <v>1617</v>
      </c>
      <c r="AZ24" s="185" t="s">
        <v>33</v>
      </c>
      <c r="BA24" s="186">
        <v>46234</v>
      </c>
      <c r="BB24" s="188" t="s">
        <v>6128</v>
      </c>
      <c r="BC24" s="180" t="s">
        <v>33</v>
      </c>
      <c r="BD24" s="180" t="s">
        <v>33</v>
      </c>
      <c r="BE24" s="180" t="s">
        <v>33</v>
      </c>
      <c r="BF24" s="180" t="s">
        <v>33</v>
      </c>
      <c r="BG24" s="180" t="s">
        <v>1617</v>
      </c>
      <c r="BH24" s="180" t="s">
        <v>33</v>
      </c>
      <c r="BI24" s="181">
        <v>46234</v>
      </c>
      <c r="BJ24" s="189" t="s">
        <v>6130</v>
      </c>
      <c r="BK24" s="189" t="s">
        <v>33</v>
      </c>
      <c r="BL24" s="189" t="s">
        <v>33</v>
      </c>
      <c r="BM24" s="189" t="s">
        <v>33</v>
      </c>
      <c r="BN24" s="189" t="s">
        <v>33</v>
      </c>
      <c r="BO24" s="189" t="s">
        <v>1617</v>
      </c>
      <c r="BP24" s="185" t="s">
        <v>33</v>
      </c>
      <c r="BQ24" s="190">
        <v>46234</v>
      </c>
      <c r="BR24" s="188" t="s">
        <v>6132</v>
      </c>
      <c r="BS24" s="191" t="s">
        <v>33</v>
      </c>
      <c r="BT24" s="191" t="s">
        <v>33</v>
      </c>
      <c r="BU24" s="191" t="s">
        <v>33</v>
      </c>
      <c r="BV24" s="191" t="s">
        <v>33</v>
      </c>
      <c r="BW24" s="191" t="s">
        <v>1617</v>
      </c>
      <c r="BX24" s="191" t="s">
        <v>33</v>
      </c>
      <c r="BY24" s="181">
        <v>46234</v>
      </c>
      <c r="BZ24" s="189" t="s">
        <v>6133</v>
      </c>
      <c r="CA24" s="189" t="s">
        <v>33</v>
      </c>
      <c r="CB24" s="189" t="s">
        <v>33</v>
      </c>
      <c r="CC24" s="189" t="s">
        <v>33</v>
      </c>
      <c r="CD24" s="189" t="s">
        <v>33</v>
      </c>
      <c r="CE24" s="189" t="s">
        <v>1617</v>
      </c>
      <c r="CF24" s="189" t="s">
        <v>33</v>
      </c>
      <c r="CG24" s="190">
        <v>46234</v>
      </c>
      <c r="CH24" s="188" t="s">
        <v>8040</v>
      </c>
      <c r="CI24" s="189" t="e">
        <v>#N/A</v>
      </c>
      <c r="CJ24" s="189" t="e">
        <v>#N/A</v>
      </c>
      <c r="CK24" s="189" t="e">
        <v>#N/A</v>
      </c>
      <c r="CL24" s="189" t="e">
        <v>#N/A</v>
      </c>
      <c r="CM24" s="189" t="e">
        <v>#N/A</v>
      </c>
      <c r="CN24" s="189" t="e">
        <v>#N/A</v>
      </c>
      <c r="CO24" s="192" t="e">
        <v>#N/A</v>
      </c>
      <c r="CP24" s="189" t="s">
        <v>6135</v>
      </c>
      <c r="CQ24" s="191" t="s">
        <v>33</v>
      </c>
      <c r="CR24" s="191" t="s">
        <v>33</v>
      </c>
      <c r="CS24" s="191" t="s">
        <v>33</v>
      </c>
      <c r="CT24" s="191" t="s">
        <v>33</v>
      </c>
      <c r="CU24" s="191" t="s">
        <v>1617</v>
      </c>
      <c r="CV24" s="191" t="s">
        <v>33</v>
      </c>
      <c r="CW24" s="181">
        <v>46234</v>
      </c>
      <c r="CX24" s="189" t="s">
        <v>6138</v>
      </c>
      <c r="CY24" s="185">
        <v>36000</v>
      </c>
      <c r="CZ24" s="185" t="s">
        <v>6136</v>
      </c>
      <c r="DA24" s="185" t="s">
        <v>88</v>
      </c>
      <c r="DB24" s="185">
        <v>2</v>
      </c>
      <c r="DC24" s="185" t="s">
        <v>6143</v>
      </c>
      <c r="DD24" s="185" t="s">
        <v>6037</v>
      </c>
      <c r="DE24" s="187">
        <v>46234</v>
      </c>
      <c r="DF24" s="188" t="s">
        <v>6140</v>
      </c>
      <c r="DG24" s="180">
        <v>73000</v>
      </c>
      <c r="DH24" s="191" t="s">
        <v>6081</v>
      </c>
      <c r="DI24" s="191" t="s">
        <v>88</v>
      </c>
      <c r="DJ24" s="191">
        <v>2</v>
      </c>
      <c r="DK24" s="191" t="s">
        <v>6139</v>
      </c>
      <c r="DL24" s="191" t="s">
        <v>6082</v>
      </c>
      <c r="DM24" s="181">
        <v>46234</v>
      </c>
      <c r="DN24" s="189" t="s">
        <v>6142</v>
      </c>
      <c r="DO24" s="185">
        <v>0</v>
      </c>
      <c r="DP24" s="189" t="s">
        <v>6081</v>
      </c>
      <c r="DQ24" s="189" t="s">
        <v>88</v>
      </c>
      <c r="DR24" s="189">
        <v>2</v>
      </c>
      <c r="DS24" s="189" t="s">
        <v>6141</v>
      </c>
      <c r="DT24" s="189" t="s">
        <v>6082</v>
      </c>
      <c r="DU24" s="190">
        <v>46234</v>
      </c>
      <c r="DV24" s="188" t="s">
        <v>6144</v>
      </c>
      <c r="DW24" s="180">
        <v>25000</v>
      </c>
      <c r="DX24" s="191" t="s">
        <v>6136</v>
      </c>
      <c r="DY24" s="191" t="s">
        <v>88</v>
      </c>
      <c r="DZ24" s="191">
        <v>2</v>
      </c>
      <c r="EA24" s="191" t="s">
        <v>6143</v>
      </c>
      <c r="EB24" s="191" t="s">
        <v>6037</v>
      </c>
      <c r="EC24" s="181">
        <v>46234</v>
      </c>
      <c r="ED24" s="189" t="s">
        <v>6146</v>
      </c>
      <c r="EE24" s="185">
        <v>11000</v>
      </c>
      <c r="EF24" s="189" t="s">
        <v>6081</v>
      </c>
      <c r="EG24" s="189" t="s">
        <v>88</v>
      </c>
      <c r="EH24" s="189">
        <v>2</v>
      </c>
      <c r="EI24" s="189" t="s">
        <v>6145</v>
      </c>
      <c r="EJ24" s="189" t="s">
        <v>6082</v>
      </c>
      <c r="EK24" s="190">
        <v>46234</v>
      </c>
      <c r="EL24" s="188" t="s">
        <v>6148</v>
      </c>
      <c r="EM24" s="180">
        <v>0</v>
      </c>
      <c r="EN24" s="191" t="s">
        <v>6081</v>
      </c>
      <c r="EO24" s="191" t="s">
        <v>88</v>
      </c>
      <c r="EP24" s="191">
        <v>2</v>
      </c>
      <c r="EQ24" s="191" t="s">
        <v>6147</v>
      </c>
      <c r="ER24" s="191" t="s">
        <v>6082</v>
      </c>
      <c r="ES24" s="181">
        <v>46234</v>
      </c>
      <c r="ET24" s="189" t="s">
        <v>6131</v>
      </c>
      <c r="EU24" s="189" t="s">
        <v>33</v>
      </c>
      <c r="EV24" s="189" t="s">
        <v>33</v>
      </c>
      <c r="EW24" s="189" t="s">
        <v>33</v>
      </c>
      <c r="EX24" s="189" t="s">
        <v>33</v>
      </c>
      <c r="EY24" s="189" t="s">
        <v>1617</v>
      </c>
      <c r="EZ24" s="189" t="s">
        <v>33</v>
      </c>
      <c r="FA24" s="190">
        <v>46234</v>
      </c>
      <c r="FB24" s="188" t="s">
        <v>6152</v>
      </c>
      <c r="FC24" s="191">
        <v>3</v>
      </c>
      <c r="FD24" s="191" t="s">
        <v>6149</v>
      </c>
      <c r="FE24" s="191" t="s">
        <v>88</v>
      </c>
      <c r="FF24" s="191">
        <v>2</v>
      </c>
      <c r="FG24" s="191" t="s">
        <v>6151</v>
      </c>
      <c r="FH24" s="191" t="s">
        <v>6150</v>
      </c>
      <c r="FI24" s="181">
        <v>46234</v>
      </c>
      <c r="FJ24" s="188" t="s">
        <v>6153</v>
      </c>
      <c r="FK24" s="189" t="s">
        <v>33</v>
      </c>
      <c r="FL24" s="189" t="s">
        <v>33</v>
      </c>
      <c r="FM24" s="189" t="s">
        <v>33</v>
      </c>
      <c r="FN24" s="189" t="s">
        <v>33</v>
      </c>
      <c r="FO24" s="189" t="s">
        <v>1617</v>
      </c>
      <c r="FP24" s="185" t="s">
        <v>33</v>
      </c>
      <c r="FQ24" s="186">
        <v>46234</v>
      </c>
      <c r="FR24" s="188" t="s">
        <v>6154</v>
      </c>
      <c r="FS24" s="191" t="s">
        <v>33</v>
      </c>
      <c r="FT24" s="191" t="s">
        <v>33</v>
      </c>
      <c r="FU24" s="191" t="s">
        <v>33</v>
      </c>
      <c r="FV24" s="191" t="s">
        <v>33</v>
      </c>
      <c r="FW24" s="191" t="s">
        <v>1617</v>
      </c>
      <c r="FX24" s="191" t="s">
        <v>33</v>
      </c>
      <c r="FY24" s="181">
        <v>46234</v>
      </c>
      <c r="FZ24" s="189" t="s">
        <v>262</v>
      </c>
      <c r="GA24" s="189">
        <v>0</v>
      </c>
      <c r="GB24" s="189" t="s">
        <v>67</v>
      </c>
      <c r="GC24" s="189" t="s">
        <v>68</v>
      </c>
      <c r="GD24" s="189">
        <v>2</v>
      </c>
      <c r="GE24" s="189" t="s">
        <v>33</v>
      </c>
      <c r="GF24" s="189" t="s">
        <v>33</v>
      </c>
      <c r="GG24" s="190">
        <v>46176</v>
      </c>
      <c r="GH24" s="188" t="s">
        <v>268</v>
      </c>
      <c r="GI24" s="191">
        <v>1</v>
      </c>
      <c r="GJ24" s="191" t="s">
        <v>67</v>
      </c>
      <c r="GK24" s="191" t="s">
        <v>68</v>
      </c>
      <c r="GL24" s="191">
        <v>2</v>
      </c>
      <c r="GM24" s="191" t="s">
        <v>33</v>
      </c>
      <c r="GN24" s="191" t="s">
        <v>33</v>
      </c>
      <c r="GO24" s="181">
        <v>46176</v>
      </c>
      <c r="GP24" s="189" t="s">
        <v>263</v>
      </c>
      <c r="GQ24" s="189">
        <v>1</v>
      </c>
      <c r="GR24" s="189" t="s">
        <v>67</v>
      </c>
      <c r="GS24" s="189" t="s">
        <v>68</v>
      </c>
      <c r="GT24" s="189">
        <v>2</v>
      </c>
      <c r="GU24" s="189" t="s">
        <v>33</v>
      </c>
      <c r="GV24" s="189" t="s">
        <v>33</v>
      </c>
      <c r="GW24" s="190">
        <v>46176</v>
      </c>
      <c r="GX24" s="188" t="s">
        <v>269</v>
      </c>
      <c r="GY24" s="191">
        <v>0</v>
      </c>
      <c r="GZ24" s="191" t="s">
        <v>67</v>
      </c>
      <c r="HA24" s="191" t="s">
        <v>68</v>
      </c>
      <c r="HB24" s="191">
        <v>2</v>
      </c>
      <c r="HC24" s="191" t="s">
        <v>33</v>
      </c>
      <c r="HD24" s="191" t="s">
        <v>33</v>
      </c>
      <c r="HE24" s="181">
        <v>46176</v>
      </c>
      <c r="HF24" s="189" t="s">
        <v>261</v>
      </c>
      <c r="HG24" s="189">
        <v>2</v>
      </c>
      <c r="HH24" s="189" t="s">
        <v>67</v>
      </c>
      <c r="HI24" s="189" t="s">
        <v>68</v>
      </c>
      <c r="HJ24" s="189">
        <v>2</v>
      </c>
      <c r="HK24" s="189" t="s">
        <v>33</v>
      </c>
      <c r="HL24" s="189" t="s">
        <v>33</v>
      </c>
      <c r="HM24" s="190">
        <v>46176</v>
      </c>
      <c r="HN24" s="188" t="s">
        <v>267</v>
      </c>
      <c r="HO24" s="191">
        <v>3</v>
      </c>
      <c r="HP24" s="191" t="s">
        <v>67</v>
      </c>
      <c r="HQ24" s="191" t="s">
        <v>68</v>
      </c>
      <c r="HR24" s="191">
        <v>2</v>
      </c>
      <c r="HS24" s="191" t="s">
        <v>33</v>
      </c>
      <c r="HT24" s="191" t="s">
        <v>33</v>
      </c>
      <c r="HU24" s="181">
        <v>46176</v>
      </c>
      <c r="HV24" s="189" t="s">
        <v>264</v>
      </c>
      <c r="HW24" s="189">
        <v>0</v>
      </c>
      <c r="HX24" s="189" t="s">
        <v>67</v>
      </c>
      <c r="HY24" s="189" t="s">
        <v>68</v>
      </c>
      <c r="HZ24" s="189">
        <v>2</v>
      </c>
      <c r="IA24" s="189" t="s">
        <v>33</v>
      </c>
      <c r="IB24" s="189" t="s">
        <v>33</v>
      </c>
      <c r="IC24" s="190">
        <v>46176</v>
      </c>
      <c r="ID24" s="188" t="s">
        <v>266</v>
      </c>
      <c r="IE24" s="191">
        <v>0</v>
      </c>
      <c r="IF24" s="191" t="s">
        <v>67</v>
      </c>
      <c r="IG24" s="191" t="s">
        <v>68</v>
      </c>
      <c r="IH24" s="191">
        <v>2</v>
      </c>
      <c r="II24" s="191" t="s">
        <v>33</v>
      </c>
      <c r="IJ24" s="191" t="s">
        <v>33</v>
      </c>
      <c r="IK24" s="181">
        <v>46176</v>
      </c>
      <c r="IL24" s="189" t="s">
        <v>265</v>
      </c>
      <c r="IM24" s="189">
        <v>2</v>
      </c>
      <c r="IN24" s="189" t="s">
        <v>67</v>
      </c>
      <c r="IO24" s="189" t="s">
        <v>68</v>
      </c>
      <c r="IP24" s="189">
        <v>2</v>
      </c>
      <c r="IQ24" s="189" t="s">
        <v>33</v>
      </c>
      <c r="IR24" s="189" t="s">
        <v>33</v>
      </c>
      <c r="IS24" s="190">
        <v>46176</v>
      </c>
    </row>
    <row r="25" spans="1:253" s="11" customFormat="1" ht="12.5" customHeight="1">
      <c r="A25" s="11" t="s">
        <v>270</v>
      </c>
      <c r="B25" s="11" t="s">
        <v>7633</v>
      </c>
      <c r="C25" s="11" t="s">
        <v>271</v>
      </c>
      <c r="D25" s="11" t="s">
        <v>249</v>
      </c>
      <c r="E25" s="11" t="s">
        <v>6870</v>
      </c>
      <c r="F25" s="11" t="s">
        <v>6076</v>
      </c>
      <c r="G25" s="179">
        <v>1182000</v>
      </c>
      <c r="H25" s="180" t="s">
        <v>6028</v>
      </c>
      <c r="I25" s="180" t="s">
        <v>88</v>
      </c>
      <c r="J25" s="180">
        <v>2</v>
      </c>
      <c r="K25" s="180" t="s">
        <v>6030</v>
      </c>
      <c r="L25" s="180" t="s">
        <v>6029</v>
      </c>
      <c r="M25" s="181">
        <v>46234</v>
      </c>
      <c r="N25" s="188" t="s">
        <v>6080</v>
      </c>
      <c r="O25" s="183">
        <v>23180</v>
      </c>
      <c r="P25" s="183" t="s">
        <v>6077</v>
      </c>
      <c r="Q25" s="183" t="s">
        <v>88</v>
      </c>
      <c r="R25" s="183">
        <v>2</v>
      </c>
      <c r="S25" s="183" t="s">
        <v>6079</v>
      </c>
      <c r="T25" s="183" t="s">
        <v>6078</v>
      </c>
      <c r="U25" s="184">
        <v>46234</v>
      </c>
      <c r="V25" s="188" t="s">
        <v>6084</v>
      </c>
      <c r="W25" s="180">
        <v>998000</v>
      </c>
      <c r="X25" s="180" t="s">
        <v>6081</v>
      </c>
      <c r="Y25" s="180" t="s">
        <v>88</v>
      </c>
      <c r="Z25" s="180">
        <v>2</v>
      </c>
      <c r="AA25" s="180" t="s">
        <v>6083</v>
      </c>
      <c r="AB25" s="180" t="s">
        <v>6082</v>
      </c>
      <c r="AC25" s="181">
        <v>46234</v>
      </c>
      <c r="AD25" s="188" t="s">
        <v>6086</v>
      </c>
      <c r="AE25" s="185">
        <v>676000</v>
      </c>
      <c r="AF25" s="185" t="s">
        <v>6081</v>
      </c>
      <c r="AG25" s="185" t="s">
        <v>88</v>
      </c>
      <c r="AH25" s="185">
        <v>2</v>
      </c>
      <c r="AI25" s="185" t="s">
        <v>6085</v>
      </c>
      <c r="AJ25" s="185" t="s">
        <v>6082</v>
      </c>
      <c r="AK25" s="186">
        <v>46234</v>
      </c>
      <c r="AL25" s="188" t="s">
        <v>6090</v>
      </c>
      <c r="AM25" s="180">
        <v>0</v>
      </c>
      <c r="AN25" s="180" t="s">
        <v>6087</v>
      </c>
      <c r="AO25" s="180" t="s">
        <v>141</v>
      </c>
      <c r="AP25" s="180">
        <v>3</v>
      </c>
      <c r="AQ25" s="180" t="s">
        <v>6089</v>
      </c>
      <c r="AR25" s="180" t="s">
        <v>6088</v>
      </c>
      <c r="AS25" s="181">
        <v>46234</v>
      </c>
      <c r="AT25" s="189" t="s">
        <v>6092</v>
      </c>
      <c r="AU25" s="185" t="s">
        <v>33</v>
      </c>
      <c r="AV25" s="185" t="s">
        <v>33</v>
      </c>
      <c r="AW25" s="185" t="s">
        <v>33</v>
      </c>
      <c r="AX25" s="185" t="s">
        <v>33</v>
      </c>
      <c r="AY25" s="185" t="s">
        <v>1617</v>
      </c>
      <c r="AZ25" s="185" t="s">
        <v>33</v>
      </c>
      <c r="BA25" s="186">
        <v>46234</v>
      </c>
      <c r="BB25" s="188" t="s">
        <v>6091</v>
      </c>
      <c r="BC25" s="180" t="s">
        <v>33</v>
      </c>
      <c r="BD25" s="180" t="s">
        <v>33</v>
      </c>
      <c r="BE25" s="180" t="s">
        <v>33</v>
      </c>
      <c r="BF25" s="180" t="s">
        <v>33</v>
      </c>
      <c r="BG25" s="180" t="s">
        <v>1617</v>
      </c>
      <c r="BH25" s="180" t="s">
        <v>33</v>
      </c>
      <c r="BI25" s="181">
        <v>46234</v>
      </c>
      <c r="BJ25" s="189" t="s">
        <v>6093</v>
      </c>
      <c r="BK25" s="189" t="s">
        <v>33</v>
      </c>
      <c r="BL25" s="189" t="s">
        <v>33</v>
      </c>
      <c r="BM25" s="189" t="s">
        <v>33</v>
      </c>
      <c r="BN25" s="189" t="s">
        <v>33</v>
      </c>
      <c r="BO25" s="189" t="s">
        <v>1617</v>
      </c>
      <c r="BP25" s="185" t="s">
        <v>33</v>
      </c>
      <c r="BQ25" s="190">
        <v>46234</v>
      </c>
      <c r="BR25" s="188" t="s">
        <v>6095</v>
      </c>
      <c r="BS25" s="191" t="s">
        <v>33</v>
      </c>
      <c r="BT25" s="191" t="s">
        <v>33</v>
      </c>
      <c r="BU25" s="191" t="s">
        <v>33</v>
      </c>
      <c r="BV25" s="191" t="s">
        <v>33</v>
      </c>
      <c r="BW25" s="191" t="s">
        <v>1617</v>
      </c>
      <c r="BX25" s="191" t="s">
        <v>33</v>
      </c>
      <c r="BY25" s="181">
        <v>46234</v>
      </c>
      <c r="BZ25" s="189" t="s">
        <v>6096</v>
      </c>
      <c r="CA25" s="189" t="s">
        <v>33</v>
      </c>
      <c r="CB25" s="189" t="s">
        <v>33</v>
      </c>
      <c r="CC25" s="189" t="s">
        <v>33</v>
      </c>
      <c r="CD25" s="189" t="s">
        <v>33</v>
      </c>
      <c r="CE25" s="189" t="s">
        <v>1617</v>
      </c>
      <c r="CF25" s="189" t="s">
        <v>33</v>
      </c>
      <c r="CG25" s="190">
        <v>46234</v>
      </c>
      <c r="CH25" s="188" t="s">
        <v>8041</v>
      </c>
      <c r="CI25" s="189" t="e">
        <v>#N/A</v>
      </c>
      <c r="CJ25" s="189" t="e">
        <v>#N/A</v>
      </c>
      <c r="CK25" s="189" t="e">
        <v>#N/A</v>
      </c>
      <c r="CL25" s="189" t="e">
        <v>#N/A</v>
      </c>
      <c r="CM25" s="189" t="e">
        <v>#N/A</v>
      </c>
      <c r="CN25" s="189" t="e">
        <v>#N/A</v>
      </c>
      <c r="CO25" s="192" t="e">
        <v>#N/A</v>
      </c>
      <c r="CP25" s="189" t="s">
        <v>6098</v>
      </c>
      <c r="CQ25" s="191" t="s">
        <v>33</v>
      </c>
      <c r="CR25" s="191" t="s">
        <v>33</v>
      </c>
      <c r="CS25" s="191" t="s">
        <v>33</v>
      </c>
      <c r="CT25" s="191" t="s">
        <v>33</v>
      </c>
      <c r="CU25" s="191" t="s">
        <v>1617</v>
      </c>
      <c r="CV25" s="191" t="s">
        <v>33</v>
      </c>
      <c r="CW25" s="181">
        <v>46234</v>
      </c>
      <c r="CX25" s="189" t="s">
        <v>6100</v>
      </c>
      <c r="CY25" s="185">
        <v>233000</v>
      </c>
      <c r="CZ25" s="185" t="s">
        <v>6081</v>
      </c>
      <c r="DA25" s="185" t="s">
        <v>88</v>
      </c>
      <c r="DB25" s="185">
        <v>2</v>
      </c>
      <c r="DC25" s="185" t="s">
        <v>6105</v>
      </c>
      <c r="DD25" s="185" t="s">
        <v>6082</v>
      </c>
      <c r="DE25" s="187">
        <v>46234</v>
      </c>
      <c r="DF25" s="188" t="s">
        <v>6102</v>
      </c>
      <c r="DG25" s="180">
        <v>323000</v>
      </c>
      <c r="DH25" s="191" t="s">
        <v>6081</v>
      </c>
      <c r="DI25" s="191" t="s">
        <v>88</v>
      </c>
      <c r="DJ25" s="191">
        <v>2</v>
      </c>
      <c r="DK25" s="191" t="s">
        <v>6101</v>
      </c>
      <c r="DL25" s="191" t="s">
        <v>6082</v>
      </c>
      <c r="DM25" s="181">
        <v>46234</v>
      </c>
      <c r="DN25" s="189" t="s">
        <v>6104</v>
      </c>
      <c r="DO25" s="185">
        <v>442000</v>
      </c>
      <c r="DP25" s="189" t="s">
        <v>6081</v>
      </c>
      <c r="DQ25" s="189" t="s">
        <v>88</v>
      </c>
      <c r="DR25" s="189">
        <v>2</v>
      </c>
      <c r="DS25" s="189" t="s">
        <v>6103</v>
      </c>
      <c r="DT25" s="189" t="s">
        <v>6082</v>
      </c>
      <c r="DU25" s="190">
        <v>46234</v>
      </c>
      <c r="DV25" s="188" t="s">
        <v>6106</v>
      </c>
      <c r="DW25" s="180">
        <v>215000</v>
      </c>
      <c r="DX25" s="191" t="s">
        <v>6081</v>
      </c>
      <c r="DY25" s="191" t="s">
        <v>88</v>
      </c>
      <c r="DZ25" s="191">
        <v>2</v>
      </c>
      <c r="EA25" s="191" t="s">
        <v>6105</v>
      </c>
      <c r="EB25" s="191" t="s">
        <v>6082</v>
      </c>
      <c r="EC25" s="181">
        <v>46234</v>
      </c>
      <c r="ED25" s="189" t="s">
        <v>6108</v>
      </c>
      <c r="EE25" s="185">
        <v>18000</v>
      </c>
      <c r="EF25" s="189" t="s">
        <v>6081</v>
      </c>
      <c r="EG25" s="189" t="s">
        <v>88</v>
      </c>
      <c r="EH25" s="189">
        <v>2</v>
      </c>
      <c r="EI25" s="189" t="s">
        <v>6107</v>
      </c>
      <c r="EJ25" s="189" t="s">
        <v>6082</v>
      </c>
      <c r="EK25" s="190">
        <v>46234</v>
      </c>
      <c r="EL25" s="188" t="s">
        <v>6110</v>
      </c>
      <c r="EM25" s="180">
        <v>0</v>
      </c>
      <c r="EN25" s="191" t="s">
        <v>6081</v>
      </c>
      <c r="EO25" s="191" t="s">
        <v>88</v>
      </c>
      <c r="EP25" s="191">
        <v>2</v>
      </c>
      <c r="EQ25" s="191" t="s">
        <v>6109</v>
      </c>
      <c r="ER25" s="191" t="s">
        <v>6082</v>
      </c>
      <c r="ES25" s="181">
        <v>46234</v>
      </c>
      <c r="ET25" s="189" t="s">
        <v>6094</v>
      </c>
      <c r="EU25" s="189" t="s">
        <v>33</v>
      </c>
      <c r="EV25" s="189" t="s">
        <v>33</v>
      </c>
      <c r="EW25" s="189" t="s">
        <v>33</v>
      </c>
      <c r="EX25" s="189" t="s">
        <v>33</v>
      </c>
      <c r="EY25" s="189" t="s">
        <v>1617</v>
      </c>
      <c r="EZ25" s="189" t="s">
        <v>33</v>
      </c>
      <c r="FA25" s="190">
        <v>46234</v>
      </c>
      <c r="FB25" s="188" t="s">
        <v>6112</v>
      </c>
      <c r="FC25" s="191">
        <v>4</v>
      </c>
      <c r="FD25" s="191" t="s">
        <v>6081</v>
      </c>
      <c r="FE25" s="191" t="s">
        <v>88</v>
      </c>
      <c r="FF25" s="191">
        <v>2</v>
      </c>
      <c r="FG25" s="191" t="s">
        <v>6111</v>
      </c>
      <c r="FH25" s="191" t="s">
        <v>6082</v>
      </c>
      <c r="FI25" s="181">
        <v>46234</v>
      </c>
      <c r="FJ25" s="188" t="s">
        <v>6113</v>
      </c>
      <c r="FK25" s="189" t="s">
        <v>33</v>
      </c>
      <c r="FL25" s="189" t="s">
        <v>33</v>
      </c>
      <c r="FM25" s="189" t="s">
        <v>33</v>
      </c>
      <c r="FN25" s="189" t="s">
        <v>33</v>
      </c>
      <c r="FO25" s="189" t="s">
        <v>1617</v>
      </c>
      <c r="FP25" s="185" t="s">
        <v>33</v>
      </c>
      <c r="FQ25" s="186">
        <v>46234</v>
      </c>
      <c r="FR25" s="188" t="s">
        <v>6114</v>
      </c>
      <c r="FS25" s="191" t="s">
        <v>33</v>
      </c>
      <c r="FT25" s="191" t="s">
        <v>33</v>
      </c>
      <c r="FU25" s="191" t="s">
        <v>33</v>
      </c>
      <c r="FV25" s="191" t="s">
        <v>33</v>
      </c>
      <c r="FW25" s="191" t="s">
        <v>1617</v>
      </c>
      <c r="FX25" s="191" t="s">
        <v>33</v>
      </c>
      <c r="FY25" s="181">
        <v>46234</v>
      </c>
      <c r="FZ25" s="189" t="s">
        <v>273</v>
      </c>
      <c r="GA25" s="189">
        <v>0</v>
      </c>
      <c r="GB25" s="189" t="s">
        <v>67</v>
      </c>
      <c r="GC25" s="189" t="s">
        <v>68</v>
      </c>
      <c r="GD25" s="189">
        <v>2</v>
      </c>
      <c r="GE25" s="189" t="s">
        <v>33</v>
      </c>
      <c r="GF25" s="189" t="s">
        <v>33</v>
      </c>
      <c r="GG25" s="190">
        <v>46176</v>
      </c>
      <c r="GH25" s="188" t="s">
        <v>279</v>
      </c>
      <c r="GI25" s="191">
        <v>0</v>
      </c>
      <c r="GJ25" s="191" t="s">
        <v>67</v>
      </c>
      <c r="GK25" s="191" t="s">
        <v>68</v>
      </c>
      <c r="GL25" s="191">
        <v>2</v>
      </c>
      <c r="GM25" s="191" t="s">
        <v>33</v>
      </c>
      <c r="GN25" s="191" t="s">
        <v>33</v>
      </c>
      <c r="GO25" s="181">
        <v>46176</v>
      </c>
      <c r="GP25" s="189" t="s">
        <v>274</v>
      </c>
      <c r="GQ25" s="189">
        <v>0</v>
      </c>
      <c r="GR25" s="189" t="s">
        <v>67</v>
      </c>
      <c r="GS25" s="189" t="s">
        <v>68</v>
      </c>
      <c r="GT25" s="189">
        <v>2</v>
      </c>
      <c r="GU25" s="189" t="s">
        <v>33</v>
      </c>
      <c r="GV25" s="189" t="s">
        <v>33</v>
      </c>
      <c r="GW25" s="190">
        <v>46176</v>
      </c>
      <c r="GX25" s="188" t="s">
        <v>280</v>
      </c>
      <c r="GY25" s="191">
        <v>0</v>
      </c>
      <c r="GZ25" s="191" t="s">
        <v>67</v>
      </c>
      <c r="HA25" s="191" t="s">
        <v>68</v>
      </c>
      <c r="HB25" s="191">
        <v>2</v>
      </c>
      <c r="HC25" s="191" t="s">
        <v>33</v>
      </c>
      <c r="HD25" s="191" t="s">
        <v>33</v>
      </c>
      <c r="HE25" s="181">
        <v>46176</v>
      </c>
      <c r="HF25" s="189" t="s">
        <v>272</v>
      </c>
      <c r="HG25" s="189">
        <v>0</v>
      </c>
      <c r="HH25" s="189" t="s">
        <v>67</v>
      </c>
      <c r="HI25" s="189" t="s">
        <v>68</v>
      </c>
      <c r="HJ25" s="189">
        <v>2</v>
      </c>
      <c r="HK25" s="189" t="s">
        <v>33</v>
      </c>
      <c r="HL25" s="189" t="s">
        <v>33</v>
      </c>
      <c r="HM25" s="190">
        <v>46176</v>
      </c>
      <c r="HN25" s="188" t="s">
        <v>278</v>
      </c>
      <c r="HO25" s="191">
        <v>0</v>
      </c>
      <c r="HP25" s="191" t="s">
        <v>67</v>
      </c>
      <c r="HQ25" s="191" t="s">
        <v>68</v>
      </c>
      <c r="HR25" s="191">
        <v>2</v>
      </c>
      <c r="HS25" s="191" t="s">
        <v>33</v>
      </c>
      <c r="HT25" s="191" t="s">
        <v>33</v>
      </c>
      <c r="HU25" s="181">
        <v>46176</v>
      </c>
      <c r="HV25" s="189" t="s">
        <v>275</v>
      </c>
      <c r="HW25" s="189">
        <v>0</v>
      </c>
      <c r="HX25" s="189" t="s">
        <v>67</v>
      </c>
      <c r="HY25" s="189" t="s">
        <v>68</v>
      </c>
      <c r="HZ25" s="189">
        <v>2</v>
      </c>
      <c r="IA25" s="189" t="s">
        <v>33</v>
      </c>
      <c r="IB25" s="189" t="s">
        <v>33</v>
      </c>
      <c r="IC25" s="190">
        <v>46176</v>
      </c>
      <c r="ID25" s="188" t="s">
        <v>277</v>
      </c>
      <c r="IE25" s="191">
        <v>0</v>
      </c>
      <c r="IF25" s="191" t="s">
        <v>67</v>
      </c>
      <c r="IG25" s="191" t="s">
        <v>68</v>
      </c>
      <c r="IH25" s="191">
        <v>2</v>
      </c>
      <c r="II25" s="191" t="s">
        <v>33</v>
      </c>
      <c r="IJ25" s="191" t="s">
        <v>33</v>
      </c>
      <c r="IK25" s="181">
        <v>46176</v>
      </c>
      <c r="IL25" s="189" t="s">
        <v>276</v>
      </c>
      <c r="IM25" s="189">
        <v>2</v>
      </c>
      <c r="IN25" s="189" t="s">
        <v>67</v>
      </c>
      <c r="IO25" s="189" t="s">
        <v>68</v>
      </c>
      <c r="IP25" s="189">
        <v>2</v>
      </c>
      <c r="IQ25" s="189" t="s">
        <v>33</v>
      </c>
      <c r="IR25" s="189" t="s">
        <v>33</v>
      </c>
      <c r="IS25" s="190">
        <v>46176</v>
      </c>
    </row>
    <row r="26" spans="1:253" s="11" customFormat="1" ht="12.5" customHeight="1">
      <c r="A26" s="11" t="s">
        <v>761</v>
      </c>
      <c r="B26" s="11" t="s">
        <v>7557</v>
      </c>
      <c r="C26" s="11" t="s">
        <v>762</v>
      </c>
      <c r="D26" s="11" t="s">
        <v>763</v>
      </c>
      <c r="E26" s="11" t="s">
        <v>6875</v>
      </c>
      <c r="F26" s="11" t="s">
        <v>2329</v>
      </c>
      <c r="G26" s="179">
        <v>11500000</v>
      </c>
      <c r="H26" s="180" t="s">
        <v>2326</v>
      </c>
      <c r="I26" s="180" t="s">
        <v>88</v>
      </c>
      <c r="J26" s="180">
        <v>2</v>
      </c>
      <c r="K26" s="180" t="s">
        <v>2328</v>
      </c>
      <c r="L26" s="180" t="s">
        <v>2327</v>
      </c>
      <c r="M26" s="181">
        <v>46234</v>
      </c>
      <c r="N26" s="188" t="s">
        <v>2333</v>
      </c>
      <c r="O26" s="183">
        <v>48310</v>
      </c>
      <c r="P26" s="183" t="s">
        <v>2330</v>
      </c>
      <c r="Q26" s="183" t="s">
        <v>141</v>
      </c>
      <c r="R26" s="183">
        <v>3</v>
      </c>
      <c r="S26" s="183" t="s">
        <v>2332</v>
      </c>
      <c r="T26" s="183" t="s">
        <v>2331</v>
      </c>
      <c r="U26" s="184">
        <v>46234</v>
      </c>
      <c r="V26" s="188" t="s">
        <v>2336</v>
      </c>
      <c r="W26" s="180">
        <v>11500000</v>
      </c>
      <c r="X26" s="180" t="s">
        <v>2326</v>
      </c>
      <c r="Y26" s="180" t="s">
        <v>141</v>
      </c>
      <c r="Z26" s="180">
        <v>3</v>
      </c>
      <c r="AA26" s="180" t="s">
        <v>2335</v>
      </c>
      <c r="AB26" s="180" t="s">
        <v>2334</v>
      </c>
      <c r="AC26" s="181">
        <v>46234</v>
      </c>
      <c r="AD26" s="188" t="s">
        <v>2338</v>
      </c>
      <c r="AE26" s="185">
        <v>117000</v>
      </c>
      <c r="AF26" s="185" t="s">
        <v>2289</v>
      </c>
      <c r="AG26" s="185" t="s">
        <v>88</v>
      </c>
      <c r="AH26" s="185">
        <v>2</v>
      </c>
      <c r="AI26" s="185" t="s">
        <v>2337</v>
      </c>
      <c r="AJ26" s="185" t="s">
        <v>2290</v>
      </c>
      <c r="AK26" s="186">
        <v>46234</v>
      </c>
      <c r="AL26" s="188" t="s">
        <v>2340</v>
      </c>
      <c r="AM26" s="180">
        <v>104000</v>
      </c>
      <c r="AN26" s="180" t="s">
        <v>2293</v>
      </c>
      <c r="AO26" s="180" t="s">
        <v>88</v>
      </c>
      <c r="AP26" s="180">
        <v>2</v>
      </c>
      <c r="AQ26" s="180" t="s">
        <v>2339</v>
      </c>
      <c r="AR26" s="180" t="s">
        <v>2294</v>
      </c>
      <c r="AS26" s="181">
        <v>46234</v>
      </c>
      <c r="AT26" s="189" t="s">
        <v>2341</v>
      </c>
      <c r="AU26" s="185" t="s">
        <v>33</v>
      </c>
      <c r="AV26" s="185" t="s">
        <v>33</v>
      </c>
      <c r="AW26" s="185" t="s">
        <v>33</v>
      </c>
      <c r="AX26" s="185" t="s">
        <v>33</v>
      </c>
      <c r="AY26" s="185" t="s">
        <v>115</v>
      </c>
      <c r="AZ26" s="185" t="s">
        <v>33</v>
      </c>
      <c r="BA26" s="186">
        <v>46234</v>
      </c>
      <c r="BB26" s="188" t="s">
        <v>2364</v>
      </c>
      <c r="BC26" s="180" t="s">
        <v>33</v>
      </c>
      <c r="BD26" s="180" t="s">
        <v>33</v>
      </c>
      <c r="BE26" s="180" t="s">
        <v>33</v>
      </c>
      <c r="BF26" s="180" t="s">
        <v>33</v>
      </c>
      <c r="BG26" s="180" t="s">
        <v>2363</v>
      </c>
      <c r="BH26" s="180" t="s">
        <v>33</v>
      </c>
      <c r="BI26" s="181">
        <v>46234</v>
      </c>
      <c r="BJ26" s="189" t="s">
        <v>2343</v>
      </c>
      <c r="BK26" s="189" t="s">
        <v>33</v>
      </c>
      <c r="BL26" s="189" t="s">
        <v>33</v>
      </c>
      <c r="BM26" s="189" t="s">
        <v>33</v>
      </c>
      <c r="BN26" s="189" t="s">
        <v>33</v>
      </c>
      <c r="BO26" s="189" t="s">
        <v>2342</v>
      </c>
      <c r="BP26" s="185" t="s">
        <v>33</v>
      </c>
      <c r="BQ26" s="190">
        <v>46234</v>
      </c>
      <c r="BR26" s="188" t="s">
        <v>2365</v>
      </c>
      <c r="BS26" s="191" t="s">
        <v>33</v>
      </c>
      <c r="BT26" s="191" t="s">
        <v>33</v>
      </c>
      <c r="BU26" s="191" t="s">
        <v>33</v>
      </c>
      <c r="BV26" s="191" t="s">
        <v>33</v>
      </c>
      <c r="BW26" s="191" t="s">
        <v>161</v>
      </c>
      <c r="BX26" s="191" t="s">
        <v>33</v>
      </c>
      <c r="BY26" s="181">
        <v>46234</v>
      </c>
      <c r="BZ26" s="189" t="s">
        <v>2366</v>
      </c>
      <c r="CA26" s="189" t="s">
        <v>33</v>
      </c>
      <c r="CB26" s="189" t="s">
        <v>33</v>
      </c>
      <c r="CC26" s="189" t="s">
        <v>33</v>
      </c>
      <c r="CD26" s="189" t="s">
        <v>33</v>
      </c>
      <c r="CE26" s="189" t="s">
        <v>163</v>
      </c>
      <c r="CF26" s="189" t="s">
        <v>33</v>
      </c>
      <c r="CG26" s="190">
        <v>46234</v>
      </c>
      <c r="CH26" s="188" t="s">
        <v>8042</v>
      </c>
      <c r="CI26" s="189" t="e">
        <v>#N/A</v>
      </c>
      <c r="CJ26" s="189" t="e">
        <v>#N/A</v>
      </c>
      <c r="CK26" s="189" t="e">
        <v>#N/A</v>
      </c>
      <c r="CL26" s="189" t="e">
        <v>#N/A</v>
      </c>
      <c r="CM26" s="189" t="e">
        <v>#N/A</v>
      </c>
      <c r="CN26" s="189" t="e">
        <v>#N/A</v>
      </c>
      <c r="CO26" s="192" t="e">
        <v>#N/A</v>
      </c>
      <c r="CP26" s="189" t="s">
        <v>2369</v>
      </c>
      <c r="CQ26" s="191" t="s">
        <v>33</v>
      </c>
      <c r="CR26" s="191" t="s">
        <v>33</v>
      </c>
      <c r="CS26" s="191" t="s">
        <v>33</v>
      </c>
      <c r="CT26" s="191" t="s">
        <v>33</v>
      </c>
      <c r="CU26" s="191" t="s">
        <v>2368</v>
      </c>
      <c r="CV26" s="191" t="s">
        <v>33</v>
      </c>
      <c r="CW26" s="181">
        <v>46234</v>
      </c>
      <c r="CX26" s="189" t="s">
        <v>2346</v>
      </c>
      <c r="CY26" s="185">
        <v>70000</v>
      </c>
      <c r="CZ26" s="185" t="s">
        <v>2315</v>
      </c>
      <c r="DA26" s="185" t="s">
        <v>141</v>
      </c>
      <c r="DB26" s="185">
        <v>3</v>
      </c>
      <c r="DC26" s="185" t="s">
        <v>2353</v>
      </c>
      <c r="DD26" s="185" t="s">
        <v>2316</v>
      </c>
      <c r="DE26" s="187">
        <v>46234</v>
      </c>
      <c r="DF26" s="188" t="s">
        <v>2350</v>
      </c>
      <c r="DG26" s="180">
        <v>11383000</v>
      </c>
      <c r="DH26" s="191" t="s">
        <v>2347</v>
      </c>
      <c r="DI26" s="191" t="s">
        <v>88</v>
      </c>
      <c r="DJ26" s="191">
        <v>2</v>
      </c>
      <c r="DK26" s="191" t="s">
        <v>2349</v>
      </c>
      <c r="DL26" s="191" t="s">
        <v>2348</v>
      </c>
      <c r="DM26" s="181">
        <v>46234</v>
      </c>
      <c r="DN26" s="189" t="s">
        <v>2352</v>
      </c>
      <c r="DO26" s="185">
        <v>47000</v>
      </c>
      <c r="DP26" s="189" t="s">
        <v>2315</v>
      </c>
      <c r="DQ26" s="189" t="s">
        <v>88</v>
      </c>
      <c r="DR26" s="189">
        <v>2</v>
      </c>
      <c r="DS26" s="189" t="s">
        <v>2351</v>
      </c>
      <c r="DT26" s="189" t="s">
        <v>2316</v>
      </c>
      <c r="DU26" s="190">
        <v>46234</v>
      </c>
      <c r="DV26" s="188" t="s">
        <v>2354</v>
      </c>
      <c r="DW26" s="180">
        <v>70000</v>
      </c>
      <c r="DX26" s="191" t="s">
        <v>2315</v>
      </c>
      <c r="DY26" s="191" t="s">
        <v>141</v>
      </c>
      <c r="DZ26" s="191">
        <v>3</v>
      </c>
      <c r="EA26" s="191" t="s">
        <v>2353</v>
      </c>
      <c r="EB26" s="191" t="s">
        <v>2316</v>
      </c>
      <c r="EC26" s="181">
        <v>46234</v>
      </c>
      <c r="ED26" s="189" t="s">
        <v>2355</v>
      </c>
      <c r="EE26" s="185" t="s">
        <v>33</v>
      </c>
      <c r="EF26" s="189" t="s">
        <v>114</v>
      </c>
      <c r="EG26" s="189" t="s">
        <v>141</v>
      </c>
      <c r="EH26" s="189">
        <v>3</v>
      </c>
      <c r="EI26" s="189" t="s">
        <v>2353</v>
      </c>
      <c r="EJ26" s="189" t="s">
        <v>114</v>
      </c>
      <c r="EK26" s="190">
        <v>46234</v>
      </c>
      <c r="EL26" s="188" t="s">
        <v>2356</v>
      </c>
      <c r="EM26" s="180" t="s">
        <v>33</v>
      </c>
      <c r="EN26" s="191" t="s">
        <v>114</v>
      </c>
      <c r="EO26" s="191" t="s">
        <v>141</v>
      </c>
      <c r="EP26" s="191">
        <v>3</v>
      </c>
      <c r="EQ26" s="191" t="s">
        <v>2353</v>
      </c>
      <c r="ER26" s="191" t="s">
        <v>114</v>
      </c>
      <c r="ES26" s="181">
        <v>46234</v>
      </c>
      <c r="ET26" s="189" t="s">
        <v>2344</v>
      </c>
      <c r="EU26" s="189" t="s">
        <v>33</v>
      </c>
      <c r="EV26" s="189" t="s">
        <v>33</v>
      </c>
      <c r="EW26" s="189" t="s">
        <v>33</v>
      </c>
      <c r="EX26" s="189" t="s">
        <v>33</v>
      </c>
      <c r="EY26" s="189" t="s">
        <v>2342</v>
      </c>
      <c r="EZ26" s="189" t="s">
        <v>33</v>
      </c>
      <c r="FA26" s="190">
        <v>46234</v>
      </c>
      <c r="FB26" s="188" t="s">
        <v>2358</v>
      </c>
      <c r="FC26" s="191">
        <v>3</v>
      </c>
      <c r="FD26" s="191" t="s">
        <v>2315</v>
      </c>
      <c r="FE26" s="191" t="s">
        <v>88</v>
      </c>
      <c r="FF26" s="191">
        <v>2</v>
      </c>
      <c r="FG26" s="191" t="s">
        <v>2357</v>
      </c>
      <c r="FH26" s="191" t="s">
        <v>2316</v>
      </c>
      <c r="FI26" s="181">
        <v>46234</v>
      </c>
      <c r="FJ26" s="188" t="s">
        <v>2360</v>
      </c>
      <c r="FK26" s="189" t="s">
        <v>33</v>
      </c>
      <c r="FL26" s="189" t="s">
        <v>33</v>
      </c>
      <c r="FM26" s="189" t="s">
        <v>33</v>
      </c>
      <c r="FN26" s="189" t="s">
        <v>33</v>
      </c>
      <c r="FO26" s="189" t="s">
        <v>2359</v>
      </c>
      <c r="FP26" s="185" t="s">
        <v>33</v>
      </c>
      <c r="FQ26" s="186">
        <v>46234</v>
      </c>
      <c r="FR26" s="188" t="s">
        <v>2362</v>
      </c>
      <c r="FS26" s="191" t="s">
        <v>33</v>
      </c>
      <c r="FT26" s="191" t="s">
        <v>33</v>
      </c>
      <c r="FU26" s="191" t="s">
        <v>33</v>
      </c>
      <c r="FV26" s="191" t="s">
        <v>33</v>
      </c>
      <c r="FW26" s="191" t="s">
        <v>2361</v>
      </c>
      <c r="FX26" s="191" t="s">
        <v>33</v>
      </c>
      <c r="FY26" s="181">
        <v>46234</v>
      </c>
      <c r="FZ26" s="189" t="s">
        <v>765</v>
      </c>
      <c r="GA26" s="189">
        <v>0</v>
      </c>
      <c r="GB26" s="189" t="s">
        <v>67</v>
      </c>
      <c r="GC26" s="189" t="s">
        <v>68</v>
      </c>
      <c r="GD26" s="189">
        <v>2</v>
      </c>
      <c r="GE26" s="189" t="s">
        <v>33</v>
      </c>
      <c r="GF26" s="189" t="s">
        <v>33</v>
      </c>
      <c r="GG26" s="190">
        <v>46181</v>
      </c>
      <c r="GH26" s="188" t="s">
        <v>771</v>
      </c>
      <c r="GI26" s="191">
        <v>0</v>
      </c>
      <c r="GJ26" s="191" t="s">
        <v>67</v>
      </c>
      <c r="GK26" s="191" t="s">
        <v>68</v>
      </c>
      <c r="GL26" s="191">
        <v>2</v>
      </c>
      <c r="GM26" s="191" t="s">
        <v>33</v>
      </c>
      <c r="GN26" s="191" t="s">
        <v>33</v>
      </c>
      <c r="GO26" s="181">
        <v>46181</v>
      </c>
      <c r="GP26" s="189" t="s">
        <v>766</v>
      </c>
      <c r="GQ26" s="189">
        <v>0</v>
      </c>
      <c r="GR26" s="189" t="s">
        <v>67</v>
      </c>
      <c r="GS26" s="189" t="s">
        <v>68</v>
      </c>
      <c r="GT26" s="189">
        <v>2</v>
      </c>
      <c r="GU26" s="189" t="s">
        <v>33</v>
      </c>
      <c r="GV26" s="189" t="s">
        <v>33</v>
      </c>
      <c r="GW26" s="190">
        <v>46181</v>
      </c>
      <c r="GX26" s="188" t="s">
        <v>772</v>
      </c>
      <c r="GY26" s="191">
        <v>0</v>
      </c>
      <c r="GZ26" s="191" t="s">
        <v>67</v>
      </c>
      <c r="HA26" s="191" t="s">
        <v>68</v>
      </c>
      <c r="HB26" s="191">
        <v>2</v>
      </c>
      <c r="HC26" s="191" t="s">
        <v>33</v>
      </c>
      <c r="HD26" s="191" t="s">
        <v>33</v>
      </c>
      <c r="HE26" s="181">
        <v>46181</v>
      </c>
      <c r="HF26" s="189" t="s">
        <v>764</v>
      </c>
      <c r="HG26" s="189">
        <v>0</v>
      </c>
      <c r="HH26" s="189" t="s">
        <v>67</v>
      </c>
      <c r="HI26" s="189" t="s">
        <v>68</v>
      </c>
      <c r="HJ26" s="189">
        <v>2</v>
      </c>
      <c r="HK26" s="189" t="s">
        <v>33</v>
      </c>
      <c r="HL26" s="189" t="s">
        <v>33</v>
      </c>
      <c r="HM26" s="190">
        <v>46181</v>
      </c>
      <c r="HN26" s="188" t="s">
        <v>770</v>
      </c>
      <c r="HO26" s="191">
        <v>1</v>
      </c>
      <c r="HP26" s="191" t="s">
        <v>67</v>
      </c>
      <c r="HQ26" s="191" t="s">
        <v>68</v>
      </c>
      <c r="HR26" s="191">
        <v>2</v>
      </c>
      <c r="HS26" s="191" t="s">
        <v>33</v>
      </c>
      <c r="HT26" s="191" t="s">
        <v>33</v>
      </c>
      <c r="HU26" s="181">
        <v>46181</v>
      </c>
      <c r="HV26" s="189" t="s">
        <v>767</v>
      </c>
      <c r="HW26" s="189">
        <v>0</v>
      </c>
      <c r="HX26" s="189" t="s">
        <v>67</v>
      </c>
      <c r="HY26" s="189" t="s">
        <v>68</v>
      </c>
      <c r="HZ26" s="189">
        <v>2</v>
      </c>
      <c r="IA26" s="189" t="s">
        <v>33</v>
      </c>
      <c r="IB26" s="189" t="s">
        <v>33</v>
      </c>
      <c r="IC26" s="190">
        <v>46181</v>
      </c>
      <c r="ID26" s="188" t="s">
        <v>769</v>
      </c>
      <c r="IE26" s="191">
        <v>0</v>
      </c>
      <c r="IF26" s="191" t="s">
        <v>67</v>
      </c>
      <c r="IG26" s="191" t="s">
        <v>68</v>
      </c>
      <c r="IH26" s="191">
        <v>2</v>
      </c>
      <c r="II26" s="191" t="s">
        <v>33</v>
      </c>
      <c r="IJ26" s="191" t="s">
        <v>33</v>
      </c>
      <c r="IK26" s="181">
        <v>46181</v>
      </c>
      <c r="IL26" s="189" t="s">
        <v>768</v>
      </c>
      <c r="IM26" s="189">
        <v>2</v>
      </c>
      <c r="IN26" s="189" t="s">
        <v>67</v>
      </c>
      <c r="IO26" s="189" t="s">
        <v>68</v>
      </c>
      <c r="IP26" s="189">
        <v>2</v>
      </c>
      <c r="IQ26" s="189" t="s">
        <v>33</v>
      </c>
      <c r="IR26" s="189" t="s">
        <v>33</v>
      </c>
      <c r="IS26" s="190">
        <v>46181</v>
      </c>
    </row>
    <row r="27" spans="1:253" s="11" customFormat="1" ht="12.5" customHeight="1">
      <c r="A27" s="11" t="s">
        <v>1024</v>
      </c>
      <c r="B27" s="11" t="s">
        <v>7557</v>
      </c>
      <c r="C27" s="11" t="s">
        <v>1025</v>
      </c>
      <c r="D27" s="11" t="s">
        <v>1026</v>
      </c>
      <c r="E27" s="11" t="s">
        <v>6876</v>
      </c>
      <c r="F27" s="11" t="s">
        <v>3418</v>
      </c>
      <c r="G27" s="179">
        <v>48028000</v>
      </c>
      <c r="H27" s="180" t="s">
        <v>3415</v>
      </c>
      <c r="I27" s="180" t="s">
        <v>88</v>
      </c>
      <c r="J27" s="180">
        <v>2</v>
      </c>
      <c r="K27" s="180" t="s">
        <v>3417</v>
      </c>
      <c r="L27" s="180" t="s">
        <v>3416</v>
      </c>
      <c r="M27" s="181">
        <v>46234</v>
      </c>
      <c r="N27" s="188" t="s">
        <v>3422</v>
      </c>
      <c r="O27" s="183">
        <v>2381741</v>
      </c>
      <c r="P27" s="183" t="s">
        <v>3419</v>
      </c>
      <c r="Q27" s="183" t="s">
        <v>126</v>
      </c>
      <c r="R27" s="183">
        <v>1</v>
      </c>
      <c r="S27" s="183" t="s">
        <v>3421</v>
      </c>
      <c r="T27" s="183" t="s">
        <v>3420</v>
      </c>
      <c r="U27" s="184">
        <v>46234</v>
      </c>
      <c r="V27" s="188" t="s">
        <v>3425</v>
      </c>
      <c r="W27" s="180">
        <v>48028000</v>
      </c>
      <c r="X27" s="180" t="s">
        <v>3419</v>
      </c>
      <c r="Y27" s="180" t="s">
        <v>88</v>
      </c>
      <c r="Z27" s="180">
        <v>2</v>
      </c>
      <c r="AA27" s="180" t="s">
        <v>3424</v>
      </c>
      <c r="AB27" s="180" t="s">
        <v>3423</v>
      </c>
      <c r="AC27" s="181">
        <v>46234</v>
      </c>
      <c r="AD27" s="188" t="s">
        <v>3429</v>
      </c>
      <c r="AE27" s="185">
        <v>272000</v>
      </c>
      <c r="AF27" s="185" t="s">
        <v>3426</v>
      </c>
      <c r="AG27" s="185" t="s">
        <v>141</v>
      </c>
      <c r="AH27" s="185">
        <v>3</v>
      </c>
      <c r="AI27" s="185" t="s">
        <v>3428</v>
      </c>
      <c r="AJ27" s="185" t="s">
        <v>3427</v>
      </c>
      <c r="AK27" s="186">
        <v>46234</v>
      </c>
      <c r="AL27" s="188" t="s">
        <v>3431</v>
      </c>
      <c r="AM27" s="180">
        <v>272000</v>
      </c>
      <c r="AN27" s="180" t="s">
        <v>3426</v>
      </c>
      <c r="AO27" s="180" t="s">
        <v>141</v>
      </c>
      <c r="AP27" s="180">
        <v>3</v>
      </c>
      <c r="AQ27" s="180" t="s">
        <v>3430</v>
      </c>
      <c r="AR27" s="180" t="s">
        <v>3427</v>
      </c>
      <c r="AS27" s="181">
        <v>46234</v>
      </c>
      <c r="AT27" s="189" t="s">
        <v>3433</v>
      </c>
      <c r="AU27" s="185" t="s">
        <v>33</v>
      </c>
      <c r="AV27" s="185" t="s">
        <v>33</v>
      </c>
      <c r="AW27" s="185">
        <v>0</v>
      </c>
      <c r="AX27" s="185">
        <v>0</v>
      </c>
      <c r="AY27" s="185" t="s">
        <v>1617</v>
      </c>
      <c r="AZ27" s="185" t="s">
        <v>33</v>
      </c>
      <c r="BA27" s="186">
        <v>46234</v>
      </c>
      <c r="BB27" s="188" t="s">
        <v>3432</v>
      </c>
      <c r="BC27" s="180" t="s">
        <v>33</v>
      </c>
      <c r="BD27" s="180" t="s">
        <v>33</v>
      </c>
      <c r="BE27" s="180">
        <v>0</v>
      </c>
      <c r="BF27" s="180">
        <v>0</v>
      </c>
      <c r="BG27" s="180" t="s">
        <v>1617</v>
      </c>
      <c r="BH27" s="180" t="s">
        <v>33</v>
      </c>
      <c r="BI27" s="181">
        <v>46234</v>
      </c>
      <c r="BJ27" s="189" t="s">
        <v>3436</v>
      </c>
      <c r="BK27" s="189">
        <v>1090</v>
      </c>
      <c r="BL27" s="189" t="s">
        <v>3434</v>
      </c>
      <c r="BM27" s="189" t="s">
        <v>141</v>
      </c>
      <c r="BN27" s="189">
        <v>3</v>
      </c>
      <c r="BO27" s="189" t="s">
        <v>3435</v>
      </c>
      <c r="BP27" s="185" t="s">
        <v>3320</v>
      </c>
      <c r="BQ27" s="190">
        <v>46234</v>
      </c>
      <c r="BR27" s="188" t="s">
        <v>3441</v>
      </c>
      <c r="BS27" s="191" t="s">
        <v>33</v>
      </c>
      <c r="BT27" s="191" t="s">
        <v>33</v>
      </c>
      <c r="BU27" s="191">
        <v>0</v>
      </c>
      <c r="BV27" s="191">
        <v>0</v>
      </c>
      <c r="BW27" s="191" t="s">
        <v>1617</v>
      </c>
      <c r="BX27" s="191" t="s">
        <v>33</v>
      </c>
      <c r="BY27" s="181">
        <v>46234</v>
      </c>
      <c r="BZ27" s="189" t="s">
        <v>3442</v>
      </c>
      <c r="CA27" s="189" t="s">
        <v>33</v>
      </c>
      <c r="CB27" s="189" t="s">
        <v>33</v>
      </c>
      <c r="CC27" s="189">
        <v>0</v>
      </c>
      <c r="CD27" s="189">
        <v>0</v>
      </c>
      <c r="CE27" s="189" t="s">
        <v>1617</v>
      </c>
      <c r="CF27" s="189" t="s">
        <v>33</v>
      </c>
      <c r="CG27" s="190">
        <v>46234</v>
      </c>
      <c r="CH27" s="188" t="s">
        <v>8043</v>
      </c>
      <c r="CI27" s="189" t="e">
        <v>#N/A</v>
      </c>
      <c r="CJ27" s="189" t="e">
        <v>#N/A</v>
      </c>
      <c r="CK27" s="189" t="e">
        <v>#N/A</v>
      </c>
      <c r="CL27" s="189" t="e">
        <v>#N/A</v>
      </c>
      <c r="CM27" s="189" t="e">
        <v>#N/A</v>
      </c>
      <c r="CN27" s="189" t="e">
        <v>#N/A</v>
      </c>
      <c r="CO27" s="192" t="e">
        <v>#N/A</v>
      </c>
      <c r="CP27" s="189" t="s">
        <v>3444</v>
      </c>
      <c r="CQ27" s="191" t="s">
        <v>33</v>
      </c>
      <c r="CR27" s="191" t="s">
        <v>33</v>
      </c>
      <c r="CS27" s="191">
        <v>0</v>
      </c>
      <c r="CT27" s="191">
        <v>0</v>
      </c>
      <c r="CU27" s="191" t="s">
        <v>1617</v>
      </c>
      <c r="CV27" s="191" t="s">
        <v>33</v>
      </c>
      <c r="CW27" s="181">
        <v>46234</v>
      </c>
      <c r="CX27" s="189" t="s">
        <v>3446</v>
      </c>
      <c r="CY27" s="185">
        <v>272000</v>
      </c>
      <c r="CZ27" s="185" t="s">
        <v>3426</v>
      </c>
      <c r="DA27" s="185" t="s">
        <v>141</v>
      </c>
      <c r="DB27" s="185">
        <v>3</v>
      </c>
      <c r="DC27" s="185" t="s">
        <v>3451</v>
      </c>
      <c r="DD27" s="185" t="s">
        <v>3427</v>
      </c>
      <c r="DE27" s="187">
        <v>46234</v>
      </c>
      <c r="DF27" s="188" t="s">
        <v>3449</v>
      </c>
      <c r="DG27" s="180">
        <v>47756000</v>
      </c>
      <c r="DH27" s="191" t="s">
        <v>3447</v>
      </c>
      <c r="DI27" s="191" t="s">
        <v>141</v>
      </c>
      <c r="DJ27" s="191">
        <v>3</v>
      </c>
      <c r="DK27" s="191" t="s">
        <v>2165</v>
      </c>
      <c r="DL27" s="191" t="s">
        <v>3448</v>
      </c>
      <c r="DM27" s="181">
        <v>46234</v>
      </c>
      <c r="DN27" s="189" t="s">
        <v>3450</v>
      </c>
      <c r="DO27" s="185">
        <v>0</v>
      </c>
      <c r="DP27" s="189" t="s">
        <v>3426</v>
      </c>
      <c r="DQ27" s="189" t="s">
        <v>141</v>
      </c>
      <c r="DR27" s="189">
        <v>3</v>
      </c>
      <c r="DS27" s="189" t="s">
        <v>1945</v>
      </c>
      <c r="DT27" s="189" t="s">
        <v>3427</v>
      </c>
      <c r="DU27" s="190">
        <v>46234</v>
      </c>
      <c r="DV27" s="188" t="s">
        <v>3452</v>
      </c>
      <c r="DW27" s="180">
        <v>272000</v>
      </c>
      <c r="DX27" s="191" t="s">
        <v>3426</v>
      </c>
      <c r="DY27" s="191" t="s">
        <v>141</v>
      </c>
      <c r="DZ27" s="191">
        <v>3</v>
      </c>
      <c r="EA27" s="191" t="s">
        <v>3451</v>
      </c>
      <c r="EB27" s="191" t="s">
        <v>3427</v>
      </c>
      <c r="EC27" s="181">
        <v>46234</v>
      </c>
      <c r="ED27" s="189" t="s">
        <v>3453</v>
      </c>
      <c r="EE27" s="185" t="s">
        <v>33</v>
      </c>
      <c r="EF27" s="189" t="s">
        <v>33</v>
      </c>
      <c r="EG27" s="189" t="s">
        <v>33</v>
      </c>
      <c r="EH27" s="189" t="s">
        <v>33</v>
      </c>
      <c r="EI27" s="189" t="s">
        <v>2848</v>
      </c>
      <c r="EJ27" s="189" t="s">
        <v>33</v>
      </c>
      <c r="EK27" s="190">
        <v>46234</v>
      </c>
      <c r="EL27" s="188" t="s">
        <v>3454</v>
      </c>
      <c r="EM27" s="180" t="s">
        <v>33</v>
      </c>
      <c r="EN27" s="191" t="s">
        <v>33</v>
      </c>
      <c r="EO27" s="191" t="s">
        <v>33</v>
      </c>
      <c r="EP27" s="191" t="s">
        <v>33</v>
      </c>
      <c r="EQ27" s="191" t="s">
        <v>2848</v>
      </c>
      <c r="ER27" s="191" t="s">
        <v>33</v>
      </c>
      <c r="ES27" s="181">
        <v>46234</v>
      </c>
      <c r="ET27" s="189" t="s">
        <v>3440</v>
      </c>
      <c r="EU27" s="189">
        <v>1090</v>
      </c>
      <c r="EV27" s="189" t="s">
        <v>3437</v>
      </c>
      <c r="EW27" s="189" t="s">
        <v>88</v>
      </c>
      <c r="EX27" s="189">
        <v>2</v>
      </c>
      <c r="EY27" s="189" t="s">
        <v>3439</v>
      </c>
      <c r="EZ27" s="189" t="s">
        <v>3438</v>
      </c>
      <c r="FA27" s="190">
        <v>46234</v>
      </c>
      <c r="FB27" s="188" t="s">
        <v>3456</v>
      </c>
      <c r="FC27" s="191">
        <v>1</v>
      </c>
      <c r="FD27" s="191" t="s">
        <v>3426</v>
      </c>
      <c r="FE27" s="191" t="s">
        <v>88</v>
      </c>
      <c r="FF27" s="191">
        <v>2</v>
      </c>
      <c r="FG27" s="191" t="s">
        <v>3455</v>
      </c>
      <c r="FH27" s="191" t="s">
        <v>3427</v>
      </c>
      <c r="FI27" s="181">
        <v>46234</v>
      </c>
      <c r="FJ27" s="188" t="s">
        <v>3457</v>
      </c>
      <c r="FK27" s="189" t="s">
        <v>33</v>
      </c>
      <c r="FL27" s="189" t="s">
        <v>33</v>
      </c>
      <c r="FM27" s="189">
        <v>0</v>
      </c>
      <c r="FN27" s="189">
        <v>0</v>
      </c>
      <c r="FO27" s="189" t="s">
        <v>1617</v>
      </c>
      <c r="FP27" s="185" t="s">
        <v>33</v>
      </c>
      <c r="FQ27" s="186">
        <v>46234</v>
      </c>
      <c r="FR27" s="188" t="s">
        <v>3458</v>
      </c>
      <c r="FS27" s="191" t="s">
        <v>33</v>
      </c>
      <c r="FT27" s="191" t="s">
        <v>33</v>
      </c>
      <c r="FU27" s="191">
        <v>0</v>
      </c>
      <c r="FV27" s="191">
        <v>0</v>
      </c>
      <c r="FW27" s="191" t="s">
        <v>1617</v>
      </c>
      <c r="FX27" s="191" t="s">
        <v>33</v>
      </c>
      <c r="FY27" s="181">
        <v>46234</v>
      </c>
      <c r="FZ27" s="189" t="s">
        <v>1027</v>
      </c>
      <c r="GA27" s="189">
        <v>2</v>
      </c>
      <c r="GB27" s="189" t="s">
        <v>67</v>
      </c>
      <c r="GC27" s="189" t="s">
        <v>68</v>
      </c>
      <c r="GD27" s="189">
        <v>2</v>
      </c>
      <c r="GE27" s="189" t="s">
        <v>33</v>
      </c>
      <c r="GF27" s="189" t="s">
        <v>33</v>
      </c>
      <c r="GG27" s="190">
        <v>46182</v>
      </c>
      <c r="GH27" s="188" t="s">
        <v>1033</v>
      </c>
      <c r="GI27" s="191">
        <v>0</v>
      </c>
      <c r="GJ27" s="191" t="s">
        <v>67</v>
      </c>
      <c r="GK27" s="191" t="s">
        <v>68</v>
      </c>
      <c r="GL27" s="191">
        <v>2</v>
      </c>
      <c r="GM27" s="191" t="s">
        <v>33</v>
      </c>
      <c r="GN27" s="191" t="s">
        <v>33</v>
      </c>
      <c r="GO27" s="181">
        <v>46182</v>
      </c>
      <c r="GP27" s="189" t="s">
        <v>1028</v>
      </c>
      <c r="GQ27" s="189">
        <v>1</v>
      </c>
      <c r="GR27" s="189" t="s">
        <v>67</v>
      </c>
      <c r="GS27" s="189" t="s">
        <v>68</v>
      </c>
      <c r="GT27" s="189">
        <v>2</v>
      </c>
      <c r="GU27" s="189" t="s">
        <v>33</v>
      </c>
      <c r="GV27" s="189" t="s">
        <v>33</v>
      </c>
      <c r="GW27" s="190">
        <v>46182</v>
      </c>
      <c r="GX27" s="188" t="s">
        <v>1034</v>
      </c>
      <c r="GY27" s="191">
        <v>0</v>
      </c>
      <c r="GZ27" s="191" t="s">
        <v>67</v>
      </c>
      <c r="HA27" s="191" t="s">
        <v>68</v>
      </c>
      <c r="HB27" s="191">
        <v>2</v>
      </c>
      <c r="HC27" s="191" t="s">
        <v>33</v>
      </c>
      <c r="HD27" s="191" t="s">
        <v>33</v>
      </c>
      <c r="HE27" s="181">
        <v>46182</v>
      </c>
      <c r="HF27" s="189" t="s">
        <v>1345</v>
      </c>
      <c r="HG27" s="189">
        <v>1</v>
      </c>
      <c r="HH27" s="189" t="s">
        <v>67</v>
      </c>
      <c r="HI27" s="189" t="s">
        <v>68</v>
      </c>
      <c r="HJ27" s="189">
        <v>2</v>
      </c>
      <c r="HK27" s="189" t="s">
        <v>33</v>
      </c>
      <c r="HL27" s="189" t="s">
        <v>33</v>
      </c>
      <c r="HM27" s="190">
        <v>46183</v>
      </c>
      <c r="HN27" s="188" t="s">
        <v>1032</v>
      </c>
      <c r="HO27" s="191">
        <v>1</v>
      </c>
      <c r="HP27" s="191" t="s">
        <v>67</v>
      </c>
      <c r="HQ27" s="191" t="s">
        <v>68</v>
      </c>
      <c r="HR27" s="191">
        <v>2</v>
      </c>
      <c r="HS27" s="191" t="s">
        <v>33</v>
      </c>
      <c r="HT27" s="191" t="s">
        <v>33</v>
      </c>
      <c r="HU27" s="181">
        <v>46182</v>
      </c>
      <c r="HV27" s="189" t="s">
        <v>1029</v>
      </c>
      <c r="HW27" s="189">
        <v>0</v>
      </c>
      <c r="HX27" s="189" t="s">
        <v>67</v>
      </c>
      <c r="HY27" s="189" t="s">
        <v>68</v>
      </c>
      <c r="HZ27" s="189">
        <v>2</v>
      </c>
      <c r="IA27" s="189" t="s">
        <v>33</v>
      </c>
      <c r="IB27" s="189" t="s">
        <v>33</v>
      </c>
      <c r="IC27" s="190">
        <v>46182</v>
      </c>
      <c r="ID27" s="188" t="s">
        <v>1031</v>
      </c>
      <c r="IE27" s="191">
        <v>1</v>
      </c>
      <c r="IF27" s="191" t="s">
        <v>67</v>
      </c>
      <c r="IG27" s="191" t="s">
        <v>68</v>
      </c>
      <c r="IH27" s="191">
        <v>2</v>
      </c>
      <c r="II27" s="191" t="s">
        <v>33</v>
      </c>
      <c r="IJ27" s="191" t="s">
        <v>33</v>
      </c>
      <c r="IK27" s="181">
        <v>46182</v>
      </c>
      <c r="IL27" s="189" t="s">
        <v>1030</v>
      </c>
      <c r="IM27" s="189">
        <v>1</v>
      </c>
      <c r="IN27" s="189" t="s">
        <v>67</v>
      </c>
      <c r="IO27" s="189" t="s">
        <v>68</v>
      </c>
      <c r="IP27" s="189">
        <v>2</v>
      </c>
      <c r="IQ27" s="189" t="s">
        <v>33</v>
      </c>
      <c r="IR27" s="189" t="s">
        <v>33</v>
      </c>
      <c r="IS27" s="190">
        <v>46182</v>
      </c>
    </row>
    <row r="28" spans="1:253" s="11" customFormat="1" ht="12.5" customHeight="1">
      <c r="A28" s="11" t="s">
        <v>1035</v>
      </c>
      <c r="B28" s="11" t="s">
        <v>7557</v>
      </c>
      <c r="C28" s="11" t="s">
        <v>1036</v>
      </c>
      <c r="D28" s="11" t="s">
        <v>1026</v>
      </c>
      <c r="E28" s="11" t="s">
        <v>6876</v>
      </c>
      <c r="F28" s="11" t="s">
        <v>3459</v>
      </c>
      <c r="G28" s="179">
        <v>48028000</v>
      </c>
      <c r="H28" s="180" t="s">
        <v>3415</v>
      </c>
      <c r="I28" s="180" t="s">
        <v>88</v>
      </c>
      <c r="J28" s="180">
        <v>2</v>
      </c>
      <c r="K28" s="180" t="s">
        <v>3417</v>
      </c>
      <c r="L28" s="180" t="s">
        <v>3416</v>
      </c>
      <c r="M28" s="181">
        <v>46234</v>
      </c>
      <c r="N28" s="188" t="s">
        <v>3463</v>
      </c>
      <c r="O28" s="183">
        <v>159000</v>
      </c>
      <c r="P28" s="183" t="s">
        <v>3460</v>
      </c>
      <c r="Q28" s="183" t="s">
        <v>126</v>
      </c>
      <c r="R28" s="183">
        <v>1</v>
      </c>
      <c r="S28" s="183" t="s">
        <v>3462</v>
      </c>
      <c r="T28" s="183" t="s">
        <v>3461</v>
      </c>
      <c r="U28" s="184">
        <v>46234</v>
      </c>
      <c r="V28" s="188" t="s">
        <v>3467</v>
      </c>
      <c r="W28" s="180">
        <v>271000</v>
      </c>
      <c r="X28" s="180" t="s">
        <v>3464</v>
      </c>
      <c r="Y28" s="180" t="s">
        <v>141</v>
      </c>
      <c r="Z28" s="180">
        <v>3</v>
      </c>
      <c r="AA28" s="180" t="s">
        <v>3466</v>
      </c>
      <c r="AB28" s="180" t="s">
        <v>3465</v>
      </c>
      <c r="AC28" s="181">
        <v>46234</v>
      </c>
      <c r="AD28" s="188" t="s">
        <v>3471</v>
      </c>
      <c r="AE28" s="185">
        <v>174000</v>
      </c>
      <c r="AF28" s="185" t="s">
        <v>3468</v>
      </c>
      <c r="AG28" s="185" t="s">
        <v>141</v>
      </c>
      <c r="AH28" s="185">
        <v>3</v>
      </c>
      <c r="AI28" s="185" t="s">
        <v>3470</v>
      </c>
      <c r="AJ28" s="185" t="s">
        <v>3469</v>
      </c>
      <c r="AK28" s="186">
        <v>46234</v>
      </c>
      <c r="AL28" s="188" t="s">
        <v>3473</v>
      </c>
      <c r="AM28" s="180">
        <v>174000</v>
      </c>
      <c r="AN28" s="180" t="s">
        <v>3468</v>
      </c>
      <c r="AO28" s="180" t="s">
        <v>141</v>
      </c>
      <c r="AP28" s="180">
        <v>3</v>
      </c>
      <c r="AQ28" s="180" t="s">
        <v>3472</v>
      </c>
      <c r="AR28" s="180" t="s">
        <v>3469</v>
      </c>
      <c r="AS28" s="181">
        <v>46234</v>
      </c>
      <c r="AT28" s="189" t="s">
        <v>3475</v>
      </c>
      <c r="AU28" s="185" t="s">
        <v>33</v>
      </c>
      <c r="AV28" s="185" t="s">
        <v>33</v>
      </c>
      <c r="AW28" s="185">
        <v>0</v>
      </c>
      <c r="AX28" s="185">
        <v>0</v>
      </c>
      <c r="AY28" s="185" t="s">
        <v>1617</v>
      </c>
      <c r="AZ28" s="185" t="s">
        <v>33</v>
      </c>
      <c r="BA28" s="186">
        <v>46234</v>
      </c>
      <c r="BB28" s="188" t="s">
        <v>3474</v>
      </c>
      <c r="BC28" s="180" t="s">
        <v>33</v>
      </c>
      <c r="BD28" s="180" t="s">
        <v>33</v>
      </c>
      <c r="BE28" s="180">
        <v>0</v>
      </c>
      <c r="BF28" s="180">
        <v>0</v>
      </c>
      <c r="BG28" s="180" t="s">
        <v>1617</v>
      </c>
      <c r="BH28" s="180" t="s">
        <v>33</v>
      </c>
      <c r="BI28" s="181">
        <v>46234</v>
      </c>
      <c r="BJ28" s="189" t="s">
        <v>3478</v>
      </c>
      <c r="BK28" s="189">
        <v>0</v>
      </c>
      <c r="BL28" s="189" t="s">
        <v>3476</v>
      </c>
      <c r="BM28" s="189" t="s">
        <v>88</v>
      </c>
      <c r="BN28" s="189">
        <v>2</v>
      </c>
      <c r="BO28" s="189" t="s">
        <v>3477</v>
      </c>
      <c r="BP28" s="185" t="s">
        <v>1983</v>
      </c>
      <c r="BQ28" s="190">
        <v>46234</v>
      </c>
      <c r="BR28" s="188" t="s">
        <v>3480</v>
      </c>
      <c r="BS28" s="191" t="s">
        <v>33</v>
      </c>
      <c r="BT28" s="191" t="s">
        <v>33</v>
      </c>
      <c r="BU28" s="191">
        <v>0</v>
      </c>
      <c r="BV28" s="191">
        <v>0</v>
      </c>
      <c r="BW28" s="191" t="s">
        <v>1617</v>
      </c>
      <c r="BX28" s="191" t="s">
        <v>33</v>
      </c>
      <c r="BY28" s="181">
        <v>46234</v>
      </c>
      <c r="BZ28" s="189" t="s">
        <v>3481</v>
      </c>
      <c r="CA28" s="189" t="s">
        <v>33</v>
      </c>
      <c r="CB28" s="189" t="s">
        <v>33</v>
      </c>
      <c r="CC28" s="189">
        <v>0</v>
      </c>
      <c r="CD28" s="189">
        <v>0</v>
      </c>
      <c r="CE28" s="189" t="s">
        <v>1617</v>
      </c>
      <c r="CF28" s="189" t="s">
        <v>33</v>
      </c>
      <c r="CG28" s="190">
        <v>46234</v>
      </c>
      <c r="CH28" s="188" t="s">
        <v>8044</v>
      </c>
      <c r="CI28" s="189" t="e">
        <v>#N/A</v>
      </c>
      <c r="CJ28" s="189" t="e">
        <v>#N/A</v>
      </c>
      <c r="CK28" s="189" t="e">
        <v>#N/A</v>
      </c>
      <c r="CL28" s="189" t="e">
        <v>#N/A</v>
      </c>
      <c r="CM28" s="189" t="e">
        <v>#N/A</v>
      </c>
      <c r="CN28" s="189" t="e">
        <v>#N/A</v>
      </c>
      <c r="CO28" s="192" t="e">
        <v>#N/A</v>
      </c>
      <c r="CP28" s="189" t="s">
        <v>3483</v>
      </c>
      <c r="CQ28" s="191" t="s">
        <v>33</v>
      </c>
      <c r="CR28" s="191" t="s">
        <v>33</v>
      </c>
      <c r="CS28" s="191">
        <v>0</v>
      </c>
      <c r="CT28" s="191">
        <v>0</v>
      </c>
      <c r="CU28" s="191" t="s">
        <v>1617</v>
      </c>
      <c r="CV28" s="191" t="s">
        <v>33</v>
      </c>
      <c r="CW28" s="181">
        <v>46234</v>
      </c>
      <c r="CX28" s="189" t="s">
        <v>3485</v>
      </c>
      <c r="CY28" s="185">
        <v>173000</v>
      </c>
      <c r="CZ28" s="185" t="s">
        <v>3468</v>
      </c>
      <c r="DA28" s="185" t="s">
        <v>141</v>
      </c>
      <c r="DB28" s="185">
        <v>3</v>
      </c>
      <c r="DC28" s="185" t="s">
        <v>3488</v>
      </c>
      <c r="DD28" s="185" t="s">
        <v>3469</v>
      </c>
      <c r="DE28" s="187">
        <v>46234</v>
      </c>
      <c r="DF28" s="188" t="s">
        <v>3486</v>
      </c>
      <c r="DG28" s="180">
        <v>98000</v>
      </c>
      <c r="DH28" s="191" t="s">
        <v>3464</v>
      </c>
      <c r="DI28" s="191" t="s">
        <v>141</v>
      </c>
      <c r="DJ28" s="191">
        <v>3</v>
      </c>
      <c r="DK28" s="191" t="s">
        <v>2165</v>
      </c>
      <c r="DL28" s="191" t="s">
        <v>3465</v>
      </c>
      <c r="DM28" s="181">
        <v>46234</v>
      </c>
      <c r="DN28" s="189" t="s">
        <v>3487</v>
      </c>
      <c r="DO28" s="185">
        <v>0</v>
      </c>
      <c r="DP28" s="189" t="s">
        <v>3468</v>
      </c>
      <c r="DQ28" s="189" t="s">
        <v>141</v>
      </c>
      <c r="DR28" s="189">
        <v>3</v>
      </c>
      <c r="DS28" s="189" t="s">
        <v>1945</v>
      </c>
      <c r="DT28" s="189" t="s">
        <v>3469</v>
      </c>
      <c r="DU28" s="190">
        <v>46234</v>
      </c>
      <c r="DV28" s="188" t="s">
        <v>3489</v>
      </c>
      <c r="DW28" s="180">
        <v>62000</v>
      </c>
      <c r="DX28" s="191" t="s">
        <v>3468</v>
      </c>
      <c r="DY28" s="191" t="s">
        <v>141</v>
      </c>
      <c r="DZ28" s="191">
        <v>3</v>
      </c>
      <c r="EA28" s="191" t="s">
        <v>3488</v>
      </c>
      <c r="EB28" s="191" t="s">
        <v>3469</v>
      </c>
      <c r="EC28" s="181">
        <v>46234</v>
      </c>
      <c r="ED28" s="189" t="s">
        <v>3493</v>
      </c>
      <c r="EE28" s="185">
        <v>111000</v>
      </c>
      <c r="EF28" s="189" t="s">
        <v>3490</v>
      </c>
      <c r="EG28" s="189" t="s">
        <v>141</v>
      </c>
      <c r="EH28" s="189">
        <v>3</v>
      </c>
      <c r="EI28" s="189" t="s">
        <v>3492</v>
      </c>
      <c r="EJ28" s="189" t="s">
        <v>3491</v>
      </c>
      <c r="EK28" s="190">
        <v>46234</v>
      </c>
      <c r="EL28" s="188" t="s">
        <v>3494</v>
      </c>
      <c r="EM28" s="180" t="s">
        <v>33</v>
      </c>
      <c r="EN28" s="191" t="s">
        <v>33</v>
      </c>
      <c r="EO28" s="191" t="s">
        <v>33</v>
      </c>
      <c r="EP28" s="191" t="s">
        <v>33</v>
      </c>
      <c r="EQ28" s="191" t="s">
        <v>3213</v>
      </c>
      <c r="ER28" s="191" t="s">
        <v>33</v>
      </c>
      <c r="ES28" s="181">
        <v>46234</v>
      </c>
      <c r="ET28" s="189" t="s">
        <v>3479</v>
      </c>
      <c r="EU28" s="189">
        <v>1090</v>
      </c>
      <c r="EV28" s="189" t="s">
        <v>3437</v>
      </c>
      <c r="EW28" s="189" t="s">
        <v>88</v>
      </c>
      <c r="EX28" s="189">
        <v>2</v>
      </c>
      <c r="EY28" s="189" t="s">
        <v>3439</v>
      </c>
      <c r="EZ28" s="189" t="s">
        <v>3438</v>
      </c>
      <c r="FA28" s="190">
        <v>46234</v>
      </c>
      <c r="FB28" s="188" t="s">
        <v>3496</v>
      </c>
      <c r="FC28" s="191">
        <v>1</v>
      </c>
      <c r="FD28" s="191" t="s">
        <v>3468</v>
      </c>
      <c r="FE28" s="191" t="s">
        <v>88</v>
      </c>
      <c r="FF28" s="191">
        <v>2</v>
      </c>
      <c r="FG28" s="191" t="s">
        <v>3495</v>
      </c>
      <c r="FH28" s="191" t="s">
        <v>3469</v>
      </c>
      <c r="FI28" s="181">
        <v>46234</v>
      </c>
      <c r="FJ28" s="188" t="s">
        <v>3497</v>
      </c>
      <c r="FK28" s="189" t="s">
        <v>33</v>
      </c>
      <c r="FL28" s="189" t="s">
        <v>33</v>
      </c>
      <c r="FM28" s="189">
        <v>0</v>
      </c>
      <c r="FN28" s="189">
        <v>0</v>
      </c>
      <c r="FO28" s="189" t="s">
        <v>1617</v>
      </c>
      <c r="FP28" s="185" t="s">
        <v>33</v>
      </c>
      <c r="FQ28" s="186">
        <v>46234</v>
      </c>
      <c r="FR28" s="188" t="s">
        <v>3498</v>
      </c>
      <c r="FS28" s="191" t="s">
        <v>33</v>
      </c>
      <c r="FT28" s="191" t="s">
        <v>33</v>
      </c>
      <c r="FU28" s="191">
        <v>0</v>
      </c>
      <c r="FV28" s="191">
        <v>0</v>
      </c>
      <c r="FW28" s="191" t="s">
        <v>1617</v>
      </c>
      <c r="FX28" s="191" t="s">
        <v>33</v>
      </c>
      <c r="FY28" s="181">
        <v>46234</v>
      </c>
      <c r="FZ28" s="189" t="s">
        <v>1037</v>
      </c>
      <c r="GA28" s="189">
        <v>2</v>
      </c>
      <c r="GB28" s="189" t="s">
        <v>67</v>
      </c>
      <c r="GC28" s="189" t="s">
        <v>68</v>
      </c>
      <c r="GD28" s="189">
        <v>2</v>
      </c>
      <c r="GE28" s="189" t="s">
        <v>33</v>
      </c>
      <c r="GF28" s="189" t="s">
        <v>33</v>
      </c>
      <c r="GG28" s="190">
        <v>46182</v>
      </c>
      <c r="GH28" s="188" t="s">
        <v>1043</v>
      </c>
      <c r="GI28" s="191">
        <v>1</v>
      </c>
      <c r="GJ28" s="191" t="s">
        <v>67</v>
      </c>
      <c r="GK28" s="191" t="s">
        <v>68</v>
      </c>
      <c r="GL28" s="191">
        <v>2</v>
      </c>
      <c r="GM28" s="191" t="s">
        <v>33</v>
      </c>
      <c r="GN28" s="191" t="s">
        <v>33</v>
      </c>
      <c r="GO28" s="181">
        <v>46182</v>
      </c>
      <c r="GP28" s="189" t="s">
        <v>1038</v>
      </c>
      <c r="GQ28" s="189">
        <v>1</v>
      </c>
      <c r="GR28" s="189" t="s">
        <v>67</v>
      </c>
      <c r="GS28" s="189" t="s">
        <v>68</v>
      </c>
      <c r="GT28" s="189">
        <v>2</v>
      </c>
      <c r="GU28" s="189" t="s">
        <v>33</v>
      </c>
      <c r="GV28" s="189" t="s">
        <v>33</v>
      </c>
      <c r="GW28" s="190">
        <v>46182</v>
      </c>
      <c r="GX28" s="188" t="s">
        <v>1044</v>
      </c>
      <c r="GY28" s="191">
        <v>0</v>
      </c>
      <c r="GZ28" s="191" t="s">
        <v>67</v>
      </c>
      <c r="HA28" s="191" t="s">
        <v>68</v>
      </c>
      <c r="HB28" s="191">
        <v>2</v>
      </c>
      <c r="HC28" s="191" t="s">
        <v>33</v>
      </c>
      <c r="HD28" s="191" t="s">
        <v>33</v>
      </c>
      <c r="HE28" s="181">
        <v>46182</v>
      </c>
      <c r="HF28" s="189" t="s">
        <v>1346</v>
      </c>
      <c r="HG28" s="189">
        <v>0</v>
      </c>
      <c r="HH28" s="189" t="s">
        <v>67</v>
      </c>
      <c r="HI28" s="189" t="s">
        <v>68</v>
      </c>
      <c r="HJ28" s="189">
        <v>2</v>
      </c>
      <c r="HK28" s="189" t="s">
        <v>33</v>
      </c>
      <c r="HL28" s="189" t="s">
        <v>33</v>
      </c>
      <c r="HM28" s="190">
        <v>46183</v>
      </c>
      <c r="HN28" s="188" t="s">
        <v>1042</v>
      </c>
      <c r="HO28" s="191">
        <v>2</v>
      </c>
      <c r="HP28" s="191" t="s">
        <v>67</v>
      </c>
      <c r="HQ28" s="191" t="s">
        <v>68</v>
      </c>
      <c r="HR28" s="191">
        <v>2</v>
      </c>
      <c r="HS28" s="191" t="s">
        <v>33</v>
      </c>
      <c r="HT28" s="191" t="s">
        <v>33</v>
      </c>
      <c r="HU28" s="181">
        <v>46182</v>
      </c>
      <c r="HV28" s="189" t="s">
        <v>1039</v>
      </c>
      <c r="HW28" s="189">
        <v>0</v>
      </c>
      <c r="HX28" s="189" t="s">
        <v>67</v>
      </c>
      <c r="HY28" s="189" t="s">
        <v>68</v>
      </c>
      <c r="HZ28" s="189">
        <v>2</v>
      </c>
      <c r="IA28" s="189" t="s">
        <v>33</v>
      </c>
      <c r="IB28" s="189" t="s">
        <v>33</v>
      </c>
      <c r="IC28" s="190">
        <v>46182</v>
      </c>
      <c r="ID28" s="188" t="s">
        <v>1041</v>
      </c>
      <c r="IE28" s="191">
        <v>1</v>
      </c>
      <c r="IF28" s="191" t="s">
        <v>67</v>
      </c>
      <c r="IG28" s="191" t="s">
        <v>68</v>
      </c>
      <c r="IH28" s="191">
        <v>2</v>
      </c>
      <c r="II28" s="191" t="s">
        <v>33</v>
      </c>
      <c r="IJ28" s="191" t="s">
        <v>33</v>
      </c>
      <c r="IK28" s="181">
        <v>46182</v>
      </c>
      <c r="IL28" s="189" t="s">
        <v>1040</v>
      </c>
      <c r="IM28" s="189">
        <v>3</v>
      </c>
      <c r="IN28" s="189" t="s">
        <v>67</v>
      </c>
      <c r="IO28" s="189" t="s">
        <v>68</v>
      </c>
      <c r="IP28" s="189">
        <v>2</v>
      </c>
      <c r="IQ28" s="189" t="s">
        <v>33</v>
      </c>
      <c r="IR28" s="189" t="s">
        <v>33</v>
      </c>
      <c r="IS28" s="190">
        <v>46182</v>
      </c>
    </row>
    <row r="29" spans="1:253" s="11" customFormat="1" ht="12.5" customHeight="1">
      <c r="A29" s="11" t="s">
        <v>1045</v>
      </c>
      <c r="B29" s="11" t="s">
        <v>7557</v>
      </c>
      <c r="C29" s="11" t="s">
        <v>1046</v>
      </c>
      <c r="D29" s="11" t="s">
        <v>1026</v>
      </c>
      <c r="E29" s="11" t="s">
        <v>6876</v>
      </c>
      <c r="F29" s="11" t="s">
        <v>3499</v>
      </c>
      <c r="G29" s="179">
        <v>48028000</v>
      </c>
      <c r="H29" s="180" t="s">
        <v>3415</v>
      </c>
      <c r="I29" s="180" t="s">
        <v>88</v>
      </c>
      <c r="J29" s="180">
        <v>2</v>
      </c>
      <c r="K29" s="180" t="s">
        <v>3417</v>
      </c>
      <c r="L29" s="180" t="s">
        <v>3423</v>
      </c>
      <c r="M29" s="181">
        <v>46234</v>
      </c>
      <c r="N29" s="188" t="s">
        <v>3501</v>
      </c>
      <c r="O29" s="183">
        <v>2381741</v>
      </c>
      <c r="P29" s="183" t="s">
        <v>3419</v>
      </c>
      <c r="Q29" s="183" t="s">
        <v>126</v>
      </c>
      <c r="R29" s="183">
        <v>1</v>
      </c>
      <c r="S29" s="183" t="s">
        <v>3500</v>
      </c>
      <c r="T29" s="183" t="s">
        <v>3420</v>
      </c>
      <c r="U29" s="184">
        <v>46234</v>
      </c>
      <c r="V29" s="188" t="s">
        <v>3503</v>
      </c>
      <c r="W29" s="180">
        <v>48028000</v>
      </c>
      <c r="X29" s="180" t="s">
        <v>3419</v>
      </c>
      <c r="Y29" s="180" t="s">
        <v>141</v>
      </c>
      <c r="Z29" s="180">
        <v>3</v>
      </c>
      <c r="AA29" s="180" t="s">
        <v>3502</v>
      </c>
      <c r="AB29" s="180" t="s">
        <v>3423</v>
      </c>
      <c r="AC29" s="181">
        <v>46234</v>
      </c>
      <c r="AD29" s="188" t="s">
        <v>3507</v>
      </c>
      <c r="AE29" s="185">
        <v>446000</v>
      </c>
      <c r="AF29" s="185" t="s">
        <v>3504</v>
      </c>
      <c r="AG29" s="185" t="s">
        <v>141</v>
      </c>
      <c r="AH29" s="185">
        <v>3</v>
      </c>
      <c r="AI29" s="185" t="s">
        <v>3506</v>
      </c>
      <c r="AJ29" s="185" t="s">
        <v>3505</v>
      </c>
      <c r="AK29" s="186">
        <v>46234</v>
      </c>
      <c r="AL29" s="188" t="s">
        <v>3509</v>
      </c>
      <c r="AM29" s="180">
        <v>446000</v>
      </c>
      <c r="AN29" s="180" t="s">
        <v>3504</v>
      </c>
      <c r="AO29" s="180" t="s">
        <v>141</v>
      </c>
      <c r="AP29" s="180">
        <v>3</v>
      </c>
      <c r="AQ29" s="180" t="s">
        <v>3508</v>
      </c>
      <c r="AR29" s="180" t="s">
        <v>3505</v>
      </c>
      <c r="AS29" s="181">
        <v>46234</v>
      </c>
      <c r="AT29" s="189" t="s">
        <v>3511</v>
      </c>
      <c r="AU29" s="185" t="s">
        <v>33</v>
      </c>
      <c r="AV29" s="185" t="s">
        <v>33</v>
      </c>
      <c r="AW29" s="185">
        <v>0</v>
      </c>
      <c r="AX29" s="185">
        <v>0</v>
      </c>
      <c r="AY29" s="185" t="s">
        <v>1617</v>
      </c>
      <c r="AZ29" s="185" t="s">
        <v>33</v>
      </c>
      <c r="BA29" s="186">
        <v>46234</v>
      </c>
      <c r="BB29" s="188" t="s">
        <v>3510</v>
      </c>
      <c r="BC29" s="180" t="s">
        <v>33</v>
      </c>
      <c r="BD29" s="180" t="s">
        <v>33</v>
      </c>
      <c r="BE29" s="180">
        <v>0</v>
      </c>
      <c r="BF29" s="180">
        <v>0</v>
      </c>
      <c r="BG29" s="180" t="s">
        <v>1617</v>
      </c>
      <c r="BH29" s="180" t="s">
        <v>33</v>
      </c>
      <c r="BI29" s="181">
        <v>46234</v>
      </c>
      <c r="BJ29" s="189" t="s">
        <v>3512</v>
      </c>
      <c r="BK29" s="189">
        <v>1090</v>
      </c>
      <c r="BL29" s="189" t="s">
        <v>3437</v>
      </c>
      <c r="BM29" s="189" t="s">
        <v>88</v>
      </c>
      <c r="BN29" s="189">
        <v>2</v>
      </c>
      <c r="BO29" s="189" t="s">
        <v>3439</v>
      </c>
      <c r="BP29" s="185" t="s">
        <v>3438</v>
      </c>
      <c r="BQ29" s="190">
        <v>46234</v>
      </c>
      <c r="BR29" s="188" t="s">
        <v>3514</v>
      </c>
      <c r="BS29" s="191" t="s">
        <v>33</v>
      </c>
      <c r="BT29" s="191" t="s">
        <v>33</v>
      </c>
      <c r="BU29" s="191">
        <v>0</v>
      </c>
      <c r="BV29" s="191">
        <v>0</v>
      </c>
      <c r="BW29" s="191" t="s">
        <v>1617</v>
      </c>
      <c r="BX29" s="191" t="s">
        <v>33</v>
      </c>
      <c r="BY29" s="181">
        <v>46234</v>
      </c>
      <c r="BZ29" s="189" t="s">
        <v>3515</v>
      </c>
      <c r="CA29" s="189" t="s">
        <v>33</v>
      </c>
      <c r="CB29" s="189" t="s">
        <v>33</v>
      </c>
      <c r="CC29" s="189">
        <v>0</v>
      </c>
      <c r="CD29" s="189">
        <v>0</v>
      </c>
      <c r="CE29" s="189" t="s">
        <v>1617</v>
      </c>
      <c r="CF29" s="189" t="s">
        <v>33</v>
      </c>
      <c r="CG29" s="190">
        <v>46234</v>
      </c>
      <c r="CH29" s="188" t="s">
        <v>8045</v>
      </c>
      <c r="CI29" s="189" t="e">
        <v>#N/A</v>
      </c>
      <c r="CJ29" s="189" t="e">
        <v>#N/A</v>
      </c>
      <c r="CK29" s="189" t="e">
        <v>#N/A</v>
      </c>
      <c r="CL29" s="189" t="e">
        <v>#N/A</v>
      </c>
      <c r="CM29" s="189" t="e">
        <v>#N/A</v>
      </c>
      <c r="CN29" s="189" t="e">
        <v>#N/A</v>
      </c>
      <c r="CO29" s="192" t="e">
        <v>#N/A</v>
      </c>
      <c r="CP29" s="189" t="s">
        <v>3517</v>
      </c>
      <c r="CQ29" s="191" t="s">
        <v>33</v>
      </c>
      <c r="CR29" s="191" t="s">
        <v>33</v>
      </c>
      <c r="CS29" s="191">
        <v>0</v>
      </c>
      <c r="CT29" s="191">
        <v>0</v>
      </c>
      <c r="CU29" s="191" t="s">
        <v>1617</v>
      </c>
      <c r="CV29" s="191" t="s">
        <v>33</v>
      </c>
      <c r="CW29" s="181">
        <v>46234</v>
      </c>
      <c r="CX29" s="189" t="s">
        <v>3519</v>
      </c>
      <c r="CY29" s="185">
        <v>446000</v>
      </c>
      <c r="CZ29" s="185" t="s">
        <v>3504</v>
      </c>
      <c r="DA29" s="185" t="s">
        <v>141</v>
      </c>
      <c r="DB29" s="185">
        <v>3</v>
      </c>
      <c r="DC29" s="185" t="s">
        <v>3526</v>
      </c>
      <c r="DD29" s="185" t="s">
        <v>3505</v>
      </c>
      <c r="DE29" s="187">
        <v>46234</v>
      </c>
      <c r="DF29" s="188" t="s">
        <v>3523</v>
      </c>
      <c r="DG29" s="180">
        <v>47582000</v>
      </c>
      <c r="DH29" s="191" t="s">
        <v>3520</v>
      </c>
      <c r="DI29" s="191" t="s">
        <v>141</v>
      </c>
      <c r="DJ29" s="191">
        <v>3</v>
      </c>
      <c r="DK29" s="191" t="s">
        <v>3522</v>
      </c>
      <c r="DL29" s="191" t="s">
        <v>3521</v>
      </c>
      <c r="DM29" s="181">
        <v>46234</v>
      </c>
      <c r="DN29" s="189" t="s">
        <v>3525</v>
      </c>
      <c r="DO29" s="185">
        <v>0</v>
      </c>
      <c r="DP29" s="189" t="s">
        <v>3504</v>
      </c>
      <c r="DQ29" s="189" t="s">
        <v>141</v>
      </c>
      <c r="DR29" s="189">
        <v>3</v>
      </c>
      <c r="DS29" s="189" t="s">
        <v>3524</v>
      </c>
      <c r="DT29" s="189" t="s">
        <v>3505</v>
      </c>
      <c r="DU29" s="190">
        <v>46234</v>
      </c>
      <c r="DV29" s="188" t="s">
        <v>3527</v>
      </c>
      <c r="DW29" s="180">
        <v>335000</v>
      </c>
      <c r="DX29" s="191" t="s">
        <v>3504</v>
      </c>
      <c r="DY29" s="191" t="s">
        <v>141</v>
      </c>
      <c r="DZ29" s="191">
        <v>3</v>
      </c>
      <c r="EA29" s="191" t="s">
        <v>3526</v>
      </c>
      <c r="EB29" s="191" t="s">
        <v>3505</v>
      </c>
      <c r="EC29" s="181">
        <v>46234</v>
      </c>
      <c r="ED29" s="189" t="s">
        <v>3531</v>
      </c>
      <c r="EE29" s="185">
        <v>111000</v>
      </c>
      <c r="EF29" s="189" t="s">
        <v>3528</v>
      </c>
      <c r="EG29" s="189" t="s">
        <v>141</v>
      </c>
      <c r="EH29" s="189">
        <v>3</v>
      </c>
      <c r="EI29" s="189" t="s">
        <v>3530</v>
      </c>
      <c r="EJ29" s="189" t="s">
        <v>3529</v>
      </c>
      <c r="EK29" s="190">
        <v>46234</v>
      </c>
      <c r="EL29" s="188" t="s">
        <v>3533</v>
      </c>
      <c r="EM29" s="180" t="s">
        <v>33</v>
      </c>
      <c r="EN29" s="191" t="s">
        <v>33</v>
      </c>
      <c r="EO29" s="191" t="s">
        <v>33</v>
      </c>
      <c r="EP29" s="191" t="s">
        <v>33</v>
      </c>
      <c r="EQ29" s="191" t="s">
        <v>3532</v>
      </c>
      <c r="ER29" s="191" t="s">
        <v>33</v>
      </c>
      <c r="ES29" s="181">
        <v>46234</v>
      </c>
      <c r="ET29" s="189" t="s">
        <v>3513</v>
      </c>
      <c r="EU29" s="189">
        <v>1090</v>
      </c>
      <c r="EV29" s="189" t="s">
        <v>3437</v>
      </c>
      <c r="EW29" s="189" t="s">
        <v>88</v>
      </c>
      <c r="EX29" s="189">
        <v>2</v>
      </c>
      <c r="EY29" s="189" t="s">
        <v>3439</v>
      </c>
      <c r="EZ29" s="189" t="s">
        <v>3438</v>
      </c>
      <c r="FA29" s="190">
        <v>46234</v>
      </c>
      <c r="FB29" s="188" t="s">
        <v>3534</v>
      </c>
      <c r="FC29" s="191">
        <v>1</v>
      </c>
      <c r="FD29" s="191" t="s">
        <v>3504</v>
      </c>
      <c r="FE29" s="191" t="s">
        <v>88</v>
      </c>
      <c r="FF29" s="191">
        <v>2</v>
      </c>
      <c r="FG29" s="191" t="s">
        <v>3253</v>
      </c>
      <c r="FH29" s="191" t="s">
        <v>3505</v>
      </c>
      <c r="FI29" s="181">
        <v>46234</v>
      </c>
      <c r="FJ29" s="188" t="s">
        <v>3535</v>
      </c>
      <c r="FK29" s="189" t="s">
        <v>33</v>
      </c>
      <c r="FL29" s="189" t="s">
        <v>33</v>
      </c>
      <c r="FM29" s="189">
        <v>0</v>
      </c>
      <c r="FN29" s="189">
        <v>0</v>
      </c>
      <c r="FO29" s="189" t="s">
        <v>1617</v>
      </c>
      <c r="FP29" s="185" t="s">
        <v>33</v>
      </c>
      <c r="FQ29" s="186">
        <v>46234</v>
      </c>
      <c r="FR29" s="188" t="s">
        <v>3536</v>
      </c>
      <c r="FS29" s="191" t="s">
        <v>33</v>
      </c>
      <c r="FT29" s="191" t="s">
        <v>33</v>
      </c>
      <c r="FU29" s="191">
        <v>0</v>
      </c>
      <c r="FV29" s="191">
        <v>0</v>
      </c>
      <c r="FW29" s="191" t="s">
        <v>1617</v>
      </c>
      <c r="FX29" s="191" t="s">
        <v>33</v>
      </c>
      <c r="FY29" s="181">
        <v>46234</v>
      </c>
      <c r="FZ29" s="189" t="s">
        <v>1047</v>
      </c>
      <c r="GA29" s="189">
        <v>2</v>
      </c>
      <c r="GB29" s="189" t="s">
        <v>67</v>
      </c>
      <c r="GC29" s="189" t="s">
        <v>68</v>
      </c>
      <c r="GD29" s="189">
        <v>2</v>
      </c>
      <c r="GE29" s="189" t="s">
        <v>33</v>
      </c>
      <c r="GF29" s="189" t="s">
        <v>33</v>
      </c>
      <c r="GG29" s="190">
        <v>46182</v>
      </c>
      <c r="GH29" s="188" t="s">
        <v>1053</v>
      </c>
      <c r="GI29" s="191">
        <v>1</v>
      </c>
      <c r="GJ29" s="191" t="s">
        <v>67</v>
      </c>
      <c r="GK29" s="191" t="s">
        <v>68</v>
      </c>
      <c r="GL29" s="191">
        <v>2</v>
      </c>
      <c r="GM29" s="191" t="s">
        <v>33</v>
      </c>
      <c r="GN29" s="191" t="s">
        <v>33</v>
      </c>
      <c r="GO29" s="181">
        <v>46182</v>
      </c>
      <c r="GP29" s="189" t="s">
        <v>1048</v>
      </c>
      <c r="GQ29" s="189">
        <v>1</v>
      </c>
      <c r="GR29" s="189" t="s">
        <v>67</v>
      </c>
      <c r="GS29" s="189" t="s">
        <v>68</v>
      </c>
      <c r="GT29" s="189">
        <v>2</v>
      </c>
      <c r="GU29" s="189" t="s">
        <v>33</v>
      </c>
      <c r="GV29" s="189" t="s">
        <v>33</v>
      </c>
      <c r="GW29" s="190">
        <v>46182</v>
      </c>
      <c r="GX29" s="188" t="s">
        <v>1054</v>
      </c>
      <c r="GY29" s="191">
        <v>0</v>
      </c>
      <c r="GZ29" s="191" t="s">
        <v>67</v>
      </c>
      <c r="HA29" s="191" t="s">
        <v>68</v>
      </c>
      <c r="HB29" s="191">
        <v>2</v>
      </c>
      <c r="HC29" s="191" t="s">
        <v>33</v>
      </c>
      <c r="HD29" s="191" t="s">
        <v>33</v>
      </c>
      <c r="HE29" s="181">
        <v>46182</v>
      </c>
      <c r="HF29" s="189" t="s">
        <v>1347</v>
      </c>
      <c r="HG29" s="189">
        <v>1</v>
      </c>
      <c r="HH29" s="189" t="s">
        <v>67</v>
      </c>
      <c r="HI29" s="189" t="s">
        <v>68</v>
      </c>
      <c r="HJ29" s="189">
        <v>2</v>
      </c>
      <c r="HK29" s="189" t="s">
        <v>33</v>
      </c>
      <c r="HL29" s="189" t="s">
        <v>33</v>
      </c>
      <c r="HM29" s="190">
        <v>46183</v>
      </c>
      <c r="HN29" s="188" t="s">
        <v>1052</v>
      </c>
      <c r="HO29" s="191">
        <v>2</v>
      </c>
      <c r="HP29" s="191" t="s">
        <v>67</v>
      </c>
      <c r="HQ29" s="191" t="s">
        <v>68</v>
      </c>
      <c r="HR29" s="191">
        <v>2</v>
      </c>
      <c r="HS29" s="191" t="s">
        <v>33</v>
      </c>
      <c r="HT29" s="191" t="s">
        <v>33</v>
      </c>
      <c r="HU29" s="181">
        <v>46182</v>
      </c>
      <c r="HV29" s="189" t="s">
        <v>1049</v>
      </c>
      <c r="HW29" s="189">
        <v>0</v>
      </c>
      <c r="HX29" s="189" t="s">
        <v>67</v>
      </c>
      <c r="HY29" s="189" t="s">
        <v>68</v>
      </c>
      <c r="HZ29" s="189">
        <v>2</v>
      </c>
      <c r="IA29" s="189" t="s">
        <v>33</v>
      </c>
      <c r="IB29" s="189" t="s">
        <v>33</v>
      </c>
      <c r="IC29" s="190">
        <v>46182</v>
      </c>
      <c r="ID29" s="188" t="s">
        <v>1051</v>
      </c>
      <c r="IE29" s="191">
        <v>1</v>
      </c>
      <c r="IF29" s="191" t="s">
        <v>67</v>
      </c>
      <c r="IG29" s="191" t="s">
        <v>68</v>
      </c>
      <c r="IH29" s="191">
        <v>2</v>
      </c>
      <c r="II29" s="191" t="s">
        <v>33</v>
      </c>
      <c r="IJ29" s="191" t="s">
        <v>33</v>
      </c>
      <c r="IK29" s="181">
        <v>46182</v>
      </c>
      <c r="IL29" s="189" t="s">
        <v>1050</v>
      </c>
      <c r="IM29" s="189">
        <v>3</v>
      </c>
      <c r="IN29" s="189" t="s">
        <v>67</v>
      </c>
      <c r="IO29" s="189" t="s">
        <v>68</v>
      </c>
      <c r="IP29" s="189">
        <v>2</v>
      </c>
      <c r="IQ29" s="189" t="s">
        <v>33</v>
      </c>
      <c r="IR29" s="189" t="s">
        <v>33</v>
      </c>
      <c r="IS29" s="190">
        <v>46182</v>
      </c>
    </row>
    <row r="30" spans="1:253" s="11" customFormat="1" ht="12.5" customHeight="1">
      <c r="A30" s="11" t="s">
        <v>1055</v>
      </c>
      <c r="B30" s="11" t="s">
        <v>7604</v>
      </c>
      <c r="C30" s="11" t="s">
        <v>1056</v>
      </c>
      <c r="D30" s="11" t="s">
        <v>171</v>
      </c>
      <c r="E30" s="11" t="s">
        <v>6877</v>
      </c>
      <c r="F30" s="11" t="s">
        <v>4436</v>
      </c>
      <c r="G30" s="179">
        <v>18416000</v>
      </c>
      <c r="H30" s="180" t="s">
        <v>4433</v>
      </c>
      <c r="I30" s="180" t="s">
        <v>88</v>
      </c>
      <c r="J30" s="180">
        <v>2</v>
      </c>
      <c r="K30" s="180" t="s">
        <v>4435</v>
      </c>
      <c r="L30" s="180" t="s">
        <v>4434</v>
      </c>
      <c r="M30" s="181">
        <v>46234</v>
      </c>
      <c r="N30" s="188" t="s">
        <v>4450</v>
      </c>
      <c r="O30" s="183">
        <v>256700</v>
      </c>
      <c r="P30" s="183" t="s">
        <v>4447</v>
      </c>
      <c r="Q30" s="183" t="s">
        <v>88</v>
      </c>
      <c r="R30" s="183">
        <v>2</v>
      </c>
      <c r="S30" s="183" t="s">
        <v>4449</v>
      </c>
      <c r="T30" s="183" t="s">
        <v>4448</v>
      </c>
      <c r="U30" s="184">
        <v>46234</v>
      </c>
      <c r="V30" s="188" t="s">
        <v>4452</v>
      </c>
      <c r="W30" s="180">
        <v>18416000</v>
      </c>
      <c r="X30" s="180" t="s">
        <v>4447</v>
      </c>
      <c r="Y30" s="180" t="s">
        <v>141</v>
      </c>
      <c r="Z30" s="180">
        <v>3</v>
      </c>
      <c r="AA30" s="180" t="s">
        <v>4451</v>
      </c>
      <c r="AB30" s="180" t="s">
        <v>4448</v>
      </c>
      <c r="AC30" s="181">
        <v>46234</v>
      </c>
      <c r="AD30" s="188" t="s">
        <v>4456</v>
      </c>
      <c r="AE30" s="185">
        <v>8566000</v>
      </c>
      <c r="AF30" s="185" t="s">
        <v>4453</v>
      </c>
      <c r="AG30" s="185" t="s">
        <v>88</v>
      </c>
      <c r="AH30" s="185">
        <v>2</v>
      </c>
      <c r="AI30" s="185" t="s">
        <v>4455</v>
      </c>
      <c r="AJ30" s="185" t="s">
        <v>4454</v>
      </c>
      <c r="AK30" s="186">
        <v>46234</v>
      </c>
      <c r="AL30" s="188" t="s">
        <v>4460</v>
      </c>
      <c r="AM30" s="180">
        <v>1170000</v>
      </c>
      <c r="AN30" s="180" t="s">
        <v>4457</v>
      </c>
      <c r="AO30" s="180" t="s">
        <v>141</v>
      </c>
      <c r="AP30" s="180">
        <v>3</v>
      </c>
      <c r="AQ30" s="180" t="s">
        <v>4459</v>
      </c>
      <c r="AR30" s="180" t="s">
        <v>4458</v>
      </c>
      <c r="AS30" s="181">
        <v>46234</v>
      </c>
      <c r="AT30" s="189" t="s">
        <v>4464</v>
      </c>
      <c r="AU30" s="185">
        <v>92</v>
      </c>
      <c r="AV30" s="185" t="s">
        <v>4461</v>
      </c>
      <c r="AW30" s="185" t="s">
        <v>88</v>
      </c>
      <c r="AX30" s="185">
        <v>2</v>
      </c>
      <c r="AY30" s="185" t="s">
        <v>4463</v>
      </c>
      <c r="AZ30" s="185" t="s">
        <v>4462</v>
      </c>
      <c r="BA30" s="186">
        <v>46234</v>
      </c>
      <c r="BB30" s="188" t="s">
        <v>4492</v>
      </c>
      <c r="BC30" s="180" t="s">
        <v>33</v>
      </c>
      <c r="BD30" s="180" t="s">
        <v>114</v>
      </c>
      <c r="BE30" s="180" t="s">
        <v>33</v>
      </c>
      <c r="BF30" s="180" t="s">
        <v>33</v>
      </c>
      <c r="BG30" s="180" t="s">
        <v>1617</v>
      </c>
      <c r="BH30" s="180" t="s">
        <v>114</v>
      </c>
      <c r="BI30" s="181">
        <v>46234</v>
      </c>
      <c r="BJ30" s="189" t="s">
        <v>4468</v>
      </c>
      <c r="BK30" s="189">
        <v>1994</v>
      </c>
      <c r="BL30" s="189" t="s">
        <v>4465</v>
      </c>
      <c r="BM30" s="189" t="s">
        <v>88</v>
      </c>
      <c r="BN30" s="189">
        <v>2</v>
      </c>
      <c r="BO30" s="189" t="s">
        <v>4467</v>
      </c>
      <c r="BP30" s="185" t="s">
        <v>4466</v>
      </c>
      <c r="BQ30" s="190">
        <v>46234</v>
      </c>
      <c r="BR30" s="188" t="s">
        <v>4493</v>
      </c>
      <c r="BS30" s="191" t="s">
        <v>33</v>
      </c>
      <c r="BT30" s="191" t="s">
        <v>114</v>
      </c>
      <c r="BU30" s="191" t="s">
        <v>33</v>
      </c>
      <c r="BV30" s="191" t="s">
        <v>33</v>
      </c>
      <c r="BW30" s="191" t="s">
        <v>1617</v>
      </c>
      <c r="BX30" s="191" t="s">
        <v>114</v>
      </c>
      <c r="BY30" s="181">
        <v>46234</v>
      </c>
      <c r="BZ30" s="189" t="s">
        <v>4494</v>
      </c>
      <c r="CA30" s="189" t="s">
        <v>33</v>
      </c>
      <c r="CB30" s="189" t="s">
        <v>114</v>
      </c>
      <c r="CC30" s="189" t="s">
        <v>33</v>
      </c>
      <c r="CD30" s="189" t="s">
        <v>33</v>
      </c>
      <c r="CE30" s="189" t="s">
        <v>1617</v>
      </c>
      <c r="CF30" s="189" t="s">
        <v>114</v>
      </c>
      <c r="CG30" s="190">
        <v>46234</v>
      </c>
      <c r="CH30" s="188" t="s">
        <v>8046</v>
      </c>
      <c r="CI30" s="189" t="e">
        <v>#N/A</v>
      </c>
      <c r="CJ30" s="189" t="e">
        <v>#N/A</v>
      </c>
      <c r="CK30" s="189" t="e">
        <v>#N/A</v>
      </c>
      <c r="CL30" s="189" t="e">
        <v>#N/A</v>
      </c>
      <c r="CM30" s="189" t="e">
        <v>#N/A</v>
      </c>
      <c r="CN30" s="189" t="e">
        <v>#N/A</v>
      </c>
      <c r="CO30" s="192" t="e">
        <v>#N/A</v>
      </c>
      <c r="CP30" s="189" t="s">
        <v>4496</v>
      </c>
      <c r="CQ30" s="191" t="s">
        <v>33</v>
      </c>
      <c r="CR30" s="191" t="s">
        <v>114</v>
      </c>
      <c r="CS30" s="191" t="s">
        <v>33</v>
      </c>
      <c r="CT30" s="191" t="s">
        <v>33</v>
      </c>
      <c r="CU30" s="191" t="s">
        <v>1617</v>
      </c>
      <c r="CV30" s="191" t="s">
        <v>114</v>
      </c>
      <c r="CW30" s="181">
        <v>46234</v>
      </c>
      <c r="CX30" s="189" t="s">
        <v>4473</v>
      </c>
      <c r="CY30" s="185">
        <v>3070000</v>
      </c>
      <c r="CZ30" s="185" t="s">
        <v>4478</v>
      </c>
      <c r="DA30" s="185" t="s">
        <v>141</v>
      </c>
      <c r="DB30" s="185">
        <v>3</v>
      </c>
      <c r="DC30" s="185" t="s">
        <v>4480</v>
      </c>
      <c r="DD30" s="185" t="s">
        <v>4479</v>
      </c>
      <c r="DE30" s="187">
        <v>46234</v>
      </c>
      <c r="DF30" s="188" t="s">
        <v>4475</v>
      </c>
      <c r="DG30" s="180">
        <v>9851000</v>
      </c>
      <c r="DH30" s="191" t="s">
        <v>4433</v>
      </c>
      <c r="DI30" s="191" t="s">
        <v>88</v>
      </c>
      <c r="DJ30" s="191">
        <v>2</v>
      </c>
      <c r="DK30" s="191" t="s">
        <v>4474</v>
      </c>
      <c r="DL30" s="191" t="s">
        <v>4434</v>
      </c>
      <c r="DM30" s="181">
        <v>46234</v>
      </c>
      <c r="DN30" s="189" t="s">
        <v>4477</v>
      </c>
      <c r="DO30" s="185">
        <v>5496000</v>
      </c>
      <c r="DP30" s="189" t="s">
        <v>4433</v>
      </c>
      <c r="DQ30" s="189" t="s">
        <v>141</v>
      </c>
      <c r="DR30" s="189">
        <v>3</v>
      </c>
      <c r="DS30" s="189" t="s">
        <v>4476</v>
      </c>
      <c r="DT30" s="189" t="s">
        <v>4434</v>
      </c>
      <c r="DU30" s="190">
        <v>46234</v>
      </c>
      <c r="DV30" s="188" t="s">
        <v>4481</v>
      </c>
      <c r="DW30" s="180">
        <v>2975000</v>
      </c>
      <c r="DX30" s="191" t="s">
        <v>4478</v>
      </c>
      <c r="DY30" s="191" t="s">
        <v>141</v>
      </c>
      <c r="DZ30" s="191">
        <v>3</v>
      </c>
      <c r="EA30" s="191" t="s">
        <v>4480</v>
      </c>
      <c r="EB30" s="191" t="s">
        <v>4479</v>
      </c>
      <c r="EC30" s="181">
        <v>46234</v>
      </c>
      <c r="ED30" s="189" t="s">
        <v>4483</v>
      </c>
      <c r="EE30" s="185">
        <v>95000</v>
      </c>
      <c r="EF30" s="189" t="s">
        <v>4478</v>
      </c>
      <c r="EG30" s="189" t="s">
        <v>141</v>
      </c>
      <c r="EH30" s="189">
        <v>3</v>
      </c>
      <c r="EI30" s="189" t="s">
        <v>4482</v>
      </c>
      <c r="EJ30" s="189" t="s">
        <v>4479</v>
      </c>
      <c r="EK30" s="190">
        <v>46234</v>
      </c>
      <c r="EL30" s="188" t="s">
        <v>4485</v>
      </c>
      <c r="EM30" s="180">
        <v>0</v>
      </c>
      <c r="EN30" s="191" t="s">
        <v>4478</v>
      </c>
      <c r="EO30" s="191" t="s">
        <v>141</v>
      </c>
      <c r="EP30" s="191">
        <v>3</v>
      </c>
      <c r="EQ30" s="191" t="s">
        <v>4484</v>
      </c>
      <c r="ER30" s="191" t="s">
        <v>4479</v>
      </c>
      <c r="ES30" s="181">
        <v>46234</v>
      </c>
      <c r="ET30" s="189" t="s">
        <v>4469</v>
      </c>
      <c r="EU30" s="189">
        <v>1994</v>
      </c>
      <c r="EV30" s="189" t="s">
        <v>4465</v>
      </c>
      <c r="EW30" s="189" t="s">
        <v>88</v>
      </c>
      <c r="EX30" s="189">
        <v>2</v>
      </c>
      <c r="EY30" s="189" t="s">
        <v>4467</v>
      </c>
      <c r="EZ30" s="189" t="s">
        <v>4466</v>
      </c>
      <c r="FA30" s="190">
        <v>46234</v>
      </c>
      <c r="FB30" s="188" t="s">
        <v>4489</v>
      </c>
      <c r="FC30" s="191">
        <v>5</v>
      </c>
      <c r="FD30" s="191" t="s">
        <v>4486</v>
      </c>
      <c r="FE30" s="191" t="s">
        <v>88</v>
      </c>
      <c r="FF30" s="191">
        <v>2</v>
      </c>
      <c r="FG30" s="191" t="s">
        <v>4488</v>
      </c>
      <c r="FH30" s="191" t="s">
        <v>4487</v>
      </c>
      <c r="FI30" s="181">
        <v>46234</v>
      </c>
      <c r="FJ30" s="188" t="s">
        <v>4490</v>
      </c>
      <c r="FK30" s="189" t="s">
        <v>33</v>
      </c>
      <c r="FL30" s="189" t="s">
        <v>114</v>
      </c>
      <c r="FM30" s="189" t="s">
        <v>33</v>
      </c>
      <c r="FN30" s="189" t="s">
        <v>33</v>
      </c>
      <c r="FO30" s="189" t="s">
        <v>1617</v>
      </c>
      <c r="FP30" s="185" t="s">
        <v>114</v>
      </c>
      <c r="FQ30" s="186">
        <v>46234</v>
      </c>
      <c r="FR30" s="188" t="s">
        <v>4491</v>
      </c>
      <c r="FS30" s="191" t="s">
        <v>33</v>
      </c>
      <c r="FT30" s="191" t="s">
        <v>114</v>
      </c>
      <c r="FU30" s="191" t="s">
        <v>33</v>
      </c>
      <c r="FV30" s="191" t="s">
        <v>33</v>
      </c>
      <c r="FW30" s="191" t="s">
        <v>1617</v>
      </c>
      <c r="FX30" s="191" t="s">
        <v>114</v>
      </c>
      <c r="FY30" s="181">
        <v>46234</v>
      </c>
      <c r="FZ30" s="189" t="s">
        <v>1058</v>
      </c>
      <c r="GA30" s="189">
        <v>0</v>
      </c>
      <c r="GB30" s="189" t="s">
        <v>67</v>
      </c>
      <c r="GC30" s="189" t="s">
        <v>68</v>
      </c>
      <c r="GD30" s="189">
        <v>2</v>
      </c>
      <c r="GE30" s="189" t="s">
        <v>33</v>
      </c>
      <c r="GF30" s="189" t="s">
        <v>33</v>
      </c>
      <c r="GG30" s="190">
        <v>46182</v>
      </c>
      <c r="GH30" s="188" t="s">
        <v>1064</v>
      </c>
      <c r="GI30" s="191">
        <v>1</v>
      </c>
      <c r="GJ30" s="191" t="s">
        <v>67</v>
      </c>
      <c r="GK30" s="191" t="s">
        <v>68</v>
      </c>
      <c r="GL30" s="191">
        <v>2</v>
      </c>
      <c r="GM30" s="191" t="s">
        <v>33</v>
      </c>
      <c r="GN30" s="191" t="s">
        <v>33</v>
      </c>
      <c r="GO30" s="181">
        <v>46182</v>
      </c>
      <c r="GP30" s="189" t="s">
        <v>1059</v>
      </c>
      <c r="GQ30" s="189">
        <v>0</v>
      </c>
      <c r="GR30" s="189" t="s">
        <v>67</v>
      </c>
      <c r="GS30" s="189" t="s">
        <v>68</v>
      </c>
      <c r="GT30" s="189">
        <v>2</v>
      </c>
      <c r="GU30" s="189" t="s">
        <v>33</v>
      </c>
      <c r="GV30" s="189" t="s">
        <v>33</v>
      </c>
      <c r="GW30" s="190">
        <v>46182</v>
      </c>
      <c r="GX30" s="188" t="s">
        <v>1065</v>
      </c>
      <c r="GY30" s="191">
        <v>0</v>
      </c>
      <c r="GZ30" s="191" t="s">
        <v>67</v>
      </c>
      <c r="HA30" s="191" t="s">
        <v>68</v>
      </c>
      <c r="HB30" s="191">
        <v>2</v>
      </c>
      <c r="HC30" s="191" t="s">
        <v>33</v>
      </c>
      <c r="HD30" s="191" t="s">
        <v>33</v>
      </c>
      <c r="HE30" s="181">
        <v>46182</v>
      </c>
      <c r="HF30" s="189" t="s">
        <v>1057</v>
      </c>
      <c r="HG30" s="189">
        <v>0</v>
      </c>
      <c r="HH30" s="189" t="s">
        <v>67</v>
      </c>
      <c r="HI30" s="189" t="s">
        <v>68</v>
      </c>
      <c r="HJ30" s="189">
        <v>2</v>
      </c>
      <c r="HK30" s="189" t="s">
        <v>33</v>
      </c>
      <c r="HL30" s="189" t="s">
        <v>33</v>
      </c>
      <c r="HM30" s="190">
        <v>46182</v>
      </c>
      <c r="HN30" s="188" t="s">
        <v>1063</v>
      </c>
      <c r="HO30" s="191">
        <v>2</v>
      </c>
      <c r="HP30" s="191" t="s">
        <v>67</v>
      </c>
      <c r="HQ30" s="191" t="s">
        <v>68</v>
      </c>
      <c r="HR30" s="191">
        <v>2</v>
      </c>
      <c r="HS30" s="191" t="s">
        <v>33</v>
      </c>
      <c r="HT30" s="191" t="s">
        <v>33</v>
      </c>
      <c r="HU30" s="181">
        <v>46182</v>
      </c>
      <c r="HV30" s="189" t="s">
        <v>1060</v>
      </c>
      <c r="HW30" s="189">
        <v>0</v>
      </c>
      <c r="HX30" s="189" t="s">
        <v>67</v>
      </c>
      <c r="HY30" s="189" t="s">
        <v>68</v>
      </c>
      <c r="HZ30" s="189">
        <v>2</v>
      </c>
      <c r="IA30" s="189" t="s">
        <v>33</v>
      </c>
      <c r="IB30" s="189" t="s">
        <v>33</v>
      </c>
      <c r="IC30" s="190">
        <v>46182</v>
      </c>
      <c r="ID30" s="188" t="s">
        <v>1062</v>
      </c>
      <c r="IE30" s="191">
        <v>2</v>
      </c>
      <c r="IF30" s="191" t="s">
        <v>67</v>
      </c>
      <c r="IG30" s="191" t="s">
        <v>68</v>
      </c>
      <c r="IH30" s="191">
        <v>2</v>
      </c>
      <c r="II30" s="191" t="s">
        <v>33</v>
      </c>
      <c r="IJ30" s="191" t="s">
        <v>33</v>
      </c>
      <c r="IK30" s="181">
        <v>46182</v>
      </c>
      <c r="IL30" s="189" t="s">
        <v>1061</v>
      </c>
      <c r="IM30" s="189">
        <v>3</v>
      </c>
      <c r="IN30" s="189" t="s">
        <v>67</v>
      </c>
      <c r="IO30" s="189" t="s">
        <v>68</v>
      </c>
      <c r="IP30" s="189">
        <v>2</v>
      </c>
      <c r="IQ30" s="189" t="s">
        <v>33</v>
      </c>
      <c r="IR30" s="189" t="s">
        <v>33</v>
      </c>
      <c r="IS30" s="190">
        <v>46182</v>
      </c>
    </row>
    <row r="31" spans="1:253" s="11" customFormat="1" ht="12.5" customHeight="1">
      <c r="A31" s="11" t="s">
        <v>1066</v>
      </c>
      <c r="B31" s="11" t="s">
        <v>7557</v>
      </c>
      <c r="C31" s="11" t="s">
        <v>1067</v>
      </c>
      <c r="D31" s="11" t="s">
        <v>171</v>
      </c>
      <c r="E31" s="11" t="s">
        <v>6877</v>
      </c>
      <c r="F31" s="11" t="s">
        <v>4529</v>
      </c>
      <c r="G31" s="179">
        <v>18416000</v>
      </c>
      <c r="H31" s="180" t="s">
        <v>4528</v>
      </c>
      <c r="I31" s="180" t="s">
        <v>88</v>
      </c>
      <c r="J31" s="180">
        <v>2</v>
      </c>
      <c r="K31" s="180" t="s">
        <v>4435</v>
      </c>
      <c r="L31" s="180" t="s">
        <v>4434</v>
      </c>
      <c r="M31" s="181">
        <v>46234</v>
      </c>
      <c r="N31" s="188" t="s">
        <v>4534</v>
      </c>
      <c r="O31" s="183">
        <v>70424</v>
      </c>
      <c r="P31" s="183" t="s">
        <v>3813</v>
      </c>
      <c r="Q31" s="183" t="s">
        <v>141</v>
      </c>
      <c r="R31" s="183">
        <v>3</v>
      </c>
      <c r="S31" s="183" t="s">
        <v>4533</v>
      </c>
      <c r="T31" s="183" t="s">
        <v>4532</v>
      </c>
      <c r="U31" s="184">
        <v>46234</v>
      </c>
      <c r="V31" s="188" t="s">
        <v>4536</v>
      </c>
      <c r="W31" s="180">
        <v>12117000</v>
      </c>
      <c r="X31" s="180" t="s">
        <v>3813</v>
      </c>
      <c r="Y31" s="180" t="s">
        <v>141</v>
      </c>
      <c r="Z31" s="180">
        <v>3</v>
      </c>
      <c r="AA31" s="180" t="s">
        <v>4535</v>
      </c>
      <c r="AB31" s="180" t="s">
        <v>4532</v>
      </c>
      <c r="AC31" s="181">
        <v>46234</v>
      </c>
      <c r="AD31" s="188" t="s">
        <v>4538</v>
      </c>
      <c r="AE31" s="185">
        <v>884000</v>
      </c>
      <c r="AF31" s="185" t="s">
        <v>2303</v>
      </c>
      <c r="AG31" s="185" t="s">
        <v>88</v>
      </c>
      <c r="AH31" s="185">
        <v>2</v>
      </c>
      <c r="AI31" s="185" t="s">
        <v>4537</v>
      </c>
      <c r="AJ31" s="185" t="s">
        <v>2304</v>
      </c>
      <c r="AK31" s="186">
        <v>46234</v>
      </c>
      <c r="AL31" s="188" t="s">
        <v>4540</v>
      </c>
      <c r="AM31" s="180">
        <v>651000</v>
      </c>
      <c r="AN31" s="180" t="s">
        <v>2303</v>
      </c>
      <c r="AO31" s="180" t="s">
        <v>88</v>
      </c>
      <c r="AP31" s="180">
        <v>2</v>
      </c>
      <c r="AQ31" s="180" t="s">
        <v>4539</v>
      </c>
      <c r="AR31" s="180" t="s">
        <v>2304</v>
      </c>
      <c r="AS31" s="181">
        <v>46234</v>
      </c>
      <c r="AT31" s="189" t="s">
        <v>4541</v>
      </c>
      <c r="AU31" s="185" t="s">
        <v>33</v>
      </c>
      <c r="AV31" s="185" t="s">
        <v>114</v>
      </c>
      <c r="AW31" s="185" t="s">
        <v>33</v>
      </c>
      <c r="AX31" s="185" t="s">
        <v>33</v>
      </c>
      <c r="AY31" s="185" t="s">
        <v>1617</v>
      </c>
      <c r="AZ31" s="185" t="s">
        <v>114</v>
      </c>
      <c r="BA31" s="186">
        <v>46234</v>
      </c>
      <c r="BB31" s="188" t="s">
        <v>4562</v>
      </c>
      <c r="BC31" s="180" t="s">
        <v>33</v>
      </c>
      <c r="BD31" s="180" t="s">
        <v>114</v>
      </c>
      <c r="BE31" s="180" t="s">
        <v>33</v>
      </c>
      <c r="BF31" s="180" t="s">
        <v>33</v>
      </c>
      <c r="BG31" s="180" t="s">
        <v>1617</v>
      </c>
      <c r="BH31" s="180" t="s">
        <v>114</v>
      </c>
      <c r="BI31" s="181">
        <v>46234</v>
      </c>
      <c r="BJ31" s="189" t="s">
        <v>4544</v>
      </c>
      <c r="BK31" s="189">
        <v>0</v>
      </c>
      <c r="BL31" s="189" t="s">
        <v>4542</v>
      </c>
      <c r="BM31" s="189" t="s">
        <v>141</v>
      </c>
      <c r="BN31" s="189">
        <v>3</v>
      </c>
      <c r="BO31" s="189" t="s">
        <v>4543</v>
      </c>
      <c r="BP31" s="185" t="s">
        <v>4170</v>
      </c>
      <c r="BQ31" s="190">
        <v>46234</v>
      </c>
      <c r="BR31" s="188" t="s">
        <v>4563</v>
      </c>
      <c r="BS31" s="191" t="s">
        <v>33</v>
      </c>
      <c r="BT31" s="191" t="s">
        <v>114</v>
      </c>
      <c r="BU31" s="191" t="s">
        <v>33</v>
      </c>
      <c r="BV31" s="191" t="s">
        <v>33</v>
      </c>
      <c r="BW31" s="191" t="s">
        <v>1617</v>
      </c>
      <c r="BX31" s="191" t="s">
        <v>114</v>
      </c>
      <c r="BY31" s="181">
        <v>46234</v>
      </c>
      <c r="BZ31" s="189" t="s">
        <v>4564</v>
      </c>
      <c r="CA31" s="189" t="s">
        <v>33</v>
      </c>
      <c r="CB31" s="189" t="s">
        <v>114</v>
      </c>
      <c r="CC31" s="189" t="s">
        <v>33</v>
      </c>
      <c r="CD31" s="189" t="s">
        <v>33</v>
      </c>
      <c r="CE31" s="189" t="s">
        <v>1617</v>
      </c>
      <c r="CF31" s="189" t="s">
        <v>114</v>
      </c>
      <c r="CG31" s="190">
        <v>46234</v>
      </c>
      <c r="CH31" s="188" t="s">
        <v>8047</v>
      </c>
      <c r="CI31" s="189" t="e">
        <v>#N/A</v>
      </c>
      <c r="CJ31" s="189" t="e">
        <v>#N/A</v>
      </c>
      <c r="CK31" s="189" t="e">
        <v>#N/A</v>
      </c>
      <c r="CL31" s="189" t="e">
        <v>#N/A</v>
      </c>
      <c r="CM31" s="189" t="e">
        <v>#N/A</v>
      </c>
      <c r="CN31" s="189" t="e">
        <v>#N/A</v>
      </c>
      <c r="CO31" s="192" t="e">
        <v>#N/A</v>
      </c>
      <c r="CP31" s="189" t="s">
        <v>4566</v>
      </c>
      <c r="CQ31" s="191" t="s">
        <v>33</v>
      </c>
      <c r="CR31" s="191" t="s">
        <v>114</v>
      </c>
      <c r="CS31" s="191" t="s">
        <v>33</v>
      </c>
      <c r="CT31" s="191" t="s">
        <v>33</v>
      </c>
      <c r="CU31" s="191" t="s">
        <v>1617</v>
      </c>
      <c r="CV31" s="191" t="s">
        <v>114</v>
      </c>
      <c r="CW31" s="181">
        <v>46234</v>
      </c>
      <c r="CX31" s="189" t="s">
        <v>4547</v>
      </c>
      <c r="CY31" s="185">
        <v>506000</v>
      </c>
      <c r="CZ31" s="185" t="s">
        <v>4478</v>
      </c>
      <c r="DA31" s="185" t="s">
        <v>141</v>
      </c>
      <c r="DB31" s="185">
        <v>3</v>
      </c>
      <c r="DC31" s="185" t="s">
        <v>4554</v>
      </c>
      <c r="DD31" s="185" t="s">
        <v>4479</v>
      </c>
      <c r="DE31" s="187">
        <v>46234</v>
      </c>
      <c r="DF31" s="188" t="s">
        <v>4551</v>
      </c>
      <c r="DG31" s="180">
        <v>11233000</v>
      </c>
      <c r="DH31" s="191" t="s">
        <v>4548</v>
      </c>
      <c r="DI31" s="191" t="s">
        <v>141</v>
      </c>
      <c r="DJ31" s="191">
        <v>3</v>
      </c>
      <c r="DK31" s="191" t="s">
        <v>4550</v>
      </c>
      <c r="DL31" s="191" t="s">
        <v>4549</v>
      </c>
      <c r="DM31" s="181">
        <v>46234</v>
      </c>
      <c r="DN31" s="189" t="s">
        <v>4553</v>
      </c>
      <c r="DO31" s="185">
        <v>379000</v>
      </c>
      <c r="DP31" s="189" t="s">
        <v>2315</v>
      </c>
      <c r="DQ31" s="189" t="s">
        <v>141</v>
      </c>
      <c r="DR31" s="189">
        <v>3</v>
      </c>
      <c r="DS31" s="189" t="s">
        <v>4552</v>
      </c>
      <c r="DT31" s="189" t="s">
        <v>2316</v>
      </c>
      <c r="DU31" s="190">
        <v>46234</v>
      </c>
      <c r="DV31" s="188" t="s">
        <v>4555</v>
      </c>
      <c r="DW31" s="180">
        <v>499000</v>
      </c>
      <c r="DX31" s="191" t="s">
        <v>4478</v>
      </c>
      <c r="DY31" s="191" t="s">
        <v>141</v>
      </c>
      <c r="DZ31" s="191">
        <v>3</v>
      </c>
      <c r="EA31" s="191" t="s">
        <v>4554</v>
      </c>
      <c r="EB31" s="191" t="s">
        <v>4479</v>
      </c>
      <c r="EC31" s="181">
        <v>46234</v>
      </c>
      <c r="ED31" s="189" t="s">
        <v>4557</v>
      </c>
      <c r="EE31" s="185">
        <v>7000</v>
      </c>
      <c r="EF31" s="189" t="s">
        <v>4486</v>
      </c>
      <c r="EG31" s="189" t="s">
        <v>141</v>
      </c>
      <c r="EH31" s="189">
        <v>3</v>
      </c>
      <c r="EI31" s="189" t="s">
        <v>4556</v>
      </c>
      <c r="EJ31" s="189" t="s">
        <v>4487</v>
      </c>
      <c r="EK31" s="190">
        <v>46234</v>
      </c>
      <c r="EL31" s="188" t="s">
        <v>4559</v>
      </c>
      <c r="EM31" s="180">
        <v>0</v>
      </c>
      <c r="EN31" s="191" t="s">
        <v>4486</v>
      </c>
      <c r="EO31" s="191" t="s">
        <v>141</v>
      </c>
      <c r="EP31" s="191">
        <v>3</v>
      </c>
      <c r="EQ31" s="191" t="s">
        <v>4558</v>
      </c>
      <c r="ER31" s="191" t="s">
        <v>4487</v>
      </c>
      <c r="ES31" s="181">
        <v>46234</v>
      </c>
      <c r="ET31" s="189" t="s">
        <v>4545</v>
      </c>
      <c r="EU31" s="189">
        <v>1994</v>
      </c>
      <c r="EV31" s="189" t="s">
        <v>4465</v>
      </c>
      <c r="EW31" s="189" t="s">
        <v>88</v>
      </c>
      <c r="EX31" s="189">
        <v>2</v>
      </c>
      <c r="EY31" s="189" t="s">
        <v>4467</v>
      </c>
      <c r="EZ31" s="189" t="s">
        <v>4466</v>
      </c>
      <c r="FA31" s="190">
        <v>46234</v>
      </c>
      <c r="FB31" s="188" t="s">
        <v>4561</v>
      </c>
      <c r="FC31" s="191">
        <v>3</v>
      </c>
      <c r="FD31" s="191" t="s">
        <v>2315</v>
      </c>
      <c r="FE31" s="191" t="s">
        <v>141</v>
      </c>
      <c r="FF31" s="191">
        <v>3</v>
      </c>
      <c r="FG31" s="191" t="s">
        <v>4560</v>
      </c>
      <c r="FH31" s="191" t="s">
        <v>2316</v>
      </c>
      <c r="FI31" s="181">
        <v>46234</v>
      </c>
      <c r="FJ31" s="188" t="s">
        <v>4567</v>
      </c>
      <c r="FK31" s="189" t="s">
        <v>33</v>
      </c>
      <c r="FL31" s="189" t="s">
        <v>114</v>
      </c>
      <c r="FM31" s="189" t="s">
        <v>33</v>
      </c>
      <c r="FN31" s="189" t="s">
        <v>33</v>
      </c>
      <c r="FO31" s="189" t="s">
        <v>1617</v>
      </c>
      <c r="FP31" s="185" t="s">
        <v>114</v>
      </c>
      <c r="FQ31" s="186">
        <v>46234</v>
      </c>
      <c r="FR31" s="188" t="s">
        <v>4568</v>
      </c>
      <c r="FS31" s="191" t="s">
        <v>33</v>
      </c>
      <c r="FT31" s="191" t="s">
        <v>114</v>
      </c>
      <c r="FU31" s="191" t="s">
        <v>33</v>
      </c>
      <c r="FV31" s="191" t="s">
        <v>33</v>
      </c>
      <c r="FW31" s="191" t="s">
        <v>1617</v>
      </c>
      <c r="FX31" s="191" t="s">
        <v>114</v>
      </c>
      <c r="FY31" s="181">
        <v>46234</v>
      </c>
      <c r="FZ31" s="189" t="s">
        <v>1069</v>
      </c>
      <c r="GA31" s="189">
        <v>0</v>
      </c>
      <c r="GB31" s="189" t="s">
        <v>67</v>
      </c>
      <c r="GC31" s="189" t="s">
        <v>68</v>
      </c>
      <c r="GD31" s="189">
        <v>2</v>
      </c>
      <c r="GE31" s="189" t="s">
        <v>33</v>
      </c>
      <c r="GF31" s="189" t="s">
        <v>33</v>
      </c>
      <c r="GG31" s="190">
        <v>46182</v>
      </c>
      <c r="GH31" s="188" t="s">
        <v>1075</v>
      </c>
      <c r="GI31" s="191">
        <v>1</v>
      </c>
      <c r="GJ31" s="191" t="s">
        <v>67</v>
      </c>
      <c r="GK31" s="191" t="s">
        <v>68</v>
      </c>
      <c r="GL31" s="191">
        <v>2</v>
      </c>
      <c r="GM31" s="191" t="s">
        <v>33</v>
      </c>
      <c r="GN31" s="191" t="s">
        <v>33</v>
      </c>
      <c r="GO31" s="181">
        <v>46182</v>
      </c>
      <c r="GP31" s="189" t="s">
        <v>1070</v>
      </c>
      <c r="GQ31" s="189">
        <v>0</v>
      </c>
      <c r="GR31" s="189" t="s">
        <v>67</v>
      </c>
      <c r="GS31" s="189" t="s">
        <v>68</v>
      </c>
      <c r="GT31" s="189">
        <v>2</v>
      </c>
      <c r="GU31" s="189" t="s">
        <v>33</v>
      </c>
      <c r="GV31" s="189" t="s">
        <v>33</v>
      </c>
      <c r="GW31" s="190">
        <v>46182</v>
      </c>
      <c r="GX31" s="188" t="s">
        <v>1076</v>
      </c>
      <c r="GY31" s="191">
        <v>0</v>
      </c>
      <c r="GZ31" s="191" t="s">
        <v>67</v>
      </c>
      <c r="HA31" s="191" t="s">
        <v>68</v>
      </c>
      <c r="HB31" s="191">
        <v>2</v>
      </c>
      <c r="HC31" s="191" t="s">
        <v>33</v>
      </c>
      <c r="HD31" s="191" t="s">
        <v>33</v>
      </c>
      <c r="HE31" s="181">
        <v>46182</v>
      </c>
      <c r="HF31" s="189" t="s">
        <v>1068</v>
      </c>
      <c r="HG31" s="189">
        <v>0</v>
      </c>
      <c r="HH31" s="189" t="s">
        <v>67</v>
      </c>
      <c r="HI31" s="189" t="s">
        <v>68</v>
      </c>
      <c r="HJ31" s="189">
        <v>2</v>
      </c>
      <c r="HK31" s="189" t="s">
        <v>33</v>
      </c>
      <c r="HL31" s="189" t="s">
        <v>33</v>
      </c>
      <c r="HM31" s="190">
        <v>46182</v>
      </c>
      <c r="HN31" s="188" t="s">
        <v>1074</v>
      </c>
      <c r="HO31" s="191">
        <v>2</v>
      </c>
      <c r="HP31" s="191" t="s">
        <v>67</v>
      </c>
      <c r="HQ31" s="191" t="s">
        <v>68</v>
      </c>
      <c r="HR31" s="191">
        <v>2</v>
      </c>
      <c r="HS31" s="191" t="s">
        <v>33</v>
      </c>
      <c r="HT31" s="191" t="s">
        <v>33</v>
      </c>
      <c r="HU31" s="181">
        <v>46182</v>
      </c>
      <c r="HV31" s="189" t="s">
        <v>1071</v>
      </c>
      <c r="HW31" s="189">
        <v>0</v>
      </c>
      <c r="HX31" s="189" t="s">
        <v>67</v>
      </c>
      <c r="HY31" s="189" t="s">
        <v>68</v>
      </c>
      <c r="HZ31" s="189">
        <v>2</v>
      </c>
      <c r="IA31" s="189" t="s">
        <v>33</v>
      </c>
      <c r="IB31" s="189" t="s">
        <v>33</v>
      </c>
      <c r="IC31" s="190">
        <v>46182</v>
      </c>
      <c r="ID31" s="188" t="s">
        <v>1073</v>
      </c>
      <c r="IE31" s="191">
        <v>2</v>
      </c>
      <c r="IF31" s="191" t="s">
        <v>67</v>
      </c>
      <c r="IG31" s="191" t="s">
        <v>68</v>
      </c>
      <c r="IH31" s="191">
        <v>2</v>
      </c>
      <c r="II31" s="191" t="s">
        <v>33</v>
      </c>
      <c r="IJ31" s="191" t="s">
        <v>33</v>
      </c>
      <c r="IK31" s="181">
        <v>46182</v>
      </c>
      <c r="IL31" s="189" t="s">
        <v>1072</v>
      </c>
      <c r="IM31" s="189">
        <v>3</v>
      </c>
      <c r="IN31" s="189" t="s">
        <v>67</v>
      </c>
      <c r="IO31" s="189" t="s">
        <v>68</v>
      </c>
      <c r="IP31" s="189">
        <v>2</v>
      </c>
      <c r="IQ31" s="189" t="s">
        <v>33</v>
      </c>
      <c r="IR31" s="189" t="s">
        <v>33</v>
      </c>
      <c r="IS31" s="190">
        <v>46182</v>
      </c>
    </row>
    <row r="32" spans="1:253" s="11" customFormat="1" ht="12.5" customHeight="1">
      <c r="A32" s="11" t="s">
        <v>169</v>
      </c>
      <c r="B32" s="11" t="s">
        <v>7647</v>
      </c>
      <c r="C32" s="11" t="s">
        <v>170</v>
      </c>
      <c r="D32" s="11" t="s">
        <v>171</v>
      </c>
      <c r="E32" s="11" t="s">
        <v>6877</v>
      </c>
      <c r="F32" s="11" t="s">
        <v>4605</v>
      </c>
      <c r="G32" s="179">
        <v>18416000</v>
      </c>
      <c r="H32" s="180" t="s">
        <v>4604</v>
      </c>
      <c r="I32" s="180" t="s">
        <v>88</v>
      </c>
      <c r="J32" s="180">
        <v>2</v>
      </c>
      <c r="K32" s="180" t="s">
        <v>4435</v>
      </c>
      <c r="L32" s="180" t="s">
        <v>4434</v>
      </c>
      <c r="M32" s="181">
        <v>46234</v>
      </c>
      <c r="N32" s="188" t="s">
        <v>4609</v>
      </c>
      <c r="O32" s="183">
        <v>256700</v>
      </c>
      <c r="P32" s="183" t="s">
        <v>4606</v>
      </c>
      <c r="Q32" s="183" t="s">
        <v>88</v>
      </c>
      <c r="R32" s="183">
        <v>2</v>
      </c>
      <c r="S32" s="183" t="s">
        <v>4608</v>
      </c>
      <c r="T32" s="183" t="s">
        <v>4607</v>
      </c>
      <c r="U32" s="184">
        <v>46234</v>
      </c>
      <c r="V32" s="188" t="s">
        <v>4611</v>
      </c>
      <c r="W32" s="180">
        <v>18214000</v>
      </c>
      <c r="X32" s="180" t="s">
        <v>4486</v>
      </c>
      <c r="Y32" s="180" t="s">
        <v>88</v>
      </c>
      <c r="Z32" s="180">
        <v>2</v>
      </c>
      <c r="AA32" s="180" t="s">
        <v>4610</v>
      </c>
      <c r="AB32" s="180" t="s">
        <v>4487</v>
      </c>
      <c r="AC32" s="181">
        <v>46234</v>
      </c>
      <c r="AD32" s="188" t="s">
        <v>4613</v>
      </c>
      <c r="AE32" s="185">
        <v>7755000</v>
      </c>
      <c r="AF32" s="185" t="s">
        <v>4486</v>
      </c>
      <c r="AG32" s="185" t="s">
        <v>88</v>
      </c>
      <c r="AH32" s="185">
        <v>2</v>
      </c>
      <c r="AI32" s="185" t="s">
        <v>4612</v>
      </c>
      <c r="AJ32" s="185" t="s">
        <v>4487</v>
      </c>
      <c r="AK32" s="186">
        <v>46234</v>
      </c>
      <c r="AL32" s="188" t="s">
        <v>4615</v>
      </c>
      <c r="AM32" s="180">
        <v>519000</v>
      </c>
      <c r="AN32" s="180" t="s">
        <v>4457</v>
      </c>
      <c r="AO32" s="180" t="s">
        <v>141</v>
      </c>
      <c r="AP32" s="180">
        <v>3</v>
      </c>
      <c r="AQ32" s="180" t="s">
        <v>4614</v>
      </c>
      <c r="AR32" s="180" t="s">
        <v>4458</v>
      </c>
      <c r="AS32" s="181">
        <v>46234</v>
      </c>
      <c r="AT32" s="189" t="s">
        <v>4617</v>
      </c>
      <c r="AU32" s="185">
        <v>92</v>
      </c>
      <c r="AV32" s="185" t="s">
        <v>4461</v>
      </c>
      <c r="AW32" s="185" t="s">
        <v>88</v>
      </c>
      <c r="AX32" s="185">
        <v>2</v>
      </c>
      <c r="AY32" s="185" t="s">
        <v>4463</v>
      </c>
      <c r="AZ32" s="185" t="s">
        <v>4616</v>
      </c>
      <c r="BA32" s="186">
        <v>46234</v>
      </c>
      <c r="BB32" s="188" t="s">
        <v>4637</v>
      </c>
      <c r="BC32" s="180" t="s">
        <v>33</v>
      </c>
      <c r="BD32" s="180" t="s">
        <v>114</v>
      </c>
      <c r="BE32" s="180" t="s">
        <v>33</v>
      </c>
      <c r="BF32" s="180" t="s">
        <v>33</v>
      </c>
      <c r="BG32" s="180" t="s">
        <v>1617</v>
      </c>
      <c r="BH32" s="180" t="s">
        <v>114</v>
      </c>
      <c r="BI32" s="181">
        <v>46234</v>
      </c>
      <c r="BJ32" s="189" t="s">
        <v>4620</v>
      </c>
      <c r="BK32" s="189">
        <v>1994</v>
      </c>
      <c r="BL32" s="189" t="s">
        <v>4618</v>
      </c>
      <c r="BM32" s="189" t="s">
        <v>88</v>
      </c>
      <c r="BN32" s="189">
        <v>2</v>
      </c>
      <c r="BO32" s="189" t="s">
        <v>4619</v>
      </c>
      <c r="BP32" s="185" t="s">
        <v>4462</v>
      </c>
      <c r="BQ32" s="190">
        <v>46234</v>
      </c>
      <c r="BR32" s="188" t="s">
        <v>4638</v>
      </c>
      <c r="BS32" s="191" t="s">
        <v>33</v>
      </c>
      <c r="BT32" s="191" t="s">
        <v>114</v>
      </c>
      <c r="BU32" s="191" t="s">
        <v>33</v>
      </c>
      <c r="BV32" s="191" t="s">
        <v>33</v>
      </c>
      <c r="BW32" s="191" t="s">
        <v>1617</v>
      </c>
      <c r="BX32" s="191" t="s">
        <v>114</v>
      </c>
      <c r="BY32" s="181">
        <v>46234</v>
      </c>
      <c r="BZ32" s="189" t="s">
        <v>4639</v>
      </c>
      <c r="CA32" s="189" t="s">
        <v>33</v>
      </c>
      <c r="CB32" s="189" t="s">
        <v>114</v>
      </c>
      <c r="CC32" s="189" t="s">
        <v>33</v>
      </c>
      <c r="CD32" s="189" t="s">
        <v>33</v>
      </c>
      <c r="CE32" s="189" t="s">
        <v>1617</v>
      </c>
      <c r="CF32" s="189" t="s">
        <v>114</v>
      </c>
      <c r="CG32" s="190">
        <v>46234</v>
      </c>
      <c r="CH32" s="188" t="s">
        <v>8048</v>
      </c>
      <c r="CI32" s="189" t="e">
        <v>#N/A</v>
      </c>
      <c r="CJ32" s="189" t="e">
        <v>#N/A</v>
      </c>
      <c r="CK32" s="189" t="e">
        <v>#N/A</v>
      </c>
      <c r="CL32" s="189" t="e">
        <v>#N/A</v>
      </c>
      <c r="CM32" s="189" t="e">
        <v>#N/A</v>
      </c>
      <c r="CN32" s="189" t="e">
        <v>#N/A</v>
      </c>
      <c r="CO32" s="192" t="e">
        <v>#N/A</v>
      </c>
      <c r="CP32" s="189" t="s">
        <v>4641</v>
      </c>
      <c r="CQ32" s="191" t="s">
        <v>33</v>
      </c>
      <c r="CR32" s="191" t="s">
        <v>114</v>
      </c>
      <c r="CS32" s="191" t="s">
        <v>33</v>
      </c>
      <c r="CT32" s="191" t="s">
        <v>33</v>
      </c>
      <c r="CU32" s="191" t="s">
        <v>1617</v>
      </c>
      <c r="CV32" s="191" t="s">
        <v>114</v>
      </c>
      <c r="CW32" s="181">
        <v>46234</v>
      </c>
      <c r="CX32" s="189" t="s">
        <v>4623</v>
      </c>
      <c r="CY32" s="185">
        <v>2565000</v>
      </c>
      <c r="CZ32" s="185" t="s">
        <v>4486</v>
      </c>
      <c r="DA32" s="185" t="s">
        <v>88</v>
      </c>
      <c r="DB32" s="185">
        <v>2</v>
      </c>
      <c r="DC32" s="185" t="s">
        <v>4628</v>
      </c>
      <c r="DD32" s="185" t="s">
        <v>4487</v>
      </c>
      <c r="DE32" s="187">
        <v>46234</v>
      </c>
      <c r="DF32" s="188" t="s">
        <v>4625</v>
      </c>
      <c r="DG32" s="180">
        <v>10459000</v>
      </c>
      <c r="DH32" s="191" t="s">
        <v>4433</v>
      </c>
      <c r="DI32" s="191" t="s">
        <v>88</v>
      </c>
      <c r="DJ32" s="191">
        <v>2</v>
      </c>
      <c r="DK32" s="191" t="s">
        <v>4624</v>
      </c>
      <c r="DL32" s="191" t="s">
        <v>4434</v>
      </c>
      <c r="DM32" s="181">
        <v>46234</v>
      </c>
      <c r="DN32" s="189" t="s">
        <v>4627</v>
      </c>
      <c r="DO32" s="185">
        <v>5190000</v>
      </c>
      <c r="DP32" s="189" t="s">
        <v>4433</v>
      </c>
      <c r="DQ32" s="189" t="s">
        <v>141</v>
      </c>
      <c r="DR32" s="189">
        <v>3</v>
      </c>
      <c r="DS32" s="189" t="s">
        <v>4626</v>
      </c>
      <c r="DT32" s="189" t="s">
        <v>4434</v>
      </c>
      <c r="DU32" s="190">
        <v>46234</v>
      </c>
      <c r="DV32" s="188" t="s">
        <v>4629</v>
      </c>
      <c r="DW32" s="180">
        <v>2476000</v>
      </c>
      <c r="DX32" s="191" t="s">
        <v>4486</v>
      </c>
      <c r="DY32" s="191" t="s">
        <v>88</v>
      </c>
      <c r="DZ32" s="191">
        <v>2</v>
      </c>
      <c r="EA32" s="191" t="s">
        <v>4628</v>
      </c>
      <c r="EB32" s="191" t="s">
        <v>4487</v>
      </c>
      <c r="EC32" s="181">
        <v>46234</v>
      </c>
      <c r="ED32" s="189" t="s">
        <v>4631</v>
      </c>
      <c r="EE32" s="185">
        <v>89000</v>
      </c>
      <c r="EF32" s="189" t="s">
        <v>4486</v>
      </c>
      <c r="EG32" s="189" t="s">
        <v>88</v>
      </c>
      <c r="EH32" s="189">
        <v>2</v>
      </c>
      <c r="EI32" s="189" t="s">
        <v>4630</v>
      </c>
      <c r="EJ32" s="189" t="s">
        <v>4487</v>
      </c>
      <c r="EK32" s="190">
        <v>46234</v>
      </c>
      <c r="EL32" s="188" t="s">
        <v>4633</v>
      </c>
      <c r="EM32" s="180">
        <v>0</v>
      </c>
      <c r="EN32" s="191" t="s">
        <v>4486</v>
      </c>
      <c r="EO32" s="191" t="s">
        <v>88</v>
      </c>
      <c r="EP32" s="191">
        <v>2</v>
      </c>
      <c r="EQ32" s="191" t="s">
        <v>4632</v>
      </c>
      <c r="ER32" s="191" t="s">
        <v>4487</v>
      </c>
      <c r="ES32" s="181">
        <v>46234</v>
      </c>
      <c r="ET32" s="189" t="s">
        <v>4621</v>
      </c>
      <c r="EU32" s="189">
        <v>1994</v>
      </c>
      <c r="EV32" s="189" t="s">
        <v>4465</v>
      </c>
      <c r="EW32" s="189" t="s">
        <v>88</v>
      </c>
      <c r="EX32" s="189">
        <v>2</v>
      </c>
      <c r="EY32" s="189" t="s">
        <v>4467</v>
      </c>
      <c r="EZ32" s="189" t="s">
        <v>4466</v>
      </c>
      <c r="FA32" s="190">
        <v>46234</v>
      </c>
      <c r="FB32" s="188" t="s">
        <v>4634</v>
      </c>
      <c r="FC32" s="191">
        <v>5</v>
      </c>
      <c r="FD32" s="191" t="s">
        <v>4486</v>
      </c>
      <c r="FE32" s="191" t="s">
        <v>88</v>
      </c>
      <c r="FF32" s="191">
        <v>2</v>
      </c>
      <c r="FG32" s="191" t="s">
        <v>4488</v>
      </c>
      <c r="FH32" s="191" t="s">
        <v>4487</v>
      </c>
      <c r="FI32" s="181">
        <v>46234</v>
      </c>
      <c r="FJ32" s="188" t="s">
        <v>4635</v>
      </c>
      <c r="FK32" s="189" t="s">
        <v>33</v>
      </c>
      <c r="FL32" s="189" t="s">
        <v>114</v>
      </c>
      <c r="FM32" s="189" t="s">
        <v>33</v>
      </c>
      <c r="FN32" s="189" t="s">
        <v>33</v>
      </c>
      <c r="FO32" s="189" t="s">
        <v>1617</v>
      </c>
      <c r="FP32" s="185" t="s">
        <v>114</v>
      </c>
      <c r="FQ32" s="186">
        <v>46234</v>
      </c>
      <c r="FR32" s="188" t="s">
        <v>4636</v>
      </c>
      <c r="FS32" s="191" t="s">
        <v>33</v>
      </c>
      <c r="FT32" s="191" t="s">
        <v>114</v>
      </c>
      <c r="FU32" s="191" t="s">
        <v>33</v>
      </c>
      <c r="FV32" s="191" t="s">
        <v>33</v>
      </c>
      <c r="FW32" s="191" t="s">
        <v>1617</v>
      </c>
      <c r="FX32" s="191" t="s">
        <v>114</v>
      </c>
      <c r="FY32" s="181">
        <v>46234</v>
      </c>
      <c r="FZ32" s="189" t="s">
        <v>172</v>
      </c>
      <c r="GA32" s="189">
        <v>0</v>
      </c>
      <c r="GB32" s="189" t="s">
        <v>67</v>
      </c>
      <c r="GC32" s="189" t="s">
        <v>68</v>
      </c>
      <c r="GD32" s="189">
        <v>2</v>
      </c>
      <c r="GE32" s="189" t="s">
        <v>33</v>
      </c>
      <c r="GF32" s="189" t="s">
        <v>33</v>
      </c>
      <c r="GG32" s="190">
        <v>46172</v>
      </c>
      <c r="GH32" s="188" t="s">
        <v>178</v>
      </c>
      <c r="GI32" s="191">
        <v>1</v>
      </c>
      <c r="GJ32" s="191" t="s">
        <v>67</v>
      </c>
      <c r="GK32" s="191" t="s">
        <v>68</v>
      </c>
      <c r="GL32" s="191">
        <v>2</v>
      </c>
      <c r="GM32" s="191" t="s">
        <v>33</v>
      </c>
      <c r="GN32" s="191" t="s">
        <v>33</v>
      </c>
      <c r="GO32" s="181">
        <v>46172</v>
      </c>
      <c r="GP32" s="189" t="s">
        <v>173</v>
      </c>
      <c r="GQ32" s="189">
        <v>0</v>
      </c>
      <c r="GR32" s="189" t="s">
        <v>67</v>
      </c>
      <c r="GS32" s="189" t="s">
        <v>68</v>
      </c>
      <c r="GT32" s="189">
        <v>2</v>
      </c>
      <c r="GU32" s="189" t="s">
        <v>33</v>
      </c>
      <c r="GV32" s="189" t="s">
        <v>33</v>
      </c>
      <c r="GW32" s="190">
        <v>46172</v>
      </c>
      <c r="GX32" s="188" t="s">
        <v>179</v>
      </c>
      <c r="GY32" s="191">
        <v>0</v>
      </c>
      <c r="GZ32" s="191" t="s">
        <v>67</v>
      </c>
      <c r="HA32" s="191" t="s">
        <v>68</v>
      </c>
      <c r="HB32" s="191">
        <v>2</v>
      </c>
      <c r="HC32" s="191" t="s">
        <v>33</v>
      </c>
      <c r="HD32" s="191" t="s">
        <v>33</v>
      </c>
      <c r="HE32" s="181">
        <v>46172</v>
      </c>
      <c r="HF32" s="189" t="s">
        <v>1410</v>
      </c>
      <c r="HG32" s="189">
        <v>0</v>
      </c>
      <c r="HH32" s="189" t="s">
        <v>67</v>
      </c>
      <c r="HI32" s="189" t="s">
        <v>68</v>
      </c>
      <c r="HJ32" s="189">
        <v>2</v>
      </c>
      <c r="HK32" s="189" t="s">
        <v>33</v>
      </c>
      <c r="HL32" s="189" t="s">
        <v>33</v>
      </c>
      <c r="HM32" s="190">
        <v>46188</v>
      </c>
      <c r="HN32" s="188" t="s">
        <v>177</v>
      </c>
      <c r="HO32" s="191">
        <v>2</v>
      </c>
      <c r="HP32" s="191" t="s">
        <v>67</v>
      </c>
      <c r="HQ32" s="191" t="s">
        <v>68</v>
      </c>
      <c r="HR32" s="191">
        <v>2</v>
      </c>
      <c r="HS32" s="191" t="s">
        <v>33</v>
      </c>
      <c r="HT32" s="191" t="s">
        <v>33</v>
      </c>
      <c r="HU32" s="181">
        <v>46172</v>
      </c>
      <c r="HV32" s="189" t="s">
        <v>174</v>
      </c>
      <c r="HW32" s="189">
        <v>0</v>
      </c>
      <c r="HX32" s="189" t="s">
        <v>67</v>
      </c>
      <c r="HY32" s="189" t="s">
        <v>68</v>
      </c>
      <c r="HZ32" s="189">
        <v>2</v>
      </c>
      <c r="IA32" s="189" t="s">
        <v>33</v>
      </c>
      <c r="IB32" s="189" t="s">
        <v>33</v>
      </c>
      <c r="IC32" s="190">
        <v>46172</v>
      </c>
      <c r="ID32" s="188" t="s">
        <v>176</v>
      </c>
      <c r="IE32" s="191">
        <v>2</v>
      </c>
      <c r="IF32" s="191" t="s">
        <v>67</v>
      </c>
      <c r="IG32" s="191" t="s">
        <v>68</v>
      </c>
      <c r="IH32" s="191">
        <v>2</v>
      </c>
      <c r="II32" s="191" t="s">
        <v>33</v>
      </c>
      <c r="IJ32" s="191" t="s">
        <v>33</v>
      </c>
      <c r="IK32" s="181">
        <v>46172</v>
      </c>
      <c r="IL32" s="189" t="s">
        <v>175</v>
      </c>
      <c r="IM32" s="189">
        <v>3</v>
      </c>
      <c r="IN32" s="189" t="s">
        <v>67</v>
      </c>
      <c r="IO32" s="189" t="s">
        <v>68</v>
      </c>
      <c r="IP32" s="189">
        <v>2</v>
      </c>
      <c r="IQ32" s="189" t="s">
        <v>33</v>
      </c>
      <c r="IR32" s="189" t="s">
        <v>33</v>
      </c>
      <c r="IS32" s="190">
        <v>46172</v>
      </c>
    </row>
    <row r="33" spans="1:253" s="11" customFormat="1" ht="12.5" customHeight="1">
      <c r="A33" s="11" t="s">
        <v>281</v>
      </c>
      <c r="B33" s="11" t="s">
        <v>7557</v>
      </c>
      <c r="C33" s="11" t="s">
        <v>282</v>
      </c>
      <c r="D33" s="11" t="s">
        <v>283</v>
      </c>
      <c r="E33" s="11" t="s">
        <v>6878</v>
      </c>
      <c r="F33" s="11" t="s">
        <v>3580</v>
      </c>
      <c r="G33" s="179">
        <v>120101000</v>
      </c>
      <c r="H33" s="180" t="s">
        <v>3415</v>
      </c>
      <c r="I33" s="180" t="s">
        <v>126</v>
      </c>
      <c r="J33" s="180">
        <v>1</v>
      </c>
      <c r="K33" s="180" t="s">
        <v>3579</v>
      </c>
      <c r="L33" s="180" t="s">
        <v>3578</v>
      </c>
      <c r="M33" s="181">
        <v>46234</v>
      </c>
      <c r="N33" s="188" t="s">
        <v>3584</v>
      </c>
      <c r="O33" s="183">
        <v>18569</v>
      </c>
      <c r="P33" s="183" t="s">
        <v>3581</v>
      </c>
      <c r="Q33" s="183" t="s">
        <v>126</v>
      </c>
      <c r="R33" s="183">
        <v>1</v>
      </c>
      <c r="S33" s="183" t="s">
        <v>3583</v>
      </c>
      <c r="T33" s="183" t="s">
        <v>3582</v>
      </c>
      <c r="U33" s="184">
        <v>46234</v>
      </c>
      <c r="V33" s="188" t="s">
        <v>3586</v>
      </c>
      <c r="W33" s="180">
        <v>25310000</v>
      </c>
      <c r="X33" s="180" t="s">
        <v>3581</v>
      </c>
      <c r="Y33" s="180" t="s">
        <v>141</v>
      </c>
      <c r="Z33" s="180">
        <v>3</v>
      </c>
      <c r="AA33" s="180" t="s">
        <v>3585</v>
      </c>
      <c r="AB33" s="180" t="s">
        <v>3582</v>
      </c>
      <c r="AC33" s="181">
        <v>46234</v>
      </c>
      <c r="AD33" s="188" t="s">
        <v>3590</v>
      </c>
      <c r="AE33" s="185">
        <v>1473000</v>
      </c>
      <c r="AF33" s="185" t="s">
        <v>3587</v>
      </c>
      <c r="AG33" s="185" t="s">
        <v>141</v>
      </c>
      <c r="AH33" s="185">
        <v>3</v>
      </c>
      <c r="AI33" s="185" t="s">
        <v>3589</v>
      </c>
      <c r="AJ33" s="185" t="s">
        <v>3588</v>
      </c>
      <c r="AK33" s="186">
        <v>46234</v>
      </c>
      <c r="AL33" s="188" t="s">
        <v>3594</v>
      </c>
      <c r="AM33" s="180">
        <v>1099000</v>
      </c>
      <c r="AN33" s="180" t="s">
        <v>3591</v>
      </c>
      <c r="AO33" s="180" t="s">
        <v>88</v>
      </c>
      <c r="AP33" s="180">
        <v>2</v>
      </c>
      <c r="AQ33" s="180" t="s">
        <v>3593</v>
      </c>
      <c r="AR33" s="180" t="s">
        <v>3592</v>
      </c>
      <c r="AS33" s="181">
        <v>46234</v>
      </c>
      <c r="AT33" s="189" t="s">
        <v>3596</v>
      </c>
      <c r="AU33" s="185" t="s">
        <v>33</v>
      </c>
      <c r="AV33" s="185" t="s">
        <v>33</v>
      </c>
      <c r="AW33" s="185">
        <v>0</v>
      </c>
      <c r="AX33" s="185">
        <v>0</v>
      </c>
      <c r="AY33" s="185" t="s">
        <v>1617</v>
      </c>
      <c r="AZ33" s="185" t="s">
        <v>33</v>
      </c>
      <c r="BA33" s="186">
        <v>46234</v>
      </c>
      <c r="BB33" s="188" t="s">
        <v>3595</v>
      </c>
      <c r="BC33" s="180" t="s">
        <v>33</v>
      </c>
      <c r="BD33" s="180" t="s">
        <v>33</v>
      </c>
      <c r="BE33" s="180">
        <v>0</v>
      </c>
      <c r="BF33" s="180">
        <v>0</v>
      </c>
      <c r="BG33" s="180" t="s">
        <v>1617</v>
      </c>
      <c r="BH33" s="180" t="s">
        <v>33</v>
      </c>
      <c r="BI33" s="181">
        <v>46234</v>
      </c>
      <c r="BJ33" s="189" t="s">
        <v>3599</v>
      </c>
      <c r="BK33" s="189">
        <v>0</v>
      </c>
      <c r="BL33" s="189" t="s">
        <v>3597</v>
      </c>
      <c r="BM33" s="189" t="s">
        <v>88</v>
      </c>
      <c r="BN33" s="189">
        <v>2</v>
      </c>
      <c r="BO33" s="189" t="s">
        <v>3598</v>
      </c>
      <c r="BP33" s="185" t="s">
        <v>1983</v>
      </c>
      <c r="BQ33" s="190">
        <v>46234</v>
      </c>
      <c r="BR33" s="188" t="s">
        <v>3601</v>
      </c>
      <c r="BS33" s="191" t="s">
        <v>33</v>
      </c>
      <c r="BT33" s="191" t="s">
        <v>33</v>
      </c>
      <c r="BU33" s="191">
        <v>0</v>
      </c>
      <c r="BV33" s="191">
        <v>0</v>
      </c>
      <c r="BW33" s="191" t="s">
        <v>1617</v>
      </c>
      <c r="BX33" s="191" t="s">
        <v>33</v>
      </c>
      <c r="BY33" s="181">
        <v>46234</v>
      </c>
      <c r="BZ33" s="189" t="s">
        <v>3602</v>
      </c>
      <c r="CA33" s="189" t="s">
        <v>33</v>
      </c>
      <c r="CB33" s="189" t="s">
        <v>33</v>
      </c>
      <c r="CC33" s="189">
        <v>0</v>
      </c>
      <c r="CD33" s="189">
        <v>0</v>
      </c>
      <c r="CE33" s="189" t="s">
        <v>1617</v>
      </c>
      <c r="CF33" s="189" t="s">
        <v>33</v>
      </c>
      <c r="CG33" s="190">
        <v>46234</v>
      </c>
      <c r="CH33" s="188" t="s">
        <v>8049</v>
      </c>
      <c r="CI33" s="189" t="e">
        <v>#N/A</v>
      </c>
      <c r="CJ33" s="189" t="e">
        <v>#N/A</v>
      </c>
      <c r="CK33" s="189" t="e">
        <v>#N/A</v>
      </c>
      <c r="CL33" s="189" t="e">
        <v>#N/A</v>
      </c>
      <c r="CM33" s="189" t="e">
        <v>#N/A</v>
      </c>
      <c r="CN33" s="189" t="e">
        <v>#N/A</v>
      </c>
      <c r="CO33" s="192" t="e">
        <v>#N/A</v>
      </c>
      <c r="CP33" s="189" t="s">
        <v>3604</v>
      </c>
      <c r="CQ33" s="191" t="s">
        <v>33</v>
      </c>
      <c r="CR33" s="191" t="s">
        <v>33</v>
      </c>
      <c r="CS33" s="191">
        <v>0</v>
      </c>
      <c r="CT33" s="191">
        <v>0</v>
      </c>
      <c r="CU33" s="191" t="s">
        <v>1617</v>
      </c>
      <c r="CV33" s="191" t="s">
        <v>33</v>
      </c>
      <c r="CW33" s="181">
        <v>46234</v>
      </c>
      <c r="CX33" s="189" t="s">
        <v>3606</v>
      </c>
      <c r="CY33" s="185">
        <v>1473000</v>
      </c>
      <c r="CZ33" s="185" t="s">
        <v>3587</v>
      </c>
      <c r="DA33" s="185" t="s">
        <v>88</v>
      </c>
      <c r="DB33" s="185">
        <v>2</v>
      </c>
      <c r="DC33" s="185" t="s">
        <v>3609</v>
      </c>
      <c r="DD33" s="185" t="s">
        <v>3588</v>
      </c>
      <c r="DE33" s="187">
        <v>46234</v>
      </c>
      <c r="DF33" s="188" t="s">
        <v>3607</v>
      </c>
      <c r="DG33" s="180">
        <v>23837000</v>
      </c>
      <c r="DH33" s="191" t="s">
        <v>3581</v>
      </c>
      <c r="DI33" s="191" t="s">
        <v>141</v>
      </c>
      <c r="DJ33" s="191">
        <v>3</v>
      </c>
      <c r="DK33" s="191" t="s">
        <v>2165</v>
      </c>
      <c r="DL33" s="191" t="s">
        <v>3582</v>
      </c>
      <c r="DM33" s="181">
        <v>46234</v>
      </c>
      <c r="DN33" s="189" t="s">
        <v>3608</v>
      </c>
      <c r="DO33" s="185">
        <v>0</v>
      </c>
      <c r="DP33" s="189" t="s">
        <v>3587</v>
      </c>
      <c r="DQ33" s="189" t="s">
        <v>88</v>
      </c>
      <c r="DR33" s="189">
        <v>2</v>
      </c>
      <c r="DS33" s="189" t="s">
        <v>1945</v>
      </c>
      <c r="DT33" s="189" t="s">
        <v>3588</v>
      </c>
      <c r="DU33" s="190">
        <v>46234</v>
      </c>
      <c r="DV33" s="188" t="s">
        <v>3610</v>
      </c>
      <c r="DW33" s="180">
        <v>1473000</v>
      </c>
      <c r="DX33" s="191" t="s">
        <v>3587</v>
      </c>
      <c r="DY33" s="191" t="s">
        <v>88</v>
      </c>
      <c r="DZ33" s="191">
        <v>2</v>
      </c>
      <c r="EA33" s="191" t="s">
        <v>3609</v>
      </c>
      <c r="EB33" s="191" t="s">
        <v>3588</v>
      </c>
      <c r="EC33" s="181">
        <v>46234</v>
      </c>
      <c r="ED33" s="189" t="s">
        <v>3611</v>
      </c>
      <c r="EE33" s="185" t="s">
        <v>33</v>
      </c>
      <c r="EF33" s="189" t="s">
        <v>33</v>
      </c>
      <c r="EG33" s="189" t="s">
        <v>33</v>
      </c>
      <c r="EH33" s="189" t="s">
        <v>33</v>
      </c>
      <c r="EI33" s="189" t="s">
        <v>2848</v>
      </c>
      <c r="EJ33" s="189" t="s">
        <v>33</v>
      </c>
      <c r="EK33" s="190">
        <v>46234</v>
      </c>
      <c r="EL33" s="188" t="s">
        <v>3612</v>
      </c>
      <c r="EM33" s="180" t="s">
        <v>33</v>
      </c>
      <c r="EN33" s="191" t="s">
        <v>33</v>
      </c>
      <c r="EO33" s="191" t="s">
        <v>33</v>
      </c>
      <c r="EP33" s="191" t="s">
        <v>33</v>
      </c>
      <c r="EQ33" s="191" t="s">
        <v>2848</v>
      </c>
      <c r="ER33" s="191" t="s">
        <v>33</v>
      </c>
      <c r="ES33" s="181">
        <v>46234</v>
      </c>
      <c r="ET33" s="189" t="s">
        <v>3600</v>
      </c>
      <c r="EU33" s="189">
        <v>0</v>
      </c>
      <c r="EV33" s="189" t="s">
        <v>3597</v>
      </c>
      <c r="EW33" s="189" t="s">
        <v>88</v>
      </c>
      <c r="EX33" s="189">
        <v>2</v>
      </c>
      <c r="EY33" s="189" t="s">
        <v>3598</v>
      </c>
      <c r="EZ33" s="189" t="s">
        <v>1983</v>
      </c>
      <c r="FA33" s="190">
        <v>46234</v>
      </c>
      <c r="FB33" s="188" t="s">
        <v>3613</v>
      </c>
      <c r="FC33" s="191">
        <v>2</v>
      </c>
      <c r="FD33" s="191" t="s">
        <v>3587</v>
      </c>
      <c r="FE33" s="191" t="s">
        <v>126</v>
      </c>
      <c r="FF33" s="191">
        <v>1</v>
      </c>
      <c r="FG33" s="191" t="s">
        <v>2931</v>
      </c>
      <c r="FH33" s="191" t="s">
        <v>3588</v>
      </c>
      <c r="FI33" s="181">
        <v>46234</v>
      </c>
      <c r="FJ33" s="188" t="s">
        <v>3614</v>
      </c>
      <c r="FK33" s="189" t="s">
        <v>33</v>
      </c>
      <c r="FL33" s="189" t="s">
        <v>33</v>
      </c>
      <c r="FM33" s="189">
        <v>0</v>
      </c>
      <c r="FN33" s="189">
        <v>0</v>
      </c>
      <c r="FO33" s="189" t="s">
        <v>1617</v>
      </c>
      <c r="FP33" s="185" t="s">
        <v>33</v>
      </c>
      <c r="FQ33" s="186">
        <v>46234</v>
      </c>
      <c r="FR33" s="188" t="s">
        <v>3615</v>
      </c>
      <c r="FS33" s="191" t="s">
        <v>33</v>
      </c>
      <c r="FT33" s="191" t="s">
        <v>33</v>
      </c>
      <c r="FU33" s="191">
        <v>0</v>
      </c>
      <c r="FV33" s="191">
        <v>0</v>
      </c>
      <c r="FW33" s="191" t="s">
        <v>1617</v>
      </c>
      <c r="FX33" s="191" t="s">
        <v>33</v>
      </c>
      <c r="FY33" s="181">
        <v>46234</v>
      </c>
      <c r="FZ33" s="189" t="s">
        <v>285</v>
      </c>
      <c r="GA33" s="189">
        <v>1</v>
      </c>
      <c r="GB33" s="189" t="s">
        <v>67</v>
      </c>
      <c r="GC33" s="189" t="s">
        <v>68</v>
      </c>
      <c r="GD33" s="189">
        <v>2</v>
      </c>
      <c r="GE33" s="189" t="s">
        <v>33</v>
      </c>
      <c r="GF33" s="189" t="s">
        <v>33</v>
      </c>
      <c r="GG33" s="190">
        <v>46176</v>
      </c>
      <c r="GH33" s="188" t="s">
        <v>291</v>
      </c>
      <c r="GI33" s="191">
        <v>0</v>
      </c>
      <c r="GJ33" s="191" t="s">
        <v>67</v>
      </c>
      <c r="GK33" s="191" t="s">
        <v>68</v>
      </c>
      <c r="GL33" s="191">
        <v>2</v>
      </c>
      <c r="GM33" s="191" t="s">
        <v>33</v>
      </c>
      <c r="GN33" s="191" t="s">
        <v>33</v>
      </c>
      <c r="GO33" s="181">
        <v>46176</v>
      </c>
      <c r="GP33" s="189" t="s">
        <v>286</v>
      </c>
      <c r="GQ33" s="189">
        <v>1</v>
      </c>
      <c r="GR33" s="189" t="s">
        <v>67</v>
      </c>
      <c r="GS33" s="189" t="s">
        <v>68</v>
      </c>
      <c r="GT33" s="189">
        <v>2</v>
      </c>
      <c r="GU33" s="189" t="s">
        <v>33</v>
      </c>
      <c r="GV33" s="189" t="s">
        <v>33</v>
      </c>
      <c r="GW33" s="190">
        <v>46176</v>
      </c>
      <c r="GX33" s="188" t="s">
        <v>292</v>
      </c>
      <c r="GY33" s="191">
        <v>0</v>
      </c>
      <c r="GZ33" s="191" t="s">
        <v>67</v>
      </c>
      <c r="HA33" s="191" t="s">
        <v>68</v>
      </c>
      <c r="HB33" s="191">
        <v>2</v>
      </c>
      <c r="HC33" s="191" t="s">
        <v>33</v>
      </c>
      <c r="HD33" s="191" t="s">
        <v>33</v>
      </c>
      <c r="HE33" s="181">
        <v>46176</v>
      </c>
      <c r="HF33" s="189" t="s">
        <v>284</v>
      </c>
      <c r="HG33" s="189">
        <v>2</v>
      </c>
      <c r="HH33" s="189" t="s">
        <v>67</v>
      </c>
      <c r="HI33" s="189" t="s">
        <v>68</v>
      </c>
      <c r="HJ33" s="189">
        <v>2</v>
      </c>
      <c r="HK33" s="189" t="s">
        <v>33</v>
      </c>
      <c r="HL33" s="189" t="s">
        <v>33</v>
      </c>
      <c r="HM33" s="190">
        <v>46176</v>
      </c>
      <c r="HN33" s="188" t="s">
        <v>290</v>
      </c>
      <c r="HO33" s="191">
        <v>3</v>
      </c>
      <c r="HP33" s="191" t="s">
        <v>67</v>
      </c>
      <c r="HQ33" s="191" t="s">
        <v>68</v>
      </c>
      <c r="HR33" s="191">
        <v>2</v>
      </c>
      <c r="HS33" s="191" t="s">
        <v>33</v>
      </c>
      <c r="HT33" s="191" t="s">
        <v>33</v>
      </c>
      <c r="HU33" s="181">
        <v>46176</v>
      </c>
      <c r="HV33" s="189" t="s">
        <v>287</v>
      </c>
      <c r="HW33" s="189">
        <v>0</v>
      </c>
      <c r="HX33" s="189" t="s">
        <v>67</v>
      </c>
      <c r="HY33" s="189" t="s">
        <v>68</v>
      </c>
      <c r="HZ33" s="189">
        <v>2</v>
      </c>
      <c r="IA33" s="189" t="s">
        <v>33</v>
      </c>
      <c r="IB33" s="189" t="s">
        <v>33</v>
      </c>
      <c r="IC33" s="190">
        <v>46176</v>
      </c>
      <c r="ID33" s="188" t="s">
        <v>289</v>
      </c>
      <c r="IE33" s="191">
        <v>3</v>
      </c>
      <c r="IF33" s="191" t="s">
        <v>67</v>
      </c>
      <c r="IG33" s="191" t="s">
        <v>68</v>
      </c>
      <c r="IH33" s="191">
        <v>2</v>
      </c>
      <c r="II33" s="191" t="s">
        <v>33</v>
      </c>
      <c r="IJ33" s="191" t="s">
        <v>33</v>
      </c>
      <c r="IK33" s="181">
        <v>46176</v>
      </c>
      <c r="IL33" s="189" t="s">
        <v>288</v>
      </c>
      <c r="IM33" s="189">
        <v>0</v>
      </c>
      <c r="IN33" s="189" t="s">
        <v>67</v>
      </c>
      <c r="IO33" s="189" t="s">
        <v>68</v>
      </c>
      <c r="IP33" s="189">
        <v>2</v>
      </c>
      <c r="IQ33" s="189" t="s">
        <v>33</v>
      </c>
      <c r="IR33" s="189" t="s">
        <v>33</v>
      </c>
      <c r="IS33" s="190">
        <v>46176</v>
      </c>
    </row>
    <row r="34" spans="1:253" s="11" customFormat="1" ht="12.5" customHeight="1">
      <c r="A34" s="11" t="s">
        <v>293</v>
      </c>
      <c r="B34" s="11" t="s">
        <v>7656</v>
      </c>
      <c r="C34" s="11" t="s">
        <v>294</v>
      </c>
      <c r="D34" s="11" t="s">
        <v>295</v>
      </c>
      <c r="E34" s="11" t="s">
        <v>6879</v>
      </c>
      <c r="F34" s="11" t="s">
        <v>2938</v>
      </c>
      <c r="G34" s="179">
        <v>3607000</v>
      </c>
      <c r="H34" s="180" t="s">
        <v>2935</v>
      </c>
      <c r="I34" s="180" t="s">
        <v>141</v>
      </c>
      <c r="J34" s="180">
        <v>3</v>
      </c>
      <c r="K34" s="180" t="s">
        <v>2937</v>
      </c>
      <c r="L34" s="180" t="s">
        <v>2936</v>
      </c>
      <c r="M34" s="181">
        <v>46234</v>
      </c>
      <c r="N34" s="188" t="s">
        <v>2942</v>
      </c>
      <c r="O34" s="183">
        <v>121178</v>
      </c>
      <c r="P34" s="183" t="s">
        <v>2939</v>
      </c>
      <c r="Q34" s="183" t="s">
        <v>88</v>
      </c>
      <c r="R34" s="183">
        <v>2</v>
      </c>
      <c r="S34" s="183" t="s">
        <v>2941</v>
      </c>
      <c r="T34" s="183" t="s">
        <v>2940</v>
      </c>
      <c r="U34" s="184">
        <v>46234</v>
      </c>
      <c r="V34" s="188" t="s">
        <v>2945</v>
      </c>
      <c r="W34" s="180">
        <v>3607000</v>
      </c>
      <c r="X34" s="180" t="s">
        <v>2943</v>
      </c>
      <c r="Y34" s="180" t="s">
        <v>141</v>
      </c>
      <c r="Z34" s="180">
        <v>3</v>
      </c>
      <c r="AA34" s="180" t="s">
        <v>2944</v>
      </c>
      <c r="AB34" s="180" t="s">
        <v>2936</v>
      </c>
      <c r="AC34" s="181">
        <v>46234</v>
      </c>
      <c r="AD34" s="188" t="s">
        <v>2949</v>
      </c>
      <c r="AE34" s="185">
        <v>1100000</v>
      </c>
      <c r="AF34" s="185" t="s">
        <v>2946</v>
      </c>
      <c r="AG34" s="185" t="s">
        <v>141</v>
      </c>
      <c r="AH34" s="185">
        <v>3</v>
      </c>
      <c r="AI34" s="185" t="s">
        <v>2948</v>
      </c>
      <c r="AJ34" s="185" t="s">
        <v>2947</v>
      </c>
      <c r="AK34" s="186">
        <v>46234</v>
      </c>
      <c r="AL34" s="188" t="s">
        <v>2953</v>
      </c>
      <c r="AM34" s="180">
        <v>677000</v>
      </c>
      <c r="AN34" s="180" t="s">
        <v>2950</v>
      </c>
      <c r="AO34" s="180" t="s">
        <v>141</v>
      </c>
      <c r="AP34" s="180">
        <v>3</v>
      </c>
      <c r="AQ34" s="180" t="s">
        <v>2952</v>
      </c>
      <c r="AR34" s="180" t="s">
        <v>2951</v>
      </c>
      <c r="AS34" s="181">
        <v>46234</v>
      </c>
      <c r="AT34" s="189" t="s">
        <v>2955</v>
      </c>
      <c r="AU34" s="185">
        <v>0</v>
      </c>
      <c r="AV34" s="185" t="s">
        <v>114</v>
      </c>
      <c r="AW34" s="185" t="s">
        <v>33</v>
      </c>
      <c r="AX34" s="185" t="s">
        <v>33</v>
      </c>
      <c r="AY34" s="185" t="s">
        <v>2954</v>
      </c>
      <c r="AZ34" s="185" t="s">
        <v>114</v>
      </c>
      <c r="BA34" s="186">
        <v>46234</v>
      </c>
      <c r="BB34" s="188" t="s">
        <v>2983</v>
      </c>
      <c r="BC34" s="180" t="s">
        <v>33</v>
      </c>
      <c r="BD34" s="180" t="s">
        <v>33</v>
      </c>
      <c r="BE34" s="180" t="s">
        <v>33</v>
      </c>
      <c r="BF34" s="180" t="s">
        <v>33</v>
      </c>
      <c r="BG34" s="180" t="s">
        <v>2982</v>
      </c>
      <c r="BH34" s="180" t="s">
        <v>33</v>
      </c>
      <c r="BI34" s="181">
        <v>46234</v>
      </c>
      <c r="BJ34" s="189" t="s">
        <v>2958</v>
      </c>
      <c r="BK34" s="189" t="s">
        <v>33</v>
      </c>
      <c r="BL34" s="189" t="s">
        <v>2956</v>
      </c>
      <c r="BM34" s="189" t="s">
        <v>141</v>
      </c>
      <c r="BN34" s="189">
        <v>3</v>
      </c>
      <c r="BO34" s="189" t="s">
        <v>2957</v>
      </c>
      <c r="BP34" s="185" t="s">
        <v>1544</v>
      </c>
      <c r="BQ34" s="190">
        <v>46234</v>
      </c>
      <c r="BR34" s="188" t="s">
        <v>2984</v>
      </c>
      <c r="BS34" s="191" t="s">
        <v>33</v>
      </c>
      <c r="BT34" s="191" t="s">
        <v>33</v>
      </c>
      <c r="BU34" s="191" t="s">
        <v>33</v>
      </c>
      <c r="BV34" s="191" t="s">
        <v>33</v>
      </c>
      <c r="BW34" s="191" t="s">
        <v>2979</v>
      </c>
      <c r="BX34" s="191" t="s">
        <v>33</v>
      </c>
      <c r="BY34" s="181">
        <v>46234</v>
      </c>
      <c r="BZ34" s="189" t="s">
        <v>2985</v>
      </c>
      <c r="CA34" s="189" t="s">
        <v>33</v>
      </c>
      <c r="CB34" s="189" t="s">
        <v>33</v>
      </c>
      <c r="CC34" s="189" t="s">
        <v>33</v>
      </c>
      <c r="CD34" s="189" t="s">
        <v>33</v>
      </c>
      <c r="CE34" s="189" t="s">
        <v>2979</v>
      </c>
      <c r="CF34" s="189" t="s">
        <v>33</v>
      </c>
      <c r="CG34" s="190">
        <v>46234</v>
      </c>
      <c r="CH34" s="188" t="s">
        <v>8050</v>
      </c>
      <c r="CI34" s="189" t="e">
        <v>#N/A</v>
      </c>
      <c r="CJ34" s="189" t="e">
        <v>#N/A</v>
      </c>
      <c r="CK34" s="189" t="e">
        <v>#N/A</v>
      </c>
      <c r="CL34" s="189" t="e">
        <v>#N/A</v>
      </c>
      <c r="CM34" s="189" t="e">
        <v>#N/A</v>
      </c>
      <c r="CN34" s="189" t="e">
        <v>#N/A</v>
      </c>
      <c r="CO34" s="192" t="e">
        <v>#N/A</v>
      </c>
      <c r="CP34" s="189" t="s">
        <v>2987</v>
      </c>
      <c r="CQ34" s="191" t="s">
        <v>33</v>
      </c>
      <c r="CR34" s="191" t="s">
        <v>33</v>
      </c>
      <c r="CS34" s="191" t="s">
        <v>33</v>
      </c>
      <c r="CT34" s="191" t="s">
        <v>33</v>
      </c>
      <c r="CU34" s="191" t="s">
        <v>2979</v>
      </c>
      <c r="CV34" s="191" t="s">
        <v>33</v>
      </c>
      <c r="CW34" s="181">
        <v>46234</v>
      </c>
      <c r="CX34" s="189" t="s">
        <v>2962</v>
      </c>
      <c r="CY34" s="185">
        <v>1100000</v>
      </c>
      <c r="CZ34" s="185" t="s">
        <v>2946</v>
      </c>
      <c r="DA34" s="185" t="s">
        <v>141</v>
      </c>
      <c r="DB34" s="185">
        <v>3</v>
      </c>
      <c r="DC34" s="185" t="s">
        <v>2970</v>
      </c>
      <c r="DD34" s="185" t="s">
        <v>2947</v>
      </c>
      <c r="DE34" s="187">
        <v>46234</v>
      </c>
      <c r="DF34" s="188" t="s">
        <v>2966</v>
      </c>
      <c r="DG34" s="180">
        <v>2507000</v>
      </c>
      <c r="DH34" s="191" t="s">
        <v>2963</v>
      </c>
      <c r="DI34" s="191" t="s">
        <v>141</v>
      </c>
      <c r="DJ34" s="191">
        <v>3</v>
      </c>
      <c r="DK34" s="191" t="s">
        <v>2965</v>
      </c>
      <c r="DL34" s="191" t="s">
        <v>2964</v>
      </c>
      <c r="DM34" s="181">
        <v>46234</v>
      </c>
      <c r="DN34" s="189" t="s">
        <v>2969</v>
      </c>
      <c r="DO34" s="185">
        <v>0</v>
      </c>
      <c r="DP34" s="189" t="s">
        <v>2946</v>
      </c>
      <c r="DQ34" s="189" t="s">
        <v>141</v>
      </c>
      <c r="DR34" s="189">
        <v>3</v>
      </c>
      <c r="DS34" s="189" t="s">
        <v>2968</v>
      </c>
      <c r="DT34" s="189" t="s">
        <v>2967</v>
      </c>
      <c r="DU34" s="190">
        <v>46234</v>
      </c>
      <c r="DV34" s="188" t="s">
        <v>2971</v>
      </c>
      <c r="DW34" s="180">
        <v>1100000</v>
      </c>
      <c r="DX34" s="191" t="s">
        <v>2946</v>
      </c>
      <c r="DY34" s="191" t="s">
        <v>141</v>
      </c>
      <c r="DZ34" s="191">
        <v>3</v>
      </c>
      <c r="EA34" s="191" t="s">
        <v>2970</v>
      </c>
      <c r="EB34" s="191" t="s">
        <v>2947</v>
      </c>
      <c r="EC34" s="181">
        <v>46234</v>
      </c>
      <c r="ED34" s="189" t="s">
        <v>2973</v>
      </c>
      <c r="EE34" s="185" t="s">
        <v>33</v>
      </c>
      <c r="EF34" s="189" t="s">
        <v>114</v>
      </c>
      <c r="EG34" s="189" t="s">
        <v>33</v>
      </c>
      <c r="EH34" s="189" t="s">
        <v>33</v>
      </c>
      <c r="EI34" s="189" t="s">
        <v>2972</v>
      </c>
      <c r="EJ34" s="189" t="s">
        <v>114</v>
      </c>
      <c r="EK34" s="190">
        <v>46234</v>
      </c>
      <c r="EL34" s="188" t="s">
        <v>2975</v>
      </c>
      <c r="EM34" s="180" t="s">
        <v>33</v>
      </c>
      <c r="EN34" s="191" t="s">
        <v>114</v>
      </c>
      <c r="EO34" s="191" t="s">
        <v>33</v>
      </c>
      <c r="EP34" s="191" t="s">
        <v>33</v>
      </c>
      <c r="EQ34" s="191" t="s">
        <v>2974</v>
      </c>
      <c r="ER34" s="191" t="s">
        <v>114</v>
      </c>
      <c r="ES34" s="181">
        <v>46234</v>
      </c>
      <c r="ET34" s="189" t="s">
        <v>2960</v>
      </c>
      <c r="EU34" s="189" t="s">
        <v>33</v>
      </c>
      <c r="EV34" s="189" t="s">
        <v>2956</v>
      </c>
      <c r="EW34" s="189" t="s">
        <v>141</v>
      </c>
      <c r="EX34" s="189">
        <v>3</v>
      </c>
      <c r="EY34" s="189" t="s">
        <v>2959</v>
      </c>
      <c r="EZ34" s="189" t="s">
        <v>1544</v>
      </c>
      <c r="FA34" s="190">
        <v>46234</v>
      </c>
      <c r="FB34" s="188" t="s">
        <v>2978</v>
      </c>
      <c r="FC34" s="191">
        <v>2</v>
      </c>
      <c r="FD34" s="191" t="s">
        <v>2976</v>
      </c>
      <c r="FE34" s="191" t="s">
        <v>88</v>
      </c>
      <c r="FF34" s="191">
        <v>2</v>
      </c>
      <c r="FG34" s="191" t="s">
        <v>2977</v>
      </c>
      <c r="FH34" s="191" t="s">
        <v>2951</v>
      </c>
      <c r="FI34" s="181">
        <v>46234</v>
      </c>
      <c r="FJ34" s="188" t="s">
        <v>2980</v>
      </c>
      <c r="FK34" s="189" t="s">
        <v>33</v>
      </c>
      <c r="FL34" s="189" t="s">
        <v>33</v>
      </c>
      <c r="FM34" s="189" t="s">
        <v>33</v>
      </c>
      <c r="FN34" s="189" t="s">
        <v>33</v>
      </c>
      <c r="FO34" s="189" t="s">
        <v>2979</v>
      </c>
      <c r="FP34" s="185" t="s">
        <v>33</v>
      </c>
      <c r="FQ34" s="186">
        <v>46234</v>
      </c>
      <c r="FR34" s="188" t="s">
        <v>2981</v>
      </c>
      <c r="FS34" s="191" t="s">
        <v>33</v>
      </c>
      <c r="FT34" s="191" t="s">
        <v>33</v>
      </c>
      <c r="FU34" s="191" t="s">
        <v>33</v>
      </c>
      <c r="FV34" s="191" t="s">
        <v>33</v>
      </c>
      <c r="FW34" s="191" t="s">
        <v>2979</v>
      </c>
      <c r="FX34" s="191" t="s">
        <v>33</v>
      </c>
      <c r="FY34" s="181">
        <v>46234</v>
      </c>
      <c r="FZ34" s="189" t="s">
        <v>297</v>
      </c>
      <c r="GA34" s="189">
        <v>1</v>
      </c>
      <c r="GB34" s="189" t="s">
        <v>67</v>
      </c>
      <c r="GC34" s="189" t="s">
        <v>68</v>
      </c>
      <c r="GD34" s="189">
        <v>2</v>
      </c>
      <c r="GE34" s="189" t="s">
        <v>33</v>
      </c>
      <c r="GF34" s="189" t="s">
        <v>33</v>
      </c>
      <c r="GG34" s="190">
        <v>46176</v>
      </c>
      <c r="GH34" s="188" t="s">
        <v>303</v>
      </c>
      <c r="GI34" s="191">
        <v>1</v>
      </c>
      <c r="GJ34" s="191" t="s">
        <v>67</v>
      </c>
      <c r="GK34" s="191" t="s">
        <v>68</v>
      </c>
      <c r="GL34" s="191">
        <v>2</v>
      </c>
      <c r="GM34" s="191" t="s">
        <v>33</v>
      </c>
      <c r="GN34" s="191" t="s">
        <v>33</v>
      </c>
      <c r="GO34" s="181">
        <v>46176</v>
      </c>
      <c r="GP34" s="189" t="s">
        <v>298</v>
      </c>
      <c r="GQ34" s="189">
        <v>2</v>
      </c>
      <c r="GR34" s="189" t="s">
        <v>67</v>
      </c>
      <c r="GS34" s="189" t="s">
        <v>68</v>
      </c>
      <c r="GT34" s="189">
        <v>2</v>
      </c>
      <c r="GU34" s="189" t="s">
        <v>33</v>
      </c>
      <c r="GV34" s="189" t="s">
        <v>33</v>
      </c>
      <c r="GW34" s="190">
        <v>46176</v>
      </c>
      <c r="GX34" s="188" t="s">
        <v>304</v>
      </c>
      <c r="GY34" s="191">
        <v>0</v>
      </c>
      <c r="GZ34" s="191" t="s">
        <v>67</v>
      </c>
      <c r="HA34" s="191" t="s">
        <v>68</v>
      </c>
      <c r="HB34" s="191">
        <v>2</v>
      </c>
      <c r="HC34" s="191" t="s">
        <v>33</v>
      </c>
      <c r="HD34" s="191" t="s">
        <v>33</v>
      </c>
      <c r="HE34" s="181">
        <v>46176</v>
      </c>
      <c r="HF34" s="189" t="s">
        <v>296</v>
      </c>
      <c r="HG34" s="189">
        <v>1</v>
      </c>
      <c r="HH34" s="189" t="s">
        <v>67</v>
      </c>
      <c r="HI34" s="189" t="s">
        <v>68</v>
      </c>
      <c r="HJ34" s="189">
        <v>2</v>
      </c>
      <c r="HK34" s="189" t="s">
        <v>33</v>
      </c>
      <c r="HL34" s="189" t="s">
        <v>33</v>
      </c>
      <c r="HM34" s="190">
        <v>46176</v>
      </c>
      <c r="HN34" s="188" t="s">
        <v>302</v>
      </c>
      <c r="HO34" s="191">
        <v>2</v>
      </c>
      <c r="HP34" s="191" t="s">
        <v>67</v>
      </c>
      <c r="HQ34" s="191" t="s">
        <v>68</v>
      </c>
      <c r="HR34" s="191">
        <v>2</v>
      </c>
      <c r="HS34" s="191" t="s">
        <v>33</v>
      </c>
      <c r="HT34" s="191" t="s">
        <v>33</v>
      </c>
      <c r="HU34" s="181">
        <v>46176</v>
      </c>
      <c r="HV34" s="189" t="s">
        <v>299</v>
      </c>
      <c r="HW34" s="189">
        <v>0</v>
      </c>
      <c r="HX34" s="189" t="s">
        <v>67</v>
      </c>
      <c r="HY34" s="189" t="s">
        <v>68</v>
      </c>
      <c r="HZ34" s="189">
        <v>2</v>
      </c>
      <c r="IA34" s="189" t="s">
        <v>33</v>
      </c>
      <c r="IB34" s="189" t="s">
        <v>33</v>
      </c>
      <c r="IC34" s="190">
        <v>46176</v>
      </c>
      <c r="ID34" s="188" t="s">
        <v>301</v>
      </c>
      <c r="IE34" s="191">
        <v>2</v>
      </c>
      <c r="IF34" s="191" t="s">
        <v>67</v>
      </c>
      <c r="IG34" s="191" t="s">
        <v>68</v>
      </c>
      <c r="IH34" s="191">
        <v>2</v>
      </c>
      <c r="II34" s="191" t="s">
        <v>33</v>
      </c>
      <c r="IJ34" s="191" t="s">
        <v>33</v>
      </c>
      <c r="IK34" s="181">
        <v>46176</v>
      </c>
      <c r="IL34" s="189" t="s">
        <v>300</v>
      </c>
      <c r="IM34" s="189">
        <v>1</v>
      </c>
      <c r="IN34" s="189" t="s">
        <v>67</v>
      </c>
      <c r="IO34" s="189" t="s">
        <v>68</v>
      </c>
      <c r="IP34" s="189">
        <v>2</v>
      </c>
      <c r="IQ34" s="189" t="s">
        <v>33</v>
      </c>
      <c r="IR34" s="189" t="s">
        <v>33</v>
      </c>
      <c r="IS34" s="190">
        <v>46176</v>
      </c>
    </row>
    <row r="35" spans="1:253" s="11" customFormat="1" ht="12.5" customHeight="1">
      <c r="A35" s="11" t="s">
        <v>442</v>
      </c>
      <c r="B35" s="11" t="s">
        <v>7557</v>
      </c>
      <c r="C35" s="11" t="s">
        <v>443</v>
      </c>
      <c r="D35" s="11" t="s">
        <v>444</v>
      </c>
      <c r="E35" s="11" t="s">
        <v>6882</v>
      </c>
      <c r="F35" s="11" t="s">
        <v>3304</v>
      </c>
      <c r="G35" s="179">
        <v>47851000</v>
      </c>
      <c r="H35" s="180" t="s">
        <v>3301</v>
      </c>
      <c r="I35" s="180" t="s">
        <v>88</v>
      </c>
      <c r="J35" s="180">
        <v>2</v>
      </c>
      <c r="K35" s="180" t="s">
        <v>3303</v>
      </c>
      <c r="L35" s="180" t="s">
        <v>3302</v>
      </c>
      <c r="M35" s="181">
        <v>46234</v>
      </c>
      <c r="N35" s="188" t="s">
        <v>3308</v>
      </c>
      <c r="O35" s="183">
        <v>100037</v>
      </c>
      <c r="P35" s="183" t="s">
        <v>3305</v>
      </c>
      <c r="Q35" s="183" t="s">
        <v>126</v>
      </c>
      <c r="R35" s="183">
        <v>1</v>
      </c>
      <c r="S35" s="183" t="s">
        <v>3307</v>
      </c>
      <c r="T35" s="183" t="s">
        <v>3306</v>
      </c>
      <c r="U35" s="184">
        <v>46234</v>
      </c>
      <c r="V35" s="188" t="s">
        <v>3310</v>
      </c>
      <c r="W35" s="180">
        <v>12185000</v>
      </c>
      <c r="X35" s="180" t="s">
        <v>3305</v>
      </c>
      <c r="Y35" s="180" t="s">
        <v>88</v>
      </c>
      <c r="Z35" s="180">
        <v>2</v>
      </c>
      <c r="AA35" s="180" t="s">
        <v>3309</v>
      </c>
      <c r="AB35" s="180" t="s">
        <v>3306</v>
      </c>
      <c r="AC35" s="181">
        <v>46234</v>
      </c>
      <c r="AD35" s="188" t="s">
        <v>3314</v>
      </c>
      <c r="AE35" s="185">
        <v>84000</v>
      </c>
      <c r="AF35" s="185" t="s">
        <v>3311</v>
      </c>
      <c r="AG35" s="185" t="s">
        <v>88</v>
      </c>
      <c r="AH35" s="185">
        <v>2</v>
      </c>
      <c r="AI35" s="185" t="s">
        <v>3313</v>
      </c>
      <c r="AJ35" s="185" t="s">
        <v>3312</v>
      </c>
      <c r="AK35" s="186">
        <v>46234</v>
      </c>
      <c r="AL35" s="188" t="s">
        <v>3316</v>
      </c>
      <c r="AM35" s="180">
        <v>84000</v>
      </c>
      <c r="AN35" s="180" t="s">
        <v>3311</v>
      </c>
      <c r="AO35" s="180" t="s">
        <v>88</v>
      </c>
      <c r="AP35" s="180">
        <v>2</v>
      </c>
      <c r="AQ35" s="180" t="s">
        <v>3315</v>
      </c>
      <c r="AR35" s="180" t="s">
        <v>3312</v>
      </c>
      <c r="AS35" s="181">
        <v>46234</v>
      </c>
      <c r="AT35" s="189" t="s">
        <v>3318</v>
      </c>
      <c r="AU35" s="185" t="s">
        <v>33</v>
      </c>
      <c r="AV35" s="185" t="s">
        <v>33</v>
      </c>
      <c r="AW35" s="185">
        <v>0</v>
      </c>
      <c r="AX35" s="185">
        <v>0</v>
      </c>
      <c r="AY35" s="185" t="s">
        <v>1617</v>
      </c>
      <c r="AZ35" s="185" t="s">
        <v>33</v>
      </c>
      <c r="BA35" s="186">
        <v>46234</v>
      </c>
      <c r="BB35" s="188" t="s">
        <v>3317</v>
      </c>
      <c r="BC35" s="180" t="s">
        <v>33</v>
      </c>
      <c r="BD35" s="180" t="s">
        <v>33</v>
      </c>
      <c r="BE35" s="180">
        <v>0</v>
      </c>
      <c r="BF35" s="180">
        <v>0</v>
      </c>
      <c r="BG35" s="180" t="s">
        <v>1617</v>
      </c>
      <c r="BH35" s="180" t="s">
        <v>33</v>
      </c>
      <c r="BI35" s="181">
        <v>46234</v>
      </c>
      <c r="BJ35" s="189" t="s">
        <v>3322</v>
      </c>
      <c r="BK35" s="189">
        <v>225</v>
      </c>
      <c r="BL35" s="189" t="s">
        <v>3319</v>
      </c>
      <c r="BM35" s="189" t="s">
        <v>141</v>
      </c>
      <c r="BN35" s="189">
        <v>3</v>
      </c>
      <c r="BO35" s="189" t="s">
        <v>3321</v>
      </c>
      <c r="BP35" s="185" t="s">
        <v>3320</v>
      </c>
      <c r="BQ35" s="190">
        <v>46234</v>
      </c>
      <c r="BR35" s="188" t="s">
        <v>3324</v>
      </c>
      <c r="BS35" s="191" t="s">
        <v>33</v>
      </c>
      <c r="BT35" s="191" t="s">
        <v>33</v>
      </c>
      <c r="BU35" s="191">
        <v>0</v>
      </c>
      <c r="BV35" s="191">
        <v>0</v>
      </c>
      <c r="BW35" s="191" t="s">
        <v>1617</v>
      </c>
      <c r="BX35" s="191" t="s">
        <v>33</v>
      </c>
      <c r="BY35" s="181">
        <v>46234</v>
      </c>
      <c r="BZ35" s="189" t="s">
        <v>3325</v>
      </c>
      <c r="CA35" s="189" t="s">
        <v>33</v>
      </c>
      <c r="CB35" s="189" t="s">
        <v>33</v>
      </c>
      <c r="CC35" s="189">
        <v>0</v>
      </c>
      <c r="CD35" s="189">
        <v>0</v>
      </c>
      <c r="CE35" s="189" t="s">
        <v>1617</v>
      </c>
      <c r="CF35" s="189" t="s">
        <v>33</v>
      </c>
      <c r="CG35" s="190">
        <v>46234</v>
      </c>
      <c r="CH35" s="188" t="s">
        <v>8051</v>
      </c>
      <c r="CI35" s="189" t="e">
        <v>#N/A</v>
      </c>
      <c r="CJ35" s="189" t="e">
        <v>#N/A</v>
      </c>
      <c r="CK35" s="189" t="e">
        <v>#N/A</v>
      </c>
      <c r="CL35" s="189" t="e">
        <v>#N/A</v>
      </c>
      <c r="CM35" s="189" t="e">
        <v>#N/A</v>
      </c>
      <c r="CN35" s="189" t="e">
        <v>#N/A</v>
      </c>
      <c r="CO35" s="192" t="e">
        <v>#N/A</v>
      </c>
      <c r="CP35" s="189" t="s">
        <v>3327</v>
      </c>
      <c r="CQ35" s="191" t="s">
        <v>33</v>
      </c>
      <c r="CR35" s="191" t="s">
        <v>33</v>
      </c>
      <c r="CS35" s="191">
        <v>0</v>
      </c>
      <c r="CT35" s="191">
        <v>0</v>
      </c>
      <c r="CU35" s="191" t="s">
        <v>1617</v>
      </c>
      <c r="CV35" s="191" t="s">
        <v>33</v>
      </c>
      <c r="CW35" s="181">
        <v>46234</v>
      </c>
      <c r="CX35" s="189" t="s">
        <v>3329</v>
      </c>
      <c r="CY35" s="185">
        <v>84000</v>
      </c>
      <c r="CZ35" s="185" t="s">
        <v>3311</v>
      </c>
      <c r="DA35" s="185" t="s">
        <v>88</v>
      </c>
      <c r="DB35" s="185">
        <v>2</v>
      </c>
      <c r="DC35" s="185" t="s">
        <v>3332</v>
      </c>
      <c r="DD35" s="185" t="s">
        <v>3312</v>
      </c>
      <c r="DE35" s="187">
        <v>46234</v>
      </c>
      <c r="DF35" s="188" t="s">
        <v>3330</v>
      </c>
      <c r="DG35" s="180">
        <v>12101000</v>
      </c>
      <c r="DH35" s="191" t="s">
        <v>3305</v>
      </c>
      <c r="DI35" s="191" t="s">
        <v>88</v>
      </c>
      <c r="DJ35" s="191">
        <v>2</v>
      </c>
      <c r="DK35" s="191" t="s">
        <v>2165</v>
      </c>
      <c r="DL35" s="191" t="s">
        <v>3306</v>
      </c>
      <c r="DM35" s="181">
        <v>46234</v>
      </c>
      <c r="DN35" s="189" t="s">
        <v>3331</v>
      </c>
      <c r="DO35" s="185">
        <v>0</v>
      </c>
      <c r="DP35" s="189" t="s">
        <v>3311</v>
      </c>
      <c r="DQ35" s="189" t="s">
        <v>88</v>
      </c>
      <c r="DR35" s="189">
        <v>2</v>
      </c>
      <c r="DS35" s="189" t="s">
        <v>1945</v>
      </c>
      <c r="DT35" s="189" t="s">
        <v>3312</v>
      </c>
      <c r="DU35" s="190">
        <v>46234</v>
      </c>
      <c r="DV35" s="188" t="s">
        <v>3333</v>
      </c>
      <c r="DW35" s="180">
        <v>84000</v>
      </c>
      <c r="DX35" s="191" t="s">
        <v>3311</v>
      </c>
      <c r="DY35" s="191" t="s">
        <v>88</v>
      </c>
      <c r="DZ35" s="191">
        <v>2</v>
      </c>
      <c r="EA35" s="191" t="s">
        <v>3332</v>
      </c>
      <c r="EB35" s="191" t="s">
        <v>3312</v>
      </c>
      <c r="EC35" s="181">
        <v>46234</v>
      </c>
      <c r="ED35" s="189" t="s">
        <v>3334</v>
      </c>
      <c r="EE35" s="185">
        <v>0</v>
      </c>
      <c r="EF35" s="189" t="s">
        <v>33</v>
      </c>
      <c r="EG35" s="189" t="s">
        <v>33</v>
      </c>
      <c r="EH35" s="189" t="s">
        <v>33</v>
      </c>
      <c r="EI35" s="189" t="s">
        <v>2848</v>
      </c>
      <c r="EJ35" s="189" t="s">
        <v>33</v>
      </c>
      <c r="EK35" s="190">
        <v>46234</v>
      </c>
      <c r="EL35" s="188" t="s">
        <v>3335</v>
      </c>
      <c r="EM35" s="180">
        <v>0</v>
      </c>
      <c r="EN35" s="191" t="s">
        <v>33</v>
      </c>
      <c r="EO35" s="191" t="s">
        <v>33</v>
      </c>
      <c r="EP35" s="191" t="s">
        <v>33</v>
      </c>
      <c r="EQ35" s="191" t="s">
        <v>2848</v>
      </c>
      <c r="ER35" s="191" t="s">
        <v>33</v>
      </c>
      <c r="ES35" s="181">
        <v>46234</v>
      </c>
      <c r="ET35" s="189" t="s">
        <v>3323</v>
      </c>
      <c r="EU35" s="189">
        <v>225</v>
      </c>
      <c r="EV35" s="189" t="s">
        <v>3319</v>
      </c>
      <c r="EW35" s="189" t="s">
        <v>141</v>
      </c>
      <c r="EX35" s="189">
        <v>3</v>
      </c>
      <c r="EY35" s="189" t="s">
        <v>3321</v>
      </c>
      <c r="EZ35" s="189" t="s">
        <v>3320</v>
      </c>
      <c r="FA35" s="190">
        <v>46234</v>
      </c>
      <c r="FB35" s="188" t="s">
        <v>3337</v>
      </c>
      <c r="FC35" s="191">
        <v>1</v>
      </c>
      <c r="FD35" s="191" t="s">
        <v>3311</v>
      </c>
      <c r="FE35" s="191" t="s">
        <v>88</v>
      </c>
      <c r="FF35" s="191">
        <v>2</v>
      </c>
      <c r="FG35" s="191" t="s">
        <v>3336</v>
      </c>
      <c r="FH35" s="191" t="s">
        <v>3312</v>
      </c>
      <c r="FI35" s="181">
        <v>46234</v>
      </c>
      <c r="FJ35" s="188" t="s">
        <v>3338</v>
      </c>
      <c r="FK35" s="189" t="s">
        <v>33</v>
      </c>
      <c r="FL35" s="189" t="s">
        <v>33</v>
      </c>
      <c r="FM35" s="189">
        <v>0</v>
      </c>
      <c r="FN35" s="189">
        <v>0</v>
      </c>
      <c r="FO35" s="189" t="s">
        <v>1617</v>
      </c>
      <c r="FP35" s="185" t="s">
        <v>33</v>
      </c>
      <c r="FQ35" s="186">
        <v>46234</v>
      </c>
      <c r="FR35" s="188" t="s">
        <v>3339</v>
      </c>
      <c r="FS35" s="191" t="s">
        <v>33</v>
      </c>
      <c r="FT35" s="191" t="s">
        <v>33</v>
      </c>
      <c r="FU35" s="191">
        <v>0</v>
      </c>
      <c r="FV35" s="191">
        <v>0</v>
      </c>
      <c r="FW35" s="191" t="s">
        <v>1617</v>
      </c>
      <c r="FX35" s="191" t="s">
        <v>33</v>
      </c>
      <c r="FY35" s="181">
        <v>46234</v>
      </c>
      <c r="FZ35" s="189" t="s">
        <v>446</v>
      </c>
      <c r="GA35" s="189">
        <v>0</v>
      </c>
      <c r="GB35" s="189" t="s">
        <v>67</v>
      </c>
      <c r="GC35" s="189" t="s">
        <v>68</v>
      </c>
      <c r="GD35" s="189">
        <v>2</v>
      </c>
      <c r="GE35" s="189" t="s">
        <v>33</v>
      </c>
      <c r="GF35" s="189" t="s">
        <v>33</v>
      </c>
      <c r="GG35" s="190">
        <v>46177</v>
      </c>
      <c r="GH35" s="188" t="s">
        <v>452</v>
      </c>
      <c r="GI35" s="191">
        <v>0</v>
      </c>
      <c r="GJ35" s="191" t="s">
        <v>67</v>
      </c>
      <c r="GK35" s="191" t="s">
        <v>68</v>
      </c>
      <c r="GL35" s="191">
        <v>2</v>
      </c>
      <c r="GM35" s="191" t="s">
        <v>33</v>
      </c>
      <c r="GN35" s="191" t="s">
        <v>33</v>
      </c>
      <c r="GO35" s="181">
        <v>46177</v>
      </c>
      <c r="GP35" s="189" t="s">
        <v>447</v>
      </c>
      <c r="GQ35" s="189">
        <v>1</v>
      </c>
      <c r="GR35" s="189" t="s">
        <v>67</v>
      </c>
      <c r="GS35" s="189" t="s">
        <v>68</v>
      </c>
      <c r="GT35" s="189">
        <v>2</v>
      </c>
      <c r="GU35" s="189" t="s">
        <v>33</v>
      </c>
      <c r="GV35" s="189" t="s">
        <v>33</v>
      </c>
      <c r="GW35" s="190">
        <v>46177</v>
      </c>
      <c r="GX35" s="188" t="s">
        <v>453</v>
      </c>
      <c r="GY35" s="191">
        <v>0</v>
      </c>
      <c r="GZ35" s="191" t="s">
        <v>67</v>
      </c>
      <c r="HA35" s="191" t="s">
        <v>68</v>
      </c>
      <c r="HB35" s="191">
        <v>2</v>
      </c>
      <c r="HC35" s="191" t="s">
        <v>33</v>
      </c>
      <c r="HD35" s="191" t="s">
        <v>33</v>
      </c>
      <c r="HE35" s="181">
        <v>46177</v>
      </c>
      <c r="HF35" s="189" t="s">
        <v>445</v>
      </c>
      <c r="HG35" s="189">
        <v>2</v>
      </c>
      <c r="HH35" s="189" t="s">
        <v>67</v>
      </c>
      <c r="HI35" s="189" t="s">
        <v>68</v>
      </c>
      <c r="HJ35" s="189">
        <v>2</v>
      </c>
      <c r="HK35" s="189" t="s">
        <v>33</v>
      </c>
      <c r="HL35" s="189" t="s">
        <v>33</v>
      </c>
      <c r="HM35" s="190">
        <v>46177</v>
      </c>
      <c r="HN35" s="188" t="s">
        <v>451</v>
      </c>
      <c r="HO35" s="191">
        <v>1</v>
      </c>
      <c r="HP35" s="191" t="s">
        <v>67</v>
      </c>
      <c r="HQ35" s="191" t="s">
        <v>68</v>
      </c>
      <c r="HR35" s="191">
        <v>2</v>
      </c>
      <c r="HS35" s="191" t="s">
        <v>33</v>
      </c>
      <c r="HT35" s="191" t="s">
        <v>33</v>
      </c>
      <c r="HU35" s="181">
        <v>46177</v>
      </c>
      <c r="HV35" s="189" t="s">
        <v>448</v>
      </c>
      <c r="HW35" s="189">
        <v>0</v>
      </c>
      <c r="HX35" s="189" t="s">
        <v>67</v>
      </c>
      <c r="HY35" s="189" t="s">
        <v>68</v>
      </c>
      <c r="HZ35" s="189">
        <v>2</v>
      </c>
      <c r="IA35" s="189" t="s">
        <v>33</v>
      </c>
      <c r="IB35" s="189" t="s">
        <v>33</v>
      </c>
      <c r="IC35" s="190">
        <v>46177</v>
      </c>
      <c r="ID35" s="188" t="s">
        <v>450</v>
      </c>
      <c r="IE35" s="191">
        <v>0</v>
      </c>
      <c r="IF35" s="191" t="s">
        <v>67</v>
      </c>
      <c r="IG35" s="191" t="s">
        <v>68</v>
      </c>
      <c r="IH35" s="191">
        <v>2</v>
      </c>
      <c r="II35" s="191" t="s">
        <v>33</v>
      </c>
      <c r="IJ35" s="191" t="s">
        <v>33</v>
      </c>
      <c r="IK35" s="181">
        <v>46177</v>
      </c>
      <c r="IL35" s="189" t="s">
        <v>449</v>
      </c>
      <c r="IM35" s="189">
        <v>1</v>
      </c>
      <c r="IN35" s="189" t="s">
        <v>67</v>
      </c>
      <c r="IO35" s="189" t="s">
        <v>68</v>
      </c>
      <c r="IP35" s="189">
        <v>2</v>
      </c>
      <c r="IQ35" s="189" t="s">
        <v>33</v>
      </c>
      <c r="IR35" s="189" t="s">
        <v>33</v>
      </c>
      <c r="IS35" s="190">
        <v>46177</v>
      </c>
    </row>
    <row r="36" spans="1:253" s="11" customFormat="1" ht="12.5" customHeight="1">
      <c r="A36" s="11" t="s">
        <v>305</v>
      </c>
      <c r="B36" s="11" t="s">
        <v>7664</v>
      </c>
      <c r="C36" s="11" t="s">
        <v>306</v>
      </c>
      <c r="D36" s="11" t="s">
        <v>307</v>
      </c>
      <c r="E36" s="11" t="s">
        <v>6885</v>
      </c>
      <c r="F36" s="11" t="s">
        <v>5828</v>
      </c>
      <c r="G36" s="179">
        <v>138902000</v>
      </c>
      <c r="H36" s="180" t="s">
        <v>5825</v>
      </c>
      <c r="I36" s="180" t="s">
        <v>141</v>
      </c>
      <c r="J36" s="180">
        <v>3</v>
      </c>
      <c r="K36" s="180" t="s">
        <v>5827</v>
      </c>
      <c r="L36" s="180" t="s">
        <v>5826</v>
      </c>
      <c r="M36" s="181">
        <v>46234</v>
      </c>
      <c r="N36" s="188" t="s">
        <v>5832</v>
      </c>
      <c r="O36" s="183">
        <v>1128571</v>
      </c>
      <c r="P36" s="183" t="s">
        <v>5829</v>
      </c>
      <c r="Q36" s="183" t="s">
        <v>88</v>
      </c>
      <c r="R36" s="183">
        <v>2</v>
      </c>
      <c r="S36" s="183" t="s">
        <v>5831</v>
      </c>
      <c r="T36" s="183" t="s">
        <v>5830</v>
      </c>
      <c r="U36" s="184">
        <v>46234</v>
      </c>
      <c r="V36" s="188" t="s">
        <v>5836</v>
      </c>
      <c r="W36" s="180">
        <v>138902000</v>
      </c>
      <c r="X36" s="180" t="s">
        <v>5833</v>
      </c>
      <c r="Y36" s="180" t="s">
        <v>141</v>
      </c>
      <c r="Z36" s="180">
        <v>3</v>
      </c>
      <c r="AA36" s="180" t="s">
        <v>5835</v>
      </c>
      <c r="AB36" s="180" t="s">
        <v>5834</v>
      </c>
      <c r="AC36" s="181">
        <v>46234</v>
      </c>
      <c r="AD36" s="188" t="s">
        <v>5840</v>
      </c>
      <c r="AE36" s="185">
        <v>138902000</v>
      </c>
      <c r="AF36" s="185" t="s">
        <v>5837</v>
      </c>
      <c r="AG36" s="185" t="s">
        <v>141</v>
      </c>
      <c r="AH36" s="185">
        <v>3</v>
      </c>
      <c r="AI36" s="185" t="s">
        <v>5839</v>
      </c>
      <c r="AJ36" s="185" t="s">
        <v>5838</v>
      </c>
      <c r="AK36" s="186">
        <v>46234</v>
      </c>
      <c r="AL36" s="188" t="s">
        <v>5844</v>
      </c>
      <c r="AM36" s="180">
        <v>7073000</v>
      </c>
      <c r="AN36" s="180" t="s">
        <v>5841</v>
      </c>
      <c r="AO36" s="180" t="s">
        <v>141</v>
      </c>
      <c r="AP36" s="180">
        <v>3</v>
      </c>
      <c r="AQ36" s="180" t="s">
        <v>5843</v>
      </c>
      <c r="AR36" s="180" t="s">
        <v>5842</v>
      </c>
      <c r="AS36" s="181">
        <v>46234</v>
      </c>
      <c r="AT36" s="189" t="s">
        <v>5848</v>
      </c>
      <c r="AU36" s="185" t="s">
        <v>33</v>
      </c>
      <c r="AV36" s="185" t="s">
        <v>114</v>
      </c>
      <c r="AW36" s="185" t="s">
        <v>33</v>
      </c>
      <c r="AX36" s="185" t="s">
        <v>33</v>
      </c>
      <c r="AY36" s="185" t="s">
        <v>5847</v>
      </c>
      <c r="AZ36" s="185" t="s">
        <v>114</v>
      </c>
      <c r="BA36" s="186">
        <v>46234</v>
      </c>
      <c r="BB36" s="188" t="s">
        <v>5846</v>
      </c>
      <c r="BC36" s="180" t="s">
        <v>33</v>
      </c>
      <c r="BD36" s="180" t="s">
        <v>33</v>
      </c>
      <c r="BE36" s="180" t="s">
        <v>141</v>
      </c>
      <c r="BF36" s="180">
        <v>3</v>
      </c>
      <c r="BG36" s="180" t="s">
        <v>5845</v>
      </c>
      <c r="BH36" s="180" t="s">
        <v>114</v>
      </c>
      <c r="BI36" s="181">
        <v>46234</v>
      </c>
      <c r="BJ36" s="189" t="s">
        <v>5852</v>
      </c>
      <c r="BK36" s="189">
        <v>3746</v>
      </c>
      <c r="BL36" s="189" t="s">
        <v>5849</v>
      </c>
      <c r="BM36" s="189" t="s">
        <v>88</v>
      </c>
      <c r="BN36" s="189">
        <v>2</v>
      </c>
      <c r="BO36" s="189" t="s">
        <v>5851</v>
      </c>
      <c r="BP36" s="185" t="s">
        <v>5850</v>
      </c>
      <c r="BQ36" s="190">
        <v>46234</v>
      </c>
      <c r="BR36" s="188" t="s">
        <v>5854</v>
      </c>
      <c r="BS36" s="191" t="s">
        <v>33</v>
      </c>
      <c r="BT36" s="191" t="s">
        <v>114</v>
      </c>
      <c r="BU36" s="191" t="s">
        <v>33</v>
      </c>
      <c r="BV36" s="191" t="s">
        <v>33</v>
      </c>
      <c r="BW36" s="191" t="s">
        <v>5847</v>
      </c>
      <c r="BX36" s="191" t="s">
        <v>114</v>
      </c>
      <c r="BY36" s="181">
        <v>46234</v>
      </c>
      <c r="BZ36" s="189" t="s">
        <v>5855</v>
      </c>
      <c r="CA36" s="189" t="s">
        <v>33</v>
      </c>
      <c r="CB36" s="189" t="s">
        <v>114</v>
      </c>
      <c r="CC36" s="189" t="s">
        <v>33</v>
      </c>
      <c r="CD36" s="189" t="s">
        <v>33</v>
      </c>
      <c r="CE36" s="189" t="s">
        <v>5847</v>
      </c>
      <c r="CF36" s="189" t="s">
        <v>114</v>
      </c>
      <c r="CG36" s="190">
        <v>46234</v>
      </c>
      <c r="CH36" s="188" t="s">
        <v>8052</v>
      </c>
      <c r="CI36" s="189" t="e">
        <v>#N/A</v>
      </c>
      <c r="CJ36" s="189" t="e">
        <v>#N/A</v>
      </c>
      <c r="CK36" s="189" t="e">
        <v>#N/A</v>
      </c>
      <c r="CL36" s="189" t="e">
        <v>#N/A</v>
      </c>
      <c r="CM36" s="189" t="e">
        <v>#N/A</v>
      </c>
      <c r="CN36" s="189" t="e">
        <v>#N/A</v>
      </c>
      <c r="CO36" s="192" t="e">
        <v>#N/A</v>
      </c>
      <c r="CP36" s="189" t="s">
        <v>5858</v>
      </c>
      <c r="CQ36" s="191" t="s">
        <v>33</v>
      </c>
      <c r="CR36" s="191" t="s">
        <v>33</v>
      </c>
      <c r="CS36" s="191" t="s">
        <v>141</v>
      </c>
      <c r="CT36" s="191">
        <v>3</v>
      </c>
      <c r="CU36" s="191" t="s">
        <v>5857</v>
      </c>
      <c r="CV36" s="191" t="s">
        <v>33</v>
      </c>
      <c r="CW36" s="181">
        <v>46234</v>
      </c>
      <c r="CX36" s="189" t="s">
        <v>5862</v>
      </c>
      <c r="CY36" s="185">
        <v>16574000</v>
      </c>
      <c r="CZ36" s="185" t="s">
        <v>5859</v>
      </c>
      <c r="DA36" s="185" t="s">
        <v>141</v>
      </c>
      <c r="DB36" s="185">
        <v>3</v>
      </c>
      <c r="DC36" s="185" t="s">
        <v>5871</v>
      </c>
      <c r="DD36" s="185" t="s">
        <v>5860</v>
      </c>
      <c r="DE36" s="187">
        <v>46234</v>
      </c>
      <c r="DF36" s="188" t="s">
        <v>5866</v>
      </c>
      <c r="DG36" s="180">
        <v>0</v>
      </c>
      <c r="DH36" s="191" t="s">
        <v>5863</v>
      </c>
      <c r="DI36" s="191" t="s">
        <v>141</v>
      </c>
      <c r="DJ36" s="191">
        <v>3</v>
      </c>
      <c r="DK36" s="191" t="s">
        <v>5865</v>
      </c>
      <c r="DL36" s="191" t="s">
        <v>5864</v>
      </c>
      <c r="DM36" s="181">
        <v>46234</v>
      </c>
      <c r="DN36" s="189" t="s">
        <v>5870</v>
      </c>
      <c r="DO36" s="185">
        <v>122328000</v>
      </c>
      <c r="DP36" s="189" t="s">
        <v>5867</v>
      </c>
      <c r="DQ36" s="189" t="s">
        <v>141</v>
      </c>
      <c r="DR36" s="189">
        <v>3</v>
      </c>
      <c r="DS36" s="189" t="s">
        <v>5869</v>
      </c>
      <c r="DT36" s="189" t="s">
        <v>5868</v>
      </c>
      <c r="DU36" s="190">
        <v>46234</v>
      </c>
      <c r="DV36" s="188" t="s">
        <v>5872</v>
      </c>
      <c r="DW36" s="180">
        <v>16574000</v>
      </c>
      <c r="DX36" s="191" t="s">
        <v>5859</v>
      </c>
      <c r="DY36" s="191" t="s">
        <v>141</v>
      </c>
      <c r="DZ36" s="191">
        <v>3</v>
      </c>
      <c r="EA36" s="191" t="s">
        <v>5871</v>
      </c>
      <c r="EB36" s="191" t="s">
        <v>5860</v>
      </c>
      <c r="EC36" s="181">
        <v>46234</v>
      </c>
      <c r="ED36" s="189" t="s">
        <v>5876</v>
      </c>
      <c r="EE36" s="185" t="s">
        <v>33</v>
      </c>
      <c r="EF36" s="189" t="s">
        <v>5873</v>
      </c>
      <c r="EG36" s="189" t="s">
        <v>141</v>
      </c>
      <c r="EH36" s="189">
        <v>3</v>
      </c>
      <c r="EI36" s="189" t="s">
        <v>5875</v>
      </c>
      <c r="EJ36" s="189" t="s">
        <v>5874</v>
      </c>
      <c r="EK36" s="190">
        <v>46234</v>
      </c>
      <c r="EL36" s="188" t="s">
        <v>5880</v>
      </c>
      <c r="EM36" s="180" t="s">
        <v>33</v>
      </c>
      <c r="EN36" s="191" t="s">
        <v>5877</v>
      </c>
      <c r="EO36" s="191" t="s">
        <v>141</v>
      </c>
      <c r="EP36" s="191">
        <v>3</v>
      </c>
      <c r="EQ36" s="191" t="s">
        <v>5879</v>
      </c>
      <c r="ER36" s="191" t="s">
        <v>5878</v>
      </c>
      <c r="ES36" s="181">
        <v>46234</v>
      </c>
      <c r="ET36" s="189" t="s">
        <v>5853</v>
      </c>
      <c r="EU36" s="189">
        <v>3746</v>
      </c>
      <c r="EV36" s="189" t="s">
        <v>5849</v>
      </c>
      <c r="EW36" s="189" t="s">
        <v>88</v>
      </c>
      <c r="EX36" s="189">
        <v>2</v>
      </c>
      <c r="EY36" s="189" t="s">
        <v>5851</v>
      </c>
      <c r="EZ36" s="189" t="s">
        <v>5850</v>
      </c>
      <c r="FA36" s="190">
        <v>46234</v>
      </c>
      <c r="FB36" s="188" t="s">
        <v>5884</v>
      </c>
      <c r="FC36" s="191">
        <v>5</v>
      </c>
      <c r="FD36" s="191" t="s">
        <v>5881</v>
      </c>
      <c r="FE36" s="191" t="s">
        <v>88</v>
      </c>
      <c r="FF36" s="191">
        <v>2</v>
      </c>
      <c r="FG36" s="191" t="s">
        <v>5883</v>
      </c>
      <c r="FH36" s="191" t="s">
        <v>5882</v>
      </c>
      <c r="FI36" s="181">
        <v>46234</v>
      </c>
      <c r="FJ36" s="188" t="s">
        <v>5885</v>
      </c>
      <c r="FK36" s="189" t="s">
        <v>33</v>
      </c>
      <c r="FL36" s="189" t="s">
        <v>33</v>
      </c>
      <c r="FM36" s="189" t="s">
        <v>141</v>
      </c>
      <c r="FN36" s="189">
        <v>3</v>
      </c>
      <c r="FO36" s="189" t="s">
        <v>5857</v>
      </c>
      <c r="FP36" s="185" t="s">
        <v>33</v>
      </c>
      <c r="FQ36" s="186">
        <v>46234</v>
      </c>
      <c r="FR36" s="188" t="s">
        <v>5886</v>
      </c>
      <c r="FS36" s="191" t="s">
        <v>33</v>
      </c>
      <c r="FT36" s="191" t="s">
        <v>33</v>
      </c>
      <c r="FU36" s="191" t="s">
        <v>141</v>
      </c>
      <c r="FV36" s="191">
        <v>3</v>
      </c>
      <c r="FW36" s="191" t="s">
        <v>5857</v>
      </c>
      <c r="FX36" s="191" t="s">
        <v>33</v>
      </c>
      <c r="FY36" s="181">
        <v>46234</v>
      </c>
      <c r="FZ36" s="189" t="s">
        <v>309</v>
      </c>
      <c r="GA36" s="189">
        <v>2</v>
      </c>
      <c r="GB36" s="189" t="s">
        <v>67</v>
      </c>
      <c r="GC36" s="189" t="s">
        <v>68</v>
      </c>
      <c r="GD36" s="189">
        <v>2</v>
      </c>
      <c r="GE36" s="189" t="s">
        <v>33</v>
      </c>
      <c r="GF36" s="189" t="s">
        <v>33</v>
      </c>
      <c r="GG36" s="190">
        <v>46176</v>
      </c>
      <c r="GH36" s="188" t="s">
        <v>315</v>
      </c>
      <c r="GI36" s="191">
        <v>3</v>
      </c>
      <c r="GJ36" s="191" t="s">
        <v>67</v>
      </c>
      <c r="GK36" s="191" t="s">
        <v>68</v>
      </c>
      <c r="GL36" s="191">
        <v>2</v>
      </c>
      <c r="GM36" s="191" t="s">
        <v>33</v>
      </c>
      <c r="GN36" s="191" t="s">
        <v>33</v>
      </c>
      <c r="GO36" s="181">
        <v>46176</v>
      </c>
      <c r="GP36" s="189" t="s">
        <v>310</v>
      </c>
      <c r="GQ36" s="189">
        <v>3</v>
      </c>
      <c r="GR36" s="189" t="s">
        <v>67</v>
      </c>
      <c r="GS36" s="189" t="s">
        <v>68</v>
      </c>
      <c r="GT36" s="189">
        <v>2</v>
      </c>
      <c r="GU36" s="189" t="s">
        <v>33</v>
      </c>
      <c r="GV36" s="189" t="s">
        <v>33</v>
      </c>
      <c r="GW36" s="190">
        <v>46176</v>
      </c>
      <c r="GX36" s="188" t="s">
        <v>316</v>
      </c>
      <c r="GY36" s="191">
        <v>3</v>
      </c>
      <c r="GZ36" s="191" t="s">
        <v>67</v>
      </c>
      <c r="HA36" s="191" t="s">
        <v>68</v>
      </c>
      <c r="HB36" s="191">
        <v>2</v>
      </c>
      <c r="HC36" s="191" t="s">
        <v>33</v>
      </c>
      <c r="HD36" s="191" t="s">
        <v>33</v>
      </c>
      <c r="HE36" s="181">
        <v>46176</v>
      </c>
      <c r="HF36" s="189" t="s">
        <v>308</v>
      </c>
      <c r="HG36" s="189">
        <v>3</v>
      </c>
      <c r="HH36" s="189" t="s">
        <v>67</v>
      </c>
      <c r="HI36" s="189" t="s">
        <v>68</v>
      </c>
      <c r="HJ36" s="189">
        <v>2</v>
      </c>
      <c r="HK36" s="189" t="s">
        <v>33</v>
      </c>
      <c r="HL36" s="189" t="s">
        <v>33</v>
      </c>
      <c r="HM36" s="190">
        <v>46176</v>
      </c>
      <c r="HN36" s="188" t="s">
        <v>314</v>
      </c>
      <c r="HO36" s="191">
        <v>3</v>
      </c>
      <c r="HP36" s="191" t="s">
        <v>67</v>
      </c>
      <c r="HQ36" s="191" t="s">
        <v>68</v>
      </c>
      <c r="HR36" s="191">
        <v>2</v>
      </c>
      <c r="HS36" s="191" t="s">
        <v>33</v>
      </c>
      <c r="HT36" s="191" t="s">
        <v>33</v>
      </c>
      <c r="HU36" s="181">
        <v>46176</v>
      </c>
      <c r="HV36" s="189" t="s">
        <v>311</v>
      </c>
      <c r="HW36" s="189">
        <v>3</v>
      </c>
      <c r="HX36" s="189" t="s">
        <v>67</v>
      </c>
      <c r="HY36" s="189" t="s">
        <v>68</v>
      </c>
      <c r="HZ36" s="189">
        <v>2</v>
      </c>
      <c r="IA36" s="189" t="s">
        <v>33</v>
      </c>
      <c r="IB36" s="189" t="s">
        <v>33</v>
      </c>
      <c r="IC36" s="190">
        <v>46176</v>
      </c>
      <c r="ID36" s="188" t="s">
        <v>313</v>
      </c>
      <c r="IE36" s="191">
        <v>2</v>
      </c>
      <c r="IF36" s="191" t="s">
        <v>67</v>
      </c>
      <c r="IG36" s="191" t="s">
        <v>68</v>
      </c>
      <c r="IH36" s="191">
        <v>2</v>
      </c>
      <c r="II36" s="191" t="s">
        <v>33</v>
      </c>
      <c r="IJ36" s="191" t="s">
        <v>33</v>
      </c>
      <c r="IK36" s="181">
        <v>46176</v>
      </c>
      <c r="IL36" s="189" t="s">
        <v>312</v>
      </c>
      <c r="IM36" s="189">
        <v>3</v>
      </c>
      <c r="IN36" s="189" t="s">
        <v>67</v>
      </c>
      <c r="IO36" s="189" t="s">
        <v>68</v>
      </c>
      <c r="IP36" s="189">
        <v>2</v>
      </c>
      <c r="IQ36" s="189" t="s">
        <v>33</v>
      </c>
      <c r="IR36" s="189" t="s">
        <v>33</v>
      </c>
      <c r="IS36" s="190">
        <v>46176</v>
      </c>
    </row>
    <row r="37" spans="1:253" s="11" customFormat="1" ht="12.5" customHeight="1">
      <c r="A37" s="11" t="s">
        <v>317</v>
      </c>
      <c r="B37" s="11" t="s">
        <v>7557</v>
      </c>
      <c r="C37" s="11" t="s">
        <v>318</v>
      </c>
      <c r="D37" s="11" t="s">
        <v>307</v>
      </c>
      <c r="E37" s="11" t="s">
        <v>6885</v>
      </c>
      <c r="F37" s="11" t="s">
        <v>5930</v>
      </c>
      <c r="G37" s="179">
        <v>138902000</v>
      </c>
      <c r="H37" s="180" t="s">
        <v>5825</v>
      </c>
      <c r="I37" s="180" t="s">
        <v>141</v>
      </c>
      <c r="J37" s="180">
        <v>3</v>
      </c>
      <c r="K37" s="180" t="s">
        <v>5827</v>
      </c>
      <c r="L37" s="180" t="s">
        <v>5826</v>
      </c>
      <c r="M37" s="181">
        <v>46234</v>
      </c>
      <c r="N37" s="188" t="s">
        <v>5934</v>
      </c>
      <c r="O37" s="183">
        <v>486009</v>
      </c>
      <c r="P37" s="183" t="s">
        <v>5931</v>
      </c>
      <c r="Q37" s="183" t="s">
        <v>88</v>
      </c>
      <c r="R37" s="183">
        <v>2</v>
      </c>
      <c r="S37" s="183" t="s">
        <v>5933</v>
      </c>
      <c r="T37" s="183" t="s">
        <v>5932</v>
      </c>
      <c r="U37" s="184">
        <v>46234</v>
      </c>
      <c r="V37" s="188" t="s">
        <v>5938</v>
      </c>
      <c r="W37" s="180">
        <v>14257000</v>
      </c>
      <c r="X37" s="180" t="s">
        <v>5935</v>
      </c>
      <c r="Y37" s="180" t="s">
        <v>141</v>
      </c>
      <c r="Z37" s="180">
        <v>3</v>
      </c>
      <c r="AA37" s="180" t="s">
        <v>5937</v>
      </c>
      <c r="AB37" s="180" t="s">
        <v>5936</v>
      </c>
      <c r="AC37" s="181">
        <v>46234</v>
      </c>
      <c r="AD37" s="188" t="s">
        <v>5942</v>
      </c>
      <c r="AE37" s="185">
        <v>1124000</v>
      </c>
      <c r="AF37" s="185" t="s">
        <v>5939</v>
      </c>
      <c r="AG37" s="185" t="s">
        <v>141</v>
      </c>
      <c r="AH37" s="185">
        <v>3</v>
      </c>
      <c r="AI37" s="185" t="s">
        <v>5941</v>
      </c>
      <c r="AJ37" s="185" t="s">
        <v>5940</v>
      </c>
      <c r="AK37" s="186">
        <v>46234</v>
      </c>
      <c r="AL37" s="188" t="s">
        <v>5944</v>
      </c>
      <c r="AM37" s="180">
        <v>1124000</v>
      </c>
      <c r="AN37" s="180" t="s">
        <v>5939</v>
      </c>
      <c r="AO37" s="180" t="s">
        <v>141</v>
      </c>
      <c r="AP37" s="180">
        <v>3</v>
      </c>
      <c r="AQ37" s="180" t="s">
        <v>5943</v>
      </c>
      <c r="AR37" s="180" t="s">
        <v>5940</v>
      </c>
      <c r="AS37" s="181">
        <v>46234</v>
      </c>
      <c r="AT37" s="189" t="s">
        <v>5947</v>
      </c>
      <c r="AU37" s="185" t="s">
        <v>33</v>
      </c>
      <c r="AV37" s="185" t="s">
        <v>33</v>
      </c>
      <c r="AW37" s="185" t="s">
        <v>33</v>
      </c>
      <c r="AX37" s="185" t="s">
        <v>33</v>
      </c>
      <c r="AY37" s="185" t="s">
        <v>5945</v>
      </c>
      <c r="AZ37" s="185" t="s">
        <v>33</v>
      </c>
      <c r="BA37" s="186">
        <v>46234</v>
      </c>
      <c r="BB37" s="188" t="s">
        <v>5946</v>
      </c>
      <c r="BC37" s="180" t="s">
        <v>33</v>
      </c>
      <c r="BD37" s="180" t="s">
        <v>33</v>
      </c>
      <c r="BE37" s="180" t="s">
        <v>33</v>
      </c>
      <c r="BF37" s="180" t="s">
        <v>33</v>
      </c>
      <c r="BG37" s="180" t="s">
        <v>5945</v>
      </c>
      <c r="BH37" s="180" t="s">
        <v>33</v>
      </c>
      <c r="BI37" s="181">
        <v>46234</v>
      </c>
      <c r="BJ37" s="189" t="s">
        <v>5949</v>
      </c>
      <c r="BK37" s="189">
        <v>3746</v>
      </c>
      <c r="BL37" s="189" t="s">
        <v>5849</v>
      </c>
      <c r="BM37" s="189" t="s">
        <v>88</v>
      </c>
      <c r="BN37" s="189">
        <v>2</v>
      </c>
      <c r="BO37" s="189" t="s">
        <v>5948</v>
      </c>
      <c r="BP37" s="185" t="s">
        <v>5850</v>
      </c>
      <c r="BQ37" s="190">
        <v>46234</v>
      </c>
      <c r="BR37" s="188" t="s">
        <v>5952</v>
      </c>
      <c r="BS37" s="191" t="s">
        <v>33</v>
      </c>
      <c r="BT37" s="191" t="s">
        <v>33</v>
      </c>
      <c r="BU37" s="191" t="s">
        <v>33</v>
      </c>
      <c r="BV37" s="191" t="s">
        <v>33</v>
      </c>
      <c r="BW37" s="191" t="s">
        <v>5945</v>
      </c>
      <c r="BX37" s="191" t="s">
        <v>33</v>
      </c>
      <c r="BY37" s="181">
        <v>46234</v>
      </c>
      <c r="BZ37" s="189" t="s">
        <v>5953</v>
      </c>
      <c r="CA37" s="189" t="s">
        <v>33</v>
      </c>
      <c r="CB37" s="189" t="s">
        <v>33</v>
      </c>
      <c r="CC37" s="189" t="s">
        <v>33</v>
      </c>
      <c r="CD37" s="189" t="s">
        <v>33</v>
      </c>
      <c r="CE37" s="189" t="s">
        <v>5945</v>
      </c>
      <c r="CF37" s="189" t="s">
        <v>33</v>
      </c>
      <c r="CG37" s="190">
        <v>46234</v>
      </c>
      <c r="CH37" s="188" t="s">
        <v>8053</v>
      </c>
      <c r="CI37" s="189" t="e">
        <v>#N/A</v>
      </c>
      <c r="CJ37" s="189" t="e">
        <v>#N/A</v>
      </c>
      <c r="CK37" s="189" t="e">
        <v>#N/A</v>
      </c>
      <c r="CL37" s="189" t="e">
        <v>#N/A</v>
      </c>
      <c r="CM37" s="189" t="e">
        <v>#N/A</v>
      </c>
      <c r="CN37" s="189" t="e">
        <v>#N/A</v>
      </c>
      <c r="CO37" s="192" t="e">
        <v>#N/A</v>
      </c>
      <c r="CP37" s="189" t="s">
        <v>5955</v>
      </c>
      <c r="CQ37" s="191" t="s">
        <v>33</v>
      </c>
      <c r="CR37" s="191" t="s">
        <v>33</v>
      </c>
      <c r="CS37" s="191" t="s">
        <v>141</v>
      </c>
      <c r="CT37" s="191">
        <v>3</v>
      </c>
      <c r="CU37" s="191" t="s">
        <v>5857</v>
      </c>
      <c r="CV37" s="191" t="s">
        <v>33</v>
      </c>
      <c r="CW37" s="181">
        <v>46234</v>
      </c>
      <c r="CX37" s="189" t="s">
        <v>5957</v>
      </c>
      <c r="CY37" s="185">
        <v>1124000</v>
      </c>
      <c r="CZ37" s="185" t="s">
        <v>5939</v>
      </c>
      <c r="DA37" s="185" t="s">
        <v>141</v>
      </c>
      <c r="DB37" s="185">
        <v>3</v>
      </c>
      <c r="DC37" s="185" t="s">
        <v>5964</v>
      </c>
      <c r="DD37" s="185" t="s">
        <v>5940</v>
      </c>
      <c r="DE37" s="187">
        <v>46234</v>
      </c>
      <c r="DF37" s="188" t="s">
        <v>5961</v>
      </c>
      <c r="DG37" s="180">
        <v>13133000</v>
      </c>
      <c r="DH37" s="191" t="s">
        <v>5958</v>
      </c>
      <c r="DI37" s="191" t="s">
        <v>141</v>
      </c>
      <c r="DJ37" s="191">
        <v>3</v>
      </c>
      <c r="DK37" s="191" t="s">
        <v>5960</v>
      </c>
      <c r="DL37" s="191" t="s">
        <v>5959</v>
      </c>
      <c r="DM37" s="181">
        <v>46234</v>
      </c>
      <c r="DN37" s="189" t="s">
        <v>5963</v>
      </c>
      <c r="DO37" s="185">
        <v>0</v>
      </c>
      <c r="DP37" s="189" t="s">
        <v>5939</v>
      </c>
      <c r="DQ37" s="189" t="s">
        <v>141</v>
      </c>
      <c r="DR37" s="189">
        <v>3</v>
      </c>
      <c r="DS37" s="189" t="s">
        <v>5962</v>
      </c>
      <c r="DT37" s="189" t="s">
        <v>5940</v>
      </c>
      <c r="DU37" s="190">
        <v>46234</v>
      </c>
      <c r="DV37" s="188" t="s">
        <v>5965</v>
      </c>
      <c r="DW37" s="180">
        <v>1124000</v>
      </c>
      <c r="DX37" s="191" t="s">
        <v>5939</v>
      </c>
      <c r="DY37" s="191" t="s">
        <v>141</v>
      </c>
      <c r="DZ37" s="191">
        <v>3</v>
      </c>
      <c r="EA37" s="191" t="s">
        <v>5964</v>
      </c>
      <c r="EB37" s="191" t="s">
        <v>5940</v>
      </c>
      <c r="EC37" s="181">
        <v>46234</v>
      </c>
      <c r="ED37" s="189" t="s">
        <v>5967</v>
      </c>
      <c r="EE37" s="185" t="s">
        <v>33</v>
      </c>
      <c r="EF37" s="189" t="s">
        <v>33</v>
      </c>
      <c r="EG37" s="189" t="s">
        <v>141</v>
      </c>
      <c r="EH37" s="189">
        <v>3</v>
      </c>
      <c r="EI37" s="189" t="s">
        <v>5966</v>
      </c>
      <c r="EJ37" s="189" t="s">
        <v>114</v>
      </c>
      <c r="EK37" s="190">
        <v>46234</v>
      </c>
      <c r="EL37" s="188" t="s">
        <v>5968</v>
      </c>
      <c r="EM37" s="180" t="s">
        <v>33</v>
      </c>
      <c r="EN37" s="191" t="s">
        <v>33</v>
      </c>
      <c r="EO37" s="191" t="s">
        <v>141</v>
      </c>
      <c r="EP37" s="191">
        <v>3</v>
      </c>
      <c r="EQ37" s="191" t="s">
        <v>5966</v>
      </c>
      <c r="ER37" s="191" t="s">
        <v>114</v>
      </c>
      <c r="ES37" s="181">
        <v>46234</v>
      </c>
      <c r="ET37" s="189" t="s">
        <v>5951</v>
      </c>
      <c r="EU37" s="189">
        <v>3746</v>
      </c>
      <c r="EV37" s="189" t="s">
        <v>5849</v>
      </c>
      <c r="EW37" s="189" t="s">
        <v>88</v>
      </c>
      <c r="EX37" s="189">
        <v>2</v>
      </c>
      <c r="EY37" s="189" t="s">
        <v>5950</v>
      </c>
      <c r="EZ37" s="189" t="s">
        <v>5850</v>
      </c>
      <c r="FA37" s="190">
        <v>46234</v>
      </c>
      <c r="FB37" s="188" t="s">
        <v>5972</v>
      </c>
      <c r="FC37" s="191">
        <v>3</v>
      </c>
      <c r="FD37" s="191" t="s">
        <v>5969</v>
      </c>
      <c r="FE37" s="191" t="s">
        <v>88</v>
      </c>
      <c r="FF37" s="191">
        <v>2</v>
      </c>
      <c r="FG37" s="191" t="s">
        <v>5971</v>
      </c>
      <c r="FH37" s="191" t="s">
        <v>5970</v>
      </c>
      <c r="FI37" s="181">
        <v>46234</v>
      </c>
      <c r="FJ37" s="188" t="s">
        <v>5973</v>
      </c>
      <c r="FK37" s="189" t="s">
        <v>33</v>
      </c>
      <c r="FL37" s="189" t="s">
        <v>33</v>
      </c>
      <c r="FM37" s="189" t="s">
        <v>33</v>
      </c>
      <c r="FN37" s="189" t="s">
        <v>33</v>
      </c>
      <c r="FO37" s="189" t="s">
        <v>5945</v>
      </c>
      <c r="FP37" s="185" t="s">
        <v>33</v>
      </c>
      <c r="FQ37" s="186">
        <v>46234</v>
      </c>
      <c r="FR37" s="188" t="s">
        <v>5974</v>
      </c>
      <c r="FS37" s="191" t="s">
        <v>33</v>
      </c>
      <c r="FT37" s="191" t="s">
        <v>33</v>
      </c>
      <c r="FU37" s="191" t="s">
        <v>33</v>
      </c>
      <c r="FV37" s="191" t="s">
        <v>33</v>
      </c>
      <c r="FW37" s="191" t="s">
        <v>5945</v>
      </c>
      <c r="FX37" s="191" t="s">
        <v>33</v>
      </c>
      <c r="FY37" s="181">
        <v>46234</v>
      </c>
      <c r="FZ37" s="189" t="s">
        <v>320</v>
      </c>
      <c r="GA37" s="189">
        <v>2</v>
      </c>
      <c r="GB37" s="189" t="s">
        <v>67</v>
      </c>
      <c r="GC37" s="189" t="s">
        <v>68</v>
      </c>
      <c r="GD37" s="189">
        <v>2</v>
      </c>
      <c r="GE37" s="189" t="s">
        <v>33</v>
      </c>
      <c r="GF37" s="189" t="s">
        <v>33</v>
      </c>
      <c r="GG37" s="190">
        <v>46176</v>
      </c>
      <c r="GH37" s="188" t="s">
        <v>326</v>
      </c>
      <c r="GI37" s="191">
        <v>3</v>
      </c>
      <c r="GJ37" s="191" t="s">
        <v>67</v>
      </c>
      <c r="GK37" s="191" t="s">
        <v>68</v>
      </c>
      <c r="GL37" s="191">
        <v>2</v>
      </c>
      <c r="GM37" s="191" t="s">
        <v>33</v>
      </c>
      <c r="GN37" s="191" t="s">
        <v>33</v>
      </c>
      <c r="GO37" s="181">
        <v>46176</v>
      </c>
      <c r="GP37" s="189" t="s">
        <v>321</v>
      </c>
      <c r="GQ37" s="189">
        <v>3</v>
      </c>
      <c r="GR37" s="189" t="s">
        <v>67</v>
      </c>
      <c r="GS37" s="189" t="s">
        <v>68</v>
      </c>
      <c r="GT37" s="189">
        <v>2</v>
      </c>
      <c r="GU37" s="189" t="s">
        <v>33</v>
      </c>
      <c r="GV37" s="189" t="s">
        <v>33</v>
      </c>
      <c r="GW37" s="190">
        <v>46176</v>
      </c>
      <c r="GX37" s="188" t="s">
        <v>327</v>
      </c>
      <c r="GY37" s="191">
        <v>3</v>
      </c>
      <c r="GZ37" s="191" t="s">
        <v>67</v>
      </c>
      <c r="HA37" s="191" t="s">
        <v>68</v>
      </c>
      <c r="HB37" s="191">
        <v>2</v>
      </c>
      <c r="HC37" s="191" t="s">
        <v>33</v>
      </c>
      <c r="HD37" s="191" t="s">
        <v>33</v>
      </c>
      <c r="HE37" s="181">
        <v>46176</v>
      </c>
      <c r="HF37" s="189" t="s">
        <v>319</v>
      </c>
      <c r="HG37" s="189">
        <v>2</v>
      </c>
      <c r="HH37" s="189" t="s">
        <v>67</v>
      </c>
      <c r="HI37" s="189" t="s">
        <v>68</v>
      </c>
      <c r="HJ37" s="189">
        <v>2</v>
      </c>
      <c r="HK37" s="189" t="s">
        <v>33</v>
      </c>
      <c r="HL37" s="189" t="s">
        <v>33</v>
      </c>
      <c r="HM37" s="190">
        <v>46176</v>
      </c>
      <c r="HN37" s="188" t="s">
        <v>325</v>
      </c>
      <c r="HO37" s="191">
        <v>2</v>
      </c>
      <c r="HP37" s="191" t="s">
        <v>67</v>
      </c>
      <c r="HQ37" s="191" t="s">
        <v>68</v>
      </c>
      <c r="HR37" s="191">
        <v>2</v>
      </c>
      <c r="HS37" s="191" t="s">
        <v>33</v>
      </c>
      <c r="HT37" s="191" t="s">
        <v>33</v>
      </c>
      <c r="HU37" s="181">
        <v>46176</v>
      </c>
      <c r="HV37" s="189" t="s">
        <v>322</v>
      </c>
      <c r="HW37" s="189">
        <v>3</v>
      </c>
      <c r="HX37" s="189" t="s">
        <v>67</v>
      </c>
      <c r="HY37" s="189" t="s">
        <v>68</v>
      </c>
      <c r="HZ37" s="189">
        <v>2</v>
      </c>
      <c r="IA37" s="189" t="s">
        <v>33</v>
      </c>
      <c r="IB37" s="189" t="s">
        <v>33</v>
      </c>
      <c r="IC37" s="190">
        <v>46176</v>
      </c>
      <c r="ID37" s="188" t="s">
        <v>324</v>
      </c>
      <c r="IE37" s="191">
        <v>2</v>
      </c>
      <c r="IF37" s="191" t="s">
        <v>67</v>
      </c>
      <c r="IG37" s="191" t="s">
        <v>68</v>
      </c>
      <c r="IH37" s="191">
        <v>2</v>
      </c>
      <c r="II37" s="191" t="s">
        <v>33</v>
      </c>
      <c r="IJ37" s="191" t="s">
        <v>33</v>
      </c>
      <c r="IK37" s="181">
        <v>46176</v>
      </c>
      <c r="IL37" s="189" t="s">
        <v>323</v>
      </c>
      <c r="IM37" s="189">
        <v>3</v>
      </c>
      <c r="IN37" s="189" t="s">
        <v>67</v>
      </c>
      <c r="IO37" s="189" t="s">
        <v>68</v>
      </c>
      <c r="IP37" s="189">
        <v>2</v>
      </c>
      <c r="IQ37" s="189" t="s">
        <v>33</v>
      </c>
      <c r="IR37" s="189" t="s">
        <v>33</v>
      </c>
      <c r="IS37" s="190">
        <v>46176</v>
      </c>
    </row>
    <row r="38" spans="1:253" s="11" customFormat="1" ht="12.5" customHeight="1">
      <c r="A38" s="11" t="s">
        <v>328</v>
      </c>
      <c r="B38" s="11" t="s">
        <v>7668</v>
      </c>
      <c r="C38" s="11" t="s">
        <v>329</v>
      </c>
      <c r="D38" s="11" t="s">
        <v>307</v>
      </c>
      <c r="E38" s="11" t="s">
        <v>6885</v>
      </c>
      <c r="F38" s="11" t="s">
        <v>5888</v>
      </c>
      <c r="G38" s="179">
        <v>138902000</v>
      </c>
      <c r="H38" s="180" t="s">
        <v>5825</v>
      </c>
      <c r="I38" s="180" t="s">
        <v>141</v>
      </c>
      <c r="J38" s="180">
        <v>3</v>
      </c>
      <c r="K38" s="180" t="s">
        <v>5827</v>
      </c>
      <c r="L38" s="180" t="s">
        <v>5887</v>
      </c>
      <c r="M38" s="181">
        <v>46234</v>
      </c>
      <c r="N38" s="188" t="s">
        <v>5890</v>
      </c>
      <c r="O38" s="183">
        <v>1128571</v>
      </c>
      <c r="P38" s="183" t="s">
        <v>5829</v>
      </c>
      <c r="Q38" s="183" t="s">
        <v>88</v>
      </c>
      <c r="R38" s="183">
        <v>2</v>
      </c>
      <c r="S38" s="183" t="s">
        <v>5889</v>
      </c>
      <c r="T38" s="183" t="s">
        <v>5830</v>
      </c>
      <c r="U38" s="184">
        <v>46234</v>
      </c>
      <c r="V38" s="188" t="s">
        <v>5894</v>
      </c>
      <c r="W38" s="180">
        <v>138902000</v>
      </c>
      <c r="X38" s="180" t="s">
        <v>5891</v>
      </c>
      <c r="Y38" s="180" t="s">
        <v>141</v>
      </c>
      <c r="Z38" s="180">
        <v>3</v>
      </c>
      <c r="AA38" s="180" t="s">
        <v>5893</v>
      </c>
      <c r="AB38" s="180" t="s">
        <v>5892</v>
      </c>
      <c r="AC38" s="181">
        <v>46234</v>
      </c>
      <c r="AD38" s="188" t="s">
        <v>5896</v>
      </c>
      <c r="AE38" s="185">
        <v>138902000</v>
      </c>
      <c r="AF38" s="185" t="s">
        <v>5891</v>
      </c>
      <c r="AG38" s="185" t="s">
        <v>141</v>
      </c>
      <c r="AH38" s="185">
        <v>3</v>
      </c>
      <c r="AI38" s="185" t="s">
        <v>5895</v>
      </c>
      <c r="AJ38" s="185" t="s">
        <v>5892</v>
      </c>
      <c r="AK38" s="186">
        <v>46234</v>
      </c>
      <c r="AL38" s="188" t="s">
        <v>5899</v>
      </c>
      <c r="AM38" s="180">
        <v>5948000</v>
      </c>
      <c r="AN38" s="180" t="s">
        <v>5897</v>
      </c>
      <c r="AO38" s="180" t="s">
        <v>141</v>
      </c>
      <c r="AP38" s="180">
        <v>3</v>
      </c>
      <c r="AQ38" s="180" t="s">
        <v>5898</v>
      </c>
      <c r="AR38" s="180" t="s">
        <v>5842</v>
      </c>
      <c r="AS38" s="181">
        <v>46234</v>
      </c>
      <c r="AT38" s="189" t="s">
        <v>5901</v>
      </c>
      <c r="AU38" s="185" t="s">
        <v>33</v>
      </c>
      <c r="AV38" s="185" t="s">
        <v>114</v>
      </c>
      <c r="AW38" s="185" t="s">
        <v>141</v>
      </c>
      <c r="AX38" s="185">
        <v>3</v>
      </c>
      <c r="AY38" s="185" t="s">
        <v>5847</v>
      </c>
      <c r="AZ38" s="185" t="s">
        <v>114</v>
      </c>
      <c r="BA38" s="186">
        <v>46234</v>
      </c>
      <c r="BB38" s="188" t="s">
        <v>5900</v>
      </c>
      <c r="BC38" s="180" t="s">
        <v>33</v>
      </c>
      <c r="BD38" s="180" t="s">
        <v>33</v>
      </c>
      <c r="BE38" s="180" t="s">
        <v>141</v>
      </c>
      <c r="BF38" s="180">
        <v>3</v>
      </c>
      <c r="BG38" s="180" t="s">
        <v>5845</v>
      </c>
      <c r="BH38" s="180" t="s">
        <v>33</v>
      </c>
      <c r="BI38" s="181">
        <v>46234</v>
      </c>
      <c r="BJ38" s="189" t="s">
        <v>5902</v>
      </c>
      <c r="BK38" s="189">
        <v>3746</v>
      </c>
      <c r="BL38" s="189" t="s">
        <v>5849</v>
      </c>
      <c r="BM38" s="189" t="s">
        <v>88</v>
      </c>
      <c r="BN38" s="189">
        <v>2</v>
      </c>
      <c r="BO38" s="189" t="s">
        <v>5851</v>
      </c>
      <c r="BP38" s="185" t="s">
        <v>5850</v>
      </c>
      <c r="BQ38" s="190">
        <v>46234</v>
      </c>
      <c r="BR38" s="188" t="s">
        <v>5904</v>
      </c>
      <c r="BS38" s="191" t="s">
        <v>33</v>
      </c>
      <c r="BT38" s="191" t="s">
        <v>114</v>
      </c>
      <c r="BU38" s="191" t="s">
        <v>33</v>
      </c>
      <c r="BV38" s="191" t="s">
        <v>33</v>
      </c>
      <c r="BW38" s="191" t="s">
        <v>5847</v>
      </c>
      <c r="BX38" s="191" t="s">
        <v>114</v>
      </c>
      <c r="BY38" s="181">
        <v>46234</v>
      </c>
      <c r="BZ38" s="189" t="s">
        <v>5905</v>
      </c>
      <c r="CA38" s="189" t="s">
        <v>33</v>
      </c>
      <c r="CB38" s="189" t="s">
        <v>114</v>
      </c>
      <c r="CC38" s="189" t="s">
        <v>33</v>
      </c>
      <c r="CD38" s="189" t="s">
        <v>33</v>
      </c>
      <c r="CE38" s="189" t="s">
        <v>5847</v>
      </c>
      <c r="CF38" s="189" t="s">
        <v>114</v>
      </c>
      <c r="CG38" s="190">
        <v>46234</v>
      </c>
      <c r="CH38" s="188" t="s">
        <v>8054</v>
      </c>
      <c r="CI38" s="189" t="e">
        <v>#N/A</v>
      </c>
      <c r="CJ38" s="189" t="e">
        <v>#N/A</v>
      </c>
      <c r="CK38" s="189" t="e">
        <v>#N/A</v>
      </c>
      <c r="CL38" s="189" t="e">
        <v>#N/A</v>
      </c>
      <c r="CM38" s="189" t="e">
        <v>#N/A</v>
      </c>
      <c r="CN38" s="189" t="e">
        <v>#N/A</v>
      </c>
      <c r="CO38" s="192" t="e">
        <v>#N/A</v>
      </c>
      <c r="CP38" s="189" t="s">
        <v>5907</v>
      </c>
      <c r="CQ38" s="191" t="s">
        <v>33</v>
      </c>
      <c r="CR38" s="191" t="s">
        <v>33</v>
      </c>
      <c r="CS38" s="191" t="s">
        <v>141</v>
      </c>
      <c r="CT38" s="191">
        <v>3</v>
      </c>
      <c r="CU38" s="191" t="s">
        <v>5857</v>
      </c>
      <c r="CV38" s="191" t="s">
        <v>33</v>
      </c>
      <c r="CW38" s="181">
        <v>46234</v>
      </c>
      <c r="CX38" s="189" t="s">
        <v>5911</v>
      </c>
      <c r="CY38" s="185">
        <v>15450000</v>
      </c>
      <c r="CZ38" s="185" t="s">
        <v>5873</v>
      </c>
      <c r="DA38" s="185" t="s">
        <v>141</v>
      </c>
      <c r="DB38" s="185">
        <v>3</v>
      </c>
      <c r="DC38" s="185" t="s">
        <v>5918</v>
      </c>
      <c r="DD38" s="185" t="s">
        <v>5874</v>
      </c>
      <c r="DE38" s="187">
        <v>46234</v>
      </c>
      <c r="DF38" s="188" t="s">
        <v>5915</v>
      </c>
      <c r="DG38" s="180">
        <v>0</v>
      </c>
      <c r="DH38" s="191" t="s">
        <v>5912</v>
      </c>
      <c r="DI38" s="191" t="s">
        <v>141</v>
      </c>
      <c r="DJ38" s="191">
        <v>3</v>
      </c>
      <c r="DK38" s="191" t="s">
        <v>5914</v>
      </c>
      <c r="DL38" s="191" t="s">
        <v>5913</v>
      </c>
      <c r="DM38" s="181">
        <v>46234</v>
      </c>
      <c r="DN38" s="189" t="s">
        <v>5917</v>
      </c>
      <c r="DO38" s="185">
        <v>123452000</v>
      </c>
      <c r="DP38" s="189" t="s">
        <v>5912</v>
      </c>
      <c r="DQ38" s="189" t="s">
        <v>141</v>
      </c>
      <c r="DR38" s="189">
        <v>3</v>
      </c>
      <c r="DS38" s="189" t="s">
        <v>5916</v>
      </c>
      <c r="DT38" s="189" t="s">
        <v>5913</v>
      </c>
      <c r="DU38" s="190">
        <v>46234</v>
      </c>
      <c r="DV38" s="188" t="s">
        <v>5919</v>
      </c>
      <c r="DW38" s="180">
        <v>15450000</v>
      </c>
      <c r="DX38" s="191" t="s">
        <v>5873</v>
      </c>
      <c r="DY38" s="191" t="s">
        <v>141</v>
      </c>
      <c r="DZ38" s="191">
        <v>3</v>
      </c>
      <c r="EA38" s="191" t="s">
        <v>5918</v>
      </c>
      <c r="EB38" s="191" t="s">
        <v>5874</v>
      </c>
      <c r="EC38" s="181">
        <v>46234</v>
      </c>
      <c r="ED38" s="189" t="s">
        <v>5921</v>
      </c>
      <c r="EE38" s="185" t="s">
        <v>33</v>
      </c>
      <c r="EF38" s="189" t="s">
        <v>5873</v>
      </c>
      <c r="EG38" s="189" t="s">
        <v>141</v>
      </c>
      <c r="EH38" s="189">
        <v>3</v>
      </c>
      <c r="EI38" s="189" t="s">
        <v>5920</v>
      </c>
      <c r="EJ38" s="189" t="s">
        <v>5874</v>
      </c>
      <c r="EK38" s="190">
        <v>46234</v>
      </c>
      <c r="EL38" s="188" t="s">
        <v>5923</v>
      </c>
      <c r="EM38" s="180" t="s">
        <v>33</v>
      </c>
      <c r="EN38" s="191" t="s">
        <v>5877</v>
      </c>
      <c r="EO38" s="191" t="s">
        <v>141</v>
      </c>
      <c r="EP38" s="191">
        <v>3</v>
      </c>
      <c r="EQ38" s="191" t="s">
        <v>5922</v>
      </c>
      <c r="ER38" s="191" t="s">
        <v>5878</v>
      </c>
      <c r="ES38" s="181">
        <v>46234</v>
      </c>
      <c r="ET38" s="189" t="s">
        <v>5903</v>
      </c>
      <c r="EU38" s="189">
        <v>3746</v>
      </c>
      <c r="EV38" s="189" t="s">
        <v>5849</v>
      </c>
      <c r="EW38" s="189" t="s">
        <v>88</v>
      </c>
      <c r="EX38" s="189">
        <v>2</v>
      </c>
      <c r="EY38" s="189" t="s">
        <v>5851</v>
      </c>
      <c r="EZ38" s="189" t="s">
        <v>5850</v>
      </c>
      <c r="FA38" s="190">
        <v>46234</v>
      </c>
      <c r="FB38" s="188" t="s">
        <v>5927</v>
      </c>
      <c r="FC38" s="191">
        <v>4</v>
      </c>
      <c r="FD38" s="191" t="s">
        <v>5924</v>
      </c>
      <c r="FE38" s="191" t="s">
        <v>88</v>
      </c>
      <c r="FF38" s="191">
        <v>2</v>
      </c>
      <c r="FG38" s="191" t="s">
        <v>5926</v>
      </c>
      <c r="FH38" s="191" t="s">
        <v>5925</v>
      </c>
      <c r="FI38" s="181">
        <v>46234</v>
      </c>
      <c r="FJ38" s="188" t="s">
        <v>5928</v>
      </c>
      <c r="FK38" s="189" t="s">
        <v>33</v>
      </c>
      <c r="FL38" s="189" t="s">
        <v>33</v>
      </c>
      <c r="FM38" s="189" t="s">
        <v>141</v>
      </c>
      <c r="FN38" s="189">
        <v>3</v>
      </c>
      <c r="FO38" s="189" t="s">
        <v>5857</v>
      </c>
      <c r="FP38" s="185" t="s">
        <v>33</v>
      </c>
      <c r="FQ38" s="186">
        <v>46234</v>
      </c>
      <c r="FR38" s="188" t="s">
        <v>5929</v>
      </c>
      <c r="FS38" s="191" t="s">
        <v>33</v>
      </c>
      <c r="FT38" s="191" t="s">
        <v>33</v>
      </c>
      <c r="FU38" s="191" t="s">
        <v>141</v>
      </c>
      <c r="FV38" s="191">
        <v>3</v>
      </c>
      <c r="FW38" s="191" t="s">
        <v>5857</v>
      </c>
      <c r="FX38" s="191" t="s">
        <v>33</v>
      </c>
      <c r="FY38" s="181">
        <v>46234</v>
      </c>
      <c r="FZ38" s="189" t="s">
        <v>331</v>
      </c>
      <c r="GA38" s="189">
        <v>2</v>
      </c>
      <c r="GB38" s="189" t="s">
        <v>67</v>
      </c>
      <c r="GC38" s="189" t="s">
        <v>68</v>
      </c>
      <c r="GD38" s="189">
        <v>2</v>
      </c>
      <c r="GE38" s="189" t="s">
        <v>33</v>
      </c>
      <c r="GF38" s="189" t="s">
        <v>33</v>
      </c>
      <c r="GG38" s="190">
        <v>46176</v>
      </c>
      <c r="GH38" s="188" t="s">
        <v>337</v>
      </c>
      <c r="GI38" s="191">
        <v>3</v>
      </c>
      <c r="GJ38" s="191" t="s">
        <v>67</v>
      </c>
      <c r="GK38" s="191" t="s">
        <v>68</v>
      </c>
      <c r="GL38" s="191">
        <v>2</v>
      </c>
      <c r="GM38" s="191" t="s">
        <v>33</v>
      </c>
      <c r="GN38" s="191" t="s">
        <v>33</v>
      </c>
      <c r="GO38" s="181">
        <v>46176</v>
      </c>
      <c r="GP38" s="189" t="s">
        <v>332</v>
      </c>
      <c r="GQ38" s="189">
        <v>3</v>
      </c>
      <c r="GR38" s="189" t="s">
        <v>67</v>
      </c>
      <c r="GS38" s="189" t="s">
        <v>68</v>
      </c>
      <c r="GT38" s="189">
        <v>2</v>
      </c>
      <c r="GU38" s="189" t="s">
        <v>33</v>
      </c>
      <c r="GV38" s="189" t="s">
        <v>33</v>
      </c>
      <c r="GW38" s="190">
        <v>46176</v>
      </c>
      <c r="GX38" s="188" t="s">
        <v>338</v>
      </c>
      <c r="GY38" s="191">
        <v>3</v>
      </c>
      <c r="GZ38" s="191" t="s">
        <v>67</v>
      </c>
      <c r="HA38" s="191" t="s">
        <v>68</v>
      </c>
      <c r="HB38" s="191">
        <v>2</v>
      </c>
      <c r="HC38" s="191" t="s">
        <v>33</v>
      </c>
      <c r="HD38" s="191" t="s">
        <v>33</v>
      </c>
      <c r="HE38" s="181">
        <v>46176</v>
      </c>
      <c r="HF38" s="189" t="s">
        <v>330</v>
      </c>
      <c r="HG38" s="189">
        <v>3</v>
      </c>
      <c r="HH38" s="189" t="s">
        <v>67</v>
      </c>
      <c r="HI38" s="189" t="s">
        <v>68</v>
      </c>
      <c r="HJ38" s="189">
        <v>2</v>
      </c>
      <c r="HK38" s="189" t="s">
        <v>33</v>
      </c>
      <c r="HL38" s="189" t="s">
        <v>33</v>
      </c>
      <c r="HM38" s="190">
        <v>46176</v>
      </c>
      <c r="HN38" s="188" t="s">
        <v>336</v>
      </c>
      <c r="HO38" s="191">
        <v>3</v>
      </c>
      <c r="HP38" s="191" t="s">
        <v>67</v>
      </c>
      <c r="HQ38" s="191" t="s">
        <v>68</v>
      </c>
      <c r="HR38" s="191">
        <v>2</v>
      </c>
      <c r="HS38" s="191" t="s">
        <v>33</v>
      </c>
      <c r="HT38" s="191" t="s">
        <v>33</v>
      </c>
      <c r="HU38" s="181">
        <v>46176</v>
      </c>
      <c r="HV38" s="189" t="s">
        <v>333</v>
      </c>
      <c r="HW38" s="189">
        <v>3</v>
      </c>
      <c r="HX38" s="189" t="s">
        <v>67</v>
      </c>
      <c r="HY38" s="189" t="s">
        <v>68</v>
      </c>
      <c r="HZ38" s="189">
        <v>2</v>
      </c>
      <c r="IA38" s="189" t="s">
        <v>33</v>
      </c>
      <c r="IB38" s="189" t="s">
        <v>33</v>
      </c>
      <c r="IC38" s="190">
        <v>46176</v>
      </c>
      <c r="ID38" s="188" t="s">
        <v>335</v>
      </c>
      <c r="IE38" s="191">
        <v>2</v>
      </c>
      <c r="IF38" s="191" t="s">
        <v>67</v>
      </c>
      <c r="IG38" s="191" t="s">
        <v>68</v>
      </c>
      <c r="IH38" s="191">
        <v>2</v>
      </c>
      <c r="II38" s="191" t="s">
        <v>33</v>
      </c>
      <c r="IJ38" s="191" t="s">
        <v>33</v>
      </c>
      <c r="IK38" s="181">
        <v>46176</v>
      </c>
      <c r="IL38" s="189" t="s">
        <v>334</v>
      </c>
      <c r="IM38" s="189">
        <v>3</v>
      </c>
      <c r="IN38" s="189" t="s">
        <v>67</v>
      </c>
      <c r="IO38" s="189" t="s">
        <v>68</v>
      </c>
      <c r="IP38" s="189">
        <v>2</v>
      </c>
      <c r="IQ38" s="189" t="s">
        <v>33</v>
      </c>
      <c r="IR38" s="189" t="s">
        <v>33</v>
      </c>
      <c r="IS38" s="190">
        <v>46176</v>
      </c>
    </row>
    <row r="39" spans="1:253" s="11" customFormat="1" ht="12.5" customHeight="1">
      <c r="A39" s="11" t="s">
        <v>454</v>
      </c>
      <c r="B39" s="11" t="s">
        <v>7557</v>
      </c>
      <c r="C39" s="11" t="s">
        <v>455</v>
      </c>
      <c r="D39" s="11" t="s">
        <v>456</v>
      </c>
      <c r="E39" s="11" t="s">
        <v>6910</v>
      </c>
      <c r="F39" s="11" t="s">
        <v>3540</v>
      </c>
      <c r="G39" s="179">
        <v>9897000</v>
      </c>
      <c r="H39" s="180" t="s">
        <v>3537</v>
      </c>
      <c r="I39" s="180" t="s">
        <v>88</v>
      </c>
      <c r="J39" s="180">
        <v>2</v>
      </c>
      <c r="K39" s="180" t="s">
        <v>3539</v>
      </c>
      <c r="L39" s="180" t="s">
        <v>3538</v>
      </c>
      <c r="M39" s="181">
        <v>46234</v>
      </c>
      <c r="N39" s="188" t="s">
        <v>3544</v>
      </c>
      <c r="O39" s="183">
        <v>19050</v>
      </c>
      <c r="P39" s="183" t="s">
        <v>3541</v>
      </c>
      <c r="Q39" s="183" t="s">
        <v>88</v>
      </c>
      <c r="R39" s="183">
        <v>2</v>
      </c>
      <c r="S39" s="183" t="s">
        <v>3543</v>
      </c>
      <c r="T39" s="183" t="s">
        <v>3542</v>
      </c>
      <c r="U39" s="184">
        <v>46234</v>
      </c>
      <c r="V39" s="188" t="s">
        <v>3548</v>
      </c>
      <c r="W39" s="180">
        <v>1177000</v>
      </c>
      <c r="X39" s="180" t="s">
        <v>3545</v>
      </c>
      <c r="Y39" s="180" t="s">
        <v>88</v>
      </c>
      <c r="Z39" s="180">
        <v>2</v>
      </c>
      <c r="AA39" s="180" t="s">
        <v>3547</v>
      </c>
      <c r="AB39" s="180" t="s">
        <v>3546</v>
      </c>
      <c r="AC39" s="181">
        <v>46234</v>
      </c>
      <c r="AD39" s="188" t="s">
        <v>3551</v>
      </c>
      <c r="AE39" s="185">
        <v>91000</v>
      </c>
      <c r="AF39" s="185" t="s">
        <v>3311</v>
      </c>
      <c r="AG39" s="185" t="s">
        <v>88</v>
      </c>
      <c r="AH39" s="185">
        <v>2</v>
      </c>
      <c r="AI39" s="185" t="s">
        <v>3550</v>
      </c>
      <c r="AJ39" s="185" t="s">
        <v>3549</v>
      </c>
      <c r="AK39" s="186">
        <v>46234</v>
      </c>
      <c r="AL39" s="188" t="s">
        <v>3553</v>
      </c>
      <c r="AM39" s="180">
        <v>91000</v>
      </c>
      <c r="AN39" s="180" t="s">
        <v>3311</v>
      </c>
      <c r="AO39" s="180" t="s">
        <v>88</v>
      </c>
      <c r="AP39" s="180">
        <v>2</v>
      </c>
      <c r="AQ39" s="180" t="s">
        <v>3552</v>
      </c>
      <c r="AR39" s="180" t="s">
        <v>3549</v>
      </c>
      <c r="AS39" s="181">
        <v>46234</v>
      </c>
      <c r="AT39" s="189" t="s">
        <v>3555</v>
      </c>
      <c r="AU39" s="185" t="s">
        <v>33</v>
      </c>
      <c r="AV39" s="185" t="s">
        <v>33</v>
      </c>
      <c r="AW39" s="185">
        <v>0</v>
      </c>
      <c r="AX39" s="185">
        <v>0</v>
      </c>
      <c r="AY39" s="185" t="s">
        <v>1617</v>
      </c>
      <c r="AZ39" s="185" t="s">
        <v>33</v>
      </c>
      <c r="BA39" s="186">
        <v>46234</v>
      </c>
      <c r="BB39" s="188" t="s">
        <v>3554</v>
      </c>
      <c r="BC39" s="180" t="s">
        <v>33</v>
      </c>
      <c r="BD39" s="180" t="s">
        <v>33</v>
      </c>
      <c r="BE39" s="180">
        <v>0</v>
      </c>
      <c r="BF39" s="180">
        <v>0</v>
      </c>
      <c r="BG39" s="180" t="s">
        <v>1617</v>
      </c>
      <c r="BH39" s="180" t="s">
        <v>33</v>
      </c>
      <c r="BI39" s="181">
        <v>46234</v>
      </c>
      <c r="BJ39" s="189" t="s">
        <v>3559</v>
      </c>
      <c r="BK39" s="189">
        <v>320</v>
      </c>
      <c r="BL39" s="189" t="s">
        <v>3556</v>
      </c>
      <c r="BM39" s="189" t="s">
        <v>141</v>
      </c>
      <c r="BN39" s="189">
        <v>3</v>
      </c>
      <c r="BO39" s="189" t="s">
        <v>3558</v>
      </c>
      <c r="BP39" s="185" t="s">
        <v>3557</v>
      </c>
      <c r="BQ39" s="190">
        <v>46234</v>
      </c>
      <c r="BR39" s="188" t="s">
        <v>3561</v>
      </c>
      <c r="BS39" s="191" t="s">
        <v>33</v>
      </c>
      <c r="BT39" s="191" t="s">
        <v>33</v>
      </c>
      <c r="BU39" s="191">
        <v>0</v>
      </c>
      <c r="BV39" s="191">
        <v>0</v>
      </c>
      <c r="BW39" s="191" t="s">
        <v>1617</v>
      </c>
      <c r="BX39" s="191" t="s">
        <v>33</v>
      </c>
      <c r="BY39" s="181">
        <v>46234</v>
      </c>
      <c r="BZ39" s="189" t="s">
        <v>3562</v>
      </c>
      <c r="CA39" s="189" t="s">
        <v>33</v>
      </c>
      <c r="CB39" s="189" t="s">
        <v>33</v>
      </c>
      <c r="CC39" s="189">
        <v>0</v>
      </c>
      <c r="CD39" s="189">
        <v>0</v>
      </c>
      <c r="CE39" s="189" t="s">
        <v>1617</v>
      </c>
      <c r="CF39" s="189" t="s">
        <v>33</v>
      </c>
      <c r="CG39" s="190">
        <v>46234</v>
      </c>
      <c r="CH39" s="188" t="s">
        <v>8055</v>
      </c>
      <c r="CI39" s="189" t="e">
        <v>#N/A</v>
      </c>
      <c r="CJ39" s="189" t="e">
        <v>#N/A</v>
      </c>
      <c r="CK39" s="189" t="e">
        <v>#N/A</v>
      </c>
      <c r="CL39" s="189" t="e">
        <v>#N/A</v>
      </c>
      <c r="CM39" s="189" t="e">
        <v>#N/A</v>
      </c>
      <c r="CN39" s="189" t="e">
        <v>#N/A</v>
      </c>
      <c r="CO39" s="192" t="e">
        <v>#N/A</v>
      </c>
      <c r="CP39" s="189" t="s">
        <v>3564</v>
      </c>
      <c r="CQ39" s="191" t="s">
        <v>33</v>
      </c>
      <c r="CR39" s="191" t="s">
        <v>33</v>
      </c>
      <c r="CS39" s="191">
        <v>0</v>
      </c>
      <c r="CT39" s="191">
        <v>0</v>
      </c>
      <c r="CU39" s="191" t="s">
        <v>1617</v>
      </c>
      <c r="CV39" s="191" t="s">
        <v>33</v>
      </c>
      <c r="CW39" s="181">
        <v>46234</v>
      </c>
      <c r="CX39" s="189" t="s">
        <v>3566</v>
      </c>
      <c r="CY39" s="185">
        <v>91000</v>
      </c>
      <c r="CZ39" s="185" t="s">
        <v>3311</v>
      </c>
      <c r="DA39" s="185" t="s">
        <v>88</v>
      </c>
      <c r="DB39" s="185">
        <v>2</v>
      </c>
      <c r="DC39" s="185" t="s">
        <v>3571</v>
      </c>
      <c r="DD39" s="185" t="s">
        <v>3549</v>
      </c>
      <c r="DE39" s="187">
        <v>46234</v>
      </c>
      <c r="DF39" s="188" t="s">
        <v>3569</v>
      </c>
      <c r="DG39" s="180">
        <v>1086000</v>
      </c>
      <c r="DH39" s="191" t="s">
        <v>3567</v>
      </c>
      <c r="DI39" s="191" t="s">
        <v>88</v>
      </c>
      <c r="DJ39" s="191">
        <v>2</v>
      </c>
      <c r="DK39" s="191" t="s">
        <v>2165</v>
      </c>
      <c r="DL39" s="191" t="s">
        <v>3568</v>
      </c>
      <c r="DM39" s="181">
        <v>46234</v>
      </c>
      <c r="DN39" s="189" t="s">
        <v>3570</v>
      </c>
      <c r="DO39" s="185">
        <v>0</v>
      </c>
      <c r="DP39" s="189" t="s">
        <v>3311</v>
      </c>
      <c r="DQ39" s="189" t="s">
        <v>88</v>
      </c>
      <c r="DR39" s="189">
        <v>2</v>
      </c>
      <c r="DS39" s="189" t="s">
        <v>1945</v>
      </c>
      <c r="DT39" s="189" t="s">
        <v>3549</v>
      </c>
      <c r="DU39" s="190">
        <v>46234</v>
      </c>
      <c r="DV39" s="188" t="s">
        <v>3572</v>
      </c>
      <c r="DW39" s="180">
        <v>91000</v>
      </c>
      <c r="DX39" s="191" t="s">
        <v>3311</v>
      </c>
      <c r="DY39" s="191" t="s">
        <v>88</v>
      </c>
      <c r="DZ39" s="191">
        <v>2</v>
      </c>
      <c r="EA39" s="191" t="s">
        <v>3571</v>
      </c>
      <c r="EB39" s="191" t="s">
        <v>3549</v>
      </c>
      <c r="EC39" s="181">
        <v>46234</v>
      </c>
      <c r="ED39" s="189" t="s">
        <v>3573</v>
      </c>
      <c r="EE39" s="185" t="s">
        <v>33</v>
      </c>
      <c r="EF39" s="189" t="s">
        <v>33</v>
      </c>
      <c r="EG39" s="189" t="s">
        <v>33</v>
      </c>
      <c r="EH39" s="189" t="s">
        <v>33</v>
      </c>
      <c r="EI39" s="189" t="s">
        <v>2848</v>
      </c>
      <c r="EJ39" s="189" t="s">
        <v>33</v>
      </c>
      <c r="EK39" s="190">
        <v>46234</v>
      </c>
      <c r="EL39" s="188" t="s">
        <v>3574</v>
      </c>
      <c r="EM39" s="180" t="s">
        <v>33</v>
      </c>
      <c r="EN39" s="191" t="s">
        <v>33</v>
      </c>
      <c r="EO39" s="191" t="s">
        <v>33</v>
      </c>
      <c r="EP39" s="191" t="s">
        <v>33</v>
      </c>
      <c r="EQ39" s="191" t="s">
        <v>2848</v>
      </c>
      <c r="ER39" s="191" t="s">
        <v>33</v>
      </c>
      <c r="ES39" s="181">
        <v>46234</v>
      </c>
      <c r="ET39" s="189" t="s">
        <v>3560</v>
      </c>
      <c r="EU39" s="189">
        <v>320</v>
      </c>
      <c r="EV39" s="189" t="s">
        <v>3556</v>
      </c>
      <c r="EW39" s="189" t="s">
        <v>141</v>
      </c>
      <c r="EX39" s="189">
        <v>3</v>
      </c>
      <c r="EY39" s="189" t="s">
        <v>3558</v>
      </c>
      <c r="EZ39" s="189" t="s">
        <v>3557</v>
      </c>
      <c r="FA39" s="190">
        <v>46234</v>
      </c>
      <c r="FB39" s="188" t="s">
        <v>3575</v>
      </c>
      <c r="FC39" s="191">
        <v>1</v>
      </c>
      <c r="FD39" s="191" t="s">
        <v>3311</v>
      </c>
      <c r="FE39" s="191" t="s">
        <v>126</v>
      </c>
      <c r="FF39" s="191">
        <v>1</v>
      </c>
      <c r="FG39" s="191" t="s">
        <v>2889</v>
      </c>
      <c r="FH39" s="191" t="s">
        <v>3549</v>
      </c>
      <c r="FI39" s="181">
        <v>46234</v>
      </c>
      <c r="FJ39" s="188" t="s">
        <v>3576</v>
      </c>
      <c r="FK39" s="189" t="s">
        <v>33</v>
      </c>
      <c r="FL39" s="189" t="s">
        <v>33</v>
      </c>
      <c r="FM39" s="189">
        <v>0</v>
      </c>
      <c r="FN39" s="189">
        <v>0</v>
      </c>
      <c r="FO39" s="189" t="s">
        <v>1617</v>
      </c>
      <c r="FP39" s="185" t="s">
        <v>33</v>
      </c>
      <c r="FQ39" s="186">
        <v>46234</v>
      </c>
      <c r="FR39" s="188" t="s">
        <v>3577</v>
      </c>
      <c r="FS39" s="191" t="s">
        <v>33</v>
      </c>
      <c r="FT39" s="191" t="s">
        <v>33</v>
      </c>
      <c r="FU39" s="191">
        <v>0</v>
      </c>
      <c r="FV39" s="191">
        <v>0</v>
      </c>
      <c r="FW39" s="191" t="s">
        <v>1617</v>
      </c>
      <c r="FX39" s="191" t="s">
        <v>33</v>
      </c>
      <c r="FY39" s="181">
        <v>46234</v>
      </c>
      <c r="FZ39" s="189" t="s">
        <v>458</v>
      </c>
      <c r="GA39" s="189">
        <v>2</v>
      </c>
      <c r="GB39" s="189" t="s">
        <v>67</v>
      </c>
      <c r="GC39" s="189" t="s">
        <v>68</v>
      </c>
      <c r="GD39" s="189">
        <v>2</v>
      </c>
      <c r="GE39" s="189" t="s">
        <v>33</v>
      </c>
      <c r="GF39" s="189" t="s">
        <v>33</v>
      </c>
      <c r="GG39" s="190">
        <v>46177</v>
      </c>
      <c r="GH39" s="188" t="s">
        <v>464</v>
      </c>
      <c r="GI39" s="191">
        <v>1</v>
      </c>
      <c r="GJ39" s="191" t="s">
        <v>67</v>
      </c>
      <c r="GK39" s="191" t="s">
        <v>68</v>
      </c>
      <c r="GL39" s="191">
        <v>2</v>
      </c>
      <c r="GM39" s="191" t="s">
        <v>33</v>
      </c>
      <c r="GN39" s="191" t="s">
        <v>33</v>
      </c>
      <c r="GO39" s="181">
        <v>46177</v>
      </c>
      <c r="GP39" s="189" t="s">
        <v>459</v>
      </c>
      <c r="GQ39" s="189">
        <v>2</v>
      </c>
      <c r="GR39" s="189" t="s">
        <v>67</v>
      </c>
      <c r="GS39" s="189" t="s">
        <v>68</v>
      </c>
      <c r="GT39" s="189">
        <v>2</v>
      </c>
      <c r="GU39" s="189" t="s">
        <v>33</v>
      </c>
      <c r="GV39" s="189" t="s">
        <v>33</v>
      </c>
      <c r="GW39" s="190">
        <v>46177</v>
      </c>
      <c r="GX39" s="188" t="s">
        <v>465</v>
      </c>
      <c r="GY39" s="191">
        <v>0</v>
      </c>
      <c r="GZ39" s="191" t="s">
        <v>67</v>
      </c>
      <c r="HA39" s="191" t="s">
        <v>68</v>
      </c>
      <c r="HB39" s="191">
        <v>2</v>
      </c>
      <c r="HC39" s="191" t="s">
        <v>33</v>
      </c>
      <c r="HD39" s="191" t="s">
        <v>33</v>
      </c>
      <c r="HE39" s="181">
        <v>46177</v>
      </c>
      <c r="HF39" s="189" t="s">
        <v>457</v>
      </c>
      <c r="HG39" s="189">
        <v>2</v>
      </c>
      <c r="HH39" s="189" t="s">
        <v>67</v>
      </c>
      <c r="HI39" s="189" t="s">
        <v>68</v>
      </c>
      <c r="HJ39" s="189">
        <v>2</v>
      </c>
      <c r="HK39" s="189" t="s">
        <v>33</v>
      </c>
      <c r="HL39" s="189" t="s">
        <v>33</v>
      </c>
      <c r="HM39" s="190">
        <v>46177</v>
      </c>
      <c r="HN39" s="188" t="s">
        <v>463</v>
      </c>
      <c r="HO39" s="191">
        <v>3</v>
      </c>
      <c r="HP39" s="191" t="s">
        <v>67</v>
      </c>
      <c r="HQ39" s="191" t="s">
        <v>68</v>
      </c>
      <c r="HR39" s="191">
        <v>2</v>
      </c>
      <c r="HS39" s="191" t="s">
        <v>33</v>
      </c>
      <c r="HT39" s="191" t="s">
        <v>33</v>
      </c>
      <c r="HU39" s="181">
        <v>46177</v>
      </c>
      <c r="HV39" s="189" t="s">
        <v>460</v>
      </c>
      <c r="HW39" s="189">
        <v>0</v>
      </c>
      <c r="HX39" s="189" t="s">
        <v>67</v>
      </c>
      <c r="HY39" s="189" t="s">
        <v>68</v>
      </c>
      <c r="HZ39" s="189">
        <v>2</v>
      </c>
      <c r="IA39" s="189" t="s">
        <v>33</v>
      </c>
      <c r="IB39" s="189" t="s">
        <v>33</v>
      </c>
      <c r="IC39" s="190">
        <v>46177</v>
      </c>
      <c r="ID39" s="188" t="s">
        <v>462</v>
      </c>
      <c r="IE39" s="191">
        <v>0</v>
      </c>
      <c r="IF39" s="191" t="s">
        <v>67</v>
      </c>
      <c r="IG39" s="191" t="s">
        <v>68</v>
      </c>
      <c r="IH39" s="191">
        <v>2</v>
      </c>
      <c r="II39" s="191" t="s">
        <v>33</v>
      </c>
      <c r="IJ39" s="191" t="s">
        <v>33</v>
      </c>
      <c r="IK39" s="181">
        <v>46177</v>
      </c>
      <c r="IL39" s="189" t="s">
        <v>461</v>
      </c>
      <c r="IM39" s="189">
        <v>1</v>
      </c>
      <c r="IN39" s="189" t="s">
        <v>67</v>
      </c>
      <c r="IO39" s="189" t="s">
        <v>68</v>
      </c>
      <c r="IP39" s="189">
        <v>2</v>
      </c>
      <c r="IQ39" s="189" t="s">
        <v>33</v>
      </c>
      <c r="IR39" s="189" t="s">
        <v>33</v>
      </c>
      <c r="IS39" s="190">
        <v>46177</v>
      </c>
    </row>
    <row r="40" spans="1:253" s="11" customFormat="1" ht="12.5" customHeight="1">
      <c r="A40" s="11" t="s">
        <v>773</v>
      </c>
      <c r="B40" s="11" t="s">
        <v>7674</v>
      </c>
      <c r="C40" s="11" t="s">
        <v>774</v>
      </c>
      <c r="D40" s="11" t="s">
        <v>775</v>
      </c>
      <c r="E40" s="11" t="s">
        <v>6915</v>
      </c>
      <c r="F40" s="11" t="s">
        <v>2481</v>
      </c>
      <c r="G40" s="179">
        <v>18400000</v>
      </c>
      <c r="H40" s="180" t="s">
        <v>2478</v>
      </c>
      <c r="I40" s="180" t="s">
        <v>126</v>
      </c>
      <c r="J40" s="180">
        <v>1</v>
      </c>
      <c r="K40" s="180" t="s">
        <v>2480</v>
      </c>
      <c r="L40" s="180" t="s">
        <v>2479</v>
      </c>
      <c r="M40" s="181">
        <v>46234</v>
      </c>
      <c r="N40" s="188" t="s">
        <v>2485</v>
      </c>
      <c r="O40" s="183">
        <v>107160</v>
      </c>
      <c r="P40" s="183" t="s">
        <v>2482</v>
      </c>
      <c r="Q40" s="183" t="s">
        <v>88</v>
      </c>
      <c r="R40" s="183">
        <v>2</v>
      </c>
      <c r="S40" s="183" t="s">
        <v>2484</v>
      </c>
      <c r="T40" s="183" t="s">
        <v>2483</v>
      </c>
      <c r="U40" s="184">
        <v>46234</v>
      </c>
      <c r="V40" s="188" t="s">
        <v>2487</v>
      </c>
      <c r="W40" s="180">
        <v>18400000</v>
      </c>
      <c r="X40" s="180" t="s">
        <v>2478</v>
      </c>
      <c r="Y40" s="180" t="s">
        <v>88</v>
      </c>
      <c r="Z40" s="180">
        <v>2</v>
      </c>
      <c r="AA40" s="180" t="s">
        <v>2486</v>
      </c>
      <c r="AB40" s="180" t="s">
        <v>2479</v>
      </c>
      <c r="AC40" s="181">
        <v>46234</v>
      </c>
      <c r="AD40" s="188" t="s">
        <v>2491</v>
      </c>
      <c r="AE40" s="185">
        <v>9860000</v>
      </c>
      <c r="AF40" s="185" t="s">
        <v>2488</v>
      </c>
      <c r="AG40" s="185" t="s">
        <v>88</v>
      </c>
      <c r="AH40" s="185">
        <v>2</v>
      </c>
      <c r="AI40" s="185" t="s">
        <v>2490</v>
      </c>
      <c r="AJ40" s="185" t="s">
        <v>2489</v>
      </c>
      <c r="AK40" s="186">
        <v>46234</v>
      </c>
      <c r="AL40" s="188" t="s">
        <v>2495</v>
      </c>
      <c r="AM40" s="180">
        <v>1797000</v>
      </c>
      <c r="AN40" s="180" t="s">
        <v>2492</v>
      </c>
      <c r="AO40" s="180" t="s">
        <v>141</v>
      </c>
      <c r="AP40" s="180">
        <v>3</v>
      </c>
      <c r="AQ40" s="180" t="s">
        <v>2494</v>
      </c>
      <c r="AR40" s="180" t="s">
        <v>2493</v>
      </c>
      <c r="AS40" s="181">
        <v>46234</v>
      </c>
      <c r="AT40" s="189" t="s">
        <v>2499</v>
      </c>
      <c r="AU40" s="185">
        <v>6</v>
      </c>
      <c r="AV40" s="185" t="s">
        <v>2496</v>
      </c>
      <c r="AW40" s="185" t="s">
        <v>141</v>
      </c>
      <c r="AX40" s="185">
        <v>3</v>
      </c>
      <c r="AY40" s="185" t="s">
        <v>2498</v>
      </c>
      <c r="AZ40" s="185" t="s">
        <v>2497</v>
      </c>
      <c r="BA40" s="186">
        <v>46234</v>
      </c>
      <c r="BB40" s="188" t="s">
        <v>2523</v>
      </c>
      <c r="BC40" s="180" t="s">
        <v>33</v>
      </c>
      <c r="BD40" s="180" t="s">
        <v>33</v>
      </c>
      <c r="BE40" s="180" t="s">
        <v>33</v>
      </c>
      <c r="BF40" s="180" t="s">
        <v>33</v>
      </c>
      <c r="BG40" s="180" t="s">
        <v>33</v>
      </c>
      <c r="BH40" s="180" t="s">
        <v>33</v>
      </c>
      <c r="BI40" s="181">
        <v>46234</v>
      </c>
      <c r="BJ40" s="189" t="s">
        <v>2503</v>
      </c>
      <c r="BK40" s="189">
        <v>448</v>
      </c>
      <c r="BL40" s="189" t="s">
        <v>2500</v>
      </c>
      <c r="BM40" s="189" t="s">
        <v>88</v>
      </c>
      <c r="BN40" s="189">
        <v>2</v>
      </c>
      <c r="BO40" s="189" t="s">
        <v>2502</v>
      </c>
      <c r="BP40" s="185" t="s">
        <v>2501</v>
      </c>
      <c r="BQ40" s="190">
        <v>46234</v>
      </c>
      <c r="BR40" s="188" t="s">
        <v>2527</v>
      </c>
      <c r="BS40" s="191">
        <v>16326</v>
      </c>
      <c r="BT40" s="191" t="s">
        <v>2524</v>
      </c>
      <c r="BU40" s="191" t="s">
        <v>141</v>
      </c>
      <c r="BV40" s="191">
        <v>3</v>
      </c>
      <c r="BW40" s="191" t="s">
        <v>2526</v>
      </c>
      <c r="BX40" s="191" t="s">
        <v>2525</v>
      </c>
      <c r="BY40" s="181">
        <v>46234</v>
      </c>
      <c r="BZ40" s="189" t="s">
        <v>2531</v>
      </c>
      <c r="CA40" s="189">
        <v>10</v>
      </c>
      <c r="CB40" s="189" t="s">
        <v>2528</v>
      </c>
      <c r="CC40" s="189" t="s">
        <v>141</v>
      </c>
      <c r="CD40" s="189">
        <v>3</v>
      </c>
      <c r="CE40" s="189" t="s">
        <v>2530</v>
      </c>
      <c r="CF40" s="189" t="s">
        <v>2529</v>
      </c>
      <c r="CG40" s="190">
        <v>46234</v>
      </c>
      <c r="CH40" s="188" t="s">
        <v>8056</v>
      </c>
      <c r="CI40" s="189" t="e">
        <v>#N/A</v>
      </c>
      <c r="CJ40" s="189" t="e">
        <v>#N/A</v>
      </c>
      <c r="CK40" s="189" t="e">
        <v>#N/A</v>
      </c>
      <c r="CL40" s="189" t="e">
        <v>#N/A</v>
      </c>
      <c r="CM40" s="189" t="e">
        <v>#N/A</v>
      </c>
      <c r="CN40" s="189" t="e">
        <v>#N/A</v>
      </c>
      <c r="CO40" s="192" t="e">
        <v>#N/A</v>
      </c>
      <c r="CP40" s="189" t="s">
        <v>2533</v>
      </c>
      <c r="CQ40" s="191" t="s">
        <v>33</v>
      </c>
      <c r="CR40" s="191" t="s">
        <v>33</v>
      </c>
      <c r="CS40" s="191" t="s">
        <v>33</v>
      </c>
      <c r="CT40" s="191" t="s">
        <v>33</v>
      </c>
      <c r="CU40" s="191" t="s">
        <v>2520</v>
      </c>
      <c r="CV40" s="191" t="s">
        <v>33</v>
      </c>
      <c r="CW40" s="181">
        <v>46234</v>
      </c>
      <c r="CX40" s="189" t="s">
        <v>2507</v>
      </c>
      <c r="CY40" s="185">
        <v>3012000</v>
      </c>
      <c r="CZ40" s="185" t="s">
        <v>2488</v>
      </c>
      <c r="DA40" s="185" t="s">
        <v>88</v>
      </c>
      <c r="DB40" s="185">
        <v>2</v>
      </c>
      <c r="DC40" s="185" t="s">
        <v>2512</v>
      </c>
      <c r="DD40" s="185" t="s">
        <v>2489</v>
      </c>
      <c r="DE40" s="187">
        <v>46234</v>
      </c>
      <c r="DF40" s="188" t="s">
        <v>2509</v>
      </c>
      <c r="DG40" s="180">
        <v>8540000</v>
      </c>
      <c r="DH40" s="191" t="s">
        <v>2488</v>
      </c>
      <c r="DI40" s="191" t="s">
        <v>141</v>
      </c>
      <c r="DJ40" s="191">
        <v>3</v>
      </c>
      <c r="DK40" s="191" t="s">
        <v>2508</v>
      </c>
      <c r="DL40" s="191" t="s">
        <v>2489</v>
      </c>
      <c r="DM40" s="181">
        <v>46234</v>
      </c>
      <c r="DN40" s="189" t="s">
        <v>2511</v>
      </c>
      <c r="DO40" s="185">
        <v>6847000</v>
      </c>
      <c r="DP40" s="189" t="s">
        <v>2488</v>
      </c>
      <c r="DQ40" s="189" t="s">
        <v>88</v>
      </c>
      <c r="DR40" s="189">
        <v>2</v>
      </c>
      <c r="DS40" s="189" t="s">
        <v>2510</v>
      </c>
      <c r="DT40" s="189" t="s">
        <v>2489</v>
      </c>
      <c r="DU40" s="190">
        <v>46234</v>
      </c>
      <c r="DV40" s="188" t="s">
        <v>2513</v>
      </c>
      <c r="DW40" s="180">
        <v>2764000</v>
      </c>
      <c r="DX40" s="191" t="s">
        <v>2488</v>
      </c>
      <c r="DY40" s="191" t="s">
        <v>88</v>
      </c>
      <c r="DZ40" s="191">
        <v>2</v>
      </c>
      <c r="EA40" s="191" t="s">
        <v>2512</v>
      </c>
      <c r="EB40" s="191" t="s">
        <v>2489</v>
      </c>
      <c r="EC40" s="181">
        <v>46234</v>
      </c>
      <c r="ED40" s="189" t="s">
        <v>2515</v>
      </c>
      <c r="EE40" s="185">
        <v>248000</v>
      </c>
      <c r="EF40" s="189" t="s">
        <v>2488</v>
      </c>
      <c r="EG40" s="189" t="s">
        <v>88</v>
      </c>
      <c r="EH40" s="189">
        <v>2</v>
      </c>
      <c r="EI40" s="189" t="s">
        <v>2514</v>
      </c>
      <c r="EJ40" s="189" t="s">
        <v>2489</v>
      </c>
      <c r="EK40" s="190">
        <v>46234</v>
      </c>
      <c r="EL40" s="188" t="s">
        <v>2517</v>
      </c>
      <c r="EM40" s="180">
        <v>0</v>
      </c>
      <c r="EN40" s="191" t="s">
        <v>2488</v>
      </c>
      <c r="EO40" s="191" t="s">
        <v>88</v>
      </c>
      <c r="EP40" s="191">
        <v>2</v>
      </c>
      <c r="EQ40" s="191" t="s">
        <v>2516</v>
      </c>
      <c r="ER40" s="191" t="s">
        <v>2489</v>
      </c>
      <c r="ES40" s="181">
        <v>46234</v>
      </c>
      <c r="ET40" s="189" t="s">
        <v>2504</v>
      </c>
      <c r="EU40" s="189">
        <v>448</v>
      </c>
      <c r="EV40" s="189" t="s">
        <v>2500</v>
      </c>
      <c r="EW40" s="189" t="s">
        <v>88</v>
      </c>
      <c r="EX40" s="189">
        <v>2</v>
      </c>
      <c r="EY40" s="189" t="s">
        <v>2502</v>
      </c>
      <c r="EZ40" s="189" t="s">
        <v>2501</v>
      </c>
      <c r="FA40" s="190">
        <v>46234</v>
      </c>
      <c r="FB40" s="188" t="s">
        <v>2519</v>
      </c>
      <c r="FC40" s="191">
        <v>5</v>
      </c>
      <c r="FD40" s="191" t="s">
        <v>2492</v>
      </c>
      <c r="FE40" s="191" t="s">
        <v>88</v>
      </c>
      <c r="FF40" s="191">
        <v>2</v>
      </c>
      <c r="FG40" s="191" t="s">
        <v>2518</v>
      </c>
      <c r="FH40" s="191" t="s">
        <v>2493</v>
      </c>
      <c r="FI40" s="181">
        <v>46234</v>
      </c>
      <c r="FJ40" s="188" t="s">
        <v>2521</v>
      </c>
      <c r="FK40" s="189" t="s">
        <v>33</v>
      </c>
      <c r="FL40" s="189" t="s">
        <v>33</v>
      </c>
      <c r="FM40" s="189" t="s">
        <v>33</v>
      </c>
      <c r="FN40" s="189" t="s">
        <v>33</v>
      </c>
      <c r="FO40" s="189" t="s">
        <v>2520</v>
      </c>
      <c r="FP40" s="185" t="s">
        <v>33</v>
      </c>
      <c r="FQ40" s="186">
        <v>46234</v>
      </c>
      <c r="FR40" s="188" t="s">
        <v>2522</v>
      </c>
      <c r="FS40" s="191" t="s">
        <v>33</v>
      </c>
      <c r="FT40" s="191" t="s">
        <v>33</v>
      </c>
      <c r="FU40" s="191" t="s">
        <v>33</v>
      </c>
      <c r="FV40" s="191" t="s">
        <v>33</v>
      </c>
      <c r="FW40" s="191" t="s">
        <v>2520</v>
      </c>
      <c r="FX40" s="191" t="s">
        <v>33</v>
      </c>
      <c r="FY40" s="181">
        <v>46234</v>
      </c>
      <c r="FZ40" s="189" t="s">
        <v>777</v>
      </c>
      <c r="GA40" s="189">
        <v>2</v>
      </c>
      <c r="GB40" s="189" t="s">
        <v>67</v>
      </c>
      <c r="GC40" s="189" t="s">
        <v>68</v>
      </c>
      <c r="GD40" s="189">
        <v>2</v>
      </c>
      <c r="GE40" s="189" t="s">
        <v>33</v>
      </c>
      <c r="GF40" s="189" t="s">
        <v>33</v>
      </c>
      <c r="GG40" s="190">
        <v>46181</v>
      </c>
      <c r="GH40" s="188" t="s">
        <v>783</v>
      </c>
      <c r="GI40" s="191">
        <v>1</v>
      </c>
      <c r="GJ40" s="191" t="s">
        <v>67</v>
      </c>
      <c r="GK40" s="191" t="s">
        <v>68</v>
      </c>
      <c r="GL40" s="191">
        <v>2</v>
      </c>
      <c r="GM40" s="191" t="s">
        <v>33</v>
      </c>
      <c r="GN40" s="191" t="s">
        <v>33</v>
      </c>
      <c r="GO40" s="181">
        <v>46181</v>
      </c>
      <c r="GP40" s="189" t="s">
        <v>778</v>
      </c>
      <c r="GQ40" s="189">
        <v>0</v>
      </c>
      <c r="GR40" s="189" t="s">
        <v>67</v>
      </c>
      <c r="GS40" s="189" t="s">
        <v>68</v>
      </c>
      <c r="GT40" s="189">
        <v>2</v>
      </c>
      <c r="GU40" s="189" t="s">
        <v>33</v>
      </c>
      <c r="GV40" s="189" t="s">
        <v>33</v>
      </c>
      <c r="GW40" s="190">
        <v>46181</v>
      </c>
      <c r="GX40" s="188" t="s">
        <v>784</v>
      </c>
      <c r="GY40" s="191">
        <v>0</v>
      </c>
      <c r="GZ40" s="191" t="s">
        <v>67</v>
      </c>
      <c r="HA40" s="191" t="s">
        <v>68</v>
      </c>
      <c r="HB40" s="191">
        <v>2</v>
      </c>
      <c r="HC40" s="191" t="s">
        <v>33</v>
      </c>
      <c r="HD40" s="191" t="s">
        <v>33</v>
      </c>
      <c r="HE40" s="181">
        <v>46181</v>
      </c>
      <c r="HF40" s="189" t="s">
        <v>776</v>
      </c>
      <c r="HG40" s="189">
        <v>0</v>
      </c>
      <c r="HH40" s="189" t="s">
        <v>67</v>
      </c>
      <c r="HI40" s="189" t="s">
        <v>68</v>
      </c>
      <c r="HJ40" s="189">
        <v>2</v>
      </c>
      <c r="HK40" s="189" t="s">
        <v>33</v>
      </c>
      <c r="HL40" s="189" t="s">
        <v>33</v>
      </c>
      <c r="HM40" s="190">
        <v>46181</v>
      </c>
      <c r="HN40" s="188" t="s">
        <v>782</v>
      </c>
      <c r="HO40" s="191">
        <v>1</v>
      </c>
      <c r="HP40" s="191" t="s">
        <v>67</v>
      </c>
      <c r="HQ40" s="191" t="s">
        <v>68</v>
      </c>
      <c r="HR40" s="191">
        <v>2</v>
      </c>
      <c r="HS40" s="191" t="s">
        <v>33</v>
      </c>
      <c r="HT40" s="191" t="s">
        <v>33</v>
      </c>
      <c r="HU40" s="181">
        <v>46181</v>
      </c>
      <c r="HV40" s="189" t="s">
        <v>779</v>
      </c>
      <c r="HW40" s="189">
        <v>1</v>
      </c>
      <c r="HX40" s="189" t="s">
        <v>67</v>
      </c>
      <c r="HY40" s="189" t="s">
        <v>68</v>
      </c>
      <c r="HZ40" s="189">
        <v>2</v>
      </c>
      <c r="IA40" s="189" t="s">
        <v>33</v>
      </c>
      <c r="IB40" s="189" t="s">
        <v>33</v>
      </c>
      <c r="IC40" s="190">
        <v>46181</v>
      </c>
      <c r="ID40" s="188" t="s">
        <v>781</v>
      </c>
      <c r="IE40" s="191">
        <v>0</v>
      </c>
      <c r="IF40" s="191" t="s">
        <v>67</v>
      </c>
      <c r="IG40" s="191" t="s">
        <v>68</v>
      </c>
      <c r="IH40" s="191">
        <v>2</v>
      </c>
      <c r="II40" s="191" t="s">
        <v>33</v>
      </c>
      <c r="IJ40" s="191" t="s">
        <v>33</v>
      </c>
      <c r="IK40" s="181">
        <v>46181</v>
      </c>
      <c r="IL40" s="189" t="s">
        <v>780</v>
      </c>
      <c r="IM40" s="189">
        <v>3</v>
      </c>
      <c r="IN40" s="189" t="s">
        <v>67</v>
      </c>
      <c r="IO40" s="189" t="s">
        <v>68</v>
      </c>
      <c r="IP40" s="189">
        <v>2</v>
      </c>
      <c r="IQ40" s="189" t="s">
        <v>33</v>
      </c>
      <c r="IR40" s="189" t="s">
        <v>33</v>
      </c>
      <c r="IS40" s="190">
        <v>46181</v>
      </c>
    </row>
    <row r="41" spans="1:253" s="11" customFormat="1" ht="12.5" customHeight="1">
      <c r="A41" s="11" t="s">
        <v>785</v>
      </c>
      <c r="B41" s="11" t="s">
        <v>7677</v>
      </c>
      <c r="C41" s="11" t="s">
        <v>786</v>
      </c>
      <c r="D41" s="11" t="s">
        <v>787</v>
      </c>
      <c r="E41" s="11" t="s">
        <v>6924</v>
      </c>
      <c r="F41" s="11" t="s">
        <v>2537</v>
      </c>
      <c r="G41" s="179">
        <v>10800000</v>
      </c>
      <c r="H41" s="180" t="s">
        <v>2534</v>
      </c>
      <c r="I41" s="180" t="s">
        <v>126</v>
      </c>
      <c r="J41" s="180">
        <v>1</v>
      </c>
      <c r="K41" s="180" t="s">
        <v>2536</v>
      </c>
      <c r="L41" s="180" t="s">
        <v>2535</v>
      </c>
      <c r="M41" s="181">
        <v>46234</v>
      </c>
      <c r="N41" s="188" t="s">
        <v>2540</v>
      </c>
      <c r="O41" s="183">
        <v>111890</v>
      </c>
      <c r="P41" s="183" t="s">
        <v>2102</v>
      </c>
      <c r="Q41" s="183" t="s">
        <v>126</v>
      </c>
      <c r="R41" s="183">
        <v>1</v>
      </c>
      <c r="S41" s="183" t="s">
        <v>2539</v>
      </c>
      <c r="T41" s="183" t="s">
        <v>2538</v>
      </c>
      <c r="U41" s="184">
        <v>46234</v>
      </c>
      <c r="V41" s="188" t="s">
        <v>2543</v>
      </c>
      <c r="W41" s="180">
        <v>10800000</v>
      </c>
      <c r="X41" s="180" t="s">
        <v>2534</v>
      </c>
      <c r="Y41" s="180" t="s">
        <v>141</v>
      </c>
      <c r="Z41" s="180">
        <v>3</v>
      </c>
      <c r="AA41" s="180" t="s">
        <v>2542</v>
      </c>
      <c r="AB41" s="180" t="s">
        <v>2541</v>
      </c>
      <c r="AC41" s="181">
        <v>46234</v>
      </c>
      <c r="AD41" s="188" t="s">
        <v>2547</v>
      </c>
      <c r="AE41" s="185">
        <v>5567000</v>
      </c>
      <c r="AF41" s="185" t="s">
        <v>2544</v>
      </c>
      <c r="AG41" s="185" t="s">
        <v>88</v>
      </c>
      <c r="AH41" s="185">
        <v>2</v>
      </c>
      <c r="AI41" s="185" t="s">
        <v>2546</v>
      </c>
      <c r="AJ41" s="185" t="s">
        <v>2545</v>
      </c>
      <c r="AK41" s="186">
        <v>46234</v>
      </c>
      <c r="AL41" s="188" t="s">
        <v>2551</v>
      </c>
      <c r="AM41" s="180">
        <v>745000</v>
      </c>
      <c r="AN41" s="180" t="s">
        <v>2548</v>
      </c>
      <c r="AO41" s="180" t="s">
        <v>141</v>
      </c>
      <c r="AP41" s="180">
        <v>3</v>
      </c>
      <c r="AQ41" s="180" t="s">
        <v>2550</v>
      </c>
      <c r="AR41" s="180" t="s">
        <v>2549</v>
      </c>
      <c r="AS41" s="181">
        <v>46234</v>
      </c>
      <c r="AT41" s="189" t="s">
        <v>2553</v>
      </c>
      <c r="AU41" s="185" t="s">
        <v>33</v>
      </c>
      <c r="AV41" s="185" t="s">
        <v>34</v>
      </c>
      <c r="AW41" s="185" t="s">
        <v>33</v>
      </c>
      <c r="AX41" s="185" t="s">
        <v>33</v>
      </c>
      <c r="AY41" s="185" t="s">
        <v>2552</v>
      </c>
      <c r="AZ41" s="185" t="s">
        <v>34</v>
      </c>
      <c r="BA41" s="186">
        <v>46234</v>
      </c>
      <c r="BB41" s="188" t="s">
        <v>2576</v>
      </c>
      <c r="BC41" s="180" t="s">
        <v>33</v>
      </c>
      <c r="BD41" s="180" t="s">
        <v>34</v>
      </c>
      <c r="BE41" s="180" t="s">
        <v>33</v>
      </c>
      <c r="BF41" s="180" t="s">
        <v>33</v>
      </c>
      <c r="BG41" s="180" t="s">
        <v>2573</v>
      </c>
      <c r="BH41" s="180" t="s">
        <v>34</v>
      </c>
      <c r="BI41" s="181">
        <v>46234</v>
      </c>
      <c r="BJ41" s="189" t="s">
        <v>2557</v>
      </c>
      <c r="BK41" s="189">
        <v>338</v>
      </c>
      <c r="BL41" s="189" t="s">
        <v>2554</v>
      </c>
      <c r="BM41" s="189" t="s">
        <v>141</v>
      </c>
      <c r="BN41" s="189">
        <v>3</v>
      </c>
      <c r="BO41" s="189" t="s">
        <v>2556</v>
      </c>
      <c r="BP41" s="185" t="s">
        <v>2555</v>
      </c>
      <c r="BQ41" s="190">
        <v>46234</v>
      </c>
      <c r="BR41" s="188" t="s">
        <v>2580</v>
      </c>
      <c r="BS41" s="191">
        <v>3735</v>
      </c>
      <c r="BT41" s="191" t="s">
        <v>2577</v>
      </c>
      <c r="BU41" s="191" t="s">
        <v>88</v>
      </c>
      <c r="BV41" s="191">
        <v>2</v>
      </c>
      <c r="BW41" s="191" t="s">
        <v>2579</v>
      </c>
      <c r="BX41" s="191" t="s">
        <v>2578</v>
      </c>
      <c r="BY41" s="181">
        <v>46234</v>
      </c>
      <c r="BZ41" s="189" t="s">
        <v>2582</v>
      </c>
      <c r="CA41" s="189">
        <v>87</v>
      </c>
      <c r="CB41" s="189" t="s">
        <v>2577</v>
      </c>
      <c r="CC41" s="189" t="s">
        <v>88</v>
      </c>
      <c r="CD41" s="189">
        <v>2</v>
      </c>
      <c r="CE41" s="189" t="s">
        <v>2581</v>
      </c>
      <c r="CF41" s="189" t="s">
        <v>2578</v>
      </c>
      <c r="CG41" s="190">
        <v>46234</v>
      </c>
      <c r="CH41" s="188" t="s">
        <v>8057</v>
      </c>
      <c r="CI41" s="189" t="e">
        <v>#N/A</v>
      </c>
      <c r="CJ41" s="189" t="e">
        <v>#N/A</v>
      </c>
      <c r="CK41" s="189" t="e">
        <v>#N/A</v>
      </c>
      <c r="CL41" s="189" t="e">
        <v>#N/A</v>
      </c>
      <c r="CM41" s="189" t="e">
        <v>#N/A</v>
      </c>
      <c r="CN41" s="189" t="e">
        <v>#N/A</v>
      </c>
      <c r="CO41" s="192" t="e">
        <v>#N/A</v>
      </c>
      <c r="CP41" s="189" t="s">
        <v>2584</v>
      </c>
      <c r="CQ41" s="191" t="s">
        <v>33</v>
      </c>
      <c r="CR41" s="191" t="s">
        <v>33</v>
      </c>
      <c r="CS41" s="191" t="s">
        <v>33</v>
      </c>
      <c r="CT41" s="191" t="s">
        <v>33</v>
      </c>
      <c r="CU41" s="191" t="s">
        <v>2573</v>
      </c>
      <c r="CV41" s="191" t="s">
        <v>34</v>
      </c>
      <c r="CW41" s="181">
        <v>46234</v>
      </c>
      <c r="CX41" s="189" t="s">
        <v>2562</v>
      </c>
      <c r="CY41" s="185">
        <v>1811000</v>
      </c>
      <c r="CZ41" s="185" t="s">
        <v>2559</v>
      </c>
      <c r="DA41" s="185" t="s">
        <v>141</v>
      </c>
      <c r="DB41" s="185">
        <v>3</v>
      </c>
      <c r="DC41" s="185" t="s">
        <v>2566</v>
      </c>
      <c r="DD41" s="185" t="s">
        <v>2560</v>
      </c>
      <c r="DE41" s="187">
        <v>46234</v>
      </c>
      <c r="DF41" s="188" t="s">
        <v>2564</v>
      </c>
      <c r="DG41" s="180">
        <v>5233000</v>
      </c>
      <c r="DH41" s="191" t="s">
        <v>2559</v>
      </c>
      <c r="DI41" s="191" t="s">
        <v>141</v>
      </c>
      <c r="DJ41" s="191">
        <v>3</v>
      </c>
      <c r="DK41" s="191" t="s">
        <v>2563</v>
      </c>
      <c r="DL41" s="191" t="s">
        <v>2560</v>
      </c>
      <c r="DM41" s="181">
        <v>46234</v>
      </c>
      <c r="DN41" s="189" t="s">
        <v>2565</v>
      </c>
      <c r="DO41" s="185">
        <v>3755000</v>
      </c>
      <c r="DP41" s="189" t="s">
        <v>2559</v>
      </c>
      <c r="DQ41" s="189" t="s">
        <v>141</v>
      </c>
      <c r="DR41" s="189">
        <v>3</v>
      </c>
      <c r="DS41" s="189" t="s">
        <v>2309</v>
      </c>
      <c r="DT41" s="189" t="s">
        <v>2560</v>
      </c>
      <c r="DU41" s="190">
        <v>46234</v>
      </c>
      <c r="DV41" s="188" t="s">
        <v>2567</v>
      </c>
      <c r="DW41" s="180">
        <v>1716000</v>
      </c>
      <c r="DX41" s="191" t="s">
        <v>2559</v>
      </c>
      <c r="DY41" s="191" t="s">
        <v>141</v>
      </c>
      <c r="DZ41" s="191">
        <v>3</v>
      </c>
      <c r="EA41" s="191" t="s">
        <v>2566</v>
      </c>
      <c r="EB41" s="191" t="s">
        <v>2560</v>
      </c>
      <c r="EC41" s="181">
        <v>46234</v>
      </c>
      <c r="ED41" s="189" t="s">
        <v>2569</v>
      </c>
      <c r="EE41" s="185">
        <v>95000</v>
      </c>
      <c r="EF41" s="189" t="s">
        <v>2559</v>
      </c>
      <c r="EG41" s="189" t="s">
        <v>141</v>
      </c>
      <c r="EH41" s="189">
        <v>3</v>
      </c>
      <c r="EI41" s="189" t="s">
        <v>2568</v>
      </c>
      <c r="EJ41" s="189" t="s">
        <v>2560</v>
      </c>
      <c r="EK41" s="190">
        <v>46234</v>
      </c>
      <c r="EL41" s="188" t="s">
        <v>2571</v>
      </c>
      <c r="EM41" s="180">
        <v>0</v>
      </c>
      <c r="EN41" s="191" t="s">
        <v>2559</v>
      </c>
      <c r="EO41" s="191" t="s">
        <v>141</v>
      </c>
      <c r="EP41" s="191">
        <v>3</v>
      </c>
      <c r="EQ41" s="191" t="s">
        <v>2570</v>
      </c>
      <c r="ER41" s="191" t="s">
        <v>2560</v>
      </c>
      <c r="ES41" s="181">
        <v>46234</v>
      </c>
      <c r="ET41" s="189" t="s">
        <v>2558</v>
      </c>
      <c r="EU41" s="189">
        <v>338</v>
      </c>
      <c r="EV41" s="189" t="s">
        <v>2554</v>
      </c>
      <c r="EW41" s="189" t="s">
        <v>141</v>
      </c>
      <c r="EX41" s="189">
        <v>3</v>
      </c>
      <c r="EY41" s="189" t="s">
        <v>2556</v>
      </c>
      <c r="EZ41" s="189" t="s">
        <v>2555</v>
      </c>
      <c r="FA41" s="190">
        <v>46234</v>
      </c>
      <c r="FB41" s="188" t="s">
        <v>2572</v>
      </c>
      <c r="FC41" s="191">
        <v>5</v>
      </c>
      <c r="FD41" s="191" t="s">
        <v>2548</v>
      </c>
      <c r="FE41" s="191" t="s">
        <v>88</v>
      </c>
      <c r="FF41" s="191">
        <v>2</v>
      </c>
      <c r="FG41" s="191" t="s">
        <v>2518</v>
      </c>
      <c r="FH41" s="191" t="s">
        <v>2549</v>
      </c>
      <c r="FI41" s="181">
        <v>46234</v>
      </c>
      <c r="FJ41" s="188" t="s">
        <v>2574</v>
      </c>
      <c r="FK41" s="189" t="s">
        <v>33</v>
      </c>
      <c r="FL41" s="189" t="s">
        <v>34</v>
      </c>
      <c r="FM41" s="189" t="s">
        <v>33</v>
      </c>
      <c r="FN41" s="189" t="s">
        <v>33</v>
      </c>
      <c r="FO41" s="189" t="s">
        <v>2573</v>
      </c>
      <c r="FP41" s="185" t="s">
        <v>34</v>
      </c>
      <c r="FQ41" s="186">
        <v>46234</v>
      </c>
      <c r="FR41" s="188" t="s">
        <v>2575</v>
      </c>
      <c r="FS41" s="191" t="s">
        <v>33</v>
      </c>
      <c r="FT41" s="191" t="s">
        <v>34</v>
      </c>
      <c r="FU41" s="191" t="s">
        <v>33</v>
      </c>
      <c r="FV41" s="191" t="s">
        <v>33</v>
      </c>
      <c r="FW41" s="191" t="s">
        <v>2573</v>
      </c>
      <c r="FX41" s="191" t="s">
        <v>34</v>
      </c>
      <c r="FY41" s="181">
        <v>46234</v>
      </c>
      <c r="FZ41" s="189" t="s">
        <v>789</v>
      </c>
      <c r="GA41" s="189">
        <v>0</v>
      </c>
      <c r="GB41" s="189" t="s">
        <v>67</v>
      </c>
      <c r="GC41" s="189" t="s">
        <v>68</v>
      </c>
      <c r="GD41" s="189">
        <v>2</v>
      </c>
      <c r="GE41" s="189" t="s">
        <v>33</v>
      </c>
      <c r="GF41" s="189" t="s">
        <v>33</v>
      </c>
      <c r="GG41" s="190">
        <v>46181</v>
      </c>
      <c r="GH41" s="188" t="s">
        <v>795</v>
      </c>
      <c r="GI41" s="191">
        <v>1</v>
      </c>
      <c r="GJ41" s="191" t="s">
        <v>67</v>
      </c>
      <c r="GK41" s="191" t="s">
        <v>68</v>
      </c>
      <c r="GL41" s="191">
        <v>2</v>
      </c>
      <c r="GM41" s="191" t="s">
        <v>33</v>
      </c>
      <c r="GN41" s="191" t="s">
        <v>33</v>
      </c>
      <c r="GO41" s="181">
        <v>46181</v>
      </c>
      <c r="GP41" s="189" t="s">
        <v>790</v>
      </c>
      <c r="GQ41" s="189">
        <v>0</v>
      </c>
      <c r="GR41" s="189" t="s">
        <v>67</v>
      </c>
      <c r="GS41" s="189" t="s">
        <v>68</v>
      </c>
      <c r="GT41" s="189">
        <v>2</v>
      </c>
      <c r="GU41" s="189" t="s">
        <v>33</v>
      </c>
      <c r="GV41" s="189" t="s">
        <v>33</v>
      </c>
      <c r="GW41" s="190">
        <v>46181</v>
      </c>
      <c r="GX41" s="188" t="s">
        <v>796</v>
      </c>
      <c r="GY41" s="191">
        <v>0</v>
      </c>
      <c r="GZ41" s="191" t="s">
        <v>67</v>
      </c>
      <c r="HA41" s="191" t="s">
        <v>68</v>
      </c>
      <c r="HB41" s="191">
        <v>2</v>
      </c>
      <c r="HC41" s="191" t="s">
        <v>33</v>
      </c>
      <c r="HD41" s="191" t="s">
        <v>33</v>
      </c>
      <c r="HE41" s="181">
        <v>46181</v>
      </c>
      <c r="HF41" s="189" t="s">
        <v>788</v>
      </c>
      <c r="HG41" s="189">
        <v>0</v>
      </c>
      <c r="HH41" s="189" t="s">
        <v>67</v>
      </c>
      <c r="HI41" s="189" t="s">
        <v>68</v>
      </c>
      <c r="HJ41" s="189">
        <v>2</v>
      </c>
      <c r="HK41" s="189" t="s">
        <v>33</v>
      </c>
      <c r="HL41" s="189" t="s">
        <v>33</v>
      </c>
      <c r="HM41" s="190">
        <v>46181</v>
      </c>
      <c r="HN41" s="188" t="s">
        <v>794</v>
      </c>
      <c r="HO41" s="191">
        <v>1</v>
      </c>
      <c r="HP41" s="191" t="s">
        <v>67</v>
      </c>
      <c r="HQ41" s="191" t="s">
        <v>68</v>
      </c>
      <c r="HR41" s="191">
        <v>2</v>
      </c>
      <c r="HS41" s="191" t="s">
        <v>33</v>
      </c>
      <c r="HT41" s="191" t="s">
        <v>33</v>
      </c>
      <c r="HU41" s="181">
        <v>46181</v>
      </c>
      <c r="HV41" s="189" t="s">
        <v>791</v>
      </c>
      <c r="HW41" s="189">
        <v>1</v>
      </c>
      <c r="HX41" s="189" t="s">
        <v>67</v>
      </c>
      <c r="HY41" s="189" t="s">
        <v>68</v>
      </c>
      <c r="HZ41" s="189">
        <v>2</v>
      </c>
      <c r="IA41" s="189" t="s">
        <v>33</v>
      </c>
      <c r="IB41" s="189" t="s">
        <v>33</v>
      </c>
      <c r="IC41" s="190">
        <v>46181</v>
      </c>
      <c r="ID41" s="188" t="s">
        <v>793</v>
      </c>
      <c r="IE41" s="191">
        <v>0</v>
      </c>
      <c r="IF41" s="191" t="s">
        <v>67</v>
      </c>
      <c r="IG41" s="191" t="s">
        <v>68</v>
      </c>
      <c r="IH41" s="191">
        <v>2</v>
      </c>
      <c r="II41" s="191" t="s">
        <v>33</v>
      </c>
      <c r="IJ41" s="191" t="s">
        <v>33</v>
      </c>
      <c r="IK41" s="181">
        <v>46181</v>
      </c>
      <c r="IL41" s="189" t="s">
        <v>792</v>
      </c>
      <c r="IM41" s="189">
        <v>3</v>
      </c>
      <c r="IN41" s="189" t="s">
        <v>67</v>
      </c>
      <c r="IO41" s="189" t="s">
        <v>68</v>
      </c>
      <c r="IP41" s="189">
        <v>2</v>
      </c>
      <c r="IQ41" s="189" t="s">
        <v>33</v>
      </c>
      <c r="IR41" s="189" t="s">
        <v>33</v>
      </c>
      <c r="IS41" s="190">
        <v>46181</v>
      </c>
    </row>
    <row r="42" spans="1:253" s="11" customFormat="1" ht="12.5" customHeight="1">
      <c r="A42" s="11" t="s">
        <v>797</v>
      </c>
      <c r="B42" s="11" t="s">
        <v>7679</v>
      </c>
      <c r="C42" s="11" t="s">
        <v>798</v>
      </c>
      <c r="D42" s="11" t="s">
        <v>799</v>
      </c>
      <c r="E42" s="11" t="s">
        <v>6927</v>
      </c>
      <c r="F42" s="11" t="s">
        <v>2227</v>
      </c>
      <c r="G42" s="179">
        <v>11900000</v>
      </c>
      <c r="H42" s="180" t="s">
        <v>2224</v>
      </c>
      <c r="I42" s="180" t="s">
        <v>88</v>
      </c>
      <c r="J42" s="180">
        <v>2</v>
      </c>
      <c r="K42" s="180" t="s">
        <v>2226</v>
      </c>
      <c r="L42" s="180" t="s">
        <v>2225</v>
      </c>
      <c r="M42" s="181">
        <v>46234</v>
      </c>
      <c r="N42" s="188" t="s">
        <v>2231</v>
      </c>
      <c r="O42" s="183">
        <v>27560</v>
      </c>
      <c r="P42" s="183" t="s">
        <v>2228</v>
      </c>
      <c r="Q42" s="183" t="s">
        <v>126</v>
      </c>
      <c r="R42" s="183">
        <v>1</v>
      </c>
      <c r="S42" s="183" t="s">
        <v>2230</v>
      </c>
      <c r="T42" s="183" t="s">
        <v>2229</v>
      </c>
      <c r="U42" s="184">
        <v>46234</v>
      </c>
      <c r="V42" s="188" t="s">
        <v>2233</v>
      </c>
      <c r="W42" s="180">
        <v>11900000</v>
      </c>
      <c r="X42" s="180" t="s">
        <v>2224</v>
      </c>
      <c r="Y42" s="180" t="s">
        <v>88</v>
      </c>
      <c r="Z42" s="180">
        <v>2</v>
      </c>
      <c r="AA42" s="180" t="s">
        <v>2232</v>
      </c>
      <c r="AB42" s="180" t="s">
        <v>2225</v>
      </c>
      <c r="AC42" s="181">
        <v>46234</v>
      </c>
      <c r="AD42" s="188" t="s">
        <v>2235</v>
      </c>
      <c r="AE42" s="185">
        <v>11900000</v>
      </c>
      <c r="AF42" s="185" t="s">
        <v>2224</v>
      </c>
      <c r="AG42" s="185" t="s">
        <v>88</v>
      </c>
      <c r="AH42" s="185">
        <v>2</v>
      </c>
      <c r="AI42" s="185" t="s">
        <v>2234</v>
      </c>
      <c r="AJ42" s="185" t="s">
        <v>2225</v>
      </c>
      <c r="AK42" s="186">
        <v>46234</v>
      </c>
      <c r="AL42" s="188" t="s">
        <v>2239</v>
      </c>
      <c r="AM42" s="180">
        <v>2196000</v>
      </c>
      <c r="AN42" s="180" t="s">
        <v>2236</v>
      </c>
      <c r="AO42" s="180" t="s">
        <v>88</v>
      </c>
      <c r="AP42" s="180">
        <v>2</v>
      </c>
      <c r="AQ42" s="180" t="s">
        <v>2238</v>
      </c>
      <c r="AR42" s="180" t="s">
        <v>2237</v>
      </c>
      <c r="AS42" s="181">
        <v>46234</v>
      </c>
      <c r="AT42" s="189" t="s">
        <v>2243</v>
      </c>
      <c r="AU42" s="185">
        <v>745</v>
      </c>
      <c r="AV42" s="185" t="s">
        <v>2240</v>
      </c>
      <c r="AW42" s="185" t="s">
        <v>141</v>
      </c>
      <c r="AX42" s="185">
        <v>3</v>
      </c>
      <c r="AY42" s="185" t="s">
        <v>2242</v>
      </c>
      <c r="AZ42" s="185" t="s">
        <v>2241</v>
      </c>
      <c r="BA42" s="186">
        <v>46234</v>
      </c>
      <c r="BB42" s="188" t="s">
        <v>2268</v>
      </c>
      <c r="BC42" s="180" t="s">
        <v>33</v>
      </c>
      <c r="BD42" s="180" t="s">
        <v>114</v>
      </c>
      <c r="BE42" s="180" t="s">
        <v>33</v>
      </c>
      <c r="BF42" s="180" t="s">
        <v>33</v>
      </c>
      <c r="BG42" s="180" t="s">
        <v>1617</v>
      </c>
      <c r="BH42" s="180" t="s">
        <v>114</v>
      </c>
      <c r="BI42" s="181">
        <v>46234</v>
      </c>
      <c r="BJ42" s="189" t="s">
        <v>2246</v>
      </c>
      <c r="BK42" s="189">
        <v>1505</v>
      </c>
      <c r="BL42" s="189" t="s">
        <v>2244</v>
      </c>
      <c r="BM42" s="189" t="s">
        <v>141</v>
      </c>
      <c r="BN42" s="189">
        <v>3</v>
      </c>
      <c r="BO42" s="189" t="s">
        <v>2245</v>
      </c>
      <c r="BP42" s="185" t="s">
        <v>1544</v>
      </c>
      <c r="BQ42" s="190">
        <v>46234</v>
      </c>
      <c r="BR42" s="188" t="s">
        <v>2272</v>
      </c>
      <c r="BS42" s="191">
        <v>4266</v>
      </c>
      <c r="BT42" s="191" t="s">
        <v>2269</v>
      </c>
      <c r="BU42" s="191" t="s">
        <v>88</v>
      </c>
      <c r="BV42" s="191">
        <v>2</v>
      </c>
      <c r="BW42" s="191" t="s">
        <v>2271</v>
      </c>
      <c r="BX42" s="191" t="s">
        <v>2270</v>
      </c>
      <c r="BY42" s="181">
        <v>46234</v>
      </c>
      <c r="BZ42" s="189" t="s">
        <v>2274</v>
      </c>
      <c r="CA42" s="189">
        <v>176</v>
      </c>
      <c r="CB42" s="189" t="s">
        <v>2269</v>
      </c>
      <c r="CC42" s="189" t="s">
        <v>88</v>
      </c>
      <c r="CD42" s="189">
        <v>2</v>
      </c>
      <c r="CE42" s="189" t="s">
        <v>2273</v>
      </c>
      <c r="CF42" s="189" t="s">
        <v>2270</v>
      </c>
      <c r="CG42" s="190">
        <v>46234</v>
      </c>
      <c r="CH42" s="188" t="s">
        <v>8058</v>
      </c>
      <c r="CI42" s="189" t="e">
        <v>#N/A</v>
      </c>
      <c r="CJ42" s="189" t="e">
        <v>#N/A</v>
      </c>
      <c r="CK42" s="189" t="e">
        <v>#N/A</v>
      </c>
      <c r="CL42" s="189" t="e">
        <v>#N/A</v>
      </c>
      <c r="CM42" s="189" t="e">
        <v>#N/A</v>
      </c>
      <c r="CN42" s="189" t="e">
        <v>#N/A</v>
      </c>
      <c r="CO42" s="192" t="e">
        <v>#N/A</v>
      </c>
      <c r="CP42" s="189" t="s">
        <v>2276</v>
      </c>
      <c r="CQ42" s="191" t="s">
        <v>33</v>
      </c>
      <c r="CR42" s="191" t="s">
        <v>114</v>
      </c>
      <c r="CS42" s="191" t="s">
        <v>33</v>
      </c>
      <c r="CT42" s="191" t="s">
        <v>33</v>
      </c>
      <c r="CU42" s="191" t="s">
        <v>1617</v>
      </c>
      <c r="CV42" s="191" t="s">
        <v>114</v>
      </c>
      <c r="CW42" s="181">
        <v>46234</v>
      </c>
      <c r="CX42" s="189" t="s">
        <v>2251</v>
      </c>
      <c r="CY42" s="185">
        <v>6414000</v>
      </c>
      <c r="CZ42" s="185" t="s">
        <v>2248</v>
      </c>
      <c r="DA42" s="185" t="s">
        <v>88</v>
      </c>
      <c r="DB42" s="185">
        <v>2</v>
      </c>
      <c r="DC42" s="185" t="s">
        <v>2256</v>
      </c>
      <c r="DD42" s="185" t="s">
        <v>2249</v>
      </c>
      <c r="DE42" s="187">
        <v>46234</v>
      </c>
      <c r="DF42" s="188" t="s">
        <v>2253</v>
      </c>
      <c r="DG42" s="180">
        <v>0</v>
      </c>
      <c r="DH42" s="191" t="s">
        <v>2248</v>
      </c>
      <c r="DI42" s="191" t="s">
        <v>126</v>
      </c>
      <c r="DJ42" s="191">
        <v>1</v>
      </c>
      <c r="DK42" s="191" t="s">
        <v>2252</v>
      </c>
      <c r="DL42" s="191" t="s">
        <v>2249</v>
      </c>
      <c r="DM42" s="181">
        <v>46234</v>
      </c>
      <c r="DN42" s="189" t="s">
        <v>2255</v>
      </c>
      <c r="DO42" s="185">
        <v>5486000</v>
      </c>
      <c r="DP42" s="189" t="s">
        <v>2248</v>
      </c>
      <c r="DQ42" s="189" t="s">
        <v>88</v>
      </c>
      <c r="DR42" s="189">
        <v>2</v>
      </c>
      <c r="DS42" s="189" t="s">
        <v>2254</v>
      </c>
      <c r="DT42" s="189" t="s">
        <v>2249</v>
      </c>
      <c r="DU42" s="190">
        <v>46234</v>
      </c>
      <c r="DV42" s="188" t="s">
        <v>2257</v>
      </c>
      <c r="DW42" s="180">
        <v>4317000</v>
      </c>
      <c r="DX42" s="191" t="s">
        <v>2248</v>
      </c>
      <c r="DY42" s="191" t="s">
        <v>88</v>
      </c>
      <c r="DZ42" s="191">
        <v>2</v>
      </c>
      <c r="EA42" s="191" t="s">
        <v>2256</v>
      </c>
      <c r="EB42" s="191" t="s">
        <v>2249</v>
      </c>
      <c r="EC42" s="181">
        <v>46234</v>
      </c>
      <c r="ED42" s="189" t="s">
        <v>2259</v>
      </c>
      <c r="EE42" s="185">
        <v>1668000</v>
      </c>
      <c r="EF42" s="189" t="s">
        <v>2248</v>
      </c>
      <c r="EG42" s="189" t="s">
        <v>88</v>
      </c>
      <c r="EH42" s="189">
        <v>2</v>
      </c>
      <c r="EI42" s="189" t="s">
        <v>2258</v>
      </c>
      <c r="EJ42" s="189" t="s">
        <v>2249</v>
      </c>
      <c r="EK42" s="190">
        <v>46234</v>
      </c>
      <c r="EL42" s="188" t="s">
        <v>2263</v>
      </c>
      <c r="EM42" s="180">
        <v>429000</v>
      </c>
      <c r="EN42" s="191" t="s">
        <v>2260</v>
      </c>
      <c r="EO42" s="191" t="s">
        <v>141</v>
      </c>
      <c r="EP42" s="191">
        <v>3</v>
      </c>
      <c r="EQ42" s="191" t="s">
        <v>2262</v>
      </c>
      <c r="ER42" s="191" t="s">
        <v>2261</v>
      </c>
      <c r="ES42" s="181">
        <v>46234</v>
      </c>
      <c r="ET42" s="189" t="s">
        <v>2247</v>
      </c>
      <c r="EU42" s="189">
        <v>1505</v>
      </c>
      <c r="EV42" s="189" t="s">
        <v>2244</v>
      </c>
      <c r="EW42" s="189" t="s">
        <v>141</v>
      </c>
      <c r="EX42" s="189">
        <v>3</v>
      </c>
      <c r="EY42" s="189" t="s">
        <v>2245</v>
      </c>
      <c r="EZ42" s="189" t="s">
        <v>1544</v>
      </c>
      <c r="FA42" s="190">
        <v>46234</v>
      </c>
      <c r="FB42" s="188" t="s">
        <v>2265</v>
      </c>
      <c r="FC42" s="191">
        <v>5</v>
      </c>
      <c r="FD42" s="191" t="s">
        <v>2248</v>
      </c>
      <c r="FE42" s="191" t="s">
        <v>126</v>
      </c>
      <c r="FF42" s="191">
        <v>1</v>
      </c>
      <c r="FG42" s="191" t="s">
        <v>2264</v>
      </c>
      <c r="FH42" s="191" t="s">
        <v>2249</v>
      </c>
      <c r="FI42" s="181">
        <v>46234</v>
      </c>
      <c r="FJ42" s="188" t="s">
        <v>2266</v>
      </c>
      <c r="FK42" s="189" t="s">
        <v>33</v>
      </c>
      <c r="FL42" s="189" t="s">
        <v>114</v>
      </c>
      <c r="FM42" s="189" t="s">
        <v>33</v>
      </c>
      <c r="FN42" s="189" t="s">
        <v>33</v>
      </c>
      <c r="FO42" s="189" t="s">
        <v>1617</v>
      </c>
      <c r="FP42" s="185" t="s">
        <v>114</v>
      </c>
      <c r="FQ42" s="186">
        <v>46234</v>
      </c>
      <c r="FR42" s="188" t="s">
        <v>2267</v>
      </c>
      <c r="FS42" s="191" t="s">
        <v>33</v>
      </c>
      <c r="FT42" s="191" t="s">
        <v>114</v>
      </c>
      <c r="FU42" s="191" t="s">
        <v>33</v>
      </c>
      <c r="FV42" s="191" t="s">
        <v>33</v>
      </c>
      <c r="FW42" s="191" t="s">
        <v>1617</v>
      </c>
      <c r="FX42" s="191" t="s">
        <v>114</v>
      </c>
      <c r="FY42" s="181">
        <v>46234</v>
      </c>
      <c r="FZ42" s="189" t="s">
        <v>801</v>
      </c>
      <c r="GA42" s="189">
        <v>1</v>
      </c>
      <c r="GB42" s="189" t="s">
        <v>67</v>
      </c>
      <c r="GC42" s="189" t="s">
        <v>68</v>
      </c>
      <c r="GD42" s="189">
        <v>2</v>
      </c>
      <c r="GE42" s="189" t="s">
        <v>33</v>
      </c>
      <c r="GF42" s="189" t="s">
        <v>33</v>
      </c>
      <c r="GG42" s="190">
        <v>46181</v>
      </c>
      <c r="GH42" s="188" t="s">
        <v>807</v>
      </c>
      <c r="GI42" s="191">
        <v>3</v>
      </c>
      <c r="GJ42" s="191" t="s">
        <v>67</v>
      </c>
      <c r="GK42" s="191" t="s">
        <v>68</v>
      </c>
      <c r="GL42" s="191">
        <v>2</v>
      </c>
      <c r="GM42" s="191" t="s">
        <v>33</v>
      </c>
      <c r="GN42" s="191" t="s">
        <v>33</v>
      </c>
      <c r="GO42" s="181">
        <v>46181</v>
      </c>
      <c r="GP42" s="189" t="s">
        <v>802</v>
      </c>
      <c r="GQ42" s="189">
        <v>3</v>
      </c>
      <c r="GR42" s="189" t="s">
        <v>67</v>
      </c>
      <c r="GS42" s="189" t="s">
        <v>68</v>
      </c>
      <c r="GT42" s="189">
        <v>2</v>
      </c>
      <c r="GU42" s="189" t="s">
        <v>33</v>
      </c>
      <c r="GV42" s="189" t="s">
        <v>33</v>
      </c>
      <c r="GW42" s="190">
        <v>46181</v>
      </c>
      <c r="GX42" s="188" t="s">
        <v>808</v>
      </c>
      <c r="GY42" s="191">
        <v>0</v>
      </c>
      <c r="GZ42" s="191" t="s">
        <v>67</v>
      </c>
      <c r="HA42" s="191" t="s">
        <v>68</v>
      </c>
      <c r="HB42" s="191">
        <v>2</v>
      </c>
      <c r="HC42" s="191" t="s">
        <v>33</v>
      </c>
      <c r="HD42" s="191" t="s">
        <v>33</v>
      </c>
      <c r="HE42" s="181">
        <v>46181</v>
      </c>
      <c r="HF42" s="189" t="s">
        <v>800</v>
      </c>
      <c r="HG42" s="189">
        <v>2</v>
      </c>
      <c r="HH42" s="189" t="s">
        <v>67</v>
      </c>
      <c r="HI42" s="189" t="s">
        <v>68</v>
      </c>
      <c r="HJ42" s="189">
        <v>2</v>
      </c>
      <c r="HK42" s="189" t="s">
        <v>33</v>
      </c>
      <c r="HL42" s="189" t="s">
        <v>33</v>
      </c>
      <c r="HM42" s="190">
        <v>46181</v>
      </c>
      <c r="HN42" s="188" t="s">
        <v>806</v>
      </c>
      <c r="HO42" s="191">
        <v>3</v>
      </c>
      <c r="HP42" s="191" t="s">
        <v>67</v>
      </c>
      <c r="HQ42" s="191" t="s">
        <v>68</v>
      </c>
      <c r="HR42" s="191">
        <v>2</v>
      </c>
      <c r="HS42" s="191" t="s">
        <v>33</v>
      </c>
      <c r="HT42" s="191" t="s">
        <v>33</v>
      </c>
      <c r="HU42" s="181">
        <v>46181</v>
      </c>
      <c r="HV42" s="189" t="s">
        <v>803</v>
      </c>
      <c r="HW42" s="189">
        <v>3</v>
      </c>
      <c r="HX42" s="189" t="s">
        <v>67</v>
      </c>
      <c r="HY42" s="189" t="s">
        <v>68</v>
      </c>
      <c r="HZ42" s="189">
        <v>2</v>
      </c>
      <c r="IA42" s="189" t="s">
        <v>33</v>
      </c>
      <c r="IB42" s="189" t="s">
        <v>33</v>
      </c>
      <c r="IC42" s="190">
        <v>46181</v>
      </c>
      <c r="ID42" s="188" t="s">
        <v>805</v>
      </c>
      <c r="IE42" s="191">
        <v>0</v>
      </c>
      <c r="IF42" s="191" t="s">
        <v>67</v>
      </c>
      <c r="IG42" s="191" t="s">
        <v>68</v>
      </c>
      <c r="IH42" s="191">
        <v>2</v>
      </c>
      <c r="II42" s="191" t="s">
        <v>33</v>
      </c>
      <c r="IJ42" s="191" t="s">
        <v>33</v>
      </c>
      <c r="IK42" s="181">
        <v>46181</v>
      </c>
      <c r="IL42" s="189" t="s">
        <v>804</v>
      </c>
      <c r="IM42" s="189">
        <v>3</v>
      </c>
      <c r="IN42" s="189" t="s">
        <v>67</v>
      </c>
      <c r="IO42" s="189" t="s">
        <v>68</v>
      </c>
      <c r="IP42" s="189">
        <v>2</v>
      </c>
      <c r="IQ42" s="189" t="s">
        <v>33</v>
      </c>
      <c r="IR42" s="189" t="s">
        <v>33</v>
      </c>
      <c r="IS42" s="190">
        <v>46181</v>
      </c>
    </row>
    <row r="43" spans="1:253" s="11" customFormat="1" ht="12.5" customHeight="1">
      <c r="A43" s="11" t="s">
        <v>1077</v>
      </c>
      <c r="B43" s="11" t="s">
        <v>7563</v>
      </c>
      <c r="C43" s="11" t="s">
        <v>1078</v>
      </c>
      <c r="D43" s="11" t="s">
        <v>1079</v>
      </c>
      <c r="E43" s="11" t="s">
        <v>6930</v>
      </c>
      <c r="F43" s="11" t="s">
        <v>6158</v>
      </c>
      <c r="G43" s="179">
        <v>287211000</v>
      </c>
      <c r="H43" s="180" t="s">
        <v>6155</v>
      </c>
      <c r="I43" s="180" t="s">
        <v>88</v>
      </c>
      <c r="J43" s="180">
        <v>2</v>
      </c>
      <c r="K43" s="180" t="s">
        <v>6157</v>
      </c>
      <c r="L43" s="180" t="s">
        <v>6156</v>
      </c>
      <c r="M43" s="181">
        <v>46234</v>
      </c>
      <c r="N43" s="188" t="s">
        <v>6162</v>
      </c>
      <c r="O43" s="183">
        <v>412242</v>
      </c>
      <c r="P43" s="183" t="s">
        <v>6159</v>
      </c>
      <c r="Q43" s="183" t="s">
        <v>126</v>
      </c>
      <c r="R43" s="183">
        <v>1</v>
      </c>
      <c r="S43" s="183" t="s">
        <v>6161</v>
      </c>
      <c r="T43" s="183" t="s">
        <v>6160</v>
      </c>
      <c r="U43" s="184">
        <v>46234</v>
      </c>
      <c r="V43" s="188" t="s">
        <v>6164</v>
      </c>
      <c r="W43" s="180">
        <v>5898000</v>
      </c>
      <c r="X43" s="180" t="s">
        <v>6159</v>
      </c>
      <c r="Y43" s="180" t="s">
        <v>88</v>
      </c>
      <c r="Z43" s="180">
        <v>2</v>
      </c>
      <c r="AA43" s="180" t="s">
        <v>6163</v>
      </c>
      <c r="AB43" s="180" t="s">
        <v>6160</v>
      </c>
      <c r="AC43" s="181">
        <v>46234</v>
      </c>
      <c r="AD43" s="188" t="s">
        <v>6166</v>
      </c>
      <c r="AE43" s="185">
        <v>5898000</v>
      </c>
      <c r="AF43" s="185" t="s">
        <v>6159</v>
      </c>
      <c r="AG43" s="185" t="s">
        <v>88</v>
      </c>
      <c r="AH43" s="185">
        <v>2</v>
      </c>
      <c r="AI43" s="185" t="s">
        <v>6165</v>
      </c>
      <c r="AJ43" s="185" t="s">
        <v>6160</v>
      </c>
      <c r="AK43" s="186">
        <v>46234</v>
      </c>
      <c r="AL43" s="188" t="s">
        <v>6170</v>
      </c>
      <c r="AM43" s="180">
        <v>123000</v>
      </c>
      <c r="AN43" s="180" t="s">
        <v>6167</v>
      </c>
      <c r="AO43" s="180" t="s">
        <v>141</v>
      </c>
      <c r="AP43" s="180">
        <v>3</v>
      </c>
      <c r="AQ43" s="180" t="s">
        <v>6169</v>
      </c>
      <c r="AR43" s="180" t="s">
        <v>6168</v>
      </c>
      <c r="AS43" s="181">
        <v>46234</v>
      </c>
      <c r="AT43" s="189" t="s">
        <v>6172</v>
      </c>
      <c r="AU43" s="185" t="s">
        <v>33</v>
      </c>
      <c r="AV43" s="185" t="s">
        <v>33</v>
      </c>
      <c r="AW43" s="185" t="s">
        <v>33</v>
      </c>
      <c r="AX43" s="185" t="s">
        <v>33</v>
      </c>
      <c r="AY43" s="185" t="s">
        <v>6171</v>
      </c>
      <c r="AZ43" s="185" t="s">
        <v>33</v>
      </c>
      <c r="BA43" s="186">
        <v>46234</v>
      </c>
      <c r="BB43" s="188" t="s">
        <v>6196</v>
      </c>
      <c r="BC43" s="180" t="s">
        <v>33</v>
      </c>
      <c r="BD43" s="180" t="s">
        <v>33</v>
      </c>
      <c r="BE43" s="180" t="s">
        <v>33</v>
      </c>
      <c r="BF43" s="180" t="s">
        <v>33</v>
      </c>
      <c r="BG43" s="180" t="s">
        <v>6171</v>
      </c>
      <c r="BH43" s="180" t="s">
        <v>33</v>
      </c>
      <c r="BI43" s="181">
        <v>46234</v>
      </c>
      <c r="BJ43" s="189" t="s">
        <v>6174</v>
      </c>
      <c r="BK43" s="189">
        <v>143</v>
      </c>
      <c r="BL43" s="189" t="s">
        <v>1893</v>
      </c>
      <c r="BM43" s="189" t="s">
        <v>88</v>
      </c>
      <c r="BN43" s="189">
        <v>2</v>
      </c>
      <c r="BO43" s="189" t="s">
        <v>6173</v>
      </c>
      <c r="BP43" s="185" t="s">
        <v>1844</v>
      </c>
      <c r="BQ43" s="190">
        <v>46234</v>
      </c>
      <c r="BR43" s="188" t="s">
        <v>6197</v>
      </c>
      <c r="BS43" s="191" t="s">
        <v>33</v>
      </c>
      <c r="BT43" s="191" t="s">
        <v>33</v>
      </c>
      <c r="BU43" s="191" t="s">
        <v>33</v>
      </c>
      <c r="BV43" s="191" t="s">
        <v>33</v>
      </c>
      <c r="BW43" s="191" t="s">
        <v>6171</v>
      </c>
      <c r="BX43" s="191" t="s">
        <v>33</v>
      </c>
      <c r="BY43" s="181">
        <v>46234</v>
      </c>
      <c r="BZ43" s="189" t="s">
        <v>6198</v>
      </c>
      <c r="CA43" s="189" t="s">
        <v>33</v>
      </c>
      <c r="CB43" s="189" t="s">
        <v>33</v>
      </c>
      <c r="CC43" s="189" t="s">
        <v>33</v>
      </c>
      <c r="CD43" s="189" t="s">
        <v>33</v>
      </c>
      <c r="CE43" s="189" t="s">
        <v>6171</v>
      </c>
      <c r="CF43" s="189" t="s">
        <v>33</v>
      </c>
      <c r="CG43" s="190">
        <v>46234</v>
      </c>
      <c r="CH43" s="188" t="s">
        <v>8059</v>
      </c>
      <c r="CI43" s="189" t="e">
        <v>#N/A</v>
      </c>
      <c r="CJ43" s="189" t="e">
        <v>#N/A</v>
      </c>
      <c r="CK43" s="189" t="e">
        <v>#N/A</v>
      </c>
      <c r="CL43" s="189" t="e">
        <v>#N/A</v>
      </c>
      <c r="CM43" s="189" t="e">
        <v>#N/A</v>
      </c>
      <c r="CN43" s="189" t="e">
        <v>#N/A</v>
      </c>
      <c r="CO43" s="192" t="e">
        <v>#N/A</v>
      </c>
      <c r="CP43" s="189" t="s">
        <v>6200</v>
      </c>
      <c r="CQ43" s="191" t="s">
        <v>33</v>
      </c>
      <c r="CR43" s="191" t="s">
        <v>33</v>
      </c>
      <c r="CS43" s="191" t="s">
        <v>33</v>
      </c>
      <c r="CT43" s="191" t="s">
        <v>33</v>
      </c>
      <c r="CU43" s="191" t="s">
        <v>6171</v>
      </c>
      <c r="CV43" s="191" t="s">
        <v>33</v>
      </c>
      <c r="CW43" s="181">
        <v>46234</v>
      </c>
      <c r="CX43" s="189" t="s">
        <v>6177</v>
      </c>
      <c r="CY43" s="185">
        <v>123000</v>
      </c>
      <c r="CZ43" s="185" t="s">
        <v>6167</v>
      </c>
      <c r="DA43" s="185" t="s">
        <v>141</v>
      </c>
      <c r="DB43" s="185">
        <v>3</v>
      </c>
      <c r="DC43" s="185" t="s">
        <v>6183</v>
      </c>
      <c r="DD43" s="185" t="s">
        <v>6168</v>
      </c>
      <c r="DE43" s="187">
        <v>46234</v>
      </c>
      <c r="DF43" s="188" t="s">
        <v>6179</v>
      </c>
      <c r="DG43" s="180">
        <v>0</v>
      </c>
      <c r="DH43" s="191" t="s">
        <v>6159</v>
      </c>
      <c r="DI43" s="191" t="s">
        <v>141</v>
      </c>
      <c r="DJ43" s="191">
        <v>3</v>
      </c>
      <c r="DK43" s="191" t="s">
        <v>6178</v>
      </c>
      <c r="DL43" s="191" t="s">
        <v>6160</v>
      </c>
      <c r="DM43" s="181">
        <v>46234</v>
      </c>
      <c r="DN43" s="189" t="s">
        <v>6182</v>
      </c>
      <c r="DO43" s="185">
        <v>5775000</v>
      </c>
      <c r="DP43" s="189" t="s">
        <v>6180</v>
      </c>
      <c r="DQ43" s="189" t="s">
        <v>88</v>
      </c>
      <c r="DR43" s="189">
        <v>2</v>
      </c>
      <c r="DS43" s="189" t="s">
        <v>1852</v>
      </c>
      <c r="DT43" s="189" t="s">
        <v>6181</v>
      </c>
      <c r="DU43" s="190">
        <v>46234</v>
      </c>
      <c r="DV43" s="188" t="s">
        <v>6184</v>
      </c>
      <c r="DW43" s="180">
        <v>123000</v>
      </c>
      <c r="DX43" s="191" t="s">
        <v>6167</v>
      </c>
      <c r="DY43" s="191" t="s">
        <v>141</v>
      </c>
      <c r="DZ43" s="191">
        <v>3</v>
      </c>
      <c r="EA43" s="191" t="s">
        <v>6183</v>
      </c>
      <c r="EB43" s="191" t="s">
        <v>6168</v>
      </c>
      <c r="EC43" s="181">
        <v>46234</v>
      </c>
      <c r="ED43" s="189" t="s">
        <v>6186</v>
      </c>
      <c r="EE43" s="185" t="s">
        <v>33</v>
      </c>
      <c r="EF43" s="189" t="s">
        <v>33</v>
      </c>
      <c r="EG43" s="189" t="s">
        <v>141</v>
      </c>
      <c r="EH43" s="189">
        <v>3</v>
      </c>
      <c r="EI43" s="189" t="s">
        <v>6185</v>
      </c>
      <c r="EJ43" s="189" t="s">
        <v>33</v>
      </c>
      <c r="EK43" s="190">
        <v>46234</v>
      </c>
      <c r="EL43" s="188" t="s">
        <v>6188</v>
      </c>
      <c r="EM43" s="180" t="s">
        <v>33</v>
      </c>
      <c r="EN43" s="191" t="s">
        <v>33</v>
      </c>
      <c r="EO43" s="191" t="s">
        <v>141</v>
      </c>
      <c r="EP43" s="191">
        <v>3</v>
      </c>
      <c r="EQ43" s="191" t="s">
        <v>6187</v>
      </c>
      <c r="ER43" s="191" t="s">
        <v>33</v>
      </c>
      <c r="ES43" s="181">
        <v>46234</v>
      </c>
      <c r="ET43" s="189" t="s">
        <v>6175</v>
      </c>
      <c r="EU43" s="189">
        <v>143</v>
      </c>
      <c r="EV43" s="189" t="s">
        <v>1893</v>
      </c>
      <c r="EW43" s="189" t="s">
        <v>88</v>
      </c>
      <c r="EX43" s="189">
        <v>2</v>
      </c>
      <c r="EY43" s="189" t="s">
        <v>6173</v>
      </c>
      <c r="EZ43" s="189" t="s">
        <v>1844</v>
      </c>
      <c r="FA43" s="190">
        <v>46234</v>
      </c>
      <c r="FB43" s="188" t="s">
        <v>6190</v>
      </c>
      <c r="FC43" s="191">
        <v>4</v>
      </c>
      <c r="FD43" s="191" t="s">
        <v>6167</v>
      </c>
      <c r="FE43" s="191" t="s">
        <v>126</v>
      </c>
      <c r="FF43" s="191">
        <v>1</v>
      </c>
      <c r="FG43" s="191" t="s">
        <v>6189</v>
      </c>
      <c r="FH43" s="191" t="s">
        <v>6168</v>
      </c>
      <c r="FI43" s="181">
        <v>46234</v>
      </c>
      <c r="FJ43" s="188" t="s">
        <v>6194</v>
      </c>
      <c r="FK43" s="189" t="s">
        <v>33</v>
      </c>
      <c r="FL43" s="189" t="s">
        <v>6191</v>
      </c>
      <c r="FM43" s="189" t="s">
        <v>88</v>
      </c>
      <c r="FN43" s="189">
        <v>2</v>
      </c>
      <c r="FO43" s="189" t="s">
        <v>6193</v>
      </c>
      <c r="FP43" s="185" t="s">
        <v>6192</v>
      </c>
      <c r="FQ43" s="186">
        <v>46234</v>
      </c>
      <c r="FR43" s="188" t="s">
        <v>6195</v>
      </c>
      <c r="FS43" s="191" t="s">
        <v>33</v>
      </c>
      <c r="FT43" s="191" t="s">
        <v>33</v>
      </c>
      <c r="FU43" s="191" t="s">
        <v>33</v>
      </c>
      <c r="FV43" s="191" t="s">
        <v>33</v>
      </c>
      <c r="FW43" s="191" t="s">
        <v>6171</v>
      </c>
      <c r="FX43" s="191" t="s">
        <v>33</v>
      </c>
      <c r="FY43" s="181">
        <v>46234</v>
      </c>
      <c r="FZ43" s="189" t="s">
        <v>1080</v>
      </c>
      <c r="GA43" s="189">
        <v>0</v>
      </c>
      <c r="GB43" s="189" t="s">
        <v>67</v>
      </c>
      <c r="GC43" s="189" t="s">
        <v>68</v>
      </c>
      <c r="GD43" s="189">
        <v>2</v>
      </c>
      <c r="GE43" s="189" t="s">
        <v>33</v>
      </c>
      <c r="GF43" s="189" t="s">
        <v>33</v>
      </c>
      <c r="GG43" s="190">
        <v>46182</v>
      </c>
      <c r="GH43" s="188" t="s">
        <v>1086</v>
      </c>
      <c r="GI43" s="191">
        <v>2</v>
      </c>
      <c r="GJ43" s="191" t="s">
        <v>67</v>
      </c>
      <c r="GK43" s="191" t="s">
        <v>68</v>
      </c>
      <c r="GL43" s="191">
        <v>2</v>
      </c>
      <c r="GM43" s="191" t="s">
        <v>33</v>
      </c>
      <c r="GN43" s="191" t="s">
        <v>33</v>
      </c>
      <c r="GO43" s="181">
        <v>46182</v>
      </c>
      <c r="GP43" s="189" t="s">
        <v>1081</v>
      </c>
      <c r="GQ43" s="189">
        <v>1</v>
      </c>
      <c r="GR43" s="189" t="s">
        <v>67</v>
      </c>
      <c r="GS43" s="189" t="s">
        <v>68</v>
      </c>
      <c r="GT43" s="189">
        <v>2</v>
      </c>
      <c r="GU43" s="189" t="s">
        <v>33</v>
      </c>
      <c r="GV43" s="189" t="s">
        <v>33</v>
      </c>
      <c r="GW43" s="190">
        <v>46182</v>
      </c>
      <c r="GX43" s="188" t="s">
        <v>1087</v>
      </c>
      <c r="GY43" s="191">
        <v>0</v>
      </c>
      <c r="GZ43" s="191" t="s">
        <v>67</v>
      </c>
      <c r="HA43" s="191" t="s">
        <v>68</v>
      </c>
      <c r="HB43" s="191">
        <v>2</v>
      </c>
      <c r="HC43" s="191" t="s">
        <v>33</v>
      </c>
      <c r="HD43" s="191" t="s">
        <v>33</v>
      </c>
      <c r="HE43" s="181">
        <v>46182</v>
      </c>
      <c r="HF43" s="189" t="s">
        <v>1411</v>
      </c>
      <c r="HG43" s="189">
        <v>2</v>
      </c>
      <c r="HH43" s="189" t="s">
        <v>67</v>
      </c>
      <c r="HI43" s="189" t="s">
        <v>68</v>
      </c>
      <c r="HJ43" s="189">
        <v>2</v>
      </c>
      <c r="HK43" s="189" t="s">
        <v>33</v>
      </c>
      <c r="HL43" s="189" t="s">
        <v>33</v>
      </c>
      <c r="HM43" s="190">
        <v>46188</v>
      </c>
      <c r="HN43" s="188" t="s">
        <v>1085</v>
      </c>
      <c r="HO43" s="191">
        <v>2</v>
      </c>
      <c r="HP43" s="191" t="s">
        <v>67</v>
      </c>
      <c r="HQ43" s="191" t="s">
        <v>68</v>
      </c>
      <c r="HR43" s="191">
        <v>2</v>
      </c>
      <c r="HS43" s="191" t="s">
        <v>33</v>
      </c>
      <c r="HT43" s="191" t="s">
        <v>33</v>
      </c>
      <c r="HU43" s="181">
        <v>46182</v>
      </c>
      <c r="HV43" s="189" t="s">
        <v>1082</v>
      </c>
      <c r="HW43" s="189">
        <v>3</v>
      </c>
      <c r="HX43" s="189" t="s">
        <v>67</v>
      </c>
      <c r="HY43" s="189" t="s">
        <v>68</v>
      </c>
      <c r="HZ43" s="189">
        <v>2</v>
      </c>
      <c r="IA43" s="189" t="s">
        <v>33</v>
      </c>
      <c r="IB43" s="189" t="s">
        <v>33</v>
      </c>
      <c r="IC43" s="190">
        <v>46182</v>
      </c>
      <c r="ID43" s="188" t="s">
        <v>1084</v>
      </c>
      <c r="IE43" s="191">
        <v>0</v>
      </c>
      <c r="IF43" s="191" t="s">
        <v>67</v>
      </c>
      <c r="IG43" s="191" t="s">
        <v>68</v>
      </c>
      <c r="IH43" s="191">
        <v>2</v>
      </c>
      <c r="II43" s="191" t="s">
        <v>33</v>
      </c>
      <c r="IJ43" s="191" t="s">
        <v>33</v>
      </c>
      <c r="IK43" s="181">
        <v>46182</v>
      </c>
      <c r="IL43" s="189" t="s">
        <v>1083</v>
      </c>
      <c r="IM43" s="189">
        <v>3</v>
      </c>
      <c r="IN43" s="189" t="s">
        <v>67</v>
      </c>
      <c r="IO43" s="189" t="s">
        <v>68</v>
      </c>
      <c r="IP43" s="189">
        <v>2</v>
      </c>
      <c r="IQ43" s="189" t="s">
        <v>33</v>
      </c>
      <c r="IR43" s="189" t="s">
        <v>33</v>
      </c>
      <c r="IS43" s="190">
        <v>46182</v>
      </c>
    </row>
    <row r="44" spans="1:253" s="11" customFormat="1" ht="12.5" customHeight="1">
      <c r="A44" s="11" t="s">
        <v>180</v>
      </c>
      <c r="B44" s="11" t="s">
        <v>7686</v>
      </c>
      <c r="C44" s="11" t="s">
        <v>181</v>
      </c>
      <c r="D44" s="11" t="s">
        <v>182</v>
      </c>
      <c r="E44" s="11" t="s">
        <v>6935</v>
      </c>
      <c r="F44" s="11" t="s">
        <v>1688</v>
      </c>
      <c r="G44" s="179">
        <v>92400000</v>
      </c>
      <c r="H44" s="180" t="s">
        <v>1685</v>
      </c>
      <c r="I44" s="180" t="s">
        <v>88</v>
      </c>
      <c r="J44" s="180">
        <v>2</v>
      </c>
      <c r="K44" s="180" t="s">
        <v>1687</v>
      </c>
      <c r="L44" s="180" t="s">
        <v>1686</v>
      </c>
      <c r="M44" s="181">
        <v>46234</v>
      </c>
      <c r="N44" s="188" t="s">
        <v>1692</v>
      </c>
      <c r="O44" s="183">
        <v>1622500</v>
      </c>
      <c r="P44" s="183" t="s">
        <v>1689</v>
      </c>
      <c r="Q44" s="183" t="s">
        <v>88</v>
      </c>
      <c r="R44" s="183">
        <v>2</v>
      </c>
      <c r="S44" s="183" t="s">
        <v>1691</v>
      </c>
      <c r="T44" s="183" t="s">
        <v>1690</v>
      </c>
      <c r="U44" s="184">
        <v>46234</v>
      </c>
      <c r="V44" s="188" t="s">
        <v>1696</v>
      </c>
      <c r="W44" s="180">
        <v>82000000</v>
      </c>
      <c r="X44" s="180" t="s">
        <v>1693</v>
      </c>
      <c r="Y44" s="180" t="s">
        <v>88</v>
      </c>
      <c r="Z44" s="180">
        <v>2</v>
      </c>
      <c r="AA44" s="180" t="s">
        <v>1695</v>
      </c>
      <c r="AB44" s="180" t="s">
        <v>1694</v>
      </c>
      <c r="AC44" s="181">
        <v>46234</v>
      </c>
      <c r="AD44" s="188" t="s">
        <v>1700</v>
      </c>
      <c r="AE44" s="185">
        <v>60000000</v>
      </c>
      <c r="AF44" s="185" t="s">
        <v>1697</v>
      </c>
      <c r="AG44" s="185" t="s">
        <v>141</v>
      </c>
      <c r="AH44" s="185">
        <v>3</v>
      </c>
      <c r="AI44" s="185" t="s">
        <v>1699</v>
      </c>
      <c r="AJ44" s="185" t="s">
        <v>1698</v>
      </c>
      <c r="AK44" s="186">
        <v>46234</v>
      </c>
      <c r="AL44" s="188" t="s">
        <v>1704</v>
      </c>
      <c r="AM44" s="180">
        <v>3200000</v>
      </c>
      <c r="AN44" s="180" t="s">
        <v>1701</v>
      </c>
      <c r="AO44" s="180" t="s">
        <v>141</v>
      </c>
      <c r="AP44" s="180">
        <v>3</v>
      </c>
      <c r="AQ44" s="180" t="s">
        <v>1703</v>
      </c>
      <c r="AR44" s="180" t="s">
        <v>1702</v>
      </c>
      <c r="AS44" s="181">
        <v>46234</v>
      </c>
      <c r="AT44" s="189" t="s">
        <v>1708</v>
      </c>
      <c r="AU44" s="185">
        <v>33000</v>
      </c>
      <c r="AV44" s="185" t="s">
        <v>1705</v>
      </c>
      <c r="AW44" s="185" t="s">
        <v>141</v>
      </c>
      <c r="AX44" s="185">
        <v>3</v>
      </c>
      <c r="AY44" s="185" t="s">
        <v>1707</v>
      </c>
      <c r="AZ44" s="185" t="s">
        <v>1706</v>
      </c>
      <c r="BA44" s="186">
        <v>46234</v>
      </c>
      <c r="BB44" s="188" t="s">
        <v>1737</v>
      </c>
      <c r="BC44" s="180" t="s">
        <v>33</v>
      </c>
      <c r="BD44" s="180" t="s">
        <v>33</v>
      </c>
      <c r="BE44" s="180" t="s">
        <v>33</v>
      </c>
      <c r="BF44" s="180" t="s">
        <v>33</v>
      </c>
      <c r="BG44" s="180" t="s">
        <v>1734</v>
      </c>
      <c r="BH44" s="180" t="s">
        <v>33</v>
      </c>
      <c r="BI44" s="181">
        <v>46234</v>
      </c>
      <c r="BJ44" s="189" t="s">
        <v>1712</v>
      </c>
      <c r="BK44" s="189">
        <v>3468</v>
      </c>
      <c r="BL44" s="189" t="s">
        <v>1709</v>
      </c>
      <c r="BM44" s="189" t="s">
        <v>141</v>
      </c>
      <c r="BN44" s="189">
        <v>3</v>
      </c>
      <c r="BO44" s="189" t="s">
        <v>1711</v>
      </c>
      <c r="BP44" s="185" t="s">
        <v>1710</v>
      </c>
      <c r="BQ44" s="190">
        <v>46234</v>
      </c>
      <c r="BR44" s="188" t="s">
        <v>1739</v>
      </c>
      <c r="BS44" s="191">
        <v>149000</v>
      </c>
      <c r="BT44" s="191" t="s">
        <v>1705</v>
      </c>
      <c r="BU44" s="191" t="s">
        <v>141</v>
      </c>
      <c r="BV44" s="191">
        <v>3</v>
      </c>
      <c r="BW44" s="191" t="s">
        <v>1738</v>
      </c>
      <c r="BX44" s="191" t="s">
        <v>1706</v>
      </c>
      <c r="BY44" s="181">
        <v>46234</v>
      </c>
      <c r="BZ44" s="189" t="s">
        <v>1740</v>
      </c>
      <c r="CA44" s="189" t="s">
        <v>33</v>
      </c>
      <c r="CB44" s="189" t="s">
        <v>33</v>
      </c>
      <c r="CC44" s="189" t="s">
        <v>33</v>
      </c>
      <c r="CD44" s="189" t="s">
        <v>33</v>
      </c>
      <c r="CE44" s="189" t="s">
        <v>1734</v>
      </c>
      <c r="CF44" s="189" t="s">
        <v>33</v>
      </c>
      <c r="CG44" s="190">
        <v>46234</v>
      </c>
      <c r="CH44" s="188" t="s">
        <v>8060</v>
      </c>
      <c r="CI44" s="189" t="e">
        <v>#N/A</v>
      </c>
      <c r="CJ44" s="189" t="e">
        <v>#N/A</v>
      </c>
      <c r="CK44" s="189" t="e">
        <v>#N/A</v>
      </c>
      <c r="CL44" s="189" t="e">
        <v>#N/A</v>
      </c>
      <c r="CM44" s="189" t="e">
        <v>#N/A</v>
      </c>
      <c r="CN44" s="189" t="e">
        <v>#N/A</v>
      </c>
      <c r="CO44" s="192" t="e">
        <v>#N/A</v>
      </c>
      <c r="CP44" s="189" t="s">
        <v>1742</v>
      </c>
      <c r="CQ44" s="191" t="s">
        <v>33</v>
      </c>
      <c r="CR44" s="191" t="s">
        <v>33</v>
      </c>
      <c r="CS44" s="191" t="s">
        <v>33</v>
      </c>
      <c r="CT44" s="191" t="s">
        <v>33</v>
      </c>
      <c r="CU44" s="191" t="s">
        <v>1734</v>
      </c>
      <c r="CV44" s="191" t="s">
        <v>33</v>
      </c>
      <c r="CW44" s="181">
        <v>46234</v>
      </c>
      <c r="CX44" s="189" t="s">
        <v>1715</v>
      </c>
      <c r="CY44" s="185">
        <v>10000000</v>
      </c>
      <c r="CZ44" s="185" t="s">
        <v>1716</v>
      </c>
      <c r="DA44" s="185" t="s">
        <v>141</v>
      </c>
      <c r="DB44" s="185">
        <v>3</v>
      </c>
      <c r="DC44" s="185" t="s">
        <v>1722</v>
      </c>
      <c r="DD44" s="185" t="s">
        <v>1717</v>
      </c>
      <c r="DE44" s="187">
        <v>46234</v>
      </c>
      <c r="DF44" s="188" t="s">
        <v>1719</v>
      </c>
      <c r="DG44" s="180">
        <v>22000000</v>
      </c>
      <c r="DH44" s="191" t="s">
        <v>1716</v>
      </c>
      <c r="DI44" s="191" t="s">
        <v>141</v>
      </c>
      <c r="DJ44" s="191">
        <v>3</v>
      </c>
      <c r="DK44" s="191" t="s">
        <v>1718</v>
      </c>
      <c r="DL44" s="191" t="s">
        <v>1717</v>
      </c>
      <c r="DM44" s="181">
        <v>46234</v>
      </c>
      <c r="DN44" s="189" t="s">
        <v>1721</v>
      </c>
      <c r="DO44" s="185">
        <v>50000000</v>
      </c>
      <c r="DP44" s="189" t="s">
        <v>1697</v>
      </c>
      <c r="DQ44" s="189" t="s">
        <v>141</v>
      </c>
      <c r="DR44" s="189">
        <v>3</v>
      </c>
      <c r="DS44" s="189" t="s">
        <v>1720</v>
      </c>
      <c r="DT44" s="189" t="s">
        <v>1698</v>
      </c>
      <c r="DU44" s="190">
        <v>46234</v>
      </c>
      <c r="DV44" s="188" t="s">
        <v>1723</v>
      </c>
      <c r="DW44" s="180">
        <v>7845000</v>
      </c>
      <c r="DX44" s="191" t="s">
        <v>1716</v>
      </c>
      <c r="DY44" s="191" t="s">
        <v>141</v>
      </c>
      <c r="DZ44" s="191">
        <v>3</v>
      </c>
      <c r="EA44" s="191" t="s">
        <v>1722</v>
      </c>
      <c r="EB44" s="191" t="s">
        <v>1717</v>
      </c>
      <c r="EC44" s="181">
        <v>46234</v>
      </c>
      <c r="ED44" s="189" t="s">
        <v>1727</v>
      </c>
      <c r="EE44" s="185">
        <v>2155000</v>
      </c>
      <c r="EF44" s="189" t="s">
        <v>1724</v>
      </c>
      <c r="EG44" s="189" t="s">
        <v>141</v>
      </c>
      <c r="EH44" s="189">
        <v>3</v>
      </c>
      <c r="EI44" s="189" t="s">
        <v>1726</v>
      </c>
      <c r="EJ44" s="189" t="s">
        <v>1725</v>
      </c>
      <c r="EK44" s="190">
        <v>46234</v>
      </c>
      <c r="EL44" s="188" t="s">
        <v>1729</v>
      </c>
      <c r="EM44" s="180" t="s">
        <v>33</v>
      </c>
      <c r="EN44" s="191" t="s">
        <v>33</v>
      </c>
      <c r="EO44" s="191" t="s">
        <v>33</v>
      </c>
      <c r="EP44" s="191" t="s">
        <v>33</v>
      </c>
      <c r="EQ44" s="191" t="s">
        <v>1728</v>
      </c>
      <c r="ER44" s="191" t="s">
        <v>33</v>
      </c>
      <c r="ES44" s="181">
        <v>46234</v>
      </c>
      <c r="ET44" s="189" t="s">
        <v>1713</v>
      </c>
      <c r="EU44" s="189">
        <v>3468</v>
      </c>
      <c r="EV44" s="189" t="s">
        <v>1709</v>
      </c>
      <c r="EW44" s="189" t="s">
        <v>141</v>
      </c>
      <c r="EX44" s="189">
        <v>3</v>
      </c>
      <c r="EY44" s="189" t="s">
        <v>1711</v>
      </c>
      <c r="EZ44" s="189" t="s">
        <v>1710</v>
      </c>
      <c r="FA44" s="190">
        <v>46234</v>
      </c>
      <c r="FB44" s="188" t="s">
        <v>1733</v>
      </c>
      <c r="FC44" s="191">
        <v>5</v>
      </c>
      <c r="FD44" s="191" t="s">
        <v>1730</v>
      </c>
      <c r="FE44" s="191" t="s">
        <v>141</v>
      </c>
      <c r="FF44" s="191">
        <v>3</v>
      </c>
      <c r="FG44" s="191" t="s">
        <v>1732</v>
      </c>
      <c r="FH44" s="191" t="s">
        <v>1731</v>
      </c>
      <c r="FI44" s="181">
        <v>46234</v>
      </c>
      <c r="FJ44" s="188" t="s">
        <v>1735</v>
      </c>
      <c r="FK44" s="189">
        <v>0</v>
      </c>
      <c r="FL44" s="189" t="s">
        <v>33</v>
      </c>
      <c r="FM44" s="189" t="s">
        <v>33</v>
      </c>
      <c r="FN44" s="189" t="s">
        <v>33</v>
      </c>
      <c r="FO44" s="189" t="s">
        <v>1734</v>
      </c>
      <c r="FP44" s="185" t="s">
        <v>33</v>
      </c>
      <c r="FQ44" s="186">
        <v>46234</v>
      </c>
      <c r="FR44" s="188" t="s">
        <v>1736</v>
      </c>
      <c r="FS44" s="191" t="s">
        <v>33</v>
      </c>
      <c r="FT44" s="191" t="s">
        <v>33</v>
      </c>
      <c r="FU44" s="191" t="s">
        <v>33</v>
      </c>
      <c r="FV44" s="191" t="s">
        <v>33</v>
      </c>
      <c r="FW44" s="191" t="s">
        <v>1734</v>
      </c>
      <c r="FX44" s="191" t="s">
        <v>33</v>
      </c>
      <c r="FY44" s="181">
        <v>46234</v>
      </c>
      <c r="FZ44" s="189" t="s">
        <v>183</v>
      </c>
      <c r="GA44" s="189">
        <v>1</v>
      </c>
      <c r="GB44" s="189" t="s">
        <v>67</v>
      </c>
      <c r="GC44" s="189" t="s">
        <v>68</v>
      </c>
      <c r="GD44" s="189">
        <v>2</v>
      </c>
      <c r="GE44" s="189" t="s">
        <v>33</v>
      </c>
      <c r="GF44" s="189" t="s">
        <v>33</v>
      </c>
      <c r="GG44" s="190">
        <v>46175</v>
      </c>
      <c r="GH44" s="188" t="s">
        <v>189</v>
      </c>
      <c r="GI44" s="191">
        <v>2</v>
      </c>
      <c r="GJ44" s="191" t="s">
        <v>67</v>
      </c>
      <c r="GK44" s="191" t="s">
        <v>68</v>
      </c>
      <c r="GL44" s="191">
        <v>2</v>
      </c>
      <c r="GM44" s="191" t="s">
        <v>33</v>
      </c>
      <c r="GN44" s="191" t="s">
        <v>33</v>
      </c>
      <c r="GO44" s="181">
        <v>46175</v>
      </c>
      <c r="GP44" s="189" t="s">
        <v>184</v>
      </c>
      <c r="GQ44" s="189">
        <v>2</v>
      </c>
      <c r="GR44" s="189" t="s">
        <v>67</v>
      </c>
      <c r="GS44" s="189" t="s">
        <v>68</v>
      </c>
      <c r="GT44" s="189">
        <v>2</v>
      </c>
      <c r="GU44" s="189" t="s">
        <v>33</v>
      </c>
      <c r="GV44" s="189" t="s">
        <v>33</v>
      </c>
      <c r="GW44" s="190">
        <v>46175</v>
      </c>
      <c r="GX44" s="188" t="s">
        <v>190</v>
      </c>
      <c r="GY44" s="191">
        <v>3</v>
      </c>
      <c r="GZ44" s="191" t="s">
        <v>67</v>
      </c>
      <c r="HA44" s="191" t="s">
        <v>68</v>
      </c>
      <c r="HB44" s="191">
        <v>2</v>
      </c>
      <c r="HC44" s="191" t="s">
        <v>33</v>
      </c>
      <c r="HD44" s="191" t="s">
        <v>33</v>
      </c>
      <c r="HE44" s="181">
        <v>46175</v>
      </c>
      <c r="HF44" s="189" t="s">
        <v>1348</v>
      </c>
      <c r="HG44" s="189">
        <v>3</v>
      </c>
      <c r="HH44" s="189" t="s">
        <v>67</v>
      </c>
      <c r="HI44" s="189" t="s">
        <v>68</v>
      </c>
      <c r="HJ44" s="189">
        <v>2</v>
      </c>
      <c r="HK44" s="189" t="s">
        <v>33</v>
      </c>
      <c r="HL44" s="189" t="s">
        <v>33</v>
      </c>
      <c r="HM44" s="190">
        <v>46183</v>
      </c>
      <c r="HN44" s="188" t="s">
        <v>188</v>
      </c>
      <c r="HO44" s="191">
        <v>3</v>
      </c>
      <c r="HP44" s="191" t="s">
        <v>67</v>
      </c>
      <c r="HQ44" s="191" t="s">
        <v>68</v>
      </c>
      <c r="HR44" s="191">
        <v>2</v>
      </c>
      <c r="HS44" s="191" t="s">
        <v>33</v>
      </c>
      <c r="HT44" s="191" t="s">
        <v>33</v>
      </c>
      <c r="HU44" s="181">
        <v>46175</v>
      </c>
      <c r="HV44" s="189" t="s">
        <v>185</v>
      </c>
      <c r="HW44" s="189">
        <v>3</v>
      </c>
      <c r="HX44" s="189" t="s">
        <v>67</v>
      </c>
      <c r="HY44" s="189" t="s">
        <v>68</v>
      </c>
      <c r="HZ44" s="189">
        <v>2</v>
      </c>
      <c r="IA44" s="189" t="s">
        <v>33</v>
      </c>
      <c r="IB44" s="189" t="s">
        <v>33</v>
      </c>
      <c r="IC44" s="190">
        <v>46175</v>
      </c>
      <c r="ID44" s="188" t="s">
        <v>187</v>
      </c>
      <c r="IE44" s="191">
        <v>1</v>
      </c>
      <c r="IF44" s="191" t="s">
        <v>67</v>
      </c>
      <c r="IG44" s="191" t="s">
        <v>68</v>
      </c>
      <c r="IH44" s="191">
        <v>2</v>
      </c>
      <c r="II44" s="191" t="s">
        <v>33</v>
      </c>
      <c r="IJ44" s="191" t="s">
        <v>33</v>
      </c>
      <c r="IK44" s="181">
        <v>46175</v>
      </c>
      <c r="IL44" s="189" t="s">
        <v>186</v>
      </c>
      <c r="IM44" s="189">
        <v>3</v>
      </c>
      <c r="IN44" s="189" t="s">
        <v>67</v>
      </c>
      <c r="IO44" s="189" t="s">
        <v>68</v>
      </c>
      <c r="IP44" s="189">
        <v>2</v>
      </c>
      <c r="IQ44" s="189" t="s">
        <v>33</v>
      </c>
      <c r="IR44" s="189" t="s">
        <v>33</v>
      </c>
      <c r="IS44" s="190">
        <v>46175</v>
      </c>
    </row>
    <row r="45" spans="1:253" s="11" customFormat="1" ht="12.5" customHeight="1">
      <c r="A45" s="11" t="s">
        <v>191</v>
      </c>
      <c r="B45" s="11" t="s">
        <v>7557</v>
      </c>
      <c r="C45" s="11" t="s">
        <v>192</v>
      </c>
      <c r="D45" s="11" t="s">
        <v>182</v>
      </c>
      <c r="E45" s="11" t="s">
        <v>6935</v>
      </c>
      <c r="F45" s="11" t="s">
        <v>1743</v>
      </c>
      <c r="G45" s="179">
        <v>92400000</v>
      </c>
      <c r="H45" s="180" t="s">
        <v>1685</v>
      </c>
      <c r="I45" s="180" t="s">
        <v>88</v>
      </c>
      <c r="J45" s="180">
        <v>2</v>
      </c>
      <c r="K45" s="180" t="s">
        <v>1687</v>
      </c>
      <c r="L45" s="180" t="s">
        <v>1686</v>
      </c>
      <c r="M45" s="181">
        <v>46234</v>
      </c>
      <c r="N45" s="188" t="s">
        <v>1747</v>
      </c>
      <c r="O45" s="183">
        <v>239561</v>
      </c>
      <c r="P45" s="183" t="s">
        <v>1744</v>
      </c>
      <c r="Q45" s="183" t="s">
        <v>141</v>
      </c>
      <c r="R45" s="183">
        <v>3</v>
      </c>
      <c r="S45" s="183" t="s">
        <v>1746</v>
      </c>
      <c r="T45" s="183" t="s">
        <v>1745</v>
      </c>
      <c r="U45" s="184">
        <v>46234</v>
      </c>
      <c r="V45" s="188" t="s">
        <v>1751</v>
      </c>
      <c r="W45" s="180">
        <v>27084000</v>
      </c>
      <c r="X45" s="180" t="s">
        <v>1748</v>
      </c>
      <c r="Y45" s="180" t="s">
        <v>141</v>
      </c>
      <c r="Z45" s="180">
        <v>3</v>
      </c>
      <c r="AA45" s="180" t="s">
        <v>1750</v>
      </c>
      <c r="AB45" s="180" t="s">
        <v>1749</v>
      </c>
      <c r="AC45" s="181">
        <v>46234</v>
      </c>
      <c r="AD45" s="188" t="s">
        <v>1755</v>
      </c>
      <c r="AE45" s="185">
        <v>3155000</v>
      </c>
      <c r="AF45" s="185" t="s">
        <v>1752</v>
      </c>
      <c r="AG45" s="185" t="s">
        <v>141</v>
      </c>
      <c r="AH45" s="185">
        <v>3</v>
      </c>
      <c r="AI45" s="185" t="s">
        <v>1754</v>
      </c>
      <c r="AJ45" s="185" t="s">
        <v>1753</v>
      </c>
      <c r="AK45" s="186">
        <v>46234</v>
      </c>
      <c r="AL45" s="188" t="s">
        <v>1758</v>
      </c>
      <c r="AM45" s="180">
        <v>2155000</v>
      </c>
      <c r="AN45" s="180" t="s">
        <v>1752</v>
      </c>
      <c r="AO45" s="180" t="s">
        <v>141</v>
      </c>
      <c r="AP45" s="180">
        <v>3</v>
      </c>
      <c r="AQ45" s="180" t="s">
        <v>1757</v>
      </c>
      <c r="AR45" s="180" t="s">
        <v>1756</v>
      </c>
      <c r="AS45" s="181">
        <v>46234</v>
      </c>
      <c r="AT45" s="189" t="s">
        <v>1760</v>
      </c>
      <c r="AU45" s="185" t="s">
        <v>33</v>
      </c>
      <c r="AV45" s="185" t="s">
        <v>114</v>
      </c>
      <c r="AW45" s="185" t="s">
        <v>33</v>
      </c>
      <c r="AX45" s="185" t="s">
        <v>33</v>
      </c>
      <c r="AY45" s="185" t="s">
        <v>1759</v>
      </c>
      <c r="AZ45" s="185" t="s">
        <v>114</v>
      </c>
      <c r="BA45" s="186">
        <v>46234</v>
      </c>
      <c r="BB45" s="188" t="s">
        <v>1782</v>
      </c>
      <c r="BC45" s="180" t="s">
        <v>33</v>
      </c>
      <c r="BD45" s="180" t="s">
        <v>114</v>
      </c>
      <c r="BE45" s="180">
        <v>0</v>
      </c>
      <c r="BF45" s="180">
        <v>0</v>
      </c>
      <c r="BG45" s="180" t="s">
        <v>1734</v>
      </c>
      <c r="BH45" s="180" t="s">
        <v>114</v>
      </c>
      <c r="BI45" s="181">
        <v>46234</v>
      </c>
      <c r="BJ45" s="189" t="s">
        <v>1762</v>
      </c>
      <c r="BK45" s="189" t="s">
        <v>33</v>
      </c>
      <c r="BL45" s="189" t="s">
        <v>114</v>
      </c>
      <c r="BM45" s="189" t="s">
        <v>33</v>
      </c>
      <c r="BN45" s="189" t="s">
        <v>33</v>
      </c>
      <c r="BO45" s="189" t="s">
        <v>1761</v>
      </c>
      <c r="BP45" s="185" t="s">
        <v>114</v>
      </c>
      <c r="BQ45" s="190">
        <v>46234</v>
      </c>
      <c r="BR45" s="188" t="s">
        <v>1783</v>
      </c>
      <c r="BS45" s="191" t="s">
        <v>33</v>
      </c>
      <c r="BT45" s="191" t="s">
        <v>114</v>
      </c>
      <c r="BU45" s="191">
        <v>0</v>
      </c>
      <c r="BV45" s="191">
        <v>0</v>
      </c>
      <c r="BW45" s="191" t="s">
        <v>1734</v>
      </c>
      <c r="BX45" s="191" t="s">
        <v>114</v>
      </c>
      <c r="BY45" s="181">
        <v>46234</v>
      </c>
      <c r="BZ45" s="189" t="s">
        <v>1784</v>
      </c>
      <c r="CA45" s="189" t="s">
        <v>33</v>
      </c>
      <c r="CB45" s="189" t="s">
        <v>114</v>
      </c>
      <c r="CC45" s="189">
        <v>0</v>
      </c>
      <c r="CD45" s="189">
        <v>0</v>
      </c>
      <c r="CE45" s="189" t="s">
        <v>1734</v>
      </c>
      <c r="CF45" s="189" t="s">
        <v>114</v>
      </c>
      <c r="CG45" s="190">
        <v>46234</v>
      </c>
      <c r="CH45" s="188" t="s">
        <v>8061</v>
      </c>
      <c r="CI45" s="189" t="e">
        <v>#N/A</v>
      </c>
      <c r="CJ45" s="189" t="e">
        <v>#N/A</v>
      </c>
      <c r="CK45" s="189" t="e">
        <v>#N/A</v>
      </c>
      <c r="CL45" s="189" t="e">
        <v>#N/A</v>
      </c>
      <c r="CM45" s="189" t="e">
        <v>#N/A</v>
      </c>
      <c r="CN45" s="189" t="e">
        <v>#N/A</v>
      </c>
      <c r="CO45" s="192" t="e">
        <v>#N/A</v>
      </c>
      <c r="CP45" s="189" t="s">
        <v>1786</v>
      </c>
      <c r="CQ45" s="191" t="s">
        <v>33</v>
      </c>
      <c r="CR45" s="191" t="s">
        <v>114</v>
      </c>
      <c r="CS45" s="191">
        <v>0</v>
      </c>
      <c r="CT45" s="191">
        <v>0</v>
      </c>
      <c r="CU45" s="191" t="s">
        <v>1734</v>
      </c>
      <c r="CV45" s="191" t="s">
        <v>114</v>
      </c>
      <c r="CW45" s="181">
        <v>46234</v>
      </c>
      <c r="CX45" s="189" t="s">
        <v>1765</v>
      </c>
      <c r="CY45" s="185">
        <v>3155000</v>
      </c>
      <c r="CZ45" s="185" t="s">
        <v>1752</v>
      </c>
      <c r="DA45" s="185" t="s">
        <v>141</v>
      </c>
      <c r="DB45" s="185">
        <v>3</v>
      </c>
      <c r="DC45" s="185" t="s">
        <v>1772</v>
      </c>
      <c r="DD45" s="185" t="s">
        <v>1753</v>
      </c>
      <c r="DE45" s="187">
        <v>46234</v>
      </c>
      <c r="DF45" s="188" t="s">
        <v>1769</v>
      </c>
      <c r="DG45" s="180">
        <v>23929000</v>
      </c>
      <c r="DH45" s="191" t="s">
        <v>1766</v>
      </c>
      <c r="DI45" s="191" t="s">
        <v>141</v>
      </c>
      <c r="DJ45" s="191">
        <v>3</v>
      </c>
      <c r="DK45" s="191" t="s">
        <v>1768</v>
      </c>
      <c r="DL45" s="191" t="s">
        <v>1767</v>
      </c>
      <c r="DM45" s="181">
        <v>46234</v>
      </c>
      <c r="DN45" s="189" t="s">
        <v>1771</v>
      </c>
      <c r="DO45" s="185">
        <v>0</v>
      </c>
      <c r="DP45" s="189" t="s">
        <v>1752</v>
      </c>
      <c r="DQ45" s="189" t="s">
        <v>141</v>
      </c>
      <c r="DR45" s="189">
        <v>3</v>
      </c>
      <c r="DS45" s="189" t="s">
        <v>1770</v>
      </c>
      <c r="DT45" s="189" t="s">
        <v>1753</v>
      </c>
      <c r="DU45" s="190">
        <v>46234</v>
      </c>
      <c r="DV45" s="188" t="s">
        <v>1773</v>
      </c>
      <c r="DW45" s="180">
        <v>1000000</v>
      </c>
      <c r="DX45" s="191" t="s">
        <v>1752</v>
      </c>
      <c r="DY45" s="191" t="s">
        <v>141</v>
      </c>
      <c r="DZ45" s="191">
        <v>3</v>
      </c>
      <c r="EA45" s="191" t="s">
        <v>1772</v>
      </c>
      <c r="EB45" s="191" t="s">
        <v>1753</v>
      </c>
      <c r="EC45" s="181">
        <v>46234</v>
      </c>
      <c r="ED45" s="189" t="s">
        <v>1775</v>
      </c>
      <c r="EE45" s="185">
        <v>2155000</v>
      </c>
      <c r="EF45" s="189" t="s">
        <v>1752</v>
      </c>
      <c r="EG45" s="189" t="s">
        <v>141</v>
      </c>
      <c r="EH45" s="189">
        <v>3</v>
      </c>
      <c r="EI45" s="189" t="s">
        <v>1774</v>
      </c>
      <c r="EJ45" s="189" t="s">
        <v>1753</v>
      </c>
      <c r="EK45" s="190">
        <v>46234</v>
      </c>
      <c r="EL45" s="188" t="s">
        <v>1777</v>
      </c>
      <c r="EM45" s="180">
        <v>0</v>
      </c>
      <c r="EN45" s="191" t="s">
        <v>1752</v>
      </c>
      <c r="EO45" s="191" t="s">
        <v>141</v>
      </c>
      <c r="EP45" s="191">
        <v>3</v>
      </c>
      <c r="EQ45" s="191" t="s">
        <v>1776</v>
      </c>
      <c r="ER45" s="191" t="s">
        <v>1753</v>
      </c>
      <c r="ES45" s="181">
        <v>46234</v>
      </c>
      <c r="ET45" s="189" t="s">
        <v>1763</v>
      </c>
      <c r="EU45" s="189">
        <v>3468</v>
      </c>
      <c r="EV45" s="189" t="s">
        <v>1709</v>
      </c>
      <c r="EW45" s="189" t="s">
        <v>33</v>
      </c>
      <c r="EX45" s="189" t="s">
        <v>33</v>
      </c>
      <c r="EY45" s="189" t="s">
        <v>1711</v>
      </c>
      <c r="EZ45" s="189" t="s">
        <v>1710</v>
      </c>
      <c r="FA45" s="190">
        <v>46234</v>
      </c>
      <c r="FB45" s="188" t="s">
        <v>1779</v>
      </c>
      <c r="FC45" s="191">
        <v>3</v>
      </c>
      <c r="FD45" s="191" t="s">
        <v>1752</v>
      </c>
      <c r="FE45" s="191" t="s">
        <v>88</v>
      </c>
      <c r="FF45" s="191">
        <v>2</v>
      </c>
      <c r="FG45" s="191" t="s">
        <v>1778</v>
      </c>
      <c r="FH45" s="191" t="s">
        <v>1753</v>
      </c>
      <c r="FI45" s="181">
        <v>46234</v>
      </c>
      <c r="FJ45" s="188" t="s">
        <v>1780</v>
      </c>
      <c r="FK45" s="189" t="s">
        <v>33</v>
      </c>
      <c r="FL45" s="189" t="s">
        <v>114</v>
      </c>
      <c r="FM45" s="189">
        <v>0</v>
      </c>
      <c r="FN45" s="189">
        <v>0</v>
      </c>
      <c r="FO45" s="189" t="s">
        <v>1734</v>
      </c>
      <c r="FP45" s="185" t="s">
        <v>114</v>
      </c>
      <c r="FQ45" s="186">
        <v>46234</v>
      </c>
      <c r="FR45" s="188" t="s">
        <v>1781</v>
      </c>
      <c r="FS45" s="191" t="s">
        <v>33</v>
      </c>
      <c r="FT45" s="191" t="s">
        <v>114</v>
      </c>
      <c r="FU45" s="191">
        <v>0</v>
      </c>
      <c r="FV45" s="191">
        <v>0</v>
      </c>
      <c r="FW45" s="191" t="s">
        <v>1734</v>
      </c>
      <c r="FX45" s="191" t="s">
        <v>114</v>
      </c>
      <c r="FY45" s="181">
        <v>46234</v>
      </c>
      <c r="FZ45" s="189" t="s">
        <v>193</v>
      </c>
      <c r="GA45" s="189">
        <v>1</v>
      </c>
      <c r="GB45" s="189" t="s">
        <v>67</v>
      </c>
      <c r="GC45" s="189" t="s">
        <v>68</v>
      </c>
      <c r="GD45" s="189">
        <v>2</v>
      </c>
      <c r="GE45" s="189" t="s">
        <v>33</v>
      </c>
      <c r="GF45" s="189" t="s">
        <v>33</v>
      </c>
      <c r="GG45" s="190">
        <v>46175</v>
      </c>
      <c r="GH45" s="188" t="s">
        <v>199</v>
      </c>
      <c r="GI45" s="191">
        <v>2</v>
      </c>
      <c r="GJ45" s="191" t="s">
        <v>67</v>
      </c>
      <c r="GK45" s="191" t="s">
        <v>68</v>
      </c>
      <c r="GL45" s="191">
        <v>2</v>
      </c>
      <c r="GM45" s="191" t="s">
        <v>33</v>
      </c>
      <c r="GN45" s="191" t="s">
        <v>33</v>
      </c>
      <c r="GO45" s="181">
        <v>46175</v>
      </c>
      <c r="GP45" s="189" t="s">
        <v>194</v>
      </c>
      <c r="GQ45" s="189">
        <v>2</v>
      </c>
      <c r="GR45" s="189" t="s">
        <v>67</v>
      </c>
      <c r="GS45" s="189" t="s">
        <v>68</v>
      </c>
      <c r="GT45" s="189">
        <v>2</v>
      </c>
      <c r="GU45" s="189" t="s">
        <v>33</v>
      </c>
      <c r="GV45" s="189" t="s">
        <v>33</v>
      </c>
      <c r="GW45" s="190">
        <v>46175</v>
      </c>
      <c r="GX45" s="188" t="s">
        <v>200</v>
      </c>
      <c r="GY45" s="191">
        <v>3</v>
      </c>
      <c r="GZ45" s="191" t="s">
        <v>67</v>
      </c>
      <c r="HA45" s="191" t="s">
        <v>68</v>
      </c>
      <c r="HB45" s="191">
        <v>2</v>
      </c>
      <c r="HC45" s="191" t="s">
        <v>33</v>
      </c>
      <c r="HD45" s="191" t="s">
        <v>33</v>
      </c>
      <c r="HE45" s="181">
        <v>46175</v>
      </c>
      <c r="HF45" s="189" t="s">
        <v>1349</v>
      </c>
      <c r="HG45" s="189">
        <v>2</v>
      </c>
      <c r="HH45" s="189" t="s">
        <v>67</v>
      </c>
      <c r="HI45" s="189" t="s">
        <v>68</v>
      </c>
      <c r="HJ45" s="189">
        <v>2</v>
      </c>
      <c r="HK45" s="189" t="s">
        <v>33</v>
      </c>
      <c r="HL45" s="189" t="s">
        <v>33</v>
      </c>
      <c r="HM45" s="190">
        <v>46183</v>
      </c>
      <c r="HN45" s="188" t="s">
        <v>198</v>
      </c>
      <c r="HO45" s="191">
        <v>3</v>
      </c>
      <c r="HP45" s="191" t="s">
        <v>67</v>
      </c>
      <c r="HQ45" s="191" t="s">
        <v>68</v>
      </c>
      <c r="HR45" s="191">
        <v>2</v>
      </c>
      <c r="HS45" s="191" t="s">
        <v>33</v>
      </c>
      <c r="HT45" s="191" t="s">
        <v>33</v>
      </c>
      <c r="HU45" s="181">
        <v>46175</v>
      </c>
      <c r="HV45" s="189" t="s">
        <v>195</v>
      </c>
      <c r="HW45" s="189">
        <v>3</v>
      </c>
      <c r="HX45" s="189" t="s">
        <v>67</v>
      </c>
      <c r="HY45" s="189" t="s">
        <v>68</v>
      </c>
      <c r="HZ45" s="189">
        <v>2</v>
      </c>
      <c r="IA45" s="189" t="s">
        <v>33</v>
      </c>
      <c r="IB45" s="189" t="s">
        <v>33</v>
      </c>
      <c r="IC45" s="190">
        <v>46175</v>
      </c>
      <c r="ID45" s="188" t="s">
        <v>197</v>
      </c>
      <c r="IE45" s="191">
        <v>1</v>
      </c>
      <c r="IF45" s="191" t="s">
        <v>67</v>
      </c>
      <c r="IG45" s="191" t="s">
        <v>68</v>
      </c>
      <c r="IH45" s="191">
        <v>2</v>
      </c>
      <c r="II45" s="191" t="s">
        <v>33</v>
      </c>
      <c r="IJ45" s="191" t="s">
        <v>33</v>
      </c>
      <c r="IK45" s="181">
        <v>46175</v>
      </c>
      <c r="IL45" s="189" t="s">
        <v>196</v>
      </c>
      <c r="IM45" s="189">
        <v>3</v>
      </c>
      <c r="IN45" s="189" t="s">
        <v>67</v>
      </c>
      <c r="IO45" s="189" t="s">
        <v>68</v>
      </c>
      <c r="IP45" s="189">
        <v>2</v>
      </c>
      <c r="IQ45" s="189" t="s">
        <v>33</v>
      </c>
      <c r="IR45" s="189" t="s">
        <v>33</v>
      </c>
      <c r="IS45" s="190">
        <v>46175</v>
      </c>
    </row>
    <row r="46" spans="1:253" s="11" customFormat="1" ht="12.5" customHeight="1">
      <c r="A46" s="11" t="s">
        <v>201</v>
      </c>
      <c r="B46" s="11" t="s">
        <v>7694</v>
      </c>
      <c r="C46" s="11" t="s">
        <v>202</v>
      </c>
      <c r="D46" s="11" t="s">
        <v>182</v>
      </c>
      <c r="E46" s="11" t="s">
        <v>6935</v>
      </c>
      <c r="F46" s="11" t="s">
        <v>1787</v>
      </c>
      <c r="G46" s="179">
        <v>92400000</v>
      </c>
      <c r="H46" s="180" t="s">
        <v>1685</v>
      </c>
      <c r="I46" s="180" t="s">
        <v>88</v>
      </c>
      <c r="J46" s="180">
        <v>2</v>
      </c>
      <c r="K46" s="180" t="s">
        <v>1687</v>
      </c>
      <c r="L46" s="180" t="s">
        <v>1686</v>
      </c>
      <c r="M46" s="181">
        <v>46234</v>
      </c>
      <c r="N46" s="188" t="s">
        <v>1789</v>
      </c>
      <c r="O46" s="183">
        <v>1622500</v>
      </c>
      <c r="P46" s="183" t="s">
        <v>1689</v>
      </c>
      <c r="Q46" s="183" t="s">
        <v>88</v>
      </c>
      <c r="R46" s="183">
        <v>2</v>
      </c>
      <c r="S46" s="183" t="s">
        <v>1788</v>
      </c>
      <c r="T46" s="183" t="s">
        <v>1690</v>
      </c>
      <c r="U46" s="184">
        <v>46234</v>
      </c>
      <c r="V46" s="188" t="s">
        <v>1791</v>
      </c>
      <c r="W46" s="180">
        <v>82000000</v>
      </c>
      <c r="X46" s="180" t="s">
        <v>1697</v>
      </c>
      <c r="Y46" s="180" t="s">
        <v>88</v>
      </c>
      <c r="Z46" s="180">
        <v>2</v>
      </c>
      <c r="AA46" s="180" t="s">
        <v>1790</v>
      </c>
      <c r="AB46" s="180" t="s">
        <v>1698</v>
      </c>
      <c r="AC46" s="181">
        <v>46234</v>
      </c>
      <c r="AD46" s="188" t="s">
        <v>1792</v>
      </c>
      <c r="AE46" s="185">
        <v>60000000</v>
      </c>
      <c r="AF46" s="185" t="s">
        <v>1697</v>
      </c>
      <c r="AG46" s="185" t="s">
        <v>141</v>
      </c>
      <c r="AH46" s="185">
        <v>3</v>
      </c>
      <c r="AI46" s="185" t="s">
        <v>1699</v>
      </c>
      <c r="AJ46" s="185" t="s">
        <v>1698</v>
      </c>
      <c r="AK46" s="186">
        <v>46234</v>
      </c>
      <c r="AL46" s="188" t="s">
        <v>1796</v>
      </c>
      <c r="AM46" s="180">
        <v>3200000</v>
      </c>
      <c r="AN46" s="180" t="s">
        <v>1793</v>
      </c>
      <c r="AO46" s="180" t="s">
        <v>141</v>
      </c>
      <c r="AP46" s="180">
        <v>3</v>
      </c>
      <c r="AQ46" s="180" t="s">
        <v>1795</v>
      </c>
      <c r="AR46" s="180" t="s">
        <v>1794</v>
      </c>
      <c r="AS46" s="181">
        <v>46234</v>
      </c>
      <c r="AT46" s="189" t="s">
        <v>1798</v>
      </c>
      <c r="AU46" s="185">
        <v>33000</v>
      </c>
      <c r="AV46" s="185" t="s">
        <v>1705</v>
      </c>
      <c r="AW46" s="185" t="s">
        <v>141</v>
      </c>
      <c r="AX46" s="185">
        <v>3</v>
      </c>
      <c r="AY46" s="185" t="s">
        <v>1797</v>
      </c>
      <c r="AZ46" s="185" t="s">
        <v>1706</v>
      </c>
      <c r="BA46" s="186">
        <v>46234</v>
      </c>
      <c r="BB46" s="188" t="s">
        <v>1818</v>
      </c>
      <c r="BC46" s="180" t="s">
        <v>33</v>
      </c>
      <c r="BD46" s="180" t="s">
        <v>33</v>
      </c>
      <c r="BE46" s="180" t="s">
        <v>33</v>
      </c>
      <c r="BF46" s="180" t="s">
        <v>33</v>
      </c>
      <c r="BG46" s="180" t="s">
        <v>1617</v>
      </c>
      <c r="BH46" s="180" t="s">
        <v>33</v>
      </c>
      <c r="BI46" s="181">
        <v>46234</v>
      </c>
      <c r="BJ46" s="189" t="s">
        <v>1800</v>
      </c>
      <c r="BK46" s="189">
        <v>3468</v>
      </c>
      <c r="BL46" s="189" t="s">
        <v>1709</v>
      </c>
      <c r="BM46" s="189" t="s">
        <v>141</v>
      </c>
      <c r="BN46" s="189">
        <v>3</v>
      </c>
      <c r="BO46" s="189" t="s">
        <v>1799</v>
      </c>
      <c r="BP46" s="185" t="s">
        <v>1710</v>
      </c>
      <c r="BQ46" s="190">
        <v>46234</v>
      </c>
      <c r="BR46" s="188" t="s">
        <v>1819</v>
      </c>
      <c r="BS46" s="191">
        <v>149000</v>
      </c>
      <c r="BT46" s="191" t="s">
        <v>1705</v>
      </c>
      <c r="BU46" s="191" t="s">
        <v>141</v>
      </c>
      <c r="BV46" s="191">
        <v>3</v>
      </c>
      <c r="BW46" s="191" t="s">
        <v>1738</v>
      </c>
      <c r="BX46" s="191" t="s">
        <v>1706</v>
      </c>
      <c r="BY46" s="181">
        <v>46234</v>
      </c>
      <c r="BZ46" s="189" t="s">
        <v>1820</v>
      </c>
      <c r="CA46" s="189" t="s">
        <v>33</v>
      </c>
      <c r="CB46" s="189" t="s">
        <v>33</v>
      </c>
      <c r="CC46" s="189" t="s">
        <v>33</v>
      </c>
      <c r="CD46" s="189" t="s">
        <v>33</v>
      </c>
      <c r="CE46" s="189" t="s">
        <v>1617</v>
      </c>
      <c r="CF46" s="189" t="s">
        <v>33</v>
      </c>
      <c r="CG46" s="190">
        <v>46234</v>
      </c>
      <c r="CH46" s="188" t="s">
        <v>8062</v>
      </c>
      <c r="CI46" s="189" t="e">
        <v>#N/A</v>
      </c>
      <c r="CJ46" s="189" t="e">
        <v>#N/A</v>
      </c>
      <c r="CK46" s="189" t="e">
        <v>#N/A</v>
      </c>
      <c r="CL46" s="189" t="e">
        <v>#N/A</v>
      </c>
      <c r="CM46" s="189" t="e">
        <v>#N/A</v>
      </c>
      <c r="CN46" s="189" t="e">
        <v>#N/A</v>
      </c>
      <c r="CO46" s="192" t="e">
        <v>#N/A</v>
      </c>
      <c r="CP46" s="189" t="s">
        <v>1822</v>
      </c>
      <c r="CQ46" s="191" t="s">
        <v>33</v>
      </c>
      <c r="CR46" s="191" t="s">
        <v>33</v>
      </c>
      <c r="CS46" s="191" t="s">
        <v>33</v>
      </c>
      <c r="CT46" s="191" t="s">
        <v>33</v>
      </c>
      <c r="CU46" s="191" t="s">
        <v>1617</v>
      </c>
      <c r="CV46" s="191" t="s">
        <v>33</v>
      </c>
      <c r="CW46" s="181">
        <v>46234</v>
      </c>
      <c r="CX46" s="189" t="s">
        <v>1803</v>
      </c>
      <c r="CY46" s="185">
        <v>10000000</v>
      </c>
      <c r="CZ46" s="185" t="s">
        <v>1697</v>
      </c>
      <c r="DA46" s="185" t="s">
        <v>141</v>
      </c>
      <c r="DB46" s="185">
        <v>3</v>
      </c>
      <c r="DC46" s="185" t="s">
        <v>1808</v>
      </c>
      <c r="DD46" s="185" t="s">
        <v>1698</v>
      </c>
      <c r="DE46" s="187">
        <v>46234</v>
      </c>
      <c r="DF46" s="188" t="s">
        <v>1805</v>
      </c>
      <c r="DG46" s="180">
        <v>22000000</v>
      </c>
      <c r="DH46" s="191" t="s">
        <v>1697</v>
      </c>
      <c r="DI46" s="191" t="s">
        <v>141</v>
      </c>
      <c r="DJ46" s="191">
        <v>3</v>
      </c>
      <c r="DK46" s="191" t="s">
        <v>1804</v>
      </c>
      <c r="DL46" s="191" t="s">
        <v>1698</v>
      </c>
      <c r="DM46" s="181">
        <v>46234</v>
      </c>
      <c r="DN46" s="189" t="s">
        <v>1807</v>
      </c>
      <c r="DO46" s="193">
        <v>50000000</v>
      </c>
      <c r="DP46" s="189" t="s">
        <v>1697</v>
      </c>
      <c r="DQ46" s="189" t="s">
        <v>141</v>
      </c>
      <c r="DR46" s="189">
        <v>3</v>
      </c>
      <c r="DS46" s="189" t="s">
        <v>1806</v>
      </c>
      <c r="DT46" s="189" t="s">
        <v>1698</v>
      </c>
      <c r="DU46" s="190">
        <v>46234</v>
      </c>
      <c r="DV46" s="188" t="s">
        <v>1809</v>
      </c>
      <c r="DW46" s="180">
        <v>10000000</v>
      </c>
      <c r="DX46" s="191" t="s">
        <v>1697</v>
      </c>
      <c r="DY46" s="191" t="s">
        <v>141</v>
      </c>
      <c r="DZ46" s="191">
        <v>3</v>
      </c>
      <c r="EA46" s="191" t="s">
        <v>1808</v>
      </c>
      <c r="EB46" s="191" t="s">
        <v>1698</v>
      </c>
      <c r="EC46" s="181">
        <v>46234</v>
      </c>
      <c r="ED46" s="189" t="s">
        <v>1811</v>
      </c>
      <c r="EE46" s="185" t="s">
        <v>33</v>
      </c>
      <c r="EF46" s="189" t="s">
        <v>33</v>
      </c>
      <c r="EG46" s="189" t="s">
        <v>33</v>
      </c>
      <c r="EH46" s="189" t="s">
        <v>33</v>
      </c>
      <c r="EI46" s="189" t="s">
        <v>1810</v>
      </c>
      <c r="EJ46" s="189" t="s">
        <v>33</v>
      </c>
      <c r="EK46" s="190">
        <v>46234</v>
      </c>
      <c r="EL46" s="188" t="s">
        <v>1813</v>
      </c>
      <c r="EM46" s="180" t="s">
        <v>33</v>
      </c>
      <c r="EN46" s="191" t="s">
        <v>33</v>
      </c>
      <c r="EO46" s="191" t="s">
        <v>33</v>
      </c>
      <c r="EP46" s="191" t="s">
        <v>33</v>
      </c>
      <c r="EQ46" s="191" t="s">
        <v>1812</v>
      </c>
      <c r="ER46" s="191" t="s">
        <v>33</v>
      </c>
      <c r="ES46" s="181">
        <v>46234</v>
      </c>
      <c r="ET46" s="189" t="s">
        <v>1801</v>
      </c>
      <c r="EU46" s="189">
        <v>3468</v>
      </c>
      <c r="EV46" s="189" t="s">
        <v>1709</v>
      </c>
      <c r="EW46" s="189" t="s">
        <v>141</v>
      </c>
      <c r="EX46" s="189">
        <v>3</v>
      </c>
      <c r="EY46" s="189" t="s">
        <v>1799</v>
      </c>
      <c r="EZ46" s="189" t="s">
        <v>1710</v>
      </c>
      <c r="FA46" s="190">
        <v>46234</v>
      </c>
      <c r="FB46" s="188" t="s">
        <v>1815</v>
      </c>
      <c r="FC46" s="191">
        <v>5</v>
      </c>
      <c r="FD46" s="191" t="s">
        <v>1814</v>
      </c>
      <c r="FE46" s="191" t="s">
        <v>141</v>
      </c>
      <c r="FF46" s="191">
        <v>3</v>
      </c>
      <c r="FG46" s="191" t="s">
        <v>1732</v>
      </c>
      <c r="FH46" s="191" t="s">
        <v>1731</v>
      </c>
      <c r="FI46" s="181">
        <v>46234</v>
      </c>
      <c r="FJ46" s="188" t="s">
        <v>1816</v>
      </c>
      <c r="FK46" s="189" t="s">
        <v>33</v>
      </c>
      <c r="FL46" s="189" t="s">
        <v>33</v>
      </c>
      <c r="FM46" s="189" t="s">
        <v>33</v>
      </c>
      <c r="FN46" s="189" t="s">
        <v>33</v>
      </c>
      <c r="FO46" s="189" t="s">
        <v>1617</v>
      </c>
      <c r="FP46" s="185" t="s">
        <v>33</v>
      </c>
      <c r="FQ46" s="186">
        <v>46234</v>
      </c>
      <c r="FR46" s="188" t="s">
        <v>1817</v>
      </c>
      <c r="FS46" s="191" t="s">
        <v>33</v>
      </c>
      <c r="FT46" s="191" t="s">
        <v>33</v>
      </c>
      <c r="FU46" s="191" t="s">
        <v>33</v>
      </c>
      <c r="FV46" s="191" t="s">
        <v>33</v>
      </c>
      <c r="FW46" s="191" t="s">
        <v>1617</v>
      </c>
      <c r="FX46" s="191" t="s">
        <v>33</v>
      </c>
      <c r="FY46" s="181">
        <v>46234</v>
      </c>
      <c r="FZ46" s="189" t="s">
        <v>203</v>
      </c>
      <c r="GA46" s="189">
        <v>1</v>
      </c>
      <c r="GB46" s="189" t="s">
        <v>67</v>
      </c>
      <c r="GC46" s="189" t="s">
        <v>68</v>
      </c>
      <c r="GD46" s="189">
        <v>2</v>
      </c>
      <c r="GE46" s="189" t="s">
        <v>33</v>
      </c>
      <c r="GF46" s="189" t="s">
        <v>33</v>
      </c>
      <c r="GG46" s="190">
        <v>46175</v>
      </c>
      <c r="GH46" s="188" t="s">
        <v>209</v>
      </c>
      <c r="GI46" s="191">
        <v>2</v>
      </c>
      <c r="GJ46" s="191" t="s">
        <v>67</v>
      </c>
      <c r="GK46" s="191" t="s">
        <v>68</v>
      </c>
      <c r="GL46" s="191">
        <v>2</v>
      </c>
      <c r="GM46" s="191" t="s">
        <v>33</v>
      </c>
      <c r="GN46" s="191" t="s">
        <v>33</v>
      </c>
      <c r="GO46" s="181">
        <v>46175</v>
      </c>
      <c r="GP46" s="189" t="s">
        <v>204</v>
      </c>
      <c r="GQ46" s="189">
        <v>2</v>
      </c>
      <c r="GR46" s="189" t="s">
        <v>67</v>
      </c>
      <c r="GS46" s="189" t="s">
        <v>68</v>
      </c>
      <c r="GT46" s="189">
        <v>2</v>
      </c>
      <c r="GU46" s="189" t="s">
        <v>33</v>
      </c>
      <c r="GV46" s="189" t="s">
        <v>33</v>
      </c>
      <c r="GW46" s="190">
        <v>46175</v>
      </c>
      <c r="GX46" s="188" t="s">
        <v>210</v>
      </c>
      <c r="GY46" s="191">
        <v>3</v>
      </c>
      <c r="GZ46" s="191" t="s">
        <v>67</v>
      </c>
      <c r="HA46" s="191" t="s">
        <v>68</v>
      </c>
      <c r="HB46" s="191">
        <v>2</v>
      </c>
      <c r="HC46" s="191" t="s">
        <v>33</v>
      </c>
      <c r="HD46" s="191" t="s">
        <v>33</v>
      </c>
      <c r="HE46" s="181">
        <v>46175</v>
      </c>
      <c r="HF46" s="189" t="s">
        <v>1350</v>
      </c>
      <c r="HG46" s="189">
        <v>3</v>
      </c>
      <c r="HH46" s="189" t="s">
        <v>67</v>
      </c>
      <c r="HI46" s="189" t="s">
        <v>68</v>
      </c>
      <c r="HJ46" s="189">
        <v>2</v>
      </c>
      <c r="HK46" s="189" t="s">
        <v>33</v>
      </c>
      <c r="HL46" s="189" t="s">
        <v>33</v>
      </c>
      <c r="HM46" s="190">
        <v>46183</v>
      </c>
      <c r="HN46" s="188" t="s">
        <v>208</v>
      </c>
      <c r="HO46" s="191">
        <v>3</v>
      </c>
      <c r="HP46" s="191" t="s">
        <v>67</v>
      </c>
      <c r="HQ46" s="191" t="s">
        <v>68</v>
      </c>
      <c r="HR46" s="191">
        <v>2</v>
      </c>
      <c r="HS46" s="191" t="s">
        <v>33</v>
      </c>
      <c r="HT46" s="191" t="s">
        <v>33</v>
      </c>
      <c r="HU46" s="181">
        <v>46175</v>
      </c>
      <c r="HV46" s="189" t="s">
        <v>205</v>
      </c>
      <c r="HW46" s="189">
        <v>3</v>
      </c>
      <c r="HX46" s="189" t="s">
        <v>67</v>
      </c>
      <c r="HY46" s="189" t="s">
        <v>68</v>
      </c>
      <c r="HZ46" s="189">
        <v>2</v>
      </c>
      <c r="IA46" s="189" t="s">
        <v>33</v>
      </c>
      <c r="IB46" s="189" t="s">
        <v>33</v>
      </c>
      <c r="IC46" s="190">
        <v>46175</v>
      </c>
      <c r="ID46" s="188" t="s">
        <v>207</v>
      </c>
      <c r="IE46" s="191">
        <v>1</v>
      </c>
      <c r="IF46" s="191" t="s">
        <v>67</v>
      </c>
      <c r="IG46" s="191" t="s">
        <v>68</v>
      </c>
      <c r="IH46" s="191">
        <v>2</v>
      </c>
      <c r="II46" s="191" t="s">
        <v>33</v>
      </c>
      <c r="IJ46" s="191" t="s">
        <v>33</v>
      </c>
      <c r="IK46" s="181">
        <v>46175</v>
      </c>
      <c r="IL46" s="189" t="s">
        <v>206</v>
      </c>
      <c r="IM46" s="189">
        <v>3</v>
      </c>
      <c r="IN46" s="189" t="s">
        <v>67</v>
      </c>
      <c r="IO46" s="189" t="s">
        <v>68</v>
      </c>
      <c r="IP46" s="189">
        <v>2</v>
      </c>
      <c r="IQ46" s="189" t="s">
        <v>33</v>
      </c>
      <c r="IR46" s="189" t="s">
        <v>33</v>
      </c>
      <c r="IS46" s="190">
        <v>46175</v>
      </c>
    </row>
    <row r="47" spans="1:253" s="11" customFormat="1" ht="12.5" customHeight="1">
      <c r="A47" s="11" t="s">
        <v>339</v>
      </c>
      <c r="B47" s="11" t="s">
        <v>7694</v>
      </c>
      <c r="C47" s="11" t="s">
        <v>340</v>
      </c>
      <c r="D47" s="11" t="s">
        <v>341</v>
      </c>
      <c r="E47" s="11" t="s">
        <v>6936</v>
      </c>
      <c r="F47" s="11" t="s">
        <v>2185</v>
      </c>
      <c r="G47" s="179">
        <v>48036000</v>
      </c>
      <c r="H47" s="180" t="s">
        <v>2182</v>
      </c>
      <c r="I47" s="180" t="s">
        <v>141</v>
      </c>
      <c r="J47" s="180">
        <v>3</v>
      </c>
      <c r="K47" s="180" t="s">
        <v>2184</v>
      </c>
      <c r="L47" s="180" t="s">
        <v>2183</v>
      </c>
      <c r="M47" s="181">
        <v>46234</v>
      </c>
      <c r="N47" s="188" t="s">
        <v>2189</v>
      </c>
      <c r="O47" s="183">
        <v>382130</v>
      </c>
      <c r="P47" s="183" t="s">
        <v>2186</v>
      </c>
      <c r="Q47" s="183" t="s">
        <v>88</v>
      </c>
      <c r="R47" s="183">
        <v>2</v>
      </c>
      <c r="S47" s="183" t="s">
        <v>2188</v>
      </c>
      <c r="T47" s="183" t="s">
        <v>2187</v>
      </c>
      <c r="U47" s="184">
        <v>46234</v>
      </c>
      <c r="V47" s="188" t="s">
        <v>2191</v>
      </c>
      <c r="W47" s="180">
        <v>46993000</v>
      </c>
      <c r="X47" s="180" t="s">
        <v>2186</v>
      </c>
      <c r="Y47" s="180" t="s">
        <v>88</v>
      </c>
      <c r="Z47" s="180">
        <v>2</v>
      </c>
      <c r="AA47" s="180" t="s">
        <v>2190</v>
      </c>
      <c r="AB47" s="180" t="s">
        <v>2187</v>
      </c>
      <c r="AC47" s="181">
        <v>46234</v>
      </c>
      <c r="AD47" s="188" t="s">
        <v>2195</v>
      </c>
      <c r="AE47" s="185">
        <v>5952000</v>
      </c>
      <c r="AF47" s="185" t="s">
        <v>2192</v>
      </c>
      <c r="AG47" s="185" t="s">
        <v>141</v>
      </c>
      <c r="AH47" s="185">
        <v>3</v>
      </c>
      <c r="AI47" s="185" t="s">
        <v>2194</v>
      </c>
      <c r="AJ47" s="185" t="s">
        <v>2193</v>
      </c>
      <c r="AK47" s="186">
        <v>46234</v>
      </c>
      <c r="AL47" s="188" t="s">
        <v>2197</v>
      </c>
      <c r="AM47" s="180">
        <v>5952000</v>
      </c>
      <c r="AN47" s="180" t="s">
        <v>2192</v>
      </c>
      <c r="AO47" s="180" t="s">
        <v>141</v>
      </c>
      <c r="AP47" s="180">
        <v>3</v>
      </c>
      <c r="AQ47" s="180" t="s">
        <v>2196</v>
      </c>
      <c r="AR47" s="180" t="s">
        <v>2193</v>
      </c>
      <c r="AS47" s="181">
        <v>46234</v>
      </c>
      <c r="AT47" s="189" t="s">
        <v>2199</v>
      </c>
      <c r="AU47" s="185" t="s">
        <v>33</v>
      </c>
      <c r="AV47" s="185" t="s">
        <v>33</v>
      </c>
      <c r="AW47" s="185">
        <v>0</v>
      </c>
      <c r="AX47" s="185">
        <v>0</v>
      </c>
      <c r="AY47" s="185" t="s">
        <v>1617</v>
      </c>
      <c r="AZ47" s="185" t="s">
        <v>33</v>
      </c>
      <c r="BA47" s="186">
        <v>46234</v>
      </c>
      <c r="BB47" s="188" t="s">
        <v>2198</v>
      </c>
      <c r="BC47" s="180" t="s">
        <v>33</v>
      </c>
      <c r="BD47" s="180" t="s">
        <v>33</v>
      </c>
      <c r="BE47" s="180">
        <v>0</v>
      </c>
      <c r="BF47" s="180">
        <v>0</v>
      </c>
      <c r="BG47" s="180" t="s">
        <v>1617</v>
      </c>
      <c r="BH47" s="180" t="s">
        <v>33</v>
      </c>
      <c r="BI47" s="181">
        <v>46234</v>
      </c>
      <c r="BJ47" s="189" t="s">
        <v>2201</v>
      </c>
      <c r="BK47" s="189">
        <v>0</v>
      </c>
      <c r="BL47" s="189" t="s">
        <v>2117</v>
      </c>
      <c r="BM47" s="189" t="s">
        <v>88</v>
      </c>
      <c r="BN47" s="189">
        <v>2</v>
      </c>
      <c r="BO47" s="189" t="s">
        <v>2200</v>
      </c>
      <c r="BP47" s="185" t="s">
        <v>1844</v>
      </c>
      <c r="BQ47" s="190">
        <v>46234</v>
      </c>
      <c r="BR47" s="188" t="s">
        <v>2203</v>
      </c>
      <c r="BS47" s="191" t="s">
        <v>33</v>
      </c>
      <c r="BT47" s="191" t="s">
        <v>33</v>
      </c>
      <c r="BU47" s="191">
        <v>0</v>
      </c>
      <c r="BV47" s="191">
        <v>0</v>
      </c>
      <c r="BW47" s="191" t="s">
        <v>1617</v>
      </c>
      <c r="BX47" s="191" t="s">
        <v>33</v>
      </c>
      <c r="BY47" s="181">
        <v>46234</v>
      </c>
      <c r="BZ47" s="189" t="s">
        <v>2204</v>
      </c>
      <c r="CA47" s="189" t="s">
        <v>33</v>
      </c>
      <c r="CB47" s="189" t="s">
        <v>33</v>
      </c>
      <c r="CC47" s="189">
        <v>0</v>
      </c>
      <c r="CD47" s="189">
        <v>0</v>
      </c>
      <c r="CE47" s="189" t="s">
        <v>1617</v>
      </c>
      <c r="CF47" s="189" t="s">
        <v>33</v>
      </c>
      <c r="CG47" s="190">
        <v>46234</v>
      </c>
      <c r="CH47" s="188" t="s">
        <v>8063</v>
      </c>
      <c r="CI47" s="189" t="e">
        <v>#N/A</v>
      </c>
      <c r="CJ47" s="189" t="e">
        <v>#N/A</v>
      </c>
      <c r="CK47" s="189" t="e">
        <v>#N/A</v>
      </c>
      <c r="CL47" s="189" t="e">
        <v>#N/A</v>
      </c>
      <c r="CM47" s="189" t="e">
        <v>#N/A</v>
      </c>
      <c r="CN47" s="189" t="e">
        <v>#N/A</v>
      </c>
      <c r="CO47" s="192" t="e">
        <v>#N/A</v>
      </c>
      <c r="CP47" s="189" t="s">
        <v>2206</v>
      </c>
      <c r="CQ47" s="191" t="s">
        <v>33</v>
      </c>
      <c r="CR47" s="191" t="s">
        <v>33</v>
      </c>
      <c r="CS47" s="191">
        <v>0</v>
      </c>
      <c r="CT47" s="191">
        <v>0</v>
      </c>
      <c r="CU47" s="191" t="s">
        <v>1617</v>
      </c>
      <c r="CV47" s="191" t="s">
        <v>33</v>
      </c>
      <c r="CW47" s="181">
        <v>46234</v>
      </c>
      <c r="CX47" s="189" t="s">
        <v>2210</v>
      </c>
      <c r="CY47" s="185">
        <v>2813000</v>
      </c>
      <c r="CZ47" s="185" t="s">
        <v>2207</v>
      </c>
      <c r="DA47" s="185" t="s">
        <v>141</v>
      </c>
      <c r="DB47" s="185">
        <v>3</v>
      </c>
      <c r="DC47" s="185" t="s">
        <v>2214</v>
      </c>
      <c r="DD47" s="185" t="s">
        <v>2208</v>
      </c>
      <c r="DE47" s="187">
        <v>46234</v>
      </c>
      <c r="DF47" s="188" t="s">
        <v>2211</v>
      </c>
      <c r="DG47" s="180">
        <v>41041000</v>
      </c>
      <c r="DH47" s="191" t="s">
        <v>2186</v>
      </c>
      <c r="DI47" s="191" t="s">
        <v>141</v>
      </c>
      <c r="DJ47" s="191">
        <v>3</v>
      </c>
      <c r="DK47" s="191" t="s">
        <v>2165</v>
      </c>
      <c r="DL47" s="191" t="s">
        <v>2187</v>
      </c>
      <c r="DM47" s="181">
        <v>46234</v>
      </c>
      <c r="DN47" s="189" t="s">
        <v>2213</v>
      </c>
      <c r="DO47" s="185">
        <v>3138000</v>
      </c>
      <c r="DP47" s="189" t="s">
        <v>2207</v>
      </c>
      <c r="DQ47" s="189" t="s">
        <v>141</v>
      </c>
      <c r="DR47" s="189">
        <v>3</v>
      </c>
      <c r="DS47" s="189" t="s">
        <v>2212</v>
      </c>
      <c r="DT47" s="189" t="s">
        <v>2208</v>
      </c>
      <c r="DU47" s="190">
        <v>46234</v>
      </c>
      <c r="DV47" s="188" t="s">
        <v>2215</v>
      </c>
      <c r="DW47" s="180">
        <v>2155000</v>
      </c>
      <c r="DX47" s="191" t="s">
        <v>2207</v>
      </c>
      <c r="DY47" s="191" t="s">
        <v>141</v>
      </c>
      <c r="DZ47" s="191">
        <v>3</v>
      </c>
      <c r="EA47" s="191" t="s">
        <v>2214</v>
      </c>
      <c r="EB47" s="191" t="s">
        <v>2208</v>
      </c>
      <c r="EC47" s="181">
        <v>46234</v>
      </c>
      <c r="ED47" s="189" t="s">
        <v>2217</v>
      </c>
      <c r="EE47" s="185">
        <v>658000</v>
      </c>
      <c r="EF47" s="189" t="s">
        <v>2207</v>
      </c>
      <c r="EG47" s="189" t="s">
        <v>141</v>
      </c>
      <c r="EH47" s="189">
        <v>3</v>
      </c>
      <c r="EI47" s="189" t="s">
        <v>2216</v>
      </c>
      <c r="EJ47" s="189" t="s">
        <v>2208</v>
      </c>
      <c r="EK47" s="190">
        <v>46234</v>
      </c>
      <c r="EL47" s="188" t="s">
        <v>2219</v>
      </c>
      <c r="EM47" s="180">
        <v>0</v>
      </c>
      <c r="EN47" s="191" t="s">
        <v>2207</v>
      </c>
      <c r="EO47" s="191" t="s">
        <v>141</v>
      </c>
      <c r="EP47" s="191">
        <v>3</v>
      </c>
      <c r="EQ47" s="191" t="s">
        <v>2218</v>
      </c>
      <c r="ER47" s="191" t="s">
        <v>2208</v>
      </c>
      <c r="ES47" s="181">
        <v>46234</v>
      </c>
      <c r="ET47" s="189" t="s">
        <v>2202</v>
      </c>
      <c r="EU47" s="189">
        <v>0</v>
      </c>
      <c r="EV47" s="189" t="s">
        <v>2117</v>
      </c>
      <c r="EW47" s="189" t="s">
        <v>88</v>
      </c>
      <c r="EX47" s="189">
        <v>2</v>
      </c>
      <c r="EY47" s="189" t="s">
        <v>2200</v>
      </c>
      <c r="EZ47" s="189" t="s">
        <v>1844</v>
      </c>
      <c r="FA47" s="190">
        <v>46234</v>
      </c>
      <c r="FB47" s="188" t="s">
        <v>2221</v>
      </c>
      <c r="FC47" s="191">
        <v>2</v>
      </c>
      <c r="FD47" s="191" t="s">
        <v>2192</v>
      </c>
      <c r="FE47" s="191" t="s">
        <v>88</v>
      </c>
      <c r="FF47" s="191">
        <v>2</v>
      </c>
      <c r="FG47" s="191" t="s">
        <v>2220</v>
      </c>
      <c r="FH47" s="191" t="s">
        <v>2193</v>
      </c>
      <c r="FI47" s="181">
        <v>46234</v>
      </c>
      <c r="FJ47" s="188" t="s">
        <v>2222</v>
      </c>
      <c r="FK47" s="189" t="s">
        <v>33</v>
      </c>
      <c r="FL47" s="189" t="s">
        <v>33</v>
      </c>
      <c r="FM47" s="189">
        <v>0</v>
      </c>
      <c r="FN47" s="189">
        <v>0</v>
      </c>
      <c r="FO47" s="189" t="s">
        <v>1617</v>
      </c>
      <c r="FP47" s="185" t="s">
        <v>33</v>
      </c>
      <c r="FQ47" s="186">
        <v>46234</v>
      </c>
      <c r="FR47" s="188" t="s">
        <v>2223</v>
      </c>
      <c r="FS47" s="191" t="s">
        <v>33</v>
      </c>
      <c r="FT47" s="191" t="s">
        <v>33</v>
      </c>
      <c r="FU47" s="191">
        <v>0</v>
      </c>
      <c r="FV47" s="191">
        <v>0</v>
      </c>
      <c r="FW47" s="191" t="s">
        <v>1617</v>
      </c>
      <c r="FX47" s="191" t="s">
        <v>33</v>
      </c>
      <c r="FY47" s="181">
        <v>46234</v>
      </c>
      <c r="FZ47" s="189" t="s">
        <v>343</v>
      </c>
      <c r="GA47" s="189">
        <v>1</v>
      </c>
      <c r="GB47" s="189" t="s">
        <v>67</v>
      </c>
      <c r="GC47" s="189" t="s">
        <v>68</v>
      </c>
      <c r="GD47" s="189">
        <v>2</v>
      </c>
      <c r="GE47" s="189" t="s">
        <v>33</v>
      </c>
      <c r="GF47" s="189" t="s">
        <v>33</v>
      </c>
      <c r="GG47" s="190">
        <v>46176</v>
      </c>
      <c r="GH47" s="188" t="s">
        <v>349</v>
      </c>
      <c r="GI47" s="191">
        <v>3</v>
      </c>
      <c r="GJ47" s="191" t="s">
        <v>67</v>
      </c>
      <c r="GK47" s="191" t="s">
        <v>68</v>
      </c>
      <c r="GL47" s="191">
        <v>2</v>
      </c>
      <c r="GM47" s="191" t="s">
        <v>33</v>
      </c>
      <c r="GN47" s="191" t="s">
        <v>33</v>
      </c>
      <c r="GO47" s="181">
        <v>46176</v>
      </c>
      <c r="GP47" s="189" t="s">
        <v>344</v>
      </c>
      <c r="GQ47" s="189">
        <v>2</v>
      </c>
      <c r="GR47" s="189" t="s">
        <v>67</v>
      </c>
      <c r="GS47" s="189" t="s">
        <v>68</v>
      </c>
      <c r="GT47" s="189">
        <v>2</v>
      </c>
      <c r="GU47" s="189" t="s">
        <v>33</v>
      </c>
      <c r="GV47" s="189" t="s">
        <v>33</v>
      </c>
      <c r="GW47" s="190">
        <v>46176</v>
      </c>
      <c r="GX47" s="188" t="s">
        <v>350</v>
      </c>
      <c r="GY47" s="191">
        <v>0</v>
      </c>
      <c r="GZ47" s="191" t="s">
        <v>67</v>
      </c>
      <c r="HA47" s="191" t="s">
        <v>68</v>
      </c>
      <c r="HB47" s="191">
        <v>2</v>
      </c>
      <c r="HC47" s="191" t="s">
        <v>33</v>
      </c>
      <c r="HD47" s="191" t="s">
        <v>33</v>
      </c>
      <c r="HE47" s="181">
        <v>46176</v>
      </c>
      <c r="HF47" s="189" t="s">
        <v>342</v>
      </c>
      <c r="HG47" s="189">
        <v>3</v>
      </c>
      <c r="HH47" s="189" t="s">
        <v>67</v>
      </c>
      <c r="HI47" s="189" t="s">
        <v>68</v>
      </c>
      <c r="HJ47" s="189">
        <v>2</v>
      </c>
      <c r="HK47" s="189" t="s">
        <v>33</v>
      </c>
      <c r="HL47" s="189" t="s">
        <v>33</v>
      </c>
      <c r="HM47" s="190">
        <v>46176</v>
      </c>
      <c r="HN47" s="188" t="s">
        <v>348</v>
      </c>
      <c r="HO47" s="191">
        <v>3</v>
      </c>
      <c r="HP47" s="191" t="s">
        <v>67</v>
      </c>
      <c r="HQ47" s="191" t="s">
        <v>68</v>
      </c>
      <c r="HR47" s="191">
        <v>2</v>
      </c>
      <c r="HS47" s="191" t="s">
        <v>33</v>
      </c>
      <c r="HT47" s="191" t="s">
        <v>33</v>
      </c>
      <c r="HU47" s="181">
        <v>46176</v>
      </c>
      <c r="HV47" s="189" t="s">
        <v>345</v>
      </c>
      <c r="HW47" s="189">
        <v>3</v>
      </c>
      <c r="HX47" s="189" t="s">
        <v>67</v>
      </c>
      <c r="HY47" s="189" t="s">
        <v>68</v>
      </c>
      <c r="HZ47" s="189">
        <v>2</v>
      </c>
      <c r="IA47" s="189" t="s">
        <v>33</v>
      </c>
      <c r="IB47" s="189" t="s">
        <v>33</v>
      </c>
      <c r="IC47" s="190">
        <v>46176</v>
      </c>
      <c r="ID47" s="188" t="s">
        <v>347</v>
      </c>
      <c r="IE47" s="191">
        <v>3</v>
      </c>
      <c r="IF47" s="191" t="s">
        <v>67</v>
      </c>
      <c r="IG47" s="191" t="s">
        <v>68</v>
      </c>
      <c r="IH47" s="191">
        <v>2</v>
      </c>
      <c r="II47" s="191" t="s">
        <v>33</v>
      </c>
      <c r="IJ47" s="191" t="s">
        <v>33</v>
      </c>
      <c r="IK47" s="181">
        <v>46176</v>
      </c>
      <c r="IL47" s="189" t="s">
        <v>346</v>
      </c>
      <c r="IM47" s="189">
        <v>3</v>
      </c>
      <c r="IN47" s="189" t="s">
        <v>67</v>
      </c>
      <c r="IO47" s="189" t="s">
        <v>68</v>
      </c>
      <c r="IP47" s="189">
        <v>2</v>
      </c>
      <c r="IQ47" s="189" t="s">
        <v>33</v>
      </c>
      <c r="IR47" s="189" t="s">
        <v>33</v>
      </c>
      <c r="IS47" s="190">
        <v>46176</v>
      </c>
    </row>
    <row r="48" spans="1:253" s="11" customFormat="1" ht="12.5" customHeight="1">
      <c r="A48" s="11" t="s">
        <v>466</v>
      </c>
      <c r="B48" s="11" t="s">
        <v>7557</v>
      </c>
      <c r="C48" s="11" t="s">
        <v>467</v>
      </c>
      <c r="D48" s="11" t="s">
        <v>468</v>
      </c>
      <c r="E48" s="11" t="s">
        <v>6941</v>
      </c>
      <c r="F48" s="11" t="s">
        <v>3383</v>
      </c>
      <c r="G48" s="179">
        <v>58926000</v>
      </c>
      <c r="H48" s="180" t="s">
        <v>3380</v>
      </c>
      <c r="I48" s="180" t="s">
        <v>88</v>
      </c>
      <c r="J48" s="180">
        <v>2</v>
      </c>
      <c r="K48" s="180" t="s">
        <v>3382</v>
      </c>
      <c r="L48" s="180" t="s">
        <v>3381</v>
      </c>
      <c r="M48" s="181">
        <v>46234</v>
      </c>
      <c r="N48" s="188" t="s">
        <v>3387</v>
      </c>
      <c r="O48" s="183">
        <v>93557</v>
      </c>
      <c r="P48" s="183" t="s">
        <v>3384</v>
      </c>
      <c r="Q48" s="183" t="s">
        <v>126</v>
      </c>
      <c r="R48" s="183">
        <v>1</v>
      </c>
      <c r="S48" s="183" t="s">
        <v>3386</v>
      </c>
      <c r="T48" s="183" t="s">
        <v>3385</v>
      </c>
      <c r="U48" s="184">
        <v>46234</v>
      </c>
      <c r="V48" s="188" t="s">
        <v>3389</v>
      </c>
      <c r="W48" s="180">
        <v>13380000</v>
      </c>
      <c r="X48" s="180" t="s">
        <v>3384</v>
      </c>
      <c r="Y48" s="180" t="s">
        <v>88</v>
      </c>
      <c r="Z48" s="180">
        <v>2</v>
      </c>
      <c r="AA48" s="180" t="s">
        <v>3388</v>
      </c>
      <c r="AB48" s="180" t="s">
        <v>3385</v>
      </c>
      <c r="AC48" s="181">
        <v>46234</v>
      </c>
      <c r="AD48" s="188" t="s">
        <v>3392</v>
      </c>
      <c r="AE48" s="185">
        <v>121000</v>
      </c>
      <c r="AF48" s="185" t="s">
        <v>3311</v>
      </c>
      <c r="AG48" s="185" t="s">
        <v>88</v>
      </c>
      <c r="AH48" s="185">
        <v>2</v>
      </c>
      <c r="AI48" s="185" t="s">
        <v>3391</v>
      </c>
      <c r="AJ48" s="185" t="s">
        <v>3390</v>
      </c>
      <c r="AK48" s="186">
        <v>46234</v>
      </c>
      <c r="AL48" s="188" t="s">
        <v>3394</v>
      </c>
      <c r="AM48" s="180">
        <v>121000</v>
      </c>
      <c r="AN48" s="180" t="s">
        <v>3311</v>
      </c>
      <c r="AO48" s="180" t="s">
        <v>88</v>
      </c>
      <c r="AP48" s="180">
        <v>2</v>
      </c>
      <c r="AQ48" s="180" t="s">
        <v>3393</v>
      </c>
      <c r="AR48" s="180" t="s">
        <v>3390</v>
      </c>
      <c r="AS48" s="181">
        <v>46234</v>
      </c>
      <c r="AT48" s="189" t="s">
        <v>3396</v>
      </c>
      <c r="AU48" s="185" t="s">
        <v>33</v>
      </c>
      <c r="AV48" s="185" t="s">
        <v>33</v>
      </c>
      <c r="AW48" s="185">
        <v>0</v>
      </c>
      <c r="AX48" s="185">
        <v>0</v>
      </c>
      <c r="AY48" s="185" t="s">
        <v>1617</v>
      </c>
      <c r="AZ48" s="185" t="s">
        <v>33</v>
      </c>
      <c r="BA48" s="186">
        <v>46234</v>
      </c>
      <c r="BB48" s="188" t="s">
        <v>3395</v>
      </c>
      <c r="BC48" s="180" t="s">
        <v>33</v>
      </c>
      <c r="BD48" s="180" t="s">
        <v>33</v>
      </c>
      <c r="BE48" s="180">
        <v>0</v>
      </c>
      <c r="BF48" s="180">
        <v>0</v>
      </c>
      <c r="BG48" s="180" t="s">
        <v>1617</v>
      </c>
      <c r="BH48" s="180" t="s">
        <v>33</v>
      </c>
      <c r="BI48" s="181">
        <v>46234</v>
      </c>
      <c r="BJ48" s="189" t="s">
        <v>3398</v>
      </c>
      <c r="BK48" s="189">
        <v>865</v>
      </c>
      <c r="BL48" s="189" t="s">
        <v>3359</v>
      </c>
      <c r="BM48" s="189" t="s">
        <v>141</v>
      </c>
      <c r="BN48" s="189">
        <v>3</v>
      </c>
      <c r="BO48" s="189" t="s">
        <v>3397</v>
      </c>
      <c r="BP48" s="185" t="s">
        <v>3234</v>
      </c>
      <c r="BQ48" s="190">
        <v>46234</v>
      </c>
      <c r="BR48" s="188" t="s">
        <v>3400</v>
      </c>
      <c r="BS48" s="191" t="s">
        <v>33</v>
      </c>
      <c r="BT48" s="191" t="s">
        <v>33</v>
      </c>
      <c r="BU48" s="191">
        <v>0</v>
      </c>
      <c r="BV48" s="191">
        <v>0</v>
      </c>
      <c r="BW48" s="191" t="s">
        <v>1617</v>
      </c>
      <c r="BX48" s="191" t="s">
        <v>33</v>
      </c>
      <c r="BY48" s="181">
        <v>46234</v>
      </c>
      <c r="BZ48" s="189" t="s">
        <v>3401</v>
      </c>
      <c r="CA48" s="189" t="s">
        <v>33</v>
      </c>
      <c r="CB48" s="189" t="s">
        <v>33</v>
      </c>
      <c r="CC48" s="189">
        <v>0</v>
      </c>
      <c r="CD48" s="189">
        <v>0</v>
      </c>
      <c r="CE48" s="189" t="s">
        <v>1617</v>
      </c>
      <c r="CF48" s="189" t="s">
        <v>33</v>
      </c>
      <c r="CG48" s="190">
        <v>46234</v>
      </c>
      <c r="CH48" s="188" t="s">
        <v>8064</v>
      </c>
      <c r="CI48" s="189" t="e">
        <v>#N/A</v>
      </c>
      <c r="CJ48" s="189" t="e">
        <v>#N/A</v>
      </c>
      <c r="CK48" s="189" t="e">
        <v>#N/A</v>
      </c>
      <c r="CL48" s="189" t="e">
        <v>#N/A</v>
      </c>
      <c r="CM48" s="189" t="e">
        <v>#N/A</v>
      </c>
      <c r="CN48" s="189" t="e">
        <v>#N/A</v>
      </c>
      <c r="CO48" s="192" t="e">
        <v>#N/A</v>
      </c>
      <c r="CP48" s="189" t="s">
        <v>3403</v>
      </c>
      <c r="CQ48" s="191" t="s">
        <v>33</v>
      </c>
      <c r="CR48" s="191" t="s">
        <v>33</v>
      </c>
      <c r="CS48" s="191">
        <v>0</v>
      </c>
      <c r="CT48" s="191">
        <v>0</v>
      </c>
      <c r="CU48" s="191" t="s">
        <v>1617</v>
      </c>
      <c r="CV48" s="191" t="s">
        <v>33</v>
      </c>
      <c r="CW48" s="181">
        <v>46234</v>
      </c>
      <c r="CX48" s="189" t="s">
        <v>3405</v>
      </c>
      <c r="CY48" s="185">
        <v>121000</v>
      </c>
      <c r="CZ48" s="185" t="s">
        <v>3311</v>
      </c>
      <c r="DA48" s="185" t="s">
        <v>88</v>
      </c>
      <c r="DB48" s="185">
        <v>2</v>
      </c>
      <c r="DC48" s="185" t="s">
        <v>3408</v>
      </c>
      <c r="DD48" s="185" t="s">
        <v>3390</v>
      </c>
      <c r="DE48" s="187">
        <v>46234</v>
      </c>
      <c r="DF48" s="188" t="s">
        <v>3406</v>
      </c>
      <c r="DG48" s="180">
        <v>13258000</v>
      </c>
      <c r="DH48" s="191" t="s">
        <v>3384</v>
      </c>
      <c r="DI48" s="191" t="s">
        <v>88</v>
      </c>
      <c r="DJ48" s="191">
        <v>2</v>
      </c>
      <c r="DK48" s="191" t="s">
        <v>2165</v>
      </c>
      <c r="DL48" s="191" t="s">
        <v>3385</v>
      </c>
      <c r="DM48" s="181">
        <v>46234</v>
      </c>
      <c r="DN48" s="189" t="s">
        <v>3407</v>
      </c>
      <c r="DO48" s="185">
        <v>0</v>
      </c>
      <c r="DP48" s="189" t="s">
        <v>3311</v>
      </c>
      <c r="DQ48" s="189" t="s">
        <v>88</v>
      </c>
      <c r="DR48" s="189">
        <v>2</v>
      </c>
      <c r="DS48" s="189" t="s">
        <v>1945</v>
      </c>
      <c r="DT48" s="189" t="s">
        <v>3390</v>
      </c>
      <c r="DU48" s="190">
        <v>46234</v>
      </c>
      <c r="DV48" s="188" t="s">
        <v>3409</v>
      </c>
      <c r="DW48" s="180">
        <v>121000</v>
      </c>
      <c r="DX48" s="191" t="s">
        <v>3311</v>
      </c>
      <c r="DY48" s="191" t="s">
        <v>88</v>
      </c>
      <c r="DZ48" s="191">
        <v>2</v>
      </c>
      <c r="EA48" s="191" t="s">
        <v>3408</v>
      </c>
      <c r="EB48" s="191" t="s">
        <v>3390</v>
      </c>
      <c r="EC48" s="181">
        <v>46234</v>
      </c>
      <c r="ED48" s="189" t="s">
        <v>3410</v>
      </c>
      <c r="EE48" s="185" t="s">
        <v>33</v>
      </c>
      <c r="EF48" s="189" t="s">
        <v>33</v>
      </c>
      <c r="EG48" s="189" t="s">
        <v>33</v>
      </c>
      <c r="EH48" s="189" t="s">
        <v>33</v>
      </c>
      <c r="EI48" s="189" t="s">
        <v>2848</v>
      </c>
      <c r="EJ48" s="189" t="s">
        <v>33</v>
      </c>
      <c r="EK48" s="190">
        <v>46234</v>
      </c>
      <c r="EL48" s="188" t="s">
        <v>3411</v>
      </c>
      <c r="EM48" s="180" t="s">
        <v>33</v>
      </c>
      <c r="EN48" s="191" t="s">
        <v>33</v>
      </c>
      <c r="EO48" s="191" t="s">
        <v>33</v>
      </c>
      <c r="EP48" s="191" t="s">
        <v>33</v>
      </c>
      <c r="EQ48" s="191" t="s">
        <v>2848</v>
      </c>
      <c r="ER48" s="191" t="s">
        <v>33</v>
      </c>
      <c r="ES48" s="181">
        <v>46234</v>
      </c>
      <c r="ET48" s="189" t="s">
        <v>3399</v>
      </c>
      <c r="EU48" s="189">
        <v>865</v>
      </c>
      <c r="EV48" s="189" t="s">
        <v>3359</v>
      </c>
      <c r="EW48" s="189" t="s">
        <v>141</v>
      </c>
      <c r="EX48" s="189">
        <v>3</v>
      </c>
      <c r="EY48" s="189" t="s">
        <v>3397</v>
      </c>
      <c r="EZ48" s="189" t="s">
        <v>3234</v>
      </c>
      <c r="FA48" s="190">
        <v>46234</v>
      </c>
      <c r="FB48" s="188" t="s">
        <v>3412</v>
      </c>
      <c r="FC48" s="191">
        <v>1</v>
      </c>
      <c r="FD48" s="191" t="s">
        <v>3311</v>
      </c>
      <c r="FE48" s="191" t="s">
        <v>126</v>
      </c>
      <c r="FF48" s="191">
        <v>1</v>
      </c>
      <c r="FG48" s="191" t="s">
        <v>2889</v>
      </c>
      <c r="FH48" s="191" t="s">
        <v>3390</v>
      </c>
      <c r="FI48" s="181">
        <v>46234</v>
      </c>
      <c r="FJ48" s="188" t="s">
        <v>3413</v>
      </c>
      <c r="FK48" s="189" t="s">
        <v>33</v>
      </c>
      <c r="FL48" s="189" t="s">
        <v>33</v>
      </c>
      <c r="FM48" s="189">
        <v>0</v>
      </c>
      <c r="FN48" s="189">
        <v>0</v>
      </c>
      <c r="FO48" s="189" t="s">
        <v>1617</v>
      </c>
      <c r="FP48" s="185" t="s">
        <v>33</v>
      </c>
      <c r="FQ48" s="186">
        <v>46234</v>
      </c>
      <c r="FR48" s="188" t="s">
        <v>3414</v>
      </c>
      <c r="FS48" s="191" t="s">
        <v>33</v>
      </c>
      <c r="FT48" s="191" t="s">
        <v>33</v>
      </c>
      <c r="FU48" s="191">
        <v>0</v>
      </c>
      <c r="FV48" s="191">
        <v>0</v>
      </c>
      <c r="FW48" s="191" t="s">
        <v>1617</v>
      </c>
      <c r="FX48" s="191" t="s">
        <v>33</v>
      </c>
      <c r="FY48" s="181">
        <v>46234</v>
      </c>
      <c r="FZ48" s="189" t="s">
        <v>470</v>
      </c>
      <c r="GA48" s="189">
        <v>0</v>
      </c>
      <c r="GB48" s="189" t="s">
        <v>67</v>
      </c>
      <c r="GC48" s="189" t="s">
        <v>68</v>
      </c>
      <c r="GD48" s="189">
        <v>2</v>
      </c>
      <c r="GE48" s="189" t="s">
        <v>33</v>
      </c>
      <c r="GF48" s="189" t="s">
        <v>33</v>
      </c>
      <c r="GG48" s="190">
        <v>46177</v>
      </c>
      <c r="GH48" s="188" t="s">
        <v>476</v>
      </c>
      <c r="GI48" s="191">
        <v>2</v>
      </c>
      <c r="GJ48" s="191" t="s">
        <v>67</v>
      </c>
      <c r="GK48" s="191" t="s">
        <v>68</v>
      </c>
      <c r="GL48" s="191">
        <v>2</v>
      </c>
      <c r="GM48" s="191" t="s">
        <v>33</v>
      </c>
      <c r="GN48" s="191" t="s">
        <v>33</v>
      </c>
      <c r="GO48" s="181">
        <v>46177</v>
      </c>
      <c r="GP48" s="189" t="s">
        <v>471</v>
      </c>
      <c r="GQ48" s="189">
        <v>2</v>
      </c>
      <c r="GR48" s="189" t="s">
        <v>67</v>
      </c>
      <c r="GS48" s="189" t="s">
        <v>68</v>
      </c>
      <c r="GT48" s="189">
        <v>2</v>
      </c>
      <c r="GU48" s="189" t="s">
        <v>33</v>
      </c>
      <c r="GV48" s="189" t="s">
        <v>33</v>
      </c>
      <c r="GW48" s="190">
        <v>46177</v>
      </c>
      <c r="GX48" s="188" t="s">
        <v>477</v>
      </c>
      <c r="GY48" s="191">
        <v>0</v>
      </c>
      <c r="GZ48" s="191" t="s">
        <v>67</v>
      </c>
      <c r="HA48" s="191" t="s">
        <v>68</v>
      </c>
      <c r="HB48" s="191">
        <v>2</v>
      </c>
      <c r="HC48" s="191" t="s">
        <v>33</v>
      </c>
      <c r="HD48" s="191" t="s">
        <v>33</v>
      </c>
      <c r="HE48" s="181">
        <v>46177</v>
      </c>
      <c r="HF48" s="189" t="s">
        <v>469</v>
      </c>
      <c r="HG48" s="189">
        <v>2</v>
      </c>
      <c r="HH48" s="189" t="s">
        <v>67</v>
      </c>
      <c r="HI48" s="189" t="s">
        <v>68</v>
      </c>
      <c r="HJ48" s="189">
        <v>2</v>
      </c>
      <c r="HK48" s="189" t="s">
        <v>33</v>
      </c>
      <c r="HL48" s="189" t="s">
        <v>33</v>
      </c>
      <c r="HM48" s="190">
        <v>46177</v>
      </c>
      <c r="HN48" s="188" t="s">
        <v>475</v>
      </c>
      <c r="HO48" s="191">
        <v>3</v>
      </c>
      <c r="HP48" s="191" t="s">
        <v>67</v>
      </c>
      <c r="HQ48" s="191" t="s">
        <v>68</v>
      </c>
      <c r="HR48" s="191">
        <v>2</v>
      </c>
      <c r="HS48" s="191" t="s">
        <v>33</v>
      </c>
      <c r="HT48" s="191" t="s">
        <v>33</v>
      </c>
      <c r="HU48" s="181">
        <v>46177</v>
      </c>
      <c r="HV48" s="189" t="s">
        <v>472</v>
      </c>
      <c r="HW48" s="189">
        <v>0</v>
      </c>
      <c r="HX48" s="189" t="s">
        <v>67</v>
      </c>
      <c r="HY48" s="189" t="s">
        <v>68</v>
      </c>
      <c r="HZ48" s="189">
        <v>2</v>
      </c>
      <c r="IA48" s="189" t="s">
        <v>33</v>
      </c>
      <c r="IB48" s="189" t="s">
        <v>33</v>
      </c>
      <c r="IC48" s="190">
        <v>46177</v>
      </c>
      <c r="ID48" s="188" t="s">
        <v>474</v>
      </c>
      <c r="IE48" s="191">
        <v>0</v>
      </c>
      <c r="IF48" s="191" t="s">
        <v>67</v>
      </c>
      <c r="IG48" s="191" t="s">
        <v>68</v>
      </c>
      <c r="IH48" s="191">
        <v>2</v>
      </c>
      <c r="II48" s="191" t="s">
        <v>33</v>
      </c>
      <c r="IJ48" s="191" t="s">
        <v>33</v>
      </c>
      <c r="IK48" s="181">
        <v>46177</v>
      </c>
      <c r="IL48" s="189" t="s">
        <v>473</v>
      </c>
      <c r="IM48" s="189">
        <v>1</v>
      </c>
      <c r="IN48" s="189" t="s">
        <v>67</v>
      </c>
      <c r="IO48" s="189" t="s">
        <v>68</v>
      </c>
      <c r="IP48" s="189">
        <v>2</v>
      </c>
      <c r="IQ48" s="189" t="s">
        <v>33</v>
      </c>
      <c r="IR48" s="189" t="s">
        <v>33</v>
      </c>
      <c r="IS48" s="190">
        <v>46177</v>
      </c>
    </row>
    <row r="49" spans="1:253" s="11" customFormat="1" ht="12.5" customHeight="1">
      <c r="A49" s="11" t="s">
        <v>1088</v>
      </c>
      <c r="B49" s="11" t="s">
        <v>7557</v>
      </c>
      <c r="C49" s="11" t="s">
        <v>1089</v>
      </c>
      <c r="D49" s="11" t="s">
        <v>1090</v>
      </c>
      <c r="E49" s="11" t="s">
        <v>6946</v>
      </c>
      <c r="F49" s="11" t="s">
        <v>2896</v>
      </c>
      <c r="G49" s="179">
        <v>12046000</v>
      </c>
      <c r="H49" s="180" t="s">
        <v>2893</v>
      </c>
      <c r="I49" s="180" t="s">
        <v>88</v>
      </c>
      <c r="J49" s="180">
        <v>2</v>
      </c>
      <c r="K49" s="180" t="s">
        <v>2895</v>
      </c>
      <c r="L49" s="180" t="s">
        <v>2894</v>
      </c>
      <c r="M49" s="181">
        <v>46234</v>
      </c>
      <c r="N49" s="188" t="s">
        <v>2900</v>
      </c>
      <c r="O49" s="183">
        <v>40463</v>
      </c>
      <c r="P49" s="183" t="s">
        <v>2897</v>
      </c>
      <c r="Q49" s="183" t="s">
        <v>126</v>
      </c>
      <c r="R49" s="183">
        <v>1</v>
      </c>
      <c r="S49" s="183" t="s">
        <v>2899</v>
      </c>
      <c r="T49" s="183" t="s">
        <v>2898</v>
      </c>
      <c r="U49" s="184">
        <v>46234</v>
      </c>
      <c r="V49" s="188" t="s">
        <v>2903</v>
      </c>
      <c r="W49" s="180">
        <v>9606000</v>
      </c>
      <c r="X49" s="180" t="s">
        <v>2897</v>
      </c>
      <c r="Y49" s="180" t="s">
        <v>126</v>
      </c>
      <c r="Z49" s="180">
        <v>1</v>
      </c>
      <c r="AA49" s="180" t="s">
        <v>2902</v>
      </c>
      <c r="AB49" s="180" t="s">
        <v>2901</v>
      </c>
      <c r="AC49" s="181">
        <v>46234</v>
      </c>
      <c r="AD49" s="188" t="s">
        <v>2907</v>
      </c>
      <c r="AE49" s="185">
        <v>2390000</v>
      </c>
      <c r="AF49" s="185" t="s">
        <v>2904</v>
      </c>
      <c r="AG49" s="185" t="s">
        <v>88</v>
      </c>
      <c r="AH49" s="185">
        <v>2</v>
      </c>
      <c r="AI49" s="185" t="s">
        <v>2906</v>
      </c>
      <c r="AJ49" s="185" t="s">
        <v>2905</v>
      </c>
      <c r="AK49" s="186">
        <v>46234</v>
      </c>
      <c r="AL49" s="188" t="s">
        <v>2909</v>
      </c>
      <c r="AM49" s="180">
        <v>1113000</v>
      </c>
      <c r="AN49" s="180" t="s">
        <v>2904</v>
      </c>
      <c r="AO49" s="180" t="s">
        <v>88</v>
      </c>
      <c r="AP49" s="180">
        <v>2</v>
      </c>
      <c r="AQ49" s="180" t="s">
        <v>2908</v>
      </c>
      <c r="AR49" s="180" t="s">
        <v>2905</v>
      </c>
      <c r="AS49" s="181">
        <v>46234</v>
      </c>
      <c r="AT49" s="189" t="s">
        <v>2911</v>
      </c>
      <c r="AU49" s="185" t="s">
        <v>33</v>
      </c>
      <c r="AV49" s="185" t="s">
        <v>33</v>
      </c>
      <c r="AW49" s="185">
        <v>0</v>
      </c>
      <c r="AX49" s="185">
        <v>0</v>
      </c>
      <c r="AY49" s="185" t="s">
        <v>1617</v>
      </c>
      <c r="AZ49" s="185" t="s">
        <v>33</v>
      </c>
      <c r="BA49" s="186">
        <v>46234</v>
      </c>
      <c r="BB49" s="188" t="s">
        <v>2910</v>
      </c>
      <c r="BC49" s="180" t="s">
        <v>33</v>
      </c>
      <c r="BD49" s="180" t="s">
        <v>33</v>
      </c>
      <c r="BE49" s="180">
        <v>0</v>
      </c>
      <c r="BF49" s="180">
        <v>0</v>
      </c>
      <c r="BG49" s="180" t="s">
        <v>1617</v>
      </c>
      <c r="BH49" s="180" t="s">
        <v>33</v>
      </c>
      <c r="BI49" s="181">
        <v>46234</v>
      </c>
      <c r="BJ49" s="189" t="s">
        <v>2914</v>
      </c>
      <c r="BK49" s="189">
        <v>0</v>
      </c>
      <c r="BL49" s="189" t="s">
        <v>1843</v>
      </c>
      <c r="BM49" s="189" t="s">
        <v>88</v>
      </c>
      <c r="BN49" s="189">
        <v>2</v>
      </c>
      <c r="BO49" s="189" t="s">
        <v>2913</v>
      </c>
      <c r="BP49" s="185" t="s">
        <v>2912</v>
      </c>
      <c r="BQ49" s="190">
        <v>46234</v>
      </c>
      <c r="BR49" s="188" t="s">
        <v>2916</v>
      </c>
      <c r="BS49" s="191" t="s">
        <v>33</v>
      </c>
      <c r="BT49" s="191" t="s">
        <v>33</v>
      </c>
      <c r="BU49" s="191">
        <v>0</v>
      </c>
      <c r="BV49" s="191">
        <v>0</v>
      </c>
      <c r="BW49" s="191" t="s">
        <v>1617</v>
      </c>
      <c r="BX49" s="191" t="s">
        <v>33</v>
      </c>
      <c r="BY49" s="181">
        <v>46234</v>
      </c>
      <c r="BZ49" s="189" t="s">
        <v>2917</v>
      </c>
      <c r="CA49" s="189" t="s">
        <v>33</v>
      </c>
      <c r="CB49" s="189" t="s">
        <v>33</v>
      </c>
      <c r="CC49" s="189">
        <v>0</v>
      </c>
      <c r="CD49" s="189">
        <v>0</v>
      </c>
      <c r="CE49" s="189" t="s">
        <v>1617</v>
      </c>
      <c r="CF49" s="189" t="s">
        <v>33</v>
      </c>
      <c r="CG49" s="190">
        <v>46234</v>
      </c>
      <c r="CH49" s="188" t="s">
        <v>8065</v>
      </c>
      <c r="CI49" s="189" t="e">
        <v>#N/A</v>
      </c>
      <c r="CJ49" s="189" t="e">
        <v>#N/A</v>
      </c>
      <c r="CK49" s="189" t="e">
        <v>#N/A</v>
      </c>
      <c r="CL49" s="189" t="e">
        <v>#N/A</v>
      </c>
      <c r="CM49" s="189" t="e">
        <v>#N/A</v>
      </c>
      <c r="CN49" s="189" t="e">
        <v>#N/A</v>
      </c>
      <c r="CO49" s="192" t="e">
        <v>#N/A</v>
      </c>
      <c r="CP49" s="189" t="s">
        <v>2919</v>
      </c>
      <c r="CQ49" s="191" t="s">
        <v>33</v>
      </c>
      <c r="CR49" s="191" t="s">
        <v>33</v>
      </c>
      <c r="CS49" s="191">
        <v>0</v>
      </c>
      <c r="CT49" s="191">
        <v>0</v>
      </c>
      <c r="CU49" s="191" t="s">
        <v>1617</v>
      </c>
      <c r="CV49" s="191" t="s">
        <v>33</v>
      </c>
      <c r="CW49" s="181">
        <v>46234</v>
      </c>
      <c r="CX49" s="189" t="s">
        <v>2923</v>
      </c>
      <c r="CY49" s="185">
        <v>1667000</v>
      </c>
      <c r="CZ49" s="185" t="s">
        <v>2920</v>
      </c>
      <c r="DA49" s="185" t="s">
        <v>141</v>
      </c>
      <c r="DB49" s="185">
        <v>3</v>
      </c>
      <c r="DC49" s="185" t="s">
        <v>2927</v>
      </c>
      <c r="DD49" s="185" t="s">
        <v>2926</v>
      </c>
      <c r="DE49" s="187">
        <v>46234</v>
      </c>
      <c r="DF49" s="188" t="s">
        <v>2924</v>
      </c>
      <c r="DG49" s="180">
        <v>7217000</v>
      </c>
      <c r="DH49" s="191" t="s">
        <v>2904</v>
      </c>
      <c r="DI49" s="191" t="s">
        <v>141</v>
      </c>
      <c r="DJ49" s="191">
        <v>3</v>
      </c>
      <c r="DK49" s="191" t="s">
        <v>2165</v>
      </c>
      <c r="DL49" s="191" t="s">
        <v>2905</v>
      </c>
      <c r="DM49" s="181">
        <v>46234</v>
      </c>
      <c r="DN49" s="189" t="s">
        <v>2925</v>
      </c>
      <c r="DO49" s="185">
        <v>723000</v>
      </c>
      <c r="DP49" s="189" t="s">
        <v>2904</v>
      </c>
      <c r="DQ49" s="189" t="s">
        <v>141</v>
      </c>
      <c r="DR49" s="189">
        <v>3</v>
      </c>
      <c r="DS49" s="189" t="s">
        <v>1852</v>
      </c>
      <c r="DT49" s="189" t="s">
        <v>2905</v>
      </c>
      <c r="DU49" s="190">
        <v>46234</v>
      </c>
      <c r="DV49" s="188" t="s">
        <v>2928</v>
      </c>
      <c r="DW49" s="180">
        <v>1667000</v>
      </c>
      <c r="DX49" s="191" t="s">
        <v>2920</v>
      </c>
      <c r="DY49" s="191" t="s">
        <v>141</v>
      </c>
      <c r="DZ49" s="191">
        <v>3</v>
      </c>
      <c r="EA49" s="191" t="s">
        <v>2927</v>
      </c>
      <c r="EB49" s="191" t="s">
        <v>2926</v>
      </c>
      <c r="EC49" s="181">
        <v>46234</v>
      </c>
      <c r="ED49" s="189" t="s">
        <v>2929</v>
      </c>
      <c r="EE49" s="185" t="s">
        <v>33</v>
      </c>
      <c r="EF49" s="189" t="s">
        <v>2920</v>
      </c>
      <c r="EG49" s="189" t="s">
        <v>141</v>
      </c>
      <c r="EH49" s="189">
        <v>3</v>
      </c>
      <c r="EI49" s="189" t="s">
        <v>2848</v>
      </c>
      <c r="EJ49" s="189" t="s">
        <v>2921</v>
      </c>
      <c r="EK49" s="190">
        <v>46234</v>
      </c>
      <c r="EL49" s="188" t="s">
        <v>2930</v>
      </c>
      <c r="EM49" s="180" t="s">
        <v>33</v>
      </c>
      <c r="EN49" s="191" t="s">
        <v>2920</v>
      </c>
      <c r="EO49" s="191" t="s">
        <v>141</v>
      </c>
      <c r="EP49" s="191">
        <v>3</v>
      </c>
      <c r="EQ49" s="191" t="s">
        <v>2848</v>
      </c>
      <c r="ER49" s="191" t="s">
        <v>2921</v>
      </c>
      <c r="ES49" s="181">
        <v>46234</v>
      </c>
      <c r="ET49" s="189" t="s">
        <v>2915</v>
      </c>
      <c r="EU49" s="189">
        <v>0</v>
      </c>
      <c r="EV49" s="189" t="s">
        <v>1843</v>
      </c>
      <c r="EW49" s="189" t="s">
        <v>88</v>
      </c>
      <c r="EX49" s="189">
        <v>2</v>
      </c>
      <c r="EY49" s="189" t="s">
        <v>2913</v>
      </c>
      <c r="EZ49" s="189" t="s">
        <v>2912</v>
      </c>
      <c r="FA49" s="190">
        <v>46234</v>
      </c>
      <c r="FB49" s="188" t="s">
        <v>2932</v>
      </c>
      <c r="FC49" s="191">
        <v>2</v>
      </c>
      <c r="FD49" s="191" t="s">
        <v>2920</v>
      </c>
      <c r="FE49" s="191" t="s">
        <v>126</v>
      </c>
      <c r="FF49" s="191">
        <v>1</v>
      </c>
      <c r="FG49" s="191" t="s">
        <v>2931</v>
      </c>
      <c r="FH49" s="191" t="s">
        <v>2921</v>
      </c>
      <c r="FI49" s="181">
        <v>46234</v>
      </c>
      <c r="FJ49" s="188" t="s">
        <v>2933</v>
      </c>
      <c r="FK49" s="189" t="s">
        <v>33</v>
      </c>
      <c r="FL49" s="189" t="s">
        <v>33</v>
      </c>
      <c r="FM49" s="189">
        <v>0</v>
      </c>
      <c r="FN49" s="189">
        <v>0</v>
      </c>
      <c r="FO49" s="189" t="s">
        <v>1617</v>
      </c>
      <c r="FP49" s="185" t="s">
        <v>33</v>
      </c>
      <c r="FQ49" s="186">
        <v>46234</v>
      </c>
      <c r="FR49" s="188" t="s">
        <v>2934</v>
      </c>
      <c r="FS49" s="191" t="s">
        <v>33</v>
      </c>
      <c r="FT49" s="191" t="s">
        <v>33</v>
      </c>
      <c r="FU49" s="191">
        <v>0</v>
      </c>
      <c r="FV49" s="191">
        <v>0</v>
      </c>
      <c r="FW49" s="191" t="s">
        <v>1617</v>
      </c>
      <c r="FX49" s="191" t="s">
        <v>33</v>
      </c>
      <c r="FY49" s="181">
        <v>46234</v>
      </c>
      <c r="FZ49" s="189" t="s">
        <v>1091</v>
      </c>
      <c r="GA49" s="189">
        <v>0</v>
      </c>
      <c r="GB49" s="189" t="s">
        <v>67</v>
      </c>
      <c r="GC49" s="189" t="s">
        <v>68</v>
      </c>
      <c r="GD49" s="189">
        <v>2</v>
      </c>
      <c r="GE49" s="189" t="s">
        <v>33</v>
      </c>
      <c r="GF49" s="189" t="s">
        <v>33</v>
      </c>
      <c r="GG49" s="190">
        <v>46182</v>
      </c>
      <c r="GH49" s="188" t="s">
        <v>1097</v>
      </c>
      <c r="GI49" s="191">
        <v>0</v>
      </c>
      <c r="GJ49" s="191" t="s">
        <v>67</v>
      </c>
      <c r="GK49" s="191" t="s">
        <v>68</v>
      </c>
      <c r="GL49" s="191">
        <v>2</v>
      </c>
      <c r="GM49" s="191" t="s">
        <v>33</v>
      </c>
      <c r="GN49" s="191" t="s">
        <v>33</v>
      </c>
      <c r="GO49" s="181">
        <v>46182</v>
      </c>
      <c r="GP49" s="189" t="s">
        <v>1092</v>
      </c>
      <c r="GQ49" s="189">
        <v>1</v>
      </c>
      <c r="GR49" s="189" t="s">
        <v>67</v>
      </c>
      <c r="GS49" s="189" t="s">
        <v>68</v>
      </c>
      <c r="GT49" s="189">
        <v>2</v>
      </c>
      <c r="GU49" s="189" t="s">
        <v>33</v>
      </c>
      <c r="GV49" s="189" t="s">
        <v>33</v>
      </c>
      <c r="GW49" s="190">
        <v>46182</v>
      </c>
      <c r="GX49" s="188" t="s">
        <v>1098</v>
      </c>
      <c r="GY49" s="191">
        <v>0</v>
      </c>
      <c r="GZ49" s="191" t="s">
        <v>67</v>
      </c>
      <c r="HA49" s="191" t="s">
        <v>68</v>
      </c>
      <c r="HB49" s="191">
        <v>2</v>
      </c>
      <c r="HC49" s="191" t="s">
        <v>33</v>
      </c>
      <c r="HD49" s="191" t="s">
        <v>33</v>
      </c>
      <c r="HE49" s="181">
        <v>46182</v>
      </c>
      <c r="HF49" s="189" t="s">
        <v>1351</v>
      </c>
      <c r="HG49" s="189">
        <v>0</v>
      </c>
      <c r="HH49" s="189" t="s">
        <v>67</v>
      </c>
      <c r="HI49" s="189" t="s">
        <v>68</v>
      </c>
      <c r="HJ49" s="189">
        <v>2</v>
      </c>
      <c r="HK49" s="189" t="s">
        <v>33</v>
      </c>
      <c r="HL49" s="189" t="s">
        <v>33</v>
      </c>
      <c r="HM49" s="190">
        <v>46183</v>
      </c>
      <c r="HN49" s="188" t="s">
        <v>1096</v>
      </c>
      <c r="HO49" s="191">
        <v>1</v>
      </c>
      <c r="HP49" s="191" t="s">
        <v>67</v>
      </c>
      <c r="HQ49" s="191" t="s">
        <v>68</v>
      </c>
      <c r="HR49" s="191">
        <v>2</v>
      </c>
      <c r="HS49" s="191" t="s">
        <v>33</v>
      </c>
      <c r="HT49" s="191" t="s">
        <v>33</v>
      </c>
      <c r="HU49" s="181">
        <v>46182</v>
      </c>
      <c r="HV49" s="189" t="s">
        <v>1093</v>
      </c>
      <c r="HW49" s="189">
        <v>0</v>
      </c>
      <c r="HX49" s="189" t="s">
        <v>67</v>
      </c>
      <c r="HY49" s="189" t="s">
        <v>68</v>
      </c>
      <c r="HZ49" s="189">
        <v>2</v>
      </c>
      <c r="IA49" s="189" t="s">
        <v>33</v>
      </c>
      <c r="IB49" s="189" t="s">
        <v>33</v>
      </c>
      <c r="IC49" s="190">
        <v>46182</v>
      </c>
      <c r="ID49" s="188" t="s">
        <v>1095</v>
      </c>
      <c r="IE49" s="191">
        <v>2</v>
      </c>
      <c r="IF49" s="191" t="s">
        <v>67</v>
      </c>
      <c r="IG49" s="191" t="s">
        <v>68</v>
      </c>
      <c r="IH49" s="191">
        <v>2</v>
      </c>
      <c r="II49" s="191" t="s">
        <v>33</v>
      </c>
      <c r="IJ49" s="191" t="s">
        <v>33</v>
      </c>
      <c r="IK49" s="181">
        <v>46182</v>
      </c>
      <c r="IL49" s="189" t="s">
        <v>1094</v>
      </c>
      <c r="IM49" s="189">
        <v>1</v>
      </c>
      <c r="IN49" s="189" t="s">
        <v>67</v>
      </c>
      <c r="IO49" s="189" t="s">
        <v>68</v>
      </c>
      <c r="IP49" s="189">
        <v>2</v>
      </c>
      <c r="IQ49" s="189" t="s">
        <v>33</v>
      </c>
      <c r="IR49" s="189" t="s">
        <v>33</v>
      </c>
      <c r="IS49" s="190">
        <v>46182</v>
      </c>
    </row>
    <row r="50" spans="1:253" s="11" customFormat="1" ht="12.5" customHeight="1">
      <c r="A50" s="11" t="s">
        <v>351</v>
      </c>
      <c r="B50" s="11" t="s">
        <v>7712</v>
      </c>
      <c r="C50" s="11" t="s">
        <v>352</v>
      </c>
      <c r="D50" s="11" t="s">
        <v>353</v>
      </c>
      <c r="E50" s="11" t="s">
        <v>6951</v>
      </c>
      <c r="F50" s="11" t="s">
        <v>3130</v>
      </c>
      <c r="G50" s="179">
        <v>58636000</v>
      </c>
      <c r="H50" s="180" t="s">
        <v>3128</v>
      </c>
      <c r="I50" s="180" t="s">
        <v>88</v>
      </c>
      <c r="J50" s="180">
        <v>2</v>
      </c>
      <c r="K50" s="180" t="s">
        <v>3129</v>
      </c>
      <c r="L50" s="180" t="s">
        <v>3036</v>
      </c>
      <c r="M50" s="181">
        <v>46234</v>
      </c>
      <c r="N50" s="188" t="s">
        <v>3134</v>
      </c>
      <c r="O50" s="183">
        <v>519220</v>
      </c>
      <c r="P50" s="183" t="s">
        <v>3131</v>
      </c>
      <c r="Q50" s="183" t="s">
        <v>126</v>
      </c>
      <c r="R50" s="183">
        <v>1</v>
      </c>
      <c r="S50" s="183" t="s">
        <v>3133</v>
      </c>
      <c r="T50" s="183" t="s">
        <v>3132</v>
      </c>
      <c r="U50" s="184">
        <v>46234</v>
      </c>
      <c r="V50" s="188" t="s">
        <v>3138</v>
      </c>
      <c r="W50" s="180">
        <v>18462000</v>
      </c>
      <c r="X50" s="180" t="s">
        <v>3135</v>
      </c>
      <c r="Y50" s="180" t="s">
        <v>88</v>
      </c>
      <c r="Z50" s="180">
        <v>2</v>
      </c>
      <c r="AA50" s="180" t="s">
        <v>3137</v>
      </c>
      <c r="AB50" s="180" t="s">
        <v>3136</v>
      </c>
      <c r="AC50" s="181">
        <v>46234</v>
      </c>
      <c r="AD50" s="188" t="s">
        <v>3140</v>
      </c>
      <c r="AE50" s="185">
        <v>10881000</v>
      </c>
      <c r="AF50" s="185" t="s">
        <v>3135</v>
      </c>
      <c r="AG50" s="185" t="s">
        <v>88</v>
      </c>
      <c r="AH50" s="185">
        <v>2</v>
      </c>
      <c r="AI50" s="185" t="s">
        <v>3139</v>
      </c>
      <c r="AJ50" s="185" t="s">
        <v>3136</v>
      </c>
      <c r="AK50" s="186">
        <v>46234</v>
      </c>
      <c r="AL50" s="188" t="s">
        <v>3142</v>
      </c>
      <c r="AM50" s="180">
        <v>857000</v>
      </c>
      <c r="AN50" s="180" t="s">
        <v>2672</v>
      </c>
      <c r="AO50" s="180" t="s">
        <v>141</v>
      </c>
      <c r="AP50" s="180">
        <v>3</v>
      </c>
      <c r="AQ50" s="180" t="s">
        <v>3141</v>
      </c>
      <c r="AR50" s="180" t="s">
        <v>3050</v>
      </c>
      <c r="AS50" s="181">
        <v>46234</v>
      </c>
      <c r="AT50" s="189" t="s">
        <v>3144</v>
      </c>
      <c r="AU50" s="185" t="s">
        <v>33</v>
      </c>
      <c r="AV50" s="185" t="s">
        <v>33</v>
      </c>
      <c r="AW50" s="185" t="s">
        <v>33</v>
      </c>
      <c r="AX50" s="185" t="s">
        <v>33</v>
      </c>
      <c r="AY50" s="185" t="s">
        <v>3143</v>
      </c>
      <c r="AZ50" s="185" t="s">
        <v>33</v>
      </c>
      <c r="BA50" s="186">
        <v>46234</v>
      </c>
      <c r="BB50" s="188" t="s">
        <v>3168</v>
      </c>
      <c r="BC50" s="180">
        <v>927696</v>
      </c>
      <c r="BD50" s="180" t="s">
        <v>3121</v>
      </c>
      <c r="BE50" s="180" t="s">
        <v>88</v>
      </c>
      <c r="BF50" s="180">
        <v>2</v>
      </c>
      <c r="BG50" s="180" t="s">
        <v>3167</v>
      </c>
      <c r="BH50" s="180" t="s">
        <v>3062</v>
      </c>
      <c r="BI50" s="181">
        <v>46234</v>
      </c>
      <c r="BJ50" s="189" t="s">
        <v>3147</v>
      </c>
      <c r="BK50" s="189" t="s">
        <v>33</v>
      </c>
      <c r="BL50" s="189" t="s">
        <v>114</v>
      </c>
      <c r="BM50" s="189" t="s">
        <v>33</v>
      </c>
      <c r="BN50" s="189" t="s">
        <v>33</v>
      </c>
      <c r="BO50" s="189" t="s">
        <v>3146</v>
      </c>
      <c r="BP50" s="185" t="s">
        <v>3145</v>
      </c>
      <c r="BQ50" s="190">
        <v>46234</v>
      </c>
      <c r="BR50" s="188" t="s">
        <v>3886</v>
      </c>
      <c r="BS50" s="191" t="s">
        <v>33</v>
      </c>
      <c r="BT50" s="191" t="s">
        <v>114</v>
      </c>
      <c r="BU50" s="191" t="s">
        <v>33</v>
      </c>
      <c r="BV50" s="191" t="s">
        <v>33</v>
      </c>
      <c r="BW50" s="191" t="s">
        <v>3143</v>
      </c>
      <c r="BX50" s="191" t="s">
        <v>114</v>
      </c>
      <c r="BY50" s="181">
        <v>46234</v>
      </c>
      <c r="BZ50" s="189" t="s">
        <v>3887</v>
      </c>
      <c r="CA50" s="189" t="s">
        <v>33</v>
      </c>
      <c r="CB50" s="189" t="s">
        <v>114</v>
      </c>
      <c r="CC50" s="189" t="s">
        <v>33</v>
      </c>
      <c r="CD50" s="189" t="s">
        <v>33</v>
      </c>
      <c r="CE50" s="189" t="s">
        <v>3143</v>
      </c>
      <c r="CF50" s="189" t="s">
        <v>114</v>
      </c>
      <c r="CG50" s="190">
        <v>46234</v>
      </c>
      <c r="CH50" s="188" t="s">
        <v>8066</v>
      </c>
      <c r="CI50" s="189" t="e">
        <v>#N/A</v>
      </c>
      <c r="CJ50" s="189" t="e">
        <v>#N/A</v>
      </c>
      <c r="CK50" s="189" t="e">
        <v>#N/A</v>
      </c>
      <c r="CL50" s="189" t="e">
        <v>#N/A</v>
      </c>
      <c r="CM50" s="189" t="e">
        <v>#N/A</v>
      </c>
      <c r="CN50" s="189" t="e">
        <v>#N/A</v>
      </c>
      <c r="CO50" s="192" t="e">
        <v>#N/A</v>
      </c>
      <c r="CP50" s="189" t="s">
        <v>3889</v>
      </c>
      <c r="CQ50" s="191" t="s">
        <v>33</v>
      </c>
      <c r="CR50" s="191" t="s">
        <v>114</v>
      </c>
      <c r="CS50" s="191" t="s">
        <v>33</v>
      </c>
      <c r="CT50" s="191" t="s">
        <v>33</v>
      </c>
      <c r="CU50" s="191" t="s">
        <v>3143</v>
      </c>
      <c r="CV50" s="191" t="s">
        <v>114</v>
      </c>
      <c r="CW50" s="181">
        <v>46234</v>
      </c>
      <c r="CX50" s="189" t="s">
        <v>3151</v>
      </c>
      <c r="CY50" s="185">
        <v>4118000</v>
      </c>
      <c r="CZ50" s="185" t="s">
        <v>3061</v>
      </c>
      <c r="DA50" s="185" t="s">
        <v>88</v>
      </c>
      <c r="DB50" s="185">
        <v>2</v>
      </c>
      <c r="DC50" s="185" t="s">
        <v>3156</v>
      </c>
      <c r="DD50" s="185" t="s">
        <v>3062</v>
      </c>
      <c r="DE50" s="187">
        <v>46234</v>
      </c>
      <c r="DF50" s="188" t="s">
        <v>3153</v>
      </c>
      <c r="DG50" s="180">
        <v>7582000</v>
      </c>
      <c r="DH50" s="191" t="s">
        <v>3135</v>
      </c>
      <c r="DI50" s="191" t="s">
        <v>88</v>
      </c>
      <c r="DJ50" s="191">
        <v>2</v>
      </c>
      <c r="DK50" s="191" t="s">
        <v>3152</v>
      </c>
      <c r="DL50" s="191" t="s">
        <v>3136</v>
      </c>
      <c r="DM50" s="181">
        <v>46234</v>
      </c>
      <c r="DN50" s="189" t="s">
        <v>3155</v>
      </c>
      <c r="DO50" s="185">
        <v>6762000</v>
      </c>
      <c r="DP50" s="189" t="s">
        <v>3135</v>
      </c>
      <c r="DQ50" s="189" t="s">
        <v>88</v>
      </c>
      <c r="DR50" s="189">
        <v>2</v>
      </c>
      <c r="DS50" s="189" t="s">
        <v>3154</v>
      </c>
      <c r="DT50" s="189" t="s">
        <v>3136</v>
      </c>
      <c r="DU50" s="190">
        <v>46234</v>
      </c>
      <c r="DV50" s="188" t="s">
        <v>3157</v>
      </c>
      <c r="DW50" s="180">
        <v>3386000</v>
      </c>
      <c r="DX50" s="191" t="s">
        <v>3061</v>
      </c>
      <c r="DY50" s="191" t="s">
        <v>88</v>
      </c>
      <c r="DZ50" s="191">
        <v>2</v>
      </c>
      <c r="EA50" s="191" t="s">
        <v>3156</v>
      </c>
      <c r="EB50" s="191" t="s">
        <v>3062</v>
      </c>
      <c r="EC50" s="181">
        <v>46234</v>
      </c>
      <c r="ED50" s="189" t="s">
        <v>3159</v>
      </c>
      <c r="EE50" s="185">
        <v>732000</v>
      </c>
      <c r="EF50" s="189" t="s">
        <v>3061</v>
      </c>
      <c r="EG50" s="189" t="s">
        <v>88</v>
      </c>
      <c r="EH50" s="189">
        <v>2</v>
      </c>
      <c r="EI50" s="189" t="s">
        <v>3158</v>
      </c>
      <c r="EJ50" s="189" t="s">
        <v>3062</v>
      </c>
      <c r="EK50" s="190">
        <v>46234</v>
      </c>
      <c r="EL50" s="188" t="s">
        <v>3161</v>
      </c>
      <c r="EM50" s="180">
        <v>0</v>
      </c>
      <c r="EN50" s="191" t="s">
        <v>3061</v>
      </c>
      <c r="EO50" s="191" t="s">
        <v>88</v>
      </c>
      <c r="EP50" s="191">
        <v>2</v>
      </c>
      <c r="EQ50" s="191" t="s">
        <v>3160</v>
      </c>
      <c r="ER50" s="191" t="s">
        <v>3062</v>
      </c>
      <c r="ES50" s="181">
        <v>46234</v>
      </c>
      <c r="ET50" s="189" t="s">
        <v>3149</v>
      </c>
      <c r="EU50" s="189" t="s">
        <v>33</v>
      </c>
      <c r="EV50" s="189" t="s">
        <v>114</v>
      </c>
      <c r="EW50" s="189" t="s">
        <v>33</v>
      </c>
      <c r="EX50" s="189" t="s">
        <v>33</v>
      </c>
      <c r="EY50" s="189" t="s">
        <v>3059</v>
      </c>
      <c r="EZ50" s="189" t="s">
        <v>3148</v>
      </c>
      <c r="FA50" s="190">
        <v>46234</v>
      </c>
      <c r="FB50" s="188" t="s">
        <v>3163</v>
      </c>
      <c r="FC50" s="191">
        <v>3</v>
      </c>
      <c r="FD50" s="191" t="s">
        <v>3115</v>
      </c>
      <c r="FE50" s="191" t="s">
        <v>88</v>
      </c>
      <c r="FF50" s="191">
        <v>2</v>
      </c>
      <c r="FG50" s="191" t="s">
        <v>3162</v>
      </c>
      <c r="FH50" s="191" t="s">
        <v>3116</v>
      </c>
      <c r="FI50" s="181">
        <v>46234</v>
      </c>
      <c r="FJ50" s="188" t="s">
        <v>3164</v>
      </c>
      <c r="FK50" s="189" t="s">
        <v>33</v>
      </c>
      <c r="FL50" s="189" t="s">
        <v>33</v>
      </c>
      <c r="FM50" s="189" t="s">
        <v>33</v>
      </c>
      <c r="FN50" s="189" t="s">
        <v>33</v>
      </c>
      <c r="FO50" s="189" t="s">
        <v>3143</v>
      </c>
      <c r="FP50" s="185" t="s">
        <v>33</v>
      </c>
      <c r="FQ50" s="186">
        <v>46234</v>
      </c>
      <c r="FR50" s="188" t="s">
        <v>3166</v>
      </c>
      <c r="FS50" s="191" t="s">
        <v>33</v>
      </c>
      <c r="FT50" s="191" t="s">
        <v>33</v>
      </c>
      <c r="FU50" s="191" t="s">
        <v>33</v>
      </c>
      <c r="FV50" s="191" t="s">
        <v>33</v>
      </c>
      <c r="FW50" s="191" t="s">
        <v>3165</v>
      </c>
      <c r="FX50" s="191" t="s">
        <v>33</v>
      </c>
      <c r="FY50" s="181">
        <v>46234</v>
      </c>
      <c r="FZ50" s="189" t="s">
        <v>355</v>
      </c>
      <c r="GA50" s="189">
        <v>0</v>
      </c>
      <c r="GB50" s="189" t="s">
        <v>67</v>
      </c>
      <c r="GC50" s="189" t="s">
        <v>68</v>
      </c>
      <c r="GD50" s="189">
        <v>2</v>
      </c>
      <c r="GE50" s="189" t="s">
        <v>33</v>
      </c>
      <c r="GF50" s="189" t="s">
        <v>33</v>
      </c>
      <c r="GG50" s="190">
        <v>46176</v>
      </c>
      <c r="GH50" s="188" t="s">
        <v>361</v>
      </c>
      <c r="GI50" s="191">
        <v>0</v>
      </c>
      <c r="GJ50" s="191" t="s">
        <v>67</v>
      </c>
      <c r="GK50" s="191" t="s">
        <v>68</v>
      </c>
      <c r="GL50" s="191">
        <v>2</v>
      </c>
      <c r="GM50" s="191" t="s">
        <v>33</v>
      </c>
      <c r="GN50" s="191" t="s">
        <v>33</v>
      </c>
      <c r="GO50" s="181">
        <v>46176</v>
      </c>
      <c r="GP50" s="189" t="s">
        <v>356</v>
      </c>
      <c r="GQ50" s="189">
        <v>0</v>
      </c>
      <c r="GR50" s="189" t="s">
        <v>67</v>
      </c>
      <c r="GS50" s="189" t="s">
        <v>68</v>
      </c>
      <c r="GT50" s="189">
        <v>2</v>
      </c>
      <c r="GU50" s="189" t="s">
        <v>33</v>
      </c>
      <c r="GV50" s="189" t="s">
        <v>33</v>
      </c>
      <c r="GW50" s="190">
        <v>46176</v>
      </c>
      <c r="GX50" s="188" t="s">
        <v>362</v>
      </c>
      <c r="GY50" s="191">
        <v>0</v>
      </c>
      <c r="GZ50" s="191" t="s">
        <v>67</v>
      </c>
      <c r="HA50" s="191" t="s">
        <v>68</v>
      </c>
      <c r="HB50" s="191">
        <v>2</v>
      </c>
      <c r="HC50" s="191" t="s">
        <v>33</v>
      </c>
      <c r="HD50" s="191" t="s">
        <v>33</v>
      </c>
      <c r="HE50" s="181">
        <v>46176</v>
      </c>
      <c r="HF50" s="189" t="s">
        <v>354</v>
      </c>
      <c r="HG50" s="189">
        <v>2</v>
      </c>
      <c r="HH50" s="189" t="s">
        <v>67</v>
      </c>
      <c r="HI50" s="189" t="s">
        <v>68</v>
      </c>
      <c r="HJ50" s="189">
        <v>2</v>
      </c>
      <c r="HK50" s="189" t="s">
        <v>33</v>
      </c>
      <c r="HL50" s="189" t="s">
        <v>33</v>
      </c>
      <c r="HM50" s="190">
        <v>46176</v>
      </c>
      <c r="HN50" s="188" t="s">
        <v>360</v>
      </c>
      <c r="HO50" s="191">
        <v>1</v>
      </c>
      <c r="HP50" s="191" t="s">
        <v>67</v>
      </c>
      <c r="HQ50" s="191" t="s">
        <v>68</v>
      </c>
      <c r="HR50" s="191">
        <v>2</v>
      </c>
      <c r="HS50" s="191" t="s">
        <v>33</v>
      </c>
      <c r="HT50" s="191" t="s">
        <v>33</v>
      </c>
      <c r="HU50" s="181">
        <v>46176</v>
      </c>
      <c r="HV50" s="189" t="s">
        <v>357</v>
      </c>
      <c r="HW50" s="189">
        <v>1</v>
      </c>
      <c r="HX50" s="189" t="s">
        <v>67</v>
      </c>
      <c r="HY50" s="189" t="s">
        <v>68</v>
      </c>
      <c r="HZ50" s="189">
        <v>2</v>
      </c>
      <c r="IA50" s="189" t="s">
        <v>33</v>
      </c>
      <c r="IB50" s="189" t="s">
        <v>33</v>
      </c>
      <c r="IC50" s="190">
        <v>46176</v>
      </c>
      <c r="ID50" s="188" t="s">
        <v>359</v>
      </c>
      <c r="IE50" s="191">
        <v>0</v>
      </c>
      <c r="IF50" s="191" t="s">
        <v>67</v>
      </c>
      <c r="IG50" s="191" t="s">
        <v>68</v>
      </c>
      <c r="IH50" s="191">
        <v>2</v>
      </c>
      <c r="II50" s="191" t="s">
        <v>33</v>
      </c>
      <c r="IJ50" s="191" t="s">
        <v>33</v>
      </c>
      <c r="IK50" s="181">
        <v>46176</v>
      </c>
      <c r="IL50" s="189" t="s">
        <v>358</v>
      </c>
      <c r="IM50" s="189">
        <v>3</v>
      </c>
      <c r="IN50" s="189" t="s">
        <v>67</v>
      </c>
      <c r="IO50" s="189" t="s">
        <v>68</v>
      </c>
      <c r="IP50" s="189">
        <v>2</v>
      </c>
      <c r="IQ50" s="189" t="s">
        <v>33</v>
      </c>
      <c r="IR50" s="189" t="s">
        <v>33</v>
      </c>
      <c r="IS50" s="190">
        <v>46176</v>
      </c>
    </row>
    <row r="51" spans="1:253" s="11" customFormat="1" ht="12.5" customHeight="1">
      <c r="A51" s="11" t="s">
        <v>363</v>
      </c>
      <c r="B51" s="11" t="s">
        <v>7557</v>
      </c>
      <c r="C51" s="11" t="s">
        <v>364</v>
      </c>
      <c r="D51" s="11" t="s">
        <v>353</v>
      </c>
      <c r="E51" s="11" t="s">
        <v>6951</v>
      </c>
      <c r="F51" s="11" t="s">
        <v>3038</v>
      </c>
      <c r="G51" s="179">
        <v>58636000</v>
      </c>
      <c r="H51" s="180" t="s">
        <v>3035</v>
      </c>
      <c r="I51" s="180" t="s">
        <v>88</v>
      </c>
      <c r="J51" s="180">
        <v>2</v>
      </c>
      <c r="K51" s="180" t="s">
        <v>3037</v>
      </c>
      <c r="L51" s="180" t="s">
        <v>3036</v>
      </c>
      <c r="M51" s="181">
        <v>46234</v>
      </c>
      <c r="N51" s="188" t="s">
        <v>3042</v>
      </c>
      <c r="O51" s="183">
        <v>38244</v>
      </c>
      <c r="P51" s="183" t="s">
        <v>3039</v>
      </c>
      <c r="Q51" s="183" t="s">
        <v>88</v>
      </c>
      <c r="R51" s="183">
        <v>2</v>
      </c>
      <c r="S51" s="183" t="s">
        <v>3041</v>
      </c>
      <c r="T51" s="183" t="s">
        <v>3040</v>
      </c>
      <c r="U51" s="184">
        <v>46234</v>
      </c>
      <c r="V51" s="188" t="s">
        <v>3046</v>
      </c>
      <c r="W51" s="180">
        <v>2902000</v>
      </c>
      <c r="X51" s="180" t="s">
        <v>3043</v>
      </c>
      <c r="Y51" s="180" t="s">
        <v>88</v>
      </c>
      <c r="Z51" s="180">
        <v>2</v>
      </c>
      <c r="AA51" s="180" t="s">
        <v>3045</v>
      </c>
      <c r="AB51" s="180" t="s">
        <v>3044</v>
      </c>
      <c r="AC51" s="181">
        <v>46234</v>
      </c>
      <c r="AD51" s="188" t="s">
        <v>3049</v>
      </c>
      <c r="AE51" s="185">
        <v>857000</v>
      </c>
      <c r="AF51" s="185" t="s">
        <v>3043</v>
      </c>
      <c r="AG51" s="185" t="s">
        <v>126</v>
      </c>
      <c r="AH51" s="185">
        <v>1</v>
      </c>
      <c r="AI51" s="185" t="s">
        <v>3048</v>
      </c>
      <c r="AJ51" s="185" t="s">
        <v>3047</v>
      </c>
      <c r="AK51" s="186">
        <v>46234</v>
      </c>
      <c r="AL51" s="188" t="s">
        <v>3052</v>
      </c>
      <c r="AM51" s="180">
        <v>857000</v>
      </c>
      <c r="AN51" s="180" t="s">
        <v>2672</v>
      </c>
      <c r="AO51" s="180" t="s">
        <v>126</v>
      </c>
      <c r="AP51" s="180">
        <v>1</v>
      </c>
      <c r="AQ51" s="180" t="s">
        <v>3051</v>
      </c>
      <c r="AR51" s="180" t="s">
        <v>3050</v>
      </c>
      <c r="AS51" s="181">
        <v>46234</v>
      </c>
      <c r="AT51" s="189" t="s">
        <v>3054</v>
      </c>
      <c r="AU51" s="185" t="s">
        <v>33</v>
      </c>
      <c r="AV51" s="185" t="s">
        <v>114</v>
      </c>
      <c r="AW51" s="185" t="s">
        <v>33</v>
      </c>
      <c r="AX51" s="185" t="s">
        <v>33</v>
      </c>
      <c r="AY51" s="185" t="s">
        <v>3053</v>
      </c>
      <c r="AZ51" s="185" t="s">
        <v>114</v>
      </c>
      <c r="BA51" s="186">
        <v>46234</v>
      </c>
      <c r="BB51" s="188" t="s">
        <v>3081</v>
      </c>
      <c r="BC51" s="180" t="s">
        <v>33</v>
      </c>
      <c r="BD51" s="180" t="s">
        <v>114</v>
      </c>
      <c r="BE51" s="180" t="s">
        <v>33</v>
      </c>
      <c r="BF51" s="180" t="s">
        <v>33</v>
      </c>
      <c r="BG51" s="180" t="s">
        <v>3053</v>
      </c>
      <c r="BH51" s="180" t="s">
        <v>114</v>
      </c>
      <c r="BI51" s="181">
        <v>46234</v>
      </c>
      <c r="BJ51" s="189" t="s">
        <v>3056</v>
      </c>
      <c r="BK51" s="189" t="s">
        <v>33</v>
      </c>
      <c r="BL51" s="189" t="s">
        <v>114</v>
      </c>
      <c r="BM51" s="189" t="s">
        <v>33</v>
      </c>
      <c r="BN51" s="189" t="s">
        <v>33</v>
      </c>
      <c r="BO51" s="189" t="s">
        <v>3055</v>
      </c>
      <c r="BP51" s="185" t="s">
        <v>114</v>
      </c>
      <c r="BQ51" s="190">
        <v>46234</v>
      </c>
      <c r="BR51" s="188" t="s">
        <v>3082</v>
      </c>
      <c r="BS51" s="191" t="s">
        <v>33</v>
      </c>
      <c r="BT51" s="191" t="s">
        <v>114</v>
      </c>
      <c r="BU51" s="191" t="s">
        <v>33</v>
      </c>
      <c r="BV51" s="191" t="s">
        <v>33</v>
      </c>
      <c r="BW51" s="191" t="s">
        <v>3053</v>
      </c>
      <c r="BX51" s="191" t="s">
        <v>114</v>
      </c>
      <c r="BY51" s="181">
        <v>46234</v>
      </c>
      <c r="BZ51" s="189" t="s">
        <v>3083</v>
      </c>
      <c r="CA51" s="189" t="s">
        <v>33</v>
      </c>
      <c r="CB51" s="189" t="s">
        <v>114</v>
      </c>
      <c r="CC51" s="189" t="s">
        <v>33</v>
      </c>
      <c r="CD51" s="189" t="s">
        <v>33</v>
      </c>
      <c r="CE51" s="189" t="s">
        <v>3053</v>
      </c>
      <c r="CF51" s="189" t="s">
        <v>114</v>
      </c>
      <c r="CG51" s="190">
        <v>46234</v>
      </c>
      <c r="CH51" s="188" t="s">
        <v>8067</v>
      </c>
      <c r="CI51" s="189" t="e">
        <v>#N/A</v>
      </c>
      <c r="CJ51" s="189" t="e">
        <v>#N/A</v>
      </c>
      <c r="CK51" s="189" t="e">
        <v>#N/A</v>
      </c>
      <c r="CL51" s="189" t="e">
        <v>#N/A</v>
      </c>
      <c r="CM51" s="189" t="e">
        <v>#N/A</v>
      </c>
      <c r="CN51" s="189" t="e">
        <v>#N/A</v>
      </c>
      <c r="CO51" s="192" t="e">
        <v>#N/A</v>
      </c>
      <c r="CP51" s="189" t="s">
        <v>3085</v>
      </c>
      <c r="CQ51" s="191" t="s">
        <v>33</v>
      </c>
      <c r="CR51" s="191" t="s">
        <v>114</v>
      </c>
      <c r="CS51" s="191" t="s">
        <v>33</v>
      </c>
      <c r="CT51" s="191" t="s">
        <v>33</v>
      </c>
      <c r="CU51" s="191" t="s">
        <v>3053</v>
      </c>
      <c r="CV51" s="191" t="s">
        <v>114</v>
      </c>
      <c r="CW51" s="181">
        <v>46234</v>
      </c>
      <c r="CX51" s="189" t="s">
        <v>3064</v>
      </c>
      <c r="CY51" s="185">
        <v>429000</v>
      </c>
      <c r="CZ51" s="185" t="s">
        <v>3061</v>
      </c>
      <c r="DA51" s="185" t="s">
        <v>88</v>
      </c>
      <c r="DB51" s="185">
        <v>2</v>
      </c>
      <c r="DC51" s="185" t="s">
        <v>3069</v>
      </c>
      <c r="DD51" s="185" t="s">
        <v>3062</v>
      </c>
      <c r="DE51" s="187">
        <v>46234</v>
      </c>
      <c r="DF51" s="188" t="s">
        <v>3066</v>
      </c>
      <c r="DG51" s="180">
        <v>2045000</v>
      </c>
      <c r="DH51" s="191" t="s">
        <v>3043</v>
      </c>
      <c r="DI51" s="191" t="s">
        <v>88</v>
      </c>
      <c r="DJ51" s="191">
        <v>2</v>
      </c>
      <c r="DK51" s="191" t="s">
        <v>3065</v>
      </c>
      <c r="DL51" s="191" t="s">
        <v>3044</v>
      </c>
      <c r="DM51" s="181">
        <v>46234</v>
      </c>
      <c r="DN51" s="189" t="s">
        <v>3068</v>
      </c>
      <c r="DO51" s="185">
        <v>428000</v>
      </c>
      <c r="DP51" s="189" t="s">
        <v>3043</v>
      </c>
      <c r="DQ51" s="189" t="s">
        <v>88</v>
      </c>
      <c r="DR51" s="189">
        <v>2</v>
      </c>
      <c r="DS51" s="189" t="s">
        <v>3067</v>
      </c>
      <c r="DT51" s="189" t="s">
        <v>3044</v>
      </c>
      <c r="DU51" s="190">
        <v>46234</v>
      </c>
      <c r="DV51" s="188" t="s">
        <v>3070</v>
      </c>
      <c r="DW51" s="180">
        <v>243000</v>
      </c>
      <c r="DX51" s="191" t="s">
        <v>3061</v>
      </c>
      <c r="DY51" s="191" t="s">
        <v>88</v>
      </c>
      <c r="DZ51" s="191">
        <v>2</v>
      </c>
      <c r="EA51" s="191" t="s">
        <v>3069</v>
      </c>
      <c r="EB51" s="191" t="s">
        <v>3062</v>
      </c>
      <c r="EC51" s="181">
        <v>46234</v>
      </c>
      <c r="ED51" s="189" t="s">
        <v>3072</v>
      </c>
      <c r="EE51" s="185">
        <v>186000</v>
      </c>
      <c r="EF51" s="189" t="s">
        <v>3061</v>
      </c>
      <c r="EG51" s="189" t="s">
        <v>88</v>
      </c>
      <c r="EH51" s="189">
        <v>2</v>
      </c>
      <c r="EI51" s="189" t="s">
        <v>3071</v>
      </c>
      <c r="EJ51" s="189" t="s">
        <v>3062</v>
      </c>
      <c r="EK51" s="190">
        <v>46234</v>
      </c>
      <c r="EL51" s="188" t="s">
        <v>3074</v>
      </c>
      <c r="EM51" s="180">
        <v>0</v>
      </c>
      <c r="EN51" s="191" t="s">
        <v>3061</v>
      </c>
      <c r="EO51" s="191" t="s">
        <v>88</v>
      </c>
      <c r="EP51" s="191">
        <v>2</v>
      </c>
      <c r="EQ51" s="191" t="s">
        <v>3073</v>
      </c>
      <c r="ER51" s="191" t="s">
        <v>3062</v>
      </c>
      <c r="ES51" s="181">
        <v>46234</v>
      </c>
      <c r="ET51" s="189" t="s">
        <v>3060</v>
      </c>
      <c r="EU51" s="189" t="s">
        <v>33</v>
      </c>
      <c r="EV51" s="189" t="s">
        <v>3057</v>
      </c>
      <c r="EW51" s="189" t="s">
        <v>141</v>
      </c>
      <c r="EX51" s="189">
        <v>3</v>
      </c>
      <c r="EY51" s="189" t="s">
        <v>3059</v>
      </c>
      <c r="EZ51" s="189" t="s">
        <v>3058</v>
      </c>
      <c r="FA51" s="190">
        <v>46234</v>
      </c>
      <c r="FB51" s="188" t="s">
        <v>3078</v>
      </c>
      <c r="FC51" s="191">
        <v>1</v>
      </c>
      <c r="FD51" s="191" t="s">
        <v>3075</v>
      </c>
      <c r="FE51" s="191" t="s">
        <v>126</v>
      </c>
      <c r="FF51" s="191">
        <v>1</v>
      </c>
      <c r="FG51" s="191" t="s">
        <v>3077</v>
      </c>
      <c r="FH51" s="191" t="s">
        <v>3076</v>
      </c>
      <c r="FI51" s="181">
        <v>46234</v>
      </c>
      <c r="FJ51" s="188" t="s">
        <v>3079</v>
      </c>
      <c r="FK51" s="189" t="s">
        <v>33</v>
      </c>
      <c r="FL51" s="189" t="s">
        <v>114</v>
      </c>
      <c r="FM51" s="189" t="s">
        <v>33</v>
      </c>
      <c r="FN51" s="189" t="s">
        <v>33</v>
      </c>
      <c r="FO51" s="189" t="s">
        <v>3053</v>
      </c>
      <c r="FP51" s="185" t="s">
        <v>114</v>
      </c>
      <c r="FQ51" s="186">
        <v>46234</v>
      </c>
      <c r="FR51" s="188" t="s">
        <v>3080</v>
      </c>
      <c r="FS51" s="191" t="s">
        <v>33</v>
      </c>
      <c r="FT51" s="191" t="s">
        <v>114</v>
      </c>
      <c r="FU51" s="191" t="s">
        <v>33</v>
      </c>
      <c r="FV51" s="191" t="s">
        <v>33</v>
      </c>
      <c r="FW51" s="191" t="s">
        <v>3053</v>
      </c>
      <c r="FX51" s="191" t="s">
        <v>114</v>
      </c>
      <c r="FY51" s="181">
        <v>46234</v>
      </c>
      <c r="FZ51" s="189" t="s">
        <v>366</v>
      </c>
      <c r="GA51" s="189">
        <v>0</v>
      </c>
      <c r="GB51" s="189" t="s">
        <v>67</v>
      </c>
      <c r="GC51" s="189" t="s">
        <v>68</v>
      </c>
      <c r="GD51" s="189">
        <v>2</v>
      </c>
      <c r="GE51" s="189" t="s">
        <v>33</v>
      </c>
      <c r="GF51" s="189" t="s">
        <v>33</v>
      </c>
      <c r="GG51" s="190">
        <v>46176</v>
      </c>
      <c r="GH51" s="188" t="s">
        <v>372</v>
      </c>
      <c r="GI51" s="191">
        <v>0</v>
      </c>
      <c r="GJ51" s="191" t="s">
        <v>67</v>
      </c>
      <c r="GK51" s="191" t="s">
        <v>68</v>
      </c>
      <c r="GL51" s="191">
        <v>2</v>
      </c>
      <c r="GM51" s="191" t="s">
        <v>33</v>
      </c>
      <c r="GN51" s="191" t="s">
        <v>33</v>
      </c>
      <c r="GO51" s="181">
        <v>46176</v>
      </c>
      <c r="GP51" s="189" t="s">
        <v>367</v>
      </c>
      <c r="GQ51" s="189">
        <v>0</v>
      </c>
      <c r="GR51" s="189" t="s">
        <v>67</v>
      </c>
      <c r="GS51" s="189" t="s">
        <v>68</v>
      </c>
      <c r="GT51" s="189">
        <v>2</v>
      </c>
      <c r="GU51" s="189" t="s">
        <v>33</v>
      </c>
      <c r="GV51" s="189" t="s">
        <v>33</v>
      </c>
      <c r="GW51" s="190">
        <v>46176</v>
      </c>
      <c r="GX51" s="188" t="s">
        <v>373</v>
      </c>
      <c r="GY51" s="191">
        <v>0</v>
      </c>
      <c r="GZ51" s="191" t="s">
        <v>67</v>
      </c>
      <c r="HA51" s="191" t="s">
        <v>68</v>
      </c>
      <c r="HB51" s="191">
        <v>2</v>
      </c>
      <c r="HC51" s="191" t="s">
        <v>33</v>
      </c>
      <c r="HD51" s="191" t="s">
        <v>33</v>
      </c>
      <c r="HE51" s="181">
        <v>46176</v>
      </c>
      <c r="HF51" s="189" t="s">
        <v>365</v>
      </c>
      <c r="HG51" s="189">
        <v>2</v>
      </c>
      <c r="HH51" s="189" t="s">
        <v>67</v>
      </c>
      <c r="HI51" s="189" t="s">
        <v>68</v>
      </c>
      <c r="HJ51" s="189">
        <v>2</v>
      </c>
      <c r="HK51" s="189" t="s">
        <v>33</v>
      </c>
      <c r="HL51" s="189" t="s">
        <v>33</v>
      </c>
      <c r="HM51" s="190">
        <v>46176</v>
      </c>
      <c r="HN51" s="188" t="s">
        <v>371</v>
      </c>
      <c r="HO51" s="191">
        <v>1</v>
      </c>
      <c r="HP51" s="191" t="s">
        <v>67</v>
      </c>
      <c r="HQ51" s="191" t="s">
        <v>68</v>
      </c>
      <c r="HR51" s="191">
        <v>2</v>
      </c>
      <c r="HS51" s="191" t="s">
        <v>33</v>
      </c>
      <c r="HT51" s="191" t="s">
        <v>33</v>
      </c>
      <c r="HU51" s="181">
        <v>46176</v>
      </c>
      <c r="HV51" s="189" t="s">
        <v>368</v>
      </c>
      <c r="HW51" s="189">
        <v>0</v>
      </c>
      <c r="HX51" s="189" t="s">
        <v>67</v>
      </c>
      <c r="HY51" s="189" t="s">
        <v>68</v>
      </c>
      <c r="HZ51" s="189">
        <v>2</v>
      </c>
      <c r="IA51" s="189" t="s">
        <v>33</v>
      </c>
      <c r="IB51" s="189" t="s">
        <v>33</v>
      </c>
      <c r="IC51" s="190">
        <v>46176</v>
      </c>
      <c r="ID51" s="188" t="s">
        <v>370</v>
      </c>
      <c r="IE51" s="191">
        <v>0</v>
      </c>
      <c r="IF51" s="191" t="s">
        <v>67</v>
      </c>
      <c r="IG51" s="191" t="s">
        <v>68</v>
      </c>
      <c r="IH51" s="191">
        <v>2</v>
      </c>
      <c r="II51" s="191" t="s">
        <v>33</v>
      </c>
      <c r="IJ51" s="191" t="s">
        <v>33</v>
      </c>
      <c r="IK51" s="181">
        <v>46176</v>
      </c>
      <c r="IL51" s="189" t="s">
        <v>369</v>
      </c>
      <c r="IM51" s="189">
        <v>3</v>
      </c>
      <c r="IN51" s="189" t="s">
        <v>67</v>
      </c>
      <c r="IO51" s="189" t="s">
        <v>68</v>
      </c>
      <c r="IP51" s="189">
        <v>2</v>
      </c>
      <c r="IQ51" s="189" t="s">
        <v>33</v>
      </c>
      <c r="IR51" s="189" t="s">
        <v>33</v>
      </c>
      <c r="IS51" s="190">
        <v>46176</v>
      </c>
    </row>
    <row r="52" spans="1:253" s="11" customFormat="1" ht="12.5" customHeight="1">
      <c r="A52" s="11" t="s">
        <v>374</v>
      </c>
      <c r="B52" s="11" t="s">
        <v>7633</v>
      </c>
      <c r="C52" s="11" t="s">
        <v>375</v>
      </c>
      <c r="D52" s="11" t="s">
        <v>353</v>
      </c>
      <c r="E52" s="11" t="s">
        <v>6951</v>
      </c>
      <c r="F52" s="11" t="s">
        <v>3087</v>
      </c>
      <c r="G52" s="179">
        <v>58636000</v>
      </c>
      <c r="H52" s="180" t="s">
        <v>3086</v>
      </c>
      <c r="I52" s="180" t="s">
        <v>88</v>
      </c>
      <c r="J52" s="180">
        <v>2</v>
      </c>
      <c r="K52" s="180" t="s">
        <v>3037</v>
      </c>
      <c r="L52" s="180" t="s">
        <v>3036</v>
      </c>
      <c r="M52" s="181">
        <v>46234</v>
      </c>
      <c r="N52" s="188" t="s">
        <v>3091</v>
      </c>
      <c r="O52" s="183">
        <v>519240</v>
      </c>
      <c r="P52" s="183" t="s">
        <v>3088</v>
      </c>
      <c r="Q52" s="183" t="s">
        <v>88</v>
      </c>
      <c r="R52" s="183">
        <v>2</v>
      </c>
      <c r="S52" s="183" t="s">
        <v>3090</v>
      </c>
      <c r="T52" s="183" t="s">
        <v>3089</v>
      </c>
      <c r="U52" s="184">
        <v>46234</v>
      </c>
      <c r="V52" s="188" t="s">
        <v>3093</v>
      </c>
      <c r="W52" s="180">
        <v>17605000</v>
      </c>
      <c r="X52" s="180" t="s">
        <v>3061</v>
      </c>
      <c r="Y52" s="180" t="s">
        <v>88</v>
      </c>
      <c r="Z52" s="180">
        <v>2</v>
      </c>
      <c r="AA52" s="180" t="s">
        <v>3092</v>
      </c>
      <c r="AB52" s="180" t="s">
        <v>3062</v>
      </c>
      <c r="AC52" s="181">
        <v>46234</v>
      </c>
      <c r="AD52" s="188" t="s">
        <v>3095</v>
      </c>
      <c r="AE52" s="185">
        <v>10024000</v>
      </c>
      <c r="AF52" s="185" t="s">
        <v>3061</v>
      </c>
      <c r="AG52" s="185" t="s">
        <v>88</v>
      </c>
      <c r="AH52" s="185">
        <v>2</v>
      </c>
      <c r="AI52" s="185" t="s">
        <v>3094</v>
      </c>
      <c r="AJ52" s="185" t="s">
        <v>3062</v>
      </c>
      <c r="AK52" s="186">
        <v>46234</v>
      </c>
      <c r="AL52" s="188" t="s">
        <v>3097</v>
      </c>
      <c r="AM52" s="180" t="s">
        <v>33</v>
      </c>
      <c r="AN52" s="180" t="s">
        <v>114</v>
      </c>
      <c r="AO52" s="180" t="s">
        <v>33</v>
      </c>
      <c r="AP52" s="180" t="s">
        <v>33</v>
      </c>
      <c r="AQ52" s="180" t="s">
        <v>3096</v>
      </c>
      <c r="AR52" s="180" t="s">
        <v>114</v>
      </c>
      <c r="AS52" s="181">
        <v>46234</v>
      </c>
      <c r="AT52" s="189" t="s">
        <v>3099</v>
      </c>
      <c r="AU52" s="185" t="s">
        <v>33</v>
      </c>
      <c r="AV52" s="185" t="s">
        <v>33</v>
      </c>
      <c r="AW52" s="185" t="s">
        <v>33</v>
      </c>
      <c r="AX52" s="185" t="s">
        <v>33</v>
      </c>
      <c r="AY52" s="185" t="s">
        <v>3098</v>
      </c>
      <c r="AZ52" s="185" t="s">
        <v>33</v>
      </c>
      <c r="BA52" s="186">
        <v>46234</v>
      </c>
      <c r="BB52" s="188" t="s">
        <v>3123</v>
      </c>
      <c r="BC52" s="180">
        <v>927696</v>
      </c>
      <c r="BD52" s="180" t="s">
        <v>3121</v>
      </c>
      <c r="BE52" s="180" t="s">
        <v>88</v>
      </c>
      <c r="BF52" s="180">
        <v>2</v>
      </c>
      <c r="BG52" s="180" t="s">
        <v>3122</v>
      </c>
      <c r="BH52" s="180" t="s">
        <v>3062</v>
      </c>
      <c r="BI52" s="181">
        <v>46234</v>
      </c>
      <c r="BJ52" s="189" t="s">
        <v>3100</v>
      </c>
      <c r="BK52" s="189" t="s">
        <v>33</v>
      </c>
      <c r="BL52" s="189" t="s">
        <v>114</v>
      </c>
      <c r="BM52" s="189" t="s">
        <v>33</v>
      </c>
      <c r="BN52" s="189" t="s">
        <v>33</v>
      </c>
      <c r="BO52" s="189" t="s">
        <v>3098</v>
      </c>
      <c r="BP52" s="185" t="s">
        <v>114</v>
      </c>
      <c r="BQ52" s="190">
        <v>46234</v>
      </c>
      <c r="BR52" s="188" t="s">
        <v>3124</v>
      </c>
      <c r="BS52" s="191" t="s">
        <v>33</v>
      </c>
      <c r="BT52" s="191" t="s">
        <v>33</v>
      </c>
      <c r="BU52" s="191" t="s">
        <v>33</v>
      </c>
      <c r="BV52" s="191" t="s">
        <v>33</v>
      </c>
      <c r="BW52" s="191" t="s">
        <v>3098</v>
      </c>
      <c r="BX52" s="191" t="s">
        <v>33</v>
      </c>
      <c r="BY52" s="181">
        <v>46234</v>
      </c>
      <c r="BZ52" s="189" t="s">
        <v>3125</v>
      </c>
      <c r="CA52" s="189" t="s">
        <v>33</v>
      </c>
      <c r="CB52" s="189" t="s">
        <v>33</v>
      </c>
      <c r="CC52" s="189" t="s">
        <v>33</v>
      </c>
      <c r="CD52" s="189" t="s">
        <v>33</v>
      </c>
      <c r="CE52" s="189" t="s">
        <v>3098</v>
      </c>
      <c r="CF52" s="189" t="s">
        <v>33</v>
      </c>
      <c r="CG52" s="190">
        <v>46234</v>
      </c>
      <c r="CH52" s="188" t="s">
        <v>8068</v>
      </c>
      <c r="CI52" s="189" t="e">
        <v>#N/A</v>
      </c>
      <c r="CJ52" s="189" t="e">
        <v>#N/A</v>
      </c>
      <c r="CK52" s="189" t="e">
        <v>#N/A</v>
      </c>
      <c r="CL52" s="189" t="e">
        <v>#N/A</v>
      </c>
      <c r="CM52" s="189" t="e">
        <v>#N/A</v>
      </c>
      <c r="CN52" s="189" t="e">
        <v>#N/A</v>
      </c>
      <c r="CO52" s="192" t="e">
        <v>#N/A</v>
      </c>
      <c r="CP52" s="189" t="s">
        <v>3127</v>
      </c>
      <c r="CQ52" s="191" t="s">
        <v>33</v>
      </c>
      <c r="CR52" s="191" t="s">
        <v>33</v>
      </c>
      <c r="CS52" s="191" t="s">
        <v>33</v>
      </c>
      <c r="CT52" s="191" t="s">
        <v>33</v>
      </c>
      <c r="CU52" s="191" t="s">
        <v>3098</v>
      </c>
      <c r="CV52" s="191" t="s">
        <v>33</v>
      </c>
      <c r="CW52" s="181">
        <v>46234</v>
      </c>
      <c r="CX52" s="189" t="s">
        <v>3104</v>
      </c>
      <c r="CY52" s="185">
        <v>3688000</v>
      </c>
      <c r="CZ52" s="185" t="s">
        <v>3061</v>
      </c>
      <c r="DA52" s="185" t="s">
        <v>88</v>
      </c>
      <c r="DB52" s="185">
        <v>2</v>
      </c>
      <c r="DC52" s="185" t="s">
        <v>3109</v>
      </c>
      <c r="DD52" s="185" t="s">
        <v>3062</v>
      </c>
      <c r="DE52" s="187">
        <v>46234</v>
      </c>
      <c r="DF52" s="188" t="s">
        <v>3106</v>
      </c>
      <c r="DG52" s="180">
        <v>7582000</v>
      </c>
      <c r="DH52" s="191" t="s">
        <v>3061</v>
      </c>
      <c r="DI52" s="191" t="s">
        <v>88</v>
      </c>
      <c r="DJ52" s="191">
        <v>2</v>
      </c>
      <c r="DK52" s="191" t="s">
        <v>3105</v>
      </c>
      <c r="DL52" s="191" t="s">
        <v>3062</v>
      </c>
      <c r="DM52" s="181">
        <v>46234</v>
      </c>
      <c r="DN52" s="189" t="s">
        <v>3108</v>
      </c>
      <c r="DO52" s="185">
        <v>6335000</v>
      </c>
      <c r="DP52" s="189" t="s">
        <v>3061</v>
      </c>
      <c r="DQ52" s="189" t="s">
        <v>88</v>
      </c>
      <c r="DR52" s="189">
        <v>2</v>
      </c>
      <c r="DS52" s="189" t="s">
        <v>3107</v>
      </c>
      <c r="DT52" s="189" t="s">
        <v>3062</v>
      </c>
      <c r="DU52" s="190">
        <v>46234</v>
      </c>
      <c r="DV52" s="188" t="s">
        <v>3110</v>
      </c>
      <c r="DW52" s="180">
        <v>3143000</v>
      </c>
      <c r="DX52" s="191" t="s">
        <v>3061</v>
      </c>
      <c r="DY52" s="191" t="s">
        <v>88</v>
      </c>
      <c r="DZ52" s="191">
        <v>2</v>
      </c>
      <c r="EA52" s="191" t="s">
        <v>3109</v>
      </c>
      <c r="EB52" s="191" t="s">
        <v>3062</v>
      </c>
      <c r="EC52" s="181">
        <v>46234</v>
      </c>
      <c r="ED52" s="189" t="s">
        <v>3112</v>
      </c>
      <c r="EE52" s="185">
        <v>545000</v>
      </c>
      <c r="EF52" s="189" t="s">
        <v>3061</v>
      </c>
      <c r="EG52" s="189" t="s">
        <v>88</v>
      </c>
      <c r="EH52" s="189">
        <v>2</v>
      </c>
      <c r="EI52" s="189" t="s">
        <v>3111</v>
      </c>
      <c r="EJ52" s="189" t="s">
        <v>3062</v>
      </c>
      <c r="EK52" s="190">
        <v>46234</v>
      </c>
      <c r="EL52" s="188" t="s">
        <v>3114</v>
      </c>
      <c r="EM52" s="180">
        <v>0</v>
      </c>
      <c r="EN52" s="191" t="s">
        <v>3061</v>
      </c>
      <c r="EO52" s="191" t="s">
        <v>88</v>
      </c>
      <c r="EP52" s="191">
        <v>2</v>
      </c>
      <c r="EQ52" s="191" t="s">
        <v>3113</v>
      </c>
      <c r="ER52" s="191" t="s">
        <v>3062</v>
      </c>
      <c r="ES52" s="181">
        <v>46234</v>
      </c>
      <c r="ET52" s="189" t="s">
        <v>3102</v>
      </c>
      <c r="EU52" s="189" t="s">
        <v>33</v>
      </c>
      <c r="EV52" s="189" t="s">
        <v>3061</v>
      </c>
      <c r="EW52" s="189" t="s">
        <v>141</v>
      </c>
      <c r="EX52" s="189">
        <v>3</v>
      </c>
      <c r="EY52" s="189" t="s">
        <v>3059</v>
      </c>
      <c r="EZ52" s="189" t="s">
        <v>3101</v>
      </c>
      <c r="FA52" s="190">
        <v>46234</v>
      </c>
      <c r="FB52" s="188" t="s">
        <v>3118</v>
      </c>
      <c r="FC52" s="191">
        <v>3</v>
      </c>
      <c r="FD52" s="191" t="s">
        <v>3115</v>
      </c>
      <c r="FE52" s="191" t="s">
        <v>88</v>
      </c>
      <c r="FF52" s="191">
        <v>2</v>
      </c>
      <c r="FG52" s="191" t="s">
        <v>3117</v>
      </c>
      <c r="FH52" s="191" t="s">
        <v>3116</v>
      </c>
      <c r="FI52" s="181">
        <v>46234</v>
      </c>
      <c r="FJ52" s="188" t="s">
        <v>3119</v>
      </c>
      <c r="FK52" s="189" t="s">
        <v>33</v>
      </c>
      <c r="FL52" s="189" t="s">
        <v>33</v>
      </c>
      <c r="FM52" s="189" t="s">
        <v>33</v>
      </c>
      <c r="FN52" s="189" t="s">
        <v>33</v>
      </c>
      <c r="FO52" s="189" t="s">
        <v>3098</v>
      </c>
      <c r="FP52" s="185" t="s">
        <v>33</v>
      </c>
      <c r="FQ52" s="186">
        <v>46234</v>
      </c>
      <c r="FR52" s="188" t="s">
        <v>3120</v>
      </c>
      <c r="FS52" s="191" t="s">
        <v>33</v>
      </c>
      <c r="FT52" s="191" t="s">
        <v>33</v>
      </c>
      <c r="FU52" s="191" t="s">
        <v>33</v>
      </c>
      <c r="FV52" s="191" t="s">
        <v>33</v>
      </c>
      <c r="FW52" s="191" t="s">
        <v>3098</v>
      </c>
      <c r="FX52" s="191" t="s">
        <v>33</v>
      </c>
      <c r="FY52" s="181">
        <v>46234</v>
      </c>
      <c r="FZ52" s="189" t="s">
        <v>377</v>
      </c>
      <c r="GA52" s="189">
        <v>0</v>
      </c>
      <c r="GB52" s="189" t="s">
        <v>67</v>
      </c>
      <c r="GC52" s="189" t="s">
        <v>68</v>
      </c>
      <c r="GD52" s="189">
        <v>2</v>
      </c>
      <c r="GE52" s="189" t="s">
        <v>33</v>
      </c>
      <c r="GF52" s="189" t="s">
        <v>33</v>
      </c>
      <c r="GG52" s="190">
        <v>46176</v>
      </c>
      <c r="GH52" s="188" t="s">
        <v>383</v>
      </c>
      <c r="GI52" s="191">
        <v>0</v>
      </c>
      <c r="GJ52" s="191" t="s">
        <v>67</v>
      </c>
      <c r="GK52" s="191" t="s">
        <v>68</v>
      </c>
      <c r="GL52" s="191">
        <v>2</v>
      </c>
      <c r="GM52" s="191" t="s">
        <v>33</v>
      </c>
      <c r="GN52" s="191" t="s">
        <v>33</v>
      </c>
      <c r="GO52" s="181">
        <v>46176</v>
      </c>
      <c r="GP52" s="189" t="s">
        <v>378</v>
      </c>
      <c r="GQ52" s="189">
        <v>1</v>
      </c>
      <c r="GR52" s="189" t="s">
        <v>67</v>
      </c>
      <c r="GS52" s="189" t="s">
        <v>68</v>
      </c>
      <c r="GT52" s="189">
        <v>2</v>
      </c>
      <c r="GU52" s="189" t="s">
        <v>33</v>
      </c>
      <c r="GV52" s="189" t="s">
        <v>33</v>
      </c>
      <c r="GW52" s="190">
        <v>46176</v>
      </c>
      <c r="GX52" s="188" t="s">
        <v>384</v>
      </c>
      <c r="GY52" s="191">
        <v>0</v>
      </c>
      <c r="GZ52" s="191" t="s">
        <v>67</v>
      </c>
      <c r="HA52" s="191" t="s">
        <v>68</v>
      </c>
      <c r="HB52" s="191">
        <v>2</v>
      </c>
      <c r="HC52" s="191" t="s">
        <v>33</v>
      </c>
      <c r="HD52" s="191" t="s">
        <v>33</v>
      </c>
      <c r="HE52" s="181">
        <v>46176</v>
      </c>
      <c r="HF52" s="189" t="s">
        <v>376</v>
      </c>
      <c r="HG52" s="189">
        <v>0</v>
      </c>
      <c r="HH52" s="189" t="s">
        <v>67</v>
      </c>
      <c r="HI52" s="189" t="s">
        <v>68</v>
      </c>
      <c r="HJ52" s="189">
        <v>2</v>
      </c>
      <c r="HK52" s="189" t="s">
        <v>33</v>
      </c>
      <c r="HL52" s="189" t="s">
        <v>33</v>
      </c>
      <c r="HM52" s="190">
        <v>46176</v>
      </c>
      <c r="HN52" s="188" t="s">
        <v>382</v>
      </c>
      <c r="HO52" s="191">
        <v>0</v>
      </c>
      <c r="HP52" s="191" t="s">
        <v>67</v>
      </c>
      <c r="HQ52" s="191" t="s">
        <v>68</v>
      </c>
      <c r="HR52" s="191">
        <v>2</v>
      </c>
      <c r="HS52" s="191" t="s">
        <v>33</v>
      </c>
      <c r="HT52" s="191" t="s">
        <v>33</v>
      </c>
      <c r="HU52" s="181">
        <v>46176</v>
      </c>
      <c r="HV52" s="189" t="s">
        <v>379</v>
      </c>
      <c r="HW52" s="189">
        <v>1</v>
      </c>
      <c r="HX52" s="189" t="s">
        <v>67</v>
      </c>
      <c r="HY52" s="189" t="s">
        <v>68</v>
      </c>
      <c r="HZ52" s="189">
        <v>2</v>
      </c>
      <c r="IA52" s="189" t="s">
        <v>33</v>
      </c>
      <c r="IB52" s="189" t="s">
        <v>33</v>
      </c>
      <c r="IC52" s="190">
        <v>46176</v>
      </c>
      <c r="ID52" s="188" t="s">
        <v>381</v>
      </c>
      <c r="IE52" s="191">
        <v>0</v>
      </c>
      <c r="IF52" s="191" t="s">
        <v>67</v>
      </c>
      <c r="IG52" s="191" t="s">
        <v>68</v>
      </c>
      <c r="IH52" s="191">
        <v>2</v>
      </c>
      <c r="II52" s="191" t="s">
        <v>33</v>
      </c>
      <c r="IJ52" s="191" t="s">
        <v>33</v>
      </c>
      <c r="IK52" s="181">
        <v>46176</v>
      </c>
      <c r="IL52" s="189" t="s">
        <v>380</v>
      </c>
      <c r="IM52" s="189">
        <v>3</v>
      </c>
      <c r="IN52" s="189" t="s">
        <v>67</v>
      </c>
      <c r="IO52" s="189" t="s">
        <v>68</v>
      </c>
      <c r="IP52" s="189">
        <v>2</v>
      </c>
      <c r="IQ52" s="189" t="s">
        <v>33</v>
      </c>
      <c r="IR52" s="189" t="s">
        <v>33</v>
      </c>
      <c r="IS52" s="190">
        <v>46176</v>
      </c>
    </row>
    <row r="53" spans="1:253" s="11" customFormat="1" ht="12.5" customHeight="1">
      <c r="A53" s="11" t="s">
        <v>1099</v>
      </c>
      <c r="B53" s="11" t="s">
        <v>7557</v>
      </c>
      <c r="C53" s="11" t="s">
        <v>1100</v>
      </c>
      <c r="D53" s="11" t="s">
        <v>1101</v>
      </c>
      <c r="E53" s="11" t="s">
        <v>6966</v>
      </c>
      <c r="F53" s="11" t="s">
        <v>2141</v>
      </c>
      <c r="G53" s="179">
        <v>5300000</v>
      </c>
      <c r="H53" s="180" t="s">
        <v>2098</v>
      </c>
      <c r="I53" s="180" t="s">
        <v>88</v>
      </c>
      <c r="J53" s="180">
        <v>2</v>
      </c>
      <c r="K53" s="180" t="s">
        <v>2100</v>
      </c>
      <c r="L53" s="180" t="s">
        <v>2099</v>
      </c>
      <c r="M53" s="181">
        <v>46234</v>
      </c>
      <c r="N53" s="188" t="s">
        <v>2143</v>
      </c>
      <c r="O53" s="183">
        <v>10230</v>
      </c>
      <c r="P53" s="183" t="s">
        <v>2102</v>
      </c>
      <c r="Q53" s="183" t="s">
        <v>126</v>
      </c>
      <c r="R53" s="183">
        <v>1</v>
      </c>
      <c r="S53" s="183" t="s">
        <v>2142</v>
      </c>
      <c r="T53" s="183" t="s">
        <v>2103</v>
      </c>
      <c r="U53" s="184">
        <v>46234</v>
      </c>
      <c r="V53" s="188" t="s">
        <v>2145</v>
      </c>
      <c r="W53" s="180">
        <v>5300000</v>
      </c>
      <c r="X53" s="180" t="s">
        <v>2098</v>
      </c>
      <c r="Y53" s="180" t="s">
        <v>126</v>
      </c>
      <c r="Z53" s="180">
        <v>1</v>
      </c>
      <c r="AA53" s="180" t="s">
        <v>2144</v>
      </c>
      <c r="AB53" s="180" t="s">
        <v>2099</v>
      </c>
      <c r="AC53" s="181">
        <v>46234</v>
      </c>
      <c r="AD53" s="188" t="s">
        <v>2149</v>
      </c>
      <c r="AE53" s="185">
        <v>2076000</v>
      </c>
      <c r="AF53" s="185" t="s">
        <v>2146</v>
      </c>
      <c r="AG53" s="185" t="s">
        <v>88</v>
      </c>
      <c r="AH53" s="185">
        <v>2</v>
      </c>
      <c r="AI53" s="185" t="s">
        <v>2148</v>
      </c>
      <c r="AJ53" s="185" t="s">
        <v>2147</v>
      </c>
      <c r="AK53" s="186">
        <v>46234</v>
      </c>
      <c r="AL53" s="188" t="s">
        <v>2151</v>
      </c>
      <c r="AM53" s="180">
        <v>344000</v>
      </c>
      <c r="AN53" s="180" t="s">
        <v>2146</v>
      </c>
      <c r="AO53" s="180" t="s">
        <v>141</v>
      </c>
      <c r="AP53" s="180">
        <v>3</v>
      </c>
      <c r="AQ53" s="180" t="s">
        <v>2150</v>
      </c>
      <c r="AR53" s="180" t="s">
        <v>2147</v>
      </c>
      <c r="AS53" s="181">
        <v>46234</v>
      </c>
      <c r="AT53" s="189" t="s">
        <v>2153</v>
      </c>
      <c r="AU53" s="185" t="s">
        <v>33</v>
      </c>
      <c r="AV53" s="185" t="s">
        <v>33</v>
      </c>
      <c r="AW53" s="185">
        <v>0</v>
      </c>
      <c r="AX53" s="185">
        <v>0</v>
      </c>
      <c r="AY53" s="185" t="s">
        <v>1617</v>
      </c>
      <c r="AZ53" s="185" t="s">
        <v>33</v>
      </c>
      <c r="BA53" s="186">
        <v>46234</v>
      </c>
      <c r="BB53" s="188" t="s">
        <v>2152</v>
      </c>
      <c r="BC53" s="180" t="s">
        <v>33</v>
      </c>
      <c r="BD53" s="180" t="s">
        <v>33</v>
      </c>
      <c r="BE53" s="180">
        <v>0</v>
      </c>
      <c r="BF53" s="180">
        <v>0</v>
      </c>
      <c r="BG53" s="180" t="s">
        <v>1617</v>
      </c>
      <c r="BH53" s="180" t="s">
        <v>33</v>
      </c>
      <c r="BI53" s="181">
        <v>46234</v>
      </c>
      <c r="BJ53" s="189" t="s">
        <v>2155</v>
      </c>
      <c r="BK53" s="189">
        <v>52</v>
      </c>
      <c r="BL53" s="189" t="s">
        <v>2117</v>
      </c>
      <c r="BM53" s="189" t="s">
        <v>88</v>
      </c>
      <c r="BN53" s="189">
        <v>2</v>
      </c>
      <c r="BO53" s="189" t="s">
        <v>2154</v>
      </c>
      <c r="BP53" s="185" t="s">
        <v>2118</v>
      </c>
      <c r="BQ53" s="190">
        <v>46234</v>
      </c>
      <c r="BR53" s="188" t="s">
        <v>2157</v>
      </c>
      <c r="BS53" s="191" t="s">
        <v>33</v>
      </c>
      <c r="BT53" s="191" t="s">
        <v>33</v>
      </c>
      <c r="BU53" s="191">
        <v>0</v>
      </c>
      <c r="BV53" s="191">
        <v>0</v>
      </c>
      <c r="BW53" s="191" t="s">
        <v>1617</v>
      </c>
      <c r="BX53" s="191" t="s">
        <v>33</v>
      </c>
      <c r="BY53" s="181">
        <v>46234</v>
      </c>
      <c r="BZ53" s="189" t="s">
        <v>2158</v>
      </c>
      <c r="CA53" s="189" t="s">
        <v>33</v>
      </c>
      <c r="CB53" s="189" t="s">
        <v>33</v>
      </c>
      <c r="CC53" s="189">
        <v>0</v>
      </c>
      <c r="CD53" s="189">
        <v>0</v>
      </c>
      <c r="CE53" s="189" t="s">
        <v>1617</v>
      </c>
      <c r="CF53" s="189" t="s">
        <v>33</v>
      </c>
      <c r="CG53" s="190">
        <v>46234</v>
      </c>
      <c r="CH53" s="188" t="s">
        <v>8069</v>
      </c>
      <c r="CI53" s="189" t="e">
        <v>#N/A</v>
      </c>
      <c r="CJ53" s="189" t="e">
        <v>#N/A</v>
      </c>
      <c r="CK53" s="189" t="e">
        <v>#N/A</v>
      </c>
      <c r="CL53" s="189" t="e">
        <v>#N/A</v>
      </c>
      <c r="CM53" s="189" t="e">
        <v>#N/A</v>
      </c>
      <c r="CN53" s="189" t="e">
        <v>#N/A</v>
      </c>
      <c r="CO53" s="192" t="e">
        <v>#N/A</v>
      </c>
      <c r="CP53" s="189" t="s">
        <v>2160</v>
      </c>
      <c r="CQ53" s="191" t="s">
        <v>33</v>
      </c>
      <c r="CR53" s="191" t="s">
        <v>33</v>
      </c>
      <c r="CS53" s="191">
        <v>0</v>
      </c>
      <c r="CT53" s="191">
        <v>0</v>
      </c>
      <c r="CU53" s="191" t="s">
        <v>1617</v>
      </c>
      <c r="CV53" s="191" t="s">
        <v>33</v>
      </c>
      <c r="CW53" s="181">
        <v>46234</v>
      </c>
      <c r="CX53" s="189" t="s">
        <v>2162</v>
      </c>
      <c r="CY53" s="185">
        <v>344000</v>
      </c>
      <c r="CZ53" s="185" t="s">
        <v>2168</v>
      </c>
      <c r="DA53" s="185" t="s">
        <v>88</v>
      </c>
      <c r="DB53" s="185">
        <v>2</v>
      </c>
      <c r="DC53" s="185" t="s">
        <v>2170</v>
      </c>
      <c r="DD53" s="185" t="s">
        <v>2169</v>
      </c>
      <c r="DE53" s="187">
        <v>46234</v>
      </c>
      <c r="DF53" s="188" t="s">
        <v>2166</v>
      </c>
      <c r="DG53" s="180">
        <v>3224000</v>
      </c>
      <c r="DH53" s="191" t="s">
        <v>2163</v>
      </c>
      <c r="DI53" s="191" t="s">
        <v>88</v>
      </c>
      <c r="DJ53" s="191">
        <v>2</v>
      </c>
      <c r="DK53" s="191" t="s">
        <v>2165</v>
      </c>
      <c r="DL53" s="191" t="s">
        <v>2164</v>
      </c>
      <c r="DM53" s="181">
        <v>46234</v>
      </c>
      <c r="DN53" s="189" t="s">
        <v>2167</v>
      </c>
      <c r="DO53" s="185">
        <v>1732000</v>
      </c>
      <c r="DP53" s="189" t="s">
        <v>2146</v>
      </c>
      <c r="DQ53" s="189" t="s">
        <v>88</v>
      </c>
      <c r="DR53" s="189">
        <v>2</v>
      </c>
      <c r="DS53" s="189" t="s">
        <v>1852</v>
      </c>
      <c r="DT53" s="189" t="s">
        <v>2147</v>
      </c>
      <c r="DU53" s="190">
        <v>46234</v>
      </c>
      <c r="DV53" s="188" t="s">
        <v>2171</v>
      </c>
      <c r="DW53" s="180">
        <v>308000</v>
      </c>
      <c r="DX53" s="191" t="s">
        <v>2168</v>
      </c>
      <c r="DY53" s="191" t="s">
        <v>88</v>
      </c>
      <c r="DZ53" s="191">
        <v>2</v>
      </c>
      <c r="EA53" s="191" t="s">
        <v>2170</v>
      </c>
      <c r="EB53" s="191" t="s">
        <v>2169</v>
      </c>
      <c r="EC53" s="181">
        <v>46234</v>
      </c>
      <c r="ED53" s="189" t="s">
        <v>2175</v>
      </c>
      <c r="EE53" s="185">
        <v>36000</v>
      </c>
      <c r="EF53" s="189" t="s">
        <v>2172</v>
      </c>
      <c r="EG53" s="189" t="s">
        <v>88</v>
      </c>
      <c r="EH53" s="189">
        <v>2</v>
      </c>
      <c r="EI53" s="189" t="s">
        <v>2174</v>
      </c>
      <c r="EJ53" s="189" t="s">
        <v>2173</v>
      </c>
      <c r="EK53" s="190">
        <v>46234</v>
      </c>
      <c r="EL53" s="188" t="s">
        <v>2177</v>
      </c>
      <c r="EM53" s="180">
        <v>0</v>
      </c>
      <c r="EN53" s="191" t="s">
        <v>2172</v>
      </c>
      <c r="EO53" s="191" t="s">
        <v>88</v>
      </c>
      <c r="EP53" s="191">
        <v>2</v>
      </c>
      <c r="EQ53" s="191" t="s">
        <v>2176</v>
      </c>
      <c r="ER53" s="191" t="s">
        <v>2173</v>
      </c>
      <c r="ES53" s="181">
        <v>46234</v>
      </c>
      <c r="ET53" s="189" t="s">
        <v>2156</v>
      </c>
      <c r="EU53" s="189">
        <v>2952</v>
      </c>
      <c r="EV53" s="189" t="s">
        <v>2117</v>
      </c>
      <c r="EW53" s="189" t="s">
        <v>88</v>
      </c>
      <c r="EX53" s="189">
        <v>2</v>
      </c>
      <c r="EY53" s="189" t="s">
        <v>2119</v>
      </c>
      <c r="EZ53" s="189" t="s">
        <v>2118</v>
      </c>
      <c r="FA53" s="190">
        <v>46234</v>
      </c>
      <c r="FB53" s="188" t="s">
        <v>2179</v>
      </c>
      <c r="FC53" s="191">
        <v>2</v>
      </c>
      <c r="FD53" s="191" t="s">
        <v>2146</v>
      </c>
      <c r="FE53" s="191" t="s">
        <v>88</v>
      </c>
      <c r="FF53" s="191">
        <v>2</v>
      </c>
      <c r="FG53" s="191" t="s">
        <v>2178</v>
      </c>
      <c r="FH53" s="191" t="s">
        <v>2147</v>
      </c>
      <c r="FI53" s="181">
        <v>46234</v>
      </c>
      <c r="FJ53" s="188" t="s">
        <v>2180</v>
      </c>
      <c r="FK53" s="189" t="s">
        <v>33</v>
      </c>
      <c r="FL53" s="189" t="s">
        <v>33</v>
      </c>
      <c r="FM53" s="189">
        <v>0</v>
      </c>
      <c r="FN53" s="189">
        <v>0</v>
      </c>
      <c r="FO53" s="189" t="s">
        <v>1617</v>
      </c>
      <c r="FP53" s="185" t="s">
        <v>33</v>
      </c>
      <c r="FQ53" s="186">
        <v>46234</v>
      </c>
      <c r="FR53" s="188" t="s">
        <v>2181</v>
      </c>
      <c r="FS53" s="191" t="s">
        <v>33</v>
      </c>
      <c r="FT53" s="191" t="s">
        <v>33</v>
      </c>
      <c r="FU53" s="191">
        <v>0</v>
      </c>
      <c r="FV53" s="191">
        <v>0</v>
      </c>
      <c r="FW53" s="191" t="s">
        <v>1617</v>
      </c>
      <c r="FX53" s="191" t="s">
        <v>33</v>
      </c>
      <c r="FY53" s="181">
        <v>46234</v>
      </c>
      <c r="FZ53" s="189" t="s">
        <v>1102</v>
      </c>
      <c r="GA53" s="189">
        <v>1</v>
      </c>
      <c r="GB53" s="189" t="s">
        <v>67</v>
      </c>
      <c r="GC53" s="189" t="s">
        <v>68</v>
      </c>
      <c r="GD53" s="189">
        <v>2</v>
      </c>
      <c r="GE53" s="189" t="s">
        <v>33</v>
      </c>
      <c r="GF53" s="189" t="s">
        <v>33</v>
      </c>
      <c r="GG53" s="190">
        <v>46182</v>
      </c>
      <c r="GH53" s="188" t="s">
        <v>1108</v>
      </c>
      <c r="GI53" s="191">
        <v>3</v>
      </c>
      <c r="GJ53" s="191" t="s">
        <v>67</v>
      </c>
      <c r="GK53" s="191" t="s">
        <v>68</v>
      </c>
      <c r="GL53" s="191">
        <v>2</v>
      </c>
      <c r="GM53" s="191" t="s">
        <v>33</v>
      </c>
      <c r="GN53" s="191" t="s">
        <v>33</v>
      </c>
      <c r="GO53" s="181">
        <v>46182</v>
      </c>
      <c r="GP53" s="189" t="s">
        <v>1103</v>
      </c>
      <c r="GQ53" s="189">
        <v>1</v>
      </c>
      <c r="GR53" s="189" t="s">
        <v>67</v>
      </c>
      <c r="GS53" s="189" t="s">
        <v>68</v>
      </c>
      <c r="GT53" s="189">
        <v>2</v>
      </c>
      <c r="GU53" s="189" t="s">
        <v>33</v>
      </c>
      <c r="GV53" s="189" t="s">
        <v>33</v>
      </c>
      <c r="GW53" s="190">
        <v>46182</v>
      </c>
      <c r="GX53" s="188" t="s">
        <v>1109</v>
      </c>
      <c r="GY53" s="191">
        <v>3</v>
      </c>
      <c r="GZ53" s="191" t="s">
        <v>67</v>
      </c>
      <c r="HA53" s="191" t="s">
        <v>68</v>
      </c>
      <c r="HB53" s="191">
        <v>2</v>
      </c>
      <c r="HC53" s="191" t="s">
        <v>33</v>
      </c>
      <c r="HD53" s="191" t="s">
        <v>33</v>
      </c>
      <c r="HE53" s="181">
        <v>46182</v>
      </c>
      <c r="HF53" s="189" t="s">
        <v>1352</v>
      </c>
      <c r="HG53" s="189">
        <v>2</v>
      </c>
      <c r="HH53" s="189" t="s">
        <v>67</v>
      </c>
      <c r="HI53" s="189" t="s">
        <v>68</v>
      </c>
      <c r="HJ53" s="189">
        <v>2</v>
      </c>
      <c r="HK53" s="189" t="s">
        <v>33</v>
      </c>
      <c r="HL53" s="189" t="s">
        <v>33</v>
      </c>
      <c r="HM53" s="190">
        <v>46183</v>
      </c>
      <c r="HN53" s="188" t="s">
        <v>1107</v>
      </c>
      <c r="HO53" s="191">
        <v>3</v>
      </c>
      <c r="HP53" s="191" t="s">
        <v>67</v>
      </c>
      <c r="HQ53" s="191" t="s">
        <v>68</v>
      </c>
      <c r="HR53" s="191">
        <v>2</v>
      </c>
      <c r="HS53" s="191" t="s">
        <v>33</v>
      </c>
      <c r="HT53" s="191" t="s">
        <v>33</v>
      </c>
      <c r="HU53" s="181">
        <v>46182</v>
      </c>
      <c r="HV53" s="189" t="s">
        <v>1104</v>
      </c>
      <c r="HW53" s="189">
        <v>3</v>
      </c>
      <c r="HX53" s="189" t="s">
        <v>67</v>
      </c>
      <c r="HY53" s="189" t="s">
        <v>68</v>
      </c>
      <c r="HZ53" s="189">
        <v>2</v>
      </c>
      <c r="IA53" s="189" t="s">
        <v>33</v>
      </c>
      <c r="IB53" s="189" t="s">
        <v>33</v>
      </c>
      <c r="IC53" s="190">
        <v>46182</v>
      </c>
      <c r="ID53" s="188" t="s">
        <v>1106</v>
      </c>
      <c r="IE53" s="191">
        <v>3</v>
      </c>
      <c r="IF53" s="191" t="s">
        <v>67</v>
      </c>
      <c r="IG53" s="191" t="s">
        <v>68</v>
      </c>
      <c r="IH53" s="191">
        <v>2</v>
      </c>
      <c r="II53" s="191" t="s">
        <v>33</v>
      </c>
      <c r="IJ53" s="191" t="s">
        <v>33</v>
      </c>
      <c r="IK53" s="181">
        <v>46182</v>
      </c>
      <c r="IL53" s="189" t="s">
        <v>1105</v>
      </c>
      <c r="IM53" s="189">
        <v>1</v>
      </c>
      <c r="IN53" s="189" t="s">
        <v>67</v>
      </c>
      <c r="IO53" s="189" t="s">
        <v>68</v>
      </c>
      <c r="IP53" s="189">
        <v>2</v>
      </c>
      <c r="IQ53" s="189" t="s">
        <v>33</v>
      </c>
      <c r="IR53" s="189" t="s">
        <v>33</v>
      </c>
      <c r="IS53" s="190">
        <v>46182</v>
      </c>
    </row>
    <row r="54" spans="1:253" s="11" customFormat="1" ht="12.5" customHeight="1">
      <c r="A54" s="11" t="s">
        <v>1110</v>
      </c>
      <c r="B54" s="11" t="s">
        <v>7694</v>
      </c>
      <c r="C54" s="11" t="s">
        <v>1111</v>
      </c>
      <c r="D54" s="11" t="s">
        <v>1101</v>
      </c>
      <c r="E54" s="11" t="s">
        <v>6966</v>
      </c>
      <c r="F54" s="11" t="s">
        <v>2101</v>
      </c>
      <c r="G54" s="179">
        <v>5300000</v>
      </c>
      <c r="H54" s="180" t="s">
        <v>2098</v>
      </c>
      <c r="I54" s="180" t="s">
        <v>88</v>
      </c>
      <c r="J54" s="180">
        <v>2</v>
      </c>
      <c r="K54" s="180" t="s">
        <v>2100</v>
      </c>
      <c r="L54" s="180" t="s">
        <v>2099</v>
      </c>
      <c r="M54" s="181">
        <v>46234</v>
      </c>
      <c r="N54" s="188" t="s">
        <v>2105</v>
      </c>
      <c r="O54" s="183">
        <v>10230</v>
      </c>
      <c r="P54" s="183" t="s">
        <v>2102</v>
      </c>
      <c r="Q54" s="183" t="s">
        <v>126</v>
      </c>
      <c r="R54" s="183">
        <v>1</v>
      </c>
      <c r="S54" s="183" t="s">
        <v>2104</v>
      </c>
      <c r="T54" s="183" t="s">
        <v>2103</v>
      </c>
      <c r="U54" s="184">
        <v>46234</v>
      </c>
      <c r="V54" s="188" t="s">
        <v>2107</v>
      </c>
      <c r="W54" s="180">
        <v>5300000</v>
      </c>
      <c r="X54" s="180" t="s">
        <v>2098</v>
      </c>
      <c r="Y54" s="180" t="s">
        <v>126</v>
      </c>
      <c r="Z54" s="180">
        <v>1</v>
      </c>
      <c r="AA54" s="180" t="s">
        <v>2106</v>
      </c>
      <c r="AB54" s="180" t="s">
        <v>2099</v>
      </c>
      <c r="AC54" s="181">
        <v>46234</v>
      </c>
      <c r="AD54" s="188" t="s">
        <v>2110</v>
      </c>
      <c r="AE54" s="185">
        <v>5300000</v>
      </c>
      <c r="AF54" s="185" t="s">
        <v>2098</v>
      </c>
      <c r="AG54" s="185" t="s">
        <v>126</v>
      </c>
      <c r="AH54" s="185">
        <v>1</v>
      </c>
      <c r="AI54" s="185" t="s">
        <v>2109</v>
      </c>
      <c r="AJ54" s="185" t="s">
        <v>2108</v>
      </c>
      <c r="AK54" s="186">
        <v>46234</v>
      </c>
      <c r="AL54" s="188" t="s">
        <v>2114</v>
      </c>
      <c r="AM54" s="180">
        <v>1357000</v>
      </c>
      <c r="AN54" s="180" t="s">
        <v>2111</v>
      </c>
      <c r="AO54" s="180" t="s">
        <v>141</v>
      </c>
      <c r="AP54" s="180">
        <v>3</v>
      </c>
      <c r="AQ54" s="180" t="s">
        <v>2113</v>
      </c>
      <c r="AR54" s="180" t="s">
        <v>2112</v>
      </c>
      <c r="AS54" s="181">
        <v>46234</v>
      </c>
      <c r="AT54" s="189" t="s">
        <v>2116</v>
      </c>
      <c r="AU54" s="185" t="s">
        <v>33</v>
      </c>
      <c r="AV54" s="185" t="s">
        <v>33</v>
      </c>
      <c r="AW54" s="185">
        <v>0</v>
      </c>
      <c r="AX54" s="185">
        <v>0</v>
      </c>
      <c r="AY54" s="185" t="s">
        <v>1617</v>
      </c>
      <c r="AZ54" s="185" t="s">
        <v>33</v>
      </c>
      <c r="BA54" s="186">
        <v>46234</v>
      </c>
      <c r="BB54" s="188" t="s">
        <v>2115</v>
      </c>
      <c r="BC54" s="180" t="s">
        <v>33</v>
      </c>
      <c r="BD54" s="180" t="s">
        <v>33</v>
      </c>
      <c r="BE54" s="180">
        <v>0</v>
      </c>
      <c r="BF54" s="180">
        <v>0</v>
      </c>
      <c r="BG54" s="180" t="s">
        <v>1617</v>
      </c>
      <c r="BH54" s="180" t="s">
        <v>33</v>
      </c>
      <c r="BI54" s="181">
        <v>46234</v>
      </c>
      <c r="BJ54" s="189" t="s">
        <v>2120</v>
      </c>
      <c r="BK54" s="189">
        <v>2952</v>
      </c>
      <c r="BL54" s="189" t="s">
        <v>2117</v>
      </c>
      <c r="BM54" s="189" t="s">
        <v>88</v>
      </c>
      <c r="BN54" s="189">
        <v>2</v>
      </c>
      <c r="BO54" s="189" t="s">
        <v>2119</v>
      </c>
      <c r="BP54" s="185" t="s">
        <v>2118</v>
      </c>
      <c r="BQ54" s="190">
        <v>46234</v>
      </c>
      <c r="BR54" s="188" t="s">
        <v>2122</v>
      </c>
      <c r="BS54" s="191" t="s">
        <v>33</v>
      </c>
      <c r="BT54" s="191" t="s">
        <v>33</v>
      </c>
      <c r="BU54" s="191">
        <v>0</v>
      </c>
      <c r="BV54" s="191">
        <v>0</v>
      </c>
      <c r="BW54" s="191" t="s">
        <v>1617</v>
      </c>
      <c r="BX54" s="191" t="s">
        <v>33</v>
      </c>
      <c r="BY54" s="181">
        <v>46234</v>
      </c>
      <c r="BZ54" s="189" t="s">
        <v>2123</v>
      </c>
      <c r="CA54" s="189" t="s">
        <v>33</v>
      </c>
      <c r="CB54" s="189" t="s">
        <v>33</v>
      </c>
      <c r="CC54" s="189">
        <v>0</v>
      </c>
      <c r="CD54" s="189">
        <v>0</v>
      </c>
      <c r="CE54" s="189" t="s">
        <v>1617</v>
      </c>
      <c r="CF54" s="189" t="s">
        <v>33</v>
      </c>
      <c r="CG54" s="190">
        <v>46234</v>
      </c>
      <c r="CH54" s="188" t="s">
        <v>8070</v>
      </c>
      <c r="CI54" s="189" t="e">
        <v>#N/A</v>
      </c>
      <c r="CJ54" s="189" t="e">
        <v>#N/A</v>
      </c>
      <c r="CK54" s="189" t="e">
        <v>#N/A</v>
      </c>
      <c r="CL54" s="189" t="e">
        <v>#N/A</v>
      </c>
      <c r="CM54" s="189" t="e">
        <v>#N/A</v>
      </c>
      <c r="CN54" s="189" t="e">
        <v>#N/A</v>
      </c>
      <c r="CO54" s="192" t="e">
        <v>#N/A</v>
      </c>
      <c r="CP54" s="189" t="s">
        <v>2125</v>
      </c>
      <c r="CQ54" s="191" t="s">
        <v>33</v>
      </c>
      <c r="CR54" s="191" t="s">
        <v>33</v>
      </c>
      <c r="CS54" s="191">
        <v>0</v>
      </c>
      <c r="CT54" s="191">
        <v>0</v>
      </c>
      <c r="CU54" s="191" t="s">
        <v>1617</v>
      </c>
      <c r="CV54" s="191" t="s">
        <v>33</v>
      </c>
      <c r="CW54" s="181">
        <v>46234</v>
      </c>
      <c r="CX54" s="189" t="s">
        <v>2128</v>
      </c>
      <c r="CY54" s="185">
        <v>3761000</v>
      </c>
      <c r="CZ54" s="185" t="s">
        <v>2126</v>
      </c>
      <c r="DA54" s="185" t="s">
        <v>141</v>
      </c>
      <c r="DB54" s="185">
        <v>3</v>
      </c>
      <c r="DC54" s="185" t="s">
        <v>2132</v>
      </c>
      <c r="DD54" s="185" t="s">
        <v>2108</v>
      </c>
      <c r="DE54" s="187">
        <v>46234</v>
      </c>
      <c r="DF54" s="188" t="s">
        <v>2130</v>
      </c>
      <c r="DG54" s="180">
        <v>0</v>
      </c>
      <c r="DH54" s="191" t="s">
        <v>2126</v>
      </c>
      <c r="DI54" s="191" t="s">
        <v>88</v>
      </c>
      <c r="DJ54" s="191">
        <v>2</v>
      </c>
      <c r="DK54" s="191" t="s">
        <v>2129</v>
      </c>
      <c r="DL54" s="191" t="s">
        <v>2108</v>
      </c>
      <c r="DM54" s="181">
        <v>46234</v>
      </c>
      <c r="DN54" s="189" t="s">
        <v>2131</v>
      </c>
      <c r="DO54" s="185">
        <v>1539000</v>
      </c>
      <c r="DP54" s="189" t="s">
        <v>2126</v>
      </c>
      <c r="DQ54" s="189" t="s">
        <v>88</v>
      </c>
      <c r="DR54" s="189">
        <v>2</v>
      </c>
      <c r="DS54" s="189" t="s">
        <v>1852</v>
      </c>
      <c r="DT54" s="189" t="s">
        <v>2108</v>
      </c>
      <c r="DU54" s="190">
        <v>46234</v>
      </c>
      <c r="DV54" s="188" t="s">
        <v>2133</v>
      </c>
      <c r="DW54" s="180">
        <v>3725000</v>
      </c>
      <c r="DX54" s="191" t="s">
        <v>2126</v>
      </c>
      <c r="DY54" s="191" t="s">
        <v>141</v>
      </c>
      <c r="DZ54" s="191">
        <v>3</v>
      </c>
      <c r="EA54" s="191" t="s">
        <v>2132</v>
      </c>
      <c r="EB54" s="191" t="s">
        <v>2108</v>
      </c>
      <c r="EC54" s="181">
        <v>46234</v>
      </c>
      <c r="ED54" s="189" t="s">
        <v>2135</v>
      </c>
      <c r="EE54" s="185">
        <v>36000</v>
      </c>
      <c r="EF54" s="189" t="s">
        <v>2126</v>
      </c>
      <c r="EG54" s="189" t="s">
        <v>141</v>
      </c>
      <c r="EH54" s="189">
        <v>3</v>
      </c>
      <c r="EI54" s="189" t="s">
        <v>2134</v>
      </c>
      <c r="EJ54" s="189" t="s">
        <v>2108</v>
      </c>
      <c r="EK54" s="190">
        <v>46234</v>
      </c>
      <c r="EL54" s="188" t="s">
        <v>2137</v>
      </c>
      <c r="EM54" s="180">
        <v>0</v>
      </c>
      <c r="EN54" s="191" t="s">
        <v>2126</v>
      </c>
      <c r="EO54" s="191" t="s">
        <v>141</v>
      </c>
      <c r="EP54" s="191">
        <v>3</v>
      </c>
      <c r="EQ54" s="191" t="s">
        <v>2136</v>
      </c>
      <c r="ER54" s="191" t="s">
        <v>2108</v>
      </c>
      <c r="ES54" s="181">
        <v>46234</v>
      </c>
      <c r="ET54" s="189" t="s">
        <v>2121</v>
      </c>
      <c r="EU54" s="189">
        <v>2952</v>
      </c>
      <c r="EV54" s="189" t="s">
        <v>2117</v>
      </c>
      <c r="EW54" s="189" t="s">
        <v>88</v>
      </c>
      <c r="EX54" s="189">
        <v>2</v>
      </c>
      <c r="EY54" s="189" t="s">
        <v>2119</v>
      </c>
      <c r="EZ54" s="189" t="s">
        <v>2118</v>
      </c>
      <c r="FA54" s="190">
        <v>46234</v>
      </c>
      <c r="FB54" s="188" t="s">
        <v>2138</v>
      </c>
      <c r="FC54" s="191">
        <v>5</v>
      </c>
      <c r="FD54" s="191" t="s">
        <v>2126</v>
      </c>
      <c r="FE54" s="191" t="s">
        <v>126</v>
      </c>
      <c r="FF54" s="191">
        <v>1</v>
      </c>
      <c r="FG54" s="191" t="s">
        <v>1861</v>
      </c>
      <c r="FH54" s="191" t="s">
        <v>2108</v>
      </c>
      <c r="FI54" s="181">
        <v>46234</v>
      </c>
      <c r="FJ54" s="188" t="s">
        <v>2139</v>
      </c>
      <c r="FK54" s="189" t="s">
        <v>33</v>
      </c>
      <c r="FL54" s="189" t="s">
        <v>33</v>
      </c>
      <c r="FM54" s="189">
        <v>0</v>
      </c>
      <c r="FN54" s="189">
        <v>0</v>
      </c>
      <c r="FO54" s="189" t="s">
        <v>1617</v>
      </c>
      <c r="FP54" s="185" t="s">
        <v>33</v>
      </c>
      <c r="FQ54" s="186">
        <v>46234</v>
      </c>
      <c r="FR54" s="188" t="s">
        <v>2140</v>
      </c>
      <c r="FS54" s="191" t="s">
        <v>33</v>
      </c>
      <c r="FT54" s="191" t="s">
        <v>33</v>
      </c>
      <c r="FU54" s="191">
        <v>0</v>
      </c>
      <c r="FV54" s="191">
        <v>0</v>
      </c>
      <c r="FW54" s="191" t="s">
        <v>1617</v>
      </c>
      <c r="FX54" s="191" t="s">
        <v>33</v>
      </c>
      <c r="FY54" s="181">
        <v>46234</v>
      </c>
      <c r="FZ54" s="189" t="s">
        <v>1112</v>
      </c>
      <c r="GA54" s="189">
        <v>1</v>
      </c>
      <c r="GB54" s="189" t="s">
        <v>67</v>
      </c>
      <c r="GC54" s="189" t="s">
        <v>68</v>
      </c>
      <c r="GD54" s="189">
        <v>2</v>
      </c>
      <c r="GE54" s="189" t="s">
        <v>33</v>
      </c>
      <c r="GF54" s="189" t="s">
        <v>33</v>
      </c>
      <c r="GG54" s="190">
        <v>46182</v>
      </c>
      <c r="GH54" s="188" t="s">
        <v>1118</v>
      </c>
      <c r="GI54" s="191">
        <v>3</v>
      </c>
      <c r="GJ54" s="191" t="s">
        <v>67</v>
      </c>
      <c r="GK54" s="191" t="s">
        <v>68</v>
      </c>
      <c r="GL54" s="191">
        <v>2</v>
      </c>
      <c r="GM54" s="191" t="s">
        <v>33</v>
      </c>
      <c r="GN54" s="191" t="s">
        <v>33</v>
      </c>
      <c r="GO54" s="181">
        <v>46182</v>
      </c>
      <c r="GP54" s="189" t="s">
        <v>1113</v>
      </c>
      <c r="GQ54" s="189">
        <v>1</v>
      </c>
      <c r="GR54" s="189" t="s">
        <v>67</v>
      </c>
      <c r="GS54" s="189" t="s">
        <v>68</v>
      </c>
      <c r="GT54" s="189">
        <v>2</v>
      </c>
      <c r="GU54" s="189" t="s">
        <v>33</v>
      </c>
      <c r="GV54" s="189" t="s">
        <v>33</v>
      </c>
      <c r="GW54" s="190">
        <v>46182</v>
      </c>
      <c r="GX54" s="188" t="s">
        <v>1119</v>
      </c>
      <c r="GY54" s="191">
        <v>3</v>
      </c>
      <c r="GZ54" s="191" t="s">
        <v>67</v>
      </c>
      <c r="HA54" s="191" t="s">
        <v>68</v>
      </c>
      <c r="HB54" s="191">
        <v>2</v>
      </c>
      <c r="HC54" s="191" t="s">
        <v>33</v>
      </c>
      <c r="HD54" s="191" t="s">
        <v>33</v>
      </c>
      <c r="HE54" s="181">
        <v>46182</v>
      </c>
      <c r="HF54" s="189" t="s">
        <v>1353</v>
      </c>
      <c r="HG54" s="189">
        <v>2</v>
      </c>
      <c r="HH54" s="189" t="s">
        <v>67</v>
      </c>
      <c r="HI54" s="189" t="s">
        <v>68</v>
      </c>
      <c r="HJ54" s="189">
        <v>2</v>
      </c>
      <c r="HK54" s="189" t="s">
        <v>33</v>
      </c>
      <c r="HL54" s="189" t="s">
        <v>33</v>
      </c>
      <c r="HM54" s="190">
        <v>46183</v>
      </c>
      <c r="HN54" s="188" t="s">
        <v>1117</v>
      </c>
      <c r="HO54" s="191">
        <v>3</v>
      </c>
      <c r="HP54" s="191" t="s">
        <v>67</v>
      </c>
      <c r="HQ54" s="191" t="s">
        <v>68</v>
      </c>
      <c r="HR54" s="191">
        <v>2</v>
      </c>
      <c r="HS54" s="191" t="s">
        <v>33</v>
      </c>
      <c r="HT54" s="191" t="s">
        <v>33</v>
      </c>
      <c r="HU54" s="181">
        <v>46182</v>
      </c>
      <c r="HV54" s="189" t="s">
        <v>1114</v>
      </c>
      <c r="HW54" s="189">
        <v>3</v>
      </c>
      <c r="HX54" s="189" t="s">
        <v>67</v>
      </c>
      <c r="HY54" s="189" t="s">
        <v>68</v>
      </c>
      <c r="HZ54" s="189">
        <v>2</v>
      </c>
      <c r="IA54" s="189" t="s">
        <v>33</v>
      </c>
      <c r="IB54" s="189" t="s">
        <v>33</v>
      </c>
      <c r="IC54" s="190">
        <v>46182</v>
      </c>
      <c r="ID54" s="188" t="s">
        <v>1116</v>
      </c>
      <c r="IE54" s="191">
        <v>3</v>
      </c>
      <c r="IF54" s="191" t="s">
        <v>67</v>
      </c>
      <c r="IG54" s="191" t="s">
        <v>68</v>
      </c>
      <c r="IH54" s="191">
        <v>2</v>
      </c>
      <c r="II54" s="191" t="s">
        <v>33</v>
      </c>
      <c r="IJ54" s="191" t="s">
        <v>33</v>
      </c>
      <c r="IK54" s="181">
        <v>46182</v>
      </c>
      <c r="IL54" s="189" t="s">
        <v>1115</v>
      </c>
      <c r="IM54" s="189">
        <v>1</v>
      </c>
      <c r="IN54" s="189" t="s">
        <v>67</v>
      </c>
      <c r="IO54" s="189" t="s">
        <v>68</v>
      </c>
      <c r="IP54" s="189">
        <v>2</v>
      </c>
      <c r="IQ54" s="189" t="s">
        <v>33</v>
      </c>
      <c r="IR54" s="189" t="s">
        <v>33</v>
      </c>
      <c r="IS54" s="190">
        <v>46182</v>
      </c>
    </row>
    <row r="55" spans="1:253" s="11" customFormat="1" ht="12.5" customHeight="1">
      <c r="A55" s="11" t="s">
        <v>1120</v>
      </c>
      <c r="B55" s="11" t="s">
        <v>7557</v>
      </c>
      <c r="C55" s="11" t="s">
        <v>1121</v>
      </c>
      <c r="D55" s="11" t="s">
        <v>1122</v>
      </c>
      <c r="E55" s="11" t="s">
        <v>6969</v>
      </c>
      <c r="F55" s="11" t="s">
        <v>3219</v>
      </c>
      <c r="G55" s="179">
        <v>7540000</v>
      </c>
      <c r="H55" s="180" t="s">
        <v>3169</v>
      </c>
      <c r="I55" s="180" t="s">
        <v>88</v>
      </c>
      <c r="J55" s="180">
        <v>2</v>
      </c>
      <c r="K55" s="180" t="s">
        <v>3171</v>
      </c>
      <c r="L55" s="180" t="s">
        <v>3170</v>
      </c>
      <c r="M55" s="181">
        <v>46234</v>
      </c>
      <c r="N55" s="188" t="s">
        <v>3222</v>
      </c>
      <c r="O55" s="183">
        <v>1759540</v>
      </c>
      <c r="P55" s="183" t="s">
        <v>3220</v>
      </c>
      <c r="Q55" s="183" t="s">
        <v>88</v>
      </c>
      <c r="R55" s="183">
        <v>2</v>
      </c>
      <c r="S55" s="183" t="s">
        <v>3221</v>
      </c>
      <c r="T55" s="183" t="s">
        <v>3170</v>
      </c>
      <c r="U55" s="184">
        <v>46234</v>
      </c>
      <c r="V55" s="188" t="s">
        <v>3224</v>
      </c>
      <c r="W55" s="180">
        <v>7540000</v>
      </c>
      <c r="X55" s="180" t="s">
        <v>3169</v>
      </c>
      <c r="Y55" s="180" t="s">
        <v>88</v>
      </c>
      <c r="Z55" s="180">
        <v>2</v>
      </c>
      <c r="AA55" s="180" t="s">
        <v>3223</v>
      </c>
      <c r="AB55" s="180" t="s">
        <v>3170</v>
      </c>
      <c r="AC55" s="181">
        <v>46234</v>
      </c>
      <c r="AD55" s="188" t="s">
        <v>3228</v>
      </c>
      <c r="AE55" s="185">
        <v>617000</v>
      </c>
      <c r="AF55" s="185" t="s">
        <v>3225</v>
      </c>
      <c r="AG55" s="185" t="s">
        <v>88</v>
      </c>
      <c r="AH55" s="185">
        <v>2</v>
      </c>
      <c r="AI55" s="185" t="s">
        <v>3227</v>
      </c>
      <c r="AJ55" s="185" t="s">
        <v>3226</v>
      </c>
      <c r="AK55" s="186">
        <v>46234</v>
      </c>
      <c r="AL55" s="188" t="s">
        <v>3230</v>
      </c>
      <c r="AM55" s="180">
        <v>617000</v>
      </c>
      <c r="AN55" s="180" t="s">
        <v>3225</v>
      </c>
      <c r="AO55" s="180" t="s">
        <v>88</v>
      </c>
      <c r="AP55" s="180">
        <v>2</v>
      </c>
      <c r="AQ55" s="180" t="s">
        <v>3229</v>
      </c>
      <c r="AR55" s="180" t="s">
        <v>3226</v>
      </c>
      <c r="AS55" s="181">
        <v>46234</v>
      </c>
      <c r="AT55" s="189" t="s">
        <v>3232</v>
      </c>
      <c r="AU55" s="185" t="s">
        <v>33</v>
      </c>
      <c r="AV55" s="185" t="s">
        <v>33</v>
      </c>
      <c r="AW55" s="185">
        <v>0</v>
      </c>
      <c r="AX55" s="185">
        <v>0</v>
      </c>
      <c r="AY55" s="185" t="s">
        <v>1617</v>
      </c>
      <c r="AZ55" s="185" t="s">
        <v>33</v>
      </c>
      <c r="BA55" s="186">
        <v>46234</v>
      </c>
      <c r="BB55" s="188" t="s">
        <v>3231</v>
      </c>
      <c r="BC55" s="180" t="s">
        <v>33</v>
      </c>
      <c r="BD55" s="180" t="s">
        <v>33</v>
      </c>
      <c r="BE55" s="180">
        <v>0</v>
      </c>
      <c r="BF55" s="180">
        <v>0</v>
      </c>
      <c r="BG55" s="180" t="s">
        <v>1617</v>
      </c>
      <c r="BH55" s="180" t="s">
        <v>33</v>
      </c>
      <c r="BI55" s="181">
        <v>46234</v>
      </c>
      <c r="BJ55" s="189" t="s">
        <v>3236</v>
      </c>
      <c r="BK55" s="189">
        <v>865</v>
      </c>
      <c r="BL55" s="189" t="s">
        <v>3233</v>
      </c>
      <c r="BM55" s="189" t="s">
        <v>141</v>
      </c>
      <c r="BN55" s="189">
        <v>3</v>
      </c>
      <c r="BO55" s="189" t="s">
        <v>3235</v>
      </c>
      <c r="BP55" s="185" t="s">
        <v>3234</v>
      </c>
      <c r="BQ55" s="190">
        <v>46234</v>
      </c>
      <c r="BR55" s="188" t="s">
        <v>3238</v>
      </c>
      <c r="BS55" s="191" t="s">
        <v>33</v>
      </c>
      <c r="BT55" s="191" t="s">
        <v>33</v>
      </c>
      <c r="BU55" s="191">
        <v>0</v>
      </c>
      <c r="BV55" s="191">
        <v>0</v>
      </c>
      <c r="BW55" s="191" t="s">
        <v>1617</v>
      </c>
      <c r="BX55" s="191" t="s">
        <v>33</v>
      </c>
      <c r="BY55" s="181">
        <v>46234</v>
      </c>
      <c r="BZ55" s="189" t="s">
        <v>3239</v>
      </c>
      <c r="CA55" s="189" t="s">
        <v>33</v>
      </c>
      <c r="CB55" s="189" t="s">
        <v>33</v>
      </c>
      <c r="CC55" s="189">
        <v>0</v>
      </c>
      <c r="CD55" s="189">
        <v>0</v>
      </c>
      <c r="CE55" s="189" t="s">
        <v>1617</v>
      </c>
      <c r="CF55" s="189" t="s">
        <v>33</v>
      </c>
      <c r="CG55" s="190">
        <v>46234</v>
      </c>
      <c r="CH55" s="188" t="s">
        <v>8071</v>
      </c>
      <c r="CI55" s="189" t="e">
        <v>#N/A</v>
      </c>
      <c r="CJ55" s="189" t="e">
        <v>#N/A</v>
      </c>
      <c r="CK55" s="189" t="e">
        <v>#N/A</v>
      </c>
      <c r="CL55" s="189" t="e">
        <v>#N/A</v>
      </c>
      <c r="CM55" s="189" t="e">
        <v>#N/A</v>
      </c>
      <c r="CN55" s="189" t="e">
        <v>#N/A</v>
      </c>
      <c r="CO55" s="192" t="e">
        <v>#N/A</v>
      </c>
      <c r="CP55" s="189" t="s">
        <v>3241</v>
      </c>
      <c r="CQ55" s="191" t="s">
        <v>33</v>
      </c>
      <c r="CR55" s="191" t="s">
        <v>33</v>
      </c>
      <c r="CS55" s="191">
        <v>0</v>
      </c>
      <c r="CT55" s="191">
        <v>0</v>
      </c>
      <c r="CU55" s="191" t="s">
        <v>1617</v>
      </c>
      <c r="CV55" s="191" t="s">
        <v>33</v>
      </c>
      <c r="CW55" s="181">
        <v>46234</v>
      </c>
      <c r="CX55" s="189" t="s">
        <v>3243</v>
      </c>
      <c r="CY55" s="185">
        <v>617000</v>
      </c>
      <c r="CZ55" s="185" t="s">
        <v>3225</v>
      </c>
      <c r="DA55" s="185" t="s">
        <v>88</v>
      </c>
      <c r="DB55" s="185">
        <v>2</v>
      </c>
      <c r="DC55" s="185" t="s">
        <v>3248</v>
      </c>
      <c r="DD55" s="185" t="s">
        <v>3226</v>
      </c>
      <c r="DE55" s="187">
        <v>46234</v>
      </c>
      <c r="DF55" s="188" t="s">
        <v>3246</v>
      </c>
      <c r="DG55" s="180">
        <v>6923000</v>
      </c>
      <c r="DH55" s="191" t="s">
        <v>3244</v>
      </c>
      <c r="DI55" s="191" t="s">
        <v>88</v>
      </c>
      <c r="DJ55" s="191">
        <v>2</v>
      </c>
      <c r="DK55" s="191" t="s">
        <v>2165</v>
      </c>
      <c r="DL55" s="191" t="s">
        <v>3245</v>
      </c>
      <c r="DM55" s="181">
        <v>46234</v>
      </c>
      <c r="DN55" s="189" t="s">
        <v>3247</v>
      </c>
      <c r="DO55" s="185">
        <v>0</v>
      </c>
      <c r="DP55" s="189" t="s">
        <v>3225</v>
      </c>
      <c r="DQ55" s="189" t="s">
        <v>88</v>
      </c>
      <c r="DR55" s="189">
        <v>2</v>
      </c>
      <c r="DS55" s="189" t="s">
        <v>1945</v>
      </c>
      <c r="DT55" s="189" t="s">
        <v>3226</v>
      </c>
      <c r="DU55" s="190">
        <v>46234</v>
      </c>
      <c r="DV55" s="188" t="s">
        <v>3249</v>
      </c>
      <c r="DW55" s="180">
        <v>617000</v>
      </c>
      <c r="DX55" s="191" t="s">
        <v>3225</v>
      </c>
      <c r="DY55" s="191" t="s">
        <v>88</v>
      </c>
      <c r="DZ55" s="191">
        <v>2</v>
      </c>
      <c r="EA55" s="191" t="s">
        <v>3248</v>
      </c>
      <c r="EB55" s="191" t="s">
        <v>3226</v>
      </c>
      <c r="EC55" s="181">
        <v>46234</v>
      </c>
      <c r="ED55" s="189" t="s">
        <v>3251</v>
      </c>
      <c r="EE55" s="185" t="s">
        <v>33</v>
      </c>
      <c r="EF55" s="189" t="s">
        <v>33</v>
      </c>
      <c r="EG55" s="189" t="s">
        <v>33</v>
      </c>
      <c r="EH55" s="189" t="s">
        <v>33</v>
      </c>
      <c r="EI55" s="189" t="s">
        <v>3250</v>
      </c>
      <c r="EJ55" s="189" t="s">
        <v>33</v>
      </c>
      <c r="EK55" s="190">
        <v>46234</v>
      </c>
      <c r="EL55" s="188" t="s">
        <v>3252</v>
      </c>
      <c r="EM55" s="180" t="s">
        <v>33</v>
      </c>
      <c r="EN55" s="191" t="s">
        <v>33</v>
      </c>
      <c r="EO55" s="191" t="s">
        <v>33</v>
      </c>
      <c r="EP55" s="191" t="s">
        <v>33</v>
      </c>
      <c r="EQ55" s="191" t="s">
        <v>3250</v>
      </c>
      <c r="ER55" s="191" t="s">
        <v>33</v>
      </c>
      <c r="ES55" s="181">
        <v>46234</v>
      </c>
      <c r="ET55" s="189" t="s">
        <v>3237</v>
      </c>
      <c r="EU55" s="189">
        <v>865</v>
      </c>
      <c r="EV55" s="189" t="s">
        <v>3192</v>
      </c>
      <c r="EW55" s="189" t="s">
        <v>141</v>
      </c>
      <c r="EX55" s="189">
        <v>3</v>
      </c>
      <c r="EY55" s="189" t="s">
        <v>3194</v>
      </c>
      <c r="EZ55" s="189" t="s">
        <v>3193</v>
      </c>
      <c r="FA55" s="190">
        <v>46234</v>
      </c>
      <c r="FB55" s="188" t="s">
        <v>3254</v>
      </c>
      <c r="FC55" s="191">
        <v>1</v>
      </c>
      <c r="FD55" s="191" t="s">
        <v>3244</v>
      </c>
      <c r="FE55" s="191" t="s">
        <v>126</v>
      </c>
      <c r="FF55" s="191">
        <v>1</v>
      </c>
      <c r="FG55" s="191" t="s">
        <v>3253</v>
      </c>
      <c r="FH55" s="191" t="s">
        <v>3245</v>
      </c>
      <c r="FI55" s="181">
        <v>46234</v>
      </c>
      <c r="FJ55" s="188" t="s">
        <v>3255</v>
      </c>
      <c r="FK55" s="189" t="s">
        <v>33</v>
      </c>
      <c r="FL55" s="189" t="s">
        <v>33</v>
      </c>
      <c r="FM55" s="189">
        <v>0</v>
      </c>
      <c r="FN55" s="189">
        <v>0</v>
      </c>
      <c r="FO55" s="189" t="s">
        <v>1617</v>
      </c>
      <c r="FP55" s="185" t="s">
        <v>33</v>
      </c>
      <c r="FQ55" s="186">
        <v>46234</v>
      </c>
      <c r="FR55" s="188" t="s">
        <v>3256</v>
      </c>
      <c r="FS55" s="191" t="s">
        <v>33</v>
      </c>
      <c r="FT55" s="191" t="s">
        <v>33</v>
      </c>
      <c r="FU55" s="191">
        <v>0</v>
      </c>
      <c r="FV55" s="191">
        <v>0</v>
      </c>
      <c r="FW55" s="191" t="s">
        <v>1617</v>
      </c>
      <c r="FX55" s="191" t="s">
        <v>33</v>
      </c>
      <c r="FY55" s="181">
        <v>46234</v>
      </c>
      <c r="FZ55" s="189" t="s">
        <v>1123</v>
      </c>
      <c r="GA55" s="189">
        <v>2</v>
      </c>
      <c r="GB55" s="189" t="s">
        <v>67</v>
      </c>
      <c r="GC55" s="189" t="s">
        <v>68</v>
      </c>
      <c r="GD55" s="189">
        <v>2</v>
      </c>
      <c r="GE55" s="189" t="s">
        <v>33</v>
      </c>
      <c r="GF55" s="189" t="s">
        <v>33</v>
      </c>
      <c r="GG55" s="190">
        <v>46182</v>
      </c>
      <c r="GH55" s="188" t="s">
        <v>1129</v>
      </c>
      <c r="GI55" s="191">
        <v>3</v>
      </c>
      <c r="GJ55" s="191" t="s">
        <v>67</v>
      </c>
      <c r="GK55" s="191" t="s">
        <v>68</v>
      </c>
      <c r="GL55" s="191">
        <v>2</v>
      </c>
      <c r="GM55" s="191" t="s">
        <v>33</v>
      </c>
      <c r="GN55" s="191" t="s">
        <v>33</v>
      </c>
      <c r="GO55" s="181">
        <v>46182</v>
      </c>
      <c r="GP55" s="189" t="s">
        <v>1124</v>
      </c>
      <c r="GQ55" s="189">
        <v>2</v>
      </c>
      <c r="GR55" s="189" t="s">
        <v>67</v>
      </c>
      <c r="GS55" s="189" t="s">
        <v>68</v>
      </c>
      <c r="GT55" s="189">
        <v>2</v>
      </c>
      <c r="GU55" s="189" t="s">
        <v>33</v>
      </c>
      <c r="GV55" s="189" t="s">
        <v>33</v>
      </c>
      <c r="GW55" s="190">
        <v>46182</v>
      </c>
      <c r="GX55" s="188" t="s">
        <v>1130</v>
      </c>
      <c r="GY55" s="191">
        <v>0</v>
      </c>
      <c r="GZ55" s="191" t="s">
        <v>67</v>
      </c>
      <c r="HA55" s="191" t="s">
        <v>68</v>
      </c>
      <c r="HB55" s="191">
        <v>2</v>
      </c>
      <c r="HC55" s="191" t="s">
        <v>33</v>
      </c>
      <c r="HD55" s="191" t="s">
        <v>33</v>
      </c>
      <c r="HE55" s="181">
        <v>46182</v>
      </c>
      <c r="HF55" s="189" t="s">
        <v>1354</v>
      </c>
      <c r="HG55" s="189">
        <v>2</v>
      </c>
      <c r="HH55" s="189" t="s">
        <v>67</v>
      </c>
      <c r="HI55" s="189" t="s">
        <v>68</v>
      </c>
      <c r="HJ55" s="189">
        <v>2</v>
      </c>
      <c r="HK55" s="189" t="s">
        <v>33</v>
      </c>
      <c r="HL55" s="189" t="s">
        <v>33</v>
      </c>
      <c r="HM55" s="190">
        <v>46183</v>
      </c>
      <c r="HN55" s="188" t="s">
        <v>1128</v>
      </c>
      <c r="HO55" s="191">
        <v>3</v>
      </c>
      <c r="HP55" s="191" t="s">
        <v>67</v>
      </c>
      <c r="HQ55" s="191" t="s">
        <v>68</v>
      </c>
      <c r="HR55" s="191">
        <v>2</v>
      </c>
      <c r="HS55" s="191" t="s">
        <v>33</v>
      </c>
      <c r="HT55" s="191" t="s">
        <v>33</v>
      </c>
      <c r="HU55" s="181">
        <v>46182</v>
      </c>
      <c r="HV55" s="189" t="s">
        <v>1125</v>
      </c>
      <c r="HW55" s="189">
        <v>0</v>
      </c>
      <c r="HX55" s="189" t="s">
        <v>67</v>
      </c>
      <c r="HY55" s="189" t="s">
        <v>68</v>
      </c>
      <c r="HZ55" s="189">
        <v>2</v>
      </c>
      <c r="IA55" s="189" t="s">
        <v>33</v>
      </c>
      <c r="IB55" s="189" t="s">
        <v>33</v>
      </c>
      <c r="IC55" s="190">
        <v>46182</v>
      </c>
      <c r="ID55" s="188" t="s">
        <v>1127</v>
      </c>
      <c r="IE55" s="191">
        <v>1</v>
      </c>
      <c r="IF55" s="191" t="s">
        <v>67</v>
      </c>
      <c r="IG55" s="191" t="s">
        <v>68</v>
      </c>
      <c r="IH55" s="191">
        <v>2</v>
      </c>
      <c r="II55" s="191" t="s">
        <v>33</v>
      </c>
      <c r="IJ55" s="191" t="s">
        <v>33</v>
      </c>
      <c r="IK55" s="181">
        <v>46182</v>
      </c>
      <c r="IL55" s="189" t="s">
        <v>1126</v>
      </c>
      <c r="IM55" s="189">
        <v>1</v>
      </c>
      <c r="IN55" s="189" t="s">
        <v>67</v>
      </c>
      <c r="IO55" s="189" t="s">
        <v>68</v>
      </c>
      <c r="IP55" s="189">
        <v>2</v>
      </c>
      <c r="IQ55" s="189" t="s">
        <v>33</v>
      </c>
      <c r="IR55" s="189" t="s">
        <v>33</v>
      </c>
      <c r="IS55" s="190">
        <v>46182</v>
      </c>
    </row>
    <row r="56" spans="1:253" s="11" customFormat="1" ht="12.5" customHeight="1">
      <c r="A56" s="11" t="s">
        <v>1131</v>
      </c>
      <c r="B56" s="11" t="s">
        <v>7557</v>
      </c>
      <c r="C56" s="11" t="s">
        <v>1132</v>
      </c>
      <c r="D56" s="11" t="s">
        <v>1122</v>
      </c>
      <c r="E56" s="11" t="s">
        <v>6969</v>
      </c>
      <c r="F56" s="11" t="s">
        <v>3172</v>
      </c>
      <c r="G56" s="179">
        <v>7540000</v>
      </c>
      <c r="H56" s="180" t="s">
        <v>3169</v>
      </c>
      <c r="I56" s="180" t="s">
        <v>88</v>
      </c>
      <c r="J56" s="180">
        <v>2</v>
      </c>
      <c r="K56" s="180" t="s">
        <v>3171</v>
      </c>
      <c r="L56" s="180" t="s">
        <v>3170</v>
      </c>
      <c r="M56" s="181">
        <v>46234</v>
      </c>
      <c r="N56" s="188" t="s">
        <v>3176</v>
      </c>
      <c r="O56" s="183">
        <v>868682</v>
      </c>
      <c r="P56" s="183" t="s">
        <v>3173</v>
      </c>
      <c r="Q56" s="183" t="s">
        <v>126</v>
      </c>
      <c r="R56" s="183">
        <v>1</v>
      </c>
      <c r="S56" s="183" t="s">
        <v>3175</v>
      </c>
      <c r="T56" s="183" t="s">
        <v>3174</v>
      </c>
      <c r="U56" s="184">
        <v>46234</v>
      </c>
      <c r="V56" s="188" t="s">
        <v>3180</v>
      </c>
      <c r="W56" s="180">
        <v>3517000</v>
      </c>
      <c r="X56" s="180" t="s">
        <v>3177</v>
      </c>
      <c r="Y56" s="180" t="s">
        <v>88</v>
      </c>
      <c r="Z56" s="180">
        <v>2</v>
      </c>
      <c r="AA56" s="180" t="s">
        <v>3179</v>
      </c>
      <c r="AB56" s="180" t="s">
        <v>3178</v>
      </c>
      <c r="AC56" s="181">
        <v>46234</v>
      </c>
      <c r="AD56" s="188" t="s">
        <v>3184</v>
      </c>
      <c r="AE56" s="185">
        <v>632000</v>
      </c>
      <c r="AF56" s="185" t="s">
        <v>3181</v>
      </c>
      <c r="AG56" s="185" t="s">
        <v>88</v>
      </c>
      <c r="AH56" s="185">
        <v>2</v>
      </c>
      <c r="AI56" s="185" t="s">
        <v>3183</v>
      </c>
      <c r="AJ56" s="185" t="s">
        <v>3182</v>
      </c>
      <c r="AK56" s="186">
        <v>46234</v>
      </c>
      <c r="AL56" s="188" t="s">
        <v>3186</v>
      </c>
      <c r="AM56" s="180">
        <v>562000</v>
      </c>
      <c r="AN56" s="180" t="s">
        <v>3181</v>
      </c>
      <c r="AO56" s="180" t="s">
        <v>88</v>
      </c>
      <c r="AP56" s="180">
        <v>2</v>
      </c>
      <c r="AQ56" s="180" t="s">
        <v>3185</v>
      </c>
      <c r="AR56" s="180" t="s">
        <v>3182</v>
      </c>
      <c r="AS56" s="181">
        <v>46234</v>
      </c>
      <c r="AT56" s="189" t="s">
        <v>3188</v>
      </c>
      <c r="AU56" s="185" t="s">
        <v>33</v>
      </c>
      <c r="AV56" s="185" t="s">
        <v>33</v>
      </c>
      <c r="AW56" s="185">
        <v>0</v>
      </c>
      <c r="AX56" s="185">
        <v>0</v>
      </c>
      <c r="AY56" s="185" t="s">
        <v>1617</v>
      </c>
      <c r="AZ56" s="185" t="s">
        <v>33</v>
      </c>
      <c r="BA56" s="186">
        <v>46234</v>
      </c>
      <c r="BB56" s="188" t="s">
        <v>3187</v>
      </c>
      <c r="BC56" s="180" t="s">
        <v>33</v>
      </c>
      <c r="BD56" s="180" t="s">
        <v>33</v>
      </c>
      <c r="BE56" s="180">
        <v>0</v>
      </c>
      <c r="BF56" s="180">
        <v>0</v>
      </c>
      <c r="BG56" s="180" t="s">
        <v>1617</v>
      </c>
      <c r="BH56" s="180" t="s">
        <v>33</v>
      </c>
      <c r="BI56" s="181">
        <v>46234</v>
      </c>
      <c r="BJ56" s="189" t="s">
        <v>3191</v>
      </c>
      <c r="BK56" s="189">
        <v>0</v>
      </c>
      <c r="BL56" s="189" t="s">
        <v>3189</v>
      </c>
      <c r="BM56" s="189" t="s">
        <v>88</v>
      </c>
      <c r="BN56" s="189">
        <v>2</v>
      </c>
      <c r="BO56" s="189" t="s">
        <v>3190</v>
      </c>
      <c r="BP56" s="185" t="s">
        <v>1983</v>
      </c>
      <c r="BQ56" s="190">
        <v>46234</v>
      </c>
      <c r="BR56" s="188" t="s">
        <v>3196</v>
      </c>
      <c r="BS56" s="191" t="s">
        <v>33</v>
      </c>
      <c r="BT56" s="191" t="s">
        <v>33</v>
      </c>
      <c r="BU56" s="191">
        <v>0</v>
      </c>
      <c r="BV56" s="191">
        <v>0</v>
      </c>
      <c r="BW56" s="191" t="s">
        <v>1617</v>
      </c>
      <c r="BX56" s="191" t="s">
        <v>33</v>
      </c>
      <c r="BY56" s="181">
        <v>46234</v>
      </c>
      <c r="BZ56" s="189" t="s">
        <v>3197</v>
      </c>
      <c r="CA56" s="189" t="s">
        <v>33</v>
      </c>
      <c r="CB56" s="189" t="s">
        <v>33</v>
      </c>
      <c r="CC56" s="189">
        <v>0</v>
      </c>
      <c r="CD56" s="189">
        <v>0</v>
      </c>
      <c r="CE56" s="189" t="s">
        <v>1617</v>
      </c>
      <c r="CF56" s="189" t="s">
        <v>33</v>
      </c>
      <c r="CG56" s="190">
        <v>46234</v>
      </c>
      <c r="CH56" s="188" t="s">
        <v>8072</v>
      </c>
      <c r="CI56" s="189" t="e">
        <v>#N/A</v>
      </c>
      <c r="CJ56" s="189" t="e">
        <v>#N/A</v>
      </c>
      <c r="CK56" s="189" t="e">
        <v>#N/A</v>
      </c>
      <c r="CL56" s="189" t="e">
        <v>#N/A</v>
      </c>
      <c r="CM56" s="189" t="e">
        <v>#N/A</v>
      </c>
      <c r="CN56" s="189" t="e">
        <v>#N/A</v>
      </c>
      <c r="CO56" s="192" t="e">
        <v>#N/A</v>
      </c>
      <c r="CP56" s="189" t="s">
        <v>3199</v>
      </c>
      <c r="CQ56" s="191" t="s">
        <v>33</v>
      </c>
      <c r="CR56" s="191" t="s">
        <v>33</v>
      </c>
      <c r="CS56" s="191">
        <v>0</v>
      </c>
      <c r="CT56" s="191">
        <v>0</v>
      </c>
      <c r="CU56" s="191" t="s">
        <v>1617</v>
      </c>
      <c r="CV56" s="191" t="s">
        <v>33</v>
      </c>
      <c r="CW56" s="181">
        <v>46234</v>
      </c>
      <c r="CX56" s="189" t="s">
        <v>3202</v>
      </c>
      <c r="CY56" s="185">
        <v>632000</v>
      </c>
      <c r="CZ56" s="185" t="s">
        <v>3207</v>
      </c>
      <c r="DA56" s="185" t="s">
        <v>141</v>
      </c>
      <c r="DB56" s="185">
        <v>3</v>
      </c>
      <c r="DC56" s="185" t="s">
        <v>3209</v>
      </c>
      <c r="DD56" s="185" t="s">
        <v>3208</v>
      </c>
      <c r="DE56" s="187">
        <v>46234</v>
      </c>
      <c r="DF56" s="188" t="s">
        <v>3205</v>
      </c>
      <c r="DG56" s="180">
        <v>2885000</v>
      </c>
      <c r="DH56" s="191" t="s">
        <v>3203</v>
      </c>
      <c r="DI56" s="191" t="s">
        <v>88</v>
      </c>
      <c r="DJ56" s="191">
        <v>2</v>
      </c>
      <c r="DK56" s="191" t="s">
        <v>2165</v>
      </c>
      <c r="DL56" s="191" t="s">
        <v>3204</v>
      </c>
      <c r="DM56" s="181">
        <v>46234</v>
      </c>
      <c r="DN56" s="189" t="s">
        <v>3206</v>
      </c>
      <c r="DO56" s="185">
        <v>0</v>
      </c>
      <c r="DP56" s="189" t="s">
        <v>3181</v>
      </c>
      <c r="DQ56" s="189" t="s">
        <v>88</v>
      </c>
      <c r="DR56" s="189">
        <v>2</v>
      </c>
      <c r="DS56" s="189" t="s">
        <v>1945</v>
      </c>
      <c r="DT56" s="189" t="s">
        <v>3182</v>
      </c>
      <c r="DU56" s="190">
        <v>46234</v>
      </c>
      <c r="DV56" s="188" t="s">
        <v>3210</v>
      </c>
      <c r="DW56" s="180">
        <v>164000</v>
      </c>
      <c r="DX56" s="191" t="s">
        <v>3207</v>
      </c>
      <c r="DY56" s="191" t="s">
        <v>141</v>
      </c>
      <c r="DZ56" s="191">
        <v>3</v>
      </c>
      <c r="EA56" s="191" t="s">
        <v>3209</v>
      </c>
      <c r="EB56" s="191" t="s">
        <v>3208</v>
      </c>
      <c r="EC56" s="181">
        <v>46234</v>
      </c>
      <c r="ED56" s="189" t="s">
        <v>3212</v>
      </c>
      <c r="EE56" s="185">
        <v>468000</v>
      </c>
      <c r="EF56" s="189" t="s">
        <v>3207</v>
      </c>
      <c r="EG56" s="189" t="s">
        <v>141</v>
      </c>
      <c r="EH56" s="189">
        <v>3</v>
      </c>
      <c r="EI56" s="189" t="s">
        <v>3211</v>
      </c>
      <c r="EJ56" s="189" t="s">
        <v>3208</v>
      </c>
      <c r="EK56" s="190">
        <v>46234</v>
      </c>
      <c r="EL56" s="188" t="s">
        <v>3214</v>
      </c>
      <c r="EM56" s="180" t="s">
        <v>33</v>
      </c>
      <c r="EN56" s="191" t="s">
        <v>33</v>
      </c>
      <c r="EO56" s="191" t="s">
        <v>33</v>
      </c>
      <c r="EP56" s="191" t="s">
        <v>33</v>
      </c>
      <c r="EQ56" s="191" t="s">
        <v>3213</v>
      </c>
      <c r="ER56" s="191" t="s">
        <v>33</v>
      </c>
      <c r="ES56" s="181">
        <v>46234</v>
      </c>
      <c r="ET56" s="189" t="s">
        <v>3195</v>
      </c>
      <c r="EU56" s="189">
        <v>865</v>
      </c>
      <c r="EV56" s="189" t="s">
        <v>3192</v>
      </c>
      <c r="EW56" s="189" t="s">
        <v>141</v>
      </c>
      <c r="EX56" s="189">
        <v>3</v>
      </c>
      <c r="EY56" s="189" t="s">
        <v>3194</v>
      </c>
      <c r="EZ56" s="189" t="s">
        <v>3193</v>
      </c>
      <c r="FA56" s="190">
        <v>46234</v>
      </c>
      <c r="FB56" s="188" t="s">
        <v>3216</v>
      </c>
      <c r="FC56" s="191">
        <v>2</v>
      </c>
      <c r="FD56" s="191" t="s">
        <v>3181</v>
      </c>
      <c r="FE56" s="191" t="s">
        <v>126</v>
      </c>
      <c r="FF56" s="191">
        <v>1</v>
      </c>
      <c r="FG56" s="191" t="s">
        <v>3215</v>
      </c>
      <c r="FH56" s="191" t="s">
        <v>3182</v>
      </c>
      <c r="FI56" s="181">
        <v>46234</v>
      </c>
      <c r="FJ56" s="188" t="s">
        <v>3217</v>
      </c>
      <c r="FK56" s="189" t="s">
        <v>33</v>
      </c>
      <c r="FL56" s="189" t="s">
        <v>33</v>
      </c>
      <c r="FM56" s="189">
        <v>0</v>
      </c>
      <c r="FN56" s="189">
        <v>0</v>
      </c>
      <c r="FO56" s="189" t="s">
        <v>1617</v>
      </c>
      <c r="FP56" s="185" t="s">
        <v>33</v>
      </c>
      <c r="FQ56" s="186">
        <v>46234</v>
      </c>
      <c r="FR56" s="188" t="s">
        <v>3218</v>
      </c>
      <c r="FS56" s="191" t="s">
        <v>33</v>
      </c>
      <c r="FT56" s="191" t="s">
        <v>33</v>
      </c>
      <c r="FU56" s="191">
        <v>0</v>
      </c>
      <c r="FV56" s="191">
        <v>0</v>
      </c>
      <c r="FW56" s="191" t="s">
        <v>1617</v>
      </c>
      <c r="FX56" s="191" t="s">
        <v>33</v>
      </c>
      <c r="FY56" s="181">
        <v>46234</v>
      </c>
      <c r="FZ56" s="189" t="s">
        <v>1133</v>
      </c>
      <c r="GA56" s="189">
        <v>2</v>
      </c>
      <c r="GB56" s="189" t="s">
        <v>67</v>
      </c>
      <c r="GC56" s="189" t="s">
        <v>68</v>
      </c>
      <c r="GD56" s="189">
        <v>2</v>
      </c>
      <c r="GE56" s="189" t="s">
        <v>33</v>
      </c>
      <c r="GF56" s="189" t="s">
        <v>33</v>
      </c>
      <c r="GG56" s="190">
        <v>46182</v>
      </c>
      <c r="GH56" s="188" t="s">
        <v>1139</v>
      </c>
      <c r="GI56" s="191">
        <v>3</v>
      </c>
      <c r="GJ56" s="191" t="s">
        <v>67</v>
      </c>
      <c r="GK56" s="191" t="s">
        <v>68</v>
      </c>
      <c r="GL56" s="191">
        <v>2</v>
      </c>
      <c r="GM56" s="191" t="s">
        <v>33</v>
      </c>
      <c r="GN56" s="191" t="s">
        <v>33</v>
      </c>
      <c r="GO56" s="181">
        <v>46182</v>
      </c>
      <c r="GP56" s="189" t="s">
        <v>1134</v>
      </c>
      <c r="GQ56" s="189">
        <v>2</v>
      </c>
      <c r="GR56" s="189" t="s">
        <v>67</v>
      </c>
      <c r="GS56" s="189" t="s">
        <v>68</v>
      </c>
      <c r="GT56" s="189">
        <v>2</v>
      </c>
      <c r="GU56" s="189" t="s">
        <v>33</v>
      </c>
      <c r="GV56" s="189" t="s">
        <v>33</v>
      </c>
      <c r="GW56" s="190">
        <v>46182</v>
      </c>
      <c r="GX56" s="188" t="s">
        <v>1140</v>
      </c>
      <c r="GY56" s="191">
        <v>0</v>
      </c>
      <c r="GZ56" s="191" t="s">
        <v>67</v>
      </c>
      <c r="HA56" s="191" t="s">
        <v>68</v>
      </c>
      <c r="HB56" s="191">
        <v>2</v>
      </c>
      <c r="HC56" s="191" t="s">
        <v>33</v>
      </c>
      <c r="HD56" s="191" t="s">
        <v>33</v>
      </c>
      <c r="HE56" s="181">
        <v>46182</v>
      </c>
      <c r="HF56" s="189" t="s">
        <v>1355</v>
      </c>
      <c r="HG56" s="189">
        <v>2</v>
      </c>
      <c r="HH56" s="189" t="s">
        <v>67</v>
      </c>
      <c r="HI56" s="189" t="s">
        <v>68</v>
      </c>
      <c r="HJ56" s="189">
        <v>2</v>
      </c>
      <c r="HK56" s="189" t="s">
        <v>33</v>
      </c>
      <c r="HL56" s="189" t="s">
        <v>33</v>
      </c>
      <c r="HM56" s="190">
        <v>46183</v>
      </c>
      <c r="HN56" s="188" t="s">
        <v>1138</v>
      </c>
      <c r="HO56" s="191">
        <v>3</v>
      </c>
      <c r="HP56" s="191" t="s">
        <v>67</v>
      </c>
      <c r="HQ56" s="191" t="s">
        <v>68</v>
      </c>
      <c r="HR56" s="191">
        <v>2</v>
      </c>
      <c r="HS56" s="191" t="s">
        <v>33</v>
      </c>
      <c r="HT56" s="191" t="s">
        <v>33</v>
      </c>
      <c r="HU56" s="181">
        <v>46182</v>
      </c>
      <c r="HV56" s="189" t="s">
        <v>1135</v>
      </c>
      <c r="HW56" s="189">
        <v>0</v>
      </c>
      <c r="HX56" s="189" t="s">
        <v>67</v>
      </c>
      <c r="HY56" s="189" t="s">
        <v>68</v>
      </c>
      <c r="HZ56" s="189">
        <v>2</v>
      </c>
      <c r="IA56" s="189" t="s">
        <v>33</v>
      </c>
      <c r="IB56" s="189" t="s">
        <v>33</v>
      </c>
      <c r="IC56" s="190">
        <v>46182</v>
      </c>
      <c r="ID56" s="188" t="s">
        <v>1137</v>
      </c>
      <c r="IE56" s="191">
        <v>1</v>
      </c>
      <c r="IF56" s="191" t="s">
        <v>67</v>
      </c>
      <c r="IG56" s="191" t="s">
        <v>68</v>
      </c>
      <c r="IH56" s="191">
        <v>2</v>
      </c>
      <c r="II56" s="191" t="s">
        <v>33</v>
      </c>
      <c r="IJ56" s="191" t="s">
        <v>33</v>
      </c>
      <c r="IK56" s="181">
        <v>46182</v>
      </c>
      <c r="IL56" s="189" t="s">
        <v>1136</v>
      </c>
      <c r="IM56" s="189">
        <v>1</v>
      </c>
      <c r="IN56" s="189" t="s">
        <v>67</v>
      </c>
      <c r="IO56" s="189" t="s">
        <v>68</v>
      </c>
      <c r="IP56" s="189">
        <v>2</v>
      </c>
      <c r="IQ56" s="189" t="s">
        <v>33</v>
      </c>
      <c r="IR56" s="189" t="s">
        <v>33</v>
      </c>
      <c r="IS56" s="190">
        <v>46182</v>
      </c>
    </row>
    <row r="57" spans="1:253" s="11" customFormat="1" ht="12.5" customHeight="1">
      <c r="A57" s="11" t="s">
        <v>1141</v>
      </c>
      <c r="B57" s="11" t="s">
        <v>7557</v>
      </c>
      <c r="C57" s="11" t="s">
        <v>1142</v>
      </c>
      <c r="D57" s="11" t="s">
        <v>1122</v>
      </c>
      <c r="E57" s="11" t="s">
        <v>6969</v>
      </c>
      <c r="F57" s="11" t="s">
        <v>3257</v>
      </c>
      <c r="G57" s="179">
        <v>7540000</v>
      </c>
      <c r="H57" s="180" t="s">
        <v>3169</v>
      </c>
      <c r="I57" s="180" t="s">
        <v>88</v>
      </c>
      <c r="J57" s="180">
        <v>2</v>
      </c>
      <c r="K57" s="180" t="s">
        <v>3171</v>
      </c>
      <c r="L57" s="180" t="s">
        <v>3170</v>
      </c>
      <c r="M57" s="181">
        <v>46234</v>
      </c>
      <c r="N57" s="188" t="s">
        <v>3259</v>
      </c>
      <c r="O57" s="183">
        <v>1759540</v>
      </c>
      <c r="P57" s="183" t="s">
        <v>3169</v>
      </c>
      <c r="Q57" s="183" t="s">
        <v>126</v>
      </c>
      <c r="R57" s="183">
        <v>1</v>
      </c>
      <c r="S57" s="183" t="s">
        <v>3258</v>
      </c>
      <c r="T57" s="183" t="s">
        <v>3170</v>
      </c>
      <c r="U57" s="184">
        <v>46234</v>
      </c>
      <c r="V57" s="188" t="s">
        <v>3261</v>
      </c>
      <c r="W57" s="180">
        <v>7540000</v>
      </c>
      <c r="X57" s="180" t="s">
        <v>3169</v>
      </c>
      <c r="Y57" s="180" t="s">
        <v>88</v>
      </c>
      <c r="Z57" s="180">
        <v>2</v>
      </c>
      <c r="AA57" s="180" t="s">
        <v>3260</v>
      </c>
      <c r="AB57" s="180" t="s">
        <v>3170</v>
      </c>
      <c r="AC57" s="181">
        <v>46234</v>
      </c>
      <c r="AD57" s="188" t="s">
        <v>3265</v>
      </c>
      <c r="AE57" s="185">
        <v>1250000</v>
      </c>
      <c r="AF57" s="185" t="s">
        <v>3262</v>
      </c>
      <c r="AG57" s="185" t="s">
        <v>88</v>
      </c>
      <c r="AH57" s="185">
        <v>2</v>
      </c>
      <c r="AI57" s="185" t="s">
        <v>3264</v>
      </c>
      <c r="AJ57" s="185" t="s">
        <v>3263</v>
      </c>
      <c r="AK57" s="186">
        <v>46234</v>
      </c>
      <c r="AL57" s="188" t="s">
        <v>3267</v>
      </c>
      <c r="AM57" s="180">
        <v>1180000</v>
      </c>
      <c r="AN57" s="180" t="s">
        <v>3262</v>
      </c>
      <c r="AO57" s="180" t="s">
        <v>88</v>
      </c>
      <c r="AP57" s="180">
        <v>2</v>
      </c>
      <c r="AQ57" s="180" t="s">
        <v>3266</v>
      </c>
      <c r="AR57" s="180" t="s">
        <v>3263</v>
      </c>
      <c r="AS57" s="181">
        <v>46234</v>
      </c>
      <c r="AT57" s="189" t="s">
        <v>3269</v>
      </c>
      <c r="AU57" s="185" t="s">
        <v>33</v>
      </c>
      <c r="AV57" s="185" t="s">
        <v>33</v>
      </c>
      <c r="AW57" s="185">
        <v>0</v>
      </c>
      <c r="AX57" s="185">
        <v>0</v>
      </c>
      <c r="AY57" s="185" t="s">
        <v>1617</v>
      </c>
      <c r="AZ57" s="185" t="s">
        <v>33</v>
      </c>
      <c r="BA57" s="186">
        <v>46234</v>
      </c>
      <c r="BB57" s="188" t="s">
        <v>3268</v>
      </c>
      <c r="BC57" s="180" t="s">
        <v>33</v>
      </c>
      <c r="BD57" s="180" t="s">
        <v>33</v>
      </c>
      <c r="BE57" s="180">
        <v>0</v>
      </c>
      <c r="BF57" s="180">
        <v>0</v>
      </c>
      <c r="BG57" s="180" t="s">
        <v>1617</v>
      </c>
      <c r="BH57" s="180" t="s">
        <v>33</v>
      </c>
      <c r="BI57" s="181">
        <v>46234</v>
      </c>
      <c r="BJ57" s="189" t="s">
        <v>3270</v>
      </c>
      <c r="BK57" s="189">
        <v>865</v>
      </c>
      <c r="BL57" s="189" t="s">
        <v>3192</v>
      </c>
      <c r="BM57" s="189" t="s">
        <v>141</v>
      </c>
      <c r="BN57" s="189">
        <v>3</v>
      </c>
      <c r="BO57" s="189" t="s">
        <v>3194</v>
      </c>
      <c r="BP57" s="185" t="s">
        <v>3193</v>
      </c>
      <c r="BQ57" s="190">
        <v>46234</v>
      </c>
      <c r="BR57" s="188" t="s">
        <v>3272</v>
      </c>
      <c r="BS57" s="191" t="s">
        <v>33</v>
      </c>
      <c r="BT57" s="191" t="s">
        <v>33</v>
      </c>
      <c r="BU57" s="191">
        <v>0</v>
      </c>
      <c r="BV57" s="191">
        <v>0</v>
      </c>
      <c r="BW57" s="191" t="s">
        <v>1617</v>
      </c>
      <c r="BX57" s="191" t="s">
        <v>33</v>
      </c>
      <c r="BY57" s="181">
        <v>46234</v>
      </c>
      <c r="BZ57" s="189" t="s">
        <v>3273</v>
      </c>
      <c r="CA57" s="189" t="s">
        <v>33</v>
      </c>
      <c r="CB57" s="189" t="s">
        <v>33</v>
      </c>
      <c r="CC57" s="189">
        <v>0</v>
      </c>
      <c r="CD57" s="189">
        <v>0</v>
      </c>
      <c r="CE57" s="189" t="s">
        <v>1617</v>
      </c>
      <c r="CF57" s="189" t="s">
        <v>33</v>
      </c>
      <c r="CG57" s="190">
        <v>46234</v>
      </c>
      <c r="CH57" s="188" t="s">
        <v>8073</v>
      </c>
      <c r="CI57" s="189" t="e">
        <v>#N/A</v>
      </c>
      <c r="CJ57" s="189" t="e">
        <v>#N/A</v>
      </c>
      <c r="CK57" s="189" t="e">
        <v>#N/A</v>
      </c>
      <c r="CL57" s="189" t="e">
        <v>#N/A</v>
      </c>
      <c r="CM57" s="189" t="e">
        <v>#N/A</v>
      </c>
      <c r="CN57" s="189" t="e">
        <v>#N/A</v>
      </c>
      <c r="CO57" s="192" t="e">
        <v>#N/A</v>
      </c>
      <c r="CP57" s="189" t="s">
        <v>3275</v>
      </c>
      <c r="CQ57" s="191" t="s">
        <v>33</v>
      </c>
      <c r="CR57" s="191" t="s">
        <v>33</v>
      </c>
      <c r="CS57" s="191">
        <v>0</v>
      </c>
      <c r="CT57" s="191">
        <v>0</v>
      </c>
      <c r="CU57" s="191" t="s">
        <v>1617</v>
      </c>
      <c r="CV57" s="191" t="s">
        <v>33</v>
      </c>
      <c r="CW57" s="181">
        <v>46234</v>
      </c>
      <c r="CX57" s="189" t="s">
        <v>3278</v>
      </c>
      <c r="CY57" s="185">
        <v>1249000</v>
      </c>
      <c r="CZ57" s="185" t="s">
        <v>3285</v>
      </c>
      <c r="DA57" s="185" t="s">
        <v>141</v>
      </c>
      <c r="DB57" s="185">
        <v>3</v>
      </c>
      <c r="DC57" s="185" t="s">
        <v>3287</v>
      </c>
      <c r="DD57" s="185" t="s">
        <v>3286</v>
      </c>
      <c r="DE57" s="187">
        <v>46234</v>
      </c>
      <c r="DF57" s="188" t="s">
        <v>3282</v>
      </c>
      <c r="DG57" s="180">
        <v>6290000</v>
      </c>
      <c r="DH57" s="191" t="s">
        <v>3279</v>
      </c>
      <c r="DI57" s="191" t="s">
        <v>88</v>
      </c>
      <c r="DJ57" s="191">
        <v>2</v>
      </c>
      <c r="DK57" s="191" t="s">
        <v>3281</v>
      </c>
      <c r="DL57" s="191" t="s">
        <v>3280</v>
      </c>
      <c r="DM57" s="181">
        <v>46234</v>
      </c>
      <c r="DN57" s="189" t="s">
        <v>3284</v>
      </c>
      <c r="DO57" s="185">
        <v>0</v>
      </c>
      <c r="DP57" s="189" t="s">
        <v>3262</v>
      </c>
      <c r="DQ57" s="189" t="s">
        <v>88</v>
      </c>
      <c r="DR57" s="189">
        <v>2</v>
      </c>
      <c r="DS57" s="189" t="s">
        <v>3283</v>
      </c>
      <c r="DT57" s="189" t="s">
        <v>3263</v>
      </c>
      <c r="DU57" s="190">
        <v>46234</v>
      </c>
      <c r="DV57" s="188" t="s">
        <v>3288</v>
      </c>
      <c r="DW57" s="180">
        <v>781000</v>
      </c>
      <c r="DX57" s="191" t="s">
        <v>3285</v>
      </c>
      <c r="DY57" s="191" t="s">
        <v>141</v>
      </c>
      <c r="DZ57" s="191">
        <v>3</v>
      </c>
      <c r="EA57" s="191" t="s">
        <v>3287</v>
      </c>
      <c r="EB57" s="191" t="s">
        <v>3286</v>
      </c>
      <c r="EC57" s="181">
        <v>46234</v>
      </c>
      <c r="ED57" s="189" t="s">
        <v>3292</v>
      </c>
      <c r="EE57" s="185">
        <v>468000</v>
      </c>
      <c r="EF57" s="189" t="s">
        <v>3289</v>
      </c>
      <c r="EG57" s="189" t="s">
        <v>141</v>
      </c>
      <c r="EH57" s="189">
        <v>3</v>
      </c>
      <c r="EI57" s="189" t="s">
        <v>3291</v>
      </c>
      <c r="EJ57" s="189" t="s">
        <v>3290</v>
      </c>
      <c r="EK57" s="190">
        <v>46234</v>
      </c>
      <c r="EL57" s="188" t="s">
        <v>3294</v>
      </c>
      <c r="EM57" s="180" t="s">
        <v>33</v>
      </c>
      <c r="EN57" s="191" t="s">
        <v>33</v>
      </c>
      <c r="EO57" s="191" t="s">
        <v>33</v>
      </c>
      <c r="EP57" s="191" t="s">
        <v>33</v>
      </c>
      <c r="EQ57" s="191" t="s">
        <v>3293</v>
      </c>
      <c r="ER57" s="191" t="s">
        <v>33</v>
      </c>
      <c r="ES57" s="181">
        <v>46234</v>
      </c>
      <c r="ET57" s="189" t="s">
        <v>3271</v>
      </c>
      <c r="EU57" s="189">
        <v>865</v>
      </c>
      <c r="EV57" s="189" t="s">
        <v>3192</v>
      </c>
      <c r="EW57" s="189" t="s">
        <v>141</v>
      </c>
      <c r="EX57" s="189">
        <v>3</v>
      </c>
      <c r="EY57" s="189" t="s">
        <v>3194</v>
      </c>
      <c r="EZ57" s="189" t="s">
        <v>3193</v>
      </c>
      <c r="FA57" s="190">
        <v>46234</v>
      </c>
      <c r="FB57" s="188" t="s">
        <v>3298</v>
      </c>
      <c r="FC57" s="191">
        <v>2</v>
      </c>
      <c r="FD57" s="191" t="s">
        <v>3295</v>
      </c>
      <c r="FE57" s="191" t="s">
        <v>126</v>
      </c>
      <c r="FF57" s="191">
        <v>1</v>
      </c>
      <c r="FG57" s="191" t="s">
        <v>3297</v>
      </c>
      <c r="FH57" s="191" t="s">
        <v>3296</v>
      </c>
      <c r="FI57" s="181">
        <v>46234</v>
      </c>
      <c r="FJ57" s="188" t="s">
        <v>3299</v>
      </c>
      <c r="FK57" s="189" t="s">
        <v>33</v>
      </c>
      <c r="FL57" s="189" t="s">
        <v>33</v>
      </c>
      <c r="FM57" s="189">
        <v>0</v>
      </c>
      <c r="FN57" s="189">
        <v>0</v>
      </c>
      <c r="FO57" s="189" t="s">
        <v>1617</v>
      </c>
      <c r="FP57" s="185" t="s">
        <v>33</v>
      </c>
      <c r="FQ57" s="186">
        <v>46234</v>
      </c>
      <c r="FR57" s="188" t="s">
        <v>3300</v>
      </c>
      <c r="FS57" s="191" t="s">
        <v>33</v>
      </c>
      <c r="FT57" s="191" t="s">
        <v>33</v>
      </c>
      <c r="FU57" s="191">
        <v>0</v>
      </c>
      <c r="FV57" s="191">
        <v>0</v>
      </c>
      <c r="FW57" s="191" t="s">
        <v>1617</v>
      </c>
      <c r="FX57" s="191" t="s">
        <v>33</v>
      </c>
      <c r="FY57" s="181">
        <v>46234</v>
      </c>
      <c r="FZ57" s="189" t="s">
        <v>1143</v>
      </c>
      <c r="GA57" s="189">
        <v>2</v>
      </c>
      <c r="GB57" s="189" t="s">
        <v>67</v>
      </c>
      <c r="GC57" s="189" t="s">
        <v>68</v>
      </c>
      <c r="GD57" s="189">
        <v>2</v>
      </c>
      <c r="GE57" s="189" t="s">
        <v>33</v>
      </c>
      <c r="GF57" s="189" t="s">
        <v>33</v>
      </c>
      <c r="GG57" s="190">
        <v>46182</v>
      </c>
      <c r="GH57" s="188" t="s">
        <v>1149</v>
      </c>
      <c r="GI57" s="191">
        <v>3</v>
      </c>
      <c r="GJ57" s="191" t="s">
        <v>67</v>
      </c>
      <c r="GK57" s="191" t="s">
        <v>68</v>
      </c>
      <c r="GL57" s="191">
        <v>2</v>
      </c>
      <c r="GM57" s="191" t="s">
        <v>33</v>
      </c>
      <c r="GN57" s="191" t="s">
        <v>33</v>
      </c>
      <c r="GO57" s="181">
        <v>46182</v>
      </c>
      <c r="GP57" s="189" t="s">
        <v>1144</v>
      </c>
      <c r="GQ57" s="189">
        <v>2</v>
      </c>
      <c r="GR57" s="189" t="s">
        <v>67</v>
      </c>
      <c r="GS57" s="189" t="s">
        <v>68</v>
      </c>
      <c r="GT57" s="189">
        <v>2</v>
      </c>
      <c r="GU57" s="189" t="s">
        <v>33</v>
      </c>
      <c r="GV57" s="189" t="s">
        <v>33</v>
      </c>
      <c r="GW57" s="190">
        <v>46182</v>
      </c>
      <c r="GX57" s="188" t="s">
        <v>1150</v>
      </c>
      <c r="GY57" s="191">
        <v>0</v>
      </c>
      <c r="GZ57" s="191" t="s">
        <v>67</v>
      </c>
      <c r="HA57" s="191" t="s">
        <v>68</v>
      </c>
      <c r="HB57" s="191">
        <v>2</v>
      </c>
      <c r="HC57" s="191" t="s">
        <v>33</v>
      </c>
      <c r="HD57" s="191" t="s">
        <v>33</v>
      </c>
      <c r="HE57" s="181">
        <v>46182</v>
      </c>
      <c r="HF57" s="189" t="s">
        <v>1356</v>
      </c>
      <c r="HG57" s="189">
        <v>2</v>
      </c>
      <c r="HH57" s="189" t="s">
        <v>67</v>
      </c>
      <c r="HI57" s="189" t="s">
        <v>68</v>
      </c>
      <c r="HJ57" s="189">
        <v>2</v>
      </c>
      <c r="HK57" s="189" t="s">
        <v>33</v>
      </c>
      <c r="HL57" s="189" t="s">
        <v>33</v>
      </c>
      <c r="HM57" s="190">
        <v>46183</v>
      </c>
      <c r="HN57" s="188" t="s">
        <v>1148</v>
      </c>
      <c r="HO57" s="191">
        <v>3</v>
      </c>
      <c r="HP57" s="191" t="s">
        <v>67</v>
      </c>
      <c r="HQ57" s="191" t="s">
        <v>68</v>
      </c>
      <c r="HR57" s="191">
        <v>2</v>
      </c>
      <c r="HS57" s="191" t="s">
        <v>33</v>
      </c>
      <c r="HT57" s="191" t="s">
        <v>33</v>
      </c>
      <c r="HU57" s="181">
        <v>46182</v>
      </c>
      <c r="HV57" s="189" t="s">
        <v>1145</v>
      </c>
      <c r="HW57" s="189">
        <v>0</v>
      </c>
      <c r="HX57" s="189" t="s">
        <v>67</v>
      </c>
      <c r="HY57" s="189" t="s">
        <v>68</v>
      </c>
      <c r="HZ57" s="189">
        <v>2</v>
      </c>
      <c r="IA57" s="189" t="s">
        <v>33</v>
      </c>
      <c r="IB57" s="189" t="s">
        <v>33</v>
      </c>
      <c r="IC57" s="190">
        <v>46182</v>
      </c>
      <c r="ID57" s="188" t="s">
        <v>1147</v>
      </c>
      <c r="IE57" s="191">
        <v>1</v>
      </c>
      <c r="IF57" s="191" t="s">
        <v>67</v>
      </c>
      <c r="IG57" s="191" t="s">
        <v>68</v>
      </c>
      <c r="IH57" s="191">
        <v>2</v>
      </c>
      <c r="II57" s="191" t="s">
        <v>33</v>
      </c>
      <c r="IJ57" s="191" t="s">
        <v>33</v>
      </c>
      <c r="IK57" s="181">
        <v>46182</v>
      </c>
      <c r="IL57" s="189" t="s">
        <v>1146</v>
      </c>
      <c r="IM57" s="189">
        <v>1</v>
      </c>
      <c r="IN57" s="189" t="s">
        <v>67</v>
      </c>
      <c r="IO57" s="189" t="s">
        <v>68</v>
      </c>
      <c r="IP57" s="189">
        <v>2</v>
      </c>
      <c r="IQ57" s="189" t="s">
        <v>33</v>
      </c>
      <c r="IR57" s="189" t="s">
        <v>33</v>
      </c>
      <c r="IS57" s="190">
        <v>46182</v>
      </c>
    </row>
    <row r="58" spans="1:253" s="11" customFormat="1" ht="12.5" customHeight="1">
      <c r="A58" s="11" t="s">
        <v>478</v>
      </c>
      <c r="B58" s="11" t="s">
        <v>7557</v>
      </c>
      <c r="C58" s="11" t="s">
        <v>479</v>
      </c>
      <c r="D58" s="11" t="s">
        <v>480</v>
      </c>
      <c r="E58" s="11" t="s">
        <v>6986</v>
      </c>
      <c r="F58" s="11" t="s">
        <v>3619</v>
      </c>
      <c r="G58" s="179">
        <v>38762000</v>
      </c>
      <c r="H58" s="180" t="s">
        <v>3616</v>
      </c>
      <c r="I58" s="180" t="s">
        <v>88</v>
      </c>
      <c r="J58" s="180">
        <v>2</v>
      </c>
      <c r="K58" s="180" t="s">
        <v>3618</v>
      </c>
      <c r="L58" s="180" t="s">
        <v>3617</v>
      </c>
      <c r="M58" s="181">
        <v>46234</v>
      </c>
      <c r="N58" s="188" t="s">
        <v>3623</v>
      </c>
      <c r="O58" s="183">
        <v>2156</v>
      </c>
      <c r="P58" s="183" t="s">
        <v>3620</v>
      </c>
      <c r="Q58" s="183" t="s">
        <v>126</v>
      </c>
      <c r="R58" s="183">
        <v>1</v>
      </c>
      <c r="S58" s="183" t="s">
        <v>3622</v>
      </c>
      <c r="T58" s="183" t="s">
        <v>3621</v>
      </c>
      <c r="U58" s="184">
        <v>46234</v>
      </c>
      <c r="V58" s="188" t="s">
        <v>3627</v>
      </c>
      <c r="W58" s="180">
        <v>5206000</v>
      </c>
      <c r="X58" s="180" t="s">
        <v>3624</v>
      </c>
      <c r="Y58" s="180" t="s">
        <v>88</v>
      </c>
      <c r="Z58" s="180">
        <v>2</v>
      </c>
      <c r="AA58" s="180" t="s">
        <v>3626</v>
      </c>
      <c r="AB58" s="180" t="s">
        <v>3625</v>
      </c>
      <c r="AC58" s="181">
        <v>46234</v>
      </c>
      <c r="AD58" s="188" t="s">
        <v>3631</v>
      </c>
      <c r="AE58" s="185">
        <v>30000</v>
      </c>
      <c r="AF58" s="185" t="s">
        <v>3628</v>
      </c>
      <c r="AG58" s="185" t="s">
        <v>141</v>
      </c>
      <c r="AH58" s="185">
        <v>3</v>
      </c>
      <c r="AI58" s="185" t="s">
        <v>3630</v>
      </c>
      <c r="AJ58" s="185" t="s">
        <v>3629</v>
      </c>
      <c r="AK58" s="186">
        <v>46234</v>
      </c>
      <c r="AL58" s="188" t="s">
        <v>3633</v>
      </c>
      <c r="AM58" s="180">
        <v>30000</v>
      </c>
      <c r="AN58" s="180" t="s">
        <v>3628</v>
      </c>
      <c r="AO58" s="180" t="s">
        <v>88</v>
      </c>
      <c r="AP58" s="180">
        <v>2</v>
      </c>
      <c r="AQ58" s="180" t="s">
        <v>3632</v>
      </c>
      <c r="AR58" s="180" t="s">
        <v>3629</v>
      </c>
      <c r="AS58" s="181">
        <v>46234</v>
      </c>
      <c r="AT58" s="189" t="s">
        <v>3635</v>
      </c>
      <c r="AU58" s="185" t="s">
        <v>33</v>
      </c>
      <c r="AV58" s="185" t="s">
        <v>33</v>
      </c>
      <c r="AW58" s="185">
        <v>0</v>
      </c>
      <c r="AX58" s="185">
        <v>0</v>
      </c>
      <c r="AY58" s="185" t="s">
        <v>1617</v>
      </c>
      <c r="AZ58" s="185" t="s">
        <v>33</v>
      </c>
      <c r="BA58" s="186">
        <v>46234</v>
      </c>
      <c r="BB58" s="188" t="s">
        <v>3634</v>
      </c>
      <c r="BC58" s="180" t="s">
        <v>33</v>
      </c>
      <c r="BD58" s="180" t="s">
        <v>33</v>
      </c>
      <c r="BE58" s="180">
        <v>0</v>
      </c>
      <c r="BF58" s="180">
        <v>0</v>
      </c>
      <c r="BG58" s="180" t="s">
        <v>1617</v>
      </c>
      <c r="BH58" s="180" t="s">
        <v>33</v>
      </c>
      <c r="BI58" s="181">
        <v>46234</v>
      </c>
      <c r="BJ58" s="189" t="s">
        <v>3638</v>
      </c>
      <c r="BK58" s="189">
        <v>256</v>
      </c>
      <c r="BL58" s="189" t="s">
        <v>3636</v>
      </c>
      <c r="BM58" s="189" t="s">
        <v>141</v>
      </c>
      <c r="BN58" s="189">
        <v>3</v>
      </c>
      <c r="BO58" s="189" t="s">
        <v>3637</v>
      </c>
      <c r="BP58" s="185" t="s">
        <v>3320</v>
      </c>
      <c r="BQ58" s="190">
        <v>46234</v>
      </c>
      <c r="BR58" s="188" t="s">
        <v>3640</v>
      </c>
      <c r="BS58" s="191" t="s">
        <v>33</v>
      </c>
      <c r="BT58" s="191" t="s">
        <v>33</v>
      </c>
      <c r="BU58" s="191">
        <v>0</v>
      </c>
      <c r="BV58" s="191">
        <v>0</v>
      </c>
      <c r="BW58" s="191" t="s">
        <v>1617</v>
      </c>
      <c r="BX58" s="191" t="s">
        <v>33</v>
      </c>
      <c r="BY58" s="181">
        <v>46234</v>
      </c>
      <c r="BZ58" s="189" t="s">
        <v>3641</v>
      </c>
      <c r="CA58" s="189" t="s">
        <v>33</v>
      </c>
      <c r="CB58" s="189" t="s">
        <v>33</v>
      </c>
      <c r="CC58" s="189">
        <v>0</v>
      </c>
      <c r="CD58" s="189">
        <v>0</v>
      </c>
      <c r="CE58" s="189" t="s">
        <v>1617</v>
      </c>
      <c r="CF58" s="189" t="s">
        <v>33</v>
      </c>
      <c r="CG58" s="190">
        <v>46234</v>
      </c>
      <c r="CH58" s="188" t="s">
        <v>8074</v>
      </c>
      <c r="CI58" s="189" t="e">
        <v>#N/A</v>
      </c>
      <c r="CJ58" s="189" t="e">
        <v>#N/A</v>
      </c>
      <c r="CK58" s="189" t="e">
        <v>#N/A</v>
      </c>
      <c r="CL58" s="189" t="e">
        <v>#N/A</v>
      </c>
      <c r="CM58" s="189" t="e">
        <v>#N/A</v>
      </c>
      <c r="CN58" s="189" t="e">
        <v>#N/A</v>
      </c>
      <c r="CO58" s="192" t="e">
        <v>#N/A</v>
      </c>
      <c r="CP58" s="189" t="s">
        <v>3643</v>
      </c>
      <c r="CQ58" s="191" t="s">
        <v>33</v>
      </c>
      <c r="CR58" s="191" t="s">
        <v>33</v>
      </c>
      <c r="CS58" s="191">
        <v>0</v>
      </c>
      <c r="CT58" s="191">
        <v>0</v>
      </c>
      <c r="CU58" s="191" t="s">
        <v>1617</v>
      </c>
      <c r="CV58" s="191" t="s">
        <v>33</v>
      </c>
      <c r="CW58" s="181">
        <v>46234</v>
      </c>
      <c r="CX58" s="189" t="s">
        <v>3645</v>
      </c>
      <c r="CY58" s="185">
        <v>30000</v>
      </c>
      <c r="CZ58" s="185" t="s">
        <v>3628</v>
      </c>
      <c r="DA58" s="185" t="s">
        <v>141</v>
      </c>
      <c r="DB58" s="185">
        <v>3</v>
      </c>
      <c r="DC58" s="185" t="s">
        <v>3650</v>
      </c>
      <c r="DD58" s="185" t="s">
        <v>3629</v>
      </c>
      <c r="DE58" s="187">
        <v>46234</v>
      </c>
      <c r="DF58" s="188" t="s">
        <v>3648</v>
      </c>
      <c r="DG58" s="180">
        <v>5176000</v>
      </c>
      <c r="DH58" s="191" t="s">
        <v>3646</v>
      </c>
      <c r="DI58" s="191" t="s">
        <v>141</v>
      </c>
      <c r="DJ58" s="191">
        <v>3</v>
      </c>
      <c r="DK58" s="191" t="s">
        <v>2165</v>
      </c>
      <c r="DL58" s="191" t="s">
        <v>3647</v>
      </c>
      <c r="DM58" s="181">
        <v>46234</v>
      </c>
      <c r="DN58" s="189" t="s">
        <v>3649</v>
      </c>
      <c r="DO58" s="185">
        <v>0</v>
      </c>
      <c r="DP58" s="189" t="s">
        <v>3628</v>
      </c>
      <c r="DQ58" s="189" t="s">
        <v>141</v>
      </c>
      <c r="DR58" s="189">
        <v>3</v>
      </c>
      <c r="DS58" s="189" t="s">
        <v>1945</v>
      </c>
      <c r="DT58" s="189" t="s">
        <v>3629</v>
      </c>
      <c r="DU58" s="190">
        <v>46234</v>
      </c>
      <c r="DV58" s="188" t="s">
        <v>3651</v>
      </c>
      <c r="DW58" s="180">
        <v>30000</v>
      </c>
      <c r="DX58" s="191" t="s">
        <v>3628</v>
      </c>
      <c r="DY58" s="191" t="s">
        <v>141</v>
      </c>
      <c r="DZ58" s="191">
        <v>3</v>
      </c>
      <c r="EA58" s="191" t="s">
        <v>3650</v>
      </c>
      <c r="EB58" s="191" t="s">
        <v>3629</v>
      </c>
      <c r="EC58" s="181">
        <v>46234</v>
      </c>
      <c r="ED58" s="189" t="s">
        <v>3652</v>
      </c>
      <c r="EE58" s="185" t="s">
        <v>33</v>
      </c>
      <c r="EF58" s="189" t="s">
        <v>33</v>
      </c>
      <c r="EG58" s="189" t="s">
        <v>33</v>
      </c>
      <c r="EH58" s="189" t="s">
        <v>33</v>
      </c>
      <c r="EI58" s="189" t="s">
        <v>2848</v>
      </c>
      <c r="EJ58" s="189" t="s">
        <v>33</v>
      </c>
      <c r="EK58" s="190">
        <v>46234</v>
      </c>
      <c r="EL58" s="188" t="s">
        <v>3653</v>
      </c>
      <c r="EM58" s="180" t="s">
        <v>33</v>
      </c>
      <c r="EN58" s="191" t="s">
        <v>33</v>
      </c>
      <c r="EO58" s="191" t="s">
        <v>33</v>
      </c>
      <c r="EP58" s="191" t="s">
        <v>33</v>
      </c>
      <c r="EQ58" s="191" t="s">
        <v>2848</v>
      </c>
      <c r="ER58" s="191" t="s">
        <v>33</v>
      </c>
      <c r="ES58" s="181">
        <v>46234</v>
      </c>
      <c r="ET58" s="189" t="s">
        <v>3639</v>
      </c>
      <c r="EU58" s="189">
        <v>256</v>
      </c>
      <c r="EV58" s="189" t="s">
        <v>3636</v>
      </c>
      <c r="EW58" s="189" t="s">
        <v>141</v>
      </c>
      <c r="EX58" s="189">
        <v>3</v>
      </c>
      <c r="EY58" s="189" t="s">
        <v>3637</v>
      </c>
      <c r="EZ58" s="189" t="s">
        <v>3320</v>
      </c>
      <c r="FA58" s="190">
        <v>46234</v>
      </c>
      <c r="FB58" s="188" t="s">
        <v>3655</v>
      </c>
      <c r="FC58" s="191">
        <v>1</v>
      </c>
      <c r="FD58" s="191" t="s">
        <v>3628</v>
      </c>
      <c r="FE58" s="191" t="s">
        <v>126</v>
      </c>
      <c r="FF58" s="191">
        <v>1</v>
      </c>
      <c r="FG58" s="191" t="s">
        <v>3654</v>
      </c>
      <c r="FH58" s="191" t="s">
        <v>3629</v>
      </c>
      <c r="FI58" s="181">
        <v>46234</v>
      </c>
      <c r="FJ58" s="188" t="s">
        <v>3656</v>
      </c>
      <c r="FK58" s="189" t="s">
        <v>33</v>
      </c>
      <c r="FL58" s="189" t="s">
        <v>33</v>
      </c>
      <c r="FM58" s="189">
        <v>0</v>
      </c>
      <c r="FN58" s="189">
        <v>0</v>
      </c>
      <c r="FO58" s="189" t="s">
        <v>1617</v>
      </c>
      <c r="FP58" s="185" t="s">
        <v>33</v>
      </c>
      <c r="FQ58" s="186">
        <v>46234</v>
      </c>
      <c r="FR58" s="188" t="s">
        <v>3657</v>
      </c>
      <c r="FS58" s="191" t="s">
        <v>33</v>
      </c>
      <c r="FT58" s="191" t="s">
        <v>33</v>
      </c>
      <c r="FU58" s="191">
        <v>0</v>
      </c>
      <c r="FV58" s="191">
        <v>0</v>
      </c>
      <c r="FW58" s="191" t="s">
        <v>1617</v>
      </c>
      <c r="FX58" s="191" t="s">
        <v>33</v>
      </c>
      <c r="FY58" s="181">
        <v>46234</v>
      </c>
      <c r="FZ58" s="189" t="s">
        <v>482</v>
      </c>
      <c r="GA58" s="189">
        <v>1</v>
      </c>
      <c r="GB58" s="189" t="s">
        <v>67</v>
      </c>
      <c r="GC58" s="189" t="s">
        <v>68</v>
      </c>
      <c r="GD58" s="189">
        <v>2</v>
      </c>
      <c r="GE58" s="189" t="s">
        <v>33</v>
      </c>
      <c r="GF58" s="189" t="s">
        <v>33</v>
      </c>
      <c r="GG58" s="190">
        <v>46177</v>
      </c>
      <c r="GH58" s="188" t="s">
        <v>488</v>
      </c>
      <c r="GI58" s="191">
        <v>0</v>
      </c>
      <c r="GJ58" s="191" t="s">
        <v>67</v>
      </c>
      <c r="GK58" s="191" t="s">
        <v>68</v>
      </c>
      <c r="GL58" s="191">
        <v>2</v>
      </c>
      <c r="GM58" s="191" t="s">
        <v>33</v>
      </c>
      <c r="GN58" s="191" t="s">
        <v>33</v>
      </c>
      <c r="GO58" s="181">
        <v>46177</v>
      </c>
      <c r="GP58" s="189" t="s">
        <v>483</v>
      </c>
      <c r="GQ58" s="189">
        <v>2</v>
      </c>
      <c r="GR58" s="189" t="s">
        <v>67</v>
      </c>
      <c r="GS58" s="189" t="s">
        <v>68</v>
      </c>
      <c r="GT58" s="189">
        <v>2</v>
      </c>
      <c r="GU58" s="189" t="s">
        <v>33</v>
      </c>
      <c r="GV58" s="189" t="s">
        <v>33</v>
      </c>
      <c r="GW58" s="190">
        <v>46177</v>
      </c>
      <c r="GX58" s="188" t="s">
        <v>489</v>
      </c>
      <c r="GY58" s="191">
        <v>0</v>
      </c>
      <c r="GZ58" s="191" t="s">
        <v>67</v>
      </c>
      <c r="HA58" s="191" t="s">
        <v>68</v>
      </c>
      <c r="HB58" s="191">
        <v>2</v>
      </c>
      <c r="HC58" s="191" t="s">
        <v>33</v>
      </c>
      <c r="HD58" s="191" t="s">
        <v>33</v>
      </c>
      <c r="HE58" s="181">
        <v>46177</v>
      </c>
      <c r="HF58" s="189" t="s">
        <v>481</v>
      </c>
      <c r="HG58" s="189">
        <v>2</v>
      </c>
      <c r="HH58" s="189" t="s">
        <v>67</v>
      </c>
      <c r="HI58" s="189" t="s">
        <v>68</v>
      </c>
      <c r="HJ58" s="189">
        <v>2</v>
      </c>
      <c r="HK58" s="189" t="s">
        <v>33</v>
      </c>
      <c r="HL58" s="189" t="s">
        <v>33</v>
      </c>
      <c r="HM58" s="190">
        <v>46177</v>
      </c>
      <c r="HN58" s="188" t="s">
        <v>487</v>
      </c>
      <c r="HO58" s="191">
        <v>3</v>
      </c>
      <c r="HP58" s="191" t="s">
        <v>67</v>
      </c>
      <c r="HQ58" s="191" t="s">
        <v>68</v>
      </c>
      <c r="HR58" s="191">
        <v>2</v>
      </c>
      <c r="HS58" s="191" t="s">
        <v>33</v>
      </c>
      <c r="HT58" s="191" t="s">
        <v>33</v>
      </c>
      <c r="HU58" s="181">
        <v>46177</v>
      </c>
      <c r="HV58" s="189" t="s">
        <v>484</v>
      </c>
      <c r="HW58" s="189">
        <v>0</v>
      </c>
      <c r="HX58" s="189" t="s">
        <v>67</v>
      </c>
      <c r="HY58" s="189" t="s">
        <v>68</v>
      </c>
      <c r="HZ58" s="189">
        <v>2</v>
      </c>
      <c r="IA58" s="189" t="s">
        <v>33</v>
      </c>
      <c r="IB58" s="189" t="s">
        <v>33</v>
      </c>
      <c r="IC58" s="190">
        <v>46177</v>
      </c>
      <c r="ID58" s="188" t="s">
        <v>486</v>
      </c>
      <c r="IE58" s="191">
        <v>0</v>
      </c>
      <c r="IF58" s="191" t="s">
        <v>67</v>
      </c>
      <c r="IG58" s="191" t="s">
        <v>68</v>
      </c>
      <c r="IH58" s="191">
        <v>2</v>
      </c>
      <c r="II58" s="191" t="s">
        <v>33</v>
      </c>
      <c r="IJ58" s="191" t="s">
        <v>33</v>
      </c>
      <c r="IK58" s="181">
        <v>46177</v>
      </c>
      <c r="IL58" s="189" t="s">
        <v>485</v>
      </c>
      <c r="IM58" s="189">
        <v>3</v>
      </c>
      <c r="IN58" s="189" t="s">
        <v>67</v>
      </c>
      <c r="IO58" s="189" t="s">
        <v>68</v>
      </c>
      <c r="IP58" s="189">
        <v>2</v>
      </c>
      <c r="IQ58" s="189" t="s">
        <v>33</v>
      </c>
      <c r="IR58" s="189" t="s">
        <v>33</v>
      </c>
      <c r="IS58" s="190">
        <v>46177</v>
      </c>
    </row>
    <row r="59" spans="1:253" s="11" customFormat="1" ht="12.5" customHeight="1">
      <c r="A59" s="11" t="s">
        <v>556</v>
      </c>
      <c r="B59" s="11" t="s">
        <v>7741</v>
      </c>
      <c r="C59" s="11" t="s">
        <v>557</v>
      </c>
      <c r="D59" s="11" t="s">
        <v>558</v>
      </c>
      <c r="E59" s="11" t="s">
        <v>6991</v>
      </c>
      <c r="F59" s="11" t="s">
        <v>1461</v>
      </c>
      <c r="G59" s="179">
        <v>33522000</v>
      </c>
      <c r="H59" s="180" t="s">
        <v>1458</v>
      </c>
      <c r="I59" s="180" t="s">
        <v>88</v>
      </c>
      <c r="J59" s="180">
        <v>2</v>
      </c>
      <c r="K59" s="180" t="s">
        <v>1460</v>
      </c>
      <c r="L59" s="180" t="s">
        <v>1459</v>
      </c>
      <c r="M59" s="181">
        <v>46203</v>
      </c>
      <c r="N59" s="188" t="s">
        <v>1465</v>
      </c>
      <c r="O59" s="183">
        <v>396485</v>
      </c>
      <c r="P59" s="183" t="s">
        <v>1462</v>
      </c>
      <c r="Q59" s="183" t="s">
        <v>88</v>
      </c>
      <c r="R59" s="183">
        <v>2</v>
      </c>
      <c r="S59" s="183" t="s">
        <v>1464</v>
      </c>
      <c r="T59" s="183" t="s">
        <v>1463</v>
      </c>
      <c r="U59" s="184">
        <v>46203</v>
      </c>
      <c r="V59" s="188" t="s">
        <v>1469</v>
      </c>
      <c r="W59" s="180">
        <v>17343000</v>
      </c>
      <c r="X59" s="180" t="s">
        <v>1466</v>
      </c>
      <c r="Y59" s="180" t="s">
        <v>88</v>
      </c>
      <c r="Z59" s="180">
        <v>2</v>
      </c>
      <c r="AA59" s="180" t="s">
        <v>1468</v>
      </c>
      <c r="AB59" s="180" t="s">
        <v>1467</v>
      </c>
      <c r="AC59" s="181">
        <v>46203</v>
      </c>
      <c r="AD59" s="188" t="s">
        <v>1473</v>
      </c>
      <c r="AE59" s="185">
        <v>6024000</v>
      </c>
      <c r="AF59" s="185" t="s">
        <v>1470</v>
      </c>
      <c r="AG59" s="185" t="s">
        <v>88</v>
      </c>
      <c r="AH59" s="185">
        <v>2</v>
      </c>
      <c r="AI59" s="185" t="s">
        <v>1472</v>
      </c>
      <c r="AJ59" s="185" t="s">
        <v>1471</v>
      </c>
      <c r="AK59" s="186">
        <v>46203</v>
      </c>
      <c r="AL59" s="188" t="s">
        <v>1477</v>
      </c>
      <c r="AM59" s="180">
        <v>78000</v>
      </c>
      <c r="AN59" s="180" t="s">
        <v>1474</v>
      </c>
      <c r="AO59" s="180" t="s">
        <v>141</v>
      </c>
      <c r="AP59" s="180">
        <v>3</v>
      </c>
      <c r="AQ59" s="180" t="s">
        <v>1476</v>
      </c>
      <c r="AR59" s="180" t="s">
        <v>1475</v>
      </c>
      <c r="AS59" s="181">
        <v>46203</v>
      </c>
      <c r="AT59" s="189" t="s">
        <v>1483</v>
      </c>
      <c r="AU59" s="185">
        <v>811</v>
      </c>
      <c r="AV59" s="185" t="s">
        <v>1480</v>
      </c>
      <c r="AW59" s="185" t="s">
        <v>88</v>
      </c>
      <c r="AX59" s="185">
        <v>2</v>
      </c>
      <c r="AY59" s="185" t="s">
        <v>1482</v>
      </c>
      <c r="AZ59" s="185" t="s">
        <v>1481</v>
      </c>
      <c r="BA59" s="186">
        <v>46203</v>
      </c>
      <c r="BB59" s="188" t="s">
        <v>1479</v>
      </c>
      <c r="BC59" s="180" t="s">
        <v>33</v>
      </c>
      <c r="BD59" s="180" t="s">
        <v>33</v>
      </c>
      <c r="BE59" s="180" t="s">
        <v>33</v>
      </c>
      <c r="BF59" s="180" t="s">
        <v>33</v>
      </c>
      <c r="BG59" s="180" t="s">
        <v>1478</v>
      </c>
      <c r="BH59" s="180" t="s">
        <v>33</v>
      </c>
      <c r="BI59" s="181">
        <v>46203</v>
      </c>
      <c r="BJ59" s="189" t="s">
        <v>1485</v>
      </c>
      <c r="BK59" s="189">
        <v>73</v>
      </c>
      <c r="BL59" s="189" t="s">
        <v>1480</v>
      </c>
      <c r="BM59" s="189" t="s">
        <v>88</v>
      </c>
      <c r="BN59" s="189">
        <v>2</v>
      </c>
      <c r="BO59" s="189" t="s">
        <v>1484</v>
      </c>
      <c r="BP59" s="185" t="s">
        <v>1481</v>
      </c>
      <c r="BQ59" s="190">
        <v>46203</v>
      </c>
      <c r="BR59" s="188" t="s">
        <v>1490</v>
      </c>
      <c r="BS59" s="191">
        <v>40028</v>
      </c>
      <c r="BT59" s="191" t="s">
        <v>1487</v>
      </c>
      <c r="BU59" s="191" t="s">
        <v>88</v>
      </c>
      <c r="BV59" s="191">
        <v>2</v>
      </c>
      <c r="BW59" s="191" t="s">
        <v>1489</v>
      </c>
      <c r="BX59" s="191" t="s">
        <v>1488</v>
      </c>
      <c r="BY59" s="181">
        <v>46203</v>
      </c>
      <c r="BZ59" s="189" t="s">
        <v>1492</v>
      </c>
      <c r="CA59" s="189">
        <v>51624</v>
      </c>
      <c r="CB59" s="189" t="s">
        <v>1487</v>
      </c>
      <c r="CC59" s="189" t="s">
        <v>88</v>
      </c>
      <c r="CD59" s="189">
        <v>2</v>
      </c>
      <c r="CE59" s="189" t="s">
        <v>1491</v>
      </c>
      <c r="CF59" s="189" t="s">
        <v>1488</v>
      </c>
      <c r="CG59" s="190">
        <v>46203</v>
      </c>
      <c r="CH59" s="188" t="s">
        <v>8075</v>
      </c>
      <c r="CI59" s="189" t="e">
        <v>#N/A</v>
      </c>
      <c r="CJ59" s="189" t="e">
        <v>#N/A</v>
      </c>
      <c r="CK59" s="189" t="e">
        <v>#N/A</v>
      </c>
      <c r="CL59" s="189" t="e">
        <v>#N/A</v>
      </c>
      <c r="CM59" s="189" t="e">
        <v>#N/A</v>
      </c>
      <c r="CN59" s="189" t="e">
        <v>#N/A</v>
      </c>
      <c r="CO59" s="192" t="e">
        <v>#N/A</v>
      </c>
      <c r="CP59" s="189" t="s">
        <v>1494</v>
      </c>
      <c r="CQ59" s="191" t="s">
        <v>33</v>
      </c>
      <c r="CR59" s="191" t="s">
        <v>33</v>
      </c>
      <c r="CS59" s="191" t="s">
        <v>33</v>
      </c>
      <c r="CT59" s="191" t="s">
        <v>33</v>
      </c>
      <c r="CU59" s="191" t="s">
        <v>1478</v>
      </c>
      <c r="CV59" s="191" t="s">
        <v>33</v>
      </c>
      <c r="CW59" s="181">
        <v>46203</v>
      </c>
      <c r="CX59" s="189" t="s">
        <v>1498</v>
      </c>
      <c r="CY59" s="185">
        <v>2195000</v>
      </c>
      <c r="CZ59" s="185" t="s">
        <v>1507</v>
      </c>
      <c r="DA59" s="185" t="s">
        <v>88</v>
      </c>
      <c r="DB59" s="185">
        <v>2</v>
      </c>
      <c r="DC59" s="185" t="s">
        <v>1509</v>
      </c>
      <c r="DD59" s="185" t="s">
        <v>1508</v>
      </c>
      <c r="DE59" s="187">
        <v>46203</v>
      </c>
      <c r="DF59" s="188" t="s">
        <v>1502</v>
      </c>
      <c r="DG59" s="180">
        <v>11318000</v>
      </c>
      <c r="DH59" s="191" t="s">
        <v>1499</v>
      </c>
      <c r="DI59" s="191" t="s">
        <v>88</v>
      </c>
      <c r="DJ59" s="191">
        <v>2</v>
      </c>
      <c r="DK59" s="191" t="s">
        <v>1501</v>
      </c>
      <c r="DL59" s="191" t="s">
        <v>1500</v>
      </c>
      <c r="DM59" s="181">
        <v>46203</v>
      </c>
      <c r="DN59" s="189" t="s">
        <v>1506</v>
      </c>
      <c r="DO59" s="185">
        <v>3829000</v>
      </c>
      <c r="DP59" s="189" t="s">
        <v>1503</v>
      </c>
      <c r="DQ59" s="189" t="s">
        <v>88</v>
      </c>
      <c r="DR59" s="189">
        <v>2</v>
      </c>
      <c r="DS59" s="189" t="s">
        <v>1505</v>
      </c>
      <c r="DT59" s="189" t="s">
        <v>1504</v>
      </c>
      <c r="DU59" s="190">
        <v>46203</v>
      </c>
      <c r="DV59" s="188" t="s">
        <v>1510</v>
      </c>
      <c r="DW59" s="180">
        <v>2124000</v>
      </c>
      <c r="DX59" s="191" t="s">
        <v>1507</v>
      </c>
      <c r="DY59" s="191" t="s">
        <v>88</v>
      </c>
      <c r="DZ59" s="191">
        <v>2</v>
      </c>
      <c r="EA59" s="191" t="s">
        <v>1509</v>
      </c>
      <c r="EB59" s="191" t="s">
        <v>1508</v>
      </c>
      <c r="EC59" s="181">
        <v>46203</v>
      </c>
      <c r="ED59" s="189" t="s">
        <v>1512</v>
      </c>
      <c r="EE59" s="185">
        <v>71000</v>
      </c>
      <c r="EF59" s="189" t="s">
        <v>1507</v>
      </c>
      <c r="EG59" s="189" t="s">
        <v>88</v>
      </c>
      <c r="EH59" s="189">
        <v>2</v>
      </c>
      <c r="EI59" s="189" t="s">
        <v>1511</v>
      </c>
      <c r="EJ59" s="189" t="s">
        <v>1508</v>
      </c>
      <c r="EK59" s="190">
        <v>46203</v>
      </c>
      <c r="EL59" s="188" t="s">
        <v>1514</v>
      </c>
      <c r="EM59" s="180">
        <v>0</v>
      </c>
      <c r="EN59" s="191" t="s">
        <v>1507</v>
      </c>
      <c r="EO59" s="191" t="s">
        <v>88</v>
      </c>
      <c r="EP59" s="191">
        <v>2</v>
      </c>
      <c r="EQ59" s="191" t="s">
        <v>1513</v>
      </c>
      <c r="ER59" s="191" t="s">
        <v>1508</v>
      </c>
      <c r="ES59" s="181">
        <v>46203</v>
      </c>
      <c r="ET59" s="189" t="s">
        <v>1486</v>
      </c>
      <c r="EU59" s="189">
        <v>73</v>
      </c>
      <c r="EV59" s="189" t="s">
        <v>1480</v>
      </c>
      <c r="EW59" s="189" t="s">
        <v>88</v>
      </c>
      <c r="EX59" s="189">
        <v>2</v>
      </c>
      <c r="EY59" s="189" t="s">
        <v>1484</v>
      </c>
      <c r="EZ59" s="189" t="s">
        <v>1481</v>
      </c>
      <c r="FA59" s="190">
        <v>46203</v>
      </c>
      <c r="FB59" s="188" t="s">
        <v>1518</v>
      </c>
      <c r="FC59" s="191">
        <v>4</v>
      </c>
      <c r="FD59" s="191" t="s">
        <v>1515</v>
      </c>
      <c r="FE59" s="191" t="s">
        <v>88</v>
      </c>
      <c r="FF59" s="191">
        <v>2</v>
      </c>
      <c r="FG59" s="191" t="s">
        <v>1517</v>
      </c>
      <c r="FH59" s="191" t="s">
        <v>1516</v>
      </c>
      <c r="FI59" s="181">
        <v>46203</v>
      </c>
      <c r="FJ59" s="188" t="s">
        <v>1519</v>
      </c>
      <c r="FK59" s="189" t="s">
        <v>33</v>
      </c>
      <c r="FL59" s="189" t="s">
        <v>33</v>
      </c>
      <c r="FM59" s="189" t="s">
        <v>33</v>
      </c>
      <c r="FN59" s="189" t="s">
        <v>33</v>
      </c>
      <c r="FO59" s="189" t="s">
        <v>1478</v>
      </c>
      <c r="FP59" s="185" t="s">
        <v>33</v>
      </c>
      <c r="FQ59" s="186">
        <v>46203</v>
      </c>
      <c r="FR59" s="188" t="s">
        <v>1520</v>
      </c>
      <c r="FS59" s="191" t="s">
        <v>33</v>
      </c>
      <c r="FT59" s="191" t="s">
        <v>33</v>
      </c>
      <c r="FU59" s="191" t="s">
        <v>33</v>
      </c>
      <c r="FV59" s="191" t="s">
        <v>33</v>
      </c>
      <c r="FW59" s="191" t="s">
        <v>1478</v>
      </c>
      <c r="FX59" s="191" t="s">
        <v>33</v>
      </c>
      <c r="FY59" s="181">
        <v>46203</v>
      </c>
      <c r="FZ59" s="189" t="s">
        <v>560</v>
      </c>
      <c r="GA59" s="189">
        <v>1</v>
      </c>
      <c r="GB59" s="189" t="s">
        <v>67</v>
      </c>
      <c r="GC59" s="189" t="s">
        <v>68</v>
      </c>
      <c r="GD59" s="189">
        <v>2</v>
      </c>
      <c r="GE59" s="189" t="s">
        <v>33</v>
      </c>
      <c r="GF59" s="189" t="s">
        <v>33</v>
      </c>
      <c r="GG59" s="190">
        <v>46178</v>
      </c>
      <c r="GH59" s="188" t="s">
        <v>566</v>
      </c>
      <c r="GI59" s="191">
        <v>0</v>
      </c>
      <c r="GJ59" s="191" t="s">
        <v>67</v>
      </c>
      <c r="GK59" s="191" t="s">
        <v>68</v>
      </c>
      <c r="GL59" s="191">
        <v>2</v>
      </c>
      <c r="GM59" s="191" t="s">
        <v>33</v>
      </c>
      <c r="GN59" s="191" t="s">
        <v>33</v>
      </c>
      <c r="GO59" s="181">
        <v>46178</v>
      </c>
      <c r="GP59" s="189" t="s">
        <v>561</v>
      </c>
      <c r="GQ59" s="189">
        <v>0</v>
      </c>
      <c r="GR59" s="189" t="s">
        <v>67</v>
      </c>
      <c r="GS59" s="189" t="s">
        <v>68</v>
      </c>
      <c r="GT59" s="189">
        <v>2</v>
      </c>
      <c r="GU59" s="189" t="s">
        <v>33</v>
      </c>
      <c r="GV59" s="189" t="s">
        <v>33</v>
      </c>
      <c r="GW59" s="190">
        <v>46178</v>
      </c>
      <c r="GX59" s="188" t="s">
        <v>567</v>
      </c>
      <c r="GY59" s="191">
        <v>0</v>
      </c>
      <c r="GZ59" s="191" t="s">
        <v>67</v>
      </c>
      <c r="HA59" s="191" t="s">
        <v>68</v>
      </c>
      <c r="HB59" s="191">
        <v>2</v>
      </c>
      <c r="HC59" s="191" t="s">
        <v>33</v>
      </c>
      <c r="HD59" s="191" t="s">
        <v>33</v>
      </c>
      <c r="HE59" s="181">
        <v>46178</v>
      </c>
      <c r="HF59" s="189" t="s">
        <v>559</v>
      </c>
      <c r="HG59" s="189">
        <v>0</v>
      </c>
      <c r="HH59" s="189" t="s">
        <v>67</v>
      </c>
      <c r="HI59" s="189" t="s">
        <v>68</v>
      </c>
      <c r="HJ59" s="189">
        <v>2</v>
      </c>
      <c r="HK59" s="189" t="s">
        <v>33</v>
      </c>
      <c r="HL59" s="189" t="s">
        <v>33</v>
      </c>
      <c r="HM59" s="190">
        <v>46178</v>
      </c>
      <c r="HN59" s="188" t="s">
        <v>565</v>
      </c>
      <c r="HO59" s="191">
        <v>0</v>
      </c>
      <c r="HP59" s="191" t="s">
        <v>67</v>
      </c>
      <c r="HQ59" s="191" t="s">
        <v>68</v>
      </c>
      <c r="HR59" s="191">
        <v>2</v>
      </c>
      <c r="HS59" s="191" t="s">
        <v>33</v>
      </c>
      <c r="HT59" s="191" t="s">
        <v>33</v>
      </c>
      <c r="HU59" s="181">
        <v>46178</v>
      </c>
      <c r="HV59" s="189" t="s">
        <v>562</v>
      </c>
      <c r="HW59" s="189">
        <v>0</v>
      </c>
      <c r="HX59" s="189" t="s">
        <v>67</v>
      </c>
      <c r="HY59" s="189" t="s">
        <v>68</v>
      </c>
      <c r="HZ59" s="189">
        <v>2</v>
      </c>
      <c r="IA59" s="189" t="s">
        <v>33</v>
      </c>
      <c r="IB59" s="189" t="s">
        <v>33</v>
      </c>
      <c r="IC59" s="190">
        <v>46178</v>
      </c>
      <c r="ID59" s="188" t="s">
        <v>564</v>
      </c>
      <c r="IE59" s="191">
        <v>0</v>
      </c>
      <c r="IF59" s="191" t="s">
        <v>67</v>
      </c>
      <c r="IG59" s="191" t="s">
        <v>68</v>
      </c>
      <c r="IH59" s="191">
        <v>2</v>
      </c>
      <c r="II59" s="191" t="s">
        <v>33</v>
      </c>
      <c r="IJ59" s="191" t="s">
        <v>33</v>
      </c>
      <c r="IK59" s="181">
        <v>46178</v>
      </c>
      <c r="IL59" s="189" t="s">
        <v>563</v>
      </c>
      <c r="IM59" s="189">
        <v>3</v>
      </c>
      <c r="IN59" s="189" t="s">
        <v>67</v>
      </c>
      <c r="IO59" s="189" t="s">
        <v>68</v>
      </c>
      <c r="IP59" s="189">
        <v>2</v>
      </c>
      <c r="IQ59" s="189" t="s">
        <v>33</v>
      </c>
      <c r="IR59" s="189" t="s">
        <v>33</v>
      </c>
      <c r="IS59" s="190">
        <v>46178</v>
      </c>
    </row>
    <row r="60" spans="1:253" s="11" customFormat="1" ht="12.5" customHeight="1">
      <c r="A60" s="11" t="s">
        <v>568</v>
      </c>
      <c r="B60" s="11" t="s">
        <v>7633</v>
      </c>
      <c r="C60" s="11" t="s">
        <v>569</v>
      </c>
      <c r="D60" s="11" t="s">
        <v>558</v>
      </c>
      <c r="E60" s="11" t="s">
        <v>6991</v>
      </c>
      <c r="F60" s="11" t="s">
        <v>5488</v>
      </c>
      <c r="G60" s="179">
        <v>33522000</v>
      </c>
      <c r="H60" s="180" t="s">
        <v>5486</v>
      </c>
      <c r="I60" s="180" t="s">
        <v>88</v>
      </c>
      <c r="J60" s="180">
        <v>2</v>
      </c>
      <c r="K60" s="180" t="s">
        <v>5487</v>
      </c>
      <c r="L60" s="180" t="s">
        <v>1459</v>
      </c>
      <c r="M60" s="181">
        <v>46234</v>
      </c>
      <c r="N60" s="188" t="s">
        <v>5492</v>
      </c>
      <c r="O60" s="183">
        <v>48055</v>
      </c>
      <c r="P60" s="183" t="s">
        <v>5489</v>
      </c>
      <c r="Q60" s="183" t="s">
        <v>88</v>
      </c>
      <c r="R60" s="183">
        <v>2</v>
      </c>
      <c r="S60" s="183" t="s">
        <v>5491</v>
      </c>
      <c r="T60" s="183" t="s">
        <v>5490</v>
      </c>
      <c r="U60" s="184">
        <v>46234</v>
      </c>
      <c r="V60" s="188" t="s">
        <v>5496</v>
      </c>
      <c r="W60" s="180">
        <v>32684000</v>
      </c>
      <c r="X60" s="180" t="s">
        <v>5493</v>
      </c>
      <c r="Y60" s="180" t="s">
        <v>88</v>
      </c>
      <c r="Z60" s="180">
        <v>2</v>
      </c>
      <c r="AA60" s="180" t="s">
        <v>5495</v>
      </c>
      <c r="AB60" s="180" t="s">
        <v>5494</v>
      </c>
      <c r="AC60" s="181">
        <v>46234</v>
      </c>
      <c r="AD60" s="188" t="s">
        <v>5498</v>
      </c>
      <c r="AE60" s="185">
        <v>12232000</v>
      </c>
      <c r="AF60" s="185" t="s">
        <v>5493</v>
      </c>
      <c r="AG60" s="185" t="s">
        <v>88</v>
      </c>
      <c r="AH60" s="185">
        <v>2</v>
      </c>
      <c r="AI60" s="185" t="s">
        <v>5497</v>
      </c>
      <c r="AJ60" s="185" t="s">
        <v>5494</v>
      </c>
      <c r="AK60" s="186">
        <v>46234</v>
      </c>
      <c r="AL60" s="188" t="s">
        <v>5502</v>
      </c>
      <c r="AM60" s="180">
        <v>18000</v>
      </c>
      <c r="AN60" s="180" t="s">
        <v>5499</v>
      </c>
      <c r="AO60" s="180" t="s">
        <v>141</v>
      </c>
      <c r="AP60" s="180">
        <v>3</v>
      </c>
      <c r="AQ60" s="180" t="s">
        <v>5501</v>
      </c>
      <c r="AR60" s="180" t="s">
        <v>5500</v>
      </c>
      <c r="AS60" s="181">
        <v>46234</v>
      </c>
      <c r="AT60" s="189" t="s">
        <v>5504</v>
      </c>
      <c r="AU60" s="185" t="s">
        <v>33</v>
      </c>
      <c r="AV60" s="185" t="s">
        <v>33</v>
      </c>
      <c r="AW60" s="185" t="s">
        <v>33</v>
      </c>
      <c r="AX60" s="185" t="s">
        <v>33</v>
      </c>
      <c r="AY60" s="185" t="s">
        <v>1617</v>
      </c>
      <c r="AZ60" s="185" t="s">
        <v>33</v>
      </c>
      <c r="BA60" s="186">
        <v>46234</v>
      </c>
      <c r="BB60" s="188" t="s">
        <v>5503</v>
      </c>
      <c r="BC60" s="180" t="s">
        <v>33</v>
      </c>
      <c r="BD60" s="180" t="s">
        <v>33</v>
      </c>
      <c r="BE60" s="180" t="s">
        <v>33</v>
      </c>
      <c r="BF60" s="180" t="s">
        <v>33</v>
      </c>
      <c r="BG60" s="180" t="s">
        <v>1617</v>
      </c>
      <c r="BH60" s="180" t="s">
        <v>33</v>
      </c>
      <c r="BI60" s="181">
        <v>46234</v>
      </c>
      <c r="BJ60" s="189" t="s">
        <v>5505</v>
      </c>
      <c r="BK60" s="189" t="s">
        <v>33</v>
      </c>
      <c r="BL60" s="189" t="s">
        <v>33</v>
      </c>
      <c r="BM60" s="189" t="s">
        <v>33</v>
      </c>
      <c r="BN60" s="189" t="s">
        <v>33</v>
      </c>
      <c r="BO60" s="189" t="s">
        <v>5461</v>
      </c>
      <c r="BP60" s="185" t="s">
        <v>33</v>
      </c>
      <c r="BQ60" s="190">
        <v>46234</v>
      </c>
      <c r="BR60" s="188" t="s">
        <v>5507</v>
      </c>
      <c r="BS60" s="191" t="s">
        <v>33</v>
      </c>
      <c r="BT60" s="191" t="s">
        <v>33</v>
      </c>
      <c r="BU60" s="191" t="s">
        <v>33</v>
      </c>
      <c r="BV60" s="191" t="s">
        <v>33</v>
      </c>
      <c r="BW60" s="191" t="s">
        <v>1617</v>
      </c>
      <c r="BX60" s="191" t="s">
        <v>33</v>
      </c>
      <c r="BY60" s="181">
        <v>46234</v>
      </c>
      <c r="BZ60" s="189" t="s">
        <v>5508</v>
      </c>
      <c r="CA60" s="189" t="s">
        <v>33</v>
      </c>
      <c r="CB60" s="189" t="s">
        <v>33</v>
      </c>
      <c r="CC60" s="189" t="s">
        <v>33</v>
      </c>
      <c r="CD60" s="189" t="s">
        <v>33</v>
      </c>
      <c r="CE60" s="189" t="s">
        <v>1617</v>
      </c>
      <c r="CF60" s="189" t="s">
        <v>33</v>
      </c>
      <c r="CG60" s="190">
        <v>46234</v>
      </c>
      <c r="CH60" s="188" t="s">
        <v>8076</v>
      </c>
      <c r="CI60" s="189" t="e">
        <v>#N/A</v>
      </c>
      <c r="CJ60" s="189" t="e">
        <v>#N/A</v>
      </c>
      <c r="CK60" s="189" t="e">
        <v>#N/A</v>
      </c>
      <c r="CL60" s="189" t="e">
        <v>#N/A</v>
      </c>
      <c r="CM60" s="189" t="e">
        <v>#N/A</v>
      </c>
      <c r="CN60" s="189" t="e">
        <v>#N/A</v>
      </c>
      <c r="CO60" s="192" t="e">
        <v>#N/A</v>
      </c>
      <c r="CP60" s="189" t="s">
        <v>5510</v>
      </c>
      <c r="CQ60" s="191" t="s">
        <v>33</v>
      </c>
      <c r="CR60" s="191" t="s">
        <v>33</v>
      </c>
      <c r="CS60" s="191" t="s">
        <v>33</v>
      </c>
      <c r="CT60" s="191" t="s">
        <v>33</v>
      </c>
      <c r="CU60" s="191" t="s">
        <v>1617</v>
      </c>
      <c r="CV60" s="191" t="s">
        <v>33</v>
      </c>
      <c r="CW60" s="181">
        <v>46234</v>
      </c>
      <c r="CX60" s="189" t="s">
        <v>5512</v>
      </c>
      <c r="CY60" s="185">
        <v>2124000</v>
      </c>
      <c r="CZ60" s="185" t="s">
        <v>5493</v>
      </c>
      <c r="DA60" s="185" t="s">
        <v>88</v>
      </c>
      <c r="DB60" s="185">
        <v>2</v>
      </c>
      <c r="DC60" s="185" t="s">
        <v>5517</v>
      </c>
      <c r="DD60" s="185" t="s">
        <v>5494</v>
      </c>
      <c r="DE60" s="187">
        <v>46234</v>
      </c>
      <c r="DF60" s="188" t="s">
        <v>5514</v>
      </c>
      <c r="DG60" s="180">
        <v>20452000</v>
      </c>
      <c r="DH60" s="191" t="s">
        <v>5493</v>
      </c>
      <c r="DI60" s="191" t="s">
        <v>88</v>
      </c>
      <c r="DJ60" s="191">
        <v>2</v>
      </c>
      <c r="DK60" s="191" t="s">
        <v>5513</v>
      </c>
      <c r="DL60" s="191" t="s">
        <v>5494</v>
      </c>
      <c r="DM60" s="181">
        <v>46234</v>
      </c>
      <c r="DN60" s="189" t="s">
        <v>5516</v>
      </c>
      <c r="DO60" s="185">
        <v>10108000</v>
      </c>
      <c r="DP60" s="189" t="s">
        <v>5493</v>
      </c>
      <c r="DQ60" s="189" t="s">
        <v>88</v>
      </c>
      <c r="DR60" s="189">
        <v>2</v>
      </c>
      <c r="DS60" s="189" t="s">
        <v>5515</v>
      </c>
      <c r="DT60" s="189" t="s">
        <v>5494</v>
      </c>
      <c r="DU60" s="190">
        <v>46234</v>
      </c>
      <c r="DV60" s="188" t="s">
        <v>5518</v>
      </c>
      <c r="DW60" s="180">
        <v>1941000</v>
      </c>
      <c r="DX60" s="191" t="s">
        <v>5493</v>
      </c>
      <c r="DY60" s="191" t="s">
        <v>88</v>
      </c>
      <c r="DZ60" s="191">
        <v>2</v>
      </c>
      <c r="EA60" s="191" t="s">
        <v>5517</v>
      </c>
      <c r="EB60" s="191" t="s">
        <v>5494</v>
      </c>
      <c r="EC60" s="181">
        <v>46234</v>
      </c>
      <c r="ED60" s="189" t="s">
        <v>5520</v>
      </c>
      <c r="EE60" s="185">
        <v>183000</v>
      </c>
      <c r="EF60" s="189" t="s">
        <v>5493</v>
      </c>
      <c r="EG60" s="189" t="s">
        <v>88</v>
      </c>
      <c r="EH60" s="189">
        <v>2</v>
      </c>
      <c r="EI60" s="189" t="s">
        <v>5519</v>
      </c>
      <c r="EJ60" s="189" t="s">
        <v>5494</v>
      </c>
      <c r="EK60" s="190">
        <v>46234</v>
      </c>
      <c r="EL60" s="188" t="s">
        <v>5522</v>
      </c>
      <c r="EM60" s="180">
        <v>0</v>
      </c>
      <c r="EN60" s="191" t="s">
        <v>5493</v>
      </c>
      <c r="EO60" s="191" t="s">
        <v>88</v>
      </c>
      <c r="EP60" s="191">
        <v>2</v>
      </c>
      <c r="EQ60" s="191" t="s">
        <v>5521</v>
      </c>
      <c r="ER60" s="191" t="s">
        <v>5494</v>
      </c>
      <c r="ES60" s="181">
        <v>46234</v>
      </c>
      <c r="ET60" s="189" t="s">
        <v>5506</v>
      </c>
      <c r="EU60" s="189" t="s">
        <v>33</v>
      </c>
      <c r="EV60" s="189" t="s">
        <v>33</v>
      </c>
      <c r="EW60" s="189" t="s">
        <v>33</v>
      </c>
      <c r="EX60" s="189" t="s">
        <v>33</v>
      </c>
      <c r="EY60" s="189" t="s">
        <v>5461</v>
      </c>
      <c r="EZ60" s="189" t="s">
        <v>33</v>
      </c>
      <c r="FA60" s="190">
        <v>46234</v>
      </c>
      <c r="FB60" s="188" t="s">
        <v>5526</v>
      </c>
      <c r="FC60" s="191">
        <v>3</v>
      </c>
      <c r="FD60" s="191" t="s">
        <v>5523</v>
      </c>
      <c r="FE60" s="191" t="s">
        <v>88</v>
      </c>
      <c r="FF60" s="191">
        <v>2</v>
      </c>
      <c r="FG60" s="191" t="s">
        <v>5525</v>
      </c>
      <c r="FH60" s="191" t="s">
        <v>5524</v>
      </c>
      <c r="FI60" s="181">
        <v>46234</v>
      </c>
      <c r="FJ60" s="188" t="s">
        <v>5527</v>
      </c>
      <c r="FK60" s="189" t="s">
        <v>33</v>
      </c>
      <c r="FL60" s="189" t="s">
        <v>33</v>
      </c>
      <c r="FM60" s="189" t="s">
        <v>33</v>
      </c>
      <c r="FN60" s="189" t="s">
        <v>33</v>
      </c>
      <c r="FO60" s="189" t="s">
        <v>1617</v>
      </c>
      <c r="FP60" s="185" t="s">
        <v>33</v>
      </c>
      <c r="FQ60" s="186">
        <v>46234</v>
      </c>
      <c r="FR60" s="188" t="s">
        <v>5528</v>
      </c>
      <c r="FS60" s="191" t="s">
        <v>33</v>
      </c>
      <c r="FT60" s="191" t="s">
        <v>33</v>
      </c>
      <c r="FU60" s="191" t="s">
        <v>33</v>
      </c>
      <c r="FV60" s="191" t="s">
        <v>33</v>
      </c>
      <c r="FW60" s="191" t="s">
        <v>1617</v>
      </c>
      <c r="FX60" s="191" t="s">
        <v>33</v>
      </c>
      <c r="FY60" s="181">
        <v>46234</v>
      </c>
      <c r="FZ60" s="189" t="s">
        <v>571</v>
      </c>
      <c r="GA60" s="189">
        <v>1</v>
      </c>
      <c r="GB60" s="189" t="s">
        <v>67</v>
      </c>
      <c r="GC60" s="189" t="s">
        <v>68</v>
      </c>
      <c r="GD60" s="189">
        <v>2</v>
      </c>
      <c r="GE60" s="189" t="s">
        <v>33</v>
      </c>
      <c r="GF60" s="189" t="s">
        <v>33</v>
      </c>
      <c r="GG60" s="190">
        <v>46178</v>
      </c>
      <c r="GH60" s="188" t="s">
        <v>577</v>
      </c>
      <c r="GI60" s="191">
        <v>0</v>
      </c>
      <c r="GJ60" s="191" t="s">
        <v>67</v>
      </c>
      <c r="GK60" s="191" t="s">
        <v>68</v>
      </c>
      <c r="GL60" s="191">
        <v>2</v>
      </c>
      <c r="GM60" s="191" t="s">
        <v>33</v>
      </c>
      <c r="GN60" s="191" t="s">
        <v>33</v>
      </c>
      <c r="GO60" s="181">
        <v>46178</v>
      </c>
      <c r="GP60" s="189" t="s">
        <v>572</v>
      </c>
      <c r="GQ60" s="189">
        <v>0</v>
      </c>
      <c r="GR60" s="189" t="s">
        <v>67</v>
      </c>
      <c r="GS60" s="189" t="s">
        <v>68</v>
      </c>
      <c r="GT60" s="189">
        <v>2</v>
      </c>
      <c r="GU60" s="189" t="s">
        <v>33</v>
      </c>
      <c r="GV60" s="189" t="s">
        <v>33</v>
      </c>
      <c r="GW60" s="190">
        <v>46178</v>
      </c>
      <c r="GX60" s="188" t="s">
        <v>578</v>
      </c>
      <c r="GY60" s="191">
        <v>0</v>
      </c>
      <c r="GZ60" s="191" t="s">
        <v>67</v>
      </c>
      <c r="HA60" s="191" t="s">
        <v>68</v>
      </c>
      <c r="HB60" s="191">
        <v>2</v>
      </c>
      <c r="HC60" s="191" t="s">
        <v>33</v>
      </c>
      <c r="HD60" s="191" t="s">
        <v>33</v>
      </c>
      <c r="HE60" s="181">
        <v>46178</v>
      </c>
      <c r="HF60" s="189" t="s">
        <v>570</v>
      </c>
      <c r="HG60" s="189">
        <v>0</v>
      </c>
      <c r="HH60" s="189" t="s">
        <v>67</v>
      </c>
      <c r="HI60" s="189" t="s">
        <v>68</v>
      </c>
      <c r="HJ60" s="189">
        <v>2</v>
      </c>
      <c r="HK60" s="189" t="s">
        <v>33</v>
      </c>
      <c r="HL60" s="189" t="s">
        <v>33</v>
      </c>
      <c r="HM60" s="190">
        <v>46178</v>
      </c>
      <c r="HN60" s="188" t="s">
        <v>576</v>
      </c>
      <c r="HO60" s="191">
        <v>0</v>
      </c>
      <c r="HP60" s="191" t="s">
        <v>67</v>
      </c>
      <c r="HQ60" s="191" t="s">
        <v>68</v>
      </c>
      <c r="HR60" s="191">
        <v>2</v>
      </c>
      <c r="HS60" s="191" t="s">
        <v>33</v>
      </c>
      <c r="HT60" s="191" t="s">
        <v>33</v>
      </c>
      <c r="HU60" s="181">
        <v>46178</v>
      </c>
      <c r="HV60" s="189" t="s">
        <v>573</v>
      </c>
      <c r="HW60" s="189">
        <v>0</v>
      </c>
      <c r="HX60" s="189" t="s">
        <v>67</v>
      </c>
      <c r="HY60" s="189" t="s">
        <v>68</v>
      </c>
      <c r="HZ60" s="189">
        <v>2</v>
      </c>
      <c r="IA60" s="189" t="s">
        <v>33</v>
      </c>
      <c r="IB60" s="189" t="s">
        <v>33</v>
      </c>
      <c r="IC60" s="190">
        <v>46178</v>
      </c>
      <c r="ID60" s="188" t="s">
        <v>575</v>
      </c>
      <c r="IE60" s="191">
        <v>0</v>
      </c>
      <c r="IF60" s="191" t="s">
        <v>67</v>
      </c>
      <c r="IG60" s="191" t="s">
        <v>68</v>
      </c>
      <c r="IH60" s="191">
        <v>2</v>
      </c>
      <c r="II60" s="191" t="s">
        <v>33</v>
      </c>
      <c r="IJ60" s="191" t="s">
        <v>33</v>
      </c>
      <c r="IK60" s="181">
        <v>46178</v>
      </c>
      <c r="IL60" s="189" t="s">
        <v>574</v>
      </c>
      <c r="IM60" s="189">
        <v>2</v>
      </c>
      <c r="IN60" s="189" t="s">
        <v>67</v>
      </c>
      <c r="IO60" s="189" t="s">
        <v>68</v>
      </c>
      <c r="IP60" s="189">
        <v>2</v>
      </c>
      <c r="IQ60" s="189" t="s">
        <v>33</v>
      </c>
      <c r="IR60" s="189" t="s">
        <v>33</v>
      </c>
      <c r="IS60" s="190">
        <v>46178</v>
      </c>
    </row>
    <row r="61" spans="1:253" s="11" customFormat="1" ht="12.5" customHeight="1">
      <c r="A61" s="11" t="s">
        <v>809</v>
      </c>
      <c r="B61" s="11" t="s">
        <v>7557</v>
      </c>
      <c r="C61" s="11" t="s">
        <v>810</v>
      </c>
      <c r="D61" s="11" t="s">
        <v>811</v>
      </c>
      <c r="E61" s="11" t="s">
        <v>6994</v>
      </c>
      <c r="F61" s="11" t="s">
        <v>2373</v>
      </c>
      <c r="G61" s="179">
        <v>132000000</v>
      </c>
      <c r="H61" s="180" t="s">
        <v>2370</v>
      </c>
      <c r="I61" s="180" t="s">
        <v>88</v>
      </c>
      <c r="J61" s="180">
        <v>2</v>
      </c>
      <c r="K61" s="180" t="s">
        <v>2372</v>
      </c>
      <c r="L61" s="180" t="s">
        <v>2371</v>
      </c>
      <c r="M61" s="181">
        <v>46234</v>
      </c>
      <c r="N61" s="188" t="s">
        <v>2377</v>
      </c>
      <c r="O61" s="183">
        <v>392669</v>
      </c>
      <c r="P61" s="183" t="s">
        <v>2374</v>
      </c>
      <c r="Q61" s="183" t="s">
        <v>141</v>
      </c>
      <c r="R61" s="183">
        <v>3</v>
      </c>
      <c r="S61" s="183" t="s">
        <v>2376</v>
      </c>
      <c r="T61" s="183" t="s">
        <v>2375</v>
      </c>
      <c r="U61" s="184">
        <v>46234</v>
      </c>
      <c r="V61" s="188" t="s">
        <v>2381</v>
      </c>
      <c r="W61" s="180">
        <v>22925000</v>
      </c>
      <c r="X61" s="180" t="s">
        <v>2378</v>
      </c>
      <c r="Y61" s="180" t="s">
        <v>141</v>
      </c>
      <c r="Z61" s="180">
        <v>3</v>
      </c>
      <c r="AA61" s="180" t="s">
        <v>2380</v>
      </c>
      <c r="AB61" s="180" t="s">
        <v>2379</v>
      </c>
      <c r="AC61" s="181">
        <v>46234</v>
      </c>
      <c r="AD61" s="188" t="s">
        <v>2385</v>
      </c>
      <c r="AE61" s="185">
        <v>1451000</v>
      </c>
      <c r="AF61" s="185" t="s">
        <v>2382</v>
      </c>
      <c r="AG61" s="185" t="s">
        <v>141</v>
      </c>
      <c r="AH61" s="185">
        <v>3</v>
      </c>
      <c r="AI61" s="185" t="s">
        <v>2384</v>
      </c>
      <c r="AJ61" s="185" t="s">
        <v>2383</v>
      </c>
      <c r="AK61" s="186">
        <v>46234</v>
      </c>
      <c r="AL61" s="188" t="s">
        <v>2387</v>
      </c>
      <c r="AM61" s="180">
        <v>1451000</v>
      </c>
      <c r="AN61" s="180" t="s">
        <v>2382</v>
      </c>
      <c r="AO61" s="180" t="s">
        <v>141</v>
      </c>
      <c r="AP61" s="180">
        <v>3</v>
      </c>
      <c r="AQ61" s="180" t="s">
        <v>2386</v>
      </c>
      <c r="AR61" s="180" t="s">
        <v>2383</v>
      </c>
      <c r="AS61" s="181">
        <v>46234</v>
      </c>
      <c r="AT61" s="189" t="s">
        <v>2388</v>
      </c>
      <c r="AU61" s="185" t="s">
        <v>33</v>
      </c>
      <c r="AV61" s="185" t="s">
        <v>33</v>
      </c>
      <c r="AW61" s="185" t="s">
        <v>33</v>
      </c>
      <c r="AX61" s="185" t="s">
        <v>33</v>
      </c>
      <c r="AY61" s="185" t="s">
        <v>1617</v>
      </c>
      <c r="AZ61" s="185" t="s">
        <v>33</v>
      </c>
      <c r="BA61" s="186">
        <v>46234</v>
      </c>
      <c r="BB61" s="188" t="s">
        <v>2413</v>
      </c>
      <c r="BC61" s="180" t="s">
        <v>33</v>
      </c>
      <c r="BD61" s="180" t="s">
        <v>33</v>
      </c>
      <c r="BE61" s="180" t="s">
        <v>33</v>
      </c>
      <c r="BF61" s="180" t="s">
        <v>33</v>
      </c>
      <c r="BG61" s="180" t="s">
        <v>2363</v>
      </c>
      <c r="BH61" s="180" t="s">
        <v>33</v>
      </c>
      <c r="BI61" s="181">
        <v>46234</v>
      </c>
      <c r="BJ61" s="189" t="s">
        <v>2391</v>
      </c>
      <c r="BK61" s="189">
        <v>41</v>
      </c>
      <c r="BL61" s="189" t="s">
        <v>2298</v>
      </c>
      <c r="BM61" s="189" t="s">
        <v>141</v>
      </c>
      <c r="BN61" s="189">
        <v>3</v>
      </c>
      <c r="BO61" s="189" t="s">
        <v>2390</v>
      </c>
      <c r="BP61" s="185" t="s">
        <v>2389</v>
      </c>
      <c r="BQ61" s="190">
        <v>46234</v>
      </c>
      <c r="BR61" s="188" t="s">
        <v>2414</v>
      </c>
      <c r="BS61" s="191" t="s">
        <v>33</v>
      </c>
      <c r="BT61" s="191" t="s">
        <v>33</v>
      </c>
      <c r="BU61" s="191" t="s">
        <v>33</v>
      </c>
      <c r="BV61" s="191" t="s">
        <v>33</v>
      </c>
      <c r="BW61" s="191" t="s">
        <v>161</v>
      </c>
      <c r="BX61" s="191" t="s">
        <v>33</v>
      </c>
      <c r="BY61" s="181">
        <v>46234</v>
      </c>
      <c r="BZ61" s="189" t="s">
        <v>2415</v>
      </c>
      <c r="CA61" s="189" t="s">
        <v>33</v>
      </c>
      <c r="CB61" s="189" t="s">
        <v>33</v>
      </c>
      <c r="CC61" s="189" t="s">
        <v>33</v>
      </c>
      <c r="CD61" s="189" t="s">
        <v>33</v>
      </c>
      <c r="CE61" s="189" t="s">
        <v>163</v>
      </c>
      <c r="CF61" s="189" t="s">
        <v>33</v>
      </c>
      <c r="CG61" s="190">
        <v>46234</v>
      </c>
      <c r="CH61" s="188" t="s">
        <v>8077</v>
      </c>
      <c r="CI61" s="189" t="e">
        <v>#N/A</v>
      </c>
      <c r="CJ61" s="189" t="e">
        <v>#N/A</v>
      </c>
      <c r="CK61" s="189" t="e">
        <v>#N/A</v>
      </c>
      <c r="CL61" s="189" t="e">
        <v>#N/A</v>
      </c>
      <c r="CM61" s="189" t="e">
        <v>#N/A</v>
      </c>
      <c r="CN61" s="189" t="e">
        <v>#N/A</v>
      </c>
      <c r="CO61" s="192" t="e">
        <v>#N/A</v>
      </c>
      <c r="CP61" s="189" t="s">
        <v>2417</v>
      </c>
      <c r="CQ61" s="191" t="s">
        <v>33</v>
      </c>
      <c r="CR61" s="191" t="s">
        <v>33</v>
      </c>
      <c r="CS61" s="191" t="s">
        <v>33</v>
      </c>
      <c r="CT61" s="191" t="s">
        <v>33</v>
      </c>
      <c r="CU61" s="191" t="s">
        <v>2368</v>
      </c>
      <c r="CV61" s="191" t="s">
        <v>33</v>
      </c>
      <c r="CW61" s="181">
        <v>46234</v>
      </c>
      <c r="CX61" s="189" t="s">
        <v>2394</v>
      </c>
      <c r="CY61" s="185">
        <v>1451000</v>
      </c>
      <c r="CZ61" s="185" t="s">
        <v>2382</v>
      </c>
      <c r="DA61" s="185" t="s">
        <v>141</v>
      </c>
      <c r="DB61" s="185">
        <v>3</v>
      </c>
      <c r="DC61" s="185" t="s">
        <v>2403</v>
      </c>
      <c r="DD61" s="185" t="s">
        <v>2383</v>
      </c>
      <c r="DE61" s="187">
        <v>46234</v>
      </c>
      <c r="DF61" s="188" t="s">
        <v>2398</v>
      </c>
      <c r="DG61" s="180">
        <v>21473000</v>
      </c>
      <c r="DH61" s="191" t="s">
        <v>2395</v>
      </c>
      <c r="DI61" s="191" t="s">
        <v>141</v>
      </c>
      <c r="DJ61" s="191">
        <v>3</v>
      </c>
      <c r="DK61" s="191" t="s">
        <v>2397</v>
      </c>
      <c r="DL61" s="191" t="s">
        <v>2396</v>
      </c>
      <c r="DM61" s="181">
        <v>46234</v>
      </c>
      <c r="DN61" s="189" t="s">
        <v>2402</v>
      </c>
      <c r="DO61" s="185">
        <v>0</v>
      </c>
      <c r="DP61" s="189" t="s">
        <v>2399</v>
      </c>
      <c r="DQ61" s="189" t="s">
        <v>88</v>
      </c>
      <c r="DR61" s="189">
        <v>2</v>
      </c>
      <c r="DS61" s="189" t="s">
        <v>2401</v>
      </c>
      <c r="DT61" s="189" t="s">
        <v>2400</v>
      </c>
      <c r="DU61" s="190">
        <v>46234</v>
      </c>
      <c r="DV61" s="188" t="s">
        <v>2404</v>
      </c>
      <c r="DW61" s="180">
        <v>1451000</v>
      </c>
      <c r="DX61" s="191" t="s">
        <v>2382</v>
      </c>
      <c r="DY61" s="191" t="s">
        <v>141</v>
      </c>
      <c r="DZ61" s="191">
        <v>3</v>
      </c>
      <c r="EA61" s="191" t="s">
        <v>2403</v>
      </c>
      <c r="EB61" s="191" t="s">
        <v>2383</v>
      </c>
      <c r="EC61" s="181">
        <v>46234</v>
      </c>
      <c r="ED61" s="189" t="s">
        <v>2406</v>
      </c>
      <c r="EE61" s="185" t="s">
        <v>33</v>
      </c>
      <c r="EF61" s="189" t="s">
        <v>33</v>
      </c>
      <c r="EG61" s="189" t="s">
        <v>33</v>
      </c>
      <c r="EH61" s="189" t="s">
        <v>33</v>
      </c>
      <c r="EI61" s="189" t="s">
        <v>2405</v>
      </c>
      <c r="EJ61" s="189" t="s">
        <v>33</v>
      </c>
      <c r="EK61" s="190">
        <v>46234</v>
      </c>
      <c r="EL61" s="188" t="s">
        <v>2407</v>
      </c>
      <c r="EM61" s="180" t="s">
        <v>33</v>
      </c>
      <c r="EN61" s="191" t="s">
        <v>33</v>
      </c>
      <c r="EO61" s="191" t="s">
        <v>33</v>
      </c>
      <c r="EP61" s="191" t="s">
        <v>33</v>
      </c>
      <c r="EQ61" s="191" t="s">
        <v>2405</v>
      </c>
      <c r="ER61" s="191" t="s">
        <v>33</v>
      </c>
      <c r="ES61" s="181">
        <v>46234</v>
      </c>
      <c r="ET61" s="189" t="s">
        <v>2392</v>
      </c>
      <c r="EU61" s="189">
        <v>41</v>
      </c>
      <c r="EV61" s="189" t="s">
        <v>2298</v>
      </c>
      <c r="EW61" s="189" t="s">
        <v>141</v>
      </c>
      <c r="EX61" s="189">
        <v>3</v>
      </c>
      <c r="EY61" s="189" t="s">
        <v>2390</v>
      </c>
      <c r="EZ61" s="189" t="s">
        <v>2389</v>
      </c>
      <c r="FA61" s="190">
        <v>46234</v>
      </c>
      <c r="FB61" s="188" t="s">
        <v>2410</v>
      </c>
      <c r="FC61" s="191">
        <v>1</v>
      </c>
      <c r="FD61" s="191" t="s">
        <v>2382</v>
      </c>
      <c r="FE61" s="191" t="s">
        <v>141</v>
      </c>
      <c r="FF61" s="191">
        <v>3</v>
      </c>
      <c r="FG61" s="191" t="s">
        <v>2409</v>
      </c>
      <c r="FH61" s="191" t="s">
        <v>2408</v>
      </c>
      <c r="FI61" s="181">
        <v>46234</v>
      </c>
      <c r="FJ61" s="188" t="s">
        <v>2411</v>
      </c>
      <c r="FK61" s="189" t="s">
        <v>33</v>
      </c>
      <c r="FL61" s="189" t="s">
        <v>33</v>
      </c>
      <c r="FM61" s="189" t="s">
        <v>33</v>
      </c>
      <c r="FN61" s="189" t="s">
        <v>33</v>
      </c>
      <c r="FO61" s="189" t="s">
        <v>155</v>
      </c>
      <c r="FP61" s="185" t="s">
        <v>33</v>
      </c>
      <c r="FQ61" s="186">
        <v>46234</v>
      </c>
      <c r="FR61" s="188" t="s">
        <v>2412</v>
      </c>
      <c r="FS61" s="191" t="s">
        <v>33</v>
      </c>
      <c r="FT61" s="191" t="s">
        <v>33</v>
      </c>
      <c r="FU61" s="191" t="s">
        <v>33</v>
      </c>
      <c r="FV61" s="191" t="s">
        <v>33</v>
      </c>
      <c r="FW61" s="191" t="s">
        <v>157</v>
      </c>
      <c r="FX61" s="191" t="s">
        <v>33</v>
      </c>
      <c r="FY61" s="181">
        <v>46234</v>
      </c>
      <c r="FZ61" s="189" t="s">
        <v>813</v>
      </c>
      <c r="GA61" s="189">
        <v>0</v>
      </c>
      <c r="GB61" s="189" t="s">
        <v>67</v>
      </c>
      <c r="GC61" s="189" t="s">
        <v>68</v>
      </c>
      <c r="GD61" s="189">
        <v>2</v>
      </c>
      <c r="GE61" s="189" t="s">
        <v>33</v>
      </c>
      <c r="GF61" s="189" t="s">
        <v>33</v>
      </c>
      <c r="GG61" s="190">
        <v>46181</v>
      </c>
      <c r="GH61" s="188" t="s">
        <v>819</v>
      </c>
      <c r="GI61" s="191">
        <v>2</v>
      </c>
      <c r="GJ61" s="191" t="s">
        <v>67</v>
      </c>
      <c r="GK61" s="191" t="s">
        <v>68</v>
      </c>
      <c r="GL61" s="191">
        <v>2</v>
      </c>
      <c r="GM61" s="191" t="s">
        <v>33</v>
      </c>
      <c r="GN61" s="191" t="s">
        <v>33</v>
      </c>
      <c r="GO61" s="181">
        <v>46181</v>
      </c>
      <c r="GP61" s="189" t="s">
        <v>814</v>
      </c>
      <c r="GQ61" s="189">
        <v>0</v>
      </c>
      <c r="GR61" s="189" t="s">
        <v>67</v>
      </c>
      <c r="GS61" s="189" t="s">
        <v>68</v>
      </c>
      <c r="GT61" s="189">
        <v>2</v>
      </c>
      <c r="GU61" s="189" t="s">
        <v>33</v>
      </c>
      <c r="GV61" s="189" t="s">
        <v>33</v>
      </c>
      <c r="GW61" s="190">
        <v>46181</v>
      </c>
      <c r="GX61" s="188" t="s">
        <v>820</v>
      </c>
      <c r="GY61" s="191">
        <v>0</v>
      </c>
      <c r="GZ61" s="191" t="s">
        <v>67</v>
      </c>
      <c r="HA61" s="191" t="s">
        <v>68</v>
      </c>
      <c r="HB61" s="191">
        <v>2</v>
      </c>
      <c r="HC61" s="191" t="s">
        <v>33</v>
      </c>
      <c r="HD61" s="191" t="s">
        <v>33</v>
      </c>
      <c r="HE61" s="181">
        <v>46181</v>
      </c>
      <c r="HF61" s="189" t="s">
        <v>812</v>
      </c>
      <c r="HG61" s="189">
        <v>2</v>
      </c>
      <c r="HH61" s="189" t="s">
        <v>67</v>
      </c>
      <c r="HI61" s="189" t="s">
        <v>68</v>
      </c>
      <c r="HJ61" s="189">
        <v>2</v>
      </c>
      <c r="HK61" s="189" t="s">
        <v>33</v>
      </c>
      <c r="HL61" s="189" t="s">
        <v>33</v>
      </c>
      <c r="HM61" s="190">
        <v>46181</v>
      </c>
      <c r="HN61" s="188" t="s">
        <v>818</v>
      </c>
      <c r="HO61" s="191">
        <v>2</v>
      </c>
      <c r="HP61" s="191" t="s">
        <v>67</v>
      </c>
      <c r="HQ61" s="191" t="s">
        <v>68</v>
      </c>
      <c r="HR61" s="191">
        <v>2</v>
      </c>
      <c r="HS61" s="191" t="s">
        <v>33</v>
      </c>
      <c r="HT61" s="191" t="s">
        <v>33</v>
      </c>
      <c r="HU61" s="181">
        <v>46181</v>
      </c>
      <c r="HV61" s="189" t="s">
        <v>815</v>
      </c>
      <c r="HW61" s="189">
        <v>1</v>
      </c>
      <c r="HX61" s="189" t="s">
        <v>67</v>
      </c>
      <c r="HY61" s="189" t="s">
        <v>68</v>
      </c>
      <c r="HZ61" s="189">
        <v>2</v>
      </c>
      <c r="IA61" s="189" t="s">
        <v>33</v>
      </c>
      <c r="IB61" s="189" t="s">
        <v>33</v>
      </c>
      <c r="IC61" s="190">
        <v>46181</v>
      </c>
      <c r="ID61" s="188" t="s">
        <v>817</v>
      </c>
      <c r="IE61" s="191">
        <v>1</v>
      </c>
      <c r="IF61" s="191" t="s">
        <v>67</v>
      </c>
      <c r="IG61" s="191" t="s">
        <v>68</v>
      </c>
      <c r="IH61" s="191">
        <v>2</v>
      </c>
      <c r="II61" s="191" t="s">
        <v>33</v>
      </c>
      <c r="IJ61" s="191" t="s">
        <v>33</v>
      </c>
      <c r="IK61" s="181">
        <v>46181</v>
      </c>
      <c r="IL61" s="189" t="s">
        <v>816</v>
      </c>
      <c r="IM61" s="189">
        <v>2</v>
      </c>
      <c r="IN61" s="189" t="s">
        <v>67</v>
      </c>
      <c r="IO61" s="189" t="s">
        <v>68</v>
      </c>
      <c r="IP61" s="189">
        <v>2</v>
      </c>
      <c r="IQ61" s="189" t="s">
        <v>33</v>
      </c>
      <c r="IR61" s="189" t="s">
        <v>33</v>
      </c>
      <c r="IS61" s="190">
        <v>46181</v>
      </c>
    </row>
    <row r="62" spans="1:253" s="11" customFormat="1" ht="12.5" customHeight="1">
      <c r="A62" s="11" t="s">
        <v>1151</v>
      </c>
      <c r="B62" s="11" t="s">
        <v>7753</v>
      </c>
      <c r="C62" s="11" t="s">
        <v>1152</v>
      </c>
      <c r="D62" s="11" t="s">
        <v>1153</v>
      </c>
      <c r="E62" s="11" t="s">
        <v>6999</v>
      </c>
      <c r="F62" s="11" t="s">
        <v>5408</v>
      </c>
      <c r="G62" s="179">
        <v>25569000</v>
      </c>
      <c r="H62" s="180" t="s">
        <v>3896</v>
      </c>
      <c r="I62" s="180" t="s">
        <v>126</v>
      </c>
      <c r="J62" s="180">
        <v>1</v>
      </c>
      <c r="K62" s="180" t="s">
        <v>5407</v>
      </c>
      <c r="L62" s="180" t="s">
        <v>5406</v>
      </c>
      <c r="M62" s="181">
        <v>46234</v>
      </c>
      <c r="N62" s="188" t="s">
        <v>5411</v>
      </c>
      <c r="O62" s="183">
        <v>1220190</v>
      </c>
      <c r="P62" s="183" t="s">
        <v>2589</v>
      </c>
      <c r="Q62" s="183" t="s">
        <v>126</v>
      </c>
      <c r="R62" s="183">
        <v>1</v>
      </c>
      <c r="S62" s="183" t="s">
        <v>5410</v>
      </c>
      <c r="T62" s="183" t="s">
        <v>5409</v>
      </c>
      <c r="U62" s="184">
        <v>46234</v>
      </c>
      <c r="V62" s="188" t="s">
        <v>5413</v>
      </c>
      <c r="W62" s="180">
        <v>25569000</v>
      </c>
      <c r="X62" s="180" t="s">
        <v>3896</v>
      </c>
      <c r="Y62" s="180" t="s">
        <v>88</v>
      </c>
      <c r="Z62" s="180">
        <v>2</v>
      </c>
      <c r="AA62" s="180" t="s">
        <v>5412</v>
      </c>
      <c r="AB62" s="180" t="s">
        <v>5406</v>
      </c>
      <c r="AC62" s="181">
        <v>46234</v>
      </c>
      <c r="AD62" s="188" t="s">
        <v>5415</v>
      </c>
      <c r="AE62" s="185">
        <v>25569000</v>
      </c>
      <c r="AF62" s="185" t="s">
        <v>3896</v>
      </c>
      <c r="AG62" s="185" t="s">
        <v>88</v>
      </c>
      <c r="AH62" s="185">
        <v>2</v>
      </c>
      <c r="AI62" s="185" t="s">
        <v>5414</v>
      </c>
      <c r="AJ62" s="185" t="s">
        <v>5406</v>
      </c>
      <c r="AK62" s="186">
        <v>46234</v>
      </c>
      <c r="AL62" s="188" t="s">
        <v>5419</v>
      </c>
      <c r="AM62" s="180">
        <v>1196000</v>
      </c>
      <c r="AN62" s="180" t="s">
        <v>5416</v>
      </c>
      <c r="AO62" s="180" t="s">
        <v>126</v>
      </c>
      <c r="AP62" s="180">
        <v>1</v>
      </c>
      <c r="AQ62" s="180" t="s">
        <v>5418</v>
      </c>
      <c r="AR62" s="180" t="s">
        <v>5417</v>
      </c>
      <c r="AS62" s="181">
        <v>46234</v>
      </c>
      <c r="AT62" s="189" t="s">
        <v>1667</v>
      </c>
      <c r="AU62" s="185" t="s">
        <v>33</v>
      </c>
      <c r="AV62" s="185" t="s">
        <v>33</v>
      </c>
      <c r="AW62" s="185" t="s">
        <v>33</v>
      </c>
      <c r="AX62" s="185" t="s">
        <v>33</v>
      </c>
      <c r="AY62" s="185" t="s">
        <v>1617</v>
      </c>
      <c r="AZ62" s="185" t="s">
        <v>33</v>
      </c>
      <c r="BA62" s="186">
        <v>46203</v>
      </c>
      <c r="BB62" s="188" t="s">
        <v>1671</v>
      </c>
      <c r="BC62" s="180" t="s">
        <v>33</v>
      </c>
      <c r="BD62" s="180" t="s">
        <v>33</v>
      </c>
      <c r="BE62" s="180" t="s">
        <v>33</v>
      </c>
      <c r="BF62" s="180" t="s">
        <v>33</v>
      </c>
      <c r="BG62" s="180" t="s">
        <v>1668</v>
      </c>
      <c r="BH62" s="180" t="s">
        <v>33</v>
      </c>
      <c r="BI62" s="181">
        <v>46203</v>
      </c>
      <c r="BJ62" s="189" t="s">
        <v>5421</v>
      </c>
      <c r="BK62" s="189">
        <v>2804</v>
      </c>
      <c r="BL62" s="189" t="s">
        <v>2718</v>
      </c>
      <c r="BM62" s="189" t="s">
        <v>88</v>
      </c>
      <c r="BN62" s="189">
        <v>2</v>
      </c>
      <c r="BO62" s="189" t="s">
        <v>5420</v>
      </c>
      <c r="BP62" s="185" t="s">
        <v>1844</v>
      </c>
      <c r="BQ62" s="190">
        <v>46234</v>
      </c>
      <c r="BR62" s="188" t="s">
        <v>1672</v>
      </c>
      <c r="BS62" s="191" t="s">
        <v>33</v>
      </c>
      <c r="BT62" s="191" t="s">
        <v>33</v>
      </c>
      <c r="BU62" s="191" t="s">
        <v>33</v>
      </c>
      <c r="BV62" s="191" t="s">
        <v>33</v>
      </c>
      <c r="BW62" s="191" t="s">
        <v>1668</v>
      </c>
      <c r="BX62" s="191" t="s">
        <v>33</v>
      </c>
      <c r="BY62" s="181">
        <v>46203</v>
      </c>
      <c r="BZ62" s="189" t="s">
        <v>1673</v>
      </c>
      <c r="CA62" s="189" t="s">
        <v>33</v>
      </c>
      <c r="CB62" s="189" t="s">
        <v>33</v>
      </c>
      <c r="CC62" s="189" t="s">
        <v>33</v>
      </c>
      <c r="CD62" s="189" t="s">
        <v>33</v>
      </c>
      <c r="CE62" s="189" t="s">
        <v>1668</v>
      </c>
      <c r="CF62" s="189" t="s">
        <v>33</v>
      </c>
      <c r="CG62" s="190">
        <v>46203</v>
      </c>
      <c r="CH62" s="188" t="s">
        <v>8078</v>
      </c>
      <c r="CI62" s="189" t="e">
        <v>#N/A</v>
      </c>
      <c r="CJ62" s="189" t="e">
        <v>#N/A</v>
      </c>
      <c r="CK62" s="189" t="e">
        <v>#N/A</v>
      </c>
      <c r="CL62" s="189" t="e">
        <v>#N/A</v>
      </c>
      <c r="CM62" s="189" t="e">
        <v>#N/A</v>
      </c>
      <c r="CN62" s="189" t="e">
        <v>#N/A</v>
      </c>
      <c r="CO62" s="192" t="e">
        <v>#N/A</v>
      </c>
      <c r="CP62" s="189" t="s">
        <v>1675</v>
      </c>
      <c r="CQ62" s="191" t="s">
        <v>33</v>
      </c>
      <c r="CR62" s="191" t="s">
        <v>33</v>
      </c>
      <c r="CS62" s="191" t="s">
        <v>33</v>
      </c>
      <c r="CT62" s="191" t="s">
        <v>33</v>
      </c>
      <c r="CU62" s="191" t="s">
        <v>1668</v>
      </c>
      <c r="CV62" s="191" t="s">
        <v>33</v>
      </c>
      <c r="CW62" s="181">
        <v>46203</v>
      </c>
      <c r="CX62" s="189" t="s">
        <v>5426</v>
      </c>
      <c r="CY62" s="185">
        <v>5337000</v>
      </c>
      <c r="CZ62" s="185" t="s">
        <v>5254</v>
      </c>
      <c r="DA62" s="185" t="s">
        <v>141</v>
      </c>
      <c r="DB62" s="185">
        <v>3</v>
      </c>
      <c r="DC62" s="185" t="s">
        <v>5431</v>
      </c>
      <c r="DD62" s="185" t="s">
        <v>5424</v>
      </c>
      <c r="DE62" s="187">
        <v>46234</v>
      </c>
      <c r="DF62" s="188" t="s">
        <v>5428</v>
      </c>
      <c r="DG62" s="180">
        <v>0</v>
      </c>
      <c r="DH62" s="191" t="s">
        <v>3896</v>
      </c>
      <c r="DI62" s="191" t="s">
        <v>141</v>
      </c>
      <c r="DJ62" s="191">
        <v>3</v>
      </c>
      <c r="DK62" s="191" t="s">
        <v>5427</v>
      </c>
      <c r="DL62" s="191" t="s">
        <v>5406</v>
      </c>
      <c r="DM62" s="181">
        <v>46234</v>
      </c>
      <c r="DN62" s="189" t="s">
        <v>5430</v>
      </c>
      <c r="DO62" s="185">
        <v>20231000</v>
      </c>
      <c r="DP62" s="189" t="s">
        <v>5254</v>
      </c>
      <c r="DQ62" s="189" t="s">
        <v>141</v>
      </c>
      <c r="DR62" s="189">
        <v>3</v>
      </c>
      <c r="DS62" s="189" t="s">
        <v>5429</v>
      </c>
      <c r="DT62" s="189" t="s">
        <v>5424</v>
      </c>
      <c r="DU62" s="190">
        <v>46234</v>
      </c>
      <c r="DV62" s="188" t="s">
        <v>5432</v>
      </c>
      <c r="DW62" s="180">
        <v>4756000</v>
      </c>
      <c r="DX62" s="191" t="s">
        <v>5254</v>
      </c>
      <c r="DY62" s="191" t="s">
        <v>141</v>
      </c>
      <c r="DZ62" s="191">
        <v>3</v>
      </c>
      <c r="EA62" s="191" t="s">
        <v>5431</v>
      </c>
      <c r="EB62" s="191" t="s">
        <v>5424</v>
      </c>
      <c r="EC62" s="181">
        <v>46234</v>
      </c>
      <c r="ED62" s="189" t="s">
        <v>5434</v>
      </c>
      <c r="EE62" s="185">
        <v>581000</v>
      </c>
      <c r="EF62" s="189" t="s">
        <v>5254</v>
      </c>
      <c r="EG62" s="189" t="s">
        <v>141</v>
      </c>
      <c r="EH62" s="189">
        <v>3</v>
      </c>
      <c r="EI62" s="189" t="s">
        <v>5433</v>
      </c>
      <c r="EJ62" s="189" t="s">
        <v>5424</v>
      </c>
      <c r="EK62" s="190">
        <v>46234</v>
      </c>
      <c r="EL62" s="188" t="s">
        <v>5436</v>
      </c>
      <c r="EM62" s="180">
        <v>0</v>
      </c>
      <c r="EN62" s="191" t="s">
        <v>5254</v>
      </c>
      <c r="EO62" s="191" t="s">
        <v>141</v>
      </c>
      <c r="EP62" s="191">
        <v>3</v>
      </c>
      <c r="EQ62" s="191" t="s">
        <v>5435</v>
      </c>
      <c r="ER62" s="191" t="s">
        <v>5424</v>
      </c>
      <c r="ES62" s="181">
        <v>46234</v>
      </c>
      <c r="ET62" s="189" t="s">
        <v>5423</v>
      </c>
      <c r="EU62" s="189">
        <v>2804</v>
      </c>
      <c r="EV62" s="189" t="s">
        <v>2718</v>
      </c>
      <c r="EW62" s="189" t="s">
        <v>88</v>
      </c>
      <c r="EX62" s="189">
        <v>2</v>
      </c>
      <c r="EY62" s="189" t="s">
        <v>5422</v>
      </c>
      <c r="EZ62" s="189" t="s">
        <v>1844</v>
      </c>
      <c r="FA62" s="190">
        <v>46234</v>
      </c>
      <c r="FB62" s="188" t="s">
        <v>5439</v>
      </c>
      <c r="FC62" s="191">
        <v>5</v>
      </c>
      <c r="FD62" s="191" t="s">
        <v>5437</v>
      </c>
      <c r="FE62" s="191" t="s">
        <v>126</v>
      </c>
      <c r="FF62" s="191">
        <v>1</v>
      </c>
      <c r="FG62" s="191" t="s">
        <v>1861</v>
      </c>
      <c r="FH62" s="191" t="s">
        <v>5438</v>
      </c>
      <c r="FI62" s="181">
        <v>46234</v>
      </c>
      <c r="FJ62" s="188" t="s">
        <v>1669</v>
      </c>
      <c r="FK62" s="189" t="s">
        <v>33</v>
      </c>
      <c r="FL62" s="189" t="s">
        <v>33</v>
      </c>
      <c r="FM62" s="189" t="s">
        <v>33</v>
      </c>
      <c r="FN62" s="189" t="s">
        <v>33</v>
      </c>
      <c r="FO62" s="189" t="s">
        <v>1668</v>
      </c>
      <c r="FP62" s="185" t="s">
        <v>33</v>
      </c>
      <c r="FQ62" s="186">
        <v>46203</v>
      </c>
      <c r="FR62" s="188" t="s">
        <v>1670</v>
      </c>
      <c r="FS62" s="191" t="s">
        <v>33</v>
      </c>
      <c r="FT62" s="191" t="s">
        <v>33</v>
      </c>
      <c r="FU62" s="191" t="s">
        <v>33</v>
      </c>
      <c r="FV62" s="191" t="s">
        <v>33</v>
      </c>
      <c r="FW62" s="191" t="s">
        <v>1668</v>
      </c>
      <c r="FX62" s="191" t="s">
        <v>33</v>
      </c>
      <c r="FY62" s="181">
        <v>46203</v>
      </c>
      <c r="FZ62" s="189" t="s">
        <v>1154</v>
      </c>
      <c r="GA62" s="189">
        <v>1</v>
      </c>
      <c r="GB62" s="189" t="s">
        <v>67</v>
      </c>
      <c r="GC62" s="189" t="s">
        <v>68</v>
      </c>
      <c r="GD62" s="189">
        <v>2</v>
      </c>
      <c r="GE62" s="189" t="s">
        <v>33</v>
      </c>
      <c r="GF62" s="189" t="s">
        <v>33</v>
      </c>
      <c r="GG62" s="190">
        <v>46182</v>
      </c>
      <c r="GH62" s="188" t="s">
        <v>1160</v>
      </c>
      <c r="GI62" s="191">
        <v>3</v>
      </c>
      <c r="GJ62" s="191" t="s">
        <v>67</v>
      </c>
      <c r="GK62" s="191" t="s">
        <v>68</v>
      </c>
      <c r="GL62" s="191">
        <v>2</v>
      </c>
      <c r="GM62" s="191" t="s">
        <v>33</v>
      </c>
      <c r="GN62" s="191" t="s">
        <v>33</v>
      </c>
      <c r="GO62" s="181">
        <v>46182</v>
      </c>
      <c r="GP62" s="189" t="s">
        <v>1155</v>
      </c>
      <c r="GQ62" s="189">
        <v>2</v>
      </c>
      <c r="GR62" s="189" t="s">
        <v>67</v>
      </c>
      <c r="GS62" s="189" t="s">
        <v>68</v>
      </c>
      <c r="GT62" s="189">
        <v>2</v>
      </c>
      <c r="GU62" s="189" t="s">
        <v>33</v>
      </c>
      <c r="GV62" s="189" t="s">
        <v>33</v>
      </c>
      <c r="GW62" s="190">
        <v>46182</v>
      </c>
      <c r="GX62" s="188" t="s">
        <v>1161</v>
      </c>
      <c r="GY62" s="191">
        <v>3</v>
      </c>
      <c r="GZ62" s="191" t="s">
        <v>67</v>
      </c>
      <c r="HA62" s="191" t="s">
        <v>68</v>
      </c>
      <c r="HB62" s="191">
        <v>2</v>
      </c>
      <c r="HC62" s="191" t="s">
        <v>33</v>
      </c>
      <c r="HD62" s="191" t="s">
        <v>33</v>
      </c>
      <c r="HE62" s="181">
        <v>46182</v>
      </c>
      <c r="HF62" s="189" t="s">
        <v>1357</v>
      </c>
      <c r="HG62" s="189">
        <v>2</v>
      </c>
      <c r="HH62" s="189" t="s">
        <v>67</v>
      </c>
      <c r="HI62" s="189" t="s">
        <v>68</v>
      </c>
      <c r="HJ62" s="189">
        <v>2</v>
      </c>
      <c r="HK62" s="189" t="s">
        <v>33</v>
      </c>
      <c r="HL62" s="189" t="s">
        <v>33</v>
      </c>
      <c r="HM62" s="190">
        <v>46183</v>
      </c>
      <c r="HN62" s="188" t="s">
        <v>1159</v>
      </c>
      <c r="HO62" s="191">
        <v>3</v>
      </c>
      <c r="HP62" s="191" t="s">
        <v>67</v>
      </c>
      <c r="HQ62" s="191" t="s">
        <v>68</v>
      </c>
      <c r="HR62" s="191">
        <v>2</v>
      </c>
      <c r="HS62" s="191" t="s">
        <v>33</v>
      </c>
      <c r="HT62" s="191" t="s">
        <v>33</v>
      </c>
      <c r="HU62" s="181">
        <v>46182</v>
      </c>
      <c r="HV62" s="189" t="s">
        <v>1156</v>
      </c>
      <c r="HW62" s="189">
        <v>3</v>
      </c>
      <c r="HX62" s="189" t="s">
        <v>67</v>
      </c>
      <c r="HY62" s="189" t="s">
        <v>68</v>
      </c>
      <c r="HZ62" s="189">
        <v>2</v>
      </c>
      <c r="IA62" s="189" t="s">
        <v>33</v>
      </c>
      <c r="IB62" s="189" t="s">
        <v>33</v>
      </c>
      <c r="IC62" s="190">
        <v>46182</v>
      </c>
      <c r="ID62" s="188" t="s">
        <v>1158</v>
      </c>
      <c r="IE62" s="191">
        <v>1</v>
      </c>
      <c r="IF62" s="191" t="s">
        <v>67</v>
      </c>
      <c r="IG62" s="191" t="s">
        <v>68</v>
      </c>
      <c r="IH62" s="191">
        <v>2</v>
      </c>
      <c r="II62" s="191" t="s">
        <v>33</v>
      </c>
      <c r="IJ62" s="191" t="s">
        <v>33</v>
      </c>
      <c r="IK62" s="181">
        <v>46182</v>
      </c>
      <c r="IL62" s="189" t="s">
        <v>1157</v>
      </c>
      <c r="IM62" s="189">
        <v>3</v>
      </c>
      <c r="IN62" s="189" t="s">
        <v>67</v>
      </c>
      <c r="IO62" s="189" t="s">
        <v>68</v>
      </c>
      <c r="IP62" s="189">
        <v>2</v>
      </c>
      <c r="IQ62" s="189" t="s">
        <v>33</v>
      </c>
      <c r="IR62" s="189" t="s">
        <v>33</v>
      </c>
      <c r="IS62" s="190">
        <v>46182</v>
      </c>
    </row>
    <row r="63" spans="1:253" s="11" customFormat="1" ht="12.5" customHeight="1">
      <c r="A63" s="11" t="s">
        <v>649</v>
      </c>
      <c r="B63" s="11" t="s">
        <v>7755</v>
      </c>
      <c r="C63" s="11" t="s">
        <v>650</v>
      </c>
      <c r="D63" s="11" t="s">
        <v>651</v>
      </c>
      <c r="E63" s="11" t="s">
        <v>7002</v>
      </c>
      <c r="F63" s="11" t="s">
        <v>1826</v>
      </c>
      <c r="G63" s="179">
        <v>54900000</v>
      </c>
      <c r="H63" s="180" t="s">
        <v>1823</v>
      </c>
      <c r="I63" s="180" t="s">
        <v>88</v>
      </c>
      <c r="J63" s="180">
        <v>2</v>
      </c>
      <c r="K63" s="180" t="s">
        <v>1825</v>
      </c>
      <c r="L63" s="180" t="s">
        <v>1824</v>
      </c>
      <c r="M63" s="181">
        <v>46234</v>
      </c>
      <c r="N63" s="188" t="s">
        <v>1830</v>
      </c>
      <c r="O63" s="183">
        <v>676577</v>
      </c>
      <c r="P63" s="183" t="s">
        <v>1827</v>
      </c>
      <c r="Q63" s="183" t="s">
        <v>126</v>
      </c>
      <c r="R63" s="183">
        <v>1</v>
      </c>
      <c r="S63" s="183" t="s">
        <v>1829</v>
      </c>
      <c r="T63" s="183" t="s">
        <v>1828</v>
      </c>
      <c r="U63" s="184">
        <v>46234</v>
      </c>
      <c r="V63" s="188" t="s">
        <v>1833</v>
      </c>
      <c r="W63" s="180">
        <v>54900000</v>
      </c>
      <c r="X63" s="180" t="s">
        <v>1823</v>
      </c>
      <c r="Y63" s="180" t="s">
        <v>126</v>
      </c>
      <c r="Z63" s="180">
        <v>1</v>
      </c>
      <c r="AA63" s="180" t="s">
        <v>1832</v>
      </c>
      <c r="AB63" s="180" t="s">
        <v>1831</v>
      </c>
      <c r="AC63" s="181">
        <v>46234</v>
      </c>
      <c r="AD63" s="188" t="s">
        <v>1836</v>
      </c>
      <c r="AE63" s="185">
        <v>54900000</v>
      </c>
      <c r="AF63" s="185" t="s">
        <v>1823</v>
      </c>
      <c r="AG63" s="185" t="s">
        <v>126</v>
      </c>
      <c r="AH63" s="185">
        <v>1</v>
      </c>
      <c r="AI63" s="185" t="s">
        <v>1835</v>
      </c>
      <c r="AJ63" s="185" t="s">
        <v>1834</v>
      </c>
      <c r="AK63" s="186">
        <v>46234</v>
      </c>
      <c r="AL63" s="188" t="s">
        <v>1840</v>
      </c>
      <c r="AM63" s="180">
        <v>5438000</v>
      </c>
      <c r="AN63" s="180" t="s">
        <v>1837</v>
      </c>
      <c r="AO63" s="180" t="s">
        <v>141</v>
      </c>
      <c r="AP63" s="180">
        <v>3</v>
      </c>
      <c r="AQ63" s="180" t="s">
        <v>1839</v>
      </c>
      <c r="AR63" s="180" t="s">
        <v>1838</v>
      </c>
      <c r="AS63" s="181">
        <v>46234</v>
      </c>
      <c r="AT63" s="189" t="s">
        <v>1842</v>
      </c>
      <c r="AU63" s="185" t="s">
        <v>33</v>
      </c>
      <c r="AV63" s="185" t="s">
        <v>33</v>
      </c>
      <c r="AW63" s="185" t="s">
        <v>33</v>
      </c>
      <c r="AX63" s="185" t="s">
        <v>33</v>
      </c>
      <c r="AY63" s="185" t="s">
        <v>1841</v>
      </c>
      <c r="AZ63" s="185" t="s">
        <v>33</v>
      </c>
      <c r="BA63" s="186">
        <v>46234</v>
      </c>
      <c r="BB63" s="188" t="s">
        <v>1868</v>
      </c>
      <c r="BC63" s="180" t="s">
        <v>33</v>
      </c>
      <c r="BD63" s="180" t="s">
        <v>33</v>
      </c>
      <c r="BE63" s="180" t="s">
        <v>33</v>
      </c>
      <c r="BF63" s="180" t="s">
        <v>33</v>
      </c>
      <c r="BG63" s="180" t="s">
        <v>1841</v>
      </c>
      <c r="BH63" s="180" t="s">
        <v>33</v>
      </c>
      <c r="BI63" s="181">
        <v>46234</v>
      </c>
      <c r="BJ63" s="189" t="s">
        <v>1846</v>
      </c>
      <c r="BK63" s="189">
        <v>6438</v>
      </c>
      <c r="BL63" s="189" t="s">
        <v>1843</v>
      </c>
      <c r="BM63" s="189" t="s">
        <v>88</v>
      </c>
      <c r="BN63" s="189">
        <v>2</v>
      </c>
      <c r="BO63" s="189" t="s">
        <v>1845</v>
      </c>
      <c r="BP63" s="185" t="s">
        <v>1844</v>
      </c>
      <c r="BQ63" s="190">
        <v>46234</v>
      </c>
      <c r="BR63" s="188" t="s">
        <v>1869</v>
      </c>
      <c r="BS63" s="191" t="s">
        <v>33</v>
      </c>
      <c r="BT63" s="191" t="s">
        <v>33</v>
      </c>
      <c r="BU63" s="191" t="s">
        <v>33</v>
      </c>
      <c r="BV63" s="191" t="s">
        <v>33</v>
      </c>
      <c r="BW63" s="191" t="s">
        <v>1841</v>
      </c>
      <c r="BX63" s="191" t="s">
        <v>33</v>
      </c>
      <c r="BY63" s="181">
        <v>46234</v>
      </c>
      <c r="BZ63" s="189" t="s">
        <v>1870</v>
      </c>
      <c r="CA63" s="189" t="s">
        <v>33</v>
      </c>
      <c r="CB63" s="189" t="s">
        <v>33</v>
      </c>
      <c r="CC63" s="189" t="s">
        <v>33</v>
      </c>
      <c r="CD63" s="189" t="s">
        <v>33</v>
      </c>
      <c r="CE63" s="189" t="s">
        <v>1841</v>
      </c>
      <c r="CF63" s="189" t="s">
        <v>33</v>
      </c>
      <c r="CG63" s="190">
        <v>46234</v>
      </c>
      <c r="CH63" s="188" t="s">
        <v>8079</v>
      </c>
      <c r="CI63" s="189" t="e">
        <v>#N/A</v>
      </c>
      <c r="CJ63" s="189" t="e">
        <v>#N/A</v>
      </c>
      <c r="CK63" s="189" t="e">
        <v>#N/A</v>
      </c>
      <c r="CL63" s="189" t="e">
        <v>#N/A</v>
      </c>
      <c r="CM63" s="189" t="e">
        <v>#N/A</v>
      </c>
      <c r="CN63" s="189" t="e">
        <v>#N/A</v>
      </c>
      <c r="CO63" s="192" t="e">
        <v>#N/A</v>
      </c>
      <c r="CP63" s="189" t="s">
        <v>1872</v>
      </c>
      <c r="CQ63" s="191" t="s">
        <v>33</v>
      </c>
      <c r="CR63" s="191" t="s">
        <v>33</v>
      </c>
      <c r="CS63" s="191" t="s">
        <v>33</v>
      </c>
      <c r="CT63" s="191" t="s">
        <v>33</v>
      </c>
      <c r="CU63" s="191" t="s">
        <v>1841</v>
      </c>
      <c r="CV63" s="191" t="s">
        <v>33</v>
      </c>
      <c r="CW63" s="181">
        <v>46234</v>
      </c>
      <c r="CX63" s="189" t="s">
        <v>1849</v>
      </c>
      <c r="CY63" s="185">
        <v>16229000</v>
      </c>
      <c r="CZ63" s="185" t="s">
        <v>1823</v>
      </c>
      <c r="DA63" s="185" t="s">
        <v>141</v>
      </c>
      <c r="DB63" s="185">
        <v>3</v>
      </c>
      <c r="DC63" s="185" t="s">
        <v>1855</v>
      </c>
      <c r="DD63" s="185" t="s">
        <v>1854</v>
      </c>
      <c r="DE63" s="187">
        <v>46234</v>
      </c>
      <c r="DF63" s="188" t="s">
        <v>1851</v>
      </c>
      <c r="DG63" s="180">
        <v>0</v>
      </c>
      <c r="DH63" s="191" t="s">
        <v>1823</v>
      </c>
      <c r="DI63" s="191" t="s">
        <v>88</v>
      </c>
      <c r="DJ63" s="191">
        <v>2</v>
      </c>
      <c r="DK63" s="191" t="s">
        <v>1850</v>
      </c>
      <c r="DL63" s="191" t="s">
        <v>1831</v>
      </c>
      <c r="DM63" s="181">
        <v>46234</v>
      </c>
      <c r="DN63" s="189" t="s">
        <v>1853</v>
      </c>
      <c r="DO63" s="185">
        <v>38671000</v>
      </c>
      <c r="DP63" s="189" t="s">
        <v>1823</v>
      </c>
      <c r="DQ63" s="189" t="s">
        <v>88</v>
      </c>
      <c r="DR63" s="189">
        <v>2</v>
      </c>
      <c r="DS63" s="189" t="s">
        <v>1852</v>
      </c>
      <c r="DT63" s="189" t="s">
        <v>1831</v>
      </c>
      <c r="DU63" s="190">
        <v>46234</v>
      </c>
      <c r="DV63" s="188" t="s">
        <v>1856</v>
      </c>
      <c r="DW63" s="180">
        <v>10415000</v>
      </c>
      <c r="DX63" s="191" t="s">
        <v>1823</v>
      </c>
      <c r="DY63" s="191" t="s">
        <v>141</v>
      </c>
      <c r="DZ63" s="191">
        <v>3</v>
      </c>
      <c r="EA63" s="191" t="s">
        <v>1855</v>
      </c>
      <c r="EB63" s="191" t="s">
        <v>1854</v>
      </c>
      <c r="EC63" s="181">
        <v>46234</v>
      </c>
      <c r="ED63" s="189" t="s">
        <v>1858</v>
      </c>
      <c r="EE63" s="185">
        <v>4315000</v>
      </c>
      <c r="EF63" s="189" t="s">
        <v>1823</v>
      </c>
      <c r="EG63" s="189" t="s">
        <v>141</v>
      </c>
      <c r="EH63" s="189">
        <v>3</v>
      </c>
      <c r="EI63" s="189" t="s">
        <v>1857</v>
      </c>
      <c r="EJ63" s="189" t="s">
        <v>1854</v>
      </c>
      <c r="EK63" s="190">
        <v>46234</v>
      </c>
      <c r="EL63" s="188" t="s">
        <v>1860</v>
      </c>
      <c r="EM63" s="180">
        <v>1499000</v>
      </c>
      <c r="EN63" s="191" t="s">
        <v>1823</v>
      </c>
      <c r="EO63" s="191" t="s">
        <v>141</v>
      </c>
      <c r="EP63" s="191">
        <v>3</v>
      </c>
      <c r="EQ63" s="191" t="s">
        <v>1859</v>
      </c>
      <c r="ER63" s="191" t="s">
        <v>1854</v>
      </c>
      <c r="ES63" s="181">
        <v>46234</v>
      </c>
      <c r="ET63" s="189" t="s">
        <v>1847</v>
      </c>
      <c r="EU63" s="189">
        <v>6438</v>
      </c>
      <c r="EV63" s="189" t="s">
        <v>1843</v>
      </c>
      <c r="EW63" s="189" t="s">
        <v>88</v>
      </c>
      <c r="EX63" s="189">
        <v>2</v>
      </c>
      <c r="EY63" s="189" t="s">
        <v>1845</v>
      </c>
      <c r="EZ63" s="189" t="s">
        <v>1844</v>
      </c>
      <c r="FA63" s="190">
        <v>46234</v>
      </c>
      <c r="FB63" s="188" t="s">
        <v>1862</v>
      </c>
      <c r="FC63" s="191">
        <v>5</v>
      </c>
      <c r="FD63" s="191" t="s">
        <v>1823</v>
      </c>
      <c r="FE63" s="191" t="s">
        <v>126</v>
      </c>
      <c r="FF63" s="191">
        <v>1</v>
      </c>
      <c r="FG63" s="191" t="s">
        <v>1861</v>
      </c>
      <c r="FH63" s="191" t="s">
        <v>1831</v>
      </c>
      <c r="FI63" s="181">
        <v>46234</v>
      </c>
      <c r="FJ63" s="188" t="s">
        <v>1863</v>
      </c>
      <c r="FK63" s="189" t="s">
        <v>33</v>
      </c>
      <c r="FL63" s="189" t="s">
        <v>33</v>
      </c>
      <c r="FM63" s="189" t="s">
        <v>33</v>
      </c>
      <c r="FN63" s="189" t="s">
        <v>33</v>
      </c>
      <c r="FO63" s="189" t="s">
        <v>1841</v>
      </c>
      <c r="FP63" s="185" t="s">
        <v>33</v>
      </c>
      <c r="FQ63" s="186">
        <v>46234</v>
      </c>
      <c r="FR63" s="188" t="s">
        <v>1867</v>
      </c>
      <c r="FS63" s="191" t="s">
        <v>33</v>
      </c>
      <c r="FT63" s="191" t="s">
        <v>1864</v>
      </c>
      <c r="FU63" s="191" t="s">
        <v>88</v>
      </c>
      <c r="FV63" s="191">
        <v>2</v>
      </c>
      <c r="FW63" s="191" t="s">
        <v>1866</v>
      </c>
      <c r="FX63" s="191" t="s">
        <v>1865</v>
      </c>
      <c r="FY63" s="181">
        <v>46234</v>
      </c>
      <c r="FZ63" s="189" t="s">
        <v>653</v>
      </c>
      <c r="GA63" s="189">
        <v>1</v>
      </c>
      <c r="GB63" s="189" t="s">
        <v>67</v>
      </c>
      <c r="GC63" s="189" t="s">
        <v>68</v>
      </c>
      <c r="GD63" s="189">
        <v>2</v>
      </c>
      <c r="GE63" s="189" t="s">
        <v>33</v>
      </c>
      <c r="GF63" s="189" t="s">
        <v>33</v>
      </c>
      <c r="GG63" s="190">
        <v>46180</v>
      </c>
      <c r="GH63" s="188" t="s">
        <v>659</v>
      </c>
      <c r="GI63" s="191">
        <v>3</v>
      </c>
      <c r="GJ63" s="191" t="s">
        <v>67</v>
      </c>
      <c r="GK63" s="191" t="s">
        <v>68</v>
      </c>
      <c r="GL63" s="191">
        <v>2</v>
      </c>
      <c r="GM63" s="191" t="s">
        <v>33</v>
      </c>
      <c r="GN63" s="191" t="s">
        <v>33</v>
      </c>
      <c r="GO63" s="181">
        <v>46180</v>
      </c>
      <c r="GP63" s="189" t="s">
        <v>654</v>
      </c>
      <c r="GQ63" s="189">
        <v>3</v>
      </c>
      <c r="GR63" s="189" t="s">
        <v>67</v>
      </c>
      <c r="GS63" s="189" t="s">
        <v>68</v>
      </c>
      <c r="GT63" s="189">
        <v>2</v>
      </c>
      <c r="GU63" s="189" t="s">
        <v>33</v>
      </c>
      <c r="GV63" s="189" t="s">
        <v>33</v>
      </c>
      <c r="GW63" s="190">
        <v>46180</v>
      </c>
      <c r="GX63" s="188" t="s">
        <v>660</v>
      </c>
      <c r="GY63" s="191">
        <v>3</v>
      </c>
      <c r="GZ63" s="191" t="s">
        <v>67</v>
      </c>
      <c r="HA63" s="191" t="s">
        <v>68</v>
      </c>
      <c r="HB63" s="191">
        <v>2</v>
      </c>
      <c r="HC63" s="191" t="s">
        <v>33</v>
      </c>
      <c r="HD63" s="191" t="s">
        <v>33</v>
      </c>
      <c r="HE63" s="181">
        <v>46180</v>
      </c>
      <c r="HF63" s="189" t="s">
        <v>652</v>
      </c>
      <c r="HG63" s="189">
        <v>3</v>
      </c>
      <c r="HH63" s="189" t="s">
        <v>67</v>
      </c>
      <c r="HI63" s="189" t="s">
        <v>68</v>
      </c>
      <c r="HJ63" s="189">
        <v>2</v>
      </c>
      <c r="HK63" s="189" t="s">
        <v>33</v>
      </c>
      <c r="HL63" s="189" t="s">
        <v>33</v>
      </c>
      <c r="HM63" s="190">
        <v>46180</v>
      </c>
      <c r="HN63" s="188" t="s">
        <v>658</v>
      </c>
      <c r="HO63" s="191">
        <v>3</v>
      </c>
      <c r="HP63" s="191" t="s">
        <v>67</v>
      </c>
      <c r="HQ63" s="191" t="s">
        <v>68</v>
      </c>
      <c r="HR63" s="191">
        <v>2</v>
      </c>
      <c r="HS63" s="191" t="s">
        <v>33</v>
      </c>
      <c r="HT63" s="191" t="s">
        <v>33</v>
      </c>
      <c r="HU63" s="181">
        <v>46180</v>
      </c>
      <c r="HV63" s="189" t="s">
        <v>655</v>
      </c>
      <c r="HW63" s="189">
        <v>3</v>
      </c>
      <c r="HX63" s="189" t="s">
        <v>67</v>
      </c>
      <c r="HY63" s="189" t="s">
        <v>68</v>
      </c>
      <c r="HZ63" s="189">
        <v>2</v>
      </c>
      <c r="IA63" s="189" t="s">
        <v>33</v>
      </c>
      <c r="IB63" s="189" t="s">
        <v>33</v>
      </c>
      <c r="IC63" s="190">
        <v>46180</v>
      </c>
      <c r="ID63" s="188" t="s">
        <v>657</v>
      </c>
      <c r="IE63" s="191">
        <v>2</v>
      </c>
      <c r="IF63" s="191" t="s">
        <v>67</v>
      </c>
      <c r="IG63" s="191" t="s">
        <v>68</v>
      </c>
      <c r="IH63" s="191">
        <v>2</v>
      </c>
      <c r="II63" s="191" t="s">
        <v>33</v>
      </c>
      <c r="IJ63" s="191" t="s">
        <v>33</v>
      </c>
      <c r="IK63" s="181">
        <v>46180</v>
      </c>
      <c r="IL63" s="189" t="s">
        <v>656</v>
      </c>
      <c r="IM63" s="189">
        <v>2</v>
      </c>
      <c r="IN63" s="189" t="s">
        <v>67</v>
      </c>
      <c r="IO63" s="189" t="s">
        <v>68</v>
      </c>
      <c r="IP63" s="189">
        <v>2</v>
      </c>
      <c r="IQ63" s="189" t="s">
        <v>33</v>
      </c>
      <c r="IR63" s="189" t="s">
        <v>33</v>
      </c>
      <c r="IS63" s="190">
        <v>46180</v>
      </c>
    </row>
    <row r="64" spans="1:253" s="11" customFormat="1" ht="12.5" customHeight="1">
      <c r="A64" s="11" t="s">
        <v>385</v>
      </c>
      <c r="B64" s="11" t="s">
        <v>7758</v>
      </c>
      <c r="C64" s="11" t="s">
        <v>386</v>
      </c>
      <c r="D64" s="11" t="s">
        <v>387</v>
      </c>
      <c r="E64" s="11" t="s">
        <v>7007</v>
      </c>
      <c r="F64" s="11" t="s">
        <v>5662</v>
      </c>
      <c r="G64" s="182">
        <v>36640000</v>
      </c>
      <c r="H64" s="185" t="s">
        <v>5659</v>
      </c>
      <c r="I64" s="185" t="s">
        <v>88</v>
      </c>
      <c r="J64" s="185">
        <v>2</v>
      </c>
      <c r="K64" s="185" t="s">
        <v>5661</v>
      </c>
      <c r="L64" s="185" t="s">
        <v>5660</v>
      </c>
      <c r="M64" s="186">
        <v>46234</v>
      </c>
      <c r="N64" s="188" t="s">
        <v>5666</v>
      </c>
      <c r="O64" s="185">
        <v>110882</v>
      </c>
      <c r="P64" s="185" t="s">
        <v>5663</v>
      </c>
      <c r="Q64" s="185" t="s">
        <v>88</v>
      </c>
      <c r="R64" s="185">
        <v>2</v>
      </c>
      <c r="S64" s="185" t="s">
        <v>5665</v>
      </c>
      <c r="T64" s="185" t="s">
        <v>5664</v>
      </c>
      <c r="U64" s="186">
        <v>46234</v>
      </c>
      <c r="V64" s="188" t="s">
        <v>5670</v>
      </c>
      <c r="W64" s="185">
        <v>36640000</v>
      </c>
      <c r="X64" s="185" t="s">
        <v>5667</v>
      </c>
      <c r="Y64" s="185" t="s">
        <v>88</v>
      </c>
      <c r="Z64" s="185">
        <v>2</v>
      </c>
      <c r="AA64" s="185" t="s">
        <v>5669</v>
      </c>
      <c r="AB64" s="185" t="s">
        <v>5668</v>
      </c>
      <c r="AC64" s="186">
        <v>46234</v>
      </c>
      <c r="AD64" s="188" t="s">
        <v>5674</v>
      </c>
      <c r="AE64" s="185">
        <v>4291000</v>
      </c>
      <c r="AF64" s="185" t="s">
        <v>5671</v>
      </c>
      <c r="AG64" s="185" t="s">
        <v>88</v>
      </c>
      <c r="AH64" s="185">
        <v>2</v>
      </c>
      <c r="AI64" s="185" t="s">
        <v>5673</v>
      </c>
      <c r="AJ64" s="185" t="s">
        <v>5672</v>
      </c>
      <c r="AK64" s="186">
        <v>46234</v>
      </c>
      <c r="AL64" s="188" t="s">
        <v>5678</v>
      </c>
      <c r="AM64" s="185">
        <v>1400000</v>
      </c>
      <c r="AN64" s="185" t="s">
        <v>5675</v>
      </c>
      <c r="AO64" s="185" t="s">
        <v>88</v>
      </c>
      <c r="AP64" s="185">
        <v>2</v>
      </c>
      <c r="AQ64" s="185" t="s">
        <v>5677</v>
      </c>
      <c r="AR64" s="185" t="s">
        <v>5676</v>
      </c>
      <c r="AS64" s="186">
        <v>46234</v>
      </c>
      <c r="AT64" s="189" t="s">
        <v>5682</v>
      </c>
      <c r="AU64" s="185">
        <v>352</v>
      </c>
      <c r="AV64" s="185" t="s">
        <v>5679</v>
      </c>
      <c r="AW64" s="185" t="s">
        <v>141</v>
      </c>
      <c r="AX64" s="185">
        <v>3</v>
      </c>
      <c r="AY64" s="185" t="s">
        <v>5681</v>
      </c>
      <c r="AZ64" s="185" t="s">
        <v>5680</v>
      </c>
      <c r="BA64" s="186">
        <v>46234</v>
      </c>
      <c r="BB64" s="188" t="s">
        <v>5717</v>
      </c>
      <c r="BC64" s="185" t="s">
        <v>33</v>
      </c>
      <c r="BD64" s="185" t="s">
        <v>33</v>
      </c>
      <c r="BE64" s="185" t="s">
        <v>33</v>
      </c>
      <c r="BF64" s="185" t="s">
        <v>33</v>
      </c>
      <c r="BG64" s="185" t="s">
        <v>5716</v>
      </c>
      <c r="BH64" s="185" t="s">
        <v>33</v>
      </c>
      <c r="BI64" s="186">
        <v>46234</v>
      </c>
      <c r="BJ64" s="189" t="s">
        <v>5686</v>
      </c>
      <c r="BK64" s="189">
        <v>574</v>
      </c>
      <c r="BL64" s="189" t="s">
        <v>5683</v>
      </c>
      <c r="BM64" s="189" t="s">
        <v>88</v>
      </c>
      <c r="BN64" s="189">
        <v>2</v>
      </c>
      <c r="BO64" s="189" t="s">
        <v>5685</v>
      </c>
      <c r="BP64" s="185" t="s">
        <v>5684</v>
      </c>
      <c r="BQ64" s="190">
        <v>46234</v>
      </c>
      <c r="BR64" s="188" t="s">
        <v>5719</v>
      </c>
      <c r="BS64" s="189">
        <v>30456</v>
      </c>
      <c r="BT64" s="189" t="s">
        <v>5679</v>
      </c>
      <c r="BU64" s="189" t="s">
        <v>141</v>
      </c>
      <c r="BV64" s="189">
        <v>3</v>
      </c>
      <c r="BW64" s="189" t="s">
        <v>5718</v>
      </c>
      <c r="BX64" s="189" t="s">
        <v>5680</v>
      </c>
      <c r="BY64" s="186">
        <v>46234</v>
      </c>
      <c r="BZ64" s="189" t="s">
        <v>5721</v>
      </c>
      <c r="CA64" s="189">
        <v>15326</v>
      </c>
      <c r="CB64" s="189" t="s">
        <v>5679</v>
      </c>
      <c r="CC64" s="189" t="s">
        <v>141</v>
      </c>
      <c r="CD64" s="189">
        <v>3</v>
      </c>
      <c r="CE64" s="189" t="s">
        <v>5720</v>
      </c>
      <c r="CF64" s="189" t="s">
        <v>5680</v>
      </c>
      <c r="CG64" s="190">
        <v>46234</v>
      </c>
      <c r="CH64" s="188" t="s">
        <v>8080</v>
      </c>
      <c r="CI64" s="189" t="e">
        <v>#N/A</v>
      </c>
      <c r="CJ64" s="189" t="e">
        <v>#N/A</v>
      </c>
      <c r="CK64" s="189" t="e">
        <v>#N/A</v>
      </c>
      <c r="CL64" s="189" t="e">
        <v>#N/A</v>
      </c>
      <c r="CM64" s="189" t="e">
        <v>#N/A</v>
      </c>
      <c r="CN64" s="189" t="e">
        <v>#N/A</v>
      </c>
      <c r="CO64" s="192" t="e">
        <v>#N/A</v>
      </c>
      <c r="CP64" s="189" t="s">
        <v>5725</v>
      </c>
      <c r="CQ64" s="189" t="s">
        <v>33</v>
      </c>
      <c r="CR64" s="189" t="s">
        <v>33</v>
      </c>
      <c r="CS64" s="189" t="s">
        <v>33</v>
      </c>
      <c r="CT64" s="189" t="s">
        <v>33</v>
      </c>
      <c r="CU64" s="189" t="s">
        <v>5724</v>
      </c>
      <c r="CV64" s="189" t="s">
        <v>33</v>
      </c>
      <c r="CW64" s="186">
        <v>46234</v>
      </c>
      <c r="CX64" s="189" t="s">
        <v>5691</v>
      </c>
      <c r="CY64" s="185">
        <v>1943000</v>
      </c>
      <c r="CZ64" s="185" t="s">
        <v>5688</v>
      </c>
      <c r="DA64" s="185" t="s">
        <v>88</v>
      </c>
      <c r="DB64" s="185">
        <v>2</v>
      </c>
      <c r="DC64" s="185" t="s">
        <v>5699</v>
      </c>
      <c r="DD64" s="185" t="s">
        <v>5689</v>
      </c>
      <c r="DE64" s="187">
        <v>46234</v>
      </c>
      <c r="DF64" s="188" t="s">
        <v>5695</v>
      </c>
      <c r="DG64" s="185">
        <v>32349000</v>
      </c>
      <c r="DH64" s="189" t="s">
        <v>5692</v>
      </c>
      <c r="DI64" s="189" t="s">
        <v>88</v>
      </c>
      <c r="DJ64" s="189">
        <v>2</v>
      </c>
      <c r="DK64" s="189" t="s">
        <v>5694</v>
      </c>
      <c r="DL64" s="189" t="s">
        <v>5693</v>
      </c>
      <c r="DM64" s="186">
        <v>46234</v>
      </c>
      <c r="DN64" s="189" t="s">
        <v>5698</v>
      </c>
      <c r="DO64" s="185">
        <v>2347000</v>
      </c>
      <c r="DP64" s="189" t="s">
        <v>5696</v>
      </c>
      <c r="DQ64" s="189" t="s">
        <v>88</v>
      </c>
      <c r="DR64" s="189">
        <v>2</v>
      </c>
      <c r="DS64" s="189" t="s">
        <v>5697</v>
      </c>
      <c r="DT64" s="189" t="s">
        <v>5672</v>
      </c>
      <c r="DU64" s="190">
        <v>46234</v>
      </c>
      <c r="DV64" s="188" t="s">
        <v>5700</v>
      </c>
      <c r="DW64" s="185">
        <v>1024000</v>
      </c>
      <c r="DX64" s="189" t="s">
        <v>5688</v>
      </c>
      <c r="DY64" s="189" t="s">
        <v>88</v>
      </c>
      <c r="DZ64" s="189">
        <v>2</v>
      </c>
      <c r="EA64" s="189" t="s">
        <v>5699</v>
      </c>
      <c r="EB64" s="189" t="s">
        <v>5689</v>
      </c>
      <c r="EC64" s="186">
        <v>46234</v>
      </c>
      <c r="ED64" s="189" t="s">
        <v>5704</v>
      </c>
      <c r="EE64" s="185">
        <v>919000</v>
      </c>
      <c r="EF64" s="189" t="s">
        <v>5701</v>
      </c>
      <c r="EG64" s="189" t="s">
        <v>88</v>
      </c>
      <c r="EH64" s="189">
        <v>2</v>
      </c>
      <c r="EI64" s="189" t="s">
        <v>5703</v>
      </c>
      <c r="EJ64" s="189" t="s">
        <v>5702</v>
      </c>
      <c r="EK64" s="190">
        <v>46234</v>
      </c>
      <c r="EL64" s="188" t="s">
        <v>5707</v>
      </c>
      <c r="EM64" s="185">
        <v>0</v>
      </c>
      <c r="EN64" s="189" t="s">
        <v>5701</v>
      </c>
      <c r="EO64" s="189" t="s">
        <v>88</v>
      </c>
      <c r="EP64" s="189">
        <v>2</v>
      </c>
      <c r="EQ64" s="189" t="s">
        <v>5706</v>
      </c>
      <c r="ER64" s="189" t="s">
        <v>5705</v>
      </c>
      <c r="ES64" s="186">
        <v>46234</v>
      </c>
      <c r="ET64" s="189" t="s">
        <v>5687</v>
      </c>
      <c r="EU64" s="189">
        <v>574</v>
      </c>
      <c r="EV64" s="189" t="s">
        <v>5683</v>
      </c>
      <c r="EW64" s="189" t="s">
        <v>88</v>
      </c>
      <c r="EX64" s="189">
        <v>2</v>
      </c>
      <c r="EY64" s="189" t="s">
        <v>5685</v>
      </c>
      <c r="EZ64" s="189" t="s">
        <v>5684</v>
      </c>
      <c r="FA64" s="190">
        <v>46234</v>
      </c>
      <c r="FB64" s="188" t="s">
        <v>5711</v>
      </c>
      <c r="FC64" s="189">
        <v>5</v>
      </c>
      <c r="FD64" s="189" t="s">
        <v>5708</v>
      </c>
      <c r="FE64" s="189" t="s">
        <v>88</v>
      </c>
      <c r="FF64" s="189">
        <v>2</v>
      </c>
      <c r="FG64" s="189" t="s">
        <v>5710</v>
      </c>
      <c r="FH64" s="189" t="s">
        <v>5709</v>
      </c>
      <c r="FI64" s="186">
        <v>46234</v>
      </c>
      <c r="FJ64" s="188" t="s">
        <v>5713</v>
      </c>
      <c r="FK64" s="189" t="s">
        <v>33</v>
      </c>
      <c r="FL64" s="189" t="s">
        <v>33</v>
      </c>
      <c r="FM64" s="189" t="s">
        <v>33</v>
      </c>
      <c r="FN64" s="189" t="s">
        <v>33</v>
      </c>
      <c r="FO64" s="189" t="s">
        <v>5712</v>
      </c>
      <c r="FP64" s="185" t="s">
        <v>33</v>
      </c>
      <c r="FQ64" s="186">
        <v>46234</v>
      </c>
      <c r="FR64" s="188" t="s">
        <v>5715</v>
      </c>
      <c r="FS64" s="189" t="s">
        <v>33</v>
      </c>
      <c r="FT64" s="189" t="s">
        <v>33</v>
      </c>
      <c r="FU64" s="189" t="s">
        <v>33</v>
      </c>
      <c r="FV64" s="189" t="s">
        <v>33</v>
      </c>
      <c r="FW64" s="189" t="s">
        <v>5714</v>
      </c>
      <c r="FX64" s="189" t="s">
        <v>33</v>
      </c>
      <c r="FY64" s="186">
        <v>46234</v>
      </c>
      <c r="FZ64" s="189" t="s">
        <v>389</v>
      </c>
      <c r="GA64" s="189">
        <v>1</v>
      </c>
      <c r="GB64" s="189" t="s">
        <v>67</v>
      </c>
      <c r="GC64" s="189" t="s">
        <v>68</v>
      </c>
      <c r="GD64" s="189">
        <v>2</v>
      </c>
      <c r="GE64" s="189" t="s">
        <v>33</v>
      </c>
      <c r="GF64" s="189" t="s">
        <v>33</v>
      </c>
      <c r="GG64" s="190">
        <v>46176</v>
      </c>
      <c r="GH64" s="188" t="s">
        <v>395</v>
      </c>
      <c r="GI64" s="189">
        <v>3</v>
      </c>
      <c r="GJ64" s="189" t="s">
        <v>67</v>
      </c>
      <c r="GK64" s="189" t="s">
        <v>68</v>
      </c>
      <c r="GL64" s="189">
        <v>2</v>
      </c>
      <c r="GM64" s="189" t="s">
        <v>33</v>
      </c>
      <c r="GN64" s="189" t="s">
        <v>33</v>
      </c>
      <c r="GO64" s="186">
        <v>46176</v>
      </c>
      <c r="GP64" s="189" t="s">
        <v>390</v>
      </c>
      <c r="GQ64" s="189">
        <v>2</v>
      </c>
      <c r="GR64" s="189" t="s">
        <v>67</v>
      </c>
      <c r="GS64" s="189" t="s">
        <v>68</v>
      </c>
      <c r="GT64" s="189">
        <v>2</v>
      </c>
      <c r="GU64" s="189" t="s">
        <v>33</v>
      </c>
      <c r="GV64" s="189" t="s">
        <v>33</v>
      </c>
      <c r="GW64" s="190">
        <v>46176</v>
      </c>
      <c r="GX64" s="188" t="s">
        <v>396</v>
      </c>
      <c r="GY64" s="189">
        <v>3</v>
      </c>
      <c r="GZ64" s="189" t="s">
        <v>67</v>
      </c>
      <c r="HA64" s="189" t="s">
        <v>68</v>
      </c>
      <c r="HB64" s="189">
        <v>2</v>
      </c>
      <c r="HC64" s="189" t="s">
        <v>33</v>
      </c>
      <c r="HD64" s="189" t="s">
        <v>33</v>
      </c>
      <c r="HE64" s="186">
        <v>46176</v>
      </c>
      <c r="HF64" s="189" t="s">
        <v>388</v>
      </c>
      <c r="HG64" s="189">
        <v>0</v>
      </c>
      <c r="HH64" s="189" t="s">
        <v>67</v>
      </c>
      <c r="HI64" s="189" t="s">
        <v>68</v>
      </c>
      <c r="HJ64" s="189">
        <v>2</v>
      </c>
      <c r="HK64" s="189" t="s">
        <v>33</v>
      </c>
      <c r="HL64" s="189" t="s">
        <v>33</v>
      </c>
      <c r="HM64" s="190">
        <v>46176</v>
      </c>
      <c r="HN64" s="188" t="s">
        <v>394</v>
      </c>
      <c r="HO64" s="189">
        <v>2</v>
      </c>
      <c r="HP64" s="189" t="s">
        <v>67</v>
      </c>
      <c r="HQ64" s="189" t="s">
        <v>68</v>
      </c>
      <c r="HR64" s="189">
        <v>2</v>
      </c>
      <c r="HS64" s="189" t="s">
        <v>33</v>
      </c>
      <c r="HT64" s="189" t="s">
        <v>33</v>
      </c>
      <c r="HU64" s="186">
        <v>46176</v>
      </c>
      <c r="HV64" s="189" t="s">
        <v>391</v>
      </c>
      <c r="HW64" s="189">
        <v>3</v>
      </c>
      <c r="HX64" s="189" t="s">
        <v>67</v>
      </c>
      <c r="HY64" s="189" t="s">
        <v>68</v>
      </c>
      <c r="HZ64" s="189">
        <v>2</v>
      </c>
      <c r="IA64" s="189" t="s">
        <v>33</v>
      </c>
      <c r="IB64" s="189" t="s">
        <v>33</v>
      </c>
      <c r="IC64" s="190">
        <v>46176</v>
      </c>
      <c r="ID64" s="188" t="s">
        <v>393</v>
      </c>
      <c r="IE64" s="189">
        <v>1</v>
      </c>
      <c r="IF64" s="189" t="s">
        <v>67</v>
      </c>
      <c r="IG64" s="189" t="s">
        <v>68</v>
      </c>
      <c r="IH64" s="189">
        <v>2</v>
      </c>
      <c r="II64" s="189" t="s">
        <v>33</v>
      </c>
      <c r="IJ64" s="189" t="s">
        <v>33</v>
      </c>
      <c r="IK64" s="186">
        <v>46176</v>
      </c>
      <c r="IL64" s="189" t="s">
        <v>392</v>
      </c>
      <c r="IM64" s="189">
        <v>3</v>
      </c>
      <c r="IN64" s="189" t="s">
        <v>67</v>
      </c>
      <c r="IO64" s="189" t="s">
        <v>68</v>
      </c>
      <c r="IP64" s="189">
        <v>2</v>
      </c>
      <c r="IQ64" s="189" t="s">
        <v>33</v>
      </c>
      <c r="IR64" s="189" t="s">
        <v>33</v>
      </c>
      <c r="IS64" s="190">
        <v>46176</v>
      </c>
    </row>
    <row r="65" spans="1:253" s="11" customFormat="1" ht="12.5" customHeight="1">
      <c r="A65" s="11" t="s">
        <v>397</v>
      </c>
      <c r="B65" s="11" t="s">
        <v>7563</v>
      </c>
      <c r="C65" s="11" t="s">
        <v>398</v>
      </c>
      <c r="D65" s="11" t="s">
        <v>387</v>
      </c>
      <c r="E65" s="11" t="s">
        <v>7007</v>
      </c>
      <c r="F65" s="11" t="s">
        <v>5726</v>
      </c>
      <c r="G65" s="179">
        <v>36640000</v>
      </c>
      <c r="H65" s="180" t="s">
        <v>5659</v>
      </c>
      <c r="I65" s="180" t="s">
        <v>88</v>
      </c>
      <c r="J65" s="180">
        <v>2</v>
      </c>
      <c r="K65" s="180" t="s">
        <v>5661</v>
      </c>
      <c r="L65" s="180" t="s">
        <v>5660</v>
      </c>
      <c r="M65" s="181">
        <v>46234</v>
      </c>
      <c r="N65" s="188" t="s">
        <v>5730</v>
      </c>
      <c r="O65" s="183">
        <v>107599</v>
      </c>
      <c r="P65" s="183" t="s">
        <v>5727</v>
      </c>
      <c r="Q65" s="183" t="s">
        <v>88</v>
      </c>
      <c r="R65" s="183">
        <v>2</v>
      </c>
      <c r="S65" s="183" t="s">
        <v>5729</v>
      </c>
      <c r="T65" s="183" t="s">
        <v>5728</v>
      </c>
      <c r="U65" s="184">
        <v>46234</v>
      </c>
      <c r="V65" s="188" t="s">
        <v>5734</v>
      </c>
      <c r="W65" s="180">
        <v>12665000</v>
      </c>
      <c r="X65" s="180" t="s">
        <v>5731</v>
      </c>
      <c r="Y65" s="180" t="s">
        <v>88</v>
      </c>
      <c r="Z65" s="180">
        <v>2</v>
      </c>
      <c r="AA65" s="180" t="s">
        <v>5733</v>
      </c>
      <c r="AB65" s="180" t="s">
        <v>5732</v>
      </c>
      <c r="AC65" s="181">
        <v>46234</v>
      </c>
      <c r="AD65" s="188" t="s">
        <v>5736</v>
      </c>
      <c r="AE65" s="185">
        <v>3986000</v>
      </c>
      <c r="AF65" s="185" t="s">
        <v>5731</v>
      </c>
      <c r="AG65" s="185" t="s">
        <v>88</v>
      </c>
      <c r="AH65" s="185">
        <v>2</v>
      </c>
      <c r="AI65" s="185" t="s">
        <v>5735</v>
      </c>
      <c r="AJ65" s="185" t="s">
        <v>5732</v>
      </c>
      <c r="AK65" s="186">
        <v>46234</v>
      </c>
      <c r="AL65" s="188" t="s">
        <v>5740</v>
      </c>
      <c r="AM65" s="180">
        <v>1332000</v>
      </c>
      <c r="AN65" s="180" t="s">
        <v>5737</v>
      </c>
      <c r="AO65" s="180" t="s">
        <v>141</v>
      </c>
      <c r="AP65" s="180">
        <v>3</v>
      </c>
      <c r="AQ65" s="180" t="s">
        <v>5739</v>
      </c>
      <c r="AR65" s="180" t="s">
        <v>5738</v>
      </c>
      <c r="AS65" s="181">
        <v>46234</v>
      </c>
      <c r="AT65" s="189" t="s">
        <v>5742</v>
      </c>
      <c r="AU65" s="185" t="s">
        <v>33</v>
      </c>
      <c r="AV65" s="185" t="s">
        <v>114</v>
      </c>
      <c r="AW65" s="185" t="s">
        <v>141</v>
      </c>
      <c r="AX65" s="185">
        <v>3</v>
      </c>
      <c r="AY65" s="185" t="s">
        <v>5741</v>
      </c>
      <c r="AZ65" s="185" t="s">
        <v>114</v>
      </c>
      <c r="BA65" s="186">
        <v>46234</v>
      </c>
      <c r="BB65" s="188" t="s">
        <v>5767</v>
      </c>
      <c r="BC65" s="180" t="s">
        <v>33</v>
      </c>
      <c r="BD65" s="180" t="s">
        <v>114</v>
      </c>
      <c r="BE65" s="180" t="s">
        <v>33</v>
      </c>
      <c r="BF65" s="180" t="s">
        <v>33</v>
      </c>
      <c r="BG65" s="180" t="s">
        <v>114</v>
      </c>
      <c r="BH65" s="180" t="s">
        <v>114</v>
      </c>
      <c r="BI65" s="181">
        <v>46234</v>
      </c>
      <c r="BJ65" s="189" t="s">
        <v>5745</v>
      </c>
      <c r="BK65" s="189">
        <v>260</v>
      </c>
      <c r="BL65" s="189" t="s">
        <v>5743</v>
      </c>
      <c r="BM65" s="189" t="s">
        <v>88</v>
      </c>
      <c r="BN65" s="189">
        <v>2</v>
      </c>
      <c r="BO65" s="189" t="s">
        <v>5744</v>
      </c>
      <c r="BP65" s="185" t="s">
        <v>1544</v>
      </c>
      <c r="BQ65" s="190">
        <v>46234</v>
      </c>
      <c r="BR65" s="188" t="s">
        <v>5768</v>
      </c>
      <c r="BS65" s="191" t="s">
        <v>33</v>
      </c>
      <c r="BT65" s="191" t="s">
        <v>114</v>
      </c>
      <c r="BU65" s="191" t="s">
        <v>33</v>
      </c>
      <c r="BV65" s="191" t="s">
        <v>33</v>
      </c>
      <c r="BW65" s="191" t="s">
        <v>114</v>
      </c>
      <c r="BX65" s="191" t="s">
        <v>114</v>
      </c>
      <c r="BY65" s="181">
        <v>46234</v>
      </c>
      <c r="BZ65" s="189" t="s">
        <v>5769</v>
      </c>
      <c r="CA65" s="189" t="s">
        <v>33</v>
      </c>
      <c r="CB65" s="189" t="s">
        <v>114</v>
      </c>
      <c r="CC65" s="189" t="s">
        <v>33</v>
      </c>
      <c r="CD65" s="189" t="s">
        <v>33</v>
      </c>
      <c r="CE65" s="189" t="s">
        <v>114</v>
      </c>
      <c r="CF65" s="189" t="s">
        <v>114</v>
      </c>
      <c r="CG65" s="190">
        <v>46234</v>
      </c>
      <c r="CH65" s="188" t="s">
        <v>8081</v>
      </c>
      <c r="CI65" s="189" t="e">
        <v>#N/A</v>
      </c>
      <c r="CJ65" s="189" t="e">
        <v>#N/A</v>
      </c>
      <c r="CK65" s="189" t="e">
        <v>#N/A</v>
      </c>
      <c r="CL65" s="189" t="e">
        <v>#N/A</v>
      </c>
      <c r="CM65" s="189" t="e">
        <v>#N/A</v>
      </c>
      <c r="CN65" s="189" t="e">
        <v>#N/A</v>
      </c>
      <c r="CO65" s="192" t="e">
        <v>#N/A</v>
      </c>
      <c r="CP65" s="189" t="s">
        <v>5771</v>
      </c>
      <c r="CQ65" s="191" t="s">
        <v>33</v>
      </c>
      <c r="CR65" s="191" t="s">
        <v>114</v>
      </c>
      <c r="CS65" s="191" t="s">
        <v>33</v>
      </c>
      <c r="CT65" s="191" t="s">
        <v>33</v>
      </c>
      <c r="CU65" s="191" t="s">
        <v>114</v>
      </c>
      <c r="CV65" s="191" t="s">
        <v>114</v>
      </c>
      <c r="CW65" s="181">
        <v>46234</v>
      </c>
      <c r="CX65" s="189" t="s">
        <v>5750</v>
      </c>
      <c r="CY65" s="185">
        <v>1638000</v>
      </c>
      <c r="CZ65" s="185" t="s">
        <v>5701</v>
      </c>
      <c r="DA65" s="185" t="s">
        <v>88</v>
      </c>
      <c r="DB65" s="185">
        <v>2</v>
      </c>
      <c r="DC65" s="185" t="s">
        <v>5756</v>
      </c>
      <c r="DD65" s="185" t="s">
        <v>5748</v>
      </c>
      <c r="DE65" s="187">
        <v>46234</v>
      </c>
      <c r="DF65" s="188" t="s">
        <v>5752</v>
      </c>
      <c r="DG65" s="180">
        <v>8679000</v>
      </c>
      <c r="DH65" s="191" t="s">
        <v>5731</v>
      </c>
      <c r="DI65" s="191" t="s">
        <v>88</v>
      </c>
      <c r="DJ65" s="191">
        <v>2</v>
      </c>
      <c r="DK65" s="191" t="s">
        <v>5751</v>
      </c>
      <c r="DL65" s="191" t="s">
        <v>5732</v>
      </c>
      <c r="DM65" s="181">
        <v>46234</v>
      </c>
      <c r="DN65" s="189" t="s">
        <v>5755</v>
      </c>
      <c r="DO65" s="185">
        <v>2347000</v>
      </c>
      <c r="DP65" s="189" t="s">
        <v>5727</v>
      </c>
      <c r="DQ65" s="189" t="s">
        <v>88</v>
      </c>
      <c r="DR65" s="189">
        <v>2</v>
      </c>
      <c r="DS65" s="189" t="s">
        <v>5754</v>
      </c>
      <c r="DT65" s="189" t="s">
        <v>5753</v>
      </c>
      <c r="DU65" s="190">
        <v>46234</v>
      </c>
      <c r="DV65" s="188" t="s">
        <v>5757</v>
      </c>
      <c r="DW65" s="180">
        <v>719000</v>
      </c>
      <c r="DX65" s="191" t="s">
        <v>5701</v>
      </c>
      <c r="DY65" s="191" t="s">
        <v>88</v>
      </c>
      <c r="DZ65" s="191">
        <v>2</v>
      </c>
      <c r="EA65" s="191" t="s">
        <v>5756</v>
      </c>
      <c r="EB65" s="191" t="s">
        <v>5748</v>
      </c>
      <c r="EC65" s="181">
        <v>46234</v>
      </c>
      <c r="ED65" s="189" t="s">
        <v>5759</v>
      </c>
      <c r="EE65" s="185">
        <v>919000</v>
      </c>
      <c r="EF65" s="189" t="s">
        <v>5701</v>
      </c>
      <c r="EG65" s="189" t="s">
        <v>88</v>
      </c>
      <c r="EH65" s="189">
        <v>2</v>
      </c>
      <c r="EI65" s="189" t="s">
        <v>5758</v>
      </c>
      <c r="EJ65" s="189" t="s">
        <v>5748</v>
      </c>
      <c r="EK65" s="190">
        <v>46234</v>
      </c>
      <c r="EL65" s="188" t="s">
        <v>5761</v>
      </c>
      <c r="EM65" s="180">
        <v>0</v>
      </c>
      <c r="EN65" s="191" t="s">
        <v>5701</v>
      </c>
      <c r="EO65" s="191" t="s">
        <v>88</v>
      </c>
      <c r="EP65" s="191">
        <v>2</v>
      </c>
      <c r="EQ65" s="191" t="s">
        <v>5760</v>
      </c>
      <c r="ER65" s="191" t="s">
        <v>5748</v>
      </c>
      <c r="ES65" s="181">
        <v>46234</v>
      </c>
      <c r="ET65" s="189" t="s">
        <v>5747</v>
      </c>
      <c r="EU65" s="189">
        <v>574</v>
      </c>
      <c r="EV65" s="189" t="s">
        <v>5683</v>
      </c>
      <c r="EW65" s="189" t="s">
        <v>88</v>
      </c>
      <c r="EX65" s="189">
        <v>2</v>
      </c>
      <c r="EY65" s="189" t="s">
        <v>5685</v>
      </c>
      <c r="EZ65" s="189" t="s">
        <v>5746</v>
      </c>
      <c r="FA65" s="190">
        <v>46234</v>
      </c>
      <c r="FB65" s="188" t="s">
        <v>5764</v>
      </c>
      <c r="FC65" s="191">
        <v>4</v>
      </c>
      <c r="FD65" s="191" t="s">
        <v>2585</v>
      </c>
      <c r="FE65" s="191" t="s">
        <v>88</v>
      </c>
      <c r="FF65" s="191">
        <v>2</v>
      </c>
      <c r="FG65" s="191" t="s">
        <v>5763</v>
      </c>
      <c r="FH65" s="191" t="s">
        <v>5762</v>
      </c>
      <c r="FI65" s="181">
        <v>46234</v>
      </c>
      <c r="FJ65" s="188" t="s">
        <v>5765</v>
      </c>
      <c r="FK65" s="189" t="s">
        <v>33</v>
      </c>
      <c r="FL65" s="189" t="s">
        <v>114</v>
      </c>
      <c r="FM65" s="189" t="s">
        <v>33</v>
      </c>
      <c r="FN65" s="189" t="s">
        <v>33</v>
      </c>
      <c r="FO65" s="189" t="s">
        <v>114</v>
      </c>
      <c r="FP65" s="185" t="s">
        <v>114</v>
      </c>
      <c r="FQ65" s="186">
        <v>46234</v>
      </c>
      <c r="FR65" s="188" t="s">
        <v>5766</v>
      </c>
      <c r="FS65" s="191" t="s">
        <v>33</v>
      </c>
      <c r="FT65" s="191" t="s">
        <v>114</v>
      </c>
      <c r="FU65" s="191" t="s">
        <v>33</v>
      </c>
      <c r="FV65" s="191" t="s">
        <v>33</v>
      </c>
      <c r="FW65" s="191" t="s">
        <v>114</v>
      </c>
      <c r="FX65" s="191" t="s">
        <v>114</v>
      </c>
      <c r="FY65" s="181">
        <v>46234</v>
      </c>
      <c r="FZ65" s="189" t="s">
        <v>400</v>
      </c>
      <c r="GA65" s="189">
        <v>1</v>
      </c>
      <c r="GB65" s="189" t="s">
        <v>67</v>
      </c>
      <c r="GC65" s="189" t="s">
        <v>68</v>
      </c>
      <c r="GD65" s="189">
        <v>2</v>
      </c>
      <c r="GE65" s="189" t="s">
        <v>33</v>
      </c>
      <c r="GF65" s="189" t="s">
        <v>33</v>
      </c>
      <c r="GG65" s="190">
        <v>46176</v>
      </c>
      <c r="GH65" s="188" t="s">
        <v>406</v>
      </c>
      <c r="GI65" s="191">
        <v>3</v>
      </c>
      <c r="GJ65" s="191" t="s">
        <v>67</v>
      </c>
      <c r="GK65" s="191" t="s">
        <v>68</v>
      </c>
      <c r="GL65" s="191">
        <v>2</v>
      </c>
      <c r="GM65" s="191" t="s">
        <v>33</v>
      </c>
      <c r="GN65" s="191" t="s">
        <v>33</v>
      </c>
      <c r="GO65" s="181">
        <v>46176</v>
      </c>
      <c r="GP65" s="189" t="s">
        <v>401</v>
      </c>
      <c r="GQ65" s="189">
        <v>2</v>
      </c>
      <c r="GR65" s="189" t="s">
        <v>67</v>
      </c>
      <c r="GS65" s="189" t="s">
        <v>68</v>
      </c>
      <c r="GT65" s="189">
        <v>2</v>
      </c>
      <c r="GU65" s="189" t="s">
        <v>33</v>
      </c>
      <c r="GV65" s="189" t="s">
        <v>33</v>
      </c>
      <c r="GW65" s="190">
        <v>46176</v>
      </c>
      <c r="GX65" s="188" t="s">
        <v>407</v>
      </c>
      <c r="GY65" s="191">
        <v>3</v>
      </c>
      <c r="GZ65" s="191" t="s">
        <v>67</v>
      </c>
      <c r="HA65" s="191" t="s">
        <v>68</v>
      </c>
      <c r="HB65" s="191">
        <v>2</v>
      </c>
      <c r="HC65" s="191" t="s">
        <v>33</v>
      </c>
      <c r="HD65" s="191" t="s">
        <v>33</v>
      </c>
      <c r="HE65" s="181">
        <v>46176</v>
      </c>
      <c r="HF65" s="189" t="s">
        <v>399</v>
      </c>
      <c r="HG65" s="189">
        <v>0</v>
      </c>
      <c r="HH65" s="189" t="s">
        <v>67</v>
      </c>
      <c r="HI65" s="189" t="s">
        <v>68</v>
      </c>
      <c r="HJ65" s="189">
        <v>2</v>
      </c>
      <c r="HK65" s="189" t="s">
        <v>33</v>
      </c>
      <c r="HL65" s="189" t="s">
        <v>33</v>
      </c>
      <c r="HM65" s="190">
        <v>46176</v>
      </c>
      <c r="HN65" s="188" t="s">
        <v>405</v>
      </c>
      <c r="HO65" s="191">
        <v>2</v>
      </c>
      <c r="HP65" s="191" t="s">
        <v>67</v>
      </c>
      <c r="HQ65" s="191" t="s">
        <v>68</v>
      </c>
      <c r="HR65" s="191">
        <v>2</v>
      </c>
      <c r="HS65" s="191" t="s">
        <v>33</v>
      </c>
      <c r="HT65" s="191" t="s">
        <v>33</v>
      </c>
      <c r="HU65" s="181">
        <v>46176</v>
      </c>
      <c r="HV65" s="189" t="s">
        <v>402</v>
      </c>
      <c r="HW65" s="189">
        <v>3</v>
      </c>
      <c r="HX65" s="189" t="s">
        <v>67</v>
      </c>
      <c r="HY65" s="189" t="s">
        <v>68</v>
      </c>
      <c r="HZ65" s="189">
        <v>2</v>
      </c>
      <c r="IA65" s="189" t="s">
        <v>33</v>
      </c>
      <c r="IB65" s="189" t="s">
        <v>33</v>
      </c>
      <c r="IC65" s="190">
        <v>46176</v>
      </c>
      <c r="ID65" s="188" t="s">
        <v>404</v>
      </c>
      <c r="IE65" s="191">
        <v>1</v>
      </c>
      <c r="IF65" s="191" t="s">
        <v>67</v>
      </c>
      <c r="IG65" s="191" t="s">
        <v>68</v>
      </c>
      <c r="IH65" s="191">
        <v>2</v>
      </c>
      <c r="II65" s="191" t="s">
        <v>33</v>
      </c>
      <c r="IJ65" s="191" t="s">
        <v>33</v>
      </c>
      <c r="IK65" s="181">
        <v>46176</v>
      </c>
      <c r="IL65" s="189" t="s">
        <v>403</v>
      </c>
      <c r="IM65" s="189">
        <v>3</v>
      </c>
      <c r="IN65" s="189" t="s">
        <v>67</v>
      </c>
      <c r="IO65" s="189" t="s">
        <v>68</v>
      </c>
      <c r="IP65" s="189">
        <v>2</v>
      </c>
      <c r="IQ65" s="189" t="s">
        <v>33</v>
      </c>
      <c r="IR65" s="189" t="s">
        <v>33</v>
      </c>
      <c r="IS65" s="190">
        <v>46176</v>
      </c>
    </row>
    <row r="66" spans="1:253" s="11" customFormat="1" ht="12.5" customHeight="1">
      <c r="A66" s="11" t="s">
        <v>408</v>
      </c>
      <c r="B66" s="11" t="s">
        <v>7765</v>
      </c>
      <c r="C66" s="11" t="s">
        <v>409</v>
      </c>
      <c r="D66" s="11" t="s">
        <v>387</v>
      </c>
      <c r="E66" s="11" t="s">
        <v>7007</v>
      </c>
      <c r="F66" s="11" t="s">
        <v>5772</v>
      </c>
      <c r="G66" s="179">
        <v>36640000</v>
      </c>
      <c r="H66" s="180" t="s">
        <v>5659</v>
      </c>
      <c r="I66" s="180" t="s">
        <v>141</v>
      </c>
      <c r="J66" s="180">
        <v>3</v>
      </c>
      <c r="K66" s="180" t="s">
        <v>5661</v>
      </c>
      <c r="L66" s="180" t="s">
        <v>5660</v>
      </c>
      <c r="M66" s="181">
        <v>46234</v>
      </c>
      <c r="N66" s="188" t="s">
        <v>5776</v>
      </c>
      <c r="O66" s="183">
        <v>6031</v>
      </c>
      <c r="P66" s="183" t="s">
        <v>5773</v>
      </c>
      <c r="Q66" s="183" t="s">
        <v>88</v>
      </c>
      <c r="R66" s="183">
        <v>2</v>
      </c>
      <c r="S66" s="183" t="s">
        <v>5775</v>
      </c>
      <c r="T66" s="183" t="s">
        <v>5774</v>
      </c>
      <c r="U66" s="184">
        <v>46234</v>
      </c>
      <c r="V66" s="188" t="s">
        <v>5779</v>
      </c>
      <c r="W66" s="180">
        <v>36640000</v>
      </c>
      <c r="X66" s="180" t="s">
        <v>5667</v>
      </c>
      <c r="Y66" s="180" t="s">
        <v>141</v>
      </c>
      <c r="Z66" s="180">
        <v>3</v>
      </c>
      <c r="AA66" s="180" t="s">
        <v>5778</v>
      </c>
      <c r="AB66" s="180" t="s">
        <v>5777</v>
      </c>
      <c r="AC66" s="181">
        <v>46234</v>
      </c>
      <c r="AD66" s="188" t="s">
        <v>5783</v>
      </c>
      <c r="AE66" s="185">
        <v>422000</v>
      </c>
      <c r="AF66" s="185" t="s">
        <v>5780</v>
      </c>
      <c r="AG66" s="185" t="s">
        <v>88</v>
      </c>
      <c r="AH66" s="185">
        <v>2</v>
      </c>
      <c r="AI66" s="185" t="s">
        <v>5782</v>
      </c>
      <c r="AJ66" s="185" t="s">
        <v>5781</v>
      </c>
      <c r="AK66" s="186">
        <v>46234</v>
      </c>
      <c r="AL66" s="188" t="s">
        <v>5787</v>
      </c>
      <c r="AM66" s="180">
        <v>68000</v>
      </c>
      <c r="AN66" s="180" t="s">
        <v>5784</v>
      </c>
      <c r="AO66" s="180" t="s">
        <v>141</v>
      </c>
      <c r="AP66" s="180">
        <v>3</v>
      </c>
      <c r="AQ66" s="180" t="s">
        <v>5786</v>
      </c>
      <c r="AR66" s="180" t="s">
        <v>5785</v>
      </c>
      <c r="AS66" s="181">
        <v>46234</v>
      </c>
      <c r="AT66" s="189" t="s">
        <v>5789</v>
      </c>
      <c r="AU66" s="185">
        <v>352</v>
      </c>
      <c r="AV66" s="185" t="s">
        <v>5679</v>
      </c>
      <c r="AW66" s="185" t="s">
        <v>141</v>
      </c>
      <c r="AX66" s="185">
        <v>3</v>
      </c>
      <c r="AY66" s="185" t="s">
        <v>5788</v>
      </c>
      <c r="AZ66" s="185" t="s">
        <v>5680</v>
      </c>
      <c r="BA66" s="186">
        <v>46234</v>
      </c>
      <c r="BB66" s="188" t="s">
        <v>5816</v>
      </c>
      <c r="BC66" s="180" t="s">
        <v>33</v>
      </c>
      <c r="BD66" s="180" t="s">
        <v>33</v>
      </c>
      <c r="BE66" s="180" t="s">
        <v>141</v>
      </c>
      <c r="BF66" s="180">
        <v>3</v>
      </c>
      <c r="BG66" s="180" t="s">
        <v>5716</v>
      </c>
      <c r="BH66" s="180" t="s">
        <v>33</v>
      </c>
      <c r="BI66" s="181">
        <v>46234</v>
      </c>
      <c r="BJ66" s="189" t="s">
        <v>5791</v>
      </c>
      <c r="BK66" s="189">
        <v>314</v>
      </c>
      <c r="BL66" s="189" t="s">
        <v>5679</v>
      </c>
      <c r="BM66" s="189" t="s">
        <v>141</v>
      </c>
      <c r="BN66" s="189">
        <v>3</v>
      </c>
      <c r="BO66" s="189" t="s">
        <v>5790</v>
      </c>
      <c r="BP66" s="185" t="s">
        <v>5680</v>
      </c>
      <c r="BQ66" s="190">
        <v>46234</v>
      </c>
      <c r="BR66" s="188" t="s">
        <v>5818</v>
      </c>
      <c r="BS66" s="191">
        <v>30456</v>
      </c>
      <c r="BT66" s="191" t="s">
        <v>5679</v>
      </c>
      <c r="BU66" s="191" t="s">
        <v>141</v>
      </c>
      <c r="BV66" s="191">
        <v>3</v>
      </c>
      <c r="BW66" s="191" t="s">
        <v>5817</v>
      </c>
      <c r="BX66" s="191" t="s">
        <v>5680</v>
      </c>
      <c r="BY66" s="181">
        <v>46234</v>
      </c>
      <c r="BZ66" s="189" t="s">
        <v>5820</v>
      </c>
      <c r="CA66" s="189">
        <v>15326</v>
      </c>
      <c r="CB66" s="189" t="s">
        <v>5679</v>
      </c>
      <c r="CC66" s="189" t="s">
        <v>141</v>
      </c>
      <c r="CD66" s="189">
        <v>3</v>
      </c>
      <c r="CE66" s="189" t="s">
        <v>5819</v>
      </c>
      <c r="CF66" s="189" t="s">
        <v>5680</v>
      </c>
      <c r="CG66" s="190">
        <v>46234</v>
      </c>
      <c r="CH66" s="188" t="s">
        <v>8082</v>
      </c>
      <c r="CI66" s="189" t="e">
        <v>#N/A</v>
      </c>
      <c r="CJ66" s="189" t="e">
        <v>#N/A</v>
      </c>
      <c r="CK66" s="189" t="e">
        <v>#N/A</v>
      </c>
      <c r="CL66" s="189" t="e">
        <v>#N/A</v>
      </c>
      <c r="CM66" s="189" t="e">
        <v>#N/A</v>
      </c>
      <c r="CN66" s="189" t="e">
        <v>#N/A</v>
      </c>
      <c r="CO66" s="192" t="e">
        <v>#N/A</v>
      </c>
      <c r="CP66" s="189" t="s">
        <v>5824</v>
      </c>
      <c r="CQ66" s="191" t="s">
        <v>33</v>
      </c>
      <c r="CR66" s="191" t="s">
        <v>114</v>
      </c>
      <c r="CS66" s="191" t="s">
        <v>33</v>
      </c>
      <c r="CT66" s="191" t="s">
        <v>33</v>
      </c>
      <c r="CU66" s="191" t="s">
        <v>5823</v>
      </c>
      <c r="CV66" s="191" t="s">
        <v>33</v>
      </c>
      <c r="CW66" s="181">
        <v>46234</v>
      </c>
      <c r="CX66" s="189" t="s">
        <v>5797</v>
      </c>
      <c r="CY66" s="185">
        <v>422000</v>
      </c>
      <c r="CZ66" s="185" t="s">
        <v>5794</v>
      </c>
      <c r="DA66" s="185" t="s">
        <v>88</v>
      </c>
      <c r="DB66" s="185">
        <v>2</v>
      </c>
      <c r="DC66" s="185" t="s">
        <v>5804</v>
      </c>
      <c r="DD66" s="185" t="s">
        <v>5795</v>
      </c>
      <c r="DE66" s="187">
        <v>46234</v>
      </c>
      <c r="DF66" s="188" t="s">
        <v>5801</v>
      </c>
      <c r="DG66" s="180">
        <v>36218000</v>
      </c>
      <c r="DH66" s="191" t="s">
        <v>5798</v>
      </c>
      <c r="DI66" s="191" t="s">
        <v>141</v>
      </c>
      <c r="DJ66" s="191">
        <v>3</v>
      </c>
      <c r="DK66" s="191" t="s">
        <v>5800</v>
      </c>
      <c r="DL66" s="191" t="s">
        <v>5799</v>
      </c>
      <c r="DM66" s="181">
        <v>46234</v>
      </c>
      <c r="DN66" s="189" t="s">
        <v>5803</v>
      </c>
      <c r="DO66" s="185">
        <v>0</v>
      </c>
      <c r="DP66" s="189" t="s">
        <v>5780</v>
      </c>
      <c r="DQ66" s="189" t="s">
        <v>141</v>
      </c>
      <c r="DR66" s="189">
        <v>3</v>
      </c>
      <c r="DS66" s="189" t="s">
        <v>5802</v>
      </c>
      <c r="DT66" s="189" t="s">
        <v>5781</v>
      </c>
      <c r="DU66" s="190">
        <v>46234</v>
      </c>
      <c r="DV66" s="188" t="s">
        <v>5805</v>
      </c>
      <c r="DW66" s="180">
        <v>422000</v>
      </c>
      <c r="DX66" s="191" t="s">
        <v>5794</v>
      </c>
      <c r="DY66" s="191" t="s">
        <v>88</v>
      </c>
      <c r="DZ66" s="191">
        <v>2</v>
      </c>
      <c r="EA66" s="191" t="s">
        <v>5804</v>
      </c>
      <c r="EB66" s="191" t="s">
        <v>5795</v>
      </c>
      <c r="EC66" s="181">
        <v>46234</v>
      </c>
      <c r="ED66" s="189" t="s">
        <v>5808</v>
      </c>
      <c r="EE66" s="185" t="s">
        <v>33</v>
      </c>
      <c r="EF66" s="189" t="s">
        <v>5806</v>
      </c>
      <c r="EG66" s="189" t="s">
        <v>141</v>
      </c>
      <c r="EH66" s="189">
        <v>3</v>
      </c>
      <c r="EI66" s="189" t="s">
        <v>5804</v>
      </c>
      <c r="EJ66" s="189" t="s">
        <v>5807</v>
      </c>
      <c r="EK66" s="190">
        <v>46234</v>
      </c>
      <c r="EL66" s="188" t="s">
        <v>5809</v>
      </c>
      <c r="EM66" s="180">
        <v>0</v>
      </c>
      <c r="EN66" s="191" t="s">
        <v>5806</v>
      </c>
      <c r="EO66" s="191" t="s">
        <v>141</v>
      </c>
      <c r="EP66" s="191">
        <v>3</v>
      </c>
      <c r="EQ66" s="191" t="s">
        <v>5804</v>
      </c>
      <c r="ER66" s="191" t="s">
        <v>5807</v>
      </c>
      <c r="ES66" s="181">
        <v>46234</v>
      </c>
      <c r="ET66" s="189" t="s">
        <v>5793</v>
      </c>
      <c r="EU66" s="189">
        <v>574</v>
      </c>
      <c r="EV66" s="189" t="s">
        <v>5683</v>
      </c>
      <c r="EW66" s="189" t="s">
        <v>141</v>
      </c>
      <c r="EX66" s="189">
        <v>3</v>
      </c>
      <c r="EY66" s="189" t="s">
        <v>5792</v>
      </c>
      <c r="EZ66" s="189" t="s">
        <v>5746</v>
      </c>
      <c r="FA66" s="190">
        <v>46234</v>
      </c>
      <c r="FB66" s="188" t="s">
        <v>5813</v>
      </c>
      <c r="FC66" s="191">
        <v>5</v>
      </c>
      <c r="FD66" s="191" t="s">
        <v>5810</v>
      </c>
      <c r="FE66" s="191" t="s">
        <v>141</v>
      </c>
      <c r="FF66" s="191">
        <v>3</v>
      </c>
      <c r="FG66" s="191" t="s">
        <v>5812</v>
      </c>
      <c r="FH66" s="191" t="s">
        <v>5811</v>
      </c>
      <c r="FI66" s="181">
        <v>46234</v>
      </c>
      <c r="FJ66" s="188" t="s">
        <v>5814</v>
      </c>
      <c r="FK66" s="189" t="s">
        <v>33</v>
      </c>
      <c r="FL66" s="189" t="s">
        <v>114</v>
      </c>
      <c r="FM66" s="189" t="s">
        <v>141</v>
      </c>
      <c r="FN66" s="189">
        <v>3</v>
      </c>
      <c r="FO66" s="189" t="s">
        <v>5712</v>
      </c>
      <c r="FP66" s="185" t="s">
        <v>33</v>
      </c>
      <c r="FQ66" s="186">
        <v>46234</v>
      </c>
      <c r="FR66" s="188" t="s">
        <v>5815</v>
      </c>
      <c r="FS66" s="191" t="s">
        <v>33</v>
      </c>
      <c r="FT66" s="191" t="s">
        <v>114</v>
      </c>
      <c r="FU66" s="191" t="s">
        <v>141</v>
      </c>
      <c r="FV66" s="191">
        <v>3</v>
      </c>
      <c r="FW66" s="191" t="s">
        <v>5714</v>
      </c>
      <c r="FX66" s="191" t="s">
        <v>33</v>
      </c>
      <c r="FY66" s="181">
        <v>46234</v>
      </c>
      <c r="FZ66" s="189" t="s">
        <v>411</v>
      </c>
      <c r="GA66" s="189">
        <v>1</v>
      </c>
      <c r="GB66" s="189" t="s">
        <v>67</v>
      </c>
      <c r="GC66" s="189" t="s">
        <v>68</v>
      </c>
      <c r="GD66" s="189">
        <v>2</v>
      </c>
      <c r="GE66" s="189" t="s">
        <v>33</v>
      </c>
      <c r="GF66" s="189" t="s">
        <v>33</v>
      </c>
      <c r="GG66" s="190">
        <v>46176</v>
      </c>
      <c r="GH66" s="188" t="s">
        <v>417</v>
      </c>
      <c r="GI66" s="191">
        <v>1</v>
      </c>
      <c r="GJ66" s="191" t="s">
        <v>67</v>
      </c>
      <c r="GK66" s="191" t="s">
        <v>68</v>
      </c>
      <c r="GL66" s="191">
        <v>2</v>
      </c>
      <c r="GM66" s="191" t="s">
        <v>33</v>
      </c>
      <c r="GN66" s="191" t="s">
        <v>33</v>
      </c>
      <c r="GO66" s="181">
        <v>46176</v>
      </c>
      <c r="GP66" s="189" t="s">
        <v>412</v>
      </c>
      <c r="GQ66" s="189">
        <v>2</v>
      </c>
      <c r="GR66" s="189" t="s">
        <v>67</v>
      </c>
      <c r="GS66" s="189" t="s">
        <v>68</v>
      </c>
      <c r="GT66" s="189">
        <v>2</v>
      </c>
      <c r="GU66" s="189" t="s">
        <v>33</v>
      </c>
      <c r="GV66" s="189" t="s">
        <v>33</v>
      </c>
      <c r="GW66" s="190">
        <v>46176</v>
      </c>
      <c r="GX66" s="188" t="s">
        <v>418</v>
      </c>
      <c r="GY66" s="191">
        <v>0</v>
      </c>
      <c r="GZ66" s="191" t="s">
        <v>67</v>
      </c>
      <c r="HA66" s="191" t="s">
        <v>68</v>
      </c>
      <c r="HB66" s="191">
        <v>2</v>
      </c>
      <c r="HC66" s="191" t="s">
        <v>33</v>
      </c>
      <c r="HD66" s="191" t="s">
        <v>33</v>
      </c>
      <c r="HE66" s="181">
        <v>46176</v>
      </c>
      <c r="HF66" s="189" t="s">
        <v>410</v>
      </c>
      <c r="HG66" s="189">
        <v>0</v>
      </c>
      <c r="HH66" s="189" t="s">
        <v>67</v>
      </c>
      <c r="HI66" s="189" t="s">
        <v>68</v>
      </c>
      <c r="HJ66" s="189">
        <v>2</v>
      </c>
      <c r="HK66" s="189" t="s">
        <v>33</v>
      </c>
      <c r="HL66" s="189" t="s">
        <v>33</v>
      </c>
      <c r="HM66" s="190">
        <v>46176</v>
      </c>
      <c r="HN66" s="188" t="s">
        <v>416</v>
      </c>
      <c r="HO66" s="191">
        <v>1</v>
      </c>
      <c r="HP66" s="191" t="s">
        <v>67</v>
      </c>
      <c r="HQ66" s="191" t="s">
        <v>68</v>
      </c>
      <c r="HR66" s="191">
        <v>2</v>
      </c>
      <c r="HS66" s="191" t="s">
        <v>33</v>
      </c>
      <c r="HT66" s="191" t="s">
        <v>33</v>
      </c>
      <c r="HU66" s="181">
        <v>46176</v>
      </c>
      <c r="HV66" s="189" t="s">
        <v>413</v>
      </c>
      <c r="HW66" s="189">
        <v>0</v>
      </c>
      <c r="HX66" s="189" t="s">
        <v>67</v>
      </c>
      <c r="HY66" s="189" t="s">
        <v>68</v>
      </c>
      <c r="HZ66" s="189">
        <v>2</v>
      </c>
      <c r="IA66" s="189" t="s">
        <v>33</v>
      </c>
      <c r="IB66" s="189" t="s">
        <v>33</v>
      </c>
      <c r="IC66" s="190">
        <v>46176</v>
      </c>
      <c r="ID66" s="188" t="s">
        <v>415</v>
      </c>
      <c r="IE66" s="191">
        <v>1</v>
      </c>
      <c r="IF66" s="191" t="s">
        <v>67</v>
      </c>
      <c r="IG66" s="191" t="s">
        <v>68</v>
      </c>
      <c r="IH66" s="191">
        <v>2</v>
      </c>
      <c r="II66" s="191" t="s">
        <v>33</v>
      </c>
      <c r="IJ66" s="191" t="s">
        <v>33</v>
      </c>
      <c r="IK66" s="181">
        <v>46176</v>
      </c>
      <c r="IL66" s="189" t="s">
        <v>414</v>
      </c>
      <c r="IM66" s="189">
        <v>3</v>
      </c>
      <c r="IN66" s="189" t="s">
        <v>67</v>
      </c>
      <c r="IO66" s="189" t="s">
        <v>68</v>
      </c>
      <c r="IP66" s="189">
        <v>2</v>
      </c>
      <c r="IQ66" s="189" t="s">
        <v>33</v>
      </c>
      <c r="IR66" s="189" t="s">
        <v>33</v>
      </c>
      <c r="IS66" s="190">
        <v>46176</v>
      </c>
    </row>
    <row r="67" spans="1:253" s="11" customFormat="1" ht="12.5" customHeight="1">
      <c r="A67" s="11" t="s">
        <v>1162</v>
      </c>
      <c r="B67" s="11" t="s">
        <v>7557</v>
      </c>
      <c r="C67" s="11" t="s">
        <v>1163</v>
      </c>
      <c r="D67" s="11" t="s">
        <v>1164</v>
      </c>
      <c r="E67" s="11" t="s">
        <v>7008</v>
      </c>
      <c r="F67" s="11" t="s">
        <v>6484</v>
      </c>
      <c r="G67" s="179">
        <v>5473000</v>
      </c>
      <c r="H67" s="180" t="s">
        <v>6481</v>
      </c>
      <c r="I67" s="180" t="s">
        <v>88</v>
      </c>
      <c r="J67" s="180">
        <v>2</v>
      </c>
      <c r="K67" s="180" t="s">
        <v>6483</v>
      </c>
      <c r="L67" s="180" t="s">
        <v>6482</v>
      </c>
      <c r="M67" s="181">
        <v>46234</v>
      </c>
      <c r="N67" s="188" t="s">
        <v>6488</v>
      </c>
      <c r="O67" s="183">
        <v>206000</v>
      </c>
      <c r="P67" s="183" t="s">
        <v>6485</v>
      </c>
      <c r="Q67" s="183" t="s">
        <v>126</v>
      </c>
      <c r="R67" s="183">
        <v>1</v>
      </c>
      <c r="S67" s="183" t="s">
        <v>6487</v>
      </c>
      <c r="T67" s="183" t="s">
        <v>6486</v>
      </c>
      <c r="U67" s="184">
        <v>46234</v>
      </c>
      <c r="V67" s="188" t="s">
        <v>6490</v>
      </c>
      <c r="W67" s="180">
        <v>2441000</v>
      </c>
      <c r="X67" s="180" t="s">
        <v>6485</v>
      </c>
      <c r="Y67" s="180" t="s">
        <v>88</v>
      </c>
      <c r="Z67" s="180">
        <v>2</v>
      </c>
      <c r="AA67" s="180" t="s">
        <v>6489</v>
      </c>
      <c r="AB67" s="180" t="s">
        <v>6486</v>
      </c>
      <c r="AC67" s="181">
        <v>46234</v>
      </c>
      <c r="AD67" s="188" t="s">
        <v>6494</v>
      </c>
      <c r="AE67" s="185">
        <v>402000</v>
      </c>
      <c r="AF67" s="185" t="s">
        <v>6491</v>
      </c>
      <c r="AG67" s="185" t="s">
        <v>141</v>
      </c>
      <c r="AH67" s="185">
        <v>3</v>
      </c>
      <c r="AI67" s="185" t="s">
        <v>6493</v>
      </c>
      <c r="AJ67" s="185" t="s">
        <v>6492</v>
      </c>
      <c r="AK67" s="186">
        <v>46234</v>
      </c>
      <c r="AL67" s="188" t="s">
        <v>6498</v>
      </c>
      <c r="AM67" s="180">
        <v>184000</v>
      </c>
      <c r="AN67" s="180" t="s">
        <v>6495</v>
      </c>
      <c r="AO67" s="180" t="s">
        <v>141</v>
      </c>
      <c r="AP67" s="180">
        <v>3</v>
      </c>
      <c r="AQ67" s="180" t="s">
        <v>6497</v>
      </c>
      <c r="AR67" s="180" t="s">
        <v>6496</v>
      </c>
      <c r="AS67" s="181">
        <v>46234</v>
      </c>
      <c r="AT67" s="189" t="s">
        <v>6500</v>
      </c>
      <c r="AU67" s="185" t="s">
        <v>33</v>
      </c>
      <c r="AV67" s="185" t="s">
        <v>33</v>
      </c>
      <c r="AW67" s="185">
        <v>0</v>
      </c>
      <c r="AX67" s="185">
        <v>0</v>
      </c>
      <c r="AY67" s="185" t="s">
        <v>1617</v>
      </c>
      <c r="AZ67" s="185" t="s">
        <v>33</v>
      </c>
      <c r="BA67" s="186">
        <v>46234</v>
      </c>
      <c r="BB67" s="188" t="s">
        <v>6499</v>
      </c>
      <c r="BC67" s="180" t="s">
        <v>33</v>
      </c>
      <c r="BD67" s="180" t="s">
        <v>33</v>
      </c>
      <c r="BE67" s="180">
        <v>0</v>
      </c>
      <c r="BF67" s="180">
        <v>0</v>
      </c>
      <c r="BG67" s="180" t="s">
        <v>1617</v>
      </c>
      <c r="BH67" s="180" t="s">
        <v>33</v>
      </c>
      <c r="BI67" s="181">
        <v>46234</v>
      </c>
      <c r="BJ67" s="189" t="s">
        <v>6503</v>
      </c>
      <c r="BK67" s="189">
        <v>0</v>
      </c>
      <c r="BL67" s="189" t="s">
        <v>6501</v>
      </c>
      <c r="BM67" s="189" t="s">
        <v>88</v>
      </c>
      <c r="BN67" s="189">
        <v>2</v>
      </c>
      <c r="BO67" s="189" t="s">
        <v>6502</v>
      </c>
      <c r="BP67" s="185" t="s">
        <v>1983</v>
      </c>
      <c r="BQ67" s="190">
        <v>46234</v>
      </c>
      <c r="BR67" s="188" t="s">
        <v>6508</v>
      </c>
      <c r="BS67" s="191" t="s">
        <v>33</v>
      </c>
      <c r="BT67" s="191" t="s">
        <v>33</v>
      </c>
      <c r="BU67" s="191">
        <v>0</v>
      </c>
      <c r="BV67" s="191">
        <v>0</v>
      </c>
      <c r="BW67" s="191" t="s">
        <v>1617</v>
      </c>
      <c r="BX67" s="191" t="s">
        <v>33</v>
      </c>
      <c r="BY67" s="181">
        <v>46234</v>
      </c>
      <c r="BZ67" s="189" t="s">
        <v>6509</v>
      </c>
      <c r="CA67" s="189" t="s">
        <v>33</v>
      </c>
      <c r="CB67" s="189" t="s">
        <v>33</v>
      </c>
      <c r="CC67" s="189">
        <v>0</v>
      </c>
      <c r="CD67" s="189">
        <v>0</v>
      </c>
      <c r="CE67" s="189" t="s">
        <v>1617</v>
      </c>
      <c r="CF67" s="189" t="s">
        <v>33</v>
      </c>
      <c r="CG67" s="190">
        <v>46234</v>
      </c>
      <c r="CH67" s="188" t="s">
        <v>8083</v>
      </c>
      <c r="CI67" s="189" t="e">
        <v>#N/A</v>
      </c>
      <c r="CJ67" s="189" t="e">
        <v>#N/A</v>
      </c>
      <c r="CK67" s="189" t="e">
        <v>#N/A</v>
      </c>
      <c r="CL67" s="189" t="e">
        <v>#N/A</v>
      </c>
      <c r="CM67" s="189" t="e">
        <v>#N/A</v>
      </c>
      <c r="CN67" s="189" t="e">
        <v>#N/A</v>
      </c>
      <c r="CO67" s="192" t="e">
        <v>#N/A</v>
      </c>
      <c r="CP67" s="189" t="s">
        <v>6511</v>
      </c>
      <c r="CQ67" s="191" t="s">
        <v>33</v>
      </c>
      <c r="CR67" s="191" t="s">
        <v>33</v>
      </c>
      <c r="CS67" s="191">
        <v>0</v>
      </c>
      <c r="CT67" s="191">
        <v>0</v>
      </c>
      <c r="CU67" s="191" t="s">
        <v>1617</v>
      </c>
      <c r="CV67" s="191" t="s">
        <v>33</v>
      </c>
      <c r="CW67" s="181">
        <v>46234</v>
      </c>
      <c r="CX67" s="189" t="s">
        <v>6513</v>
      </c>
      <c r="CY67" s="185">
        <v>402000</v>
      </c>
      <c r="CZ67" s="185" t="s">
        <v>6491</v>
      </c>
      <c r="DA67" s="185" t="s">
        <v>141</v>
      </c>
      <c r="DB67" s="185">
        <v>3</v>
      </c>
      <c r="DC67" s="185" t="s">
        <v>6519</v>
      </c>
      <c r="DD67" s="185" t="s">
        <v>6492</v>
      </c>
      <c r="DE67" s="187">
        <v>46234</v>
      </c>
      <c r="DF67" s="188" t="s">
        <v>6516</v>
      </c>
      <c r="DG67" s="180">
        <v>2039000</v>
      </c>
      <c r="DH67" s="191" t="s">
        <v>6514</v>
      </c>
      <c r="DI67" s="191" t="s">
        <v>141</v>
      </c>
      <c r="DJ67" s="191">
        <v>3</v>
      </c>
      <c r="DK67" s="191" t="s">
        <v>2165</v>
      </c>
      <c r="DL67" s="191" t="s">
        <v>6515</v>
      </c>
      <c r="DM67" s="181">
        <v>46234</v>
      </c>
      <c r="DN67" s="189" t="s">
        <v>6518</v>
      </c>
      <c r="DO67" s="185">
        <v>0</v>
      </c>
      <c r="DP67" s="189" t="s">
        <v>6491</v>
      </c>
      <c r="DQ67" s="189" t="s">
        <v>141</v>
      </c>
      <c r="DR67" s="189">
        <v>3</v>
      </c>
      <c r="DS67" s="189" t="s">
        <v>1945</v>
      </c>
      <c r="DT67" s="189" t="s">
        <v>6517</v>
      </c>
      <c r="DU67" s="190">
        <v>46234</v>
      </c>
      <c r="DV67" s="188" t="s">
        <v>6520</v>
      </c>
      <c r="DW67" s="180">
        <v>364000</v>
      </c>
      <c r="DX67" s="191" t="s">
        <v>6491</v>
      </c>
      <c r="DY67" s="191" t="s">
        <v>141</v>
      </c>
      <c r="DZ67" s="191">
        <v>3</v>
      </c>
      <c r="EA67" s="191" t="s">
        <v>6519</v>
      </c>
      <c r="EB67" s="191" t="s">
        <v>6492</v>
      </c>
      <c r="EC67" s="181">
        <v>46234</v>
      </c>
      <c r="ED67" s="189" t="s">
        <v>6524</v>
      </c>
      <c r="EE67" s="185">
        <v>38000</v>
      </c>
      <c r="EF67" s="189" t="s">
        <v>6521</v>
      </c>
      <c r="EG67" s="189" t="s">
        <v>141</v>
      </c>
      <c r="EH67" s="189">
        <v>3</v>
      </c>
      <c r="EI67" s="189" t="s">
        <v>6523</v>
      </c>
      <c r="EJ67" s="189" t="s">
        <v>6522</v>
      </c>
      <c r="EK67" s="190">
        <v>46234</v>
      </c>
      <c r="EL67" s="188" t="s">
        <v>6526</v>
      </c>
      <c r="EM67" s="180">
        <v>0</v>
      </c>
      <c r="EN67" s="191" t="s">
        <v>6521</v>
      </c>
      <c r="EO67" s="191" t="s">
        <v>141</v>
      </c>
      <c r="EP67" s="191">
        <v>3</v>
      </c>
      <c r="EQ67" s="191" t="s">
        <v>6525</v>
      </c>
      <c r="ER67" s="191" t="s">
        <v>6522</v>
      </c>
      <c r="ES67" s="181">
        <v>46234</v>
      </c>
      <c r="ET67" s="189" t="s">
        <v>6507</v>
      </c>
      <c r="EU67" s="189">
        <v>0</v>
      </c>
      <c r="EV67" s="189" t="s">
        <v>6504</v>
      </c>
      <c r="EW67" s="189" t="s">
        <v>88</v>
      </c>
      <c r="EX67" s="189">
        <v>2</v>
      </c>
      <c r="EY67" s="189" t="s">
        <v>6506</v>
      </c>
      <c r="EZ67" s="189" t="s">
        <v>6505</v>
      </c>
      <c r="FA67" s="190">
        <v>46234</v>
      </c>
      <c r="FB67" s="188" t="s">
        <v>6530</v>
      </c>
      <c r="FC67" s="191">
        <v>2</v>
      </c>
      <c r="FD67" s="191" t="s">
        <v>6527</v>
      </c>
      <c r="FE67" s="191" t="s">
        <v>126</v>
      </c>
      <c r="FF67" s="191">
        <v>1</v>
      </c>
      <c r="FG67" s="191" t="s">
        <v>6529</v>
      </c>
      <c r="FH67" s="191" t="s">
        <v>6528</v>
      </c>
      <c r="FI67" s="181">
        <v>46234</v>
      </c>
      <c r="FJ67" s="188" t="s">
        <v>6531</v>
      </c>
      <c r="FK67" s="189" t="s">
        <v>33</v>
      </c>
      <c r="FL67" s="189" t="s">
        <v>33</v>
      </c>
      <c r="FM67" s="189">
        <v>0</v>
      </c>
      <c r="FN67" s="189">
        <v>0</v>
      </c>
      <c r="FO67" s="189" t="s">
        <v>1617</v>
      </c>
      <c r="FP67" s="185" t="s">
        <v>33</v>
      </c>
      <c r="FQ67" s="186">
        <v>46234</v>
      </c>
      <c r="FR67" s="188" t="s">
        <v>6532</v>
      </c>
      <c r="FS67" s="191" t="s">
        <v>33</v>
      </c>
      <c r="FT67" s="191" t="s">
        <v>33</v>
      </c>
      <c r="FU67" s="191">
        <v>0</v>
      </c>
      <c r="FV67" s="191">
        <v>0</v>
      </c>
      <c r="FW67" s="191" t="s">
        <v>1617</v>
      </c>
      <c r="FX67" s="191" t="s">
        <v>33</v>
      </c>
      <c r="FY67" s="181">
        <v>46234</v>
      </c>
      <c r="FZ67" s="189" t="s">
        <v>1165</v>
      </c>
      <c r="GA67" s="189">
        <v>0</v>
      </c>
      <c r="GB67" s="189" t="s">
        <v>67</v>
      </c>
      <c r="GC67" s="189" t="s">
        <v>68</v>
      </c>
      <c r="GD67" s="189">
        <v>2</v>
      </c>
      <c r="GE67" s="189" t="s">
        <v>33</v>
      </c>
      <c r="GF67" s="189" t="s">
        <v>33</v>
      </c>
      <c r="GG67" s="190">
        <v>46182</v>
      </c>
      <c r="GH67" s="188" t="s">
        <v>1171</v>
      </c>
      <c r="GI67" s="191">
        <v>0</v>
      </c>
      <c r="GJ67" s="191" t="s">
        <v>67</v>
      </c>
      <c r="GK67" s="191" t="s">
        <v>68</v>
      </c>
      <c r="GL67" s="191">
        <v>2</v>
      </c>
      <c r="GM67" s="191" t="s">
        <v>33</v>
      </c>
      <c r="GN67" s="191" t="s">
        <v>33</v>
      </c>
      <c r="GO67" s="181">
        <v>46182</v>
      </c>
      <c r="GP67" s="189" t="s">
        <v>1166</v>
      </c>
      <c r="GQ67" s="189">
        <v>0</v>
      </c>
      <c r="GR67" s="189" t="s">
        <v>67</v>
      </c>
      <c r="GS67" s="189" t="s">
        <v>68</v>
      </c>
      <c r="GT67" s="189">
        <v>2</v>
      </c>
      <c r="GU67" s="189" t="s">
        <v>33</v>
      </c>
      <c r="GV67" s="189" t="s">
        <v>33</v>
      </c>
      <c r="GW67" s="190">
        <v>46182</v>
      </c>
      <c r="GX67" s="188" t="s">
        <v>1172</v>
      </c>
      <c r="GY67" s="191">
        <v>0</v>
      </c>
      <c r="GZ67" s="191" t="s">
        <v>67</v>
      </c>
      <c r="HA67" s="191" t="s">
        <v>68</v>
      </c>
      <c r="HB67" s="191">
        <v>2</v>
      </c>
      <c r="HC67" s="191" t="s">
        <v>33</v>
      </c>
      <c r="HD67" s="191" t="s">
        <v>33</v>
      </c>
      <c r="HE67" s="181">
        <v>46182</v>
      </c>
      <c r="HF67" s="189" t="s">
        <v>1358</v>
      </c>
      <c r="HG67" s="189">
        <v>0</v>
      </c>
      <c r="HH67" s="189" t="s">
        <v>67</v>
      </c>
      <c r="HI67" s="189" t="s">
        <v>68</v>
      </c>
      <c r="HJ67" s="189">
        <v>2</v>
      </c>
      <c r="HK67" s="189" t="s">
        <v>33</v>
      </c>
      <c r="HL67" s="189" t="s">
        <v>33</v>
      </c>
      <c r="HM67" s="190">
        <v>46183</v>
      </c>
      <c r="HN67" s="188" t="s">
        <v>1170</v>
      </c>
      <c r="HO67" s="191">
        <v>2</v>
      </c>
      <c r="HP67" s="191" t="s">
        <v>67</v>
      </c>
      <c r="HQ67" s="191" t="s">
        <v>68</v>
      </c>
      <c r="HR67" s="191">
        <v>2</v>
      </c>
      <c r="HS67" s="191" t="s">
        <v>33</v>
      </c>
      <c r="HT67" s="191" t="s">
        <v>33</v>
      </c>
      <c r="HU67" s="181">
        <v>46182</v>
      </c>
      <c r="HV67" s="189" t="s">
        <v>1167</v>
      </c>
      <c r="HW67" s="189">
        <v>0</v>
      </c>
      <c r="HX67" s="189" t="s">
        <v>67</v>
      </c>
      <c r="HY67" s="189" t="s">
        <v>68</v>
      </c>
      <c r="HZ67" s="189">
        <v>2</v>
      </c>
      <c r="IA67" s="189" t="s">
        <v>33</v>
      </c>
      <c r="IB67" s="189" t="s">
        <v>33</v>
      </c>
      <c r="IC67" s="190">
        <v>46182</v>
      </c>
      <c r="ID67" s="188" t="s">
        <v>1169</v>
      </c>
      <c r="IE67" s="191">
        <v>2</v>
      </c>
      <c r="IF67" s="191" t="s">
        <v>67</v>
      </c>
      <c r="IG67" s="191" t="s">
        <v>68</v>
      </c>
      <c r="IH67" s="191">
        <v>2</v>
      </c>
      <c r="II67" s="191" t="s">
        <v>33</v>
      </c>
      <c r="IJ67" s="191" t="s">
        <v>33</v>
      </c>
      <c r="IK67" s="181">
        <v>46182</v>
      </c>
      <c r="IL67" s="189" t="s">
        <v>1168</v>
      </c>
      <c r="IM67" s="189">
        <v>2</v>
      </c>
      <c r="IN67" s="189" t="s">
        <v>67</v>
      </c>
      <c r="IO67" s="189" t="s">
        <v>68</v>
      </c>
      <c r="IP67" s="189">
        <v>2</v>
      </c>
      <c r="IQ67" s="189" t="s">
        <v>33</v>
      </c>
      <c r="IR67" s="189" t="s">
        <v>33</v>
      </c>
      <c r="IS67" s="190">
        <v>46182</v>
      </c>
    </row>
    <row r="68" spans="1:253" s="11" customFormat="1" ht="12.5" customHeight="1">
      <c r="A68" s="11" t="s">
        <v>1173</v>
      </c>
      <c r="B68" s="11" t="s">
        <v>7774</v>
      </c>
      <c r="C68" s="11" t="s">
        <v>1174</v>
      </c>
      <c r="D68" s="11" t="s">
        <v>1164</v>
      </c>
      <c r="E68" s="11" t="s">
        <v>7008</v>
      </c>
      <c r="F68" s="11" t="s">
        <v>6533</v>
      </c>
      <c r="G68" s="179">
        <v>5473000</v>
      </c>
      <c r="H68" s="180" t="s">
        <v>6481</v>
      </c>
      <c r="I68" s="180" t="s">
        <v>88</v>
      </c>
      <c r="J68" s="180">
        <v>2</v>
      </c>
      <c r="K68" s="180" t="s">
        <v>6483</v>
      </c>
      <c r="L68" s="180" t="s">
        <v>6482</v>
      </c>
      <c r="M68" s="181">
        <v>46234</v>
      </c>
      <c r="N68" s="188" t="s">
        <v>6537</v>
      </c>
      <c r="O68" s="183">
        <v>1030700</v>
      </c>
      <c r="P68" s="183" t="s">
        <v>6534</v>
      </c>
      <c r="Q68" s="183" t="s">
        <v>126</v>
      </c>
      <c r="R68" s="183">
        <v>1</v>
      </c>
      <c r="S68" s="183" t="s">
        <v>6536</v>
      </c>
      <c r="T68" s="183" t="s">
        <v>6535</v>
      </c>
      <c r="U68" s="184">
        <v>46234</v>
      </c>
      <c r="V68" s="188" t="s">
        <v>6539</v>
      </c>
      <c r="W68" s="180">
        <v>5324000</v>
      </c>
      <c r="X68" s="180" t="s">
        <v>6521</v>
      </c>
      <c r="Y68" s="180" t="s">
        <v>141</v>
      </c>
      <c r="Z68" s="180">
        <v>3</v>
      </c>
      <c r="AA68" s="180" t="s">
        <v>6538</v>
      </c>
      <c r="AB68" s="180" t="s">
        <v>6522</v>
      </c>
      <c r="AC68" s="181">
        <v>46234</v>
      </c>
      <c r="AD68" s="188" t="s">
        <v>6541</v>
      </c>
      <c r="AE68" s="185">
        <v>1837000</v>
      </c>
      <c r="AF68" s="185" t="s">
        <v>6521</v>
      </c>
      <c r="AG68" s="185" t="s">
        <v>141</v>
      </c>
      <c r="AH68" s="185">
        <v>3</v>
      </c>
      <c r="AI68" s="185" t="s">
        <v>6540</v>
      </c>
      <c r="AJ68" s="185" t="s">
        <v>6522</v>
      </c>
      <c r="AK68" s="186">
        <v>46234</v>
      </c>
      <c r="AL68" s="188" t="s">
        <v>6542</v>
      </c>
      <c r="AM68" s="180" t="s">
        <v>33</v>
      </c>
      <c r="AN68" s="180" t="s">
        <v>33</v>
      </c>
      <c r="AO68" s="180">
        <v>0</v>
      </c>
      <c r="AP68" s="180">
        <v>0</v>
      </c>
      <c r="AQ68" s="180" t="s">
        <v>1617</v>
      </c>
      <c r="AR68" s="180" t="s">
        <v>33</v>
      </c>
      <c r="AS68" s="181">
        <v>46234</v>
      </c>
      <c r="AT68" s="189" t="s">
        <v>6544</v>
      </c>
      <c r="AU68" s="185" t="s">
        <v>33</v>
      </c>
      <c r="AV68" s="185" t="s">
        <v>33</v>
      </c>
      <c r="AW68" s="185">
        <v>0</v>
      </c>
      <c r="AX68" s="185">
        <v>0</v>
      </c>
      <c r="AY68" s="185" t="s">
        <v>1617</v>
      </c>
      <c r="AZ68" s="185" t="s">
        <v>33</v>
      </c>
      <c r="BA68" s="186">
        <v>46234</v>
      </c>
      <c r="BB68" s="188" t="s">
        <v>6543</v>
      </c>
      <c r="BC68" s="180" t="s">
        <v>33</v>
      </c>
      <c r="BD68" s="180" t="s">
        <v>33</v>
      </c>
      <c r="BE68" s="180">
        <v>0</v>
      </c>
      <c r="BF68" s="180">
        <v>0</v>
      </c>
      <c r="BG68" s="180" t="s">
        <v>1617</v>
      </c>
      <c r="BH68" s="180" t="s">
        <v>33</v>
      </c>
      <c r="BI68" s="181">
        <v>46234</v>
      </c>
      <c r="BJ68" s="189" t="s">
        <v>6548</v>
      </c>
      <c r="BK68" s="189">
        <v>0</v>
      </c>
      <c r="BL68" s="189" t="s">
        <v>6545</v>
      </c>
      <c r="BM68" s="189" t="s">
        <v>88</v>
      </c>
      <c r="BN68" s="189">
        <v>2</v>
      </c>
      <c r="BO68" s="189" t="s">
        <v>6547</v>
      </c>
      <c r="BP68" s="185" t="s">
        <v>6546</v>
      </c>
      <c r="BQ68" s="190">
        <v>46234</v>
      </c>
      <c r="BR68" s="188" t="s">
        <v>6550</v>
      </c>
      <c r="BS68" s="191" t="s">
        <v>33</v>
      </c>
      <c r="BT68" s="191" t="s">
        <v>33</v>
      </c>
      <c r="BU68" s="191">
        <v>0</v>
      </c>
      <c r="BV68" s="191">
        <v>0</v>
      </c>
      <c r="BW68" s="191" t="s">
        <v>1617</v>
      </c>
      <c r="BX68" s="191" t="s">
        <v>33</v>
      </c>
      <c r="BY68" s="181">
        <v>46234</v>
      </c>
      <c r="BZ68" s="189" t="s">
        <v>6551</v>
      </c>
      <c r="CA68" s="189" t="s">
        <v>33</v>
      </c>
      <c r="CB68" s="189" t="s">
        <v>33</v>
      </c>
      <c r="CC68" s="189">
        <v>0</v>
      </c>
      <c r="CD68" s="189">
        <v>0</v>
      </c>
      <c r="CE68" s="189" t="s">
        <v>1617</v>
      </c>
      <c r="CF68" s="189" t="s">
        <v>33</v>
      </c>
      <c r="CG68" s="190">
        <v>46234</v>
      </c>
      <c r="CH68" s="188" t="s">
        <v>8084</v>
      </c>
      <c r="CI68" s="189" t="e">
        <v>#N/A</v>
      </c>
      <c r="CJ68" s="189" t="e">
        <v>#N/A</v>
      </c>
      <c r="CK68" s="189" t="e">
        <v>#N/A</v>
      </c>
      <c r="CL68" s="189" t="e">
        <v>#N/A</v>
      </c>
      <c r="CM68" s="189" t="e">
        <v>#N/A</v>
      </c>
      <c r="CN68" s="189" t="e">
        <v>#N/A</v>
      </c>
      <c r="CO68" s="192" t="e">
        <v>#N/A</v>
      </c>
      <c r="CP68" s="189" t="s">
        <v>6553</v>
      </c>
      <c r="CQ68" s="191" t="s">
        <v>33</v>
      </c>
      <c r="CR68" s="191" t="s">
        <v>33</v>
      </c>
      <c r="CS68" s="191">
        <v>0</v>
      </c>
      <c r="CT68" s="191">
        <v>0</v>
      </c>
      <c r="CU68" s="191" t="s">
        <v>1617</v>
      </c>
      <c r="CV68" s="191" t="s">
        <v>33</v>
      </c>
      <c r="CW68" s="181">
        <v>46234</v>
      </c>
      <c r="CX68" s="189" t="s">
        <v>6555</v>
      </c>
      <c r="CY68" s="185">
        <v>500000</v>
      </c>
      <c r="CZ68" s="185" t="s">
        <v>6521</v>
      </c>
      <c r="DA68" s="185" t="s">
        <v>141</v>
      </c>
      <c r="DB68" s="185">
        <v>3</v>
      </c>
      <c r="DC68" s="185" t="s">
        <v>6560</v>
      </c>
      <c r="DD68" s="185" t="s">
        <v>6522</v>
      </c>
      <c r="DE68" s="187">
        <v>46234</v>
      </c>
      <c r="DF68" s="188" t="s">
        <v>6557</v>
      </c>
      <c r="DG68" s="180">
        <v>3487000</v>
      </c>
      <c r="DH68" s="191" t="s">
        <v>6521</v>
      </c>
      <c r="DI68" s="191" t="s">
        <v>141</v>
      </c>
      <c r="DJ68" s="191">
        <v>3</v>
      </c>
      <c r="DK68" s="191" t="s">
        <v>6556</v>
      </c>
      <c r="DL68" s="191" t="s">
        <v>6522</v>
      </c>
      <c r="DM68" s="181">
        <v>46234</v>
      </c>
      <c r="DN68" s="189" t="s">
        <v>6559</v>
      </c>
      <c r="DO68" s="185">
        <v>1337000</v>
      </c>
      <c r="DP68" s="189" t="s">
        <v>6521</v>
      </c>
      <c r="DQ68" s="189" t="s">
        <v>141</v>
      </c>
      <c r="DR68" s="189">
        <v>3</v>
      </c>
      <c r="DS68" s="189" t="s">
        <v>6558</v>
      </c>
      <c r="DT68" s="189" t="s">
        <v>6522</v>
      </c>
      <c r="DU68" s="190">
        <v>46234</v>
      </c>
      <c r="DV68" s="188" t="s">
        <v>6561</v>
      </c>
      <c r="DW68" s="180">
        <v>486000</v>
      </c>
      <c r="DX68" s="191" t="s">
        <v>6521</v>
      </c>
      <c r="DY68" s="191" t="s">
        <v>141</v>
      </c>
      <c r="DZ68" s="191">
        <v>3</v>
      </c>
      <c r="EA68" s="191" t="s">
        <v>6560</v>
      </c>
      <c r="EB68" s="191" t="s">
        <v>6522</v>
      </c>
      <c r="EC68" s="181">
        <v>46234</v>
      </c>
      <c r="ED68" s="189" t="s">
        <v>6563</v>
      </c>
      <c r="EE68" s="185">
        <v>14000</v>
      </c>
      <c r="EF68" s="189" t="s">
        <v>6521</v>
      </c>
      <c r="EG68" s="189" t="s">
        <v>141</v>
      </c>
      <c r="EH68" s="189">
        <v>3</v>
      </c>
      <c r="EI68" s="189" t="s">
        <v>6562</v>
      </c>
      <c r="EJ68" s="189" t="s">
        <v>6522</v>
      </c>
      <c r="EK68" s="190">
        <v>46234</v>
      </c>
      <c r="EL68" s="188" t="s">
        <v>6565</v>
      </c>
      <c r="EM68" s="180">
        <v>0</v>
      </c>
      <c r="EN68" s="191" t="s">
        <v>6521</v>
      </c>
      <c r="EO68" s="191" t="s">
        <v>141</v>
      </c>
      <c r="EP68" s="191">
        <v>3</v>
      </c>
      <c r="EQ68" s="191" t="s">
        <v>6564</v>
      </c>
      <c r="ER68" s="191" t="s">
        <v>6522</v>
      </c>
      <c r="ES68" s="181">
        <v>46234</v>
      </c>
      <c r="ET68" s="189" t="s">
        <v>6549</v>
      </c>
      <c r="EU68" s="189">
        <v>0</v>
      </c>
      <c r="EV68" s="189" t="s">
        <v>6504</v>
      </c>
      <c r="EW68" s="189" t="s">
        <v>88</v>
      </c>
      <c r="EX68" s="189">
        <v>2</v>
      </c>
      <c r="EY68" s="189" t="s">
        <v>6506</v>
      </c>
      <c r="EZ68" s="189" t="s">
        <v>6505</v>
      </c>
      <c r="FA68" s="190">
        <v>46234</v>
      </c>
      <c r="FB68" s="188" t="s">
        <v>6567</v>
      </c>
      <c r="FC68" s="191">
        <v>1</v>
      </c>
      <c r="FD68" s="191" t="s">
        <v>6521</v>
      </c>
      <c r="FE68" s="191" t="s">
        <v>126</v>
      </c>
      <c r="FF68" s="191">
        <v>1</v>
      </c>
      <c r="FG68" s="191" t="s">
        <v>6566</v>
      </c>
      <c r="FH68" s="191" t="s">
        <v>6522</v>
      </c>
      <c r="FI68" s="181">
        <v>46234</v>
      </c>
      <c r="FJ68" s="188" t="s">
        <v>6568</v>
      </c>
      <c r="FK68" s="189" t="s">
        <v>33</v>
      </c>
      <c r="FL68" s="189" t="s">
        <v>33</v>
      </c>
      <c r="FM68" s="189">
        <v>0</v>
      </c>
      <c r="FN68" s="189">
        <v>0</v>
      </c>
      <c r="FO68" s="189" t="s">
        <v>1617</v>
      </c>
      <c r="FP68" s="185" t="s">
        <v>33</v>
      </c>
      <c r="FQ68" s="186">
        <v>46234</v>
      </c>
      <c r="FR68" s="188" t="s">
        <v>6569</v>
      </c>
      <c r="FS68" s="191" t="s">
        <v>33</v>
      </c>
      <c r="FT68" s="191" t="s">
        <v>33</v>
      </c>
      <c r="FU68" s="191">
        <v>0</v>
      </c>
      <c r="FV68" s="191">
        <v>0</v>
      </c>
      <c r="FW68" s="191" t="s">
        <v>1617</v>
      </c>
      <c r="FX68" s="191" t="s">
        <v>33</v>
      </c>
      <c r="FY68" s="181">
        <v>46234</v>
      </c>
      <c r="FZ68" s="189" t="s">
        <v>1175</v>
      </c>
      <c r="GA68" s="189">
        <v>0</v>
      </c>
      <c r="GB68" s="189" t="s">
        <v>67</v>
      </c>
      <c r="GC68" s="189" t="s">
        <v>68</v>
      </c>
      <c r="GD68" s="189">
        <v>2</v>
      </c>
      <c r="GE68" s="189" t="s">
        <v>33</v>
      </c>
      <c r="GF68" s="189" t="s">
        <v>33</v>
      </c>
      <c r="GG68" s="190">
        <v>46182</v>
      </c>
      <c r="GH68" s="188" t="s">
        <v>1181</v>
      </c>
      <c r="GI68" s="191">
        <v>0</v>
      </c>
      <c r="GJ68" s="191" t="s">
        <v>67</v>
      </c>
      <c r="GK68" s="191" t="s">
        <v>68</v>
      </c>
      <c r="GL68" s="191">
        <v>2</v>
      </c>
      <c r="GM68" s="191" t="s">
        <v>33</v>
      </c>
      <c r="GN68" s="191" t="s">
        <v>33</v>
      </c>
      <c r="GO68" s="181">
        <v>46182</v>
      </c>
      <c r="GP68" s="189" t="s">
        <v>1176</v>
      </c>
      <c r="GQ68" s="189">
        <v>0</v>
      </c>
      <c r="GR68" s="189" t="s">
        <v>67</v>
      </c>
      <c r="GS68" s="189" t="s">
        <v>68</v>
      </c>
      <c r="GT68" s="189">
        <v>2</v>
      </c>
      <c r="GU68" s="189" t="s">
        <v>33</v>
      </c>
      <c r="GV68" s="189" t="s">
        <v>33</v>
      </c>
      <c r="GW68" s="190">
        <v>46182</v>
      </c>
      <c r="GX68" s="188" t="s">
        <v>1182</v>
      </c>
      <c r="GY68" s="191">
        <v>0</v>
      </c>
      <c r="GZ68" s="191" t="s">
        <v>67</v>
      </c>
      <c r="HA68" s="191" t="s">
        <v>68</v>
      </c>
      <c r="HB68" s="191">
        <v>2</v>
      </c>
      <c r="HC68" s="191" t="s">
        <v>33</v>
      </c>
      <c r="HD68" s="191" t="s">
        <v>33</v>
      </c>
      <c r="HE68" s="181">
        <v>46182</v>
      </c>
      <c r="HF68" s="189" t="s">
        <v>1359</v>
      </c>
      <c r="HG68" s="189">
        <v>0</v>
      </c>
      <c r="HH68" s="189" t="s">
        <v>67</v>
      </c>
      <c r="HI68" s="189" t="s">
        <v>68</v>
      </c>
      <c r="HJ68" s="189">
        <v>2</v>
      </c>
      <c r="HK68" s="189" t="s">
        <v>33</v>
      </c>
      <c r="HL68" s="189" t="s">
        <v>33</v>
      </c>
      <c r="HM68" s="190">
        <v>46183</v>
      </c>
      <c r="HN68" s="188" t="s">
        <v>1180</v>
      </c>
      <c r="HO68" s="191">
        <v>0</v>
      </c>
      <c r="HP68" s="191" t="s">
        <v>67</v>
      </c>
      <c r="HQ68" s="191" t="s">
        <v>68</v>
      </c>
      <c r="HR68" s="191">
        <v>2</v>
      </c>
      <c r="HS68" s="191" t="s">
        <v>33</v>
      </c>
      <c r="HT68" s="191" t="s">
        <v>33</v>
      </c>
      <c r="HU68" s="181">
        <v>46182</v>
      </c>
      <c r="HV68" s="189" t="s">
        <v>1177</v>
      </c>
      <c r="HW68" s="189">
        <v>0</v>
      </c>
      <c r="HX68" s="189" t="s">
        <v>67</v>
      </c>
      <c r="HY68" s="189" t="s">
        <v>68</v>
      </c>
      <c r="HZ68" s="189">
        <v>2</v>
      </c>
      <c r="IA68" s="189" t="s">
        <v>33</v>
      </c>
      <c r="IB68" s="189" t="s">
        <v>33</v>
      </c>
      <c r="IC68" s="190">
        <v>46182</v>
      </c>
      <c r="ID68" s="188" t="s">
        <v>1179</v>
      </c>
      <c r="IE68" s="191">
        <v>2</v>
      </c>
      <c r="IF68" s="191" t="s">
        <v>67</v>
      </c>
      <c r="IG68" s="191" t="s">
        <v>68</v>
      </c>
      <c r="IH68" s="191">
        <v>2</v>
      </c>
      <c r="II68" s="191" t="s">
        <v>33</v>
      </c>
      <c r="IJ68" s="191" t="s">
        <v>33</v>
      </c>
      <c r="IK68" s="181">
        <v>46182</v>
      </c>
      <c r="IL68" s="189" t="s">
        <v>1178</v>
      </c>
      <c r="IM68" s="189">
        <v>1</v>
      </c>
      <c r="IN68" s="189" t="s">
        <v>67</v>
      </c>
      <c r="IO68" s="189" t="s">
        <v>68</v>
      </c>
      <c r="IP68" s="189">
        <v>2</v>
      </c>
      <c r="IQ68" s="189" t="s">
        <v>33</v>
      </c>
      <c r="IR68" s="189" t="s">
        <v>33</v>
      </c>
      <c r="IS68" s="190">
        <v>46182</v>
      </c>
    </row>
    <row r="69" spans="1:253" s="11" customFormat="1" ht="12.5" customHeight="1">
      <c r="A69" s="11" t="s">
        <v>1183</v>
      </c>
      <c r="B69" s="11" t="s">
        <v>7777</v>
      </c>
      <c r="C69" s="11" t="s">
        <v>1184</v>
      </c>
      <c r="D69" s="11" t="s">
        <v>1164</v>
      </c>
      <c r="E69" s="11" t="s">
        <v>7008</v>
      </c>
      <c r="F69" s="11" t="s">
        <v>6570</v>
      </c>
      <c r="G69" s="179">
        <v>5473000</v>
      </c>
      <c r="H69" s="180" t="s">
        <v>6481</v>
      </c>
      <c r="I69" s="180" t="s">
        <v>88</v>
      </c>
      <c r="J69" s="180">
        <v>2</v>
      </c>
      <c r="K69" s="180" t="s">
        <v>6483</v>
      </c>
      <c r="L69" s="180" t="s">
        <v>6482</v>
      </c>
      <c r="M69" s="181">
        <v>46234</v>
      </c>
      <c r="N69" s="188" t="s">
        <v>6574</v>
      </c>
      <c r="O69" s="183">
        <v>1030700</v>
      </c>
      <c r="P69" s="183" t="s">
        <v>6571</v>
      </c>
      <c r="Q69" s="183" t="s">
        <v>126</v>
      </c>
      <c r="R69" s="183">
        <v>1</v>
      </c>
      <c r="S69" s="183" t="s">
        <v>6573</v>
      </c>
      <c r="T69" s="183" t="s">
        <v>6572</v>
      </c>
      <c r="U69" s="184">
        <v>46234</v>
      </c>
      <c r="V69" s="188" t="s">
        <v>6576</v>
      </c>
      <c r="W69" s="180">
        <v>5473000</v>
      </c>
      <c r="X69" s="180" t="s">
        <v>6481</v>
      </c>
      <c r="Y69" s="180" t="s">
        <v>88</v>
      </c>
      <c r="Z69" s="180">
        <v>2</v>
      </c>
      <c r="AA69" s="180" t="s">
        <v>6575</v>
      </c>
      <c r="AB69" s="180" t="s">
        <v>6482</v>
      </c>
      <c r="AC69" s="181">
        <v>46234</v>
      </c>
      <c r="AD69" s="188" t="s">
        <v>6580</v>
      </c>
      <c r="AE69" s="185">
        <v>2239000</v>
      </c>
      <c r="AF69" s="185" t="s">
        <v>6577</v>
      </c>
      <c r="AG69" s="185" t="s">
        <v>141</v>
      </c>
      <c r="AH69" s="185">
        <v>3</v>
      </c>
      <c r="AI69" s="185" t="s">
        <v>6579</v>
      </c>
      <c r="AJ69" s="185" t="s">
        <v>6578</v>
      </c>
      <c r="AK69" s="186">
        <v>46234</v>
      </c>
      <c r="AL69" s="188" t="s">
        <v>6581</v>
      </c>
      <c r="AM69" s="180">
        <v>184000</v>
      </c>
      <c r="AN69" s="180" t="s">
        <v>6495</v>
      </c>
      <c r="AO69" s="180" t="s">
        <v>141</v>
      </c>
      <c r="AP69" s="180">
        <v>3</v>
      </c>
      <c r="AQ69" s="180" t="s">
        <v>6497</v>
      </c>
      <c r="AR69" s="180" t="s">
        <v>6496</v>
      </c>
      <c r="AS69" s="181">
        <v>46234</v>
      </c>
      <c r="AT69" s="189" t="s">
        <v>6583</v>
      </c>
      <c r="AU69" s="185" t="s">
        <v>33</v>
      </c>
      <c r="AV69" s="185" t="s">
        <v>33</v>
      </c>
      <c r="AW69" s="185">
        <v>0</v>
      </c>
      <c r="AX69" s="185">
        <v>0</v>
      </c>
      <c r="AY69" s="185" t="s">
        <v>1617</v>
      </c>
      <c r="AZ69" s="185" t="s">
        <v>33</v>
      </c>
      <c r="BA69" s="186">
        <v>46234</v>
      </c>
      <c r="BB69" s="188" t="s">
        <v>6582</v>
      </c>
      <c r="BC69" s="180" t="s">
        <v>33</v>
      </c>
      <c r="BD69" s="180" t="s">
        <v>33</v>
      </c>
      <c r="BE69" s="180">
        <v>0</v>
      </c>
      <c r="BF69" s="180">
        <v>0</v>
      </c>
      <c r="BG69" s="180" t="s">
        <v>1617</v>
      </c>
      <c r="BH69" s="180" t="s">
        <v>33</v>
      </c>
      <c r="BI69" s="181">
        <v>46234</v>
      </c>
      <c r="BJ69" s="189" t="s">
        <v>6584</v>
      </c>
      <c r="BK69" s="189">
        <v>0</v>
      </c>
      <c r="BL69" s="189" t="s">
        <v>6504</v>
      </c>
      <c r="BM69" s="189" t="s">
        <v>88</v>
      </c>
      <c r="BN69" s="189">
        <v>2</v>
      </c>
      <c r="BO69" s="189" t="s">
        <v>6506</v>
      </c>
      <c r="BP69" s="185" t="s">
        <v>6505</v>
      </c>
      <c r="BQ69" s="190">
        <v>46234</v>
      </c>
      <c r="BR69" s="188" t="s">
        <v>6586</v>
      </c>
      <c r="BS69" s="191" t="s">
        <v>33</v>
      </c>
      <c r="BT69" s="191" t="s">
        <v>33</v>
      </c>
      <c r="BU69" s="191">
        <v>0</v>
      </c>
      <c r="BV69" s="191">
        <v>0</v>
      </c>
      <c r="BW69" s="191" t="s">
        <v>1617</v>
      </c>
      <c r="BX69" s="191" t="s">
        <v>33</v>
      </c>
      <c r="BY69" s="181">
        <v>46234</v>
      </c>
      <c r="BZ69" s="189" t="s">
        <v>6587</v>
      </c>
      <c r="CA69" s="189" t="s">
        <v>33</v>
      </c>
      <c r="CB69" s="189" t="s">
        <v>33</v>
      </c>
      <c r="CC69" s="189">
        <v>0</v>
      </c>
      <c r="CD69" s="189">
        <v>0</v>
      </c>
      <c r="CE69" s="189" t="s">
        <v>1617</v>
      </c>
      <c r="CF69" s="189" t="s">
        <v>33</v>
      </c>
      <c r="CG69" s="190">
        <v>46234</v>
      </c>
      <c r="CH69" s="188" t="s">
        <v>8085</v>
      </c>
      <c r="CI69" s="189" t="e">
        <v>#N/A</v>
      </c>
      <c r="CJ69" s="189" t="e">
        <v>#N/A</v>
      </c>
      <c r="CK69" s="189" t="e">
        <v>#N/A</v>
      </c>
      <c r="CL69" s="189" t="e">
        <v>#N/A</v>
      </c>
      <c r="CM69" s="189" t="e">
        <v>#N/A</v>
      </c>
      <c r="CN69" s="189" t="e">
        <v>#N/A</v>
      </c>
      <c r="CO69" s="192" t="e">
        <v>#N/A</v>
      </c>
      <c r="CP69" s="189" t="s">
        <v>6589</v>
      </c>
      <c r="CQ69" s="191" t="s">
        <v>33</v>
      </c>
      <c r="CR69" s="191" t="s">
        <v>33</v>
      </c>
      <c r="CS69" s="191">
        <v>0</v>
      </c>
      <c r="CT69" s="191">
        <v>0</v>
      </c>
      <c r="CU69" s="191" t="s">
        <v>1617</v>
      </c>
      <c r="CV69" s="191" t="s">
        <v>33</v>
      </c>
      <c r="CW69" s="181">
        <v>46234</v>
      </c>
      <c r="CX69" s="189" t="s">
        <v>6591</v>
      </c>
      <c r="CY69" s="185">
        <v>902000</v>
      </c>
      <c r="CZ69" s="185" t="s">
        <v>6577</v>
      </c>
      <c r="DA69" s="185" t="s">
        <v>141</v>
      </c>
      <c r="DB69" s="185">
        <v>3</v>
      </c>
      <c r="DC69" s="185" t="s">
        <v>6598</v>
      </c>
      <c r="DD69" s="185" t="s">
        <v>6578</v>
      </c>
      <c r="DE69" s="187">
        <v>46234</v>
      </c>
      <c r="DF69" s="188" t="s">
        <v>6594</v>
      </c>
      <c r="DG69" s="180">
        <v>3234000</v>
      </c>
      <c r="DH69" s="191" t="s">
        <v>6592</v>
      </c>
      <c r="DI69" s="191" t="s">
        <v>141</v>
      </c>
      <c r="DJ69" s="191">
        <v>3</v>
      </c>
      <c r="DK69" s="191" t="s">
        <v>2165</v>
      </c>
      <c r="DL69" s="191" t="s">
        <v>6593</v>
      </c>
      <c r="DM69" s="181">
        <v>46234</v>
      </c>
      <c r="DN69" s="189" t="s">
        <v>6597</v>
      </c>
      <c r="DO69" s="185">
        <v>1337000</v>
      </c>
      <c r="DP69" s="189" t="s">
        <v>6577</v>
      </c>
      <c r="DQ69" s="189" t="s">
        <v>141</v>
      </c>
      <c r="DR69" s="189">
        <v>3</v>
      </c>
      <c r="DS69" s="189" t="s">
        <v>6596</v>
      </c>
      <c r="DT69" s="189" t="s">
        <v>6595</v>
      </c>
      <c r="DU69" s="190">
        <v>46234</v>
      </c>
      <c r="DV69" s="188" t="s">
        <v>6599</v>
      </c>
      <c r="DW69" s="180">
        <v>850000</v>
      </c>
      <c r="DX69" s="191" t="s">
        <v>6577</v>
      </c>
      <c r="DY69" s="191" t="s">
        <v>141</v>
      </c>
      <c r="DZ69" s="191">
        <v>3</v>
      </c>
      <c r="EA69" s="191" t="s">
        <v>6598</v>
      </c>
      <c r="EB69" s="191" t="s">
        <v>6578</v>
      </c>
      <c r="EC69" s="181">
        <v>46234</v>
      </c>
      <c r="ED69" s="189" t="s">
        <v>6601</v>
      </c>
      <c r="EE69" s="185">
        <v>52000</v>
      </c>
      <c r="EF69" s="189" t="s">
        <v>6521</v>
      </c>
      <c r="EG69" s="189" t="s">
        <v>141</v>
      </c>
      <c r="EH69" s="189">
        <v>3</v>
      </c>
      <c r="EI69" s="189" t="s">
        <v>6600</v>
      </c>
      <c r="EJ69" s="189" t="s">
        <v>6522</v>
      </c>
      <c r="EK69" s="190">
        <v>46234</v>
      </c>
      <c r="EL69" s="188" t="s">
        <v>6603</v>
      </c>
      <c r="EM69" s="180">
        <v>0</v>
      </c>
      <c r="EN69" s="191" t="s">
        <v>6521</v>
      </c>
      <c r="EO69" s="191" t="s">
        <v>141</v>
      </c>
      <c r="EP69" s="191">
        <v>3</v>
      </c>
      <c r="EQ69" s="191" t="s">
        <v>6602</v>
      </c>
      <c r="ER69" s="191" t="s">
        <v>6522</v>
      </c>
      <c r="ES69" s="181">
        <v>46234</v>
      </c>
      <c r="ET69" s="189" t="s">
        <v>6585</v>
      </c>
      <c r="EU69" s="189">
        <v>0</v>
      </c>
      <c r="EV69" s="189" t="s">
        <v>6504</v>
      </c>
      <c r="EW69" s="189" t="s">
        <v>88</v>
      </c>
      <c r="EX69" s="189">
        <v>2</v>
      </c>
      <c r="EY69" s="189" t="s">
        <v>6506</v>
      </c>
      <c r="EZ69" s="189" t="s">
        <v>6505</v>
      </c>
      <c r="FA69" s="190">
        <v>46234</v>
      </c>
      <c r="FB69" s="188" t="s">
        <v>6607</v>
      </c>
      <c r="FC69" s="191">
        <v>3</v>
      </c>
      <c r="FD69" s="191" t="s">
        <v>6604</v>
      </c>
      <c r="FE69" s="191" t="s">
        <v>126</v>
      </c>
      <c r="FF69" s="191">
        <v>1</v>
      </c>
      <c r="FG69" s="191" t="s">
        <v>6606</v>
      </c>
      <c r="FH69" s="191" t="s">
        <v>6605</v>
      </c>
      <c r="FI69" s="181">
        <v>46234</v>
      </c>
      <c r="FJ69" s="188" t="s">
        <v>6608</v>
      </c>
      <c r="FK69" s="189" t="s">
        <v>33</v>
      </c>
      <c r="FL69" s="189" t="s">
        <v>33</v>
      </c>
      <c r="FM69" s="189">
        <v>0</v>
      </c>
      <c r="FN69" s="189">
        <v>0</v>
      </c>
      <c r="FO69" s="189" t="s">
        <v>1617</v>
      </c>
      <c r="FP69" s="185" t="s">
        <v>33</v>
      </c>
      <c r="FQ69" s="186">
        <v>46234</v>
      </c>
      <c r="FR69" s="188" t="s">
        <v>6609</v>
      </c>
      <c r="FS69" s="191" t="s">
        <v>33</v>
      </c>
      <c r="FT69" s="191" t="s">
        <v>33</v>
      </c>
      <c r="FU69" s="191">
        <v>0</v>
      </c>
      <c r="FV69" s="191">
        <v>0</v>
      </c>
      <c r="FW69" s="191" t="s">
        <v>1617</v>
      </c>
      <c r="FX69" s="191" t="s">
        <v>33</v>
      </c>
      <c r="FY69" s="181">
        <v>46234</v>
      </c>
      <c r="FZ69" s="189" t="s">
        <v>1185</v>
      </c>
      <c r="GA69" s="189">
        <v>0</v>
      </c>
      <c r="GB69" s="189" t="s">
        <v>67</v>
      </c>
      <c r="GC69" s="189" t="s">
        <v>68</v>
      </c>
      <c r="GD69" s="189">
        <v>2</v>
      </c>
      <c r="GE69" s="189" t="s">
        <v>33</v>
      </c>
      <c r="GF69" s="189" t="s">
        <v>33</v>
      </c>
      <c r="GG69" s="190">
        <v>46182</v>
      </c>
      <c r="GH69" s="188" t="s">
        <v>1191</v>
      </c>
      <c r="GI69" s="191">
        <v>0</v>
      </c>
      <c r="GJ69" s="191" t="s">
        <v>67</v>
      </c>
      <c r="GK69" s="191" t="s">
        <v>68</v>
      </c>
      <c r="GL69" s="191">
        <v>2</v>
      </c>
      <c r="GM69" s="191" t="s">
        <v>33</v>
      </c>
      <c r="GN69" s="191" t="s">
        <v>33</v>
      </c>
      <c r="GO69" s="181">
        <v>46182</v>
      </c>
      <c r="GP69" s="189" t="s">
        <v>1186</v>
      </c>
      <c r="GQ69" s="189">
        <v>0</v>
      </c>
      <c r="GR69" s="189" t="s">
        <v>67</v>
      </c>
      <c r="GS69" s="189" t="s">
        <v>68</v>
      </c>
      <c r="GT69" s="189">
        <v>2</v>
      </c>
      <c r="GU69" s="189" t="s">
        <v>33</v>
      </c>
      <c r="GV69" s="189" t="s">
        <v>33</v>
      </c>
      <c r="GW69" s="190">
        <v>46182</v>
      </c>
      <c r="GX69" s="188" t="s">
        <v>1192</v>
      </c>
      <c r="GY69" s="191">
        <v>0</v>
      </c>
      <c r="GZ69" s="191" t="s">
        <v>67</v>
      </c>
      <c r="HA69" s="191" t="s">
        <v>68</v>
      </c>
      <c r="HB69" s="191">
        <v>2</v>
      </c>
      <c r="HC69" s="191" t="s">
        <v>33</v>
      </c>
      <c r="HD69" s="191" t="s">
        <v>33</v>
      </c>
      <c r="HE69" s="181">
        <v>46182</v>
      </c>
      <c r="HF69" s="189" t="s">
        <v>1360</v>
      </c>
      <c r="HG69" s="189">
        <v>0</v>
      </c>
      <c r="HH69" s="189" t="s">
        <v>67</v>
      </c>
      <c r="HI69" s="189" t="s">
        <v>68</v>
      </c>
      <c r="HJ69" s="189">
        <v>2</v>
      </c>
      <c r="HK69" s="189" t="s">
        <v>33</v>
      </c>
      <c r="HL69" s="189" t="s">
        <v>33</v>
      </c>
      <c r="HM69" s="190">
        <v>46183</v>
      </c>
      <c r="HN69" s="188" t="s">
        <v>1190</v>
      </c>
      <c r="HO69" s="191">
        <v>2</v>
      </c>
      <c r="HP69" s="191" t="s">
        <v>67</v>
      </c>
      <c r="HQ69" s="191" t="s">
        <v>68</v>
      </c>
      <c r="HR69" s="191">
        <v>2</v>
      </c>
      <c r="HS69" s="191" t="s">
        <v>33</v>
      </c>
      <c r="HT69" s="191" t="s">
        <v>33</v>
      </c>
      <c r="HU69" s="181">
        <v>46182</v>
      </c>
      <c r="HV69" s="189" t="s">
        <v>1187</v>
      </c>
      <c r="HW69" s="189">
        <v>0</v>
      </c>
      <c r="HX69" s="189" t="s">
        <v>67</v>
      </c>
      <c r="HY69" s="189" t="s">
        <v>68</v>
      </c>
      <c r="HZ69" s="189">
        <v>2</v>
      </c>
      <c r="IA69" s="189" t="s">
        <v>33</v>
      </c>
      <c r="IB69" s="189" t="s">
        <v>33</v>
      </c>
      <c r="IC69" s="190">
        <v>46182</v>
      </c>
      <c r="ID69" s="188" t="s">
        <v>1189</v>
      </c>
      <c r="IE69" s="191">
        <v>2</v>
      </c>
      <c r="IF69" s="191" t="s">
        <v>67</v>
      </c>
      <c r="IG69" s="191" t="s">
        <v>68</v>
      </c>
      <c r="IH69" s="191">
        <v>2</v>
      </c>
      <c r="II69" s="191" t="s">
        <v>33</v>
      </c>
      <c r="IJ69" s="191" t="s">
        <v>33</v>
      </c>
      <c r="IK69" s="181">
        <v>46182</v>
      </c>
      <c r="IL69" s="189" t="s">
        <v>1188</v>
      </c>
      <c r="IM69" s="189">
        <v>2</v>
      </c>
      <c r="IN69" s="189" t="s">
        <v>67</v>
      </c>
      <c r="IO69" s="189" t="s">
        <v>68</v>
      </c>
      <c r="IP69" s="189">
        <v>2</v>
      </c>
      <c r="IQ69" s="189" t="s">
        <v>33</v>
      </c>
      <c r="IR69" s="189" t="s">
        <v>33</v>
      </c>
      <c r="IS69" s="190">
        <v>46182</v>
      </c>
    </row>
    <row r="70" spans="1:253" s="11" customFormat="1" ht="12.5" customHeight="1">
      <c r="A70" s="11" t="s">
        <v>419</v>
      </c>
      <c r="B70" s="11" t="s">
        <v>7780</v>
      </c>
      <c r="C70" s="11" t="s">
        <v>420</v>
      </c>
      <c r="D70" s="11" t="s">
        <v>421</v>
      </c>
      <c r="E70" s="11" t="s">
        <v>7013</v>
      </c>
      <c r="F70" s="11" t="s">
        <v>5978</v>
      </c>
      <c r="G70" s="179">
        <v>22786000</v>
      </c>
      <c r="H70" s="180" t="s">
        <v>5975</v>
      </c>
      <c r="I70" s="180" t="s">
        <v>88</v>
      </c>
      <c r="J70" s="180">
        <v>2</v>
      </c>
      <c r="K70" s="180" t="s">
        <v>5977</v>
      </c>
      <c r="L70" s="180" t="s">
        <v>5976</v>
      </c>
      <c r="M70" s="181">
        <v>46234</v>
      </c>
      <c r="N70" s="188" t="s">
        <v>5982</v>
      </c>
      <c r="O70" s="183">
        <v>94080</v>
      </c>
      <c r="P70" s="183" t="s">
        <v>5979</v>
      </c>
      <c r="Q70" s="183" t="s">
        <v>88</v>
      </c>
      <c r="R70" s="183">
        <v>2</v>
      </c>
      <c r="S70" s="183" t="s">
        <v>5981</v>
      </c>
      <c r="T70" s="183" t="s">
        <v>5980</v>
      </c>
      <c r="U70" s="184">
        <v>46234</v>
      </c>
      <c r="V70" s="188" t="s">
        <v>5986</v>
      </c>
      <c r="W70" s="180">
        <v>22644000</v>
      </c>
      <c r="X70" s="180" t="s">
        <v>5983</v>
      </c>
      <c r="Y70" s="180" t="s">
        <v>88</v>
      </c>
      <c r="Z70" s="180">
        <v>2</v>
      </c>
      <c r="AA70" s="180" t="s">
        <v>5985</v>
      </c>
      <c r="AB70" s="180" t="s">
        <v>5984</v>
      </c>
      <c r="AC70" s="181">
        <v>46234</v>
      </c>
      <c r="AD70" s="188" t="s">
        <v>5990</v>
      </c>
      <c r="AE70" s="185">
        <v>10405000</v>
      </c>
      <c r="AF70" s="185" t="s">
        <v>5987</v>
      </c>
      <c r="AG70" s="185" t="s">
        <v>141</v>
      </c>
      <c r="AH70" s="185">
        <v>3</v>
      </c>
      <c r="AI70" s="185" t="s">
        <v>5989</v>
      </c>
      <c r="AJ70" s="185" t="s">
        <v>5988</v>
      </c>
      <c r="AK70" s="186">
        <v>46234</v>
      </c>
      <c r="AL70" s="188" t="s">
        <v>5994</v>
      </c>
      <c r="AM70" s="180">
        <v>166000</v>
      </c>
      <c r="AN70" s="180" t="s">
        <v>5991</v>
      </c>
      <c r="AO70" s="180" t="s">
        <v>88</v>
      </c>
      <c r="AP70" s="180">
        <v>2</v>
      </c>
      <c r="AQ70" s="180" t="s">
        <v>5993</v>
      </c>
      <c r="AR70" s="180" t="s">
        <v>5992</v>
      </c>
      <c r="AS70" s="181">
        <v>46234</v>
      </c>
      <c r="AT70" s="189" t="s">
        <v>5996</v>
      </c>
      <c r="AU70" s="185" t="s">
        <v>33</v>
      </c>
      <c r="AV70" s="185" t="s">
        <v>33</v>
      </c>
      <c r="AW70" s="185" t="s">
        <v>33</v>
      </c>
      <c r="AX70" s="185" t="s">
        <v>33</v>
      </c>
      <c r="AY70" s="185" t="s">
        <v>33</v>
      </c>
      <c r="AZ70" s="185" t="s">
        <v>33</v>
      </c>
      <c r="BA70" s="186">
        <v>46234</v>
      </c>
      <c r="BB70" s="188" t="s">
        <v>5995</v>
      </c>
      <c r="BC70" s="180" t="s">
        <v>33</v>
      </c>
      <c r="BD70" s="180" t="s">
        <v>33</v>
      </c>
      <c r="BE70" s="180" t="s">
        <v>33</v>
      </c>
      <c r="BF70" s="180" t="s">
        <v>33</v>
      </c>
      <c r="BG70" s="180" t="s">
        <v>114</v>
      </c>
      <c r="BH70" s="180" t="s">
        <v>114</v>
      </c>
      <c r="BI70" s="181">
        <v>46234</v>
      </c>
      <c r="BJ70" s="189" t="s">
        <v>5998</v>
      </c>
      <c r="BK70" s="189" t="s">
        <v>33</v>
      </c>
      <c r="BL70" s="189" t="s">
        <v>33</v>
      </c>
      <c r="BM70" s="189" t="s">
        <v>33</v>
      </c>
      <c r="BN70" s="189" t="s">
        <v>33</v>
      </c>
      <c r="BO70" s="189" t="s">
        <v>5997</v>
      </c>
      <c r="BP70" s="185" t="s">
        <v>33</v>
      </c>
      <c r="BQ70" s="190">
        <v>46234</v>
      </c>
      <c r="BR70" s="188" t="s">
        <v>6000</v>
      </c>
      <c r="BS70" s="191" t="s">
        <v>33</v>
      </c>
      <c r="BT70" s="191" t="s">
        <v>33</v>
      </c>
      <c r="BU70" s="191" t="s">
        <v>33</v>
      </c>
      <c r="BV70" s="191" t="s">
        <v>33</v>
      </c>
      <c r="BW70" s="191" t="s">
        <v>33</v>
      </c>
      <c r="BX70" s="191" t="s">
        <v>33</v>
      </c>
      <c r="BY70" s="181">
        <v>46234</v>
      </c>
      <c r="BZ70" s="189" t="s">
        <v>6001</v>
      </c>
      <c r="CA70" s="189" t="s">
        <v>33</v>
      </c>
      <c r="CB70" s="189" t="s">
        <v>33</v>
      </c>
      <c r="CC70" s="189" t="s">
        <v>33</v>
      </c>
      <c r="CD70" s="189" t="s">
        <v>33</v>
      </c>
      <c r="CE70" s="189" t="s">
        <v>33</v>
      </c>
      <c r="CF70" s="189" t="s">
        <v>33</v>
      </c>
      <c r="CG70" s="190">
        <v>46234</v>
      </c>
      <c r="CH70" s="188" t="s">
        <v>8086</v>
      </c>
      <c r="CI70" s="189" t="e">
        <v>#N/A</v>
      </c>
      <c r="CJ70" s="189" t="e">
        <v>#N/A</v>
      </c>
      <c r="CK70" s="189" t="e">
        <v>#N/A</v>
      </c>
      <c r="CL70" s="189" t="e">
        <v>#N/A</v>
      </c>
      <c r="CM70" s="189" t="e">
        <v>#N/A</v>
      </c>
      <c r="CN70" s="189" t="e">
        <v>#N/A</v>
      </c>
      <c r="CO70" s="192" t="e">
        <v>#N/A</v>
      </c>
      <c r="CP70" s="189" t="s">
        <v>6003</v>
      </c>
      <c r="CQ70" s="191" t="s">
        <v>33</v>
      </c>
      <c r="CR70" s="191" t="s">
        <v>33</v>
      </c>
      <c r="CS70" s="191" t="s">
        <v>33</v>
      </c>
      <c r="CT70" s="191" t="s">
        <v>33</v>
      </c>
      <c r="CU70" s="191" t="s">
        <v>33</v>
      </c>
      <c r="CV70" s="191" t="s">
        <v>33</v>
      </c>
      <c r="CW70" s="181">
        <v>46234</v>
      </c>
      <c r="CX70" s="189" t="s">
        <v>6007</v>
      </c>
      <c r="CY70" s="185">
        <v>4175000</v>
      </c>
      <c r="CZ70" s="185" t="s">
        <v>6004</v>
      </c>
      <c r="DA70" s="185" t="s">
        <v>141</v>
      </c>
      <c r="DB70" s="185">
        <v>3</v>
      </c>
      <c r="DC70" s="185" t="s">
        <v>6014</v>
      </c>
      <c r="DD70" s="185" t="s">
        <v>6005</v>
      </c>
      <c r="DE70" s="187">
        <v>46234</v>
      </c>
      <c r="DF70" s="188" t="s">
        <v>6009</v>
      </c>
      <c r="DG70" s="180">
        <v>12239000</v>
      </c>
      <c r="DH70" s="191" t="s">
        <v>5983</v>
      </c>
      <c r="DI70" s="191" t="s">
        <v>141</v>
      </c>
      <c r="DJ70" s="191">
        <v>3</v>
      </c>
      <c r="DK70" s="191" t="s">
        <v>6008</v>
      </c>
      <c r="DL70" s="191" t="s">
        <v>5984</v>
      </c>
      <c r="DM70" s="181">
        <v>46234</v>
      </c>
      <c r="DN70" s="189" t="s">
        <v>6013</v>
      </c>
      <c r="DO70" s="185">
        <v>6230000</v>
      </c>
      <c r="DP70" s="189" t="s">
        <v>6010</v>
      </c>
      <c r="DQ70" s="189" t="s">
        <v>141</v>
      </c>
      <c r="DR70" s="189">
        <v>3</v>
      </c>
      <c r="DS70" s="189" t="s">
        <v>6012</v>
      </c>
      <c r="DT70" s="189" t="s">
        <v>6011</v>
      </c>
      <c r="DU70" s="190">
        <v>46234</v>
      </c>
      <c r="DV70" s="188" t="s">
        <v>6015</v>
      </c>
      <c r="DW70" s="180">
        <v>4167000</v>
      </c>
      <c r="DX70" s="191" t="s">
        <v>6004</v>
      </c>
      <c r="DY70" s="191" t="s">
        <v>141</v>
      </c>
      <c r="DZ70" s="191">
        <v>3</v>
      </c>
      <c r="EA70" s="191" t="s">
        <v>6014</v>
      </c>
      <c r="EB70" s="191" t="s">
        <v>6005</v>
      </c>
      <c r="EC70" s="181">
        <v>46234</v>
      </c>
      <c r="ED70" s="189" t="s">
        <v>6019</v>
      </c>
      <c r="EE70" s="185">
        <v>8000</v>
      </c>
      <c r="EF70" s="189" t="s">
        <v>6016</v>
      </c>
      <c r="EG70" s="189" t="s">
        <v>141</v>
      </c>
      <c r="EH70" s="189">
        <v>3</v>
      </c>
      <c r="EI70" s="189" t="s">
        <v>6018</v>
      </c>
      <c r="EJ70" s="189" t="s">
        <v>6017</v>
      </c>
      <c r="EK70" s="190">
        <v>46234</v>
      </c>
      <c r="EL70" s="188" t="s">
        <v>6021</v>
      </c>
      <c r="EM70" s="180">
        <v>0</v>
      </c>
      <c r="EN70" s="191" t="s">
        <v>6016</v>
      </c>
      <c r="EO70" s="191" t="s">
        <v>141</v>
      </c>
      <c r="EP70" s="191">
        <v>3</v>
      </c>
      <c r="EQ70" s="191" t="s">
        <v>6020</v>
      </c>
      <c r="ER70" s="191" t="s">
        <v>6017</v>
      </c>
      <c r="ES70" s="181">
        <v>46234</v>
      </c>
      <c r="ET70" s="189" t="s">
        <v>5999</v>
      </c>
      <c r="EU70" s="189" t="s">
        <v>33</v>
      </c>
      <c r="EV70" s="189" t="s">
        <v>33</v>
      </c>
      <c r="EW70" s="189" t="s">
        <v>33</v>
      </c>
      <c r="EX70" s="189" t="s">
        <v>33</v>
      </c>
      <c r="EY70" s="189" t="s">
        <v>5997</v>
      </c>
      <c r="EZ70" s="189" t="s">
        <v>33</v>
      </c>
      <c r="FA70" s="190">
        <v>46234</v>
      </c>
      <c r="FB70" s="188" t="s">
        <v>6025</v>
      </c>
      <c r="FC70" s="191">
        <v>5</v>
      </c>
      <c r="FD70" s="191" t="s">
        <v>6022</v>
      </c>
      <c r="FE70" s="191" t="s">
        <v>141</v>
      </c>
      <c r="FF70" s="191">
        <v>3</v>
      </c>
      <c r="FG70" s="191" t="s">
        <v>6024</v>
      </c>
      <c r="FH70" s="191" t="s">
        <v>6023</v>
      </c>
      <c r="FI70" s="181">
        <v>46234</v>
      </c>
      <c r="FJ70" s="188" t="s">
        <v>6026</v>
      </c>
      <c r="FK70" s="189" t="s">
        <v>33</v>
      </c>
      <c r="FL70" s="189" t="s">
        <v>33</v>
      </c>
      <c r="FM70" s="189" t="s">
        <v>33</v>
      </c>
      <c r="FN70" s="189" t="s">
        <v>33</v>
      </c>
      <c r="FO70" s="189" t="s">
        <v>33</v>
      </c>
      <c r="FP70" s="185" t="s">
        <v>33</v>
      </c>
      <c r="FQ70" s="186">
        <v>46234</v>
      </c>
      <c r="FR70" s="188" t="s">
        <v>6027</v>
      </c>
      <c r="FS70" s="191" t="s">
        <v>33</v>
      </c>
      <c r="FT70" s="191" t="s">
        <v>33</v>
      </c>
      <c r="FU70" s="191" t="s">
        <v>33</v>
      </c>
      <c r="FV70" s="191" t="s">
        <v>33</v>
      </c>
      <c r="FW70" s="191" t="s">
        <v>33</v>
      </c>
      <c r="FX70" s="191" t="s">
        <v>33</v>
      </c>
      <c r="FY70" s="181">
        <v>46234</v>
      </c>
      <c r="FZ70" s="189" t="s">
        <v>422</v>
      </c>
      <c r="GA70" s="189">
        <v>1</v>
      </c>
      <c r="GB70" s="189" t="s">
        <v>67</v>
      </c>
      <c r="GC70" s="189" t="s">
        <v>68</v>
      </c>
      <c r="GD70" s="189">
        <v>2</v>
      </c>
      <c r="GE70" s="189" t="s">
        <v>33</v>
      </c>
      <c r="GF70" s="189" t="s">
        <v>33</v>
      </c>
      <c r="GG70" s="190">
        <v>46176</v>
      </c>
      <c r="GH70" s="188" t="s">
        <v>428</v>
      </c>
      <c r="GI70" s="191">
        <v>0</v>
      </c>
      <c r="GJ70" s="191" t="s">
        <v>67</v>
      </c>
      <c r="GK70" s="191" t="s">
        <v>68</v>
      </c>
      <c r="GL70" s="191">
        <v>2</v>
      </c>
      <c r="GM70" s="191" t="s">
        <v>33</v>
      </c>
      <c r="GN70" s="191" t="s">
        <v>33</v>
      </c>
      <c r="GO70" s="181">
        <v>46176</v>
      </c>
      <c r="GP70" s="189" t="s">
        <v>423</v>
      </c>
      <c r="GQ70" s="189">
        <v>0</v>
      </c>
      <c r="GR70" s="189" t="s">
        <v>67</v>
      </c>
      <c r="GS70" s="189" t="s">
        <v>68</v>
      </c>
      <c r="GT70" s="189">
        <v>2</v>
      </c>
      <c r="GU70" s="189" t="s">
        <v>33</v>
      </c>
      <c r="GV70" s="189" t="s">
        <v>33</v>
      </c>
      <c r="GW70" s="190">
        <v>46176</v>
      </c>
      <c r="GX70" s="188" t="s">
        <v>429</v>
      </c>
      <c r="GY70" s="191">
        <v>0</v>
      </c>
      <c r="GZ70" s="191" t="s">
        <v>67</v>
      </c>
      <c r="HA70" s="191" t="s">
        <v>68</v>
      </c>
      <c r="HB70" s="191">
        <v>2</v>
      </c>
      <c r="HC70" s="191" t="s">
        <v>33</v>
      </c>
      <c r="HD70" s="191" t="s">
        <v>33</v>
      </c>
      <c r="HE70" s="181">
        <v>46176</v>
      </c>
      <c r="HF70" s="189" t="s">
        <v>1407</v>
      </c>
      <c r="HG70" s="189">
        <v>2</v>
      </c>
      <c r="HH70" s="189" t="s">
        <v>67</v>
      </c>
      <c r="HI70" s="189" t="s">
        <v>68</v>
      </c>
      <c r="HJ70" s="189">
        <v>2</v>
      </c>
      <c r="HK70" s="189" t="s">
        <v>33</v>
      </c>
      <c r="HL70" s="189" t="s">
        <v>33</v>
      </c>
      <c r="HM70" s="190">
        <v>46184</v>
      </c>
      <c r="HN70" s="188" t="s">
        <v>427</v>
      </c>
      <c r="HO70" s="191">
        <v>3</v>
      </c>
      <c r="HP70" s="191" t="s">
        <v>67</v>
      </c>
      <c r="HQ70" s="191" t="s">
        <v>68</v>
      </c>
      <c r="HR70" s="191">
        <v>2</v>
      </c>
      <c r="HS70" s="191" t="s">
        <v>33</v>
      </c>
      <c r="HT70" s="191" t="s">
        <v>33</v>
      </c>
      <c r="HU70" s="181">
        <v>46176</v>
      </c>
      <c r="HV70" s="189" t="s">
        <v>424</v>
      </c>
      <c r="HW70" s="189">
        <v>0</v>
      </c>
      <c r="HX70" s="189" t="s">
        <v>67</v>
      </c>
      <c r="HY70" s="189" t="s">
        <v>68</v>
      </c>
      <c r="HZ70" s="189">
        <v>2</v>
      </c>
      <c r="IA70" s="189" t="s">
        <v>33</v>
      </c>
      <c r="IB70" s="189" t="s">
        <v>33</v>
      </c>
      <c r="IC70" s="190">
        <v>46176</v>
      </c>
      <c r="ID70" s="188" t="s">
        <v>426</v>
      </c>
      <c r="IE70" s="191">
        <v>0</v>
      </c>
      <c r="IF70" s="191" t="s">
        <v>67</v>
      </c>
      <c r="IG70" s="191" t="s">
        <v>68</v>
      </c>
      <c r="IH70" s="191">
        <v>2</v>
      </c>
      <c r="II70" s="191" t="s">
        <v>33</v>
      </c>
      <c r="IJ70" s="191" t="s">
        <v>33</v>
      </c>
      <c r="IK70" s="181">
        <v>46176</v>
      </c>
      <c r="IL70" s="189" t="s">
        <v>425</v>
      </c>
      <c r="IM70" s="189">
        <v>3</v>
      </c>
      <c r="IN70" s="189" t="s">
        <v>67</v>
      </c>
      <c r="IO70" s="189" t="s">
        <v>68</v>
      </c>
      <c r="IP70" s="189">
        <v>2</v>
      </c>
      <c r="IQ70" s="189" t="s">
        <v>33</v>
      </c>
      <c r="IR70" s="189" t="s">
        <v>33</v>
      </c>
      <c r="IS70" s="190">
        <v>46176</v>
      </c>
    </row>
    <row r="71" spans="1:253" s="11" customFormat="1" ht="12.5" customHeight="1">
      <c r="A71" s="11" t="s">
        <v>1193</v>
      </c>
      <c r="B71" s="11" t="s">
        <v>7557</v>
      </c>
      <c r="C71" s="11" t="s">
        <v>1194</v>
      </c>
      <c r="D71" s="11" t="s">
        <v>1195</v>
      </c>
      <c r="E71" s="11" t="s">
        <v>7014</v>
      </c>
      <c r="F71" s="11" t="s">
        <v>1920</v>
      </c>
      <c r="G71" s="179">
        <v>34232000</v>
      </c>
      <c r="H71" s="180" t="s">
        <v>1917</v>
      </c>
      <c r="I71" s="180" t="s">
        <v>88</v>
      </c>
      <c r="J71" s="180">
        <v>2</v>
      </c>
      <c r="K71" s="180" t="s">
        <v>1919</v>
      </c>
      <c r="L71" s="180" t="s">
        <v>1918</v>
      </c>
      <c r="M71" s="181">
        <v>46234</v>
      </c>
      <c r="N71" s="188" t="s">
        <v>1924</v>
      </c>
      <c r="O71" s="183">
        <v>9206</v>
      </c>
      <c r="P71" s="183" t="s">
        <v>1921</v>
      </c>
      <c r="Q71" s="183" t="s">
        <v>141</v>
      </c>
      <c r="R71" s="183">
        <v>3</v>
      </c>
      <c r="S71" s="183" t="s">
        <v>1923</v>
      </c>
      <c r="T71" s="183" t="s">
        <v>1922</v>
      </c>
      <c r="U71" s="184">
        <v>46234</v>
      </c>
      <c r="V71" s="188" t="s">
        <v>1928</v>
      </c>
      <c r="W71" s="180">
        <v>11300000</v>
      </c>
      <c r="X71" s="180" t="s">
        <v>1925</v>
      </c>
      <c r="Y71" s="180" t="s">
        <v>88</v>
      </c>
      <c r="Z71" s="180">
        <v>2</v>
      </c>
      <c r="AA71" s="180" t="s">
        <v>1927</v>
      </c>
      <c r="AB71" s="180" t="s">
        <v>1926</v>
      </c>
      <c r="AC71" s="181">
        <v>46234</v>
      </c>
      <c r="AD71" s="188" t="s">
        <v>1932</v>
      </c>
      <c r="AE71" s="185">
        <v>216000</v>
      </c>
      <c r="AF71" s="185" t="s">
        <v>1929</v>
      </c>
      <c r="AG71" s="185" t="s">
        <v>141</v>
      </c>
      <c r="AH71" s="185">
        <v>3</v>
      </c>
      <c r="AI71" s="185" t="s">
        <v>1931</v>
      </c>
      <c r="AJ71" s="185" t="s">
        <v>1930</v>
      </c>
      <c r="AK71" s="186">
        <v>46234</v>
      </c>
      <c r="AL71" s="188" t="s">
        <v>1934</v>
      </c>
      <c r="AM71" s="180">
        <v>216000</v>
      </c>
      <c r="AN71" s="180" t="s">
        <v>1929</v>
      </c>
      <c r="AO71" s="180" t="s">
        <v>141</v>
      </c>
      <c r="AP71" s="180">
        <v>3</v>
      </c>
      <c r="AQ71" s="180" t="s">
        <v>1933</v>
      </c>
      <c r="AR71" s="180" t="s">
        <v>1930</v>
      </c>
      <c r="AS71" s="181">
        <v>46234</v>
      </c>
      <c r="AT71" s="189" t="s">
        <v>1935</v>
      </c>
      <c r="AU71" s="185" t="s">
        <v>33</v>
      </c>
      <c r="AV71" s="185" t="s">
        <v>33</v>
      </c>
      <c r="AW71" s="185" t="s">
        <v>33</v>
      </c>
      <c r="AX71" s="185" t="s">
        <v>33</v>
      </c>
      <c r="AY71" s="185" t="s">
        <v>33</v>
      </c>
      <c r="AZ71" s="185" t="s">
        <v>33</v>
      </c>
      <c r="BA71" s="186">
        <v>46234</v>
      </c>
      <c r="BB71" s="188" t="s">
        <v>1958</v>
      </c>
      <c r="BC71" s="180" t="s">
        <v>33</v>
      </c>
      <c r="BD71" s="180" t="s">
        <v>33</v>
      </c>
      <c r="BE71" s="180" t="s">
        <v>33</v>
      </c>
      <c r="BF71" s="180" t="s">
        <v>33</v>
      </c>
      <c r="BG71" s="180" t="s">
        <v>1909</v>
      </c>
      <c r="BH71" s="180" t="s">
        <v>33</v>
      </c>
      <c r="BI71" s="181">
        <v>46234</v>
      </c>
      <c r="BJ71" s="189" t="s">
        <v>1938</v>
      </c>
      <c r="BK71" s="189">
        <v>0</v>
      </c>
      <c r="BL71" s="189" t="s">
        <v>1893</v>
      </c>
      <c r="BM71" s="189" t="s">
        <v>126</v>
      </c>
      <c r="BN71" s="189">
        <v>1</v>
      </c>
      <c r="BO71" s="189" t="s">
        <v>1937</v>
      </c>
      <c r="BP71" s="185" t="s">
        <v>1936</v>
      </c>
      <c r="BQ71" s="190">
        <v>46234</v>
      </c>
      <c r="BR71" s="188" t="s">
        <v>1960</v>
      </c>
      <c r="BS71" s="191" t="s">
        <v>33</v>
      </c>
      <c r="BT71" s="191" t="s">
        <v>33</v>
      </c>
      <c r="BU71" s="191" t="s">
        <v>33</v>
      </c>
      <c r="BV71" s="191" t="s">
        <v>33</v>
      </c>
      <c r="BW71" s="191" t="s">
        <v>1959</v>
      </c>
      <c r="BX71" s="191" t="s">
        <v>33</v>
      </c>
      <c r="BY71" s="181">
        <v>46234</v>
      </c>
      <c r="BZ71" s="189" t="s">
        <v>1961</v>
      </c>
      <c r="CA71" s="189" t="s">
        <v>33</v>
      </c>
      <c r="CB71" s="189" t="s">
        <v>33</v>
      </c>
      <c r="CC71" s="189" t="s">
        <v>33</v>
      </c>
      <c r="CD71" s="189" t="s">
        <v>33</v>
      </c>
      <c r="CE71" s="189" t="s">
        <v>1959</v>
      </c>
      <c r="CF71" s="189" t="s">
        <v>33</v>
      </c>
      <c r="CG71" s="190">
        <v>46234</v>
      </c>
      <c r="CH71" s="188" t="s">
        <v>8087</v>
      </c>
      <c r="CI71" s="189" t="e">
        <v>#N/A</v>
      </c>
      <c r="CJ71" s="189" t="e">
        <v>#N/A</v>
      </c>
      <c r="CK71" s="189" t="e">
        <v>#N/A</v>
      </c>
      <c r="CL71" s="189" t="e">
        <v>#N/A</v>
      </c>
      <c r="CM71" s="189" t="e">
        <v>#N/A</v>
      </c>
      <c r="CN71" s="189" t="e">
        <v>#N/A</v>
      </c>
      <c r="CO71" s="192" t="e">
        <v>#N/A</v>
      </c>
      <c r="CP71" s="189" t="s">
        <v>1963</v>
      </c>
      <c r="CQ71" s="191" t="s">
        <v>33</v>
      </c>
      <c r="CR71" s="191" t="s">
        <v>33</v>
      </c>
      <c r="CS71" s="191" t="s">
        <v>33</v>
      </c>
      <c r="CT71" s="191" t="s">
        <v>33</v>
      </c>
      <c r="CU71" s="191" t="s">
        <v>1909</v>
      </c>
      <c r="CV71" s="191" t="s">
        <v>33</v>
      </c>
      <c r="CW71" s="181">
        <v>46234</v>
      </c>
      <c r="CX71" s="189" t="s">
        <v>1941</v>
      </c>
      <c r="CY71" s="185">
        <v>216000</v>
      </c>
      <c r="CZ71" s="185" t="s">
        <v>1929</v>
      </c>
      <c r="DA71" s="185" t="s">
        <v>88</v>
      </c>
      <c r="DB71" s="185">
        <v>2</v>
      </c>
      <c r="DC71" s="185" t="s">
        <v>1947</v>
      </c>
      <c r="DD71" s="185" t="s">
        <v>1930</v>
      </c>
      <c r="DE71" s="187">
        <v>46234</v>
      </c>
      <c r="DF71" s="188" t="s">
        <v>1944</v>
      </c>
      <c r="DG71" s="180">
        <v>11084000</v>
      </c>
      <c r="DH71" s="191" t="s">
        <v>1942</v>
      </c>
      <c r="DI71" s="191" t="s">
        <v>88</v>
      </c>
      <c r="DJ71" s="191">
        <v>2</v>
      </c>
      <c r="DK71" s="191" t="s">
        <v>1899</v>
      </c>
      <c r="DL71" s="191" t="s">
        <v>1943</v>
      </c>
      <c r="DM71" s="181">
        <v>46234</v>
      </c>
      <c r="DN71" s="189" t="s">
        <v>1946</v>
      </c>
      <c r="DO71" s="185">
        <v>0</v>
      </c>
      <c r="DP71" s="189" t="s">
        <v>1929</v>
      </c>
      <c r="DQ71" s="189" t="s">
        <v>88</v>
      </c>
      <c r="DR71" s="189">
        <v>2</v>
      </c>
      <c r="DS71" s="189" t="s">
        <v>1945</v>
      </c>
      <c r="DT71" s="189" t="s">
        <v>1930</v>
      </c>
      <c r="DU71" s="190">
        <v>46234</v>
      </c>
      <c r="DV71" s="188" t="s">
        <v>1948</v>
      </c>
      <c r="DW71" s="180">
        <v>216000</v>
      </c>
      <c r="DX71" s="191" t="s">
        <v>1929</v>
      </c>
      <c r="DY71" s="191" t="s">
        <v>88</v>
      </c>
      <c r="DZ71" s="191">
        <v>2</v>
      </c>
      <c r="EA71" s="191" t="s">
        <v>1947</v>
      </c>
      <c r="EB71" s="191" t="s">
        <v>1930</v>
      </c>
      <c r="EC71" s="181">
        <v>46234</v>
      </c>
      <c r="ED71" s="189" t="s">
        <v>1950</v>
      </c>
      <c r="EE71" s="185" t="s">
        <v>33</v>
      </c>
      <c r="EF71" s="189" t="s">
        <v>33</v>
      </c>
      <c r="EG71" s="189" t="s">
        <v>33</v>
      </c>
      <c r="EH71" s="189" t="s">
        <v>33</v>
      </c>
      <c r="EI71" s="189" t="s">
        <v>1949</v>
      </c>
      <c r="EJ71" s="189" t="s">
        <v>33</v>
      </c>
      <c r="EK71" s="190">
        <v>46234</v>
      </c>
      <c r="EL71" s="188" t="s">
        <v>1951</v>
      </c>
      <c r="EM71" s="180" t="s">
        <v>33</v>
      </c>
      <c r="EN71" s="191" t="s">
        <v>33</v>
      </c>
      <c r="EO71" s="191" t="s">
        <v>33</v>
      </c>
      <c r="EP71" s="191" t="s">
        <v>33</v>
      </c>
      <c r="EQ71" s="191" t="s">
        <v>1949</v>
      </c>
      <c r="ER71" s="191" t="s">
        <v>33</v>
      </c>
      <c r="ES71" s="181">
        <v>46234</v>
      </c>
      <c r="ET71" s="189" t="s">
        <v>1939</v>
      </c>
      <c r="EU71" s="189">
        <v>0</v>
      </c>
      <c r="EV71" s="189" t="s">
        <v>1893</v>
      </c>
      <c r="EW71" s="189" t="s">
        <v>126</v>
      </c>
      <c r="EX71" s="189">
        <v>1</v>
      </c>
      <c r="EY71" s="189" t="s">
        <v>1937</v>
      </c>
      <c r="EZ71" s="189" t="s">
        <v>1936</v>
      </c>
      <c r="FA71" s="190">
        <v>46234</v>
      </c>
      <c r="FB71" s="188" t="s">
        <v>1955</v>
      </c>
      <c r="FC71" s="191">
        <v>1</v>
      </c>
      <c r="FD71" s="191" t="s">
        <v>1952</v>
      </c>
      <c r="FE71" s="191" t="s">
        <v>126</v>
      </c>
      <c r="FF71" s="191">
        <v>1</v>
      </c>
      <c r="FG71" s="191" t="s">
        <v>1954</v>
      </c>
      <c r="FH71" s="191" t="s">
        <v>1953</v>
      </c>
      <c r="FI71" s="181">
        <v>46234</v>
      </c>
      <c r="FJ71" s="188" t="s">
        <v>1956</v>
      </c>
      <c r="FK71" s="189" t="s">
        <v>33</v>
      </c>
      <c r="FL71" s="189" t="s">
        <v>33</v>
      </c>
      <c r="FM71" s="189" t="s">
        <v>33</v>
      </c>
      <c r="FN71" s="189" t="s">
        <v>33</v>
      </c>
      <c r="FO71" s="189" t="s">
        <v>1909</v>
      </c>
      <c r="FP71" s="185" t="s">
        <v>33</v>
      </c>
      <c r="FQ71" s="186">
        <v>46234</v>
      </c>
      <c r="FR71" s="188" t="s">
        <v>1957</v>
      </c>
      <c r="FS71" s="191" t="s">
        <v>33</v>
      </c>
      <c r="FT71" s="191" t="s">
        <v>33</v>
      </c>
      <c r="FU71" s="191" t="s">
        <v>33</v>
      </c>
      <c r="FV71" s="191" t="s">
        <v>33</v>
      </c>
      <c r="FW71" s="191" t="s">
        <v>1909</v>
      </c>
      <c r="FX71" s="191" t="s">
        <v>33</v>
      </c>
      <c r="FY71" s="181">
        <v>46234</v>
      </c>
      <c r="FZ71" s="189" t="s">
        <v>1196</v>
      </c>
      <c r="GA71" s="189">
        <v>0</v>
      </c>
      <c r="GB71" s="189" t="s">
        <v>67</v>
      </c>
      <c r="GC71" s="189" t="s">
        <v>68</v>
      </c>
      <c r="GD71" s="189">
        <v>2</v>
      </c>
      <c r="GE71" s="189" t="s">
        <v>33</v>
      </c>
      <c r="GF71" s="189" t="s">
        <v>33</v>
      </c>
      <c r="GG71" s="190">
        <v>46182</v>
      </c>
      <c r="GH71" s="188" t="s">
        <v>1202</v>
      </c>
      <c r="GI71" s="191">
        <v>0</v>
      </c>
      <c r="GJ71" s="191" t="s">
        <v>67</v>
      </c>
      <c r="GK71" s="191" t="s">
        <v>68</v>
      </c>
      <c r="GL71" s="191">
        <v>2</v>
      </c>
      <c r="GM71" s="191" t="s">
        <v>33</v>
      </c>
      <c r="GN71" s="191" t="s">
        <v>33</v>
      </c>
      <c r="GO71" s="181">
        <v>46182</v>
      </c>
      <c r="GP71" s="189" t="s">
        <v>1197</v>
      </c>
      <c r="GQ71" s="189">
        <v>2</v>
      </c>
      <c r="GR71" s="189" t="s">
        <v>67</v>
      </c>
      <c r="GS71" s="189" t="s">
        <v>68</v>
      </c>
      <c r="GT71" s="189">
        <v>2</v>
      </c>
      <c r="GU71" s="189" t="s">
        <v>33</v>
      </c>
      <c r="GV71" s="189" t="s">
        <v>33</v>
      </c>
      <c r="GW71" s="190">
        <v>46182</v>
      </c>
      <c r="GX71" s="188" t="s">
        <v>1203</v>
      </c>
      <c r="GY71" s="191">
        <v>0</v>
      </c>
      <c r="GZ71" s="191" t="s">
        <v>67</v>
      </c>
      <c r="HA71" s="191" t="s">
        <v>68</v>
      </c>
      <c r="HB71" s="191">
        <v>2</v>
      </c>
      <c r="HC71" s="191" t="s">
        <v>33</v>
      </c>
      <c r="HD71" s="191" t="s">
        <v>33</v>
      </c>
      <c r="HE71" s="181">
        <v>46182</v>
      </c>
      <c r="HF71" s="189" t="s">
        <v>1412</v>
      </c>
      <c r="HG71" s="189">
        <v>2</v>
      </c>
      <c r="HH71" s="189" t="s">
        <v>67</v>
      </c>
      <c r="HI71" s="189" t="s">
        <v>68</v>
      </c>
      <c r="HJ71" s="189">
        <v>2</v>
      </c>
      <c r="HK71" s="189" t="s">
        <v>33</v>
      </c>
      <c r="HL71" s="189" t="s">
        <v>33</v>
      </c>
      <c r="HM71" s="190">
        <v>46188</v>
      </c>
      <c r="HN71" s="188" t="s">
        <v>1201</v>
      </c>
      <c r="HO71" s="191">
        <v>1</v>
      </c>
      <c r="HP71" s="191" t="s">
        <v>67</v>
      </c>
      <c r="HQ71" s="191" t="s">
        <v>68</v>
      </c>
      <c r="HR71" s="191">
        <v>2</v>
      </c>
      <c r="HS71" s="191" t="s">
        <v>33</v>
      </c>
      <c r="HT71" s="191" t="s">
        <v>33</v>
      </c>
      <c r="HU71" s="181">
        <v>46182</v>
      </c>
      <c r="HV71" s="189" t="s">
        <v>1198</v>
      </c>
      <c r="HW71" s="189">
        <v>0</v>
      </c>
      <c r="HX71" s="189" t="s">
        <v>67</v>
      </c>
      <c r="HY71" s="189" t="s">
        <v>68</v>
      </c>
      <c r="HZ71" s="189">
        <v>2</v>
      </c>
      <c r="IA71" s="189" t="s">
        <v>33</v>
      </c>
      <c r="IB71" s="189" t="s">
        <v>33</v>
      </c>
      <c r="IC71" s="190">
        <v>46182</v>
      </c>
      <c r="ID71" s="188" t="s">
        <v>1200</v>
      </c>
      <c r="IE71" s="191">
        <v>0</v>
      </c>
      <c r="IF71" s="191" t="s">
        <v>67</v>
      </c>
      <c r="IG71" s="191" t="s">
        <v>68</v>
      </c>
      <c r="IH71" s="191">
        <v>2</v>
      </c>
      <c r="II71" s="191" t="s">
        <v>33</v>
      </c>
      <c r="IJ71" s="191" t="s">
        <v>33</v>
      </c>
      <c r="IK71" s="181">
        <v>46182</v>
      </c>
      <c r="IL71" s="189" t="s">
        <v>1199</v>
      </c>
      <c r="IM71" s="189">
        <v>3</v>
      </c>
      <c r="IN71" s="189" t="s">
        <v>67</v>
      </c>
      <c r="IO71" s="189" t="s">
        <v>68</v>
      </c>
      <c r="IP71" s="189">
        <v>2</v>
      </c>
      <c r="IQ71" s="189" t="s">
        <v>33</v>
      </c>
      <c r="IR71" s="189" t="s">
        <v>33</v>
      </c>
      <c r="IS71" s="190">
        <v>46182</v>
      </c>
    </row>
    <row r="72" spans="1:253" s="11" customFormat="1" ht="12.5" customHeight="1">
      <c r="A72" s="11" t="s">
        <v>579</v>
      </c>
      <c r="B72" s="11" t="s">
        <v>7633</v>
      </c>
      <c r="C72" s="11" t="s">
        <v>580</v>
      </c>
      <c r="D72" s="11" t="s">
        <v>581</v>
      </c>
      <c r="E72" s="11" t="s">
        <v>7015</v>
      </c>
      <c r="F72" s="11" t="s">
        <v>5443</v>
      </c>
      <c r="G72" s="179">
        <v>3153000</v>
      </c>
      <c r="H72" s="180" t="s">
        <v>5440</v>
      </c>
      <c r="I72" s="180" t="s">
        <v>88</v>
      </c>
      <c r="J72" s="180">
        <v>2</v>
      </c>
      <c r="K72" s="180" t="s">
        <v>5442</v>
      </c>
      <c r="L72" s="180" t="s">
        <v>5441</v>
      </c>
      <c r="M72" s="181">
        <v>46234</v>
      </c>
      <c r="N72" s="188" t="s">
        <v>5447</v>
      </c>
      <c r="O72" s="183">
        <v>823290</v>
      </c>
      <c r="P72" s="183" t="s">
        <v>5444</v>
      </c>
      <c r="Q72" s="183" t="s">
        <v>88</v>
      </c>
      <c r="R72" s="183">
        <v>2</v>
      </c>
      <c r="S72" s="183" t="s">
        <v>5446</v>
      </c>
      <c r="T72" s="183" t="s">
        <v>5445</v>
      </c>
      <c r="U72" s="184">
        <v>46234</v>
      </c>
      <c r="V72" s="188" t="s">
        <v>5451</v>
      </c>
      <c r="W72" s="180">
        <v>3022000</v>
      </c>
      <c r="X72" s="180" t="s">
        <v>5448</v>
      </c>
      <c r="Y72" s="180" t="s">
        <v>141</v>
      </c>
      <c r="Z72" s="180">
        <v>3</v>
      </c>
      <c r="AA72" s="180" t="s">
        <v>5450</v>
      </c>
      <c r="AB72" s="180" t="s">
        <v>5449</v>
      </c>
      <c r="AC72" s="181">
        <v>46234</v>
      </c>
      <c r="AD72" s="188" t="s">
        <v>5453</v>
      </c>
      <c r="AE72" s="185">
        <v>1578000</v>
      </c>
      <c r="AF72" s="185" t="s">
        <v>5448</v>
      </c>
      <c r="AG72" s="185" t="s">
        <v>141</v>
      </c>
      <c r="AH72" s="185">
        <v>3</v>
      </c>
      <c r="AI72" s="185" t="s">
        <v>5452</v>
      </c>
      <c r="AJ72" s="185" t="s">
        <v>5449</v>
      </c>
      <c r="AK72" s="186">
        <v>46234</v>
      </c>
      <c r="AL72" s="188" t="s">
        <v>5457</v>
      </c>
      <c r="AM72" s="180">
        <v>3000</v>
      </c>
      <c r="AN72" s="180" t="s">
        <v>5454</v>
      </c>
      <c r="AO72" s="180" t="s">
        <v>141</v>
      </c>
      <c r="AP72" s="180">
        <v>3</v>
      </c>
      <c r="AQ72" s="180" t="s">
        <v>5456</v>
      </c>
      <c r="AR72" s="180" t="s">
        <v>5455</v>
      </c>
      <c r="AS72" s="181">
        <v>46234</v>
      </c>
      <c r="AT72" s="189" t="s">
        <v>5460</v>
      </c>
      <c r="AU72" s="185" t="s">
        <v>33</v>
      </c>
      <c r="AV72" s="185" t="s">
        <v>33</v>
      </c>
      <c r="AW72" s="185" t="s">
        <v>33</v>
      </c>
      <c r="AX72" s="185" t="s">
        <v>33</v>
      </c>
      <c r="AY72" s="185" t="s">
        <v>5458</v>
      </c>
      <c r="AZ72" s="185" t="s">
        <v>33</v>
      </c>
      <c r="BA72" s="186">
        <v>46234</v>
      </c>
      <c r="BB72" s="188" t="s">
        <v>5459</v>
      </c>
      <c r="BC72" s="180" t="s">
        <v>33</v>
      </c>
      <c r="BD72" s="180" t="s">
        <v>33</v>
      </c>
      <c r="BE72" s="180" t="s">
        <v>33</v>
      </c>
      <c r="BF72" s="180" t="s">
        <v>33</v>
      </c>
      <c r="BG72" s="180" t="s">
        <v>5458</v>
      </c>
      <c r="BH72" s="180" t="s">
        <v>33</v>
      </c>
      <c r="BI72" s="181">
        <v>46234</v>
      </c>
      <c r="BJ72" s="189" t="s">
        <v>5462</v>
      </c>
      <c r="BK72" s="189" t="s">
        <v>33</v>
      </c>
      <c r="BL72" s="189" t="s">
        <v>33</v>
      </c>
      <c r="BM72" s="189" t="s">
        <v>33</v>
      </c>
      <c r="BN72" s="189" t="s">
        <v>33</v>
      </c>
      <c r="BO72" s="189" t="s">
        <v>5461</v>
      </c>
      <c r="BP72" s="185" t="s">
        <v>33</v>
      </c>
      <c r="BQ72" s="190">
        <v>46234</v>
      </c>
      <c r="BR72" s="188" t="s">
        <v>5464</v>
      </c>
      <c r="BS72" s="191" t="s">
        <v>33</v>
      </c>
      <c r="BT72" s="191" t="s">
        <v>33</v>
      </c>
      <c r="BU72" s="191" t="s">
        <v>33</v>
      </c>
      <c r="BV72" s="191" t="s">
        <v>33</v>
      </c>
      <c r="BW72" s="191" t="s">
        <v>5458</v>
      </c>
      <c r="BX72" s="191" t="s">
        <v>33</v>
      </c>
      <c r="BY72" s="181">
        <v>46234</v>
      </c>
      <c r="BZ72" s="189" t="s">
        <v>5465</v>
      </c>
      <c r="CA72" s="189" t="s">
        <v>33</v>
      </c>
      <c r="CB72" s="189" t="s">
        <v>33</v>
      </c>
      <c r="CC72" s="189" t="s">
        <v>33</v>
      </c>
      <c r="CD72" s="189" t="s">
        <v>33</v>
      </c>
      <c r="CE72" s="189" t="s">
        <v>5458</v>
      </c>
      <c r="CF72" s="189" t="s">
        <v>33</v>
      </c>
      <c r="CG72" s="190">
        <v>46234</v>
      </c>
      <c r="CH72" s="188" t="s">
        <v>8088</v>
      </c>
      <c r="CI72" s="189" t="e">
        <v>#N/A</v>
      </c>
      <c r="CJ72" s="189" t="e">
        <v>#N/A</v>
      </c>
      <c r="CK72" s="189" t="e">
        <v>#N/A</v>
      </c>
      <c r="CL72" s="189" t="e">
        <v>#N/A</v>
      </c>
      <c r="CM72" s="189" t="e">
        <v>#N/A</v>
      </c>
      <c r="CN72" s="189" t="e">
        <v>#N/A</v>
      </c>
      <c r="CO72" s="192" t="e">
        <v>#N/A</v>
      </c>
      <c r="CP72" s="189" t="s">
        <v>5467</v>
      </c>
      <c r="CQ72" s="191" t="s">
        <v>33</v>
      </c>
      <c r="CR72" s="191" t="s">
        <v>33</v>
      </c>
      <c r="CS72" s="191" t="s">
        <v>33</v>
      </c>
      <c r="CT72" s="191" t="s">
        <v>33</v>
      </c>
      <c r="CU72" s="191" t="s">
        <v>5458</v>
      </c>
      <c r="CV72" s="191" t="s">
        <v>33</v>
      </c>
      <c r="CW72" s="181">
        <v>46234</v>
      </c>
      <c r="CX72" s="189" t="s">
        <v>5469</v>
      </c>
      <c r="CY72" s="185">
        <v>408000</v>
      </c>
      <c r="CZ72" s="185" t="s">
        <v>5448</v>
      </c>
      <c r="DA72" s="185" t="s">
        <v>141</v>
      </c>
      <c r="DB72" s="185">
        <v>3</v>
      </c>
      <c r="DC72" s="185" t="s">
        <v>5474</v>
      </c>
      <c r="DD72" s="185" t="s">
        <v>5449</v>
      </c>
      <c r="DE72" s="187">
        <v>46234</v>
      </c>
      <c r="DF72" s="188" t="s">
        <v>5471</v>
      </c>
      <c r="DG72" s="180">
        <v>1444000</v>
      </c>
      <c r="DH72" s="191" t="s">
        <v>5448</v>
      </c>
      <c r="DI72" s="191" t="s">
        <v>141</v>
      </c>
      <c r="DJ72" s="191">
        <v>3</v>
      </c>
      <c r="DK72" s="191" t="s">
        <v>5470</v>
      </c>
      <c r="DL72" s="191" t="s">
        <v>5449</v>
      </c>
      <c r="DM72" s="181">
        <v>46234</v>
      </c>
      <c r="DN72" s="189" t="s">
        <v>5473</v>
      </c>
      <c r="DO72" s="185">
        <v>1170000</v>
      </c>
      <c r="DP72" s="189" t="s">
        <v>5448</v>
      </c>
      <c r="DQ72" s="189" t="s">
        <v>141</v>
      </c>
      <c r="DR72" s="189">
        <v>3</v>
      </c>
      <c r="DS72" s="189" t="s">
        <v>5472</v>
      </c>
      <c r="DT72" s="189" t="s">
        <v>5449</v>
      </c>
      <c r="DU72" s="190">
        <v>46234</v>
      </c>
      <c r="DV72" s="188" t="s">
        <v>5475</v>
      </c>
      <c r="DW72" s="180">
        <v>408000</v>
      </c>
      <c r="DX72" s="191" t="s">
        <v>5448</v>
      </c>
      <c r="DY72" s="191" t="s">
        <v>141</v>
      </c>
      <c r="DZ72" s="191">
        <v>3</v>
      </c>
      <c r="EA72" s="191" t="s">
        <v>5474</v>
      </c>
      <c r="EB72" s="191" t="s">
        <v>5449</v>
      </c>
      <c r="EC72" s="181">
        <v>46234</v>
      </c>
      <c r="ED72" s="189" t="s">
        <v>5477</v>
      </c>
      <c r="EE72" s="185">
        <v>0</v>
      </c>
      <c r="EF72" s="189" t="s">
        <v>5448</v>
      </c>
      <c r="EG72" s="189" t="s">
        <v>141</v>
      </c>
      <c r="EH72" s="189">
        <v>3</v>
      </c>
      <c r="EI72" s="189" t="s">
        <v>5476</v>
      </c>
      <c r="EJ72" s="189" t="s">
        <v>5449</v>
      </c>
      <c r="EK72" s="190">
        <v>46234</v>
      </c>
      <c r="EL72" s="188" t="s">
        <v>5479</v>
      </c>
      <c r="EM72" s="180">
        <v>0</v>
      </c>
      <c r="EN72" s="191" t="s">
        <v>5448</v>
      </c>
      <c r="EO72" s="191" t="s">
        <v>141</v>
      </c>
      <c r="EP72" s="191">
        <v>3</v>
      </c>
      <c r="EQ72" s="191" t="s">
        <v>5478</v>
      </c>
      <c r="ER72" s="191" t="s">
        <v>5449</v>
      </c>
      <c r="ES72" s="181">
        <v>46234</v>
      </c>
      <c r="ET72" s="189" t="s">
        <v>5463</v>
      </c>
      <c r="EU72" s="189" t="s">
        <v>33</v>
      </c>
      <c r="EV72" s="189" t="s">
        <v>33</v>
      </c>
      <c r="EW72" s="189" t="s">
        <v>33</v>
      </c>
      <c r="EX72" s="189" t="s">
        <v>33</v>
      </c>
      <c r="EY72" s="189" t="s">
        <v>5461</v>
      </c>
      <c r="EZ72" s="189" t="s">
        <v>33</v>
      </c>
      <c r="FA72" s="190">
        <v>46234</v>
      </c>
      <c r="FB72" s="188" t="s">
        <v>5483</v>
      </c>
      <c r="FC72" s="191">
        <v>3</v>
      </c>
      <c r="FD72" s="191" t="s">
        <v>5480</v>
      </c>
      <c r="FE72" s="191" t="s">
        <v>88</v>
      </c>
      <c r="FF72" s="191">
        <v>2</v>
      </c>
      <c r="FG72" s="191" t="s">
        <v>5482</v>
      </c>
      <c r="FH72" s="191" t="s">
        <v>5481</v>
      </c>
      <c r="FI72" s="181">
        <v>46234</v>
      </c>
      <c r="FJ72" s="188" t="s">
        <v>5484</v>
      </c>
      <c r="FK72" s="189" t="s">
        <v>33</v>
      </c>
      <c r="FL72" s="189" t="s">
        <v>33</v>
      </c>
      <c r="FM72" s="189" t="s">
        <v>33</v>
      </c>
      <c r="FN72" s="189" t="s">
        <v>33</v>
      </c>
      <c r="FO72" s="189" t="s">
        <v>5458</v>
      </c>
      <c r="FP72" s="185" t="s">
        <v>33</v>
      </c>
      <c r="FQ72" s="186">
        <v>46234</v>
      </c>
      <c r="FR72" s="188" t="s">
        <v>5485</v>
      </c>
      <c r="FS72" s="191" t="s">
        <v>33</v>
      </c>
      <c r="FT72" s="191" t="s">
        <v>33</v>
      </c>
      <c r="FU72" s="191" t="s">
        <v>33</v>
      </c>
      <c r="FV72" s="191" t="s">
        <v>33</v>
      </c>
      <c r="FW72" s="191" t="s">
        <v>5458</v>
      </c>
      <c r="FX72" s="191" t="s">
        <v>33</v>
      </c>
      <c r="FY72" s="181">
        <v>46234</v>
      </c>
      <c r="FZ72" s="189" t="s">
        <v>583</v>
      </c>
      <c r="GA72" s="189">
        <v>0</v>
      </c>
      <c r="GB72" s="189" t="s">
        <v>67</v>
      </c>
      <c r="GC72" s="189" t="s">
        <v>68</v>
      </c>
      <c r="GD72" s="189">
        <v>2</v>
      </c>
      <c r="GE72" s="189" t="s">
        <v>33</v>
      </c>
      <c r="GF72" s="189" t="s">
        <v>33</v>
      </c>
      <c r="GG72" s="190">
        <v>46178</v>
      </c>
      <c r="GH72" s="188" t="s">
        <v>589</v>
      </c>
      <c r="GI72" s="191">
        <v>0</v>
      </c>
      <c r="GJ72" s="191" t="s">
        <v>67</v>
      </c>
      <c r="GK72" s="191" t="s">
        <v>68</v>
      </c>
      <c r="GL72" s="191">
        <v>2</v>
      </c>
      <c r="GM72" s="191" t="s">
        <v>33</v>
      </c>
      <c r="GN72" s="191" t="s">
        <v>33</v>
      </c>
      <c r="GO72" s="181">
        <v>46178</v>
      </c>
      <c r="GP72" s="189" t="s">
        <v>584</v>
      </c>
      <c r="GQ72" s="189">
        <v>0</v>
      </c>
      <c r="GR72" s="189" t="s">
        <v>67</v>
      </c>
      <c r="GS72" s="189" t="s">
        <v>68</v>
      </c>
      <c r="GT72" s="189">
        <v>2</v>
      </c>
      <c r="GU72" s="189" t="s">
        <v>33</v>
      </c>
      <c r="GV72" s="189" t="s">
        <v>33</v>
      </c>
      <c r="GW72" s="190">
        <v>46178</v>
      </c>
      <c r="GX72" s="188" t="s">
        <v>590</v>
      </c>
      <c r="GY72" s="191">
        <v>0</v>
      </c>
      <c r="GZ72" s="191" t="s">
        <v>67</v>
      </c>
      <c r="HA72" s="191" t="s">
        <v>68</v>
      </c>
      <c r="HB72" s="191">
        <v>2</v>
      </c>
      <c r="HC72" s="191" t="s">
        <v>33</v>
      </c>
      <c r="HD72" s="191" t="s">
        <v>33</v>
      </c>
      <c r="HE72" s="181">
        <v>46178</v>
      </c>
      <c r="HF72" s="189" t="s">
        <v>582</v>
      </c>
      <c r="HG72" s="189">
        <v>0</v>
      </c>
      <c r="HH72" s="189" t="s">
        <v>67</v>
      </c>
      <c r="HI72" s="189" t="s">
        <v>68</v>
      </c>
      <c r="HJ72" s="189">
        <v>2</v>
      </c>
      <c r="HK72" s="189" t="s">
        <v>33</v>
      </c>
      <c r="HL72" s="189" t="s">
        <v>33</v>
      </c>
      <c r="HM72" s="190">
        <v>46178</v>
      </c>
      <c r="HN72" s="188" t="s">
        <v>588</v>
      </c>
      <c r="HO72" s="191">
        <v>0</v>
      </c>
      <c r="HP72" s="191" t="s">
        <v>67</v>
      </c>
      <c r="HQ72" s="191" t="s">
        <v>68</v>
      </c>
      <c r="HR72" s="191">
        <v>2</v>
      </c>
      <c r="HS72" s="191" t="s">
        <v>33</v>
      </c>
      <c r="HT72" s="191" t="s">
        <v>33</v>
      </c>
      <c r="HU72" s="181">
        <v>46178</v>
      </c>
      <c r="HV72" s="189" t="s">
        <v>585</v>
      </c>
      <c r="HW72" s="189">
        <v>0</v>
      </c>
      <c r="HX72" s="189" t="s">
        <v>67</v>
      </c>
      <c r="HY72" s="189" t="s">
        <v>68</v>
      </c>
      <c r="HZ72" s="189">
        <v>2</v>
      </c>
      <c r="IA72" s="189" t="s">
        <v>33</v>
      </c>
      <c r="IB72" s="189" t="s">
        <v>33</v>
      </c>
      <c r="IC72" s="190">
        <v>46178</v>
      </c>
      <c r="ID72" s="188" t="s">
        <v>587</v>
      </c>
      <c r="IE72" s="191">
        <v>0</v>
      </c>
      <c r="IF72" s="191" t="s">
        <v>67</v>
      </c>
      <c r="IG72" s="191" t="s">
        <v>68</v>
      </c>
      <c r="IH72" s="191">
        <v>2</v>
      </c>
      <c r="II72" s="191" t="s">
        <v>33</v>
      </c>
      <c r="IJ72" s="191" t="s">
        <v>33</v>
      </c>
      <c r="IK72" s="181">
        <v>46178</v>
      </c>
      <c r="IL72" s="189" t="s">
        <v>586</v>
      </c>
      <c r="IM72" s="189">
        <v>3</v>
      </c>
      <c r="IN72" s="189" t="s">
        <v>67</v>
      </c>
      <c r="IO72" s="189" t="s">
        <v>68</v>
      </c>
      <c r="IP72" s="189">
        <v>2</v>
      </c>
      <c r="IQ72" s="189" t="s">
        <v>33</v>
      </c>
      <c r="IR72" s="189" t="s">
        <v>33</v>
      </c>
      <c r="IS72" s="190">
        <v>46178</v>
      </c>
    </row>
    <row r="73" spans="1:253" s="11" customFormat="1" ht="12.5" customHeight="1">
      <c r="A73" s="11" t="s">
        <v>1204</v>
      </c>
      <c r="B73" s="11" t="s">
        <v>7568</v>
      </c>
      <c r="C73" s="11" t="s">
        <v>1205</v>
      </c>
      <c r="D73" s="11" t="s">
        <v>1206</v>
      </c>
      <c r="E73" s="11" t="s">
        <v>7018</v>
      </c>
      <c r="F73" s="11" t="s">
        <v>2627</v>
      </c>
      <c r="G73" s="179">
        <v>28582000</v>
      </c>
      <c r="H73" s="180" t="s">
        <v>2624</v>
      </c>
      <c r="I73" s="180" t="s">
        <v>126</v>
      </c>
      <c r="J73" s="180">
        <v>1</v>
      </c>
      <c r="K73" s="180" t="s">
        <v>2626</v>
      </c>
      <c r="L73" s="180" t="s">
        <v>2625</v>
      </c>
      <c r="M73" s="181">
        <v>46234</v>
      </c>
      <c r="N73" s="188" t="s">
        <v>2631</v>
      </c>
      <c r="O73" s="183">
        <v>443168</v>
      </c>
      <c r="P73" s="183" t="s">
        <v>2628</v>
      </c>
      <c r="Q73" s="183" t="s">
        <v>88</v>
      </c>
      <c r="R73" s="183">
        <v>2</v>
      </c>
      <c r="S73" s="183" t="s">
        <v>2630</v>
      </c>
      <c r="T73" s="183" t="s">
        <v>2629</v>
      </c>
      <c r="U73" s="184">
        <v>46234</v>
      </c>
      <c r="V73" s="188" t="s">
        <v>2633</v>
      </c>
      <c r="W73" s="180">
        <v>20003000</v>
      </c>
      <c r="X73" s="180" t="s">
        <v>2624</v>
      </c>
      <c r="Y73" s="180" t="s">
        <v>88</v>
      </c>
      <c r="Z73" s="180">
        <v>2</v>
      </c>
      <c r="AA73" s="180" t="s">
        <v>2632</v>
      </c>
      <c r="AB73" s="180" t="s">
        <v>2625</v>
      </c>
      <c r="AC73" s="181">
        <v>46234</v>
      </c>
      <c r="AD73" s="188" t="s">
        <v>2635</v>
      </c>
      <c r="AE73" s="185">
        <v>11042000</v>
      </c>
      <c r="AF73" s="185" t="s">
        <v>2624</v>
      </c>
      <c r="AG73" s="185" t="s">
        <v>88</v>
      </c>
      <c r="AH73" s="185">
        <v>2</v>
      </c>
      <c r="AI73" s="185" t="s">
        <v>2634</v>
      </c>
      <c r="AJ73" s="185" t="s">
        <v>2625</v>
      </c>
      <c r="AK73" s="186">
        <v>46234</v>
      </c>
      <c r="AL73" s="188" t="s">
        <v>2639</v>
      </c>
      <c r="AM73" s="180">
        <v>596000</v>
      </c>
      <c r="AN73" s="180" t="s">
        <v>2636</v>
      </c>
      <c r="AO73" s="180" t="s">
        <v>88</v>
      </c>
      <c r="AP73" s="180">
        <v>2</v>
      </c>
      <c r="AQ73" s="180" t="s">
        <v>2638</v>
      </c>
      <c r="AR73" s="180" t="s">
        <v>2637</v>
      </c>
      <c r="AS73" s="181">
        <v>46234</v>
      </c>
      <c r="AT73" s="189" t="s">
        <v>1587</v>
      </c>
      <c r="AU73" s="185" t="s">
        <v>33</v>
      </c>
      <c r="AV73" s="185" t="s">
        <v>33</v>
      </c>
      <c r="AW73" s="185" t="s">
        <v>33</v>
      </c>
      <c r="AX73" s="185" t="s">
        <v>33</v>
      </c>
      <c r="AY73" s="185" t="s">
        <v>1586</v>
      </c>
      <c r="AZ73" s="185" t="s">
        <v>33</v>
      </c>
      <c r="BA73" s="186">
        <v>46203</v>
      </c>
      <c r="BB73" s="188" t="s">
        <v>1591</v>
      </c>
      <c r="BC73" s="180" t="s">
        <v>33</v>
      </c>
      <c r="BD73" s="180" t="s">
        <v>33</v>
      </c>
      <c r="BE73" s="180" t="s">
        <v>33</v>
      </c>
      <c r="BF73" s="180" t="s">
        <v>33</v>
      </c>
      <c r="BG73" s="180" t="s">
        <v>1588</v>
      </c>
      <c r="BH73" s="180" t="s">
        <v>33</v>
      </c>
      <c r="BI73" s="181">
        <v>46203</v>
      </c>
      <c r="BJ73" s="189" t="s">
        <v>2641</v>
      </c>
      <c r="BK73" s="189">
        <v>1111</v>
      </c>
      <c r="BL73" s="189" t="s">
        <v>2601</v>
      </c>
      <c r="BM73" s="189" t="s">
        <v>88</v>
      </c>
      <c r="BN73" s="189">
        <v>2</v>
      </c>
      <c r="BO73" s="189" t="s">
        <v>2640</v>
      </c>
      <c r="BP73" s="185" t="s">
        <v>1844</v>
      </c>
      <c r="BQ73" s="190">
        <v>46234</v>
      </c>
      <c r="BR73" s="188" t="s">
        <v>1592</v>
      </c>
      <c r="BS73" s="191" t="s">
        <v>33</v>
      </c>
      <c r="BT73" s="191" t="s">
        <v>33</v>
      </c>
      <c r="BU73" s="191" t="s">
        <v>33</v>
      </c>
      <c r="BV73" s="191" t="s">
        <v>33</v>
      </c>
      <c r="BW73" s="191" t="s">
        <v>1588</v>
      </c>
      <c r="BX73" s="191" t="s">
        <v>33</v>
      </c>
      <c r="BY73" s="181">
        <v>46203</v>
      </c>
      <c r="BZ73" s="189" t="s">
        <v>1593</v>
      </c>
      <c r="CA73" s="189" t="s">
        <v>33</v>
      </c>
      <c r="CB73" s="189" t="s">
        <v>33</v>
      </c>
      <c r="CC73" s="189" t="s">
        <v>33</v>
      </c>
      <c r="CD73" s="189" t="s">
        <v>33</v>
      </c>
      <c r="CE73" s="189" t="s">
        <v>1588</v>
      </c>
      <c r="CF73" s="189" t="s">
        <v>33</v>
      </c>
      <c r="CG73" s="190">
        <v>46203</v>
      </c>
      <c r="CH73" s="188" t="s">
        <v>8089</v>
      </c>
      <c r="CI73" s="189" t="e">
        <v>#N/A</v>
      </c>
      <c r="CJ73" s="189" t="e">
        <v>#N/A</v>
      </c>
      <c r="CK73" s="189" t="e">
        <v>#N/A</v>
      </c>
      <c r="CL73" s="189" t="e">
        <v>#N/A</v>
      </c>
      <c r="CM73" s="189" t="e">
        <v>#N/A</v>
      </c>
      <c r="CN73" s="189" t="e">
        <v>#N/A</v>
      </c>
      <c r="CO73" s="192" t="e">
        <v>#N/A</v>
      </c>
      <c r="CP73" s="189" t="s">
        <v>1595</v>
      </c>
      <c r="CQ73" s="191" t="s">
        <v>33</v>
      </c>
      <c r="CR73" s="191" t="s">
        <v>33</v>
      </c>
      <c r="CS73" s="191" t="s">
        <v>33</v>
      </c>
      <c r="CT73" s="191" t="s">
        <v>33</v>
      </c>
      <c r="CU73" s="191" t="s">
        <v>1588</v>
      </c>
      <c r="CV73" s="191" t="s">
        <v>33</v>
      </c>
      <c r="CW73" s="181">
        <v>46203</v>
      </c>
      <c r="CX73" s="189" t="s">
        <v>2645</v>
      </c>
      <c r="CY73" s="185">
        <v>3081000</v>
      </c>
      <c r="CZ73" s="185" t="s">
        <v>2624</v>
      </c>
      <c r="DA73" s="185" t="s">
        <v>141</v>
      </c>
      <c r="DB73" s="185">
        <v>3</v>
      </c>
      <c r="DC73" s="185" t="s">
        <v>2650</v>
      </c>
      <c r="DD73" s="185" t="s">
        <v>2625</v>
      </c>
      <c r="DE73" s="187">
        <v>46234</v>
      </c>
      <c r="DF73" s="188" t="s">
        <v>2647</v>
      </c>
      <c r="DG73" s="180">
        <v>8961000</v>
      </c>
      <c r="DH73" s="191" t="s">
        <v>2624</v>
      </c>
      <c r="DI73" s="191" t="s">
        <v>141</v>
      </c>
      <c r="DJ73" s="191">
        <v>3</v>
      </c>
      <c r="DK73" s="191" t="s">
        <v>2646</v>
      </c>
      <c r="DL73" s="191" t="s">
        <v>2625</v>
      </c>
      <c r="DM73" s="181">
        <v>46234</v>
      </c>
      <c r="DN73" s="189" t="s">
        <v>2649</v>
      </c>
      <c r="DO73" s="185">
        <v>7961000</v>
      </c>
      <c r="DP73" s="189" t="s">
        <v>2624</v>
      </c>
      <c r="DQ73" s="189" t="s">
        <v>141</v>
      </c>
      <c r="DR73" s="189">
        <v>3</v>
      </c>
      <c r="DS73" s="189" t="s">
        <v>2648</v>
      </c>
      <c r="DT73" s="189" t="s">
        <v>2625</v>
      </c>
      <c r="DU73" s="190">
        <v>46234</v>
      </c>
      <c r="DV73" s="188" t="s">
        <v>2651</v>
      </c>
      <c r="DW73" s="180">
        <v>2666000</v>
      </c>
      <c r="DX73" s="191" t="s">
        <v>2624</v>
      </c>
      <c r="DY73" s="191" t="s">
        <v>141</v>
      </c>
      <c r="DZ73" s="191">
        <v>3</v>
      </c>
      <c r="EA73" s="191" t="s">
        <v>2650</v>
      </c>
      <c r="EB73" s="191" t="s">
        <v>2625</v>
      </c>
      <c r="EC73" s="181">
        <v>46234</v>
      </c>
      <c r="ED73" s="189" t="s">
        <v>2653</v>
      </c>
      <c r="EE73" s="185">
        <v>415000</v>
      </c>
      <c r="EF73" s="189" t="s">
        <v>2624</v>
      </c>
      <c r="EG73" s="189" t="s">
        <v>141</v>
      </c>
      <c r="EH73" s="189">
        <v>3</v>
      </c>
      <c r="EI73" s="189" t="s">
        <v>2652</v>
      </c>
      <c r="EJ73" s="189" t="s">
        <v>2625</v>
      </c>
      <c r="EK73" s="190">
        <v>46234</v>
      </c>
      <c r="EL73" s="188" t="s">
        <v>2655</v>
      </c>
      <c r="EM73" s="180">
        <v>0</v>
      </c>
      <c r="EN73" s="191" t="s">
        <v>2624</v>
      </c>
      <c r="EO73" s="191" t="s">
        <v>141</v>
      </c>
      <c r="EP73" s="191">
        <v>3</v>
      </c>
      <c r="EQ73" s="191" t="s">
        <v>2654</v>
      </c>
      <c r="ER73" s="191" t="s">
        <v>2625</v>
      </c>
      <c r="ES73" s="181">
        <v>46234</v>
      </c>
      <c r="ET73" s="189" t="s">
        <v>2643</v>
      </c>
      <c r="EU73" s="189">
        <v>1111</v>
      </c>
      <c r="EV73" s="189" t="s">
        <v>2601</v>
      </c>
      <c r="EW73" s="189" t="s">
        <v>88</v>
      </c>
      <c r="EX73" s="189">
        <v>2</v>
      </c>
      <c r="EY73" s="189" t="s">
        <v>2642</v>
      </c>
      <c r="EZ73" s="189" t="s">
        <v>1844</v>
      </c>
      <c r="FA73" s="190">
        <v>46234</v>
      </c>
      <c r="FB73" s="188" t="s">
        <v>2657</v>
      </c>
      <c r="FC73" s="191">
        <v>5</v>
      </c>
      <c r="FD73" s="191" t="s">
        <v>2636</v>
      </c>
      <c r="FE73" s="191" t="s">
        <v>88</v>
      </c>
      <c r="FF73" s="191">
        <v>2</v>
      </c>
      <c r="FG73" s="191" t="s">
        <v>2656</v>
      </c>
      <c r="FH73" s="191" t="s">
        <v>2637</v>
      </c>
      <c r="FI73" s="181">
        <v>46234</v>
      </c>
      <c r="FJ73" s="188" t="s">
        <v>1589</v>
      </c>
      <c r="FK73" s="189" t="s">
        <v>33</v>
      </c>
      <c r="FL73" s="189" t="s">
        <v>33</v>
      </c>
      <c r="FM73" s="189" t="s">
        <v>33</v>
      </c>
      <c r="FN73" s="189" t="s">
        <v>33</v>
      </c>
      <c r="FO73" s="189" t="s">
        <v>1588</v>
      </c>
      <c r="FP73" s="185" t="s">
        <v>33</v>
      </c>
      <c r="FQ73" s="186">
        <v>46203</v>
      </c>
      <c r="FR73" s="188" t="s">
        <v>1590</v>
      </c>
      <c r="FS73" s="191" t="s">
        <v>33</v>
      </c>
      <c r="FT73" s="191" t="s">
        <v>33</v>
      </c>
      <c r="FU73" s="191" t="s">
        <v>33</v>
      </c>
      <c r="FV73" s="191" t="s">
        <v>33</v>
      </c>
      <c r="FW73" s="191" t="s">
        <v>1588</v>
      </c>
      <c r="FX73" s="191" t="s">
        <v>33</v>
      </c>
      <c r="FY73" s="181">
        <v>46203</v>
      </c>
      <c r="FZ73" s="189" t="s">
        <v>1207</v>
      </c>
      <c r="GA73" s="189">
        <v>2</v>
      </c>
      <c r="GB73" s="189" t="s">
        <v>67</v>
      </c>
      <c r="GC73" s="189" t="s">
        <v>68</v>
      </c>
      <c r="GD73" s="189">
        <v>2</v>
      </c>
      <c r="GE73" s="189" t="s">
        <v>33</v>
      </c>
      <c r="GF73" s="189" t="s">
        <v>33</v>
      </c>
      <c r="GG73" s="190">
        <v>46182</v>
      </c>
      <c r="GH73" s="188" t="s">
        <v>1213</v>
      </c>
      <c r="GI73" s="191">
        <v>3</v>
      </c>
      <c r="GJ73" s="191" t="s">
        <v>67</v>
      </c>
      <c r="GK73" s="191" t="s">
        <v>68</v>
      </c>
      <c r="GL73" s="191">
        <v>2</v>
      </c>
      <c r="GM73" s="191" t="s">
        <v>33</v>
      </c>
      <c r="GN73" s="191" t="s">
        <v>33</v>
      </c>
      <c r="GO73" s="181">
        <v>46182</v>
      </c>
      <c r="GP73" s="189" t="s">
        <v>1208</v>
      </c>
      <c r="GQ73" s="189">
        <v>2</v>
      </c>
      <c r="GR73" s="189" t="s">
        <v>67</v>
      </c>
      <c r="GS73" s="189" t="s">
        <v>68</v>
      </c>
      <c r="GT73" s="189">
        <v>2</v>
      </c>
      <c r="GU73" s="189" t="s">
        <v>33</v>
      </c>
      <c r="GV73" s="189" t="s">
        <v>33</v>
      </c>
      <c r="GW73" s="190">
        <v>46182</v>
      </c>
      <c r="GX73" s="188" t="s">
        <v>1214</v>
      </c>
      <c r="GY73" s="191">
        <v>0</v>
      </c>
      <c r="GZ73" s="191" t="s">
        <v>67</v>
      </c>
      <c r="HA73" s="191" t="s">
        <v>68</v>
      </c>
      <c r="HB73" s="191">
        <v>2</v>
      </c>
      <c r="HC73" s="191" t="s">
        <v>33</v>
      </c>
      <c r="HD73" s="191" t="s">
        <v>33</v>
      </c>
      <c r="HE73" s="181">
        <v>46182</v>
      </c>
      <c r="HF73" s="189" t="s">
        <v>1361</v>
      </c>
      <c r="HG73" s="189">
        <v>2</v>
      </c>
      <c r="HH73" s="189" t="s">
        <v>67</v>
      </c>
      <c r="HI73" s="189" t="s">
        <v>68</v>
      </c>
      <c r="HJ73" s="189">
        <v>2</v>
      </c>
      <c r="HK73" s="189" t="s">
        <v>33</v>
      </c>
      <c r="HL73" s="189" t="s">
        <v>33</v>
      </c>
      <c r="HM73" s="190">
        <v>46183</v>
      </c>
      <c r="HN73" s="188" t="s">
        <v>1212</v>
      </c>
      <c r="HO73" s="191">
        <v>3</v>
      </c>
      <c r="HP73" s="191" t="s">
        <v>67</v>
      </c>
      <c r="HQ73" s="191" t="s">
        <v>68</v>
      </c>
      <c r="HR73" s="191">
        <v>2</v>
      </c>
      <c r="HS73" s="191" t="s">
        <v>33</v>
      </c>
      <c r="HT73" s="191" t="s">
        <v>33</v>
      </c>
      <c r="HU73" s="181">
        <v>46182</v>
      </c>
      <c r="HV73" s="189" t="s">
        <v>1209</v>
      </c>
      <c r="HW73" s="189">
        <v>3</v>
      </c>
      <c r="HX73" s="189" t="s">
        <v>67</v>
      </c>
      <c r="HY73" s="189" t="s">
        <v>68</v>
      </c>
      <c r="HZ73" s="189">
        <v>2</v>
      </c>
      <c r="IA73" s="189" t="s">
        <v>33</v>
      </c>
      <c r="IB73" s="189" t="s">
        <v>33</v>
      </c>
      <c r="IC73" s="190">
        <v>46182</v>
      </c>
      <c r="ID73" s="188" t="s">
        <v>1211</v>
      </c>
      <c r="IE73" s="191">
        <v>1</v>
      </c>
      <c r="IF73" s="191" t="s">
        <v>67</v>
      </c>
      <c r="IG73" s="191" t="s">
        <v>68</v>
      </c>
      <c r="IH73" s="191">
        <v>2</v>
      </c>
      <c r="II73" s="191" t="s">
        <v>33</v>
      </c>
      <c r="IJ73" s="191" t="s">
        <v>33</v>
      </c>
      <c r="IK73" s="181">
        <v>46182</v>
      </c>
      <c r="IL73" s="189" t="s">
        <v>1210</v>
      </c>
      <c r="IM73" s="189">
        <v>3</v>
      </c>
      <c r="IN73" s="189" t="s">
        <v>67</v>
      </c>
      <c r="IO73" s="189" t="s">
        <v>68</v>
      </c>
      <c r="IP73" s="189">
        <v>2</v>
      </c>
      <c r="IQ73" s="189" t="s">
        <v>33</v>
      </c>
      <c r="IR73" s="189" t="s">
        <v>33</v>
      </c>
      <c r="IS73" s="190">
        <v>46182</v>
      </c>
    </row>
    <row r="74" spans="1:253" s="11" customFormat="1" ht="12.5" customHeight="1">
      <c r="A74" s="11" t="s">
        <v>821</v>
      </c>
      <c r="B74" s="11" t="s">
        <v>7563</v>
      </c>
      <c r="C74" s="11" t="s">
        <v>822</v>
      </c>
      <c r="D74" s="11" t="s">
        <v>823</v>
      </c>
      <c r="E74" s="11" t="s">
        <v>7019</v>
      </c>
      <c r="F74" s="11" t="s">
        <v>3891</v>
      </c>
      <c r="G74" s="179">
        <v>242432000</v>
      </c>
      <c r="H74" s="180" t="s">
        <v>3890</v>
      </c>
      <c r="I74" s="180" t="s">
        <v>88</v>
      </c>
      <c r="J74" s="180">
        <v>2</v>
      </c>
      <c r="K74" s="180" t="s">
        <v>1523</v>
      </c>
      <c r="L74" s="180" t="s">
        <v>1522</v>
      </c>
      <c r="M74" s="181">
        <v>46234</v>
      </c>
      <c r="N74" s="188" t="s">
        <v>3895</v>
      </c>
      <c r="O74" s="183">
        <v>157918</v>
      </c>
      <c r="P74" s="183" t="s">
        <v>3892</v>
      </c>
      <c r="Q74" s="183" t="s">
        <v>88</v>
      </c>
      <c r="R74" s="183">
        <v>2</v>
      </c>
      <c r="S74" s="183" t="s">
        <v>3894</v>
      </c>
      <c r="T74" s="183" t="s">
        <v>3893</v>
      </c>
      <c r="U74" s="184">
        <v>46234</v>
      </c>
      <c r="V74" s="188" t="s">
        <v>3899</v>
      </c>
      <c r="W74" s="180">
        <v>17859000</v>
      </c>
      <c r="X74" s="180" t="s">
        <v>3896</v>
      </c>
      <c r="Y74" s="180" t="s">
        <v>141</v>
      </c>
      <c r="Z74" s="180">
        <v>3</v>
      </c>
      <c r="AA74" s="180" t="s">
        <v>3898</v>
      </c>
      <c r="AB74" s="180" t="s">
        <v>3897</v>
      </c>
      <c r="AC74" s="181">
        <v>46234</v>
      </c>
      <c r="AD74" s="188" t="s">
        <v>3901</v>
      </c>
      <c r="AE74" s="185">
        <v>17859000</v>
      </c>
      <c r="AF74" s="185" t="s">
        <v>3896</v>
      </c>
      <c r="AG74" s="185" t="s">
        <v>141</v>
      </c>
      <c r="AH74" s="185">
        <v>3</v>
      </c>
      <c r="AI74" s="185" t="s">
        <v>3900</v>
      </c>
      <c r="AJ74" s="185" t="s">
        <v>3897</v>
      </c>
      <c r="AK74" s="186">
        <v>46234</v>
      </c>
      <c r="AL74" s="188" t="s">
        <v>3905</v>
      </c>
      <c r="AM74" s="180">
        <v>4885000</v>
      </c>
      <c r="AN74" s="180" t="s">
        <v>3902</v>
      </c>
      <c r="AO74" s="180" t="s">
        <v>88</v>
      </c>
      <c r="AP74" s="180">
        <v>2</v>
      </c>
      <c r="AQ74" s="180" t="s">
        <v>3904</v>
      </c>
      <c r="AR74" s="180" t="s">
        <v>3903</v>
      </c>
      <c r="AS74" s="181">
        <v>46234</v>
      </c>
      <c r="AT74" s="189" t="s">
        <v>3907</v>
      </c>
      <c r="AU74" s="185" t="s">
        <v>33</v>
      </c>
      <c r="AV74" s="185" t="s">
        <v>33</v>
      </c>
      <c r="AW74" s="185" t="s">
        <v>33</v>
      </c>
      <c r="AX74" s="185" t="s">
        <v>33</v>
      </c>
      <c r="AY74" s="185" t="s">
        <v>3906</v>
      </c>
      <c r="AZ74" s="185" t="s">
        <v>33</v>
      </c>
      <c r="BA74" s="186">
        <v>46234</v>
      </c>
      <c r="BB74" s="188" t="s">
        <v>3938</v>
      </c>
      <c r="BC74" s="180">
        <v>4611166</v>
      </c>
      <c r="BD74" s="180" t="s">
        <v>3935</v>
      </c>
      <c r="BE74" s="180" t="s">
        <v>88</v>
      </c>
      <c r="BF74" s="180">
        <v>2</v>
      </c>
      <c r="BG74" s="180" t="s">
        <v>3937</v>
      </c>
      <c r="BH74" s="180" t="s">
        <v>3936</v>
      </c>
      <c r="BI74" s="181">
        <v>46234</v>
      </c>
      <c r="BJ74" s="189" t="s">
        <v>3910</v>
      </c>
      <c r="BK74" s="189">
        <v>3558</v>
      </c>
      <c r="BL74" s="189" t="s">
        <v>3908</v>
      </c>
      <c r="BM74" s="189" t="s">
        <v>141</v>
      </c>
      <c r="BN74" s="189">
        <v>3</v>
      </c>
      <c r="BO74" s="189" t="s">
        <v>3909</v>
      </c>
      <c r="BP74" s="185" t="s">
        <v>1544</v>
      </c>
      <c r="BQ74" s="190">
        <v>46234</v>
      </c>
      <c r="BR74" s="188" t="s">
        <v>3939</v>
      </c>
      <c r="BS74" s="191" t="s">
        <v>33</v>
      </c>
      <c r="BT74" s="191" t="s">
        <v>33</v>
      </c>
      <c r="BU74" s="191" t="s">
        <v>33</v>
      </c>
      <c r="BV74" s="191" t="s">
        <v>33</v>
      </c>
      <c r="BW74" s="191" t="s">
        <v>1570</v>
      </c>
      <c r="BX74" s="191" t="s">
        <v>33</v>
      </c>
      <c r="BY74" s="181">
        <v>46234</v>
      </c>
      <c r="BZ74" s="189" t="s">
        <v>3940</v>
      </c>
      <c r="CA74" s="189" t="s">
        <v>33</v>
      </c>
      <c r="CB74" s="189" t="s">
        <v>33</v>
      </c>
      <c r="CC74" s="189" t="s">
        <v>33</v>
      </c>
      <c r="CD74" s="189" t="s">
        <v>33</v>
      </c>
      <c r="CE74" s="189" t="s">
        <v>1570</v>
      </c>
      <c r="CF74" s="189" t="s">
        <v>33</v>
      </c>
      <c r="CG74" s="190">
        <v>46234</v>
      </c>
      <c r="CH74" s="188" t="s">
        <v>8090</v>
      </c>
      <c r="CI74" s="189" t="e">
        <v>#N/A</v>
      </c>
      <c r="CJ74" s="189" t="e">
        <v>#N/A</v>
      </c>
      <c r="CK74" s="189" t="e">
        <v>#N/A</v>
      </c>
      <c r="CL74" s="189" t="e">
        <v>#N/A</v>
      </c>
      <c r="CM74" s="189" t="e">
        <v>#N/A</v>
      </c>
      <c r="CN74" s="189" t="e">
        <v>#N/A</v>
      </c>
      <c r="CO74" s="192" t="e">
        <v>#N/A</v>
      </c>
      <c r="CP74" s="189" t="s">
        <v>3942</v>
      </c>
      <c r="CQ74" s="191" t="s">
        <v>33</v>
      </c>
      <c r="CR74" s="191" t="s">
        <v>33</v>
      </c>
      <c r="CS74" s="191" t="s">
        <v>33</v>
      </c>
      <c r="CT74" s="191" t="s">
        <v>33</v>
      </c>
      <c r="CU74" s="191" t="s">
        <v>1570</v>
      </c>
      <c r="CV74" s="191" t="s">
        <v>33</v>
      </c>
      <c r="CW74" s="181">
        <v>46234</v>
      </c>
      <c r="CX74" s="189" t="s">
        <v>3916</v>
      </c>
      <c r="CY74" s="185">
        <v>5929000</v>
      </c>
      <c r="CZ74" s="185" t="s">
        <v>3919</v>
      </c>
      <c r="DA74" s="185" t="s">
        <v>141</v>
      </c>
      <c r="DB74" s="185">
        <v>3</v>
      </c>
      <c r="DC74" s="185" t="s">
        <v>3923</v>
      </c>
      <c r="DD74" s="185" t="s">
        <v>3914</v>
      </c>
      <c r="DE74" s="187">
        <v>46234</v>
      </c>
      <c r="DF74" s="188" t="s">
        <v>3918</v>
      </c>
      <c r="DG74" s="180">
        <v>0</v>
      </c>
      <c r="DH74" s="191" t="s">
        <v>3896</v>
      </c>
      <c r="DI74" s="191" t="s">
        <v>141</v>
      </c>
      <c r="DJ74" s="191">
        <v>3</v>
      </c>
      <c r="DK74" s="191" t="s">
        <v>3917</v>
      </c>
      <c r="DL74" s="191" t="s">
        <v>3897</v>
      </c>
      <c r="DM74" s="181">
        <v>46234</v>
      </c>
      <c r="DN74" s="189" t="s">
        <v>3922</v>
      </c>
      <c r="DO74" s="185">
        <v>11930000</v>
      </c>
      <c r="DP74" s="189" t="s">
        <v>3919</v>
      </c>
      <c r="DQ74" s="189" t="s">
        <v>141</v>
      </c>
      <c r="DR74" s="189">
        <v>3</v>
      </c>
      <c r="DS74" s="189" t="s">
        <v>3921</v>
      </c>
      <c r="DT74" s="189" t="s">
        <v>3920</v>
      </c>
      <c r="DU74" s="190">
        <v>46234</v>
      </c>
      <c r="DV74" s="188" t="s">
        <v>3924</v>
      </c>
      <c r="DW74" s="180">
        <v>4079000</v>
      </c>
      <c r="DX74" s="191" t="s">
        <v>3919</v>
      </c>
      <c r="DY74" s="191" t="s">
        <v>141</v>
      </c>
      <c r="DZ74" s="191">
        <v>3</v>
      </c>
      <c r="EA74" s="191" t="s">
        <v>3923</v>
      </c>
      <c r="EB74" s="191" t="s">
        <v>3914</v>
      </c>
      <c r="EC74" s="181">
        <v>46234</v>
      </c>
      <c r="ED74" s="189" t="s">
        <v>3926</v>
      </c>
      <c r="EE74" s="185">
        <v>1850000</v>
      </c>
      <c r="EF74" s="189" t="s">
        <v>3919</v>
      </c>
      <c r="EG74" s="189" t="s">
        <v>141</v>
      </c>
      <c r="EH74" s="189">
        <v>3</v>
      </c>
      <c r="EI74" s="189" t="s">
        <v>3925</v>
      </c>
      <c r="EJ74" s="189" t="s">
        <v>3914</v>
      </c>
      <c r="EK74" s="190">
        <v>46234</v>
      </c>
      <c r="EL74" s="188" t="s">
        <v>3928</v>
      </c>
      <c r="EM74" s="180">
        <v>0</v>
      </c>
      <c r="EN74" s="191" t="s">
        <v>3919</v>
      </c>
      <c r="EO74" s="191" t="s">
        <v>141</v>
      </c>
      <c r="EP74" s="191">
        <v>3</v>
      </c>
      <c r="EQ74" s="191" t="s">
        <v>3927</v>
      </c>
      <c r="ER74" s="191" t="s">
        <v>3914</v>
      </c>
      <c r="ES74" s="181">
        <v>46234</v>
      </c>
      <c r="ET74" s="189" t="s">
        <v>3912</v>
      </c>
      <c r="EU74" s="189">
        <v>7673</v>
      </c>
      <c r="EV74" s="189" t="s">
        <v>1543</v>
      </c>
      <c r="EW74" s="189" t="s">
        <v>88</v>
      </c>
      <c r="EX74" s="189">
        <v>2</v>
      </c>
      <c r="EY74" s="189" t="s">
        <v>3911</v>
      </c>
      <c r="EZ74" s="189" t="s">
        <v>1544</v>
      </c>
      <c r="FA74" s="190">
        <v>46234</v>
      </c>
      <c r="FB74" s="188" t="s">
        <v>3932</v>
      </c>
      <c r="FC74" s="191">
        <v>5</v>
      </c>
      <c r="FD74" s="191" t="s">
        <v>3929</v>
      </c>
      <c r="FE74" s="191" t="s">
        <v>88</v>
      </c>
      <c r="FF74" s="191">
        <v>2</v>
      </c>
      <c r="FG74" s="191" t="s">
        <v>3931</v>
      </c>
      <c r="FH74" s="191" t="s">
        <v>3930</v>
      </c>
      <c r="FI74" s="181">
        <v>46234</v>
      </c>
      <c r="FJ74" s="188" t="s">
        <v>3933</v>
      </c>
      <c r="FK74" s="189" t="s">
        <v>33</v>
      </c>
      <c r="FL74" s="189" t="s">
        <v>33</v>
      </c>
      <c r="FM74" s="189" t="s">
        <v>33</v>
      </c>
      <c r="FN74" s="189" t="s">
        <v>33</v>
      </c>
      <c r="FO74" s="189" t="s">
        <v>1570</v>
      </c>
      <c r="FP74" s="185" t="s">
        <v>33</v>
      </c>
      <c r="FQ74" s="186">
        <v>46234</v>
      </c>
      <c r="FR74" s="188" t="s">
        <v>3934</v>
      </c>
      <c r="FS74" s="191" t="s">
        <v>33</v>
      </c>
      <c r="FT74" s="191" t="s">
        <v>33</v>
      </c>
      <c r="FU74" s="191" t="s">
        <v>33</v>
      </c>
      <c r="FV74" s="191" t="s">
        <v>33</v>
      </c>
      <c r="FW74" s="191" t="s">
        <v>1570</v>
      </c>
      <c r="FX74" s="191" t="s">
        <v>33</v>
      </c>
      <c r="FY74" s="181">
        <v>46234</v>
      </c>
      <c r="FZ74" s="189" t="s">
        <v>825</v>
      </c>
      <c r="GA74" s="189">
        <v>2</v>
      </c>
      <c r="GB74" s="189" t="s">
        <v>67</v>
      </c>
      <c r="GC74" s="189" t="s">
        <v>68</v>
      </c>
      <c r="GD74" s="189">
        <v>2</v>
      </c>
      <c r="GE74" s="189" t="s">
        <v>33</v>
      </c>
      <c r="GF74" s="189" t="s">
        <v>33</v>
      </c>
      <c r="GG74" s="190">
        <v>46181</v>
      </c>
      <c r="GH74" s="188" t="s">
        <v>831</v>
      </c>
      <c r="GI74" s="191">
        <v>3</v>
      </c>
      <c r="GJ74" s="191" t="s">
        <v>67</v>
      </c>
      <c r="GK74" s="191" t="s">
        <v>68</v>
      </c>
      <c r="GL74" s="191">
        <v>2</v>
      </c>
      <c r="GM74" s="191" t="s">
        <v>33</v>
      </c>
      <c r="GN74" s="191" t="s">
        <v>33</v>
      </c>
      <c r="GO74" s="181">
        <v>46181</v>
      </c>
      <c r="GP74" s="189" t="s">
        <v>826</v>
      </c>
      <c r="GQ74" s="189">
        <v>2</v>
      </c>
      <c r="GR74" s="189" t="s">
        <v>67</v>
      </c>
      <c r="GS74" s="189" t="s">
        <v>68</v>
      </c>
      <c r="GT74" s="189">
        <v>2</v>
      </c>
      <c r="GU74" s="189" t="s">
        <v>33</v>
      </c>
      <c r="GV74" s="189" t="s">
        <v>33</v>
      </c>
      <c r="GW74" s="190">
        <v>46181</v>
      </c>
      <c r="GX74" s="188" t="s">
        <v>832</v>
      </c>
      <c r="GY74" s="191">
        <v>0</v>
      </c>
      <c r="GZ74" s="191" t="s">
        <v>67</v>
      </c>
      <c r="HA74" s="191" t="s">
        <v>68</v>
      </c>
      <c r="HB74" s="191">
        <v>2</v>
      </c>
      <c r="HC74" s="191" t="s">
        <v>33</v>
      </c>
      <c r="HD74" s="191" t="s">
        <v>33</v>
      </c>
      <c r="HE74" s="181">
        <v>46181</v>
      </c>
      <c r="HF74" s="189" t="s">
        <v>824</v>
      </c>
      <c r="HG74" s="189">
        <v>2</v>
      </c>
      <c r="HH74" s="189" t="s">
        <v>67</v>
      </c>
      <c r="HI74" s="189" t="s">
        <v>68</v>
      </c>
      <c r="HJ74" s="189">
        <v>2</v>
      </c>
      <c r="HK74" s="189" t="s">
        <v>33</v>
      </c>
      <c r="HL74" s="189" t="s">
        <v>33</v>
      </c>
      <c r="HM74" s="190">
        <v>46181</v>
      </c>
      <c r="HN74" s="188" t="s">
        <v>830</v>
      </c>
      <c r="HO74" s="191">
        <v>3</v>
      </c>
      <c r="HP74" s="191" t="s">
        <v>67</v>
      </c>
      <c r="HQ74" s="191" t="s">
        <v>68</v>
      </c>
      <c r="HR74" s="191">
        <v>2</v>
      </c>
      <c r="HS74" s="191" t="s">
        <v>33</v>
      </c>
      <c r="HT74" s="191" t="s">
        <v>33</v>
      </c>
      <c r="HU74" s="181">
        <v>46181</v>
      </c>
      <c r="HV74" s="189" t="s">
        <v>827</v>
      </c>
      <c r="HW74" s="189">
        <v>3</v>
      </c>
      <c r="HX74" s="189" t="s">
        <v>67</v>
      </c>
      <c r="HY74" s="189" t="s">
        <v>68</v>
      </c>
      <c r="HZ74" s="189">
        <v>2</v>
      </c>
      <c r="IA74" s="189" t="s">
        <v>33</v>
      </c>
      <c r="IB74" s="189" t="s">
        <v>33</v>
      </c>
      <c r="IC74" s="190">
        <v>46181</v>
      </c>
      <c r="ID74" s="188" t="s">
        <v>829</v>
      </c>
      <c r="IE74" s="191">
        <v>1</v>
      </c>
      <c r="IF74" s="191" t="s">
        <v>67</v>
      </c>
      <c r="IG74" s="191" t="s">
        <v>68</v>
      </c>
      <c r="IH74" s="191">
        <v>2</v>
      </c>
      <c r="II74" s="191" t="s">
        <v>33</v>
      </c>
      <c r="IJ74" s="191" t="s">
        <v>33</v>
      </c>
      <c r="IK74" s="181">
        <v>46181</v>
      </c>
      <c r="IL74" s="189" t="s">
        <v>828</v>
      </c>
      <c r="IM74" s="189">
        <v>3</v>
      </c>
      <c r="IN74" s="189" t="s">
        <v>67</v>
      </c>
      <c r="IO74" s="189" t="s">
        <v>68</v>
      </c>
      <c r="IP74" s="189">
        <v>2</v>
      </c>
      <c r="IQ74" s="189" t="s">
        <v>33</v>
      </c>
      <c r="IR74" s="189" t="s">
        <v>33</v>
      </c>
      <c r="IS74" s="190">
        <v>46181</v>
      </c>
    </row>
    <row r="75" spans="1:253" s="11" customFormat="1" ht="12.5" customHeight="1">
      <c r="A75" s="11" t="s">
        <v>833</v>
      </c>
      <c r="B75" s="11" t="s">
        <v>7563</v>
      </c>
      <c r="C75" s="11" t="s">
        <v>834</v>
      </c>
      <c r="D75" s="11" t="s">
        <v>823</v>
      </c>
      <c r="E75" s="11" t="s">
        <v>7019</v>
      </c>
      <c r="F75" s="11" t="s">
        <v>3984</v>
      </c>
      <c r="G75" s="179">
        <v>242432000</v>
      </c>
      <c r="H75" s="180" t="s">
        <v>3890</v>
      </c>
      <c r="I75" s="180" t="s">
        <v>88</v>
      </c>
      <c r="J75" s="180">
        <v>2</v>
      </c>
      <c r="K75" s="180" t="s">
        <v>1523</v>
      </c>
      <c r="L75" s="180" t="s">
        <v>1522</v>
      </c>
      <c r="M75" s="181">
        <v>46234</v>
      </c>
      <c r="N75" s="188" t="s">
        <v>3986</v>
      </c>
      <c r="O75" s="183">
        <v>168783</v>
      </c>
      <c r="P75" s="183" t="s">
        <v>3944</v>
      </c>
      <c r="Q75" s="183" t="s">
        <v>88</v>
      </c>
      <c r="R75" s="183">
        <v>2</v>
      </c>
      <c r="S75" s="183" t="s">
        <v>3985</v>
      </c>
      <c r="T75" s="183" t="s">
        <v>3893</v>
      </c>
      <c r="U75" s="184">
        <v>46234</v>
      </c>
      <c r="V75" s="188" t="s">
        <v>3988</v>
      </c>
      <c r="W75" s="180">
        <v>39572000</v>
      </c>
      <c r="X75" s="180" t="s">
        <v>3947</v>
      </c>
      <c r="Y75" s="180" t="s">
        <v>141</v>
      </c>
      <c r="Z75" s="180">
        <v>3</v>
      </c>
      <c r="AA75" s="180" t="s">
        <v>3987</v>
      </c>
      <c r="AB75" s="180" t="s">
        <v>3948</v>
      </c>
      <c r="AC75" s="181">
        <v>46234</v>
      </c>
      <c r="AD75" s="188" t="s">
        <v>4352</v>
      </c>
      <c r="AE75" s="185">
        <v>25321000</v>
      </c>
      <c r="AF75" s="185" t="s">
        <v>3947</v>
      </c>
      <c r="AG75" s="185" t="s">
        <v>141</v>
      </c>
      <c r="AH75" s="185">
        <v>3</v>
      </c>
      <c r="AI75" s="185" t="s">
        <v>4351</v>
      </c>
      <c r="AJ75" s="185" t="s">
        <v>3948</v>
      </c>
      <c r="AK75" s="186">
        <v>46234</v>
      </c>
      <c r="AL75" s="188" t="s">
        <v>4356</v>
      </c>
      <c r="AM75" s="180">
        <v>934000</v>
      </c>
      <c r="AN75" s="180" t="s">
        <v>4353</v>
      </c>
      <c r="AO75" s="180" t="s">
        <v>88</v>
      </c>
      <c r="AP75" s="180">
        <v>2</v>
      </c>
      <c r="AQ75" s="180" t="s">
        <v>4355</v>
      </c>
      <c r="AR75" s="180" t="s">
        <v>4354</v>
      </c>
      <c r="AS75" s="181">
        <v>46234</v>
      </c>
      <c r="AT75" s="189" t="s">
        <v>4357</v>
      </c>
      <c r="AU75" s="185" t="s">
        <v>33</v>
      </c>
      <c r="AV75" s="185" t="s">
        <v>33</v>
      </c>
      <c r="AW75" s="185" t="s">
        <v>33</v>
      </c>
      <c r="AX75" s="185" t="s">
        <v>33</v>
      </c>
      <c r="AY75" s="185" t="s">
        <v>3906</v>
      </c>
      <c r="AZ75" s="185" t="s">
        <v>33</v>
      </c>
      <c r="BA75" s="186">
        <v>46234</v>
      </c>
      <c r="BB75" s="188" t="s">
        <v>4377</v>
      </c>
      <c r="BC75" s="180" t="s">
        <v>33</v>
      </c>
      <c r="BD75" s="180" t="s">
        <v>33</v>
      </c>
      <c r="BE75" s="180" t="s">
        <v>33</v>
      </c>
      <c r="BF75" s="180" t="s">
        <v>33</v>
      </c>
      <c r="BG75" s="180" t="s">
        <v>3906</v>
      </c>
      <c r="BH75" s="180" t="s">
        <v>33</v>
      </c>
      <c r="BI75" s="181">
        <v>46234</v>
      </c>
      <c r="BJ75" s="189" t="s">
        <v>4359</v>
      </c>
      <c r="BK75" s="189">
        <v>2274</v>
      </c>
      <c r="BL75" s="189" t="s">
        <v>3908</v>
      </c>
      <c r="BM75" s="189" t="s">
        <v>141</v>
      </c>
      <c r="BN75" s="189">
        <v>3</v>
      </c>
      <c r="BO75" s="189" t="s">
        <v>4358</v>
      </c>
      <c r="BP75" s="185" t="s">
        <v>3058</v>
      </c>
      <c r="BQ75" s="190">
        <v>46234</v>
      </c>
      <c r="BR75" s="188" t="s">
        <v>4378</v>
      </c>
      <c r="BS75" s="191" t="s">
        <v>33</v>
      </c>
      <c r="BT75" s="191" t="s">
        <v>33</v>
      </c>
      <c r="BU75" s="191" t="s">
        <v>33</v>
      </c>
      <c r="BV75" s="191" t="s">
        <v>33</v>
      </c>
      <c r="BW75" s="191" t="s">
        <v>3906</v>
      </c>
      <c r="BX75" s="191" t="s">
        <v>33</v>
      </c>
      <c r="BY75" s="181">
        <v>46234</v>
      </c>
      <c r="BZ75" s="189" t="s">
        <v>4379</v>
      </c>
      <c r="CA75" s="189" t="s">
        <v>33</v>
      </c>
      <c r="CB75" s="189" t="s">
        <v>33</v>
      </c>
      <c r="CC75" s="189" t="s">
        <v>33</v>
      </c>
      <c r="CD75" s="189" t="s">
        <v>33</v>
      </c>
      <c r="CE75" s="189" t="s">
        <v>3906</v>
      </c>
      <c r="CF75" s="189" t="s">
        <v>33</v>
      </c>
      <c r="CG75" s="190">
        <v>46234</v>
      </c>
      <c r="CH75" s="188" t="s">
        <v>8091</v>
      </c>
      <c r="CI75" s="189" t="e">
        <v>#N/A</v>
      </c>
      <c r="CJ75" s="189" t="e">
        <v>#N/A</v>
      </c>
      <c r="CK75" s="189" t="e">
        <v>#N/A</v>
      </c>
      <c r="CL75" s="189" t="e">
        <v>#N/A</v>
      </c>
      <c r="CM75" s="189" t="e">
        <v>#N/A</v>
      </c>
      <c r="CN75" s="189" t="e">
        <v>#N/A</v>
      </c>
      <c r="CO75" s="192" t="e">
        <v>#N/A</v>
      </c>
      <c r="CP75" s="189" t="s">
        <v>4381</v>
      </c>
      <c r="CQ75" s="191" t="s">
        <v>33</v>
      </c>
      <c r="CR75" s="191" t="s">
        <v>33</v>
      </c>
      <c r="CS75" s="191" t="s">
        <v>33</v>
      </c>
      <c r="CT75" s="191" t="s">
        <v>33</v>
      </c>
      <c r="CU75" s="191" t="s">
        <v>3906</v>
      </c>
      <c r="CV75" s="191" t="s">
        <v>33</v>
      </c>
      <c r="CW75" s="181">
        <v>46234</v>
      </c>
      <c r="CX75" s="189" t="s">
        <v>4362</v>
      </c>
      <c r="CY75" s="185">
        <v>8859000</v>
      </c>
      <c r="CZ75" s="185" t="s">
        <v>3947</v>
      </c>
      <c r="DA75" s="185" t="s">
        <v>141</v>
      </c>
      <c r="DB75" s="185">
        <v>3</v>
      </c>
      <c r="DC75" s="185" t="s">
        <v>4367</v>
      </c>
      <c r="DD75" s="185" t="s">
        <v>3948</v>
      </c>
      <c r="DE75" s="187">
        <v>46234</v>
      </c>
      <c r="DF75" s="188" t="s">
        <v>4364</v>
      </c>
      <c r="DG75" s="180">
        <v>14251000</v>
      </c>
      <c r="DH75" s="191" t="s">
        <v>3947</v>
      </c>
      <c r="DI75" s="191" t="s">
        <v>141</v>
      </c>
      <c r="DJ75" s="191">
        <v>3</v>
      </c>
      <c r="DK75" s="191" t="s">
        <v>4363</v>
      </c>
      <c r="DL75" s="191" t="s">
        <v>3948</v>
      </c>
      <c r="DM75" s="181">
        <v>46234</v>
      </c>
      <c r="DN75" s="189" t="s">
        <v>4366</v>
      </c>
      <c r="DO75" s="185">
        <v>16462000</v>
      </c>
      <c r="DP75" s="189" t="s">
        <v>3947</v>
      </c>
      <c r="DQ75" s="189" t="s">
        <v>141</v>
      </c>
      <c r="DR75" s="189">
        <v>3</v>
      </c>
      <c r="DS75" s="189" t="s">
        <v>4365</v>
      </c>
      <c r="DT75" s="189" t="s">
        <v>3948</v>
      </c>
      <c r="DU75" s="190">
        <v>46234</v>
      </c>
      <c r="DV75" s="188" t="s">
        <v>4368</v>
      </c>
      <c r="DW75" s="180">
        <v>7957000</v>
      </c>
      <c r="DX75" s="191" t="s">
        <v>3947</v>
      </c>
      <c r="DY75" s="191" t="s">
        <v>141</v>
      </c>
      <c r="DZ75" s="191">
        <v>3</v>
      </c>
      <c r="EA75" s="191" t="s">
        <v>4367</v>
      </c>
      <c r="EB75" s="191" t="s">
        <v>3948</v>
      </c>
      <c r="EC75" s="181">
        <v>46234</v>
      </c>
      <c r="ED75" s="189" t="s">
        <v>4370</v>
      </c>
      <c r="EE75" s="185">
        <v>902000</v>
      </c>
      <c r="EF75" s="189" t="s">
        <v>3947</v>
      </c>
      <c r="EG75" s="189" t="s">
        <v>141</v>
      </c>
      <c r="EH75" s="189">
        <v>3</v>
      </c>
      <c r="EI75" s="189" t="s">
        <v>4369</v>
      </c>
      <c r="EJ75" s="189" t="s">
        <v>3948</v>
      </c>
      <c r="EK75" s="190">
        <v>46234</v>
      </c>
      <c r="EL75" s="188" t="s">
        <v>4372</v>
      </c>
      <c r="EM75" s="180">
        <v>0</v>
      </c>
      <c r="EN75" s="191" t="s">
        <v>3947</v>
      </c>
      <c r="EO75" s="191" t="s">
        <v>141</v>
      </c>
      <c r="EP75" s="191">
        <v>3</v>
      </c>
      <c r="EQ75" s="191" t="s">
        <v>4371</v>
      </c>
      <c r="ER75" s="191" t="s">
        <v>3948</v>
      </c>
      <c r="ES75" s="181">
        <v>46234</v>
      </c>
      <c r="ET75" s="189" t="s">
        <v>4360</v>
      </c>
      <c r="EU75" s="189">
        <v>7673</v>
      </c>
      <c r="EV75" s="189" t="s">
        <v>3908</v>
      </c>
      <c r="EW75" s="189" t="s">
        <v>141</v>
      </c>
      <c r="EX75" s="189">
        <v>3</v>
      </c>
      <c r="EY75" s="189" t="s">
        <v>3911</v>
      </c>
      <c r="EZ75" s="189" t="s">
        <v>1544</v>
      </c>
      <c r="FA75" s="190">
        <v>46234</v>
      </c>
      <c r="FB75" s="188" t="s">
        <v>4374</v>
      </c>
      <c r="FC75" s="191">
        <v>5</v>
      </c>
      <c r="FD75" s="191" t="s">
        <v>3973</v>
      </c>
      <c r="FE75" s="191" t="s">
        <v>88</v>
      </c>
      <c r="FF75" s="191">
        <v>2</v>
      </c>
      <c r="FG75" s="191" t="s">
        <v>4373</v>
      </c>
      <c r="FH75" s="191" t="s">
        <v>3974</v>
      </c>
      <c r="FI75" s="181">
        <v>46234</v>
      </c>
      <c r="FJ75" s="188" t="s">
        <v>4375</v>
      </c>
      <c r="FK75" s="189" t="s">
        <v>33</v>
      </c>
      <c r="FL75" s="189" t="s">
        <v>33</v>
      </c>
      <c r="FM75" s="189" t="s">
        <v>33</v>
      </c>
      <c r="FN75" s="189" t="s">
        <v>33</v>
      </c>
      <c r="FO75" s="189" t="s">
        <v>3906</v>
      </c>
      <c r="FP75" s="185" t="s">
        <v>33</v>
      </c>
      <c r="FQ75" s="186">
        <v>46234</v>
      </c>
      <c r="FR75" s="188" t="s">
        <v>4376</v>
      </c>
      <c r="FS75" s="191" t="s">
        <v>33</v>
      </c>
      <c r="FT75" s="191" t="s">
        <v>33</v>
      </c>
      <c r="FU75" s="191" t="s">
        <v>33</v>
      </c>
      <c r="FV75" s="191" t="s">
        <v>33</v>
      </c>
      <c r="FW75" s="191" t="s">
        <v>3906</v>
      </c>
      <c r="FX75" s="191" t="s">
        <v>33</v>
      </c>
      <c r="FY75" s="181">
        <v>46234</v>
      </c>
      <c r="FZ75" s="189" t="s">
        <v>836</v>
      </c>
      <c r="GA75" s="189">
        <v>2</v>
      </c>
      <c r="GB75" s="189" t="s">
        <v>67</v>
      </c>
      <c r="GC75" s="189" t="s">
        <v>68</v>
      </c>
      <c r="GD75" s="189">
        <v>2</v>
      </c>
      <c r="GE75" s="189" t="s">
        <v>33</v>
      </c>
      <c r="GF75" s="189" t="s">
        <v>33</v>
      </c>
      <c r="GG75" s="190">
        <v>46181</v>
      </c>
      <c r="GH75" s="188" t="s">
        <v>842</v>
      </c>
      <c r="GI75" s="191">
        <v>2</v>
      </c>
      <c r="GJ75" s="191" t="s">
        <v>67</v>
      </c>
      <c r="GK75" s="191" t="s">
        <v>68</v>
      </c>
      <c r="GL75" s="191">
        <v>2</v>
      </c>
      <c r="GM75" s="191" t="s">
        <v>33</v>
      </c>
      <c r="GN75" s="191" t="s">
        <v>33</v>
      </c>
      <c r="GO75" s="181">
        <v>46181</v>
      </c>
      <c r="GP75" s="189" t="s">
        <v>837</v>
      </c>
      <c r="GQ75" s="189">
        <v>1</v>
      </c>
      <c r="GR75" s="189" t="s">
        <v>67</v>
      </c>
      <c r="GS75" s="189" t="s">
        <v>68</v>
      </c>
      <c r="GT75" s="189">
        <v>2</v>
      </c>
      <c r="GU75" s="189" t="s">
        <v>33</v>
      </c>
      <c r="GV75" s="189" t="s">
        <v>33</v>
      </c>
      <c r="GW75" s="190">
        <v>46181</v>
      </c>
      <c r="GX75" s="188" t="s">
        <v>843</v>
      </c>
      <c r="GY75" s="191">
        <v>0</v>
      </c>
      <c r="GZ75" s="191" t="s">
        <v>67</v>
      </c>
      <c r="HA75" s="191" t="s">
        <v>68</v>
      </c>
      <c r="HB75" s="191">
        <v>2</v>
      </c>
      <c r="HC75" s="191" t="s">
        <v>33</v>
      </c>
      <c r="HD75" s="191" t="s">
        <v>33</v>
      </c>
      <c r="HE75" s="181">
        <v>46181</v>
      </c>
      <c r="HF75" s="189" t="s">
        <v>835</v>
      </c>
      <c r="HG75" s="189">
        <v>0</v>
      </c>
      <c r="HH75" s="189" t="s">
        <v>67</v>
      </c>
      <c r="HI75" s="189" t="s">
        <v>68</v>
      </c>
      <c r="HJ75" s="189">
        <v>2</v>
      </c>
      <c r="HK75" s="189" t="s">
        <v>33</v>
      </c>
      <c r="HL75" s="189" t="s">
        <v>33</v>
      </c>
      <c r="HM75" s="190">
        <v>46181</v>
      </c>
      <c r="HN75" s="188" t="s">
        <v>841</v>
      </c>
      <c r="HO75" s="191">
        <v>2</v>
      </c>
      <c r="HP75" s="191" t="s">
        <v>67</v>
      </c>
      <c r="HQ75" s="191" t="s">
        <v>68</v>
      </c>
      <c r="HR75" s="191">
        <v>2</v>
      </c>
      <c r="HS75" s="191" t="s">
        <v>33</v>
      </c>
      <c r="HT75" s="191" t="s">
        <v>33</v>
      </c>
      <c r="HU75" s="181">
        <v>46181</v>
      </c>
      <c r="HV75" s="189" t="s">
        <v>838</v>
      </c>
      <c r="HW75" s="189">
        <v>2</v>
      </c>
      <c r="HX75" s="189" t="s">
        <v>67</v>
      </c>
      <c r="HY75" s="189" t="s">
        <v>68</v>
      </c>
      <c r="HZ75" s="189">
        <v>2</v>
      </c>
      <c r="IA75" s="189" t="s">
        <v>33</v>
      </c>
      <c r="IB75" s="189" t="s">
        <v>33</v>
      </c>
      <c r="IC75" s="190">
        <v>46181</v>
      </c>
      <c r="ID75" s="188" t="s">
        <v>840</v>
      </c>
      <c r="IE75" s="191">
        <v>1</v>
      </c>
      <c r="IF75" s="191" t="s">
        <v>67</v>
      </c>
      <c r="IG75" s="191" t="s">
        <v>68</v>
      </c>
      <c r="IH75" s="191">
        <v>2</v>
      </c>
      <c r="II75" s="191" t="s">
        <v>33</v>
      </c>
      <c r="IJ75" s="191" t="s">
        <v>33</v>
      </c>
      <c r="IK75" s="181">
        <v>46181</v>
      </c>
      <c r="IL75" s="189" t="s">
        <v>839</v>
      </c>
      <c r="IM75" s="189">
        <v>2</v>
      </c>
      <c r="IN75" s="189" t="s">
        <v>67</v>
      </c>
      <c r="IO75" s="189" t="s">
        <v>68</v>
      </c>
      <c r="IP75" s="189">
        <v>2</v>
      </c>
      <c r="IQ75" s="189" t="s">
        <v>33</v>
      </c>
      <c r="IR75" s="189" t="s">
        <v>33</v>
      </c>
      <c r="IS75" s="190">
        <v>46181</v>
      </c>
    </row>
    <row r="76" spans="1:253" s="11" customFormat="1" ht="12.5" customHeight="1">
      <c r="A76" s="11" t="s">
        <v>844</v>
      </c>
      <c r="B76" s="11" t="s">
        <v>7557</v>
      </c>
      <c r="C76" s="11" t="s">
        <v>845</v>
      </c>
      <c r="D76" s="11" t="s">
        <v>823</v>
      </c>
      <c r="E76" s="11" t="s">
        <v>7019</v>
      </c>
      <c r="F76" s="11" t="s">
        <v>4382</v>
      </c>
      <c r="G76" s="179">
        <v>242432000</v>
      </c>
      <c r="H76" s="180" t="s">
        <v>3890</v>
      </c>
      <c r="I76" s="180" t="s">
        <v>88</v>
      </c>
      <c r="J76" s="180">
        <v>2</v>
      </c>
      <c r="K76" s="180" t="s">
        <v>1523</v>
      </c>
      <c r="L76" s="180" t="s">
        <v>1522</v>
      </c>
      <c r="M76" s="181">
        <v>46234</v>
      </c>
      <c r="N76" s="188" t="s">
        <v>4386</v>
      </c>
      <c r="O76" s="183">
        <v>108869</v>
      </c>
      <c r="P76" s="183" t="s">
        <v>4383</v>
      </c>
      <c r="Q76" s="183" t="s">
        <v>88</v>
      </c>
      <c r="R76" s="183">
        <v>2</v>
      </c>
      <c r="S76" s="183" t="s">
        <v>4385</v>
      </c>
      <c r="T76" s="183" t="s">
        <v>4384</v>
      </c>
      <c r="U76" s="184">
        <v>46234</v>
      </c>
      <c r="V76" s="188" t="s">
        <v>4390</v>
      </c>
      <c r="W76" s="180">
        <v>12795000</v>
      </c>
      <c r="X76" s="180" t="s">
        <v>4387</v>
      </c>
      <c r="Y76" s="180" t="s">
        <v>141</v>
      </c>
      <c r="Z76" s="180">
        <v>3</v>
      </c>
      <c r="AA76" s="180" t="s">
        <v>4389</v>
      </c>
      <c r="AB76" s="180" t="s">
        <v>4388</v>
      </c>
      <c r="AC76" s="181">
        <v>46234</v>
      </c>
      <c r="AD76" s="188" t="s">
        <v>4394</v>
      </c>
      <c r="AE76" s="185">
        <v>120000</v>
      </c>
      <c r="AF76" s="185" t="s">
        <v>4391</v>
      </c>
      <c r="AG76" s="185" t="s">
        <v>88</v>
      </c>
      <c r="AH76" s="185">
        <v>2</v>
      </c>
      <c r="AI76" s="185" t="s">
        <v>4393</v>
      </c>
      <c r="AJ76" s="185" t="s">
        <v>4392</v>
      </c>
      <c r="AK76" s="186">
        <v>46234</v>
      </c>
      <c r="AL76" s="188" t="s">
        <v>4397</v>
      </c>
      <c r="AM76" s="180">
        <v>120000</v>
      </c>
      <c r="AN76" s="180" t="s">
        <v>4391</v>
      </c>
      <c r="AO76" s="180" t="s">
        <v>88</v>
      </c>
      <c r="AP76" s="180">
        <v>2</v>
      </c>
      <c r="AQ76" s="180" t="s">
        <v>4396</v>
      </c>
      <c r="AR76" s="180" t="s">
        <v>4395</v>
      </c>
      <c r="AS76" s="181">
        <v>46234</v>
      </c>
      <c r="AT76" s="189" t="s">
        <v>4398</v>
      </c>
      <c r="AU76" s="185" t="s">
        <v>33</v>
      </c>
      <c r="AV76" s="185" t="s">
        <v>33</v>
      </c>
      <c r="AW76" s="185" t="s">
        <v>33</v>
      </c>
      <c r="AX76" s="185" t="s">
        <v>33</v>
      </c>
      <c r="AY76" s="185" t="s">
        <v>3906</v>
      </c>
      <c r="AZ76" s="185" t="s">
        <v>33</v>
      </c>
      <c r="BA76" s="186">
        <v>46234</v>
      </c>
      <c r="BB76" s="188" t="s">
        <v>4420</v>
      </c>
      <c r="BC76" s="180" t="s">
        <v>33</v>
      </c>
      <c r="BD76" s="180" t="s">
        <v>33</v>
      </c>
      <c r="BE76" s="180" t="s">
        <v>33</v>
      </c>
      <c r="BF76" s="180" t="s">
        <v>33</v>
      </c>
      <c r="BG76" s="180" t="s">
        <v>1570</v>
      </c>
      <c r="BH76" s="180" t="s">
        <v>33</v>
      </c>
      <c r="BI76" s="181">
        <v>46234</v>
      </c>
      <c r="BJ76" s="189" t="s">
        <v>4400</v>
      </c>
      <c r="BK76" s="189" t="s">
        <v>33</v>
      </c>
      <c r="BL76" s="189" t="s">
        <v>33</v>
      </c>
      <c r="BM76" s="189" t="s">
        <v>33</v>
      </c>
      <c r="BN76" s="189" t="s">
        <v>33</v>
      </c>
      <c r="BO76" s="189" t="s">
        <v>4399</v>
      </c>
      <c r="BP76" s="185" t="s">
        <v>114</v>
      </c>
      <c r="BQ76" s="190">
        <v>46234</v>
      </c>
      <c r="BR76" s="188" t="s">
        <v>4421</v>
      </c>
      <c r="BS76" s="191" t="s">
        <v>33</v>
      </c>
      <c r="BT76" s="191" t="s">
        <v>33</v>
      </c>
      <c r="BU76" s="191" t="s">
        <v>33</v>
      </c>
      <c r="BV76" s="191" t="s">
        <v>33</v>
      </c>
      <c r="BW76" s="191" t="s">
        <v>1570</v>
      </c>
      <c r="BX76" s="191" t="s">
        <v>33</v>
      </c>
      <c r="BY76" s="181">
        <v>46234</v>
      </c>
      <c r="BZ76" s="189" t="s">
        <v>4422</v>
      </c>
      <c r="CA76" s="189" t="s">
        <v>33</v>
      </c>
      <c r="CB76" s="189" t="s">
        <v>33</v>
      </c>
      <c r="CC76" s="189" t="s">
        <v>33</v>
      </c>
      <c r="CD76" s="189" t="s">
        <v>33</v>
      </c>
      <c r="CE76" s="189" t="s">
        <v>1570</v>
      </c>
      <c r="CF76" s="189" t="s">
        <v>33</v>
      </c>
      <c r="CG76" s="190">
        <v>46234</v>
      </c>
      <c r="CH76" s="188" t="s">
        <v>8092</v>
      </c>
      <c r="CI76" s="189" t="e">
        <v>#N/A</v>
      </c>
      <c r="CJ76" s="189" t="e">
        <v>#N/A</v>
      </c>
      <c r="CK76" s="189" t="e">
        <v>#N/A</v>
      </c>
      <c r="CL76" s="189" t="e">
        <v>#N/A</v>
      </c>
      <c r="CM76" s="189" t="e">
        <v>#N/A</v>
      </c>
      <c r="CN76" s="189" t="e">
        <v>#N/A</v>
      </c>
      <c r="CO76" s="192" t="e">
        <v>#N/A</v>
      </c>
      <c r="CP76" s="189" t="s">
        <v>4424</v>
      </c>
      <c r="CQ76" s="191" t="s">
        <v>33</v>
      </c>
      <c r="CR76" s="191" t="s">
        <v>33</v>
      </c>
      <c r="CS76" s="191" t="s">
        <v>33</v>
      </c>
      <c r="CT76" s="191" t="s">
        <v>33</v>
      </c>
      <c r="CU76" s="191" t="s">
        <v>1570</v>
      </c>
      <c r="CV76" s="191" t="s">
        <v>33</v>
      </c>
      <c r="CW76" s="181">
        <v>46234</v>
      </c>
      <c r="CX76" s="189" t="s">
        <v>4403</v>
      </c>
      <c r="CY76" s="185">
        <v>120000</v>
      </c>
      <c r="CZ76" s="185" t="s">
        <v>4391</v>
      </c>
      <c r="DA76" s="185" t="s">
        <v>141</v>
      </c>
      <c r="DB76" s="185">
        <v>3</v>
      </c>
      <c r="DC76" s="185" t="s">
        <v>4410</v>
      </c>
      <c r="DD76" s="185" t="s">
        <v>4395</v>
      </c>
      <c r="DE76" s="187">
        <v>46234</v>
      </c>
      <c r="DF76" s="188" t="s">
        <v>4407</v>
      </c>
      <c r="DG76" s="180">
        <v>12675000</v>
      </c>
      <c r="DH76" s="191" t="s">
        <v>4404</v>
      </c>
      <c r="DI76" s="191" t="s">
        <v>88</v>
      </c>
      <c r="DJ76" s="191">
        <v>2</v>
      </c>
      <c r="DK76" s="191" t="s">
        <v>4406</v>
      </c>
      <c r="DL76" s="191" t="s">
        <v>4405</v>
      </c>
      <c r="DM76" s="181">
        <v>46234</v>
      </c>
      <c r="DN76" s="189" t="s">
        <v>4409</v>
      </c>
      <c r="DO76" s="185">
        <v>0</v>
      </c>
      <c r="DP76" s="189" t="s">
        <v>4391</v>
      </c>
      <c r="DQ76" s="189" t="s">
        <v>88</v>
      </c>
      <c r="DR76" s="189">
        <v>2</v>
      </c>
      <c r="DS76" s="189" t="s">
        <v>4408</v>
      </c>
      <c r="DT76" s="189" t="s">
        <v>4395</v>
      </c>
      <c r="DU76" s="190">
        <v>46234</v>
      </c>
      <c r="DV76" s="188" t="s">
        <v>4411</v>
      </c>
      <c r="DW76" s="180">
        <v>120000</v>
      </c>
      <c r="DX76" s="191" t="s">
        <v>4391</v>
      </c>
      <c r="DY76" s="191" t="s">
        <v>141</v>
      </c>
      <c r="DZ76" s="191">
        <v>3</v>
      </c>
      <c r="EA76" s="191" t="s">
        <v>4410</v>
      </c>
      <c r="EB76" s="191" t="s">
        <v>4395</v>
      </c>
      <c r="EC76" s="181">
        <v>46234</v>
      </c>
      <c r="ED76" s="189" t="s">
        <v>4413</v>
      </c>
      <c r="EE76" s="185" t="s">
        <v>33</v>
      </c>
      <c r="EF76" s="189" t="s">
        <v>114</v>
      </c>
      <c r="EG76" s="189" t="s">
        <v>33</v>
      </c>
      <c r="EH76" s="189" t="s">
        <v>33</v>
      </c>
      <c r="EI76" s="189" t="s">
        <v>4412</v>
      </c>
      <c r="EJ76" s="189" t="s">
        <v>114</v>
      </c>
      <c r="EK76" s="190">
        <v>46234</v>
      </c>
      <c r="EL76" s="188" t="s">
        <v>4414</v>
      </c>
      <c r="EM76" s="180" t="s">
        <v>33</v>
      </c>
      <c r="EN76" s="191" t="s">
        <v>114</v>
      </c>
      <c r="EO76" s="191" t="s">
        <v>33</v>
      </c>
      <c r="EP76" s="191" t="s">
        <v>33</v>
      </c>
      <c r="EQ76" s="191" t="s">
        <v>4412</v>
      </c>
      <c r="ER76" s="191" t="s">
        <v>114</v>
      </c>
      <c r="ES76" s="181">
        <v>46234</v>
      </c>
      <c r="ET76" s="189" t="s">
        <v>4401</v>
      </c>
      <c r="EU76" s="189">
        <v>7673</v>
      </c>
      <c r="EV76" s="189" t="s">
        <v>3908</v>
      </c>
      <c r="EW76" s="189" t="s">
        <v>88</v>
      </c>
      <c r="EX76" s="189">
        <v>2</v>
      </c>
      <c r="EY76" s="189" t="s">
        <v>3911</v>
      </c>
      <c r="EZ76" s="189" t="s">
        <v>3058</v>
      </c>
      <c r="FA76" s="190">
        <v>46234</v>
      </c>
      <c r="FB76" s="188" t="s">
        <v>4417</v>
      </c>
      <c r="FC76" s="191">
        <v>3</v>
      </c>
      <c r="FD76" s="191" t="s">
        <v>4404</v>
      </c>
      <c r="FE76" s="191" t="s">
        <v>88</v>
      </c>
      <c r="FF76" s="191">
        <v>2</v>
      </c>
      <c r="FG76" s="191" t="s">
        <v>4416</v>
      </c>
      <c r="FH76" s="191" t="s">
        <v>4415</v>
      </c>
      <c r="FI76" s="181">
        <v>46234</v>
      </c>
      <c r="FJ76" s="188" t="s">
        <v>4418</v>
      </c>
      <c r="FK76" s="189" t="s">
        <v>33</v>
      </c>
      <c r="FL76" s="189" t="s">
        <v>33</v>
      </c>
      <c r="FM76" s="189" t="s">
        <v>33</v>
      </c>
      <c r="FN76" s="189" t="s">
        <v>33</v>
      </c>
      <c r="FO76" s="189" t="s">
        <v>1570</v>
      </c>
      <c r="FP76" s="185" t="s">
        <v>33</v>
      </c>
      <c r="FQ76" s="186">
        <v>46234</v>
      </c>
      <c r="FR76" s="188" t="s">
        <v>4419</v>
      </c>
      <c r="FS76" s="191" t="s">
        <v>33</v>
      </c>
      <c r="FT76" s="191" t="s">
        <v>33</v>
      </c>
      <c r="FU76" s="191" t="s">
        <v>33</v>
      </c>
      <c r="FV76" s="191" t="s">
        <v>33</v>
      </c>
      <c r="FW76" s="191" t="s">
        <v>1570</v>
      </c>
      <c r="FX76" s="191" t="s">
        <v>33</v>
      </c>
      <c r="FY76" s="181">
        <v>46234</v>
      </c>
      <c r="FZ76" s="189" t="s">
        <v>847</v>
      </c>
      <c r="GA76" s="189">
        <v>2</v>
      </c>
      <c r="GB76" s="189" t="s">
        <v>67</v>
      </c>
      <c r="GC76" s="189" t="s">
        <v>68</v>
      </c>
      <c r="GD76" s="189">
        <v>2</v>
      </c>
      <c r="GE76" s="189" t="s">
        <v>33</v>
      </c>
      <c r="GF76" s="189" t="s">
        <v>33</v>
      </c>
      <c r="GG76" s="190">
        <v>46181</v>
      </c>
      <c r="GH76" s="188" t="s">
        <v>853</v>
      </c>
      <c r="GI76" s="191">
        <v>3</v>
      </c>
      <c r="GJ76" s="191" t="s">
        <v>67</v>
      </c>
      <c r="GK76" s="191" t="s">
        <v>68</v>
      </c>
      <c r="GL76" s="191">
        <v>2</v>
      </c>
      <c r="GM76" s="191" t="s">
        <v>33</v>
      </c>
      <c r="GN76" s="191" t="s">
        <v>33</v>
      </c>
      <c r="GO76" s="181">
        <v>46181</v>
      </c>
      <c r="GP76" s="189" t="s">
        <v>848</v>
      </c>
      <c r="GQ76" s="189">
        <v>2</v>
      </c>
      <c r="GR76" s="189" t="s">
        <v>67</v>
      </c>
      <c r="GS76" s="189" t="s">
        <v>68</v>
      </c>
      <c r="GT76" s="189">
        <v>2</v>
      </c>
      <c r="GU76" s="189" t="s">
        <v>33</v>
      </c>
      <c r="GV76" s="189" t="s">
        <v>33</v>
      </c>
      <c r="GW76" s="190">
        <v>46181</v>
      </c>
      <c r="GX76" s="188" t="s">
        <v>854</v>
      </c>
      <c r="GY76" s="191">
        <v>0</v>
      </c>
      <c r="GZ76" s="191" t="s">
        <v>67</v>
      </c>
      <c r="HA76" s="191" t="s">
        <v>68</v>
      </c>
      <c r="HB76" s="191">
        <v>2</v>
      </c>
      <c r="HC76" s="191" t="s">
        <v>33</v>
      </c>
      <c r="HD76" s="191" t="s">
        <v>33</v>
      </c>
      <c r="HE76" s="181">
        <v>46181</v>
      </c>
      <c r="HF76" s="189" t="s">
        <v>846</v>
      </c>
      <c r="HG76" s="189">
        <v>0</v>
      </c>
      <c r="HH76" s="189" t="s">
        <v>67</v>
      </c>
      <c r="HI76" s="189" t="s">
        <v>68</v>
      </c>
      <c r="HJ76" s="189">
        <v>2</v>
      </c>
      <c r="HK76" s="189" t="s">
        <v>33</v>
      </c>
      <c r="HL76" s="189" t="s">
        <v>33</v>
      </c>
      <c r="HM76" s="190">
        <v>46181</v>
      </c>
      <c r="HN76" s="188" t="s">
        <v>852</v>
      </c>
      <c r="HO76" s="191">
        <v>2</v>
      </c>
      <c r="HP76" s="191" t="s">
        <v>67</v>
      </c>
      <c r="HQ76" s="191" t="s">
        <v>68</v>
      </c>
      <c r="HR76" s="191">
        <v>2</v>
      </c>
      <c r="HS76" s="191" t="s">
        <v>33</v>
      </c>
      <c r="HT76" s="191" t="s">
        <v>33</v>
      </c>
      <c r="HU76" s="181">
        <v>46181</v>
      </c>
      <c r="HV76" s="189" t="s">
        <v>849</v>
      </c>
      <c r="HW76" s="189">
        <v>3</v>
      </c>
      <c r="HX76" s="189" t="s">
        <v>67</v>
      </c>
      <c r="HY76" s="189" t="s">
        <v>68</v>
      </c>
      <c r="HZ76" s="189">
        <v>2</v>
      </c>
      <c r="IA76" s="189" t="s">
        <v>33</v>
      </c>
      <c r="IB76" s="189" t="s">
        <v>33</v>
      </c>
      <c r="IC76" s="190">
        <v>46181</v>
      </c>
      <c r="ID76" s="188" t="s">
        <v>851</v>
      </c>
      <c r="IE76" s="191">
        <v>1</v>
      </c>
      <c r="IF76" s="191" t="s">
        <v>67</v>
      </c>
      <c r="IG76" s="191" t="s">
        <v>68</v>
      </c>
      <c r="IH76" s="191">
        <v>2</v>
      </c>
      <c r="II76" s="191" t="s">
        <v>33</v>
      </c>
      <c r="IJ76" s="191" t="s">
        <v>33</v>
      </c>
      <c r="IK76" s="181">
        <v>46181</v>
      </c>
      <c r="IL76" s="189" t="s">
        <v>850</v>
      </c>
      <c r="IM76" s="189">
        <v>2</v>
      </c>
      <c r="IN76" s="189" t="s">
        <v>67</v>
      </c>
      <c r="IO76" s="189" t="s">
        <v>68</v>
      </c>
      <c r="IP76" s="189">
        <v>2</v>
      </c>
      <c r="IQ76" s="189" t="s">
        <v>33</v>
      </c>
      <c r="IR76" s="189" t="s">
        <v>33</v>
      </c>
      <c r="IS76" s="190">
        <v>46181</v>
      </c>
    </row>
    <row r="77" spans="1:253" s="11" customFormat="1" ht="12.5" customHeight="1">
      <c r="A77" s="11" t="s">
        <v>855</v>
      </c>
      <c r="B77" s="11" t="s">
        <v>7807</v>
      </c>
      <c r="C77" s="11" t="s">
        <v>856</v>
      </c>
      <c r="D77" s="11" t="s">
        <v>823</v>
      </c>
      <c r="E77" s="11" t="s">
        <v>7019</v>
      </c>
      <c r="F77" s="11" t="s">
        <v>1524</v>
      </c>
      <c r="G77" s="179">
        <v>242432000</v>
      </c>
      <c r="H77" s="180" t="s">
        <v>1521</v>
      </c>
      <c r="I77" s="180" t="s">
        <v>88</v>
      </c>
      <c r="J77" s="180">
        <v>2</v>
      </c>
      <c r="K77" s="180" t="s">
        <v>1523</v>
      </c>
      <c r="L77" s="180" t="s">
        <v>1522</v>
      </c>
      <c r="M77" s="181">
        <v>46203</v>
      </c>
      <c r="N77" s="188" t="s">
        <v>1528</v>
      </c>
      <c r="O77" s="183">
        <v>662239</v>
      </c>
      <c r="P77" s="183" t="s">
        <v>1525</v>
      </c>
      <c r="Q77" s="183" t="s">
        <v>88</v>
      </c>
      <c r="R77" s="183">
        <v>2</v>
      </c>
      <c r="S77" s="183" t="s">
        <v>1527</v>
      </c>
      <c r="T77" s="183" t="s">
        <v>1526</v>
      </c>
      <c r="U77" s="184">
        <v>46203</v>
      </c>
      <c r="V77" s="188" t="s">
        <v>1532</v>
      </c>
      <c r="W77" s="180">
        <v>108727000</v>
      </c>
      <c r="X77" s="180" t="s">
        <v>1529</v>
      </c>
      <c r="Y77" s="180" t="s">
        <v>88</v>
      </c>
      <c r="Z77" s="180">
        <v>2</v>
      </c>
      <c r="AA77" s="180" t="s">
        <v>1531</v>
      </c>
      <c r="AB77" s="180" t="s">
        <v>1530</v>
      </c>
      <c r="AC77" s="181">
        <v>46203</v>
      </c>
      <c r="AD77" s="188" t="s">
        <v>1536</v>
      </c>
      <c r="AE77" s="185">
        <v>68249000</v>
      </c>
      <c r="AF77" s="185" t="s">
        <v>1533</v>
      </c>
      <c r="AG77" s="185" t="s">
        <v>88</v>
      </c>
      <c r="AH77" s="185">
        <v>2</v>
      </c>
      <c r="AI77" s="185" t="s">
        <v>1535</v>
      </c>
      <c r="AJ77" s="185" t="s">
        <v>1534</v>
      </c>
      <c r="AK77" s="186">
        <v>46203</v>
      </c>
      <c r="AL77" s="188" t="s">
        <v>1540</v>
      </c>
      <c r="AM77" s="180">
        <v>6524000</v>
      </c>
      <c r="AN77" s="180" t="s">
        <v>1537</v>
      </c>
      <c r="AO77" s="180" t="s">
        <v>88</v>
      </c>
      <c r="AP77" s="180">
        <v>2</v>
      </c>
      <c r="AQ77" s="180" t="s">
        <v>1539</v>
      </c>
      <c r="AR77" s="180" t="s">
        <v>1538</v>
      </c>
      <c r="AS77" s="181">
        <v>46203</v>
      </c>
      <c r="AT77" s="189" t="s">
        <v>1542</v>
      </c>
      <c r="AU77" s="185" t="s">
        <v>33</v>
      </c>
      <c r="AV77" s="185" t="s">
        <v>33</v>
      </c>
      <c r="AW77" s="185" t="s">
        <v>33</v>
      </c>
      <c r="AX77" s="185" t="s">
        <v>33</v>
      </c>
      <c r="AY77" s="185" t="s">
        <v>1541</v>
      </c>
      <c r="AZ77" s="185" t="s">
        <v>33</v>
      </c>
      <c r="BA77" s="186">
        <v>46203</v>
      </c>
      <c r="BB77" s="188" t="s">
        <v>1576</v>
      </c>
      <c r="BC77" s="180">
        <v>7186000</v>
      </c>
      <c r="BD77" s="180" t="s">
        <v>1573</v>
      </c>
      <c r="BE77" s="180" t="s">
        <v>88</v>
      </c>
      <c r="BF77" s="180">
        <v>2</v>
      </c>
      <c r="BG77" s="180" t="s">
        <v>1575</v>
      </c>
      <c r="BH77" s="180" t="s">
        <v>1574</v>
      </c>
      <c r="BI77" s="181">
        <v>46203</v>
      </c>
      <c r="BJ77" s="189" t="s">
        <v>1546</v>
      </c>
      <c r="BK77" s="189">
        <v>7648</v>
      </c>
      <c r="BL77" s="189" t="s">
        <v>1543</v>
      </c>
      <c r="BM77" s="189" t="s">
        <v>88</v>
      </c>
      <c r="BN77" s="189">
        <v>2</v>
      </c>
      <c r="BO77" s="189" t="s">
        <v>1545</v>
      </c>
      <c r="BP77" s="185" t="s">
        <v>1544</v>
      </c>
      <c r="BQ77" s="190">
        <v>46203</v>
      </c>
      <c r="BR77" s="188" t="s">
        <v>1577</v>
      </c>
      <c r="BS77" s="191" t="s">
        <v>33</v>
      </c>
      <c r="BT77" s="191" t="s">
        <v>33</v>
      </c>
      <c r="BU77" s="191" t="s">
        <v>33</v>
      </c>
      <c r="BV77" s="191" t="s">
        <v>33</v>
      </c>
      <c r="BW77" s="191" t="s">
        <v>1570</v>
      </c>
      <c r="BX77" s="191" t="s">
        <v>33</v>
      </c>
      <c r="BY77" s="181">
        <v>46203</v>
      </c>
      <c r="BZ77" s="189" t="s">
        <v>1578</v>
      </c>
      <c r="CA77" s="189" t="s">
        <v>33</v>
      </c>
      <c r="CB77" s="189" t="s">
        <v>33</v>
      </c>
      <c r="CC77" s="189" t="s">
        <v>33</v>
      </c>
      <c r="CD77" s="189" t="s">
        <v>33</v>
      </c>
      <c r="CE77" s="189" t="s">
        <v>1570</v>
      </c>
      <c r="CF77" s="189" t="s">
        <v>33</v>
      </c>
      <c r="CG77" s="190">
        <v>46203</v>
      </c>
      <c r="CH77" s="188" t="s">
        <v>8093</v>
      </c>
      <c r="CI77" s="189" t="e">
        <v>#N/A</v>
      </c>
      <c r="CJ77" s="189" t="e">
        <v>#N/A</v>
      </c>
      <c r="CK77" s="189" t="e">
        <v>#N/A</v>
      </c>
      <c r="CL77" s="189" t="e">
        <v>#N/A</v>
      </c>
      <c r="CM77" s="189" t="e">
        <v>#N/A</v>
      </c>
      <c r="CN77" s="189" t="e">
        <v>#N/A</v>
      </c>
      <c r="CO77" s="192" t="e">
        <v>#N/A</v>
      </c>
      <c r="CP77" s="189" t="s">
        <v>1580</v>
      </c>
      <c r="CQ77" s="191" t="s">
        <v>33</v>
      </c>
      <c r="CR77" s="191" t="s">
        <v>33</v>
      </c>
      <c r="CS77" s="191" t="s">
        <v>33</v>
      </c>
      <c r="CT77" s="191" t="s">
        <v>33</v>
      </c>
      <c r="CU77" s="191" t="s">
        <v>1570</v>
      </c>
      <c r="CV77" s="191" t="s">
        <v>33</v>
      </c>
      <c r="CW77" s="181">
        <v>46203</v>
      </c>
      <c r="CX77" s="189" t="s">
        <v>1551</v>
      </c>
      <c r="CY77" s="185">
        <v>21464000</v>
      </c>
      <c r="CZ77" s="185" t="s">
        <v>1560</v>
      </c>
      <c r="DA77" s="185" t="s">
        <v>88</v>
      </c>
      <c r="DB77" s="185">
        <v>2</v>
      </c>
      <c r="DC77" s="185" t="s">
        <v>1558</v>
      </c>
      <c r="DD77" s="185" t="s">
        <v>1557</v>
      </c>
      <c r="DE77" s="187">
        <v>46203</v>
      </c>
      <c r="DF77" s="188" t="s">
        <v>1555</v>
      </c>
      <c r="DG77" s="180">
        <v>40478000</v>
      </c>
      <c r="DH77" s="191" t="s">
        <v>1552</v>
      </c>
      <c r="DI77" s="191" t="s">
        <v>88</v>
      </c>
      <c r="DJ77" s="191">
        <v>2</v>
      </c>
      <c r="DK77" s="191" t="s">
        <v>1554</v>
      </c>
      <c r="DL77" s="191" t="s">
        <v>1553</v>
      </c>
      <c r="DM77" s="181">
        <v>46203</v>
      </c>
      <c r="DN77" s="189" t="s">
        <v>1559</v>
      </c>
      <c r="DO77" s="185">
        <v>46785000</v>
      </c>
      <c r="DP77" s="189" t="s">
        <v>1556</v>
      </c>
      <c r="DQ77" s="189" t="s">
        <v>88</v>
      </c>
      <c r="DR77" s="189">
        <v>2</v>
      </c>
      <c r="DS77" s="189" t="s">
        <v>1558</v>
      </c>
      <c r="DT77" s="189" t="s">
        <v>1557</v>
      </c>
      <c r="DU77" s="190">
        <v>46203</v>
      </c>
      <c r="DV77" s="188" t="s">
        <v>1561</v>
      </c>
      <c r="DW77" s="180">
        <v>18712000</v>
      </c>
      <c r="DX77" s="191" t="s">
        <v>1560</v>
      </c>
      <c r="DY77" s="191" t="s">
        <v>88</v>
      </c>
      <c r="DZ77" s="191">
        <v>2</v>
      </c>
      <c r="EA77" s="191" t="s">
        <v>1558</v>
      </c>
      <c r="EB77" s="191" t="s">
        <v>1557</v>
      </c>
      <c r="EC77" s="181">
        <v>46203</v>
      </c>
      <c r="ED77" s="189" t="s">
        <v>1563</v>
      </c>
      <c r="EE77" s="185">
        <v>2752000</v>
      </c>
      <c r="EF77" s="189" t="s">
        <v>1560</v>
      </c>
      <c r="EG77" s="189" t="s">
        <v>88</v>
      </c>
      <c r="EH77" s="189">
        <v>2</v>
      </c>
      <c r="EI77" s="189" t="s">
        <v>1558</v>
      </c>
      <c r="EJ77" s="189" t="s">
        <v>1562</v>
      </c>
      <c r="EK77" s="190">
        <v>46203</v>
      </c>
      <c r="EL77" s="188" t="s">
        <v>1565</v>
      </c>
      <c r="EM77" s="180">
        <v>0</v>
      </c>
      <c r="EN77" s="191" t="s">
        <v>1560</v>
      </c>
      <c r="EO77" s="191" t="s">
        <v>88</v>
      </c>
      <c r="EP77" s="191">
        <v>2</v>
      </c>
      <c r="EQ77" s="191" t="s">
        <v>1564</v>
      </c>
      <c r="ER77" s="191" t="s">
        <v>1562</v>
      </c>
      <c r="ES77" s="181">
        <v>46203</v>
      </c>
      <c r="ET77" s="189" t="s">
        <v>1547</v>
      </c>
      <c r="EU77" s="189">
        <v>7648</v>
      </c>
      <c r="EV77" s="189" t="s">
        <v>1543</v>
      </c>
      <c r="EW77" s="189" t="s">
        <v>88</v>
      </c>
      <c r="EX77" s="189">
        <v>2</v>
      </c>
      <c r="EY77" s="189" t="s">
        <v>1545</v>
      </c>
      <c r="EZ77" s="189" t="s">
        <v>1544</v>
      </c>
      <c r="FA77" s="190">
        <v>46203</v>
      </c>
      <c r="FB77" s="188" t="s">
        <v>1569</v>
      </c>
      <c r="FC77" s="191">
        <v>5</v>
      </c>
      <c r="FD77" s="191" t="s">
        <v>1566</v>
      </c>
      <c r="FE77" s="191" t="s">
        <v>141</v>
      </c>
      <c r="FF77" s="191">
        <v>3</v>
      </c>
      <c r="FG77" s="191" t="s">
        <v>1568</v>
      </c>
      <c r="FH77" s="191" t="s">
        <v>1567</v>
      </c>
      <c r="FI77" s="181">
        <v>46203</v>
      </c>
      <c r="FJ77" s="188" t="s">
        <v>1571</v>
      </c>
      <c r="FK77" s="189" t="s">
        <v>33</v>
      </c>
      <c r="FL77" s="189" t="s">
        <v>33</v>
      </c>
      <c r="FM77" s="189" t="s">
        <v>33</v>
      </c>
      <c r="FN77" s="189" t="s">
        <v>33</v>
      </c>
      <c r="FO77" s="189" t="s">
        <v>1570</v>
      </c>
      <c r="FP77" s="185" t="s">
        <v>33</v>
      </c>
      <c r="FQ77" s="186">
        <v>46203</v>
      </c>
      <c r="FR77" s="188" t="s">
        <v>1572</v>
      </c>
      <c r="FS77" s="191" t="s">
        <v>33</v>
      </c>
      <c r="FT77" s="191" t="s">
        <v>33</v>
      </c>
      <c r="FU77" s="191" t="s">
        <v>33</v>
      </c>
      <c r="FV77" s="191" t="s">
        <v>33</v>
      </c>
      <c r="FW77" s="191" t="s">
        <v>1570</v>
      </c>
      <c r="FX77" s="191" t="s">
        <v>33</v>
      </c>
      <c r="FY77" s="181">
        <v>46203</v>
      </c>
      <c r="FZ77" s="189" t="s">
        <v>858</v>
      </c>
      <c r="GA77" s="189">
        <v>1</v>
      </c>
      <c r="GB77" s="189" t="s">
        <v>67</v>
      </c>
      <c r="GC77" s="189" t="s">
        <v>68</v>
      </c>
      <c r="GD77" s="189">
        <v>2</v>
      </c>
      <c r="GE77" s="189" t="s">
        <v>33</v>
      </c>
      <c r="GF77" s="189" t="s">
        <v>33</v>
      </c>
      <c r="GG77" s="190">
        <v>46181</v>
      </c>
      <c r="GH77" s="188" t="s">
        <v>864</v>
      </c>
      <c r="GI77" s="191">
        <v>3</v>
      </c>
      <c r="GJ77" s="191" t="s">
        <v>67</v>
      </c>
      <c r="GK77" s="191" t="s">
        <v>68</v>
      </c>
      <c r="GL77" s="191">
        <v>2</v>
      </c>
      <c r="GM77" s="191" t="s">
        <v>33</v>
      </c>
      <c r="GN77" s="191" t="s">
        <v>33</v>
      </c>
      <c r="GO77" s="181">
        <v>46181</v>
      </c>
      <c r="GP77" s="189" t="s">
        <v>859</v>
      </c>
      <c r="GQ77" s="189">
        <v>2</v>
      </c>
      <c r="GR77" s="189" t="s">
        <v>67</v>
      </c>
      <c r="GS77" s="189" t="s">
        <v>68</v>
      </c>
      <c r="GT77" s="189">
        <v>2</v>
      </c>
      <c r="GU77" s="189" t="s">
        <v>33</v>
      </c>
      <c r="GV77" s="189" t="s">
        <v>33</v>
      </c>
      <c r="GW77" s="190">
        <v>46181</v>
      </c>
      <c r="GX77" s="188" t="s">
        <v>865</v>
      </c>
      <c r="GY77" s="191">
        <v>0</v>
      </c>
      <c r="GZ77" s="191" t="s">
        <v>67</v>
      </c>
      <c r="HA77" s="191" t="s">
        <v>68</v>
      </c>
      <c r="HB77" s="191">
        <v>2</v>
      </c>
      <c r="HC77" s="191" t="s">
        <v>33</v>
      </c>
      <c r="HD77" s="191" t="s">
        <v>33</v>
      </c>
      <c r="HE77" s="181">
        <v>46181</v>
      </c>
      <c r="HF77" s="189" t="s">
        <v>857</v>
      </c>
      <c r="HG77" s="189">
        <v>2</v>
      </c>
      <c r="HH77" s="189" t="s">
        <v>67</v>
      </c>
      <c r="HI77" s="189" t="s">
        <v>68</v>
      </c>
      <c r="HJ77" s="189">
        <v>2</v>
      </c>
      <c r="HK77" s="189" t="s">
        <v>33</v>
      </c>
      <c r="HL77" s="189" t="s">
        <v>33</v>
      </c>
      <c r="HM77" s="190">
        <v>46181</v>
      </c>
      <c r="HN77" s="188" t="s">
        <v>863</v>
      </c>
      <c r="HO77" s="191">
        <v>3</v>
      </c>
      <c r="HP77" s="191" t="s">
        <v>67</v>
      </c>
      <c r="HQ77" s="191" t="s">
        <v>68</v>
      </c>
      <c r="HR77" s="191">
        <v>2</v>
      </c>
      <c r="HS77" s="191" t="s">
        <v>33</v>
      </c>
      <c r="HT77" s="191" t="s">
        <v>33</v>
      </c>
      <c r="HU77" s="181">
        <v>46181</v>
      </c>
      <c r="HV77" s="189" t="s">
        <v>860</v>
      </c>
      <c r="HW77" s="189">
        <v>3</v>
      </c>
      <c r="HX77" s="189" t="s">
        <v>67</v>
      </c>
      <c r="HY77" s="189" t="s">
        <v>68</v>
      </c>
      <c r="HZ77" s="189">
        <v>2</v>
      </c>
      <c r="IA77" s="189" t="s">
        <v>33</v>
      </c>
      <c r="IB77" s="189" t="s">
        <v>33</v>
      </c>
      <c r="IC77" s="190">
        <v>46181</v>
      </c>
      <c r="ID77" s="188" t="s">
        <v>862</v>
      </c>
      <c r="IE77" s="191">
        <v>1</v>
      </c>
      <c r="IF77" s="191" t="s">
        <v>67</v>
      </c>
      <c r="IG77" s="191" t="s">
        <v>68</v>
      </c>
      <c r="IH77" s="191">
        <v>2</v>
      </c>
      <c r="II77" s="191" t="s">
        <v>33</v>
      </c>
      <c r="IJ77" s="191" t="s">
        <v>33</v>
      </c>
      <c r="IK77" s="181">
        <v>46181</v>
      </c>
      <c r="IL77" s="189" t="s">
        <v>861</v>
      </c>
      <c r="IM77" s="189">
        <v>3</v>
      </c>
      <c r="IN77" s="189" t="s">
        <v>67</v>
      </c>
      <c r="IO77" s="189" t="s">
        <v>68</v>
      </c>
      <c r="IP77" s="189">
        <v>2</v>
      </c>
      <c r="IQ77" s="189" t="s">
        <v>33</v>
      </c>
      <c r="IR77" s="189" t="s">
        <v>33</v>
      </c>
      <c r="IS77" s="190">
        <v>46181</v>
      </c>
    </row>
    <row r="78" spans="1:253" s="11" customFormat="1" ht="12.5" customHeight="1">
      <c r="A78" s="11" t="s">
        <v>866</v>
      </c>
      <c r="B78" s="11" t="s">
        <v>7563</v>
      </c>
      <c r="C78" s="11" t="s">
        <v>867</v>
      </c>
      <c r="D78" s="11" t="s">
        <v>823</v>
      </c>
      <c r="E78" s="11" t="s">
        <v>7019</v>
      </c>
      <c r="F78" s="11" t="s">
        <v>3943</v>
      </c>
      <c r="G78" s="179">
        <v>242432000</v>
      </c>
      <c r="H78" s="180" t="s">
        <v>3890</v>
      </c>
      <c r="I78" s="180" t="s">
        <v>88</v>
      </c>
      <c r="J78" s="180">
        <v>2</v>
      </c>
      <c r="K78" s="180" t="s">
        <v>1523</v>
      </c>
      <c r="L78" s="180" t="s">
        <v>1522</v>
      </c>
      <c r="M78" s="181">
        <v>46234</v>
      </c>
      <c r="N78" s="188" t="s">
        <v>3946</v>
      </c>
      <c r="O78" s="183">
        <v>226669</v>
      </c>
      <c r="P78" s="183" t="s">
        <v>3944</v>
      </c>
      <c r="Q78" s="183" t="s">
        <v>88</v>
      </c>
      <c r="R78" s="183">
        <v>2</v>
      </c>
      <c r="S78" s="183" t="s">
        <v>3945</v>
      </c>
      <c r="T78" s="183" t="s">
        <v>3893</v>
      </c>
      <c r="U78" s="184">
        <v>46234</v>
      </c>
      <c r="V78" s="188" t="s">
        <v>3950</v>
      </c>
      <c r="W78" s="180">
        <v>38501000</v>
      </c>
      <c r="X78" s="180" t="s">
        <v>3947</v>
      </c>
      <c r="Y78" s="180" t="s">
        <v>141</v>
      </c>
      <c r="Z78" s="180">
        <v>3</v>
      </c>
      <c r="AA78" s="180" t="s">
        <v>3949</v>
      </c>
      <c r="AB78" s="180" t="s">
        <v>3948</v>
      </c>
      <c r="AC78" s="181">
        <v>46234</v>
      </c>
      <c r="AD78" s="188" t="s">
        <v>3952</v>
      </c>
      <c r="AE78" s="185">
        <v>24949000</v>
      </c>
      <c r="AF78" s="185" t="s">
        <v>3947</v>
      </c>
      <c r="AG78" s="185" t="s">
        <v>141</v>
      </c>
      <c r="AH78" s="185">
        <v>3</v>
      </c>
      <c r="AI78" s="185" t="s">
        <v>3951</v>
      </c>
      <c r="AJ78" s="185" t="s">
        <v>3948</v>
      </c>
      <c r="AK78" s="186">
        <v>46234</v>
      </c>
      <c r="AL78" s="188" t="s">
        <v>3956</v>
      </c>
      <c r="AM78" s="180">
        <v>585000</v>
      </c>
      <c r="AN78" s="180" t="s">
        <v>3953</v>
      </c>
      <c r="AO78" s="180" t="s">
        <v>88</v>
      </c>
      <c r="AP78" s="180">
        <v>2</v>
      </c>
      <c r="AQ78" s="180" t="s">
        <v>3955</v>
      </c>
      <c r="AR78" s="180" t="s">
        <v>3954</v>
      </c>
      <c r="AS78" s="181">
        <v>46234</v>
      </c>
      <c r="AT78" s="189" t="s">
        <v>3957</v>
      </c>
      <c r="AU78" s="185" t="s">
        <v>33</v>
      </c>
      <c r="AV78" s="185" t="s">
        <v>33</v>
      </c>
      <c r="AW78" s="185" t="s">
        <v>33</v>
      </c>
      <c r="AX78" s="185" t="s">
        <v>33</v>
      </c>
      <c r="AY78" s="185" t="s">
        <v>3906</v>
      </c>
      <c r="AZ78" s="185" t="s">
        <v>33</v>
      </c>
      <c r="BA78" s="186">
        <v>46234</v>
      </c>
      <c r="BB78" s="188" t="s">
        <v>3979</v>
      </c>
      <c r="BC78" s="180" t="s">
        <v>33</v>
      </c>
      <c r="BD78" s="180" t="s">
        <v>33</v>
      </c>
      <c r="BE78" s="180" t="s">
        <v>33</v>
      </c>
      <c r="BF78" s="180" t="s">
        <v>33</v>
      </c>
      <c r="BG78" s="180" t="s">
        <v>3906</v>
      </c>
      <c r="BH78" s="180" t="s">
        <v>33</v>
      </c>
      <c r="BI78" s="181">
        <v>46234</v>
      </c>
      <c r="BJ78" s="189" t="s">
        <v>3959</v>
      </c>
      <c r="BK78" s="189">
        <v>1801</v>
      </c>
      <c r="BL78" s="189" t="s">
        <v>3908</v>
      </c>
      <c r="BM78" s="189" t="s">
        <v>88</v>
      </c>
      <c r="BN78" s="189">
        <v>2</v>
      </c>
      <c r="BO78" s="189" t="s">
        <v>3958</v>
      </c>
      <c r="BP78" s="185" t="s">
        <v>3058</v>
      </c>
      <c r="BQ78" s="190">
        <v>46234</v>
      </c>
      <c r="BR78" s="188" t="s">
        <v>3980</v>
      </c>
      <c r="BS78" s="191" t="s">
        <v>33</v>
      </c>
      <c r="BT78" s="191" t="s">
        <v>33</v>
      </c>
      <c r="BU78" s="191" t="s">
        <v>33</v>
      </c>
      <c r="BV78" s="191" t="s">
        <v>33</v>
      </c>
      <c r="BW78" s="191" t="s">
        <v>3906</v>
      </c>
      <c r="BX78" s="191" t="s">
        <v>33</v>
      </c>
      <c r="BY78" s="181">
        <v>46234</v>
      </c>
      <c r="BZ78" s="189" t="s">
        <v>3981</v>
      </c>
      <c r="CA78" s="189" t="s">
        <v>33</v>
      </c>
      <c r="CB78" s="189" t="s">
        <v>33</v>
      </c>
      <c r="CC78" s="189" t="s">
        <v>33</v>
      </c>
      <c r="CD78" s="189" t="s">
        <v>33</v>
      </c>
      <c r="CE78" s="189" t="s">
        <v>3906</v>
      </c>
      <c r="CF78" s="189" t="s">
        <v>33</v>
      </c>
      <c r="CG78" s="190">
        <v>46234</v>
      </c>
      <c r="CH78" s="188" t="s">
        <v>8094</v>
      </c>
      <c r="CI78" s="189" t="e">
        <v>#N/A</v>
      </c>
      <c r="CJ78" s="189" t="e">
        <v>#N/A</v>
      </c>
      <c r="CK78" s="189" t="e">
        <v>#N/A</v>
      </c>
      <c r="CL78" s="189" t="e">
        <v>#N/A</v>
      </c>
      <c r="CM78" s="189" t="e">
        <v>#N/A</v>
      </c>
      <c r="CN78" s="189" t="e">
        <v>#N/A</v>
      </c>
      <c r="CO78" s="192" t="e">
        <v>#N/A</v>
      </c>
      <c r="CP78" s="189" t="s">
        <v>3983</v>
      </c>
      <c r="CQ78" s="191" t="s">
        <v>33</v>
      </c>
      <c r="CR78" s="191" t="s">
        <v>33</v>
      </c>
      <c r="CS78" s="191" t="s">
        <v>33</v>
      </c>
      <c r="CT78" s="191" t="s">
        <v>33</v>
      </c>
      <c r="CU78" s="191" t="s">
        <v>3906</v>
      </c>
      <c r="CV78" s="191" t="s">
        <v>33</v>
      </c>
      <c r="CW78" s="181">
        <v>46234</v>
      </c>
      <c r="CX78" s="189" t="s">
        <v>3962</v>
      </c>
      <c r="CY78" s="185">
        <v>6556000</v>
      </c>
      <c r="CZ78" s="185" t="s">
        <v>3947</v>
      </c>
      <c r="DA78" s="185" t="s">
        <v>141</v>
      </c>
      <c r="DB78" s="185">
        <v>3</v>
      </c>
      <c r="DC78" s="185" t="s">
        <v>3967</v>
      </c>
      <c r="DD78" s="185" t="s">
        <v>3948</v>
      </c>
      <c r="DE78" s="187">
        <v>46234</v>
      </c>
      <c r="DF78" s="188" t="s">
        <v>3964</v>
      </c>
      <c r="DG78" s="180">
        <v>13552000</v>
      </c>
      <c r="DH78" s="191" t="s">
        <v>3947</v>
      </c>
      <c r="DI78" s="191" t="s">
        <v>141</v>
      </c>
      <c r="DJ78" s="191">
        <v>3</v>
      </c>
      <c r="DK78" s="191" t="s">
        <v>3963</v>
      </c>
      <c r="DL78" s="191" t="s">
        <v>3948</v>
      </c>
      <c r="DM78" s="181">
        <v>46234</v>
      </c>
      <c r="DN78" s="189" t="s">
        <v>3966</v>
      </c>
      <c r="DO78" s="185">
        <v>18393000</v>
      </c>
      <c r="DP78" s="189" t="s">
        <v>3947</v>
      </c>
      <c r="DQ78" s="189" t="s">
        <v>141</v>
      </c>
      <c r="DR78" s="189">
        <v>3</v>
      </c>
      <c r="DS78" s="189" t="s">
        <v>3965</v>
      </c>
      <c r="DT78" s="189" t="s">
        <v>3948</v>
      </c>
      <c r="DU78" s="190">
        <v>46234</v>
      </c>
      <c r="DV78" s="188" t="s">
        <v>3968</v>
      </c>
      <c r="DW78" s="180">
        <v>6556000</v>
      </c>
      <c r="DX78" s="191" t="s">
        <v>3947</v>
      </c>
      <c r="DY78" s="191" t="s">
        <v>141</v>
      </c>
      <c r="DZ78" s="191">
        <v>3</v>
      </c>
      <c r="EA78" s="191" t="s">
        <v>3967</v>
      </c>
      <c r="EB78" s="191" t="s">
        <v>3948</v>
      </c>
      <c r="EC78" s="181">
        <v>46234</v>
      </c>
      <c r="ED78" s="189" t="s">
        <v>3970</v>
      </c>
      <c r="EE78" s="185">
        <v>0</v>
      </c>
      <c r="EF78" s="189" t="s">
        <v>3947</v>
      </c>
      <c r="EG78" s="189" t="s">
        <v>141</v>
      </c>
      <c r="EH78" s="189">
        <v>3</v>
      </c>
      <c r="EI78" s="189" t="s">
        <v>3969</v>
      </c>
      <c r="EJ78" s="189" t="s">
        <v>3948</v>
      </c>
      <c r="EK78" s="190">
        <v>46234</v>
      </c>
      <c r="EL78" s="188" t="s">
        <v>3972</v>
      </c>
      <c r="EM78" s="180">
        <v>0</v>
      </c>
      <c r="EN78" s="191" t="s">
        <v>3947</v>
      </c>
      <c r="EO78" s="191" t="s">
        <v>141</v>
      </c>
      <c r="EP78" s="191">
        <v>3</v>
      </c>
      <c r="EQ78" s="191" t="s">
        <v>3971</v>
      </c>
      <c r="ER78" s="191" t="s">
        <v>3948</v>
      </c>
      <c r="ES78" s="181">
        <v>46234</v>
      </c>
      <c r="ET78" s="189" t="s">
        <v>3960</v>
      </c>
      <c r="EU78" s="189">
        <v>7673</v>
      </c>
      <c r="EV78" s="189" t="s">
        <v>3908</v>
      </c>
      <c r="EW78" s="189" t="s">
        <v>88</v>
      </c>
      <c r="EX78" s="189">
        <v>2</v>
      </c>
      <c r="EY78" s="189" t="s">
        <v>3911</v>
      </c>
      <c r="EZ78" s="189" t="s">
        <v>1544</v>
      </c>
      <c r="FA78" s="190">
        <v>46234</v>
      </c>
      <c r="FB78" s="188" t="s">
        <v>3976</v>
      </c>
      <c r="FC78" s="191">
        <v>5</v>
      </c>
      <c r="FD78" s="191" t="s">
        <v>3973</v>
      </c>
      <c r="FE78" s="191" t="s">
        <v>88</v>
      </c>
      <c r="FF78" s="191">
        <v>2</v>
      </c>
      <c r="FG78" s="191" t="s">
        <v>3975</v>
      </c>
      <c r="FH78" s="191" t="s">
        <v>3974</v>
      </c>
      <c r="FI78" s="181">
        <v>46234</v>
      </c>
      <c r="FJ78" s="188" t="s">
        <v>3977</v>
      </c>
      <c r="FK78" s="189" t="s">
        <v>33</v>
      </c>
      <c r="FL78" s="189" t="s">
        <v>33</v>
      </c>
      <c r="FM78" s="189" t="s">
        <v>33</v>
      </c>
      <c r="FN78" s="189" t="s">
        <v>33</v>
      </c>
      <c r="FO78" s="189" t="s">
        <v>3906</v>
      </c>
      <c r="FP78" s="185" t="s">
        <v>33</v>
      </c>
      <c r="FQ78" s="186">
        <v>46234</v>
      </c>
      <c r="FR78" s="188" t="s">
        <v>3978</v>
      </c>
      <c r="FS78" s="191" t="s">
        <v>33</v>
      </c>
      <c r="FT78" s="191" t="s">
        <v>33</v>
      </c>
      <c r="FU78" s="191" t="s">
        <v>33</v>
      </c>
      <c r="FV78" s="191" t="s">
        <v>33</v>
      </c>
      <c r="FW78" s="191" t="s">
        <v>3906</v>
      </c>
      <c r="FX78" s="191" t="s">
        <v>33</v>
      </c>
      <c r="FY78" s="181">
        <v>46234</v>
      </c>
      <c r="FZ78" s="189" t="s">
        <v>869</v>
      </c>
      <c r="GA78" s="189">
        <v>2</v>
      </c>
      <c r="GB78" s="189" t="s">
        <v>67</v>
      </c>
      <c r="GC78" s="189" t="s">
        <v>68</v>
      </c>
      <c r="GD78" s="189">
        <v>2</v>
      </c>
      <c r="GE78" s="189" t="s">
        <v>33</v>
      </c>
      <c r="GF78" s="189" t="s">
        <v>33</v>
      </c>
      <c r="GG78" s="190">
        <v>46181</v>
      </c>
      <c r="GH78" s="188" t="s">
        <v>875</v>
      </c>
      <c r="GI78" s="191">
        <v>1</v>
      </c>
      <c r="GJ78" s="191" t="s">
        <v>67</v>
      </c>
      <c r="GK78" s="191" t="s">
        <v>68</v>
      </c>
      <c r="GL78" s="191">
        <v>2</v>
      </c>
      <c r="GM78" s="191" t="s">
        <v>33</v>
      </c>
      <c r="GN78" s="191" t="s">
        <v>33</v>
      </c>
      <c r="GO78" s="181">
        <v>46181</v>
      </c>
      <c r="GP78" s="189" t="s">
        <v>870</v>
      </c>
      <c r="GQ78" s="189">
        <v>1</v>
      </c>
      <c r="GR78" s="189" t="s">
        <v>67</v>
      </c>
      <c r="GS78" s="189" t="s">
        <v>68</v>
      </c>
      <c r="GT78" s="189">
        <v>2</v>
      </c>
      <c r="GU78" s="189" t="s">
        <v>33</v>
      </c>
      <c r="GV78" s="189" t="s">
        <v>33</v>
      </c>
      <c r="GW78" s="190">
        <v>46181</v>
      </c>
      <c r="GX78" s="188" t="s">
        <v>876</v>
      </c>
      <c r="GY78" s="191">
        <v>0</v>
      </c>
      <c r="GZ78" s="191" t="s">
        <v>67</v>
      </c>
      <c r="HA78" s="191" t="s">
        <v>68</v>
      </c>
      <c r="HB78" s="191">
        <v>2</v>
      </c>
      <c r="HC78" s="191" t="s">
        <v>33</v>
      </c>
      <c r="HD78" s="191" t="s">
        <v>33</v>
      </c>
      <c r="HE78" s="181">
        <v>46181</v>
      </c>
      <c r="HF78" s="189" t="s">
        <v>868</v>
      </c>
      <c r="HG78" s="189">
        <v>0</v>
      </c>
      <c r="HH78" s="189" t="s">
        <v>67</v>
      </c>
      <c r="HI78" s="189" t="s">
        <v>68</v>
      </c>
      <c r="HJ78" s="189">
        <v>2</v>
      </c>
      <c r="HK78" s="189" t="s">
        <v>33</v>
      </c>
      <c r="HL78" s="189" t="s">
        <v>33</v>
      </c>
      <c r="HM78" s="190">
        <v>46181</v>
      </c>
      <c r="HN78" s="188" t="s">
        <v>874</v>
      </c>
      <c r="HO78" s="191">
        <v>2</v>
      </c>
      <c r="HP78" s="191" t="s">
        <v>67</v>
      </c>
      <c r="HQ78" s="191" t="s">
        <v>68</v>
      </c>
      <c r="HR78" s="191">
        <v>2</v>
      </c>
      <c r="HS78" s="191" t="s">
        <v>33</v>
      </c>
      <c r="HT78" s="191" t="s">
        <v>33</v>
      </c>
      <c r="HU78" s="181">
        <v>46181</v>
      </c>
      <c r="HV78" s="189" t="s">
        <v>871</v>
      </c>
      <c r="HW78" s="189">
        <v>2</v>
      </c>
      <c r="HX78" s="189" t="s">
        <v>67</v>
      </c>
      <c r="HY78" s="189" t="s">
        <v>68</v>
      </c>
      <c r="HZ78" s="189">
        <v>2</v>
      </c>
      <c r="IA78" s="189" t="s">
        <v>33</v>
      </c>
      <c r="IB78" s="189" t="s">
        <v>33</v>
      </c>
      <c r="IC78" s="190">
        <v>46181</v>
      </c>
      <c r="ID78" s="188" t="s">
        <v>873</v>
      </c>
      <c r="IE78" s="191">
        <v>1</v>
      </c>
      <c r="IF78" s="191" t="s">
        <v>67</v>
      </c>
      <c r="IG78" s="191" t="s">
        <v>68</v>
      </c>
      <c r="IH78" s="191">
        <v>2</v>
      </c>
      <c r="II78" s="191" t="s">
        <v>33</v>
      </c>
      <c r="IJ78" s="191" t="s">
        <v>33</v>
      </c>
      <c r="IK78" s="181">
        <v>46181</v>
      </c>
      <c r="IL78" s="189" t="s">
        <v>872</v>
      </c>
      <c r="IM78" s="189">
        <v>2</v>
      </c>
      <c r="IN78" s="189" t="s">
        <v>67</v>
      </c>
      <c r="IO78" s="189" t="s">
        <v>68</v>
      </c>
      <c r="IP78" s="189">
        <v>2</v>
      </c>
      <c r="IQ78" s="189" t="s">
        <v>33</v>
      </c>
      <c r="IR78" s="189" t="s">
        <v>33</v>
      </c>
      <c r="IS78" s="190">
        <v>46181</v>
      </c>
    </row>
    <row r="79" spans="1:253" s="11" customFormat="1" ht="12.5" customHeight="1">
      <c r="A79" s="11" t="s">
        <v>1362</v>
      </c>
      <c r="B79" s="11" t="s">
        <v>7815</v>
      </c>
      <c r="C79" s="11" t="s">
        <v>1363</v>
      </c>
      <c r="D79" s="11" t="s">
        <v>1364</v>
      </c>
      <c r="E79" s="11" t="s">
        <v>7036</v>
      </c>
      <c r="F79" s="11" t="s">
        <v>6438</v>
      </c>
      <c r="G79" s="179">
        <v>259300000</v>
      </c>
      <c r="H79" s="180" t="s">
        <v>6345</v>
      </c>
      <c r="I79" s="180" t="s">
        <v>88</v>
      </c>
      <c r="J79" s="180">
        <v>2</v>
      </c>
      <c r="K79" s="180" t="s">
        <v>6347</v>
      </c>
      <c r="L79" s="180" t="s">
        <v>6346</v>
      </c>
      <c r="M79" s="181">
        <v>46234</v>
      </c>
      <c r="N79" s="188" t="s">
        <v>6442</v>
      </c>
      <c r="O79" s="183">
        <v>484256</v>
      </c>
      <c r="P79" s="183" t="s">
        <v>6439</v>
      </c>
      <c r="Q79" s="183" t="s">
        <v>88</v>
      </c>
      <c r="R79" s="183">
        <v>2</v>
      </c>
      <c r="S79" s="183" t="s">
        <v>6441</v>
      </c>
      <c r="T79" s="183" t="s">
        <v>6440</v>
      </c>
      <c r="U79" s="184">
        <v>46234</v>
      </c>
      <c r="V79" s="188" t="s">
        <v>6446</v>
      </c>
      <c r="W79" s="180">
        <v>53441000</v>
      </c>
      <c r="X79" s="180" t="s">
        <v>6443</v>
      </c>
      <c r="Y79" s="180" t="s">
        <v>141</v>
      </c>
      <c r="Z79" s="180">
        <v>3</v>
      </c>
      <c r="AA79" s="180" t="s">
        <v>6445</v>
      </c>
      <c r="AB79" s="180" t="s">
        <v>6444</v>
      </c>
      <c r="AC79" s="181">
        <v>46234</v>
      </c>
      <c r="AD79" s="188" t="s">
        <v>6449</v>
      </c>
      <c r="AE79" s="185">
        <v>26960000</v>
      </c>
      <c r="AF79" s="185" t="s">
        <v>6447</v>
      </c>
      <c r="AG79" s="185" t="s">
        <v>141</v>
      </c>
      <c r="AH79" s="185">
        <v>3</v>
      </c>
      <c r="AI79" s="185" t="s">
        <v>6448</v>
      </c>
      <c r="AJ79" s="185" t="s">
        <v>6444</v>
      </c>
      <c r="AK79" s="186">
        <v>46234</v>
      </c>
      <c r="AL79" s="188" t="s">
        <v>6451</v>
      </c>
      <c r="AM79" s="180" t="s">
        <v>33</v>
      </c>
      <c r="AN79" s="180" t="s">
        <v>114</v>
      </c>
      <c r="AO79" s="180">
        <v>0</v>
      </c>
      <c r="AP79" s="180">
        <v>0</v>
      </c>
      <c r="AQ79" s="180" t="s">
        <v>6450</v>
      </c>
      <c r="AR79" s="180" t="s">
        <v>33</v>
      </c>
      <c r="AS79" s="181">
        <v>46234</v>
      </c>
      <c r="AT79" s="189" t="s">
        <v>6453</v>
      </c>
      <c r="AU79" s="185" t="s">
        <v>33</v>
      </c>
      <c r="AV79" s="185" t="s">
        <v>114</v>
      </c>
      <c r="AW79" s="185">
        <v>0</v>
      </c>
      <c r="AX79" s="185">
        <v>0</v>
      </c>
      <c r="AY79" s="185" t="s">
        <v>6452</v>
      </c>
      <c r="AZ79" s="185" t="s">
        <v>33</v>
      </c>
      <c r="BA79" s="186">
        <v>46234</v>
      </c>
      <c r="BB79" s="188" t="s">
        <v>6476</v>
      </c>
      <c r="BC79" s="180" t="s">
        <v>33</v>
      </c>
      <c r="BD79" s="180" t="s">
        <v>33</v>
      </c>
      <c r="BE79" s="180" t="s">
        <v>33</v>
      </c>
      <c r="BF79" s="180" t="s">
        <v>33</v>
      </c>
      <c r="BG79" s="180" t="s">
        <v>1617</v>
      </c>
      <c r="BH79" s="180" t="s">
        <v>33</v>
      </c>
      <c r="BI79" s="181">
        <v>46234</v>
      </c>
      <c r="BJ79" s="189" t="s">
        <v>6456</v>
      </c>
      <c r="BK79" s="189">
        <v>2889</v>
      </c>
      <c r="BL79" s="189" t="s">
        <v>1893</v>
      </c>
      <c r="BM79" s="189" t="s">
        <v>141</v>
      </c>
      <c r="BN79" s="189">
        <v>3</v>
      </c>
      <c r="BO79" s="189" t="s">
        <v>6455</v>
      </c>
      <c r="BP79" s="185" t="s">
        <v>6454</v>
      </c>
      <c r="BQ79" s="190">
        <v>46234</v>
      </c>
      <c r="BR79" s="188" t="s">
        <v>6477</v>
      </c>
      <c r="BS79" s="191" t="s">
        <v>33</v>
      </c>
      <c r="BT79" s="191" t="s">
        <v>33</v>
      </c>
      <c r="BU79" s="191" t="s">
        <v>33</v>
      </c>
      <c r="BV79" s="191" t="s">
        <v>33</v>
      </c>
      <c r="BW79" s="191" t="s">
        <v>1617</v>
      </c>
      <c r="BX79" s="191" t="s">
        <v>33</v>
      </c>
      <c r="BY79" s="181">
        <v>46234</v>
      </c>
      <c r="BZ79" s="189" t="s">
        <v>6478</v>
      </c>
      <c r="CA79" s="189" t="s">
        <v>33</v>
      </c>
      <c r="CB79" s="189" t="s">
        <v>33</v>
      </c>
      <c r="CC79" s="189" t="s">
        <v>33</v>
      </c>
      <c r="CD79" s="189" t="s">
        <v>33</v>
      </c>
      <c r="CE79" s="189" t="s">
        <v>1617</v>
      </c>
      <c r="CF79" s="189" t="s">
        <v>33</v>
      </c>
      <c r="CG79" s="190">
        <v>46234</v>
      </c>
      <c r="CH79" s="188" t="s">
        <v>8095</v>
      </c>
      <c r="CI79" s="189" t="e">
        <v>#N/A</v>
      </c>
      <c r="CJ79" s="189" t="e">
        <v>#N/A</v>
      </c>
      <c r="CK79" s="189" t="e">
        <v>#N/A</v>
      </c>
      <c r="CL79" s="189" t="e">
        <v>#N/A</v>
      </c>
      <c r="CM79" s="189" t="e">
        <v>#N/A</v>
      </c>
      <c r="CN79" s="189" t="e">
        <v>#N/A</v>
      </c>
      <c r="CO79" s="192" t="e">
        <v>#N/A</v>
      </c>
      <c r="CP79" s="189" t="s">
        <v>6480</v>
      </c>
      <c r="CQ79" s="191" t="s">
        <v>33</v>
      </c>
      <c r="CR79" s="191" t="s">
        <v>33</v>
      </c>
      <c r="CS79" s="191" t="s">
        <v>33</v>
      </c>
      <c r="CT79" s="191" t="s">
        <v>33</v>
      </c>
      <c r="CU79" s="191" t="s">
        <v>1617</v>
      </c>
      <c r="CV79" s="191" t="s">
        <v>33</v>
      </c>
      <c r="CW79" s="181">
        <v>46234</v>
      </c>
      <c r="CX79" s="189" t="s">
        <v>6461</v>
      </c>
      <c r="CY79" s="185">
        <v>8400000</v>
      </c>
      <c r="CZ79" s="185" t="s">
        <v>6458</v>
      </c>
      <c r="DA79" s="185" t="s">
        <v>141</v>
      </c>
      <c r="DB79" s="185">
        <v>3</v>
      </c>
      <c r="DC79" s="185" t="s">
        <v>6466</v>
      </c>
      <c r="DD79" s="185" t="s">
        <v>6459</v>
      </c>
      <c r="DE79" s="187">
        <v>46234</v>
      </c>
      <c r="DF79" s="188" t="s">
        <v>6463</v>
      </c>
      <c r="DG79" s="180">
        <v>26481000</v>
      </c>
      <c r="DH79" s="191" t="s">
        <v>6458</v>
      </c>
      <c r="DI79" s="191" t="s">
        <v>141</v>
      </c>
      <c r="DJ79" s="191">
        <v>3</v>
      </c>
      <c r="DK79" s="191" t="s">
        <v>6462</v>
      </c>
      <c r="DL79" s="191" t="s">
        <v>6459</v>
      </c>
      <c r="DM79" s="181">
        <v>46234</v>
      </c>
      <c r="DN79" s="189" t="s">
        <v>6465</v>
      </c>
      <c r="DO79" s="185">
        <v>18560000</v>
      </c>
      <c r="DP79" s="189" t="s">
        <v>6458</v>
      </c>
      <c r="DQ79" s="189" t="s">
        <v>141</v>
      </c>
      <c r="DR79" s="189">
        <v>3</v>
      </c>
      <c r="DS79" s="189" t="s">
        <v>6464</v>
      </c>
      <c r="DT79" s="189" t="s">
        <v>6459</v>
      </c>
      <c r="DU79" s="190">
        <v>46234</v>
      </c>
      <c r="DV79" s="188" t="s">
        <v>6467</v>
      </c>
      <c r="DW79" s="180">
        <v>7842000</v>
      </c>
      <c r="DX79" s="191" t="s">
        <v>6458</v>
      </c>
      <c r="DY79" s="191" t="s">
        <v>141</v>
      </c>
      <c r="DZ79" s="191">
        <v>3</v>
      </c>
      <c r="EA79" s="191" t="s">
        <v>6466</v>
      </c>
      <c r="EB79" s="191" t="s">
        <v>6459</v>
      </c>
      <c r="EC79" s="181">
        <v>46234</v>
      </c>
      <c r="ED79" s="189" t="s">
        <v>6469</v>
      </c>
      <c r="EE79" s="185">
        <v>558000</v>
      </c>
      <c r="EF79" s="189" t="s">
        <v>6458</v>
      </c>
      <c r="EG79" s="189" t="s">
        <v>141</v>
      </c>
      <c r="EH79" s="189">
        <v>3</v>
      </c>
      <c r="EI79" s="189" t="s">
        <v>6468</v>
      </c>
      <c r="EJ79" s="189" t="s">
        <v>6459</v>
      </c>
      <c r="EK79" s="190">
        <v>46234</v>
      </c>
      <c r="EL79" s="188" t="s">
        <v>6471</v>
      </c>
      <c r="EM79" s="180">
        <v>0</v>
      </c>
      <c r="EN79" s="191" t="s">
        <v>6458</v>
      </c>
      <c r="EO79" s="191" t="s">
        <v>141</v>
      </c>
      <c r="EP79" s="191">
        <v>3</v>
      </c>
      <c r="EQ79" s="191" t="s">
        <v>6470</v>
      </c>
      <c r="ER79" s="191" t="s">
        <v>6459</v>
      </c>
      <c r="ES79" s="181">
        <v>46234</v>
      </c>
      <c r="ET79" s="189" t="s">
        <v>6457</v>
      </c>
      <c r="EU79" s="189">
        <v>2889</v>
      </c>
      <c r="EV79" s="189" t="s">
        <v>6366</v>
      </c>
      <c r="EW79" s="189" t="s">
        <v>141</v>
      </c>
      <c r="EX79" s="189">
        <v>3</v>
      </c>
      <c r="EY79" s="189" t="s">
        <v>6368</v>
      </c>
      <c r="EZ79" s="189" t="s">
        <v>6367</v>
      </c>
      <c r="FA79" s="190">
        <v>46234</v>
      </c>
      <c r="FB79" s="188" t="s">
        <v>6473</v>
      </c>
      <c r="FC79" s="191">
        <v>5</v>
      </c>
      <c r="FD79" s="191" t="s">
        <v>6458</v>
      </c>
      <c r="FE79" s="191" t="s">
        <v>126</v>
      </c>
      <c r="FF79" s="191">
        <v>1</v>
      </c>
      <c r="FG79" s="191" t="s">
        <v>6472</v>
      </c>
      <c r="FH79" s="191" t="s">
        <v>6459</v>
      </c>
      <c r="FI79" s="181">
        <v>46234</v>
      </c>
      <c r="FJ79" s="188" t="s">
        <v>6474</v>
      </c>
      <c r="FK79" s="189" t="s">
        <v>33</v>
      </c>
      <c r="FL79" s="189" t="s">
        <v>33</v>
      </c>
      <c r="FM79" s="189" t="s">
        <v>33</v>
      </c>
      <c r="FN79" s="189" t="s">
        <v>33</v>
      </c>
      <c r="FO79" s="189" t="s">
        <v>1617</v>
      </c>
      <c r="FP79" s="185" t="s">
        <v>33</v>
      </c>
      <c r="FQ79" s="186">
        <v>46234</v>
      </c>
      <c r="FR79" s="188" t="s">
        <v>6475</v>
      </c>
      <c r="FS79" s="191" t="s">
        <v>33</v>
      </c>
      <c r="FT79" s="191" t="s">
        <v>33</v>
      </c>
      <c r="FU79" s="191" t="s">
        <v>33</v>
      </c>
      <c r="FV79" s="191" t="s">
        <v>33</v>
      </c>
      <c r="FW79" s="191" t="s">
        <v>1617</v>
      </c>
      <c r="FX79" s="191" t="s">
        <v>33</v>
      </c>
      <c r="FY79" s="181">
        <v>46234</v>
      </c>
      <c r="FZ79" s="189" t="s">
        <v>1366</v>
      </c>
      <c r="GA79" s="189">
        <v>1</v>
      </c>
      <c r="GB79" s="189" t="s">
        <v>67</v>
      </c>
      <c r="GC79" s="189" t="s">
        <v>68</v>
      </c>
      <c r="GD79" s="189">
        <v>2</v>
      </c>
      <c r="GE79" s="189" t="s">
        <v>33</v>
      </c>
      <c r="GF79" s="189" t="s">
        <v>33</v>
      </c>
      <c r="GG79" s="190">
        <v>46183</v>
      </c>
      <c r="GH79" s="188" t="s">
        <v>1372</v>
      </c>
      <c r="GI79" s="191">
        <v>2</v>
      </c>
      <c r="GJ79" s="191" t="s">
        <v>67</v>
      </c>
      <c r="GK79" s="191" t="s">
        <v>68</v>
      </c>
      <c r="GL79" s="191">
        <v>2</v>
      </c>
      <c r="GM79" s="191" t="s">
        <v>33</v>
      </c>
      <c r="GN79" s="191" t="s">
        <v>33</v>
      </c>
      <c r="GO79" s="181">
        <v>46183</v>
      </c>
      <c r="GP79" s="189" t="s">
        <v>1367</v>
      </c>
      <c r="GQ79" s="189">
        <v>0</v>
      </c>
      <c r="GR79" s="189" t="s">
        <v>67</v>
      </c>
      <c r="GS79" s="189" t="s">
        <v>68</v>
      </c>
      <c r="GT79" s="189">
        <v>2</v>
      </c>
      <c r="GU79" s="189" t="s">
        <v>33</v>
      </c>
      <c r="GV79" s="189" t="s">
        <v>33</v>
      </c>
      <c r="GW79" s="190">
        <v>46183</v>
      </c>
      <c r="GX79" s="188" t="s">
        <v>1373</v>
      </c>
      <c r="GY79" s="191">
        <v>0</v>
      </c>
      <c r="GZ79" s="191" t="s">
        <v>67</v>
      </c>
      <c r="HA79" s="191" t="s">
        <v>68</v>
      </c>
      <c r="HB79" s="191">
        <v>2</v>
      </c>
      <c r="HC79" s="191" t="s">
        <v>33</v>
      </c>
      <c r="HD79" s="191" t="s">
        <v>33</v>
      </c>
      <c r="HE79" s="181">
        <v>46183</v>
      </c>
      <c r="HF79" s="189" t="s">
        <v>1365</v>
      </c>
      <c r="HG79" s="189">
        <v>0</v>
      </c>
      <c r="HH79" s="189" t="s">
        <v>67</v>
      </c>
      <c r="HI79" s="189" t="s">
        <v>68</v>
      </c>
      <c r="HJ79" s="189">
        <v>2</v>
      </c>
      <c r="HK79" s="189" t="s">
        <v>33</v>
      </c>
      <c r="HL79" s="189" t="s">
        <v>33</v>
      </c>
      <c r="HM79" s="190">
        <v>46183</v>
      </c>
      <c r="HN79" s="188" t="s">
        <v>1371</v>
      </c>
      <c r="HO79" s="191">
        <v>1</v>
      </c>
      <c r="HP79" s="191" t="s">
        <v>67</v>
      </c>
      <c r="HQ79" s="191" t="s">
        <v>68</v>
      </c>
      <c r="HR79" s="191">
        <v>2</v>
      </c>
      <c r="HS79" s="191" t="s">
        <v>33</v>
      </c>
      <c r="HT79" s="191" t="s">
        <v>33</v>
      </c>
      <c r="HU79" s="181">
        <v>46183</v>
      </c>
      <c r="HV79" s="189" t="s">
        <v>1368</v>
      </c>
      <c r="HW79" s="189">
        <v>3</v>
      </c>
      <c r="HX79" s="189" t="s">
        <v>67</v>
      </c>
      <c r="HY79" s="189" t="s">
        <v>68</v>
      </c>
      <c r="HZ79" s="189">
        <v>2</v>
      </c>
      <c r="IA79" s="189" t="s">
        <v>33</v>
      </c>
      <c r="IB79" s="189" t="s">
        <v>33</v>
      </c>
      <c r="IC79" s="190">
        <v>46183</v>
      </c>
      <c r="ID79" s="188" t="s">
        <v>1370</v>
      </c>
      <c r="IE79" s="191">
        <v>1</v>
      </c>
      <c r="IF79" s="191" t="s">
        <v>67</v>
      </c>
      <c r="IG79" s="191" t="s">
        <v>68</v>
      </c>
      <c r="IH79" s="191">
        <v>2</v>
      </c>
      <c r="II79" s="191" t="s">
        <v>33</v>
      </c>
      <c r="IJ79" s="191" t="s">
        <v>33</v>
      </c>
      <c r="IK79" s="181">
        <v>46183</v>
      </c>
      <c r="IL79" s="189" t="s">
        <v>1369</v>
      </c>
      <c r="IM79" s="189">
        <v>3</v>
      </c>
      <c r="IN79" s="189" t="s">
        <v>67</v>
      </c>
      <c r="IO79" s="189" t="s">
        <v>68</v>
      </c>
      <c r="IP79" s="189">
        <v>2</v>
      </c>
      <c r="IQ79" s="189" t="s">
        <v>33</v>
      </c>
      <c r="IR79" s="189" t="s">
        <v>33</v>
      </c>
      <c r="IS79" s="190">
        <v>46183</v>
      </c>
    </row>
    <row r="80" spans="1:253" s="11" customFormat="1" ht="12.5" customHeight="1">
      <c r="A80" s="11" t="s">
        <v>1374</v>
      </c>
      <c r="B80" s="11" t="s">
        <v>7557</v>
      </c>
      <c r="C80" s="11" t="s">
        <v>1375</v>
      </c>
      <c r="D80" s="11" t="s">
        <v>1364</v>
      </c>
      <c r="E80" s="11" t="s">
        <v>7036</v>
      </c>
      <c r="F80" s="11" t="s">
        <v>6395</v>
      </c>
      <c r="G80" s="179">
        <v>259300000</v>
      </c>
      <c r="H80" s="180" t="s">
        <v>6345</v>
      </c>
      <c r="I80" s="180" t="s">
        <v>88</v>
      </c>
      <c r="J80" s="180">
        <v>2</v>
      </c>
      <c r="K80" s="180" t="s">
        <v>6347</v>
      </c>
      <c r="L80" s="180" t="s">
        <v>6346</v>
      </c>
      <c r="M80" s="181">
        <v>46234</v>
      </c>
      <c r="N80" s="188" t="s">
        <v>6398</v>
      </c>
      <c r="O80" s="183">
        <v>449837</v>
      </c>
      <c r="P80" s="183" t="s">
        <v>6349</v>
      </c>
      <c r="Q80" s="183" t="s">
        <v>88</v>
      </c>
      <c r="R80" s="183">
        <v>2</v>
      </c>
      <c r="S80" s="183" t="s">
        <v>6397</v>
      </c>
      <c r="T80" s="183" t="s">
        <v>6396</v>
      </c>
      <c r="U80" s="184">
        <v>46234</v>
      </c>
      <c r="V80" s="188" t="s">
        <v>6402</v>
      </c>
      <c r="W80" s="180">
        <v>58114000</v>
      </c>
      <c r="X80" s="180" t="s">
        <v>6399</v>
      </c>
      <c r="Y80" s="180" t="s">
        <v>141</v>
      </c>
      <c r="Z80" s="180">
        <v>3</v>
      </c>
      <c r="AA80" s="180" t="s">
        <v>6401</v>
      </c>
      <c r="AB80" s="180" t="s">
        <v>6400</v>
      </c>
      <c r="AC80" s="181">
        <v>46234</v>
      </c>
      <c r="AD80" s="188" t="s">
        <v>6406</v>
      </c>
      <c r="AE80" s="185">
        <v>1730000</v>
      </c>
      <c r="AF80" s="185" t="s">
        <v>6403</v>
      </c>
      <c r="AG80" s="185" t="s">
        <v>88</v>
      </c>
      <c r="AH80" s="185">
        <v>2</v>
      </c>
      <c r="AI80" s="185" t="s">
        <v>6405</v>
      </c>
      <c r="AJ80" s="185" t="s">
        <v>6404</v>
      </c>
      <c r="AK80" s="186">
        <v>46234</v>
      </c>
      <c r="AL80" s="188" t="s">
        <v>6409</v>
      </c>
      <c r="AM80" s="180">
        <v>1730000</v>
      </c>
      <c r="AN80" s="180" t="s">
        <v>6361</v>
      </c>
      <c r="AO80" s="180" t="s">
        <v>88</v>
      </c>
      <c r="AP80" s="180">
        <v>2</v>
      </c>
      <c r="AQ80" s="180" t="s">
        <v>6408</v>
      </c>
      <c r="AR80" s="180" t="s">
        <v>6407</v>
      </c>
      <c r="AS80" s="181">
        <v>46234</v>
      </c>
      <c r="AT80" s="189" t="s">
        <v>6410</v>
      </c>
      <c r="AU80" s="185" t="s">
        <v>33</v>
      </c>
      <c r="AV80" s="185" t="s">
        <v>33</v>
      </c>
      <c r="AW80" s="185" t="s">
        <v>33</v>
      </c>
      <c r="AX80" s="185" t="s">
        <v>33</v>
      </c>
      <c r="AY80" s="185" t="s">
        <v>1617</v>
      </c>
      <c r="AZ80" s="185" t="s">
        <v>33</v>
      </c>
      <c r="BA80" s="186">
        <v>46234</v>
      </c>
      <c r="BB80" s="188" t="s">
        <v>6433</v>
      </c>
      <c r="BC80" s="180" t="s">
        <v>33</v>
      </c>
      <c r="BD80" s="180" t="s">
        <v>33</v>
      </c>
      <c r="BE80" s="180" t="s">
        <v>33</v>
      </c>
      <c r="BF80" s="180" t="s">
        <v>33</v>
      </c>
      <c r="BG80" s="180" t="s">
        <v>1617</v>
      </c>
      <c r="BH80" s="180" t="s">
        <v>33</v>
      </c>
      <c r="BI80" s="181">
        <v>46234</v>
      </c>
      <c r="BJ80" s="189" t="s">
        <v>6411</v>
      </c>
      <c r="BK80" s="189" t="s">
        <v>33</v>
      </c>
      <c r="BL80" s="189" t="s">
        <v>33</v>
      </c>
      <c r="BM80" s="189" t="s">
        <v>33</v>
      </c>
      <c r="BN80" s="189" t="s">
        <v>33</v>
      </c>
      <c r="BO80" s="189" t="s">
        <v>1617</v>
      </c>
      <c r="BP80" s="185" t="s">
        <v>33</v>
      </c>
      <c r="BQ80" s="190">
        <v>46234</v>
      </c>
      <c r="BR80" s="188" t="s">
        <v>6434</v>
      </c>
      <c r="BS80" s="191" t="s">
        <v>33</v>
      </c>
      <c r="BT80" s="191" t="s">
        <v>33</v>
      </c>
      <c r="BU80" s="191" t="s">
        <v>33</v>
      </c>
      <c r="BV80" s="191" t="s">
        <v>33</v>
      </c>
      <c r="BW80" s="191" t="s">
        <v>1617</v>
      </c>
      <c r="BX80" s="191" t="s">
        <v>33</v>
      </c>
      <c r="BY80" s="181">
        <v>46234</v>
      </c>
      <c r="BZ80" s="189" t="s">
        <v>6435</v>
      </c>
      <c r="CA80" s="189" t="s">
        <v>33</v>
      </c>
      <c r="CB80" s="189" t="s">
        <v>33</v>
      </c>
      <c r="CC80" s="189" t="s">
        <v>33</v>
      </c>
      <c r="CD80" s="189" t="s">
        <v>33</v>
      </c>
      <c r="CE80" s="189" t="s">
        <v>1617</v>
      </c>
      <c r="CF80" s="189" t="s">
        <v>33</v>
      </c>
      <c r="CG80" s="190">
        <v>46234</v>
      </c>
      <c r="CH80" s="188" t="s">
        <v>8096</v>
      </c>
      <c r="CI80" s="189" t="e">
        <v>#N/A</v>
      </c>
      <c r="CJ80" s="189" t="e">
        <v>#N/A</v>
      </c>
      <c r="CK80" s="189" t="e">
        <v>#N/A</v>
      </c>
      <c r="CL80" s="189" t="e">
        <v>#N/A</v>
      </c>
      <c r="CM80" s="189" t="e">
        <v>#N/A</v>
      </c>
      <c r="CN80" s="189" t="e">
        <v>#N/A</v>
      </c>
      <c r="CO80" s="192" t="e">
        <v>#N/A</v>
      </c>
      <c r="CP80" s="189" t="s">
        <v>6437</v>
      </c>
      <c r="CQ80" s="191" t="s">
        <v>33</v>
      </c>
      <c r="CR80" s="191" t="s">
        <v>33</v>
      </c>
      <c r="CS80" s="191" t="s">
        <v>33</v>
      </c>
      <c r="CT80" s="191" t="s">
        <v>33</v>
      </c>
      <c r="CU80" s="191" t="s">
        <v>1617</v>
      </c>
      <c r="CV80" s="191" t="s">
        <v>33</v>
      </c>
      <c r="CW80" s="181">
        <v>46234</v>
      </c>
      <c r="CX80" s="189" t="s">
        <v>6414</v>
      </c>
      <c r="CY80" s="185">
        <v>1730000</v>
      </c>
      <c r="CZ80" s="185" t="s">
        <v>6403</v>
      </c>
      <c r="DA80" s="185" t="s">
        <v>141</v>
      </c>
      <c r="DB80" s="185">
        <v>3</v>
      </c>
      <c r="DC80" s="185" t="s">
        <v>6421</v>
      </c>
      <c r="DD80" s="185" t="s">
        <v>6404</v>
      </c>
      <c r="DE80" s="187">
        <v>46234</v>
      </c>
      <c r="DF80" s="188" t="s">
        <v>6418</v>
      </c>
      <c r="DG80" s="180">
        <v>56384000</v>
      </c>
      <c r="DH80" s="191" t="s">
        <v>6415</v>
      </c>
      <c r="DI80" s="191" t="s">
        <v>141</v>
      </c>
      <c r="DJ80" s="191">
        <v>3</v>
      </c>
      <c r="DK80" s="191" t="s">
        <v>6417</v>
      </c>
      <c r="DL80" s="191" t="s">
        <v>6416</v>
      </c>
      <c r="DM80" s="181">
        <v>46234</v>
      </c>
      <c r="DN80" s="189" t="s">
        <v>6420</v>
      </c>
      <c r="DO80" s="185">
        <v>0</v>
      </c>
      <c r="DP80" s="189" t="s">
        <v>6403</v>
      </c>
      <c r="DQ80" s="189" t="s">
        <v>141</v>
      </c>
      <c r="DR80" s="189">
        <v>3</v>
      </c>
      <c r="DS80" s="189" t="s">
        <v>6419</v>
      </c>
      <c r="DT80" s="189" t="s">
        <v>6404</v>
      </c>
      <c r="DU80" s="190">
        <v>46234</v>
      </c>
      <c r="DV80" s="188" t="s">
        <v>6422</v>
      </c>
      <c r="DW80" s="180">
        <v>766000</v>
      </c>
      <c r="DX80" s="191" t="s">
        <v>6403</v>
      </c>
      <c r="DY80" s="191" t="s">
        <v>141</v>
      </c>
      <c r="DZ80" s="191">
        <v>3</v>
      </c>
      <c r="EA80" s="191" t="s">
        <v>6421</v>
      </c>
      <c r="EB80" s="191" t="s">
        <v>6404</v>
      </c>
      <c r="EC80" s="181">
        <v>46234</v>
      </c>
      <c r="ED80" s="189" t="s">
        <v>6424</v>
      </c>
      <c r="EE80" s="185">
        <v>964000</v>
      </c>
      <c r="EF80" s="189" t="s">
        <v>6403</v>
      </c>
      <c r="EG80" s="189" t="s">
        <v>141</v>
      </c>
      <c r="EH80" s="189">
        <v>3</v>
      </c>
      <c r="EI80" s="189" t="s">
        <v>6423</v>
      </c>
      <c r="EJ80" s="189" t="s">
        <v>6404</v>
      </c>
      <c r="EK80" s="190">
        <v>46234</v>
      </c>
      <c r="EL80" s="188" t="s">
        <v>6426</v>
      </c>
      <c r="EM80" s="180">
        <v>0</v>
      </c>
      <c r="EN80" s="191" t="s">
        <v>6403</v>
      </c>
      <c r="EO80" s="191" t="s">
        <v>141</v>
      </c>
      <c r="EP80" s="191">
        <v>3</v>
      </c>
      <c r="EQ80" s="191" t="s">
        <v>6425</v>
      </c>
      <c r="ER80" s="191" t="s">
        <v>6404</v>
      </c>
      <c r="ES80" s="181">
        <v>46234</v>
      </c>
      <c r="ET80" s="189" t="s">
        <v>6412</v>
      </c>
      <c r="EU80" s="189">
        <v>2889</v>
      </c>
      <c r="EV80" s="189" t="s">
        <v>6366</v>
      </c>
      <c r="EW80" s="189" t="s">
        <v>141</v>
      </c>
      <c r="EX80" s="189">
        <v>3</v>
      </c>
      <c r="EY80" s="189" t="s">
        <v>6368</v>
      </c>
      <c r="EZ80" s="189" t="s">
        <v>6367</v>
      </c>
      <c r="FA80" s="190">
        <v>46234</v>
      </c>
      <c r="FB80" s="188" t="s">
        <v>6430</v>
      </c>
      <c r="FC80" s="191">
        <v>1</v>
      </c>
      <c r="FD80" s="191" t="s">
        <v>6427</v>
      </c>
      <c r="FE80" s="191" t="s">
        <v>141</v>
      </c>
      <c r="FF80" s="191">
        <v>3</v>
      </c>
      <c r="FG80" s="191" t="s">
        <v>6429</v>
      </c>
      <c r="FH80" s="191" t="s">
        <v>6428</v>
      </c>
      <c r="FI80" s="181">
        <v>46234</v>
      </c>
      <c r="FJ80" s="188" t="s">
        <v>6431</v>
      </c>
      <c r="FK80" s="189" t="s">
        <v>33</v>
      </c>
      <c r="FL80" s="189" t="s">
        <v>33</v>
      </c>
      <c r="FM80" s="189" t="s">
        <v>33</v>
      </c>
      <c r="FN80" s="189" t="s">
        <v>33</v>
      </c>
      <c r="FO80" s="189" t="s">
        <v>1617</v>
      </c>
      <c r="FP80" s="185" t="s">
        <v>33</v>
      </c>
      <c r="FQ80" s="186">
        <v>46234</v>
      </c>
      <c r="FR80" s="188" t="s">
        <v>6432</v>
      </c>
      <c r="FS80" s="191" t="s">
        <v>33</v>
      </c>
      <c r="FT80" s="191" t="s">
        <v>33</v>
      </c>
      <c r="FU80" s="191" t="s">
        <v>33</v>
      </c>
      <c r="FV80" s="191" t="s">
        <v>33</v>
      </c>
      <c r="FW80" s="191" t="s">
        <v>1617</v>
      </c>
      <c r="FX80" s="191" t="s">
        <v>33</v>
      </c>
      <c r="FY80" s="181">
        <v>46234</v>
      </c>
      <c r="FZ80" s="189" t="s">
        <v>1377</v>
      </c>
      <c r="GA80" s="189">
        <v>1</v>
      </c>
      <c r="GB80" s="189" t="s">
        <v>67</v>
      </c>
      <c r="GC80" s="189" t="s">
        <v>68</v>
      </c>
      <c r="GD80" s="189">
        <v>2</v>
      </c>
      <c r="GE80" s="189" t="s">
        <v>33</v>
      </c>
      <c r="GF80" s="189" t="s">
        <v>33</v>
      </c>
      <c r="GG80" s="190">
        <v>46183</v>
      </c>
      <c r="GH80" s="188" t="s">
        <v>1383</v>
      </c>
      <c r="GI80" s="191">
        <v>2</v>
      </c>
      <c r="GJ80" s="191" t="s">
        <v>67</v>
      </c>
      <c r="GK80" s="191" t="s">
        <v>68</v>
      </c>
      <c r="GL80" s="191">
        <v>2</v>
      </c>
      <c r="GM80" s="191" t="s">
        <v>33</v>
      </c>
      <c r="GN80" s="191" t="s">
        <v>33</v>
      </c>
      <c r="GO80" s="181">
        <v>46183</v>
      </c>
      <c r="GP80" s="189" t="s">
        <v>1378</v>
      </c>
      <c r="GQ80" s="189">
        <v>1</v>
      </c>
      <c r="GR80" s="189" t="s">
        <v>67</v>
      </c>
      <c r="GS80" s="189" t="s">
        <v>68</v>
      </c>
      <c r="GT80" s="189">
        <v>2</v>
      </c>
      <c r="GU80" s="189" t="s">
        <v>33</v>
      </c>
      <c r="GV80" s="189" t="s">
        <v>33</v>
      </c>
      <c r="GW80" s="190">
        <v>46183</v>
      </c>
      <c r="GX80" s="188" t="s">
        <v>1384</v>
      </c>
      <c r="GY80" s="191">
        <v>0</v>
      </c>
      <c r="GZ80" s="191" t="s">
        <v>67</v>
      </c>
      <c r="HA80" s="191" t="s">
        <v>68</v>
      </c>
      <c r="HB80" s="191">
        <v>2</v>
      </c>
      <c r="HC80" s="191" t="s">
        <v>33</v>
      </c>
      <c r="HD80" s="191" t="s">
        <v>33</v>
      </c>
      <c r="HE80" s="181">
        <v>46183</v>
      </c>
      <c r="HF80" s="189" t="s">
        <v>1376</v>
      </c>
      <c r="HG80" s="189">
        <v>2</v>
      </c>
      <c r="HH80" s="189" t="s">
        <v>67</v>
      </c>
      <c r="HI80" s="189" t="s">
        <v>68</v>
      </c>
      <c r="HJ80" s="189">
        <v>2</v>
      </c>
      <c r="HK80" s="189" t="s">
        <v>33</v>
      </c>
      <c r="HL80" s="189" t="s">
        <v>33</v>
      </c>
      <c r="HM80" s="190">
        <v>46183</v>
      </c>
      <c r="HN80" s="188" t="s">
        <v>1382</v>
      </c>
      <c r="HO80" s="191">
        <v>3</v>
      </c>
      <c r="HP80" s="191" t="s">
        <v>67</v>
      </c>
      <c r="HQ80" s="191" t="s">
        <v>68</v>
      </c>
      <c r="HR80" s="191">
        <v>2</v>
      </c>
      <c r="HS80" s="191" t="s">
        <v>33</v>
      </c>
      <c r="HT80" s="191" t="s">
        <v>33</v>
      </c>
      <c r="HU80" s="181">
        <v>46183</v>
      </c>
      <c r="HV80" s="189" t="s">
        <v>1379</v>
      </c>
      <c r="HW80" s="189">
        <v>3</v>
      </c>
      <c r="HX80" s="189" t="s">
        <v>67</v>
      </c>
      <c r="HY80" s="189" t="s">
        <v>68</v>
      </c>
      <c r="HZ80" s="189">
        <v>2</v>
      </c>
      <c r="IA80" s="189" t="s">
        <v>33</v>
      </c>
      <c r="IB80" s="189" t="s">
        <v>33</v>
      </c>
      <c r="IC80" s="190">
        <v>46183</v>
      </c>
      <c r="ID80" s="188" t="s">
        <v>1381</v>
      </c>
      <c r="IE80" s="191">
        <v>1</v>
      </c>
      <c r="IF80" s="191" t="s">
        <v>67</v>
      </c>
      <c r="IG80" s="191" t="s">
        <v>68</v>
      </c>
      <c r="IH80" s="191">
        <v>2</v>
      </c>
      <c r="II80" s="191" t="s">
        <v>33</v>
      </c>
      <c r="IJ80" s="191" t="s">
        <v>33</v>
      </c>
      <c r="IK80" s="181">
        <v>46183</v>
      </c>
      <c r="IL80" s="189" t="s">
        <v>1380</v>
      </c>
      <c r="IM80" s="189">
        <v>3</v>
      </c>
      <c r="IN80" s="189" t="s">
        <v>67</v>
      </c>
      <c r="IO80" s="189" t="s">
        <v>68</v>
      </c>
      <c r="IP80" s="189">
        <v>2</v>
      </c>
      <c r="IQ80" s="189" t="s">
        <v>33</v>
      </c>
      <c r="IR80" s="189" t="s">
        <v>33</v>
      </c>
      <c r="IS80" s="190">
        <v>46183</v>
      </c>
    </row>
    <row r="81" spans="1:253" s="11" customFormat="1" ht="12.5" customHeight="1">
      <c r="A81" s="11" t="s">
        <v>1385</v>
      </c>
      <c r="B81" s="11" t="s">
        <v>7824</v>
      </c>
      <c r="C81" s="11" t="s">
        <v>1386</v>
      </c>
      <c r="D81" s="11" t="s">
        <v>1364</v>
      </c>
      <c r="E81" s="11" t="s">
        <v>7036</v>
      </c>
      <c r="F81" s="11" t="s">
        <v>6348</v>
      </c>
      <c r="G81" s="179">
        <v>259300000</v>
      </c>
      <c r="H81" s="180" t="s">
        <v>6345</v>
      </c>
      <c r="I81" s="180" t="s">
        <v>88</v>
      </c>
      <c r="J81" s="180">
        <v>2</v>
      </c>
      <c r="K81" s="180" t="s">
        <v>6347</v>
      </c>
      <c r="L81" s="180" t="s">
        <v>6346</v>
      </c>
      <c r="M81" s="181">
        <v>46234</v>
      </c>
      <c r="N81" s="188" t="s">
        <v>6352</v>
      </c>
      <c r="O81" s="183">
        <v>590751</v>
      </c>
      <c r="P81" s="183" t="s">
        <v>6349</v>
      </c>
      <c r="Q81" s="183" t="s">
        <v>88</v>
      </c>
      <c r="R81" s="183">
        <v>2</v>
      </c>
      <c r="S81" s="183" t="s">
        <v>6351</v>
      </c>
      <c r="T81" s="183" t="s">
        <v>6350</v>
      </c>
      <c r="U81" s="184">
        <v>46234</v>
      </c>
      <c r="V81" s="188" t="s">
        <v>6356</v>
      </c>
      <c r="W81" s="180">
        <v>54823000</v>
      </c>
      <c r="X81" s="180" t="s">
        <v>6353</v>
      </c>
      <c r="Y81" s="180" t="s">
        <v>141</v>
      </c>
      <c r="Z81" s="180">
        <v>3</v>
      </c>
      <c r="AA81" s="180" t="s">
        <v>6355</v>
      </c>
      <c r="AB81" s="180" t="s">
        <v>6354</v>
      </c>
      <c r="AC81" s="181">
        <v>46234</v>
      </c>
      <c r="AD81" s="188" t="s">
        <v>6360</v>
      </c>
      <c r="AE81" s="185">
        <v>27320000</v>
      </c>
      <c r="AF81" s="185" t="s">
        <v>6357</v>
      </c>
      <c r="AG81" s="185" t="s">
        <v>141</v>
      </c>
      <c r="AH81" s="185">
        <v>3</v>
      </c>
      <c r="AI81" s="185" t="s">
        <v>6359</v>
      </c>
      <c r="AJ81" s="185" t="s">
        <v>6358</v>
      </c>
      <c r="AK81" s="186">
        <v>46234</v>
      </c>
      <c r="AL81" s="188" t="s">
        <v>6364</v>
      </c>
      <c r="AM81" s="180">
        <v>1381000</v>
      </c>
      <c r="AN81" s="180" t="s">
        <v>6361</v>
      </c>
      <c r="AO81" s="180" t="s">
        <v>141</v>
      </c>
      <c r="AP81" s="180">
        <v>3</v>
      </c>
      <c r="AQ81" s="180" t="s">
        <v>6363</v>
      </c>
      <c r="AR81" s="180" t="s">
        <v>6362</v>
      </c>
      <c r="AS81" s="181">
        <v>46234</v>
      </c>
      <c r="AT81" s="189" t="s">
        <v>6365</v>
      </c>
      <c r="AU81" s="185" t="s">
        <v>33</v>
      </c>
      <c r="AV81" s="185" t="s">
        <v>33</v>
      </c>
      <c r="AW81" s="185" t="s">
        <v>33</v>
      </c>
      <c r="AX81" s="185" t="s">
        <v>33</v>
      </c>
      <c r="AY81" s="185" t="s">
        <v>33</v>
      </c>
      <c r="AZ81" s="185" t="s">
        <v>33</v>
      </c>
      <c r="BA81" s="186">
        <v>46234</v>
      </c>
      <c r="BB81" s="188" t="s">
        <v>6390</v>
      </c>
      <c r="BC81" s="180" t="s">
        <v>33</v>
      </c>
      <c r="BD81" s="180" t="s">
        <v>33</v>
      </c>
      <c r="BE81" s="180" t="s">
        <v>33</v>
      </c>
      <c r="BF81" s="180" t="s">
        <v>33</v>
      </c>
      <c r="BG81" s="180" t="s">
        <v>1617</v>
      </c>
      <c r="BH81" s="180" t="s">
        <v>33</v>
      </c>
      <c r="BI81" s="181">
        <v>46234</v>
      </c>
      <c r="BJ81" s="189" t="s">
        <v>6369</v>
      </c>
      <c r="BK81" s="189">
        <v>2889</v>
      </c>
      <c r="BL81" s="189" t="s">
        <v>6366</v>
      </c>
      <c r="BM81" s="189" t="s">
        <v>141</v>
      </c>
      <c r="BN81" s="189">
        <v>3</v>
      </c>
      <c r="BO81" s="189" t="s">
        <v>6368</v>
      </c>
      <c r="BP81" s="185" t="s">
        <v>6367</v>
      </c>
      <c r="BQ81" s="190">
        <v>46234</v>
      </c>
      <c r="BR81" s="188" t="s">
        <v>6391</v>
      </c>
      <c r="BS81" s="191" t="s">
        <v>33</v>
      </c>
      <c r="BT81" s="191" t="s">
        <v>33</v>
      </c>
      <c r="BU81" s="191" t="s">
        <v>33</v>
      </c>
      <c r="BV81" s="191" t="s">
        <v>33</v>
      </c>
      <c r="BW81" s="191" t="s">
        <v>1617</v>
      </c>
      <c r="BX81" s="191" t="s">
        <v>33</v>
      </c>
      <c r="BY81" s="181">
        <v>46234</v>
      </c>
      <c r="BZ81" s="189" t="s">
        <v>6392</v>
      </c>
      <c r="CA81" s="189" t="s">
        <v>33</v>
      </c>
      <c r="CB81" s="189" t="s">
        <v>33</v>
      </c>
      <c r="CC81" s="189" t="s">
        <v>33</v>
      </c>
      <c r="CD81" s="189" t="s">
        <v>33</v>
      </c>
      <c r="CE81" s="189" t="s">
        <v>1617</v>
      </c>
      <c r="CF81" s="189" t="s">
        <v>33</v>
      </c>
      <c r="CG81" s="190">
        <v>46234</v>
      </c>
      <c r="CH81" s="188" t="s">
        <v>8097</v>
      </c>
      <c r="CI81" s="189" t="e">
        <v>#N/A</v>
      </c>
      <c r="CJ81" s="189" t="e">
        <v>#N/A</v>
      </c>
      <c r="CK81" s="189" t="e">
        <v>#N/A</v>
      </c>
      <c r="CL81" s="189" t="e">
        <v>#N/A</v>
      </c>
      <c r="CM81" s="189" t="e">
        <v>#N/A</v>
      </c>
      <c r="CN81" s="189" t="e">
        <v>#N/A</v>
      </c>
      <c r="CO81" s="192" t="e">
        <v>#N/A</v>
      </c>
      <c r="CP81" s="189" t="s">
        <v>6394</v>
      </c>
      <c r="CQ81" s="191" t="s">
        <v>33</v>
      </c>
      <c r="CR81" s="191" t="s">
        <v>33</v>
      </c>
      <c r="CS81" s="191" t="s">
        <v>33</v>
      </c>
      <c r="CT81" s="191" t="s">
        <v>33</v>
      </c>
      <c r="CU81" s="191" t="s">
        <v>1617</v>
      </c>
      <c r="CV81" s="191" t="s">
        <v>33</v>
      </c>
      <c r="CW81" s="181">
        <v>46234</v>
      </c>
      <c r="CX81" s="189" t="s">
        <v>6373</v>
      </c>
      <c r="CY81" s="185">
        <v>10130000</v>
      </c>
      <c r="CZ81" s="185" t="s">
        <v>6357</v>
      </c>
      <c r="DA81" s="185" t="s">
        <v>141</v>
      </c>
      <c r="DB81" s="185">
        <v>3</v>
      </c>
      <c r="DC81" s="185" t="s">
        <v>6378</v>
      </c>
      <c r="DD81" s="185" t="s">
        <v>6358</v>
      </c>
      <c r="DE81" s="187">
        <v>46234</v>
      </c>
      <c r="DF81" s="188" t="s">
        <v>6375</v>
      </c>
      <c r="DG81" s="180">
        <v>27503000</v>
      </c>
      <c r="DH81" s="191" t="s">
        <v>6357</v>
      </c>
      <c r="DI81" s="191" t="s">
        <v>141</v>
      </c>
      <c r="DJ81" s="191">
        <v>3</v>
      </c>
      <c r="DK81" s="191" t="s">
        <v>6374</v>
      </c>
      <c r="DL81" s="191" t="s">
        <v>6358</v>
      </c>
      <c r="DM81" s="181">
        <v>46234</v>
      </c>
      <c r="DN81" s="189" t="s">
        <v>6377</v>
      </c>
      <c r="DO81" s="185">
        <v>17190000</v>
      </c>
      <c r="DP81" s="189" t="s">
        <v>6357</v>
      </c>
      <c r="DQ81" s="189" t="s">
        <v>141</v>
      </c>
      <c r="DR81" s="189">
        <v>3</v>
      </c>
      <c r="DS81" s="189" t="s">
        <v>6376</v>
      </c>
      <c r="DT81" s="189" t="s">
        <v>6358</v>
      </c>
      <c r="DU81" s="190">
        <v>46234</v>
      </c>
      <c r="DV81" s="188" t="s">
        <v>6379</v>
      </c>
      <c r="DW81" s="180">
        <v>8608000</v>
      </c>
      <c r="DX81" s="191" t="s">
        <v>6357</v>
      </c>
      <c r="DY81" s="191" t="s">
        <v>141</v>
      </c>
      <c r="DZ81" s="191">
        <v>3</v>
      </c>
      <c r="EA81" s="191" t="s">
        <v>6378</v>
      </c>
      <c r="EB81" s="191" t="s">
        <v>6358</v>
      </c>
      <c r="EC81" s="181">
        <v>46234</v>
      </c>
      <c r="ED81" s="189" t="s">
        <v>6382</v>
      </c>
      <c r="EE81" s="185">
        <v>1522000</v>
      </c>
      <c r="EF81" s="189" t="s">
        <v>6357</v>
      </c>
      <c r="EG81" s="189" t="s">
        <v>141</v>
      </c>
      <c r="EH81" s="189">
        <v>3</v>
      </c>
      <c r="EI81" s="189" t="s">
        <v>6381</v>
      </c>
      <c r="EJ81" s="189" t="s">
        <v>6380</v>
      </c>
      <c r="EK81" s="190">
        <v>46234</v>
      </c>
      <c r="EL81" s="188" t="s">
        <v>6384</v>
      </c>
      <c r="EM81" s="180">
        <v>0</v>
      </c>
      <c r="EN81" s="191" t="s">
        <v>6357</v>
      </c>
      <c r="EO81" s="191" t="s">
        <v>141</v>
      </c>
      <c r="EP81" s="191">
        <v>3</v>
      </c>
      <c r="EQ81" s="191" t="s">
        <v>6383</v>
      </c>
      <c r="ER81" s="191" t="s">
        <v>6380</v>
      </c>
      <c r="ES81" s="181">
        <v>46234</v>
      </c>
      <c r="ET81" s="189" t="s">
        <v>6370</v>
      </c>
      <c r="EU81" s="189">
        <v>2889</v>
      </c>
      <c r="EV81" s="189" t="s">
        <v>6366</v>
      </c>
      <c r="EW81" s="189" t="s">
        <v>141</v>
      </c>
      <c r="EX81" s="189">
        <v>3</v>
      </c>
      <c r="EY81" s="189" t="s">
        <v>6368</v>
      </c>
      <c r="EZ81" s="189" t="s">
        <v>6367</v>
      </c>
      <c r="FA81" s="190">
        <v>46234</v>
      </c>
      <c r="FB81" s="188" t="s">
        <v>6387</v>
      </c>
      <c r="FC81" s="191">
        <v>4</v>
      </c>
      <c r="FD81" s="191" t="s">
        <v>6357</v>
      </c>
      <c r="FE81" s="191" t="s">
        <v>141</v>
      </c>
      <c r="FF81" s="191">
        <v>3</v>
      </c>
      <c r="FG81" s="191" t="s">
        <v>6386</v>
      </c>
      <c r="FH81" s="191" t="s">
        <v>6385</v>
      </c>
      <c r="FI81" s="181">
        <v>46234</v>
      </c>
      <c r="FJ81" s="188" t="s">
        <v>6388</v>
      </c>
      <c r="FK81" s="189" t="s">
        <v>33</v>
      </c>
      <c r="FL81" s="189" t="s">
        <v>33</v>
      </c>
      <c r="FM81" s="189" t="s">
        <v>33</v>
      </c>
      <c r="FN81" s="189" t="s">
        <v>33</v>
      </c>
      <c r="FO81" s="189" t="s">
        <v>1617</v>
      </c>
      <c r="FP81" s="185" t="s">
        <v>33</v>
      </c>
      <c r="FQ81" s="186">
        <v>46234</v>
      </c>
      <c r="FR81" s="188" t="s">
        <v>6389</v>
      </c>
      <c r="FS81" s="191" t="s">
        <v>33</v>
      </c>
      <c r="FT81" s="191" t="s">
        <v>33</v>
      </c>
      <c r="FU81" s="191" t="s">
        <v>33</v>
      </c>
      <c r="FV81" s="191" t="s">
        <v>33</v>
      </c>
      <c r="FW81" s="191" t="s">
        <v>1617</v>
      </c>
      <c r="FX81" s="191" t="s">
        <v>33</v>
      </c>
      <c r="FY81" s="181">
        <v>46234</v>
      </c>
      <c r="FZ81" s="189" t="s">
        <v>1388</v>
      </c>
      <c r="GA81" s="189">
        <v>1</v>
      </c>
      <c r="GB81" s="189" t="s">
        <v>67</v>
      </c>
      <c r="GC81" s="189" t="s">
        <v>68</v>
      </c>
      <c r="GD81" s="189">
        <v>2</v>
      </c>
      <c r="GE81" s="189" t="s">
        <v>33</v>
      </c>
      <c r="GF81" s="189" t="s">
        <v>33</v>
      </c>
      <c r="GG81" s="190">
        <v>46183</v>
      </c>
      <c r="GH81" s="188" t="s">
        <v>1394</v>
      </c>
      <c r="GI81" s="191">
        <v>2</v>
      </c>
      <c r="GJ81" s="191" t="s">
        <v>67</v>
      </c>
      <c r="GK81" s="191" t="s">
        <v>68</v>
      </c>
      <c r="GL81" s="191">
        <v>2</v>
      </c>
      <c r="GM81" s="191" t="s">
        <v>33</v>
      </c>
      <c r="GN81" s="191" t="s">
        <v>33</v>
      </c>
      <c r="GO81" s="181">
        <v>46183</v>
      </c>
      <c r="GP81" s="189" t="s">
        <v>1389</v>
      </c>
      <c r="GQ81" s="189">
        <v>1</v>
      </c>
      <c r="GR81" s="189" t="s">
        <v>67</v>
      </c>
      <c r="GS81" s="189" t="s">
        <v>68</v>
      </c>
      <c r="GT81" s="189">
        <v>2</v>
      </c>
      <c r="GU81" s="189" t="s">
        <v>33</v>
      </c>
      <c r="GV81" s="189" t="s">
        <v>33</v>
      </c>
      <c r="GW81" s="190">
        <v>46183</v>
      </c>
      <c r="GX81" s="188" t="s">
        <v>1395</v>
      </c>
      <c r="GY81" s="191">
        <v>0</v>
      </c>
      <c r="GZ81" s="191" t="s">
        <v>67</v>
      </c>
      <c r="HA81" s="191" t="s">
        <v>68</v>
      </c>
      <c r="HB81" s="191">
        <v>2</v>
      </c>
      <c r="HC81" s="191" t="s">
        <v>33</v>
      </c>
      <c r="HD81" s="191" t="s">
        <v>33</v>
      </c>
      <c r="HE81" s="181">
        <v>46183</v>
      </c>
      <c r="HF81" s="189" t="s">
        <v>1387</v>
      </c>
      <c r="HG81" s="189">
        <v>2</v>
      </c>
      <c r="HH81" s="189" t="s">
        <v>67</v>
      </c>
      <c r="HI81" s="189" t="s">
        <v>68</v>
      </c>
      <c r="HJ81" s="189">
        <v>2</v>
      </c>
      <c r="HK81" s="189" t="s">
        <v>33</v>
      </c>
      <c r="HL81" s="189" t="s">
        <v>33</v>
      </c>
      <c r="HM81" s="190">
        <v>46183</v>
      </c>
      <c r="HN81" s="188" t="s">
        <v>1393</v>
      </c>
      <c r="HO81" s="191">
        <v>3</v>
      </c>
      <c r="HP81" s="191" t="s">
        <v>67</v>
      </c>
      <c r="HQ81" s="191" t="s">
        <v>68</v>
      </c>
      <c r="HR81" s="191">
        <v>2</v>
      </c>
      <c r="HS81" s="191" t="s">
        <v>33</v>
      </c>
      <c r="HT81" s="191" t="s">
        <v>33</v>
      </c>
      <c r="HU81" s="181">
        <v>46183</v>
      </c>
      <c r="HV81" s="189" t="s">
        <v>1390</v>
      </c>
      <c r="HW81" s="189">
        <v>3</v>
      </c>
      <c r="HX81" s="189" t="s">
        <v>67</v>
      </c>
      <c r="HY81" s="189" t="s">
        <v>68</v>
      </c>
      <c r="HZ81" s="189">
        <v>2</v>
      </c>
      <c r="IA81" s="189" t="s">
        <v>33</v>
      </c>
      <c r="IB81" s="189" t="s">
        <v>33</v>
      </c>
      <c r="IC81" s="190">
        <v>46183</v>
      </c>
      <c r="ID81" s="188" t="s">
        <v>1392</v>
      </c>
      <c r="IE81" s="191">
        <v>1</v>
      </c>
      <c r="IF81" s="191" t="s">
        <v>67</v>
      </c>
      <c r="IG81" s="191" t="s">
        <v>68</v>
      </c>
      <c r="IH81" s="191">
        <v>2</v>
      </c>
      <c r="II81" s="191" t="s">
        <v>33</v>
      </c>
      <c r="IJ81" s="191" t="s">
        <v>33</v>
      </c>
      <c r="IK81" s="181">
        <v>46183</v>
      </c>
      <c r="IL81" s="189" t="s">
        <v>1391</v>
      </c>
      <c r="IM81" s="189">
        <v>3</v>
      </c>
      <c r="IN81" s="189" t="s">
        <v>67</v>
      </c>
      <c r="IO81" s="189" t="s">
        <v>68</v>
      </c>
      <c r="IP81" s="189">
        <v>2</v>
      </c>
      <c r="IQ81" s="189" t="s">
        <v>33</v>
      </c>
      <c r="IR81" s="189" t="s">
        <v>33</v>
      </c>
      <c r="IS81" s="190">
        <v>46183</v>
      </c>
    </row>
    <row r="82" spans="1:253" s="11" customFormat="1" ht="12.5" customHeight="1">
      <c r="A82" s="11" t="s">
        <v>877</v>
      </c>
      <c r="B82" s="11" t="s">
        <v>7557</v>
      </c>
      <c r="C82" s="11" t="s">
        <v>878</v>
      </c>
      <c r="D82" s="11" t="s">
        <v>879</v>
      </c>
      <c r="E82" s="11" t="s">
        <v>7037</v>
      </c>
      <c r="F82" s="11" t="s">
        <v>4312</v>
      </c>
      <c r="G82" s="179">
        <v>4600000</v>
      </c>
      <c r="H82" s="180" t="s">
        <v>2370</v>
      </c>
      <c r="I82" s="180" t="s">
        <v>88</v>
      </c>
      <c r="J82" s="180">
        <v>2</v>
      </c>
      <c r="K82" s="180" t="s">
        <v>4311</v>
      </c>
      <c r="L82" s="180" t="s">
        <v>4310</v>
      </c>
      <c r="M82" s="181">
        <v>46234</v>
      </c>
      <c r="N82" s="188" t="s">
        <v>4316</v>
      </c>
      <c r="O82" s="183">
        <v>74180</v>
      </c>
      <c r="P82" s="183" t="s">
        <v>4313</v>
      </c>
      <c r="Q82" s="183" t="s">
        <v>88</v>
      </c>
      <c r="R82" s="183">
        <v>2</v>
      </c>
      <c r="S82" s="183" t="s">
        <v>4315</v>
      </c>
      <c r="T82" s="183" t="s">
        <v>4314</v>
      </c>
      <c r="U82" s="184">
        <v>46234</v>
      </c>
      <c r="V82" s="188" t="s">
        <v>4320</v>
      </c>
      <c r="W82" s="180">
        <v>4600000</v>
      </c>
      <c r="X82" s="180" t="s">
        <v>4317</v>
      </c>
      <c r="Y82" s="180" t="s">
        <v>88</v>
      </c>
      <c r="Z82" s="180">
        <v>2</v>
      </c>
      <c r="AA82" s="180" t="s">
        <v>4319</v>
      </c>
      <c r="AB82" s="180" t="s">
        <v>4318</v>
      </c>
      <c r="AC82" s="181">
        <v>46234</v>
      </c>
      <c r="AD82" s="188" t="s">
        <v>4323</v>
      </c>
      <c r="AE82" s="185">
        <v>81000</v>
      </c>
      <c r="AF82" s="185" t="s">
        <v>4321</v>
      </c>
      <c r="AG82" s="185" t="s">
        <v>88</v>
      </c>
      <c r="AH82" s="185">
        <v>2</v>
      </c>
      <c r="AI82" s="185" t="s">
        <v>4322</v>
      </c>
      <c r="AJ82" s="185" t="s">
        <v>2290</v>
      </c>
      <c r="AK82" s="186">
        <v>46234</v>
      </c>
      <c r="AL82" s="188" t="s">
        <v>4325</v>
      </c>
      <c r="AM82" s="180">
        <v>75000</v>
      </c>
      <c r="AN82" s="180" t="s">
        <v>2293</v>
      </c>
      <c r="AO82" s="180" t="s">
        <v>88</v>
      </c>
      <c r="AP82" s="180">
        <v>2</v>
      </c>
      <c r="AQ82" s="180" t="s">
        <v>4324</v>
      </c>
      <c r="AR82" s="180" t="s">
        <v>2294</v>
      </c>
      <c r="AS82" s="181">
        <v>46234</v>
      </c>
      <c r="AT82" s="189" t="s">
        <v>4327</v>
      </c>
      <c r="AU82" s="185" t="s">
        <v>33</v>
      </c>
      <c r="AV82" s="185" t="s">
        <v>114</v>
      </c>
      <c r="AW82" s="185" t="s">
        <v>33</v>
      </c>
      <c r="AX82" s="185" t="s">
        <v>33</v>
      </c>
      <c r="AY82" s="185" t="s">
        <v>4326</v>
      </c>
      <c r="AZ82" s="185" t="s">
        <v>114</v>
      </c>
      <c r="BA82" s="186">
        <v>46234</v>
      </c>
      <c r="BB82" s="188" t="s">
        <v>4346</v>
      </c>
      <c r="BC82" s="180" t="s">
        <v>33</v>
      </c>
      <c r="BD82" s="180" t="s">
        <v>114</v>
      </c>
      <c r="BE82" s="180" t="s">
        <v>33</v>
      </c>
      <c r="BF82" s="180" t="s">
        <v>33</v>
      </c>
      <c r="BG82" s="180" t="s">
        <v>2363</v>
      </c>
      <c r="BH82" s="180" t="s">
        <v>114</v>
      </c>
      <c r="BI82" s="181">
        <v>46234</v>
      </c>
      <c r="BJ82" s="189" t="s">
        <v>4330</v>
      </c>
      <c r="BK82" s="189">
        <v>2</v>
      </c>
      <c r="BL82" s="189" t="s">
        <v>2298</v>
      </c>
      <c r="BM82" s="189" t="s">
        <v>141</v>
      </c>
      <c r="BN82" s="189">
        <v>3</v>
      </c>
      <c r="BO82" s="189" t="s">
        <v>4329</v>
      </c>
      <c r="BP82" s="185" t="s">
        <v>4328</v>
      </c>
      <c r="BQ82" s="190">
        <v>46234</v>
      </c>
      <c r="BR82" s="188" t="s">
        <v>4347</v>
      </c>
      <c r="BS82" s="191" t="s">
        <v>33</v>
      </c>
      <c r="BT82" s="191" t="s">
        <v>114</v>
      </c>
      <c r="BU82" s="191" t="s">
        <v>33</v>
      </c>
      <c r="BV82" s="191" t="s">
        <v>33</v>
      </c>
      <c r="BW82" s="191" t="s">
        <v>161</v>
      </c>
      <c r="BX82" s="191" t="s">
        <v>114</v>
      </c>
      <c r="BY82" s="181">
        <v>46234</v>
      </c>
      <c r="BZ82" s="189" t="s">
        <v>4348</v>
      </c>
      <c r="CA82" s="189" t="s">
        <v>33</v>
      </c>
      <c r="CB82" s="189" t="s">
        <v>114</v>
      </c>
      <c r="CC82" s="189" t="s">
        <v>33</v>
      </c>
      <c r="CD82" s="189" t="s">
        <v>33</v>
      </c>
      <c r="CE82" s="189" t="s">
        <v>163</v>
      </c>
      <c r="CF82" s="189" t="s">
        <v>114</v>
      </c>
      <c r="CG82" s="190">
        <v>46234</v>
      </c>
      <c r="CH82" s="188" t="s">
        <v>8098</v>
      </c>
      <c r="CI82" s="189" t="e">
        <v>#N/A</v>
      </c>
      <c r="CJ82" s="189" t="e">
        <v>#N/A</v>
      </c>
      <c r="CK82" s="189" t="e">
        <v>#N/A</v>
      </c>
      <c r="CL82" s="189" t="e">
        <v>#N/A</v>
      </c>
      <c r="CM82" s="189" t="e">
        <v>#N/A</v>
      </c>
      <c r="CN82" s="189" t="e">
        <v>#N/A</v>
      </c>
      <c r="CO82" s="192" t="e">
        <v>#N/A</v>
      </c>
      <c r="CP82" s="189" t="s">
        <v>4350</v>
      </c>
      <c r="CQ82" s="191" t="s">
        <v>33</v>
      </c>
      <c r="CR82" s="191" t="s">
        <v>114</v>
      </c>
      <c r="CS82" s="191" t="s">
        <v>33</v>
      </c>
      <c r="CT82" s="191" t="s">
        <v>33</v>
      </c>
      <c r="CU82" s="191" t="s">
        <v>2368</v>
      </c>
      <c r="CV82" s="191" t="s">
        <v>114</v>
      </c>
      <c r="CW82" s="181">
        <v>46234</v>
      </c>
      <c r="CX82" s="189" t="s">
        <v>4333</v>
      </c>
      <c r="CY82" s="185">
        <v>49000</v>
      </c>
      <c r="CZ82" s="185" t="s">
        <v>2303</v>
      </c>
      <c r="DA82" s="185" t="s">
        <v>141</v>
      </c>
      <c r="DB82" s="185">
        <v>3</v>
      </c>
      <c r="DC82" s="185" t="s">
        <v>4338</v>
      </c>
      <c r="DD82" s="185" t="s">
        <v>2304</v>
      </c>
      <c r="DE82" s="187">
        <v>46234</v>
      </c>
      <c r="DF82" s="188" t="s">
        <v>4335</v>
      </c>
      <c r="DG82" s="180">
        <v>4519000</v>
      </c>
      <c r="DH82" s="191" t="s">
        <v>4317</v>
      </c>
      <c r="DI82" s="191" t="s">
        <v>88</v>
      </c>
      <c r="DJ82" s="191">
        <v>2</v>
      </c>
      <c r="DK82" s="191" t="s">
        <v>4334</v>
      </c>
      <c r="DL82" s="191" t="s">
        <v>4318</v>
      </c>
      <c r="DM82" s="181">
        <v>46234</v>
      </c>
      <c r="DN82" s="189" t="s">
        <v>4337</v>
      </c>
      <c r="DO82" s="185">
        <v>32000</v>
      </c>
      <c r="DP82" s="189" t="s">
        <v>2303</v>
      </c>
      <c r="DQ82" s="189" t="s">
        <v>88</v>
      </c>
      <c r="DR82" s="189">
        <v>2</v>
      </c>
      <c r="DS82" s="189" t="s">
        <v>4336</v>
      </c>
      <c r="DT82" s="189" t="s">
        <v>2304</v>
      </c>
      <c r="DU82" s="190">
        <v>46234</v>
      </c>
      <c r="DV82" s="188" t="s">
        <v>4339</v>
      </c>
      <c r="DW82" s="180">
        <v>49000</v>
      </c>
      <c r="DX82" s="191" t="s">
        <v>2303</v>
      </c>
      <c r="DY82" s="191" t="s">
        <v>141</v>
      </c>
      <c r="DZ82" s="191">
        <v>3</v>
      </c>
      <c r="EA82" s="191" t="s">
        <v>4338</v>
      </c>
      <c r="EB82" s="191" t="s">
        <v>2304</v>
      </c>
      <c r="EC82" s="181">
        <v>46234</v>
      </c>
      <c r="ED82" s="189" t="s">
        <v>4340</v>
      </c>
      <c r="EE82" s="185" t="s">
        <v>33</v>
      </c>
      <c r="EF82" s="189" t="s">
        <v>114</v>
      </c>
      <c r="EG82" s="189" t="s">
        <v>33</v>
      </c>
      <c r="EH82" s="189" t="s">
        <v>33</v>
      </c>
      <c r="EI82" s="189" t="s">
        <v>4338</v>
      </c>
      <c r="EJ82" s="189" t="s">
        <v>114</v>
      </c>
      <c r="EK82" s="190">
        <v>46234</v>
      </c>
      <c r="EL82" s="188" t="s">
        <v>4341</v>
      </c>
      <c r="EM82" s="180" t="s">
        <v>33</v>
      </c>
      <c r="EN82" s="191" t="s">
        <v>114</v>
      </c>
      <c r="EO82" s="191" t="s">
        <v>33</v>
      </c>
      <c r="EP82" s="191" t="s">
        <v>33</v>
      </c>
      <c r="EQ82" s="191" t="s">
        <v>4338</v>
      </c>
      <c r="ER82" s="191" t="s">
        <v>114</v>
      </c>
      <c r="ES82" s="181">
        <v>46234</v>
      </c>
      <c r="ET82" s="189" t="s">
        <v>4331</v>
      </c>
      <c r="EU82" s="189">
        <v>2</v>
      </c>
      <c r="EV82" s="189" t="s">
        <v>2298</v>
      </c>
      <c r="EW82" s="189" t="s">
        <v>141</v>
      </c>
      <c r="EX82" s="189">
        <v>3</v>
      </c>
      <c r="EY82" s="189" t="s">
        <v>4329</v>
      </c>
      <c r="EZ82" s="189" t="s">
        <v>4328</v>
      </c>
      <c r="FA82" s="190">
        <v>46234</v>
      </c>
      <c r="FB82" s="188" t="s">
        <v>4343</v>
      </c>
      <c r="FC82" s="191">
        <v>3</v>
      </c>
      <c r="FD82" s="191" t="s">
        <v>2315</v>
      </c>
      <c r="FE82" s="191" t="s">
        <v>88</v>
      </c>
      <c r="FF82" s="191">
        <v>2</v>
      </c>
      <c r="FG82" s="191" t="s">
        <v>4342</v>
      </c>
      <c r="FH82" s="191" t="s">
        <v>2316</v>
      </c>
      <c r="FI82" s="181">
        <v>46234</v>
      </c>
      <c r="FJ82" s="188" t="s">
        <v>4344</v>
      </c>
      <c r="FK82" s="189" t="s">
        <v>33</v>
      </c>
      <c r="FL82" s="189" t="s">
        <v>114</v>
      </c>
      <c r="FM82" s="189" t="s">
        <v>33</v>
      </c>
      <c r="FN82" s="189" t="s">
        <v>33</v>
      </c>
      <c r="FO82" s="189" t="s">
        <v>2359</v>
      </c>
      <c r="FP82" s="185" t="s">
        <v>114</v>
      </c>
      <c r="FQ82" s="186">
        <v>46234</v>
      </c>
      <c r="FR82" s="188" t="s">
        <v>4345</v>
      </c>
      <c r="FS82" s="191" t="s">
        <v>33</v>
      </c>
      <c r="FT82" s="191" t="s">
        <v>114</v>
      </c>
      <c r="FU82" s="191" t="s">
        <v>33</v>
      </c>
      <c r="FV82" s="191" t="s">
        <v>33</v>
      </c>
      <c r="FW82" s="191" t="s">
        <v>2361</v>
      </c>
      <c r="FX82" s="191" t="s">
        <v>114</v>
      </c>
      <c r="FY82" s="181">
        <v>46234</v>
      </c>
      <c r="FZ82" s="189" t="s">
        <v>881</v>
      </c>
      <c r="GA82" s="189">
        <v>1</v>
      </c>
      <c r="GB82" s="189" t="s">
        <v>67</v>
      </c>
      <c r="GC82" s="189" t="s">
        <v>68</v>
      </c>
      <c r="GD82" s="189">
        <v>2</v>
      </c>
      <c r="GE82" s="189" t="s">
        <v>33</v>
      </c>
      <c r="GF82" s="189" t="s">
        <v>33</v>
      </c>
      <c r="GG82" s="190">
        <v>46181</v>
      </c>
      <c r="GH82" s="188" t="s">
        <v>887</v>
      </c>
      <c r="GI82" s="191">
        <v>2</v>
      </c>
      <c r="GJ82" s="191" t="s">
        <v>67</v>
      </c>
      <c r="GK82" s="191" t="s">
        <v>68</v>
      </c>
      <c r="GL82" s="191">
        <v>2</v>
      </c>
      <c r="GM82" s="191" t="s">
        <v>33</v>
      </c>
      <c r="GN82" s="191" t="s">
        <v>33</v>
      </c>
      <c r="GO82" s="181">
        <v>46181</v>
      </c>
      <c r="GP82" s="189" t="s">
        <v>882</v>
      </c>
      <c r="GQ82" s="189">
        <v>0</v>
      </c>
      <c r="GR82" s="189" t="s">
        <v>67</v>
      </c>
      <c r="GS82" s="189" t="s">
        <v>68</v>
      </c>
      <c r="GT82" s="189">
        <v>2</v>
      </c>
      <c r="GU82" s="189" t="s">
        <v>33</v>
      </c>
      <c r="GV82" s="189" t="s">
        <v>33</v>
      </c>
      <c r="GW82" s="190">
        <v>46181</v>
      </c>
      <c r="GX82" s="188" t="s">
        <v>888</v>
      </c>
      <c r="GY82" s="191">
        <v>0</v>
      </c>
      <c r="GZ82" s="191" t="s">
        <v>67</v>
      </c>
      <c r="HA82" s="191" t="s">
        <v>68</v>
      </c>
      <c r="HB82" s="191">
        <v>2</v>
      </c>
      <c r="HC82" s="191" t="s">
        <v>33</v>
      </c>
      <c r="HD82" s="191" t="s">
        <v>33</v>
      </c>
      <c r="HE82" s="181">
        <v>46181</v>
      </c>
      <c r="HF82" s="189" t="s">
        <v>880</v>
      </c>
      <c r="HG82" s="189">
        <v>0</v>
      </c>
      <c r="HH82" s="189" t="s">
        <v>67</v>
      </c>
      <c r="HI82" s="189" t="s">
        <v>68</v>
      </c>
      <c r="HJ82" s="189">
        <v>2</v>
      </c>
      <c r="HK82" s="189" t="s">
        <v>33</v>
      </c>
      <c r="HL82" s="189" t="s">
        <v>33</v>
      </c>
      <c r="HM82" s="190">
        <v>46181</v>
      </c>
      <c r="HN82" s="188" t="s">
        <v>886</v>
      </c>
      <c r="HO82" s="191">
        <v>0</v>
      </c>
      <c r="HP82" s="191" t="s">
        <v>67</v>
      </c>
      <c r="HQ82" s="191" t="s">
        <v>68</v>
      </c>
      <c r="HR82" s="191">
        <v>2</v>
      </c>
      <c r="HS82" s="191" t="s">
        <v>33</v>
      </c>
      <c r="HT82" s="191" t="s">
        <v>33</v>
      </c>
      <c r="HU82" s="181">
        <v>46181</v>
      </c>
      <c r="HV82" s="189" t="s">
        <v>883</v>
      </c>
      <c r="HW82" s="189">
        <v>1</v>
      </c>
      <c r="HX82" s="189" t="s">
        <v>67</v>
      </c>
      <c r="HY82" s="189" t="s">
        <v>68</v>
      </c>
      <c r="HZ82" s="189">
        <v>2</v>
      </c>
      <c r="IA82" s="189" t="s">
        <v>33</v>
      </c>
      <c r="IB82" s="189" t="s">
        <v>33</v>
      </c>
      <c r="IC82" s="190">
        <v>46181</v>
      </c>
      <c r="ID82" s="188" t="s">
        <v>885</v>
      </c>
      <c r="IE82" s="191">
        <v>0</v>
      </c>
      <c r="IF82" s="191" t="s">
        <v>67</v>
      </c>
      <c r="IG82" s="191" t="s">
        <v>68</v>
      </c>
      <c r="IH82" s="191">
        <v>2</v>
      </c>
      <c r="II82" s="191" t="s">
        <v>33</v>
      </c>
      <c r="IJ82" s="191" t="s">
        <v>33</v>
      </c>
      <c r="IK82" s="181">
        <v>46181</v>
      </c>
      <c r="IL82" s="189" t="s">
        <v>884</v>
      </c>
      <c r="IM82" s="189">
        <v>3</v>
      </c>
      <c r="IN82" s="189" t="s">
        <v>67</v>
      </c>
      <c r="IO82" s="189" t="s">
        <v>68</v>
      </c>
      <c r="IP82" s="189">
        <v>2</v>
      </c>
      <c r="IQ82" s="189" t="s">
        <v>33</v>
      </c>
      <c r="IR82" s="189" t="s">
        <v>33</v>
      </c>
      <c r="IS82" s="190">
        <v>46181</v>
      </c>
    </row>
    <row r="83" spans="1:253" s="11" customFormat="1" ht="12.5" customHeight="1">
      <c r="A83" s="11" t="s">
        <v>889</v>
      </c>
      <c r="B83" s="11" t="s">
        <v>7557</v>
      </c>
      <c r="C83" s="11" t="s">
        <v>890</v>
      </c>
      <c r="D83" s="11" t="s">
        <v>891</v>
      </c>
      <c r="E83" s="11" t="s">
        <v>7038</v>
      </c>
      <c r="F83" s="11" t="s">
        <v>3811</v>
      </c>
      <c r="G83" s="179">
        <v>34600000</v>
      </c>
      <c r="H83" s="180" t="s">
        <v>2370</v>
      </c>
      <c r="I83" s="180" t="s">
        <v>88</v>
      </c>
      <c r="J83" s="180">
        <v>2</v>
      </c>
      <c r="K83" s="180" t="s">
        <v>3810</v>
      </c>
      <c r="L83" s="180" t="s">
        <v>3809</v>
      </c>
      <c r="M83" s="181">
        <v>46234</v>
      </c>
      <c r="N83" s="188" t="s">
        <v>3816</v>
      </c>
      <c r="O83" s="183">
        <v>672294</v>
      </c>
      <c r="P83" s="183" t="s">
        <v>3813</v>
      </c>
      <c r="Q83" s="183" t="s">
        <v>88</v>
      </c>
      <c r="R83" s="183">
        <v>2</v>
      </c>
      <c r="S83" s="183" t="s">
        <v>3815</v>
      </c>
      <c r="T83" s="183" t="s">
        <v>3814</v>
      </c>
      <c r="U83" s="184">
        <v>46234</v>
      </c>
      <c r="V83" s="188" t="s">
        <v>3820</v>
      </c>
      <c r="W83" s="180">
        <v>24844000</v>
      </c>
      <c r="X83" s="180" t="s">
        <v>3817</v>
      </c>
      <c r="Y83" s="180" t="s">
        <v>141</v>
      </c>
      <c r="Z83" s="180">
        <v>3</v>
      </c>
      <c r="AA83" s="180" t="s">
        <v>3819</v>
      </c>
      <c r="AB83" s="180" t="s">
        <v>3818</v>
      </c>
      <c r="AC83" s="181">
        <v>46234</v>
      </c>
      <c r="AD83" s="188" t="s">
        <v>3822</v>
      </c>
      <c r="AE83" s="185">
        <v>2630000</v>
      </c>
      <c r="AF83" s="185" t="s">
        <v>2293</v>
      </c>
      <c r="AG83" s="185" t="s">
        <v>88</v>
      </c>
      <c r="AH83" s="185">
        <v>2</v>
      </c>
      <c r="AI83" s="185" t="s">
        <v>3821</v>
      </c>
      <c r="AJ83" s="185" t="s">
        <v>2294</v>
      </c>
      <c r="AK83" s="186">
        <v>46234</v>
      </c>
      <c r="AL83" s="188" t="s">
        <v>3824</v>
      </c>
      <c r="AM83" s="180">
        <v>1786000</v>
      </c>
      <c r="AN83" s="180" t="s">
        <v>2293</v>
      </c>
      <c r="AO83" s="180" t="s">
        <v>88</v>
      </c>
      <c r="AP83" s="180">
        <v>2</v>
      </c>
      <c r="AQ83" s="180" t="s">
        <v>3823</v>
      </c>
      <c r="AR83" s="180" t="s">
        <v>2294</v>
      </c>
      <c r="AS83" s="181">
        <v>46234</v>
      </c>
      <c r="AT83" s="189" t="s">
        <v>3825</v>
      </c>
      <c r="AU83" s="185" t="s">
        <v>33</v>
      </c>
      <c r="AV83" s="185" t="s">
        <v>33</v>
      </c>
      <c r="AW83" s="185" t="s">
        <v>33</v>
      </c>
      <c r="AX83" s="185" t="s">
        <v>33</v>
      </c>
      <c r="AY83" s="185" t="s">
        <v>1617</v>
      </c>
      <c r="AZ83" s="185" t="s">
        <v>33</v>
      </c>
      <c r="BA83" s="186">
        <v>46234</v>
      </c>
      <c r="BB83" s="188" t="s">
        <v>3845</v>
      </c>
      <c r="BC83" s="180" t="s">
        <v>33</v>
      </c>
      <c r="BD83" s="180" t="s">
        <v>33</v>
      </c>
      <c r="BE83" s="180" t="s">
        <v>33</v>
      </c>
      <c r="BF83" s="180" t="s">
        <v>33</v>
      </c>
      <c r="BG83" s="180" t="s">
        <v>1617</v>
      </c>
      <c r="BH83" s="180" t="s">
        <v>33</v>
      </c>
      <c r="BI83" s="181">
        <v>46234</v>
      </c>
      <c r="BJ83" s="189" t="s">
        <v>3827</v>
      </c>
      <c r="BK83" s="189">
        <v>0</v>
      </c>
      <c r="BL83" s="189" t="s">
        <v>2298</v>
      </c>
      <c r="BM83" s="189" t="s">
        <v>141</v>
      </c>
      <c r="BN83" s="189">
        <v>3</v>
      </c>
      <c r="BO83" s="189" t="s">
        <v>3826</v>
      </c>
      <c r="BP83" s="185" t="s">
        <v>2299</v>
      </c>
      <c r="BQ83" s="190">
        <v>46234</v>
      </c>
      <c r="BR83" s="188" t="s">
        <v>3846</v>
      </c>
      <c r="BS83" s="191" t="s">
        <v>33</v>
      </c>
      <c r="BT83" s="191" t="s">
        <v>33</v>
      </c>
      <c r="BU83" s="191" t="s">
        <v>33</v>
      </c>
      <c r="BV83" s="191" t="s">
        <v>33</v>
      </c>
      <c r="BW83" s="191" t="s">
        <v>1617</v>
      </c>
      <c r="BX83" s="191" t="s">
        <v>33</v>
      </c>
      <c r="BY83" s="181">
        <v>46234</v>
      </c>
      <c r="BZ83" s="189" t="s">
        <v>3847</v>
      </c>
      <c r="CA83" s="189" t="s">
        <v>33</v>
      </c>
      <c r="CB83" s="189" t="s">
        <v>33</v>
      </c>
      <c r="CC83" s="189" t="s">
        <v>33</v>
      </c>
      <c r="CD83" s="189" t="s">
        <v>33</v>
      </c>
      <c r="CE83" s="189" t="s">
        <v>1617</v>
      </c>
      <c r="CF83" s="189" t="s">
        <v>33</v>
      </c>
      <c r="CG83" s="190">
        <v>46234</v>
      </c>
      <c r="CH83" s="188" t="s">
        <v>8099</v>
      </c>
      <c r="CI83" s="189" t="e">
        <v>#N/A</v>
      </c>
      <c r="CJ83" s="189" t="e">
        <v>#N/A</v>
      </c>
      <c r="CK83" s="189" t="e">
        <v>#N/A</v>
      </c>
      <c r="CL83" s="189" t="e">
        <v>#N/A</v>
      </c>
      <c r="CM83" s="189" t="e">
        <v>#N/A</v>
      </c>
      <c r="CN83" s="189" t="e">
        <v>#N/A</v>
      </c>
      <c r="CO83" s="192" t="e">
        <v>#N/A</v>
      </c>
      <c r="CP83" s="189" t="s">
        <v>3849</v>
      </c>
      <c r="CQ83" s="191" t="s">
        <v>33</v>
      </c>
      <c r="CR83" s="191" t="s">
        <v>33</v>
      </c>
      <c r="CS83" s="191" t="s">
        <v>33</v>
      </c>
      <c r="CT83" s="191" t="s">
        <v>33</v>
      </c>
      <c r="CU83" s="191" t="s">
        <v>1617</v>
      </c>
      <c r="CV83" s="191" t="s">
        <v>33</v>
      </c>
      <c r="CW83" s="181">
        <v>46234</v>
      </c>
      <c r="CX83" s="189" t="s">
        <v>3830</v>
      </c>
      <c r="CY83" s="185">
        <v>2054000</v>
      </c>
      <c r="CZ83" s="185" t="s">
        <v>2293</v>
      </c>
      <c r="DA83" s="185" t="s">
        <v>88</v>
      </c>
      <c r="DB83" s="185">
        <v>2</v>
      </c>
      <c r="DC83" s="185" t="s">
        <v>3837</v>
      </c>
      <c r="DD83" s="185" t="s">
        <v>2294</v>
      </c>
      <c r="DE83" s="187">
        <v>46234</v>
      </c>
      <c r="DF83" s="188" t="s">
        <v>3834</v>
      </c>
      <c r="DG83" s="180">
        <v>22214000</v>
      </c>
      <c r="DH83" s="191" t="s">
        <v>3831</v>
      </c>
      <c r="DI83" s="191" t="s">
        <v>88</v>
      </c>
      <c r="DJ83" s="191">
        <v>2</v>
      </c>
      <c r="DK83" s="191" t="s">
        <v>3833</v>
      </c>
      <c r="DL83" s="191" t="s">
        <v>3832</v>
      </c>
      <c r="DM83" s="181">
        <v>46234</v>
      </c>
      <c r="DN83" s="189" t="s">
        <v>3836</v>
      </c>
      <c r="DO83" s="185">
        <v>576000</v>
      </c>
      <c r="DP83" s="189" t="s">
        <v>2293</v>
      </c>
      <c r="DQ83" s="189" t="s">
        <v>88</v>
      </c>
      <c r="DR83" s="189">
        <v>2</v>
      </c>
      <c r="DS83" s="189" t="s">
        <v>3835</v>
      </c>
      <c r="DT83" s="189" t="s">
        <v>2294</v>
      </c>
      <c r="DU83" s="190">
        <v>46234</v>
      </c>
      <c r="DV83" s="188" t="s">
        <v>3838</v>
      </c>
      <c r="DW83" s="180">
        <v>2054000</v>
      </c>
      <c r="DX83" s="191" t="s">
        <v>2293</v>
      </c>
      <c r="DY83" s="191" t="s">
        <v>88</v>
      </c>
      <c r="DZ83" s="191">
        <v>2</v>
      </c>
      <c r="EA83" s="191" t="s">
        <v>3837</v>
      </c>
      <c r="EB83" s="191" t="s">
        <v>2294</v>
      </c>
      <c r="EC83" s="181">
        <v>46234</v>
      </c>
      <c r="ED83" s="189" t="s">
        <v>3839</v>
      </c>
      <c r="EE83" s="185" t="s">
        <v>33</v>
      </c>
      <c r="EF83" s="189" t="s">
        <v>33</v>
      </c>
      <c r="EG83" s="189" t="s">
        <v>33</v>
      </c>
      <c r="EH83" s="189" t="s">
        <v>33</v>
      </c>
      <c r="EI83" s="189" t="s">
        <v>3250</v>
      </c>
      <c r="EJ83" s="189" t="s">
        <v>33</v>
      </c>
      <c r="EK83" s="190">
        <v>46234</v>
      </c>
      <c r="EL83" s="188" t="s">
        <v>3840</v>
      </c>
      <c r="EM83" s="180" t="s">
        <v>33</v>
      </c>
      <c r="EN83" s="191" t="s">
        <v>33</v>
      </c>
      <c r="EO83" s="191" t="s">
        <v>33</v>
      </c>
      <c r="EP83" s="191" t="s">
        <v>33</v>
      </c>
      <c r="EQ83" s="191" t="s">
        <v>3250</v>
      </c>
      <c r="ER83" s="191" t="s">
        <v>33</v>
      </c>
      <c r="ES83" s="181">
        <v>46234</v>
      </c>
      <c r="ET83" s="189" t="s">
        <v>3828</v>
      </c>
      <c r="EU83" s="189">
        <v>0</v>
      </c>
      <c r="EV83" s="189" t="s">
        <v>2298</v>
      </c>
      <c r="EW83" s="189" t="s">
        <v>141</v>
      </c>
      <c r="EX83" s="189">
        <v>3</v>
      </c>
      <c r="EY83" s="189" t="s">
        <v>3826</v>
      </c>
      <c r="EZ83" s="189" t="s">
        <v>2299</v>
      </c>
      <c r="FA83" s="190">
        <v>46234</v>
      </c>
      <c r="FB83" s="188" t="s">
        <v>3842</v>
      </c>
      <c r="FC83" s="191">
        <v>3</v>
      </c>
      <c r="FD83" s="191" t="s">
        <v>2315</v>
      </c>
      <c r="FE83" s="191" t="s">
        <v>126</v>
      </c>
      <c r="FF83" s="191">
        <v>1</v>
      </c>
      <c r="FG83" s="191" t="s">
        <v>3841</v>
      </c>
      <c r="FH83" s="191" t="s">
        <v>2316</v>
      </c>
      <c r="FI83" s="181">
        <v>46234</v>
      </c>
      <c r="FJ83" s="188" t="s">
        <v>3843</v>
      </c>
      <c r="FK83" s="189" t="s">
        <v>33</v>
      </c>
      <c r="FL83" s="189" t="s">
        <v>33</v>
      </c>
      <c r="FM83" s="189" t="s">
        <v>33</v>
      </c>
      <c r="FN83" s="189" t="s">
        <v>33</v>
      </c>
      <c r="FO83" s="189" t="s">
        <v>1617</v>
      </c>
      <c r="FP83" s="185" t="s">
        <v>33</v>
      </c>
      <c r="FQ83" s="186">
        <v>46234</v>
      </c>
      <c r="FR83" s="188" t="s">
        <v>3844</v>
      </c>
      <c r="FS83" s="191" t="s">
        <v>33</v>
      </c>
      <c r="FT83" s="191" t="s">
        <v>33</v>
      </c>
      <c r="FU83" s="191" t="s">
        <v>33</v>
      </c>
      <c r="FV83" s="191" t="s">
        <v>33</v>
      </c>
      <c r="FW83" s="191" t="s">
        <v>1617</v>
      </c>
      <c r="FX83" s="191" t="s">
        <v>33</v>
      </c>
      <c r="FY83" s="181">
        <v>46234</v>
      </c>
      <c r="FZ83" s="189" t="s">
        <v>893</v>
      </c>
      <c r="GA83" s="189">
        <v>0</v>
      </c>
      <c r="GB83" s="189" t="s">
        <v>67</v>
      </c>
      <c r="GC83" s="189" t="s">
        <v>68</v>
      </c>
      <c r="GD83" s="189">
        <v>2</v>
      </c>
      <c r="GE83" s="189" t="s">
        <v>33</v>
      </c>
      <c r="GF83" s="189" t="s">
        <v>33</v>
      </c>
      <c r="GG83" s="190">
        <v>46181</v>
      </c>
      <c r="GH83" s="188" t="s">
        <v>899</v>
      </c>
      <c r="GI83" s="191">
        <v>0</v>
      </c>
      <c r="GJ83" s="191" t="s">
        <v>67</v>
      </c>
      <c r="GK83" s="191" t="s">
        <v>68</v>
      </c>
      <c r="GL83" s="191">
        <v>2</v>
      </c>
      <c r="GM83" s="191" t="s">
        <v>33</v>
      </c>
      <c r="GN83" s="191" t="s">
        <v>33</v>
      </c>
      <c r="GO83" s="181">
        <v>46181</v>
      </c>
      <c r="GP83" s="189" t="s">
        <v>894</v>
      </c>
      <c r="GQ83" s="189">
        <v>1</v>
      </c>
      <c r="GR83" s="189" t="s">
        <v>67</v>
      </c>
      <c r="GS83" s="189" t="s">
        <v>68</v>
      </c>
      <c r="GT83" s="189">
        <v>2</v>
      </c>
      <c r="GU83" s="189" t="s">
        <v>33</v>
      </c>
      <c r="GV83" s="189" t="s">
        <v>33</v>
      </c>
      <c r="GW83" s="190">
        <v>46181</v>
      </c>
      <c r="GX83" s="188" t="s">
        <v>900</v>
      </c>
      <c r="GY83" s="191">
        <v>0</v>
      </c>
      <c r="GZ83" s="191" t="s">
        <v>67</v>
      </c>
      <c r="HA83" s="191" t="s">
        <v>68</v>
      </c>
      <c r="HB83" s="191">
        <v>2</v>
      </c>
      <c r="HC83" s="191" t="s">
        <v>33</v>
      </c>
      <c r="HD83" s="191" t="s">
        <v>33</v>
      </c>
      <c r="HE83" s="181">
        <v>46181</v>
      </c>
      <c r="HF83" s="189" t="s">
        <v>892</v>
      </c>
      <c r="HG83" s="189">
        <v>0</v>
      </c>
      <c r="HH83" s="189" t="s">
        <v>67</v>
      </c>
      <c r="HI83" s="189" t="s">
        <v>68</v>
      </c>
      <c r="HJ83" s="189">
        <v>2</v>
      </c>
      <c r="HK83" s="189" t="s">
        <v>33</v>
      </c>
      <c r="HL83" s="189" t="s">
        <v>33</v>
      </c>
      <c r="HM83" s="190">
        <v>46181</v>
      </c>
      <c r="HN83" s="188" t="s">
        <v>898</v>
      </c>
      <c r="HO83" s="191">
        <v>1</v>
      </c>
      <c r="HP83" s="191" t="s">
        <v>67</v>
      </c>
      <c r="HQ83" s="191" t="s">
        <v>68</v>
      </c>
      <c r="HR83" s="191">
        <v>2</v>
      </c>
      <c r="HS83" s="191" t="s">
        <v>33</v>
      </c>
      <c r="HT83" s="191" t="s">
        <v>33</v>
      </c>
      <c r="HU83" s="181">
        <v>46181</v>
      </c>
      <c r="HV83" s="189" t="s">
        <v>895</v>
      </c>
      <c r="HW83" s="189">
        <v>0</v>
      </c>
      <c r="HX83" s="189" t="s">
        <v>67</v>
      </c>
      <c r="HY83" s="189" t="s">
        <v>68</v>
      </c>
      <c r="HZ83" s="189">
        <v>2</v>
      </c>
      <c r="IA83" s="189" t="s">
        <v>33</v>
      </c>
      <c r="IB83" s="189" t="s">
        <v>33</v>
      </c>
      <c r="IC83" s="190">
        <v>46181</v>
      </c>
      <c r="ID83" s="188" t="s">
        <v>897</v>
      </c>
      <c r="IE83" s="191">
        <v>1</v>
      </c>
      <c r="IF83" s="191" t="s">
        <v>67</v>
      </c>
      <c r="IG83" s="191" t="s">
        <v>68</v>
      </c>
      <c r="IH83" s="191">
        <v>2</v>
      </c>
      <c r="II83" s="191" t="s">
        <v>33</v>
      </c>
      <c r="IJ83" s="191" t="s">
        <v>33</v>
      </c>
      <c r="IK83" s="181">
        <v>46181</v>
      </c>
      <c r="IL83" s="189" t="s">
        <v>896</v>
      </c>
      <c r="IM83" s="189">
        <v>2</v>
      </c>
      <c r="IN83" s="189" t="s">
        <v>67</v>
      </c>
      <c r="IO83" s="189" t="s">
        <v>68</v>
      </c>
      <c r="IP83" s="189">
        <v>2</v>
      </c>
      <c r="IQ83" s="189" t="s">
        <v>33</v>
      </c>
      <c r="IR83" s="189" t="s">
        <v>33</v>
      </c>
      <c r="IS83" s="190">
        <v>46181</v>
      </c>
    </row>
    <row r="84" spans="1:253" s="11" customFormat="1" ht="12.5" customHeight="1">
      <c r="A84" s="11" t="s">
        <v>1414</v>
      </c>
      <c r="B84" s="11" t="s">
        <v>7832</v>
      </c>
      <c r="C84" s="11" t="s">
        <v>1415</v>
      </c>
      <c r="D84" s="11" t="s">
        <v>1217</v>
      </c>
      <c r="E84" s="11" t="s">
        <v>7039</v>
      </c>
      <c r="F84" s="11" t="s">
        <v>6204</v>
      </c>
      <c r="G84" s="179">
        <v>112729000</v>
      </c>
      <c r="H84" s="180" t="s">
        <v>6201</v>
      </c>
      <c r="I84" s="180" t="s">
        <v>88</v>
      </c>
      <c r="J84" s="180">
        <v>2</v>
      </c>
      <c r="K84" s="180" t="s">
        <v>6203</v>
      </c>
      <c r="L84" s="180" t="s">
        <v>6202</v>
      </c>
      <c r="M84" s="181">
        <v>46234</v>
      </c>
      <c r="N84" s="188" t="s">
        <v>6208</v>
      </c>
      <c r="O84" s="183">
        <v>19096</v>
      </c>
      <c r="P84" s="183" t="s">
        <v>6205</v>
      </c>
      <c r="Q84" s="183" t="s">
        <v>126</v>
      </c>
      <c r="R84" s="183">
        <v>1</v>
      </c>
      <c r="S84" s="183" t="s">
        <v>6207</v>
      </c>
      <c r="T84" s="183" t="s">
        <v>6206</v>
      </c>
      <c r="U84" s="184">
        <v>46234</v>
      </c>
      <c r="V84" s="188" t="s">
        <v>6212</v>
      </c>
      <c r="W84" s="180">
        <v>4957000</v>
      </c>
      <c r="X84" s="180" t="s">
        <v>6209</v>
      </c>
      <c r="Y84" s="180" t="s">
        <v>88</v>
      </c>
      <c r="Z84" s="180">
        <v>2</v>
      </c>
      <c r="AA84" s="180" t="s">
        <v>6211</v>
      </c>
      <c r="AB84" s="180" t="s">
        <v>6210</v>
      </c>
      <c r="AC84" s="181">
        <v>46234</v>
      </c>
      <c r="AD84" s="188" t="s">
        <v>6216</v>
      </c>
      <c r="AE84" s="185">
        <v>1668000</v>
      </c>
      <c r="AF84" s="185" t="s">
        <v>6213</v>
      </c>
      <c r="AG84" s="185" t="s">
        <v>88</v>
      </c>
      <c r="AH84" s="185">
        <v>2</v>
      </c>
      <c r="AI84" s="185" t="s">
        <v>6215</v>
      </c>
      <c r="AJ84" s="185" t="s">
        <v>6214</v>
      </c>
      <c r="AK84" s="186">
        <v>46234</v>
      </c>
      <c r="AL84" s="188" t="s">
        <v>6219</v>
      </c>
      <c r="AM84" s="180">
        <v>197000</v>
      </c>
      <c r="AN84" s="180" t="s">
        <v>6217</v>
      </c>
      <c r="AO84" s="180" t="s">
        <v>88</v>
      </c>
      <c r="AP84" s="180">
        <v>2</v>
      </c>
      <c r="AQ84" s="180" t="s">
        <v>6218</v>
      </c>
      <c r="AR84" s="180" t="s">
        <v>6214</v>
      </c>
      <c r="AS84" s="181">
        <v>46234</v>
      </c>
      <c r="AT84" s="189" t="s">
        <v>6221</v>
      </c>
      <c r="AU84" s="185">
        <v>1300</v>
      </c>
      <c r="AV84" s="185" t="s">
        <v>6213</v>
      </c>
      <c r="AW84" s="185" t="s">
        <v>88</v>
      </c>
      <c r="AX84" s="185">
        <v>2</v>
      </c>
      <c r="AY84" s="185" t="s">
        <v>6220</v>
      </c>
      <c r="AZ84" s="185" t="s">
        <v>6214</v>
      </c>
      <c r="BA84" s="186">
        <v>46234</v>
      </c>
      <c r="BB84" s="188" t="s">
        <v>6253</v>
      </c>
      <c r="BC84" s="180" t="s">
        <v>33</v>
      </c>
      <c r="BD84" s="180" t="s">
        <v>33</v>
      </c>
      <c r="BE84" s="180" t="s">
        <v>33</v>
      </c>
      <c r="BF84" s="180" t="s">
        <v>33</v>
      </c>
      <c r="BG84" s="180" t="s">
        <v>6252</v>
      </c>
      <c r="BH84" s="180" t="s">
        <v>6248</v>
      </c>
      <c r="BI84" s="181">
        <v>46234</v>
      </c>
      <c r="BJ84" s="189" t="s">
        <v>6225</v>
      </c>
      <c r="BK84" s="189">
        <v>199</v>
      </c>
      <c r="BL84" s="189" t="s">
        <v>6222</v>
      </c>
      <c r="BM84" s="189" t="s">
        <v>88</v>
      </c>
      <c r="BN84" s="189">
        <v>2</v>
      </c>
      <c r="BO84" s="189" t="s">
        <v>6224</v>
      </c>
      <c r="BP84" s="185" t="s">
        <v>6223</v>
      </c>
      <c r="BQ84" s="190">
        <v>46234</v>
      </c>
      <c r="BR84" s="188" t="s">
        <v>6256</v>
      </c>
      <c r="BS84" s="191">
        <v>75100</v>
      </c>
      <c r="BT84" s="191" t="s">
        <v>6213</v>
      </c>
      <c r="BU84" s="191" t="s">
        <v>33</v>
      </c>
      <c r="BV84" s="191" t="s">
        <v>33</v>
      </c>
      <c r="BW84" s="191" t="s">
        <v>6255</v>
      </c>
      <c r="BX84" s="191" t="s">
        <v>6254</v>
      </c>
      <c r="BY84" s="181">
        <v>46234</v>
      </c>
      <c r="BZ84" s="189" t="s">
        <v>6257</v>
      </c>
      <c r="CA84" s="189">
        <v>17500</v>
      </c>
      <c r="CB84" s="189" t="s">
        <v>6213</v>
      </c>
      <c r="CC84" s="189" t="s">
        <v>33</v>
      </c>
      <c r="CD84" s="189" t="s">
        <v>33</v>
      </c>
      <c r="CE84" s="189" t="s">
        <v>6255</v>
      </c>
      <c r="CF84" s="189" t="s">
        <v>6254</v>
      </c>
      <c r="CG84" s="190">
        <v>46234</v>
      </c>
      <c r="CH84" s="188" t="s">
        <v>8100</v>
      </c>
      <c r="CI84" s="189" t="e">
        <v>#N/A</v>
      </c>
      <c r="CJ84" s="189" t="e">
        <v>#N/A</v>
      </c>
      <c r="CK84" s="189" t="e">
        <v>#N/A</v>
      </c>
      <c r="CL84" s="189" t="e">
        <v>#N/A</v>
      </c>
      <c r="CM84" s="189" t="e">
        <v>#N/A</v>
      </c>
      <c r="CN84" s="189" t="e">
        <v>#N/A</v>
      </c>
      <c r="CO84" s="192" t="e">
        <v>#N/A</v>
      </c>
      <c r="CP84" s="189" t="s">
        <v>6259</v>
      </c>
      <c r="CQ84" s="191" t="s">
        <v>33</v>
      </c>
      <c r="CR84" s="191" t="s">
        <v>33</v>
      </c>
      <c r="CS84" s="191" t="s">
        <v>33</v>
      </c>
      <c r="CT84" s="191" t="s">
        <v>33</v>
      </c>
      <c r="CU84" s="191" t="s">
        <v>6252</v>
      </c>
      <c r="CV84" s="191" t="s">
        <v>6248</v>
      </c>
      <c r="CW84" s="181">
        <v>46234</v>
      </c>
      <c r="CX84" s="189" t="s">
        <v>6229</v>
      </c>
      <c r="CY84" s="185">
        <v>1514000</v>
      </c>
      <c r="CZ84" s="185" t="s">
        <v>6217</v>
      </c>
      <c r="DA84" s="185" t="s">
        <v>88</v>
      </c>
      <c r="DB84" s="185">
        <v>2</v>
      </c>
      <c r="DC84" s="185" t="s">
        <v>6236</v>
      </c>
      <c r="DD84" s="185" t="s">
        <v>6214</v>
      </c>
      <c r="DE84" s="187">
        <v>46234</v>
      </c>
      <c r="DF84" s="188" t="s">
        <v>6232</v>
      </c>
      <c r="DG84" s="180">
        <v>3288000</v>
      </c>
      <c r="DH84" s="191" t="s">
        <v>6230</v>
      </c>
      <c r="DI84" s="191" t="s">
        <v>88</v>
      </c>
      <c r="DJ84" s="191">
        <v>2</v>
      </c>
      <c r="DK84" s="191" t="s">
        <v>2165</v>
      </c>
      <c r="DL84" s="191" t="s">
        <v>6231</v>
      </c>
      <c r="DM84" s="181">
        <v>46234</v>
      </c>
      <c r="DN84" s="189" t="s">
        <v>6235</v>
      </c>
      <c r="DO84" s="185">
        <v>155000</v>
      </c>
      <c r="DP84" s="189" t="s">
        <v>6233</v>
      </c>
      <c r="DQ84" s="189" t="s">
        <v>88</v>
      </c>
      <c r="DR84" s="189">
        <v>2</v>
      </c>
      <c r="DS84" s="189" t="s">
        <v>1945</v>
      </c>
      <c r="DT84" s="189" t="s">
        <v>6234</v>
      </c>
      <c r="DU84" s="190">
        <v>46234</v>
      </c>
      <c r="DV84" s="188" t="s">
        <v>6237</v>
      </c>
      <c r="DW84" s="180">
        <v>1514000</v>
      </c>
      <c r="DX84" s="191" t="s">
        <v>6217</v>
      </c>
      <c r="DY84" s="191" t="s">
        <v>88</v>
      </c>
      <c r="DZ84" s="191">
        <v>2</v>
      </c>
      <c r="EA84" s="191" t="s">
        <v>6236</v>
      </c>
      <c r="EB84" s="191" t="s">
        <v>6214</v>
      </c>
      <c r="EC84" s="181">
        <v>46234</v>
      </c>
      <c r="ED84" s="189" t="s">
        <v>6239</v>
      </c>
      <c r="EE84" s="185" t="s">
        <v>33</v>
      </c>
      <c r="EF84" s="189" t="s">
        <v>6233</v>
      </c>
      <c r="EG84" s="189" t="s">
        <v>33</v>
      </c>
      <c r="EH84" s="189" t="s">
        <v>33</v>
      </c>
      <c r="EI84" s="189" t="s">
        <v>6238</v>
      </c>
      <c r="EJ84" s="189" t="s">
        <v>6234</v>
      </c>
      <c r="EK84" s="190">
        <v>46234</v>
      </c>
      <c r="EL84" s="188" t="s">
        <v>6243</v>
      </c>
      <c r="EM84" s="180" t="s">
        <v>33</v>
      </c>
      <c r="EN84" s="191" t="s">
        <v>6240</v>
      </c>
      <c r="EO84" s="191" t="s">
        <v>88</v>
      </c>
      <c r="EP84" s="191">
        <v>2</v>
      </c>
      <c r="EQ84" s="191" t="s">
        <v>6242</v>
      </c>
      <c r="ER84" s="191" t="s">
        <v>6241</v>
      </c>
      <c r="ES84" s="181">
        <v>46234</v>
      </c>
      <c r="ET84" s="189" t="s">
        <v>6227</v>
      </c>
      <c r="EU84" s="189">
        <v>199</v>
      </c>
      <c r="EV84" s="189" t="s">
        <v>6222</v>
      </c>
      <c r="EW84" s="189" t="s">
        <v>88</v>
      </c>
      <c r="EX84" s="189">
        <v>2</v>
      </c>
      <c r="EY84" s="189" t="s">
        <v>6224</v>
      </c>
      <c r="EZ84" s="189" t="s">
        <v>6226</v>
      </c>
      <c r="FA84" s="190">
        <v>46234</v>
      </c>
      <c r="FB84" s="188" t="s">
        <v>6247</v>
      </c>
      <c r="FC84" s="191">
        <v>4</v>
      </c>
      <c r="FD84" s="191" t="s">
        <v>6244</v>
      </c>
      <c r="FE84" s="191" t="s">
        <v>126</v>
      </c>
      <c r="FF84" s="191">
        <v>1</v>
      </c>
      <c r="FG84" s="191" t="s">
        <v>6246</v>
      </c>
      <c r="FH84" s="191" t="s">
        <v>6245</v>
      </c>
      <c r="FI84" s="181">
        <v>46234</v>
      </c>
      <c r="FJ84" s="188" t="s">
        <v>6250</v>
      </c>
      <c r="FK84" s="189" t="s">
        <v>33</v>
      </c>
      <c r="FL84" s="189" t="s">
        <v>33</v>
      </c>
      <c r="FM84" s="189" t="s">
        <v>33</v>
      </c>
      <c r="FN84" s="189" t="s">
        <v>33</v>
      </c>
      <c r="FO84" s="189" t="s">
        <v>6249</v>
      </c>
      <c r="FP84" s="185" t="s">
        <v>6248</v>
      </c>
      <c r="FQ84" s="186">
        <v>46234</v>
      </c>
      <c r="FR84" s="188" t="s">
        <v>6251</v>
      </c>
      <c r="FS84" s="191" t="s">
        <v>33</v>
      </c>
      <c r="FT84" s="191" t="s">
        <v>33</v>
      </c>
      <c r="FU84" s="191" t="s">
        <v>33</v>
      </c>
      <c r="FV84" s="191" t="s">
        <v>33</v>
      </c>
      <c r="FW84" s="191" t="s">
        <v>6249</v>
      </c>
      <c r="FX84" s="191" t="s">
        <v>6248</v>
      </c>
      <c r="FY84" s="181">
        <v>46234</v>
      </c>
      <c r="FZ84" s="189" t="s">
        <v>1417</v>
      </c>
      <c r="GA84" s="189">
        <v>1</v>
      </c>
      <c r="GB84" s="189" t="s">
        <v>67</v>
      </c>
      <c r="GC84" s="189" t="s">
        <v>68</v>
      </c>
      <c r="GD84" s="189">
        <v>2</v>
      </c>
      <c r="GE84" s="189" t="s">
        <v>33</v>
      </c>
      <c r="GF84" s="189" t="s">
        <v>33</v>
      </c>
      <c r="GG84" s="190">
        <v>46195</v>
      </c>
      <c r="GH84" s="188" t="s">
        <v>1423</v>
      </c>
      <c r="GI84" s="191">
        <v>1</v>
      </c>
      <c r="GJ84" s="191" t="s">
        <v>67</v>
      </c>
      <c r="GK84" s="191" t="s">
        <v>68</v>
      </c>
      <c r="GL84" s="191">
        <v>2</v>
      </c>
      <c r="GM84" s="191" t="s">
        <v>33</v>
      </c>
      <c r="GN84" s="191" t="s">
        <v>33</v>
      </c>
      <c r="GO84" s="181">
        <v>46195</v>
      </c>
      <c r="GP84" s="189" t="s">
        <v>1418</v>
      </c>
      <c r="GQ84" s="189">
        <v>1</v>
      </c>
      <c r="GR84" s="189" t="s">
        <v>67</v>
      </c>
      <c r="GS84" s="189" t="s">
        <v>68</v>
      </c>
      <c r="GT84" s="189">
        <v>2</v>
      </c>
      <c r="GU84" s="189" t="s">
        <v>33</v>
      </c>
      <c r="GV84" s="189" t="s">
        <v>33</v>
      </c>
      <c r="GW84" s="190">
        <v>46195</v>
      </c>
      <c r="GX84" s="188" t="s">
        <v>1424</v>
      </c>
      <c r="GY84" s="191">
        <v>0</v>
      </c>
      <c r="GZ84" s="191" t="s">
        <v>67</v>
      </c>
      <c r="HA84" s="191" t="s">
        <v>68</v>
      </c>
      <c r="HB84" s="191">
        <v>2</v>
      </c>
      <c r="HC84" s="191" t="s">
        <v>33</v>
      </c>
      <c r="HD84" s="191" t="s">
        <v>33</v>
      </c>
      <c r="HE84" s="181">
        <v>46195</v>
      </c>
      <c r="HF84" s="189" t="s">
        <v>1416</v>
      </c>
      <c r="HG84" s="189">
        <v>0</v>
      </c>
      <c r="HH84" s="189" t="s">
        <v>67</v>
      </c>
      <c r="HI84" s="189" t="s">
        <v>68</v>
      </c>
      <c r="HJ84" s="189">
        <v>2</v>
      </c>
      <c r="HK84" s="189" t="s">
        <v>33</v>
      </c>
      <c r="HL84" s="189" t="s">
        <v>33</v>
      </c>
      <c r="HM84" s="190">
        <v>46195</v>
      </c>
      <c r="HN84" s="188" t="s">
        <v>1422</v>
      </c>
      <c r="HO84" s="191">
        <v>2</v>
      </c>
      <c r="HP84" s="191" t="s">
        <v>67</v>
      </c>
      <c r="HQ84" s="191" t="s">
        <v>68</v>
      </c>
      <c r="HR84" s="191">
        <v>2</v>
      </c>
      <c r="HS84" s="191" t="s">
        <v>33</v>
      </c>
      <c r="HT84" s="191" t="s">
        <v>33</v>
      </c>
      <c r="HU84" s="181">
        <v>46195</v>
      </c>
      <c r="HV84" s="189" t="s">
        <v>1419</v>
      </c>
      <c r="HW84" s="189">
        <v>2</v>
      </c>
      <c r="HX84" s="189" t="s">
        <v>67</v>
      </c>
      <c r="HY84" s="189" t="s">
        <v>68</v>
      </c>
      <c r="HZ84" s="189">
        <v>2</v>
      </c>
      <c r="IA84" s="189" t="s">
        <v>33</v>
      </c>
      <c r="IB84" s="189" t="s">
        <v>33</v>
      </c>
      <c r="IC84" s="190">
        <v>46195</v>
      </c>
      <c r="ID84" s="188" t="s">
        <v>1421</v>
      </c>
      <c r="IE84" s="191">
        <v>0</v>
      </c>
      <c r="IF84" s="191" t="s">
        <v>67</v>
      </c>
      <c r="IG84" s="191" t="s">
        <v>68</v>
      </c>
      <c r="IH84" s="191">
        <v>2</v>
      </c>
      <c r="II84" s="191" t="s">
        <v>33</v>
      </c>
      <c r="IJ84" s="191" t="s">
        <v>33</v>
      </c>
      <c r="IK84" s="181">
        <v>46195</v>
      </c>
      <c r="IL84" s="189" t="s">
        <v>1420</v>
      </c>
      <c r="IM84" s="189">
        <v>3</v>
      </c>
      <c r="IN84" s="189" t="s">
        <v>67</v>
      </c>
      <c r="IO84" s="189" t="s">
        <v>68</v>
      </c>
      <c r="IP84" s="189">
        <v>2</v>
      </c>
      <c r="IQ84" s="189" t="s">
        <v>33</v>
      </c>
      <c r="IR84" s="189" t="s">
        <v>33</v>
      </c>
      <c r="IS84" s="190">
        <v>46195</v>
      </c>
    </row>
    <row r="85" spans="1:253" s="11" customFormat="1" ht="12.5" customHeight="1">
      <c r="A85" s="11" t="s">
        <v>1215</v>
      </c>
      <c r="B85" s="11" t="s">
        <v>7563</v>
      </c>
      <c r="C85" s="11" t="s">
        <v>1216</v>
      </c>
      <c r="D85" s="11" t="s">
        <v>1217</v>
      </c>
      <c r="E85" s="11" t="s">
        <v>7039</v>
      </c>
      <c r="F85" s="11" t="s">
        <v>6301</v>
      </c>
      <c r="G85" s="179">
        <v>112729000</v>
      </c>
      <c r="H85" s="180" t="s">
        <v>6260</v>
      </c>
      <c r="I85" s="180" t="s">
        <v>88</v>
      </c>
      <c r="J85" s="180">
        <v>2</v>
      </c>
      <c r="K85" s="180" t="s">
        <v>6203</v>
      </c>
      <c r="L85" s="180" t="s">
        <v>6202</v>
      </c>
      <c r="M85" s="181">
        <v>46234</v>
      </c>
      <c r="N85" s="188" t="s">
        <v>6305</v>
      </c>
      <c r="O85" s="183">
        <v>3702</v>
      </c>
      <c r="P85" s="183" t="s">
        <v>6302</v>
      </c>
      <c r="Q85" s="183" t="s">
        <v>126</v>
      </c>
      <c r="R85" s="183">
        <v>1</v>
      </c>
      <c r="S85" s="183" t="s">
        <v>6304</v>
      </c>
      <c r="T85" s="183" t="s">
        <v>6303</v>
      </c>
      <c r="U85" s="184">
        <v>46234</v>
      </c>
      <c r="V85" s="188" t="s">
        <v>6309</v>
      </c>
      <c r="W85" s="180">
        <v>535000</v>
      </c>
      <c r="X85" s="180" t="s">
        <v>6306</v>
      </c>
      <c r="Y85" s="180" t="s">
        <v>88</v>
      </c>
      <c r="Z85" s="180">
        <v>2</v>
      </c>
      <c r="AA85" s="180" t="s">
        <v>6308</v>
      </c>
      <c r="AB85" s="180" t="s">
        <v>6307</v>
      </c>
      <c r="AC85" s="181">
        <v>46234</v>
      </c>
      <c r="AD85" s="188" t="s">
        <v>6313</v>
      </c>
      <c r="AE85" s="185">
        <v>107000</v>
      </c>
      <c r="AF85" s="185" t="s">
        <v>6310</v>
      </c>
      <c r="AG85" s="185" t="s">
        <v>88</v>
      </c>
      <c r="AH85" s="185">
        <v>2</v>
      </c>
      <c r="AI85" s="185" t="s">
        <v>6312</v>
      </c>
      <c r="AJ85" s="185" t="s">
        <v>6311</v>
      </c>
      <c r="AK85" s="186">
        <v>46234</v>
      </c>
      <c r="AL85" s="188" t="s">
        <v>6315</v>
      </c>
      <c r="AM85" s="180">
        <v>107000</v>
      </c>
      <c r="AN85" s="180" t="s">
        <v>6310</v>
      </c>
      <c r="AO85" s="180" t="s">
        <v>88</v>
      </c>
      <c r="AP85" s="180">
        <v>2</v>
      </c>
      <c r="AQ85" s="180" t="s">
        <v>6314</v>
      </c>
      <c r="AR85" s="180" t="s">
        <v>6311</v>
      </c>
      <c r="AS85" s="181">
        <v>46234</v>
      </c>
      <c r="AT85" s="189" t="s">
        <v>6316</v>
      </c>
      <c r="AU85" s="185" t="s">
        <v>33</v>
      </c>
      <c r="AV85" s="185" t="s">
        <v>33</v>
      </c>
      <c r="AW85" s="185" t="s">
        <v>33</v>
      </c>
      <c r="AX85" s="185" t="s">
        <v>33</v>
      </c>
      <c r="AY85" s="185" t="s">
        <v>6252</v>
      </c>
      <c r="AZ85" s="185" t="s">
        <v>33</v>
      </c>
      <c r="BA85" s="186">
        <v>46234</v>
      </c>
      <c r="BB85" s="188" t="s">
        <v>6340</v>
      </c>
      <c r="BC85" s="180" t="s">
        <v>33</v>
      </c>
      <c r="BD85" s="180" t="s">
        <v>33</v>
      </c>
      <c r="BE85" s="180" t="s">
        <v>33</v>
      </c>
      <c r="BF85" s="180" t="s">
        <v>33</v>
      </c>
      <c r="BG85" s="180" t="s">
        <v>6252</v>
      </c>
      <c r="BH85" s="180" t="s">
        <v>33</v>
      </c>
      <c r="BI85" s="181">
        <v>46234</v>
      </c>
      <c r="BJ85" s="189" t="s">
        <v>6318</v>
      </c>
      <c r="BK85" s="189">
        <v>118</v>
      </c>
      <c r="BL85" s="189" t="s">
        <v>1893</v>
      </c>
      <c r="BM85" s="189" t="s">
        <v>88</v>
      </c>
      <c r="BN85" s="189">
        <v>2</v>
      </c>
      <c r="BO85" s="189" t="s">
        <v>6317</v>
      </c>
      <c r="BP85" s="185" t="s">
        <v>1844</v>
      </c>
      <c r="BQ85" s="190">
        <v>46234</v>
      </c>
      <c r="BR85" s="188" t="s">
        <v>6341</v>
      </c>
      <c r="BS85" s="191" t="s">
        <v>33</v>
      </c>
      <c r="BT85" s="191" t="s">
        <v>33</v>
      </c>
      <c r="BU85" s="191" t="s">
        <v>33</v>
      </c>
      <c r="BV85" s="191" t="s">
        <v>33</v>
      </c>
      <c r="BW85" s="191" t="s">
        <v>6252</v>
      </c>
      <c r="BX85" s="191" t="s">
        <v>33</v>
      </c>
      <c r="BY85" s="181">
        <v>46234</v>
      </c>
      <c r="BZ85" s="189" t="s">
        <v>6342</v>
      </c>
      <c r="CA85" s="189" t="s">
        <v>33</v>
      </c>
      <c r="CB85" s="189" t="s">
        <v>33</v>
      </c>
      <c r="CC85" s="189" t="s">
        <v>33</v>
      </c>
      <c r="CD85" s="189" t="s">
        <v>33</v>
      </c>
      <c r="CE85" s="189" t="s">
        <v>6252</v>
      </c>
      <c r="CF85" s="189" t="s">
        <v>33</v>
      </c>
      <c r="CG85" s="190">
        <v>46234</v>
      </c>
      <c r="CH85" s="188" t="s">
        <v>8101</v>
      </c>
      <c r="CI85" s="189" t="e">
        <v>#N/A</v>
      </c>
      <c r="CJ85" s="189" t="e">
        <v>#N/A</v>
      </c>
      <c r="CK85" s="189" t="e">
        <v>#N/A</v>
      </c>
      <c r="CL85" s="189" t="e">
        <v>#N/A</v>
      </c>
      <c r="CM85" s="189" t="e">
        <v>#N/A</v>
      </c>
      <c r="CN85" s="189" t="e">
        <v>#N/A</v>
      </c>
      <c r="CO85" s="192" t="e">
        <v>#N/A</v>
      </c>
      <c r="CP85" s="189" t="s">
        <v>6344</v>
      </c>
      <c r="CQ85" s="191" t="s">
        <v>33</v>
      </c>
      <c r="CR85" s="191" t="s">
        <v>33</v>
      </c>
      <c r="CS85" s="191" t="s">
        <v>33</v>
      </c>
      <c r="CT85" s="191" t="s">
        <v>33</v>
      </c>
      <c r="CU85" s="191" t="s">
        <v>6252</v>
      </c>
      <c r="CV85" s="191" t="s">
        <v>33</v>
      </c>
      <c r="CW85" s="181">
        <v>46234</v>
      </c>
      <c r="CX85" s="189" t="s">
        <v>6322</v>
      </c>
      <c r="CY85" s="185">
        <v>107000</v>
      </c>
      <c r="CZ85" s="185" t="s">
        <v>6310</v>
      </c>
      <c r="DA85" s="185" t="s">
        <v>88</v>
      </c>
      <c r="DB85" s="185">
        <v>2</v>
      </c>
      <c r="DC85" s="185" t="s">
        <v>6327</v>
      </c>
      <c r="DD85" s="185" t="s">
        <v>6311</v>
      </c>
      <c r="DE85" s="187">
        <v>46234</v>
      </c>
      <c r="DF85" s="188" t="s">
        <v>6325</v>
      </c>
      <c r="DG85" s="180">
        <v>428000</v>
      </c>
      <c r="DH85" s="191" t="s">
        <v>6323</v>
      </c>
      <c r="DI85" s="191" t="s">
        <v>88</v>
      </c>
      <c r="DJ85" s="191">
        <v>2</v>
      </c>
      <c r="DK85" s="191" t="s">
        <v>2165</v>
      </c>
      <c r="DL85" s="191" t="s">
        <v>6324</v>
      </c>
      <c r="DM85" s="181">
        <v>46234</v>
      </c>
      <c r="DN85" s="189" t="s">
        <v>6326</v>
      </c>
      <c r="DO85" s="185">
        <v>0</v>
      </c>
      <c r="DP85" s="189" t="s">
        <v>33</v>
      </c>
      <c r="DQ85" s="189" t="s">
        <v>88</v>
      </c>
      <c r="DR85" s="189">
        <v>2</v>
      </c>
      <c r="DS85" s="189" t="s">
        <v>1945</v>
      </c>
      <c r="DT85" s="189" t="s">
        <v>33</v>
      </c>
      <c r="DU85" s="190">
        <v>46234</v>
      </c>
      <c r="DV85" s="188" t="s">
        <v>6328</v>
      </c>
      <c r="DW85" s="180">
        <v>107000</v>
      </c>
      <c r="DX85" s="191" t="s">
        <v>6310</v>
      </c>
      <c r="DY85" s="191" t="s">
        <v>88</v>
      </c>
      <c r="DZ85" s="191">
        <v>2</v>
      </c>
      <c r="EA85" s="191" t="s">
        <v>6327</v>
      </c>
      <c r="EB85" s="191" t="s">
        <v>6311</v>
      </c>
      <c r="EC85" s="181">
        <v>46234</v>
      </c>
      <c r="ED85" s="189" t="s">
        <v>6329</v>
      </c>
      <c r="EE85" s="185" t="s">
        <v>33</v>
      </c>
      <c r="EF85" s="189" t="s">
        <v>33</v>
      </c>
      <c r="EG85" s="189" t="s">
        <v>33</v>
      </c>
      <c r="EH85" s="189" t="s">
        <v>33</v>
      </c>
      <c r="EI85" s="189" t="s">
        <v>6238</v>
      </c>
      <c r="EJ85" s="189" t="s">
        <v>33</v>
      </c>
      <c r="EK85" s="190">
        <v>46234</v>
      </c>
      <c r="EL85" s="188" t="s">
        <v>6333</v>
      </c>
      <c r="EM85" s="180">
        <v>0</v>
      </c>
      <c r="EN85" s="191" t="s">
        <v>6330</v>
      </c>
      <c r="EO85" s="191" t="s">
        <v>88</v>
      </c>
      <c r="EP85" s="191">
        <v>2</v>
      </c>
      <c r="EQ85" s="191" t="s">
        <v>6332</v>
      </c>
      <c r="ER85" s="191" t="s">
        <v>6331</v>
      </c>
      <c r="ES85" s="181">
        <v>46234</v>
      </c>
      <c r="ET85" s="189" t="s">
        <v>6320</v>
      </c>
      <c r="EU85" s="189">
        <v>199</v>
      </c>
      <c r="EV85" s="189" t="s">
        <v>6276</v>
      </c>
      <c r="EW85" s="189" t="s">
        <v>88</v>
      </c>
      <c r="EX85" s="189">
        <v>2</v>
      </c>
      <c r="EY85" s="189" t="s">
        <v>6319</v>
      </c>
      <c r="EZ85" s="189" t="s">
        <v>6226</v>
      </c>
      <c r="FA85" s="190">
        <v>46234</v>
      </c>
      <c r="FB85" s="188" t="s">
        <v>6337</v>
      </c>
      <c r="FC85" s="191">
        <v>4</v>
      </c>
      <c r="FD85" s="191" t="s">
        <v>6334</v>
      </c>
      <c r="FE85" s="191" t="s">
        <v>126</v>
      </c>
      <c r="FF85" s="191">
        <v>1</v>
      </c>
      <c r="FG85" s="191" t="s">
        <v>6336</v>
      </c>
      <c r="FH85" s="191" t="s">
        <v>6335</v>
      </c>
      <c r="FI85" s="181">
        <v>46234</v>
      </c>
      <c r="FJ85" s="188" t="s">
        <v>6338</v>
      </c>
      <c r="FK85" s="189" t="s">
        <v>33</v>
      </c>
      <c r="FL85" s="189" t="s">
        <v>33</v>
      </c>
      <c r="FM85" s="189" t="s">
        <v>33</v>
      </c>
      <c r="FN85" s="189" t="s">
        <v>33</v>
      </c>
      <c r="FO85" s="189" t="s">
        <v>6249</v>
      </c>
      <c r="FP85" s="185" t="s">
        <v>33</v>
      </c>
      <c r="FQ85" s="186">
        <v>46234</v>
      </c>
      <c r="FR85" s="188" t="s">
        <v>6339</v>
      </c>
      <c r="FS85" s="191" t="s">
        <v>33</v>
      </c>
      <c r="FT85" s="191" t="s">
        <v>33</v>
      </c>
      <c r="FU85" s="191" t="s">
        <v>33</v>
      </c>
      <c r="FV85" s="191" t="s">
        <v>33</v>
      </c>
      <c r="FW85" s="191" t="s">
        <v>6249</v>
      </c>
      <c r="FX85" s="191" t="s">
        <v>33</v>
      </c>
      <c r="FY85" s="181">
        <v>46234</v>
      </c>
      <c r="FZ85" s="189" t="s">
        <v>1218</v>
      </c>
      <c r="GA85" s="189">
        <v>1</v>
      </c>
      <c r="GB85" s="189" t="s">
        <v>67</v>
      </c>
      <c r="GC85" s="189" t="s">
        <v>68</v>
      </c>
      <c r="GD85" s="189">
        <v>2</v>
      </c>
      <c r="GE85" s="189" t="s">
        <v>33</v>
      </c>
      <c r="GF85" s="189" t="s">
        <v>33</v>
      </c>
      <c r="GG85" s="190">
        <v>46182</v>
      </c>
      <c r="GH85" s="188" t="s">
        <v>1224</v>
      </c>
      <c r="GI85" s="191">
        <v>1</v>
      </c>
      <c r="GJ85" s="191" t="s">
        <v>67</v>
      </c>
      <c r="GK85" s="191" t="s">
        <v>68</v>
      </c>
      <c r="GL85" s="191">
        <v>2</v>
      </c>
      <c r="GM85" s="191" t="s">
        <v>33</v>
      </c>
      <c r="GN85" s="191" t="s">
        <v>33</v>
      </c>
      <c r="GO85" s="181">
        <v>46182</v>
      </c>
      <c r="GP85" s="189" t="s">
        <v>1219</v>
      </c>
      <c r="GQ85" s="189">
        <v>1</v>
      </c>
      <c r="GR85" s="189" t="s">
        <v>67</v>
      </c>
      <c r="GS85" s="189" t="s">
        <v>68</v>
      </c>
      <c r="GT85" s="189">
        <v>2</v>
      </c>
      <c r="GU85" s="189" t="s">
        <v>33</v>
      </c>
      <c r="GV85" s="189" t="s">
        <v>33</v>
      </c>
      <c r="GW85" s="190">
        <v>46182</v>
      </c>
      <c r="GX85" s="188" t="s">
        <v>1225</v>
      </c>
      <c r="GY85" s="191">
        <v>0</v>
      </c>
      <c r="GZ85" s="191" t="s">
        <v>67</v>
      </c>
      <c r="HA85" s="191" t="s">
        <v>68</v>
      </c>
      <c r="HB85" s="191">
        <v>2</v>
      </c>
      <c r="HC85" s="191" t="s">
        <v>33</v>
      </c>
      <c r="HD85" s="191" t="s">
        <v>33</v>
      </c>
      <c r="HE85" s="181">
        <v>46182</v>
      </c>
      <c r="HF85" s="189" t="s">
        <v>1413</v>
      </c>
      <c r="HG85" s="189">
        <v>0</v>
      </c>
      <c r="HH85" s="189" t="s">
        <v>67</v>
      </c>
      <c r="HI85" s="189" t="s">
        <v>68</v>
      </c>
      <c r="HJ85" s="189">
        <v>2</v>
      </c>
      <c r="HK85" s="189" t="s">
        <v>33</v>
      </c>
      <c r="HL85" s="189" t="s">
        <v>33</v>
      </c>
      <c r="HM85" s="190">
        <v>46188</v>
      </c>
      <c r="HN85" s="188" t="s">
        <v>1223</v>
      </c>
      <c r="HO85" s="191">
        <v>2</v>
      </c>
      <c r="HP85" s="191" t="s">
        <v>67</v>
      </c>
      <c r="HQ85" s="191" t="s">
        <v>68</v>
      </c>
      <c r="HR85" s="191">
        <v>2</v>
      </c>
      <c r="HS85" s="191" t="s">
        <v>33</v>
      </c>
      <c r="HT85" s="191" t="s">
        <v>33</v>
      </c>
      <c r="HU85" s="181">
        <v>46182</v>
      </c>
      <c r="HV85" s="189" t="s">
        <v>1220</v>
      </c>
      <c r="HW85" s="189">
        <v>2</v>
      </c>
      <c r="HX85" s="189" t="s">
        <v>67</v>
      </c>
      <c r="HY85" s="189" t="s">
        <v>68</v>
      </c>
      <c r="HZ85" s="189">
        <v>2</v>
      </c>
      <c r="IA85" s="189" t="s">
        <v>33</v>
      </c>
      <c r="IB85" s="189" t="s">
        <v>33</v>
      </c>
      <c r="IC85" s="190">
        <v>46182</v>
      </c>
      <c r="ID85" s="188" t="s">
        <v>1222</v>
      </c>
      <c r="IE85" s="191">
        <v>0</v>
      </c>
      <c r="IF85" s="191" t="s">
        <v>67</v>
      </c>
      <c r="IG85" s="191" t="s">
        <v>68</v>
      </c>
      <c r="IH85" s="191">
        <v>2</v>
      </c>
      <c r="II85" s="191" t="s">
        <v>33</v>
      </c>
      <c r="IJ85" s="191" t="s">
        <v>33</v>
      </c>
      <c r="IK85" s="181">
        <v>46182</v>
      </c>
      <c r="IL85" s="189" t="s">
        <v>1221</v>
      </c>
      <c r="IM85" s="189">
        <v>3</v>
      </c>
      <c r="IN85" s="189" t="s">
        <v>67</v>
      </c>
      <c r="IO85" s="189" t="s">
        <v>68</v>
      </c>
      <c r="IP85" s="189">
        <v>2</v>
      </c>
      <c r="IQ85" s="189" t="s">
        <v>33</v>
      </c>
      <c r="IR85" s="189" t="s">
        <v>33</v>
      </c>
      <c r="IS85" s="190">
        <v>46182</v>
      </c>
    </row>
    <row r="86" spans="1:253" s="11" customFormat="1" ht="12.5" customHeight="1">
      <c r="A86" s="11" t="s">
        <v>1425</v>
      </c>
      <c r="B86" s="11" t="s">
        <v>7839</v>
      </c>
      <c r="C86" s="11" t="s">
        <v>1426</v>
      </c>
      <c r="D86" s="11" t="s">
        <v>1217</v>
      </c>
      <c r="E86" s="11" t="s">
        <v>7039</v>
      </c>
      <c r="F86" s="11" t="s">
        <v>6261</v>
      </c>
      <c r="G86" s="179">
        <v>112729000</v>
      </c>
      <c r="H86" s="180" t="s">
        <v>6260</v>
      </c>
      <c r="I86" s="180" t="s">
        <v>88</v>
      </c>
      <c r="J86" s="180">
        <v>2</v>
      </c>
      <c r="K86" s="180" t="s">
        <v>6203</v>
      </c>
      <c r="L86" s="180" t="s">
        <v>6202</v>
      </c>
      <c r="M86" s="181">
        <v>46234</v>
      </c>
      <c r="N86" s="188" t="s">
        <v>6265</v>
      </c>
      <c r="O86" s="183">
        <v>17627</v>
      </c>
      <c r="P86" s="183" t="s">
        <v>6262</v>
      </c>
      <c r="Q86" s="183" t="s">
        <v>126</v>
      </c>
      <c r="R86" s="183">
        <v>1</v>
      </c>
      <c r="S86" s="183" t="s">
        <v>6264</v>
      </c>
      <c r="T86" s="183" t="s">
        <v>6263</v>
      </c>
      <c r="U86" s="184">
        <v>46234</v>
      </c>
      <c r="V86" s="188" t="s">
        <v>6267</v>
      </c>
      <c r="W86" s="180">
        <v>4839000</v>
      </c>
      <c r="X86" s="180" t="s">
        <v>6262</v>
      </c>
      <c r="Y86" s="180" t="s">
        <v>88</v>
      </c>
      <c r="Z86" s="180">
        <v>2</v>
      </c>
      <c r="AA86" s="180" t="s">
        <v>6266</v>
      </c>
      <c r="AB86" s="180" t="s">
        <v>6263</v>
      </c>
      <c r="AC86" s="181">
        <v>46234</v>
      </c>
      <c r="AD86" s="188" t="s">
        <v>6269</v>
      </c>
      <c r="AE86" s="185">
        <v>1668000</v>
      </c>
      <c r="AF86" s="185" t="s">
        <v>6213</v>
      </c>
      <c r="AG86" s="185" t="s">
        <v>88</v>
      </c>
      <c r="AH86" s="185">
        <v>2</v>
      </c>
      <c r="AI86" s="185" t="s">
        <v>6268</v>
      </c>
      <c r="AJ86" s="185" t="s">
        <v>6254</v>
      </c>
      <c r="AK86" s="186">
        <v>46234</v>
      </c>
      <c r="AL86" s="188" t="s">
        <v>6271</v>
      </c>
      <c r="AM86" s="180">
        <v>90000</v>
      </c>
      <c r="AN86" s="180" t="s">
        <v>6213</v>
      </c>
      <c r="AO86" s="180" t="s">
        <v>88</v>
      </c>
      <c r="AP86" s="180">
        <v>2</v>
      </c>
      <c r="AQ86" s="180" t="s">
        <v>6270</v>
      </c>
      <c r="AR86" s="180" t="s">
        <v>6254</v>
      </c>
      <c r="AS86" s="181">
        <v>46234</v>
      </c>
      <c r="AT86" s="189" t="s">
        <v>6273</v>
      </c>
      <c r="AU86" s="185">
        <v>1300</v>
      </c>
      <c r="AV86" s="185" t="s">
        <v>6213</v>
      </c>
      <c r="AW86" s="185" t="s">
        <v>88</v>
      </c>
      <c r="AX86" s="185">
        <v>2</v>
      </c>
      <c r="AY86" s="185" t="s">
        <v>6272</v>
      </c>
      <c r="AZ86" s="185" t="s">
        <v>6254</v>
      </c>
      <c r="BA86" s="186">
        <v>46234</v>
      </c>
      <c r="BB86" s="188" t="s">
        <v>6296</v>
      </c>
      <c r="BC86" s="180" t="s">
        <v>33</v>
      </c>
      <c r="BD86" s="180" t="s">
        <v>33</v>
      </c>
      <c r="BE86" s="180" t="s">
        <v>33</v>
      </c>
      <c r="BF86" s="180" t="s">
        <v>33</v>
      </c>
      <c r="BG86" s="180" t="s">
        <v>6252</v>
      </c>
      <c r="BH86" s="180" t="s">
        <v>33</v>
      </c>
      <c r="BI86" s="181">
        <v>46234</v>
      </c>
      <c r="BJ86" s="189" t="s">
        <v>6275</v>
      </c>
      <c r="BK86" s="189">
        <v>81</v>
      </c>
      <c r="BL86" s="189" t="s">
        <v>6213</v>
      </c>
      <c r="BM86" s="189" t="s">
        <v>88</v>
      </c>
      <c r="BN86" s="189">
        <v>2</v>
      </c>
      <c r="BO86" s="189" t="s">
        <v>6274</v>
      </c>
      <c r="BP86" s="185" t="s">
        <v>6254</v>
      </c>
      <c r="BQ86" s="190">
        <v>46234</v>
      </c>
      <c r="BR86" s="188" t="s">
        <v>6297</v>
      </c>
      <c r="BS86" s="191">
        <v>75100</v>
      </c>
      <c r="BT86" s="191" t="s">
        <v>6213</v>
      </c>
      <c r="BU86" s="191" t="s">
        <v>33</v>
      </c>
      <c r="BV86" s="191" t="s">
        <v>33</v>
      </c>
      <c r="BW86" s="191" t="s">
        <v>6255</v>
      </c>
      <c r="BX86" s="191" t="s">
        <v>6254</v>
      </c>
      <c r="BY86" s="181">
        <v>46234</v>
      </c>
      <c r="BZ86" s="189" t="s">
        <v>6298</v>
      </c>
      <c r="CA86" s="189">
        <v>17500</v>
      </c>
      <c r="CB86" s="189" t="s">
        <v>6213</v>
      </c>
      <c r="CC86" s="189" t="s">
        <v>33</v>
      </c>
      <c r="CD86" s="189" t="s">
        <v>33</v>
      </c>
      <c r="CE86" s="189" t="s">
        <v>6255</v>
      </c>
      <c r="CF86" s="189" t="s">
        <v>6254</v>
      </c>
      <c r="CG86" s="190">
        <v>46234</v>
      </c>
      <c r="CH86" s="188" t="s">
        <v>8102</v>
      </c>
      <c r="CI86" s="189" t="e">
        <v>#N/A</v>
      </c>
      <c r="CJ86" s="189" t="e">
        <v>#N/A</v>
      </c>
      <c r="CK86" s="189" t="e">
        <v>#N/A</v>
      </c>
      <c r="CL86" s="189" t="e">
        <v>#N/A</v>
      </c>
      <c r="CM86" s="189" t="e">
        <v>#N/A</v>
      </c>
      <c r="CN86" s="189" t="e">
        <v>#N/A</v>
      </c>
      <c r="CO86" s="192" t="e">
        <v>#N/A</v>
      </c>
      <c r="CP86" s="189" t="s">
        <v>6300</v>
      </c>
      <c r="CQ86" s="191" t="s">
        <v>33</v>
      </c>
      <c r="CR86" s="191" t="s">
        <v>33</v>
      </c>
      <c r="CS86" s="191" t="s">
        <v>33</v>
      </c>
      <c r="CT86" s="191" t="s">
        <v>33</v>
      </c>
      <c r="CU86" s="191" t="s">
        <v>6252</v>
      </c>
      <c r="CV86" s="191" t="s">
        <v>33</v>
      </c>
      <c r="CW86" s="181">
        <v>46234</v>
      </c>
      <c r="CX86" s="189" t="s">
        <v>6280</v>
      </c>
      <c r="CY86" s="185">
        <v>1406000</v>
      </c>
      <c r="CZ86" s="185" t="s">
        <v>6213</v>
      </c>
      <c r="DA86" s="185" t="s">
        <v>88</v>
      </c>
      <c r="DB86" s="185">
        <v>2</v>
      </c>
      <c r="DC86" s="185" t="s">
        <v>6287</v>
      </c>
      <c r="DD86" s="185" t="s">
        <v>6254</v>
      </c>
      <c r="DE86" s="187">
        <v>46234</v>
      </c>
      <c r="DF86" s="188" t="s">
        <v>6283</v>
      </c>
      <c r="DG86" s="180">
        <v>3170000</v>
      </c>
      <c r="DH86" s="191" t="s">
        <v>6281</v>
      </c>
      <c r="DI86" s="191" t="s">
        <v>88</v>
      </c>
      <c r="DJ86" s="191">
        <v>2</v>
      </c>
      <c r="DK86" s="191" t="s">
        <v>2165</v>
      </c>
      <c r="DL86" s="191" t="s">
        <v>6282</v>
      </c>
      <c r="DM86" s="181">
        <v>46234</v>
      </c>
      <c r="DN86" s="189" t="s">
        <v>6286</v>
      </c>
      <c r="DO86" s="185">
        <v>262000</v>
      </c>
      <c r="DP86" s="189" t="s">
        <v>6284</v>
      </c>
      <c r="DQ86" s="189" t="s">
        <v>88</v>
      </c>
      <c r="DR86" s="189">
        <v>2</v>
      </c>
      <c r="DS86" s="189" t="s">
        <v>1945</v>
      </c>
      <c r="DT86" s="189" t="s">
        <v>6285</v>
      </c>
      <c r="DU86" s="190">
        <v>46234</v>
      </c>
      <c r="DV86" s="188" t="s">
        <v>6288</v>
      </c>
      <c r="DW86" s="180">
        <v>1406000</v>
      </c>
      <c r="DX86" s="191" t="s">
        <v>6213</v>
      </c>
      <c r="DY86" s="191" t="s">
        <v>88</v>
      </c>
      <c r="DZ86" s="191">
        <v>2</v>
      </c>
      <c r="EA86" s="191" t="s">
        <v>6287</v>
      </c>
      <c r="EB86" s="191" t="s">
        <v>6254</v>
      </c>
      <c r="EC86" s="181">
        <v>46234</v>
      </c>
      <c r="ED86" s="189" t="s">
        <v>6289</v>
      </c>
      <c r="EE86" s="185" t="s">
        <v>33</v>
      </c>
      <c r="EF86" s="189" t="s">
        <v>6284</v>
      </c>
      <c r="EG86" s="189" t="s">
        <v>33</v>
      </c>
      <c r="EH86" s="189" t="s">
        <v>33</v>
      </c>
      <c r="EI86" s="189" t="s">
        <v>6238</v>
      </c>
      <c r="EJ86" s="189" t="s">
        <v>6285</v>
      </c>
      <c r="EK86" s="190">
        <v>46234</v>
      </c>
      <c r="EL86" s="188" t="s">
        <v>6291</v>
      </c>
      <c r="EM86" s="180" t="s">
        <v>33</v>
      </c>
      <c r="EN86" s="191" t="s">
        <v>6284</v>
      </c>
      <c r="EO86" s="191" t="s">
        <v>33</v>
      </c>
      <c r="EP86" s="191" t="s">
        <v>33</v>
      </c>
      <c r="EQ86" s="191" t="s">
        <v>6290</v>
      </c>
      <c r="ER86" s="191" t="s">
        <v>6285</v>
      </c>
      <c r="ES86" s="181">
        <v>46234</v>
      </c>
      <c r="ET86" s="189" t="s">
        <v>6278</v>
      </c>
      <c r="EU86" s="189">
        <v>199</v>
      </c>
      <c r="EV86" s="189" t="s">
        <v>6276</v>
      </c>
      <c r="EW86" s="189" t="s">
        <v>88</v>
      </c>
      <c r="EX86" s="189">
        <v>2</v>
      </c>
      <c r="EY86" s="189" t="s">
        <v>6277</v>
      </c>
      <c r="EZ86" s="189" t="s">
        <v>6226</v>
      </c>
      <c r="FA86" s="190">
        <v>46234</v>
      </c>
      <c r="FB86" s="188" t="s">
        <v>6293</v>
      </c>
      <c r="FC86" s="191">
        <v>4</v>
      </c>
      <c r="FD86" s="191" t="s">
        <v>6284</v>
      </c>
      <c r="FE86" s="191" t="s">
        <v>126</v>
      </c>
      <c r="FF86" s="191">
        <v>1</v>
      </c>
      <c r="FG86" s="191" t="s">
        <v>6292</v>
      </c>
      <c r="FH86" s="191" t="s">
        <v>6285</v>
      </c>
      <c r="FI86" s="181">
        <v>46234</v>
      </c>
      <c r="FJ86" s="188" t="s">
        <v>6294</v>
      </c>
      <c r="FK86" s="189" t="s">
        <v>33</v>
      </c>
      <c r="FL86" s="189" t="s">
        <v>33</v>
      </c>
      <c r="FM86" s="189" t="s">
        <v>33</v>
      </c>
      <c r="FN86" s="189" t="s">
        <v>33</v>
      </c>
      <c r="FO86" s="189" t="s">
        <v>6249</v>
      </c>
      <c r="FP86" s="185" t="s">
        <v>33</v>
      </c>
      <c r="FQ86" s="186">
        <v>46234</v>
      </c>
      <c r="FR86" s="188" t="s">
        <v>6295</v>
      </c>
      <c r="FS86" s="191" t="s">
        <v>33</v>
      </c>
      <c r="FT86" s="191" t="s">
        <v>33</v>
      </c>
      <c r="FU86" s="191" t="s">
        <v>33</v>
      </c>
      <c r="FV86" s="191" t="s">
        <v>33</v>
      </c>
      <c r="FW86" s="191" t="s">
        <v>6249</v>
      </c>
      <c r="FX86" s="191" t="s">
        <v>33</v>
      </c>
      <c r="FY86" s="181">
        <v>46234</v>
      </c>
      <c r="FZ86" s="189" t="s">
        <v>1428</v>
      </c>
      <c r="GA86" s="189">
        <v>1</v>
      </c>
      <c r="GB86" s="189" t="s">
        <v>67</v>
      </c>
      <c r="GC86" s="189" t="s">
        <v>68</v>
      </c>
      <c r="GD86" s="189">
        <v>2</v>
      </c>
      <c r="GE86" s="189" t="s">
        <v>33</v>
      </c>
      <c r="GF86" s="189" t="s">
        <v>33</v>
      </c>
      <c r="GG86" s="190">
        <v>46195</v>
      </c>
      <c r="GH86" s="188" t="s">
        <v>1434</v>
      </c>
      <c r="GI86" s="191">
        <v>0</v>
      </c>
      <c r="GJ86" s="191" t="s">
        <v>67</v>
      </c>
      <c r="GK86" s="191" t="s">
        <v>68</v>
      </c>
      <c r="GL86" s="191">
        <v>2</v>
      </c>
      <c r="GM86" s="191" t="s">
        <v>33</v>
      </c>
      <c r="GN86" s="191" t="s">
        <v>33</v>
      </c>
      <c r="GO86" s="181">
        <v>46195</v>
      </c>
      <c r="GP86" s="189" t="s">
        <v>1429</v>
      </c>
      <c r="GQ86" s="189">
        <v>0</v>
      </c>
      <c r="GR86" s="189" t="s">
        <v>67</v>
      </c>
      <c r="GS86" s="189" t="s">
        <v>68</v>
      </c>
      <c r="GT86" s="189">
        <v>2</v>
      </c>
      <c r="GU86" s="189" t="s">
        <v>33</v>
      </c>
      <c r="GV86" s="189" t="s">
        <v>33</v>
      </c>
      <c r="GW86" s="190">
        <v>46195</v>
      </c>
      <c r="GX86" s="188" t="s">
        <v>1435</v>
      </c>
      <c r="GY86" s="191">
        <v>0</v>
      </c>
      <c r="GZ86" s="191" t="s">
        <v>67</v>
      </c>
      <c r="HA86" s="191" t="s">
        <v>68</v>
      </c>
      <c r="HB86" s="191">
        <v>2</v>
      </c>
      <c r="HC86" s="191" t="s">
        <v>33</v>
      </c>
      <c r="HD86" s="191" t="s">
        <v>33</v>
      </c>
      <c r="HE86" s="181">
        <v>46195</v>
      </c>
      <c r="HF86" s="189" t="s">
        <v>1427</v>
      </c>
      <c r="HG86" s="189">
        <v>0</v>
      </c>
      <c r="HH86" s="189" t="s">
        <v>67</v>
      </c>
      <c r="HI86" s="189" t="s">
        <v>68</v>
      </c>
      <c r="HJ86" s="189">
        <v>2</v>
      </c>
      <c r="HK86" s="189" t="s">
        <v>33</v>
      </c>
      <c r="HL86" s="189" t="s">
        <v>33</v>
      </c>
      <c r="HM86" s="190">
        <v>46195</v>
      </c>
      <c r="HN86" s="188" t="s">
        <v>1433</v>
      </c>
      <c r="HO86" s="191">
        <v>0</v>
      </c>
      <c r="HP86" s="191" t="s">
        <v>67</v>
      </c>
      <c r="HQ86" s="191" t="s">
        <v>68</v>
      </c>
      <c r="HR86" s="191">
        <v>2</v>
      </c>
      <c r="HS86" s="191" t="s">
        <v>33</v>
      </c>
      <c r="HT86" s="191" t="s">
        <v>33</v>
      </c>
      <c r="HU86" s="181">
        <v>46195</v>
      </c>
      <c r="HV86" s="189" t="s">
        <v>1430</v>
      </c>
      <c r="HW86" s="189">
        <v>0</v>
      </c>
      <c r="HX86" s="189" t="s">
        <v>67</v>
      </c>
      <c r="HY86" s="189" t="s">
        <v>68</v>
      </c>
      <c r="HZ86" s="189">
        <v>2</v>
      </c>
      <c r="IA86" s="189" t="s">
        <v>33</v>
      </c>
      <c r="IB86" s="189" t="s">
        <v>33</v>
      </c>
      <c r="IC86" s="190">
        <v>46195</v>
      </c>
      <c r="ID86" s="188" t="s">
        <v>1432</v>
      </c>
      <c r="IE86" s="191">
        <v>0</v>
      </c>
      <c r="IF86" s="191" t="s">
        <v>67</v>
      </c>
      <c r="IG86" s="191" t="s">
        <v>68</v>
      </c>
      <c r="IH86" s="191">
        <v>2</v>
      </c>
      <c r="II86" s="191" t="s">
        <v>33</v>
      </c>
      <c r="IJ86" s="191" t="s">
        <v>33</v>
      </c>
      <c r="IK86" s="181">
        <v>46195</v>
      </c>
      <c r="IL86" s="189" t="s">
        <v>1431</v>
      </c>
      <c r="IM86" s="189">
        <v>3</v>
      </c>
      <c r="IN86" s="189" t="s">
        <v>67</v>
      </c>
      <c r="IO86" s="189" t="s">
        <v>68</v>
      </c>
      <c r="IP86" s="189">
        <v>2</v>
      </c>
      <c r="IQ86" s="189" t="s">
        <v>33</v>
      </c>
      <c r="IR86" s="189" t="s">
        <v>33</v>
      </c>
      <c r="IS86" s="190">
        <v>46195</v>
      </c>
    </row>
    <row r="87" spans="1:253" s="11" customFormat="1" ht="12.5" customHeight="1">
      <c r="A87" s="11" t="s">
        <v>1226</v>
      </c>
      <c r="B87" s="11" t="s">
        <v>7563</v>
      </c>
      <c r="C87" s="11" t="s">
        <v>1227</v>
      </c>
      <c r="D87" s="11" t="s">
        <v>1228</v>
      </c>
      <c r="E87" s="11" t="s">
        <v>7054</v>
      </c>
      <c r="F87" s="11" t="s">
        <v>4854</v>
      </c>
      <c r="G87" s="179">
        <v>5565000</v>
      </c>
      <c r="H87" s="180" t="s">
        <v>4851</v>
      </c>
      <c r="I87" s="180" t="s">
        <v>141</v>
      </c>
      <c r="J87" s="180">
        <v>3</v>
      </c>
      <c r="K87" s="180" t="s">
        <v>4853</v>
      </c>
      <c r="L87" s="180" t="s">
        <v>4852</v>
      </c>
      <c r="M87" s="181">
        <v>46234</v>
      </c>
      <c r="N87" s="188" t="s">
        <v>4858</v>
      </c>
      <c r="O87" s="183">
        <v>6025</v>
      </c>
      <c r="P87" s="183" t="s">
        <v>4855</v>
      </c>
      <c r="Q87" s="183" t="s">
        <v>141</v>
      </c>
      <c r="R87" s="183">
        <v>3</v>
      </c>
      <c r="S87" s="183" t="s">
        <v>4857</v>
      </c>
      <c r="T87" s="183" t="s">
        <v>4856</v>
      </c>
      <c r="U87" s="184">
        <v>46234</v>
      </c>
      <c r="V87" s="188" t="s">
        <v>4860</v>
      </c>
      <c r="W87" s="180">
        <v>5565000</v>
      </c>
      <c r="X87" s="180" t="s">
        <v>4851</v>
      </c>
      <c r="Y87" s="180" t="s">
        <v>141</v>
      </c>
      <c r="Z87" s="180">
        <v>3</v>
      </c>
      <c r="AA87" s="180" t="s">
        <v>4859</v>
      </c>
      <c r="AB87" s="180" t="s">
        <v>4852</v>
      </c>
      <c r="AC87" s="181">
        <v>46234</v>
      </c>
      <c r="AD87" s="188" t="s">
        <v>4862</v>
      </c>
      <c r="AE87" s="185">
        <v>5565000</v>
      </c>
      <c r="AF87" s="185" t="s">
        <v>4851</v>
      </c>
      <c r="AG87" s="185" t="s">
        <v>141</v>
      </c>
      <c r="AH87" s="185">
        <v>3</v>
      </c>
      <c r="AI87" s="185" t="s">
        <v>4861</v>
      </c>
      <c r="AJ87" s="185" t="s">
        <v>4852</v>
      </c>
      <c r="AK87" s="186">
        <v>46234</v>
      </c>
      <c r="AL87" s="188" t="s">
        <v>4866</v>
      </c>
      <c r="AM87" s="180">
        <v>6468000</v>
      </c>
      <c r="AN87" s="180" t="s">
        <v>4863</v>
      </c>
      <c r="AO87" s="180" t="s">
        <v>141</v>
      </c>
      <c r="AP87" s="180">
        <v>3</v>
      </c>
      <c r="AQ87" s="180" t="s">
        <v>4865</v>
      </c>
      <c r="AR87" s="180" t="s">
        <v>4864</v>
      </c>
      <c r="AS87" s="181">
        <v>46234</v>
      </c>
      <c r="AT87" s="189" t="s">
        <v>4871</v>
      </c>
      <c r="AU87" s="185">
        <v>3716</v>
      </c>
      <c r="AV87" s="185" t="s">
        <v>4868</v>
      </c>
      <c r="AW87" s="185" t="s">
        <v>141</v>
      </c>
      <c r="AX87" s="185">
        <v>3</v>
      </c>
      <c r="AY87" s="185" t="s">
        <v>4870</v>
      </c>
      <c r="AZ87" s="185" t="s">
        <v>4869</v>
      </c>
      <c r="BA87" s="186">
        <v>46234</v>
      </c>
      <c r="BB87" s="188" t="s">
        <v>4867</v>
      </c>
      <c r="BC87" s="180" t="s">
        <v>33</v>
      </c>
      <c r="BD87" s="180" t="s">
        <v>33</v>
      </c>
      <c r="BE87" s="180">
        <v>0</v>
      </c>
      <c r="BF87" s="180">
        <v>0</v>
      </c>
      <c r="BG87" s="180" t="s">
        <v>1617</v>
      </c>
      <c r="BH87" s="180" t="s">
        <v>33</v>
      </c>
      <c r="BI87" s="181">
        <v>46234</v>
      </c>
      <c r="BJ87" s="189" t="s">
        <v>4873</v>
      </c>
      <c r="BK87" s="189">
        <v>1868</v>
      </c>
      <c r="BL87" s="189" t="s">
        <v>4868</v>
      </c>
      <c r="BM87" s="189" t="s">
        <v>141</v>
      </c>
      <c r="BN87" s="189">
        <v>3</v>
      </c>
      <c r="BO87" s="189" t="s">
        <v>4872</v>
      </c>
      <c r="BP87" s="185" t="s">
        <v>4869</v>
      </c>
      <c r="BQ87" s="190">
        <v>46234</v>
      </c>
      <c r="BR87" s="188" t="s">
        <v>4875</v>
      </c>
      <c r="BS87" s="191" t="s">
        <v>33</v>
      </c>
      <c r="BT87" s="191" t="s">
        <v>33</v>
      </c>
      <c r="BU87" s="191">
        <v>0</v>
      </c>
      <c r="BV87" s="191">
        <v>0</v>
      </c>
      <c r="BW87" s="191" t="s">
        <v>1617</v>
      </c>
      <c r="BX87" s="191" t="s">
        <v>33</v>
      </c>
      <c r="BY87" s="181">
        <v>46234</v>
      </c>
      <c r="BZ87" s="189" t="s">
        <v>4876</v>
      </c>
      <c r="CA87" s="189" t="s">
        <v>33</v>
      </c>
      <c r="CB87" s="189" t="s">
        <v>33</v>
      </c>
      <c r="CC87" s="189">
        <v>0</v>
      </c>
      <c r="CD87" s="189">
        <v>0</v>
      </c>
      <c r="CE87" s="189" t="s">
        <v>1617</v>
      </c>
      <c r="CF87" s="189" t="s">
        <v>33</v>
      </c>
      <c r="CG87" s="190">
        <v>46234</v>
      </c>
      <c r="CH87" s="188" t="s">
        <v>8103</v>
      </c>
      <c r="CI87" s="189" t="e">
        <v>#N/A</v>
      </c>
      <c r="CJ87" s="189" t="e">
        <v>#N/A</v>
      </c>
      <c r="CK87" s="189" t="e">
        <v>#N/A</v>
      </c>
      <c r="CL87" s="189" t="e">
        <v>#N/A</v>
      </c>
      <c r="CM87" s="189" t="e">
        <v>#N/A</v>
      </c>
      <c r="CN87" s="189" t="e">
        <v>#N/A</v>
      </c>
      <c r="CO87" s="192" t="e">
        <v>#N/A</v>
      </c>
      <c r="CP87" s="189" t="s">
        <v>4878</v>
      </c>
      <c r="CQ87" s="191" t="s">
        <v>33</v>
      </c>
      <c r="CR87" s="191" t="s">
        <v>33</v>
      </c>
      <c r="CS87" s="191">
        <v>0</v>
      </c>
      <c r="CT87" s="191">
        <v>0</v>
      </c>
      <c r="CU87" s="191" t="s">
        <v>1617</v>
      </c>
      <c r="CV87" s="191" t="s">
        <v>33</v>
      </c>
      <c r="CW87" s="181">
        <v>46234</v>
      </c>
      <c r="CX87" s="189" t="s">
        <v>4882</v>
      </c>
      <c r="CY87" s="185">
        <v>3620000</v>
      </c>
      <c r="CZ87" s="185" t="s">
        <v>4888</v>
      </c>
      <c r="DA87" s="185" t="s">
        <v>141</v>
      </c>
      <c r="DB87" s="185">
        <v>3</v>
      </c>
      <c r="DC87" s="185" t="s">
        <v>4890</v>
      </c>
      <c r="DD87" s="185" t="s">
        <v>4889</v>
      </c>
      <c r="DE87" s="187">
        <v>46234</v>
      </c>
      <c r="DF87" s="188" t="s">
        <v>4884</v>
      </c>
      <c r="DG87" s="180">
        <v>0</v>
      </c>
      <c r="DH87" s="191" t="s">
        <v>4851</v>
      </c>
      <c r="DI87" s="191" t="s">
        <v>141</v>
      </c>
      <c r="DJ87" s="191">
        <v>3</v>
      </c>
      <c r="DK87" s="191" t="s">
        <v>4883</v>
      </c>
      <c r="DL87" s="191" t="s">
        <v>4852</v>
      </c>
      <c r="DM87" s="181">
        <v>46234</v>
      </c>
      <c r="DN87" s="189" t="s">
        <v>4887</v>
      </c>
      <c r="DO87" s="185">
        <v>1945000</v>
      </c>
      <c r="DP87" s="189" t="s">
        <v>4885</v>
      </c>
      <c r="DQ87" s="189" t="s">
        <v>141</v>
      </c>
      <c r="DR87" s="189">
        <v>3</v>
      </c>
      <c r="DS87" s="189" t="s">
        <v>4886</v>
      </c>
      <c r="DT87" s="189" t="s">
        <v>4852</v>
      </c>
      <c r="DU87" s="190">
        <v>46234</v>
      </c>
      <c r="DV87" s="188" t="s">
        <v>4891</v>
      </c>
      <c r="DW87" s="180">
        <v>3047000</v>
      </c>
      <c r="DX87" s="191" t="s">
        <v>4888</v>
      </c>
      <c r="DY87" s="191" t="s">
        <v>141</v>
      </c>
      <c r="DZ87" s="191">
        <v>3</v>
      </c>
      <c r="EA87" s="191" t="s">
        <v>4890</v>
      </c>
      <c r="EB87" s="191" t="s">
        <v>4889</v>
      </c>
      <c r="EC87" s="181">
        <v>46234</v>
      </c>
      <c r="ED87" s="189" t="s">
        <v>4893</v>
      </c>
      <c r="EE87" s="185">
        <v>571000</v>
      </c>
      <c r="EF87" s="189" t="s">
        <v>4888</v>
      </c>
      <c r="EG87" s="189" t="s">
        <v>141</v>
      </c>
      <c r="EH87" s="189">
        <v>3</v>
      </c>
      <c r="EI87" s="189" t="s">
        <v>4892</v>
      </c>
      <c r="EJ87" s="189" t="s">
        <v>4889</v>
      </c>
      <c r="EK87" s="190">
        <v>46234</v>
      </c>
      <c r="EL87" s="188" t="s">
        <v>4895</v>
      </c>
      <c r="EM87" s="180">
        <v>2000</v>
      </c>
      <c r="EN87" s="191" t="s">
        <v>4888</v>
      </c>
      <c r="EO87" s="191" t="s">
        <v>141</v>
      </c>
      <c r="EP87" s="191">
        <v>3</v>
      </c>
      <c r="EQ87" s="191" t="s">
        <v>4894</v>
      </c>
      <c r="ER87" s="191" t="s">
        <v>4889</v>
      </c>
      <c r="ES87" s="181">
        <v>46234</v>
      </c>
      <c r="ET87" s="189" t="s">
        <v>4874</v>
      </c>
      <c r="EU87" s="189">
        <v>1868</v>
      </c>
      <c r="EV87" s="189" t="s">
        <v>4868</v>
      </c>
      <c r="EW87" s="189" t="s">
        <v>141</v>
      </c>
      <c r="EX87" s="189">
        <v>3</v>
      </c>
      <c r="EY87" s="189" t="s">
        <v>4872</v>
      </c>
      <c r="EZ87" s="189" t="s">
        <v>4869</v>
      </c>
      <c r="FA87" s="190">
        <v>46234</v>
      </c>
      <c r="FB87" s="188" t="s">
        <v>4896</v>
      </c>
      <c r="FC87" s="191">
        <v>5</v>
      </c>
      <c r="FD87" s="191" t="s">
        <v>4879</v>
      </c>
      <c r="FE87" s="191" t="s">
        <v>141</v>
      </c>
      <c r="FF87" s="191">
        <v>3</v>
      </c>
      <c r="FG87" s="191" t="s">
        <v>1861</v>
      </c>
      <c r="FH87" s="191" t="s">
        <v>4880</v>
      </c>
      <c r="FI87" s="181">
        <v>46234</v>
      </c>
      <c r="FJ87" s="188" t="s">
        <v>4897</v>
      </c>
      <c r="FK87" s="189" t="s">
        <v>33</v>
      </c>
      <c r="FL87" s="189" t="s">
        <v>33</v>
      </c>
      <c r="FM87" s="189">
        <v>0</v>
      </c>
      <c r="FN87" s="189">
        <v>0</v>
      </c>
      <c r="FO87" s="189" t="s">
        <v>1617</v>
      </c>
      <c r="FP87" s="185" t="s">
        <v>33</v>
      </c>
      <c r="FQ87" s="186">
        <v>46234</v>
      </c>
      <c r="FR87" s="188" t="s">
        <v>4898</v>
      </c>
      <c r="FS87" s="191" t="s">
        <v>33</v>
      </c>
      <c r="FT87" s="191" t="s">
        <v>33</v>
      </c>
      <c r="FU87" s="191">
        <v>0</v>
      </c>
      <c r="FV87" s="191">
        <v>0</v>
      </c>
      <c r="FW87" s="191" t="s">
        <v>1617</v>
      </c>
      <c r="FX87" s="191" t="s">
        <v>33</v>
      </c>
      <c r="FY87" s="181">
        <v>46234</v>
      </c>
      <c r="FZ87" s="189" t="s">
        <v>1229</v>
      </c>
      <c r="GA87" s="189">
        <v>2</v>
      </c>
      <c r="GB87" s="189" t="s">
        <v>67</v>
      </c>
      <c r="GC87" s="189" t="s">
        <v>68</v>
      </c>
      <c r="GD87" s="189">
        <v>2</v>
      </c>
      <c r="GE87" s="189" t="s">
        <v>33</v>
      </c>
      <c r="GF87" s="189" t="s">
        <v>33</v>
      </c>
      <c r="GG87" s="190">
        <v>46182</v>
      </c>
      <c r="GH87" s="188" t="s">
        <v>1235</v>
      </c>
      <c r="GI87" s="191">
        <v>3</v>
      </c>
      <c r="GJ87" s="191" t="s">
        <v>67</v>
      </c>
      <c r="GK87" s="191" t="s">
        <v>68</v>
      </c>
      <c r="GL87" s="191">
        <v>2</v>
      </c>
      <c r="GM87" s="191" t="s">
        <v>33</v>
      </c>
      <c r="GN87" s="191" t="s">
        <v>33</v>
      </c>
      <c r="GO87" s="181">
        <v>46182</v>
      </c>
      <c r="GP87" s="189" t="s">
        <v>1230</v>
      </c>
      <c r="GQ87" s="189">
        <v>3</v>
      </c>
      <c r="GR87" s="189" t="s">
        <v>67</v>
      </c>
      <c r="GS87" s="189" t="s">
        <v>68</v>
      </c>
      <c r="GT87" s="189">
        <v>2</v>
      </c>
      <c r="GU87" s="189" t="s">
        <v>33</v>
      </c>
      <c r="GV87" s="189" t="s">
        <v>33</v>
      </c>
      <c r="GW87" s="190">
        <v>46182</v>
      </c>
      <c r="GX87" s="188" t="s">
        <v>1236</v>
      </c>
      <c r="GY87" s="191">
        <v>3</v>
      </c>
      <c r="GZ87" s="191" t="s">
        <v>67</v>
      </c>
      <c r="HA87" s="191" t="s">
        <v>68</v>
      </c>
      <c r="HB87" s="191">
        <v>2</v>
      </c>
      <c r="HC87" s="191" t="s">
        <v>33</v>
      </c>
      <c r="HD87" s="191" t="s">
        <v>33</v>
      </c>
      <c r="HE87" s="181">
        <v>46182</v>
      </c>
      <c r="HF87" s="189" t="s">
        <v>1396</v>
      </c>
      <c r="HG87" s="189">
        <v>3</v>
      </c>
      <c r="HH87" s="189" t="s">
        <v>67</v>
      </c>
      <c r="HI87" s="189" t="s">
        <v>68</v>
      </c>
      <c r="HJ87" s="189">
        <v>2</v>
      </c>
      <c r="HK87" s="189" t="s">
        <v>33</v>
      </c>
      <c r="HL87" s="189" t="s">
        <v>33</v>
      </c>
      <c r="HM87" s="190">
        <v>46183</v>
      </c>
      <c r="HN87" s="188" t="s">
        <v>1234</v>
      </c>
      <c r="HO87" s="191">
        <v>3</v>
      </c>
      <c r="HP87" s="191" t="s">
        <v>67</v>
      </c>
      <c r="HQ87" s="191" t="s">
        <v>68</v>
      </c>
      <c r="HR87" s="191">
        <v>2</v>
      </c>
      <c r="HS87" s="191" t="s">
        <v>33</v>
      </c>
      <c r="HT87" s="191" t="s">
        <v>33</v>
      </c>
      <c r="HU87" s="181">
        <v>46182</v>
      </c>
      <c r="HV87" s="189" t="s">
        <v>1231</v>
      </c>
      <c r="HW87" s="189">
        <v>3</v>
      </c>
      <c r="HX87" s="189" t="s">
        <v>67</v>
      </c>
      <c r="HY87" s="189" t="s">
        <v>68</v>
      </c>
      <c r="HZ87" s="189">
        <v>2</v>
      </c>
      <c r="IA87" s="189" t="s">
        <v>33</v>
      </c>
      <c r="IB87" s="189" t="s">
        <v>33</v>
      </c>
      <c r="IC87" s="190">
        <v>46182</v>
      </c>
      <c r="ID87" s="188" t="s">
        <v>1233</v>
      </c>
      <c r="IE87" s="191">
        <v>1</v>
      </c>
      <c r="IF87" s="191" t="s">
        <v>67</v>
      </c>
      <c r="IG87" s="191" t="s">
        <v>68</v>
      </c>
      <c r="IH87" s="191">
        <v>2</v>
      </c>
      <c r="II87" s="191" t="s">
        <v>33</v>
      </c>
      <c r="IJ87" s="191" t="s">
        <v>33</v>
      </c>
      <c r="IK87" s="181">
        <v>46182</v>
      </c>
      <c r="IL87" s="189" t="s">
        <v>1232</v>
      </c>
      <c r="IM87" s="189">
        <v>3</v>
      </c>
      <c r="IN87" s="189" t="s">
        <v>67</v>
      </c>
      <c r="IO87" s="189" t="s">
        <v>68</v>
      </c>
      <c r="IP87" s="189">
        <v>2</v>
      </c>
      <c r="IQ87" s="189" t="s">
        <v>33</v>
      </c>
      <c r="IR87" s="189" t="s">
        <v>33</v>
      </c>
      <c r="IS87" s="190">
        <v>46182</v>
      </c>
    </row>
    <row r="88" spans="1:253" s="11" customFormat="1" ht="12.5" customHeight="1">
      <c r="A88" s="11" t="s">
        <v>1237</v>
      </c>
      <c r="B88" s="11" t="s">
        <v>7563</v>
      </c>
      <c r="C88" s="11" t="s">
        <v>1238</v>
      </c>
      <c r="D88" s="11" t="s">
        <v>1228</v>
      </c>
      <c r="E88" s="11" t="s">
        <v>7054</v>
      </c>
      <c r="F88" s="11" t="s">
        <v>4899</v>
      </c>
      <c r="G88" s="182">
        <v>5565000</v>
      </c>
      <c r="H88" s="185" t="s">
        <v>4851</v>
      </c>
      <c r="I88" s="185" t="s">
        <v>141</v>
      </c>
      <c r="J88" s="185">
        <v>3</v>
      </c>
      <c r="K88" s="185" t="s">
        <v>4853</v>
      </c>
      <c r="L88" s="185" t="s">
        <v>4852</v>
      </c>
      <c r="M88" s="186">
        <v>46234</v>
      </c>
      <c r="N88" s="188" t="s">
        <v>4901</v>
      </c>
      <c r="O88" s="185">
        <v>5660</v>
      </c>
      <c r="P88" s="185" t="s">
        <v>4855</v>
      </c>
      <c r="Q88" s="185" t="s">
        <v>141</v>
      </c>
      <c r="R88" s="185">
        <v>3</v>
      </c>
      <c r="S88" s="185" t="s">
        <v>4900</v>
      </c>
      <c r="T88" s="185" t="s">
        <v>4856</v>
      </c>
      <c r="U88" s="186">
        <v>46234</v>
      </c>
      <c r="V88" s="188" t="s">
        <v>4905</v>
      </c>
      <c r="W88" s="185">
        <v>3465000</v>
      </c>
      <c r="X88" s="185" t="s">
        <v>4902</v>
      </c>
      <c r="Y88" s="185" t="s">
        <v>141</v>
      </c>
      <c r="Z88" s="185">
        <v>3</v>
      </c>
      <c r="AA88" s="185" t="s">
        <v>4904</v>
      </c>
      <c r="AB88" s="185" t="s">
        <v>4903</v>
      </c>
      <c r="AC88" s="186">
        <v>46234</v>
      </c>
      <c r="AD88" s="188" t="s">
        <v>4907</v>
      </c>
      <c r="AE88" s="185">
        <v>3465000</v>
      </c>
      <c r="AF88" s="185" t="s">
        <v>4902</v>
      </c>
      <c r="AG88" s="185" t="s">
        <v>141</v>
      </c>
      <c r="AH88" s="185">
        <v>3</v>
      </c>
      <c r="AI88" s="185" t="s">
        <v>4906</v>
      </c>
      <c r="AJ88" s="185" t="s">
        <v>4903</v>
      </c>
      <c r="AK88" s="186">
        <v>46234</v>
      </c>
      <c r="AL88" s="188" t="s">
        <v>4911</v>
      </c>
      <c r="AM88" s="185">
        <v>4368000</v>
      </c>
      <c r="AN88" s="185" t="s">
        <v>4908</v>
      </c>
      <c r="AO88" s="185" t="s">
        <v>141</v>
      </c>
      <c r="AP88" s="185">
        <v>3</v>
      </c>
      <c r="AQ88" s="185" t="s">
        <v>4910</v>
      </c>
      <c r="AR88" s="185" t="s">
        <v>4909</v>
      </c>
      <c r="AS88" s="186">
        <v>46234</v>
      </c>
      <c r="AT88" s="189" t="s">
        <v>4914</v>
      </c>
      <c r="AU88" s="185">
        <v>1435</v>
      </c>
      <c r="AV88" s="185" t="s">
        <v>4868</v>
      </c>
      <c r="AW88" s="185" t="s">
        <v>141</v>
      </c>
      <c r="AX88" s="185">
        <v>3</v>
      </c>
      <c r="AY88" s="185" t="s">
        <v>4913</v>
      </c>
      <c r="AZ88" s="185" t="s">
        <v>4869</v>
      </c>
      <c r="BA88" s="186">
        <v>46234</v>
      </c>
      <c r="BB88" s="188" t="s">
        <v>4912</v>
      </c>
      <c r="BC88" s="185" t="s">
        <v>33</v>
      </c>
      <c r="BD88" s="185" t="s">
        <v>33</v>
      </c>
      <c r="BE88" s="185">
        <v>0</v>
      </c>
      <c r="BF88" s="185">
        <v>0</v>
      </c>
      <c r="BG88" s="185" t="s">
        <v>1617</v>
      </c>
      <c r="BH88" s="185" t="s">
        <v>33</v>
      </c>
      <c r="BI88" s="186">
        <v>46234</v>
      </c>
      <c r="BJ88" s="189" t="s">
        <v>4916</v>
      </c>
      <c r="BK88" s="189">
        <v>73</v>
      </c>
      <c r="BL88" s="189" t="s">
        <v>4868</v>
      </c>
      <c r="BM88" s="189" t="s">
        <v>141</v>
      </c>
      <c r="BN88" s="189">
        <v>3</v>
      </c>
      <c r="BO88" s="189" t="s">
        <v>4915</v>
      </c>
      <c r="BP88" s="185" t="s">
        <v>4869</v>
      </c>
      <c r="BQ88" s="190">
        <v>46234</v>
      </c>
      <c r="BR88" s="188" t="s">
        <v>4918</v>
      </c>
      <c r="BS88" s="189" t="s">
        <v>33</v>
      </c>
      <c r="BT88" s="189" t="s">
        <v>33</v>
      </c>
      <c r="BU88" s="189">
        <v>0</v>
      </c>
      <c r="BV88" s="189">
        <v>0</v>
      </c>
      <c r="BW88" s="189" t="s">
        <v>1617</v>
      </c>
      <c r="BX88" s="189" t="s">
        <v>33</v>
      </c>
      <c r="BY88" s="186">
        <v>46234</v>
      </c>
      <c r="BZ88" s="189" t="s">
        <v>4919</v>
      </c>
      <c r="CA88" s="189" t="s">
        <v>33</v>
      </c>
      <c r="CB88" s="189" t="s">
        <v>33</v>
      </c>
      <c r="CC88" s="189">
        <v>0</v>
      </c>
      <c r="CD88" s="189">
        <v>0</v>
      </c>
      <c r="CE88" s="189" t="s">
        <v>1617</v>
      </c>
      <c r="CF88" s="189" t="s">
        <v>33</v>
      </c>
      <c r="CG88" s="190">
        <v>46234</v>
      </c>
      <c r="CH88" s="188" t="s">
        <v>8104</v>
      </c>
      <c r="CI88" s="189" t="e">
        <v>#N/A</v>
      </c>
      <c r="CJ88" s="189" t="e">
        <v>#N/A</v>
      </c>
      <c r="CK88" s="189" t="e">
        <v>#N/A</v>
      </c>
      <c r="CL88" s="189" t="e">
        <v>#N/A</v>
      </c>
      <c r="CM88" s="189" t="e">
        <v>#N/A</v>
      </c>
      <c r="CN88" s="189" t="e">
        <v>#N/A</v>
      </c>
      <c r="CO88" s="192" t="e">
        <v>#N/A</v>
      </c>
      <c r="CP88" s="189" t="s">
        <v>4921</v>
      </c>
      <c r="CQ88" s="189" t="s">
        <v>33</v>
      </c>
      <c r="CR88" s="189" t="s">
        <v>33</v>
      </c>
      <c r="CS88" s="189">
        <v>0</v>
      </c>
      <c r="CT88" s="189">
        <v>0</v>
      </c>
      <c r="CU88" s="189" t="s">
        <v>1617</v>
      </c>
      <c r="CV88" s="189" t="s">
        <v>33</v>
      </c>
      <c r="CW88" s="186">
        <v>46234</v>
      </c>
      <c r="CX88" s="189" t="s">
        <v>4923</v>
      </c>
      <c r="CY88" s="185">
        <v>1520000</v>
      </c>
      <c r="CZ88" s="185" t="s">
        <v>4879</v>
      </c>
      <c r="DA88" s="185" t="s">
        <v>141</v>
      </c>
      <c r="DB88" s="185">
        <v>3</v>
      </c>
      <c r="DC88" s="185" t="s">
        <v>4927</v>
      </c>
      <c r="DD88" s="185" t="s">
        <v>4880</v>
      </c>
      <c r="DE88" s="187">
        <v>46234</v>
      </c>
      <c r="DF88" s="188" t="s">
        <v>4924</v>
      </c>
      <c r="DG88" s="185">
        <v>0</v>
      </c>
      <c r="DH88" s="189" t="s">
        <v>4902</v>
      </c>
      <c r="DI88" s="189" t="s">
        <v>141</v>
      </c>
      <c r="DJ88" s="189">
        <v>3</v>
      </c>
      <c r="DK88" s="189" t="s">
        <v>2129</v>
      </c>
      <c r="DL88" s="189" t="s">
        <v>4903</v>
      </c>
      <c r="DM88" s="186">
        <v>46234</v>
      </c>
      <c r="DN88" s="189" t="s">
        <v>4926</v>
      </c>
      <c r="DO88" s="185">
        <v>1945000</v>
      </c>
      <c r="DP88" s="189" t="s">
        <v>4851</v>
      </c>
      <c r="DQ88" s="189" t="s">
        <v>141</v>
      </c>
      <c r="DR88" s="189">
        <v>3</v>
      </c>
      <c r="DS88" s="189" t="s">
        <v>1852</v>
      </c>
      <c r="DT88" s="189" t="s">
        <v>4925</v>
      </c>
      <c r="DU88" s="190">
        <v>46234</v>
      </c>
      <c r="DV88" s="188" t="s">
        <v>4928</v>
      </c>
      <c r="DW88" s="185">
        <v>1520000</v>
      </c>
      <c r="DX88" s="189" t="s">
        <v>4879</v>
      </c>
      <c r="DY88" s="189" t="s">
        <v>141</v>
      </c>
      <c r="DZ88" s="189">
        <v>3</v>
      </c>
      <c r="EA88" s="189" t="s">
        <v>4927</v>
      </c>
      <c r="EB88" s="189" t="s">
        <v>4880</v>
      </c>
      <c r="EC88" s="186">
        <v>46234</v>
      </c>
      <c r="ED88" s="189" t="s">
        <v>4930</v>
      </c>
      <c r="EE88" s="185" t="s">
        <v>33</v>
      </c>
      <c r="EF88" s="189" t="s">
        <v>33</v>
      </c>
      <c r="EG88" s="189" t="s">
        <v>33</v>
      </c>
      <c r="EH88" s="189" t="s">
        <v>33</v>
      </c>
      <c r="EI88" s="189" t="s">
        <v>4929</v>
      </c>
      <c r="EJ88" s="189" t="s">
        <v>33</v>
      </c>
      <c r="EK88" s="190">
        <v>46234</v>
      </c>
      <c r="EL88" s="188" t="s">
        <v>4931</v>
      </c>
      <c r="EM88" s="185" t="s">
        <v>33</v>
      </c>
      <c r="EN88" s="189" t="s">
        <v>33</v>
      </c>
      <c r="EO88" s="189" t="s">
        <v>33</v>
      </c>
      <c r="EP88" s="189" t="s">
        <v>33</v>
      </c>
      <c r="EQ88" s="189" t="s">
        <v>4929</v>
      </c>
      <c r="ER88" s="189" t="s">
        <v>33</v>
      </c>
      <c r="ES88" s="186">
        <v>46234</v>
      </c>
      <c r="ET88" s="189" t="s">
        <v>4917</v>
      </c>
      <c r="EU88" s="189">
        <v>1868</v>
      </c>
      <c r="EV88" s="189" t="s">
        <v>4868</v>
      </c>
      <c r="EW88" s="189" t="s">
        <v>141</v>
      </c>
      <c r="EX88" s="189">
        <v>3</v>
      </c>
      <c r="EY88" s="189" t="s">
        <v>4872</v>
      </c>
      <c r="EZ88" s="189" t="s">
        <v>4869</v>
      </c>
      <c r="FA88" s="190">
        <v>46234</v>
      </c>
      <c r="FB88" s="188" t="s">
        <v>4932</v>
      </c>
      <c r="FC88" s="189">
        <v>5</v>
      </c>
      <c r="FD88" s="189" t="s">
        <v>4879</v>
      </c>
      <c r="FE88" s="189" t="s">
        <v>141</v>
      </c>
      <c r="FF88" s="189">
        <v>3</v>
      </c>
      <c r="FG88" s="189" t="s">
        <v>1861</v>
      </c>
      <c r="FH88" s="189" t="s">
        <v>4880</v>
      </c>
      <c r="FI88" s="186">
        <v>46234</v>
      </c>
      <c r="FJ88" s="188" t="s">
        <v>4933</v>
      </c>
      <c r="FK88" s="189" t="s">
        <v>33</v>
      </c>
      <c r="FL88" s="189" t="s">
        <v>33</v>
      </c>
      <c r="FM88" s="189">
        <v>0</v>
      </c>
      <c r="FN88" s="189">
        <v>0</v>
      </c>
      <c r="FO88" s="189" t="s">
        <v>1617</v>
      </c>
      <c r="FP88" s="185" t="s">
        <v>33</v>
      </c>
      <c r="FQ88" s="186">
        <v>46234</v>
      </c>
      <c r="FR88" s="188" t="s">
        <v>4934</v>
      </c>
      <c r="FS88" s="189" t="s">
        <v>33</v>
      </c>
      <c r="FT88" s="189" t="s">
        <v>33</v>
      </c>
      <c r="FU88" s="189">
        <v>0</v>
      </c>
      <c r="FV88" s="189">
        <v>0</v>
      </c>
      <c r="FW88" s="189" t="s">
        <v>1617</v>
      </c>
      <c r="FX88" s="189" t="s">
        <v>33</v>
      </c>
      <c r="FY88" s="186">
        <v>46234</v>
      </c>
      <c r="FZ88" s="189" t="s">
        <v>1239</v>
      </c>
      <c r="GA88" s="189">
        <v>2</v>
      </c>
      <c r="GB88" s="189" t="s">
        <v>67</v>
      </c>
      <c r="GC88" s="189" t="s">
        <v>68</v>
      </c>
      <c r="GD88" s="189">
        <v>2</v>
      </c>
      <c r="GE88" s="189" t="s">
        <v>33</v>
      </c>
      <c r="GF88" s="189" t="s">
        <v>33</v>
      </c>
      <c r="GG88" s="190">
        <v>46182</v>
      </c>
      <c r="GH88" s="188" t="s">
        <v>1245</v>
      </c>
      <c r="GI88" s="189">
        <v>3</v>
      </c>
      <c r="GJ88" s="189" t="s">
        <v>67</v>
      </c>
      <c r="GK88" s="189" t="s">
        <v>68</v>
      </c>
      <c r="GL88" s="189">
        <v>2</v>
      </c>
      <c r="GM88" s="189" t="s">
        <v>33</v>
      </c>
      <c r="GN88" s="189" t="s">
        <v>33</v>
      </c>
      <c r="GO88" s="186">
        <v>46182</v>
      </c>
      <c r="GP88" s="189" t="s">
        <v>1240</v>
      </c>
      <c r="GQ88" s="189">
        <v>3</v>
      </c>
      <c r="GR88" s="189" t="s">
        <v>67</v>
      </c>
      <c r="GS88" s="189" t="s">
        <v>68</v>
      </c>
      <c r="GT88" s="189">
        <v>2</v>
      </c>
      <c r="GU88" s="189" t="s">
        <v>33</v>
      </c>
      <c r="GV88" s="189" t="s">
        <v>33</v>
      </c>
      <c r="GW88" s="190">
        <v>46182</v>
      </c>
      <c r="GX88" s="188" t="s">
        <v>1246</v>
      </c>
      <c r="GY88" s="189">
        <v>0</v>
      </c>
      <c r="GZ88" s="189" t="s">
        <v>67</v>
      </c>
      <c r="HA88" s="189" t="s">
        <v>68</v>
      </c>
      <c r="HB88" s="189">
        <v>2</v>
      </c>
      <c r="HC88" s="189" t="s">
        <v>33</v>
      </c>
      <c r="HD88" s="189" t="s">
        <v>33</v>
      </c>
      <c r="HE88" s="186">
        <v>46182</v>
      </c>
      <c r="HF88" s="189" t="s">
        <v>1397</v>
      </c>
      <c r="HG88" s="189">
        <v>2</v>
      </c>
      <c r="HH88" s="189" t="s">
        <v>67</v>
      </c>
      <c r="HI88" s="189" t="s">
        <v>68</v>
      </c>
      <c r="HJ88" s="189">
        <v>2</v>
      </c>
      <c r="HK88" s="189" t="s">
        <v>33</v>
      </c>
      <c r="HL88" s="189" t="s">
        <v>33</v>
      </c>
      <c r="HM88" s="190">
        <v>46183</v>
      </c>
      <c r="HN88" s="188" t="s">
        <v>1244</v>
      </c>
      <c r="HO88" s="189">
        <v>3</v>
      </c>
      <c r="HP88" s="189" t="s">
        <v>67</v>
      </c>
      <c r="HQ88" s="189" t="s">
        <v>68</v>
      </c>
      <c r="HR88" s="189">
        <v>2</v>
      </c>
      <c r="HS88" s="189" t="s">
        <v>33</v>
      </c>
      <c r="HT88" s="189" t="s">
        <v>33</v>
      </c>
      <c r="HU88" s="186">
        <v>46182</v>
      </c>
      <c r="HV88" s="189" t="s">
        <v>1241</v>
      </c>
      <c r="HW88" s="189">
        <v>3</v>
      </c>
      <c r="HX88" s="189" t="s">
        <v>67</v>
      </c>
      <c r="HY88" s="189" t="s">
        <v>68</v>
      </c>
      <c r="HZ88" s="189">
        <v>2</v>
      </c>
      <c r="IA88" s="189" t="s">
        <v>33</v>
      </c>
      <c r="IB88" s="189" t="s">
        <v>33</v>
      </c>
      <c r="IC88" s="190">
        <v>46182</v>
      </c>
      <c r="ID88" s="188" t="s">
        <v>1243</v>
      </c>
      <c r="IE88" s="189">
        <v>1</v>
      </c>
      <c r="IF88" s="189" t="s">
        <v>67</v>
      </c>
      <c r="IG88" s="189" t="s">
        <v>68</v>
      </c>
      <c r="IH88" s="189">
        <v>2</v>
      </c>
      <c r="II88" s="189" t="s">
        <v>33</v>
      </c>
      <c r="IJ88" s="189" t="s">
        <v>33</v>
      </c>
      <c r="IK88" s="186">
        <v>46182</v>
      </c>
      <c r="IL88" s="189" t="s">
        <v>1242</v>
      </c>
      <c r="IM88" s="189">
        <v>0</v>
      </c>
      <c r="IN88" s="189" t="s">
        <v>67</v>
      </c>
      <c r="IO88" s="189" t="s">
        <v>68</v>
      </c>
      <c r="IP88" s="189">
        <v>2</v>
      </c>
      <c r="IQ88" s="189" t="s">
        <v>33</v>
      </c>
      <c r="IR88" s="189" t="s">
        <v>33</v>
      </c>
      <c r="IS88" s="190">
        <v>46182</v>
      </c>
    </row>
    <row r="89" spans="1:253" s="11" customFormat="1" ht="12.5" customHeight="1">
      <c r="A89" s="11" t="s">
        <v>1247</v>
      </c>
      <c r="B89" s="11" t="s">
        <v>7563</v>
      </c>
      <c r="C89" s="11" t="s">
        <v>1248</v>
      </c>
      <c r="D89" s="11" t="s">
        <v>1228</v>
      </c>
      <c r="E89" s="11" t="s">
        <v>7054</v>
      </c>
      <c r="F89" s="11" t="s">
        <v>4935</v>
      </c>
      <c r="G89" s="179">
        <v>5565000</v>
      </c>
      <c r="H89" s="180" t="s">
        <v>4851</v>
      </c>
      <c r="I89" s="180" t="s">
        <v>141</v>
      </c>
      <c r="J89" s="180">
        <v>3</v>
      </c>
      <c r="K89" s="180" t="s">
        <v>4853</v>
      </c>
      <c r="L89" s="180" t="s">
        <v>4852</v>
      </c>
      <c r="M89" s="181">
        <v>46234</v>
      </c>
      <c r="N89" s="188" t="s">
        <v>4938</v>
      </c>
      <c r="O89" s="183">
        <v>365</v>
      </c>
      <c r="P89" s="183" t="s">
        <v>4936</v>
      </c>
      <c r="Q89" s="183" t="s">
        <v>141</v>
      </c>
      <c r="R89" s="183">
        <v>3</v>
      </c>
      <c r="S89" s="183" t="s">
        <v>4937</v>
      </c>
      <c r="T89" s="183" t="s">
        <v>4856</v>
      </c>
      <c r="U89" s="184">
        <v>46234</v>
      </c>
      <c r="V89" s="188" t="s">
        <v>4941</v>
      </c>
      <c r="W89" s="180">
        <v>2100000</v>
      </c>
      <c r="X89" s="180" t="s">
        <v>4879</v>
      </c>
      <c r="Y89" s="180" t="s">
        <v>141</v>
      </c>
      <c r="Z89" s="180">
        <v>3</v>
      </c>
      <c r="AA89" s="180" t="s">
        <v>4940</v>
      </c>
      <c r="AB89" s="180" t="s">
        <v>4939</v>
      </c>
      <c r="AC89" s="181">
        <v>46234</v>
      </c>
      <c r="AD89" s="188" t="s">
        <v>4943</v>
      </c>
      <c r="AE89" s="185">
        <v>2100000</v>
      </c>
      <c r="AF89" s="185" t="s">
        <v>4879</v>
      </c>
      <c r="AG89" s="185" t="s">
        <v>141</v>
      </c>
      <c r="AH89" s="185">
        <v>3</v>
      </c>
      <c r="AI89" s="185" t="s">
        <v>4942</v>
      </c>
      <c r="AJ89" s="185" t="s">
        <v>4939</v>
      </c>
      <c r="AK89" s="186">
        <v>46234</v>
      </c>
      <c r="AL89" s="188" t="s">
        <v>4945</v>
      </c>
      <c r="AM89" s="180">
        <v>2100000</v>
      </c>
      <c r="AN89" s="180" t="s">
        <v>4879</v>
      </c>
      <c r="AO89" s="180" t="s">
        <v>141</v>
      </c>
      <c r="AP89" s="180">
        <v>3</v>
      </c>
      <c r="AQ89" s="180" t="s">
        <v>4944</v>
      </c>
      <c r="AR89" s="180" t="s">
        <v>4939</v>
      </c>
      <c r="AS89" s="181">
        <v>46234</v>
      </c>
      <c r="AT89" s="189" t="s">
        <v>4948</v>
      </c>
      <c r="AU89" s="185">
        <v>2281</v>
      </c>
      <c r="AV89" s="185" t="s">
        <v>4868</v>
      </c>
      <c r="AW89" s="185" t="s">
        <v>141</v>
      </c>
      <c r="AX89" s="185">
        <v>3</v>
      </c>
      <c r="AY89" s="185" t="s">
        <v>4947</v>
      </c>
      <c r="AZ89" s="185" t="s">
        <v>4869</v>
      </c>
      <c r="BA89" s="186">
        <v>46234</v>
      </c>
      <c r="BB89" s="188" t="s">
        <v>4946</v>
      </c>
      <c r="BC89" s="180" t="s">
        <v>33</v>
      </c>
      <c r="BD89" s="180" t="s">
        <v>33</v>
      </c>
      <c r="BE89" s="180" t="s">
        <v>33</v>
      </c>
      <c r="BF89" s="180" t="s">
        <v>33</v>
      </c>
      <c r="BG89" s="180" t="s">
        <v>1617</v>
      </c>
      <c r="BH89" s="180" t="s">
        <v>33</v>
      </c>
      <c r="BI89" s="181">
        <v>46234</v>
      </c>
      <c r="BJ89" s="189" t="s">
        <v>4950</v>
      </c>
      <c r="BK89" s="189">
        <v>1795</v>
      </c>
      <c r="BL89" s="189" t="s">
        <v>4868</v>
      </c>
      <c r="BM89" s="189" t="s">
        <v>141</v>
      </c>
      <c r="BN89" s="189">
        <v>3</v>
      </c>
      <c r="BO89" s="189" t="s">
        <v>4949</v>
      </c>
      <c r="BP89" s="185" t="s">
        <v>4869</v>
      </c>
      <c r="BQ89" s="190">
        <v>46234</v>
      </c>
      <c r="BR89" s="188" t="s">
        <v>4954</v>
      </c>
      <c r="BS89" s="191" t="s">
        <v>33</v>
      </c>
      <c r="BT89" s="191" t="s">
        <v>33</v>
      </c>
      <c r="BU89" s="191" t="s">
        <v>33</v>
      </c>
      <c r="BV89" s="191" t="s">
        <v>33</v>
      </c>
      <c r="BW89" s="191" t="s">
        <v>1617</v>
      </c>
      <c r="BX89" s="191" t="s">
        <v>33</v>
      </c>
      <c r="BY89" s="181">
        <v>46234</v>
      </c>
      <c r="BZ89" s="189" t="s">
        <v>4955</v>
      </c>
      <c r="CA89" s="189" t="s">
        <v>33</v>
      </c>
      <c r="CB89" s="189" t="s">
        <v>33</v>
      </c>
      <c r="CC89" s="189" t="s">
        <v>33</v>
      </c>
      <c r="CD89" s="189" t="s">
        <v>33</v>
      </c>
      <c r="CE89" s="189" t="s">
        <v>1617</v>
      </c>
      <c r="CF89" s="189" t="s">
        <v>33</v>
      </c>
      <c r="CG89" s="190">
        <v>46234</v>
      </c>
      <c r="CH89" s="188" t="s">
        <v>8105</v>
      </c>
      <c r="CI89" s="189" t="e">
        <v>#N/A</v>
      </c>
      <c r="CJ89" s="189" t="e">
        <v>#N/A</v>
      </c>
      <c r="CK89" s="189" t="e">
        <v>#N/A</v>
      </c>
      <c r="CL89" s="189" t="e">
        <v>#N/A</v>
      </c>
      <c r="CM89" s="189" t="e">
        <v>#N/A</v>
      </c>
      <c r="CN89" s="189" t="e">
        <v>#N/A</v>
      </c>
      <c r="CO89" s="192" t="e">
        <v>#N/A</v>
      </c>
      <c r="CP89" s="189" t="s">
        <v>4957</v>
      </c>
      <c r="CQ89" s="191" t="s">
        <v>33</v>
      </c>
      <c r="CR89" s="191" t="s">
        <v>33</v>
      </c>
      <c r="CS89" s="191" t="s">
        <v>33</v>
      </c>
      <c r="CT89" s="191" t="s">
        <v>33</v>
      </c>
      <c r="CU89" s="191" t="s">
        <v>1617</v>
      </c>
      <c r="CV89" s="191" t="s">
        <v>33</v>
      </c>
      <c r="CW89" s="181">
        <v>46234</v>
      </c>
      <c r="CX89" s="189" t="s">
        <v>4959</v>
      </c>
      <c r="CY89" s="185">
        <v>2100000</v>
      </c>
      <c r="CZ89" s="185" t="s">
        <v>4962</v>
      </c>
      <c r="DA89" s="185" t="s">
        <v>141</v>
      </c>
      <c r="DB89" s="185">
        <v>3</v>
      </c>
      <c r="DC89" s="185" t="s">
        <v>4964</v>
      </c>
      <c r="DD89" s="185" t="s">
        <v>4963</v>
      </c>
      <c r="DE89" s="187">
        <v>46234</v>
      </c>
      <c r="DF89" s="188" t="s">
        <v>4960</v>
      </c>
      <c r="DG89" s="180">
        <v>0</v>
      </c>
      <c r="DH89" s="191" t="s">
        <v>4879</v>
      </c>
      <c r="DI89" s="191" t="s">
        <v>141</v>
      </c>
      <c r="DJ89" s="191">
        <v>3</v>
      </c>
      <c r="DK89" s="191" t="s">
        <v>2129</v>
      </c>
      <c r="DL89" s="191" t="s">
        <v>4939</v>
      </c>
      <c r="DM89" s="181">
        <v>46234</v>
      </c>
      <c r="DN89" s="189" t="s">
        <v>4961</v>
      </c>
      <c r="DO89" s="185">
        <v>0</v>
      </c>
      <c r="DP89" s="189" t="s">
        <v>4879</v>
      </c>
      <c r="DQ89" s="189" t="s">
        <v>141</v>
      </c>
      <c r="DR89" s="189">
        <v>3</v>
      </c>
      <c r="DS89" s="189" t="s">
        <v>1945</v>
      </c>
      <c r="DT89" s="189" t="s">
        <v>4939</v>
      </c>
      <c r="DU89" s="190">
        <v>46234</v>
      </c>
      <c r="DV89" s="188" t="s">
        <v>4965</v>
      </c>
      <c r="DW89" s="180">
        <v>1527000</v>
      </c>
      <c r="DX89" s="191" t="s">
        <v>4962</v>
      </c>
      <c r="DY89" s="191" t="s">
        <v>141</v>
      </c>
      <c r="DZ89" s="191">
        <v>3</v>
      </c>
      <c r="EA89" s="191" t="s">
        <v>4964</v>
      </c>
      <c r="EB89" s="191" t="s">
        <v>4963</v>
      </c>
      <c r="EC89" s="181">
        <v>46234</v>
      </c>
      <c r="ED89" s="189" t="s">
        <v>4967</v>
      </c>
      <c r="EE89" s="185">
        <v>571000</v>
      </c>
      <c r="EF89" s="189" t="s">
        <v>4962</v>
      </c>
      <c r="EG89" s="189" t="s">
        <v>141</v>
      </c>
      <c r="EH89" s="189">
        <v>3</v>
      </c>
      <c r="EI89" s="189" t="s">
        <v>4966</v>
      </c>
      <c r="EJ89" s="189" t="s">
        <v>4963</v>
      </c>
      <c r="EK89" s="190">
        <v>46234</v>
      </c>
      <c r="EL89" s="188" t="s">
        <v>4969</v>
      </c>
      <c r="EM89" s="180">
        <v>2000</v>
      </c>
      <c r="EN89" s="191" t="s">
        <v>4962</v>
      </c>
      <c r="EO89" s="191" t="s">
        <v>141</v>
      </c>
      <c r="EP89" s="191">
        <v>3</v>
      </c>
      <c r="EQ89" s="191" t="s">
        <v>4968</v>
      </c>
      <c r="ER89" s="191" t="s">
        <v>4963</v>
      </c>
      <c r="ES89" s="181">
        <v>46234</v>
      </c>
      <c r="ET89" s="189" t="s">
        <v>4953</v>
      </c>
      <c r="EU89" s="189">
        <v>1868</v>
      </c>
      <c r="EV89" s="189" t="s">
        <v>4951</v>
      </c>
      <c r="EW89" s="189" t="s">
        <v>141</v>
      </c>
      <c r="EX89" s="189">
        <v>3</v>
      </c>
      <c r="EY89" s="189" t="s">
        <v>4872</v>
      </c>
      <c r="EZ89" s="189" t="s">
        <v>4952</v>
      </c>
      <c r="FA89" s="190">
        <v>46234</v>
      </c>
      <c r="FB89" s="188" t="s">
        <v>4970</v>
      </c>
      <c r="FC89" s="191">
        <v>5</v>
      </c>
      <c r="FD89" s="191" t="s">
        <v>4879</v>
      </c>
      <c r="FE89" s="191" t="s">
        <v>141</v>
      </c>
      <c r="FF89" s="191">
        <v>3</v>
      </c>
      <c r="FG89" s="191" t="s">
        <v>1861</v>
      </c>
      <c r="FH89" s="191" t="s">
        <v>4939</v>
      </c>
      <c r="FI89" s="181">
        <v>46234</v>
      </c>
      <c r="FJ89" s="188" t="s">
        <v>4971</v>
      </c>
      <c r="FK89" s="189" t="s">
        <v>33</v>
      </c>
      <c r="FL89" s="189" t="s">
        <v>33</v>
      </c>
      <c r="FM89" s="189">
        <v>0</v>
      </c>
      <c r="FN89" s="189">
        <v>0</v>
      </c>
      <c r="FO89" s="189" t="s">
        <v>1617</v>
      </c>
      <c r="FP89" s="185" t="s">
        <v>33</v>
      </c>
      <c r="FQ89" s="186">
        <v>46234</v>
      </c>
      <c r="FR89" s="188" t="s">
        <v>4972</v>
      </c>
      <c r="FS89" s="191" t="s">
        <v>33</v>
      </c>
      <c r="FT89" s="191" t="s">
        <v>33</v>
      </c>
      <c r="FU89" s="191">
        <v>0</v>
      </c>
      <c r="FV89" s="191">
        <v>0</v>
      </c>
      <c r="FW89" s="191" t="s">
        <v>1617</v>
      </c>
      <c r="FX89" s="191" t="s">
        <v>33</v>
      </c>
      <c r="FY89" s="181">
        <v>46234</v>
      </c>
      <c r="FZ89" s="189" t="s">
        <v>1249</v>
      </c>
      <c r="GA89" s="189">
        <v>2</v>
      </c>
      <c r="GB89" s="189" t="s">
        <v>67</v>
      </c>
      <c r="GC89" s="189" t="s">
        <v>68</v>
      </c>
      <c r="GD89" s="189">
        <v>2</v>
      </c>
      <c r="GE89" s="189" t="s">
        <v>33</v>
      </c>
      <c r="GF89" s="189" t="s">
        <v>33</v>
      </c>
      <c r="GG89" s="190">
        <v>46182</v>
      </c>
      <c r="GH89" s="188" t="s">
        <v>1255</v>
      </c>
      <c r="GI89" s="191">
        <v>3</v>
      </c>
      <c r="GJ89" s="191" t="s">
        <v>67</v>
      </c>
      <c r="GK89" s="191" t="s">
        <v>68</v>
      </c>
      <c r="GL89" s="191">
        <v>2</v>
      </c>
      <c r="GM89" s="191" t="s">
        <v>33</v>
      </c>
      <c r="GN89" s="191" t="s">
        <v>33</v>
      </c>
      <c r="GO89" s="181">
        <v>46182</v>
      </c>
      <c r="GP89" s="189" t="s">
        <v>1250</v>
      </c>
      <c r="GQ89" s="189">
        <v>3</v>
      </c>
      <c r="GR89" s="189" t="s">
        <v>67</v>
      </c>
      <c r="GS89" s="189" t="s">
        <v>68</v>
      </c>
      <c r="GT89" s="189">
        <v>2</v>
      </c>
      <c r="GU89" s="189" t="s">
        <v>33</v>
      </c>
      <c r="GV89" s="189" t="s">
        <v>33</v>
      </c>
      <c r="GW89" s="190">
        <v>46182</v>
      </c>
      <c r="GX89" s="188" t="s">
        <v>1256</v>
      </c>
      <c r="GY89" s="191">
        <v>3</v>
      </c>
      <c r="GZ89" s="191" t="s">
        <v>67</v>
      </c>
      <c r="HA89" s="191" t="s">
        <v>68</v>
      </c>
      <c r="HB89" s="191">
        <v>2</v>
      </c>
      <c r="HC89" s="191" t="s">
        <v>33</v>
      </c>
      <c r="HD89" s="191" t="s">
        <v>33</v>
      </c>
      <c r="HE89" s="181">
        <v>46182</v>
      </c>
      <c r="HF89" s="189" t="s">
        <v>1398</v>
      </c>
      <c r="HG89" s="189">
        <v>3</v>
      </c>
      <c r="HH89" s="189" t="s">
        <v>67</v>
      </c>
      <c r="HI89" s="189" t="s">
        <v>68</v>
      </c>
      <c r="HJ89" s="189">
        <v>2</v>
      </c>
      <c r="HK89" s="189" t="s">
        <v>33</v>
      </c>
      <c r="HL89" s="189" t="s">
        <v>33</v>
      </c>
      <c r="HM89" s="190">
        <v>46183</v>
      </c>
      <c r="HN89" s="188" t="s">
        <v>1254</v>
      </c>
      <c r="HO89" s="191">
        <v>3</v>
      </c>
      <c r="HP89" s="191" t="s">
        <v>67</v>
      </c>
      <c r="HQ89" s="191" t="s">
        <v>68</v>
      </c>
      <c r="HR89" s="191">
        <v>2</v>
      </c>
      <c r="HS89" s="191" t="s">
        <v>33</v>
      </c>
      <c r="HT89" s="191" t="s">
        <v>33</v>
      </c>
      <c r="HU89" s="181">
        <v>46182</v>
      </c>
      <c r="HV89" s="189" t="s">
        <v>1251</v>
      </c>
      <c r="HW89" s="189">
        <v>3</v>
      </c>
      <c r="HX89" s="189" t="s">
        <v>67</v>
      </c>
      <c r="HY89" s="189" t="s">
        <v>68</v>
      </c>
      <c r="HZ89" s="189">
        <v>2</v>
      </c>
      <c r="IA89" s="189" t="s">
        <v>33</v>
      </c>
      <c r="IB89" s="189" t="s">
        <v>33</v>
      </c>
      <c r="IC89" s="190">
        <v>46182</v>
      </c>
      <c r="ID89" s="188" t="s">
        <v>1253</v>
      </c>
      <c r="IE89" s="191">
        <v>1</v>
      </c>
      <c r="IF89" s="191" t="s">
        <v>67</v>
      </c>
      <c r="IG89" s="191" t="s">
        <v>68</v>
      </c>
      <c r="IH89" s="191">
        <v>2</v>
      </c>
      <c r="II89" s="191" t="s">
        <v>33</v>
      </c>
      <c r="IJ89" s="191" t="s">
        <v>33</v>
      </c>
      <c r="IK89" s="181">
        <v>46182</v>
      </c>
      <c r="IL89" s="189" t="s">
        <v>1252</v>
      </c>
      <c r="IM89" s="189">
        <v>3</v>
      </c>
      <c r="IN89" s="189" t="s">
        <v>67</v>
      </c>
      <c r="IO89" s="189" t="s">
        <v>68</v>
      </c>
      <c r="IP89" s="189">
        <v>2</v>
      </c>
      <c r="IQ89" s="189" t="s">
        <v>33</v>
      </c>
      <c r="IR89" s="189" t="s">
        <v>33</v>
      </c>
      <c r="IS89" s="190">
        <v>46182</v>
      </c>
    </row>
    <row r="90" spans="1:253" s="11" customFormat="1" ht="12.5" customHeight="1">
      <c r="A90" s="11" t="s">
        <v>661</v>
      </c>
      <c r="B90" s="11" t="s">
        <v>7853</v>
      </c>
      <c r="C90" s="11" t="s">
        <v>662</v>
      </c>
      <c r="D90" s="11" t="s">
        <v>663</v>
      </c>
      <c r="E90" s="11" t="s">
        <v>7071</v>
      </c>
      <c r="F90" s="11" t="s">
        <v>3661</v>
      </c>
      <c r="G90" s="179">
        <v>51700000</v>
      </c>
      <c r="H90" s="180" t="s">
        <v>3658</v>
      </c>
      <c r="I90" s="180" t="s">
        <v>88</v>
      </c>
      <c r="J90" s="180">
        <v>2</v>
      </c>
      <c r="K90" s="180" t="s">
        <v>3660</v>
      </c>
      <c r="L90" s="180" t="s">
        <v>3659</v>
      </c>
      <c r="M90" s="181">
        <v>46234</v>
      </c>
      <c r="N90" s="188" t="s">
        <v>3665</v>
      </c>
      <c r="O90" s="183">
        <v>1840687</v>
      </c>
      <c r="P90" s="183" t="s">
        <v>3662</v>
      </c>
      <c r="Q90" s="183" t="s">
        <v>126</v>
      </c>
      <c r="R90" s="183">
        <v>1</v>
      </c>
      <c r="S90" s="183" t="s">
        <v>3664</v>
      </c>
      <c r="T90" s="183" t="s">
        <v>3663</v>
      </c>
      <c r="U90" s="184">
        <v>46234</v>
      </c>
      <c r="V90" s="188" t="s">
        <v>3667</v>
      </c>
      <c r="W90" s="180">
        <v>51700000</v>
      </c>
      <c r="X90" s="180" t="s">
        <v>3658</v>
      </c>
      <c r="Y90" s="180" t="s">
        <v>141</v>
      </c>
      <c r="Z90" s="180">
        <v>3</v>
      </c>
      <c r="AA90" s="180" t="s">
        <v>3666</v>
      </c>
      <c r="AB90" s="180" t="s">
        <v>3659</v>
      </c>
      <c r="AC90" s="181">
        <v>46234</v>
      </c>
      <c r="AD90" s="188" t="s">
        <v>3669</v>
      </c>
      <c r="AE90" s="185">
        <v>51700000</v>
      </c>
      <c r="AF90" s="185" t="s">
        <v>3658</v>
      </c>
      <c r="AG90" s="185" t="s">
        <v>141</v>
      </c>
      <c r="AH90" s="185">
        <v>3</v>
      </c>
      <c r="AI90" s="185" t="s">
        <v>3668</v>
      </c>
      <c r="AJ90" s="185" t="s">
        <v>3659</v>
      </c>
      <c r="AK90" s="186">
        <v>46234</v>
      </c>
      <c r="AL90" s="188" t="s">
        <v>3673</v>
      </c>
      <c r="AM90" s="180">
        <v>13340000</v>
      </c>
      <c r="AN90" s="180" t="s">
        <v>3670</v>
      </c>
      <c r="AO90" s="180" t="s">
        <v>88</v>
      </c>
      <c r="AP90" s="180">
        <v>2</v>
      </c>
      <c r="AQ90" s="180" t="s">
        <v>3672</v>
      </c>
      <c r="AR90" s="180" t="s">
        <v>3671</v>
      </c>
      <c r="AS90" s="181">
        <v>46234</v>
      </c>
      <c r="AT90" s="189" t="s">
        <v>3675</v>
      </c>
      <c r="AU90" s="185" t="s">
        <v>33</v>
      </c>
      <c r="AV90" s="185" t="s">
        <v>33</v>
      </c>
      <c r="AW90" s="185">
        <v>0</v>
      </c>
      <c r="AX90" s="185">
        <v>0</v>
      </c>
      <c r="AY90" s="185" t="s">
        <v>1617</v>
      </c>
      <c r="AZ90" s="185" t="s">
        <v>33</v>
      </c>
      <c r="BA90" s="186">
        <v>46234</v>
      </c>
      <c r="BB90" s="188" t="s">
        <v>3674</v>
      </c>
      <c r="BC90" s="180" t="s">
        <v>33</v>
      </c>
      <c r="BD90" s="180" t="s">
        <v>33</v>
      </c>
      <c r="BE90" s="180">
        <v>0</v>
      </c>
      <c r="BF90" s="180">
        <v>0</v>
      </c>
      <c r="BG90" s="180" t="s">
        <v>1617</v>
      </c>
      <c r="BH90" s="180" t="s">
        <v>33</v>
      </c>
      <c r="BI90" s="181">
        <v>46234</v>
      </c>
      <c r="BJ90" s="189" t="s">
        <v>3678</v>
      </c>
      <c r="BK90" s="189">
        <v>5161</v>
      </c>
      <c r="BL90" s="189" t="s">
        <v>3189</v>
      </c>
      <c r="BM90" s="189" t="s">
        <v>141</v>
      </c>
      <c r="BN90" s="189">
        <v>3</v>
      </c>
      <c r="BO90" s="189" t="s">
        <v>3677</v>
      </c>
      <c r="BP90" s="185" t="s">
        <v>3676</v>
      </c>
      <c r="BQ90" s="190">
        <v>46234</v>
      </c>
      <c r="BR90" s="188" t="s">
        <v>3680</v>
      </c>
      <c r="BS90" s="191" t="s">
        <v>33</v>
      </c>
      <c r="BT90" s="191" t="s">
        <v>33</v>
      </c>
      <c r="BU90" s="191">
        <v>0</v>
      </c>
      <c r="BV90" s="191">
        <v>0</v>
      </c>
      <c r="BW90" s="191" t="s">
        <v>1617</v>
      </c>
      <c r="BX90" s="191" t="s">
        <v>33</v>
      </c>
      <c r="BY90" s="181">
        <v>46234</v>
      </c>
      <c r="BZ90" s="189" t="s">
        <v>3681</v>
      </c>
      <c r="CA90" s="189" t="s">
        <v>33</v>
      </c>
      <c r="CB90" s="189" t="s">
        <v>33</v>
      </c>
      <c r="CC90" s="189">
        <v>0</v>
      </c>
      <c r="CD90" s="189">
        <v>0</v>
      </c>
      <c r="CE90" s="189" t="s">
        <v>1617</v>
      </c>
      <c r="CF90" s="189" t="s">
        <v>33</v>
      </c>
      <c r="CG90" s="190">
        <v>46234</v>
      </c>
      <c r="CH90" s="188" t="s">
        <v>8106</v>
      </c>
      <c r="CI90" s="189" t="e">
        <v>#N/A</v>
      </c>
      <c r="CJ90" s="189" t="e">
        <v>#N/A</v>
      </c>
      <c r="CK90" s="189" t="e">
        <v>#N/A</v>
      </c>
      <c r="CL90" s="189" t="e">
        <v>#N/A</v>
      </c>
      <c r="CM90" s="189" t="e">
        <v>#N/A</v>
      </c>
      <c r="CN90" s="189" t="e">
        <v>#N/A</v>
      </c>
      <c r="CO90" s="192" t="e">
        <v>#N/A</v>
      </c>
      <c r="CP90" s="189" t="s">
        <v>3683</v>
      </c>
      <c r="CQ90" s="191" t="s">
        <v>33</v>
      </c>
      <c r="CR90" s="191" t="s">
        <v>33</v>
      </c>
      <c r="CS90" s="191">
        <v>0</v>
      </c>
      <c r="CT90" s="191">
        <v>0</v>
      </c>
      <c r="CU90" s="191" t="s">
        <v>1617</v>
      </c>
      <c r="CV90" s="191" t="s">
        <v>33</v>
      </c>
      <c r="CW90" s="181">
        <v>46234</v>
      </c>
      <c r="CX90" s="189" t="s">
        <v>3687</v>
      </c>
      <c r="CY90" s="185">
        <v>33701000</v>
      </c>
      <c r="CZ90" s="185" t="s">
        <v>3684</v>
      </c>
      <c r="DA90" s="185" t="s">
        <v>141</v>
      </c>
      <c r="DB90" s="185">
        <v>3</v>
      </c>
      <c r="DC90" s="185" t="s">
        <v>3692</v>
      </c>
      <c r="DD90" s="185" t="s">
        <v>3685</v>
      </c>
      <c r="DE90" s="187">
        <v>46234</v>
      </c>
      <c r="DF90" s="188" t="s">
        <v>3689</v>
      </c>
      <c r="DG90" s="180">
        <v>0</v>
      </c>
      <c r="DH90" s="191" t="s">
        <v>3684</v>
      </c>
      <c r="DI90" s="191" t="s">
        <v>141</v>
      </c>
      <c r="DJ90" s="191">
        <v>3</v>
      </c>
      <c r="DK90" s="191" t="s">
        <v>3688</v>
      </c>
      <c r="DL90" s="191" t="s">
        <v>3685</v>
      </c>
      <c r="DM90" s="181">
        <v>46234</v>
      </c>
      <c r="DN90" s="189" t="s">
        <v>3691</v>
      </c>
      <c r="DO90" s="185">
        <v>18000000</v>
      </c>
      <c r="DP90" s="189" t="s">
        <v>3684</v>
      </c>
      <c r="DQ90" s="189" t="s">
        <v>141</v>
      </c>
      <c r="DR90" s="189">
        <v>3</v>
      </c>
      <c r="DS90" s="189" t="s">
        <v>3690</v>
      </c>
      <c r="DT90" s="189" t="s">
        <v>3685</v>
      </c>
      <c r="DU90" s="190">
        <v>46234</v>
      </c>
      <c r="DV90" s="188" t="s">
        <v>3693</v>
      </c>
      <c r="DW90" s="180">
        <v>15257000</v>
      </c>
      <c r="DX90" s="191" t="s">
        <v>3684</v>
      </c>
      <c r="DY90" s="191" t="s">
        <v>141</v>
      </c>
      <c r="DZ90" s="191">
        <v>3</v>
      </c>
      <c r="EA90" s="191" t="s">
        <v>3692</v>
      </c>
      <c r="EB90" s="191" t="s">
        <v>3685</v>
      </c>
      <c r="EC90" s="181">
        <v>46234</v>
      </c>
      <c r="ED90" s="189" t="s">
        <v>3695</v>
      </c>
      <c r="EE90" s="185">
        <v>16753000</v>
      </c>
      <c r="EF90" s="189" t="s">
        <v>3684</v>
      </c>
      <c r="EG90" s="189" t="s">
        <v>141</v>
      </c>
      <c r="EH90" s="189">
        <v>3</v>
      </c>
      <c r="EI90" s="189" t="s">
        <v>3694</v>
      </c>
      <c r="EJ90" s="189" t="s">
        <v>3685</v>
      </c>
      <c r="EK90" s="190">
        <v>46234</v>
      </c>
      <c r="EL90" s="188" t="s">
        <v>3697</v>
      </c>
      <c r="EM90" s="180">
        <v>1691000</v>
      </c>
      <c r="EN90" s="191" t="s">
        <v>3684</v>
      </c>
      <c r="EO90" s="191" t="s">
        <v>141</v>
      </c>
      <c r="EP90" s="191">
        <v>3</v>
      </c>
      <c r="EQ90" s="191" t="s">
        <v>3696</v>
      </c>
      <c r="ER90" s="191" t="s">
        <v>3685</v>
      </c>
      <c r="ES90" s="181">
        <v>46234</v>
      </c>
      <c r="ET90" s="189" t="s">
        <v>3679</v>
      </c>
      <c r="EU90" s="189">
        <v>5161</v>
      </c>
      <c r="EV90" s="189" t="s">
        <v>3189</v>
      </c>
      <c r="EW90" s="189" t="s">
        <v>141</v>
      </c>
      <c r="EX90" s="189">
        <v>3</v>
      </c>
      <c r="EY90" s="189" t="s">
        <v>3677</v>
      </c>
      <c r="EZ90" s="189" t="s">
        <v>3676</v>
      </c>
      <c r="FA90" s="190">
        <v>46234</v>
      </c>
      <c r="FB90" s="188" t="s">
        <v>3699</v>
      </c>
      <c r="FC90" s="191">
        <v>5</v>
      </c>
      <c r="FD90" s="191" t="s">
        <v>3658</v>
      </c>
      <c r="FE90" s="191" t="s">
        <v>141</v>
      </c>
      <c r="FF90" s="191">
        <v>3</v>
      </c>
      <c r="FG90" s="191" t="s">
        <v>3698</v>
      </c>
      <c r="FH90" s="191" t="s">
        <v>3659</v>
      </c>
      <c r="FI90" s="181">
        <v>46234</v>
      </c>
      <c r="FJ90" s="188" t="s">
        <v>3700</v>
      </c>
      <c r="FK90" s="189" t="s">
        <v>33</v>
      </c>
      <c r="FL90" s="189" t="s">
        <v>33</v>
      </c>
      <c r="FM90" s="189">
        <v>0</v>
      </c>
      <c r="FN90" s="189">
        <v>0</v>
      </c>
      <c r="FO90" s="189" t="s">
        <v>1617</v>
      </c>
      <c r="FP90" s="185" t="s">
        <v>33</v>
      </c>
      <c r="FQ90" s="186">
        <v>46234</v>
      </c>
      <c r="FR90" s="188" t="s">
        <v>3701</v>
      </c>
      <c r="FS90" s="191" t="s">
        <v>33</v>
      </c>
      <c r="FT90" s="191" t="s">
        <v>33</v>
      </c>
      <c r="FU90" s="191">
        <v>0</v>
      </c>
      <c r="FV90" s="191">
        <v>0</v>
      </c>
      <c r="FW90" s="191" t="s">
        <v>1617</v>
      </c>
      <c r="FX90" s="191" t="s">
        <v>33</v>
      </c>
      <c r="FY90" s="181">
        <v>46234</v>
      </c>
      <c r="FZ90" s="189" t="s">
        <v>665</v>
      </c>
      <c r="GA90" s="189">
        <v>2</v>
      </c>
      <c r="GB90" s="189" t="s">
        <v>67</v>
      </c>
      <c r="GC90" s="189" t="s">
        <v>68</v>
      </c>
      <c r="GD90" s="189">
        <v>2</v>
      </c>
      <c r="GE90" s="189" t="s">
        <v>33</v>
      </c>
      <c r="GF90" s="189" t="s">
        <v>33</v>
      </c>
      <c r="GG90" s="190">
        <v>46180</v>
      </c>
      <c r="GH90" s="188" t="s">
        <v>671</v>
      </c>
      <c r="GI90" s="191">
        <v>3</v>
      </c>
      <c r="GJ90" s="191" t="s">
        <v>67</v>
      </c>
      <c r="GK90" s="191" t="s">
        <v>68</v>
      </c>
      <c r="GL90" s="191">
        <v>2</v>
      </c>
      <c r="GM90" s="191" t="s">
        <v>33</v>
      </c>
      <c r="GN90" s="191" t="s">
        <v>33</v>
      </c>
      <c r="GO90" s="181">
        <v>46180</v>
      </c>
      <c r="GP90" s="189" t="s">
        <v>666</v>
      </c>
      <c r="GQ90" s="189">
        <v>3</v>
      </c>
      <c r="GR90" s="189" t="s">
        <v>67</v>
      </c>
      <c r="GS90" s="189" t="s">
        <v>68</v>
      </c>
      <c r="GT90" s="189">
        <v>2</v>
      </c>
      <c r="GU90" s="189" t="s">
        <v>33</v>
      </c>
      <c r="GV90" s="189" t="s">
        <v>33</v>
      </c>
      <c r="GW90" s="190">
        <v>46180</v>
      </c>
      <c r="GX90" s="188" t="s">
        <v>672</v>
      </c>
      <c r="GY90" s="191">
        <v>3</v>
      </c>
      <c r="GZ90" s="191" t="s">
        <v>67</v>
      </c>
      <c r="HA90" s="191" t="s">
        <v>68</v>
      </c>
      <c r="HB90" s="191">
        <v>2</v>
      </c>
      <c r="HC90" s="191" t="s">
        <v>33</v>
      </c>
      <c r="HD90" s="191" t="s">
        <v>33</v>
      </c>
      <c r="HE90" s="181">
        <v>46180</v>
      </c>
      <c r="HF90" s="189" t="s">
        <v>664</v>
      </c>
      <c r="HG90" s="189">
        <v>2</v>
      </c>
      <c r="HH90" s="189" t="s">
        <v>67</v>
      </c>
      <c r="HI90" s="189" t="s">
        <v>68</v>
      </c>
      <c r="HJ90" s="189">
        <v>2</v>
      </c>
      <c r="HK90" s="189" t="s">
        <v>33</v>
      </c>
      <c r="HL90" s="189" t="s">
        <v>33</v>
      </c>
      <c r="HM90" s="190">
        <v>46180</v>
      </c>
      <c r="HN90" s="188" t="s">
        <v>670</v>
      </c>
      <c r="HO90" s="191">
        <v>3</v>
      </c>
      <c r="HP90" s="191" t="s">
        <v>67</v>
      </c>
      <c r="HQ90" s="191" t="s">
        <v>68</v>
      </c>
      <c r="HR90" s="191">
        <v>2</v>
      </c>
      <c r="HS90" s="191" t="s">
        <v>33</v>
      </c>
      <c r="HT90" s="191" t="s">
        <v>33</v>
      </c>
      <c r="HU90" s="181">
        <v>46180</v>
      </c>
      <c r="HV90" s="189" t="s">
        <v>667</v>
      </c>
      <c r="HW90" s="189">
        <v>3</v>
      </c>
      <c r="HX90" s="189" t="s">
        <v>67</v>
      </c>
      <c r="HY90" s="189" t="s">
        <v>68</v>
      </c>
      <c r="HZ90" s="189">
        <v>2</v>
      </c>
      <c r="IA90" s="189" t="s">
        <v>33</v>
      </c>
      <c r="IB90" s="189" t="s">
        <v>33</v>
      </c>
      <c r="IC90" s="190">
        <v>46180</v>
      </c>
      <c r="ID90" s="188" t="s">
        <v>669</v>
      </c>
      <c r="IE90" s="191">
        <v>2</v>
      </c>
      <c r="IF90" s="191" t="s">
        <v>67</v>
      </c>
      <c r="IG90" s="191" t="s">
        <v>68</v>
      </c>
      <c r="IH90" s="191">
        <v>2</v>
      </c>
      <c r="II90" s="191" t="s">
        <v>33</v>
      </c>
      <c r="IJ90" s="191" t="s">
        <v>33</v>
      </c>
      <c r="IK90" s="181">
        <v>46180</v>
      </c>
      <c r="IL90" s="189" t="s">
        <v>668</v>
      </c>
      <c r="IM90" s="189">
        <v>1</v>
      </c>
      <c r="IN90" s="189" t="s">
        <v>67</v>
      </c>
      <c r="IO90" s="189" t="s">
        <v>68</v>
      </c>
      <c r="IP90" s="189">
        <v>2</v>
      </c>
      <c r="IQ90" s="189" t="s">
        <v>33</v>
      </c>
      <c r="IR90" s="189" t="s">
        <v>33</v>
      </c>
      <c r="IS90" s="190">
        <v>46180</v>
      </c>
    </row>
    <row r="91" spans="1:253" s="11" customFormat="1" ht="12.5" customHeight="1">
      <c r="A91" s="11" t="s">
        <v>63</v>
      </c>
      <c r="B91" s="11" t="s">
        <v>7856</v>
      </c>
      <c r="C91" s="11" t="s">
        <v>64</v>
      </c>
      <c r="D91" s="11" t="s">
        <v>65</v>
      </c>
      <c r="E91" s="11" t="s">
        <v>7080</v>
      </c>
      <c r="F91" s="11" t="s">
        <v>91</v>
      </c>
      <c r="G91" s="179">
        <v>6400000</v>
      </c>
      <c r="H91" s="180" t="s">
        <v>87</v>
      </c>
      <c r="I91" s="180" t="s">
        <v>88</v>
      </c>
      <c r="J91" s="180">
        <v>2</v>
      </c>
      <c r="K91" s="180" t="s">
        <v>90</v>
      </c>
      <c r="L91" s="180" t="s">
        <v>89</v>
      </c>
      <c r="M91" s="181">
        <v>46081</v>
      </c>
      <c r="N91" s="188" t="s">
        <v>97</v>
      </c>
      <c r="O91" s="183">
        <v>20720</v>
      </c>
      <c r="P91" s="183" t="s">
        <v>94</v>
      </c>
      <c r="Q91" s="183" t="s">
        <v>88</v>
      </c>
      <c r="R91" s="183">
        <v>2</v>
      </c>
      <c r="S91" s="183" t="s">
        <v>96</v>
      </c>
      <c r="T91" s="183" t="s">
        <v>95</v>
      </c>
      <c r="U91" s="184">
        <v>46081</v>
      </c>
      <c r="V91" s="188" t="s">
        <v>102</v>
      </c>
      <c r="W91" s="180">
        <v>6400000</v>
      </c>
      <c r="X91" s="180" t="s">
        <v>99</v>
      </c>
      <c r="Y91" s="180" t="s">
        <v>88</v>
      </c>
      <c r="Z91" s="180">
        <v>2</v>
      </c>
      <c r="AA91" s="180" t="s">
        <v>101</v>
      </c>
      <c r="AB91" s="180" t="s">
        <v>100</v>
      </c>
      <c r="AC91" s="181">
        <v>46081</v>
      </c>
      <c r="AD91" s="188" t="s">
        <v>107</v>
      </c>
      <c r="AE91" s="185">
        <v>5681000</v>
      </c>
      <c r="AF91" s="185" t="s">
        <v>104</v>
      </c>
      <c r="AG91" s="185" t="s">
        <v>88</v>
      </c>
      <c r="AH91" s="185">
        <v>2</v>
      </c>
      <c r="AI91" s="185" t="s">
        <v>106</v>
      </c>
      <c r="AJ91" s="185" t="s">
        <v>105</v>
      </c>
      <c r="AK91" s="186">
        <v>46081</v>
      </c>
      <c r="AL91" s="188" t="s">
        <v>112</v>
      </c>
      <c r="AM91" s="180">
        <v>304000</v>
      </c>
      <c r="AN91" s="180" t="s">
        <v>109</v>
      </c>
      <c r="AO91" s="180" t="s">
        <v>88</v>
      </c>
      <c r="AP91" s="180">
        <v>2</v>
      </c>
      <c r="AQ91" s="180" t="s">
        <v>111</v>
      </c>
      <c r="AR91" s="180" t="s">
        <v>110</v>
      </c>
      <c r="AS91" s="181">
        <v>46081</v>
      </c>
      <c r="AT91" s="189" t="s">
        <v>116</v>
      </c>
      <c r="AU91" s="185" t="s">
        <v>33</v>
      </c>
      <c r="AV91" s="185" t="s">
        <v>114</v>
      </c>
      <c r="AW91" s="185" t="s">
        <v>33</v>
      </c>
      <c r="AX91" s="185" t="s">
        <v>33</v>
      </c>
      <c r="AY91" s="185" t="s">
        <v>115</v>
      </c>
      <c r="AZ91" s="185" t="s">
        <v>114</v>
      </c>
      <c r="BA91" s="186">
        <v>46081</v>
      </c>
      <c r="BB91" s="188" t="s">
        <v>160</v>
      </c>
      <c r="BC91" s="180" t="s">
        <v>33</v>
      </c>
      <c r="BD91" s="180" t="s">
        <v>33</v>
      </c>
      <c r="BE91" s="180" t="s">
        <v>33</v>
      </c>
      <c r="BF91" s="180" t="s">
        <v>33</v>
      </c>
      <c r="BG91" s="180" t="s">
        <v>159</v>
      </c>
      <c r="BH91" s="180" t="s">
        <v>33</v>
      </c>
      <c r="BI91" s="181">
        <v>46081</v>
      </c>
      <c r="BJ91" s="189" t="s">
        <v>121</v>
      </c>
      <c r="BK91" s="189">
        <v>6</v>
      </c>
      <c r="BL91" s="189" t="s">
        <v>118</v>
      </c>
      <c r="BM91" s="189" t="s">
        <v>88</v>
      </c>
      <c r="BN91" s="189">
        <v>2</v>
      </c>
      <c r="BO91" s="189" t="s">
        <v>120</v>
      </c>
      <c r="BP91" s="185" t="s">
        <v>119</v>
      </c>
      <c r="BQ91" s="190">
        <v>46081</v>
      </c>
      <c r="BR91" s="188" t="s">
        <v>162</v>
      </c>
      <c r="BS91" s="191" t="s">
        <v>33</v>
      </c>
      <c r="BT91" s="191" t="s">
        <v>33</v>
      </c>
      <c r="BU91" s="191" t="s">
        <v>33</v>
      </c>
      <c r="BV91" s="191" t="s">
        <v>33</v>
      </c>
      <c r="BW91" s="191" t="s">
        <v>161</v>
      </c>
      <c r="BX91" s="191" t="s">
        <v>33</v>
      </c>
      <c r="BY91" s="181">
        <v>46081</v>
      </c>
      <c r="BZ91" s="189" t="s">
        <v>164</v>
      </c>
      <c r="CA91" s="189" t="s">
        <v>33</v>
      </c>
      <c r="CB91" s="189" t="s">
        <v>33</v>
      </c>
      <c r="CC91" s="189" t="s">
        <v>33</v>
      </c>
      <c r="CD91" s="189" t="s">
        <v>33</v>
      </c>
      <c r="CE91" s="189" t="s">
        <v>163</v>
      </c>
      <c r="CF91" s="189" t="s">
        <v>33</v>
      </c>
      <c r="CG91" s="190">
        <v>46081</v>
      </c>
      <c r="CH91" s="188" t="s">
        <v>8107</v>
      </c>
      <c r="CI91" s="189" t="e">
        <v>#N/A</v>
      </c>
      <c r="CJ91" s="189" t="e">
        <v>#N/A</v>
      </c>
      <c r="CK91" s="189" t="e">
        <v>#N/A</v>
      </c>
      <c r="CL91" s="189" t="e">
        <v>#N/A</v>
      </c>
      <c r="CM91" s="189" t="e">
        <v>#N/A</v>
      </c>
      <c r="CN91" s="189" t="e">
        <v>#N/A</v>
      </c>
      <c r="CO91" s="192" t="e">
        <v>#N/A</v>
      </c>
      <c r="CP91" s="189" t="s">
        <v>168</v>
      </c>
      <c r="CQ91" s="191" t="s">
        <v>33</v>
      </c>
      <c r="CR91" s="191" t="s">
        <v>33</v>
      </c>
      <c r="CS91" s="191" t="s">
        <v>33</v>
      </c>
      <c r="CT91" s="191" t="s">
        <v>33</v>
      </c>
      <c r="CU91" s="191" t="s">
        <v>167</v>
      </c>
      <c r="CV91" s="191" t="s">
        <v>33</v>
      </c>
      <c r="CW91" s="181">
        <v>46081</v>
      </c>
      <c r="CX91" s="189" t="s">
        <v>129</v>
      </c>
      <c r="CY91" s="185">
        <v>819000</v>
      </c>
      <c r="CZ91" s="185" t="s">
        <v>136</v>
      </c>
      <c r="DA91" s="185" t="s">
        <v>141</v>
      </c>
      <c r="DB91" s="185">
        <v>3</v>
      </c>
      <c r="DC91" s="185" t="s">
        <v>142</v>
      </c>
      <c r="DD91" s="185" t="s">
        <v>137</v>
      </c>
      <c r="DE91" s="187">
        <v>46081</v>
      </c>
      <c r="DF91" s="188" t="s">
        <v>134</v>
      </c>
      <c r="DG91" s="180">
        <v>719000</v>
      </c>
      <c r="DH91" s="191" t="s">
        <v>131</v>
      </c>
      <c r="DI91" s="191" t="s">
        <v>88</v>
      </c>
      <c r="DJ91" s="191">
        <v>2</v>
      </c>
      <c r="DK91" s="191" t="s">
        <v>133</v>
      </c>
      <c r="DL91" s="191" t="s">
        <v>132</v>
      </c>
      <c r="DM91" s="181">
        <v>46081</v>
      </c>
      <c r="DN91" s="189" t="s">
        <v>139</v>
      </c>
      <c r="DO91" s="185">
        <v>4862000</v>
      </c>
      <c r="DP91" s="189" t="s">
        <v>136</v>
      </c>
      <c r="DQ91" s="189" t="s">
        <v>88</v>
      </c>
      <c r="DR91" s="189">
        <v>2</v>
      </c>
      <c r="DS91" s="189" t="s">
        <v>138</v>
      </c>
      <c r="DT91" s="189" t="s">
        <v>137</v>
      </c>
      <c r="DU91" s="190">
        <v>46081</v>
      </c>
      <c r="DV91" s="188" t="s">
        <v>143</v>
      </c>
      <c r="DW91" s="180">
        <v>819000</v>
      </c>
      <c r="DX91" s="191" t="s">
        <v>136</v>
      </c>
      <c r="DY91" s="191" t="s">
        <v>141</v>
      </c>
      <c r="DZ91" s="191">
        <v>3</v>
      </c>
      <c r="EA91" s="191" t="s">
        <v>142</v>
      </c>
      <c r="EB91" s="191" t="s">
        <v>137</v>
      </c>
      <c r="EC91" s="181">
        <v>46081</v>
      </c>
      <c r="ED91" s="189" t="s">
        <v>146</v>
      </c>
      <c r="EE91" s="185">
        <v>0</v>
      </c>
      <c r="EF91" s="189" t="s">
        <v>136</v>
      </c>
      <c r="EG91" s="189" t="s">
        <v>141</v>
      </c>
      <c r="EH91" s="189">
        <v>3</v>
      </c>
      <c r="EI91" s="189" t="s">
        <v>145</v>
      </c>
      <c r="EJ91" s="189" t="s">
        <v>137</v>
      </c>
      <c r="EK91" s="190">
        <v>46081</v>
      </c>
      <c r="EL91" s="188" t="s">
        <v>149</v>
      </c>
      <c r="EM91" s="180">
        <v>0</v>
      </c>
      <c r="EN91" s="191" t="s">
        <v>136</v>
      </c>
      <c r="EO91" s="191" t="s">
        <v>141</v>
      </c>
      <c r="EP91" s="191">
        <v>3</v>
      </c>
      <c r="EQ91" s="191" t="s">
        <v>148</v>
      </c>
      <c r="ER91" s="191" t="s">
        <v>137</v>
      </c>
      <c r="ES91" s="181">
        <v>46081</v>
      </c>
      <c r="ET91" s="189" t="s">
        <v>123</v>
      </c>
      <c r="EU91" s="189">
        <v>6</v>
      </c>
      <c r="EV91" s="189" t="s">
        <v>118</v>
      </c>
      <c r="EW91" s="189" t="s">
        <v>88</v>
      </c>
      <c r="EX91" s="189">
        <v>2</v>
      </c>
      <c r="EY91" s="189" t="s">
        <v>120</v>
      </c>
      <c r="EZ91" s="189" t="s">
        <v>119</v>
      </c>
      <c r="FA91" s="190">
        <v>46081</v>
      </c>
      <c r="FB91" s="188" t="s">
        <v>154</v>
      </c>
      <c r="FC91" s="191">
        <v>4</v>
      </c>
      <c r="FD91" s="191" t="s">
        <v>151</v>
      </c>
      <c r="FE91" s="191" t="s">
        <v>88</v>
      </c>
      <c r="FF91" s="191">
        <v>2</v>
      </c>
      <c r="FG91" s="191" t="s">
        <v>153</v>
      </c>
      <c r="FH91" s="191" t="s">
        <v>152</v>
      </c>
      <c r="FI91" s="181">
        <v>46081</v>
      </c>
      <c r="FJ91" s="188" t="s">
        <v>156</v>
      </c>
      <c r="FK91" s="189" t="s">
        <v>33</v>
      </c>
      <c r="FL91" s="189" t="s">
        <v>33</v>
      </c>
      <c r="FM91" s="189" t="s">
        <v>33</v>
      </c>
      <c r="FN91" s="189" t="s">
        <v>33</v>
      </c>
      <c r="FO91" s="189" t="s">
        <v>155</v>
      </c>
      <c r="FP91" s="185" t="s">
        <v>33</v>
      </c>
      <c r="FQ91" s="186">
        <v>46081</v>
      </c>
      <c r="FR91" s="188" t="s">
        <v>158</v>
      </c>
      <c r="FS91" s="191" t="s">
        <v>33</v>
      </c>
      <c r="FT91" s="191" t="s">
        <v>33</v>
      </c>
      <c r="FU91" s="191" t="s">
        <v>33</v>
      </c>
      <c r="FV91" s="191" t="s">
        <v>33</v>
      </c>
      <c r="FW91" s="191" t="s">
        <v>157</v>
      </c>
      <c r="FX91" s="191" t="s">
        <v>33</v>
      </c>
      <c r="FY91" s="181">
        <v>46081</v>
      </c>
      <c r="FZ91" s="189" t="s">
        <v>71</v>
      </c>
      <c r="GA91" s="189">
        <v>0</v>
      </c>
      <c r="GB91" s="189" t="s">
        <v>67</v>
      </c>
      <c r="GC91" s="189" t="s">
        <v>68</v>
      </c>
      <c r="GD91" s="189">
        <v>2</v>
      </c>
      <c r="GE91" s="189" t="s">
        <v>33</v>
      </c>
      <c r="GF91" s="189" t="s">
        <v>33</v>
      </c>
      <c r="GG91" s="190">
        <v>46030</v>
      </c>
      <c r="GH91" s="188" t="s">
        <v>83</v>
      </c>
      <c r="GI91" s="191">
        <v>0</v>
      </c>
      <c r="GJ91" s="191" t="s">
        <v>67</v>
      </c>
      <c r="GK91" s="191" t="s">
        <v>68</v>
      </c>
      <c r="GL91" s="191">
        <v>2</v>
      </c>
      <c r="GM91" s="191" t="s">
        <v>33</v>
      </c>
      <c r="GN91" s="191" t="s">
        <v>33</v>
      </c>
      <c r="GO91" s="181">
        <v>46030</v>
      </c>
      <c r="GP91" s="189" t="s">
        <v>73</v>
      </c>
      <c r="GQ91" s="189">
        <v>0</v>
      </c>
      <c r="GR91" s="189" t="s">
        <v>67</v>
      </c>
      <c r="GS91" s="189" t="s">
        <v>68</v>
      </c>
      <c r="GT91" s="189">
        <v>2</v>
      </c>
      <c r="GU91" s="189" t="s">
        <v>33</v>
      </c>
      <c r="GV91" s="189" t="s">
        <v>33</v>
      </c>
      <c r="GW91" s="190">
        <v>46030</v>
      </c>
      <c r="GX91" s="188" t="s">
        <v>85</v>
      </c>
      <c r="GY91" s="191">
        <v>0</v>
      </c>
      <c r="GZ91" s="191" t="s">
        <v>67</v>
      </c>
      <c r="HA91" s="191" t="s">
        <v>68</v>
      </c>
      <c r="HB91" s="191">
        <v>2</v>
      </c>
      <c r="HC91" s="191" t="s">
        <v>33</v>
      </c>
      <c r="HD91" s="191" t="s">
        <v>33</v>
      </c>
      <c r="HE91" s="181">
        <v>46030</v>
      </c>
      <c r="HF91" s="189" t="s">
        <v>69</v>
      </c>
      <c r="HG91" s="189">
        <v>0</v>
      </c>
      <c r="HH91" s="189" t="s">
        <v>67</v>
      </c>
      <c r="HI91" s="189" t="s">
        <v>68</v>
      </c>
      <c r="HJ91" s="189">
        <v>2</v>
      </c>
      <c r="HK91" s="189" t="s">
        <v>33</v>
      </c>
      <c r="HL91" s="189" t="s">
        <v>33</v>
      </c>
      <c r="HM91" s="190">
        <v>46030</v>
      </c>
      <c r="HN91" s="188" t="s">
        <v>81</v>
      </c>
      <c r="HO91" s="191">
        <v>0</v>
      </c>
      <c r="HP91" s="191" t="s">
        <v>67</v>
      </c>
      <c r="HQ91" s="191" t="s">
        <v>68</v>
      </c>
      <c r="HR91" s="191">
        <v>2</v>
      </c>
      <c r="HS91" s="191" t="s">
        <v>33</v>
      </c>
      <c r="HT91" s="191" t="s">
        <v>33</v>
      </c>
      <c r="HU91" s="181">
        <v>46030</v>
      </c>
      <c r="HV91" s="189" t="s">
        <v>75</v>
      </c>
      <c r="HW91" s="189">
        <v>0</v>
      </c>
      <c r="HX91" s="189" t="s">
        <v>67</v>
      </c>
      <c r="HY91" s="189" t="s">
        <v>68</v>
      </c>
      <c r="HZ91" s="189">
        <v>2</v>
      </c>
      <c r="IA91" s="189" t="s">
        <v>33</v>
      </c>
      <c r="IB91" s="189" t="s">
        <v>33</v>
      </c>
      <c r="IC91" s="190">
        <v>46030</v>
      </c>
      <c r="ID91" s="188" t="s">
        <v>79</v>
      </c>
      <c r="IE91" s="191">
        <v>0</v>
      </c>
      <c r="IF91" s="191" t="s">
        <v>67</v>
      </c>
      <c r="IG91" s="191" t="s">
        <v>68</v>
      </c>
      <c r="IH91" s="191">
        <v>2</v>
      </c>
      <c r="II91" s="191" t="s">
        <v>33</v>
      </c>
      <c r="IJ91" s="191" t="s">
        <v>33</v>
      </c>
      <c r="IK91" s="181">
        <v>46030</v>
      </c>
      <c r="IL91" s="189" t="s">
        <v>77</v>
      </c>
      <c r="IM91" s="189">
        <v>0</v>
      </c>
      <c r="IN91" s="189" t="s">
        <v>67</v>
      </c>
      <c r="IO91" s="189" t="s">
        <v>68</v>
      </c>
      <c r="IP91" s="189">
        <v>2</v>
      </c>
      <c r="IQ91" s="189" t="s">
        <v>33</v>
      </c>
      <c r="IR91" s="189" t="s">
        <v>33</v>
      </c>
      <c r="IS91" s="190">
        <v>46030</v>
      </c>
    </row>
    <row r="92" spans="1:253" s="11" customFormat="1" ht="12.5" customHeight="1">
      <c r="A92" s="11" t="s">
        <v>490</v>
      </c>
      <c r="B92" s="11" t="s">
        <v>7859</v>
      </c>
      <c r="C92" s="11" t="s">
        <v>491</v>
      </c>
      <c r="D92" s="11" t="s">
        <v>42</v>
      </c>
      <c r="E92" s="11" t="s">
        <v>7083</v>
      </c>
      <c r="F92" s="11" t="s">
        <v>4521</v>
      </c>
      <c r="G92" s="179">
        <v>19442000</v>
      </c>
      <c r="H92" s="180" t="s">
        <v>4519</v>
      </c>
      <c r="I92" s="180" t="s">
        <v>88</v>
      </c>
      <c r="J92" s="180">
        <v>2</v>
      </c>
      <c r="K92" s="180" t="s">
        <v>4520</v>
      </c>
      <c r="L92" s="180" t="s">
        <v>4426</v>
      </c>
      <c r="M92" s="181">
        <v>46234</v>
      </c>
      <c r="N92" s="188" t="s">
        <v>4525</v>
      </c>
      <c r="O92" s="183">
        <v>627340</v>
      </c>
      <c r="P92" s="183" t="s">
        <v>4522</v>
      </c>
      <c r="Q92" s="183" t="s">
        <v>126</v>
      </c>
      <c r="R92" s="183">
        <v>1</v>
      </c>
      <c r="S92" s="183" t="s">
        <v>4524</v>
      </c>
      <c r="T92" s="183" t="s">
        <v>4523</v>
      </c>
      <c r="U92" s="184">
        <v>46234</v>
      </c>
      <c r="V92" s="188" t="s">
        <v>4527</v>
      </c>
      <c r="W92" s="180">
        <v>19442000</v>
      </c>
      <c r="X92" s="180" t="s">
        <v>4519</v>
      </c>
      <c r="Y92" s="180" t="s">
        <v>88</v>
      </c>
      <c r="Z92" s="180">
        <v>2</v>
      </c>
      <c r="AA92" s="180" t="s">
        <v>4526</v>
      </c>
      <c r="AB92" s="180" t="s">
        <v>4426</v>
      </c>
      <c r="AC92" s="181">
        <v>46234</v>
      </c>
      <c r="AD92" s="188" t="s">
        <v>4531</v>
      </c>
      <c r="AE92" s="185">
        <v>13756000</v>
      </c>
      <c r="AF92" s="185" t="s">
        <v>4519</v>
      </c>
      <c r="AG92" s="185" t="s">
        <v>88</v>
      </c>
      <c r="AH92" s="185">
        <v>2</v>
      </c>
      <c r="AI92" s="185" t="s">
        <v>4530</v>
      </c>
      <c r="AJ92" s="185" t="s">
        <v>4426</v>
      </c>
      <c r="AK92" s="186">
        <v>46234</v>
      </c>
      <c r="AL92" s="188" t="s">
        <v>4572</v>
      </c>
      <c r="AM92" s="180">
        <v>4231000</v>
      </c>
      <c r="AN92" s="180" t="s">
        <v>4569</v>
      </c>
      <c r="AO92" s="180" t="s">
        <v>88</v>
      </c>
      <c r="AP92" s="180">
        <v>2</v>
      </c>
      <c r="AQ92" s="180" t="s">
        <v>4571</v>
      </c>
      <c r="AR92" s="180" t="s">
        <v>4570</v>
      </c>
      <c r="AS92" s="181">
        <v>46234</v>
      </c>
      <c r="AT92" s="189" t="s">
        <v>4574</v>
      </c>
      <c r="AU92" s="185" t="s">
        <v>33</v>
      </c>
      <c r="AV92" s="185" t="s">
        <v>114</v>
      </c>
      <c r="AW92" s="185" t="s">
        <v>33</v>
      </c>
      <c r="AX92" s="185" t="s">
        <v>33</v>
      </c>
      <c r="AY92" s="185" t="s">
        <v>4573</v>
      </c>
      <c r="AZ92" s="185" t="s">
        <v>114</v>
      </c>
      <c r="BA92" s="186">
        <v>46234</v>
      </c>
      <c r="BB92" s="188" t="s">
        <v>4598</v>
      </c>
      <c r="BC92" s="180">
        <v>1880233</v>
      </c>
      <c r="BD92" s="180" t="s">
        <v>4595</v>
      </c>
      <c r="BE92" s="180" t="s">
        <v>88</v>
      </c>
      <c r="BF92" s="180">
        <v>2</v>
      </c>
      <c r="BG92" s="180" t="s">
        <v>4597</v>
      </c>
      <c r="BH92" s="180" t="s">
        <v>4596</v>
      </c>
      <c r="BI92" s="181">
        <v>46234</v>
      </c>
      <c r="BJ92" s="189" t="s">
        <v>4577</v>
      </c>
      <c r="BK92" s="189">
        <v>3670</v>
      </c>
      <c r="BL92" s="189" t="s">
        <v>4575</v>
      </c>
      <c r="BM92" s="189" t="s">
        <v>88</v>
      </c>
      <c r="BN92" s="189">
        <v>2</v>
      </c>
      <c r="BO92" s="189" t="s">
        <v>4500</v>
      </c>
      <c r="BP92" s="185" t="s">
        <v>4576</v>
      </c>
      <c r="BQ92" s="190">
        <v>46234</v>
      </c>
      <c r="BR92" s="188" t="s">
        <v>4600</v>
      </c>
      <c r="BS92" s="191" t="s">
        <v>33</v>
      </c>
      <c r="BT92" s="191" t="s">
        <v>33</v>
      </c>
      <c r="BU92" s="191" t="s">
        <v>33</v>
      </c>
      <c r="BV92" s="191" t="s">
        <v>33</v>
      </c>
      <c r="BW92" s="191" t="s">
        <v>4599</v>
      </c>
      <c r="BX92" s="191" t="s">
        <v>33</v>
      </c>
      <c r="BY92" s="181">
        <v>46234</v>
      </c>
      <c r="BZ92" s="189" t="s">
        <v>4601</v>
      </c>
      <c r="CA92" s="189" t="s">
        <v>33</v>
      </c>
      <c r="CB92" s="189" t="s">
        <v>33</v>
      </c>
      <c r="CC92" s="189" t="s">
        <v>33</v>
      </c>
      <c r="CD92" s="189" t="s">
        <v>33</v>
      </c>
      <c r="CE92" s="189" t="s">
        <v>4599</v>
      </c>
      <c r="CF92" s="189" t="s">
        <v>33</v>
      </c>
      <c r="CG92" s="190">
        <v>46234</v>
      </c>
      <c r="CH92" s="188" t="s">
        <v>8108</v>
      </c>
      <c r="CI92" s="189" t="e">
        <v>#N/A</v>
      </c>
      <c r="CJ92" s="189" t="e">
        <v>#N/A</v>
      </c>
      <c r="CK92" s="189" t="e">
        <v>#N/A</v>
      </c>
      <c r="CL92" s="189" t="e">
        <v>#N/A</v>
      </c>
      <c r="CM92" s="189" t="e">
        <v>#N/A</v>
      </c>
      <c r="CN92" s="189" t="e">
        <v>#N/A</v>
      </c>
      <c r="CO92" s="192" t="e">
        <v>#N/A</v>
      </c>
      <c r="CP92" s="189" t="s">
        <v>4603</v>
      </c>
      <c r="CQ92" s="191" t="s">
        <v>33</v>
      </c>
      <c r="CR92" s="191" t="s">
        <v>33</v>
      </c>
      <c r="CS92" s="191" t="s">
        <v>33</v>
      </c>
      <c r="CT92" s="191" t="s">
        <v>33</v>
      </c>
      <c r="CU92" s="191" t="s">
        <v>4599</v>
      </c>
      <c r="CV92" s="191" t="s">
        <v>33</v>
      </c>
      <c r="CW92" s="181">
        <v>46234</v>
      </c>
      <c r="CX92" s="189" t="s">
        <v>4581</v>
      </c>
      <c r="CY92" s="185">
        <v>6030000</v>
      </c>
      <c r="CZ92" s="185" t="s">
        <v>4519</v>
      </c>
      <c r="DA92" s="185" t="s">
        <v>88</v>
      </c>
      <c r="DB92" s="185">
        <v>2</v>
      </c>
      <c r="DC92" s="185" t="s">
        <v>4586</v>
      </c>
      <c r="DD92" s="185" t="s">
        <v>4426</v>
      </c>
      <c r="DE92" s="187">
        <v>46234</v>
      </c>
      <c r="DF92" s="188" t="s">
        <v>4583</v>
      </c>
      <c r="DG92" s="180">
        <v>5686000</v>
      </c>
      <c r="DH92" s="191" t="s">
        <v>4519</v>
      </c>
      <c r="DI92" s="191" t="s">
        <v>88</v>
      </c>
      <c r="DJ92" s="191">
        <v>2</v>
      </c>
      <c r="DK92" s="191" t="s">
        <v>4582</v>
      </c>
      <c r="DL92" s="191" t="s">
        <v>4426</v>
      </c>
      <c r="DM92" s="181">
        <v>46234</v>
      </c>
      <c r="DN92" s="189" t="s">
        <v>4585</v>
      </c>
      <c r="DO92" s="185">
        <v>7726000</v>
      </c>
      <c r="DP92" s="189" t="s">
        <v>4519</v>
      </c>
      <c r="DQ92" s="189" t="s">
        <v>88</v>
      </c>
      <c r="DR92" s="189">
        <v>2</v>
      </c>
      <c r="DS92" s="189" t="s">
        <v>4584</v>
      </c>
      <c r="DT92" s="189" t="s">
        <v>4426</v>
      </c>
      <c r="DU92" s="190">
        <v>46234</v>
      </c>
      <c r="DV92" s="188" t="s">
        <v>4587</v>
      </c>
      <c r="DW92" s="180">
        <v>4154000</v>
      </c>
      <c r="DX92" s="191" t="s">
        <v>4519</v>
      </c>
      <c r="DY92" s="191" t="s">
        <v>88</v>
      </c>
      <c r="DZ92" s="191">
        <v>2</v>
      </c>
      <c r="EA92" s="191" t="s">
        <v>4586</v>
      </c>
      <c r="EB92" s="191" t="s">
        <v>4426</v>
      </c>
      <c r="EC92" s="181">
        <v>46234</v>
      </c>
      <c r="ED92" s="189" t="s">
        <v>4589</v>
      </c>
      <c r="EE92" s="185">
        <v>1876000</v>
      </c>
      <c r="EF92" s="189" t="s">
        <v>4519</v>
      </c>
      <c r="EG92" s="189" t="s">
        <v>88</v>
      </c>
      <c r="EH92" s="189">
        <v>2</v>
      </c>
      <c r="EI92" s="189" t="s">
        <v>4588</v>
      </c>
      <c r="EJ92" s="189" t="s">
        <v>4426</v>
      </c>
      <c r="EK92" s="190">
        <v>46234</v>
      </c>
      <c r="EL92" s="188" t="s">
        <v>4591</v>
      </c>
      <c r="EM92" s="180">
        <v>0</v>
      </c>
      <c r="EN92" s="191" t="s">
        <v>4519</v>
      </c>
      <c r="EO92" s="191" t="s">
        <v>88</v>
      </c>
      <c r="EP92" s="191">
        <v>2</v>
      </c>
      <c r="EQ92" s="191" t="s">
        <v>4590</v>
      </c>
      <c r="ER92" s="191" t="s">
        <v>4426</v>
      </c>
      <c r="ES92" s="181">
        <v>46234</v>
      </c>
      <c r="ET92" s="189" t="s">
        <v>4579</v>
      </c>
      <c r="EU92" s="189">
        <v>3670</v>
      </c>
      <c r="EV92" s="189" t="s">
        <v>4575</v>
      </c>
      <c r="EW92" s="189" t="s">
        <v>88</v>
      </c>
      <c r="EX92" s="189">
        <v>2</v>
      </c>
      <c r="EY92" s="189" t="s">
        <v>4578</v>
      </c>
      <c r="EZ92" s="189" t="s">
        <v>4576</v>
      </c>
      <c r="FA92" s="190">
        <v>46234</v>
      </c>
      <c r="FB92" s="188" t="s">
        <v>4593</v>
      </c>
      <c r="FC92" s="191">
        <v>5</v>
      </c>
      <c r="FD92" s="191" t="s">
        <v>1582</v>
      </c>
      <c r="FE92" s="191" t="s">
        <v>88</v>
      </c>
      <c r="FF92" s="191">
        <v>2</v>
      </c>
      <c r="FG92" s="191" t="s">
        <v>4592</v>
      </c>
      <c r="FH92" s="191" t="s">
        <v>1583</v>
      </c>
      <c r="FI92" s="181">
        <v>46234</v>
      </c>
      <c r="FJ92" s="188" t="s">
        <v>4594</v>
      </c>
      <c r="FK92" s="189" t="s">
        <v>33</v>
      </c>
      <c r="FL92" s="189" t="s">
        <v>1582</v>
      </c>
      <c r="FM92" s="189" t="s">
        <v>88</v>
      </c>
      <c r="FN92" s="189">
        <v>2</v>
      </c>
      <c r="FO92" s="189" t="s">
        <v>1584</v>
      </c>
      <c r="FP92" s="185" t="s">
        <v>1583</v>
      </c>
      <c r="FQ92" s="186">
        <v>46234</v>
      </c>
      <c r="FR92" s="188" t="s">
        <v>1585</v>
      </c>
      <c r="FS92" s="191" t="s">
        <v>33</v>
      </c>
      <c r="FT92" s="191" t="s">
        <v>1582</v>
      </c>
      <c r="FU92" s="191" t="s">
        <v>88</v>
      </c>
      <c r="FV92" s="191">
        <v>2</v>
      </c>
      <c r="FW92" s="191" t="s">
        <v>1584</v>
      </c>
      <c r="FX92" s="191" t="s">
        <v>1583</v>
      </c>
      <c r="FY92" s="181">
        <v>46203</v>
      </c>
      <c r="FZ92" s="189" t="s">
        <v>493</v>
      </c>
      <c r="GA92" s="189">
        <v>1</v>
      </c>
      <c r="GB92" s="189" t="s">
        <v>67</v>
      </c>
      <c r="GC92" s="189" t="s">
        <v>68</v>
      </c>
      <c r="GD92" s="189">
        <v>2</v>
      </c>
      <c r="GE92" s="189" t="s">
        <v>33</v>
      </c>
      <c r="GF92" s="189" t="s">
        <v>33</v>
      </c>
      <c r="GG92" s="190">
        <v>46177</v>
      </c>
      <c r="GH92" s="188" t="s">
        <v>499</v>
      </c>
      <c r="GI92" s="191">
        <v>3</v>
      </c>
      <c r="GJ92" s="191" t="s">
        <v>67</v>
      </c>
      <c r="GK92" s="191" t="s">
        <v>68</v>
      </c>
      <c r="GL92" s="191">
        <v>2</v>
      </c>
      <c r="GM92" s="191" t="s">
        <v>33</v>
      </c>
      <c r="GN92" s="191" t="s">
        <v>33</v>
      </c>
      <c r="GO92" s="181">
        <v>46177</v>
      </c>
      <c r="GP92" s="189" t="s">
        <v>494</v>
      </c>
      <c r="GQ92" s="189">
        <v>3</v>
      </c>
      <c r="GR92" s="189" t="s">
        <v>67</v>
      </c>
      <c r="GS92" s="189" t="s">
        <v>68</v>
      </c>
      <c r="GT92" s="189">
        <v>2</v>
      </c>
      <c r="GU92" s="189" t="s">
        <v>33</v>
      </c>
      <c r="GV92" s="189" t="s">
        <v>33</v>
      </c>
      <c r="GW92" s="190">
        <v>46177</v>
      </c>
      <c r="GX92" s="188" t="s">
        <v>500</v>
      </c>
      <c r="GY92" s="191">
        <v>0</v>
      </c>
      <c r="GZ92" s="191" t="s">
        <v>67</v>
      </c>
      <c r="HA92" s="191" t="s">
        <v>68</v>
      </c>
      <c r="HB92" s="191">
        <v>2</v>
      </c>
      <c r="HC92" s="191" t="s">
        <v>33</v>
      </c>
      <c r="HD92" s="191" t="s">
        <v>33</v>
      </c>
      <c r="HE92" s="181">
        <v>46177</v>
      </c>
      <c r="HF92" s="189" t="s">
        <v>492</v>
      </c>
      <c r="HG92" s="189">
        <v>2</v>
      </c>
      <c r="HH92" s="189" t="s">
        <v>67</v>
      </c>
      <c r="HI92" s="189" t="s">
        <v>68</v>
      </c>
      <c r="HJ92" s="189">
        <v>2</v>
      </c>
      <c r="HK92" s="189" t="s">
        <v>33</v>
      </c>
      <c r="HL92" s="189" t="s">
        <v>33</v>
      </c>
      <c r="HM92" s="190">
        <v>46177</v>
      </c>
      <c r="HN92" s="188" t="s">
        <v>498</v>
      </c>
      <c r="HO92" s="191">
        <v>3</v>
      </c>
      <c r="HP92" s="191" t="s">
        <v>67</v>
      </c>
      <c r="HQ92" s="191" t="s">
        <v>68</v>
      </c>
      <c r="HR92" s="191">
        <v>2</v>
      </c>
      <c r="HS92" s="191" t="s">
        <v>33</v>
      </c>
      <c r="HT92" s="191" t="s">
        <v>33</v>
      </c>
      <c r="HU92" s="181">
        <v>46177</v>
      </c>
      <c r="HV92" s="189" t="s">
        <v>495</v>
      </c>
      <c r="HW92" s="189">
        <v>3</v>
      </c>
      <c r="HX92" s="189" t="s">
        <v>67</v>
      </c>
      <c r="HY92" s="189" t="s">
        <v>68</v>
      </c>
      <c r="HZ92" s="189">
        <v>2</v>
      </c>
      <c r="IA92" s="189" t="s">
        <v>33</v>
      </c>
      <c r="IB92" s="189" t="s">
        <v>33</v>
      </c>
      <c r="IC92" s="190">
        <v>46177</v>
      </c>
      <c r="ID92" s="188" t="s">
        <v>497</v>
      </c>
      <c r="IE92" s="191">
        <v>3</v>
      </c>
      <c r="IF92" s="191" t="s">
        <v>67</v>
      </c>
      <c r="IG92" s="191" t="s">
        <v>68</v>
      </c>
      <c r="IH92" s="191">
        <v>2</v>
      </c>
      <c r="II92" s="191" t="s">
        <v>33</v>
      </c>
      <c r="IJ92" s="191" t="s">
        <v>33</v>
      </c>
      <c r="IK92" s="181">
        <v>46177</v>
      </c>
      <c r="IL92" s="189" t="s">
        <v>496</v>
      </c>
      <c r="IM92" s="189">
        <v>3</v>
      </c>
      <c r="IN92" s="189" t="s">
        <v>67</v>
      </c>
      <c r="IO92" s="189" t="s">
        <v>68</v>
      </c>
      <c r="IP92" s="189">
        <v>2</v>
      </c>
      <c r="IQ92" s="189" t="s">
        <v>33</v>
      </c>
      <c r="IR92" s="189" t="s">
        <v>33</v>
      </c>
      <c r="IS92" s="190">
        <v>46177</v>
      </c>
    </row>
    <row r="93" spans="1:253" s="11" customFormat="1" ht="12.5" customHeight="1">
      <c r="A93" s="11" t="s">
        <v>40</v>
      </c>
      <c r="B93" s="11" t="s">
        <v>7557</v>
      </c>
      <c r="C93" s="11" t="s">
        <v>41</v>
      </c>
      <c r="D93" s="11" t="s">
        <v>42</v>
      </c>
      <c r="E93" s="11" t="s">
        <v>7083</v>
      </c>
      <c r="F93" s="11" t="s">
        <v>4428</v>
      </c>
      <c r="G93" s="179">
        <v>19442000</v>
      </c>
      <c r="H93" s="180" t="s">
        <v>4425</v>
      </c>
      <c r="I93" s="180" t="s">
        <v>88</v>
      </c>
      <c r="J93" s="180">
        <v>2</v>
      </c>
      <c r="K93" s="180" t="s">
        <v>4427</v>
      </c>
      <c r="L93" s="180" t="s">
        <v>4426</v>
      </c>
      <c r="M93" s="181">
        <v>46234</v>
      </c>
      <c r="N93" s="188" t="s">
        <v>4432</v>
      </c>
      <c r="O93" s="183">
        <v>98924</v>
      </c>
      <c r="P93" s="183" t="s">
        <v>4429</v>
      </c>
      <c r="Q93" s="183" t="s">
        <v>88</v>
      </c>
      <c r="R93" s="183">
        <v>2</v>
      </c>
      <c r="S93" s="183" t="s">
        <v>4431</v>
      </c>
      <c r="T93" s="183" t="s">
        <v>4430</v>
      </c>
      <c r="U93" s="184">
        <v>46234</v>
      </c>
      <c r="V93" s="188" t="s">
        <v>4440</v>
      </c>
      <c r="W93" s="180">
        <v>2727000</v>
      </c>
      <c r="X93" s="180" t="s">
        <v>4437</v>
      </c>
      <c r="Y93" s="180" t="s">
        <v>88</v>
      </c>
      <c r="Z93" s="180">
        <v>2</v>
      </c>
      <c r="AA93" s="180" t="s">
        <v>4439</v>
      </c>
      <c r="AB93" s="180" t="s">
        <v>4438</v>
      </c>
      <c r="AC93" s="181">
        <v>46234</v>
      </c>
      <c r="AD93" s="188" t="s">
        <v>4444</v>
      </c>
      <c r="AE93" s="185">
        <v>33000</v>
      </c>
      <c r="AF93" s="185" t="s">
        <v>4441</v>
      </c>
      <c r="AG93" s="185" t="s">
        <v>88</v>
      </c>
      <c r="AH93" s="185">
        <v>2</v>
      </c>
      <c r="AI93" s="185" t="s">
        <v>4443</v>
      </c>
      <c r="AJ93" s="185" t="s">
        <v>4442</v>
      </c>
      <c r="AK93" s="186">
        <v>46234</v>
      </c>
      <c r="AL93" s="188" t="s">
        <v>4446</v>
      </c>
      <c r="AM93" s="180">
        <v>33000</v>
      </c>
      <c r="AN93" s="180" t="s">
        <v>4441</v>
      </c>
      <c r="AO93" s="180" t="s">
        <v>88</v>
      </c>
      <c r="AP93" s="180">
        <v>2</v>
      </c>
      <c r="AQ93" s="180" t="s">
        <v>4445</v>
      </c>
      <c r="AR93" s="180" t="s">
        <v>4442</v>
      </c>
      <c r="AS93" s="181">
        <v>46234</v>
      </c>
      <c r="AT93" s="189" t="s">
        <v>1581</v>
      </c>
      <c r="AU93" s="185" t="s">
        <v>33</v>
      </c>
      <c r="AV93" s="185" t="s">
        <v>33</v>
      </c>
      <c r="AW93" s="185" t="s">
        <v>33</v>
      </c>
      <c r="AX93" s="185" t="s">
        <v>33</v>
      </c>
      <c r="AY93" s="185" t="s">
        <v>33</v>
      </c>
      <c r="AZ93" s="185" t="s">
        <v>33</v>
      </c>
      <c r="BA93" s="186">
        <v>46203</v>
      </c>
      <c r="BB93" s="188" t="s">
        <v>47</v>
      </c>
      <c r="BC93" s="180" t="s">
        <v>33</v>
      </c>
      <c r="BD93" s="180" t="s">
        <v>33</v>
      </c>
      <c r="BE93" s="180" t="s">
        <v>33</v>
      </c>
      <c r="BF93" s="180" t="s">
        <v>33</v>
      </c>
      <c r="BG93" s="180" t="s">
        <v>43</v>
      </c>
      <c r="BH93" s="180" t="s">
        <v>33</v>
      </c>
      <c r="BI93" s="181">
        <v>45400</v>
      </c>
      <c r="BJ93" s="189" t="s">
        <v>4498</v>
      </c>
      <c r="BK93" s="189" t="s">
        <v>33</v>
      </c>
      <c r="BL93" s="189" t="s">
        <v>33</v>
      </c>
      <c r="BM93" s="189" t="s">
        <v>141</v>
      </c>
      <c r="BN93" s="189">
        <v>3</v>
      </c>
      <c r="BO93" s="189" t="s">
        <v>4497</v>
      </c>
      <c r="BP93" s="185" t="s">
        <v>33</v>
      </c>
      <c r="BQ93" s="190">
        <v>46234</v>
      </c>
      <c r="BR93" s="188" t="s">
        <v>49</v>
      </c>
      <c r="BS93" s="191" t="s">
        <v>33</v>
      </c>
      <c r="BT93" s="191" t="s">
        <v>33</v>
      </c>
      <c r="BU93" s="191" t="s">
        <v>33</v>
      </c>
      <c r="BV93" s="191" t="s">
        <v>33</v>
      </c>
      <c r="BW93" s="191" t="s">
        <v>43</v>
      </c>
      <c r="BX93" s="191" t="s">
        <v>33</v>
      </c>
      <c r="BY93" s="181">
        <v>45400</v>
      </c>
      <c r="BZ93" s="189" t="s">
        <v>51</v>
      </c>
      <c r="CA93" s="189" t="s">
        <v>33</v>
      </c>
      <c r="CB93" s="189" t="s">
        <v>33</v>
      </c>
      <c r="CC93" s="189" t="s">
        <v>33</v>
      </c>
      <c r="CD93" s="189" t="s">
        <v>33</v>
      </c>
      <c r="CE93" s="189" t="s">
        <v>43</v>
      </c>
      <c r="CF93" s="189" t="s">
        <v>33</v>
      </c>
      <c r="CG93" s="190">
        <v>45400</v>
      </c>
      <c r="CH93" s="188" t="s">
        <v>8109</v>
      </c>
      <c r="CI93" s="189" t="e">
        <v>#N/A</v>
      </c>
      <c r="CJ93" s="189" t="e">
        <v>#N/A</v>
      </c>
      <c r="CK93" s="189" t="e">
        <v>#N/A</v>
      </c>
      <c r="CL93" s="189" t="e">
        <v>#N/A</v>
      </c>
      <c r="CM93" s="189" t="e">
        <v>#N/A</v>
      </c>
      <c r="CN93" s="189" t="e">
        <v>#N/A</v>
      </c>
      <c r="CO93" s="192" t="e">
        <v>#N/A</v>
      </c>
      <c r="CP93" s="189" t="s">
        <v>55</v>
      </c>
      <c r="CQ93" s="191" t="s">
        <v>33</v>
      </c>
      <c r="CR93" s="191" t="s">
        <v>33</v>
      </c>
      <c r="CS93" s="191" t="s">
        <v>33</v>
      </c>
      <c r="CT93" s="191" t="s">
        <v>33</v>
      </c>
      <c r="CU93" s="191" t="s">
        <v>43</v>
      </c>
      <c r="CV93" s="191" t="s">
        <v>33</v>
      </c>
      <c r="CW93" s="181">
        <v>45400</v>
      </c>
      <c r="CX93" s="189" t="s">
        <v>4503</v>
      </c>
      <c r="CY93" s="185">
        <v>33000</v>
      </c>
      <c r="CZ93" s="185" t="s">
        <v>4441</v>
      </c>
      <c r="DA93" s="185" t="s">
        <v>88</v>
      </c>
      <c r="DB93" s="185">
        <v>2</v>
      </c>
      <c r="DC93" s="185" t="s">
        <v>4509</v>
      </c>
      <c r="DD93" s="185" t="s">
        <v>4442</v>
      </c>
      <c r="DE93" s="187">
        <v>46234</v>
      </c>
      <c r="DF93" s="188" t="s">
        <v>4506</v>
      </c>
      <c r="DG93" s="180">
        <v>2694000</v>
      </c>
      <c r="DH93" s="191" t="s">
        <v>4504</v>
      </c>
      <c r="DI93" s="191" t="s">
        <v>88</v>
      </c>
      <c r="DJ93" s="191">
        <v>2</v>
      </c>
      <c r="DK93" s="191" t="s">
        <v>1804</v>
      </c>
      <c r="DL93" s="191" t="s">
        <v>4505</v>
      </c>
      <c r="DM93" s="181">
        <v>46234</v>
      </c>
      <c r="DN93" s="189" t="s">
        <v>4508</v>
      </c>
      <c r="DO93" s="185">
        <v>0</v>
      </c>
      <c r="DP93" s="189" t="s">
        <v>4441</v>
      </c>
      <c r="DQ93" s="189" t="s">
        <v>88</v>
      </c>
      <c r="DR93" s="189">
        <v>2</v>
      </c>
      <c r="DS93" s="189" t="s">
        <v>4507</v>
      </c>
      <c r="DT93" s="189" t="s">
        <v>4442</v>
      </c>
      <c r="DU93" s="190">
        <v>46234</v>
      </c>
      <c r="DV93" s="188" t="s">
        <v>4510</v>
      </c>
      <c r="DW93" s="180">
        <v>33000</v>
      </c>
      <c r="DX93" s="191" t="s">
        <v>4441</v>
      </c>
      <c r="DY93" s="191" t="s">
        <v>88</v>
      </c>
      <c r="DZ93" s="191">
        <v>2</v>
      </c>
      <c r="EA93" s="191" t="s">
        <v>4509</v>
      </c>
      <c r="EB93" s="191" t="s">
        <v>4442</v>
      </c>
      <c r="EC93" s="181">
        <v>46234</v>
      </c>
      <c r="ED93" s="189" t="s">
        <v>4512</v>
      </c>
      <c r="EE93" s="185" t="s">
        <v>33</v>
      </c>
      <c r="EF93" s="189" t="s">
        <v>33</v>
      </c>
      <c r="EG93" s="189" t="s">
        <v>33</v>
      </c>
      <c r="EH93" s="189" t="s">
        <v>33</v>
      </c>
      <c r="EI93" s="189" t="s">
        <v>4511</v>
      </c>
      <c r="EJ93" s="189" t="s">
        <v>33</v>
      </c>
      <c r="EK93" s="190">
        <v>46234</v>
      </c>
      <c r="EL93" s="188" t="s">
        <v>4514</v>
      </c>
      <c r="EM93" s="180" t="s">
        <v>33</v>
      </c>
      <c r="EN93" s="191" t="s">
        <v>33</v>
      </c>
      <c r="EO93" s="191" t="s">
        <v>33</v>
      </c>
      <c r="EP93" s="191" t="s">
        <v>33</v>
      </c>
      <c r="EQ93" s="191" t="s">
        <v>4513</v>
      </c>
      <c r="ER93" s="191" t="s">
        <v>33</v>
      </c>
      <c r="ES93" s="181">
        <v>46234</v>
      </c>
      <c r="ET93" s="189" t="s">
        <v>4501</v>
      </c>
      <c r="EU93" s="189">
        <v>3670</v>
      </c>
      <c r="EV93" s="189" t="s">
        <v>4499</v>
      </c>
      <c r="EW93" s="189" t="s">
        <v>88</v>
      </c>
      <c r="EX93" s="189">
        <v>2</v>
      </c>
      <c r="EY93" s="189" t="s">
        <v>4500</v>
      </c>
      <c r="EZ93" s="189" t="s">
        <v>3058</v>
      </c>
      <c r="FA93" s="190">
        <v>46234</v>
      </c>
      <c r="FB93" s="188" t="s">
        <v>4518</v>
      </c>
      <c r="FC93" s="191">
        <v>3</v>
      </c>
      <c r="FD93" s="191" t="s">
        <v>4515</v>
      </c>
      <c r="FE93" s="191" t="s">
        <v>88</v>
      </c>
      <c r="FF93" s="191">
        <v>2</v>
      </c>
      <c r="FG93" s="191" t="s">
        <v>4517</v>
      </c>
      <c r="FH93" s="191" t="s">
        <v>4516</v>
      </c>
      <c r="FI93" s="181">
        <v>46234</v>
      </c>
      <c r="FJ93" s="188" t="s">
        <v>44</v>
      </c>
      <c r="FK93" s="189" t="s">
        <v>33</v>
      </c>
      <c r="FL93" s="189" t="s">
        <v>33</v>
      </c>
      <c r="FM93" s="189" t="s">
        <v>33</v>
      </c>
      <c r="FN93" s="189" t="s">
        <v>33</v>
      </c>
      <c r="FO93" s="189" t="s">
        <v>43</v>
      </c>
      <c r="FP93" s="185" t="s">
        <v>33</v>
      </c>
      <c r="FQ93" s="186">
        <v>45400</v>
      </c>
      <c r="FR93" s="188" t="s">
        <v>45</v>
      </c>
      <c r="FS93" s="191" t="s">
        <v>33</v>
      </c>
      <c r="FT93" s="191" t="s">
        <v>33</v>
      </c>
      <c r="FU93" s="191" t="s">
        <v>33</v>
      </c>
      <c r="FV93" s="191" t="s">
        <v>33</v>
      </c>
      <c r="FW93" s="191" t="s">
        <v>43</v>
      </c>
      <c r="FX93" s="191" t="s">
        <v>33</v>
      </c>
      <c r="FY93" s="181">
        <v>45400</v>
      </c>
      <c r="FZ93" s="189" t="s">
        <v>502</v>
      </c>
      <c r="GA93" s="189">
        <v>1</v>
      </c>
      <c r="GB93" s="189" t="s">
        <v>67</v>
      </c>
      <c r="GC93" s="189" t="s">
        <v>68</v>
      </c>
      <c r="GD93" s="189">
        <v>2</v>
      </c>
      <c r="GE93" s="189" t="s">
        <v>33</v>
      </c>
      <c r="GF93" s="189" t="s">
        <v>33</v>
      </c>
      <c r="GG93" s="190">
        <v>46177</v>
      </c>
      <c r="GH93" s="188" t="s">
        <v>508</v>
      </c>
      <c r="GI93" s="191">
        <v>3</v>
      </c>
      <c r="GJ93" s="191" t="s">
        <v>67</v>
      </c>
      <c r="GK93" s="191" t="s">
        <v>68</v>
      </c>
      <c r="GL93" s="191">
        <v>2</v>
      </c>
      <c r="GM93" s="191" t="s">
        <v>33</v>
      </c>
      <c r="GN93" s="191" t="s">
        <v>33</v>
      </c>
      <c r="GO93" s="181">
        <v>46177</v>
      </c>
      <c r="GP93" s="189" t="s">
        <v>503</v>
      </c>
      <c r="GQ93" s="189">
        <v>3</v>
      </c>
      <c r="GR93" s="189" t="s">
        <v>67</v>
      </c>
      <c r="GS93" s="189" t="s">
        <v>68</v>
      </c>
      <c r="GT93" s="189">
        <v>2</v>
      </c>
      <c r="GU93" s="189" t="s">
        <v>33</v>
      </c>
      <c r="GV93" s="189" t="s">
        <v>33</v>
      </c>
      <c r="GW93" s="190">
        <v>46177</v>
      </c>
      <c r="GX93" s="188" t="s">
        <v>509</v>
      </c>
      <c r="GY93" s="191">
        <v>0</v>
      </c>
      <c r="GZ93" s="191" t="s">
        <v>67</v>
      </c>
      <c r="HA93" s="191" t="s">
        <v>68</v>
      </c>
      <c r="HB93" s="191">
        <v>2</v>
      </c>
      <c r="HC93" s="191" t="s">
        <v>33</v>
      </c>
      <c r="HD93" s="191" t="s">
        <v>33</v>
      </c>
      <c r="HE93" s="181">
        <v>46177</v>
      </c>
      <c r="HF93" s="189" t="s">
        <v>501</v>
      </c>
      <c r="HG93" s="189">
        <v>0</v>
      </c>
      <c r="HH93" s="189" t="s">
        <v>67</v>
      </c>
      <c r="HI93" s="189" t="s">
        <v>68</v>
      </c>
      <c r="HJ93" s="189">
        <v>2</v>
      </c>
      <c r="HK93" s="189" t="s">
        <v>33</v>
      </c>
      <c r="HL93" s="189" t="s">
        <v>33</v>
      </c>
      <c r="HM93" s="190">
        <v>46177</v>
      </c>
      <c r="HN93" s="188" t="s">
        <v>507</v>
      </c>
      <c r="HO93" s="191">
        <v>1</v>
      </c>
      <c r="HP93" s="191" t="s">
        <v>67</v>
      </c>
      <c r="HQ93" s="191" t="s">
        <v>68</v>
      </c>
      <c r="HR93" s="191">
        <v>2</v>
      </c>
      <c r="HS93" s="191" t="s">
        <v>33</v>
      </c>
      <c r="HT93" s="191" t="s">
        <v>33</v>
      </c>
      <c r="HU93" s="181">
        <v>46177</v>
      </c>
      <c r="HV93" s="189" t="s">
        <v>504</v>
      </c>
      <c r="HW93" s="189">
        <v>3</v>
      </c>
      <c r="HX93" s="189" t="s">
        <v>67</v>
      </c>
      <c r="HY93" s="189" t="s">
        <v>68</v>
      </c>
      <c r="HZ93" s="189">
        <v>2</v>
      </c>
      <c r="IA93" s="189" t="s">
        <v>33</v>
      </c>
      <c r="IB93" s="189" t="s">
        <v>33</v>
      </c>
      <c r="IC93" s="190">
        <v>46177</v>
      </c>
      <c r="ID93" s="188" t="s">
        <v>506</v>
      </c>
      <c r="IE93" s="191">
        <v>3</v>
      </c>
      <c r="IF93" s="191" t="s">
        <v>67</v>
      </c>
      <c r="IG93" s="191" t="s">
        <v>68</v>
      </c>
      <c r="IH93" s="191">
        <v>2</v>
      </c>
      <c r="II93" s="191" t="s">
        <v>33</v>
      </c>
      <c r="IJ93" s="191" t="s">
        <v>33</v>
      </c>
      <c r="IK93" s="181">
        <v>46177</v>
      </c>
      <c r="IL93" s="189" t="s">
        <v>505</v>
      </c>
      <c r="IM93" s="189">
        <v>3</v>
      </c>
      <c r="IN93" s="189" t="s">
        <v>67</v>
      </c>
      <c r="IO93" s="189" t="s">
        <v>68</v>
      </c>
      <c r="IP93" s="189">
        <v>2</v>
      </c>
      <c r="IQ93" s="189" t="s">
        <v>33</v>
      </c>
      <c r="IR93" s="189" t="s">
        <v>33</v>
      </c>
      <c r="IS93" s="190">
        <v>46177</v>
      </c>
    </row>
    <row r="94" spans="1:253" s="11" customFormat="1" ht="12.5" customHeight="1">
      <c r="A94" s="11" t="s">
        <v>510</v>
      </c>
      <c r="B94" s="11" t="s">
        <v>7866</v>
      </c>
      <c r="C94" s="11" t="s">
        <v>511</v>
      </c>
      <c r="D94" s="11" t="s">
        <v>512</v>
      </c>
      <c r="E94" s="11" t="s">
        <v>7086</v>
      </c>
      <c r="F94" s="11" t="s">
        <v>4693</v>
      </c>
      <c r="G94" s="179">
        <v>14400000</v>
      </c>
      <c r="H94" s="180" t="s">
        <v>4692</v>
      </c>
      <c r="I94" s="180" t="s">
        <v>88</v>
      </c>
      <c r="J94" s="180">
        <v>2</v>
      </c>
      <c r="K94" s="180" t="s">
        <v>4644</v>
      </c>
      <c r="L94" s="180" t="s">
        <v>4643</v>
      </c>
      <c r="M94" s="181">
        <v>46234</v>
      </c>
      <c r="N94" s="188" t="s">
        <v>4695</v>
      </c>
      <c r="O94" s="183">
        <v>631930</v>
      </c>
      <c r="P94" s="183" t="s">
        <v>4646</v>
      </c>
      <c r="Q94" s="183" t="s">
        <v>141</v>
      </c>
      <c r="R94" s="183">
        <v>3</v>
      </c>
      <c r="S94" s="183" t="s">
        <v>4694</v>
      </c>
      <c r="T94" s="183" t="s">
        <v>4647</v>
      </c>
      <c r="U94" s="184">
        <v>46234</v>
      </c>
      <c r="V94" s="188" t="s">
        <v>4697</v>
      </c>
      <c r="W94" s="180">
        <v>14400000</v>
      </c>
      <c r="X94" s="180" t="s">
        <v>4692</v>
      </c>
      <c r="Y94" s="180" t="s">
        <v>88</v>
      </c>
      <c r="Z94" s="180">
        <v>2</v>
      </c>
      <c r="AA94" s="180" t="s">
        <v>4696</v>
      </c>
      <c r="AB94" s="180" t="s">
        <v>4643</v>
      </c>
      <c r="AC94" s="181">
        <v>46234</v>
      </c>
      <c r="AD94" s="188" t="s">
        <v>4700</v>
      </c>
      <c r="AE94" s="185">
        <v>11974000</v>
      </c>
      <c r="AF94" s="185" t="s">
        <v>2585</v>
      </c>
      <c r="AG94" s="185" t="s">
        <v>88</v>
      </c>
      <c r="AH94" s="185">
        <v>2</v>
      </c>
      <c r="AI94" s="185" t="s">
        <v>4699</v>
      </c>
      <c r="AJ94" s="185" t="s">
        <v>4698</v>
      </c>
      <c r="AK94" s="186">
        <v>46234</v>
      </c>
      <c r="AL94" s="188" t="s">
        <v>4704</v>
      </c>
      <c r="AM94" s="180">
        <v>5647000</v>
      </c>
      <c r="AN94" s="180" t="s">
        <v>4701</v>
      </c>
      <c r="AO94" s="180" t="s">
        <v>88</v>
      </c>
      <c r="AP94" s="180">
        <v>2</v>
      </c>
      <c r="AQ94" s="180" t="s">
        <v>4703</v>
      </c>
      <c r="AR94" s="180" t="s">
        <v>4702</v>
      </c>
      <c r="AS94" s="181">
        <v>46234</v>
      </c>
      <c r="AT94" s="189" t="s">
        <v>4705</v>
      </c>
      <c r="AU94" s="185" t="s">
        <v>33</v>
      </c>
      <c r="AV94" s="185" t="s">
        <v>33</v>
      </c>
      <c r="AW94" s="185" t="s">
        <v>141</v>
      </c>
      <c r="AX94" s="185">
        <v>3</v>
      </c>
      <c r="AY94" s="185" t="s">
        <v>4681</v>
      </c>
      <c r="AZ94" s="185" t="s">
        <v>33</v>
      </c>
      <c r="BA94" s="186">
        <v>46234</v>
      </c>
      <c r="BB94" s="188" t="s">
        <v>4738</v>
      </c>
      <c r="BC94" s="180">
        <v>3504813</v>
      </c>
      <c r="BD94" s="180" t="s">
        <v>4735</v>
      </c>
      <c r="BE94" s="180" t="s">
        <v>88</v>
      </c>
      <c r="BF94" s="180">
        <v>2</v>
      </c>
      <c r="BG94" s="180" t="s">
        <v>4737</v>
      </c>
      <c r="BH94" s="180" t="s">
        <v>4736</v>
      </c>
      <c r="BI94" s="181">
        <v>46234</v>
      </c>
      <c r="BJ94" s="189" t="s">
        <v>4707</v>
      </c>
      <c r="BK94" s="189">
        <v>2032</v>
      </c>
      <c r="BL94" s="189" t="s">
        <v>4663</v>
      </c>
      <c r="BM94" s="189" t="s">
        <v>141</v>
      </c>
      <c r="BN94" s="189">
        <v>3</v>
      </c>
      <c r="BO94" s="189" t="s">
        <v>4706</v>
      </c>
      <c r="BP94" s="185" t="s">
        <v>1544</v>
      </c>
      <c r="BQ94" s="190">
        <v>46234</v>
      </c>
      <c r="BR94" s="188" t="s">
        <v>4739</v>
      </c>
      <c r="BS94" s="191" t="s">
        <v>33</v>
      </c>
      <c r="BT94" s="191" t="s">
        <v>33</v>
      </c>
      <c r="BU94" s="191" t="s">
        <v>141</v>
      </c>
      <c r="BV94" s="191">
        <v>3</v>
      </c>
      <c r="BW94" s="191" t="s">
        <v>4681</v>
      </c>
      <c r="BX94" s="191" t="s">
        <v>33</v>
      </c>
      <c r="BY94" s="181">
        <v>46234</v>
      </c>
      <c r="BZ94" s="189" t="s">
        <v>4740</v>
      </c>
      <c r="CA94" s="189" t="s">
        <v>33</v>
      </c>
      <c r="CB94" s="189" t="s">
        <v>33</v>
      </c>
      <c r="CC94" s="189" t="s">
        <v>141</v>
      </c>
      <c r="CD94" s="189">
        <v>3</v>
      </c>
      <c r="CE94" s="189" t="s">
        <v>4681</v>
      </c>
      <c r="CF94" s="189" t="s">
        <v>33</v>
      </c>
      <c r="CG94" s="190">
        <v>46234</v>
      </c>
      <c r="CH94" s="188" t="s">
        <v>8110</v>
      </c>
      <c r="CI94" s="189" t="e">
        <v>#N/A</v>
      </c>
      <c r="CJ94" s="189" t="e">
        <v>#N/A</v>
      </c>
      <c r="CK94" s="189" t="e">
        <v>#N/A</v>
      </c>
      <c r="CL94" s="189" t="e">
        <v>#N/A</v>
      </c>
      <c r="CM94" s="189" t="e">
        <v>#N/A</v>
      </c>
      <c r="CN94" s="189" t="e">
        <v>#N/A</v>
      </c>
      <c r="CO94" s="192" t="e">
        <v>#N/A</v>
      </c>
      <c r="CP94" s="189" t="s">
        <v>4742</v>
      </c>
      <c r="CQ94" s="191" t="s">
        <v>33</v>
      </c>
      <c r="CR94" s="191" t="s">
        <v>33</v>
      </c>
      <c r="CS94" s="191" t="s">
        <v>141</v>
      </c>
      <c r="CT94" s="191">
        <v>3</v>
      </c>
      <c r="CU94" s="191" t="s">
        <v>4681</v>
      </c>
      <c r="CV94" s="191" t="s">
        <v>33</v>
      </c>
      <c r="CW94" s="181">
        <v>46234</v>
      </c>
      <c r="CX94" s="189" t="s">
        <v>4713</v>
      </c>
      <c r="CY94" s="185">
        <v>9912000</v>
      </c>
      <c r="CZ94" s="185" t="s">
        <v>4722</v>
      </c>
      <c r="DA94" s="185" t="s">
        <v>141</v>
      </c>
      <c r="DB94" s="185">
        <v>3</v>
      </c>
      <c r="DC94" s="185" t="s">
        <v>4724</v>
      </c>
      <c r="DD94" s="185" t="s">
        <v>4723</v>
      </c>
      <c r="DE94" s="187">
        <v>46234</v>
      </c>
      <c r="DF94" s="188" t="s">
        <v>4717</v>
      </c>
      <c r="DG94" s="180">
        <v>2426000</v>
      </c>
      <c r="DH94" s="191" t="s">
        <v>4714</v>
      </c>
      <c r="DI94" s="191" t="s">
        <v>141</v>
      </c>
      <c r="DJ94" s="191">
        <v>3</v>
      </c>
      <c r="DK94" s="191" t="s">
        <v>4716</v>
      </c>
      <c r="DL94" s="191" t="s">
        <v>4715</v>
      </c>
      <c r="DM94" s="181">
        <v>46234</v>
      </c>
      <c r="DN94" s="189" t="s">
        <v>4721</v>
      </c>
      <c r="DO94" s="185">
        <v>2062000</v>
      </c>
      <c r="DP94" s="189" t="s">
        <v>4718</v>
      </c>
      <c r="DQ94" s="189" t="s">
        <v>141</v>
      </c>
      <c r="DR94" s="189">
        <v>3</v>
      </c>
      <c r="DS94" s="189" t="s">
        <v>4720</v>
      </c>
      <c r="DT94" s="189" t="s">
        <v>4719</v>
      </c>
      <c r="DU94" s="190">
        <v>46234</v>
      </c>
      <c r="DV94" s="188" t="s">
        <v>4725</v>
      </c>
      <c r="DW94" s="180">
        <v>6062000</v>
      </c>
      <c r="DX94" s="191" t="s">
        <v>4722</v>
      </c>
      <c r="DY94" s="191" t="s">
        <v>141</v>
      </c>
      <c r="DZ94" s="191">
        <v>3</v>
      </c>
      <c r="EA94" s="191" t="s">
        <v>4724</v>
      </c>
      <c r="EB94" s="191" t="s">
        <v>4723</v>
      </c>
      <c r="EC94" s="181">
        <v>46234</v>
      </c>
      <c r="ED94" s="189" t="s">
        <v>4727</v>
      </c>
      <c r="EE94" s="185">
        <v>3283000</v>
      </c>
      <c r="EF94" s="189" t="s">
        <v>2585</v>
      </c>
      <c r="EG94" s="189" t="s">
        <v>141</v>
      </c>
      <c r="EH94" s="189">
        <v>3</v>
      </c>
      <c r="EI94" s="189" t="s">
        <v>4726</v>
      </c>
      <c r="EJ94" s="189" t="s">
        <v>4698</v>
      </c>
      <c r="EK94" s="190">
        <v>46234</v>
      </c>
      <c r="EL94" s="188" t="s">
        <v>4729</v>
      </c>
      <c r="EM94" s="180">
        <v>567000</v>
      </c>
      <c r="EN94" s="191" t="s">
        <v>2585</v>
      </c>
      <c r="EO94" s="191" t="s">
        <v>141</v>
      </c>
      <c r="EP94" s="191">
        <v>3</v>
      </c>
      <c r="EQ94" s="191" t="s">
        <v>4728</v>
      </c>
      <c r="ER94" s="191" t="s">
        <v>4698</v>
      </c>
      <c r="ES94" s="181">
        <v>46234</v>
      </c>
      <c r="ET94" s="189" t="s">
        <v>4709</v>
      </c>
      <c r="EU94" s="189">
        <v>2032</v>
      </c>
      <c r="EV94" s="189" t="s">
        <v>4663</v>
      </c>
      <c r="EW94" s="189" t="s">
        <v>141</v>
      </c>
      <c r="EX94" s="189">
        <v>3</v>
      </c>
      <c r="EY94" s="189" t="s">
        <v>4708</v>
      </c>
      <c r="EZ94" s="189" t="s">
        <v>1544</v>
      </c>
      <c r="FA94" s="190">
        <v>46234</v>
      </c>
      <c r="FB94" s="188" t="s">
        <v>4732</v>
      </c>
      <c r="FC94" s="191">
        <v>5</v>
      </c>
      <c r="FD94" s="191" t="s">
        <v>2585</v>
      </c>
      <c r="FE94" s="191" t="s">
        <v>88</v>
      </c>
      <c r="FF94" s="191">
        <v>2</v>
      </c>
      <c r="FG94" s="191" t="s">
        <v>4731</v>
      </c>
      <c r="FH94" s="191" t="s">
        <v>4730</v>
      </c>
      <c r="FI94" s="181">
        <v>46234</v>
      </c>
      <c r="FJ94" s="188" t="s">
        <v>4733</v>
      </c>
      <c r="FK94" s="189" t="s">
        <v>33</v>
      </c>
      <c r="FL94" s="189" t="s">
        <v>33</v>
      </c>
      <c r="FM94" s="189" t="s">
        <v>141</v>
      </c>
      <c r="FN94" s="189">
        <v>3</v>
      </c>
      <c r="FO94" s="189" t="s">
        <v>4681</v>
      </c>
      <c r="FP94" s="185" t="s">
        <v>33</v>
      </c>
      <c r="FQ94" s="186">
        <v>46234</v>
      </c>
      <c r="FR94" s="188" t="s">
        <v>4734</v>
      </c>
      <c r="FS94" s="191" t="s">
        <v>33</v>
      </c>
      <c r="FT94" s="191" t="s">
        <v>33</v>
      </c>
      <c r="FU94" s="191" t="s">
        <v>141</v>
      </c>
      <c r="FV94" s="191">
        <v>3</v>
      </c>
      <c r="FW94" s="191" t="s">
        <v>4681</v>
      </c>
      <c r="FX94" s="191" t="s">
        <v>33</v>
      </c>
      <c r="FY94" s="181">
        <v>46234</v>
      </c>
      <c r="FZ94" s="189" t="s">
        <v>514</v>
      </c>
      <c r="GA94" s="189">
        <v>1</v>
      </c>
      <c r="GB94" s="189" t="s">
        <v>67</v>
      </c>
      <c r="GC94" s="189" t="s">
        <v>68</v>
      </c>
      <c r="GD94" s="189">
        <v>2</v>
      </c>
      <c r="GE94" s="189" t="s">
        <v>33</v>
      </c>
      <c r="GF94" s="189" t="s">
        <v>33</v>
      </c>
      <c r="GG94" s="190">
        <v>46177</v>
      </c>
      <c r="GH94" s="188" t="s">
        <v>519</v>
      </c>
      <c r="GI94" s="191">
        <v>3</v>
      </c>
      <c r="GJ94" s="191" t="s">
        <v>67</v>
      </c>
      <c r="GK94" s="191" t="s">
        <v>68</v>
      </c>
      <c r="GL94" s="191">
        <v>2</v>
      </c>
      <c r="GM94" s="191" t="s">
        <v>33</v>
      </c>
      <c r="GN94" s="191" t="s">
        <v>33</v>
      </c>
      <c r="GO94" s="181">
        <v>46177</v>
      </c>
      <c r="GP94" s="189" t="s">
        <v>515</v>
      </c>
      <c r="GQ94" s="189">
        <v>3</v>
      </c>
      <c r="GR94" s="189" t="s">
        <v>67</v>
      </c>
      <c r="GS94" s="189" t="s">
        <v>68</v>
      </c>
      <c r="GT94" s="189">
        <v>2</v>
      </c>
      <c r="GU94" s="189" t="s">
        <v>33</v>
      </c>
      <c r="GV94" s="189" t="s">
        <v>33</v>
      </c>
      <c r="GW94" s="190">
        <v>46177</v>
      </c>
      <c r="GX94" s="188" t="s">
        <v>520</v>
      </c>
      <c r="GY94" s="191">
        <v>3</v>
      </c>
      <c r="GZ94" s="191" t="s">
        <v>67</v>
      </c>
      <c r="HA94" s="191" t="s">
        <v>68</v>
      </c>
      <c r="HB94" s="191">
        <v>2</v>
      </c>
      <c r="HC94" s="191" t="s">
        <v>33</v>
      </c>
      <c r="HD94" s="191" t="s">
        <v>33</v>
      </c>
      <c r="HE94" s="181">
        <v>46177</v>
      </c>
      <c r="HF94" s="189" t="s">
        <v>513</v>
      </c>
      <c r="HG94" s="189">
        <v>2</v>
      </c>
      <c r="HH94" s="189" t="s">
        <v>67</v>
      </c>
      <c r="HI94" s="189" t="s">
        <v>68</v>
      </c>
      <c r="HJ94" s="189">
        <v>2</v>
      </c>
      <c r="HK94" s="189" t="s">
        <v>33</v>
      </c>
      <c r="HL94" s="189" t="s">
        <v>33</v>
      </c>
      <c r="HM94" s="190">
        <v>46177</v>
      </c>
      <c r="HN94" s="188" t="s">
        <v>518</v>
      </c>
      <c r="HO94" s="191">
        <v>3</v>
      </c>
      <c r="HP94" s="191" t="s">
        <v>67</v>
      </c>
      <c r="HQ94" s="191" t="s">
        <v>68</v>
      </c>
      <c r="HR94" s="191">
        <v>2</v>
      </c>
      <c r="HS94" s="191" t="s">
        <v>33</v>
      </c>
      <c r="HT94" s="191" t="s">
        <v>33</v>
      </c>
      <c r="HU94" s="181">
        <v>46177</v>
      </c>
      <c r="HV94" s="189" t="s">
        <v>516</v>
      </c>
      <c r="HW94" s="189">
        <v>3</v>
      </c>
      <c r="HX94" s="189" t="s">
        <v>67</v>
      </c>
      <c r="HY94" s="189" t="s">
        <v>68</v>
      </c>
      <c r="HZ94" s="189">
        <v>2</v>
      </c>
      <c r="IA94" s="189" t="s">
        <v>33</v>
      </c>
      <c r="IB94" s="189" t="s">
        <v>33</v>
      </c>
      <c r="IC94" s="190">
        <v>46177</v>
      </c>
      <c r="ID94" s="188" t="s">
        <v>517</v>
      </c>
      <c r="IE94" s="191">
        <v>2</v>
      </c>
      <c r="IF94" s="191" t="s">
        <v>67</v>
      </c>
      <c r="IG94" s="191" t="s">
        <v>68</v>
      </c>
      <c r="IH94" s="191">
        <v>2</v>
      </c>
      <c r="II94" s="191" t="s">
        <v>33</v>
      </c>
      <c r="IJ94" s="191" t="s">
        <v>33</v>
      </c>
      <c r="IK94" s="181">
        <v>46177</v>
      </c>
      <c r="IL94" s="189" t="s">
        <v>1408</v>
      </c>
      <c r="IM94" s="189">
        <v>3</v>
      </c>
      <c r="IN94" s="189" t="s">
        <v>67</v>
      </c>
      <c r="IO94" s="189" t="s">
        <v>68</v>
      </c>
      <c r="IP94" s="189">
        <v>2</v>
      </c>
      <c r="IQ94" s="189" t="s">
        <v>33</v>
      </c>
      <c r="IR94" s="189" t="s">
        <v>33</v>
      </c>
      <c r="IS94" s="190">
        <v>46185</v>
      </c>
    </row>
    <row r="95" spans="1:253" s="11" customFormat="1" ht="12.5" customHeight="1">
      <c r="A95" s="11" t="s">
        <v>521</v>
      </c>
      <c r="B95" s="11" t="s">
        <v>7557</v>
      </c>
      <c r="C95" s="11" t="s">
        <v>522</v>
      </c>
      <c r="D95" s="11" t="s">
        <v>512</v>
      </c>
      <c r="E95" s="11" t="s">
        <v>7086</v>
      </c>
      <c r="F95" s="11" t="s">
        <v>4645</v>
      </c>
      <c r="G95" s="179">
        <v>14400000</v>
      </c>
      <c r="H95" s="180" t="s">
        <v>4642</v>
      </c>
      <c r="I95" s="180" t="s">
        <v>88</v>
      </c>
      <c r="J95" s="180">
        <v>2</v>
      </c>
      <c r="K95" s="180" t="s">
        <v>4644</v>
      </c>
      <c r="L95" s="180" t="s">
        <v>4643</v>
      </c>
      <c r="M95" s="181">
        <v>46234</v>
      </c>
      <c r="N95" s="188" t="s">
        <v>4649</v>
      </c>
      <c r="O95" s="183">
        <v>631930</v>
      </c>
      <c r="P95" s="183" t="s">
        <v>4646</v>
      </c>
      <c r="Q95" s="183" t="s">
        <v>126</v>
      </c>
      <c r="R95" s="183">
        <v>1</v>
      </c>
      <c r="S95" s="183" t="s">
        <v>4648</v>
      </c>
      <c r="T95" s="183" t="s">
        <v>4647</v>
      </c>
      <c r="U95" s="184">
        <v>46234</v>
      </c>
      <c r="V95" s="188" t="s">
        <v>4652</v>
      </c>
      <c r="W95" s="180">
        <v>14400000</v>
      </c>
      <c r="X95" s="180" t="s">
        <v>4642</v>
      </c>
      <c r="Y95" s="180" t="s">
        <v>88</v>
      </c>
      <c r="Z95" s="180">
        <v>2</v>
      </c>
      <c r="AA95" s="180" t="s">
        <v>4651</v>
      </c>
      <c r="AB95" s="180" t="s">
        <v>4650</v>
      </c>
      <c r="AC95" s="181">
        <v>46234</v>
      </c>
      <c r="AD95" s="188" t="s">
        <v>4656</v>
      </c>
      <c r="AE95" s="185">
        <v>1403000</v>
      </c>
      <c r="AF95" s="185" t="s">
        <v>4653</v>
      </c>
      <c r="AG95" s="185" t="s">
        <v>88</v>
      </c>
      <c r="AH95" s="185">
        <v>2</v>
      </c>
      <c r="AI95" s="185" t="s">
        <v>4655</v>
      </c>
      <c r="AJ95" s="185" t="s">
        <v>4654</v>
      </c>
      <c r="AK95" s="186">
        <v>46234</v>
      </c>
      <c r="AL95" s="188" t="s">
        <v>4658</v>
      </c>
      <c r="AM95" s="180">
        <v>1403000</v>
      </c>
      <c r="AN95" s="180" t="s">
        <v>4653</v>
      </c>
      <c r="AO95" s="180" t="s">
        <v>88</v>
      </c>
      <c r="AP95" s="180">
        <v>2</v>
      </c>
      <c r="AQ95" s="180" t="s">
        <v>4657</v>
      </c>
      <c r="AR95" s="180" t="s">
        <v>4654</v>
      </c>
      <c r="AS95" s="181">
        <v>46234</v>
      </c>
      <c r="AT95" s="189" t="s">
        <v>4660</v>
      </c>
      <c r="AU95" s="185" t="s">
        <v>33</v>
      </c>
      <c r="AV95" s="185" t="s">
        <v>33</v>
      </c>
      <c r="AW95" s="185" t="s">
        <v>33</v>
      </c>
      <c r="AX95" s="185" t="s">
        <v>33</v>
      </c>
      <c r="AY95" s="185" t="s">
        <v>4659</v>
      </c>
      <c r="AZ95" s="185" t="s">
        <v>33</v>
      </c>
      <c r="BA95" s="186">
        <v>46234</v>
      </c>
      <c r="BB95" s="188" t="s">
        <v>4687</v>
      </c>
      <c r="BC95" s="180">
        <v>3504813</v>
      </c>
      <c r="BD95" s="180" t="s">
        <v>4684</v>
      </c>
      <c r="BE95" s="180" t="s">
        <v>88</v>
      </c>
      <c r="BF95" s="180">
        <v>2</v>
      </c>
      <c r="BG95" s="180" t="s">
        <v>4686</v>
      </c>
      <c r="BH95" s="180" t="s">
        <v>4685</v>
      </c>
      <c r="BI95" s="181">
        <v>46234</v>
      </c>
      <c r="BJ95" s="189" t="s">
        <v>4662</v>
      </c>
      <c r="BK95" s="189" t="s">
        <v>33</v>
      </c>
      <c r="BL95" s="189" t="s">
        <v>114</v>
      </c>
      <c r="BM95" s="189" t="s">
        <v>33</v>
      </c>
      <c r="BN95" s="189" t="s">
        <v>33</v>
      </c>
      <c r="BO95" s="189" t="s">
        <v>4661</v>
      </c>
      <c r="BP95" s="185" t="s">
        <v>114</v>
      </c>
      <c r="BQ95" s="190">
        <v>46234</v>
      </c>
      <c r="BR95" s="188" t="s">
        <v>4688</v>
      </c>
      <c r="BS95" s="191" t="s">
        <v>33</v>
      </c>
      <c r="BT95" s="191" t="s">
        <v>33</v>
      </c>
      <c r="BU95" s="191" t="s">
        <v>141</v>
      </c>
      <c r="BV95" s="191">
        <v>3</v>
      </c>
      <c r="BW95" s="191" t="s">
        <v>4681</v>
      </c>
      <c r="BX95" s="191" t="s">
        <v>33</v>
      </c>
      <c r="BY95" s="181">
        <v>46234</v>
      </c>
      <c r="BZ95" s="189" t="s">
        <v>4689</v>
      </c>
      <c r="CA95" s="189" t="s">
        <v>33</v>
      </c>
      <c r="CB95" s="189" t="s">
        <v>33</v>
      </c>
      <c r="CC95" s="189" t="s">
        <v>141</v>
      </c>
      <c r="CD95" s="189">
        <v>3</v>
      </c>
      <c r="CE95" s="189" t="s">
        <v>4681</v>
      </c>
      <c r="CF95" s="189" t="s">
        <v>33</v>
      </c>
      <c r="CG95" s="190">
        <v>46234</v>
      </c>
      <c r="CH95" s="188" t="s">
        <v>8111</v>
      </c>
      <c r="CI95" s="189" t="e">
        <v>#N/A</v>
      </c>
      <c r="CJ95" s="189" t="e">
        <v>#N/A</v>
      </c>
      <c r="CK95" s="189" t="e">
        <v>#N/A</v>
      </c>
      <c r="CL95" s="189" t="e">
        <v>#N/A</v>
      </c>
      <c r="CM95" s="189" t="e">
        <v>#N/A</v>
      </c>
      <c r="CN95" s="189" t="e">
        <v>#N/A</v>
      </c>
      <c r="CO95" s="192" t="e">
        <v>#N/A</v>
      </c>
      <c r="CP95" s="189" t="s">
        <v>4691</v>
      </c>
      <c r="CQ95" s="191" t="s">
        <v>33</v>
      </c>
      <c r="CR95" s="191" t="s">
        <v>33</v>
      </c>
      <c r="CS95" s="191" t="s">
        <v>141</v>
      </c>
      <c r="CT95" s="191">
        <v>3</v>
      </c>
      <c r="CU95" s="191" t="s">
        <v>4681</v>
      </c>
      <c r="CV95" s="191" t="s">
        <v>33</v>
      </c>
      <c r="CW95" s="181">
        <v>46234</v>
      </c>
      <c r="CX95" s="189" t="s">
        <v>4667</v>
      </c>
      <c r="CY95" s="185">
        <v>1403000</v>
      </c>
      <c r="CZ95" s="185" t="s">
        <v>4653</v>
      </c>
      <c r="DA95" s="185" t="s">
        <v>88</v>
      </c>
      <c r="DB95" s="185">
        <v>2</v>
      </c>
      <c r="DC95" s="185" t="s">
        <v>4673</v>
      </c>
      <c r="DD95" s="185" t="s">
        <v>4654</v>
      </c>
      <c r="DE95" s="187">
        <v>46234</v>
      </c>
      <c r="DF95" s="188" t="s">
        <v>4670</v>
      </c>
      <c r="DG95" s="180">
        <v>12997000</v>
      </c>
      <c r="DH95" s="191" t="s">
        <v>4668</v>
      </c>
      <c r="DI95" s="191" t="s">
        <v>88</v>
      </c>
      <c r="DJ95" s="191">
        <v>2</v>
      </c>
      <c r="DK95" s="191" t="s">
        <v>3013</v>
      </c>
      <c r="DL95" s="191" t="s">
        <v>4669</v>
      </c>
      <c r="DM95" s="181">
        <v>46234</v>
      </c>
      <c r="DN95" s="189" t="s">
        <v>4672</v>
      </c>
      <c r="DO95" s="185">
        <v>0</v>
      </c>
      <c r="DP95" s="189" t="s">
        <v>4653</v>
      </c>
      <c r="DQ95" s="189" t="s">
        <v>88</v>
      </c>
      <c r="DR95" s="189">
        <v>2</v>
      </c>
      <c r="DS95" s="189" t="s">
        <v>4671</v>
      </c>
      <c r="DT95" s="189" t="s">
        <v>4654</v>
      </c>
      <c r="DU95" s="190">
        <v>46234</v>
      </c>
      <c r="DV95" s="188" t="s">
        <v>4674</v>
      </c>
      <c r="DW95" s="180">
        <v>1403000</v>
      </c>
      <c r="DX95" s="191" t="s">
        <v>4653</v>
      </c>
      <c r="DY95" s="191" t="s">
        <v>88</v>
      </c>
      <c r="DZ95" s="191">
        <v>2</v>
      </c>
      <c r="EA95" s="191" t="s">
        <v>4673</v>
      </c>
      <c r="EB95" s="191" t="s">
        <v>4654</v>
      </c>
      <c r="EC95" s="181">
        <v>46234</v>
      </c>
      <c r="ED95" s="189" t="s">
        <v>4676</v>
      </c>
      <c r="EE95" s="185" t="s">
        <v>33</v>
      </c>
      <c r="EF95" s="189" t="s">
        <v>4653</v>
      </c>
      <c r="EG95" s="189" t="s">
        <v>141</v>
      </c>
      <c r="EH95" s="189">
        <v>3</v>
      </c>
      <c r="EI95" s="189" t="s">
        <v>4675</v>
      </c>
      <c r="EJ95" s="189" t="s">
        <v>4654</v>
      </c>
      <c r="EK95" s="190">
        <v>46234</v>
      </c>
      <c r="EL95" s="188" t="s">
        <v>4678</v>
      </c>
      <c r="EM95" s="180" t="s">
        <v>33</v>
      </c>
      <c r="EN95" s="191" t="s">
        <v>4653</v>
      </c>
      <c r="EO95" s="191" t="s">
        <v>141</v>
      </c>
      <c r="EP95" s="191">
        <v>3</v>
      </c>
      <c r="EQ95" s="191" t="s">
        <v>4677</v>
      </c>
      <c r="ER95" s="191" t="s">
        <v>4654</v>
      </c>
      <c r="ES95" s="181">
        <v>46234</v>
      </c>
      <c r="ET95" s="189" t="s">
        <v>4665</v>
      </c>
      <c r="EU95" s="189">
        <v>2032</v>
      </c>
      <c r="EV95" s="189" t="s">
        <v>4663</v>
      </c>
      <c r="EW95" s="189" t="s">
        <v>141</v>
      </c>
      <c r="EX95" s="189">
        <v>3</v>
      </c>
      <c r="EY95" s="189" t="s">
        <v>4664</v>
      </c>
      <c r="EZ95" s="189" t="s">
        <v>1544</v>
      </c>
      <c r="FA95" s="190">
        <v>46234</v>
      </c>
      <c r="FB95" s="188" t="s">
        <v>4680</v>
      </c>
      <c r="FC95" s="191">
        <v>4</v>
      </c>
      <c r="FD95" s="191" t="s">
        <v>4653</v>
      </c>
      <c r="FE95" s="191" t="s">
        <v>88</v>
      </c>
      <c r="FF95" s="191">
        <v>2</v>
      </c>
      <c r="FG95" s="191" t="s">
        <v>4679</v>
      </c>
      <c r="FH95" s="191" t="s">
        <v>4654</v>
      </c>
      <c r="FI95" s="181">
        <v>46234</v>
      </c>
      <c r="FJ95" s="188" t="s">
        <v>4682</v>
      </c>
      <c r="FK95" s="189" t="s">
        <v>33</v>
      </c>
      <c r="FL95" s="189" t="s">
        <v>33</v>
      </c>
      <c r="FM95" s="189" t="s">
        <v>141</v>
      </c>
      <c r="FN95" s="189">
        <v>3</v>
      </c>
      <c r="FO95" s="189" t="s">
        <v>4681</v>
      </c>
      <c r="FP95" s="185" t="s">
        <v>33</v>
      </c>
      <c r="FQ95" s="186">
        <v>46234</v>
      </c>
      <c r="FR95" s="188" t="s">
        <v>4683</v>
      </c>
      <c r="FS95" s="191" t="s">
        <v>33</v>
      </c>
      <c r="FT95" s="191" t="s">
        <v>33</v>
      </c>
      <c r="FU95" s="191" t="s">
        <v>141</v>
      </c>
      <c r="FV95" s="191">
        <v>3</v>
      </c>
      <c r="FW95" s="191" t="s">
        <v>4681</v>
      </c>
      <c r="FX95" s="191" t="s">
        <v>33</v>
      </c>
      <c r="FY95" s="181">
        <v>46234</v>
      </c>
      <c r="FZ95" s="189" t="s">
        <v>524</v>
      </c>
      <c r="GA95" s="189">
        <v>1</v>
      </c>
      <c r="GB95" s="189" t="s">
        <v>67</v>
      </c>
      <c r="GC95" s="189" t="s">
        <v>68</v>
      </c>
      <c r="GD95" s="189">
        <v>2</v>
      </c>
      <c r="GE95" s="189" t="s">
        <v>33</v>
      </c>
      <c r="GF95" s="189" t="s">
        <v>33</v>
      </c>
      <c r="GG95" s="190">
        <v>46177</v>
      </c>
      <c r="GH95" s="188" t="s">
        <v>530</v>
      </c>
      <c r="GI95" s="191">
        <v>3</v>
      </c>
      <c r="GJ95" s="191" t="s">
        <v>67</v>
      </c>
      <c r="GK95" s="191" t="s">
        <v>68</v>
      </c>
      <c r="GL95" s="191">
        <v>2</v>
      </c>
      <c r="GM95" s="191" t="s">
        <v>33</v>
      </c>
      <c r="GN95" s="191" t="s">
        <v>33</v>
      </c>
      <c r="GO95" s="181">
        <v>46177</v>
      </c>
      <c r="GP95" s="189" t="s">
        <v>525</v>
      </c>
      <c r="GQ95" s="189">
        <v>3</v>
      </c>
      <c r="GR95" s="189" t="s">
        <v>67</v>
      </c>
      <c r="GS95" s="189" t="s">
        <v>68</v>
      </c>
      <c r="GT95" s="189">
        <v>2</v>
      </c>
      <c r="GU95" s="189" t="s">
        <v>33</v>
      </c>
      <c r="GV95" s="189" t="s">
        <v>33</v>
      </c>
      <c r="GW95" s="190">
        <v>46177</v>
      </c>
      <c r="GX95" s="188" t="s">
        <v>531</v>
      </c>
      <c r="GY95" s="191">
        <v>3</v>
      </c>
      <c r="GZ95" s="191" t="s">
        <v>67</v>
      </c>
      <c r="HA95" s="191" t="s">
        <v>68</v>
      </c>
      <c r="HB95" s="191">
        <v>2</v>
      </c>
      <c r="HC95" s="191" t="s">
        <v>33</v>
      </c>
      <c r="HD95" s="191" t="s">
        <v>33</v>
      </c>
      <c r="HE95" s="181">
        <v>46177</v>
      </c>
      <c r="HF95" s="189" t="s">
        <v>523</v>
      </c>
      <c r="HG95" s="189">
        <v>2</v>
      </c>
      <c r="HH95" s="189" t="s">
        <v>67</v>
      </c>
      <c r="HI95" s="189" t="s">
        <v>68</v>
      </c>
      <c r="HJ95" s="189">
        <v>2</v>
      </c>
      <c r="HK95" s="189" t="s">
        <v>33</v>
      </c>
      <c r="HL95" s="189" t="s">
        <v>33</v>
      </c>
      <c r="HM95" s="190">
        <v>46177</v>
      </c>
      <c r="HN95" s="188" t="s">
        <v>529</v>
      </c>
      <c r="HO95" s="191">
        <v>3</v>
      </c>
      <c r="HP95" s="191" t="s">
        <v>67</v>
      </c>
      <c r="HQ95" s="191" t="s">
        <v>68</v>
      </c>
      <c r="HR95" s="191">
        <v>2</v>
      </c>
      <c r="HS95" s="191" t="s">
        <v>33</v>
      </c>
      <c r="HT95" s="191" t="s">
        <v>33</v>
      </c>
      <c r="HU95" s="181">
        <v>46177</v>
      </c>
      <c r="HV95" s="189" t="s">
        <v>526</v>
      </c>
      <c r="HW95" s="189">
        <v>3</v>
      </c>
      <c r="HX95" s="189" t="s">
        <v>67</v>
      </c>
      <c r="HY95" s="189" t="s">
        <v>68</v>
      </c>
      <c r="HZ95" s="189">
        <v>2</v>
      </c>
      <c r="IA95" s="189" t="s">
        <v>33</v>
      </c>
      <c r="IB95" s="189" t="s">
        <v>33</v>
      </c>
      <c r="IC95" s="190">
        <v>46177</v>
      </c>
      <c r="ID95" s="188" t="s">
        <v>528</v>
      </c>
      <c r="IE95" s="191">
        <v>2</v>
      </c>
      <c r="IF95" s="191" t="s">
        <v>67</v>
      </c>
      <c r="IG95" s="191" t="s">
        <v>68</v>
      </c>
      <c r="IH95" s="191">
        <v>2</v>
      </c>
      <c r="II95" s="191" t="s">
        <v>33</v>
      </c>
      <c r="IJ95" s="191" t="s">
        <v>33</v>
      </c>
      <c r="IK95" s="181">
        <v>46177</v>
      </c>
      <c r="IL95" s="189" t="s">
        <v>527</v>
      </c>
      <c r="IM95" s="189">
        <v>3</v>
      </c>
      <c r="IN95" s="189" t="s">
        <v>67</v>
      </c>
      <c r="IO95" s="189" t="s">
        <v>68</v>
      </c>
      <c r="IP95" s="189">
        <v>2</v>
      </c>
      <c r="IQ95" s="189" t="s">
        <v>33</v>
      </c>
      <c r="IR95" s="189" t="s">
        <v>33</v>
      </c>
      <c r="IS95" s="190">
        <v>46177</v>
      </c>
    </row>
    <row r="96" spans="1:253" s="11" customFormat="1" ht="12.5" customHeight="1">
      <c r="A96" s="11" t="s">
        <v>901</v>
      </c>
      <c r="B96" s="11" t="s">
        <v>7871</v>
      </c>
      <c r="C96" s="11" t="s">
        <v>902</v>
      </c>
      <c r="D96" s="11" t="s">
        <v>903</v>
      </c>
      <c r="E96" s="11" t="s">
        <v>7101</v>
      </c>
      <c r="F96" s="11" t="s">
        <v>4807</v>
      </c>
      <c r="G96" s="179">
        <v>26616000</v>
      </c>
      <c r="H96" s="180" t="s">
        <v>4804</v>
      </c>
      <c r="I96" s="180" t="s">
        <v>88</v>
      </c>
      <c r="J96" s="180">
        <v>2</v>
      </c>
      <c r="K96" s="180" t="s">
        <v>4806</v>
      </c>
      <c r="L96" s="180" t="s">
        <v>4805</v>
      </c>
      <c r="M96" s="181">
        <v>46234</v>
      </c>
      <c r="N96" s="188" t="s">
        <v>4811</v>
      </c>
      <c r="O96" s="183">
        <v>183630</v>
      </c>
      <c r="P96" s="183" t="s">
        <v>4808</v>
      </c>
      <c r="Q96" s="183" t="s">
        <v>126</v>
      </c>
      <c r="R96" s="183">
        <v>1</v>
      </c>
      <c r="S96" s="183" t="s">
        <v>4810</v>
      </c>
      <c r="T96" s="183" t="s">
        <v>4809</v>
      </c>
      <c r="U96" s="184">
        <v>46234</v>
      </c>
      <c r="V96" s="188" t="s">
        <v>4815</v>
      </c>
      <c r="W96" s="180">
        <v>26616000</v>
      </c>
      <c r="X96" s="180" t="s">
        <v>4812</v>
      </c>
      <c r="Y96" s="180" t="s">
        <v>88</v>
      </c>
      <c r="Z96" s="180">
        <v>2</v>
      </c>
      <c r="AA96" s="180" t="s">
        <v>4814</v>
      </c>
      <c r="AB96" s="180" t="s">
        <v>4813</v>
      </c>
      <c r="AC96" s="181">
        <v>46234</v>
      </c>
      <c r="AD96" s="188" t="s">
        <v>4817</v>
      </c>
      <c r="AE96" s="185">
        <v>26616000</v>
      </c>
      <c r="AF96" s="185" t="s">
        <v>4812</v>
      </c>
      <c r="AG96" s="185" t="s">
        <v>88</v>
      </c>
      <c r="AH96" s="185">
        <v>2</v>
      </c>
      <c r="AI96" s="185" t="s">
        <v>4816</v>
      </c>
      <c r="AJ96" s="185" t="s">
        <v>4809</v>
      </c>
      <c r="AK96" s="186">
        <v>46234</v>
      </c>
      <c r="AL96" s="188" t="s">
        <v>4821</v>
      </c>
      <c r="AM96" s="180">
        <v>13713000</v>
      </c>
      <c r="AN96" s="180" t="s">
        <v>4818</v>
      </c>
      <c r="AO96" s="180" t="s">
        <v>88</v>
      </c>
      <c r="AP96" s="180">
        <v>2</v>
      </c>
      <c r="AQ96" s="180" t="s">
        <v>4820</v>
      </c>
      <c r="AR96" s="180" t="s">
        <v>4819</v>
      </c>
      <c r="AS96" s="181">
        <v>46234</v>
      </c>
      <c r="AT96" s="189" t="s">
        <v>4823</v>
      </c>
      <c r="AU96" s="185" t="s">
        <v>33</v>
      </c>
      <c r="AV96" s="185" t="s">
        <v>33</v>
      </c>
      <c r="AW96" s="185" t="s">
        <v>33</v>
      </c>
      <c r="AX96" s="185" t="s">
        <v>33</v>
      </c>
      <c r="AY96" s="185" t="s">
        <v>1617</v>
      </c>
      <c r="AZ96" s="185" t="s">
        <v>33</v>
      </c>
      <c r="BA96" s="186">
        <v>46234</v>
      </c>
      <c r="BB96" s="188" t="s">
        <v>4822</v>
      </c>
      <c r="BC96" s="180" t="s">
        <v>33</v>
      </c>
      <c r="BD96" s="180" t="s">
        <v>33</v>
      </c>
      <c r="BE96" s="180" t="s">
        <v>33</v>
      </c>
      <c r="BF96" s="180" t="s">
        <v>33</v>
      </c>
      <c r="BG96" s="180" t="s">
        <v>1617</v>
      </c>
      <c r="BH96" s="180" t="s">
        <v>33</v>
      </c>
      <c r="BI96" s="181">
        <v>46234</v>
      </c>
      <c r="BJ96" s="189" t="s">
        <v>4827</v>
      </c>
      <c r="BK96" s="189">
        <v>1236</v>
      </c>
      <c r="BL96" s="189" t="s">
        <v>4824</v>
      </c>
      <c r="BM96" s="189" t="s">
        <v>88</v>
      </c>
      <c r="BN96" s="189">
        <v>2</v>
      </c>
      <c r="BO96" s="189" t="s">
        <v>4826</v>
      </c>
      <c r="BP96" s="185" t="s">
        <v>4825</v>
      </c>
      <c r="BQ96" s="190">
        <v>46234</v>
      </c>
      <c r="BR96" s="188" t="s">
        <v>4829</v>
      </c>
      <c r="BS96" s="191" t="s">
        <v>33</v>
      </c>
      <c r="BT96" s="191" t="s">
        <v>33</v>
      </c>
      <c r="BU96" s="191" t="s">
        <v>33</v>
      </c>
      <c r="BV96" s="191" t="s">
        <v>33</v>
      </c>
      <c r="BW96" s="191" t="s">
        <v>1617</v>
      </c>
      <c r="BX96" s="191" t="s">
        <v>33</v>
      </c>
      <c r="BY96" s="181">
        <v>46234</v>
      </c>
      <c r="BZ96" s="189" t="s">
        <v>4830</v>
      </c>
      <c r="CA96" s="189" t="s">
        <v>33</v>
      </c>
      <c r="CB96" s="189" t="s">
        <v>33</v>
      </c>
      <c r="CC96" s="189" t="s">
        <v>33</v>
      </c>
      <c r="CD96" s="189" t="s">
        <v>33</v>
      </c>
      <c r="CE96" s="189" t="s">
        <v>1617</v>
      </c>
      <c r="CF96" s="189" t="s">
        <v>33</v>
      </c>
      <c r="CG96" s="190">
        <v>46234</v>
      </c>
      <c r="CH96" s="188" t="s">
        <v>8112</v>
      </c>
      <c r="CI96" s="189" t="e">
        <v>#N/A</v>
      </c>
      <c r="CJ96" s="189" t="e">
        <v>#N/A</v>
      </c>
      <c r="CK96" s="189" t="e">
        <v>#N/A</v>
      </c>
      <c r="CL96" s="189" t="e">
        <v>#N/A</v>
      </c>
      <c r="CM96" s="189" t="e">
        <v>#N/A</v>
      </c>
      <c r="CN96" s="189" t="e">
        <v>#N/A</v>
      </c>
      <c r="CO96" s="192" t="e">
        <v>#N/A</v>
      </c>
      <c r="CP96" s="189" t="s">
        <v>4832</v>
      </c>
      <c r="CQ96" s="191" t="s">
        <v>33</v>
      </c>
      <c r="CR96" s="191" t="s">
        <v>33</v>
      </c>
      <c r="CS96" s="191" t="s">
        <v>33</v>
      </c>
      <c r="CT96" s="191" t="s">
        <v>33</v>
      </c>
      <c r="CU96" s="191" t="s">
        <v>1617</v>
      </c>
      <c r="CV96" s="191" t="s">
        <v>33</v>
      </c>
      <c r="CW96" s="181">
        <v>46234</v>
      </c>
      <c r="CX96" s="189" t="s">
        <v>4836</v>
      </c>
      <c r="CY96" s="185">
        <v>15598000</v>
      </c>
      <c r="CZ96" s="185" t="s">
        <v>4833</v>
      </c>
      <c r="DA96" s="185" t="s">
        <v>88</v>
      </c>
      <c r="DB96" s="185">
        <v>2</v>
      </c>
      <c r="DC96" s="185" t="s">
        <v>4842</v>
      </c>
      <c r="DD96" s="185" t="s">
        <v>4834</v>
      </c>
      <c r="DE96" s="187">
        <v>46234</v>
      </c>
      <c r="DF96" s="188" t="s">
        <v>4838</v>
      </c>
      <c r="DG96" s="180">
        <v>0</v>
      </c>
      <c r="DH96" s="191" t="s">
        <v>4812</v>
      </c>
      <c r="DI96" s="191" t="s">
        <v>88</v>
      </c>
      <c r="DJ96" s="191">
        <v>2</v>
      </c>
      <c r="DK96" s="191" t="s">
        <v>4837</v>
      </c>
      <c r="DL96" s="191" t="s">
        <v>4813</v>
      </c>
      <c r="DM96" s="181">
        <v>46234</v>
      </c>
      <c r="DN96" s="189" t="s">
        <v>4841</v>
      </c>
      <c r="DO96" s="185">
        <v>11017000</v>
      </c>
      <c r="DP96" s="189" t="s">
        <v>4839</v>
      </c>
      <c r="DQ96" s="189" t="s">
        <v>88</v>
      </c>
      <c r="DR96" s="189">
        <v>2</v>
      </c>
      <c r="DS96" s="189" t="s">
        <v>1852</v>
      </c>
      <c r="DT96" s="189" t="s">
        <v>4840</v>
      </c>
      <c r="DU96" s="190">
        <v>46234</v>
      </c>
      <c r="DV96" s="188" t="s">
        <v>4843</v>
      </c>
      <c r="DW96" s="180">
        <v>9097000</v>
      </c>
      <c r="DX96" s="191" t="s">
        <v>4833</v>
      </c>
      <c r="DY96" s="191" t="s">
        <v>88</v>
      </c>
      <c r="DZ96" s="191">
        <v>2</v>
      </c>
      <c r="EA96" s="191" t="s">
        <v>4842</v>
      </c>
      <c r="EB96" s="191" t="s">
        <v>4834</v>
      </c>
      <c r="EC96" s="181">
        <v>46234</v>
      </c>
      <c r="ED96" s="189" t="s">
        <v>4845</v>
      </c>
      <c r="EE96" s="185">
        <v>6501000</v>
      </c>
      <c r="EF96" s="189" t="s">
        <v>4833</v>
      </c>
      <c r="EG96" s="189" t="s">
        <v>88</v>
      </c>
      <c r="EH96" s="189">
        <v>2</v>
      </c>
      <c r="EI96" s="189" t="s">
        <v>4844</v>
      </c>
      <c r="EJ96" s="189" t="s">
        <v>4834</v>
      </c>
      <c r="EK96" s="190">
        <v>46234</v>
      </c>
      <c r="EL96" s="188" t="s">
        <v>4847</v>
      </c>
      <c r="EM96" s="180">
        <v>0</v>
      </c>
      <c r="EN96" s="191" t="s">
        <v>4833</v>
      </c>
      <c r="EO96" s="191" t="s">
        <v>88</v>
      </c>
      <c r="EP96" s="191">
        <v>2</v>
      </c>
      <c r="EQ96" s="191" t="s">
        <v>4846</v>
      </c>
      <c r="ER96" s="191" t="s">
        <v>4834</v>
      </c>
      <c r="ES96" s="181">
        <v>46234</v>
      </c>
      <c r="ET96" s="189" t="s">
        <v>4828</v>
      </c>
      <c r="EU96" s="189">
        <v>1236</v>
      </c>
      <c r="EV96" s="189" t="s">
        <v>4824</v>
      </c>
      <c r="EW96" s="189" t="s">
        <v>88</v>
      </c>
      <c r="EX96" s="189">
        <v>2</v>
      </c>
      <c r="EY96" s="189" t="s">
        <v>4826</v>
      </c>
      <c r="EZ96" s="189" t="s">
        <v>4825</v>
      </c>
      <c r="FA96" s="190">
        <v>46234</v>
      </c>
      <c r="FB96" s="188" t="s">
        <v>4848</v>
      </c>
      <c r="FC96" s="191">
        <v>5</v>
      </c>
      <c r="FD96" s="191" t="s">
        <v>4812</v>
      </c>
      <c r="FE96" s="191" t="s">
        <v>126</v>
      </c>
      <c r="FF96" s="191">
        <v>1</v>
      </c>
      <c r="FG96" s="191" t="s">
        <v>1861</v>
      </c>
      <c r="FH96" s="191" t="s">
        <v>4809</v>
      </c>
      <c r="FI96" s="181">
        <v>46234</v>
      </c>
      <c r="FJ96" s="188" t="s">
        <v>4849</v>
      </c>
      <c r="FK96" s="189" t="s">
        <v>33</v>
      </c>
      <c r="FL96" s="189" t="s">
        <v>33</v>
      </c>
      <c r="FM96" s="189" t="s">
        <v>33</v>
      </c>
      <c r="FN96" s="189" t="s">
        <v>33</v>
      </c>
      <c r="FO96" s="189" t="s">
        <v>1617</v>
      </c>
      <c r="FP96" s="185" t="s">
        <v>33</v>
      </c>
      <c r="FQ96" s="186">
        <v>46234</v>
      </c>
      <c r="FR96" s="188" t="s">
        <v>4850</v>
      </c>
      <c r="FS96" s="191" t="s">
        <v>33</v>
      </c>
      <c r="FT96" s="191" t="s">
        <v>33</v>
      </c>
      <c r="FU96" s="191" t="s">
        <v>33</v>
      </c>
      <c r="FV96" s="191" t="s">
        <v>33</v>
      </c>
      <c r="FW96" s="191" t="s">
        <v>1617</v>
      </c>
      <c r="FX96" s="191" t="s">
        <v>33</v>
      </c>
      <c r="FY96" s="181">
        <v>46234</v>
      </c>
      <c r="FZ96" s="189" t="s">
        <v>905</v>
      </c>
      <c r="GA96" s="189">
        <v>2</v>
      </c>
      <c r="GB96" s="189" t="s">
        <v>67</v>
      </c>
      <c r="GC96" s="189" t="s">
        <v>68</v>
      </c>
      <c r="GD96" s="189">
        <v>2</v>
      </c>
      <c r="GE96" s="189" t="s">
        <v>33</v>
      </c>
      <c r="GF96" s="189" t="s">
        <v>33</v>
      </c>
      <c r="GG96" s="190">
        <v>46181</v>
      </c>
      <c r="GH96" s="188" t="s">
        <v>911</v>
      </c>
      <c r="GI96" s="191">
        <v>3</v>
      </c>
      <c r="GJ96" s="191" t="s">
        <v>67</v>
      </c>
      <c r="GK96" s="191" t="s">
        <v>68</v>
      </c>
      <c r="GL96" s="191">
        <v>2</v>
      </c>
      <c r="GM96" s="191" t="s">
        <v>33</v>
      </c>
      <c r="GN96" s="191" t="s">
        <v>33</v>
      </c>
      <c r="GO96" s="181">
        <v>46181</v>
      </c>
      <c r="GP96" s="189" t="s">
        <v>906</v>
      </c>
      <c r="GQ96" s="189">
        <v>2</v>
      </c>
      <c r="GR96" s="189" t="s">
        <v>67</v>
      </c>
      <c r="GS96" s="189" t="s">
        <v>68</v>
      </c>
      <c r="GT96" s="189">
        <v>2</v>
      </c>
      <c r="GU96" s="189" t="s">
        <v>33</v>
      </c>
      <c r="GV96" s="189" t="s">
        <v>33</v>
      </c>
      <c r="GW96" s="190">
        <v>46181</v>
      </c>
      <c r="GX96" s="188" t="s">
        <v>912</v>
      </c>
      <c r="GY96" s="191">
        <v>0</v>
      </c>
      <c r="GZ96" s="191" t="s">
        <v>67</v>
      </c>
      <c r="HA96" s="191" t="s">
        <v>68</v>
      </c>
      <c r="HB96" s="191">
        <v>2</v>
      </c>
      <c r="HC96" s="191" t="s">
        <v>33</v>
      </c>
      <c r="HD96" s="191" t="s">
        <v>33</v>
      </c>
      <c r="HE96" s="181">
        <v>46181</v>
      </c>
      <c r="HF96" s="189" t="s">
        <v>904</v>
      </c>
      <c r="HG96" s="189">
        <v>1</v>
      </c>
      <c r="HH96" s="189" t="s">
        <v>67</v>
      </c>
      <c r="HI96" s="189" t="s">
        <v>68</v>
      </c>
      <c r="HJ96" s="189">
        <v>2</v>
      </c>
      <c r="HK96" s="189" t="s">
        <v>33</v>
      </c>
      <c r="HL96" s="189" t="s">
        <v>33</v>
      </c>
      <c r="HM96" s="190">
        <v>46181</v>
      </c>
      <c r="HN96" s="188" t="s">
        <v>910</v>
      </c>
      <c r="HO96" s="191">
        <v>3</v>
      </c>
      <c r="HP96" s="191" t="s">
        <v>67</v>
      </c>
      <c r="HQ96" s="191" t="s">
        <v>68</v>
      </c>
      <c r="HR96" s="191">
        <v>2</v>
      </c>
      <c r="HS96" s="191" t="s">
        <v>33</v>
      </c>
      <c r="HT96" s="191" t="s">
        <v>33</v>
      </c>
      <c r="HU96" s="181">
        <v>46181</v>
      </c>
      <c r="HV96" s="189" t="s">
        <v>907</v>
      </c>
      <c r="HW96" s="189">
        <v>2</v>
      </c>
      <c r="HX96" s="189" t="s">
        <v>67</v>
      </c>
      <c r="HY96" s="189" t="s">
        <v>68</v>
      </c>
      <c r="HZ96" s="189">
        <v>2</v>
      </c>
      <c r="IA96" s="189" t="s">
        <v>33</v>
      </c>
      <c r="IB96" s="189" t="s">
        <v>33</v>
      </c>
      <c r="IC96" s="190">
        <v>46181</v>
      </c>
      <c r="ID96" s="188" t="s">
        <v>909</v>
      </c>
      <c r="IE96" s="191">
        <v>2</v>
      </c>
      <c r="IF96" s="191" t="s">
        <v>67</v>
      </c>
      <c r="IG96" s="191" t="s">
        <v>68</v>
      </c>
      <c r="IH96" s="191">
        <v>2</v>
      </c>
      <c r="II96" s="191" t="s">
        <v>33</v>
      </c>
      <c r="IJ96" s="191" t="s">
        <v>33</v>
      </c>
      <c r="IK96" s="181">
        <v>46181</v>
      </c>
      <c r="IL96" s="189" t="s">
        <v>908</v>
      </c>
      <c r="IM96" s="189">
        <v>3</v>
      </c>
      <c r="IN96" s="189" t="s">
        <v>67</v>
      </c>
      <c r="IO96" s="189" t="s">
        <v>68</v>
      </c>
      <c r="IP96" s="189">
        <v>2</v>
      </c>
      <c r="IQ96" s="189" t="s">
        <v>33</v>
      </c>
      <c r="IR96" s="189" t="s">
        <v>33</v>
      </c>
      <c r="IS96" s="190">
        <v>46181</v>
      </c>
    </row>
    <row r="97" spans="1:253" s="11" customFormat="1" ht="12.5" customHeight="1">
      <c r="A97" s="11" t="s">
        <v>1257</v>
      </c>
      <c r="B97" s="11" t="s">
        <v>7594</v>
      </c>
      <c r="C97" s="11" t="s">
        <v>1258</v>
      </c>
      <c r="D97" s="11" t="s">
        <v>1259</v>
      </c>
      <c r="E97" s="11" t="s">
        <v>7102</v>
      </c>
      <c r="F97" s="11" t="s">
        <v>5257</v>
      </c>
      <c r="G97" s="179">
        <v>21258000</v>
      </c>
      <c r="H97" s="180" t="s">
        <v>5254</v>
      </c>
      <c r="I97" s="180" t="s">
        <v>126</v>
      </c>
      <c r="J97" s="180">
        <v>1</v>
      </c>
      <c r="K97" s="180" t="s">
        <v>5256</v>
      </c>
      <c r="L97" s="180" t="s">
        <v>5255</v>
      </c>
      <c r="M97" s="181">
        <v>46234</v>
      </c>
      <c r="N97" s="188" t="s">
        <v>5260</v>
      </c>
      <c r="O97" s="183">
        <v>1265079</v>
      </c>
      <c r="P97" s="183" t="s">
        <v>2662</v>
      </c>
      <c r="Q97" s="183" t="s">
        <v>126</v>
      </c>
      <c r="R97" s="183">
        <v>1</v>
      </c>
      <c r="S97" s="183" t="s">
        <v>5259</v>
      </c>
      <c r="T97" s="183" t="s">
        <v>5258</v>
      </c>
      <c r="U97" s="184">
        <v>46234</v>
      </c>
      <c r="V97" s="188" t="s">
        <v>5262</v>
      </c>
      <c r="W97" s="180">
        <v>21258000</v>
      </c>
      <c r="X97" s="180" t="s">
        <v>5254</v>
      </c>
      <c r="Y97" s="180" t="s">
        <v>88</v>
      </c>
      <c r="Z97" s="180">
        <v>2</v>
      </c>
      <c r="AA97" s="180" t="s">
        <v>5261</v>
      </c>
      <c r="AB97" s="180" t="s">
        <v>5255</v>
      </c>
      <c r="AC97" s="181">
        <v>46234</v>
      </c>
      <c r="AD97" s="188" t="s">
        <v>5264</v>
      </c>
      <c r="AE97" s="185">
        <v>21258000</v>
      </c>
      <c r="AF97" s="185" t="s">
        <v>5254</v>
      </c>
      <c r="AG97" s="185" t="s">
        <v>88</v>
      </c>
      <c r="AH97" s="185">
        <v>2</v>
      </c>
      <c r="AI97" s="185" t="s">
        <v>5263</v>
      </c>
      <c r="AJ97" s="185" t="s">
        <v>5255</v>
      </c>
      <c r="AK97" s="186">
        <v>46234</v>
      </c>
      <c r="AL97" s="188" t="s">
        <v>5268</v>
      </c>
      <c r="AM97" s="180">
        <v>2361000</v>
      </c>
      <c r="AN97" s="180" t="s">
        <v>5265</v>
      </c>
      <c r="AO97" s="180" t="s">
        <v>88</v>
      </c>
      <c r="AP97" s="180">
        <v>2</v>
      </c>
      <c r="AQ97" s="180" t="s">
        <v>5267</v>
      </c>
      <c r="AR97" s="180" t="s">
        <v>5266</v>
      </c>
      <c r="AS97" s="181">
        <v>46234</v>
      </c>
      <c r="AT97" s="189" t="s">
        <v>1633</v>
      </c>
      <c r="AU97" s="185" t="s">
        <v>33</v>
      </c>
      <c r="AV97" s="185" t="s">
        <v>33</v>
      </c>
      <c r="AW97" s="185" t="s">
        <v>33</v>
      </c>
      <c r="AX97" s="185" t="s">
        <v>33</v>
      </c>
      <c r="AY97" s="185" t="s">
        <v>1617</v>
      </c>
      <c r="AZ97" s="185" t="s">
        <v>33</v>
      </c>
      <c r="BA97" s="186">
        <v>46203</v>
      </c>
      <c r="BB97" s="188" t="s">
        <v>1636</v>
      </c>
      <c r="BC97" s="180" t="s">
        <v>33</v>
      </c>
      <c r="BD97" s="180" t="s">
        <v>33</v>
      </c>
      <c r="BE97" s="180" t="s">
        <v>33</v>
      </c>
      <c r="BF97" s="180" t="s">
        <v>33</v>
      </c>
      <c r="BG97" s="180" t="s">
        <v>1617</v>
      </c>
      <c r="BH97" s="180" t="s">
        <v>33</v>
      </c>
      <c r="BI97" s="181">
        <v>46203</v>
      </c>
      <c r="BJ97" s="189" t="s">
        <v>5270</v>
      </c>
      <c r="BK97" s="189">
        <v>304</v>
      </c>
      <c r="BL97" s="189" t="s">
        <v>2718</v>
      </c>
      <c r="BM97" s="189" t="s">
        <v>88</v>
      </c>
      <c r="BN97" s="189">
        <v>2</v>
      </c>
      <c r="BO97" s="189" t="s">
        <v>5269</v>
      </c>
      <c r="BP97" s="185" t="s">
        <v>1844</v>
      </c>
      <c r="BQ97" s="190">
        <v>46234</v>
      </c>
      <c r="BR97" s="188" t="s">
        <v>1637</v>
      </c>
      <c r="BS97" s="191" t="s">
        <v>33</v>
      </c>
      <c r="BT97" s="191" t="s">
        <v>33</v>
      </c>
      <c r="BU97" s="191" t="s">
        <v>33</v>
      </c>
      <c r="BV97" s="191" t="s">
        <v>33</v>
      </c>
      <c r="BW97" s="191" t="s">
        <v>1617</v>
      </c>
      <c r="BX97" s="191" t="s">
        <v>33</v>
      </c>
      <c r="BY97" s="181">
        <v>46203</v>
      </c>
      <c r="BZ97" s="189" t="s">
        <v>1638</v>
      </c>
      <c r="CA97" s="189" t="s">
        <v>33</v>
      </c>
      <c r="CB97" s="189" t="s">
        <v>33</v>
      </c>
      <c r="CC97" s="189" t="s">
        <v>33</v>
      </c>
      <c r="CD97" s="189" t="s">
        <v>33</v>
      </c>
      <c r="CE97" s="189" t="s">
        <v>1617</v>
      </c>
      <c r="CF97" s="189" t="s">
        <v>33</v>
      </c>
      <c r="CG97" s="190">
        <v>46203</v>
      </c>
      <c r="CH97" s="188" t="s">
        <v>8113</v>
      </c>
      <c r="CI97" s="189" t="e">
        <v>#N/A</v>
      </c>
      <c r="CJ97" s="189" t="e">
        <v>#N/A</v>
      </c>
      <c r="CK97" s="189" t="e">
        <v>#N/A</v>
      </c>
      <c r="CL97" s="189" t="e">
        <v>#N/A</v>
      </c>
      <c r="CM97" s="189" t="e">
        <v>#N/A</v>
      </c>
      <c r="CN97" s="189" t="e">
        <v>#N/A</v>
      </c>
      <c r="CO97" s="192" t="e">
        <v>#N/A</v>
      </c>
      <c r="CP97" s="189" t="s">
        <v>1640</v>
      </c>
      <c r="CQ97" s="191" t="s">
        <v>33</v>
      </c>
      <c r="CR97" s="191" t="s">
        <v>33</v>
      </c>
      <c r="CS97" s="191" t="s">
        <v>33</v>
      </c>
      <c r="CT97" s="191" t="s">
        <v>33</v>
      </c>
      <c r="CU97" s="191" t="s">
        <v>1617</v>
      </c>
      <c r="CV97" s="191" t="s">
        <v>33</v>
      </c>
      <c r="CW97" s="181">
        <v>46203</v>
      </c>
      <c r="CX97" s="189" t="s">
        <v>5276</v>
      </c>
      <c r="CY97" s="185">
        <v>4808000</v>
      </c>
      <c r="CZ97" s="185" t="s">
        <v>5273</v>
      </c>
      <c r="DA97" s="185" t="s">
        <v>88</v>
      </c>
      <c r="DB97" s="185">
        <v>2</v>
      </c>
      <c r="DC97" s="185" t="s">
        <v>5281</v>
      </c>
      <c r="DD97" s="185" t="s">
        <v>5274</v>
      </c>
      <c r="DE97" s="187">
        <v>46234</v>
      </c>
      <c r="DF97" s="188" t="s">
        <v>5278</v>
      </c>
      <c r="DG97" s="180">
        <v>0</v>
      </c>
      <c r="DH97" s="191" t="s">
        <v>5254</v>
      </c>
      <c r="DI97" s="191" t="s">
        <v>88</v>
      </c>
      <c r="DJ97" s="191">
        <v>2</v>
      </c>
      <c r="DK97" s="191" t="s">
        <v>5277</v>
      </c>
      <c r="DL97" s="191" t="s">
        <v>5255</v>
      </c>
      <c r="DM97" s="181">
        <v>46234</v>
      </c>
      <c r="DN97" s="189" t="s">
        <v>5280</v>
      </c>
      <c r="DO97" s="185">
        <v>16450000</v>
      </c>
      <c r="DP97" s="189" t="s">
        <v>5254</v>
      </c>
      <c r="DQ97" s="189" t="s">
        <v>88</v>
      </c>
      <c r="DR97" s="189">
        <v>2</v>
      </c>
      <c r="DS97" s="189" t="s">
        <v>5279</v>
      </c>
      <c r="DT97" s="189" t="s">
        <v>5255</v>
      </c>
      <c r="DU97" s="190">
        <v>46234</v>
      </c>
      <c r="DV97" s="188" t="s">
        <v>5282</v>
      </c>
      <c r="DW97" s="180">
        <v>2912000</v>
      </c>
      <c r="DX97" s="191" t="s">
        <v>5273</v>
      </c>
      <c r="DY97" s="191" t="s">
        <v>88</v>
      </c>
      <c r="DZ97" s="191">
        <v>2</v>
      </c>
      <c r="EA97" s="191" t="s">
        <v>5281</v>
      </c>
      <c r="EB97" s="191" t="s">
        <v>5274</v>
      </c>
      <c r="EC97" s="181">
        <v>46234</v>
      </c>
      <c r="ED97" s="189" t="s">
        <v>5284</v>
      </c>
      <c r="EE97" s="185">
        <v>1896000</v>
      </c>
      <c r="EF97" s="189" t="s">
        <v>5254</v>
      </c>
      <c r="EG97" s="189" t="s">
        <v>88</v>
      </c>
      <c r="EH97" s="189">
        <v>2</v>
      </c>
      <c r="EI97" s="189" t="s">
        <v>5283</v>
      </c>
      <c r="EJ97" s="189" t="s">
        <v>5255</v>
      </c>
      <c r="EK97" s="190">
        <v>46234</v>
      </c>
      <c r="EL97" s="188" t="s">
        <v>5286</v>
      </c>
      <c r="EM97" s="180">
        <v>0</v>
      </c>
      <c r="EN97" s="191" t="s">
        <v>5254</v>
      </c>
      <c r="EO97" s="191" t="s">
        <v>88</v>
      </c>
      <c r="EP97" s="191">
        <v>2</v>
      </c>
      <c r="EQ97" s="191" t="s">
        <v>5285</v>
      </c>
      <c r="ER97" s="191" t="s">
        <v>5255</v>
      </c>
      <c r="ES97" s="181">
        <v>46234</v>
      </c>
      <c r="ET97" s="189" t="s">
        <v>5272</v>
      </c>
      <c r="EU97" s="189">
        <v>304</v>
      </c>
      <c r="EV97" s="189" t="s">
        <v>2718</v>
      </c>
      <c r="EW97" s="189" t="s">
        <v>88</v>
      </c>
      <c r="EX97" s="189">
        <v>2</v>
      </c>
      <c r="EY97" s="189" t="s">
        <v>5271</v>
      </c>
      <c r="EZ97" s="189" t="s">
        <v>1844</v>
      </c>
      <c r="FA97" s="190">
        <v>46234</v>
      </c>
      <c r="FB97" s="188" t="s">
        <v>5288</v>
      </c>
      <c r="FC97" s="191">
        <v>5</v>
      </c>
      <c r="FD97" s="191" t="s">
        <v>5265</v>
      </c>
      <c r="FE97" s="191" t="s">
        <v>88</v>
      </c>
      <c r="FF97" s="191">
        <v>2</v>
      </c>
      <c r="FG97" s="191" t="s">
        <v>5287</v>
      </c>
      <c r="FH97" s="191" t="s">
        <v>5266</v>
      </c>
      <c r="FI97" s="181">
        <v>46234</v>
      </c>
      <c r="FJ97" s="188" t="s">
        <v>1634</v>
      </c>
      <c r="FK97" s="189" t="s">
        <v>33</v>
      </c>
      <c r="FL97" s="189" t="s">
        <v>33</v>
      </c>
      <c r="FM97" s="189" t="s">
        <v>33</v>
      </c>
      <c r="FN97" s="189" t="s">
        <v>33</v>
      </c>
      <c r="FO97" s="189" t="s">
        <v>1617</v>
      </c>
      <c r="FP97" s="185" t="s">
        <v>33</v>
      </c>
      <c r="FQ97" s="186">
        <v>46203</v>
      </c>
      <c r="FR97" s="188" t="s">
        <v>1635</v>
      </c>
      <c r="FS97" s="191" t="s">
        <v>33</v>
      </c>
      <c r="FT97" s="191" t="s">
        <v>33</v>
      </c>
      <c r="FU97" s="191" t="s">
        <v>33</v>
      </c>
      <c r="FV97" s="191" t="s">
        <v>33</v>
      </c>
      <c r="FW97" s="191" t="s">
        <v>1617</v>
      </c>
      <c r="FX97" s="191" t="s">
        <v>33</v>
      </c>
      <c r="FY97" s="181">
        <v>46203</v>
      </c>
      <c r="FZ97" s="189" t="s">
        <v>1260</v>
      </c>
      <c r="GA97" s="189">
        <v>0</v>
      </c>
      <c r="GB97" s="189" t="s">
        <v>67</v>
      </c>
      <c r="GC97" s="189" t="s">
        <v>68</v>
      </c>
      <c r="GD97" s="189">
        <v>2</v>
      </c>
      <c r="GE97" s="189" t="s">
        <v>33</v>
      </c>
      <c r="GF97" s="189" t="s">
        <v>33</v>
      </c>
      <c r="GG97" s="190">
        <v>46182</v>
      </c>
      <c r="GH97" s="188" t="s">
        <v>1266</v>
      </c>
      <c r="GI97" s="191">
        <v>2</v>
      </c>
      <c r="GJ97" s="191" t="s">
        <v>67</v>
      </c>
      <c r="GK97" s="191" t="s">
        <v>68</v>
      </c>
      <c r="GL97" s="191">
        <v>2</v>
      </c>
      <c r="GM97" s="191" t="s">
        <v>33</v>
      </c>
      <c r="GN97" s="191" t="s">
        <v>33</v>
      </c>
      <c r="GO97" s="181">
        <v>46182</v>
      </c>
      <c r="GP97" s="189" t="s">
        <v>1261</v>
      </c>
      <c r="GQ97" s="189">
        <v>2</v>
      </c>
      <c r="GR97" s="189" t="s">
        <v>67</v>
      </c>
      <c r="GS97" s="189" t="s">
        <v>68</v>
      </c>
      <c r="GT97" s="189">
        <v>2</v>
      </c>
      <c r="GU97" s="189" t="s">
        <v>33</v>
      </c>
      <c r="GV97" s="189" t="s">
        <v>33</v>
      </c>
      <c r="GW97" s="190">
        <v>46182</v>
      </c>
      <c r="GX97" s="188" t="s">
        <v>1267</v>
      </c>
      <c r="GY97" s="191">
        <v>0</v>
      </c>
      <c r="GZ97" s="191" t="s">
        <v>67</v>
      </c>
      <c r="HA97" s="191" t="s">
        <v>68</v>
      </c>
      <c r="HB97" s="191">
        <v>2</v>
      </c>
      <c r="HC97" s="191" t="s">
        <v>33</v>
      </c>
      <c r="HD97" s="191" t="s">
        <v>33</v>
      </c>
      <c r="HE97" s="181">
        <v>46182</v>
      </c>
      <c r="HF97" s="189" t="s">
        <v>1399</v>
      </c>
      <c r="HG97" s="189">
        <v>0</v>
      </c>
      <c r="HH97" s="189" t="s">
        <v>67</v>
      </c>
      <c r="HI97" s="189" t="s">
        <v>68</v>
      </c>
      <c r="HJ97" s="189">
        <v>2</v>
      </c>
      <c r="HK97" s="189" t="s">
        <v>33</v>
      </c>
      <c r="HL97" s="189" t="s">
        <v>33</v>
      </c>
      <c r="HM97" s="190">
        <v>46183</v>
      </c>
      <c r="HN97" s="188" t="s">
        <v>1265</v>
      </c>
      <c r="HO97" s="191">
        <v>2</v>
      </c>
      <c r="HP97" s="191" t="s">
        <v>67</v>
      </c>
      <c r="HQ97" s="191" t="s">
        <v>68</v>
      </c>
      <c r="HR97" s="191">
        <v>2</v>
      </c>
      <c r="HS97" s="191" t="s">
        <v>33</v>
      </c>
      <c r="HT97" s="191" t="s">
        <v>33</v>
      </c>
      <c r="HU97" s="181">
        <v>46182</v>
      </c>
      <c r="HV97" s="189" t="s">
        <v>1262</v>
      </c>
      <c r="HW97" s="189">
        <v>3</v>
      </c>
      <c r="HX97" s="189" t="s">
        <v>67</v>
      </c>
      <c r="HY97" s="189" t="s">
        <v>68</v>
      </c>
      <c r="HZ97" s="189">
        <v>2</v>
      </c>
      <c r="IA97" s="189" t="s">
        <v>33</v>
      </c>
      <c r="IB97" s="189" t="s">
        <v>33</v>
      </c>
      <c r="IC97" s="190">
        <v>46182</v>
      </c>
      <c r="ID97" s="188" t="s">
        <v>1264</v>
      </c>
      <c r="IE97" s="191">
        <v>3</v>
      </c>
      <c r="IF97" s="191" t="s">
        <v>67</v>
      </c>
      <c r="IG97" s="191" t="s">
        <v>68</v>
      </c>
      <c r="IH97" s="191">
        <v>2</v>
      </c>
      <c r="II97" s="191" t="s">
        <v>33</v>
      </c>
      <c r="IJ97" s="191" t="s">
        <v>33</v>
      </c>
      <c r="IK97" s="181">
        <v>46182</v>
      </c>
      <c r="IL97" s="189" t="s">
        <v>1263</v>
      </c>
      <c r="IM97" s="189">
        <v>2</v>
      </c>
      <c r="IN97" s="189" t="s">
        <v>67</v>
      </c>
      <c r="IO97" s="189" t="s">
        <v>68</v>
      </c>
      <c r="IP97" s="189">
        <v>2</v>
      </c>
      <c r="IQ97" s="189" t="s">
        <v>33</v>
      </c>
      <c r="IR97" s="189" t="s">
        <v>33</v>
      </c>
      <c r="IS97" s="190">
        <v>46182</v>
      </c>
    </row>
    <row r="98" spans="1:253" s="11" customFormat="1" ht="12.5" customHeight="1">
      <c r="A98" s="11" t="s">
        <v>1268</v>
      </c>
      <c r="B98" s="11" t="s">
        <v>7557</v>
      </c>
      <c r="C98" s="11" t="s">
        <v>1269</v>
      </c>
      <c r="D98" s="11" t="s">
        <v>1259</v>
      </c>
      <c r="E98" s="11" t="s">
        <v>7102</v>
      </c>
      <c r="F98" s="11" t="s">
        <v>5290</v>
      </c>
      <c r="G98" s="179">
        <v>21258000</v>
      </c>
      <c r="H98" s="180" t="s">
        <v>5254</v>
      </c>
      <c r="I98" s="180" t="s">
        <v>126</v>
      </c>
      <c r="J98" s="180">
        <v>1</v>
      </c>
      <c r="K98" s="180" t="s">
        <v>5289</v>
      </c>
      <c r="L98" s="180" t="s">
        <v>5255</v>
      </c>
      <c r="M98" s="181">
        <v>46234</v>
      </c>
      <c r="N98" s="188" t="s">
        <v>5294</v>
      </c>
      <c r="O98" s="183">
        <v>200718</v>
      </c>
      <c r="P98" s="183" t="s">
        <v>5291</v>
      </c>
      <c r="Q98" s="183" t="s">
        <v>88</v>
      </c>
      <c r="R98" s="183">
        <v>2</v>
      </c>
      <c r="S98" s="183" t="s">
        <v>5293</v>
      </c>
      <c r="T98" s="183" t="s">
        <v>5292</v>
      </c>
      <c r="U98" s="184">
        <v>46234</v>
      </c>
      <c r="V98" s="188" t="s">
        <v>5297</v>
      </c>
      <c r="W98" s="180">
        <v>3119000</v>
      </c>
      <c r="X98" s="180" t="s">
        <v>3896</v>
      </c>
      <c r="Y98" s="180" t="s">
        <v>88</v>
      </c>
      <c r="Z98" s="180">
        <v>2</v>
      </c>
      <c r="AA98" s="180" t="s">
        <v>5296</v>
      </c>
      <c r="AB98" s="180" t="s">
        <v>5295</v>
      </c>
      <c r="AC98" s="181">
        <v>46234</v>
      </c>
      <c r="AD98" s="188" t="s">
        <v>5301</v>
      </c>
      <c r="AE98" s="185">
        <v>2875000</v>
      </c>
      <c r="AF98" s="185" t="s">
        <v>5298</v>
      </c>
      <c r="AG98" s="185" t="s">
        <v>88</v>
      </c>
      <c r="AH98" s="185">
        <v>2</v>
      </c>
      <c r="AI98" s="185" t="s">
        <v>5300</v>
      </c>
      <c r="AJ98" s="185" t="s">
        <v>5299</v>
      </c>
      <c r="AK98" s="186">
        <v>46234</v>
      </c>
      <c r="AL98" s="188" t="s">
        <v>5305</v>
      </c>
      <c r="AM98" s="180">
        <v>1770000</v>
      </c>
      <c r="AN98" s="180" t="s">
        <v>5302</v>
      </c>
      <c r="AO98" s="180" t="s">
        <v>88</v>
      </c>
      <c r="AP98" s="180">
        <v>2</v>
      </c>
      <c r="AQ98" s="180" t="s">
        <v>5304</v>
      </c>
      <c r="AR98" s="180" t="s">
        <v>5303</v>
      </c>
      <c r="AS98" s="181">
        <v>46234</v>
      </c>
      <c r="AT98" s="189" t="s">
        <v>1643</v>
      </c>
      <c r="AU98" s="185" t="s">
        <v>33</v>
      </c>
      <c r="AV98" s="185" t="s">
        <v>1641</v>
      </c>
      <c r="AW98" s="185" t="s">
        <v>33</v>
      </c>
      <c r="AX98" s="185" t="s">
        <v>33</v>
      </c>
      <c r="AY98" s="185" t="s">
        <v>1642</v>
      </c>
      <c r="AZ98" s="185" t="s">
        <v>114</v>
      </c>
      <c r="BA98" s="186">
        <v>46203</v>
      </c>
      <c r="BB98" s="188" t="s">
        <v>1646</v>
      </c>
      <c r="BC98" s="180" t="s">
        <v>33</v>
      </c>
      <c r="BD98" s="180" t="s">
        <v>33</v>
      </c>
      <c r="BE98" s="180" t="s">
        <v>33</v>
      </c>
      <c r="BF98" s="180" t="s">
        <v>33</v>
      </c>
      <c r="BG98" s="180" t="s">
        <v>1617</v>
      </c>
      <c r="BH98" s="180" t="s">
        <v>33</v>
      </c>
      <c r="BI98" s="181">
        <v>46203</v>
      </c>
      <c r="BJ98" s="189" t="s">
        <v>5307</v>
      </c>
      <c r="BK98" s="189">
        <v>2</v>
      </c>
      <c r="BL98" s="189" t="s">
        <v>2718</v>
      </c>
      <c r="BM98" s="189" t="s">
        <v>88</v>
      </c>
      <c r="BN98" s="189">
        <v>2</v>
      </c>
      <c r="BO98" s="189" t="s">
        <v>5306</v>
      </c>
      <c r="BP98" s="185" t="s">
        <v>1844</v>
      </c>
      <c r="BQ98" s="190">
        <v>46234</v>
      </c>
      <c r="BR98" s="188" t="s">
        <v>1647</v>
      </c>
      <c r="BS98" s="191" t="s">
        <v>33</v>
      </c>
      <c r="BT98" s="191" t="s">
        <v>33</v>
      </c>
      <c r="BU98" s="191" t="s">
        <v>33</v>
      </c>
      <c r="BV98" s="191" t="s">
        <v>33</v>
      </c>
      <c r="BW98" s="191" t="s">
        <v>1617</v>
      </c>
      <c r="BX98" s="191" t="s">
        <v>33</v>
      </c>
      <c r="BY98" s="181">
        <v>46203</v>
      </c>
      <c r="BZ98" s="189" t="s">
        <v>1648</v>
      </c>
      <c r="CA98" s="189" t="s">
        <v>33</v>
      </c>
      <c r="CB98" s="189" t="s">
        <v>33</v>
      </c>
      <c r="CC98" s="189" t="s">
        <v>33</v>
      </c>
      <c r="CD98" s="189" t="s">
        <v>33</v>
      </c>
      <c r="CE98" s="189" t="s">
        <v>1617</v>
      </c>
      <c r="CF98" s="189" t="s">
        <v>33</v>
      </c>
      <c r="CG98" s="190">
        <v>46203</v>
      </c>
      <c r="CH98" s="188" t="s">
        <v>8114</v>
      </c>
      <c r="CI98" s="189" t="e">
        <v>#N/A</v>
      </c>
      <c r="CJ98" s="189" t="e">
        <v>#N/A</v>
      </c>
      <c r="CK98" s="189" t="e">
        <v>#N/A</v>
      </c>
      <c r="CL98" s="189" t="e">
        <v>#N/A</v>
      </c>
      <c r="CM98" s="189" t="e">
        <v>#N/A</v>
      </c>
      <c r="CN98" s="189" t="e">
        <v>#N/A</v>
      </c>
      <c r="CO98" s="192" t="e">
        <v>#N/A</v>
      </c>
      <c r="CP98" s="189" t="s">
        <v>1650</v>
      </c>
      <c r="CQ98" s="191" t="s">
        <v>33</v>
      </c>
      <c r="CR98" s="191" t="s">
        <v>33</v>
      </c>
      <c r="CS98" s="191" t="s">
        <v>33</v>
      </c>
      <c r="CT98" s="191" t="s">
        <v>33</v>
      </c>
      <c r="CU98" s="191" t="s">
        <v>1617</v>
      </c>
      <c r="CV98" s="191" t="s">
        <v>33</v>
      </c>
      <c r="CW98" s="181">
        <v>46203</v>
      </c>
      <c r="CX98" s="189" t="s">
        <v>5313</v>
      </c>
      <c r="CY98" s="185">
        <v>1369000</v>
      </c>
      <c r="CZ98" s="185" t="s">
        <v>5320</v>
      </c>
      <c r="DA98" s="185" t="s">
        <v>88</v>
      </c>
      <c r="DB98" s="185">
        <v>2</v>
      </c>
      <c r="DC98" s="185" t="s">
        <v>5321</v>
      </c>
      <c r="DD98" s="185" t="s">
        <v>5274</v>
      </c>
      <c r="DE98" s="187">
        <v>46234</v>
      </c>
      <c r="DF98" s="188" t="s">
        <v>5317</v>
      </c>
      <c r="DG98" s="180">
        <v>244000</v>
      </c>
      <c r="DH98" s="191" t="s">
        <v>5314</v>
      </c>
      <c r="DI98" s="191" t="s">
        <v>88</v>
      </c>
      <c r="DJ98" s="191">
        <v>2</v>
      </c>
      <c r="DK98" s="191" t="s">
        <v>5316</v>
      </c>
      <c r="DL98" s="191" t="s">
        <v>5315</v>
      </c>
      <c r="DM98" s="181">
        <v>46234</v>
      </c>
      <c r="DN98" s="189" t="s">
        <v>5319</v>
      </c>
      <c r="DO98" s="185">
        <v>1506000</v>
      </c>
      <c r="DP98" s="189" t="s">
        <v>5314</v>
      </c>
      <c r="DQ98" s="189" t="s">
        <v>88</v>
      </c>
      <c r="DR98" s="189">
        <v>2</v>
      </c>
      <c r="DS98" s="189" t="s">
        <v>5318</v>
      </c>
      <c r="DT98" s="189" t="s">
        <v>5315</v>
      </c>
      <c r="DU98" s="190">
        <v>46234</v>
      </c>
      <c r="DV98" s="188" t="s">
        <v>5322</v>
      </c>
      <c r="DW98" s="180">
        <v>652000</v>
      </c>
      <c r="DX98" s="191" t="s">
        <v>5320</v>
      </c>
      <c r="DY98" s="191" t="s">
        <v>88</v>
      </c>
      <c r="DZ98" s="191">
        <v>2</v>
      </c>
      <c r="EA98" s="191" t="s">
        <v>5321</v>
      </c>
      <c r="EB98" s="191" t="s">
        <v>5274</v>
      </c>
      <c r="EC98" s="181">
        <v>46234</v>
      </c>
      <c r="ED98" s="189" t="s">
        <v>5324</v>
      </c>
      <c r="EE98" s="185">
        <v>717000</v>
      </c>
      <c r="EF98" s="189" t="s">
        <v>5254</v>
      </c>
      <c r="EG98" s="189" t="s">
        <v>88</v>
      </c>
      <c r="EH98" s="189">
        <v>2</v>
      </c>
      <c r="EI98" s="189" t="s">
        <v>5323</v>
      </c>
      <c r="EJ98" s="189" t="s">
        <v>5255</v>
      </c>
      <c r="EK98" s="190">
        <v>46234</v>
      </c>
      <c r="EL98" s="188" t="s">
        <v>5326</v>
      </c>
      <c r="EM98" s="180">
        <v>0</v>
      </c>
      <c r="EN98" s="191" t="s">
        <v>5254</v>
      </c>
      <c r="EO98" s="191" t="s">
        <v>88</v>
      </c>
      <c r="EP98" s="191">
        <v>2</v>
      </c>
      <c r="EQ98" s="191" t="s">
        <v>5325</v>
      </c>
      <c r="ER98" s="191" t="s">
        <v>5255</v>
      </c>
      <c r="ES98" s="181">
        <v>46234</v>
      </c>
      <c r="ET98" s="189" t="s">
        <v>5309</v>
      </c>
      <c r="EU98" s="189">
        <v>304</v>
      </c>
      <c r="EV98" s="189" t="s">
        <v>2718</v>
      </c>
      <c r="EW98" s="189" t="s">
        <v>88</v>
      </c>
      <c r="EX98" s="189">
        <v>2</v>
      </c>
      <c r="EY98" s="189" t="s">
        <v>5308</v>
      </c>
      <c r="EZ98" s="189" t="s">
        <v>1844</v>
      </c>
      <c r="FA98" s="190">
        <v>46234</v>
      </c>
      <c r="FB98" s="188" t="s">
        <v>5330</v>
      </c>
      <c r="FC98" s="191">
        <v>3</v>
      </c>
      <c r="FD98" s="191" t="s">
        <v>5327</v>
      </c>
      <c r="FE98" s="191" t="s">
        <v>88</v>
      </c>
      <c r="FF98" s="191">
        <v>2</v>
      </c>
      <c r="FG98" s="191" t="s">
        <v>5329</v>
      </c>
      <c r="FH98" s="191" t="s">
        <v>5328</v>
      </c>
      <c r="FI98" s="181">
        <v>46234</v>
      </c>
      <c r="FJ98" s="188" t="s">
        <v>1644</v>
      </c>
      <c r="FK98" s="189" t="s">
        <v>33</v>
      </c>
      <c r="FL98" s="189" t="s">
        <v>33</v>
      </c>
      <c r="FM98" s="189" t="s">
        <v>33</v>
      </c>
      <c r="FN98" s="189" t="s">
        <v>33</v>
      </c>
      <c r="FO98" s="189" t="s">
        <v>1617</v>
      </c>
      <c r="FP98" s="185" t="s">
        <v>33</v>
      </c>
      <c r="FQ98" s="186">
        <v>46203</v>
      </c>
      <c r="FR98" s="188" t="s">
        <v>1645</v>
      </c>
      <c r="FS98" s="191" t="s">
        <v>33</v>
      </c>
      <c r="FT98" s="191" t="s">
        <v>33</v>
      </c>
      <c r="FU98" s="191" t="s">
        <v>33</v>
      </c>
      <c r="FV98" s="191" t="s">
        <v>33</v>
      </c>
      <c r="FW98" s="191" t="s">
        <v>1617</v>
      </c>
      <c r="FX98" s="191" t="s">
        <v>33</v>
      </c>
      <c r="FY98" s="181">
        <v>46203</v>
      </c>
      <c r="FZ98" s="189" t="s">
        <v>1270</v>
      </c>
      <c r="GA98" s="189">
        <v>0</v>
      </c>
      <c r="GB98" s="189" t="s">
        <v>67</v>
      </c>
      <c r="GC98" s="189" t="s">
        <v>68</v>
      </c>
      <c r="GD98" s="189">
        <v>2</v>
      </c>
      <c r="GE98" s="189" t="s">
        <v>33</v>
      </c>
      <c r="GF98" s="189" t="s">
        <v>33</v>
      </c>
      <c r="GG98" s="190">
        <v>46182</v>
      </c>
      <c r="GH98" s="188" t="s">
        <v>1276</v>
      </c>
      <c r="GI98" s="191">
        <v>2</v>
      </c>
      <c r="GJ98" s="191" t="s">
        <v>67</v>
      </c>
      <c r="GK98" s="191" t="s">
        <v>68</v>
      </c>
      <c r="GL98" s="191">
        <v>2</v>
      </c>
      <c r="GM98" s="191" t="s">
        <v>33</v>
      </c>
      <c r="GN98" s="191" t="s">
        <v>33</v>
      </c>
      <c r="GO98" s="181">
        <v>46182</v>
      </c>
      <c r="GP98" s="189" t="s">
        <v>1271</v>
      </c>
      <c r="GQ98" s="189">
        <v>2</v>
      </c>
      <c r="GR98" s="189" t="s">
        <v>67</v>
      </c>
      <c r="GS98" s="189" t="s">
        <v>68</v>
      </c>
      <c r="GT98" s="189">
        <v>2</v>
      </c>
      <c r="GU98" s="189" t="s">
        <v>33</v>
      </c>
      <c r="GV98" s="189" t="s">
        <v>33</v>
      </c>
      <c r="GW98" s="190">
        <v>46182</v>
      </c>
      <c r="GX98" s="188" t="s">
        <v>1277</v>
      </c>
      <c r="GY98" s="191">
        <v>0</v>
      </c>
      <c r="GZ98" s="191" t="s">
        <v>67</v>
      </c>
      <c r="HA98" s="191" t="s">
        <v>68</v>
      </c>
      <c r="HB98" s="191">
        <v>2</v>
      </c>
      <c r="HC98" s="191" t="s">
        <v>33</v>
      </c>
      <c r="HD98" s="191" t="s">
        <v>33</v>
      </c>
      <c r="HE98" s="181">
        <v>46182</v>
      </c>
      <c r="HF98" s="189" t="s">
        <v>1400</v>
      </c>
      <c r="HG98" s="189">
        <v>0</v>
      </c>
      <c r="HH98" s="189" t="s">
        <v>67</v>
      </c>
      <c r="HI98" s="189" t="s">
        <v>68</v>
      </c>
      <c r="HJ98" s="189">
        <v>2</v>
      </c>
      <c r="HK98" s="189" t="s">
        <v>33</v>
      </c>
      <c r="HL98" s="189" t="s">
        <v>33</v>
      </c>
      <c r="HM98" s="190">
        <v>46183</v>
      </c>
      <c r="HN98" s="188" t="s">
        <v>1275</v>
      </c>
      <c r="HO98" s="191">
        <v>2</v>
      </c>
      <c r="HP98" s="191" t="s">
        <v>67</v>
      </c>
      <c r="HQ98" s="191" t="s">
        <v>68</v>
      </c>
      <c r="HR98" s="191">
        <v>2</v>
      </c>
      <c r="HS98" s="191" t="s">
        <v>33</v>
      </c>
      <c r="HT98" s="191" t="s">
        <v>33</v>
      </c>
      <c r="HU98" s="181">
        <v>46182</v>
      </c>
      <c r="HV98" s="189" t="s">
        <v>1272</v>
      </c>
      <c r="HW98" s="189">
        <v>3</v>
      </c>
      <c r="HX98" s="189" t="s">
        <v>67</v>
      </c>
      <c r="HY98" s="189" t="s">
        <v>68</v>
      </c>
      <c r="HZ98" s="189">
        <v>2</v>
      </c>
      <c r="IA98" s="189" t="s">
        <v>33</v>
      </c>
      <c r="IB98" s="189" t="s">
        <v>33</v>
      </c>
      <c r="IC98" s="190">
        <v>46182</v>
      </c>
      <c r="ID98" s="188" t="s">
        <v>1274</v>
      </c>
      <c r="IE98" s="191">
        <v>3</v>
      </c>
      <c r="IF98" s="191" t="s">
        <v>67</v>
      </c>
      <c r="IG98" s="191" t="s">
        <v>68</v>
      </c>
      <c r="IH98" s="191">
        <v>2</v>
      </c>
      <c r="II98" s="191" t="s">
        <v>33</v>
      </c>
      <c r="IJ98" s="191" t="s">
        <v>33</v>
      </c>
      <c r="IK98" s="181">
        <v>46182</v>
      </c>
      <c r="IL98" s="189" t="s">
        <v>1273</v>
      </c>
      <c r="IM98" s="189">
        <v>2</v>
      </c>
      <c r="IN98" s="189" t="s">
        <v>67</v>
      </c>
      <c r="IO98" s="189" t="s">
        <v>68</v>
      </c>
      <c r="IP98" s="189">
        <v>2</v>
      </c>
      <c r="IQ98" s="189" t="s">
        <v>33</v>
      </c>
      <c r="IR98" s="189" t="s">
        <v>33</v>
      </c>
      <c r="IS98" s="190">
        <v>46182</v>
      </c>
    </row>
    <row r="99" spans="1:253" s="11" customFormat="1" ht="12.5" customHeight="1">
      <c r="A99" s="11" t="s">
        <v>1278</v>
      </c>
      <c r="B99" s="11" t="s">
        <v>7563</v>
      </c>
      <c r="C99" s="11" t="s">
        <v>1279</v>
      </c>
      <c r="D99" s="11" t="s">
        <v>1280</v>
      </c>
      <c r="E99" s="11" t="s">
        <v>7103</v>
      </c>
      <c r="F99" s="11" t="s">
        <v>2703</v>
      </c>
      <c r="G99" s="179">
        <v>9931000</v>
      </c>
      <c r="H99" s="180" t="s">
        <v>2700</v>
      </c>
      <c r="I99" s="180" t="s">
        <v>88</v>
      </c>
      <c r="J99" s="180">
        <v>2</v>
      </c>
      <c r="K99" s="180" t="s">
        <v>2702</v>
      </c>
      <c r="L99" s="180" t="s">
        <v>2701</v>
      </c>
      <c r="M99" s="181">
        <v>46234</v>
      </c>
      <c r="N99" s="188" t="s">
        <v>2707</v>
      </c>
      <c r="O99" s="183">
        <v>8560</v>
      </c>
      <c r="P99" s="183" t="s">
        <v>2704</v>
      </c>
      <c r="Q99" s="183" t="s">
        <v>88</v>
      </c>
      <c r="R99" s="183">
        <v>2</v>
      </c>
      <c r="S99" s="183" t="s">
        <v>2706</v>
      </c>
      <c r="T99" s="183" t="s">
        <v>2705</v>
      </c>
      <c r="U99" s="184">
        <v>46234</v>
      </c>
      <c r="V99" s="188" t="s">
        <v>2711</v>
      </c>
      <c r="W99" s="180">
        <v>1252000</v>
      </c>
      <c r="X99" s="180" t="s">
        <v>2708</v>
      </c>
      <c r="Y99" s="180" t="s">
        <v>141</v>
      </c>
      <c r="Z99" s="180">
        <v>3</v>
      </c>
      <c r="AA99" s="180" t="s">
        <v>2710</v>
      </c>
      <c r="AB99" s="180" t="s">
        <v>2709</v>
      </c>
      <c r="AC99" s="181">
        <v>46234</v>
      </c>
      <c r="AD99" s="188" t="s">
        <v>2713</v>
      </c>
      <c r="AE99" s="185">
        <v>453000</v>
      </c>
      <c r="AF99" s="185" t="s">
        <v>2708</v>
      </c>
      <c r="AG99" s="185" t="s">
        <v>141</v>
      </c>
      <c r="AH99" s="185">
        <v>3</v>
      </c>
      <c r="AI99" s="185" t="s">
        <v>2712</v>
      </c>
      <c r="AJ99" s="185" t="s">
        <v>2709</v>
      </c>
      <c r="AK99" s="186">
        <v>46234</v>
      </c>
      <c r="AL99" s="188" t="s">
        <v>2717</v>
      </c>
      <c r="AM99" s="180">
        <v>13000</v>
      </c>
      <c r="AN99" s="180" t="s">
        <v>2714</v>
      </c>
      <c r="AO99" s="180" t="s">
        <v>141</v>
      </c>
      <c r="AP99" s="180">
        <v>3</v>
      </c>
      <c r="AQ99" s="180" t="s">
        <v>2716</v>
      </c>
      <c r="AR99" s="180" t="s">
        <v>2715</v>
      </c>
      <c r="AS99" s="181">
        <v>46234</v>
      </c>
      <c r="AT99" s="189" t="s">
        <v>1606</v>
      </c>
      <c r="AU99" s="185" t="s">
        <v>33</v>
      </c>
      <c r="AV99" s="185" t="s">
        <v>33</v>
      </c>
      <c r="AW99" s="185" t="s">
        <v>33</v>
      </c>
      <c r="AX99" s="185" t="s">
        <v>33</v>
      </c>
      <c r="AY99" s="185" t="s">
        <v>1605</v>
      </c>
      <c r="AZ99" s="185" t="s">
        <v>33</v>
      </c>
      <c r="BA99" s="186">
        <v>46203</v>
      </c>
      <c r="BB99" s="188" t="s">
        <v>1610</v>
      </c>
      <c r="BC99" s="180" t="s">
        <v>33</v>
      </c>
      <c r="BD99" s="180" t="s">
        <v>33</v>
      </c>
      <c r="BE99" s="180" t="s">
        <v>33</v>
      </c>
      <c r="BF99" s="180" t="s">
        <v>33</v>
      </c>
      <c r="BG99" s="180" t="s">
        <v>1607</v>
      </c>
      <c r="BH99" s="180" t="s">
        <v>33</v>
      </c>
      <c r="BI99" s="181">
        <v>46203</v>
      </c>
      <c r="BJ99" s="189" t="s">
        <v>2720</v>
      </c>
      <c r="BK99" s="189">
        <v>20</v>
      </c>
      <c r="BL99" s="189" t="s">
        <v>2718</v>
      </c>
      <c r="BM99" s="189" t="s">
        <v>88</v>
      </c>
      <c r="BN99" s="189">
        <v>2</v>
      </c>
      <c r="BO99" s="189" t="s">
        <v>2719</v>
      </c>
      <c r="BP99" s="185" t="s">
        <v>1844</v>
      </c>
      <c r="BQ99" s="190">
        <v>46234</v>
      </c>
      <c r="BR99" s="188" t="s">
        <v>1611</v>
      </c>
      <c r="BS99" s="191" t="s">
        <v>33</v>
      </c>
      <c r="BT99" s="191" t="s">
        <v>33</v>
      </c>
      <c r="BU99" s="191" t="s">
        <v>33</v>
      </c>
      <c r="BV99" s="191" t="s">
        <v>33</v>
      </c>
      <c r="BW99" s="191" t="s">
        <v>1607</v>
      </c>
      <c r="BX99" s="191" t="s">
        <v>33</v>
      </c>
      <c r="BY99" s="181">
        <v>46203</v>
      </c>
      <c r="BZ99" s="189" t="s">
        <v>1612</v>
      </c>
      <c r="CA99" s="189" t="s">
        <v>33</v>
      </c>
      <c r="CB99" s="189" t="s">
        <v>33</v>
      </c>
      <c r="CC99" s="189" t="s">
        <v>33</v>
      </c>
      <c r="CD99" s="189" t="s">
        <v>33</v>
      </c>
      <c r="CE99" s="189" t="s">
        <v>1607</v>
      </c>
      <c r="CF99" s="189" t="s">
        <v>33</v>
      </c>
      <c r="CG99" s="190">
        <v>46203</v>
      </c>
      <c r="CH99" s="188" t="s">
        <v>8115</v>
      </c>
      <c r="CI99" s="189" t="e">
        <v>#N/A</v>
      </c>
      <c r="CJ99" s="189" t="e">
        <v>#N/A</v>
      </c>
      <c r="CK99" s="189" t="e">
        <v>#N/A</v>
      </c>
      <c r="CL99" s="189" t="e">
        <v>#N/A</v>
      </c>
      <c r="CM99" s="189" t="e">
        <v>#N/A</v>
      </c>
      <c r="CN99" s="189" t="e">
        <v>#N/A</v>
      </c>
      <c r="CO99" s="192" t="e">
        <v>#N/A</v>
      </c>
      <c r="CP99" s="189" t="s">
        <v>1614</v>
      </c>
      <c r="CQ99" s="191" t="s">
        <v>33</v>
      </c>
      <c r="CR99" s="191" t="s">
        <v>33</v>
      </c>
      <c r="CS99" s="191" t="s">
        <v>33</v>
      </c>
      <c r="CT99" s="191" t="s">
        <v>33</v>
      </c>
      <c r="CU99" s="191" t="s">
        <v>1607</v>
      </c>
      <c r="CV99" s="191" t="s">
        <v>33</v>
      </c>
      <c r="CW99" s="181">
        <v>46203</v>
      </c>
      <c r="CX99" s="189" t="s">
        <v>2724</v>
      </c>
      <c r="CY99" s="185">
        <v>142000</v>
      </c>
      <c r="CZ99" s="185" t="s">
        <v>2708</v>
      </c>
      <c r="DA99" s="185" t="s">
        <v>141</v>
      </c>
      <c r="DB99" s="185">
        <v>3</v>
      </c>
      <c r="DC99" s="185" t="s">
        <v>2729</v>
      </c>
      <c r="DD99" s="185" t="s">
        <v>2709</v>
      </c>
      <c r="DE99" s="187">
        <v>46234</v>
      </c>
      <c r="DF99" s="188" t="s">
        <v>2726</v>
      </c>
      <c r="DG99" s="180">
        <v>799000</v>
      </c>
      <c r="DH99" s="191" t="s">
        <v>2708</v>
      </c>
      <c r="DI99" s="191" t="s">
        <v>141</v>
      </c>
      <c r="DJ99" s="191">
        <v>3</v>
      </c>
      <c r="DK99" s="191" t="s">
        <v>2725</v>
      </c>
      <c r="DL99" s="191" t="s">
        <v>2709</v>
      </c>
      <c r="DM99" s="181">
        <v>46234</v>
      </c>
      <c r="DN99" s="189" t="s">
        <v>2728</v>
      </c>
      <c r="DO99" s="185">
        <v>311000</v>
      </c>
      <c r="DP99" s="189" t="s">
        <v>2708</v>
      </c>
      <c r="DQ99" s="189" t="s">
        <v>141</v>
      </c>
      <c r="DR99" s="189">
        <v>3</v>
      </c>
      <c r="DS99" s="189" t="s">
        <v>2727</v>
      </c>
      <c r="DT99" s="189" t="s">
        <v>2709</v>
      </c>
      <c r="DU99" s="190">
        <v>46234</v>
      </c>
      <c r="DV99" s="188" t="s">
        <v>2730</v>
      </c>
      <c r="DW99" s="180">
        <v>142000</v>
      </c>
      <c r="DX99" s="191" t="s">
        <v>2708</v>
      </c>
      <c r="DY99" s="191" t="s">
        <v>141</v>
      </c>
      <c r="DZ99" s="191">
        <v>3</v>
      </c>
      <c r="EA99" s="191" t="s">
        <v>2729</v>
      </c>
      <c r="EB99" s="191" t="s">
        <v>2709</v>
      </c>
      <c r="EC99" s="181">
        <v>46234</v>
      </c>
      <c r="ED99" s="189" t="s">
        <v>2732</v>
      </c>
      <c r="EE99" s="185">
        <v>0</v>
      </c>
      <c r="EF99" s="189" t="s">
        <v>2708</v>
      </c>
      <c r="EG99" s="189" t="s">
        <v>141</v>
      </c>
      <c r="EH99" s="189">
        <v>3</v>
      </c>
      <c r="EI99" s="189" t="s">
        <v>2731</v>
      </c>
      <c r="EJ99" s="189" t="s">
        <v>2709</v>
      </c>
      <c r="EK99" s="190">
        <v>46234</v>
      </c>
      <c r="EL99" s="188" t="s">
        <v>2734</v>
      </c>
      <c r="EM99" s="180">
        <v>0</v>
      </c>
      <c r="EN99" s="191" t="s">
        <v>2708</v>
      </c>
      <c r="EO99" s="191" t="s">
        <v>141</v>
      </c>
      <c r="EP99" s="191">
        <v>3</v>
      </c>
      <c r="EQ99" s="191" t="s">
        <v>2733</v>
      </c>
      <c r="ER99" s="191" t="s">
        <v>2709</v>
      </c>
      <c r="ES99" s="181">
        <v>46234</v>
      </c>
      <c r="ET99" s="189" t="s">
        <v>2722</v>
      </c>
      <c r="EU99" s="189">
        <v>20</v>
      </c>
      <c r="EV99" s="189" t="s">
        <v>2718</v>
      </c>
      <c r="EW99" s="189" t="s">
        <v>88</v>
      </c>
      <c r="EX99" s="189">
        <v>2</v>
      </c>
      <c r="EY99" s="189" t="s">
        <v>2721</v>
      </c>
      <c r="EZ99" s="189" t="s">
        <v>1844</v>
      </c>
      <c r="FA99" s="190">
        <v>46234</v>
      </c>
      <c r="FB99" s="188" t="s">
        <v>2738</v>
      </c>
      <c r="FC99" s="191">
        <v>3</v>
      </c>
      <c r="FD99" s="191" t="s">
        <v>2735</v>
      </c>
      <c r="FE99" s="191" t="s">
        <v>88</v>
      </c>
      <c r="FF99" s="191">
        <v>2</v>
      </c>
      <c r="FG99" s="191" t="s">
        <v>2737</v>
      </c>
      <c r="FH99" s="191" t="s">
        <v>2736</v>
      </c>
      <c r="FI99" s="181">
        <v>46234</v>
      </c>
      <c r="FJ99" s="188" t="s">
        <v>1608</v>
      </c>
      <c r="FK99" s="189" t="s">
        <v>33</v>
      </c>
      <c r="FL99" s="189" t="s">
        <v>33</v>
      </c>
      <c r="FM99" s="189" t="s">
        <v>33</v>
      </c>
      <c r="FN99" s="189" t="s">
        <v>33</v>
      </c>
      <c r="FO99" s="189" t="s">
        <v>1607</v>
      </c>
      <c r="FP99" s="185" t="s">
        <v>33</v>
      </c>
      <c r="FQ99" s="186">
        <v>46203</v>
      </c>
      <c r="FR99" s="188" t="s">
        <v>1609</v>
      </c>
      <c r="FS99" s="191" t="s">
        <v>33</v>
      </c>
      <c r="FT99" s="191" t="s">
        <v>33</v>
      </c>
      <c r="FU99" s="191" t="s">
        <v>33</v>
      </c>
      <c r="FV99" s="191" t="s">
        <v>33</v>
      </c>
      <c r="FW99" s="191" t="s">
        <v>1607</v>
      </c>
      <c r="FX99" s="191" t="s">
        <v>33</v>
      </c>
      <c r="FY99" s="181">
        <v>46203</v>
      </c>
      <c r="FZ99" s="189" t="s">
        <v>1281</v>
      </c>
      <c r="GA99" s="189">
        <v>1</v>
      </c>
      <c r="GB99" s="189" t="s">
        <v>67</v>
      </c>
      <c r="GC99" s="189" t="s">
        <v>68</v>
      </c>
      <c r="GD99" s="189">
        <v>2</v>
      </c>
      <c r="GE99" s="189" t="s">
        <v>33</v>
      </c>
      <c r="GF99" s="189" t="s">
        <v>33</v>
      </c>
      <c r="GG99" s="190">
        <v>46182</v>
      </c>
      <c r="GH99" s="188" t="s">
        <v>1287</v>
      </c>
      <c r="GI99" s="191">
        <v>0</v>
      </c>
      <c r="GJ99" s="191" t="s">
        <v>67</v>
      </c>
      <c r="GK99" s="191" t="s">
        <v>68</v>
      </c>
      <c r="GL99" s="191">
        <v>2</v>
      </c>
      <c r="GM99" s="191" t="s">
        <v>33</v>
      </c>
      <c r="GN99" s="191" t="s">
        <v>33</v>
      </c>
      <c r="GO99" s="181">
        <v>46182</v>
      </c>
      <c r="GP99" s="189" t="s">
        <v>1282</v>
      </c>
      <c r="GQ99" s="189">
        <v>0</v>
      </c>
      <c r="GR99" s="189" t="s">
        <v>67</v>
      </c>
      <c r="GS99" s="189" t="s">
        <v>68</v>
      </c>
      <c r="GT99" s="189">
        <v>2</v>
      </c>
      <c r="GU99" s="189" t="s">
        <v>33</v>
      </c>
      <c r="GV99" s="189" t="s">
        <v>33</v>
      </c>
      <c r="GW99" s="190">
        <v>46182</v>
      </c>
      <c r="GX99" s="188" t="s">
        <v>1288</v>
      </c>
      <c r="GY99" s="191">
        <v>0</v>
      </c>
      <c r="GZ99" s="191" t="s">
        <v>67</v>
      </c>
      <c r="HA99" s="191" t="s">
        <v>68</v>
      </c>
      <c r="HB99" s="191">
        <v>2</v>
      </c>
      <c r="HC99" s="191" t="s">
        <v>33</v>
      </c>
      <c r="HD99" s="191" t="s">
        <v>33</v>
      </c>
      <c r="HE99" s="181">
        <v>46182</v>
      </c>
      <c r="HF99" s="189" t="s">
        <v>1401</v>
      </c>
      <c r="HG99" s="189">
        <v>0</v>
      </c>
      <c r="HH99" s="189" t="s">
        <v>67</v>
      </c>
      <c r="HI99" s="189" t="s">
        <v>68</v>
      </c>
      <c r="HJ99" s="189">
        <v>2</v>
      </c>
      <c r="HK99" s="189" t="s">
        <v>33</v>
      </c>
      <c r="HL99" s="189" t="s">
        <v>33</v>
      </c>
      <c r="HM99" s="190">
        <v>46183</v>
      </c>
      <c r="HN99" s="188" t="s">
        <v>1286</v>
      </c>
      <c r="HO99" s="191">
        <v>2</v>
      </c>
      <c r="HP99" s="191" t="s">
        <v>67</v>
      </c>
      <c r="HQ99" s="191" t="s">
        <v>68</v>
      </c>
      <c r="HR99" s="191">
        <v>2</v>
      </c>
      <c r="HS99" s="191" t="s">
        <v>33</v>
      </c>
      <c r="HT99" s="191" t="s">
        <v>33</v>
      </c>
      <c r="HU99" s="181">
        <v>46182</v>
      </c>
      <c r="HV99" s="189" t="s">
        <v>1283</v>
      </c>
      <c r="HW99" s="189">
        <v>1</v>
      </c>
      <c r="HX99" s="189" t="s">
        <v>67</v>
      </c>
      <c r="HY99" s="189" t="s">
        <v>68</v>
      </c>
      <c r="HZ99" s="189">
        <v>2</v>
      </c>
      <c r="IA99" s="189" t="s">
        <v>33</v>
      </c>
      <c r="IB99" s="189" t="s">
        <v>33</v>
      </c>
      <c r="IC99" s="190">
        <v>46182</v>
      </c>
      <c r="ID99" s="188" t="s">
        <v>1285</v>
      </c>
      <c r="IE99" s="191">
        <v>1</v>
      </c>
      <c r="IF99" s="191" t="s">
        <v>67</v>
      </c>
      <c r="IG99" s="191" t="s">
        <v>68</v>
      </c>
      <c r="IH99" s="191">
        <v>2</v>
      </c>
      <c r="II99" s="191" t="s">
        <v>33</v>
      </c>
      <c r="IJ99" s="191" t="s">
        <v>33</v>
      </c>
      <c r="IK99" s="181">
        <v>46182</v>
      </c>
      <c r="IL99" s="189" t="s">
        <v>1284</v>
      </c>
      <c r="IM99" s="189">
        <v>2</v>
      </c>
      <c r="IN99" s="189" t="s">
        <v>67</v>
      </c>
      <c r="IO99" s="189" t="s">
        <v>68</v>
      </c>
      <c r="IP99" s="189">
        <v>2</v>
      </c>
      <c r="IQ99" s="189" t="s">
        <v>33</v>
      </c>
      <c r="IR99" s="189" t="s">
        <v>33</v>
      </c>
      <c r="IS99" s="190">
        <v>46182</v>
      </c>
    </row>
    <row r="100" spans="1:253" s="11" customFormat="1" ht="12.5" customHeight="1">
      <c r="A100" s="11" t="s">
        <v>532</v>
      </c>
      <c r="B100" s="11" t="s">
        <v>7557</v>
      </c>
      <c r="C100" s="11" t="s">
        <v>533</v>
      </c>
      <c r="D100" s="11" t="s">
        <v>534</v>
      </c>
      <c r="E100" s="11" t="s">
        <v>7104</v>
      </c>
      <c r="F100" s="11" t="s">
        <v>1876</v>
      </c>
      <c r="G100" s="179">
        <v>71600000</v>
      </c>
      <c r="H100" s="180" t="s">
        <v>1873</v>
      </c>
      <c r="I100" s="180" t="s">
        <v>88</v>
      </c>
      <c r="J100" s="180">
        <v>2</v>
      </c>
      <c r="K100" s="180" t="s">
        <v>1875</v>
      </c>
      <c r="L100" s="180" t="s">
        <v>1874</v>
      </c>
      <c r="M100" s="181">
        <v>46234</v>
      </c>
      <c r="N100" s="188" t="s">
        <v>1880</v>
      </c>
      <c r="O100" s="183">
        <v>12012</v>
      </c>
      <c r="P100" s="183" t="s">
        <v>1877</v>
      </c>
      <c r="Q100" s="183" t="s">
        <v>88</v>
      </c>
      <c r="R100" s="183">
        <v>2</v>
      </c>
      <c r="S100" s="183" t="s">
        <v>1879</v>
      </c>
      <c r="T100" s="183" t="s">
        <v>1878</v>
      </c>
      <c r="U100" s="184">
        <v>46234</v>
      </c>
      <c r="V100" s="188" t="s">
        <v>1884</v>
      </c>
      <c r="W100" s="180">
        <v>439000</v>
      </c>
      <c r="X100" s="180" t="s">
        <v>1881</v>
      </c>
      <c r="Y100" s="180" t="s">
        <v>88</v>
      </c>
      <c r="Z100" s="180">
        <v>2</v>
      </c>
      <c r="AA100" s="180" t="s">
        <v>1883</v>
      </c>
      <c r="AB100" s="180" t="s">
        <v>1882</v>
      </c>
      <c r="AC100" s="181">
        <v>46234</v>
      </c>
      <c r="AD100" s="188" t="s">
        <v>1888</v>
      </c>
      <c r="AE100" s="185">
        <v>137000</v>
      </c>
      <c r="AF100" s="185" t="s">
        <v>1885</v>
      </c>
      <c r="AG100" s="185" t="s">
        <v>88</v>
      </c>
      <c r="AH100" s="185">
        <v>2</v>
      </c>
      <c r="AI100" s="185" t="s">
        <v>1887</v>
      </c>
      <c r="AJ100" s="185" t="s">
        <v>1886</v>
      </c>
      <c r="AK100" s="186">
        <v>46234</v>
      </c>
      <c r="AL100" s="188" t="s">
        <v>1890</v>
      </c>
      <c r="AM100" s="180">
        <v>137000</v>
      </c>
      <c r="AN100" s="180" t="s">
        <v>1885</v>
      </c>
      <c r="AO100" s="180" t="s">
        <v>88</v>
      </c>
      <c r="AP100" s="180">
        <v>2</v>
      </c>
      <c r="AQ100" s="180" t="s">
        <v>1889</v>
      </c>
      <c r="AR100" s="180" t="s">
        <v>1886</v>
      </c>
      <c r="AS100" s="181">
        <v>46234</v>
      </c>
      <c r="AT100" s="189" t="s">
        <v>1892</v>
      </c>
      <c r="AU100" s="185" t="s">
        <v>33</v>
      </c>
      <c r="AV100" s="185" t="s">
        <v>33</v>
      </c>
      <c r="AW100" s="185" t="s">
        <v>33</v>
      </c>
      <c r="AX100" s="185" t="s">
        <v>33</v>
      </c>
      <c r="AY100" s="185" t="s">
        <v>1891</v>
      </c>
      <c r="AZ100" s="185" t="s">
        <v>33</v>
      </c>
      <c r="BA100" s="186">
        <v>46234</v>
      </c>
      <c r="BB100" s="188" t="s">
        <v>1912</v>
      </c>
      <c r="BC100" s="180" t="s">
        <v>33</v>
      </c>
      <c r="BD100" s="180" t="s">
        <v>33</v>
      </c>
      <c r="BE100" s="180" t="s">
        <v>33</v>
      </c>
      <c r="BF100" s="180" t="s">
        <v>33</v>
      </c>
      <c r="BG100" s="180" t="s">
        <v>1909</v>
      </c>
      <c r="BH100" s="180" t="s">
        <v>33</v>
      </c>
      <c r="BI100" s="181">
        <v>46234</v>
      </c>
      <c r="BJ100" s="189" t="s">
        <v>1895</v>
      </c>
      <c r="BK100" s="189">
        <v>0</v>
      </c>
      <c r="BL100" s="189" t="s">
        <v>1893</v>
      </c>
      <c r="BM100" s="189" t="s">
        <v>141</v>
      </c>
      <c r="BN100" s="189">
        <v>3</v>
      </c>
      <c r="BO100" s="189" t="s">
        <v>1894</v>
      </c>
      <c r="BP100" s="185" t="s">
        <v>1844</v>
      </c>
      <c r="BQ100" s="190">
        <v>46234</v>
      </c>
      <c r="BR100" s="188" t="s">
        <v>1913</v>
      </c>
      <c r="BS100" s="191" t="s">
        <v>33</v>
      </c>
      <c r="BT100" s="191" t="s">
        <v>33</v>
      </c>
      <c r="BU100" s="191" t="s">
        <v>33</v>
      </c>
      <c r="BV100" s="191" t="s">
        <v>33</v>
      </c>
      <c r="BW100" s="191" t="s">
        <v>1909</v>
      </c>
      <c r="BX100" s="191" t="s">
        <v>33</v>
      </c>
      <c r="BY100" s="181">
        <v>46234</v>
      </c>
      <c r="BZ100" s="189" t="s">
        <v>1914</v>
      </c>
      <c r="CA100" s="189" t="s">
        <v>33</v>
      </c>
      <c r="CB100" s="189" t="s">
        <v>33</v>
      </c>
      <c r="CC100" s="189" t="s">
        <v>33</v>
      </c>
      <c r="CD100" s="189" t="s">
        <v>33</v>
      </c>
      <c r="CE100" s="189" t="s">
        <v>1909</v>
      </c>
      <c r="CF100" s="189" t="s">
        <v>33</v>
      </c>
      <c r="CG100" s="190">
        <v>46234</v>
      </c>
      <c r="CH100" s="188" t="s">
        <v>8116</v>
      </c>
      <c r="CI100" s="189" t="e">
        <v>#N/A</v>
      </c>
      <c r="CJ100" s="189" t="e">
        <v>#N/A</v>
      </c>
      <c r="CK100" s="189" t="e">
        <v>#N/A</v>
      </c>
      <c r="CL100" s="189" t="e">
        <v>#N/A</v>
      </c>
      <c r="CM100" s="189" t="e">
        <v>#N/A</v>
      </c>
      <c r="CN100" s="189" t="e">
        <v>#N/A</v>
      </c>
      <c r="CO100" s="192" t="e">
        <v>#N/A</v>
      </c>
      <c r="CP100" s="189" t="s">
        <v>1916</v>
      </c>
      <c r="CQ100" s="191" t="s">
        <v>33</v>
      </c>
      <c r="CR100" s="191" t="s">
        <v>33</v>
      </c>
      <c r="CS100" s="191" t="s">
        <v>33</v>
      </c>
      <c r="CT100" s="191" t="s">
        <v>33</v>
      </c>
      <c r="CU100" s="191" t="s">
        <v>1909</v>
      </c>
      <c r="CV100" s="191" t="s">
        <v>33</v>
      </c>
      <c r="CW100" s="181">
        <v>46234</v>
      </c>
      <c r="CX100" s="189" t="s">
        <v>1898</v>
      </c>
      <c r="CY100" s="185">
        <v>137000</v>
      </c>
      <c r="CZ100" s="185" t="s">
        <v>1885</v>
      </c>
      <c r="DA100" s="185" t="s">
        <v>88</v>
      </c>
      <c r="DB100" s="185">
        <v>2</v>
      </c>
      <c r="DC100" s="185" t="s">
        <v>1903</v>
      </c>
      <c r="DD100" s="185" t="s">
        <v>1886</v>
      </c>
      <c r="DE100" s="187">
        <v>46234</v>
      </c>
      <c r="DF100" s="188" t="s">
        <v>1900</v>
      </c>
      <c r="DG100" s="180">
        <v>303000</v>
      </c>
      <c r="DH100" s="191" t="s">
        <v>1881</v>
      </c>
      <c r="DI100" s="191" t="s">
        <v>88</v>
      </c>
      <c r="DJ100" s="191">
        <v>2</v>
      </c>
      <c r="DK100" s="191" t="s">
        <v>1899</v>
      </c>
      <c r="DL100" s="191" t="s">
        <v>1882</v>
      </c>
      <c r="DM100" s="181">
        <v>46234</v>
      </c>
      <c r="DN100" s="189" t="s">
        <v>1902</v>
      </c>
      <c r="DO100" s="185">
        <v>0</v>
      </c>
      <c r="DP100" s="189" t="s">
        <v>1885</v>
      </c>
      <c r="DQ100" s="189" t="s">
        <v>88</v>
      </c>
      <c r="DR100" s="189">
        <v>2</v>
      </c>
      <c r="DS100" s="189" t="s">
        <v>1901</v>
      </c>
      <c r="DT100" s="189" t="s">
        <v>1886</v>
      </c>
      <c r="DU100" s="190">
        <v>46234</v>
      </c>
      <c r="DV100" s="188" t="s">
        <v>1904</v>
      </c>
      <c r="DW100" s="180">
        <v>137000</v>
      </c>
      <c r="DX100" s="191" t="s">
        <v>1885</v>
      </c>
      <c r="DY100" s="191" t="s">
        <v>88</v>
      </c>
      <c r="DZ100" s="191">
        <v>2</v>
      </c>
      <c r="EA100" s="191" t="s">
        <v>1903</v>
      </c>
      <c r="EB100" s="191" t="s">
        <v>1886</v>
      </c>
      <c r="EC100" s="181">
        <v>46234</v>
      </c>
      <c r="ED100" s="189" t="s">
        <v>1905</v>
      </c>
      <c r="EE100" s="185" t="s">
        <v>33</v>
      </c>
      <c r="EF100" s="189" t="s">
        <v>1885</v>
      </c>
      <c r="EG100" s="189" t="s">
        <v>88</v>
      </c>
      <c r="EH100" s="189">
        <v>2</v>
      </c>
      <c r="EI100" s="189" t="s">
        <v>1903</v>
      </c>
      <c r="EJ100" s="189" t="s">
        <v>1886</v>
      </c>
      <c r="EK100" s="190">
        <v>46234</v>
      </c>
      <c r="EL100" s="188" t="s">
        <v>1906</v>
      </c>
      <c r="EM100" s="180" t="s">
        <v>33</v>
      </c>
      <c r="EN100" s="191" t="s">
        <v>1885</v>
      </c>
      <c r="EO100" s="191" t="s">
        <v>88</v>
      </c>
      <c r="EP100" s="191">
        <v>2</v>
      </c>
      <c r="EQ100" s="191" t="s">
        <v>1903</v>
      </c>
      <c r="ER100" s="191" t="s">
        <v>1886</v>
      </c>
      <c r="ES100" s="181">
        <v>46234</v>
      </c>
      <c r="ET100" s="189" t="s">
        <v>1896</v>
      </c>
      <c r="EU100" s="189">
        <v>0</v>
      </c>
      <c r="EV100" s="189" t="s">
        <v>1893</v>
      </c>
      <c r="EW100" s="189" t="s">
        <v>141</v>
      </c>
      <c r="EX100" s="189">
        <v>3</v>
      </c>
      <c r="EY100" s="189" t="s">
        <v>1894</v>
      </c>
      <c r="EZ100" s="189" t="s">
        <v>1844</v>
      </c>
      <c r="FA100" s="190">
        <v>46234</v>
      </c>
      <c r="FB100" s="188" t="s">
        <v>1908</v>
      </c>
      <c r="FC100" s="191">
        <v>1</v>
      </c>
      <c r="FD100" s="191" t="s">
        <v>1885</v>
      </c>
      <c r="FE100" s="191" t="s">
        <v>141</v>
      </c>
      <c r="FF100" s="191">
        <v>3</v>
      </c>
      <c r="FG100" s="191" t="s">
        <v>1907</v>
      </c>
      <c r="FH100" s="191" t="s">
        <v>1886</v>
      </c>
      <c r="FI100" s="181">
        <v>46234</v>
      </c>
      <c r="FJ100" s="188" t="s">
        <v>1910</v>
      </c>
      <c r="FK100" s="189" t="s">
        <v>33</v>
      </c>
      <c r="FL100" s="189" t="s">
        <v>33</v>
      </c>
      <c r="FM100" s="189" t="s">
        <v>33</v>
      </c>
      <c r="FN100" s="189" t="s">
        <v>33</v>
      </c>
      <c r="FO100" s="189" t="s">
        <v>1909</v>
      </c>
      <c r="FP100" s="185" t="s">
        <v>33</v>
      </c>
      <c r="FQ100" s="186">
        <v>46234</v>
      </c>
      <c r="FR100" s="188" t="s">
        <v>1911</v>
      </c>
      <c r="FS100" s="191" t="s">
        <v>33</v>
      </c>
      <c r="FT100" s="191" t="s">
        <v>33</v>
      </c>
      <c r="FU100" s="191" t="s">
        <v>33</v>
      </c>
      <c r="FV100" s="191" t="s">
        <v>33</v>
      </c>
      <c r="FW100" s="191" t="s">
        <v>1909</v>
      </c>
      <c r="FX100" s="191" t="s">
        <v>33</v>
      </c>
      <c r="FY100" s="181">
        <v>46234</v>
      </c>
      <c r="FZ100" s="189" t="s">
        <v>536</v>
      </c>
      <c r="GA100" s="189">
        <v>1</v>
      </c>
      <c r="GB100" s="189" t="s">
        <v>67</v>
      </c>
      <c r="GC100" s="189" t="s">
        <v>68</v>
      </c>
      <c r="GD100" s="189">
        <v>2</v>
      </c>
      <c r="GE100" s="189" t="s">
        <v>33</v>
      </c>
      <c r="GF100" s="189" t="s">
        <v>33</v>
      </c>
      <c r="GG100" s="190">
        <v>46177</v>
      </c>
      <c r="GH100" s="188" t="s">
        <v>542</v>
      </c>
      <c r="GI100" s="191">
        <v>1</v>
      </c>
      <c r="GJ100" s="191" t="s">
        <v>67</v>
      </c>
      <c r="GK100" s="191" t="s">
        <v>68</v>
      </c>
      <c r="GL100" s="191">
        <v>2</v>
      </c>
      <c r="GM100" s="191" t="s">
        <v>33</v>
      </c>
      <c r="GN100" s="191" t="s">
        <v>33</v>
      </c>
      <c r="GO100" s="181">
        <v>46177</v>
      </c>
      <c r="GP100" s="189" t="s">
        <v>537</v>
      </c>
      <c r="GQ100" s="189">
        <v>1</v>
      </c>
      <c r="GR100" s="189" t="s">
        <v>67</v>
      </c>
      <c r="GS100" s="189" t="s">
        <v>68</v>
      </c>
      <c r="GT100" s="189">
        <v>2</v>
      </c>
      <c r="GU100" s="189" t="s">
        <v>33</v>
      </c>
      <c r="GV100" s="189" t="s">
        <v>33</v>
      </c>
      <c r="GW100" s="190">
        <v>46177</v>
      </c>
      <c r="GX100" s="188" t="s">
        <v>543</v>
      </c>
      <c r="GY100" s="191">
        <v>0</v>
      </c>
      <c r="GZ100" s="191" t="s">
        <v>67</v>
      </c>
      <c r="HA100" s="191" t="s">
        <v>68</v>
      </c>
      <c r="HB100" s="191">
        <v>2</v>
      </c>
      <c r="HC100" s="191" t="s">
        <v>33</v>
      </c>
      <c r="HD100" s="191" t="s">
        <v>33</v>
      </c>
      <c r="HE100" s="181">
        <v>46177</v>
      </c>
      <c r="HF100" s="189" t="s">
        <v>535</v>
      </c>
      <c r="HG100" s="189">
        <v>2</v>
      </c>
      <c r="HH100" s="189" t="s">
        <v>67</v>
      </c>
      <c r="HI100" s="189" t="s">
        <v>68</v>
      </c>
      <c r="HJ100" s="189">
        <v>2</v>
      </c>
      <c r="HK100" s="189" t="s">
        <v>33</v>
      </c>
      <c r="HL100" s="189" t="s">
        <v>33</v>
      </c>
      <c r="HM100" s="190">
        <v>46177</v>
      </c>
      <c r="HN100" s="188" t="s">
        <v>541</v>
      </c>
      <c r="HO100" s="191">
        <v>3</v>
      </c>
      <c r="HP100" s="191" t="s">
        <v>67</v>
      </c>
      <c r="HQ100" s="191" t="s">
        <v>68</v>
      </c>
      <c r="HR100" s="191">
        <v>2</v>
      </c>
      <c r="HS100" s="191" t="s">
        <v>33</v>
      </c>
      <c r="HT100" s="191" t="s">
        <v>33</v>
      </c>
      <c r="HU100" s="181">
        <v>46177</v>
      </c>
      <c r="HV100" s="189" t="s">
        <v>538</v>
      </c>
      <c r="HW100" s="189">
        <v>0</v>
      </c>
      <c r="HX100" s="189" t="s">
        <v>67</v>
      </c>
      <c r="HY100" s="189" t="s">
        <v>68</v>
      </c>
      <c r="HZ100" s="189">
        <v>2</v>
      </c>
      <c r="IA100" s="189" t="s">
        <v>33</v>
      </c>
      <c r="IB100" s="189" t="s">
        <v>33</v>
      </c>
      <c r="IC100" s="190">
        <v>46177</v>
      </c>
      <c r="ID100" s="188" t="s">
        <v>540</v>
      </c>
      <c r="IE100" s="191">
        <v>2</v>
      </c>
      <c r="IF100" s="191" t="s">
        <v>67</v>
      </c>
      <c r="IG100" s="191" t="s">
        <v>68</v>
      </c>
      <c r="IH100" s="191">
        <v>2</v>
      </c>
      <c r="II100" s="191" t="s">
        <v>33</v>
      </c>
      <c r="IJ100" s="191" t="s">
        <v>33</v>
      </c>
      <c r="IK100" s="181">
        <v>46177</v>
      </c>
      <c r="IL100" s="189" t="s">
        <v>539</v>
      </c>
      <c r="IM100" s="189">
        <v>2</v>
      </c>
      <c r="IN100" s="189" t="s">
        <v>67</v>
      </c>
      <c r="IO100" s="189" t="s">
        <v>68</v>
      </c>
      <c r="IP100" s="189">
        <v>2</v>
      </c>
      <c r="IQ100" s="189" t="s">
        <v>33</v>
      </c>
      <c r="IR100" s="189" t="s">
        <v>33</v>
      </c>
      <c r="IS100" s="190">
        <v>46177</v>
      </c>
    </row>
    <row r="101" spans="1:253" s="11" customFormat="1" ht="12.5" customHeight="1">
      <c r="A101" s="11" t="s">
        <v>913</v>
      </c>
      <c r="B101" s="11" t="s">
        <v>7557</v>
      </c>
      <c r="C101" s="11" t="s">
        <v>914</v>
      </c>
      <c r="D101" s="11" t="s">
        <v>915</v>
      </c>
      <c r="E101" s="11" t="s">
        <v>7113</v>
      </c>
      <c r="F101" s="11" t="s">
        <v>4270</v>
      </c>
      <c r="G101" s="179">
        <v>1500000</v>
      </c>
      <c r="H101" s="180" t="s">
        <v>4267</v>
      </c>
      <c r="I101" s="180" t="s">
        <v>88</v>
      </c>
      <c r="J101" s="180">
        <v>2</v>
      </c>
      <c r="K101" s="180" t="s">
        <v>4269</v>
      </c>
      <c r="L101" s="180" t="s">
        <v>4268</v>
      </c>
      <c r="M101" s="181">
        <v>46234</v>
      </c>
      <c r="N101" s="188" t="s">
        <v>4273</v>
      </c>
      <c r="O101" s="183">
        <v>5130</v>
      </c>
      <c r="P101" s="183" t="s">
        <v>2228</v>
      </c>
      <c r="Q101" s="183" t="s">
        <v>141</v>
      </c>
      <c r="R101" s="183">
        <v>3</v>
      </c>
      <c r="S101" s="183" t="s">
        <v>4272</v>
      </c>
      <c r="T101" s="183" t="s">
        <v>4271</v>
      </c>
      <c r="U101" s="184">
        <v>46234</v>
      </c>
      <c r="V101" s="188" t="s">
        <v>4276</v>
      </c>
      <c r="W101" s="180">
        <v>1500000</v>
      </c>
      <c r="X101" s="180" t="s">
        <v>4267</v>
      </c>
      <c r="Y101" s="180" t="s">
        <v>141</v>
      </c>
      <c r="Z101" s="180">
        <v>3</v>
      </c>
      <c r="AA101" s="180" t="s">
        <v>4275</v>
      </c>
      <c r="AB101" s="180" t="s">
        <v>4274</v>
      </c>
      <c r="AC101" s="181">
        <v>46234</v>
      </c>
      <c r="AD101" s="188" t="s">
        <v>4279</v>
      </c>
      <c r="AE101" s="185">
        <v>32000</v>
      </c>
      <c r="AF101" s="185" t="s">
        <v>2289</v>
      </c>
      <c r="AG101" s="185" t="s">
        <v>88</v>
      </c>
      <c r="AH101" s="185">
        <v>2</v>
      </c>
      <c r="AI101" s="185" t="s">
        <v>4278</v>
      </c>
      <c r="AJ101" s="185" t="s">
        <v>4277</v>
      </c>
      <c r="AK101" s="186">
        <v>46234</v>
      </c>
      <c r="AL101" s="188" t="s">
        <v>4282</v>
      </c>
      <c r="AM101" s="180">
        <v>27000</v>
      </c>
      <c r="AN101" s="180" t="s">
        <v>2293</v>
      </c>
      <c r="AO101" s="180" t="s">
        <v>88</v>
      </c>
      <c r="AP101" s="180">
        <v>2</v>
      </c>
      <c r="AQ101" s="180" t="s">
        <v>4281</v>
      </c>
      <c r="AR101" s="180" t="s">
        <v>4280</v>
      </c>
      <c r="AS101" s="181">
        <v>46234</v>
      </c>
      <c r="AT101" s="189" t="s">
        <v>4283</v>
      </c>
      <c r="AU101" s="185" t="s">
        <v>33</v>
      </c>
      <c r="AV101" s="185" t="s">
        <v>114</v>
      </c>
      <c r="AW101" s="185" t="s">
        <v>33</v>
      </c>
      <c r="AX101" s="185" t="s">
        <v>33</v>
      </c>
      <c r="AY101" s="185" t="s">
        <v>1617</v>
      </c>
      <c r="AZ101" s="185" t="s">
        <v>114</v>
      </c>
      <c r="BA101" s="186">
        <v>46234</v>
      </c>
      <c r="BB101" s="188" t="s">
        <v>4305</v>
      </c>
      <c r="BC101" s="180" t="s">
        <v>33</v>
      </c>
      <c r="BD101" s="180" t="s">
        <v>114</v>
      </c>
      <c r="BE101" s="180" t="s">
        <v>33</v>
      </c>
      <c r="BF101" s="180" t="s">
        <v>33</v>
      </c>
      <c r="BG101" s="180" t="s">
        <v>1617</v>
      </c>
      <c r="BH101" s="180" t="s">
        <v>114</v>
      </c>
      <c r="BI101" s="181">
        <v>46234</v>
      </c>
      <c r="BJ101" s="189" t="s">
        <v>4286</v>
      </c>
      <c r="BK101" s="189">
        <v>0</v>
      </c>
      <c r="BL101" s="189" t="s">
        <v>2298</v>
      </c>
      <c r="BM101" s="189" t="s">
        <v>141</v>
      </c>
      <c r="BN101" s="189">
        <v>3</v>
      </c>
      <c r="BO101" s="189" t="s">
        <v>4285</v>
      </c>
      <c r="BP101" s="185" t="s">
        <v>4284</v>
      </c>
      <c r="BQ101" s="190">
        <v>46234</v>
      </c>
      <c r="BR101" s="188" t="s">
        <v>4306</v>
      </c>
      <c r="BS101" s="191" t="s">
        <v>33</v>
      </c>
      <c r="BT101" s="191" t="s">
        <v>114</v>
      </c>
      <c r="BU101" s="191" t="s">
        <v>33</v>
      </c>
      <c r="BV101" s="191" t="s">
        <v>33</v>
      </c>
      <c r="BW101" s="191" t="s">
        <v>1617</v>
      </c>
      <c r="BX101" s="191" t="s">
        <v>114</v>
      </c>
      <c r="BY101" s="181">
        <v>46234</v>
      </c>
      <c r="BZ101" s="189" t="s">
        <v>4307</v>
      </c>
      <c r="CA101" s="189" t="s">
        <v>33</v>
      </c>
      <c r="CB101" s="189" t="s">
        <v>114</v>
      </c>
      <c r="CC101" s="189" t="s">
        <v>33</v>
      </c>
      <c r="CD101" s="189" t="s">
        <v>33</v>
      </c>
      <c r="CE101" s="189" t="s">
        <v>1617</v>
      </c>
      <c r="CF101" s="189" t="s">
        <v>114</v>
      </c>
      <c r="CG101" s="190">
        <v>46234</v>
      </c>
      <c r="CH101" s="188" t="s">
        <v>8117</v>
      </c>
      <c r="CI101" s="189" t="e">
        <v>#N/A</v>
      </c>
      <c r="CJ101" s="189" t="e">
        <v>#N/A</v>
      </c>
      <c r="CK101" s="189" t="e">
        <v>#N/A</v>
      </c>
      <c r="CL101" s="189" t="e">
        <v>#N/A</v>
      </c>
      <c r="CM101" s="189" t="e">
        <v>#N/A</v>
      </c>
      <c r="CN101" s="189" t="e">
        <v>#N/A</v>
      </c>
      <c r="CO101" s="192" t="e">
        <v>#N/A</v>
      </c>
      <c r="CP101" s="189" t="s">
        <v>4309</v>
      </c>
      <c r="CQ101" s="191" t="s">
        <v>33</v>
      </c>
      <c r="CR101" s="191" t="s">
        <v>114</v>
      </c>
      <c r="CS101" s="191" t="s">
        <v>33</v>
      </c>
      <c r="CT101" s="191" t="s">
        <v>33</v>
      </c>
      <c r="CU101" s="191" t="s">
        <v>1617</v>
      </c>
      <c r="CV101" s="191" t="s">
        <v>114</v>
      </c>
      <c r="CW101" s="181">
        <v>46234</v>
      </c>
      <c r="CX101" s="189" t="s">
        <v>4290</v>
      </c>
      <c r="CY101" s="185">
        <v>24000</v>
      </c>
      <c r="CZ101" s="185" t="s">
        <v>2303</v>
      </c>
      <c r="DA101" s="185" t="s">
        <v>141</v>
      </c>
      <c r="DB101" s="185">
        <v>3</v>
      </c>
      <c r="DC101" s="185" t="s">
        <v>4297</v>
      </c>
      <c r="DD101" s="185" t="s">
        <v>4288</v>
      </c>
      <c r="DE101" s="187">
        <v>46234</v>
      </c>
      <c r="DF101" s="188" t="s">
        <v>4294</v>
      </c>
      <c r="DG101" s="180">
        <v>1468000</v>
      </c>
      <c r="DH101" s="191" t="s">
        <v>4291</v>
      </c>
      <c r="DI101" s="191" t="s">
        <v>88</v>
      </c>
      <c r="DJ101" s="191">
        <v>2</v>
      </c>
      <c r="DK101" s="191" t="s">
        <v>4293</v>
      </c>
      <c r="DL101" s="191" t="s">
        <v>4292</v>
      </c>
      <c r="DM101" s="181">
        <v>46234</v>
      </c>
      <c r="DN101" s="189" t="s">
        <v>4296</v>
      </c>
      <c r="DO101" s="185">
        <v>9000</v>
      </c>
      <c r="DP101" s="189" t="s">
        <v>4291</v>
      </c>
      <c r="DQ101" s="189" t="s">
        <v>88</v>
      </c>
      <c r="DR101" s="189">
        <v>2</v>
      </c>
      <c r="DS101" s="189" t="s">
        <v>4295</v>
      </c>
      <c r="DT101" s="189" t="s">
        <v>4292</v>
      </c>
      <c r="DU101" s="190">
        <v>46234</v>
      </c>
      <c r="DV101" s="188" t="s">
        <v>4298</v>
      </c>
      <c r="DW101" s="180">
        <v>24000</v>
      </c>
      <c r="DX101" s="191" t="s">
        <v>2303</v>
      </c>
      <c r="DY101" s="191" t="s">
        <v>141</v>
      </c>
      <c r="DZ101" s="191">
        <v>3</v>
      </c>
      <c r="EA101" s="191" t="s">
        <v>4297</v>
      </c>
      <c r="EB101" s="191" t="s">
        <v>4288</v>
      </c>
      <c r="EC101" s="181">
        <v>46234</v>
      </c>
      <c r="ED101" s="189" t="s">
        <v>4299</v>
      </c>
      <c r="EE101" s="185" t="s">
        <v>33</v>
      </c>
      <c r="EF101" s="189" t="s">
        <v>114</v>
      </c>
      <c r="EG101" s="189" t="s">
        <v>33</v>
      </c>
      <c r="EH101" s="189" t="s">
        <v>33</v>
      </c>
      <c r="EI101" s="189" t="s">
        <v>4297</v>
      </c>
      <c r="EJ101" s="189" t="s">
        <v>114</v>
      </c>
      <c r="EK101" s="190">
        <v>46234</v>
      </c>
      <c r="EL101" s="188" t="s">
        <v>4300</v>
      </c>
      <c r="EM101" s="180" t="s">
        <v>33</v>
      </c>
      <c r="EN101" s="191" t="s">
        <v>114</v>
      </c>
      <c r="EO101" s="191" t="s">
        <v>33</v>
      </c>
      <c r="EP101" s="191" t="s">
        <v>33</v>
      </c>
      <c r="EQ101" s="191" t="s">
        <v>4297</v>
      </c>
      <c r="ER101" s="191" t="s">
        <v>114</v>
      </c>
      <c r="ES101" s="181">
        <v>46234</v>
      </c>
      <c r="ET101" s="189" t="s">
        <v>4287</v>
      </c>
      <c r="EU101" s="189">
        <v>0</v>
      </c>
      <c r="EV101" s="189" t="s">
        <v>2298</v>
      </c>
      <c r="EW101" s="189" t="s">
        <v>141</v>
      </c>
      <c r="EX101" s="189">
        <v>3</v>
      </c>
      <c r="EY101" s="189" t="s">
        <v>4285</v>
      </c>
      <c r="EZ101" s="189" t="s">
        <v>4284</v>
      </c>
      <c r="FA101" s="190">
        <v>46234</v>
      </c>
      <c r="FB101" s="188" t="s">
        <v>4302</v>
      </c>
      <c r="FC101" s="191">
        <v>3</v>
      </c>
      <c r="FD101" s="191" t="s">
        <v>2315</v>
      </c>
      <c r="FE101" s="191" t="s">
        <v>141</v>
      </c>
      <c r="FF101" s="191">
        <v>3</v>
      </c>
      <c r="FG101" s="191" t="s">
        <v>4301</v>
      </c>
      <c r="FH101" s="191" t="s">
        <v>2316</v>
      </c>
      <c r="FI101" s="181">
        <v>46234</v>
      </c>
      <c r="FJ101" s="188" t="s">
        <v>4303</v>
      </c>
      <c r="FK101" s="189" t="s">
        <v>33</v>
      </c>
      <c r="FL101" s="189" t="s">
        <v>114</v>
      </c>
      <c r="FM101" s="189" t="s">
        <v>33</v>
      </c>
      <c r="FN101" s="189" t="s">
        <v>33</v>
      </c>
      <c r="FO101" s="189" t="s">
        <v>1617</v>
      </c>
      <c r="FP101" s="185" t="s">
        <v>114</v>
      </c>
      <c r="FQ101" s="186">
        <v>46234</v>
      </c>
      <c r="FR101" s="188" t="s">
        <v>4304</v>
      </c>
      <c r="FS101" s="191" t="s">
        <v>33</v>
      </c>
      <c r="FT101" s="191" t="s">
        <v>114</v>
      </c>
      <c r="FU101" s="191" t="s">
        <v>33</v>
      </c>
      <c r="FV101" s="191" t="s">
        <v>33</v>
      </c>
      <c r="FW101" s="191" t="s">
        <v>1617</v>
      </c>
      <c r="FX101" s="191" t="s">
        <v>114</v>
      </c>
      <c r="FY101" s="181">
        <v>46234</v>
      </c>
      <c r="FZ101" s="189" t="s">
        <v>917</v>
      </c>
      <c r="GA101" s="189">
        <v>0</v>
      </c>
      <c r="GB101" s="189" t="s">
        <v>67</v>
      </c>
      <c r="GC101" s="189" t="s">
        <v>68</v>
      </c>
      <c r="GD101" s="189">
        <v>2</v>
      </c>
      <c r="GE101" s="189" t="s">
        <v>33</v>
      </c>
      <c r="GF101" s="189" t="s">
        <v>33</v>
      </c>
      <c r="GG101" s="190">
        <v>46181</v>
      </c>
      <c r="GH101" s="188" t="s">
        <v>923</v>
      </c>
      <c r="GI101" s="191">
        <v>0</v>
      </c>
      <c r="GJ101" s="191" t="s">
        <v>67</v>
      </c>
      <c r="GK101" s="191" t="s">
        <v>68</v>
      </c>
      <c r="GL101" s="191">
        <v>2</v>
      </c>
      <c r="GM101" s="191" t="s">
        <v>33</v>
      </c>
      <c r="GN101" s="191" t="s">
        <v>33</v>
      </c>
      <c r="GO101" s="181">
        <v>46181</v>
      </c>
      <c r="GP101" s="189" t="s">
        <v>918</v>
      </c>
      <c r="GQ101" s="189">
        <v>0</v>
      </c>
      <c r="GR101" s="189" t="s">
        <v>67</v>
      </c>
      <c r="GS101" s="189" t="s">
        <v>68</v>
      </c>
      <c r="GT101" s="189">
        <v>2</v>
      </c>
      <c r="GU101" s="189" t="s">
        <v>33</v>
      </c>
      <c r="GV101" s="189" t="s">
        <v>33</v>
      </c>
      <c r="GW101" s="190">
        <v>46181</v>
      </c>
      <c r="GX101" s="188" t="s">
        <v>924</v>
      </c>
      <c r="GY101" s="191">
        <v>0</v>
      </c>
      <c r="GZ101" s="191" t="s">
        <v>67</v>
      </c>
      <c r="HA101" s="191" t="s">
        <v>68</v>
      </c>
      <c r="HB101" s="191">
        <v>2</v>
      </c>
      <c r="HC101" s="191" t="s">
        <v>33</v>
      </c>
      <c r="HD101" s="191" t="s">
        <v>33</v>
      </c>
      <c r="HE101" s="181">
        <v>46181</v>
      </c>
      <c r="HF101" s="189" t="s">
        <v>916</v>
      </c>
      <c r="HG101" s="189">
        <v>0</v>
      </c>
      <c r="HH101" s="189" t="s">
        <v>67</v>
      </c>
      <c r="HI101" s="189" t="s">
        <v>68</v>
      </c>
      <c r="HJ101" s="189">
        <v>2</v>
      </c>
      <c r="HK101" s="189" t="s">
        <v>33</v>
      </c>
      <c r="HL101" s="189" t="s">
        <v>33</v>
      </c>
      <c r="HM101" s="190">
        <v>46181</v>
      </c>
      <c r="HN101" s="188" t="s">
        <v>922</v>
      </c>
      <c r="HO101" s="191">
        <v>0</v>
      </c>
      <c r="HP101" s="191" t="s">
        <v>67</v>
      </c>
      <c r="HQ101" s="191" t="s">
        <v>68</v>
      </c>
      <c r="HR101" s="191">
        <v>2</v>
      </c>
      <c r="HS101" s="191" t="s">
        <v>33</v>
      </c>
      <c r="HT101" s="191" t="s">
        <v>33</v>
      </c>
      <c r="HU101" s="181">
        <v>46181</v>
      </c>
      <c r="HV101" s="189" t="s">
        <v>919</v>
      </c>
      <c r="HW101" s="189">
        <v>0</v>
      </c>
      <c r="HX101" s="189" t="s">
        <v>67</v>
      </c>
      <c r="HY101" s="189" t="s">
        <v>68</v>
      </c>
      <c r="HZ101" s="189">
        <v>2</v>
      </c>
      <c r="IA101" s="189" t="s">
        <v>33</v>
      </c>
      <c r="IB101" s="189" t="s">
        <v>33</v>
      </c>
      <c r="IC101" s="190">
        <v>46181</v>
      </c>
      <c r="ID101" s="188" t="s">
        <v>921</v>
      </c>
      <c r="IE101" s="191">
        <v>0</v>
      </c>
      <c r="IF101" s="191" t="s">
        <v>67</v>
      </c>
      <c r="IG101" s="191" t="s">
        <v>68</v>
      </c>
      <c r="IH101" s="191">
        <v>2</v>
      </c>
      <c r="II101" s="191" t="s">
        <v>33</v>
      </c>
      <c r="IJ101" s="191" t="s">
        <v>33</v>
      </c>
      <c r="IK101" s="181">
        <v>46181</v>
      </c>
      <c r="IL101" s="189" t="s">
        <v>920</v>
      </c>
      <c r="IM101" s="189">
        <v>0</v>
      </c>
      <c r="IN101" s="189" t="s">
        <v>67</v>
      </c>
      <c r="IO101" s="189" t="s">
        <v>68</v>
      </c>
      <c r="IP101" s="189">
        <v>2</v>
      </c>
      <c r="IQ101" s="189" t="s">
        <v>33</v>
      </c>
      <c r="IR101" s="189" t="s">
        <v>33</v>
      </c>
      <c r="IS101" s="190">
        <v>46181</v>
      </c>
    </row>
    <row r="102" spans="1:253" s="11" customFormat="1" ht="12.5" customHeight="1">
      <c r="A102" s="11" t="s">
        <v>430</v>
      </c>
      <c r="B102" s="11" t="s">
        <v>7557</v>
      </c>
      <c r="C102" s="11" t="s">
        <v>431</v>
      </c>
      <c r="D102" s="11" t="s">
        <v>432</v>
      </c>
      <c r="E102" s="11" t="s">
        <v>7114</v>
      </c>
      <c r="F102" s="11" t="s">
        <v>3343</v>
      </c>
      <c r="G102" s="179">
        <v>12415000</v>
      </c>
      <c r="H102" s="180" t="s">
        <v>3340</v>
      </c>
      <c r="I102" s="180" t="s">
        <v>88</v>
      </c>
      <c r="J102" s="180">
        <v>2</v>
      </c>
      <c r="K102" s="180" t="s">
        <v>3342</v>
      </c>
      <c r="L102" s="180" t="s">
        <v>3341</v>
      </c>
      <c r="M102" s="181">
        <v>46234</v>
      </c>
      <c r="N102" s="188" t="s">
        <v>3347</v>
      </c>
      <c r="O102" s="183">
        <v>20151</v>
      </c>
      <c r="P102" s="183" t="s">
        <v>3344</v>
      </c>
      <c r="Q102" s="183" t="s">
        <v>88</v>
      </c>
      <c r="R102" s="183">
        <v>2</v>
      </c>
      <c r="S102" s="183" t="s">
        <v>3346</v>
      </c>
      <c r="T102" s="183" t="s">
        <v>3345</v>
      </c>
      <c r="U102" s="184">
        <v>46234</v>
      </c>
      <c r="V102" s="188" t="s">
        <v>3349</v>
      </c>
      <c r="W102" s="180">
        <v>4091000</v>
      </c>
      <c r="X102" s="180" t="s">
        <v>3344</v>
      </c>
      <c r="Y102" s="180" t="s">
        <v>141</v>
      </c>
      <c r="Z102" s="180">
        <v>3</v>
      </c>
      <c r="AA102" s="180" t="s">
        <v>3348</v>
      </c>
      <c r="AB102" s="180" t="s">
        <v>3345</v>
      </c>
      <c r="AC102" s="181">
        <v>46234</v>
      </c>
      <c r="AD102" s="188" t="s">
        <v>3353</v>
      </c>
      <c r="AE102" s="185">
        <v>67000</v>
      </c>
      <c r="AF102" s="185" t="s">
        <v>3350</v>
      </c>
      <c r="AG102" s="185" t="s">
        <v>141</v>
      </c>
      <c r="AH102" s="185">
        <v>3</v>
      </c>
      <c r="AI102" s="185" t="s">
        <v>3352</v>
      </c>
      <c r="AJ102" s="185" t="s">
        <v>3351</v>
      </c>
      <c r="AK102" s="186">
        <v>46234</v>
      </c>
      <c r="AL102" s="188" t="s">
        <v>3355</v>
      </c>
      <c r="AM102" s="180">
        <v>67000</v>
      </c>
      <c r="AN102" s="180" t="s">
        <v>3350</v>
      </c>
      <c r="AO102" s="180" t="s">
        <v>141</v>
      </c>
      <c r="AP102" s="180">
        <v>3</v>
      </c>
      <c r="AQ102" s="180" t="s">
        <v>3354</v>
      </c>
      <c r="AR102" s="180" t="s">
        <v>3351</v>
      </c>
      <c r="AS102" s="181">
        <v>46234</v>
      </c>
      <c r="AT102" s="189" t="s">
        <v>3358</v>
      </c>
      <c r="AU102" s="185" t="s">
        <v>33</v>
      </c>
      <c r="AV102" s="185" t="s">
        <v>33</v>
      </c>
      <c r="AW102" s="185" t="s">
        <v>33</v>
      </c>
      <c r="AX102" s="185" t="s">
        <v>33</v>
      </c>
      <c r="AY102" s="185" t="s">
        <v>3356</v>
      </c>
      <c r="AZ102" s="185" t="s">
        <v>33</v>
      </c>
      <c r="BA102" s="186">
        <v>46234</v>
      </c>
      <c r="BB102" s="188" t="s">
        <v>3357</v>
      </c>
      <c r="BC102" s="180" t="s">
        <v>33</v>
      </c>
      <c r="BD102" s="180" t="s">
        <v>33</v>
      </c>
      <c r="BE102" s="180" t="s">
        <v>33</v>
      </c>
      <c r="BF102" s="180" t="s">
        <v>33</v>
      </c>
      <c r="BG102" s="180" t="s">
        <v>3356</v>
      </c>
      <c r="BH102" s="180" t="s">
        <v>33</v>
      </c>
      <c r="BI102" s="181">
        <v>46234</v>
      </c>
      <c r="BJ102" s="189" t="s">
        <v>3361</v>
      </c>
      <c r="BK102" s="189">
        <v>865</v>
      </c>
      <c r="BL102" s="189" t="s">
        <v>3359</v>
      </c>
      <c r="BM102" s="189" t="s">
        <v>141</v>
      </c>
      <c r="BN102" s="189">
        <v>3</v>
      </c>
      <c r="BO102" s="189" t="s">
        <v>3360</v>
      </c>
      <c r="BP102" s="185" t="s">
        <v>3234</v>
      </c>
      <c r="BQ102" s="190">
        <v>46234</v>
      </c>
      <c r="BR102" s="188" t="s">
        <v>3363</v>
      </c>
      <c r="BS102" s="191" t="s">
        <v>33</v>
      </c>
      <c r="BT102" s="191" t="s">
        <v>33</v>
      </c>
      <c r="BU102" s="191" t="s">
        <v>33</v>
      </c>
      <c r="BV102" s="191" t="s">
        <v>33</v>
      </c>
      <c r="BW102" s="191" t="s">
        <v>3356</v>
      </c>
      <c r="BX102" s="191" t="s">
        <v>33</v>
      </c>
      <c r="BY102" s="181">
        <v>46234</v>
      </c>
      <c r="BZ102" s="189" t="s">
        <v>3364</v>
      </c>
      <c r="CA102" s="189" t="s">
        <v>33</v>
      </c>
      <c r="CB102" s="189" t="s">
        <v>33</v>
      </c>
      <c r="CC102" s="189" t="s">
        <v>33</v>
      </c>
      <c r="CD102" s="189" t="s">
        <v>33</v>
      </c>
      <c r="CE102" s="189" t="s">
        <v>3356</v>
      </c>
      <c r="CF102" s="189" t="s">
        <v>33</v>
      </c>
      <c r="CG102" s="190">
        <v>46234</v>
      </c>
      <c r="CH102" s="188" t="s">
        <v>8118</v>
      </c>
      <c r="CI102" s="189" t="e">
        <v>#N/A</v>
      </c>
      <c r="CJ102" s="189" t="e">
        <v>#N/A</v>
      </c>
      <c r="CK102" s="189" t="e">
        <v>#N/A</v>
      </c>
      <c r="CL102" s="189" t="e">
        <v>#N/A</v>
      </c>
      <c r="CM102" s="189" t="e">
        <v>#N/A</v>
      </c>
      <c r="CN102" s="189" t="e">
        <v>#N/A</v>
      </c>
      <c r="CO102" s="192" t="e">
        <v>#N/A</v>
      </c>
      <c r="CP102" s="189" t="s">
        <v>3366</v>
      </c>
      <c r="CQ102" s="191" t="s">
        <v>33</v>
      </c>
      <c r="CR102" s="191" t="s">
        <v>33</v>
      </c>
      <c r="CS102" s="191" t="s">
        <v>33</v>
      </c>
      <c r="CT102" s="191" t="s">
        <v>33</v>
      </c>
      <c r="CU102" s="191" t="s">
        <v>3356</v>
      </c>
      <c r="CV102" s="191" t="s">
        <v>33</v>
      </c>
      <c r="CW102" s="181">
        <v>46234</v>
      </c>
      <c r="CX102" s="189" t="s">
        <v>3368</v>
      </c>
      <c r="CY102" s="185">
        <v>67000</v>
      </c>
      <c r="CZ102" s="185" t="s">
        <v>3350</v>
      </c>
      <c r="DA102" s="185" t="s">
        <v>141</v>
      </c>
      <c r="DB102" s="185">
        <v>3</v>
      </c>
      <c r="DC102" s="185" t="s">
        <v>3373</v>
      </c>
      <c r="DD102" s="185" t="s">
        <v>3351</v>
      </c>
      <c r="DE102" s="187">
        <v>46234</v>
      </c>
      <c r="DF102" s="188" t="s">
        <v>3371</v>
      </c>
      <c r="DG102" s="180">
        <v>4024000</v>
      </c>
      <c r="DH102" s="191" t="s">
        <v>3369</v>
      </c>
      <c r="DI102" s="191" t="s">
        <v>141</v>
      </c>
      <c r="DJ102" s="191">
        <v>3</v>
      </c>
      <c r="DK102" s="191" t="s">
        <v>2165</v>
      </c>
      <c r="DL102" s="191" t="s">
        <v>3370</v>
      </c>
      <c r="DM102" s="181">
        <v>46234</v>
      </c>
      <c r="DN102" s="189" t="s">
        <v>3372</v>
      </c>
      <c r="DO102" s="185">
        <v>0</v>
      </c>
      <c r="DP102" s="189" t="s">
        <v>3350</v>
      </c>
      <c r="DQ102" s="189" t="s">
        <v>141</v>
      </c>
      <c r="DR102" s="189">
        <v>3</v>
      </c>
      <c r="DS102" s="189" t="s">
        <v>1945</v>
      </c>
      <c r="DT102" s="189" t="s">
        <v>3351</v>
      </c>
      <c r="DU102" s="190">
        <v>46234</v>
      </c>
      <c r="DV102" s="188" t="s">
        <v>3374</v>
      </c>
      <c r="DW102" s="180">
        <v>67000</v>
      </c>
      <c r="DX102" s="191" t="s">
        <v>3350</v>
      </c>
      <c r="DY102" s="191" t="s">
        <v>141</v>
      </c>
      <c r="DZ102" s="191">
        <v>3</v>
      </c>
      <c r="EA102" s="191" t="s">
        <v>3373</v>
      </c>
      <c r="EB102" s="191" t="s">
        <v>3351</v>
      </c>
      <c r="EC102" s="181">
        <v>46234</v>
      </c>
      <c r="ED102" s="189" t="s">
        <v>3375</v>
      </c>
      <c r="EE102" s="185" t="s">
        <v>33</v>
      </c>
      <c r="EF102" s="189" t="s">
        <v>33</v>
      </c>
      <c r="EG102" s="189" t="s">
        <v>33</v>
      </c>
      <c r="EH102" s="189" t="s">
        <v>33</v>
      </c>
      <c r="EI102" s="189" t="s">
        <v>3250</v>
      </c>
      <c r="EJ102" s="189" t="s">
        <v>33</v>
      </c>
      <c r="EK102" s="190">
        <v>46234</v>
      </c>
      <c r="EL102" s="188" t="s">
        <v>3376</v>
      </c>
      <c r="EM102" s="180" t="s">
        <v>33</v>
      </c>
      <c r="EN102" s="191" t="s">
        <v>33</v>
      </c>
      <c r="EO102" s="191" t="s">
        <v>33</v>
      </c>
      <c r="EP102" s="191" t="s">
        <v>33</v>
      </c>
      <c r="EQ102" s="191" t="s">
        <v>3250</v>
      </c>
      <c r="ER102" s="191" t="s">
        <v>33</v>
      </c>
      <c r="ES102" s="181">
        <v>46234</v>
      </c>
      <c r="ET102" s="189" t="s">
        <v>3362</v>
      </c>
      <c r="EU102" s="189">
        <v>865</v>
      </c>
      <c r="EV102" s="189" t="s">
        <v>3359</v>
      </c>
      <c r="EW102" s="189" t="s">
        <v>141</v>
      </c>
      <c r="EX102" s="189">
        <v>3</v>
      </c>
      <c r="EY102" s="189" t="s">
        <v>3360</v>
      </c>
      <c r="EZ102" s="189" t="s">
        <v>3234</v>
      </c>
      <c r="FA102" s="190">
        <v>46234</v>
      </c>
      <c r="FB102" s="188" t="s">
        <v>3377</v>
      </c>
      <c r="FC102" s="191">
        <v>1</v>
      </c>
      <c r="FD102" s="191" t="s">
        <v>3350</v>
      </c>
      <c r="FE102" s="191" t="s">
        <v>126</v>
      </c>
      <c r="FF102" s="191">
        <v>1</v>
      </c>
      <c r="FG102" s="191" t="s">
        <v>3253</v>
      </c>
      <c r="FH102" s="191" t="s">
        <v>3351</v>
      </c>
      <c r="FI102" s="181">
        <v>46234</v>
      </c>
      <c r="FJ102" s="188" t="s">
        <v>3378</v>
      </c>
      <c r="FK102" s="189" t="s">
        <v>33</v>
      </c>
      <c r="FL102" s="189" t="s">
        <v>33</v>
      </c>
      <c r="FM102" s="189" t="s">
        <v>33</v>
      </c>
      <c r="FN102" s="189" t="s">
        <v>33</v>
      </c>
      <c r="FO102" s="189" t="s">
        <v>3356</v>
      </c>
      <c r="FP102" s="185" t="s">
        <v>33</v>
      </c>
      <c r="FQ102" s="186">
        <v>46234</v>
      </c>
      <c r="FR102" s="188" t="s">
        <v>3379</v>
      </c>
      <c r="FS102" s="191" t="s">
        <v>33</v>
      </c>
      <c r="FT102" s="191" t="s">
        <v>33</v>
      </c>
      <c r="FU102" s="191" t="s">
        <v>33</v>
      </c>
      <c r="FV102" s="191" t="s">
        <v>33</v>
      </c>
      <c r="FW102" s="191" t="s">
        <v>3356</v>
      </c>
      <c r="FX102" s="191" t="s">
        <v>33</v>
      </c>
      <c r="FY102" s="181">
        <v>46234</v>
      </c>
      <c r="FZ102" s="189" t="s">
        <v>434</v>
      </c>
      <c r="GA102" s="189">
        <v>2</v>
      </c>
      <c r="GB102" s="189" t="s">
        <v>67</v>
      </c>
      <c r="GC102" s="189" t="s">
        <v>68</v>
      </c>
      <c r="GD102" s="189">
        <v>2</v>
      </c>
      <c r="GE102" s="189" t="s">
        <v>33</v>
      </c>
      <c r="GF102" s="189" t="s">
        <v>33</v>
      </c>
      <c r="GG102" s="190">
        <v>46176</v>
      </c>
      <c r="GH102" s="188" t="s">
        <v>440</v>
      </c>
      <c r="GI102" s="191">
        <v>1</v>
      </c>
      <c r="GJ102" s="191" t="s">
        <v>67</v>
      </c>
      <c r="GK102" s="191" t="s">
        <v>68</v>
      </c>
      <c r="GL102" s="191">
        <v>2</v>
      </c>
      <c r="GM102" s="191" t="s">
        <v>33</v>
      </c>
      <c r="GN102" s="191" t="s">
        <v>33</v>
      </c>
      <c r="GO102" s="181">
        <v>46176</v>
      </c>
      <c r="GP102" s="189" t="s">
        <v>435</v>
      </c>
      <c r="GQ102" s="189">
        <v>2</v>
      </c>
      <c r="GR102" s="189" t="s">
        <v>67</v>
      </c>
      <c r="GS102" s="189" t="s">
        <v>68</v>
      </c>
      <c r="GT102" s="189">
        <v>2</v>
      </c>
      <c r="GU102" s="189" t="s">
        <v>33</v>
      </c>
      <c r="GV102" s="189" t="s">
        <v>33</v>
      </c>
      <c r="GW102" s="190">
        <v>46176</v>
      </c>
      <c r="GX102" s="188" t="s">
        <v>441</v>
      </c>
      <c r="GY102" s="191">
        <v>0</v>
      </c>
      <c r="GZ102" s="191" t="s">
        <v>67</v>
      </c>
      <c r="HA102" s="191" t="s">
        <v>68</v>
      </c>
      <c r="HB102" s="191">
        <v>2</v>
      </c>
      <c r="HC102" s="191" t="s">
        <v>33</v>
      </c>
      <c r="HD102" s="191" t="s">
        <v>33</v>
      </c>
      <c r="HE102" s="181">
        <v>46176</v>
      </c>
      <c r="HF102" s="189" t="s">
        <v>433</v>
      </c>
      <c r="HG102" s="189">
        <v>2</v>
      </c>
      <c r="HH102" s="189" t="s">
        <v>67</v>
      </c>
      <c r="HI102" s="189" t="s">
        <v>68</v>
      </c>
      <c r="HJ102" s="189">
        <v>2</v>
      </c>
      <c r="HK102" s="189" t="s">
        <v>33</v>
      </c>
      <c r="HL102" s="189" t="s">
        <v>33</v>
      </c>
      <c r="HM102" s="190">
        <v>46176</v>
      </c>
      <c r="HN102" s="188" t="s">
        <v>439</v>
      </c>
      <c r="HO102" s="191">
        <v>3</v>
      </c>
      <c r="HP102" s="191" t="s">
        <v>67</v>
      </c>
      <c r="HQ102" s="191" t="s">
        <v>68</v>
      </c>
      <c r="HR102" s="191">
        <v>2</v>
      </c>
      <c r="HS102" s="191" t="s">
        <v>33</v>
      </c>
      <c r="HT102" s="191" t="s">
        <v>33</v>
      </c>
      <c r="HU102" s="181">
        <v>46176</v>
      </c>
      <c r="HV102" s="189" t="s">
        <v>436</v>
      </c>
      <c r="HW102" s="189">
        <v>0</v>
      </c>
      <c r="HX102" s="189" t="s">
        <v>67</v>
      </c>
      <c r="HY102" s="189" t="s">
        <v>68</v>
      </c>
      <c r="HZ102" s="189">
        <v>2</v>
      </c>
      <c r="IA102" s="189" t="s">
        <v>33</v>
      </c>
      <c r="IB102" s="189" t="s">
        <v>33</v>
      </c>
      <c r="IC102" s="190">
        <v>46176</v>
      </c>
      <c r="ID102" s="188" t="s">
        <v>438</v>
      </c>
      <c r="IE102" s="191">
        <v>1</v>
      </c>
      <c r="IF102" s="191" t="s">
        <v>67</v>
      </c>
      <c r="IG102" s="191" t="s">
        <v>68</v>
      </c>
      <c r="IH102" s="191">
        <v>2</v>
      </c>
      <c r="II102" s="191" t="s">
        <v>33</v>
      </c>
      <c r="IJ102" s="191" t="s">
        <v>33</v>
      </c>
      <c r="IK102" s="181">
        <v>46176</v>
      </c>
      <c r="IL102" s="189" t="s">
        <v>437</v>
      </c>
      <c r="IM102" s="189">
        <v>3</v>
      </c>
      <c r="IN102" s="189" t="s">
        <v>67</v>
      </c>
      <c r="IO102" s="189" t="s">
        <v>68</v>
      </c>
      <c r="IP102" s="189">
        <v>2</v>
      </c>
      <c r="IQ102" s="189" t="s">
        <v>33</v>
      </c>
      <c r="IR102" s="189" t="s">
        <v>33</v>
      </c>
      <c r="IS102" s="190">
        <v>46176</v>
      </c>
    </row>
    <row r="103" spans="1:253" s="11" customFormat="1" ht="12.5" customHeight="1">
      <c r="A103" s="11" t="s">
        <v>1289</v>
      </c>
      <c r="B103" s="11" t="s">
        <v>7892</v>
      </c>
      <c r="C103" s="11" t="s">
        <v>1290</v>
      </c>
      <c r="D103" s="11" t="s">
        <v>1291</v>
      </c>
      <c r="E103" s="11" t="s">
        <v>7115</v>
      </c>
      <c r="F103" s="11" t="s">
        <v>2773</v>
      </c>
      <c r="G103" s="179">
        <v>88344000</v>
      </c>
      <c r="H103" s="180" t="s">
        <v>2770</v>
      </c>
      <c r="I103" s="180" t="s">
        <v>88</v>
      </c>
      <c r="J103" s="180">
        <v>2</v>
      </c>
      <c r="K103" s="180" t="s">
        <v>2772</v>
      </c>
      <c r="L103" s="180" t="s">
        <v>2771</v>
      </c>
      <c r="M103" s="181">
        <v>46234</v>
      </c>
      <c r="N103" s="188" t="s">
        <v>2777</v>
      </c>
      <c r="O103" s="183">
        <v>283439</v>
      </c>
      <c r="P103" s="183" t="s">
        <v>2774</v>
      </c>
      <c r="Q103" s="183" t="s">
        <v>126</v>
      </c>
      <c r="R103" s="183">
        <v>1</v>
      </c>
      <c r="S103" s="183" t="s">
        <v>2776</v>
      </c>
      <c r="T103" s="183" t="s">
        <v>2775</v>
      </c>
      <c r="U103" s="184">
        <v>46234</v>
      </c>
      <c r="V103" s="188" t="s">
        <v>2781</v>
      </c>
      <c r="W103" s="180">
        <v>52523000</v>
      </c>
      <c r="X103" s="180" t="s">
        <v>2778</v>
      </c>
      <c r="Y103" s="180" t="s">
        <v>88</v>
      </c>
      <c r="Z103" s="180">
        <v>2</v>
      </c>
      <c r="AA103" s="180" t="s">
        <v>2780</v>
      </c>
      <c r="AB103" s="180" t="s">
        <v>2779</v>
      </c>
      <c r="AC103" s="181">
        <v>46234</v>
      </c>
      <c r="AD103" s="188" t="s">
        <v>2785</v>
      </c>
      <c r="AE103" s="185">
        <v>7181000</v>
      </c>
      <c r="AF103" s="185" t="s">
        <v>2782</v>
      </c>
      <c r="AG103" s="185" t="s">
        <v>88</v>
      </c>
      <c r="AH103" s="185">
        <v>2</v>
      </c>
      <c r="AI103" s="185" t="s">
        <v>2784</v>
      </c>
      <c r="AJ103" s="185" t="s">
        <v>2783</v>
      </c>
      <c r="AK103" s="186">
        <v>46234</v>
      </c>
      <c r="AL103" s="188" t="s">
        <v>2789</v>
      </c>
      <c r="AM103" s="180">
        <v>3574000</v>
      </c>
      <c r="AN103" s="180" t="s">
        <v>2786</v>
      </c>
      <c r="AO103" s="180" t="s">
        <v>88</v>
      </c>
      <c r="AP103" s="180">
        <v>2</v>
      </c>
      <c r="AQ103" s="180" t="s">
        <v>2788</v>
      </c>
      <c r="AR103" s="180" t="s">
        <v>2787</v>
      </c>
      <c r="AS103" s="181">
        <v>46234</v>
      </c>
      <c r="AT103" s="189" t="s">
        <v>2791</v>
      </c>
      <c r="AU103" s="185" t="s">
        <v>33</v>
      </c>
      <c r="AV103" s="185" t="s">
        <v>33</v>
      </c>
      <c r="AW103" s="185" t="s">
        <v>33</v>
      </c>
      <c r="AX103" s="185" t="s">
        <v>33</v>
      </c>
      <c r="AY103" s="185">
        <v>0</v>
      </c>
      <c r="AZ103" s="185" t="s">
        <v>33</v>
      </c>
      <c r="BA103" s="186">
        <v>46234</v>
      </c>
      <c r="BB103" s="188" t="s">
        <v>2790</v>
      </c>
      <c r="BC103" s="180" t="s">
        <v>33</v>
      </c>
      <c r="BD103" s="180" t="s">
        <v>33</v>
      </c>
      <c r="BE103" s="180" t="s">
        <v>33</v>
      </c>
      <c r="BF103" s="180" t="s">
        <v>33</v>
      </c>
      <c r="BG103" s="180">
        <v>0</v>
      </c>
      <c r="BH103" s="180" t="s">
        <v>33</v>
      </c>
      <c r="BI103" s="181">
        <v>46234</v>
      </c>
      <c r="BJ103" s="189" t="s">
        <v>2795</v>
      </c>
      <c r="BK103" s="189">
        <v>47</v>
      </c>
      <c r="BL103" s="189" t="s">
        <v>2792</v>
      </c>
      <c r="BM103" s="189" t="s">
        <v>141</v>
      </c>
      <c r="BN103" s="189">
        <v>3</v>
      </c>
      <c r="BO103" s="189" t="s">
        <v>2794</v>
      </c>
      <c r="BP103" s="185" t="s">
        <v>2793</v>
      </c>
      <c r="BQ103" s="190">
        <v>46234</v>
      </c>
      <c r="BR103" s="188" t="s">
        <v>2797</v>
      </c>
      <c r="BS103" s="191" t="s">
        <v>33</v>
      </c>
      <c r="BT103" s="191" t="s">
        <v>33</v>
      </c>
      <c r="BU103" s="191" t="s">
        <v>33</v>
      </c>
      <c r="BV103" s="191" t="s">
        <v>33</v>
      </c>
      <c r="BW103" s="191">
        <v>0</v>
      </c>
      <c r="BX103" s="191" t="s">
        <v>33</v>
      </c>
      <c r="BY103" s="181">
        <v>46234</v>
      </c>
      <c r="BZ103" s="189" t="s">
        <v>2798</v>
      </c>
      <c r="CA103" s="189" t="s">
        <v>33</v>
      </c>
      <c r="CB103" s="189" t="s">
        <v>33</v>
      </c>
      <c r="CC103" s="189" t="s">
        <v>33</v>
      </c>
      <c r="CD103" s="189" t="s">
        <v>33</v>
      </c>
      <c r="CE103" s="189">
        <v>0</v>
      </c>
      <c r="CF103" s="189" t="s">
        <v>33</v>
      </c>
      <c r="CG103" s="190">
        <v>46234</v>
      </c>
      <c r="CH103" s="188" t="s">
        <v>8119</v>
      </c>
      <c r="CI103" s="189" t="e">
        <v>#N/A</v>
      </c>
      <c r="CJ103" s="189" t="e">
        <v>#N/A</v>
      </c>
      <c r="CK103" s="189" t="e">
        <v>#N/A</v>
      </c>
      <c r="CL103" s="189" t="e">
        <v>#N/A</v>
      </c>
      <c r="CM103" s="189" t="e">
        <v>#N/A</v>
      </c>
      <c r="CN103" s="189" t="e">
        <v>#N/A</v>
      </c>
      <c r="CO103" s="192" t="e">
        <v>#N/A</v>
      </c>
      <c r="CP103" s="189" t="s">
        <v>2800</v>
      </c>
      <c r="CQ103" s="191" t="s">
        <v>33</v>
      </c>
      <c r="CR103" s="191" t="s">
        <v>33</v>
      </c>
      <c r="CS103" s="191" t="s">
        <v>33</v>
      </c>
      <c r="CT103" s="191" t="s">
        <v>33</v>
      </c>
      <c r="CU103" s="191">
        <v>0</v>
      </c>
      <c r="CV103" s="191" t="s">
        <v>33</v>
      </c>
      <c r="CW103" s="181">
        <v>46234</v>
      </c>
      <c r="CX103" s="189" t="s">
        <v>2802</v>
      </c>
      <c r="CY103" s="185">
        <v>7181000</v>
      </c>
      <c r="CZ103" s="185" t="s">
        <v>2782</v>
      </c>
      <c r="DA103" s="185" t="s">
        <v>141</v>
      </c>
      <c r="DB103" s="185">
        <v>3</v>
      </c>
      <c r="DC103" s="185" t="s">
        <v>2809</v>
      </c>
      <c r="DD103" s="185" t="s">
        <v>2783</v>
      </c>
      <c r="DE103" s="187">
        <v>46234</v>
      </c>
      <c r="DF103" s="188" t="s">
        <v>2806</v>
      </c>
      <c r="DG103" s="180">
        <v>45341000</v>
      </c>
      <c r="DH103" s="191" t="s">
        <v>2803</v>
      </c>
      <c r="DI103" s="191" t="s">
        <v>88</v>
      </c>
      <c r="DJ103" s="191">
        <v>2</v>
      </c>
      <c r="DK103" s="191" t="s">
        <v>2805</v>
      </c>
      <c r="DL103" s="191" t="s">
        <v>2804</v>
      </c>
      <c r="DM103" s="181">
        <v>46234</v>
      </c>
      <c r="DN103" s="189" t="s">
        <v>2808</v>
      </c>
      <c r="DO103" s="185">
        <v>0</v>
      </c>
      <c r="DP103" s="189" t="s">
        <v>2782</v>
      </c>
      <c r="DQ103" s="189" t="s">
        <v>88</v>
      </c>
      <c r="DR103" s="189">
        <v>2</v>
      </c>
      <c r="DS103" s="189" t="s">
        <v>2807</v>
      </c>
      <c r="DT103" s="189" t="s">
        <v>2783</v>
      </c>
      <c r="DU103" s="190">
        <v>46234</v>
      </c>
      <c r="DV103" s="188" t="s">
        <v>2810</v>
      </c>
      <c r="DW103" s="180">
        <v>7181000</v>
      </c>
      <c r="DX103" s="191" t="s">
        <v>2782</v>
      </c>
      <c r="DY103" s="191" t="s">
        <v>141</v>
      </c>
      <c r="DZ103" s="191">
        <v>3</v>
      </c>
      <c r="EA103" s="191" t="s">
        <v>2809</v>
      </c>
      <c r="EB103" s="191" t="s">
        <v>2783</v>
      </c>
      <c r="EC103" s="181">
        <v>46234</v>
      </c>
      <c r="ED103" s="189" t="s">
        <v>2812</v>
      </c>
      <c r="EE103" s="185" t="s">
        <v>33</v>
      </c>
      <c r="EF103" s="189" t="s">
        <v>33</v>
      </c>
      <c r="EG103" s="189">
        <v>0</v>
      </c>
      <c r="EH103" s="189">
        <v>0</v>
      </c>
      <c r="EI103" s="189" t="s">
        <v>2811</v>
      </c>
      <c r="EJ103" s="189" t="s">
        <v>33</v>
      </c>
      <c r="EK103" s="190">
        <v>46234</v>
      </c>
      <c r="EL103" s="188" t="s">
        <v>2814</v>
      </c>
      <c r="EM103" s="180" t="s">
        <v>33</v>
      </c>
      <c r="EN103" s="191" t="s">
        <v>33</v>
      </c>
      <c r="EO103" s="191">
        <v>0</v>
      </c>
      <c r="EP103" s="191">
        <v>0</v>
      </c>
      <c r="EQ103" s="191" t="s">
        <v>2813</v>
      </c>
      <c r="ER103" s="191" t="s">
        <v>33</v>
      </c>
      <c r="ES103" s="181">
        <v>46234</v>
      </c>
      <c r="ET103" s="189" t="s">
        <v>2796</v>
      </c>
      <c r="EU103" s="189">
        <v>47</v>
      </c>
      <c r="EV103" s="189" t="s">
        <v>2792</v>
      </c>
      <c r="EW103" s="189" t="s">
        <v>141</v>
      </c>
      <c r="EX103" s="189">
        <v>3</v>
      </c>
      <c r="EY103" s="189" t="s">
        <v>2794</v>
      </c>
      <c r="EZ103" s="189" t="s">
        <v>2793</v>
      </c>
      <c r="FA103" s="190">
        <v>46234</v>
      </c>
      <c r="FB103" s="188" t="s">
        <v>2816</v>
      </c>
      <c r="FC103" s="191">
        <v>3</v>
      </c>
      <c r="FD103" s="191" t="s">
        <v>2782</v>
      </c>
      <c r="FE103" s="191" t="s">
        <v>126</v>
      </c>
      <c r="FF103" s="191">
        <v>1</v>
      </c>
      <c r="FG103" s="191" t="s">
        <v>2815</v>
      </c>
      <c r="FH103" s="191" t="s">
        <v>2783</v>
      </c>
      <c r="FI103" s="181">
        <v>46234</v>
      </c>
      <c r="FJ103" s="188" t="s">
        <v>2817</v>
      </c>
      <c r="FK103" s="189" t="s">
        <v>33</v>
      </c>
      <c r="FL103" s="189" t="s">
        <v>33</v>
      </c>
      <c r="FM103" s="189" t="s">
        <v>33</v>
      </c>
      <c r="FN103" s="189" t="s">
        <v>33</v>
      </c>
      <c r="FO103" s="189">
        <v>0</v>
      </c>
      <c r="FP103" s="185" t="s">
        <v>33</v>
      </c>
      <c r="FQ103" s="186">
        <v>46234</v>
      </c>
      <c r="FR103" s="188" t="s">
        <v>2818</v>
      </c>
      <c r="FS103" s="191" t="s">
        <v>33</v>
      </c>
      <c r="FT103" s="191" t="s">
        <v>33</v>
      </c>
      <c r="FU103" s="191" t="s">
        <v>33</v>
      </c>
      <c r="FV103" s="191" t="s">
        <v>33</v>
      </c>
      <c r="FW103" s="191">
        <v>0</v>
      </c>
      <c r="FX103" s="191" t="s">
        <v>33</v>
      </c>
      <c r="FY103" s="181">
        <v>46234</v>
      </c>
      <c r="FZ103" s="189" t="s">
        <v>1292</v>
      </c>
      <c r="GA103" s="189">
        <v>1</v>
      </c>
      <c r="GB103" s="189" t="s">
        <v>67</v>
      </c>
      <c r="GC103" s="189" t="s">
        <v>68</v>
      </c>
      <c r="GD103" s="189">
        <v>2</v>
      </c>
      <c r="GE103" s="189" t="s">
        <v>33</v>
      </c>
      <c r="GF103" s="189" t="s">
        <v>33</v>
      </c>
      <c r="GG103" s="190">
        <v>46182</v>
      </c>
      <c r="GH103" s="188" t="s">
        <v>1298</v>
      </c>
      <c r="GI103" s="191">
        <v>0</v>
      </c>
      <c r="GJ103" s="191" t="s">
        <v>67</v>
      </c>
      <c r="GK103" s="191" t="s">
        <v>68</v>
      </c>
      <c r="GL103" s="191">
        <v>2</v>
      </c>
      <c r="GM103" s="191" t="s">
        <v>33</v>
      </c>
      <c r="GN103" s="191" t="s">
        <v>33</v>
      </c>
      <c r="GO103" s="181">
        <v>46182</v>
      </c>
      <c r="GP103" s="189" t="s">
        <v>1293</v>
      </c>
      <c r="GQ103" s="189">
        <v>1</v>
      </c>
      <c r="GR103" s="189" t="s">
        <v>67</v>
      </c>
      <c r="GS103" s="189" t="s">
        <v>68</v>
      </c>
      <c r="GT103" s="189">
        <v>2</v>
      </c>
      <c r="GU103" s="189" t="s">
        <v>33</v>
      </c>
      <c r="GV103" s="189" t="s">
        <v>33</v>
      </c>
      <c r="GW103" s="190">
        <v>46182</v>
      </c>
      <c r="GX103" s="188" t="s">
        <v>1299</v>
      </c>
      <c r="GY103" s="191">
        <v>0</v>
      </c>
      <c r="GZ103" s="191" t="s">
        <v>67</v>
      </c>
      <c r="HA103" s="191" t="s">
        <v>68</v>
      </c>
      <c r="HB103" s="191">
        <v>2</v>
      </c>
      <c r="HC103" s="191" t="s">
        <v>33</v>
      </c>
      <c r="HD103" s="191" t="s">
        <v>33</v>
      </c>
      <c r="HE103" s="181">
        <v>46182</v>
      </c>
      <c r="HF103" s="189" t="s">
        <v>1402</v>
      </c>
      <c r="HG103" s="189">
        <v>2</v>
      </c>
      <c r="HH103" s="189" t="s">
        <v>67</v>
      </c>
      <c r="HI103" s="189" t="s">
        <v>68</v>
      </c>
      <c r="HJ103" s="189">
        <v>2</v>
      </c>
      <c r="HK103" s="189" t="s">
        <v>33</v>
      </c>
      <c r="HL103" s="189" t="s">
        <v>33</v>
      </c>
      <c r="HM103" s="190">
        <v>46183</v>
      </c>
      <c r="HN103" s="188" t="s">
        <v>1297</v>
      </c>
      <c r="HO103" s="191">
        <v>3</v>
      </c>
      <c r="HP103" s="191" t="s">
        <v>67</v>
      </c>
      <c r="HQ103" s="191" t="s">
        <v>68</v>
      </c>
      <c r="HR103" s="191">
        <v>2</v>
      </c>
      <c r="HS103" s="191" t="s">
        <v>33</v>
      </c>
      <c r="HT103" s="191" t="s">
        <v>33</v>
      </c>
      <c r="HU103" s="181">
        <v>46182</v>
      </c>
      <c r="HV103" s="189" t="s">
        <v>1294</v>
      </c>
      <c r="HW103" s="189">
        <v>0</v>
      </c>
      <c r="HX103" s="189" t="s">
        <v>67</v>
      </c>
      <c r="HY103" s="189" t="s">
        <v>68</v>
      </c>
      <c r="HZ103" s="189">
        <v>2</v>
      </c>
      <c r="IA103" s="189" t="s">
        <v>33</v>
      </c>
      <c r="IB103" s="189" t="s">
        <v>33</v>
      </c>
      <c r="IC103" s="190">
        <v>46182</v>
      </c>
      <c r="ID103" s="188" t="s">
        <v>1296</v>
      </c>
      <c r="IE103" s="191">
        <v>3</v>
      </c>
      <c r="IF103" s="191" t="s">
        <v>67</v>
      </c>
      <c r="IG103" s="191" t="s">
        <v>68</v>
      </c>
      <c r="IH103" s="191">
        <v>2</v>
      </c>
      <c r="II103" s="191" t="s">
        <v>33</v>
      </c>
      <c r="IJ103" s="191" t="s">
        <v>33</v>
      </c>
      <c r="IK103" s="181">
        <v>46182</v>
      </c>
      <c r="IL103" s="189" t="s">
        <v>1295</v>
      </c>
      <c r="IM103" s="189">
        <v>0</v>
      </c>
      <c r="IN103" s="189" t="s">
        <v>67</v>
      </c>
      <c r="IO103" s="189" t="s">
        <v>68</v>
      </c>
      <c r="IP103" s="189">
        <v>2</v>
      </c>
      <c r="IQ103" s="189" t="s">
        <v>33</v>
      </c>
      <c r="IR103" s="189" t="s">
        <v>33</v>
      </c>
      <c r="IS103" s="190">
        <v>46182</v>
      </c>
    </row>
    <row r="104" spans="1:253" s="11" customFormat="1" ht="12.5" customHeight="1">
      <c r="A104" s="11" t="s">
        <v>1300</v>
      </c>
      <c r="B104" s="11" t="s">
        <v>7557</v>
      </c>
      <c r="C104" s="11" t="s">
        <v>1301</v>
      </c>
      <c r="D104" s="11" t="s">
        <v>1291</v>
      </c>
      <c r="E104" s="11" t="s">
        <v>7115</v>
      </c>
      <c r="F104" s="11" t="s">
        <v>2819</v>
      </c>
      <c r="G104" s="179">
        <v>88344000</v>
      </c>
      <c r="H104" s="180" t="s">
        <v>2770</v>
      </c>
      <c r="I104" s="180" t="s">
        <v>88</v>
      </c>
      <c r="J104" s="180">
        <v>2</v>
      </c>
      <c r="K104" s="180" t="s">
        <v>2772</v>
      </c>
      <c r="L104" s="180" t="s">
        <v>2771</v>
      </c>
      <c r="M104" s="181">
        <v>46234</v>
      </c>
      <c r="N104" s="188" t="s">
        <v>2823</v>
      </c>
      <c r="O104" s="183">
        <v>160233</v>
      </c>
      <c r="P104" s="183" t="s">
        <v>2820</v>
      </c>
      <c r="Q104" s="183" t="s">
        <v>126</v>
      </c>
      <c r="R104" s="183">
        <v>1</v>
      </c>
      <c r="S104" s="183" t="s">
        <v>2822</v>
      </c>
      <c r="T104" s="183" t="s">
        <v>2821</v>
      </c>
      <c r="U104" s="184">
        <v>46234</v>
      </c>
      <c r="V104" s="188" t="s">
        <v>2825</v>
      </c>
      <c r="W104" s="180">
        <v>22714000</v>
      </c>
      <c r="X104" s="180" t="s">
        <v>2770</v>
      </c>
      <c r="Y104" s="180" t="s">
        <v>88</v>
      </c>
      <c r="Z104" s="180">
        <v>2</v>
      </c>
      <c r="AA104" s="180" t="s">
        <v>2824</v>
      </c>
      <c r="AB104" s="180" t="s">
        <v>2771</v>
      </c>
      <c r="AC104" s="181">
        <v>46234</v>
      </c>
      <c r="AD104" s="188" t="s">
        <v>2829</v>
      </c>
      <c r="AE104" s="185">
        <v>5859000</v>
      </c>
      <c r="AF104" s="185" t="s">
        <v>2826</v>
      </c>
      <c r="AG104" s="185" t="s">
        <v>88</v>
      </c>
      <c r="AH104" s="185">
        <v>2</v>
      </c>
      <c r="AI104" s="185" t="s">
        <v>2828</v>
      </c>
      <c r="AJ104" s="185" t="s">
        <v>2827</v>
      </c>
      <c r="AK104" s="186">
        <v>46234</v>
      </c>
      <c r="AL104" s="188" t="s">
        <v>2831</v>
      </c>
      <c r="AM104" s="180">
        <v>2252000</v>
      </c>
      <c r="AN104" s="180" t="s">
        <v>2770</v>
      </c>
      <c r="AO104" s="180" t="s">
        <v>88</v>
      </c>
      <c r="AP104" s="180">
        <v>2</v>
      </c>
      <c r="AQ104" s="180" t="s">
        <v>2830</v>
      </c>
      <c r="AR104" s="180" t="s">
        <v>2771</v>
      </c>
      <c r="AS104" s="181">
        <v>46234</v>
      </c>
      <c r="AT104" s="189" t="s">
        <v>2833</v>
      </c>
      <c r="AU104" s="185" t="s">
        <v>33</v>
      </c>
      <c r="AV104" s="185" t="s">
        <v>33</v>
      </c>
      <c r="AW104" s="185">
        <v>0</v>
      </c>
      <c r="AX104" s="185">
        <v>0</v>
      </c>
      <c r="AY104" s="185" t="s">
        <v>1617</v>
      </c>
      <c r="AZ104" s="185" t="s">
        <v>33</v>
      </c>
      <c r="BA104" s="186">
        <v>46234</v>
      </c>
      <c r="BB104" s="188" t="s">
        <v>2832</v>
      </c>
      <c r="BC104" s="180" t="s">
        <v>33</v>
      </c>
      <c r="BD104" s="180" t="s">
        <v>33</v>
      </c>
      <c r="BE104" s="180">
        <v>0</v>
      </c>
      <c r="BF104" s="180">
        <v>0</v>
      </c>
      <c r="BG104" s="180" t="s">
        <v>1617</v>
      </c>
      <c r="BH104" s="180" t="s">
        <v>33</v>
      </c>
      <c r="BI104" s="181">
        <v>46234</v>
      </c>
      <c r="BJ104" s="189" t="s">
        <v>2836</v>
      </c>
      <c r="BK104" s="189">
        <v>1</v>
      </c>
      <c r="BL104" s="189" t="s">
        <v>1893</v>
      </c>
      <c r="BM104" s="189" t="s">
        <v>141</v>
      </c>
      <c r="BN104" s="189">
        <v>3</v>
      </c>
      <c r="BO104" s="189" t="s">
        <v>2835</v>
      </c>
      <c r="BP104" s="185" t="s">
        <v>2834</v>
      </c>
      <c r="BQ104" s="190">
        <v>46234</v>
      </c>
      <c r="BR104" s="188" t="s">
        <v>2838</v>
      </c>
      <c r="BS104" s="191" t="s">
        <v>33</v>
      </c>
      <c r="BT104" s="191" t="s">
        <v>33</v>
      </c>
      <c r="BU104" s="191">
        <v>0</v>
      </c>
      <c r="BV104" s="191">
        <v>0</v>
      </c>
      <c r="BW104" s="191" t="s">
        <v>1617</v>
      </c>
      <c r="BX104" s="191" t="s">
        <v>33</v>
      </c>
      <c r="BY104" s="181">
        <v>46234</v>
      </c>
      <c r="BZ104" s="189" t="s">
        <v>2839</v>
      </c>
      <c r="CA104" s="189" t="s">
        <v>33</v>
      </c>
      <c r="CB104" s="189" t="s">
        <v>33</v>
      </c>
      <c r="CC104" s="189">
        <v>0</v>
      </c>
      <c r="CD104" s="189">
        <v>0</v>
      </c>
      <c r="CE104" s="189" t="s">
        <v>1617</v>
      </c>
      <c r="CF104" s="189" t="s">
        <v>33</v>
      </c>
      <c r="CG104" s="190">
        <v>46234</v>
      </c>
      <c r="CH104" s="188" t="s">
        <v>8120</v>
      </c>
      <c r="CI104" s="189" t="e">
        <v>#N/A</v>
      </c>
      <c r="CJ104" s="189" t="e">
        <v>#N/A</v>
      </c>
      <c r="CK104" s="189" t="e">
        <v>#N/A</v>
      </c>
      <c r="CL104" s="189" t="e">
        <v>#N/A</v>
      </c>
      <c r="CM104" s="189" t="e">
        <v>#N/A</v>
      </c>
      <c r="CN104" s="189" t="e">
        <v>#N/A</v>
      </c>
      <c r="CO104" s="192" t="e">
        <v>#N/A</v>
      </c>
      <c r="CP104" s="189" t="s">
        <v>2841</v>
      </c>
      <c r="CQ104" s="191" t="s">
        <v>33</v>
      </c>
      <c r="CR104" s="191" t="s">
        <v>33</v>
      </c>
      <c r="CS104" s="191">
        <v>0</v>
      </c>
      <c r="CT104" s="191">
        <v>0</v>
      </c>
      <c r="CU104" s="191" t="s">
        <v>1617</v>
      </c>
      <c r="CV104" s="191" t="s">
        <v>33</v>
      </c>
      <c r="CW104" s="181">
        <v>46234</v>
      </c>
      <c r="CX104" s="189" t="s">
        <v>2843</v>
      </c>
      <c r="CY104" s="185">
        <v>5859000</v>
      </c>
      <c r="CZ104" s="185" t="s">
        <v>2826</v>
      </c>
      <c r="DA104" s="185" t="s">
        <v>141</v>
      </c>
      <c r="DB104" s="185">
        <v>3</v>
      </c>
      <c r="DC104" s="185" t="s">
        <v>2846</v>
      </c>
      <c r="DD104" s="185" t="s">
        <v>2827</v>
      </c>
      <c r="DE104" s="187">
        <v>46234</v>
      </c>
      <c r="DF104" s="188" t="s">
        <v>2844</v>
      </c>
      <c r="DG104" s="180">
        <v>16855000</v>
      </c>
      <c r="DH104" s="191" t="s">
        <v>2826</v>
      </c>
      <c r="DI104" s="191" t="s">
        <v>88</v>
      </c>
      <c r="DJ104" s="191">
        <v>2</v>
      </c>
      <c r="DK104" s="191" t="s">
        <v>2165</v>
      </c>
      <c r="DL104" s="191" t="s">
        <v>2827</v>
      </c>
      <c r="DM104" s="181">
        <v>46234</v>
      </c>
      <c r="DN104" s="189" t="s">
        <v>2845</v>
      </c>
      <c r="DO104" s="185">
        <v>0</v>
      </c>
      <c r="DP104" s="189" t="s">
        <v>2826</v>
      </c>
      <c r="DQ104" s="189" t="s">
        <v>88</v>
      </c>
      <c r="DR104" s="189">
        <v>2</v>
      </c>
      <c r="DS104" s="189" t="s">
        <v>1945</v>
      </c>
      <c r="DT104" s="189" t="s">
        <v>2827</v>
      </c>
      <c r="DU104" s="190">
        <v>46234</v>
      </c>
      <c r="DV104" s="188" t="s">
        <v>2847</v>
      </c>
      <c r="DW104" s="180">
        <v>5859000</v>
      </c>
      <c r="DX104" s="191" t="s">
        <v>2826</v>
      </c>
      <c r="DY104" s="191" t="s">
        <v>141</v>
      </c>
      <c r="DZ104" s="191">
        <v>3</v>
      </c>
      <c r="EA104" s="191" t="s">
        <v>2846</v>
      </c>
      <c r="EB104" s="191" t="s">
        <v>2827</v>
      </c>
      <c r="EC104" s="181">
        <v>46234</v>
      </c>
      <c r="ED104" s="189" t="s">
        <v>2849</v>
      </c>
      <c r="EE104" s="185" t="s">
        <v>33</v>
      </c>
      <c r="EF104" s="189" t="s">
        <v>33</v>
      </c>
      <c r="EG104" s="189">
        <v>0</v>
      </c>
      <c r="EH104" s="189">
        <v>0</v>
      </c>
      <c r="EI104" s="189" t="s">
        <v>2848</v>
      </c>
      <c r="EJ104" s="189" t="s">
        <v>33</v>
      </c>
      <c r="EK104" s="190">
        <v>46234</v>
      </c>
      <c r="EL104" s="188" t="s">
        <v>2850</v>
      </c>
      <c r="EM104" s="180" t="s">
        <v>33</v>
      </c>
      <c r="EN104" s="191" t="s">
        <v>33</v>
      </c>
      <c r="EO104" s="191">
        <v>0</v>
      </c>
      <c r="EP104" s="191">
        <v>0</v>
      </c>
      <c r="EQ104" s="191" t="s">
        <v>2848</v>
      </c>
      <c r="ER104" s="191" t="s">
        <v>33</v>
      </c>
      <c r="ES104" s="181">
        <v>46234</v>
      </c>
      <c r="ET104" s="189" t="s">
        <v>2837</v>
      </c>
      <c r="EU104" s="189">
        <v>47</v>
      </c>
      <c r="EV104" s="189" t="s">
        <v>2792</v>
      </c>
      <c r="EW104" s="189" t="s">
        <v>141</v>
      </c>
      <c r="EX104" s="189">
        <v>3</v>
      </c>
      <c r="EY104" s="189" t="s">
        <v>2794</v>
      </c>
      <c r="EZ104" s="189" t="s">
        <v>2793</v>
      </c>
      <c r="FA104" s="190">
        <v>46234</v>
      </c>
      <c r="FB104" s="188" t="s">
        <v>2852</v>
      </c>
      <c r="FC104" s="191">
        <v>3</v>
      </c>
      <c r="FD104" s="191" t="s">
        <v>2826</v>
      </c>
      <c r="FE104" s="191" t="s">
        <v>126</v>
      </c>
      <c r="FF104" s="191">
        <v>1</v>
      </c>
      <c r="FG104" s="191" t="s">
        <v>2851</v>
      </c>
      <c r="FH104" s="191" t="s">
        <v>2827</v>
      </c>
      <c r="FI104" s="181">
        <v>46234</v>
      </c>
      <c r="FJ104" s="188" t="s">
        <v>2853</v>
      </c>
      <c r="FK104" s="189" t="s">
        <v>33</v>
      </c>
      <c r="FL104" s="189" t="s">
        <v>33</v>
      </c>
      <c r="FM104" s="189">
        <v>0</v>
      </c>
      <c r="FN104" s="189">
        <v>0</v>
      </c>
      <c r="FO104" s="189" t="s">
        <v>1617</v>
      </c>
      <c r="FP104" s="185" t="s">
        <v>33</v>
      </c>
      <c r="FQ104" s="186">
        <v>46234</v>
      </c>
      <c r="FR104" s="188" t="s">
        <v>2854</v>
      </c>
      <c r="FS104" s="191" t="s">
        <v>33</v>
      </c>
      <c r="FT104" s="191" t="s">
        <v>33</v>
      </c>
      <c r="FU104" s="191">
        <v>0</v>
      </c>
      <c r="FV104" s="191">
        <v>0</v>
      </c>
      <c r="FW104" s="191" t="s">
        <v>1617</v>
      </c>
      <c r="FX104" s="191" t="s">
        <v>33</v>
      </c>
      <c r="FY104" s="181">
        <v>46234</v>
      </c>
      <c r="FZ104" s="189" t="s">
        <v>1302</v>
      </c>
      <c r="GA104" s="189">
        <v>1</v>
      </c>
      <c r="GB104" s="189" t="s">
        <v>67</v>
      </c>
      <c r="GC104" s="189" t="s">
        <v>68</v>
      </c>
      <c r="GD104" s="189">
        <v>2</v>
      </c>
      <c r="GE104" s="189" t="s">
        <v>33</v>
      </c>
      <c r="GF104" s="189" t="s">
        <v>33</v>
      </c>
      <c r="GG104" s="190">
        <v>46182</v>
      </c>
      <c r="GH104" s="188" t="s">
        <v>1308</v>
      </c>
      <c r="GI104" s="191">
        <v>0</v>
      </c>
      <c r="GJ104" s="191" t="s">
        <v>67</v>
      </c>
      <c r="GK104" s="191" t="s">
        <v>68</v>
      </c>
      <c r="GL104" s="191">
        <v>2</v>
      </c>
      <c r="GM104" s="191" t="s">
        <v>33</v>
      </c>
      <c r="GN104" s="191" t="s">
        <v>33</v>
      </c>
      <c r="GO104" s="181">
        <v>46182</v>
      </c>
      <c r="GP104" s="189" t="s">
        <v>1303</v>
      </c>
      <c r="GQ104" s="189">
        <v>1</v>
      </c>
      <c r="GR104" s="189" t="s">
        <v>67</v>
      </c>
      <c r="GS104" s="189" t="s">
        <v>68</v>
      </c>
      <c r="GT104" s="189">
        <v>2</v>
      </c>
      <c r="GU104" s="189" t="s">
        <v>33</v>
      </c>
      <c r="GV104" s="189" t="s">
        <v>33</v>
      </c>
      <c r="GW104" s="190">
        <v>46182</v>
      </c>
      <c r="GX104" s="188" t="s">
        <v>1309</v>
      </c>
      <c r="GY104" s="191">
        <v>0</v>
      </c>
      <c r="GZ104" s="191" t="s">
        <v>67</v>
      </c>
      <c r="HA104" s="191" t="s">
        <v>68</v>
      </c>
      <c r="HB104" s="191">
        <v>2</v>
      </c>
      <c r="HC104" s="191" t="s">
        <v>33</v>
      </c>
      <c r="HD104" s="191" t="s">
        <v>33</v>
      </c>
      <c r="HE104" s="181">
        <v>46182</v>
      </c>
      <c r="HF104" s="189" t="s">
        <v>1403</v>
      </c>
      <c r="HG104" s="189">
        <v>2</v>
      </c>
      <c r="HH104" s="189" t="s">
        <v>67</v>
      </c>
      <c r="HI104" s="189" t="s">
        <v>68</v>
      </c>
      <c r="HJ104" s="189">
        <v>2</v>
      </c>
      <c r="HK104" s="189" t="s">
        <v>33</v>
      </c>
      <c r="HL104" s="189" t="s">
        <v>33</v>
      </c>
      <c r="HM104" s="190">
        <v>46183</v>
      </c>
      <c r="HN104" s="188" t="s">
        <v>1307</v>
      </c>
      <c r="HO104" s="191">
        <v>3</v>
      </c>
      <c r="HP104" s="191" t="s">
        <v>67</v>
      </c>
      <c r="HQ104" s="191" t="s">
        <v>68</v>
      </c>
      <c r="HR104" s="191">
        <v>2</v>
      </c>
      <c r="HS104" s="191" t="s">
        <v>33</v>
      </c>
      <c r="HT104" s="191" t="s">
        <v>33</v>
      </c>
      <c r="HU104" s="181">
        <v>46182</v>
      </c>
      <c r="HV104" s="189" t="s">
        <v>1304</v>
      </c>
      <c r="HW104" s="189">
        <v>0</v>
      </c>
      <c r="HX104" s="189" t="s">
        <v>67</v>
      </c>
      <c r="HY104" s="189" t="s">
        <v>68</v>
      </c>
      <c r="HZ104" s="189">
        <v>2</v>
      </c>
      <c r="IA104" s="189" t="s">
        <v>33</v>
      </c>
      <c r="IB104" s="189" t="s">
        <v>33</v>
      </c>
      <c r="IC104" s="190">
        <v>46182</v>
      </c>
      <c r="ID104" s="188" t="s">
        <v>1306</v>
      </c>
      <c r="IE104" s="191">
        <v>3</v>
      </c>
      <c r="IF104" s="191" t="s">
        <v>67</v>
      </c>
      <c r="IG104" s="191" t="s">
        <v>68</v>
      </c>
      <c r="IH104" s="191">
        <v>2</v>
      </c>
      <c r="II104" s="191" t="s">
        <v>33</v>
      </c>
      <c r="IJ104" s="191" t="s">
        <v>33</v>
      </c>
      <c r="IK104" s="181">
        <v>46182</v>
      </c>
      <c r="IL104" s="189" t="s">
        <v>1305</v>
      </c>
      <c r="IM104" s="189">
        <v>0</v>
      </c>
      <c r="IN104" s="189" t="s">
        <v>67</v>
      </c>
      <c r="IO104" s="189" t="s">
        <v>68</v>
      </c>
      <c r="IP104" s="189">
        <v>2</v>
      </c>
      <c r="IQ104" s="189" t="s">
        <v>33</v>
      </c>
      <c r="IR104" s="189" t="s">
        <v>33</v>
      </c>
      <c r="IS104" s="190">
        <v>46182</v>
      </c>
    </row>
    <row r="105" spans="1:253" s="11" customFormat="1" ht="12.5" customHeight="1">
      <c r="A105" s="11" t="s">
        <v>1310</v>
      </c>
      <c r="B105" s="11" t="s">
        <v>7557</v>
      </c>
      <c r="C105" s="11" t="s">
        <v>1311</v>
      </c>
      <c r="D105" s="11" t="s">
        <v>1291</v>
      </c>
      <c r="E105" s="11" t="s">
        <v>7115</v>
      </c>
      <c r="F105" s="11" t="s">
        <v>2855</v>
      </c>
      <c r="G105" s="179">
        <v>88344000</v>
      </c>
      <c r="H105" s="180" t="s">
        <v>2770</v>
      </c>
      <c r="I105" s="180" t="s">
        <v>88</v>
      </c>
      <c r="J105" s="180">
        <v>2</v>
      </c>
      <c r="K105" s="180" t="s">
        <v>2772</v>
      </c>
      <c r="L105" s="180" t="s">
        <v>2771</v>
      </c>
      <c r="M105" s="181">
        <v>46234</v>
      </c>
      <c r="N105" s="188" t="s">
        <v>2859</v>
      </c>
      <c r="O105" s="183">
        <v>149227</v>
      </c>
      <c r="P105" s="183" t="s">
        <v>2856</v>
      </c>
      <c r="Q105" s="183" t="s">
        <v>126</v>
      </c>
      <c r="R105" s="183">
        <v>1</v>
      </c>
      <c r="S105" s="183" t="s">
        <v>2858</v>
      </c>
      <c r="T105" s="183" t="s">
        <v>2857</v>
      </c>
      <c r="U105" s="184">
        <v>46234</v>
      </c>
      <c r="V105" s="188" t="s">
        <v>2863</v>
      </c>
      <c r="W105" s="180">
        <v>34741000</v>
      </c>
      <c r="X105" s="180" t="s">
        <v>2860</v>
      </c>
      <c r="Y105" s="180" t="s">
        <v>88</v>
      </c>
      <c r="Z105" s="180">
        <v>2</v>
      </c>
      <c r="AA105" s="180" t="s">
        <v>2862</v>
      </c>
      <c r="AB105" s="180" t="s">
        <v>2861</v>
      </c>
      <c r="AC105" s="181">
        <v>46234</v>
      </c>
      <c r="AD105" s="188" t="s">
        <v>2867</v>
      </c>
      <c r="AE105" s="185">
        <v>1322000</v>
      </c>
      <c r="AF105" s="185" t="s">
        <v>2864</v>
      </c>
      <c r="AG105" s="185" t="s">
        <v>88</v>
      </c>
      <c r="AH105" s="185">
        <v>2</v>
      </c>
      <c r="AI105" s="185" t="s">
        <v>2866</v>
      </c>
      <c r="AJ105" s="185" t="s">
        <v>2865</v>
      </c>
      <c r="AK105" s="186">
        <v>46234</v>
      </c>
      <c r="AL105" s="188" t="s">
        <v>2869</v>
      </c>
      <c r="AM105" s="180">
        <v>1322000</v>
      </c>
      <c r="AN105" s="180" t="s">
        <v>2864</v>
      </c>
      <c r="AO105" s="180" t="s">
        <v>88</v>
      </c>
      <c r="AP105" s="180">
        <v>2</v>
      </c>
      <c r="AQ105" s="180" t="s">
        <v>2868</v>
      </c>
      <c r="AR105" s="180" t="s">
        <v>2865</v>
      </c>
      <c r="AS105" s="181">
        <v>46234</v>
      </c>
      <c r="AT105" s="189" t="s">
        <v>2871</v>
      </c>
      <c r="AU105" s="185" t="s">
        <v>33</v>
      </c>
      <c r="AV105" s="185" t="s">
        <v>33</v>
      </c>
      <c r="AW105" s="185">
        <v>0</v>
      </c>
      <c r="AX105" s="185">
        <v>0</v>
      </c>
      <c r="AY105" s="185" t="s">
        <v>1617</v>
      </c>
      <c r="AZ105" s="185" t="s">
        <v>33</v>
      </c>
      <c r="BA105" s="186">
        <v>46234</v>
      </c>
      <c r="BB105" s="188" t="s">
        <v>2870</v>
      </c>
      <c r="BC105" s="180" t="s">
        <v>33</v>
      </c>
      <c r="BD105" s="180" t="s">
        <v>33</v>
      </c>
      <c r="BE105" s="180">
        <v>0</v>
      </c>
      <c r="BF105" s="180">
        <v>0</v>
      </c>
      <c r="BG105" s="180" t="s">
        <v>1617</v>
      </c>
      <c r="BH105" s="180" t="s">
        <v>33</v>
      </c>
      <c r="BI105" s="181">
        <v>46234</v>
      </c>
      <c r="BJ105" s="189" t="s">
        <v>2875</v>
      </c>
      <c r="BK105" s="189">
        <v>46</v>
      </c>
      <c r="BL105" s="189" t="s">
        <v>2872</v>
      </c>
      <c r="BM105" s="189" t="s">
        <v>141</v>
      </c>
      <c r="BN105" s="189">
        <v>3</v>
      </c>
      <c r="BO105" s="189" t="s">
        <v>2874</v>
      </c>
      <c r="BP105" s="185" t="s">
        <v>2873</v>
      </c>
      <c r="BQ105" s="190">
        <v>46234</v>
      </c>
      <c r="BR105" s="188" t="s">
        <v>2877</v>
      </c>
      <c r="BS105" s="191" t="s">
        <v>33</v>
      </c>
      <c r="BT105" s="191" t="s">
        <v>33</v>
      </c>
      <c r="BU105" s="191">
        <v>0</v>
      </c>
      <c r="BV105" s="191">
        <v>0</v>
      </c>
      <c r="BW105" s="191" t="s">
        <v>1617</v>
      </c>
      <c r="BX105" s="191" t="s">
        <v>33</v>
      </c>
      <c r="BY105" s="181">
        <v>46234</v>
      </c>
      <c r="BZ105" s="189" t="s">
        <v>2878</v>
      </c>
      <c r="CA105" s="189" t="s">
        <v>33</v>
      </c>
      <c r="CB105" s="189" t="s">
        <v>33</v>
      </c>
      <c r="CC105" s="189">
        <v>0</v>
      </c>
      <c r="CD105" s="189">
        <v>0</v>
      </c>
      <c r="CE105" s="189" t="s">
        <v>1617</v>
      </c>
      <c r="CF105" s="189" t="s">
        <v>33</v>
      </c>
      <c r="CG105" s="190">
        <v>46234</v>
      </c>
      <c r="CH105" s="188" t="s">
        <v>8121</v>
      </c>
      <c r="CI105" s="189" t="e">
        <v>#N/A</v>
      </c>
      <c r="CJ105" s="189" t="e">
        <v>#N/A</v>
      </c>
      <c r="CK105" s="189" t="e">
        <v>#N/A</v>
      </c>
      <c r="CL105" s="189" t="e">
        <v>#N/A</v>
      </c>
      <c r="CM105" s="189" t="e">
        <v>#N/A</v>
      </c>
      <c r="CN105" s="189" t="e">
        <v>#N/A</v>
      </c>
      <c r="CO105" s="192" t="e">
        <v>#N/A</v>
      </c>
      <c r="CP105" s="189" t="s">
        <v>2880</v>
      </c>
      <c r="CQ105" s="191" t="s">
        <v>33</v>
      </c>
      <c r="CR105" s="191" t="s">
        <v>33</v>
      </c>
      <c r="CS105" s="191">
        <v>0</v>
      </c>
      <c r="CT105" s="191">
        <v>0</v>
      </c>
      <c r="CU105" s="191" t="s">
        <v>1617</v>
      </c>
      <c r="CV105" s="191" t="s">
        <v>33</v>
      </c>
      <c r="CW105" s="181">
        <v>46234</v>
      </c>
      <c r="CX105" s="189" t="s">
        <v>2882</v>
      </c>
      <c r="CY105" s="185">
        <v>1322000</v>
      </c>
      <c r="CZ105" s="185" t="s">
        <v>2864</v>
      </c>
      <c r="DA105" s="185" t="s">
        <v>88</v>
      </c>
      <c r="DB105" s="185">
        <v>2</v>
      </c>
      <c r="DC105" s="185" t="s">
        <v>2885</v>
      </c>
      <c r="DD105" s="185" t="s">
        <v>2865</v>
      </c>
      <c r="DE105" s="187">
        <v>46234</v>
      </c>
      <c r="DF105" s="188" t="s">
        <v>2883</v>
      </c>
      <c r="DG105" s="180">
        <v>33419000</v>
      </c>
      <c r="DH105" s="191" t="s">
        <v>2860</v>
      </c>
      <c r="DI105" s="191" t="s">
        <v>88</v>
      </c>
      <c r="DJ105" s="191">
        <v>2</v>
      </c>
      <c r="DK105" s="191" t="s">
        <v>2165</v>
      </c>
      <c r="DL105" s="191" t="s">
        <v>2861</v>
      </c>
      <c r="DM105" s="181">
        <v>46234</v>
      </c>
      <c r="DN105" s="189" t="s">
        <v>2884</v>
      </c>
      <c r="DO105" s="185">
        <v>0</v>
      </c>
      <c r="DP105" s="189" t="s">
        <v>2864</v>
      </c>
      <c r="DQ105" s="189" t="s">
        <v>88</v>
      </c>
      <c r="DR105" s="189">
        <v>2</v>
      </c>
      <c r="DS105" s="189" t="s">
        <v>1945</v>
      </c>
      <c r="DT105" s="189" t="s">
        <v>2865</v>
      </c>
      <c r="DU105" s="190">
        <v>46234</v>
      </c>
      <c r="DV105" s="188" t="s">
        <v>2886</v>
      </c>
      <c r="DW105" s="180">
        <v>1322000</v>
      </c>
      <c r="DX105" s="191" t="s">
        <v>2864</v>
      </c>
      <c r="DY105" s="191" t="s">
        <v>88</v>
      </c>
      <c r="DZ105" s="191">
        <v>2</v>
      </c>
      <c r="EA105" s="191" t="s">
        <v>2885</v>
      </c>
      <c r="EB105" s="191" t="s">
        <v>2865</v>
      </c>
      <c r="EC105" s="181">
        <v>46234</v>
      </c>
      <c r="ED105" s="189" t="s">
        <v>2887</v>
      </c>
      <c r="EE105" s="185" t="s">
        <v>33</v>
      </c>
      <c r="EF105" s="189" t="s">
        <v>33</v>
      </c>
      <c r="EG105" s="189">
        <v>0</v>
      </c>
      <c r="EH105" s="189">
        <v>0</v>
      </c>
      <c r="EI105" s="189" t="s">
        <v>2848</v>
      </c>
      <c r="EJ105" s="189" t="s">
        <v>33</v>
      </c>
      <c r="EK105" s="190">
        <v>46234</v>
      </c>
      <c r="EL105" s="188" t="s">
        <v>2888</v>
      </c>
      <c r="EM105" s="180" t="s">
        <v>33</v>
      </c>
      <c r="EN105" s="191" t="s">
        <v>33</v>
      </c>
      <c r="EO105" s="191">
        <v>0</v>
      </c>
      <c r="EP105" s="191">
        <v>0</v>
      </c>
      <c r="EQ105" s="191" t="s">
        <v>2848</v>
      </c>
      <c r="ER105" s="191" t="s">
        <v>33</v>
      </c>
      <c r="ES105" s="181">
        <v>46234</v>
      </c>
      <c r="ET105" s="189" t="s">
        <v>2876</v>
      </c>
      <c r="EU105" s="189">
        <v>47</v>
      </c>
      <c r="EV105" s="189" t="s">
        <v>2792</v>
      </c>
      <c r="EW105" s="189" t="s">
        <v>141</v>
      </c>
      <c r="EX105" s="189">
        <v>3</v>
      </c>
      <c r="EY105" s="189" t="s">
        <v>2794</v>
      </c>
      <c r="EZ105" s="189" t="s">
        <v>2793</v>
      </c>
      <c r="FA105" s="190">
        <v>46234</v>
      </c>
      <c r="FB105" s="188" t="s">
        <v>2890</v>
      </c>
      <c r="FC105" s="191">
        <v>1</v>
      </c>
      <c r="FD105" s="191" t="s">
        <v>2864</v>
      </c>
      <c r="FE105" s="191" t="s">
        <v>126</v>
      </c>
      <c r="FF105" s="191">
        <v>1</v>
      </c>
      <c r="FG105" s="191" t="s">
        <v>2889</v>
      </c>
      <c r="FH105" s="191" t="s">
        <v>2865</v>
      </c>
      <c r="FI105" s="181">
        <v>46234</v>
      </c>
      <c r="FJ105" s="188" t="s">
        <v>2891</v>
      </c>
      <c r="FK105" s="189" t="s">
        <v>33</v>
      </c>
      <c r="FL105" s="189" t="s">
        <v>33</v>
      </c>
      <c r="FM105" s="189">
        <v>0</v>
      </c>
      <c r="FN105" s="189">
        <v>0</v>
      </c>
      <c r="FO105" s="189" t="s">
        <v>1617</v>
      </c>
      <c r="FP105" s="185" t="s">
        <v>33</v>
      </c>
      <c r="FQ105" s="186">
        <v>46234</v>
      </c>
      <c r="FR105" s="188" t="s">
        <v>2892</v>
      </c>
      <c r="FS105" s="191" t="s">
        <v>33</v>
      </c>
      <c r="FT105" s="191" t="s">
        <v>33</v>
      </c>
      <c r="FU105" s="191">
        <v>0</v>
      </c>
      <c r="FV105" s="191">
        <v>0</v>
      </c>
      <c r="FW105" s="191" t="s">
        <v>1617</v>
      </c>
      <c r="FX105" s="191" t="s">
        <v>33</v>
      </c>
      <c r="FY105" s="181">
        <v>46234</v>
      </c>
      <c r="FZ105" s="189" t="s">
        <v>1312</v>
      </c>
      <c r="GA105" s="189">
        <v>1</v>
      </c>
      <c r="GB105" s="189" t="s">
        <v>67</v>
      </c>
      <c r="GC105" s="189" t="s">
        <v>68</v>
      </c>
      <c r="GD105" s="189">
        <v>2</v>
      </c>
      <c r="GE105" s="189" t="s">
        <v>33</v>
      </c>
      <c r="GF105" s="189" t="s">
        <v>33</v>
      </c>
      <c r="GG105" s="190">
        <v>46182</v>
      </c>
      <c r="GH105" s="188" t="s">
        <v>1318</v>
      </c>
      <c r="GI105" s="191">
        <v>0</v>
      </c>
      <c r="GJ105" s="191" t="s">
        <v>67</v>
      </c>
      <c r="GK105" s="191" t="s">
        <v>68</v>
      </c>
      <c r="GL105" s="191">
        <v>2</v>
      </c>
      <c r="GM105" s="191" t="s">
        <v>33</v>
      </c>
      <c r="GN105" s="191" t="s">
        <v>33</v>
      </c>
      <c r="GO105" s="181">
        <v>46182</v>
      </c>
      <c r="GP105" s="189" t="s">
        <v>1313</v>
      </c>
      <c r="GQ105" s="189">
        <v>1</v>
      </c>
      <c r="GR105" s="189" t="s">
        <v>67</v>
      </c>
      <c r="GS105" s="189" t="s">
        <v>68</v>
      </c>
      <c r="GT105" s="189">
        <v>2</v>
      </c>
      <c r="GU105" s="189" t="s">
        <v>33</v>
      </c>
      <c r="GV105" s="189" t="s">
        <v>33</v>
      </c>
      <c r="GW105" s="190">
        <v>46182</v>
      </c>
      <c r="GX105" s="188" t="s">
        <v>1319</v>
      </c>
      <c r="GY105" s="191">
        <v>0</v>
      </c>
      <c r="GZ105" s="191" t="s">
        <v>67</v>
      </c>
      <c r="HA105" s="191" t="s">
        <v>68</v>
      </c>
      <c r="HB105" s="191">
        <v>2</v>
      </c>
      <c r="HC105" s="191" t="s">
        <v>33</v>
      </c>
      <c r="HD105" s="191" t="s">
        <v>33</v>
      </c>
      <c r="HE105" s="181">
        <v>46182</v>
      </c>
      <c r="HF105" s="189" t="s">
        <v>1404</v>
      </c>
      <c r="HG105" s="189">
        <v>2</v>
      </c>
      <c r="HH105" s="189" t="s">
        <v>67</v>
      </c>
      <c r="HI105" s="189" t="s">
        <v>68</v>
      </c>
      <c r="HJ105" s="189">
        <v>2</v>
      </c>
      <c r="HK105" s="189" t="s">
        <v>33</v>
      </c>
      <c r="HL105" s="189" t="s">
        <v>33</v>
      </c>
      <c r="HM105" s="190">
        <v>46183</v>
      </c>
      <c r="HN105" s="188" t="s">
        <v>1317</v>
      </c>
      <c r="HO105" s="191">
        <v>3</v>
      </c>
      <c r="HP105" s="191" t="s">
        <v>67</v>
      </c>
      <c r="HQ105" s="191" t="s">
        <v>68</v>
      </c>
      <c r="HR105" s="191">
        <v>2</v>
      </c>
      <c r="HS105" s="191" t="s">
        <v>33</v>
      </c>
      <c r="HT105" s="191" t="s">
        <v>33</v>
      </c>
      <c r="HU105" s="181">
        <v>46182</v>
      </c>
      <c r="HV105" s="189" t="s">
        <v>1314</v>
      </c>
      <c r="HW105" s="189">
        <v>0</v>
      </c>
      <c r="HX105" s="189" t="s">
        <v>67</v>
      </c>
      <c r="HY105" s="189" t="s">
        <v>68</v>
      </c>
      <c r="HZ105" s="189">
        <v>2</v>
      </c>
      <c r="IA105" s="189" t="s">
        <v>33</v>
      </c>
      <c r="IB105" s="189" t="s">
        <v>33</v>
      </c>
      <c r="IC105" s="190">
        <v>46182</v>
      </c>
      <c r="ID105" s="188" t="s">
        <v>1316</v>
      </c>
      <c r="IE105" s="191">
        <v>3</v>
      </c>
      <c r="IF105" s="191" t="s">
        <v>67</v>
      </c>
      <c r="IG105" s="191" t="s">
        <v>68</v>
      </c>
      <c r="IH105" s="191">
        <v>2</v>
      </c>
      <c r="II105" s="191" t="s">
        <v>33</v>
      </c>
      <c r="IJ105" s="191" t="s">
        <v>33</v>
      </c>
      <c r="IK105" s="181">
        <v>46182</v>
      </c>
      <c r="IL105" s="189" t="s">
        <v>1315</v>
      </c>
      <c r="IM105" s="189">
        <v>0</v>
      </c>
      <c r="IN105" s="189" t="s">
        <v>67</v>
      </c>
      <c r="IO105" s="189" t="s">
        <v>68</v>
      </c>
      <c r="IP105" s="189">
        <v>2</v>
      </c>
      <c r="IQ105" s="189" t="s">
        <v>33</v>
      </c>
      <c r="IR105" s="189" t="s">
        <v>33</v>
      </c>
      <c r="IS105" s="190">
        <v>46182</v>
      </c>
    </row>
    <row r="106" spans="1:253" s="11" customFormat="1" ht="12.5" customHeight="1">
      <c r="A106" s="11" t="s">
        <v>591</v>
      </c>
      <c r="B106" s="11" t="s">
        <v>7903</v>
      </c>
      <c r="C106" s="11" t="s">
        <v>592</v>
      </c>
      <c r="D106" s="11" t="s">
        <v>593</v>
      </c>
      <c r="E106" s="11" t="s">
        <v>7120</v>
      </c>
      <c r="F106" s="11" t="s">
        <v>5532</v>
      </c>
      <c r="G106" s="179">
        <v>72564000</v>
      </c>
      <c r="H106" s="180" t="s">
        <v>5529</v>
      </c>
      <c r="I106" s="180" t="s">
        <v>88</v>
      </c>
      <c r="J106" s="180">
        <v>2</v>
      </c>
      <c r="K106" s="180" t="s">
        <v>5531</v>
      </c>
      <c r="L106" s="180" t="s">
        <v>5530</v>
      </c>
      <c r="M106" s="181">
        <v>46234</v>
      </c>
      <c r="N106" s="188" t="s">
        <v>5536</v>
      </c>
      <c r="O106" s="183">
        <v>324964</v>
      </c>
      <c r="P106" s="183" t="s">
        <v>5533</v>
      </c>
      <c r="Q106" s="183" t="s">
        <v>88</v>
      </c>
      <c r="R106" s="183">
        <v>2</v>
      </c>
      <c r="S106" s="183" t="s">
        <v>5535</v>
      </c>
      <c r="T106" s="183" t="s">
        <v>5534</v>
      </c>
      <c r="U106" s="184">
        <v>46234</v>
      </c>
      <c r="V106" s="188" t="s">
        <v>5540</v>
      </c>
      <c r="W106" s="180">
        <v>13553000</v>
      </c>
      <c r="X106" s="180" t="s">
        <v>5537</v>
      </c>
      <c r="Y106" s="180" t="s">
        <v>88</v>
      </c>
      <c r="Z106" s="180">
        <v>2</v>
      </c>
      <c r="AA106" s="180" t="s">
        <v>5539</v>
      </c>
      <c r="AB106" s="180" t="s">
        <v>5538</v>
      </c>
      <c r="AC106" s="181">
        <v>46234</v>
      </c>
      <c r="AD106" s="188" t="s">
        <v>5544</v>
      </c>
      <c r="AE106" s="185">
        <v>2947000</v>
      </c>
      <c r="AF106" s="185" t="s">
        <v>5541</v>
      </c>
      <c r="AG106" s="185" t="s">
        <v>88</v>
      </c>
      <c r="AH106" s="185">
        <v>2</v>
      </c>
      <c r="AI106" s="185" t="s">
        <v>5543</v>
      </c>
      <c r="AJ106" s="185" t="s">
        <v>5542</v>
      </c>
      <c r="AK106" s="186">
        <v>46234</v>
      </c>
      <c r="AL106" s="188" t="s">
        <v>5548</v>
      </c>
      <c r="AM106" s="180">
        <v>140000</v>
      </c>
      <c r="AN106" s="180" t="s">
        <v>5545</v>
      </c>
      <c r="AO106" s="180" t="s">
        <v>141</v>
      </c>
      <c r="AP106" s="180">
        <v>3</v>
      </c>
      <c r="AQ106" s="180" t="s">
        <v>5547</v>
      </c>
      <c r="AR106" s="180" t="s">
        <v>5546</v>
      </c>
      <c r="AS106" s="181">
        <v>46234</v>
      </c>
      <c r="AT106" s="189" t="s">
        <v>5550</v>
      </c>
      <c r="AU106" s="185" t="s">
        <v>33</v>
      </c>
      <c r="AV106" s="185" t="s">
        <v>33</v>
      </c>
      <c r="AW106" s="185" t="s">
        <v>33</v>
      </c>
      <c r="AX106" s="185" t="s">
        <v>33</v>
      </c>
      <c r="AY106" s="185" t="s">
        <v>1617</v>
      </c>
      <c r="AZ106" s="185" t="s">
        <v>33</v>
      </c>
      <c r="BA106" s="186">
        <v>46234</v>
      </c>
      <c r="BB106" s="188" t="s">
        <v>5549</v>
      </c>
      <c r="BC106" s="180" t="s">
        <v>33</v>
      </c>
      <c r="BD106" s="180" t="s">
        <v>33</v>
      </c>
      <c r="BE106" s="180" t="s">
        <v>33</v>
      </c>
      <c r="BF106" s="180" t="s">
        <v>33</v>
      </c>
      <c r="BG106" s="180" t="s">
        <v>1617</v>
      </c>
      <c r="BH106" s="180" t="s">
        <v>33</v>
      </c>
      <c r="BI106" s="181">
        <v>46234</v>
      </c>
      <c r="BJ106" s="189" t="s">
        <v>5551</v>
      </c>
      <c r="BK106" s="189" t="s">
        <v>33</v>
      </c>
      <c r="BL106" s="189" t="s">
        <v>33</v>
      </c>
      <c r="BM106" s="189" t="s">
        <v>33</v>
      </c>
      <c r="BN106" s="189" t="s">
        <v>33</v>
      </c>
      <c r="BO106" s="189" t="s">
        <v>1617</v>
      </c>
      <c r="BP106" s="185" t="s">
        <v>33</v>
      </c>
      <c r="BQ106" s="190">
        <v>46234</v>
      </c>
      <c r="BR106" s="188" t="s">
        <v>5553</v>
      </c>
      <c r="BS106" s="191" t="s">
        <v>33</v>
      </c>
      <c r="BT106" s="191" t="s">
        <v>33</v>
      </c>
      <c r="BU106" s="191" t="s">
        <v>33</v>
      </c>
      <c r="BV106" s="191" t="s">
        <v>33</v>
      </c>
      <c r="BW106" s="191" t="s">
        <v>1617</v>
      </c>
      <c r="BX106" s="191" t="s">
        <v>33</v>
      </c>
      <c r="BY106" s="181">
        <v>46234</v>
      </c>
      <c r="BZ106" s="189" t="s">
        <v>5554</v>
      </c>
      <c r="CA106" s="189" t="s">
        <v>33</v>
      </c>
      <c r="CB106" s="189" t="s">
        <v>33</v>
      </c>
      <c r="CC106" s="189" t="s">
        <v>33</v>
      </c>
      <c r="CD106" s="189" t="s">
        <v>33</v>
      </c>
      <c r="CE106" s="189" t="s">
        <v>1617</v>
      </c>
      <c r="CF106" s="189" t="s">
        <v>33</v>
      </c>
      <c r="CG106" s="190">
        <v>46234</v>
      </c>
      <c r="CH106" s="188" t="s">
        <v>8122</v>
      </c>
      <c r="CI106" s="189" t="e">
        <v>#N/A</v>
      </c>
      <c r="CJ106" s="189" t="e">
        <v>#N/A</v>
      </c>
      <c r="CK106" s="189" t="e">
        <v>#N/A</v>
      </c>
      <c r="CL106" s="189" t="e">
        <v>#N/A</v>
      </c>
      <c r="CM106" s="189" t="e">
        <v>#N/A</v>
      </c>
      <c r="CN106" s="189" t="e">
        <v>#N/A</v>
      </c>
      <c r="CO106" s="192" t="e">
        <v>#N/A</v>
      </c>
      <c r="CP106" s="189" t="s">
        <v>5556</v>
      </c>
      <c r="CQ106" s="191" t="s">
        <v>33</v>
      </c>
      <c r="CR106" s="191" t="s">
        <v>33</v>
      </c>
      <c r="CS106" s="191" t="s">
        <v>33</v>
      </c>
      <c r="CT106" s="191" t="s">
        <v>33</v>
      </c>
      <c r="CU106" s="191" t="s">
        <v>1617</v>
      </c>
      <c r="CV106" s="191" t="s">
        <v>33</v>
      </c>
      <c r="CW106" s="181">
        <v>46234</v>
      </c>
      <c r="CX106" s="189" t="s">
        <v>5559</v>
      </c>
      <c r="CY106" s="185">
        <v>639000</v>
      </c>
      <c r="CZ106" s="185" t="s">
        <v>5557</v>
      </c>
      <c r="DA106" s="185" t="s">
        <v>88</v>
      </c>
      <c r="DB106" s="185">
        <v>2</v>
      </c>
      <c r="DC106" s="185" t="s">
        <v>5566</v>
      </c>
      <c r="DD106" s="185" t="s">
        <v>5542</v>
      </c>
      <c r="DE106" s="187">
        <v>46234</v>
      </c>
      <c r="DF106" s="188" t="s">
        <v>5563</v>
      </c>
      <c r="DG106" s="180">
        <v>10606000</v>
      </c>
      <c r="DH106" s="191" t="s">
        <v>5560</v>
      </c>
      <c r="DI106" s="191" t="s">
        <v>88</v>
      </c>
      <c r="DJ106" s="191">
        <v>2</v>
      </c>
      <c r="DK106" s="191" t="s">
        <v>5562</v>
      </c>
      <c r="DL106" s="191" t="s">
        <v>5561</v>
      </c>
      <c r="DM106" s="181">
        <v>46234</v>
      </c>
      <c r="DN106" s="189" t="s">
        <v>5565</v>
      </c>
      <c r="DO106" s="185">
        <v>2308000</v>
      </c>
      <c r="DP106" s="189" t="s">
        <v>5557</v>
      </c>
      <c r="DQ106" s="189" t="s">
        <v>88</v>
      </c>
      <c r="DR106" s="189">
        <v>2</v>
      </c>
      <c r="DS106" s="189" t="s">
        <v>5564</v>
      </c>
      <c r="DT106" s="189" t="s">
        <v>5542</v>
      </c>
      <c r="DU106" s="190">
        <v>46234</v>
      </c>
      <c r="DV106" s="188" t="s">
        <v>5567</v>
      </c>
      <c r="DW106" s="180">
        <v>639000</v>
      </c>
      <c r="DX106" s="191" t="s">
        <v>5557</v>
      </c>
      <c r="DY106" s="191" t="s">
        <v>88</v>
      </c>
      <c r="DZ106" s="191">
        <v>2</v>
      </c>
      <c r="EA106" s="191" t="s">
        <v>5566</v>
      </c>
      <c r="EB106" s="191" t="s">
        <v>5542</v>
      </c>
      <c r="EC106" s="181">
        <v>46234</v>
      </c>
      <c r="ED106" s="189" t="s">
        <v>5571</v>
      </c>
      <c r="EE106" s="185">
        <v>0</v>
      </c>
      <c r="EF106" s="189" t="s">
        <v>5568</v>
      </c>
      <c r="EG106" s="189" t="s">
        <v>88</v>
      </c>
      <c r="EH106" s="189">
        <v>2</v>
      </c>
      <c r="EI106" s="189" t="s">
        <v>5570</v>
      </c>
      <c r="EJ106" s="189" t="s">
        <v>5569</v>
      </c>
      <c r="EK106" s="190">
        <v>46234</v>
      </c>
      <c r="EL106" s="188" t="s">
        <v>5573</v>
      </c>
      <c r="EM106" s="180">
        <v>0</v>
      </c>
      <c r="EN106" s="191" t="s">
        <v>5568</v>
      </c>
      <c r="EO106" s="191" t="s">
        <v>88</v>
      </c>
      <c r="EP106" s="191">
        <v>2</v>
      </c>
      <c r="EQ106" s="191" t="s">
        <v>5572</v>
      </c>
      <c r="ER106" s="191" t="s">
        <v>5569</v>
      </c>
      <c r="ES106" s="181">
        <v>46234</v>
      </c>
      <c r="ET106" s="189" t="s">
        <v>5552</v>
      </c>
      <c r="EU106" s="189" t="s">
        <v>33</v>
      </c>
      <c r="EV106" s="189" t="s">
        <v>33</v>
      </c>
      <c r="EW106" s="189" t="s">
        <v>33</v>
      </c>
      <c r="EX106" s="189" t="s">
        <v>33</v>
      </c>
      <c r="EY106" s="189" t="s">
        <v>1617</v>
      </c>
      <c r="EZ106" s="189" t="s">
        <v>33</v>
      </c>
      <c r="FA106" s="190">
        <v>46234</v>
      </c>
      <c r="FB106" s="188" t="s">
        <v>5577</v>
      </c>
      <c r="FC106" s="191">
        <v>3</v>
      </c>
      <c r="FD106" s="191" t="s">
        <v>5574</v>
      </c>
      <c r="FE106" s="191" t="s">
        <v>88</v>
      </c>
      <c r="FF106" s="191">
        <v>2</v>
      </c>
      <c r="FG106" s="191" t="s">
        <v>5576</v>
      </c>
      <c r="FH106" s="191" t="s">
        <v>5575</v>
      </c>
      <c r="FI106" s="181">
        <v>46234</v>
      </c>
      <c r="FJ106" s="188" t="s">
        <v>5578</v>
      </c>
      <c r="FK106" s="189" t="s">
        <v>33</v>
      </c>
      <c r="FL106" s="189" t="s">
        <v>33</v>
      </c>
      <c r="FM106" s="189" t="s">
        <v>33</v>
      </c>
      <c r="FN106" s="189" t="s">
        <v>33</v>
      </c>
      <c r="FO106" s="189" t="s">
        <v>1617</v>
      </c>
      <c r="FP106" s="185" t="s">
        <v>33</v>
      </c>
      <c r="FQ106" s="186">
        <v>46234</v>
      </c>
      <c r="FR106" s="188" t="s">
        <v>5579</v>
      </c>
      <c r="FS106" s="191" t="s">
        <v>33</v>
      </c>
      <c r="FT106" s="191" t="s">
        <v>33</v>
      </c>
      <c r="FU106" s="191" t="s">
        <v>33</v>
      </c>
      <c r="FV106" s="191" t="s">
        <v>33</v>
      </c>
      <c r="FW106" s="191" t="s">
        <v>1617</v>
      </c>
      <c r="FX106" s="191" t="s">
        <v>33</v>
      </c>
      <c r="FY106" s="181">
        <v>46234</v>
      </c>
      <c r="FZ106" s="189" t="s">
        <v>595</v>
      </c>
      <c r="GA106" s="189">
        <v>2</v>
      </c>
      <c r="GB106" s="189" t="s">
        <v>67</v>
      </c>
      <c r="GC106" s="189" t="s">
        <v>68</v>
      </c>
      <c r="GD106" s="189">
        <v>2</v>
      </c>
      <c r="GE106" s="189" t="s">
        <v>33</v>
      </c>
      <c r="GF106" s="189" t="s">
        <v>33</v>
      </c>
      <c r="GG106" s="190">
        <v>46178</v>
      </c>
      <c r="GH106" s="188" t="s">
        <v>601</v>
      </c>
      <c r="GI106" s="191">
        <v>0</v>
      </c>
      <c r="GJ106" s="191" t="s">
        <v>67</v>
      </c>
      <c r="GK106" s="191" t="s">
        <v>68</v>
      </c>
      <c r="GL106" s="191">
        <v>2</v>
      </c>
      <c r="GM106" s="191" t="s">
        <v>33</v>
      </c>
      <c r="GN106" s="191" t="s">
        <v>33</v>
      </c>
      <c r="GO106" s="181">
        <v>46178</v>
      </c>
      <c r="GP106" s="189" t="s">
        <v>596</v>
      </c>
      <c r="GQ106" s="189">
        <v>0</v>
      </c>
      <c r="GR106" s="189" t="s">
        <v>67</v>
      </c>
      <c r="GS106" s="189" t="s">
        <v>68</v>
      </c>
      <c r="GT106" s="189">
        <v>2</v>
      </c>
      <c r="GU106" s="189" t="s">
        <v>33</v>
      </c>
      <c r="GV106" s="189" t="s">
        <v>33</v>
      </c>
      <c r="GW106" s="190">
        <v>46178</v>
      </c>
      <c r="GX106" s="188" t="s">
        <v>602</v>
      </c>
      <c r="GY106" s="191">
        <v>0</v>
      </c>
      <c r="GZ106" s="191" t="s">
        <v>67</v>
      </c>
      <c r="HA106" s="191" t="s">
        <v>68</v>
      </c>
      <c r="HB106" s="191">
        <v>2</v>
      </c>
      <c r="HC106" s="191" t="s">
        <v>33</v>
      </c>
      <c r="HD106" s="191" t="s">
        <v>33</v>
      </c>
      <c r="HE106" s="181">
        <v>46178</v>
      </c>
      <c r="HF106" s="189" t="s">
        <v>594</v>
      </c>
      <c r="HG106" s="189">
        <v>0</v>
      </c>
      <c r="HH106" s="189" t="s">
        <v>67</v>
      </c>
      <c r="HI106" s="189" t="s">
        <v>68</v>
      </c>
      <c r="HJ106" s="189">
        <v>2</v>
      </c>
      <c r="HK106" s="189" t="s">
        <v>33</v>
      </c>
      <c r="HL106" s="189" t="s">
        <v>33</v>
      </c>
      <c r="HM106" s="190">
        <v>46178</v>
      </c>
      <c r="HN106" s="188" t="s">
        <v>600</v>
      </c>
      <c r="HO106" s="191">
        <v>3</v>
      </c>
      <c r="HP106" s="191" t="s">
        <v>67</v>
      </c>
      <c r="HQ106" s="191" t="s">
        <v>68</v>
      </c>
      <c r="HR106" s="191">
        <v>2</v>
      </c>
      <c r="HS106" s="191" t="s">
        <v>33</v>
      </c>
      <c r="HT106" s="191" t="s">
        <v>33</v>
      </c>
      <c r="HU106" s="181">
        <v>46178</v>
      </c>
      <c r="HV106" s="189" t="s">
        <v>597</v>
      </c>
      <c r="HW106" s="189">
        <v>0</v>
      </c>
      <c r="HX106" s="189" t="s">
        <v>67</v>
      </c>
      <c r="HY106" s="189" t="s">
        <v>68</v>
      </c>
      <c r="HZ106" s="189">
        <v>2</v>
      </c>
      <c r="IA106" s="189" t="s">
        <v>33</v>
      </c>
      <c r="IB106" s="189" t="s">
        <v>33</v>
      </c>
      <c r="IC106" s="190">
        <v>46178</v>
      </c>
      <c r="ID106" s="188" t="s">
        <v>599</v>
      </c>
      <c r="IE106" s="191">
        <v>0</v>
      </c>
      <c r="IF106" s="191" t="s">
        <v>67</v>
      </c>
      <c r="IG106" s="191" t="s">
        <v>68</v>
      </c>
      <c r="IH106" s="191">
        <v>2</v>
      </c>
      <c r="II106" s="191" t="s">
        <v>33</v>
      </c>
      <c r="IJ106" s="191" t="s">
        <v>33</v>
      </c>
      <c r="IK106" s="181">
        <v>46178</v>
      </c>
      <c r="IL106" s="189" t="s">
        <v>598</v>
      </c>
      <c r="IM106" s="189">
        <v>3</v>
      </c>
      <c r="IN106" s="189" t="s">
        <v>67</v>
      </c>
      <c r="IO106" s="189" t="s">
        <v>68</v>
      </c>
      <c r="IP106" s="189">
        <v>2</v>
      </c>
      <c r="IQ106" s="189" t="s">
        <v>33</v>
      </c>
      <c r="IR106" s="189" t="s">
        <v>33</v>
      </c>
      <c r="IS106" s="190">
        <v>46178</v>
      </c>
    </row>
    <row r="107" spans="1:253" s="11" customFormat="1" ht="12.5" customHeight="1">
      <c r="A107" s="11" t="s">
        <v>603</v>
      </c>
      <c r="B107" s="11" t="s">
        <v>7557</v>
      </c>
      <c r="C107" s="11" t="s">
        <v>604</v>
      </c>
      <c r="D107" s="11" t="s">
        <v>593</v>
      </c>
      <c r="E107" s="11" t="s">
        <v>7120</v>
      </c>
      <c r="F107" s="11" t="s">
        <v>5619</v>
      </c>
      <c r="G107" s="179">
        <v>72564000</v>
      </c>
      <c r="H107" s="180" t="s">
        <v>5617</v>
      </c>
      <c r="I107" s="180" t="s">
        <v>88</v>
      </c>
      <c r="J107" s="180">
        <v>2</v>
      </c>
      <c r="K107" s="180" t="s">
        <v>5618</v>
      </c>
      <c r="L107" s="180" t="s">
        <v>5530</v>
      </c>
      <c r="M107" s="181">
        <v>46234</v>
      </c>
      <c r="N107" s="188" t="s">
        <v>5623</v>
      </c>
      <c r="O107" s="183">
        <v>82883</v>
      </c>
      <c r="P107" s="183" t="s">
        <v>5620</v>
      </c>
      <c r="Q107" s="183" t="s">
        <v>88</v>
      </c>
      <c r="R107" s="183">
        <v>2</v>
      </c>
      <c r="S107" s="183" t="s">
        <v>5622</v>
      </c>
      <c r="T107" s="183" t="s">
        <v>5621</v>
      </c>
      <c r="U107" s="184">
        <v>46234</v>
      </c>
      <c r="V107" s="188" t="s">
        <v>5626</v>
      </c>
      <c r="W107" s="180">
        <v>3624000</v>
      </c>
      <c r="X107" s="180" t="s">
        <v>5620</v>
      </c>
      <c r="Y107" s="180" t="s">
        <v>88</v>
      </c>
      <c r="Z107" s="180">
        <v>2</v>
      </c>
      <c r="AA107" s="180" t="s">
        <v>5625</v>
      </c>
      <c r="AB107" s="180" t="s">
        <v>5624</v>
      </c>
      <c r="AC107" s="181">
        <v>46234</v>
      </c>
      <c r="AD107" s="188" t="s">
        <v>5630</v>
      </c>
      <c r="AE107" s="185">
        <v>131000</v>
      </c>
      <c r="AF107" s="185" t="s">
        <v>5627</v>
      </c>
      <c r="AG107" s="185" t="s">
        <v>88</v>
      </c>
      <c r="AH107" s="185">
        <v>2</v>
      </c>
      <c r="AI107" s="185" t="s">
        <v>5629</v>
      </c>
      <c r="AJ107" s="185" t="s">
        <v>5628</v>
      </c>
      <c r="AK107" s="186">
        <v>46234</v>
      </c>
      <c r="AL107" s="188" t="s">
        <v>5632</v>
      </c>
      <c r="AM107" s="180">
        <v>131000</v>
      </c>
      <c r="AN107" s="180" t="s">
        <v>5627</v>
      </c>
      <c r="AO107" s="180" t="s">
        <v>88</v>
      </c>
      <c r="AP107" s="180">
        <v>2</v>
      </c>
      <c r="AQ107" s="180" t="s">
        <v>5631</v>
      </c>
      <c r="AR107" s="180" t="s">
        <v>5628</v>
      </c>
      <c r="AS107" s="181">
        <v>46234</v>
      </c>
      <c r="AT107" s="189" t="s">
        <v>5634</v>
      </c>
      <c r="AU107" s="185" t="s">
        <v>33</v>
      </c>
      <c r="AV107" s="185" t="s">
        <v>33</v>
      </c>
      <c r="AW107" s="185" t="s">
        <v>33</v>
      </c>
      <c r="AX107" s="185" t="s">
        <v>33</v>
      </c>
      <c r="AY107" s="185" t="s">
        <v>1617</v>
      </c>
      <c r="AZ107" s="185" t="s">
        <v>33</v>
      </c>
      <c r="BA107" s="186">
        <v>46234</v>
      </c>
      <c r="BB107" s="188" t="s">
        <v>5633</v>
      </c>
      <c r="BC107" s="180" t="s">
        <v>33</v>
      </c>
      <c r="BD107" s="180" t="s">
        <v>33</v>
      </c>
      <c r="BE107" s="180" t="s">
        <v>33</v>
      </c>
      <c r="BF107" s="180" t="s">
        <v>33</v>
      </c>
      <c r="BG107" s="180" t="s">
        <v>1617</v>
      </c>
      <c r="BH107" s="180" t="s">
        <v>33</v>
      </c>
      <c r="BI107" s="181">
        <v>46234</v>
      </c>
      <c r="BJ107" s="189" t="s">
        <v>5635</v>
      </c>
      <c r="BK107" s="189" t="s">
        <v>33</v>
      </c>
      <c r="BL107" s="189" t="s">
        <v>33</v>
      </c>
      <c r="BM107" s="189" t="s">
        <v>33</v>
      </c>
      <c r="BN107" s="189" t="s">
        <v>33</v>
      </c>
      <c r="BO107" s="189" t="s">
        <v>1617</v>
      </c>
      <c r="BP107" s="185" t="s">
        <v>33</v>
      </c>
      <c r="BQ107" s="190">
        <v>46234</v>
      </c>
      <c r="BR107" s="188" t="s">
        <v>5637</v>
      </c>
      <c r="BS107" s="191" t="s">
        <v>33</v>
      </c>
      <c r="BT107" s="191" t="s">
        <v>33</v>
      </c>
      <c r="BU107" s="191" t="s">
        <v>33</v>
      </c>
      <c r="BV107" s="191" t="s">
        <v>33</v>
      </c>
      <c r="BW107" s="191" t="s">
        <v>1617</v>
      </c>
      <c r="BX107" s="191" t="s">
        <v>33</v>
      </c>
      <c r="BY107" s="181">
        <v>46234</v>
      </c>
      <c r="BZ107" s="189" t="s">
        <v>5638</v>
      </c>
      <c r="CA107" s="189" t="s">
        <v>33</v>
      </c>
      <c r="CB107" s="189" t="s">
        <v>33</v>
      </c>
      <c r="CC107" s="189" t="s">
        <v>33</v>
      </c>
      <c r="CD107" s="189" t="s">
        <v>33</v>
      </c>
      <c r="CE107" s="189" t="s">
        <v>1617</v>
      </c>
      <c r="CF107" s="189" t="s">
        <v>33</v>
      </c>
      <c r="CG107" s="190">
        <v>46234</v>
      </c>
      <c r="CH107" s="188" t="s">
        <v>8123</v>
      </c>
      <c r="CI107" s="189" t="e">
        <v>#N/A</v>
      </c>
      <c r="CJ107" s="189" t="e">
        <v>#N/A</v>
      </c>
      <c r="CK107" s="189" t="e">
        <v>#N/A</v>
      </c>
      <c r="CL107" s="189" t="e">
        <v>#N/A</v>
      </c>
      <c r="CM107" s="189" t="e">
        <v>#N/A</v>
      </c>
      <c r="CN107" s="189" t="e">
        <v>#N/A</v>
      </c>
      <c r="CO107" s="192" t="e">
        <v>#N/A</v>
      </c>
      <c r="CP107" s="189" t="s">
        <v>5640</v>
      </c>
      <c r="CQ107" s="191" t="s">
        <v>33</v>
      </c>
      <c r="CR107" s="191" t="s">
        <v>33</v>
      </c>
      <c r="CS107" s="191" t="s">
        <v>33</v>
      </c>
      <c r="CT107" s="191" t="s">
        <v>33</v>
      </c>
      <c r="CU107" s="191" t="s">
        <v>1617</v>
      </c>
      <c r="CV107" s="191" t="s">
        <v>33</v>
      </c>
      <c r="CW107" s="181">
        <v>46234</v>
      </c>
      <c r="CX107" s="189" t="s">
        <v>5642</v>
      </c>
      <c r="CY107" s="185">
        <v>131000</v>
      </c>
      <c r="CZ107" s="185" t="s">
        <v>5627</v>
      </c>
      <c r="DA107" s="185" t="s">
        <v>88</v>
      </c>
      <c r="DB107" s="185">
        <v>2</v>
      </c>
      <c r="DC107" s="185" t="s">
        <v>5649</v>
      </c>
      <c r="DD107" s="185" t="s">
        <v>5628</v>
      </c>
      <c r="DE107" s="187">
        <v>46234</v>
      </c>
      <c r="DF107" s="188" t="s">
        <v>5646</v>
      </c>
      <c r="DG107" s="180">
        <v>3493000</v>
      </c>
      <c r="DH107" s="191" t="s">
        <v>5643</v>
      </c>
      <c r="DI107" s="191" t="s">
        <v>88</v>
      </c>
      <c r="DJ107" s="191">
        <v>2</v>
      </c>
      <c r="DK107" s="191" t="s">
        <v>5645</v>
      </c>
      <c r="DL107" s="191" t="s">
        <v>5644</v>
      </c>
      <c r="DM107" s="181">
        <v>46234</v>
      </c>
      <c r="DN107" s="189" t="s">
        <v>5648</v>
      </c>
      <c r="DO107" s="185">
        <v>0</v>
      </c>
      <c r="DP107" s="189" t="s">
        <v>5627</v>
      </c>
      <c r="DQ107" s="189" t="s">
        <v>88</v>
      </c>
      <c r="DR107" s="189">
        <v>2</v>
      </c>
      <c r="DS107" s="189" t="s">
        <v>5647</v>
      </c>
      <c r="DT107" s="189" t="s">
        <v>5628</v>
      </c>
      <c r="DU107" s="190">
        <v>46234</v>
      </c>
      <c r="DV107" s="188" t="s">
        <v>5650</v>
      </c>
      <c r="DW107" s="180">
        <v>131000</v>
      </c>
      <c r="DX107" s="191" t="s">
        <v>5627</v>
      </c>
      <c r="DY107" s="191" t="s">
        <v>88</v>
      </c>
      <c r="DZ107" s="191">
        <v>2</v>
      </c>
      <c r="EA107" s="191" t="s">
        <v>5649</v>
      </c>
      <c r="EB107" s="191" t="s">
        <v>5628</v>
      </c>
      <c r="EC107" s="181">
        <v>46234</v>
      </c>
      <c r="ED107" s="189" t="s">
        <v>5652</v>
      </c>
      <c r="EE107" s="185" t="s">
        <v>33</v>
      </c>
      <c r="EF107" s="189" t="s">
        <v>114</v>
      </c>
      <c r="EG107" s="189" t="s">
        <v>33</v>
      </c>
      <c r="EH107" s="189" t="s">
        <v>33</v>
      </c>
      <c r="EI107" s="189" t="s">
        <v>5651</v>
      </c>
      <c r="EJ107" s="189" t="s">
        <v>33</v>
      </c>
      <c r="EK107" s="190">
        <v>46234</v>
      </c>
      <c r="EL107" s="188" t="s">
        <v>5654</v>
      </c>
      <c r="EM107" s="180">
        <v>0</v>
      </c>
      <c r="EN107" s="191" t="s">
        <v>5627</v>
      </c>
      <c r="EO107" s="191" t="s">
        <v>88</v>
      </c>
      <c r="EP107" s="191">
        <v>2</v>
      </c>
      <c r="EQ107" s="191" t="s">
        <v>5653</v>
      </c>
      <c r="ER107" s="191" t="s">
        <v>5628</v>
      </c>
      <c r="ES107" s="181">
        <v>46234</v>
      </c>
      <c r="ET107" s="189" t="s">
        <v>5636</v>
      </c>
      <c r="EU107" s="189" t="s">
        <v>33</v>
      </c>
      <c r="EV107" s="189" t="s">
        <v>33</v>
      </c>
      <c r="EW107" s="189" t="s">
        <v>33</v>
      </c>
      <c r="EX107" s="189" t="s">
        <v>33</v>
      </c>
      <c r="EY107" s="189" t="s">
        <v>1617</v>
      </c>
      <c r="EZ107" s="189" t="s">
        <v>33</v>
      </c>
      <c r="FA107" s="190">
        <v>46234</v>
      </c>
      <c r="FB107" s="188" t="s">
        <v>5656</v>
      </c>
      <c r="FC107" s="191">
        <v>3</v>
      </c>
      <c r="FD107" s="191" t="s">
        <v>5627</v>
      </c>
      <c r="FE107" s="191" t="s">
        <v>88</v>
      </c>
      <c r="FF107" s="191">
        <v>2</v>
      </c>
      <c r="FG107" s="191" t="s">
        <v>5655</v>
      </c>
      <c r="FH107" s="191" t="s">
        <v>5628</v>
      </c>
      <c r="FI107" s="181">
        <v>46234</v>
      </c>
      <c r="FJ107" s="188" t="s">
        <v>5657</v>
      </c>
      <c r="FK107" s="189" t="s">
        <v>33</v>
      </c>
      <c r="FL107" s="189" t="s">
        <v>33</v>
      </c>
      <c r="FM107" s="189" t="s">
        <v>33</v>
      </c>
      <c r="FN107" s="189" t="s">
        <v>33</v>
      </c>
      <c r="FO107" s="189" t="s">
        <v>1617</v>
      </c>
      <c r="FP107" s="185" t="s">
        <v>33</v>
      </c>
      <c r="FQ107" s="186">
        <v>46234</v>
      </c>
      <c r="FR107" s="188" t="s">
        <v>5658</v>
      </c>
      <c r="FS107" s="191" t="s">
        <v>33</v>
      </c>
      <c r="FT107" s="191" t="s">
        <v>33</v>
      </c>
      <c r="FU107" s="191" t="s">
        <v>33</v>
      </c>
      <c r="FV107" s="191" t="s">
        <v>33</v>
      </c>
      <c r="FW107" s="191" t="s">
        <v>1617</v>
      </c>
      <c r="FX107" s="191" t="s">
        <v>33</v>
      </c>
      <c r="FY107" s="181">
        <v>46234</v>
      </c>
      <c r="FZ107" s="189" t="s">
        <v>606</v>
      </c>
      <c r="GA107" s="189">
        <v>2</v>
      </c>
      <c r="GB107" s="189" t="s">
        <v>67</v>
      </c>
      <c r="GC107" s="189" t="s">
        <v>68</v>
      </c>
      <c r="GD107" s="189">
        <v>2</v>
      </c>
      <c r="GE107" s="189" t="s">
        <v>33</v>
      </c>
      <c r="GF107" s="189" t="s">
        <v>33</v>
      </c>
      <c r="GG107" s="190">
        <v>46178</v>
      </c>
      <c r="GH107" s="188" t="s">
        <v>612</v>
      </c>
      <c r="GI107" s="191">
        <v>0</v>
      </c>
      <c r="GJ107" s="191" t="s">
        <v>67</v>
      </c>
      <c r="GK107" s="191" t="s">
        <v>68</v>
      </c>
      <c r="GL107" s="191">
        <v>2</v>
      </c>
      <c r="GM107" s="191" t="s">
        <v>33</v>
      </c>
      <c r="GN107" s="191" t="s">
        <v>33</v>
      </c>
      <c r="GO107" s="181">
        <v>46178</v>
      </c>
      <c r="GP107" s="189" t="s">
        <v>607</v>
      </c>
      <c r="GQ107" s="189">
        <v>0</v>
      </c>
      <c r="GR107" s="189" t="s">
        <v>67</v>
      </c>
      <c r="GS107" s="189" t="s">
        <v>68</v>
      </c>
      <c r="GT107" s="189">
        <v>2</v>
      </c>
      <c r="GU107" s="189" t="s">
        <v>33</v>
      </c>
      <c r="GV107" s="189" t="s">
        <v>33</v>
      </c>
      <c r="GW107" s="190">
        <v>46178</v>
      </c>
      <c r="GX107" s="188" t="s">
        <v>613</v>
      </c>
      <c r="GY107" s="191">
        <v>0</v>
      </c>
      <c r="GZ107" s="191" t="s">
        <v>67</v>
      </c>
      <c r="HA107" s="191" t="s">
        <v>68</v>
      </c>
      <c r="HB107" s="191">
        <v>2</v>
      </c>
      <c r="HC107" s="191" t="s">
        <v>33</v>
      </c>
      <c r="HD107" s="191" t="s">
        <v>33</v>
      </c>
      <c r="HE107" s="181">
        <v>46178</v>
      </c>
      <c r="HF107" s="189" t="s">
        <v>605</v>
      </c>
      <c r="HG107" s="189">
        <v>0</v>
      </c>
      <c r="HH107" s="189" t="s">
        <v>67</v>
      </c>
      <c r="HI107" s="189" t="s">
        <v>68</v>
      </c>
      <c r="HJ107" s="189">
        <v>2</v>
      </c>
      <c r="HK107" s="189" t="s">
        <v>33</v>
      </c>
      <c r="HL107" s="189" t="s">
        <v>33</v>
      </c>
      <c r="HM107" s="190">
        <v>46178</v>
      </c>
      <c r="HN107" s="188" t="s">
        <v>611</v>
      </c>
      <c r="HO107" s="191">
        <v>3</v>
      </c>
      <c r="HP107" s="191" t="s">
        <v>67</v>
      </c>
      <c r="HQ107" s="191" t="s">
        <v>68</v>
      </c>
      <c r="HR107" s="191">
        <v>2</v>
      </c>
      <c r="HS107" s="191" t="s">
        <v>33</v>
      </c>
      <c r="HT107" s="191" t="s">
        <v>33</v>
      </c>
      <c r="HU107" s="181">
        <v>46178</v>
      </c>
      <c r="HV107" s="189" t="s">
        <v>608</v>
      </c>
      <c r="HW107" s="189">
        <v>0</v>
      </c>
      <c r="HX107" s="189" t="s">
        <v>67</v>
      </c>
      <c r="HY107" s="189" t="s">
        <v>68</v>
      </c>
      <c r="HZ107" s="189">
        <v>2</v>
      </c>
      <c r="IA107" s="189" t="s">
        <v>33</v>
      </c>
      <c r="IB107" s="189" t="s">
        <v>33</v>
      </c>
      <c r="IC107" s="190">
        <v>46178</v>
      </c>
      <c r="ID107" s="188" t="s">
        <v>610</v>
      </c>
      <c r="IE107" s="191">
        <v>0</v>
      </c>
      <c r="IF107" s="191" t="s">
        <v>67</v>
      </c>
      <c r="IG107" s="191" t="s">
        <v>68</v>
      </c>
      <c r="IH107" s="191">
        <v>2</v>
      </c>
      <c r="II107" s="191" t="s">
        <v>33</v>
      </c>
      <c r="IJ107" s="191" t="s">
        <v>33</v>
      </c>
      <c r="IK107" s="181">
        <v>46178</v>
      </c>
      <c r="IL107" s="189" t="s">
        <v>609</v>
      </c>
      <c r="IM107" s="189">
        <v>2</v>
      </c>
      <c r="IN107" s="189" t="s">
        <v>67</v>
      </c>
      <c r="IO107" s="189" t="s">
        <v>68</v>
      </c>
      <c r="IP107" s="189">
        <v>2</v>
      </c>
      <c r="IQ107" s="189" t="s">
        <v>33</v>
      </c>
      <c r="IR107" s="189" t="s">
        <v>33</v>
      </c>
      <c r="IS107" s="190">
        <v>46178</v>
      </c>
    </row>
    <row r="108" spans="1:253" s="11" customFormat="1" ht="12.5" customHeight="1">
      <c r="A108" s="11" t="s">
        <v>614</v>
      </c>
      <c r="B108" s="11" t="s">
        <v>7774</v>
      </c>
      <c r="C108" s="11" t="s">
        <v>615</v>
      </c>
      <c r="D108" s="11" t="s">
        <v>593</v>
      </c>
      <c r="E108" s="11" t="s">
        <v>7120</v>
      </c>
      <c r="F108" s="11" t="s">
        <v>5581</v>
      </c>
      <c r="G108" s="179">
        <v>72564000</v>
      </c>
      <c r="H108" s="180" t="s">
        <v>5580</v>
      </c>
      <c r="I108" s="180" t="s">
        <v>88</v>
      </c>
      <c r="J108" s="180">
        <v>2</v>
      </c>
      <c r="K108" s="180" t="s">
        <v>5531</v>
      </c>
      <c r="L108" s="180" t="s">
        <v>5530</v>
      </c>
      <c r="M108" s="181">
        <v>46234</v>
      </c>
      <c r="N108" s="188" t="s">
        <v>5585</v>
      </c>
      <c r="O108" s="183">
        <v>242081</v>
      </c>
      <c r="P108" s="183" t="s">
        <v>5582</v>
      </c>
      <c r="Q108" s="183" t="s">
        <v>88</v>
      </c>
      <c r="R108" s="183">
        <v>2</v>
      </c>
      <c r="S108" s="183" t="s">
        <v>5584</v>
      </c>
      <c r="T108" s="183" t="s">
        <v>5583</v>
      </c>
      <c r="U108" s="184">
        <v>46234</v>
      </c>
      <c r="V108" s="188" t="s">
        <v>5587</v>
      </c>
      <c r="W108" s="180">
        <v>9929000</v>
      </c>
      <c r="X108" s="180" t="s">
        <v>5568</v>
      </c>
      <c r="Y108" s="180" t="s">
        <v>88</v>
      </c>
      <c r="Z108" s="180">
        <v>2</v>
      </c>
      <c r="AA108" s="180" t="s">
        <v>5586</v>
      </c>
      <c r="AB108" s="180" t="s">
        <v>5569</v>
      </c>
      <c r="AC108" s="181">
        <v>46234</v>
      </c>
      <c r="AD108" s="188" t="s">
        <v>5589</v>
      </c>
      <c r="AE108" s="185">
        <v>2816000</v>
      </c>
      <c r="AF108" s="185" t="s">
        <v>5568</v>
      </c>
      <c r="AG108" s="185" t="s">
        <v>88</v>
      </c>
      <c r="AH108" s="185">
        <v>2</v>
      </c>
      <c r="AI108" s="185" t="s">
        <v>5588</v>
      </c>
      <c r="AJ108" s="185" t="s">
        <v>5569</v>
      </c>
      <c r="AK108" s="186">
        <v>46234</v>
      </c>
      <c r="AL108" s="188" t="s">
        <v>5591</v>
      </c>
      <c r="AM108" s="180">
        <v>9000</v>
      </c>
      <c r="AN108" s="180" t="s">
        <v>5454</v>
      </c>
      <c r="AO108" s="180" t="s">
        <v>141</v>
      </c>
      <c r="AP108" s="180">
        <v>3</v>
      </c>
      <c r="AQ108" s="180" t="s">
        <v>5590</v>
      </c>
      <c r="AR108" s="180" t="s">
        <v>5455</v>
      </c>
      <c r="AS108" s="181">
        <v>46234</v>
      </c>
      <c r="AT108" s="189" t="s">
        <v>5593</v>
      </c>
      <c r="AU108" s="185" t="s">
        <v>33</v>
      </c>
      <c r="AV108" s="185" t="s">
        <v>33</v>
      </c>
      <c r="AW108" s="185" t="s">
        <v>33</v>
      </c>
      <c r="AX108" s="185" t="s">
        <v>33</v>
      </c>
      <c r="AY108" s="185" t="s">
        <v>1617</v>
      </c>
      <c r="AZ108" s="185" t="s">
        <v>33</v>
      </c>
      <c r="BA108" s="186">
        <v>46234</v>
      </c>
      <c r="BB108" s="188" t="s">
        <v>5592</v>
      </c>
      <c r="BC108" s="180" t="s">
        <v>33</v>
      </c>
      <c r="BD108" s="180" t="s">
        <v>33</v>
      </c>
      <c r="BE108" s="180" t="s">
        <v>33</v>
      </c>
      <c r="BF108" s="180" t="s">
        <v>33</v>
      </c>
      <c r="BG108" s="180" t="s">
        <v>1617</v>
      </c>
      <c r="BH108" s="180" t="s">
        <v>33</v>
      </c>
      <c r="BI108" s="181">
        <v>46234</v>
      </c>
      <c r="BJ108" s="189" t="s">
        <v>5594</v>
      </c>
      <c r="BK108" s="189" t="s">
        <v>33</v>
      </c>
      <c r="BL108" s="189" t="s">
        <v>33</v>
      </c>
      <c r="BM108" s="189" t="s">
        <v>33</v>
      </c>
      <c r="BN108" s="189" t="s">
        <v>33</v>
      </c>
      <c r="BO108" s="189" t="s">
        <v>1617</v>
      </c>
      <c r="BP108" s="185" t="s">
        <v>33</v>
      </c>
      <c r="BQ108" s="190">
        <v>46234</v>
      </c>
      <c r="BR108" s="188" t="s">
        <v>5596</v>
      </c>
      <c r="BS108" s="191" t="s">
        <v>33</v>
      </c>
      <c r="BT108" s="191" t="s">
        <v>33</v>
      </c>
      <c r="BU108" s="191" t="s">
        <v>33</v>
      </c>
      <c r="BV108" s="191" t="s">
        <v>33</v>
      </c>
      <c r="BW108" s="191" t="s">
        <v>1617</v>
      </c>
      <c r="BX108" s="191" t="s">
        <v>33</v>
      </c>
      <c r="BY108" s="181">
        <v>46234</v>
      </c>
      <c r="BZ108" s="189" t="s">
        <v>5597</v>
      </c>
      <c r="CA108" s="189" t="s">
        <v>33</v>
      </c>
      <c r="CB108" s="189" t="s">
        <v>33</v>
      </c>
      <c r="CC108" s="189" t="s">
        <v>33</v>
      </c>
      <c r="CD108" s="189" t="s">
        <v>33</v>
      </c>
      <c r="CE108" s="189" t="s">
        <v>1617</v>
      </c>
      <c r="CF108" s="189" t="s">
        <v>33</v>
      </c>
      <c r="CG108" s="190">
        <v>46234</v>
      </c>
      <c r="CH108" s="188" t="s">
        <v>8124</v>
      </c>
      <c r="CI108" s="189" t="e">
        <v>#N/A</v>
      </c>
      <c r="CJ108" s="189" t="e">
        <v>#N/A</v>
      </c>
      <c r="CK108" s="189" t="e">
        <v>#N/A</v>
      </c>
      <c r="CL108" s="189" t="e">
        <v>#N/A</v>
      </c>
      <c r="CM108" s="189" t="e">
        <v>#N/A</v>
      </c>
      <c r="CN108" s="189" t="e">
        <v>#N/A</v>
      </c>
      <c r="CO108" s="192" t="e">
        <v>#N/A</v>
      </c>
      <c r="CP108" s="189" t="s">
        <v>5599</v>
      </c>
      <c r="CQ108" s="191" t="s">
        <v>33</v>
      </c>
      <c r="CR108" s="191" t="s">
        <v>33</v>
      </c>
      <c r="CS108" s="191" t="s">
        <v>33</v>
      </c>
      <c r="CT108" s="191" t="s">
        <v>33</v>
      </c>
      <c r="CU108" s="191" t="s">
        <v>1617</v>
      </c>
      <c r="CV108" s="191" t="s">
        <v>33</v>
      </c>
      <c r="CW108" s="181">
        <v>46234</v>
      </c>
      <c r="CX108" s="189" t="s">
        <v>5601</v>
      </c>
      <c r="CY108" s="185">
        <v>507000</v>
      </c>
      <c r="CZ108" s="185" t="s">
        <v>5568</v>
      </c>
      <c r="DA108" s="185" t="s">
        <v>88</v>
      </c>
      <c r="DB108" s="185">
        <v>2</v>
      </c>
      <c r="DC108" s="185" t="s">
        <v>5606</v>
      </c>
      <c r="DD108" s="185" t="s">
        <v>5569</v>
      </c>
      <c r="DE108" s="187">
        <v>46234</v>
      </c>
      <c r="DF108" s="188" t="s">
        <v>5603</v>
      </c>
      <c r="DG108" s="180">
        <v>7113000</v>
      </c>
      <c r="DH108" s="191" t="s">
        <v>5568</v>
      </c>
      <c r="DI108" s="191" t="s">
        <v>88</v>
      </c>
      <c r="DJ108" s="191">
        <v>2</v>
      </c>
      <c r="DK108" s="191" t="s">
        <v>5602</v>
      </c>
      <c r="DL108" s="191" t="s">
        <v>5569</v>
      </c>
      <c r="DM108" s="181">
        <v>46234</v>
      </c>
      <c r="DN108" s="189" t="s">
        <v>5605</v>
      </c>
      <c r="DO108" s="185">
        <v>2308000</v>
      </c>
      <c r="DP108" s="189" t="s">
        <v>5568</v>
      </c>
      <c r="DQ108" s="189" t="s">
        <v>88</v>
      </c>
      <c r="DR108" s="189">
        <v>2</v>
      </c>
      <c r="DS108" s="189" t="s">
        <v>5604</v>
      </c>
      <c r="DT108" s="189" t="s">
        <v>5569</v>
      </c>
      <c r="DU108" s="190">
        <v>46234</v>
      </c>
      <c r="DV108" s="188" t="s">
        <v>5607</v>
      </c>
      <c r="DW108" s="180">
        <v>507000</v>
      </c>
      <c r="DX108" s="191" t="s">
        <v>5568</v>
      </c>
      <c r="DY108" s="191" t="s">
        <v>88</v>
      </c>
      <c r="DZ108" s="191">
        <v>2</v>
      </c>
      <c r="EA108" s="191" t="s">
        <v>5606</v>
      </c>
      <c r="EB108" s="191" t="s">
        <v>5569</v>
      </c>
      <c r="EC108" s="181">
        <v>46234</v>
      </c>
      <c r="ED108" s="189" t="s">
        <v>5609</v>
      </c>
      <c r="EE108" s="185">
        <v>0</v>
      </c>
      <c r="EF108" s="189" t="s">
        <v>5568</v>
      </c>
      <c r="EG108" s="189" t="s">
        <v>88</v>
      </c>
      <c r="EH108" s="189">
        <v>2</v>
      </c>
      <c r="EI108" s="189" t="s">
        <v>5608</v>
      </c>
      <c r="EJ108" s="189" t="s">
        <v>5569</v>
      </c>
      <c r="EK108" s="190">
        <v>46234</v>
      </c>
      <c r="EL108" s="188" t="s">
        <v>5611</v>
      </c>
      <c r="EM108" s="180">
        <v>0</v>
      </c>
      <c r="EN108" s="191" t="s">
        <v>5568</v>
      </c>
      <c r="EO108" s="191" t="s">
        <v>88</v>
      </c>
      <c r="EP108" s="191">
        <v>2</v>
      </c>
      <c r="EQ108" s="191" t="s">
        <v>5610</v>
      </c>
      <c r="ER108" s="191" t="s">
        <v>5569</v>
      </c>
      <c r="ES108" s="181">
        <v>46234</v>
      </c>
      <c r="ET108" s="189" t="s">
        <v>5595</v>
      </c>
      <c r="EU108" s="189" t="s">
        <v>33</v>
      </c>
      <c r="EV108" s="189" t="s">
        <v>33</v>
      </c>
      <c r="EW108" s="189" t="s">
        <v>33</v>
      </c>
      <c r="EX108" s="189" t="s">
        <v>33</v>
      </c>
      <c r="EY108" s="189" t="s">
        <v>1617</v>
      </c>
      <c r="EZ108" s="189" t="s">
        <v>33</v>
      </c>
      <c r="FA108" s="190">
        <v>46234</v>
      </c>
      <c r="FB108" s="188" t="s">
        <v>5614</v>
      </c>
      <c r="FC108" s="191">
        <v>3</v>
      </c>
      <c r="FD108" s="191" t="s">
        <v>5612</v>
      </c>
      <c r="FE108" s="191" t="s">
        <v>88</v>
      </c>
      <c r="FF108" s="191">
        <v>2</v>
      </c>
      <c r="FG108" s="191" t="s">
        <v>5613</v>
      </c>
      <c r="FH108" s="191" t="s">
        <v>5575</v>
      </c>
      <c r="FI108" s="181">
        <v>46234</v>
      </c>
      <c r="FJ108" s="188" t="s">
        <v>5615</v>
      </c>
      <c r="FK108" s="189" t="s">
        <v>33</v>
      </c>
      <c r="FL108" s="189" t="s">
        <v>33</v>
      </c>
      <c r="FM108" s="189" t="s">
        <v>33</v>
      </c>
      <c r="FN108" s="189" t="s">
        <v>33</v>
      </c>
      <c r="FO108" s="189" t="s">
        <v>1617</v>
      </c>
      <c r="FP108" s="185" t="s">
        <v>33</v>
      </c>
      <c r="FQ108" s="186">
        <v>46234</v>
      </c>
      <c r="FR108" s="188" t="s">
        <v>5616</v>
      </c>
      <c r="FS108" s="191" t="s">
        <v>33</v>
      </c>
      <c r="FT108" s="191" t="s">
        <v>33</v>
      </c>
      <c r="FU108" s="191" t="s">
        <v>33</v>
      </c>
      <c r="FV108" s="191" t="s">
        <v>33</v>
      </c>
      <c r="FW108" s="191" t="s">
        <v>1617</v>
      </c>
      <c r="FX108" s="191" t="s">
        <v>33</v>
      </c>
      <c r="FY108" s="181">
        <v>46234</v>
      </c>
      <c r="FZ108" s="189" t="s">
        <v>617</v>
      </c>
      <c r="GA108" s="189">
        <v>2</v>
      </c>
      <c r="GB108" s="189" t="s">
        <v>67</v>
      </c>
      <c r="GC108" s="189" t="s">
        <v>68</v>
      </c>
      <c r="GD108" s="189">
        <v>2</v>
      </c>
      <c r="GE108" s="189" t="s">
        <v>33</v>
      </c>
      <c r="GF108" s="189" t="s">
        <v>33</v>
      </c>
      <c r="GG108" s="190">
        <v>46178</v>
      </c>
      <c r="GH108" s="188" t="s">
        <v>623</v>
      </c>
      <c r="GI108" s="191">
        <v>0</v>
      </c>
      <c r="GJ108" s="191" t="s">
        <v>67</v>
      </c>
      <c r="GK108" s="191" t="s">
        <v>68</v>
      </c>
      <c r="GL108" s="191">
        <v>2</v>
      </c>
      <c r="GM108" s="191" t="s">
        <v>33</v>
      </c>
      <c r="GN108" s="191" t="s">
        <v>33</v>
      </c>
      <c r="GO108" s="181">
        <v>46178</v>
      </c>
      <c r="GP108" s="189" t="s">
        <v>618</v>
      </c>
      <c r="GQ108" s="189">
        <v>0</v>
      </c>
      <c r="GR108" s="189" t="s">
        <v>67</v>
      </c>
      <c r="GS108" s="189" t="s">
        <v>68</v>
      </c>
      <c r="GT108" s="189">
        <v>2</v>
      </c>
      <c r="GU108" s="189" t="s">
        <v>33</v>
      </c>
      <c r="GV108" s="189" t="s">
        <v>33</v>
      </c>
      <c r="GW108" s="190">
        <v>46178</v>
      </c>
      <c r="GX108" s="188" t="s">
        <v>624</v>
      </c>
      <c r="GY108" s="191">
        <v>0</v>
      </c>
      <c r="GZ108" s="191" t="s">
        <v>67</v>
      </c>
      <c r="HA108" s="191" t="s">
        <v>68</v>
      </c>
      <c r="HB108" s="191">
        <v>2</v>
      </c>
      <c r="HC108" s="191" t="s">
        <v>33</v>
      </c>
      <c r="HD108" s="191" t="s">
        <v>33</v>
      </c>
      <c r="HE108" s="181">
        <v>46178</v>
      </c>
      <c r="HF108" s="189" t="s">
        <v>616</v>
      </c>
      <c r="HG108" s="189">
        <v>0</v>
      </c>
      <c r="HH108" s="189" t="s">
        <v>67</v>
      </c>
      <c r="HI108" s="189" t="s">
        <v>68</v>
      </c>
      <c r="HJ108" s="189">
        <v>2</v>
      </c>
      <c r="HK108" s="189" t="s">
        <v>33</v>
      </c>
      <c r="HL108" s="189" t="s">
        <v>33</v>
      </c>
      <c r="HM108" s="190">
        <v>46178</v>
      </c>
      <c r="HN108" s="188" t="s">
        <v>622</v>
      </c>
      <c r="HO108" s="191">
        <v>0</v>
      </c>
      <c r="HP108" s="191" t="s">
        <v>67</v>
      </c>
      <c r="HQ108" s="191" t="s">
        <v>68</v>
      </c>
      <c r="HR108" s="191">
        <v>2</v>
      </c>
      <c r="HS108" s="191" t="s">
        <v>33</v>
      </c>
      <c r="HT108" s="191" t="s">
        <v>33</v>
      </c>
      <c r="HU108" s="181">
        <v>46178</v>
      </c>
      <c r="HV108" s="189" t="s">
        <v>619</v>
      </c>
      <c r="HW108" s="189">
        <v>0</v>
      </c>
      <c r="HX108" s="189" t="s">
        <v>67</v>
      </c>
      <c r="HY108" s="189" t="s">
        <v>68</v>
      </c>
      <c r="HZ108" s="189">
        <v>2</v>
      </c>
      <c r="IA108" s="189" t="s">
        <v>33</v>
      </c>
      <c r="IB108" s="189" t="s">
        <v>33</v>
      </c>
      <c r="IC108" s="190">
        <v>46178</v>
      </c>
      <c r="ID108" s="188" t="s">
        <v>621</v>
      </c>
      <c r="IE108" s="191">
        <v>0</v>
      </c>
      <c r="IF108" s="191" t="s">
        <v>67</v>
      </c>
      <c r="IG108" s="191" t="s">
        <v>68</v>
      </c>
      <c r="IH108" s="191">
        <v>2</v>
      </c>
      <c r="II108" s="191" t="s">
        <v>33</v>
      </c>
      <c r="IJ108" s="191" t="s">
        <v>33</v>
      </c>
      <c r="IK108" s="181">
        <v>46178</v>
      </c>
      <c r="IL108" s="189" t="s">
        <v>620</v>
      </c>
      <c r="IM108" s="189">
        <v>3</v>
      </c>
      <c r="IN108" s="189" t="s">
        <v>67</v>
      </c>
      <c r="IO108" s="189" t="s">
        <v>68</v>
      </c>
      <c r="IP108" s="189">
        <v>2</v>
      </c>
      <c r="IQ108" s="189" t="s">
        <v>33</v>
      </c>
      <c r="IR108" s="189" t="s">
        <v>33</v>
      </c>
      <c r="IS108" s="190">
        <v>46178</v>
      </c>
    </row>
    <row r="109" spans="1:253" s="11" customFormat="1" ht="12.5" customHeight="1">
      <c r="A109" s="11" t="s">
        <v>544</v>
      </c>
      <c r="B109" s="11" t="s">
        <v>7557</v>
      </c>
      <c r="C109" s="11" t="s">
        <v>545</v>
      </c>
      <c r="D109" s="11" t="s">
        <v>546</v>
      </c>
      <c r="E109" s="11" t="s">
        <v>7121</v>
      </c>
      <c r="F109" s="11" t="s">
        <v>4746</v>
      </c>
      <c r="G109" s="179">
        <v>47937000</v>
      </c>
      <c r="H109" s="180" t="s">
        <v>4743</v>
      </c>
      <c r="I109" s="180" t="s">
        <v>88</v>
      </c>
      <c r="J109" s="180">
        <v>2</v>
      </c>
      <c r="K109" s="180" t="s">
        <v>4745</v>
      </c>
      <c r="L109" s="180" t="s">
        <v>4744</v>
      </c>
      <c r="M109" s="181">
        <v>46234</v>
      </c>
      <c r="N109" s="188" t="s">
        <v>4750</v>
      </c>
      <c r="O109" s="183">
        <v>27678</v>
      </c>
      <c r="P109" s="183" t="s">
        <v>4747</v>
      </c>
      <c r="Q109" s="183" t="s">
        <v>88</v>
      </c>
      <c r="R109" s="183">
        <v>2</v>
      </c>
      <c r="S109" s="183" t="s">
        <v>4749</v>
      </c>
      <c r="T109" s="183" t="s">
        <v>4748</v>
      </c>
      <c r="U109" s="184">
        <v>46234</v>
      </c>
      <c r="V109" s="188" t="s">
        <v>4752</v>
      </c>
      <c r="W109" s="180">
        <v>8422000</v>
      </c>
      <c r="X109" s="180" t="s">
        <v>4743</v>
      </c>
      <c r="Y109" s="180" t="s">
        <v>88</v>
      </c>
      <c r="Z109" s="180">
        <v>2</v>
      </c>
      <c r="AA109" s="180" t="s">
        <v>4751</v>
      </c>
      <c r="AB109" s="180" t="s">
        <v>4744</v>
      </c>
      <c r="AC109" s="181">
        <v>46234</v>
      </c>
      <c r="AD109" s="188" t="s">
        <v>4756</v>
      </c>
      <c r="AE109" s="185">
        <v>2032000</v>
      </c>
      <c r="AF109" s="185" t="s">
        <v>4753</v>
      </c>
      <c r="AG109" s="185" t="s">
        <v>88</v>
      </c>
      <c r="AH109" s="185">
        <v>2</v>
      </c>
      <c r="AI109" s="185" t="s">
        <v>4755</v>
      </c>
      <c r="AJ109" s="185" t="s">
        <v>4754</v>
      </c>
      <c r="AK109" s="186">
        <v>46234</v>
      </c>
      <c r="AL109" s="188" t="s">
        <v>4760</v>
      </c>
      <c r="AM109" s="180">
        <v>2032000</v>
      </c>
      <c r="AN109" s="180" t="s">
        <v>4757</v>
      </c>
      <c r="AO109" s="180" t="s">
        <v>88</v>
      </c>
      <c r="AP109" s="180">
        <v>2</v>
      </c>
      <c r="AQ109" s="180" t="s">
        <v>4759</v>
      </c>
      <c r="AR109" s="180" t="s">
        <v>4758</v>
      </c>
      <c r="AS109" s="181">
        <v>46234</v>
      </c>
      <c r="AT109" s="189" t="s">
        <v>4762</v>
      </c>
      <c r="AU109" s="185" t="s">
        <v>33</v>
      </c>
      <c r="AV109" s="185" t="s">
        <v>114</v>
      </c>
      <c r="AW109" s="185" t="s">
        <v>33</v>
      </c>
      <c r="AX109" s="185" t="s">
        <v>33</v>
      </c>
      <c r="AY109" s="185" t="s">
        <v>4761</v>
      </c>
      <c r="AZ109" s="185" t="s">
        <v>114</v>
      </c>
      <c r="BA109" s="186">
        <v>46234</v>
      </c>
      <c r="BB109" s="188" t="s">
        <v>4789</v>
      </c>
      <c r="BC109" s="180">
        <v>63527</v>
      </c>
      <c r="BD109" s="180" t="s">
        <v>4786</v>
      </c>
      <c r="BE109" s="180" t="s">
        <v>88</v>
      </c>
      <c r="BF109" s="180">
        <v>2</v>
      </c>
      <c r="BG109" s="180" t="s">
        <v>4788</v>
      </c>
      <c r="BH109" s="180" t="s">
        <v>4787</v>
      </c>
      <c r="BI109" s="181">
        <v>46234</v>
      </c>
      <c r="BJ109" s="189" t="s">
        <v>4763</v>
      </c>
      <c r="BK109" s="189" t="s">
        <v>33</v>
      </c>
      <c r="BL109" s="189" t="s">
        <v>114</v>
      </c>
      <c r="BM109" s="189" t="s">
        <v>33</v>
      </c>
      <c r="BN109" s="189" t="s">
        <v>33</v>
      </c>
      <c r="BO109" s="189" t="s">
        <v>4761</v>
      </c>
      <c r="BP109" s="185" t="s">
        <v>114</v>
      </c>
      <c r="BQ109" s="190">
        <v>46234</v>
      </c>
      <c r="BR109" s="188" t="s">
        <v>4790</v>
      </c>
      <c r="BS109" s="191" t="s">
        <v>33</v>
      </c>
      <c r="BT109" s="191" t="s">
        <v>114</v>
      </c>
      <c r="BU109" s="191" t="s">
        <v>33</v>
      </c>
      <c r="BV109" s="191" t="s">
        <v>33</v>
      </c>
      <c r="BW109" s="191" t="s">
        <v>4761</v>
      </c>
      <c r="BX109" s="191" t="s">
        <v>114</v>
      </c>
      <c r="BY109" s="181">
        <v>46234</v>
      </c>
      <c r="BZ109" s="189" t="s">
        <v>4791</v>
      </c>
      <c r="CA109" s="189" t="s">
        <v>33</v>
      </c>
      <c r="CB109" s="189" t="s">
        <v>114</v>
      </c>
      <c r="CC109" s="189" t="s">
        <v>33</v>
      </c>
      <c r="CD109" s="189" t="s">
        <v>33</v>
      </c>
      <c r="CE109" s="189" t="s">
        <v>4761</v>
      </c>
      <c r="CF109" s="189" t="s">
        <v>114</v>
      </c>
      <c r="CG109" s="190">
        <v>46234</v>
      </c>
      <c r="CH109" s="188" t="s">
        <v>8125</v>
      </c>
      <c r="CI109" s="189" t="e">
        <v>#N/A</v>
      </c>
      <c r="CJ109" s="189" t="e">
        <v>#N/A</v>
      </c>
      <c r="CK109" s="189" t="e">
        <v>#N/A</v>
      </c>
      <c r="CL109" s="189" t="e">
        <v>#N/A</v>
      </c>
      <c r="CM109" s="189" t="e">
        <v>#N/A</v>
      </c>
      <c r="CN109" s="189" t="e">
        <v>#N/A</v>
      </c>
      <c r="CO109" s="192" t="e">
        <v>#N/A</v>
      </c>
      <c r="CP109" s="189" t="s">
        <v>4793</v>
      </c>
      <c r="CQ109" s="191" t="s">
        <v>33</v>
      </c>
      <c r="CR109" s="191" t="s">
        <v>114</v>
      </c>
      <c r="CS109" s="191" t="s">
        <v>33</v>
      </c>
      <c r="CT109" s="191" t="s">
        <v>33</v>
      </c>
      <c r="CU109" s="191" t="s">
        <v>4761</v>
      </c>
      <c r="CV109" s="191" t="s">
        <v>114</v>
      </c>
      <c r="CW109" s="181">
        <v>46234</v>
      </c>
      <c r="CX109" s="189" t="s">
        <v>4768</v>
      </c>
      <c r="CY109" s="185">
        <v>712000</v>
      </c>
      <c r="CZ109" s="185" t="s">
        <v>4765</v>
      </c>
      <c r="DA109" s="185" t="s">
        <v>141</v>
      </c>
      <c r="DB109" s="185">
        <v>3</v>
      </c>
      <c r="DC109" s="185" t="s">
        <v>4775</v>
      </c>
      <c r="DD109" s="185" t="s">
        <v>4766</v>
      </c>
      <c r="DE109" s="187">
        <v>46234</v>
      </c>
      <c r="DF109" s="188" t="s">
        <v>4771</v>
      </c>
      <c r="DG109" s="180">
        <v>6390000</v>
      </c>
      <c r="DH109" s="191" t="s">
        <v>4769</v>
      </c>
      <c r="DI109" s="191" t="s">
        <v>141</v>
      </c>
      <c r="DJ109" s="191">
        <v>3</v>
      </c>
      <c r="DK109" s="191" t="s">
        <v>3013</v>
      </c>
      <c r="DL109" s="191" t="s">
        <v>4770</v>
      </c>
      <c r="DM109" s="181">
        <v>46234</v>
      </c>
      <c r="DN109" s="189" t="s">
        <v>4774</v>
      </c>
      <c r="DO109" s="185">
        <v>1320000</v>
      </c>
      <c r="DP109" s="189" t="s">
        <v>4753</v>
      </c>
      <c r="DQ109" s="189" t="s">
        <v>141</v>
      </c>
      <c r="DR109" s="189">
        <v>3</v>
      </c>
      <c r="DS109" s="189" t="s">
        <v>4773</v>
      </c>
      <c r="DT109" s="189" t="s">
        <v>4772</v>
      </c>
      <c r="DU109" s="190">
        <v>46234</v>
      </c>
      <c r="DV109" s="188" t="s">
        <v>4776</v>
      </c>
      <c r="DW109" s="180">
        <v>696000</v>
      </c>
      <c r="DX109" s="191" t="s">
        <v>4765</v>
      </c>
      <c r="DY109" s="191" t="s">
        <v>141</v>
      </c>
      <c r="DZ109" s="191">
        <v>3</v>
      </c>
      <c r="EA109" s="191" t="s">
        <v>4775</v>
      </c>
      <c r="EB109" s="191" t="s">
        <v>4766</v>
      </c>
      <c r="EC109" s="181">
        <v>46234</v>
      </c>
      <c r="ED109" s="189" t="s">
        <v>4778</v>
      </c>
      <c r="EE109" s="185">
        <v>16000</v>
      </c>
      <c r="EF109" s="189" t="s">
        <v>4765</v>
      </c>
      <c r="EG109" s="189" t="s">
        <v>141</v>
      </c>
      <c r="EH109" s="189">
        <v>3</v>
      </c>
      <c r="EI109" s="189" t="s">
        <v>4777</v>
      </c>
      <c r="EJ109" s="189" t="s">
        <v>4766</v>
      </c>
      <c r="EK109" s="190">
        <v>46234</v>
      </c>
      <c r="EL109" s="188" t="s">
        <v>4780</v>
      </c>
      <c r="EM109" s="180">
        <v>0</v>
      </c>
      <c r="EN109" s="191" t="s">
        <v>4765</v>
      </c>
      <c r="EO109" s="191" t="s">
        <v>141</v>
      </c>
      <c r="EP109" s="191">
        <v>3</v>
      </c>
      <c r="EQ109" s="191" t="s">
        <v>4779</v>
      </c>
      <c r="ER109" s="191" t="s">
        <v>4766</v>
      </c>
      <c r="ES109" s="181">
        <v>46234</v>
      </c>
      <c r="ET109" s="189" t="s">
        <v>4764</v>
      </c>
      <c r="EU109" s="189" t="s">
        <v>33</v>
      </c>
      <c r="EV109" s="189" t="s">
        <v>114</v>
      </c>
      <c r="EW109" s="189" t="s">
        <v>33</v>
      </c>
      <c r="EX109" s="189" t="s">
        <v>33</v>
      </c>
      <c r="EY109" s="189" t="s">
        <v>4761</v>
      </c>
      <c r="EZ109" s="189" t="s">
        <v>33</v>
      </c>
      <c r="FA109" s="190">
        <v>46234</v>
      </c>
      <c r="FB109" s="188" t="s">
        <v>4783</v>
      </c>
      <c r="FC109" s="191">
        <v>2</v>
      </c>
      <c r="FD109" s="191" t="s">
        <v>4781</v>
      </c>
      <c r="FE109" s="191" t="s">
        <v>88</v>
      </c>
      <c r="FF109" s="191">
        <v>2</v>
      </c>
      <c r="FG109" s="191" t="s">
        <v>4782</v>
      </c>
      <c r="FH109" s="191" t="s">
        <v>4766</v>
      </c>
      <c r="FI109" s="181">
        <v>46234</v>
      </c>
      <c r="FJ109" s="188" t="s">
        <v>4784</v>
      </c>
      <c r="FK109" s="189" t="s">
        <v>33</v>
      </c>
      <c r="FL109" s="189" t="s">
        <v>114</v>
      </c>
      <c r="FM109" s="189" t="s">
        <v>33</v>
      </c>
      <c r="FN109" s="189" t="s">
        <v>33</v>
      </c>
      <c r="FO109" s="189" t="s">
        <v>4761</v>
      </c>
      <c r="FP109" s="185" t="s">
        <v>114</v>
      </c>
      <c r="FQ109" s="186">
        <v>46234</v>
      </c>
      <c r="FR109" s="188" t="s">
        <v>4785</v>
      </c>
      <c r="FS109" s="191" t="s">
        <v>33</v>
      </c>
      <c r="FT109" s="191" t="s">
        <v>114</v>
      </c>
      <c r="FU109" s="191" t="s">
        <v>33</v>
      </c>
      <c r="FV109" s="191" t="s">
        <v>33</v>
      </c>
      <c r="FW109" s="191" t="s">
        <v>4761</v>
      </c>
      <c r="FX109" s="191" t="s">
        <v>114</v>
      </c>
      <c r="FY109" s="181">
        <v>46234</v>
      </c>
      <c r="FZ109" s="189" t="s">
        <v>548</v>
      </c>
      <c r="GA109" s="189">
        <v>1</v>
      </c>
      <c r="GB109" s="189" t="s">
        <v>67</v>
      </c>
      <c r="GC109" s="189" t="s">
        <v>68</v>
      </c>
      <c r="GD109" s="189">
        <v>2</v>
      </c>
      <c r="GE109" s="189" t="s">
        <v>33</v>
      </c>
      <c r="GF109" s="189" t="s">
        <v>33</v>
      </c>
      <c r="GG109" s="190">
        <v>46177</v>
      </c>
      <c r="GH109" s="188" t="s">
        <v>554</v>
      </c>
      <c r="GI109" s="191">
        <v>0</v>
      </c>
      <c r="GJ109" s="191" t="s">
        <v>67</v>
      </c>
      <c r="GK109" s="191" t="s">
        <v>68</v>
      </c>
      <c r="GL109" s="191">
        <v>2</v>
      </c>
      <c r="GM109" s="191" t="s">
        <v>33</v>
      </c>
      <c r="GN109" s="191" t="s">
        <v>33</v>
      </c>
      <c r="GO109" s="181">
        <v>46177</v>
      </c>
      <c r="GP109" s="189" t="s">
        <v>549</v>
      </c>
      <c r="GQ109" s="189">
        <v>1</v>
      </c>
      <c r="GR109" s="189" t="s">
        <v>67</v>
      </c>
      <c r="GS109" s="189" t="s">
        <v>68</v>
      </c>
      <c r="GT109" s="189">
        <v>2</v>
      </c>
      <c r="GU109" s="189" t="s">
        <v>33</v>
      </c>
      <c r="GV109" s="189" t="s">
        <v>33</v>
      </c>
      <c r="GW109" s="190">
        <v>46177</v>
      </c>
      <c r="GX109" s="188" t="s">
        <v>555</v>
      </c>
      <c r="GY109" s="191">
        <v>0</v>
      </c>
      <c r="GZ109" s="191" t="s">
        <v>67</v>
      </c>
      <c r="HA109" s="191" t="s">
        <v>68</v>
      </c>
      <c r="HB109" s="191">
        <v>2</v>
      </c>
      <c r="HC109" s="191" t="s">
        <v>33</v>
      </c>
      <c r="HD109" s="191" t="s">
        <v>33</v>
      </c>
      <c r="HE109" s="181">
        <v>46177</v>
      </c>
      <c r="HF109" s="189" t="s">
        <v>547</v>
      </c>
      <c r="HG109" s="189">
        <v>2</v>
      </c>
      <c r="HH109" s="189" t="s">
        <v>67</v>
      </c>
      <c r="HI109" s="189" t="s">
        <v>68</v>
      </c>
      <c r="HJ109" s="189">
        <v>2</v>
      </c>
      <c r="HK109" s="189" t="s">
        <v>33</v>
      </c>
      <c r="HL109" s="189" t="s">
        <v>33</v>
      </c>
      <c r="HM109" s="190">
        <v>46177</v>
      </c>
      <c r="HN109" s="188" t="s">
        <v>553</v>
      </c>
      <c r="HO109" s="191">
        <v>1</v>
      </c>
      <c r="HP109" s="191" t="s">
        <v>67</v>
      </c>
      <c r="HQ109" s="191" t="s">
        <v>68</v>
      </c>
      <c r="HR109" s="191">
        <v>2</v>
      </c>
      <c r="HS109" s="191" t="s">
        <v>33</v>
      </c>
      <c r="HT109" s="191" t="s">
        <v>33</v>
      </c>
      <c r="HU109" s="181">
        <v>46177</v>
      </c>
      <c r="HV109" s="189" t="s">
        <v>550</v>
      </c>
      <c r="HW109" s="189">
        <v>0</v>
      </c>
      <c r="HX109" s="189" t="s">
        <v>67</v>
      </c>
      <c r="HY109" s="189" t="s">
        <v>68</v>
      </c>
      <c r="HZ109" s="189">
        <v>2</v>
      </c>
      <c r="IA109" s="189" t="s">
        <v>33</v>
      </c>
      <c r="IB109" s="189" t="s">
        <v>33</v>
      </c>
      <c r="IC109" s="190">
        <v>46177</v>
      </c>
      <c r="ID109" s="188" t="s">
        <v>552</v>
      </c>
      <c r="IE109" s="191">
        <v>0</v>
      </c>
      <c r="IF109" s="191" t="s">
        <v>67</v>
      </c>
      <c r="IG109" s="191" t="s">
        <v>68</v>
      </c>
      <c r="IH109" s="191">
        <v>2</v>
      </c>
      <c r="II109" s="191" t="s">
        <v>33</v>
      </c>
      <c r="IJ109" s="191" t="s">
        <v>33</v>
      </c>
      <c r="IK109" s="181">
        <v>46177</v>
      </c>
      <c r="IL109" s="189" t="s">
        <v>551</v>
      </c>
      <c r="IM109" s="189">
        <v>3</v>
      </c>
      <c r="IN109" s="189" t="s">
        <v>67</v>
      </c>
      <c r="IO109" s="189" t="s">
        <v>68</v>
      </c>
      <c r="IP109" s="189">
        <v>2</v>
      </c>
      <c r="IQ109" s="189" t="s">
        <v>33</v>
      </c>
      <c r="IR109" s="189" t="s">
        <v>33</v>
      </c>
      <c r="IS109" s="190">
        <v>46177</v>
      </c>
    </row>
    <row r="110" spans="1:253" s="11" customFormat="1" ht="12.5" customHeight="1">
      <c r="A110" s="11" t="s">
        <v>625</v>
      </c>
      <c r="B110" s="11" t="s">
        <v>7563</v>
      </c>
      <c r="C110" s="11" t="s">
        <v>626</v>
      </c>
      <c r="D110" s="11" t="s">
        <v>627</v>
      </c>
      <c r="E110" s="11" t="s">
        <v>7122</v>
      </c>
      <c r="F110" s="11" t="s">
        <v>3705</v>
      </c>
      <c r="G110" s="179">
        <v>39483000</v>
      </c>
      <c r="H110" s="180" t="s">
        <v>3702</v>
      </c>
      <c r="I110" s="180" t="s">
        <v>88</v>
      </c>
      <c r="J110" s="180">
        <v>2</v>
      </c>
      <c r="K110" s="180" t="s">
        <v>3704</v>
      </c>
      <c r="L110" s="180" t="s">
        <v>3703</v>
      </c>
      <c r="M110" s="181">
        <v>46234</v>
      </c>
      <c r="N110" s="188" t="s">
        <v>3709</v>
      </c>
      <c r="O110" s="183">
        <v>603628</v>
      </c>
      <c r="P110" s="183" t="s">
        <v>3706</v>
      </c>
      <c r="Q110" s="183" t="s">
        <v>126</v>
      </c>
      <c r="R110" s="183">
        <v>1</v>
      </c>
      <c r="S110" s="183" t="s">
        <v>3708</v>
      </c>
      <c r="T110" s="183" t="s">
        <v>3707</v>
      </c>
      <c r="U110" s="184">
        <v>46234</v>
      </c>
      <c r="V110" s="188" t="s">
        <v>3711</v>
      </c>
      <c r="W110" s="180">
        <v>39483000</v>
      </c>
      <c r="X110" s="180" t="s">
        <v>3702</v>
      </c>
      <c r="Y110" s="180" t="s">
        <v>88</v>
      </c>
      <c r="Z110" s="180">
        <v>2</v>
      </c>
      <c r="AA110" s="180" t="s">
        <v>3710</v>
      </c>
      <c r="AB110" s="180" t="s">
        <v>3703</v>
      </c>
      <c r="AC110" s="181">
        <v>46234</v>
      </c>
      <c r="AD110" s="188" t="s">
        <v>3715</v>
      </c>
      <c r="AE110" s="185">
        <v>12800000</v>
      </c>
      <c r="AF110" s="185" t="s">
        <v>3712</v>
      </c>
      <c r="AG110" s="185" t="s">
        <v>88</v>
      </c>
      <c r="AH110" s="185">
        <v>2</v>
      </c>
      <c r="AI110" s="185" t="s">
        <v>3714</v>
      </c>
      <c r="AJ110" s="185" t="s">
        <v>3713</v>
      </c>
      <c r="AK110" s="186">
        <v>46234</v>
      </c>
      <c r="AL110" s="188" t="s">
        <v>3719</v>
      </c>
      <c r="AM110" s="180">
        <v>11408000</v>
      </c>
      <c r="AN110" s="180" t="s">
        <v>3716</v>
      </c>
      <c r="AO110" s="180" t="s">
        <v>88</v>
      </c>
      <c r="AP110" s="180">
        <v>2</v>
      </c>
      <c r="AQ110" s="180" t="s">
        <v>3718</v>
      </c>
      <c r="AR110" s="180" t="s">
        <v>3717</v>
      </c>
      <c r="AS110" s="181">
        <v>46234</v>
      </c>
      <c r="AT110" s="189" t="s">
        <v>3723</v>
      </c>
      <c r="AU110" s="185">
        <v>7978</v>
      </c>
      <c r="AV110" s="185" t="s">
        <v>3720</v>
      </c>
      <c r="AW110" s="185" t="s">
        <v>88</v>
      </c>
      <c r="AX110" s="185">
        <v>2</v>
      </c>
      <c r="AY110" s="185" t="s">
        <v>3722</v>
      </c>
      <c r="AZ110" s="185" t="s">
        <v>3721</v>
      </c>
      <c r="BA110" s="186">
        <v>46234</v>
      </c>
      <c r="BB110" s="188" t="s">
        <v>3750</v>
      </c>
      <c r="BC110" s="180" t="s">
        <v>33</v>
      </c>
      <c r="BD110" s="180" t="s">
        <v>33</v>
      </c>
      <c r="BE110" s="180" t="s">
        <v>33</v>
      </c>
      <c r="BF110" s="180" t="s">
        <v>33</v>
      </c>
      <c r="BG110" s="180" t="s">
        <v>3747</v>
      </c>
      <c r="BH110" s="180" t="s">
        <v>33</v>
      </c>
      <c r="BI110" s="181">
        <v>46234</v>
      </c>
      <c r="BJ110" s="189" t="s">
        <v>3725</v>
      </c>
      <c r="BK110" s="189">
        <v>1396</v>
      </c>
      <c r="BL110" s="189" t="s">
        <v>3720</v>
      </c>
      <c r="BM110" s="189" t="s">
        <v>88</v>
      </c>
      <c r="BN110" s="189">
        <v>2</v>
      </c>
      <c r="BO110" s="189" t="s">
        <v>3724</v>
      </c>
      <c r="BP110" s="185" t="s">
        <v>3721</v>
      </c>
      <c r="BQ110" s="190">
        <v>46234</v>
      </c>
      <c r="BR110" s="188" t="s">
        <v>3729</v>
      </c>
      <c r="BS110" s="191" t="s">
        <v>33</v>
      </c>
      <c r="BT110" s="191" t="s">
        <v>3727</v>
      </c>
      <c r="BU110" s="191" t="s">
        <v>141</v>
      </c>
      <c r="BV110" s="191">
        <v>3</v>
      </c>
      <c r="BW110" s="191" t="s">
        <v>3728</v>
      </c>
      <c r="BX110" s="191" t="s">
        <v>3713</v>
      </c>
      <c r="BY110" s="181">
        <v>46234</v>
      </c>
      <c r="BZ110" s="189" t="s">
        <v>3731</v>
      </c>
      <c r="CA110" s="189" t="s">
        <v>33</v>
      </c>
      <c r="CB110" s="189" t="s">
        <v>3727</v>
      </c>
      <c r="CC110" s="189" t="s">
        <v>141</v>
      </c>
      <c r="CD110" s="189">
        <v>3</v>
      </c>
      <c r="CE110" s="189" t="s">
        <v>3730</v>
      </c>
      <c r="CF110" s="189" t="s">
        <v>3713</v>
      </c>
      <c r="CG110" s="190">
        <v>46234</v>
      </c>
      <c r="CH110" s="188" t="s">
        <v>8126</v>
      </c>
      <c r="CI110" s="189" t="e">
        <v>#N/A</v>
      </c>
      <c r="CJ110" s="189" t="e">
        <v>#N/A</v>
      </c>
      <c r="CK110" s="189" t="e">
        <v>#N/A</v>
      </c>
      <c r="CL110" s="189" t="e">
        <v>#N/A</v>
      </c>
      <c r="CM110" s="189" t="e">
        <v>#N/A</v>
      </c>
      <c r="CN110" s="189" t="e">
        <v>#N/A</v>
      </c>
      <c r="CO110" s="192" t="e">
        <v>#N/A</v>
      </c>
      <c r="CP110" s="189" t="s">
        <v>3733</v>
      </c>
      <c r="CQ110" s="191" t="s">
        <v>33</v>
      </c>
      <c r="CR110" s="191" t="s">
        <v>3727</v>
      </c>
      <c r="CS110" s="191" t="s">
        <v>88</v>
      </c>
      <c r="CT110" s="191">
        <v>2</v>
      </c>
      <c r="CU110" s="191" t="s">
        <v>3732</v>
      </c>
      <c r="CV110" s="191" t="s">
        <v>3713</v>
      </c>
      <c r="CW110" s="181">
        <v>46234</v>
      </c>
      <c r="CX110" s="189" t="s">
        <v>3736</v>
      </c>
      <c r="CY110" s="185">
        <v>10900000</v>
      </c>
      <c r="CZ110" s="185" t="s">
        <v>3712</v>
      </c>
      <c r="DA110" s="185" t="s">
        <v>88</v>
      </c>
      <c r="DB110" s="185">
        <v>2</v>
      </c>
      <c r="DC110" s="185" t="s">
        <v>3740</v>
      </c>
      <c r="DD110" s="185" t="s">
        <v>3713</v>
      </c>
      <c r="DE110" s="187">
        <v>46234</v>
      </c>
      <c r="DF110" s="188" t="s">
        <v>3738</v>
      </c>
      <c r="DG110" s="180">
        <v>26683000</v>
      </c>
      <c r="DH110" s="191" t="s">
        <v>3737</v>
      </c>
      <c r="DI110" s="191" t="s">
        <v>88</v>
      </c>
      <c r="DJ110" s="191">
        <v>2</v>
      </c>
      <c r="DK110" s="191" t="s">
        <v>2165</v>
      </c>
      <c r="DL110" s="191" t="s">
        <v>3713</v>
      </c>
      <c r="DM110" s="181">
        <v>46234</v>
      </c>
      <c r="DN110" s="189" t="s">
        <v>3739</v>
      </c>
      <c r="DO110" s="185">
        <v>1900000</v>
      </c>
      <c r="DP110" s="189" t="s">
        <v>3727</v>
      </c>
      <c r="DQ110" s="189" t="s">
        <v>88</v>
      </c>
      <c r="DR110" s="189">
        <v>2</v>
      </c>
      <c r="DS110" s="189" t="s">
        <v>1852</v>
      </c>
      <c r="DT110" s="189" t="s">
        <v>3713</v>
      </c>
      <c r="DU110" s="190">
        <v>46234</v>
      </c>
      <c r="DV110" s="188" t="s">
        <v>3741</v>
      </c>
      <c r="DW110" s="180">
        <v>6800000</v>
      </c>
      <c r="DX110" s="191" t="s">
        <v>3712</v>
      </c>
      <c r="DY110" s="191" t="s">
        <v>88</v>
      </c>
      <c r="DZ110" s="191">
        <v>2</v>
      </c>
      <c r="EA110" s="191" t="s">
        <v>3740</v>
      </c>
      <c r="EB110" s="191" t="s">
        <v>3713</v>
      </c>
      <c r="EC110" s="181">
        <v>46234</v>
      </c>
      <c r="ED110" s="189" t="s">
        <v>3743</v>
      </c>
      <c r="EE110" s="185">
        <v>2700000</v>
      </c>
      <c r="EF110" s="189" t="s">
        <v>3712</v>
      </c>
      <c r="EG110" s="189" t="s">
        <v>88</v>
      </c>
      <c r="EH110" s="189">
        <v>2</v>
      </c>
      <c r="EI110" s="189" t="s">
        <v>3742</v>
      </c>
      <c r="EJ110" s="189" t="s">
        <v>3713</v>
      </c>
      <c r="EK110" s="190">
        <v>46234</v>
      </c>
      <c r="EL110" s="188" t="s">
        <v>3745</v>
      </c>
      <c r="EM110" s="180">
        <v>1400000</v>
      </c>
      <c r="EN110" s="191" t="s">
        <v>3712</v>
      </c>
      <c r="EO110" s="191" t="s">
        <v>88</v>
      </c>
      <c r="EP110" s="191">
        <v>2</v>
      </c>
      <c r="EQ110" s="191" t="s">
        <v>3744</v>
      </c>
      <c r="ER110" s="191" t="s">
        <v>3713</v>
      </c>
      <c r="ES110" s="181">
        <v>46234</v>
      </c>
      <c r="ET110" s="189" t="s">
        <v>3726</v>
      </c>
      <c r="EU110" s="189">
        <v>1396</v>
      </c>
      <c r="EV110" s="189" t="s">
        <v>3720</v>
      </c>
      <c r="EW110" s="189" t="s">
        <v>88</v>
      </c>
      <c r="EX110" s="189">
        <v>2</v>
      </c>
      <c r="EY110" s="189" t="s">
        <v>3724</v>
      </c>
      <c r="EZ110" s="189" t="s">
        <v>3721</v>
      </c>
      <c r="FA110" s="190">
        <v>46234</v>
      </c>
      <c r="FB110" s="188" t="s">
        <v>3746</v>
      </c>
      <c r="FC110" s="191">
        <v>5</v>
      </c>
      <c r="FD110" s="191" t="s">
        <v>3712</v>
      </c>
      <c r="FE110" s="191" t="s">
        <v>126</v>
      </c>
      <c r="FF110" s="191">
        <v>1</v>
      </c>
      <c r="FG110" s="191" t="s">
        <v>1861</v>
      </c>
      <c r="FH110" s="191" t="s">
        <v>3713</v>
      </c>
      <c r="FI110" s="181">
        <v>46234</v>
      </c>
      <c r="FJ110" s="188" t="s">
        <v>3748</v>
      </c>
      <c r="FK110" s="189" t="s">
        <v>33</v>
      </c>
      <c r="FL110" s="189" t="s">
        <v>33</v>
      </c>
      <c r="FM110" s="189" t="s">
        <v>33</v>
      </c>
      <c r="FN110" s="189" t="s">
        <v>33</v>
      </c>
      <c r="FO110" s="189" t="s">
        <v>3747</v>
      </c>
      <c r="FP110" s="185" t="s">
        <v>33</v>
      </c>
      <c r="FQ110" s="186">
        <v>46234</v>
      </c>
      <c r="FR110" s="188" t="s">
        <v>3749</v>
      </c>
      <c r="FS110" s="191" t="s">
        <v>33</v>
      </c>
      <c r="FT110" s="191" t="s">
        <v>33</v>
      </c>
      <c r="FU110" s="191" t="s">
        <v>33</v>
      </c>
      <c r="FV110" s="191" t="s">
        <v>33</v>
      </c>
      <c r="FW110" s="191" t="s">
        <v>3747</v>
      </c>
      <c r="FX110" s="191" t="s">
        <v>33</v>
      </c>
      <c r="FY110" s="181">
        <v>46234</v>
      </c>
      <c r="FZ110" s="189" t="s">
        <v>629</v>
      </c>
      <c r="GA110" s="189">
        <v>1</v>
      </c>
      <c r="GB110" s="189" t="s">
        <v>67</v>
      </c>
      <c r="GC110" s="189" t="s">
        <v>68</v>
      </c>
      <c r="GD110" s="189">
        <v>2</v>
      </c>
      <c r="GE110" s="189" t="s">
        <v>33</v>
      </c>
      <c r="GF110" s="189" t="s">
        <v>33</v>
      </c>
      <c r="GG110" s="190">
        <v>46178</v>
      </c>
      <c r="GH110" s="188" t="s">
        <v>635</v>
      </c>
      <c r="GI110" s="191">
        <v>3</v>
      </c>
      <c r="GJ110" s="191" t="s">
        <v>67</v>
      </c>
      <c r="GK110" s="191" t="s">
        <v>68</v>
      </c>
      <c r="GL110" s="191">
        <v>2</v>
      </c>
      <c r="GM110" s="191" t="s">
        <v>33</v>
      </c>
      <c r="GN110" s="191" t="s">
        <v>33</v>
      </c>
      <c r="GO110" s="181">
        <v>46178</v>
      </c>
      <c r="GP110" s="189" t="s">
        <v>630</v>
      </c>
      <c r="GQ110" s="189">
        <v>2</v>
      </c>
      <c r="GR110" s="189" t="s">
        <v>67</v>
      </c>
      <c r="GS110" s="189" t="s">
        <v>68</v>
      </c>
      <c r="GT110" s="189">
        <v>2</v>
      </c>
      <c r="GU110" s="189" t="s">
        <v>33</v>
      </c>
      <c r="GV110" s="189" t="s">
        <v>33</v>
      </c>
      <c r="GW110" s="190">
        <v>46178</v>
      </c>
      <c r="GX110" s="188" t="s">
        <v>636</v>
      </c>
      <c r="GY110" s="191">
        <v>3</v>
      </c>
      <c r="GZ110" s="191" t="s">
        <v>67</v>
      </c>
      <c r="HA110" s="191" t="s">
        <v>68</v>
      </c>
      <c r="HB110" s="191">
        <v>2</v>
      </c>
      <c r="HC110" s="191" t="s">
        <v>33</v>
      </c>
      <c r="HD110" s="191" t="s">
        <v>33</v>
      </c>
      <c r="HE110" s="181">
        <v>46178</v>
      </c>
      <c r="HF110" s="189" t="s">
        <v>628</v>
      </c>
      <c r="HG110" s="189">
        <v>2</v>
      </c>
      <c r="HH110" s="189" t="s">
        <v>67</v>
      </c>
      <c r="HI110" s="189" t="s">
        <v>68</v>
      </c>
      <c r="HJ110" s="189">
        <v>2</v>
      </c>
      <c r="HK110" s="189" t="s">
        <v>33</v>
      </c>
      <c r="HL110" s="189" t="s">
        <v>33</v>
      </c>
      <c r="HM110" s="190">
        <v>46178</v>
      </c>
      <c r="HN110" s="188" t="s">
        <v>634</v>
      </c>
      <c r="HO110" s="191">
        <v>3</v>
      </c>
      <c r="HP110" s="191" t="s">
        <v>67</v>
      </c>
      <c r="HQ110" s="191" t="s">
        <v>68</v>
      </c>
      <c r="HR110" s="191">
        <v>2</v>
      </c>
      <c r="HS110" s="191" t="s">
        <v>33</v>
      </c>
      <c r="HT110" s="191" t="s">
        <v>33</v>
      </c>
      <c r="HU110" s="181">
        <v>46178</v>
      </c>
      <c r="HV110" s="189" t="s">
        <v>631</v>
      </c>
      <c r="HW110" s="189">
        <v>3</v>
      </c>
      <c r="HX110" s="189" t="s">
        <v>67</v>
      </c>
      <c r="HY110" s="189" t="s">
        <v>68</v>
      </c>
      <c r="HZ110" s="189">
        <v>2</v>
      </c>
      <c r="IA110" s="189" t="s">
        <v>33</v>
      </c>
      <c r="IB110" s="189" t="s">
        <v>33</v>
      </c>
      <c r="IC110" s="190">
        <v>46178</v>
      </c>
      <c r="ID110" s="188" t="s">
        <v>633</v>
      </c>
      <c r="IE110" s="191">
        <v>3</v>
      </c>
      <c r="IF110" s="191" t="s">
        <v>67</v>
      </c>
      <c r="IG110" s="191" t="s">
        <v>68</v>
      </c>
      <c r="IH110" s="191">
        <v>2</v>
      </c>
      <c r="II110" s="191" t="s">
        <v>33</v>
      </c>
      <c r="IJ110" s="191" t="s">
        <v>33</v>
      </c>
      <c r="IK110" s="181">
        <v>46178</v>
      </c>
      <c r="IL110" s="189" t="s">
        <v>632</v>
      </c>
      <c r="IM110" s="189">
        <v>3</v>
      </c>
      <c r="IN110" s="189" t="s">
        <v>67</v>
      </c>
      <c r="IO110" s="189" t="s">
        <v>68</v>
      </c>
      <c r="IP110" s="189">
        <v>2</v>
      </c>
      <c r="IQ110" s="189" t="s">
        <v>33</v>
      </c>
      <c r="IR110" s="189" t="s">
        <v>33</v>
      </c>
      <c r="IS110" s="190">
        <v>46178</v>
      </c>
    </row>
    <row r="111" spans="1:253" s="11" customFormat="1" ht="12.5" customHeight="1">
      <c r="A111" s="11" t="s">
        <v>925</v>
      </c>
      <c r="B111" s="11" t="s">
        <v>7923</v>
      </c>
      <c r="C111" s="11" t="s">
        <v>926</v>
      </c>
      <c r="D111" s="11" t="s">
        <v>927</v>
      </c>
      <c r="E111" s="11" t="s">
        <v>7131</v>
      </c>
      <c r="F111" s="11" t="s">
        <v>5069</v>
      </c>
      <c r="G111" s="179">
        <v>28500000</v>
      </c>
      <c r="H111" s="180" t="s">
        <v>5066</v>
      </c>
      <c r="I111" s="180" t="s">
        <v>88</v>
      </c>
      <c r="J111" s="180">
        <v>2</v>
      </c>
      <c r="K111" s="180" t="s">
        <v>5068</v>
      </c>
      <c r="L111" s="180" t="s">
        <v>5067</v>
      </c>
      <c r="M111" s="181">
        <v>46234</v>
      </c>
      <c r="N111" s="188" t="s">
        <v>5073</v>
      </c>
      <c r="O111" s="183">
        <v>882050</v>
      </c>
      <c r="P111" s="183" t="s">
        <v>5070</v>
      </c>
      <c r="Q111" s="183" t="s">
        <v>126</v>
      </c>
      <c r="R111" s="183">
        <v>1</v>
      </c>
      <c r="S111" s="183" t="s">
        <v>5072</v>
      </c>
      <c r="T111" s="183" t="s">
        <v>5071</v>
      </c>
      <c r="U111" s="184">
        <v>46234</v>
      </c>
      <c r="V111" s="188" t="s">
        <v>5075</v>
      </c>
      <c r="W111" s="180">
        <v>28500000</v>
      </c>
      <c r="X111" s="180" t="s">
        <v>5066</v>
      </c>
      <c r="Y111" s="180" t="s">
        <v>88</v>
      </c>
      <c r="Z111" s="180">
        <v>2</v>
      </c>
      <c r="AA111" s="180" t="s">
        <v>5074</v>
      </c>
      <c r="AB111" s="180" t="s">
        <v>5067</v>
      </c>
      <c r="AC111" s="181">
        <v>46234</v>
      </c>
      <c r="AD111" s="188" t="s">
        <v>5079</v>
      </c>
      <c r="AE111" s="185">
        <v>16530000</v>
      </c>
      <c r="AF111" s="185" t="s">
        <v>5076</v>
      </c>
      <c r="AG111" s="185" t="s">
        <v>141</v>
      </c>
      <c r="AH111" s="185">
        <v>3</v>
      </c>
      <c r="AI111" s="185" t="s">
        <v>5078</v>
      </c>
      <c r="AJ111" s="185" t="s">
        <v>5077</v>
      </c>
      <c r="AK111" s="186">
        <v>46234</v>
      </c>
      <c r="AL111" s="188" t="s">
        <v>5083</v>
      </c>
      <c r="AM111" s="180">
        <v>7140000</v>
      </c>
      <c r="AN111" s="180" t="s">
        <v>5080</v>
      </c>
      <c r="AO111" s="180" t="s">
        <v>88</v>
      </c>
      <c r="AP111" s="180">
        <v>2</v>
      </c>
      <c r="AQ111" s="180" t="s">
        <v>5082</v>
      </c>
      <c r="AR111" s="180" t="s">
        <v>5081</v>
      </c>
      <c r="AS111" s="181">
        <v>46234</v>
      </c>
      <c r="AT111" s="189" t="s">
        <v>5084</v>
      </c>
      <c r="AU111" s="185" t="s">
        <v>33</v>
      </c>
      <c r="AV111" s="185" t="s">
        <v>114</v>
      </c>
      <c r="AW111" s="185" t="s">
        <v>33</v>
      </c>
      <c r="AX111" s="185" t="s">
        <v>33</v>
      </c>
      <c r="AY111" s="185" t="s">
        <v>1617</v>
      </c>
      <c r="AZ111" s="185" t="s">
        <v>114</v>
      </c>
      <c r="BA111" s="186">
        <v>46234</v>
      </c>
      <c r="BB111" s="188" t="s">
        <v>5111</v>
      </c>
      <c r="BC111" s="180" t="s">
        <v>33</v>
      </c>
      <c r="BD111" s="180" t="s">
        <v>114</v>
      </c>
      <c r="BE111" s="180" t="s">
        <v>33</v>
      </c>
      <c r="BF111" s="180" t="s">
        <v>33</v>
      </c>
      <c r="BG111" s="180" t="s">
        <v>1617</v>
      </c>
      <c r="BH111" s="180" t="s">
        <v>114</v>
      </c>
      <c r="BI111" s="181">
        <v>46234</v>
      </c>
      <c r="BJ111" s="189" t="s">
        <v>5087</v>
      </c>
      <c r="BK111" s="189">
        <v>278</v>
      </c>
      <c r="BL111" s="189" t="s">
        <v>5085</v>
      </c>
      <c r="BM111" s="189" t="s">
        <v>141</v>
      </c>
      <c r="BN111" s="189">
        <v>3</v>
      </c>
      <c r="BO111" s="189" t="s">
        <v>5086</v>
      </c>
      <c r="BP111" s="185" t="s">
        <v>119</v>
      </c>
      <c r="BQ111" s="190">
        <v>46234</v>
      </c>
      <c r="BR111" s="188" t="s">
        <v>5112</v>
      </c>
      <c r="BS111" s="191" t="s">
        <v>33</v>
      </c>
      <c r="BT111" s="191" t="s">
        <v>114</v>
      </c>
      <c r="BU111" s="191" t="s">
        <v>33</v>
      </c>
      <c r="BV111" s="191" t="s">
        <v>33</v>
      </c>
      <c r="BW111" s="191" t="s">
        <v>1617</v>
      </c>
      <c r="BX111" s="191" t="s">
        <v>114</v>
      </c>
      <c r="BY111" s="181">
        <v>46234</v>
      </c>
      <c r="BZ111" s="189" t="s">
        <v>5113</v>
      </c>
      <c r="CA111" s="189" t="s">
        <v>33</v>
      </c>
      <c r="CB111" s="189" t="s">
        <v>114</v>
      </c>
      <c r="CC111" s="189" t="s">
        <v>33</v>
      </c>
      <c r="CD111" s="189" t="s">
        <v>33</v>
      </c>
      <c r="CE111" s="189" t="s">
        <v>1617</v>
      </c>
      <c r="CF111" s="189" t="s">
        <v>114</v>
      </c>
      <c r="CG111" s="190">
        <v>46234</v>
      </c>
      <c r="CH111" s="188" t="s">
        <v>8127</v>
      </c>
      <c r="CI111" s="189" t="e">
        <v>#N/A</v>
      </c>
      <c r="CJ111" s="189" t="e">
        <v>#N/A</v>
      </c>
      <c r="CK111" s="189" t="e">
        <v>#N/A</v>
      </c>
      <c r="CL111" s="189" t="e">
        <v>#N/A</v>
      </c>
      <c r="CM111" s="189" t="e">
        <v>#N/A</v>
      </c>
      <c r="CN111" s="189" t="e">
        <v>#N/A</v>
      </c>
      <c r="CO111" s="192" t="e">
        <v>#N/A</v>
      </c>
      <c r="CP111" s="189" t="s">
        <v>5115</v>
      </c>
      <c r="CQ111" s="191" t="s">
        <v>33</v>
      </c>
      <c r="CR111" s="191" t="s">
        <v>114</v>
      </c>
      <c r="CS111" s="191" t="s">
        <v>33</v>
      </c>
      <c r="CT111" s="191" t="s">
        <v>33</v>
      </c>
      <c r="CU111" s="191" t="s">
        <v>1617</v>
      </c>
      <c r="CV111" s="191" t="s">
        <v>114</v>
      </c>
      <c r="CW111" s="181">
        <v>46234</v>
      </c>
      <c r="CX111" s="189" t="s">
        <v>5095</v>
      </c>
      <c r="CY111" s="185">
        <v>7304000</v>
      </c>
      <c r="CZ111" s="185" t="s">
        <v>5102</v>
      </c>
      <c r="DA111" s="185" t="s">
        <v>141</v>
      </c>
      <c r="DB111" s="185">
        <v>3</v>
      </c>
      <c r="DC111" s="185" t="s">
        <v>5103</v>
      </c>
      <c r="DD111" s="185" t="s">
        <v>5093</v>
      </c>
      <c r="DE111" s="187">
        <v>46234</v>
      </c>
      <c r="DF111" s="188" t="s">
        <v>5098</v>
      </c>
      <c r="DG111" s="180">
        <v>11970000</v>
      </c>
      <c r="DH111" s="191" t="s">
        <v>5092</v>
      </c>
      <c r="DI111" s="191" t="s">
        <v>141</v>
      </c>
      <c r="DJ111" s="191">
        <v>3</v>
      </c>
      <c r="DK111" s="191" t="s">
        <v>5097</v>
      </c>
      <c r="DL111" s="191" t="s">
        <v>5096</v>
      </c>
      <c r="DM111" s="181">
        <v>46234</v>
      </c>
      <c r="DN111" s="189" t="s">
        <v>5101</v>
      </c>
      <c r="DO111" s="185">
        <v>9226000</v>
      </c>
      <c r="DP111" s="189" t="s">
        <v>5099</v>
      </c>
      <c r="DQ111" s="189" t="s">
        <v>141</v>
      </c>
      <c r="DR111" s="189">
        <v>3</v>
      </c>
      <c r="DS111" s="189" t="s">
        <v>5100</v>
      </c>
      <c r="DT111" s="189" t="s">
        <v>5093</v>
      </c>
      <c r="DU111" s="190">
        <v>46234</v>
      </c>
      <c r="DV111" s="188" t="s">
        <v>5104</v>
      </c>
      <c r="DW111" s="180">
        <v>6404000</v>
      </c>
      <c r="DX111" s="191" t="s">
        <v>5102</v>
      </c>
      <c r="DY111" s="191" t="s">
        <v>141</v>
      </c>
      <c r="DZ111" s="191">
        <v>3</v>
      </c>
      <c r="EA111" s="191" t="s">
        <v>5103</v>
      </c>
      <c r="EB111" s="191" t="s">
        <v>5093</v>
      </c>
      <c r="EC111" s="181">
        <v>46234</v>
      </c>
      <c r="ED111" s="189" t="s">
        <v>5105</v>
      </c>
      <c r="EE111" s="185">
        <v>900000</v>
      </c>
      <c r="EF111" s="189" t="s">
        <v>5102</v>
      </c>
      <c r="EG111" s="189" t="s">
        <v>141</v>
      </c>
      <c r="EH111" s="189">
        <v>3</v>
      </c>
      <c r="EI111" s="189" t="s">
        <v>5103</v>
      </c>
      <c r="EJ111" s="189" t="s">
        <v>5093</v>
      </c>
      <c r="EK111" s="190">
        <v>46234</v>
      </c>
      <c r="EL111" s="188" t="s">
        <v>5106</v>
      </c>
      <c r="EM111" s="180" t="s">
        <v>33</v>
      </c>
      <c r="EN111" s="191" t="s">
        <v>5092</v>
      </c>
      <c r="EO111" s="191" t="s">
        <v>141</v>
      </c>
      <c r="EP111" s="191">
        <v>3</v>
      </c>
      <c r="EQ111" s="191" t="s">
        <v>5103</v>
      </c>
      <c r="ER111" s="191" t="s">
        <v>5093</v>
      </c>
      <c r="ES111" s="181">
        <v>46234</v>
      </c>
      <c r="ET111" s="189" t="s">
        <v>5091</v>
      </c>
      <c r="EU111" s="189">
        <v>5676</v>
      </c>
      <c r="EV111" s="189" t="s">
        <v>5088</v>
      </c>
      <c r="EW111" s="189" t="s">
        <v>141</v>
      </c>
      <c r="EX111" s="189">
        <v>3</v>
      </c>
      <c r="EY111" s="189" t="s">
        <v>5090</v>
      </c>
      <c r="EZ111" s="189" t="s">
        <v>5089</v>
      </c>
      <c r="FA111" s="190">
        <v>46234</v>
      </c>
      <c r="FB111" s="188" t="s">
        <v>5108</v>
      </c>
      <c r="FC111" s="191">
        <v>4</v>
      </c>
      <c r="FD111" s="191" t="s">
        <v>5092</v>
      </c>
      <c r="FE111" s="191" t="s">
        <v>141</v>
      </c>
      <c r="FF111" s="191">
        <v>3</v>
      </c>
      <c r="FG111" s="191" t="s">
        <v>5107</v>
      </c>
      <c r="FH111" s="191" t="s">
        <v>5093</v>
      </c>
      <c r="FI111" s="181">
        <v>46234</v>
      </c>
      <c r="FJ111" s="188" t="s">
        <v>5109</v>
      </c>
      <c r="FK111" s="189" t="s">
        <v>33</v>
      </c>
      <c r="FL111" s="189" t="s">
        <v>114</v>
      </c>
      <c r="FM111" s="189" t="s">
        <v>33</v>
      </c>
      <c r="FN111" s="189" t="s">
        <v>33</v>
      </c>
      <c r="FO111" s="189" t="s">
        <v>1617</v>
      </c>
      <c r="FP111" s="185" t="s">
        <v>114</v>
      </c>
      <c r="FQ111" s="186">
        <v>46234</v>
      </c>
      <c r="FR111" s="188" t="s">
        <v>5110</v>
      </c>
      <c r="FS111" s="191" t="s">
        <v>33</v>
      </c>
      <c r="FT111" s="191" t="s">
        <v>114</v>
      </c>
      <c r="FU111" s="191" t="s">
        <v>33</v>
      </c>
      <c r="FV111" s="191" t="s">
        <v>33</v>
      </c>
      <c r="FW111" s="191" t="s">
        <v>1617</v>
      </c>
      <c r="FX111" s="191" t="s">
        <v>114</v>
      </c>
      <c r="FY111" s="181">
        <v>46234</v>
      </c>
      <c r="FZ111" s="189" t="s">
        <v>929</v>
      </c>
      <c r="GA111" s="189">
        <v>1</v>
      </c>
      <c r="GB111" s="189" t="s">
        <v>67</v>
      </c>
      <c r="GC111" s="189" t="s">
        <v>68</v>
      </c>
      <c r="GD111" s="189">
        <v>2</v>
      </c>
      <c r="GE111" s="189" t="s">
        <v>33</v>
      </c>
      <c r="GF111" s="189" t="s">
        <v>33</v>
      </c>
      <c r="GG111" s="190">
        <v>46181</v>
      </c>
      <c r="GH111" s="188" t="s">
        <v>935</v>
      </c>
      <c r="GI111" s="191">
        <v>2</v>
      </c>
      <c r="GJ111" s="191" t="s">
        <v>67</v>
      </c>
      <c r="GK111" s="191" t="s">
        <v>68</v>
      </c>
      <c r="GL111" s="191">
        <v>2</v>
      </c>
      <c r="GM111" s="191" t="s">
        <v>33</v>
      </c>
      <c r="GN111" s="191" t="s">
        <v>33</v>
      </c>
      <c r="GO111" s="181">
        <v>46181</v>
      </c>
      <c r="GP111" s="189" t="s">
        <v>930</v>
      </c>
      <c r="GQ111" s="189">
        <v>1</v>
      </c>
      <c r="GR111" s="189" t="s">
        <v>67</v>
      </c>
      <c r="GS111" s="189" t="s">
        <v>68</v>
      </c>
      <c r="GT111" s="189">
        <v>2</v>
      </c>
      <c r="GU111" s="189" t="s">
        <v>33</v>
      </c>
      <c r="GV111" s="189" t="s">
        <v>33</v>
      </c>
      <c r="GW111" s="190">
        <v>46181</v>
      </c>
      <c r="GX111" s="188" t="s">
        <v>936</v>
      </c>
      <c r="GY111" s="191">
        <v>0</v>
      </c>
      <c r="GZ111" s="191" t="s">
        <v>67</v>
      </c>
      <c r="HA111" s="191" t="s">
        <v>68</v>
      </c>
      <c r="HB111" s="191">
        <v>2</v>
      </c>
      <c r="HC111" s="191" t="s">
        <v>33</v>
      </c>
      <c r="HD111" s="191" t="s">
        <v>33</v>
      </c>
      <c r="HE111" s="181">
        <v>46181</v>
      </c>
      <c r="HF111" s="189" t="s">
        <v>928</v>
      </c>
      <c r="HG111" s="189">
        <v>2</v>
      </c>
      <c r="HH111" s="189" t="s">
        <v>67</v>
      </c>
      <c r="HI111" s="189" t="s">
        <v>68</v>
      </c>
      <c r="HJ111" s="189">
        <v>2</v>
      </c>
      <c r="HK111" s="189" t="s">
        <v>33</v>
      </c>
      <c r="HL111" s="189" t="s">
        <v>33</v>
      </c>
      <c r="HM111" s="190">
        <v>46181</v>
      </c>
      <c r="HN111" s="188" t="s">
        <v>934</v>
      </c>
      <c r="HO111" s="191">
        <v>2</v>
      </c>
      <c r="HP111" s="191" t="s">
        <v>67</v>
      </c>
      <c r="HQ111" s="191" t="s">
        <v>68</v>
      </c>
      <c r="HR111" s="191">
        <v>2</v>
      </c>
      <c r="HS111" s="191" t="s">
        <v>33</v>
      </c>
      <c r="HT111" s="191" t="s">
        <v>33</v>
      </c>
      <c r="HU111" s="181">
        <v>46181</v>
      </c>
      <c r="HV111" s="189" t="s">
        <v>931</v>
      </c>
      <c r="HW111" s="189">
        <v>1</v>
      </c>
      <c r="HX111" s="189" t="s">
        <v>67</v>
      </c>
      <c r="HY111" s="189" t="s">
        <v>68</v>
      </c>
      <c r="HZ111" s="189">
        <v>2</v>
      </c>
      <c r="IA111" s="189" t="s">
        <v>33</v>
      </c>
      <c r="IB111" s="189" t="s">
        <v>33</v>
      </c>
      <c r="IC111" s="190">
        <v>46181</v>
      </c>
      <c r="ID111" s="188" t="s">
        <v>933</v>
      </c>
      <c r="IE111" s="191">
        <v>1</v>
      </c>
      <c r="IF111" s="191" t="s">
        <v>67</v>
      </c>
      <c r="IG111" s="191" t="s">
        <v>68</v>
      </c>
      <c r="IH111" s="191">
        <v>2</v>
      </c>
      <c r="II111" s="191" t="s">
        <v>33</v>
      </c>
      <c r="IJ111" s="191" t="s">
        <v>33</v>
      </c>
      <c r="IK111" s="181">
        <v>46181</v>
      </c>
      <c r="IL111" s="189" t="s">
        <v>932</v>
      </c>
      <c r="IM111" s="189">
        <v>3</v>
      </c>
      <c r="IN111" s="189" t="s">
        <v>67</v>
      </c>
      <c r="IO111" s="189" t="s">
        <v>68</v>
      </c>
      <c r="IP111" s="189">
        <v>2</v>
      </c>
      <c r="IQ111" s="189" t="s">
        <v>33</v>
      </c>
      <c r="IR111" s="189" t="s">
        <v>33</v>
      </c>
      <c r="IS111" s="190">
        <v>46181</v>
      </c>
    </row>
    <row r="112" spans="1:253" s="11" customFormat="1" ht="12.5" customHeight="1">
      <c r="A112" s="11" t="s">
        <v>1436</v>
      </c>
      <c r="B112" s="11" t="s">
        <v>7839</v>
      </c>
      <c r="C112" s="11" t="s">
        <v>1437</v>
      </c>
      <c r="D112" s="11" t="s">
        <v>927</v>
      </c>
      <c r="E112" s="11" t="s">
        <v>7131</v>
      </c>
      <c r="F112" s="11" t="s">
        <v>5117</v>
      </c>
      <c r="G112" s="179">
        <v>28500000</v>
      </c>
      <c r="H112" s="180" t="s">
        <v>5116</v>
      </c>
      <c r="I112" s="180" t="s">
        <v>88</v>
      </c>
      <c r="J112" s="180">
        <v>2</v>
      </c>
      <c r="K112" s="180" t="s">
        <v>5068</v>
      </c>
      <c r="L112" s="180" t="s">
        <v>5067</v>
      </c>
      <c r="M112" s="181">
        <v>46234</v>
      </c>
      <c r="N112" s="188" t="s">
        <v>5121</v>
      </c>
      <c r="O112" s="183">
        <v>53444</v>
      </c>
      <c r="P112" s="183" t="s">
        <v>5118</v>
      </c>
      <c r="Q112" s="183" t="s">
        <v>88</v>
      </c>
      <c r="R112" s="183">
        <v>2</v>
      </c>
      <c r="S112" s="183" t="s">
        <v>5120</v>
      </c>
      <c r="T112" s="183" t="s">
        <v>5119</v>
      </c>
      <c r="U112" s="184">
        <v>46234</v>
      </c>
      <c r="V112" s="188" t="s">
        <v>5125</v>
      </c>
      <c r="W112" s="180">
        <v>13450000</v>
      </c>
      <c r="X112" s="180" t="s">
        <v>5122</v>
      </c>
      <c r="Y112" s="180" t="s">
        <v>88</v>
      </c>
      <c r="Z112" s="180">
        <v>2</v>
      </c>
      <c r="AA112" s="180" t="s">
        <v>5124</v>
      </c>
      <c r="AB112" s="180" t="s">
        <v>5123</v>
      </c>
      <c r="AC112" s="181">
        <v>46234</v>
      </c>
      <c r="AD112" s="188" t="s">
        <v>5129</v>
      </c>
      <c r="AE112" s="185">
        <v>9730000</v>
      </c>
      <c r="AF112" s="185" t="s">
        <v>5126</v>
      </c>
      <c r="AG112" s="185" t="s">
        <v>141</v>
      </c>
      <c r="AH112" s="185">
        <v>3</v>
      </c>
      <c r="AI112" s="185" t="s">
        <v>5128</v>
      </c>
      <c r="AJ112" s="185" t="s">
        <v>5127</v>
      </c>
      <c r="AK112" s="186">
        <v>46234</v>
      </c>
      <c r="AL112" s="188" t="s">
        <v>5133</v>
      </c>
      <c r="AM112" s="180">
        <v>18000</v>
      </c>
      <c r="AN112" s="180" t="s">
        <v>5130</v>
      </c>
      <c r="AO112" s="180" t="s">
        <v>141</v>
      </c>
      <c r="AP112" s="180">
        <v>3</v>
      </c>
      <c r="AQ112" s="180" t="s">
        <v>5132</v>
      </c>
      <c r="AR112" s="180" t="s">
        <v>5131</v>
      </c>
      <c r="AS112" s="181">
        <v>46234</v>
      </c>
      <c r="AT112" s="189" t="s">
        <v>5137</v>
      </c>
      <c r="AU112" s="185">
        <v>16740</v>
      </c>
      <c r="AV112" s="185" t="s">
        <v>5134</v>
      </c>
      <c r="AW112" s="185" t="s">
        <v>141</v>
      </c>
      <c r="AX112" s="185">
        <v>3</v>
      </c>
      <c r="AY112" s="185" t="s">
        <v>5136</v>
      </c>
      <c r="AZ112" s="185" t="s">
        <v>5135</v>
      </c>
      <c r="BA112" s="186">
        <v>46234</v>
      </c>
      <c r="BB112" s="188" t="s">
        <v>8128</v>
      </c>
      <c r="BC112" s="180" t="e">
        <v>#N/A</v>
      </c>
      <c r="BD112" s="180" t="e">
        <v>#N/A</v>
      </c>
      <c r="BE112" s="180" t="e">
        <v>#N/A</v>
      </c>
      <c r="BF112" s="180" t="e">
        <v>#N/A</v>
      </c>
      <c r="BG112" s="180" t="e">
        <v>#N/A</v>
      </c>
      <c r="BH112" s="180" t="e">
        <v>#N/A</v>
      </c>
      <c r="BI112" s="181" t="e">
        <v>#N/A</v>
      </c>
      <c r="BJ112" s="189" t="s">
        <v>5141</v>
      </c>
      <c r="BK112" s="189">
        <v>5398</v>
      </c>
      <c r="BL112" s="189" t="s">
        <v>5138</v>
      </c>
      <c r="BM112" s="189" t="s">
        <v>141</v>
      </c>
      <c r="BN112" s="189">
        <v>3</v>
      </c>
      <c r="BO112" s="189" t="s">
        <v>5140</v>
      </c>
      <c r="BP112" s="185" t="s">
        <v>5139</v>
      </c>
      <c r="BQ112" s="190">
        <v>46234</v>
      </c>
      <c r="BR112" s="188" t="s">
        <v>5165</v>
      </c>
      <c r="BS112" s="191">
        <v>856</v>
      </c>
      <c r="BT112" s="191" t="s">
        <v>5162</v>
      </c>
      <c r="BU112" s="191" t="s">
        <v>141</v>
      </c>
      <c r="BV112" s="191">
        <v>3</v>
      </c>
      <c r="BW112" s="191" t="s">
        <v>5164</v>
      </c>
      <c r="BX112" s="191" t="s">
        <v>5163</v>
      </c>
      <c r="BY112" s="181">
        <v>46234</v>
      </c>
      <c r="BZ112" s="189" t="s">
        <v>5167</v>
      </c>
      <c r="CA112" s="189">
        <v>190</v>
      </c>
      <c r="CB112" s="189" t="s">
        <v>5162</v>
      </c>
      <c r="CC112" s="189" t="s">
        <v>141</v>
      </c>
      <c r="CD112" s="189">
        <v>3</v>
      </c>
      <c r="CE112" s="189" t="s">
        <v>5166</v>
      </c>
      <c r="CF112" s="189" t="s">
        <v>5163</v>
      </c>
      <c r="CG112" s="190">
        <v>46234</v>
      </c>
      <c r="CH112" s="188" t="s">
        <v>8129</v>
      </c>
      <c r="CI112" s="189" t="e">
        <v>#N/A</v>
      </c>
      <c r="CJ112" s="189" t="e">
        <v>#N/A</v>
      </c>
      <c r="CK112" s="189" t="e">
        <v>#N/A</v>
      </c>
      <c r="CL112" s="189" t="e">
        <v>#N/A</v>
      </c>
      <c r="CM112" s="189" t="e">
        <v>#N/A</v>
      </c>
      <c r="CN112" s="189" t="e">
        <v>#N/A</v>
      </c>
      <c r="CO112" s="192" t="e">
        <v>#N/A</v>
      </c>
      <c r="CP112" s="189" t="s">
        <v>5172</v>
      </c>
      <c r="CQ112" s="191">
        <v>37000000000</v>
      </c>
      <c r="CR112" s="191" t="s">
        <v>5169</v>
      </c>
      <c r="CS112" s="191" t="s">
        <v>141</v>
      </c>
      <c r="CT112" s="191">
        <v>3</v>
      </c>
      <c r="CU112" s="191" t="s">
        <v>5171</v>
      </c>
      <c r="CV112" s="191" t="s">
        <v>5170</v>
      </c>
      <c r="CW112" s="181">
        <v>46234</v>
      </c>
      <c r="CX112" s="189" t="s">
        <v>5147</v>
      </c>
      <c r="CY112" s="185">
        <v>1300000</v>
      </c>
      <c r="CZ112" s="185" t="s">
        <v>5144</v>
      </c>
      <c r="DA112" s="185" t="s">
        <v>141</v>
      </c>
      <c r="DB112" s="185">
        <v>3</v>
      </c>
      <c r="DC112" s="185" t="s">
        <v>5155</v>
      </c>
      <c r="DD112" s="185" t="s">
        <v>5154</v>
      </c>
      <c r="DE112" s="187">
        <v>46234</v>
      </c>
      <c r="DF112" s="188" t="s">
        <v>5151</v>
      </c>
      <c r="DG112" s="180">
        <v>3720000</v>
      </c>
      <c r="DH112" s="191" t="s">
        <v>5148</v>
      </c>
      <c r="DI112" s="191" t="s">
        <v>141</v>
      </c>
      <c r="DJ112" s="191">
        <v>3</v>
      </c>
      <c r="DK112" s="191" t="s">
        <v>5150</v>
      </c>
      <c r="DL112" s="191" t="s">
        <v>5149</v>
      </c>
      <c r="DM112" s="181">
        <v>46234</v>
      </c>
      <c r="DN112" s="189" t="s">
        <v>5153</v>
      </c>
      <c r="DO112" s="185">
        <v>8430000</v>
      </c>
      <c r="DP112" s="189" t="s">
        <v>5148</v>
      </c>
      <c r="DQ112" s="189" t="s">
        <v>141</v>
      </c>
      <c r="DR112" s="189">
        <v>3</v>
      </c>
      <c r="DS112" s="189" t="s">
        <v>5152</v>
      </c>
      <c r="DT112" s="189" t="s">
        <v>5149</v>
      </c>
      <c r="DU112" s="190">
        <v>46234</v>
      </c>
      <c r="DV112" s="188" t="s">
        <v>5156</v>
      </c>
      <c r="DW112" s="180">
        <v>1300000</v>
      </c>
      <c r="DX112" s="191" t="s">
        <v>5144</v>
      </c>
      <c r="DY112" s="191" t="s">
        <v>141</v>
      </c>
      <c r="DZ112" s="191">
        <v>3</v>
      </c>
      <c r="EA112" s="191" t="s">
        <v>5155</v>
      </c>
      <c r="EB112" s="191" t="s">
        <v>5154</v>
      </c>
      <c r="EC112" s="181">
        <v>46234</v>
      </c>
      <c r="ED112" s="189" t="s">
        <v>5158</v>
      </c>
      <c r="EE112" s="185" t="s">
        <v>33</v>
      </c>
      <c r="EF112" s="189" t="s">
        <v>5148</v>
      </c>
      <c r="EG112" s="189" t="s">
        <v>141</v>
      </c>
      <c r="EH112" s="189">
        <v>3</v>
      </c>
      <c r="EI112" s="189" t="s">
        <v>5157</v>
      </c>
      <c r="EJ112" s="189" t="s">
        <v>5154</v>
      </c>
      <c r="EK112" s="190">
        <v>46234</v>
      </c>
      <c r="EL112" s="188" t="s">
        <v>5159</v>
      </c>
      <c r="EM112" s="180" t="s">
        <v>33</v>
      </c>
      <c r="EN112" s="191" t="s">
        <v>5148</v>
      </c>
      <c r="EO112" s="191" t="s">
        <v>141</v>
      </c>
      <c r="EP112" s="191">
        <v>3</v>
      </c>
      <c r="EQ112" s="191" t="s">
        <v>5157</v>
      </c>
      <c r="ER112" s="191" t="s">
        <v>5154</v>
      </c>
      <c r="ES112" s="181">
        <v>46234</v>
      </c>
      <c r="ET112" s="189" t="s">
        <v>5143</v>
      </c>
      <c r="EU112" s="189">
        <v>5676</v>
      </c>
      <c r="EV112" s="189" t="s">
        <v>5142</v>
      </c>
      <c r="EW112" s="189" t="s">
        <v>141</v>
      </c>
      <c r="EX112" s="189">
        <v>3</v>
      </c>
      <c r="EY112" s="189" t="s">
        <v>5090</v>
      </c>
      <c r="EZ112" s="189" t="s">
        <v>5089</v>
      </c>
      <c r="FA112" s="190">
        <v>46234</v>
      </c>
      <c r="FB112" s="188" t="s">
        <v>5161</v>
      </c>
      <c r="FC112" s="191">
        <v>4</v>
      </c>
      <c r="FD112" s="191" t="s">
        <v>5148</v>
      </c>
      <c r="FE112" s="191" t="s">
        <v>88</v>
      </c>
      <c r="FF112" s="191">
        <v>2</v>
      </c>
      <c r="FG112" s="191" t="s">
        <v>5160</v>
      </c>
      <c r="FH112" s="191" t="s">
        <v>5154</v>
      </c>
      <c r="FI112" s="181">
        <v>46234</v>
      </c>
      <c r="FJ112" s="188" t="s">
        <v>8130</v>
      </c>
      <c r="FK112" s="189" t="e">
        <v>#N/A</v>
      </c>
      <c r="FL112" s="189" t="e">
        <v>#N/A</v>
      </c>
      <c r="FM112" s="189" t="e">
        <v>#N/A</v>
      </c>
      <c r="FN112" s="189" t="e">
        <v>#N/A</v>
      </c>
      <c r="FO112" s="189" t="e">
        <v>#N/A</v>
      </c>
      <c r="FP112" s="185" t="e">
        <v>#N/A</v>
      </c>
      <c r="FQ112" s="186" t="e">
        <v>#N/A</v>
      </c>
      <c r="FR112" s="188" t="s">
        <v>8131</v>
      </c>
      <c r="FS112" s="191" t="e">
        <v>#N/A</v>
      </c>
      <c r="FT112" s="191" t="e">
        <v>#N/A</v>
      </c>
      <c r="FU112" s="191" t="e">
        <v>#N/A</v>
      </c>
      <c r="FV112" s="191" t="e">
        <v>#N/A</v>
      </c>
      <c r="FW112" s="191" t="e">
        <v>#N/A</v>
      </c>
      <c r="FX112" s="191" t="e">
        <v>#N/A</v>
      </c>
      <c r="FY112" s="181" t="e">
        <v>#N/A</v>
      </c>
      <c r="FZ112" s="189" t="s">
        <v>1439</v>
      </c>
      <c r="GA112" s="189">
        <v>1</v>
      </c>
      <c r="GB112" s="189" t="s">
        <v>67</v>
      </c>
      <c r="GC112" s="189" t="s">
        <v>68</v>
      </c>
      <c r="GD112" s="189">
        <v>2</v>
      </c>
      <c r="GE112" s="189" t="s">
        <v>33</v>
      </c>
      <c r="GF112" s="189" t="s">
        <v>33</v>
      </c>
      <c r="GG112" s="190">
        <v>46202</v>
      </c>
      <c r="GH112" s="188" t="s">
        <v>1445</v>
      </c>
      <c r="GI112" s="191">
        <v>1</v>
      </c>
      <c r="GJ112" s="191" t="s">
        <v>67</v>
      </c>
      <c r="GK112" s="191" t="s">
        <v>68</v>
      </c>
      <c r="GL112" s="191">
        <v>2</v>
      </c>
      <c r="GM112" s="191" t="s">
        <v>33</v>
      </c>
      <c r="GN112" s="191" t="s">
        <v>33</v>
      </c>
      <c r="GO112" s="181">
        <v>46202</v>
      </c>
      <c r="GP112" s="189" t="s">
        <v>1440</v>
      </c>
      <c r="GQ112" s="189">
        <v>0</v>
      </c>
      <c r="GR112" s="189" t="s">
        <v>67</v>
      </c>
      <c r="GS112" s="189" t="s">
        <v>68</v>
      </c>
      <c r="GT112" s="189">
        <v>2</v>
      </c>
      <c r="GU112" s="189" t="s">
        <v>33</v>
      </c>
      <c r="GV112" s="189" t="s">
        <v>33</v>
      </c>
      <c r="GW112" s="190">
        <v>46202</v>
      </c>
      <c r="GX112" s="188" t="s">
        <v>1446</v>
      </c>
      <c r="GY112" s="191">
        <v>0</v>
      </c>
      <c r="GZ112" s="191" t="s">
        <v>67</v>
      </c>
      <c r="HA112" s="191" t="s">
        <v>68</v>
      </c>
      <c r="HB112" s="191">
        <v>2</v>
      </c>
      <c r="HC112" s="191" t="s">
        <v>33</v>
      </c>
      <c r="HD112" s="191" t="s">
        <v>33</v>
      </c>
      <c r="HE112" s="181">
        <v>46202</v>
      </c>
      <c r="HF112" s="189" t="s">
        <v>1438</v>
      </c>
      <c r="HG112" s="189">
        <v>1</v>
      </c>
      <c r="HH112" s="189" t="s">
        <v>67</v>
      </c>
      <c r="HI112" s="189" t="s">
        <v>68</v>
      </c>
      <c r="HJ112" s="189">
        <v>2</v>
      </c>
      <c r="HK112" s="189" t="s">
        <v>33</v>
      </c>
      <c r="HL112" s="189" t="s">
        <v>33</v>
      </c>
      <c r="HM112" s="190">
        <v>46202</v>
      </c>
      <c r="HN112" s="188" t="s">
        <v>1444</v>
      </c>
      <c r="HO112" s="191">
        <v>2</v>
      </c>
      <c r="HP112" s="191" t="s">
        <v>67</v>
      </c>
      <c r="HQ112" s="191" t="s">
        <v>68</v>
      </c>
      <c r="HR112" s="191">
        <v>2</v>
      </c>
      <c r="HS112" s="191" t="s">
        <v>33</v>
      </c>
      <c r="HT112" s="191" t="s">
        <v>33</v>
      </c>
      <c r="HU112" s="181">
        <v>46202</v>
      </c>
      <c r="HV112" s="189" t="s">
        <v>1441</v>
      </c>
      <c r="HW112" s="189">
        <v>0</v>
      </c>
      <c r="HX112" s="189" t="s">
        <v>67</v>
      </c>
      <c r="HY112" s="189" t="s">
        <v>68</v>
      </c>
      <c r="HZ112" s="189">
        <v>2</v>
      </c>
      <c r="IA112" s="189" t="s">
        <v>33</v>
      </c>
      <c r="IB112" s="189" t="s">
        <v>33</v>
      </c>
      <c r="IC112" s="190">
        <v>46202</v>
      </c>
      <c r="ID112" s="188" t="s">
        <v>1443</v>
      </c>
      <c r="IE112" s="191">
        <v>1</v>
      </c>
      <c r="IF112" s="191" t="s">
        <v>67</v>
      </c>
      <c r="IG112" s="191" t="s">
        <v>68</v>
      </c>
      <c r="IH112" s="191">
        <v>2</v>
      </c>
      <c r="II112" s="191" t="s">
        <v>33</v>
      </c>
      <c r="IJ112" s="191" t="s">
        <v>33</v>
      </c>
      <c r="IK112" s="181">
        <v>46202</v>
      </c>
      <c r="IL112" s="189" t="s">
        <v>1442</v>
      </c>
      <c r="IM112" s="189">
        <v>3</v>
      </c>
      <c r="IN112" s="189" t="s">
        <v>67</v>
      </c>
      <c r="IO112" s="189" t="s">
        <v>68</v>
      </c>
      <c r="IP112" s="189">
        <v>2</v>
      </c>
      <c r="IQ112" s="189" t="s">
        <v>33</v>
      </c>
      <c r="IR112" s="189" t="s">
        <v>33</v>
      </c>
      <c r="IS112" s="190">
        <v>46202</v>
      </c>
    </row>
    <row r="113" spans="1:253" s="11" customFormat="1" ht="12.5" customHeight="1">
      <c r="A113" s="11" t="s">
        <v>1447</v>
      </c>
      <c r="B113" s="11" t="s">
        <v>7930</v>
      </c>
      <c r="C113" s="11" t="s">
        <v>1448</v>
      </c>
      <c r="D113" s="11" t="s">
        <v>927</v>
      </c>
      <c r="E113" s="11" t="s">
        <v>7131</v>
      </c>
      <c r="F113" s="11" t="s">
        <v>5174</v>
      </c>
      <c r="G113" s="179">
        <v>28500000</v>
      </c>
      <c r="H113" s="180" t="s">
        <v>5173</v>
      </c>
      <c r="I113" s="180" t="s">
        <v>88</v>
      </c>
      <c r="J113" s="180">
        <v>2</v>
      </c>
      <c r="K113" s="180" t="s">
        <v>5068</v>
      </c>
      <c r="L113" s="180" t="s">
        <v>5067</v>
      </c>
      <c r="M113" s="181">
        <v>46234</v>
      </c>
      <c r="N113" s="188" t="s">
        <v>5178</v>
      </c>
      <c r="O113" s="183">
        <v>882050</v>
      </c>
      <c r="P113" s="183" t="s">
        <v>5175</v>
      </c>
      <c r="Q113" s="183" t="s">
        <v>126</v>
      </c>
      <c r="R113" s="183">
        <v>1</v>
      </c>
      <c r="S113" s="183" t="s">
        <v>5177</v>
      </c>
      <c r="T113" s="183" t="s">
        <v>5176</v>
      </c>
      <c r="U113" s="184">
        <v>46234</v>
      </c>
      <c r="V113" s="188" t="s">
        <v>5182</v>
      </c>
      <c r="W113" s="180">
        <v>28500000</v>
      </c>
      <c r="X113" s="180" t="s">
        <v>5179</v>
      </c>
      <c r="Y113" s="180" t="s">
        <v>88</v>
      </c>
      <c r="Z113" s="180">
        <v>2</v>
      </c>
      <c r="AA113" s="180" t="s">
        <v>5181</v>
      </c>
      <c r="AB113" s="180" t="s">
        <v>5180</v>
      </c>
      <c r="AC113" s="181">
        <v>46234</v>
      </c>
      <c r="AD113" s="188" t="s">
        <v>5185</v>
      </c>
      <c r="AE113" s="185">
        <v>26260000</v>
      </c>
      <c r="AF113" s="185" t="s">
        <v>5183</v>
      </c>
      <c r="AG113" s="185" t="s">
        <v>141</v>
      </c>
      <c r="AH113" s="185">
        <v>3</v>
      </c>
      <c r="AI113" s="185" t="s">
        <v>5184</v>
      </c>
      <c r="AJ113" s="185" t="s">
        <v>5149</v>
      </c>
      <c r="AK113" s="186">
        <v>46234</v>
      </c>
      <c r="AL113" s="188" t="s">
        <v>5189</v>
      </c>
      <c r="AM113" s="180">
        <v>7158000</v>
      </c>
      <c r="AN113" s="180" t="s">
        <v>5186</v>
      </c>
      <c r="AO113" s="180" t="s">
        <v>141</v>
      </c>
      <c r="AP113" s="180">
        <v>3</v>
      </c>
      <c r="AQ113" s="180" t="s">
        <v>5188</v>
      </c>
      <c r="AR113" s="180" t="s">
        <v>5187</v>
      </c>
      <c r="AS113" s="181">
        <v>46234</v>
      </c>
      <c r="AT113" s="189" t="s">
        <v>5190</v>
      </c>
      <c r="AU113" s="185">
        <v>16740</v>
      </c>
      <c r="AV113" s="185" t="s">
        <v>5134</v>
      </c>
      <c r="AW113" s="185" t="s">
        <v>141</v>
      </c>
      <c r="AX113" s="185">
        <v>3</v>
      </c>
      <c r="AY113" s="185" t="s">
        <v>5136</v>
      </c>
      <c r="AZ113" s="185" t="s">
        <v>5135</v>
      </c>
      <c r="BA113" s="186">
        <v>46234</v>
      </c>
      <c r="BB113" s="188" t="s">
        <v>8132</v>
      </c>
      <c r="BC113" s="180" t="e">
        <v>#N/A</v>
      </c>
      <c r="BD113" s="180" t="e">
        <v>#N/A</v>
      </c>
      <c r="BE113" s="180" t="e">
        <v>#N/A</v>
      </c>
      <c r="BF113" s="180" t="e">
        <v>#N/A</v>
      </c>
      <c r="BG113" s="180" t="e">
        <v>#N/A</v>
      </c>
      <c r="BH113" s="180" t="e">
        <v>#N/A</v>
      </c>
      <c r="BI113" s="181" t="e">
        <v>#N/A</v>
      </c>
      <c r="BJ113" s="189" t="s">
        <v>5191</v>
      </c>
      <c r="BK113" s="189">
        <v>5676</v>
      </c>
      <c r="BL113" s="189" t="s">
        <v>5088</v>
      </c>
      <c r="BM113" s="189" t="s">
        <v>141</v>
      </c>
      <c r="BN113" s="189">
        <v>3</v>
      </c>
      <c r="BO113" s="189" t="s">
        <v>5090</v>
      </c>
      <c r="BP113" s="185" t="s">
        <v>5089</v>
      </c>
      <c r="BQ113" s="190">
        <v>46234</v>
      </c>
      <c r="BR113" s="188" t="s">
        <v>5210</v>
      </c>
      <c r="BS113" s="191">
        <v>856</v>
      </c>
      <c r="BT113" s="191" t="s">
        <v>5162</v>
      </c>
      <c r="BU113" s="191" t="s">
        <v>141</v>
      </c>
      <c r="BV113" s="191">
        <v>3</v>
      </c>
      <c r="BW113" s="191" t="s">
        <v>5164</v>
      </c>
      <c r="BX113" s="191" t="s">
        <v>5163</v>
      </c>
      <c r="BY113" s="181">
        <v>46234</v>
      </c>
      <c r="BZ113" s="189" t="s">
        <v>5211</v>
      </c>
      <c r="CA113" s="189">
        <v>190</v>
      </c>
      <c r="CB113" s="189" t="s">
        <v>5162</v>
      </c>
      <c r="CC113" s="189" t="s">
        <v>141</v>
      </c>
      <c r="CD113" s="189">
        <v>3</v>
      </c>
      <c r="CE113" s="189" t="s">
        <v>5166</v>
      </c>
      <c r="CF113" s="189" t="s">
        <v>5163</v>
      </c>
      <c r="CG113" s="190">
        <v>46234</v>
      </c>
      <c r="CH113" s="188" t="s">
        <v>8133</v>
      </c>
      <c r="CI113" s="189" t="e">
        <v>#N/A</v>
      </c>
      <c r="CJ113" s="189" t="e">
        <v>#N/A</v>
      </c>
      <c r="CK113" s="189" t="e">
        <v>#N/A</v>
      </c>
      <c r="CL113" s="189" t="e">
        <v>#N/A</v>
      </c>
      <c r="CM113" s="189" t="e">
        <v>#N/A</v>
      </c>
      <c r="CN113" s="189" t="e">
        <v>#N/A</v>
      </c>
      <c r="CO113" s="192" t="e">
        <v>#N/A</v>
      </c>
      <c r="CP113" s="189" t="s">
        <v>5213</v>
      </c>
      <c r="CQ113" s="191">
        <v>37000000000</v>
      </c>
      <c r="CR113" s="191" t="s">
        <v>5169</v>
      </c>
      <c r="CS113" s="191" t="s">
        <v>141</v>
      </c>
      <c r="CT113" s="191">
        <v>3</v>
      </c>
      <c r="CU113" s="191" t="s">
        <v>5171</v>
      </c>
      <c r="CV113" s="191" t="s">
        <v>5170</v>
      </c>
      <c r="CW113" s="181">
        <v>46234</v>
      </c>
      <c r="CX113" s="189" t="s">
        <v>5196</v>
      </c>
      <c r="CY113" s="185">
        <v>8604000</v>
      </c>
      <c r="CZ113" s="185" t="s">
        <v>5193</v>
      </c>
      <c r="DA113" s="185" t="s">
        <v>141</v>
      </c>
      <c r="DB113" s="185">
        <v>3</v>
      </c>
      <c r="DC113" s="185" t="s">
        <v>5201</v>
      </c>
      <c r="DD113" s="185" t="s">
        <v>5194</v>
      </c>
      <c r="DE113" s="187">
        <v>46234</v>
      </c>
      <c r="DF113" s="188" t="s">
        <v>5198</v>
      </c>
      <c r="DG113" s="180">
        <v>2240000</v>
      </c>
      <c r="DH113" s="191" t="s">
        <v>5193</v>
      </c>
      <c r="DI113" s="191" t="s">
        <v>141</v>
      </c>
      <c r="DJ113" s="191">
        <v>3</v>
      </c>
      <c r="DK113" s="191" t="s">
        <v>5197</v>
      </c>
      <c r="DL113" s="191" t="s">
        <v>5194</v>
      </c>
      <c r="DM113" s="181">
        <v>46234</v>
      </c>
      <c r="DN113" s="189" t="s">
        <v>5200</v>
      </c>
      <c r="DO113" s="185">
        <v>17656000</v>
      </c>
      <c r="DP113" s="189" t="s">
        <v>5193</v>
      </c>
      <c r="DQ113" s="189" t="s">
        <v>141</v>
      </c>
      <c r="DR113" s="189">
        <v>3</v>
      </c>
      <c r="DS113" s="189" t="s">
        <v>5199</v>
      </c>
      <c r="DT113" s="189" t="s">
        <v>5194</v>
      </c>
      <c r="DU113" s="190">
        <v>46234</v>
      </c>
      <c r="DV113" s="188" t="s">
        <v>5202</v>
      </c>
      <c r="DW113" s="180">
        <v>7704000</v>
      </c>
      <c r="DX113" s="191" t="s">
        <v>5193</v>
      </c>
      <c r="DY113" s="191" t="s">
        <v>141</v>
      </c>
      <c r="DZ113" s="191">
        <v>3</v>
      </c>
      <c r="EA113" s="191" t="s">
        <v>5201</v>
      </c>
      <c r="EB113" s="191" t="s">
        <v>5194</v>
      </c>
      <c r="EC113" s="181">
        <v>46234</v>
      </c>
      <c r="ED113" s="189" t="s">
        <v>5204</v>
      </c>
      <c r="EE113" s="185">
        <v>900000</v>
      </c>
      <c r="EF113" s="189" t="s">
        <v>5193</v>
      </c>
      <c r="EG113" s="189" t="s">
        <v>141</v>
      </c>
      <c r="EH113" s="189">
        <v>3</v>
      </c>
      <c r="EI113" s="189" t="s">
        <v>5203</v>
      </c>
      <c r="EJ113" s="189" t="s">
        <v>5194</v>
      </c>
      <c r="EK113" s="190">
        <v>46234</v>
      </c>
      <c r="EL113" s="188" t="s">
        <v>5206</v>
      </c>
      <c r="EM113" s="180" t="s">
        <v>33</v>
      </c>
      <c r="EN113" s="191" t="s">
        <v>5193</v>
      </c>
      <c r="EO113" s="191" t="s">
        <v>141</v>
      </c>
      <c r="EP113" s="191">
        <v>3</v>
      </c>
      <c r="EQ113" s="191" t="s">
        <v>5205</v>
      </c>
      <c r="ER113" s="191" t="s">
        <v>5194</v>
      </c>
      <c r="ES113" s="181">
        <v>46234</v>
      </c>
      <c r="ET113" s="189" t="s">
        <v>5192</v>
      </c>
      <c r="EU113" s="189">
        <v>5676</v>
      </c>
      <c r="EV113" s="189" t="s">
        <v>5088</v>
      </c>
      <c r="EW113" s="189" t="s">
        <v>141</v>
      </c>
      <c r="EX113" s="189">
        <v>3</v>
      </c>
      <c r="EY113" s="189" t="s">
        <v>5090</v>
      </c>
      <c r="EZ113" s="189" t="s">
        <v>5089</v>
      </c>
      <c r="FA113" s="190">
        <v>46234</v>
      </c>
      <c r="FB113" s="188" t="s">
        <v>5209</v>
      </c>
      <c r="FC113" s="191">
        <v>4</v>
      </c>
      <c r="FD113" s="191" t="s">
        <v>5207</v>
      </c>
      <c r="FE113" s="191" t="s">
        <v>88</v>
      </c>
      <c r="FF113" s="191">
        <v>2</v>
      </c>
      <c r="FG113" s="191" t="s">
        <v>5160</v>
      </c>
      <c r="FH113" s="191" t="s">
        <v>5208</v>
      </c>
      <c r="FI113" s="181">
        <v>46234</v>
      </c>
      <c r="FJ113" s="188" t="s">
        <v>8134</v>
      </c>
      <c r="FK113" s="189" t="e">
        <v>#N/A</v>
      </c>
      <c r="FL113" s="189" t="e">
        <v>#N/A</v>
      </c>
      <c r="FM113" s="189" t="e">
        <v>#N/A</v>
      </c>
      <c r="FN113" s="189" t="e">
        <v>#N/A</v>
      </c>
      <c r="FO113" s="189" t="e">
        <v>#N/A</v>
      </c>
      <c r="FP113" s="185" t="e">
        <v>#N/A</v>
      </c>
      <c r="FQ113" s="186" t="e">
        <v>#N/A</v>
      </c>
      <c r="FR113" s="188" t="s">
        <v>8135</v>
      </c>
      <c r="FS113" s="191" t="e">
        <v>#N/A</v>
      </c>
      <c r="FT113" s="191" t="e">
        <v>#N/A</v>
      </c>
      <c r="FU113" s="191" t="e">
        <v>#N/A</v>
      </c>
      <c r="FV113" s="191" t="e">
        <v>#N/A</v>
      </c>
      <c r="FW113" s="191" t="e">
        <v>#N/A</v>
      </c>
      <c r="FX113" s="191" t="e">
        <v>#N/A</v>
      </c>
      <c r="FY113" s="181" t="e">
        <v>#N/A</v>
      </c>
      <c r="FZ113" s="189" t="s">
        <v>1450</v>
      </c>
      <c r="GA113" s="189">
        <v>1</v>
      </c>
      <c r="GB113" s="189" t="s">
        <v>67</v>
      </c>
      <c r="GC113" s="189" t="s">
        <v>68</v>
      </c>
      <c r="GD113" s="189">
        <v>2</v>
      </c>
      <c r="GE113" s="189" t="s">
        <v>33</v>
      </c>
      <c r="GF113" s="189" t="s">
        <v>33</v>
      </c>
      <c r="GG113" s="190">
        <v>46202</v>
      </c>
      <c r="GH113" s="188" t="s">
        <v>1456</v>
      </c>
      <c r="GI113" s="191">
        <v>2</v>
      </c>
      <c r="GJ113" s="191" t="s">
        <v>67</v>
      </c>
      <c r="GK113" s="191" t="s">
        <v>68</v>
      </c>
      <c r="GL113" s="191">
        <v>2</v>
      </c>
      <c r="GM113" s="191" t="s">
        <v>33</v>
      </c>
      <c r="GN113" s="191" t="s">
        <v>33</v>
      </c>
      <c r="GO113" s="181">
        <v>46202</v>
      </c>
      <c r="GP113" s="189" t="s">
        <v>1451</v>
      </c>
      <c r="GQ113" s="189">
        <v>1</v>
      </c>
      <c r="GR113" s="189" t="s">
        <v>67</v>
      </c>
      <c r="GS113" s="189" t="s">
        <v>68</v>
      </c>
      <c r="GT113" s="189">
        <v>2</v>
      </c>
      <c r="GU113" s="189" t="s">
        <v>33</v>
      </c>
      <c r="GV113" s="189" t="s">
        <v>33</v>
      </c>
      <c r="GW113" s="190">
        <v>46202</v>
      </c>
      <c r="GX113" s="188" t="s">
        <v>1457</v>
      </c>
      <c r="GY113" s="191">
        <v>0</v>
      </c>
      <c r="GZ113" s="191" t="s">
        <v>67</v>
      </c>
      <c r="HA113" s="191" t="s">
        <v>68</v>
      </c>
      <c r="HB113" s="191">
        <v>2</v>
      </c>
      <c r="HC113" s="191" t="s">
        <v>33</v>
      </c>
      <c r="HD113" s="191" t="s">
        <v>33</v>
      </c>
      <c r="HE113" s="181">
        <v>46202</v>
      </c>
      <c r="HF113" s="189" t="s">
        <v>1449</v>
      </c>
      <c r="HG113" s="189">
        <v>2</v>
      </c>
      <c r="HH113" s="189" t="s">
        <v>67</v>
      </c>
      <c r="HI113" s="189" t="s">
        <v>68</v>
      </c>
      <c r="HJ113" s="189">
        <v>2</v>
      </c>
      <c r="HK113" s="189" t="s">
        <v>33</v>
      </c>
      <c r="HL113" s="189" t="s">
        <v>33</v>
      </c>
      <c r="HM113" s="190">
        <v>46202</v>
      </c>
      <c r="HN113" s="188" t="s">
        <v>1455</v>
      </c>
      <c r="HO113" s="191">
        <v>2</v>
      </c>
      <c r="HP113" s="191" t="s">
        <v>67</v>
      </c>
      <c r="HQ113" s="191" t="s">
        <v>68</v>
      </c>
      <c r="HR113" s="191">
        <v>2</v>
      </c>
      <c r="HS113" s="191" t="s">
        <v>33</v>
      </c>
      <c r="HT113" s="191" t="s">
        <v>33</v>
      </c>
      <c r="HU113" s="181">
        <v>46202</v>
      </c>
      <c r="HV113" s="189" t="s">
        <v>1452</v>
      </c>
      <c r="HW113" s="189">
        <v>1</v>
      </c>
      <c r="HX113" s="189" t="s">
        <v>67</v>
      </c>
      <c r="HY113" s="189" t="s">
        <v>68</v>
      </c>
      <c r="HZ113" s="189">
        <v>2</v>
      </c>
      <c r="IA113" s="189" t="s">
        <v>33</v>
      </c>
      <c r="IB113" s="189" t="s">
        <v>33</v>
      </c>
      <c r="IC113" s="190">
        <v>46202</v>
      </c>
      <c r="ID113" s="188" t="s">
        <v>1454</v>
      </c>
      <c r="IE113" s="191">
        <v>1</v>
      </c>
      <c r="IF113" s="191" t="s">
        <v>67</v>
      </c>
      <c r="IG113" s="191" t="s">
        <v>68</v>
      </c>
      <c r="IH113" s="191">
        <v>2</v>
      </c>
      <c r="II113" s="191" t="s">
        <v>33</v>
      </c>
      <c r="IJ113" s="191" t="s">
        <v>33</v>
      </c>
      <c r="IK113" s="181">
        <v>46202</v>
      </c>
      <c r="IL113" s="189" t="s">
        <v>1453</v>
      </c>
      <c r="IM113" s="189">
        <v>3</v>
      </c>
      <c r="IN113" s="189" t="s">
        <v>67</v>
      </c>
      <c r="IO113" s="189" t="s">
        <v>68</v>
      </c>
      <c r="IP113" s="189">
        <v>2</v>
      </c>
      <c r="IQ113" s="189" t="s">
        <v>33</v>
      </c>
      <c r="IR113" s="189" t="s">
        <v>33</v>
      </c>
      <c r="IS113" s="190">
        <v>46202</v>
      </c>
    </row>
    <row r="114" spans="1:253" s="11" customFormat="1" ht="12.5" customHeight="1">
      <c r="A114" s="11" t="s">
        <v>1320</v>
      </c>
      <c r="B114" s="11" t="s">
        <v>7932</v>
      </c>
      <c r="C114" s="11" t="s">
        <v>1321</v>
      </c>
      <c r="D114" s="11" t="s">
        <v>1322</v>
      </c>
      <c r="E114" s="11" t="s">
        <v>7140</v>
      </c>
      <c r="F114" s="11" t="s">
        <v>4976</v>
      </c>
      <c r="G114" s="179">
        <v>35313000</v>
      </c>
      <c r="H114" s="180" t="s">
        <v>4973</v>
      </c>
      <c r="I114" s="180" t="s">
        <v>88</v>
      </c>
      <c r="J114" s="180">
        <v>2</v>
      </c>
      <c r="K114" s="180" t="s">
        <v>4975</v>
      </c>
      <c r="L114" s="180" t="s">
        <v>4974</v>
      </c>
      <c r="M114" s="181">
        <v>46234</v>
      </c>
      <c r="N114" s="188" t="s">
        <v>4980</v>
      </c>
      <c r="O114" s="183">
        <v>527970</v>
      </c>
      <c r="P114" s="183" t="s">
        <v>4977</v>
      </c>
      <c r="Q114" s="183" t="s">
        <v>126</v>
      </c>
      <c r="R114" s="183">
        <v>1</v>
      </c>
      <c r="S114" s="183" t="s">
        <v>4979</v>
      </c>
      <c r="T114" s="183" t="s">
        <v>4978</v>
      </c>
      <c r="U114" s="184">
        <v>46234</v>
      </c>
      <c r="V114" s="188" t="s">
        <v>4983</v>
      </c>
      <c r="W114" s="180">
        <v>35313000</v>
      </c>
      <c r="X114" s="180" t="s">
        <v>4973</v>
      </c>
      <c r="Y114" s="180" t="s">
        <v>88</v>
      </c>
      <c r="Z114" s="180">
        <v>2</v>
      </c>
      <c r="AA114" s="180" t="s">
        <v>4982</v>
      </c>
      <c r="AB114" s="180" t="s">
        <v>4981</v>
      </c>
      <c r="AC114" s="181">
        <v>46234</v>
      </c>
      <c r="AD114" s="188" t="s">
        <v>4985</v>
      </c>
      <c r="AE114" s="185">
        <v>35313000</v>
      </c>
      <c r="AF114" s="185" t="s">
        <v>4973</v>
      </c>
      <c r="AG114" s="185" t="s">
        <v>88</v>
      </c>
      <c r="AH114" s="185">
        <v>2</v>
      </c>
      <c r="AI114" s="185" t="s">
        <v>4984</v>
      </c>
      <c r="AJ114" s="185" t="s">
        <v>4981</v>
      </c>
      <c r="AK114" s="186">
        <v>46234</v>
      </c>
      <c r="AL114" s="188" t="s">
        <v>4989</v>
      </c>
      <c r="AM114" s="180">
        <v>5254000</v>
      </c>
      <c r="AN114" s="180" t="s">
        <v>4986</v>
      </c>
      <c r="AO114" s="180" t="s">
        <v>88</v>
      </c>
      <c r="AP114" s="180">
        <v>2</v>
      </c>
      <c r="AQ114" s="180" t="s">
        <v>4988</v>
      </c>
      <c r="AR114" s="180" t="s">
        <v>4987</v>
      </c>
      <c r="AS114" s="181">
        <v>46234</v>
      </c>
      <c r="AT114" s="189" t="s">
        <v>4991</v>
      </c>
      <c r="AU114" s="185" t="s">
        <v>33</v>
      </c>
      <c r="AV114" s="185" t="s">
        <v>33</v>
      </c>
      <c r="AW114" s="185">
        <v>0</v>
      </c>
      <c r="AX114" s="185">
        <v>0</v>
      </c>
      <c r="AY114" s="185" t="s">
        <v>1617</v>
      </c>
      <c r="AZ114" s="185" t="s">
        <v>33</v>
      </c>
      <c r="BA114" s="186">
        <v>46234</v>
      </c>
      <c r="BB114" s="188" t="s">
        <v>4990</v>
      </c>
      <c r="BC114" s="180" t="s">
        <v>33</v>
      </c>
      <c r="BD114" s="180" t="s">
        <v>33</v>
      </c>
      <c r="BE114" s="180">
        <v>0</v>
      </c>
      <c r="BF114" s="180">
        <v>0</v>
      </c>
      <c r="BG114" s="180" t="s">
        <v>1617</v>
      </c>
      <c r="BH114" s="180" t="s">
        <v>33</v>
      </c>
      <c r="BI114" s="181">
        <v>46234</v>
      </c>
      <c r="BJ114" s="189" t="s">
        <v>4995</v>
      </c>
      <c r="BK114" s="189">
        <v>1053</v>
      </c>
      <c r="BL114" s="189" t="s">
        <v>4992</v>
      </c>
      <c r="BM114" s="189" t="s">
        <v>141</v>
      </c>
      <c r="BN114" s="189">
        <v>3</v>
      </c>
      <c r="BO114" s="189" t="s">
        <v>4994</v>
      </c>
      <c r="BP114" s="185" t="s">
        <v>4993</v>
      </c>
      <c r="BQ114" s="190">
        <v>46234</v>
      </c>
      <c r="BR114" s="188" t="s">
        <v>5001</v>
      </c>
      <c r="BS114" s="191">
        <v>10572</v>
      </c>
      <c r="BT114" s="191" t="s">
        <v>4998</v>
      </c>
      <c r="BU114" s="191" t="s">
        <v>88</v>
      </c>
      <c r="BV114" s="191">
        <v>2</v>
      </c>
      <c r="BW114" s="191" t="s">
        <v>5000</v>
      </c>
      <c r="BX114" s="191" t="s">
        <v>4999</v>
      </c>
      <c r="BY114" s="181">
        <v>46234</v>
      </c>
      <c r="BZ114" s="189" t="s">
        <v>5003</v>
      </c>
      <c r="CA114" s="189">
        <v>1432</v>
      </c>
      <c r="CB114" s="189" t="s">
        <v>4998</v>
      </c>
      <c r="CC114" s="189" t="s">
        <v>88</v>
      </c>
      <c r="CD114" s="189">
        <v>2</v>
      </c>
      <c r="CE114" s="189" t="s">
        <v>5002</v>
      </c>
      <c r="CF114" s="189" t="s">
        <v>4999</v>
      </c>
      <c r="CG114" s="190">
        <v>46234</v>
      </c>
      <c r="CH114" s="188" t="s">
        <v>8136</v>
      </c>
      <c r="CI114" s="189" t="e">
        <v>#N/A</v>
      </c>
      <c r="CJ114" s="189" t="e">
        <v>#N/A</v>
      </c>
      <c r="CK114" s="189" t="e">
        <v>#N/A</v>
      </c>
      <c r="CL114" s="189" t="e">
        <v>#N/A</v>
      </c>
      <c r="CM114" s="189" t="e">
        <v>#N/A</v>
      </c>
      <c r="CN114" s="189" t="e">
        <v>#N/A</v>
      </c>
      <c r="CO114" s="192" t="e">
        <v>#N/A</v>
      </c>
      <c r="CP114" s="189" t="s">
        <v>5005</v>
      </c>
      <c r="CQ114" s="191" t="s">
        <v>33</v>
      </c>
      <c r="CR114" s="191" t="s">
        <v>33</v>
      </c>
      <c r="CS114" s="191">
        <v>0</v>
      </c>
      <c r="CT114" s="191">
        <v>0</v>
      </c>
      <c r="CU114" s="191" t="s">
        <v>1617</v>
      </c>
      <c r="CV114" s="191" t="s">
        <v>33</v>
      </c>
      <c r="CW114" s="181">
        <v>46234</v>
      </c>
      <c r="CX114" s="189" t="s">
        <v>5009</v>
      </c>
      <c r="CY114" s="185">
        <v>22326000</v>
      </c>
      <c r="CZ114" s="185" t="s">
        <v>5006</v>
      </c>
      <c r="DA114" s="185" t="s">
        <v>141</v>
      </c>
      <c r="DB114" s="185">
        <v>3</v>
      </c>
      <c r="DC114" s="185" t="s">
        <v>5014</v>
      </c>
      <c r="DD114" s="185" t="s">
        <v>5007</v>
      </c>
      <c r="DE114" s="187">
        <v>46234</v>
      </c>
      <c r="DF114" s="188" t="s">
        <v>5010</v>
      </c>
      <c r="DG114" s="180">
        <v>0</v>
      </c>
      <c r="DH114" s="191" t="s">
        <v>4973</v>
      </c>
      <c r="DI114" s="191" t="s">
        <v>88</v>
      </c>
      <c r="DJ114" s="191">
        <v>2</v>
      </c>
      <c r="DK114" s="191" t="s">
        <v>2129</v>
      </c>
      <c r="DL114" s="191" t="s">
        <v>4981</v>
      </c>
      <c r="DM114" s="181">
        <v>46234</v>
      </c>
      <c r="DN114" s="189" t="s">
        <v>5013</v>
      </c>
      <c r="DO114" s="185">
        <v>12988000</v>
      </c>
      <c r="DP114" s="189" t="s">
        <v>5011</v>
      </c>
      <c r="DQ114" s="189" t="s">
        <v>141</v>
      </c>
      <c r="DR114" s="189">
        <v>3</v>
      </c>
      <c r="DS114" s="189" t="s">
        <v>1852</v>
      </c>
      <c r="DT114" s="189" t="s">
        <v>5012</v>
      </c>
      <c r="DU114" s="190">
        <v>46234</v>
      </c>
      <c r="DV114" s="188" t="s">
        <v>5015</v>
      </c>
      <c r="DW114" s="180">
        <v>12899000</v>
      </c>
      <c r="DX114" s="191" t="s">
        <v>5006</v>
      </c>
      <c r="DY114" s="191" t="s">
        <v>141</v>
      </c>
      <c r="DZ114" s="191">
        <v>3</v>
      </c>
      <c r="EA114" s="191" t="s">
        <v>5014</v>
      </c>
      <c r="EB114" s="191" t="s">
        <v>5007</v>
      </c>
      <c r="EC114" s="181">
        <v>46234</v>
      </c>
      <c r="ED114" s="189" t="s">
        <v>5017</v>
      </c>
      <c r="EE114" s="185">
        <v>9427000</v>
      </c>
      <c r="EF114" s="189" t="s">
        <v>5006</v>
      </c>
      <c r="EG114" s="189" t="s">
        <v>141</v>
      </c>
      <c r="EH114" s="189">
        <v>3</v>
      </c>
      <c r="EI114" s="189" t="s">
        <v>5016</v>
      </c>
      <c r="EJ114" s="189" t="s">
        <v>5007</v>
      </c>
      <c r="EK114" s="190">
        <v>46234</v>
      </c>
      <c r="EL114" s="188" t="s">
        <v>5019</v>
      </c>
      <c r="EM114" s="180">
        <v>0</v>
      </c>
      <c r="EN114" s="191" t="s">
        <v>5006</v>
      </c>
      <c r="EO114" s="191" t="s">
        <v>141</v>
      </c>
      <c r="EP114" s="191">
        <v>3</v>
      </c>
      <c r="EQ114" s="191" t="s">
        <v>5018</v>
      </c>
      <c r="ER114" s="191" t="s">
        <v>5007</v>
      </c>
      <c r="ES114" s="181">
        <v>46234</v>
      </c>
      <c r="ET114" s="189" t="s">
        <v>4997</v>
      </c>
      <c r="EU114" s="189">
        <v>1053</v>
      </c>
      <c r="EV114" s="189" t="s">
        <v>4992</v>
      </c>
      <c r="EW114" s="189" t="s">
        <v>141</v>
      </c>
      <c r="EX114" s="189">
        <v>3</v>
      </c>
      <c r="EY114" s="189" t="s">
        <v>4996</v>
      </c>
      <c r="EZ114" s="189" t="s">
        <v>4993</v>
      </c>
      <c r="FA114" s="190">
        <v>46234</v>
      </c>
      <c r="FB114" s="188" t="s">
        <v>5022</v>
      </c>
      <c r="FC114" s="191">
        <v>5</v>
      </c>
      <c r="FD114" s="191" t="s">
        <v>4973</v>
      </c>
      <c r="FE114" s="191" t="s">
        <v>126</v>
      </c>
      <c r="FF114" s="191">
        <v>1</v>
      </c>
      <c r="FG114" s="191" t="s">
        <v>5021</v>
      </c>
      <c r="FH114" s="191" t="s">
        <v>5020</v>
      </c>
      <c r="FI114" s="181">
        <v>46234</v>
      </c>
      <c r="FJ114" s="188" t="s">
        <v>5023</v>
      </c>
      <c r="FK114" s="189" t="s">
        <v>33</v>
      </c>
      <c r="FL114" s="189" t="s">
        <v>33</v>
      </c>
      <c r="FM114" s="189">
        <v>0</v>
      </c>
      <c r="FN114" s="189">
        <v>0</v>
      </c>
      <c r="FO114" s="189" t="s">
        <v>1617</v>
      </c>
      <c r="FP114" s="185" t="s">
        <v>33</v>
      </c>
      <c r="FQ114" s="186">
        <v>46234</v>
      </c>
      <c r="FR114" s="188" t="s">
        <v>5024</v>
      </c>
      <c r="FS114" s="191" t="s">
        <v>33</v>
      </c>
      <c r="FT114" s="191" t="s">
        <v>33</v>
      </c>
      <c r="FU114" s="191">
        <v>0</v>
      </c>
      <c r="FV114" s="191">
        <v>0</v>
      </c>
      <c r="FW114" s="191" t="s">
        <v>1617</v>
      </c>
      <c r="FX114" s="191" t="s">
        <v>33</v>
      </c>
      <c r="FY114" s="181">
        <v>46234</v>
      </c>
      <c r="FZ114" s="189" t="s">
        <v>1323</v>
      </c>
      <c r="GA114" s="189">
        <v>2</v>
      </c>
      <c r="GB114" s="189" t="s">
        <v>67</v>
      </c>
      <c r="GC114" s="189" t="s">
        <v>68</v>
      </c>
      <c r="GD114" s="189">
        <v>2</v>
      </c>
      <c r="GE114" s="189" t="s">
        <v>33</v>
      </c>
      <c r="GF114" s="189" t="s">
        <v>33</v>
      </c>
      <c r="GG114" s="190">
        <v>46182</v>
      </c>
      <c r="GH114" s="188" t="s">
        <v>1329</v>
      </c>
      <c r="GI114" s="191">
        <v>3</v>
      </c>
      <c r="GJ114" s="191" t="s">
        <v>67</v>
      </c>
      <c r="GK114" s="191" t="s">
        <v>68</v>
      </c>
      <c r="GL114" s="191">
        <v>2</v>
      </c>
      <c r="GM114" s="191" t="s">
        <v>33</v>
      </c>
      <c r="GN114" s="191" t="s">
        <v>33</v>
      </c>
      <c r="GO114" s="181">
        <v>46182</v>
      </c>
      <c r="GP114" s="189" t="s">
        <v>1324</v>
      </c>
      <c r="GQ114" s="189">
        <v>3</v>
      </c>
      <c r="GR114" s="189" t="s">
        <v>67</v>
      </c>
      <c r="GS114" s="189" t="s">
        <v>68</v>
      </c>
      <c r="GT114" s="189">
        <v>2</v>
      </c>
      <c r="GU114" s="189" t="s">
        <v>33</v>
      </c>
      <c r="GV114" s="189" t="s">
        <v>33</v>
      </c>
      <c r="GW114" s="190">
        <v>46182</v>
      </c>
      <c r="GX114" s="188" t="s">
        <v>1330</v>
      </c>
      <c r="GY114" s="191">
        <v>3</v>
      </c>
      <c r="GZ114" s="191" t="s">
        <v>67</v>
      </c>
      <c r="HA114" s="191" t="s">
        <v>68</v>
      </c>
      <c r="HB114" s="191">
        <v>2</v>
      </c>
      <c r="HC114" s="191" t="s">
        <v>33</v>
      </c>
      <c r="HD114" s="191" t="s">
        <v>33</v>
      </c>
      <c r="HE114" s="181">
        <v>46182</v>
      </c>
      <c r="HF114" s="189" t="s">
        <v>1405</v>
      </c>
      <c r="HG114" s="189">
        <v>3</v>
      </c>
      <c r="HH114" s="189" t="s">
        <v>67</v>
      </c>
      <c r="HI114" s="189" t="s">
        <v>68</v>
      </c>
      <c r="HJ114" s="189">
        <v>2</v>
      </c>
      <c r="HK114" s="189" t="s">
        <v>33</v>
      </c>
      <c r="HL114" s="189" t="s">
        <v>33</v>
      </c>
      <c r="HM114" s="190">
        <v>46183</v>
      </c>
      <c r="HN114" s="188" t="s">
        <v>1328</v>
      </c>
      <c r="HO114" s="191">
        <v>3</v>
      </c>
      <c r="HP114" s="191" t="s">
        <v>67</v>
      </c>
      <c r="HQ114" s="191" t="s">
        <v>68</v>
      </c>
      <c r="HR114" s="191">
        <v>2</v>
      </c>
      <c r="HS114" s="191" t="s">
        <v>33</v>
      </c>
      <c r="HT114" s="191" t="s">
        <v>33</v>
      </c>
      <c r="HU114" s="181">
        <v>46182</v>
      </c>
      <c r="HV114" s="189" t="s">
        <v>1325</v>
      </c>
      <c r="HW114" s="189">
        <v>3</v>
      </c>
      <c r="HX114" s="189" t="s">
        <v>67</v>
      </c>
      <c r="HY114" s="189" t="s">
        <v>68</v>
      </c>
      <c r="HZ114" s="189">
        <v>2</v>
      </c>
      <c r="IA114" s="189" t="s">
        <v>33</v>
      </c>
      <c r="IB114" s="189" t="s">
        <v>33</v>
      </c>
      <c r="IC114" s="190">
        <v>46182</v>
      </c>
      <c r="ID114" s="188" t="s">
        <v>1327</v>
      </c>
      <c r="IE114" s="191">
        <v>1</v>
      </c>
      <c r="IF114" s="191" t="s">
        <v>67</v>
      </c>
      <c r="IG114" s="191" t="s">
        <v>68</v>
      </c>
      <c r="IH114" s="191">
        <v>2</v>
      </c>
      <c r="II114" s="191" t="s">
        <v>33</v>
      </c>
      <c r="IJ114" s="191" t="s">
        <v>33</v>
      </c>
      <c r="IK114" s="181">
        <v>46182</v>
      </c>
      <c r="IL114" s="189" t="s">
        <v>1326</v>
      </c>
      <c r="IM114" s="189">
        <v>3</v>
      </c>
      <c r="IN114" s="189" t="s">
        <v>67</v>
      </c>
      <c r="IO114" s="189" t="s">
        <v>68</v>
      </c>
      <c r="IP114" s="189">
        <v>2</v>
      </c>
      <c r="IQ114" s="189" t="s">
        <v>33</v>
      </c>
      <c r="IR114" s="189" t="s">
        <v>33</v>
      </c>
      <c r="IS114" s="190">
        <v>46182</v>
      </c>
    </row>
    <row r="115" spans="1:253" s="11" customFormat="1" ht="12.5" customHeight="1">
      <c r="A115" s="11" t="s">
        <v>1331</v>
      </c>
      <c r="B115" s="11" t="s">
        <v>7557</v>
      </c>
      <c r="C115" s="11" t="s">
        <v>1332</v>
      </c>
      <c r="D115" s="11" t="s">
        <v>1322</v>
      </c>
      <c r="E115" s="11" t="s">
        <v>7140</v>
      </c>
      <c r="F115" s="11" t="s">
        <v>5025</v>
      </c>
      <c r="G115" s="179">
        <v>35313000</v>
      </c>
      <c r="H115" s="180" t="s">
        <v>4973</v>
      </c>
      <c r="I115" s="180" t="s">
        <v>88</v>
      </c>
      <c r="J115" s="180">
        <v>2</v>
      </c>
      <c r="K115" s="180" t="s">
        <v>4975</v>
      </c>
      <c r="L115" s="180" t="s">
        <v>4974</v>
      </c>
      <c r="M115" s="181">
        <v>46234</v>
      </c>
      <c r="N115" s="188" t="s">
        <v>5029</v>
      </c>
      <c r="O115" s="183">
        <v>145420</v>
      </c>
      <c r="P115" s="183" t="s">
        <v>5026</v>
      </c>
      <c r="Q115" s="183" t="s">
        <v>126</v>
      </c>
      <c r="R115" s="183">
        <v>1</v>
      </c>
      <c r="S115" s="183" t="s">
        <v>5028</v>
      </c>
      <c r="T115" s="183" t="s">
        <v>5027</v>
      </c>
      <c r="U115" s="184">
        <v>46234</v>
      </c>
      <c r="V115" s="188" t="s">
        <v>5033</v>
      </c>
      <c r="W115" s="180">
        <v>6674000</v>
      </c>
      <c r="X115" s="180" t="s">
        <v>5030</v>
      </c>
      <c r="Y115" s="180" t="s">
        <v>88</v>
      </c>
      <c r="Z115" s="180">
        <v>2</v>
      </c>
      <c r="AA115" s="180" t="s">
        <v>5032</v>
      </c>
      <c r="AB115" s="180" t="s">
        <v>5031</v>
      </c>
      <c r="AC115" s="181">
        <v>46234</v>
      </c>
      <c r="AD115" s="188" t="s">
        <v>5037</v>
      </c>
      <c r="AE115" s="185">
        <v>392000</v>
      </c>
      <c r="AF115" s="185" t="s">
        <v>5034</v>
      </c>
      <c r="AG115" s="185" t="s">
        <v>126</v>
      </c>
      <c r="AH115" s="185">
        <v>1</v>
      </c>
      <c r="AI115" s="185" t="s">
        <v>5036</v>
      </c>
      <c r="AJ115" s="185" t="s">
        <v>5035</v>
      </c>
      <c r="AK115" s="186">
        <v>46234</v>
      </c>
      <c r="AL115" s="188" t="s">
        <v>5039</v>
      </c>
      <c r="AM115" s="180">
        <v>392000</v>
      </c>
      <c r="AN115" s="180" t="s">
        <v>5034</v>
      </c>
      <c r="AO115" s="180" t="s">
        <v>126</v>
      </c>
      <c r="AP115" s="180">
        <v>1</v>
      </c>
      <c r="AQ115" s="180" t="s">
        <v>5038</v>
      </c>
      <c r="AR115" s="180" t="s">
        <v>5035</v>
      </c>
      <c r="AS115" s="181">
        <v>46234</v>
      </c>
      <c r="AT115" s="189" t="s">
        <v>5041</v>
      </c>
      <c r="AU115" s="185" t="s">
        <v>33</v>
      </c>
      <c r="AV115" s="185" t="s">
        <v>33</v>
      </c>
      <c r="AW115" s="185" t="s">
        <v>33</v>
      </c>
      <c r="AX115" s="185" t="s">
        <v>33</v>
      </c>
      <c r="AY115" s="185" t="s">
        <v>1617</v>
      </c>
      <c r="AZ115" s="185" t="s">
        <v>33</v>
      </c>
      <c r="BA115" s="186">
        <v>46234</v>
      </c>
      <c r="BB115" s="188" t="s">
        <v>5040</v>
      </c>
      <c r="BC115" s="180" t="s">
        <v>33</v>
      </c>
      <c r="BD115" s="180" t="s">
        <v>33</v>
      </c>
      <c r="BE115" s="180" t="s">
        <v>33</v>
      </c>
      <c r="BF115" s="180" t="s">
        <v>33</v>
      </c>
      <c r="BG115" s="180" t="s">
        <v>1617</v>
      </c>
      <c r="BH115" s="180" t="s">
        <v>33</v>
      </c>
      <c r="BI115" s="181">
        <v>46234</v>
      </c>
      <c r="BJ115" s="189" t="s">
        <v>5045</v>
      </c>
      <c r="BK115" s="189">
        <v>131</v>
      </c>
      <c r="BL115" s="189" t="s">
        <v>5042</v>
      </c>
      <c r="BM115" s="189" t="s">
        <v>141</v>
      </c>
      <c r="BN115" s="189">
        <v>3</v>
      </c>
      <c r="BO115" s="189" t="s">
        <v>5044</v>
      </c>
      <c r="BP115" s="185" t="s">
        <v>5043</v>
      </c>
      <c r="BQ115" s="190">
        <v>46234</v>
      </c>
      <c r="BR115" s="188" t="s">
        <v>5047</v>
      </c>
      <c r="BS115" s="191" t="s">
        <v>33</v>
      </c>
      <c r="BT115" s="191" t="s">
        <v>33</v>
      </c>
      <c r="BU115" s="191" t="s">
        <v>33</v>
      </c>
      <c r="BV115" s="191" t="s">
        <v>33</v>
      </c>
      <c r="BW115" s="191" t="s">
        <v>1617</v>
      </c>
      <c r="BX115" s="191" t="s">
        <v>33</v>
      </c>
      <c r="BY115" s="181">
        <v>46234</v>
      </c>
      <c r="BZ115" s="189" t="s">
        <v>5048</v>
      </c>
      <c r="CA115" s="189" t="s">
        <v>33</v>
      </c>
      <c r="CB115" s="189" t="s">
        <v>33</v>
      </c>
      <c r="CC115" s="189" t="s">
        <v>33</v>
      </c>
      <c r="CD115" s="189" t="s">
        <v>33</v>
      </c>
      <c r="CE115" s="189" t="s">
        <v>1617</v>
      </c>
      <c r="CF115" s="189" t="s">
        <v>33</v>
      </c>
      <c r="CG115" s="190">
        <v>46234</v>
      </c>
      <c r="CH115" s="188" t="s">
        <v>8137</v>
      </c>
      <c r="CI115" s="189" t="e">
        <v>#N/A</v>
      </c>
      <c r="CJ115" s="189" t="e">
        <v>#N/A</v>
      </c>
      <c r="CK115" s="189" t="e">
        <v>#N/A</v>
      </c>
      <c r="CL115" s="189" t="e">
        <v>#N/A</v>
      </c>
      <c r="CM115" s="189" t="e">
        <v>#N/A</v>
      </c>
      <c r="CN115" s="189" t="e">
        <v>#N/A</v>
      </c>
      <c r="CO115" s="192" t="e">
        <v>#N/A</v>
      </c>
      <c r="CP115" s="189" t="s">
        <v>5050</v>
      </c>
      <c r="CQ115" s="191" t="s">
        <v>33</v>
      </c>
      <c r="CR115" s="191" t="s">
        <v>33</v>
      </c>
      <c r="CS115" s="191" t="s">
        <v>33</v>
      </c>
      <c r="CT115" s="191" t="s">
        <v>33</v>
      </c>
      <c r="CU115" s="191" t="s">
        <v>1617</v>
      </c>
      <c r="CV115" s="191" t="s">
        <v>33</v>
      </c>
      <c r="CW115" s="181">
        <v>46234</v>
      </c>
      <c r="CX115" s="189" t="s">
        <v>5052</v>
      </c>
      <c r="CY115" s="185" t="s">
        <v>33</v>
      </c>
      <c r="CZ115" s="185" t="s">
        <v>5034</v>
      </c>
      <c r="DA115" s="185" t="s">
        <v>126</v>
      </c>
      <c r="DB115" s="185">
        <v>1</v>
      </c>
      <c r="DC115" s="185" t="s">
        <v>5056</v>
      </c>
      <c r="DD115" s="185" t="s">
        <v>5035</v>
      </c>
      <c r="DE115" s="187">
        <v>46234</v>
      </c>
      <c r="DF115" s="188" t="s">
        <v>5054</v>
      </c>
      <c r="DG115" s="180">
        <v>6282000</v>
      </c>
      <c r="DH115" s="191" t="s">
        <v>5030</v>
      </c>
      <c r="DI115" s="191" t="s">
        <v>88</v>
      </c>
      <c r="DJ115" s="191">
        <v>2</v>
      </c>
      <c r="DK115" s="191" t="s">
        <v>2165</v>
      </c>
      <c r="DL115" s="191" t="s">
        <v>5053</v>
      </c>
      <c r="DM115" s="181">
        <v>46234</v>
      </c>
      <c r="DN115" s="189" t="s">
        <v>5055</v>
      </c>
      <c r="DO115" s="185">
        <v>0</v>
      </c>
      <c r="DP115" s="189" t="s">
        <v>5034</v>
      </c>
      <c r="DQ115" s="189" t="s">
        <v>126</v>
      </c>
      <c r="DR115" s="189">
        <v>1</v>
      </c>
      <c r="DS115" s="189" t="s">
        <v>1945</v>
      </c>
      <c r="DT115" s="189" t="s">
        <v>5035</v>
      </c>
      <c r="DU115" s="190">
        <v>46234</v>
      </c>
      <c r="DV115" s="188" t="s">
        <v>5057</v>
      </c>
      <c r="DW115" s="180" t="s">
        <v>33</v>
      </c>
      <c r="DX115" s="191" t="s">
        <v>5034</v>
      </c>
      <c r="DY115" s="191" t="s">
        <v>126</v>
      </c>
      <c r="DZ115" s="191">
        <v>1</v>
      </c>
      <c r="EA115" s="191" t="s">
        <v>5056</v>
      </c>
      <c r="EB115" s="191" t="s">
        <v>5035</v>
      </c>
      <c r="EC115" s="181">
        <v>46234</v>
      </c>
      <c r="ED115" s="189" t="s">
        <v>5059</v>
      </c>
      <c r="EE115" s="185">
        <v>392000</v>
      </c>
      <c r="EF115" s="189" t="s">
        <v>5034</v>
      </c>
      <c r="EG115" s="189" t="s">
        <v>126</v>
      </c>
      <c r="EH115" s="189">
        <v>1</v>
      </c>
      <c r="EI115" s="189" t="s">
        <v>5058</v>
      </c>
      <c r="EJ115" s="189" t="s">
        <v>5035</v>
      </c>
      <c r="EK115" s="190">
        <v>46234</v>
      </c>
      <c r="EL115" s="188" t="s">
        <v>5061</v>
      </c>
      <c r="EM115" s="180" t="s">
        <v>33</v>
      </c>
      <c r="EN115" s="191" t="s">
        <v>5034</v>
      </c>
      <c r="EO115" s="191" t="s">
        <v>126</v>
      </c>
      <c r="EP115" s="191">
        <v>1</v>
      </c>
      <c r="EQ115" s="191" t="s">
        <v>5060</v>
      </c>
      <c r="ER115" s="191" t="s">
        <v>5035</v>
      </c>
      <c r="ES115" s="181">
        <v>46234</v>
      </c>
      <c r="ET115" s="189" t="s">
        <v>5046</v>
      </c>
      <c r="EU115" s="189">
        <v>1053</v>
      </c>
      <c r="EV115" s="189" t="s">
        <v>4992</v>
      </c>
      <c r="EW115" s="189" t="s">
        <v>141</v>
      </c>
      <c r="EX115" s="189">
        <v>3</v>
      </c>
      <c r="EY115" s="189" t="s">
        <v>4996</v>
      </c>
      <c r="EZ115" s="189" t="s">
        <v>4993</v>
      </c>
      <c r="FA115" s="190">
        <v>46234</v>
      </c>
      <c r="FB115" s="188" t="s">
        <v>5063</v>
      </c>
      <c r="FC115" s="191">
        <v>1</v>
      </c>
      <c r="FD115" s="191" t="s">
        <v>5034</v>
      </c>
      <c r="FE115" s="191" t="s">
        <v>126</v>
      </c>
      <c r="FF115" s="191">
        <v>1</v>
      </c>
      <c r="FG115" s="191" t="s">
        <v>5062</v>
      </c>
      <c r="FH115" s="191" t="s">
        <v>5035</v>
      </c>
      <c r="FI115" s="181">
        <v>46234</v>
      </c>
      <c r="FJ115" s="188" t="s">
        <v>5064</v>
      </c>
      <c r="FK115" s="189" t="s">
        <v>33</v>
      </c>
      <c r="FL115" s="189" t="s">
        <v>33</v>
      </c>
      <c r="FM115" s="189" t="s">
        <v>33</v>
      </c>
      <c r="FN115" s="189" t="s">
        <v>33</v>
      </c>
      <c r="FO115" s="189" t="s">
        <v>1617</v>
      </c>
      <c r="FP115" s="185" t="s">
        <v>33</v>
      </c>
      <c r="FQ115" s="186">
        <v>46234</v>
      </c>
      <c r="FR115" s="188" t="s">
        <v>5065</v>
      </c>
      <c r="FS115" s="191" t="s">
        <v>33</v>
      </c>
      <c r="FT115" s="191" t="s">
        <v>33</v>
      </c>
      <c r="FU115" s="191" t="s">
        <v>33</v>
      </c>
      <c r="FV115" s="191" t="s">
        <v>33</v>
      </c>
      <c r="FW115" s="191" t="s">
        <v>1617</v>
      </c>
      <c r="FX115" s="191" t="s">
        <v>33</v>
      </c>
      <c r="FY115" s="181">
        <v>46234</v>
      </c>
      <c r="FZ115" s="189" t="s">
        <v>1333</v>
      </c>
      <c r="GA115" s="189">
        <v>2</v>
      </c>
      <c r="GB115" s="189" t="s">
        <v>67</v>
      </c>
      <c r="GC115" s="189" t="s">
        <v>68</v>
      </c>
      <c r="GD115" s="189">
        <v>2</v>
      </c>
      <c r="GE115" s="189" t="s">
        <v>33</v>
      </c>
      <c r="GF115" s="189" t="s">
        <v>33</v>
      </c>
      <c r="GG115" s="190">
        <v>46182</v>
      </c>
      <c r="GH115" s="188" t="s">
        <v>1339</v>
      </c>
      <c r="GI115" s="191">
        <v>3</v>
      </c>
      <c r="GJ115" s="191" t="s">
        <v>67</v>
      </c>
      <c r="GK115" s="191" t="s">
        <v>68</v>
      </c>
      <c r="GL115" s="191">
        <v>2</v>
      </c>
      <c r="GM115" s="191" t="s">
        <v>33</v>
      </c>
      <c r="GN115" s="191" t="s">
        <v>33</v>
      </c>
      <c r="GO115" s="181">
        <v>46182</v>
      </c>
      <c r="GP115" s="189" t="s">
        <v>1334</v>
      </c>
      <c r="GQ115" s="189">
        <v>3</v>
      </c>
      <c r="GR115" s="189" t="s">
        <v>67</v>
      </c>
      <c r="GS115" s="189" t="s">
        <v>68</v>
      </c>
      <c r="GT115" s="189">
        <v>2</v>
      </c>
      <c r="GU115" s="189" t="s">
        <v>33</v>
      </c>
      <c r="GV115" s="189" t="s">
        <v>33</v>
      </c>
      <c r="GW115" s="190">
        <v>46182</v>
      </c>
      <c r="GX115" s="188" t="s">
        <v>1340</v>
      </c>
      <c r="GY115" s="191">
        <v>3</v>
      </c>
      <c r="GZ115" s="191" t="s">
        <v>67</v>
      </c>
      <c r="HA115" s="191" t="s">
        <v>68</v>
      </c>
      <c r="HB115" s="191">
        <v>2</v>
      </c>
      <c r="HC115" s="191" t="s">
        <v>33</v>
      </c>
      <c r="HD115" s="191" t="s">
        <v>33</v>
      </c>
      <c r="HE115" s="181">
        <v>46182</v>
      </c>
      <c r="HF115" s="189" t="s">
        <v>1406</v>
      </c>
      <c r="HG115" s="189">
        <v>2</v>
      </c>
      <c r="HH115" s="189" t="s">
        <v>67</v>
      </c>
      <c r="HI115" s="189" t="s">
        <v>68</v>
      </c>
      <c r="HJ115" s="189">
        <v>2</v>
      </c>
      <c r="HK115" s="189" t="s">
        <v>33</v>
      </c>
      <c r="HL115" s="189" t="s">
        <v>33</v>
      </c>
      <c r="HM115" s="190">
        <v>46183</v>
      </c>
      <c r="HN115" s="188" t="s">
        <v>1338</v>
      </c>
      <c r="HO115" s="191">
        <v>3</v>
      </c>
      <c r="HP115" s="191" t="s">
        <v>67</v>
      </c>
      <c r="HQ115" s="191" t="s">
        <v>68</v>
      </c>
      <c r="HR115" s="191">
        <v>2</v>
      </c>
      <c r="HS115" s="191" t="s">
        <v>33</v>
      </c>
      <c r="HT115" s="191" t="s">
        <v>33</v>
      </c>
      <c r="HU115" s="181">
        <v>46182</v>
      </c>
      <c r="HV115" s="189" t="s">
        <v>1335</v>
      </c>
      <c r="HW115" s="189">
        <v>3</v>
      </c>
      <c r="HX115" s="189" t="s">
        <v>67</v>
      </c>
      <c r="HY115" s="189" t="s">
        <v>68</v>
      </c>
      <c r="HZ115" s="189">
        <v>2</v>
      </c>
      <c r="IA115" s="189" t="s">
        <v>33</v>
      </c>
      <c r="IB115" s="189" t="s">
        <v>33</v>
      </c>
      <c r="IC115" s="190">
        <v>46182</v>
      </c>
      <c r="ID115" s="188" t="s">
        <v>1337</v>
      </c>
      <c r="IE115" s="191">
        <v>1</v>
      </c>
      <c r="IF115" s="191" t="s">
        <v>67</v>
      </c>
      <c r="IG115" s="191" t="s">
        <v>68</v>
      </c>
      <c r="IH115" s="191">
        <v>2</v>
      </c>
      <c r="II115" s="191" t="s">
        <v>33</v>
      </c>
      <c r="IJ115" s="191" t="s">
        <v>33</v>
      </c>
      <c r="IK115" s="181">
        <v>46182</v>
      </c>
      <c r="IL115" s="189" t="s">
        <v>1336</v>
      </c>
      <c r="IM115" s="189">
        <v>3</v>
      </c>
      <c r="IN115" s="189" t="s">
        <v>67</v>
      </c>
      <c r="IO115" s="189" t="s">
        <v>68</v>
      </c>
      <c r="IP115" s="189">
        <v>2</v>
      </c>
      <c r="IQ115" s="189" t="s">
        <v>33</v>
      </c>
      <c r="IR115" s="189" t="s">
        <v>33</v>
      </c>
      <c r="IS115" s="190">
        <v>46182</v>
      </c>
    </row>
    <row r="116" spans="1:253" s="11" customFormat="1" ht="12.5" customHeight="1"/>
    <row r="117" spans="1:253" s="11" customFormat="1" ht="12.5" customHeight="1"/>
    <row r="118" spans="1:253" s="11" customFormat="1" ht="12.5" customHeight="1"/>
    <row r="119" spans="1:253" s="11" customFormat="1" ht="12.5" customHeight="1"/>
    <row r="120" spans="1:253" s="11" customFormat="1" ht="12.5" customHeight="1"/>
    <row r="121" spans="1:253" s="11" customFormat="1" ht="12.5" customHeight="1"/>
    <row r="122" spans="1:253" s="11" customFormat="1" ht="12.5" customHeight="1"/>
    <row r="123" spans="1:253" s="11" customFormat="1" ht="12.5" customHeight="1"/>
    <row r="124" spans="1:253" s="11" customFormat="1" ht="12.5" customHeight="1"/>
    <row r="125" spans="1:253" s="11" customFormat="1" ht="12.5" customHeight="1"/>
    <row r="126" spans="1:253" s="11" customFormat="1" ht="12.5" customHeight="1"/>
    <row r="127" spans="1:253" s="11" customFormat="1" ht="12.5" customHeight="1"/>
    <row r="128" spans="1:253" s="11" customFormat="1" ht="12.5" customHeight="1"/>
    <row r="129" s="11" customFormat="1" ht="12.5" customHeight="1"/>
    <row r="130" s="11" customFormat="1" ht="12.5" customHeight="1"/>
    <row r="131" s="11" customFormat="1" ht="12.5" customHeight="1"/>
    <row r="132" s="11" customFormat="1" ht="12.5" customHeight="1"/>
    <row r="133" s="11" customFormat="1" ht="12.5" customHeight="1"/>
    <row r="134" s="11" customFormat="1" ht="12.5" customHeight="1"/>
    <row r="135" s="11" customFormat="1" ht="12.5" customHeight="1"/>
    <row r="136" s="11" customFormat="1" ht="12.5" customHeight="1"/>
    <row r="137" s="11" customFormat="1" ht="12.5" customHeight="1"/>
    <row r="138" s="11" customFormat="1" ht="12.5" customHeight="1"/>
    <row r="139" s="11" customFormat="1" ht="12.5" customHeight="1"/>
    <row r="140" s="11" customFormat="1" ht="12.5" customHeight="1"/>
    <row r="141" s="11" customFormat="1" ht="12.5" customHeight="1"/>
  </sheetData>
  <mergeCells count="31">
    <mergeCell ref="AD1:AK1"/>
    <mergeCell ref="ID1:IK1"/>
    <mergeCell ref="HV1:IC1"/>
    <mergeCell ref="CH1:CO1"/>
    <mergeCell ref="CP1:CW1"/>
    <mergeCell ref="HN1:HU1"/>
    <mergeCell ref="HF1:HM1"/>
    <mergeCell ref="ET1:FA1"/>
    <mergeCell ref="FB1:FI1"/>
    <mergeCell ref="GX1:HE1"/>
    <mergeCell ref="EM1:ES1"/>
    <mergeCell ref="BJ1:BQ1"/>
    <mergeCell ref="BR1:BY1"/>
    <mergeCell ref="DN1:DU1"/>
    <mergeCell ref="FZ1:GG1"/>
    <mergeCell ref="IL1:IS1"/>
    <mergeCell ref="F1:M1"/>
    <mergeCell ref="N1:U1"/>
    <mergeCell ref="DF1:DM1"/>
    <mergeCell ref="GP1:GW1"/>
    <mergeCell ref="EE1:EK1"/>
    <mergeCell ref="FR1:FY1"/>
    <mergeCell ref="BB1:BI1"/>
    <mergeCell ref="CX1:DE1"/>
    <mergeCell ref="BZ1:CG1"/>
    <mergeCell ref="DV1:EC1"/>
    <mergeCell ref="FJ1:FQ1"/>
    <mergeCell ref="GH1:GO1"/>
    <mergeCell ref="AT1:BA1"/>
    <mergeCell ref="AL1:AS1"/>
    <mergeCell ref="V1:AC1"/>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0" tint="-0.499984740745262"/>
  </sheetPr>
  <dimension ref="A1:AG144"/>
  <sheetViews>
    <sheetView workbookViewId="0"/>
  </sheetViews>
  <sheetFormatPr baseColWidth="10" defaultColWidth="9.5" defaultRowHeight="15"/>
  <cols>
    <col min="1" max="1" width="36" style="1" customWidth="1"/>
    <col min="2" max="2" width="23.5" style="1" customWidth="1"/>
    <col min="3" max="3" width="10.5" style="1" bestFit="1" customWidth="1"/>
    <col min="4" max="4" width="11.5" style="1" bestFit="1" customWidth="1"/>
    <col min="5" max="5" width="5.5" style="1" bestFit="1" customWidth="1"/>
    <col min="6" max="6" width="12.5" style="4" customWidth="1"/>
    <col min="7" max="7" width="11.5" style="4" bestFit="1" customWidth="1"/>
    <col min="8" max="8" width="16.1640625" style="4" customWidth="1"/>
    <col min="9" max="9" width="10.5" style="4" bestFit="1" customWidth="1"/>
    <col min="10" max="11" width="9.5" style="4" hidden="1" customWidth="1"/>
    <col min="12" max="12" width="8.5" style="4" bestFit="1" customWidth="1"/>
    <col min="13" max="14" width="8.5" style="4" hidden="1" customWidth="1"/>
    <col min="15" max="16" width="6.5" style="4" hidden="1" customWidth="1"/>
    <col min="17" max="17" width="16.83203125" style="4" customWidth="1"/>
    <col min="18" max="18" width="15.83203125" style="4" customWidth="1"/>
    <col min="19" max="19" width="10.5" style="4" bestFit="1" customWidth="1"/>
    <col min="20" max="20" width="14.1640625" style="4" customWidth="1"/>
    <col min="21" max="21" width="10.5" style="4" bestFit="1" customWidth="1"/>
    <col min="22" max="22" width="9.5" style="4" bestFit="1" customWidth="1"/>
    <col min="23" max="24" width="10.5" style="4" hidden="1" customWidth="1"/>
    <col min="25" max="25" width="9.5" style="4" bestFit="1" customWidth="1"/>
    <col min="26" max="26" width="12.5" style="4" bestFit="1" customWidth="1"/>
    <col min="27" max="27" width="9.5" style="4" bestFit="1" customWidth="1"/>
    <col min="28" max="28" width="6.5" style="4" bestFit="1" customWidth="1"/>
    <col min="29" max="31" width="9.5" style="4" bestFit="1" customWidth="1"/>
    <col min="32" max="32" width="6.5" style="4" bestFit="1" customWidth="1"/>
    <col min="33" max="33" width="12.5" style="4" bestFit="1" customWidth="1"/>
    <col min="34" max="34" width="9.5" style="1" customWidth="1"/>
    <col min="35" max="16384" width="9.5" style="1"/>
  </cols>
  <sheetData>
    <row r="1" spans="1:33" s="5" customFormat="1" ht="147" customHeight="1">
      <c r="A1" s="16" t="str">
        <f>'Core Indicators'!A:A</f>
        <v>Crisis</v>
      </c>
      <c r="B1" s="16" t="s">
        <v>6615</v>
      </c>
      <c r="C1" s="16" t="s">
        <v>6612</v>
      </c>
      <c r="D1" s="16" t="s">
        <v>6613</v>
      </c>
      <c r="E1" s="11" t="s">
        <v>6614</v>
      </c>
      <c r="F1" s="38" t="s">
        <v>6731</v>
      </c>
      <c r="G1" s="38" t="s">
        <v>6732</v>
      </c>
      <c r="H1" s="38" t="s">
        <v>6733</v>
      </c>
      <c r="I1" s="38" t="s">
        <v>6734</v>
      </c>
      <c r="J1" s="38" t="s">
        <v>6735</v>
      </c>
      <c r="K1" s="38" t="s">
        <v>6736</v>
      </c>
      <c r="L1" s="38" t="s">
        <v>6737</v>
      </c>
      <c r="M1" s="38" t="s">
        <v>6738</v>
      </c>
      <c r="N1" s="38" t="s">
        <v>6739</v>
      </c>
      <c r="O1" s="38" t="s">
        <v>6740</v>
      </c>
      <c r="P1" s="39" t="s">
        <v>6741</v>
      </c>
      <c r="Q1" s="38" t="s">
        <v>6742</v>
      </c>
      <c r="R1" s="38" t="s">
        <v>6743</v>
      </c>
      <c r="S1" s="38" t="s">
        <v>6744</v>
      </c>
      <c r="T1" s="38" t="s">
        <v>6745</v>
      </c>
      <c r="U1" s="38" t="s">
        <v>6746</v>
      </c>
      <c r="V1" s="39" t="s">
        <v>6747</v>
      </c>
      <c r="W1" s="39" t="s">
        <v>6748</v>
      </c>
      <c r="X1" s="39" t="s">
        <v>6749</v>
      </c>
      <c r="Y1" s="39" t="s">
        <v>70</v>
      </c>
      <c r="Z1" s="39" t="s">
        <v>82</v>
      </c>
      <c r="AA1" s="39" t="s">
        <v>72</v>
      </c>
      <c r="AB1" s="39" t="s">
        <v>84</v>
      </c>
      <c r="AC1" s="39" t="s">
        <v>66</v>
      </c>
      <c r="AD1" s="39" t="s">
        <v>80</v>
      </c>
      <c r="AE1" s="39" t="s">
        <v>74</v>
      </c>
      <c r="AF1" s="39" t="s">
        <v>6692</v>
      </c>
      <c r="AG1" s="39" t="s">
        <v>76</v>
      </c>
    </row>
    <row r="2" spans="1:33" ht="26" customHeight="1">
      <c r="A2" s="45">
        <f>'Core Indicators'!A:A</f>
        <v>0</v>
      </c>
      <c r="B2" s="18"/>
      <c r="C2" s="18"/>
      <c r="D2" s="18"/>
      <c r="E2" s="11"/>
      <c r="F2" s="12" t="s">
        <v>6750</v>
      </c>
      <c r="G2" s="12" t="s">
        <v>6751</v>
      </c>
      <c r="H2" s="12" t="s">
        <v>6751</v>
      </c>
      <c r="I2" s="12" t="s">
        <v>6751</v>
      </c>
      <c r="J2" s="12" t="s">
        <v>6751</v>
      </c>
      <c r="K2" s="12"/>
      <c r="L2" s="12" t="s">
        <v>6751</v>
      </c>
      <c r="M2" s="12" t="s">
        <v>6751</v>
      </c>
      <c r="N2" s="12" t="s">
        <v>6751</v>
      </c>
      <c r="O2" s="12" t="s">
        <v>6751</v>
      </c>
      <c r="P2" s="12" t="s">
        <v>6752</v>
      </c>
      <c r="Q2" s="12" t="s">
        <v>6751</v>
      </c>
      <c r="R2" s="12" t="s">
        <v>6751</v>
      </c>
      <c r="S2" s="12" t="s">
        <v>6751</v>
      </c>
      <c r="T2" s="12" t="s">
        <v>6751</v>
      </c>
      <c r="U2" s="12" t="s">
        <v>6751</v>
      </c>
      <c r="V2" s="12" t="s">
        <v>6751</v>
      </c>
      <c r="W2" s="12" t="s">
        <v>6751</v>
      </c>
      <c r="X2" s="12" t="s">
        <v>6751</v>
      </c>
      <c r="Y2" s="12"/>
      <c r="Z2" s="12"/>
      <c r="AA2" s="12"/>
      <c r="AB2" s="12"/>
      <c r="AC2" s="12"/>
      <c r="AD2" s="12"/>
      <c r="AE2" s="12"/>
      <c r="AF2" s="12"/>
      <c r="AG2" s="12"/>
    </row>
    <row r="3" spans="1:33" s="43" customFormat="1" ht="20.25" customHeight="1">
      <c r="A3" s="58" t="str">
        <f>'Core Indicators'!A:A</f>
        <v>Complex crisis in Afghanistan</v>
      </c>
      <c r="B3" s="58" t="str">
        <f>'Core Indicators'!B:B</f>
        <v>Conflict/ Violence,Political/economic crisis,Floods,Drought/drier conditions,Earthquake</v>
      </c>
      <c r="C3" s="58" t="str">
        <f>'Core Indicators'!C3</f>
        <v>AFG001</v>
      </c>
      <c r="D3" s="58" t="str">
        <f>'Core Indicators'!D3</f>
        <v>Afghanistan</v>
      </c>
      <c r="E3" s="58" t="str">
        <f>'Core Indicators'!E3</f>
        <v>AFG</v>
      </c>
      <c r="F3" s="41">
        <f>'Core Indicators'!O3</f>
        <v>652230</v>
      </c>
      <c r="G3" s="41">
        <f>'Core Indicators'!W3</f>
        <v>46000000</v>
      </c>
      <c r="H3" s="41">
        <f>'Core Indicators'!AE3</f>
        <v>46000000</v>
      </c>
      <c r="I3" s="41">
        <f>'Core Indicators'!AM3</f>
        <v>8106000</v>
      </c>
      <c r="J3" s="41">
        <f>'Core Indicators'!AU3</f>
        <v>150</v>
      </c>
      <c r="K3" s="41" t="str">
        <f>'Core Indicators'!BC3</f>
        <v>x</v>
      </c>
      <c r="L3" s="41">
        <f>'Core Indicators'!BK3</f>
        <v>809</v>
      </c>
      <c r="M3" s="41" t="str">
        <f>'Core Indicators'!BS3</f>
        <v>x</v>
      </c>
      <c r="N3" s="41" t="str">
        <f>'Core Indicators'!CA3</f>
        <v>x</v>
      </c>
      <c r="O3" s="41" t="e">
        <f>'Core Indicators'!CI3</f>
        <v>#N/A</v>
      </c>
      <c r="P3" s="41" t="str">
        <f>'Core Indicators'!CQ3</f>
        <v>x</v>
      </c>
      <c r="Q3" s="41">
        <f>'Core Indicators'!DG3</f>
        <v>0</v>
      </c>
      <c r="R3" s="41">
        <f>'Core Indicators'!DO3</f>
        <v>24111000</v>
      </c>
      <c r="S3" s="41">
        <f>'Core Indicators'!DW3</f>
        <v>17315000</v>
      </c>
      <c r="T3" s="41">
        <f>'Core Indicators'!EE3</f>
        <v>4574000</v>
      </c>
      <c r="U3" s="41">
        <f>'Core Indicators'!EM3</f>
        <v>0</v>
      </c>
      <c r="V3" s="41">
        <f>'Core Indicators'!FC3</f>
        <v>5</v>
      </c>
      <c r="W3" s="41" t="str">
        <f>'Core Indicators'!FK3</f>
        <v>x</v>
      </c>
      <c r="X3" s="41" t="str">
        <f>'Core Indicators'!FS3</f>
        <v>x</v>
      </c>
      <c r="Y3" s="41">
        <f>'Core Indicators'!GA3</f>
        <v>2</v>
      </c>
      <c r="Z3" s="41">
        <f>'Core Indicators'!GI3</f>
        <v>2</v>
      </c>
      <c r="AA3" s="41">
        <f>'Core Indicators'!GQ3</f>
        <v>3</v>
      </c>
      <c r="AB3" s="41">
        <f>'Core Indicators'!GY3</f>
        <v>3</v>
      </c>
      <c r="AC3" s="41">
        <f>'Core Indicators'!HG3</f>
        <v>2</v>
      </c>
      <c r="AD3" s="41">
        <f>'Core Indicators'!HO3</f>
        <v>3</v>
      </c>
      <c r="AE3" s="41">
        <f>'Core Indicators'!HW3</f>
        <v>3</v>
      </c>
      <c r="AF3" s="41">
        <f>'Core Indicators'!IE3</f>
        <v>3</v>
      </c>
      <c r="AG3" s="41">
        <f>'Core Indicators'!IM3</f>
        <v>3</v>
      </c>
    </row>
    <row r="4" spans="1:33" s="43" customFormat="1" ht="20.25" customHeight="1">
      <c r="A4" s="194" t="str">
        <f>'Core Indicators'!A:A</f>
        <v>Displacement from Eastern DRC</v>
      </c>
      <c r="B4" s="194" t="str">
        <f>'Core Indicators'!B:B</f>
        <v>International Displacement</v>
      </c>
      <c r="C4" s="194" t="str">
        <f>'Core Indicators'!C4</f>
        <v>BDI004</v>
      </c>
      <c r="D4" s="194" t="str">
        <f>'Core Indicators'!D4</f>
        <v>Burundi</v>
      </c>
      <c r="E4" s="194" t="str">
        <f>'Core Indicators'!E4</f>
        <v>BDI</v>
      </c>
      <c r="F4" s="42">
        <f>'Core Indicators'!O4</f>
        <v>11209</v>
      </c>
      <c r="G4" s="42">
        <f>'Core Indicators'!W4</f>
        <v>2875000</v>
      </c>
      <c r="H4" s="42">
        <f>'Core Indicators'!AE4</f>
        <v>158000</v>
      </c>
      <c r="I4" s="42">
        <f>'Core Indicators'!AM4</f>
        <v>158000</v>
      </c>
      <c r="J4" s="42" t="str">
        <f>'Core Indicators'!AU4</f>
        <v>x</v>
      </c>
      <c r="K4" s="42">
        <f>'Core Indicators'!BC4</f>
        <v>0</v>
      </c>
      <c r="L4" s="42" t="str">
        <f>'Core Indicators'!BK4</f>
        <v>x</v>
      </c>
      <c r="M4" s="42" t="str">
        <f>'Core Indicators'!BS4</f>
        <v>x</v>
      </c>
      <c r="N4" s="42" t="str">
        <f>'Core Indicators'!CA4</f>
        <v>x</v>
      </c>
      <c r="O4" s="42" t="e">
        <f>'Core Indicators'!CI4</f>
        <v>#N/A</v>
      </c>
      <c r="P4" s="42" t="str">
        <f>'Core Indicators'!CQ4</f>
        <v>x</v>
      </c>
      <c r="Q4" s="42">
        <f>'Core Indicators'!DG4</f>
        <v>2716000</v>
      </c>
      <c r="R4" s="42">
        <f>'Core Indicators'!DO4</f>
        <v>0</v>
      </c>
      <c r="S4" s="42">
        <f>'Core Indicators'!DW4</f>
        <v>158000</v>
      </c>
      <c r="T4" s="42" t="str">
        <f>'Core Indicators'!EE4</f>
        <v>x</v>
      </c>
      <c r="U4" s="42" t="str">
        <f>'Core Indicators'!EM4</f>
        <v>x</v>
      </c>
      <c r="V4" s="42">
        <f>'Core Indicators'!FC4</f>
        <v>3</v>
      </c>
      <c r="W4" s="42" t="str">
        <f>'Core Indicators'!FK4</f>
        <v>x</v>
      </c>
      <c r="X4" s="42" t="str">
        <f>'Core Indicators'!FS4</f>
        <v>x</v>
      </c>
      <c r="Y4" s="42">
        <f>'Core Indicators'!GA4</f>
        <v>1</v>
      </c>
      <c r="Z4" s="42">
        <f>'Core Indicators'!GI4</f>
        <v>2</v>
      </c>
      <c r="AA4" s="42">
        <f>'Core Indicators'!GQ4</f>
        <v>1</v>
      </c>
      <c r="AB4" s="42">
        <f>'Core Indicators'!GY4</f>
        <v>0</v>
      </c>
      <c r="AC4" s="42">
        <f>'Core Indicators'!HG4</f>
        <v>0</v>
      </c>
      <c r="AD4" s="42">
        <f>'Core Indicators'!HO4</f>
        <v>2</v>
      </c>
      <c r="AE4" s="42">
        <f>'Core Indicators'!HW4</f>
        <v>0</v>
      </c>
      <c r="AF4" s="42">
        <f>'Core Indicators'!IE4</f>
        <v>1</v>
      </c>
      <c r="AG4" s="42">
        <f>'Core Indicators'!IM4</f>
        <v>3</v>
      </c>
    </row>
    <row r="5" spans="1:33" s="43" customFormat="1" ht="20.25" customHeight="1">
      <c r="A5" s="58" t="str">
        <f>'Core Indicators'!A:A</f>
        <v>Conflict in northern region of Benin</v>
      </c>
      <c r="B5" s="58" t="str">
        <f>'Core Indicators'!B:B</f>
        <v>Conflict/ Violence</v>
      </c>
      <c r="C5" s="58" t="str">
        <f>'Core Indicators'!C5</f>
        <v>BEN002</v>
      </c>
      <c r="D5" s="58" t="str">
        <f>'Core Indicators'!D5</f>
        <v>Benin</v>
      </c>
      <c r="E5" s="58" t="str">
        <f>'Core Indicators'!E5</f>
        <v>BEN</v>
      </c>
      <c r="F5" s="41">
        <f>'Core Indicators'!O5</f>
        <v>47633</v>
      </c>
      <c r="G5" s="41">
        <f>'Core Indicators'!W5</f>
        <v>2444000</v>
      </c>
      <c r="H5" s="41">
        <f>'Core Indicators'!AE5</f>
        <v>290000</v>
      </c>
      <c r="I5" s="41">
        <f>'Core Indicators'!AM5</f>
        <v>42000</v>
      </c>
      <c r="J5" s="41" t="str">
        <f>'Core Indicators'!AU5</f>
        <v>x</v>
      </c>
      <c r="K5" s="41" t="str">
        <f>'Core Indicators'!BC5</f>
        <v>x</v>
      </c>
      <c r="L5" s="41">
        <f>'Core Indicators'!BK5</f>
        <v>66</v>
      </c>
      <c r="M5" s="41" t="str">
        <f>'Core Indicators'!BS5</f>
        <v>x</v>
      </c>
      <c r="N5" s="41" t="str">
        <f>'Core Indicators'!CA5</f>
        <v>x</v>
      </c>
      <c r="O5" s="41" t="e">
        <f>'Core Indicators'!CI5</f>
        <v>#N/A</v>
      </c>
      <c r="P5" s="41" t="str">
        <f>'Core Indicators'!CQ5</f>
        <v>x</v>
      </c>
      <c r="Q5" s="41">
        <f>'Core Indicators'!DG5</f>
        <v>2153000</v>
      </c>
      <c r="R5" s="41">
        <f>'Core Indicators'!DO5</f>
        <v>185000</v>
      </c>
      <c r="S5" s="41">
        <f>'Core Indicators'!DW5</f>
        <v>96000</v>
      </c>
      <c r="T5" s="41">
        <f>'Core Indicators'!EE5</f>
        <v>9000</v>
      </c>
      <c r="U5" s="41">
        <f>'Core Indicators'!EM5</f>
        <v>0</v>
      </c>
      <c r="V5" s="41">
        <f>'Core Indicators'!FC5</f>
        <v>3</v>
      </c>
      <c r="W5" s="41" t="str">
        <f>'Core Indicators'!FK5</f>
        <v>x</v>
      </c>
      <c r="X5" s="41" t="str">
        <f>'Core Indicators'!FS5</f>
        <v>x</v>
      </c>
      <c r="Y5" s="41">
        <f>'Core Indicators'!GA5</f>
        <v>0</v>
      </c>
      <c r="Z5" s="41">
        <f>'Core Indicators'!GI5</f>
        <v>0</v>
      </c>
      <c r="AA5" s="41">
        <f>'Core Indicators'!GQ5</f>
        <v>0</v>
      </c>
      <c r="AB5" s="41">
        <f>'Core Indicators'!GY5</f>
        <v>0</v>
      </c>
      <c r="AC5" s="41">
        <f>'Core Indicators'!HG5</f>
        <v>0</v>
      </c>
      <c r="AD5" s="41">
        <f>'Core Indicators'!HO5</f>
        <v>0</v>
      </c>
      <c r="AE5" s="41">
        <f>'Core Indicators'!HW5</f>
        <v>1</v>
      </c>
      <c r="AF5" s="41">
        <f>'Core Indicators'!IE5</f>
        <v>1</v>
      </c>
      <c r="AG5" s="41">
        <f>'Core Indicators'!IM5</f>
        <v>1</v>
      </c>
    </row>
    <row r="6" spans="1:33" s="43" customFormat="1" ht="20.25" customHeight="1">
      <c r="A6" s="194" t="str">
        <f>'Core Indicators'!A:A</f>
        <v>Conflict and Climatic Shocks in Burkina Faso</v>
      </c>
      <c r="B6" s="194" t="str">
        <f>'Core Indicators'!B:B</f>
        <v>Conflict/ Violence,Drought/drier conditions,Floods</v>
      </c>
      <c r="C6" s="194" t="str">
        <f>'Core Indicators'!C6</f>
        <v>BFA002</v>
      </c>
      <c r="D6" s="194" t="str">
        <f>'Core Indicators'!D6</f>
        <v>Burkina Faso</v>
      </c>
      <c r="E6" s="194" t="str">
        <f>'Core Indicators'!E6</f>
        <v>BFA</v>
      </c>
      <c r="F6" s="42">
        <f>'Core Indicators'!O6</f>
        <v>273600</v>
      </c>
      <c r="G6" s="42">
        <f>'Core Indicators'!W6</f>
        <v>24071000</v>
      </c>
      <c r="H6" s="42">
        <f>'Core Indicators'!AE6</f>
        <v>4432000</v>
      </c>
      <c r="I6" s="42">
        <f>'Core Indicators'!AM6</f>
        <v>2063000</v>
      </c>
      <c r="J6" s="42" t="str">
        <f>'Core Indicators'!AU6</f>
        <v>x</v>
      </c>
      <c r="K6" s="42" t="str">
        <f>'Core Indicators'!BC6</f>
        <v>x</v>
      </c>
      <c r="L6" s="42">
        <f>'Core Indicators'!BK6</f>
        <v>2436</v>
      </c>
      <c r="M6" s="42" t="str">
        <f>'Core Indicators'!BS6</f>
        <v>x</v>
      </c>
      <c r="N6" s="42" t="str">
        <f>'Core Indicators'!CA6</f>
        <v>x</v>
      </c>
      <c r="O6" s="42" t="e">
        <f>'Core Indicators'!CI6</f>
        <v>#N/A</v>
      </c>
      <c r="P6" s="42" t="str">
        <f>'Core Indicators'!CQ6</f>
        <v>x</v>
      </c>
      <c r="Q6" s="42">
        <f>'Core Indicators'!DG6</f>
        <v>19638000</v>
      </c>
      <c r="R6" s="42">
        <f>'Core Indicators'!DO6</f>
        <v>0</v>
      </c>
      <c r="S6" s="42">
        <f>'Core Indicators'!DW6</f>
        <v>2834000</v>
      </c>
      <c r="T6" s="42">
        <f>'Core Indicators'!EE6</f>
        <v>1599000</v>
      </c>
      <c r="U6" s="42">
        <f>'Core Indicators'!EM6</f>
        <v>0</v>
      </c>
      <c r="V6" s="42">
        <f>'Core Indicators'!FC6</f>
        <v>5</v>
      </c>
      <c r="W6" s="42" t="str">
        <f>'Core Indicators'!FK6</f>
        <v>x</v>
      </c>
      <c r="X6" s="42" t="str">
        <f>'Core Indicators'!FS6</f>
        <v>x</v>
      </c>
      <c r="Y6" s="42">
        <f>'Core Indicators'!GA6</f>
        <v>2</v>
      </c>
      <c r="Z6" s="42">
        <f>'Core Indicators'!GI6</f>
        <v>3</v>
      </c>
      <c r="AA6" s="42">
        <f>'Core Indicators'!GQ6</f>
        <v>2</v>
      </c>
      <c r="AB6" s="42">
        <f>'Core Indicators'!GY6</f>
        <v>0</v>
      </c>
      <c r="AC6" s="42">
        <f>'Core Indicators'!HG6</f>
        <v>2</v>
      </c>
      <c r="AD6" s="42">
        <f>'Core Indicators'!HO6</f>
        <v>2</v>
      </c>
      <c r="AE6" s="42">
        <f>'Core Indicators'!HW6</f>
        <v>3</v>
      </c>
      <c r="AF6" s="42">
        <f>'Core Indicators'!IE6</f>
        <v>1</v>
      </c>
      <c r="AG6" s="42">
        <f>'Core Indicators'!IM6</f>
        <v>3</v>
      </c>
    </row>
    <row r="7" spans="1:33" s="43" customFormat="1" ht="20.25" customHeight="1">
      <c r="A7" s="58" t="str">
        <f>'Core Indicators'!A:A</f>
        <v>Multiple crises in Bangladesh</v>
      </c>
      <c r="B7" s="58" t="str">
        <f>'Core Indicators'!B:B</f>
        <v>International Displacement,Floods,Cyclone,Political/economic crisis</v>
      </c>
      <c r="C7" s="58" t="str">
        <f>'Core Indicators'!C7</f>
        <v>BGD001</v>
      </c>
      <c r="D7" s="58" t="str">
        <f>'Core Indicators'!D7</f>
        <v>Bangladesh</v>
      </c>
      <c r="E7" s="58" t="str">
        <f>'Core Indicators'!E7</f>
        <v>BGD</v>
      </c>
      <c r="F7" s="41">
        <f>'Core Indicators'!O7</f>
        <v>89471</v>
      </c>
      <c r="G7" s="41">
        <f>'Core Indicators'!W7</f>
        <v>99173000</v>
      </c>
      <c r="H7" s="41">
        <f>'Core Indicators'!AE7</f>
        <v>51211000</v>
      </c>
      <c r="I7" s="41">
        <f>'Core Indicators'!AM7</f>
        <v>1200000</v>
      </c>
      <c r="J7" s="41" t="str">
        <f>'Core Indicators'!AU7</f>
        <v>x</v>
      </c>
      <c r="K7" s="41" t="str">
        <f>'Core Indicators'!BC7</f>
        <v>x</v>
      </c>
      <c r="L7" s="41">
        <f>'Core Indicators'!BK7</f>
        <v>6</v>
      </c>
      <c r="M7" s="41" t="str">
        <f>'Core Indicators'!BS7</f>
        <v>x</v>
      </c>
      <c r="N7" s="41" t="str">
        <f>'Core Indicators'!CA7</f>
        <v>x</v>
      </c>
      <c r="O7" s="41" t="e">
        <f>'Core Indicators'!CI7</f>
        <v>#N/A</v>
      </c>
      <c r="P7" s="41" t="str">
        <f>'Core Indicators'!CQ7</f>
        <v>x</v>
      </c>
      <c r="Q7" s="41">
        <f>'Core Indicators'!DG7</f>
        <v>47961000</v>
      </c>
      <c r="R7" s="41">
        <f>'Core Indicators'!DO7</f>
        <v>34859000</v>
      </c>
      <c r="S7" s="41">
        <f>'Core Indicators'!DW7</f>
        <v>15869000</v>
      </c>
      <c r="T7" s="41">
        <f>'Core Indicators'!EE7</f>
        <v>483000</v>
      </c>
      <c r="U7" s="41">
        <f>'Core Indicators'!EM7</f>
        <v>0</v>
      </c>
      <c r="V7" s="41">
        <f>'Core Indicators'!FC7</f>
        <v>3</v>
      </c>
      <c r="W7" s="41" t="str">
        <f>'Core Indicators'!FK7</f>
        <v>x</v>
      </c>
      <c r="X7" s="41" t="str">
        <f>'Core Indicators'!FS7</f>
        <v>x</v>
      </c>
      <c r="Y7" s="41">
        <f>'Core Indicators'!GA7</f>
        <v>1</v>
      </c>
      <c r="Z7" s="41">
        <f>'Core Indicators'!GI7</f>
        <v>0</v>
      </c>
      <c r="AA7" s="41">
        <f>'Core Indicators'!GQ7</f>
        <v>2</v>
      </c>
      <c r="AB7" s="41">
        <f>'Core Indicators'!GY7</f>
        <v>0</v>
      </c>
      <c r="AC7" s="41">
        <f>'Core Indicators'!HG7</f>
        <v>0</v>
      </c>
      <c r="AD7" s="41">
        <f>'Core Indicators'!HO7</f>
        <v>2</v>
      </c>
      <c r="AE7" s="41">
        <f>'Core Indicators'!HW7</f>
        <v>1</v>
      </c>
      <c r="AF7" s="41">
        <f>'Core Indicators'!IE7</f>
        <v>1</v>
      </c>
      <c r="AG7" s="41">
        <f>'Core Indicators'!IM7</f>
        <v>2</v>
      </c>
    </row>
    <row r="8" spans="1:33" s="43" customFormat="1" ht="20.25" customHeight="1">
      <c r="A8" s="194" t="str">
        <f>'Core Indicators'!A:A</f>
        <v>Displacement of Rohingyas to Bangladesh</v>
      </c>
      <c r="B8" s="194" t="str">
        <f>'Core Indicators'!B:B</f>
        <v>International Displacement</v>
      </c>
      <c r="C8" s="194" t="str">
        <f>'Core Indicators'!C8</f>
        <v>BGD002</v>
      </c>
      <c r="D8" s="194" t="str">
        <f>'Core Indicators'!D8</f>
        <v>Bangladesh</v>
      </c>
      <c r="E8" s="194" t="str">
        <f>'Core Indicators'!E8</f>
        <v>BGD</v>
      </c>
      <c r="F8" s="42">
        <f>'Core Indicators'!O8</f>
        <v>710.46</v>
      </c>
      <c r="G8" s="42">
        <f>'Core Indicators'!W8</f>
        <v>1797000</v>
      </c>
      <c r="H8" s="42">
        <f>'Core Indicators'!AE8</f>
        <v>1797000</v>
      </c>
      <c r="I8" s="42">
        <f>'Core Indicators'!AM8</f>
        <v>1200000</v>
      </c>
      <c r="J8" s="42" t="str">
        <f>'Core Indicators'!AU8</f>
        <v>x</v>
      </c>
      <c r="K8" s="42" t="str">
        <f>'Core Indicators'!BC8</f>
        <v>x</v>
      </c>
      <c r="L8" s="42">
        <f>'Core Indicators'!BK8</f>
        <v>6</v>
      </c>
      <c r="M8" s="42" t="str">
        <f>'Core Indicators'!BS8</f>
        <v>x</v>
      </c>
      <c r="N8" s="42" t="str">
        <f>'Core Indicators'!CA8</f>
        <v>x</v>
      </c>
      <c r="O8" s="42" t="e">
        <f>'Core Indicators'!CI8</f>
        <v>#N/A</v>
      </c>
      <c r="P8" s="42" t="str">
        <f>'Core Indicators'!CQ8</f>
        <v>x</v>
      </c>
      <c r="Q8" s="42">
        <f>'Core Indicators'!DG8</f>
        <v>0</v>
      </c>
      <c r="R8" s="42">
        <f>'Core Indicators'!DO8</f>
        <v>197000</v>
      </c>
      <c r="S8" s="42">
        <f>'Core Indicators'!DW8</f>
        <v>1600000</v>
      </c>
      <c r="T8" s="42">
        <f>'Core Indicators'!EE8</f>
        <v>0</v>
      </c>
      <c r="U8" s="42">
        <f>'Core Indicators'!EM8</f>
        <v>0</v>
      </c>
      <c r="V8" s="42">
        <f>'Core Indicators'!FC8</f>
        <v>2</v>
      </c>
      <c r="W8" s="42" t="str">
        <f>'Core Indicators'!FK8</f>
        <v>x</v>
      </c>
      <c r="X8" s="42" t="str">
        <f>'Core Indicators'!FS8</f>
        <v>x</v>
      </c>
      <c r="Y8" s="42">
        <f>'Core Indicators'!GA8</f>
        <v>1</v>
      </c>
      <c r="Z8" s="42">
        <f>'Core Indicators'!GI8</f>
        <v>0</v>
      </c>
      <c r="AA8" s="42">
        <f>'Core Indicators'!GQ8</f>
        <v>2</v>
      </c>
      <c r="AB8" s="42">
        <f>'Core Indicators'!GY8</f>
        <v>0</v>
      </c>
      <c r="AC8" s="42">
        <f>'Core Indicators'!HG8</f>
        <v>0</v>
      </c>
      <c r="AD8" s="42">
        <f>'Core Indicators'!HO8</f>
        <v>2</v>
      </c>
      <c r="AE8" s="42">
        <f>'Core Indicators'!HW8</f>
        <v>1</v>
      </c>
      <c r="AF8" s="42">
        <f>'Core Indicators'!IE8</f>
        <v>1</v>
      </c>
      <c r="AG8" s="42">
        <f>'Core Indicators'!IM8</f>
        <v>1</v>
      </c>
    </row>
    <row r="9" spans="1:33" s="43" customFormat="1" ht="20.25" customHeight="1">
      <c r="A9" s="58" t="str">
        <f>'Core Indicators'!A:A</f>
        <v>Climatic shocks and political/economic crisis in Bangladesh</v>
      </c>
      <c r="B9" s="58" t="str">
        <f>'Core Indicators'!B:B</f>
        <v>Cyclone,Floods,Political/economic crisis</v>
      </c>
      <c r="C9" s="58" t="str">
        <f>'Core Indicators'!C9</f>
        <v>BGD012</v>
      </c>
      <c r="D9" s="58" t="str">
        <f>'Core Indicators'!D9</f>
        <v>Bangladesh</v>
      </c>
      <c r="E9" s="58" t="str">
        <f>'Core Indicators'!E9</f>
        <v>BGD</v>
      </c>
      <c r="F9" s="41">
        <f>'Core Indicators'!O9</f>
        <v>89471</v>
      </c>
      <c r="G9" s="41">
        <f>'Core Indicators'!W9</f>
        <v>97375000</v>
      </c>
      <c r="H9" s="41">
        <f>'Core Indicators'!AE9</f>
        <v>49414000</v>
      </c>
      <c r="I9" s="41" t="str">
        <f>'Core Indicators'!AM9</f>
        <v>x</v>
      </c>
      <c r="J9" s="41" t="str">
        <f>'Core Indicators'!AU9</f>
        <v>x</v>
      </c>
      <c r="K9" s="41" t="str">
        <f>'Core Indicators'!BC9</f>
        <v>x</v>
      </c>
      <c r="L9" s="41" t="str">
        <f>'Core Indicators'!BK9</f>
        <v>x</v>
      </c>
      <c r="M9" s="41" t="str">
        <f>'Core Indicators'!BS9</f>
        <v>x</v>
      </c>
      <c r="N9" s="41" t="str">
        <f>'Core Indicators'!CA9</f>
        <v>x</v>
      </c>
      <c r="O9" s="41" t="e">
        <f>'Core Indicators'!CI9</f>
        <v>#N/A</v>
      </c>
      <c r="P9" s="41" t="str">
        <f>'Core Indicators'!CQ9</f>
        <v>x</v>
      </c>
      <c r="Q9" s="41">
        <f>'Core Indicators'!DG9</f>
        <v>47961000</v>
      </c>
      <c r="R9" s="41">
        <f>'Core Indicators'!DO9</f>
        <v>34662000</v>
      </c>
      <c r="S9" s="41">
        <f>'Core Indicators'!DW9</f>
        <v>14269000</v>
      </c>
      <c r="T9" s="41">
        <f>'Core Indicators'!EE9</f>
        <v>483000</v>
      </c>
      <c r="U9" s="41">
        <f>'Core Indicators'!EM9</f>
        <v>0</v>
      </c>
      <c r="V9" s="41">
        <f>'Core Indicators'!FC9</f>
        <v>1</v>
      </c>
      <c r="W9" s="41" t="str">
        <f>'Core Indicators'!FK9</f>
        <v>x</v>
      </c>
      <c r="X9" s="41" t="str">
        <f>'Core Indicators'!FS9</f>
        <v>x</v>
      </c>
      <c r="Y9" s="41">
        <f>'Core Indicators'!GA9</f>
        <v>1</v>
      </c>
      <c r="Z9" s="41">
        <f>'Core Indicators'!GI9</f>
        <v>0</v>
      </c>
      <c r="AA9" s="41">
        <f>'Core Indicators'!GQ9</f>
        <v>0</v>
      </c>
      <c r="AB9" s="41">
        <f>'Core Indicators'!GY9</f>
        <v>0</v>
      </c>
      <c r="AC9" s="41">
        <f>'Core Indicators'!HG9</f>
        <v>0</v>
      </c>
      <c r="AD9" s="41">
        <f>'Core Indicators'!HO9</f>
        <v>0</v>
      </c>
      <c r="AE9" s="41">
        <f>'Core Indicators'!HW9</f>
        <v>0</v>
      </c>
      <c r="AF9" s="41">
        <f>'Core Indicators'!IE9</f>
        <v>1</v>
      </c>
      <c r="AG9" s="41">
        <f>'Core Indicators'!IM9</f>
        <v>2</v>
      </c>
    </row>
    <row r="10" spans="1:33" s="43" customFormat="1" ht="20.25" customHeight="1">
      <c r="A10" s="194" t="str">
        <f>'Core Indicators'!A:A</f>
        <v>Displacement from Venezuela to Brazil</v>
      </c>
      <c r="B10" s="194" t="str">
        <f>'Core Indicators'!B:B</f>
        <v>International Displacement</v>
      </c>
      <c r="C10" s="194" t="str">
        <f>'Core Indicators'!C10</f>
        <v>BRA002</v>
      </c>
      <c r="D10" s="194" t="str">
        <f>'Core Indicators'!D10</f>
        <v>Brazil</v>
      </c>
      <c r="E10" s="194" t="str">
        <f>'Core Indicators'!E10</f>
        <v>BRA</v>
      </c>
      <c r="F10" s="42">
        <f>'Core Indicators'!O10</f>
        <v>5359724</v>
      </c>
      <c r="G10" s="42">
        <f>'Core Indicators'!W10</f>
        <v>132959000</v>
      </c>
      <c r="H10" s="42">
        <f>'Core Indicators'!AE10</f>
        <v>1133000</v>
      </c>
      <c r="I10" s="42">
        <f>'Core Indicators'!AM10</f>
        <v>916000</v>
      </c>
      <c r="J10" s="42" t="str">
        <f>'Core Indicators'!AU10</f>
        <v>x</v>
      </c>
      <c r="K10" s="42" t="str">
        <f>'Core Indicators'!BC10</f>
        <v>x</v>
      </c>
      <c r="L10" s="42" t="str">
        <f>'Core Indicators'!BK10</f>
        <v>x</v>
      </c>
      <c r="M10" s="42" t="str">
        <f>'Core Indicators'!BS10</f>
        <v>x</v>
      </c>
      <c r="N10" s="42" t="str">
        <f>'Core Indicators'!CA10</f>
        <v>x</v>
      </c>
      <c r="O10" s="42" t="e">
        <f>'Core Indicators'!CI10</f>
        <v>#N/A</v>
      </c>
      <c r="P10" s="42" t="str">
        <f>'Core Indicators'!CQ10</f>
        <v>x</v>
      </c>
      <c r="Q10" s="42">
        <f>'Core Indicators'!DG10</f>
        <v>131826000</v>
      </c>
      <c r="R10" s="42">
        <f>'Core Indicators'!DO10</f>
        <v>573000</v>
      </c>
      <c r="S10" s="42">
        <f>'Core Indicators'!DW10</f>
        <v>560000</v>
      </c>
      <c r="T10" s="42" t="str">
        <f>'Core Indicators'!EE10</f>
        <v>x</v>
      </c>
      <c r="U10" s="42" t="str">
        <f>'Core Indicators'!EM10</f>
        <v>x</v>
      </c>
      <c r="V10" s="42">
        <f>'Core Indicators'!FC10</f>
        <v>3</v>
      </c>
      <c r="W10" s="42" t="str">
        <f>'Core Indicators'!FK10</f>
        <v>x</v>
      </c>
      <c r="X10" s="42" t="str">
        <f>'Core Indicators'!FS10</f>
        <v>x</v>
      </c>
      <c r="Y10" s="42">
        <f>'Core Indicators'!GA10</f>
        <v>0</v>
      </c>
      <c r="Z10" s="42">
        <f>'Core Indicators'!GI10</f>
        <v>0</v>
      </c>
      <c r="AA10" s="42">
        <f>'Core Indicators'!GQ10</f>
        <v>0</v>
      </c>
      <c r="AB10" s="42">
        <f>'Core Indicators'!GY10</f>
        <v>0</v>
      </c>
      <c r="AC10" s="42">
        <f>'Core Indicators'!HG10</f>
        <v>0</v>
      </c>
      <c r="AD10" s="42">
        <f>'Core Indicators'!HO10</f>
        <v>0</v>
      </c>
      <c r="AE10" s="42">
        <f>'Core Indicators'!HW10</f>
        <v>0</v>
      </c>
      <c r="AF10" s="42">
        <f>'Core Indicators'!IE10</f>
        <v>0</v>
      </c>
      <c r="AG10" s="42">
        <f>'Core Indicators'!IM10</f>
        <v>3</v>
      </c>
    </row>
    <row r="11" spans="1:33" s="43" customFormat="1" ht="20.25" customHeight="1">
      <c r="A11" s="58" t="str">
        <f>'Core Indicators'!A:A</f>
        <v>Conflict and Climatic Shocks in CAR</v>
      </c>
      <c r="B11" s="58" t="str">
        <f>'Core Indicators'!B:B</f>
        <v>Conflict/ Violence,Floods</v>
      </c>
      <c r="C11" s="58" t="str">
        <f>'Core Indicators'!C11</f>
        <v>CAF001</v>
      </c>
      <c r="D11" s="58" t="str">
        <f>'Core Indicators'!D11</f>
        <v>Central African Republic</v>
      </c>
      <c r="E11" s="58" t="str">
        <f>'Core Indicators'!E11</f>
        <v>CAF</v>
      </c>
      <c r="F11" s="41">
        <f>'Core Indicators'!O11</f>
        <v>622980</v>
      </c>
      <c r="G11" s="41">
        <f>'Core Indicators'!W11</f>
        <v>5434000</v>
      </c>
      <c r="H11" s="41">
        <f>'Core Indicators'!AE11</f>
        <v>5434000</v>
      </c>
      <c r="I11" s="41">
        <f>'Core Indicators'!AM11</f>
        <v>994000</v>
      </c>
      <c r="J11" s="41" t="str">
        <f>'Core Indicators'!AU11</f>
        <v>x</v>
      </c>
      <c r="K11" s="41" t="str">
        <f>'Core Indicators'!BC11</f>
        <v>x</v>
      </c>
      <c r="L11" s="41">
        <f>'Core Indicators'!BK11</f>
        <v>344</v>
      </c>
      <c r="M11" s="41" t="str">
        <f>'Core Indicators'!BS11</f>
        <v>x</v>
      </c>
      <c r="N11" s="41" t="str">
        <f>'Core Indicators'!CA11</f>
        <v>x</v>
      </c>
      <c r="O11" s="41" t="e">
        <f>'Core Indicators'!CI11</f>
        <v>#N/A</v>
      </c>
      <c r="P11" s="41" t="str">
        <f>'Core Indicators'!CQ11</f>
        <v>x</v>
      </c>
      <c r="Q11" s="41">
        <f>'Core Indicators'!DG11</f>
        <v>0</v>
      </c>
      <c r="R11" s="41">
        <f>'Core Indicators'!DO11</f>
        <v>3220000</v>
      </c>
      <c r="S11" s="41">
        <f>'Core Indicators'!DW11</f>
        <v>1953000</v>
      </c>
      <c r="T11" s="41">
        <f>'Core Indicators'!EE11</f>
        <v>261000</v>
      </c>
      <c r="U11" s="41">
        <f>'Core Indicators'!EM11</f>
        <v>0</v>
      </c>
      <c r="V11" s="41">
        <f>'Core Indicators'!FC11</f>
        <v>5</v>
      </c>
      <c r="W11" s="41" t="str">
        <f>'Core Indicators'!FK11</f>
        <v>x</v>
      </c>
      <c r="X11" s="41" t="str">
        <f>'Core Indicators'!FS11</f>
        <v>x</v>
      </c>
      <c r="Y11" s="41">
        <f>'Core Indicators'!GA11</f>
        <v>0</v>
      </c>
      <c r="Z11" s="41">
        <f>'Core Indicators'!GI11</f>
        <v>3</v>
      </c>
      <c r="AA11" s="41">
        <f>'Core Indicators'!GQ11</f>
        <v>2</v>
      </c>
      <c r="AB11" s="41">
        <f>'Core Indicators'!GY11</f>
        <v>1</v>
      </c>
      <c r="AC11" s="41">
        <f>'Core Indicators'!HG11</f>
        <v>0</v>
      </c>
      <c r="AD11" s="41">
        <f>'Core Indicators'!HO11</f>
        <v>2</v>
      </c>
      <c r="AE11" s="41">
        <f>'Core Indicators'!HW11</f>
        <v>3</v>
      </c>
      <c r="AF11" s="41">
        <f>'Core Indicators'!IE11</f>
        <v>1</v>
      </c>
      <c r="AG11" s="41">
        <f>'Core Indicators'!IM11</f>
        <v>3</v>
      </c>
    </row>
    <row r="12" spans="1:33" s="43" customFormat="1" ht="20.25" customHeight="1">
      <c r="A12" s="194" t="str">
        <f>'Core Indicators'!A:A</f>
        <v>Displacement from Venezuela to Chile</v>
      </c>
      <c r="B12" s="194" t="str">
        <f>'Core Indicators'!B:B</f>
        <v>International Displacement</v>
      </c>
      <c r="C12" s="194" t="str">
        <f>'Core Indicators'!C12</f>
        <v>CHL002</v>
      </c>
      <c r="D12" s="194" t="str">
        <f>'Core Indicators'!D12</f>
        <v>Chile</v>
      </c>
      <c r="E12" s="194" t="str">
        <f>'Core Indicators'!E12</f>
        <v>CHL</v>
      </c>
      <c r="F12" s="42">
        <f>'Core Indicators'!O12</f>
        <v>349428</v>
      </c>
      <c r="G12" s="42">
        <f>'Core Indicators'!W12</f>
        <v>16389000</v>
      </c>
      <c r="H12" s="42">
        <f>'Core Indicators'!AE12</f>
        <v>890000</v>
      </c>
      <c r="I12" s="42">
        <f>'Core Indicators'!AM12</f>
        <v>752000</v>
      </c>
      <c r="J12" s="42" t="str">
        <f>'Core Indicators'!AU12</f>
        <v>x</v>
      </c>
      <c r="K12" s="42" t="str">
        <f>'Core Indicators'!BC12</f>
        <v>x</v>
      </c>
      <c r="L12" s="42">
        <f>'Core Indicators'!BK12</f>
        <v>1</v>
      </c>
      <c r="M12" s="42" t="str">
        <f>'Core Indicators'!BS12</f>
        <v>x</v>
      </c>
      <c r="N12" s="42" t="str">
        <f>'Core Indicators'!CA12</f>
        <v>x</v>
      </c>
      <c r="O12" s="42" t="e">
        <f>'Core Indicators'!CI12</f>
        <v>#N/A</v>
      </c>
      <c r="P12" s="42" t="str">
        <f>'Core Indicators'!CQ12</f>
        <v>x</v>
      </c>
      <c r="Q12" s="42">
        <f>'Core Indicators'!DG12</f>
        <v>15499000</v>
      </c>
      <c r="R12" s="42">
        <f>'Core Indicators'!DO12</f>
        <v>312000</v>
      </c>
      <c r="S12" s="42">
        <f>'Core Indicators'!DW12</f>
        <v>578000</v>
      </c>
      <c r="T12" s="42" t="str">
        <f>'Core Indicators'!EE12</f>
        <v>x</v>
      </c>
      <c r="U12" s="42" t="str">
        <f>'Core Indicators'!EM12</f>
        <v>x</v>
      </c>
      <c r="V12" s="42">
        <f>'Core Indicators'!FC12</f>
        <v>3</v>
      </c>
      <c r="W12" s="42" t="str">
        <f>'Core Indicators'!FK12</f>
        <v>x</v>
      </c>
      <c r="X12" s="42" t="str">
        <f>'Core Indicators'!FS12</f>
        <v>x</v>
      </c>
      <c r="Y12" s="42">
        <f>'Core Indicators'!GA12</f>
        <v>0</v>
      </c>
      <c r="Z12" s="42">
        <f>'Core Indicators'!GI12</f>
        <v>0</v>
      </c>
      <c r="AA12" s="42">
        <f>'Core Indicators'!GQ12</f>
        <v>1</v>
      </c>
      <c r="AB12" s="42">
        <f>'Core Indicators'!GY12</f>
        <v>0</v>
      </c>
      <c r="AC12" s="42">
        <f>'Core Indicators'!HG12</f>
        <v>0</v>
      </c>
      <c r="AD12" s="42">
        <f>'Core Indicators'!HO12</f>
        <v>1</v>
      </c>
      <c r="AE12" s="42">
        <f>'Core Indicators'!HW12</f>
        <v>0</v>
      </c>
      <c r="AF12" s="42">
        <f>'Core Indicators'!IE12</f>
        <v>2</v>
      </c>
      <c r="AG12" s="42">
        <f>'Core Indicators'!IM12</f>
        <v>0</v>
      </c>
    </row>
    <row r="13" spans="1:33" s="43" customFormat="1" ht="20.25" customHeight="1">
      <c r="A13" s="58" t="str">
        <f>'Core Indicators'!A:A</f>
        <v>Displacement from Burkina Faso to northern Côte d’Ivoire</v>
      </c>
      <c r="B13" s="58" t="str">
        <f>'Core Indicators'!B:B</f>
        <v>International Displacement</v>
      </c>
      <c r="C13" s="58" t="str">
        <f>'Core Indicators'!C13</f>
        <v>CIV002</v>
      </c>
      <c r="D13" s="58" t="str">
        <f>'Core Indicators'!D13</f>
        <v>Ivory Coast</v>
      </c>
      <c r="E13" s="58" t="str">
        <f>'Core Indicators'!E13</f>
        <v>CIV</v>
      </c>
      <c r="F13" s="41">
        <f>'Core Indicators'!O13</f>
        <v>19953</v>
      </c>
      <c r="G13" s="41">
        <f>'Core Indicators'!W13</f>
        <v>512000</v>
      </c>
      <c r="H13" s="41">
        <f>'Core Indicators'!AE13</f>
        <v>93000</v>
      </c>
      <c r="I13" s="41">
        <f>'Core Indicators'!AM13</f>
        <v>93000</v>
      </c>
      <c r="J13" s="41" t="str">
        <f>'Core Indicators'!AU13</f>
        <v>x</v>
      </c>
      <c r="K13" s="41" t="str">
        <f>'Core Indicators'!BC13</f>
        <v>x</v>
      </c>
      <c r="L13" s="41" t="str">
        <f>'Core Indicators'!BK13</f>
        <v>x</v>
      </c>
      <c r="M13" s="41" t="str">
        <f>'Core Indicators'!BS13</f>
        <v>x</v>
      </c>
      <c r="N13" s="41" t="str">
        <f>'Core Indicators'!CA13</f>
        <v>x</v>
      </c>
      <c r="O13" s="41" t="e">
        <f>'Core Indicators'!CI13</f>
        <v>#N/A</v>
      </c>
      <c r="P13" s="41" t="str">
        <f>'Core Indicators'!CQ13</f>
        <v>x</v>
      </c>
      <c r="Q13" s="41">
        <f>'Core Indicators'!DG13</f>
        <v>418000</v>
      </c>
      <c r="R13" s="41">
        <f>'Core Indicators'!DO13</f>
        <v>0</v>
      </c>
      <c r="S13" s="41">
        <f>'Core Indicators'!DW13</f>
        <v>93000</v>
      </c>
      <c r="T13" s="41" t="str">
        <f>'Core Indicators'!EE13</f>
        <v>x</v>
      </c>
      <c r="U13" s="41" t="str">
        <f>'Core Indicators'!EM13</f>
        <v>x</v>
      </c>
      <c r="V13" s="41">
        <f>'Core Indicators'!FC13</f>
        <v>2</v>
      </c>
      <c r="W13" s="41" t="str">
        <f>'Core Indicators'!FK13</f>
        <v>x</v>
      </c>
      <c r="X13" s="41" t="str">
        <f>'Core Indicators'!FS13</f>
        <v>x</v>
      </c>
      <c r="Y13" s="41">
        <f>'Core Indicators'!GA13</f>
        <v>0</v>
      </c>
      <c r="Z13" s="41">
        <f>'Core Indicators'!GI13</f>
        <v>0</v>
      </c>
      <c r="AA13" s="41">
        <f>'Core Indicators'!GQ13</f>
        <v>0</v>
      </c>
      <c r="AB13" s="41">
        <f>'Core Indicators'!GY13</f>
        <v>0</v>
      </c>
      <c r="AC13" s="41">
        <f>'Core Indicators'!HG13</f>
        <v>0</v>
      </c>
      <c r="AD13" s="41">
        <f>'Core Indicators'!HO13</f>
        <v>0</v>
      </c>
      <c r="AE13" s="41">
        <f>'Core Indicators'!HW13</f>
        <v>0</v>
      </c>
      <c r="AF13" s="41">
        <f>'Core Indicators'!IE13</f>
        <v>0</v>
      </c>
      <c r="AG13" s="41">
        <f>'Core Indicators'!IM13</f>
        <v>3</v>
      </c>
    </row>
    <row r="14" spans="1:33" s="43" customFormat="1" ht="20.25" customHeight="1">
      <c r="A14" s="194" t="str">
        <f>'Core Indicators'!A:A</f>
        <v>Complex crisis in Cameroon</v>
      </c>
      <c r="B14" s="194" t="str">
        <f>'Core Indicators'!B:B</f>
        <v>International Displacement,Conflict/ Violence,Floods</v>
      </c>
      <c r="C14" s="194" t="str">
        <f>'Core Indicators'!C14</f>
        <v>CMR005</v>
      </c>
      <c r="D14" s="194" t="str">
        <f>'Core Indicators'!D14</f>
        <v>Cameroon</v>
      </c>
      <c r="E14" s="194" t="str">
        <f>'Core Indicators'!E14</f>
        <v>CMR</v>
      </c>
      <c r="F14" s="42">
        <f>'Core Indicators'!O14</f>
        <v>353214</v>
      </c>
      <c r="G14" s="42">
        <f>'Core Indicators'!W14</f>
        <v>28668000</v>
      </c>
      <c r="H14" s="42">
        <f>'Core Indicators'!AE14</f>
        <v>28668000</v>
      </c>
      <c r="I14" s="42">
        <f>'Core Indicators'!AM14</f>
        <v>2229000</v>
      </c>
      <c r="J14" s="42" t="str">
        <f>'Core Indicators'!AU14</f>
        <v>x</v>
      </c>
      <c r="K14" s="42" t="str">
        <f>'Core Indicators'!BC14</f>
        <v>x</v>
      </c>
      <c r="L14" s="42">
        <f>'Core Indicators'!BK14</f>
        <v>1064</v>
      </c>
      <c r="M14" s="42" t="str">
        <f>'Core Indicators'!BS14</f>
        <v>x</v>
      </c>
      <c r="N14" s="42" t="str">
        <f>'Core Indicators'!CA14</f>
        <v>x</v>
      </c>
      <c r="O14" s="42" t="e">
        <f>'Core Indicators'!CI14</f>
        <v>#N/A</v>
      </c>
      <c r="P14" s="42" t="str">
        <f>'Core Indicators'!CQ14</f>
        <v>x</v>
      </c>
      <c r="Q14" s="42">
        <f>'Core Indicators'!DG14</f>
        <v>0</v>
      </c>
      <c r="R14" s="42">
        <f>'Core Indicators'!DO14</f>
        <v>25791000</v>
      </c>
      <c r="S14" s="42">
        <f>'Core Indicators'!DW14</f>
        <v>1124000</v>
      </c>
      <c r="T14" s="42">
        <f>'Core Indicators'!EE14</f>
        <v>1753000</v>
      </c>
      <c r="U14" s="42">
        <f>'Core Indicators'!EM14</f>
        <v>0</v>
      </c>
      <c r="V14" s="42">
        <f>'Core Indicators'!FC14</f>
        <v>5</v>
      </c>
      <c r="W14" s="42" t="str">
        <f>'Core Indicators'!FK14</f>
        <v>x</v>
      </c>
      <c r="X14" s="42" t="str">
        <f>'Core Indicators'!FS14</f>
        <v>x</v>
      </c>
      <c r="Y14" s="42">
        <f>'Core Indicators'!GA14</f>
        <v>1</v>
      </c>
      <c r="Z14" s="42">
        <f>'Core Indicators'!GI14</f>
        <v>3</v>
      </c>
      <c r="AA14" s="42">
        <f>'Core Indicators'!GQ14</f>
        <v>2</v>
      </c>
      <c r="AB14" s="42">
        <f>'Core Indicators'!GY14</f>
        <v>0</v>
      </c>
      <c r="AC14" s="42">
        <f>'Core Indicators'!HG14</f>
        <v>2</v>
      </c>
      <c r="AD14" s="42">
        <f>'Core Indicators'!HO14</f>
        <v>2</v>
      </c>
      <c r="AE14" s="42">
        <f>'Core Indicators'!HW14</f>
        <v>3</v>
      </c>
      <c r="AF14" s="42">
        <f>'Core Indicators'!IE14</f>
        <v>1</v>
      </c>
      <c r="AG14" s="42">
        <f>'Core Indicators'!IM14</f>
        <v>2</v>
      </c>
    </row>
    <row r="15" spans="1:33" s="43" customFormat="1" ht="20.25" customHeight="1">
      <c r="A15" s="58" t="str">
        <f>'Core Indicators'!A:A</f>
        <v>Complex crisis in DRC</v>
      </c>
      <c r="B15" s="58" t="str">
        <f>'Core Indicators'!B:B</f>
        <v>Conflict/ Violence,Floods</v>
      </c>
      <c r="C15" s="58" t="str">
        <f>'Core Indicators'!C15</f>
        <v>COD001</v>
      </c>
      <c r="D15" s="58" t="str">
        <f>'Core Indicators'!D15</f>
        <v>Democratic Republic of the Congo</v>
      </c>
      <c r="E15" s="58" t="str">
        <f>'Core Indicators'!E15</f>
        <v>COD</v>
      </c>
      <c r="F15" s="41">
        <f>'Core Indicators'!O15</f>
        <v>2267050</v>
      </c>
      <c r="G15" s="41">
        <f>'Core Indicators'!W15</f>
        <v>118834000</v>
      </c>
      <c r="H15" s="41">
        <f>'Core Indicators'!AE15</f>
        <v>118834000</v>
      </c>
      <c r="I15" s="41">
        <f>'Core Indicators'!AM15</f>
        <v>10709000</v>
      </c>
      <c r="J15" s="41" t="str">
        <f>'Core Indicators'!AU15</f>
        <v>x</v>
      </c>
      <c r="K15" s="41" t="str">
        <f>'Core Indicators'!BC15</f>
        <v>x</v>
      </c>
      <c r="L15" s="41">
        <f>'Core Indicators'!BK15</f>
        <v>2324</v>
      </c>
      <c r="M15" s="41" t="str">
        <f>'Core Indicators'!BS15</f>
        <v>x</v>
      </c>
      <c r="N15" s="41" t="str">
        <f>'Core Indicators'!CA15</f>
        <v>x</v>
      </c>
      <c r="O15" s="41" t="e">
        <f>'Core Indicators'!CI15</f>
        <v>#N/A</v>
      </c>
      <c r="P15" s="41" t="str">
        <f>'Core Indicators'!CQ15</f>
        <v>x</v>
      </c>
      <c r="Q15" s="41">
        <f>'Core Indicators'!DG15</f>
        <v>0</v>
      </c>
      <c r="R15" s="41">
        <f>'Core Indicators'!DO15</f>
        <v>103971000</v>
      </c>
      <c r="S15" s="41">
        <f>'Core Indicators'!DW15</f>
        <v>8999000</v>
      </c>
      <c r="T15" s="41">
        <f>'Core Indicators'!EE15</f>
        <v>5865000</v>
      </c>
      <c r="U15" s="41">
        <f>'Core Indicators'!EM15</f>
        <v>0</v>
      </c>
      <c r="V15" s="41">
        <f>'Core Indicators'!FC15</f>
        <v>5</v>
      </c>
      <c r="W15" s="41" t="str">
        <f>'Core Indicators'!FK15</f>
        <v>x</v>
      </c>
      <c r="X15" s="41" t="str">
        <f>'Core Indicators'!FS15</f>
        <v>x</v>
      </c>
      <c r="Y15" s="41">
        <f>'Core Indicators'!GA15</f>
        <v>1</v>
      </c>
      <c r="Z15" s="41">
        <f>'Core Indicators'!GI15</f>
        <v>3</v>
      </c>
      <c r="AA15" s="41">
        <f>'Core Indicators'!GQ15</f>
        <v>3</v>
      </c>
      <c r="AB15" s="41">
        <f>'Core Indicators'!GY15</f>
        <v>3</v>
      </c>
      <c r="AC15" s="41">
        <f>'Core Indicators'!HG15</f>
        <v>2</v>
      </c>
      <c r="AD15" s="41">
        <f>'Core Indicators'!HO15</f>
        <v>3</v>
      </c>
      <c r="AE15" s="41">
        <f>'Core Indicators'!HW15</f>
        <v>3</v>
      </c>
      <c r="AF15" s="41">
        <f>'Core Indicators'!IE15</f>
        <v>2</v>
      </c>
      <c r="AG15" s="41">
        <f>'Core Indicators'!IM15</f>
        <v>3</v>
      </c>
    </row>
    <row r="16" spans="1:33" s="43" customFormat="1" ht="20.25" customHeight="1">
      <c r="A16" s="194" t="str">
        <f>'Core Indicators'!A:A</f>
        <v>Conflict and Climatic Shocks in Colombia</v>
      </c>
      <c r="B16" s="194" t="str">
        <f>'Core Indicators'!B:B</f>
        <v>Conflict/ Violence,Drought/drier conditions,Floods</v>
      </c>
      <c r="C16" s="194" t="str">
        <f>'Core Indicators'!C16</f>
        <v>COL001</v>
      </c>
      <c r="D16" s="194" t="str">
        <f>'Core Indicators'!D16</f>
        <v>Colombia</v>
      </c>
      <c r="E16" s="194" t="str">
        <f>'Core Indicators'!E16</f>
        <v>COL</v>
      </c>
      <c r="F16" s="42">
        <f>'Core Indicators'!O16</f>
        <v>1141748</v>
      </c>
      <c r="G16" s="42">
        <f>'Core Indicators'!W16</f>
        <v>53110000</v>
      </c>
      <c r="H16" s="42">
        <f>'Core Indicators'!AE16</f>
        <v>53110000</v>
      </c>
      <c r="I16" s="42">
        <f>'Core Indicators'!AM16</f>
        <v>618000</v>
      </c>
      <c r="J16" s="42">
        <f>'Core Indicators'!AU16</f>
        <v>483</v>
      </c>
      <c r="K16" s="42" t="str">
        <f>'Core Indicators'!BC16</f>
        <v>x</v>
      </c>
      <c r="L16" s="42">
        <f>'Core Indicators'!BK16</f>
        <v>1141</v>
      </c>
      <c r="M16" s="42">
        <f>'Core Indicators'!BS16</f>
        <v>23000</v>
      </c>
      <c r="N16" s="42">
        <f>'Core Indicators'!CA16</f>
        <v>6447</v>
      </c>
      <c r="O16" s="42" t="e">
        <f>'Core Indicators'!CI16</f>
        <v>#N/A</v>
      </c>
      <c r="P16" s="42" t="str">
        <f>'Core Indicators'!CQ16</f>
        <v>x</v>
      </c>
      <c r="Q16" s="42">
        <f>'Core Indicators'!DG16</f>
        <v>0</v>
      </c>
      <c r="R16" s="42">
        <f>'Core Indicators'!DO16</f>
        <v>46098000</v>
      </c>
      <c r="S16" s="42">
        <f>'Core Indicators'!DW16</f>
        <v>4355000</v>
      </c>
      <c r="T16" s="42">
        <f>'Core Indicators'!EE16</f>
        <v>2657000</v>
      </c>
      <c r="U16" s="42">
        <f>'Core Indicators'!EM16</f>
        <v>0</v>
      </c>
      <c r="V16" s="42">
        <f>'Core Indicators'!FC16</f>
        <v>5</v>
      </c>
      <c r="W16" s="42" t="str">
        <f>'Core Indicators'!FK16</f>
        <v>x</v>
      </c>
      <c r="X16" s="42" t="str">
        <f>'Core Indicators'!FS16</f>
        <v>x</v>
      </c>
      <c r="Y16" s="42">
        <f>'Core Indicators'!GA16</f>
        <v>0</v>
      </c>
      <c r="Z16" s="42">
        <f>'Core Indicators'!GI16</f>
        <v>3</v>
      </c>
      <c r="AA16" s="42">
        <f>'Core Indicators'!GQ16</f>
        <v>1</v>
      </c>
      <c r="AB16" s="42">
        <f>'Core Indicators'!GY16</f>
        <v>0</v>
      </c>
      <c r="AC16" s="42">
        <f>'Core Indicators'!HG16</f>
        <v>2</v>
      </c>
      <c r="AD16" s="42">
        <f>'Core Indicators'!HO16</f>
        <v>2</v>
      </c>
      <c r="AE16" s="42">
        <f>'Core Indicators'!HW16</f>
        <v>3</v>
      </c>
      <c r="AF16" s="42">
        <f>'Core Indicators'!IE16</f>
        <v>2</v>
      </c>
      <c r="AG16" s="42">
        <f>'Core Indicators'!IM16</f>
        <v>3</v>
      </c>
    </row>
    <row r="17" spans="1:33" s="43" customFormat="1" ht="20.25" customHeight="1">
      <c r="A17" s="58" t="str">
        <f>'Core Indicators'!A:A</f>
        <v>Displacement from Venezuela to Colombia</v>
      </c>
      <c r="B17" s="58" t="str">
        <f>'Core Indicators'!B:B</f>
        <v>International Displacement</v>
      </c>
      <c r="C17" s="58" t="str">
        <f>'Core Indicators'!C17</f>
        <v>COL002</v>
      </c>
      <c r="D17" s="58" t="str">
        <f>'Core Indicators'!D17</f>
        <v>Colombia</v>
      </c>
      <c r="E17" s="58" t="str">
        <f>'Core Indicators'!E17</f>
        <v>COL</v>
      </c>
      <c r="F17" s="41">
        <f>'Core Indicators'!O17</f>
        <v>591584</v>
      </c>
      <c r="G17" s="41">
        <f>'Core Indicators'!W17</f>
        <v>49813000</v>
      </c>
      <c r="H17" s="41">
        <f>'Core Indicators'!AE17</f>
        <v>4401000</v>
      </c>
      <c r="I17" s="41">
        <f>'Core Indicators'!AM17</f>
        <v>3299000</v>
      </c>
      <c r="J17" s="41" t="str">
        <f>'Core Indicators'!AU17</f>
        <v>x</v>
      </c>
      <c r="K17" s="41" t="str">
        <f>'Core Indicators'!BC17</f>
        <v>x</v>
      </c>
      <c r="L17" s="41">
        <f>'Core Indicators'!BK17</f>
        <v>0</v>
      </c>
      <c r="M17" s="41" t="str">
        <f>'Core Indicators'!BS17</f>
        <v>x</v>
      </c>
      <c r="N17" s="41" t="str">
        <f>'Core Indicators'!CA17</f>
        <v>x</v>
      </c>
      <c r="O17" s="41" t="e">
        <f>'Core Indicators'!CI17</f>
        <v>#N/A</v>
      </c>
      <c r="P17" s="41" t="str">
        <f>'Core Indicators'!CQ17</f>
        <v>x</v>
      </c>
      <c r="Q17" s="41">
        <f>'Core Indicators'!DG17</f>
        <v>45412000</v>
      </c>
      <c r="R17" s="41">
        <f>'Core Indicators'!DO17</f>
        <v>1071000</v>
      </c>
      <c r="S17" s="41">
        <f>'Core Indicators'!DW17</f>
        <v>3331000</v>
      </c>
      <c r="T17" s="41" t="str">
        <f>'Core Indicators'!EE17</f>
        <v>x</v>
      </c>
      <c r="U17" s="41" t="str">
        <f>'Core Indicators'!EM17</f>
        <v>x</v>
      </c>
      <c r="V17" s="41">
        <f>'Core Indicators'!FC17</f>
        <v>3</v>
      </c>
      <c r="W17" s="41" t="str">
        <f>'Core Indicators'!FK17</f>
        <v>x</v>
      </c>
      <c r="X17" s="41" t="str">
        <f>'Core Indicators'!FS17</f>
        <v>x</v>
      </c>
      <c r="Y17" s="41">
        <f>'Core Indicators'!GA17</f>
        <v>0</v>
      </c>
      <c r="Z17" s="41">
        <f>'Core Indicators'!GI17</f>
        <v>3</v>
      </c>
      <c r="AA17" s="41">
        <f>'Core Indicators'!GQ17</f>
        <v>1</v>
      </c>
      <c r="AB17" s="41">
        <f>'Core Indicators'!GY17</f>
        <v>0</v>
      </c>
      <c r="AC17" s="41">
        <f>'Core Indicators'!HG17</f>
        <v>2</v>
      </c>
      <c r="AD17" s="41">
        <f>'Core Indicators'!HO17</f>
        <v>1</v>
      </c>
      <c r="AE17" s="41">
        <f>'Core Indicators'!HW17</f>
        <v>3</v>
      </c>
      <c r="AF17" s="41">
        <f>'Core Indicators'!IE17</f>
        <v>2</v>
      </c>
      <c r="AG17" s="41">
        <f>'Core Indicators'!IM17</f>
        <v>3</v>
      </c>
    </row>
    <row r="18" spans="1:33" s="43" customFormat="1" ht="20.25" customHeight="1">
      <c r="A18" s="194" t="str">
        <f>'Core Indicators'!A:A</f>
        <v>Multiple Crises in Colombia</v>
      </c>
      <c r="B18" s="194" t="str">
        <f>'Core Indicators'!B:B</f>
        <v>Conflict/ Violence,Drought/drier conditions,International Displacement,Floods</v>
      </c>
      <c r="C18" s="194" t="str">
        <f>'Core Indicators'!C18</f>
        <v>COL004</v>
      </c>
      <c r="D18" s="194" t="str">
        <f>'Core Indicators'!D18</f>
        <v>Colombia</v>
      </c>
      <c r="E18" s="194" t="str">
        <f>'Core Indicators'!E18</f>
        <v>COL</v>
      </c>
      <c r="F18" s="42">
        <f>'Core Indicators'!O18</f>
        <v>1141748</v>
      </c>
      <c r="G18" s="42">
        <f>'Core Indicators'!W18</f>
        <v>53110000</v>
      </c>
      <c r="H18" s="42">
        <f>'Core Indicators'!AE18</f>
        <v>53110000</v>
      </c>
      <c r="I18" s="42">
        <f>'Core Indicators'!AM18</f>
        <v>3916000</v>
      </c>
      <c r="J18" s="42">
        <f>'Core Indicators'!AU18</f>
        <v>483</v>
      </c>
      <c r="K18" s="42" t="str">
        <f>'Core Indicators'!BC18</f>
        <v>x</v>
      </c>
      <c r="L18" s="42">
        <f>'Core Indicators'!BK18</f>
        <v>1141</v>
      </c>
      <c r="M18" s="42">
        <f>'Core Indicators'!BS18</f>
        <v>23000</v>
      </c>
      <c r="N18" s="42">
        <f>'Core Indicators'!CA18</f>
        <v>6447</v>
      </c>
      <c r="O18" s="42" t="e">
        <f>'Core Indicators'!CI18</f>
        <v>#N/A</v>
      </c>
      <c r="P18" s="42" t="str">
        <f>'Core Indicators'!CQ18</f>
        <v>x</v>
      </c>
      <c r="Q18" s="42">
        <f>'Core Indicators'!DG18</f>
        <v>0</v>
      </c>
      <c r="R18" s="42">
        <f>'Core Indicators'!DO18</f>
        <v>42767000</v>
      </c>
      <c r="S18" s="42">
        <f>'Core Indicators'!DW18</f>
        <v>7686000</v>
      </c>
      <c r="T18" s="42">
        <f>'Core Indicators'!EE18</f>
        <v>2657000</v>
      </c>
      <c r="U18" s="42">
        <f>'Core Indicators'!EM18</f>
        <v>0</v>
      </c>
      <c r="V18" s="42">
        <f>'Core Indicators'!FC18</f>
        <v>5</v>
      </c>
      <c r="W18" s="42" t="str">
        <f>'Core Indicators'!FK18</f>
        <v>x</v>
      </c>
      <c r="X18" s="42" t="str">
        <f>'Core Indicators'!FS18</f>
        <v>x</v>
      </c>
      <c r="Y18" s="42">
        <f>'Core Indicators'!GA18</f>
        <v>0</v>
      </c>
      <c r="Z18" s="42">
        <f>'Core Indicators'!GI18</f>
        <v>3</v>
      </c>
      <c r="AA18" s="42">
        <f>'Core Indicators'!GQ18</f>
        <v>1</v>
      </c>
      <c r="AB18" s="42">
        <f>'Core Indicators'!GY18</f>
        <v>0</v>
      </c>
      <c r="AC18" s="42">
        <f>'Core Indicators'!HG18</f>
        <v>2</v>
      </c>
      <c r="AD18" s="42">
        <f>'Core Indicators'!HO18</f>
        <v>2</v>
      </c>
      <c r="AE18" s="42">
        <f>'Core Indicators'!HW18</f>
        <v>3</v>
      </c>
      <c r="AF18" s="42">
        <f>'Core Indicators'!IE18</f>
        <v>2</v>
      </c>
      <c r="AG18" s="42">
        <f>'Core Indicators'!IM18</f>
        <v>3</v>
      </c>
    </row>
    <row r="19" spans="1:33" s="43" customFormat="1" ht="20.25" customHeight="1">
      <c r="A19" s="58" t="str">
        <f>'Core Indicators'!A:A</f>
        <v>Multiple Crises in Costa Rica</v>
      </c>
      <c r="B19" s="58" t="str">
        <f>'Core Indicators'!B:B</f>
        <v>International Displacement</v>
      </c>
      <c r="C19" s="58" t="str">
        <f>'Core Indicators'!C19</f>
        <v>CRI001</v>
      </c>
      <c r="D19" s="58" t="str">
        <f>'Core Indicators'!D19</f>
        <v>Costa Rica</v>
      </c>
      <c r="E19" s="58" t="str">
        <f>'Core Indicators'!E19</f>
        <v>CRI</v>
      </c>
      <c r="F19" s="41">
        <f>'Core Indicators'!O19</f>
        <v>51100</v>
      </c>
      <c r="G19" s="41">
        <f>'Core Indicators'!W19</f>
        <v>5192000</v>
      </c>
      <c r="H19" s="41">
        <f>'Core Indicators'!AE19</f>
        <v>264000</v>
      </c>
      <c r="I19" s="41">
        <f>'Core Indicators'!AM19</f>
        <v>261000</v>
      </c>
      <c r="J19" s="41" t="str">
        <f>'Core Indicators'!AU19</f>
        <v>x</v>
      </c>
      <c r="K19" s="41" t="str">
        <f>'Core Indicators'!BC19</f>
        <v>x</v>
      </c>
      <c r="L19" s="41">
        <f>'Core Indicators'!BK19</f>
        <v>0</v>
      </c>
      <c r="M19" s="41" t="str">
        <f>'Core Indicators'!BS19</f>
        <v>x</v>
      </c>
      <c r="N19" s="41" t="str">
        <f>'Core Indicators'!CA19</f>
        <v>x</v>
      </c>
      <c r="O19" s="41" t="e">
        <f>'Core Indicators'!CI19</f>
        <v>#N/A</v>
      </c>
      <c r="P19" s="41" t="str">
        <f>'Core Indicators'!CQ19</f>
        <v>x</v>
      </c>
      <c r="Q19" s="41">
        <f>'Core Indicators'!DG19</f>
        <v>4928000</v>
      </c>
      <c r="R19" s="41">
        <f>'Core Indicators'!DO19</f>
        <v>20000</v>
      </c>
      <c r="S19" s="41">
        <f>'Core Indicators'!DW19</f>
        <v>244000</v>
      </c>
      <c r="T19" s="41" t="str">
        <f>'Core Indicators'!EE19</f>
        <v>x</v>
      </c>
      <c r="U19" s="41" t="str">
        <f>'Core Indicators'!EM19</f>
        <v>x</v>
      </c>
      <c r="V19" s="41">
        <f>'Core Indicators'!FC19</f>
        <v>3</v>
      </c>
      <c r="W19" s="41" t="e">
        <f>'Core Indicators'!FK19</f>
        <v>#N/A</v>
      </c>
      <c r="X19" s="41" t="e">
        <f>'Core Indicators'!FS19</f>
        <v>#N/A</v>
      </c>
      <c r="Y19" s="41">
        <f>'Core Indicators'!GA19</f>
        <v>0</v>
      </c>
      <c r="Z19" s="41">
        <f>'Core Indicators'!GI19</f>
        <v>0</v>
      </c>
      <c r="AA19" s="41">
        <f>'Core Indicators'!GQ19</f>
        <v>0</v>
      </c>
      <c r="AB19" s="41">
        <f>'Core Indicators'!GY19</f>
        <v>0</v>
      </c>
      <c r="AC19" s="41">
        <f>'Core Indicators'!HG19</f>
        <v>0</v>
      </c>
      <c r="AD19" s="41">
        <f>'Core Indicators'!HO19</f>
        <v>1</v>
      </c>
      <c r="AE19" s="41">
        <f>'Core Indicators'!HW19</f>
        <v>0</v>
      </c>
      <c r="AF19" s="41">
        <f>'Core Indicators'!IE19</f>
        <v>0</v>
      </c>
      <c r="AG19" s="41">
        <f>'Core Indicators'!IM19</f>
        <v>1</v>
      </c>
    </row>
    <row r="20" spans="1:33" s="43" customFormat="1" ht="20.25" customHeight="1">
      <c r="A20" s="194" t="str">
        <f>'Core Indicators'!A:A</f>
        <v>Displacement from Nicaragua to Costa Rica</v>
      </c>
      <c r="B20" s="194" t="str">
        <f>'Core Indicators'!B:B</f>
        <v>International Displacement</v>
      </c>
      <c r="C20" s="194" t="str">
        <f>'Core Indicators'!C20</f>
        <v>CRI002</v>
      </c>
      <c r="D20" s="194" t="str">
        <f>'Core Indicators'!D20</f>
        <v>Costa Rica</v>
      </c>
      <c r="E20" s="194" t="str">
        <f>'Core Indicators'!E20</f>
        <v>CRI</v>
      </c>
      <c r="F20" s="42">
        <f>'Core Indicators'!O20</f>
        <v>20506</v>
      </c>
      <c r="G20" s="42">
        <f>'Core Indicators'!W20</f>
        <v>3833000</v>
      </c>
      <c r="H20" s="42">
        <f>'Core Indicators'!AE20</f>
        <v>213000</v>
      </c>
      <c r="I20" s="42">
        <f>'Core Indicators'!AM20</f>
        <v>213000</v>
      </c>
      <c r="J20" s="42" t="str">
        <f>'Core Indicators'!AU20</f>
        <v>x</v>
      </c>
      <c r="K20" s="42" t="str">
        <f>'Core Indicators'!BC20</f>
        <v>x</v>
      </c>
      <c r="L20" s="42">
        <f>'Core Indicators'!BK20</f>
        <v>0</v>
      </c>
      <c r="M20" s="42" t="str">
        <f>'Core Indicators'!BS20</f>
        <v>x</v>
      </c>
      <c r="N20" s="42" t="str">
        <f>'Core Indicators'!CA20</f>
        <v>x</v>
      </c>
      <c r="O20" s="42" t="e">
        <f>'Core Indicators'!CI20</f>
        <v>#N/A</v>
      </c>
      <c r="P20" s="42" t="str">
        <f>'Core Indicators'!CQ20</f>
        <v>x</v>
      </c>
      <c r="Q20" s="42">
        <f>'Core Indicators'!DG20</f>
        <v>3620000</v>
      </c>
      <c r="R20" s="42">
        <f>'Core Indicators'!DO20</f>
        <v>0</v>
      </c>
      <c r="S20" s="42">
        <f>'Core Indicators'!DW20</f>
        <v>213000</v>
      </c>
      <c r="T20" s="42" t="str">
        <f>'Core Indicators'!EE20</f>
        <v>x</v>
      </c>
      <c r="U20" s="42" t="str">
        <f>'Core Indicators'!EM20</f>
        <v>x</v>
      </c>
      <c r="V20" s="42">
        <f>'Core Indicators'!FC20</f>
        <v>1</v>
      </c>
      <c r="W20" s="42" t="str">
        <f>'Core Indicators'!FK20</f>
        <v>x</v>
      </c>
      <c r="X20" s="42" t="str">
        <f>'Core Indicators'!FS20</f>
        <v>x</v>
      </c>
      <c r="Y20" s="42">
        <f>'Core Indicators'!GA20</f>
        <v>0</v>
      </c>
      <c r="Z20" s="42">
        <f>'Core Indicators'!GI20</f>
        <v>0</v>
      </c>
      <c r="AA20" s="42">
        <f>'Core Indicators'!GQ20</f>
        <v>0</v>
      </c>
      <c r="AB20" s="42">
        <f>'Core Indicators'!GY20</f>
        <v>0</v>
      </c>
      <c r="AC20" s="42">
        <f>'Core Indicators'!HG20</f>
        <v>0</v>
      </c>
      <c r="AD20" s="42">
        <f>'Core Indicators'!HO20</f>
        <v>1</v>
      </c>
      <c r="AE20" s="42">
        <f>'Core Indicators'!HW20</f>
        <v>0</v>
      </c>
      <c r="AF20" s="42">
        <f>'Core Indicators'!IE20</f>
        <v>0</v>
      </c>
      <c r="AG20" s="42">
        <f>'Core Indicators'!IM20</f>
        <v>1</v>
      </c>
    </row>
    <row r="21" spans="1:33" s="43" customFormat="1" ht="20.25" customHeight="1">
      <c r="A21" s="58" t="str">
        <f>'Core Indicators'!A:A</f>
        <v>Displacement from Venezuela to Costa Rica</v>
      </c>
      <c r="B21" s="58" t="str">
        <f>'Core Indicators'!B:B</f>
        <v>International Displacement</v>
      </c>
      <c r="C21" s="58" t="str">
        <f>'Core Indicators'!C21</f>
        <v>CRI003</v>
      </c>
      <c r="D21" s="58" t="str">
        <f>'Core Indicators'!D21</f>
        <v>Costa Rica</v>
      </c>
      <c r="E21" s="58" t="str">
        <f>'Core Indicators'!E21</f>
        <v>CRI</v>
      </c>
      <c r="F21" s="41">
        <f>'Core Indicators'!O21</f>
        <v>51100</v>
      </c>
      <c r="G21" s="41">
        <f>'Core Indicators'!W21</f>
        <v>5192000</v>
      </c>
      <c r="H21" s="41">
        <f>'Core Indicators'!AE21</f>
        <v>50000</v>
      </c>
      <c r="I21" s="41">
        <f>'Core Indicators'!AM21</f>
        <v>47000</v>
      </c>
      <c r="J21" s="41" t="str">
        <f>'Core Indicators'!AU21</f>
        <v>x</v>
      </c>
      <c r="K21" s="41" t="str">
        <f>'Core Indicators'!BC21</f>
        <v>x</v>
      </c>
      <c r="L21" s="41">
        <f>'Core Indicators'!BK21</f>
        <v>0</v>
      </c>
      <c r="M21" s="41" t="str">
        <f>'Core Indicators'!BS21</f>
        <v>x</v>
      </c>
      <c r="N21" s="41" t="str">
        <f>'Core Indicators'!CA21</f>
        <v>x</v>
      </c>
      <c r="O21" s="41" t="e">
        <f>'Core Indicators'!CI21</f>
        <v>#N/A</v>
      </c>
      <c r="P21" s="41" t="str">
        <f>'Core Indicators'!CQ21</f>
        <v>x</v>
      </c>
      <c r="Q21" s="41">
        <f>'Core Indicators'!DG21</f>
        <v>5141000</v>
      </c>
      <c r="R21" s="41">
        <f>'Core Indicators'!DO21</f>
        <v>20000</v>
      </c>
      <c r="S21" s="41">
        <f>'Core Indicators'!DW21</f>
        <v>30000</v>
      </c>
      <c r="T21" s="41" t="str">
        <f>'Core Indicators'!EE21</f>
        <v>x</v>
      </c>
      <c r="U21" s="41" t="str">
        <f>'Core Indicators'!EM21</f>
        <v>x</v>
      </c>
      <c r="V21" s="41">
        <f>'Core Indicators'!FC21</f>
        <v>3</v>
      </c>
      <c r="W21" s="41" t="e">
        <f>'Core Indicators'!FK21</f>
        <v>#N/A</v>
      </c>
      <c r="X21" s="41" t="e">
        <f>'Core Indicators'!FS21</f>
        <v>#N/A</v>
      </c>
      <c r="Y21" s="41">
        <f>'Core Indicators'!GA21</f>
        <v>0</v>
      </c>
      <c r="Z21" s="41">
        <f>'Core Indicators'!GI21</f>
        <v>0</v>
      </c>
      <c r="AA21" s="41">
        <f>'Core Indicators'!GQ21</f>
        <v>0</v>
      </c>
      <c r="AB21" s="41">
        <f>'Core Indicators'!GY21</f>
        <v>0</v>
      </c>
      <c r="AC21" s="41">
        <f>'Core Indicators'!HG21</f>
        <v>0</v>
      </c>
      <c r="AD21" s="41">
        <f>'Core Indicators'!HO21</f>
        <v>1</v>
      </c>
      <c r="AE21" s="41">
        <f>'Core Indicators'!HW21</f>
        <v>0</v>
      </c>
      <c r="AF21" s="41">
        <f>'Core Indicators'!IE21</f>
        <v>0</v>
      </c>
      <c r="AG21" s="41">
        <f>'Core Indicators'!IM21</f>
        <v>1</v>
      </c>
    </row>
    <row r="22" spans="1:33" s="43" customFormat="1" ht="20.25" customHeight="1">
      <c r="A22" s="194" t="str">
        <f>'Core Indicators'!A:A</f>
        <v>Complex Crisis in Cuba</v>
      </c>
      <c r="B22" s="194" t="str">
        <f>'Core Indicators'!B:B</f>
        <v>Cyclone,Political/economic crisis</v>
      </c>
      <c r="C22" s="194" t="str">
        <f>'Core Indicators'!C22</f>
        <v>CUB004</v>
      </c>
      <c r="D22" s="194" t="str">
        <f>'Core Indicators'!D22</f>
        <v>Cuba</v>
      </c>
      <c r="E22" s="194" t="str">
        <f>'Core Indicators'!E22</f>
        <v>CUB</v>
      </c>
      <c r="F22" s="42">
        <f>'Core Indicators'!O22</f>
        <v>109882</v>
      </c>
      <c r="G22" s="42">
        <f>'Core Indicators'!W22</f>
        <v>10980000</v>
      </c>
      <c r="H22" s="42">
        <f>'Core Indicators'!AE22</f>
        <v>10980000</v>
      </c>
      <c r="I22" s="42">
        <f>'Core Indicators'!AM22</f>
        <v>2615000</v>
      </c>
      <c r="J22" s="42" t="str">
        <f>'Core Indicators'!AU22</f>
        <v>x</v>
      </c>
      <c r="K22" s="42">
        <f>'Core Indicators'!BC22</f>
        <v>81869</v>
      </c>
      <c r="L22" s="42">
        <f>'Core Indicators'!BK22</f>
        <v>12</v>
      </c>
      <c r="M22" s="42">
        <f>'Core Indicators'!BS22</f>
        <v>217117</v>
      </c>
      <c r="N22" s="42">
        <f>'Core Indicators'!CA22</f>
        <v>215000</v>
      </c>
      <c r="O22" s="42" t="e">
        <f>'Core Indicators'!CI22</f>
        <v>#N/A</v>
      </c>
      <c r="P22" s="42" t="str">
        <f>'Core Indicators'!CQ22</f>
        <v>x</v>
      </c>
      <c r="Q22" s="42">
        <f>'Core Indicators'!DG22</f>
        <v>0</v>
      </c>
      <c r="R22" s="42">
        <f>'Core Indicators'!DO22</f>
        <v>6780000</v>
      </c>
      <c r="S22" s="42">
        <f>'Core Indicators'!DW22</f>
        <v>4200000</v>
      </c>
      <c r="T22" s="42" t="str">
        <f>'Core Indicators'!EE22</f>
        <v>x</v>
      </c>
      <c r="U22" s="42" t="str">
        <f>'Core Indicators'!EM22</f>
        <v>x</v>
      </c>
      <c r="V22" s="42">
        <f>'Core Indicators'!FC22</f>
        <v>3</v>
      </c>
      <c r="W22" s="42" t="str">
        <f>'Core Indicators'!FK22</f>
        <v>x</v>
      </c>
      <c r="X22" s="42" t="str">
        <f>'Core Indicators'!FS22</f>
        <v>x</v>
      </c>
      <c r="Y22" s="42">
        <f>'Core Indicators'!GA22</f>
        <v>1</v>
      </c>
      <c r="Z22" s="42">
        <f>'Core Indicators'!GI22</f>
        <v>1</v>
      </c>
      <c r="AA22" s="42">
        <f>'Core Indicators'!GQ22</f>
        <v>1</v>
      </c>
      <c r="AB22" s="42">
        <f>'Core Indicators'!GY22</f>
        <v>0</v>
      </c>
      <c r="AC22" s="42">
        <f>'Core Indicators'!HG22</f>
        <v>0</v>
      </c>
      <c r="AD22" s="42">
        <f>'Core Indicators'!HO22</f>
        <v>0</v>
      </c>
      <c r="AE22" s="42">
        <f>'Core Indicators'!HW22</f>
        <v>0</v>
      </c>
      <c r="AF22" s="42">
        <f>'Core Indicators'!IE22</f>
        <v>0</v>
      </c>
      <c r="AG22" s="42">
        <f>'Core Indicators'!IM22</f>
        <v>3</v>
      </c>
    </row>
    <row r="23" spans="1:33" s="43" customFormat="1" ht="20.25" customHeight="1">
      <c r="A23" s="58" t="str">
        <f>'Core Indicators'!A:A</f>
        <v>Multiple crises in Djibouti</v>
      </c>
      <c r="B23" s="58" t="str">
        <f>'Core Indicators'!B:B</f>
        <v>International Displacement,Drought/drier conditions</v>
      </c>
      <c r="C23" s="58" t="str">
        <f>'Core Indicators'!C23</f>
        <v>DJI001</v>
      </c>
      <c r="D23" s="58" t="str">
        <f>'Core Indicators'!D23</f>
        <v>Djibouti</v>
      </c>
      <c r="E23" s="58" t="str">
        <f>'Core Indicators'!E23</f>
        <v>DJI</v>
      </c>
      <c r="F23" s="41">
        <f>'Core Indicators'!O23</f>
        <v>23180</v>
      </c>
      <c r="G23" s="41">
        <f>'Core Indicators'!W23</f>
        <v>1108000</v>
      </c>
      <c r="H23" s="41">
        <f>'Core Indicators'!AE23</f>
        <v>712000</v>
      </c>
      <c r="I23" s="41">
        <f>'Core Indicators'!AM23</f>
        <v>37000</v>
      </c>
      <c r="J23" s="41" t="str">
        <f>'Core Indicators'!AU23</f>
        <v>x</v>
      </c>
      <c r="K23" s="41" t="str">
        <f>'Core Indicators'!BC23</f>
        <v>x</v>
      </c>
      <c r="L23" s="41" t="str">
        <f>'Core Indicators'!BK23</f>
        <v>x</v>
      </c>
      <c r="M23" s="41" t="str">
        <f>'Core Indicators'!BS23</f>
        <v>x</v>
      </c>
      <c r="N23" s="41" t="str">
        <f>'Core Indicators'!CA23</f>
        <v>x</v>
      </c>
      <c r="O23" s="41" t="e">
        <f>'Core Indicators'!CI23</f>
        <v>#N/A</v>
      </c>
      <c r="P23" s="41" t="str">
        <f>'Core Indicators'!CQ23</f>
        <v>x</v>
      </c>
      <c r="Q23" s="41">
        <f>'Core Indicators'!DG23</f>
        <v>396000</v>
      </c>
      <c r="R23" s="41">
        <f>'Core Indicators'!DO23</f>
        <v>442000</v>
      </c>
      <c r="S23" s="41">
        <f>'Core Indicators'!DW23</f>
        <v>240000</v>
      </c>
      <c r="T23" s="41">
        <f>'Core Indicators'!EE23</f>
        <v>30000</v>
      </c>
      <c r="U23" s="41">
        <f>'Core Indicators'!EM23</f>
        <v>0</v>
      </c>
      <c r="V23" s="41">
        <f>'Core Indicators'!FC23</f>
        <v>5</v>
      </c>
      <c r="W23" s="41" t="str">
        <f>'Core Indicators'!FK23</f>
        <v>x</v>
      </c>
      <c r="X23" s="41" t="str">
        <f>'Core Indicators'!FS23</f>
        <v>x</v>
      </c>
      <c r="Y23" s="41">
        <f>'Core Indicators'!GA23</f>
        <v>0</v>
      </c>
      <c r="Z23" s="41">
        <f>'Core Indicators'!GI23</f>
        <v>1</v>
      </c>
      <c r="AA23" s="41">
        <f>'Core Indicators'!GQ23</f>
        <v>1</v>
      </c>
      <c r="AB23" s="41">
        <f>'Core Indicators'!GY23</f>
        <v>0</v>
      </c>
      <c r="AC23" s="41">
        <f>'Core Indicators'!HG23</f>
        <v>2</v>
      </c>
      <c r="AD23" s="41">
        <f>'Core Indicators'!HO23</f>
        <v>3</v>
      </c>
      <c r="AE23" s="41">
        <f>'Core Indicators'!HW23</f>
        <v>0</v>
      </c>
      <c r="AF23" s="41">
        <f>'Core Indicators'!IE23</f>
        <v>0</v>
      </c>
      <c r="AG23" s="41">
        <f>'Core Indicators'!IM23</f>
        <v>2</v>
      </c>
    </row>
    <row r="24" spans="1:33" s="43" customFormat="1" ht="20.25" customHeight="1">
      <c r="A24" s="194" t="str">
        <f>'Core Indicators'!A:A</f>
        <v>International Displacement to Djibouti</v>
      </c>
      <c r="B24" s="194" t="str">
        <f>'Core Indicators'!B:B</f>
        <v>International Displacement</v>
      </c>
      <c r="C24" s="194" t="str">
        <f>'Core Indicators'!C24</f>
        <v>DJI002</v>
      </c>
      <c r="D24" s="194" t="str">
        <f>'Core Indicators'!D24</f>
        <v>Djibouti</v>
      </c>
      <c r="E24" s="194" t="str">
        <f>'Core Indicators'!E24</f>
        <v>DJI</v>
      </c>
      <c r="F24" s="42">
        <f>'Core Indicators'!O24</f>
        <v>2400</v>
      </c>
      <c r="G24" s="42">
        <f>'Core Indicators'!W24</f>
        <v>110000</v>
      </c>
      <c r="H24" s="42">
        <f>'Core Indicators'!AE24</f>
        <v>36000</v>
      </c>
      <c r="I24" s="42">
        <f>'Core Indicators'!AM24</f>
        <v>36000</v>
      </c>
      <c r="J24" s="42" t="str">
        <f>'Core Indicators'!AU24</f>
        <v>x</v>
      </c>
      <c r="K24" s="42" t="str">
        <f>'Core Indicators'!BC24</f>
        <v>x</v>
      </c>
      <c r="L24" s="42" t="str">
        <f>'Core Indicators'!BK24</f>
        <v>x</v>
      </c>
      <c r="M24" s="42" t="str">
        <f>'Core Indicators'!BS24</f>
        <v>x</v>
      </c>
      <c r="N24" s="42" t="str">
        <f>'Core Indicators'!CA24</f>
        <v>x</v>
      </c>
      <c r="O24" s="42" t="e">
        <f>'Core Indicators'!CI24</f>
        <v>#N/A</v>
      </c>
      <c r="P24" s="42" t="str">
        <f>'Core Indicators'!CQ24</f>
        <v>x</v>
      </c>
      <c r="Q24" s="42">
        <f>'Core Indicators'!DG24</f>
        <v>73000</v>
      </c>
      <c r="R24" s="42">
        <f>'Core Indicators'!DO24</f>
        <v>0</v>
      </c>
      <c r="S24" s="42">
        <f>'Core Indicators'!DW24</f>
        <v>25000</v>
      </c>
      <c r="T24" s="42">
        <f>'Core Indicators'!EE24</f>
        <v>11000</v>
      </c>
      <c r="U24" s="42">
        <f>'Core Indicators'!EM24</f>
        <v>0</v>
      </c>
      <c r="V24" s="42">
        <f>'Core Indicators'!FC24</f>
        <v>3</v>
      </c>
      <c r="W24" s="42" t="str">
        <f>'Core Indicators'!FK24</f>
        <v>x</v>
      </c>
      <c r="X24" s="42" t="str">
        <f>'Core Indicators'!FS24</f>
        <v>x</v>
      </c>
      <c r="Y24" s="42">
        <f>'Core Indicators'!GA24</f>
        <v>0</v>
      </c>
      <c r="Z24" s="42">
        <f>'Core Indicators'!GI24</f>
        <v>1</v>
      </c>
      <c r="AA24" s="42">
        <f>'Core Indicators'!GQ24</f>
        <v>1</v>
      </c>
      <c r="AB24" s="42">
        <f>'Core Indicators'!GY24</f>
        <v>0</v>
      </c>
      <c r="AC24" s="42">
        <f>'Core Indicators'!HG24</f>
        <v>2</v>
      </c>
      <c r="AD24" s="42">
        <f>'Core Indicators'!HO24</f>
        <v>3</v>
      </c>
      <c r="AE24" s="42">
        <f>'Core Indicators'!HW24</f>
        <v>0</v>
      </c>
      <c r="AF24" s="42">
        <f>'Core Indicators'!IE24</f>
        <v>0</v>
      </c>
      <c r="AG24" s="42">
        <f>'Core Indicators'!IM24</f>
        <v>2</v>
      </c>
    </row>
    <row r="25" spans="1:33" s="43" customFormat="1" ht="20.25" customHeight="1">
      <c r="A25" s="58" t="str">
        <f>'Core Indicators'!A:A</f>
        <v>Drought in Djibouti</v>
      </c>
      <c r="B25" s="58" t="str">
        <f>'Core Indicators'!B:B</f>
        <v>Drought/drier conditions</v>
      </c>
      <c r="C25" s="58" t="str">
        <f>'Core Indicators'!C25</f>
        <v>DJI003</v>
      </c>
      <c r="D25" s="58" t="str">
        <f>'Core Indicators'!D25</f>
        <v>Djibouti</v>
      </c>
      <c r="E25" s="58" t="str">
        <f>'Core Indicators'!E25</f>
        <v>DJI</v>
      </c>
      <c r="F25" s="41">
        <f>'Core Indicators'!O25</f>
        <v>23180</v>
      </c>
      <c r="G25" s="41">
        <f>'Core Indicators'!W25</f>
        <v>998000</v>
      </c>
      <c r="H25" s="41">
        <f>'Core Indicators'!AE25</f>
        <v>676000</v>
      </c>
      <c r="I25" s="41">
        <f>'Core Indicators'!AM25</f>
        <v>0</v>
      </c>
      <c r="J25" s="41" t="str">
        <f>'Core Indicators'!AU25</f>
        <v>x</v>
      </c>
      <c r="K25" s="41" t="str">
        <f>'Core Indicators'!BC25</f>
        <v>x</v>
      </c>
      <c r="L25" s="41" t="str">
        <f>'Core Indicators'!BK25</f>
        <v>x</v>
      </c>
      <c r="M25" s="41" t="str">
        <f>'Core Indicators'!BS25</f>
        <v>x</v>
      </c>
      <c r="N25" s="41" t="str">
        <f>'Core Indicators'!CA25</f>
        <v>x</v>
      </c>
      <c r="O25" s="41" t="e">
        <f>'Core Indicators'!CI25</f>
        <v>#N/A</v>
      </c>
      <c r="P25" s="41" t="str">
        <f>'Core Indicators'!CQ25</f>
        <v>x</v>
      </c>
      <c r="Q25" s="41">
        <f>'Core Indicators'!DG25</f>
        <v>323000</v>
      </c>
      <c r="R25" s="41">
        <f>'Core Indicators'!DO25</f>
        <v>442000</v>
      </c>
      <c r="S25" s="41">
        <f>'Core Indicators'!DW25</f>
        <v>215000</v>
      </c>
      <c r="T25" s="41">
        <f>'Core Indicators'!EE25</f>
        <v>18000</v>
      </c>
      <c r="U25" s="41">
        <f>'Core Indicators'!EM25</f>
        <v>0</v>
      </c>
      <c r="V25" s="41">
        <f>'Core Indicators'!FC25</f>
        <v>4</v>
      </c>
      <c r="W25" s="41" t="str">
        <f>'Core Indicators'!FK25</f>
        <v>x</v>
      </c>
      <c r="X25" s="41" t="str">
        <f>'Core Indicators'!FS25</f>
        <v>x</v>
      </c>
      <c r="Y25" s="41">
        <f>'Core Indicators'!GA25</f>
        <v>0</v>
      </c>
      <c r="Z25" s="41">
        <f>'Core Indicators'!GI25</f>
        <v>0</v>
      </c>
      <c r="AA25" s="41">
        <f>'Core Indicators'!GQ25</f>
        <v>0</v>
      </c>
      <c r="AB25" s="41">
        <f>'Core Indicators'!GY25</f>
        <v>0</v>
      </c>
      <c r="AC25" s="41">
        <f>'Core Indicators'!HG25</f>
        <v>0</v>
      </c>
      <c r="AD25" s="41">
        <f>'Core Indicators'!HO25</f>
        <v>0</v>
      </c>
      <c r="AE25" s="41">
        <f>'Core Indicators'!HW25</f>
        <v>0</v>
      </c>
      <c r="AF25" s="41">
        <f>'Core Indicators'!IE25</f>
        <v>0</v>
      </c>
      <c r="AG25" s="41">
        <f>'Core Indicators'!IM25</f>
        <v>2</v>
      </c>
    </row>
    <row r="26" spans="1:33" s="43" customFormat="1" ht="20.25" customHeight="1">
      <c r="A26" s="194" t="str">
        <f>'Core Indicators'!A:A</f>
        <v>Displacement from Venezuela to Dominican Republic</v>
      </c>
      <c r="B26" s="194" t="str">
        <f>'Core Indicators'!B:B</f>
        <v>International Displacement</v>
      </c>
      <c r="C26" s="194" t="str">
        <f>'Core Indicators'!C26</f>
        <v>DOM002</v>
      </c>
      <c r="D26" s="194" t="str">
        <f>'Core Indicators'!D26</f>
        <v>Dominican Republic</v>
      </c>
      <c r="E26" s="194" t="str">
        <f>'Core Indicators'!E26</f>
        <v>DOM</v>
      </c>
      <c r="F26" s="42">
        <f>'Core Indicators'!O26</f>
        <v>48310</v>
      </c>
      <c r="G26" s="42">
        <f>'Core Indicators'!W26</f>
        <v>11500000</v>
      </c>
      <c r="H26" s="42">
        <f>'Core Indicators'!AE26</f>
        <v>117000</v>
      </c>
      <c r="I26" s="42">
        <f>'Core Indicators'!AM26</f>
        <v>104000</v>
      </c>
      <c r="J26" s="42" t="str">
        <f>'Core Indicators'!AU26</f>
        <v>x</v>
      </c>
      <c r="K26" s="42" t="str">
        <f>'Core Indicators'!BC26</f>
        <v>x</v>
      </c>
      <c r="L26" s="42" t="str">
        <f>'Core Indicators'!BK26</f>
        <v>x</v>
      </c>
      <c r="M26" s="42" t="str">
        <f>'Core Indicators'!BS26</f>
        <v>x</v>
      </c>
      <c r="N26" s="42" t="str">
        <f>'Core Indicators'!CA26</f>
        <v>x</v>
      </c>
      <c r="O26" s="42" t="e">
        <f>'Core Indicators'!CI26</f>
        <v>#N/A</v>
      </c>
      <c r="P26" s="42" t="str">
        <f>'Core Indicators'!CQ26</f>
        <v>x</v>
      </c>
      <c r="Q26" s="42">
        <f>'Core Indicators'!DG26</f>
        <v>11383000</v>
      </c>
      <c r="R26" s="42">
        <f>'Core Indicators'!DO26</f>
        <v>47000</v>
      </c>
      <c r="S26" s="42">
        <f>'Core Indicators'!DW26</f>
        <v>70000</v>
      </c>
      <c r="T26" s="42" t="str">
        <f>'Core Indicators'!EE26</f>
        <v>x</v>
      </c>
      <c r="U26" s="42" t="str">
        <f>'Core Indicators'!EM26</f>
        <v>x</v>
      </c>
      <c r="V26" s="42">
        <f>'Core Indicators'!FC26</f>
        <v>3</v>
      </c>
      <c r="W26" s="42" t="str">
        <f>'Core Indicators'!FK26</f>
        <v>x</v>
      </c>
      <c r="X26" s="42" t="str">
        <f>'Core Indicators'!FS26</f>
        <v>x</v>
      </c>
      <c r="Y26" s="42">
        <f>'Core Indicators'!GA26</f>
        <v>0</v>
      </c>
      <c r="Z26" s="42">
        <f>'Core Indicators'!GI26</f>
        <v>0</v>
      </c>
      <c r="AA26" s="42">
        <f>'Core Indicators'!GQ26</f>
        <v>0</v>
      </c>
      <c r="AB26" s="42">
        <f>'Core Indicators'!GY26</f>
        <v>0</v>
      </c>
      <c r="AC26" s="42">
        <f>'Core Indicators'!HG26</f>
        <v>0</v>
      </c>
      <c r="AD26" s="42">
        <f>'Core Indicators'!HO26</f>
        <v>1</v>
      </c>
      <c r="AE26" s="42">
        <f>'Core Indicators'!HW26</f>
        <v>0</v>
      </c>
      <c r="AF26" s="42">
        <f>'Core Indicators'!IE26</f>
        <v>0</v>
      </c>
      <c r="AG26" s="42">
        <f>'Core Indicators'!IM26</f>
        <v>2</v>
      </c>
    </row>
    <row r="27" spans="1:33" s="43" customFormat="1" ht="20.25" customHeight="1">
      <c r="A27" s="58" t="str">
        <f>'Core Indicators'!A:A</f>
        <v>International displacement to Algeria</v>
      </c>
      <c r="B27" s="58" t="str">
        <f>'Core Indicators'!B:B</f>
        <v>International Displacement</v>
      </c>
      <c r="C27" s="58" t="str">
        <f>'Core Indicators'!C27</f>
        <v>DZA002</v>
      </c>
      <c r="D27" s="58" t="str">
        <f>'Core Indicators'!D27</f>
        <v>Algeria</v>
      </c>
      <c r="E27" s="58" t="str">
        <f>'Core Indicators'!E27</f>
        <v>DZA</v>
      </c>
      <c r="F27" s="41">
        <f>'Core Indicators'!O27</f>
        <v>2381741</v>
      </c>
      <c r="G27" s="41">
        <f>'Core Indicators'!W27</f>
        <v>48028000</v>
      </c>
      <c r="H27" s="41">
        <f>'Core Indicators'!AE27</f>
        <v>272000</v>
      </c>
      <c r="I27" s="41">
        <f>'Core Indicators'!AM27</f>
        <v>272000</v>
      </c>
      <c r="J27" s="41" t="str">
        <f>'Core Indicators'!AU27</f>
        <v>x</v>
      </c>
      <c r="K27" s="41" t="str">
        <f>'Core Indicators'!BC27</f>
        <v>x</v>
      </c>
      <c r="L27" s="41">
        <f>'Core Indicators'!BK27</f>
        <v>1090</v>
      </c>
      <c r="M27" s="41" t="str">
        <f>'Core Indicators'!BS27</f>
        <v>x</v>
      </c>
      <c r="N27" s="41" t="str">
        <f>'Core Indicators'!CA27</f>
        <v>x</v>
      </c>
      <c r="O27" s="41" t="e">
        <f>'Core Indicators'!CI27</f>
        <v>#N/A</v>
      </c>
      <c r="P27" s="41" t="str">
        <f>'Core Indicators'!CQ27</f>
        <v>x</v>
      </c>
      <c r="Q27" s="41">
        <f>'Core Indicators'!DG27</f>
        <v>47756000</v>
      </c>
      <c r="R27" s="41">
        <f>'Core Indicators'!DO27</f>
        <v>0</v>
      </c>
      <c r="S27" s="41">
        <f>'Core Indicators'!DW27</f>
        <v>272000</v>
      </c>
      <c r="T27" s="41" t="str">
        <f>'Core Indicators'!EE27</f>
        <v>x</v>
      </c>
      <c r="U27" s="41" t="str">
        <f>'Core Indicators'!EM27</f>
        <v>x</v>
      </c>
      <c r="V27" s="41">
        <f>'Core Indicators'!FC27</f>
        <v>1</v>
      </c>
      <c r="W27" s="41" t="str">
        <f>'Core Indicators'!FK27</f>
        <v>x</v>
      </c>
      <c r="X27" s="41" t="str">
        <f>'Core Indicators'!FS27</f>
        <v>x</v>
      </c>
      <c r="Y27" s="41">
        <f>'Core Indicators'!GA27</f>
        <v>2</v>
      </c>
      <c r="Z27" s="41">
        <f>'Core Indicators'!GI27</f>
        <v>0</v>
      </c>
      <c r="AA27" s="41">
        <f>'Core Indicators'!GQ27</f>
        <v>1</v>
      </c>
      <c r="AB27" s="41">
        <f>'Core Indicators'!GY27</f>
        <v>0</v>
      </c>
      <c r="AC27" s="41">
        <f>'Core Indicators'!HG27</f>
        <v>1</v>
      </c>
      <c r="AD27" s="41">
        <f>'Core Indicators'!HO27</f>
        <v>1</v>
      </c>
      <c r="AE27" s="41">
        <f>'Core Indicators'!HW27</f>
        <v>0</v>
      </c>
      <c r="AF27" s="41">
        <f>'Core Indicators'!IE27</f>
        <v>1</v>
      </c>
      <c r="AG27" s="41">
        <f>'Core Indicators'!IM27</f>
        <v>1</v>
      </c>
    </row>
    <row r="28" spans="1:33" s="43" customFormat="1" ht="20.25" customHeight="1">
      <c r="A28" s="194" t="str">
        <f>'Core Indicators'!A:A</f>
        <v>Displacement of Sahrawi refugees to Tindouf</v>
      </c>
      <c r="B28" s="194" t="str">
        <f>'Core Indicators'!B:B</f>
        <v>International Displacement</v>
      </c>
      <c r="C28" s="194" t="str">
        <f>'Core Indicators'!C28</f>
        <v>DZA003</v>
      </c>
      <c r="D28" s="194" t="str">
        <f>'Core Indicators'!D28</f>
        <v>Algeria</v>
      </c>
      <c r="E28" s="194" t="str">
        <f>'Core Indicators'!E28</f>
        <v>DZA</v>
      </c>
      <c r="F28" s="42">
        <f>'Core Indicators'!O28</f>
        <v>159000</v>
      </c>
      <c r="G28" s="42">
        <f>'Core Indicators'!W28</f>
        <v>271000</v>
      </c>
      <c r="H28" s="42">
        <f>'Core Indicators'!AE28</f>
        <v>174000</v>
      </c>
      <c r="I28" s="42">
        <f>'Core Indicators'!AM28</f>
        <v>174000</v>
      </c>
      <c r="J28" s="42" t="str">
        <f>'Core Indicators'!AU28</f>
        <v>x</v>
      </c>
      <c r="K28" s="42" t="str">
        <f>'Core Indicators'!BC28</f>
        <v>x</v>
      </c>
      <c r="L28" s="42">
        <f>'Core Indicators'!BK28</f>
        <v>0</v>
      </c>
      <c r="M28" s="42" t="str">
        <f>'Core Indicators'!BS28</f>
        <v>x</v>
      </c>
      <c r="N28" s="42" t="str">
        <f>'Core Indicators'!CA28</f>
        <v>x</v>
      </c>
      <c r="O28" s="42" t="e">
        <f>'Core Indicators'!CI28</f>
        <v>#N/A</v>
      </c>
      <c r="P28" s="42" t="str">
        <f>'Core Indicators'!CQ28</f>
        <v>x</v>
      </c>
      <c r="Q28" s="42">
        <f>'Core Indicators'!DG28</f>
        <v>98000</v>
      </c>
      <c r="R28" s="42">
        <f>'Core Indicators'!DO28</f>
        <v>0</v>
      </c>
      <c r="S28" s="42">
        <f>'Core Indicators'!DW28</f>
        <v>62000</v>
      </c>
      <c r="T28" s="42">
        <f>'Core Indicators'!EE28</f>
        <v>111000</v>
      </c>
      <c r="U28" s="42" t="str">
        <f>'Core Indicators'!EM28</f>
        <v>x</v>
      </c>
      <c r="V28" s="42">
        <f>'Core Indicators'!FC28</f>
        <v>1</v>
      </c>
      <c r="W28" s="42" t="str">
        <f>'Core Indicators'!FK28</f>
        <v>x</v>
      </c>
      <c r="X28" s="42" t="str">
        <f>'Core Indicators'!FS28</f>
        <v>x</v>
      </c>
      <c r="Y28" s="42">
        <f>'Core Indicators'!GA28</f>
        <v>2</v>
      </c>
      <c r="Z28" s="42">
        <f>'Core Indicators'!GI28</f>
        <v>1</v>
      </c>
      <c r="AA28" s="42">
        <f>'Core Indicators'!GQ28</f>
        <v>1</v>
      </c>
      <c r="AB28" s="42">
        <f>'Core Indicators'!GY28</f>
        <v>0</v>
      </c>
      <c r="AC28" s="42">
        <f>'Core Indicators'!HG28</f>
        <v>0</v>
      </c>
      <c r="AD28" s="42">
        <f>'Core Indicators'!HO28</f>
        <v>2</v>
      </c>
      <c r="AE28" s="42">
        <f>'Core Indicators'!HW28</f>
        <v>0</v>
      </c>
      <c r="AF28" s="42">
        <f>'Core Indicators'!IE28</f>
        <v>1</v>
      </c>
      <c r="AG28" s="42">
        <f>'Core Indicators'!IM28</f>
        <v>3</v>
      </c>
    </row>
    <row r="29" spans="1:33" ht="20.25" customHeight="1">
      <c r="A29" s="58" t="str">
        <f>'Core Indicators'!A:A</f>
        <v>Multiple crises in Algeria</v>
      </c>
      <c r="B29" s="58" t="str">
        <f>'Core Indicators'!B:B</f>
        <v>International Displacement</v>
      </c>
      <c r="C29" s="58" t="str">
        <f>'Core Indicators'!C29</f>
        <v>DZA004</v>
      </c>
      <c r="D29" s="58" t="str">
        <f>'Core Indicators'!D29</f>
        <v>Algeria</v>
      </c>
      <c r="E29" s="58" t="str">
        <f>'Core Indicators'!E29</f>
        <v>DZA</v>
      </c>
      <c r="F29" s="41">
        <f>'Core Indicators'!O29</f>
        <v>2381741</v>
      </c>
      <c r="G29" s="41">
        <f>'Core Indicators'!W29</f>
        <v>48028000</v>
      </c>
      <c r="H29" s="41">
        <f>'Core Indicators'!AE29</f>
        <v>446000</v>
      </c>
      <c r="I29" s="41">
        <f>'Core Indicators'!AM29</f>
        <v>446000</v>
      </c>
      <c r="J29" s="41" t="str">
        <f>'Core Indicators'!AU29</f>
        <v>x</v>
      </c>
      <c r="K29" s="41" t="str">
        <f>'Core Indicators'!BC29</f>
        <v>x</v>
      </c>
      <c r="L29" s="41">
        <f>'Core Indicators'!BK29</f>
        <v>1090</v>
      </c>
      <c r="M29" s="41" t="str">
        <f>'Core Indicators'!BS29</f>
        <v>x</v>
      </c>
      <c r="N29" s="41" t="str">
        <f>'Core Indicators'!CA29</f>
        <v>x</v>
      </c>
      <c r="O29" s="41" t="e">
        <f>'Core Indicators'!CI29</f>
        <v>#N/A</v>
      </c>
      <c r="P29" s="41" t="str">
        <f>'Core Indicators'!CQ29</f>
        <v>x</v>
      </c>
      <c r="Q29" s="41">
        <f>'Core Indicators'!DG29</f>
        <v>47582000</v>
      </c>
      <c r="R29" s="41">
        <f>'Core Indicators'!DO29</f>
        <v>0</v>
      </c>
      <c r="S29" s="41">
        <f>'Core Indicators'!DW29</f>
        <v>335000</v>
      </c>
      <c r="T29" s="41">
        <f>'Core Indicators'!EE29</f>
        <v>111000</v>
      </c>
      <c r="U29" s="41" t="str">
        <f>'Core Indicators'!EM29</f>
        <v>x</v>
      </c>
      <c r="V29" s="41">
        <f>'Core Indicators'!FC29</f>
        <v>1</v>
      </c>
      <c r="W29" s="41" t="str">
        <f>'Core Indicators'!FK29</f>
        <v>x</v>
      </c>
      <c r="X29" s="41" t="str">
        <f>'Core Indicators'!FS29</f>
        <v>x</v>
      </c>
      <c r="Y29" s="41">
        <f>'Core Indicators'!GA29</f>
        <v>2</v>
      </c>
      <c r="Z29" s="41">
        <f>'Core Indicators'!GI29</f>
        <v>1</v>
      </c>
      <c r="AA29" s="41">
        <f>'Core Indicators'!GQ29</f>
        <v>1</v>
      </c>
      <c r="AB29" s="41">
        <f>'Core Indicators'!GY29</f>
        <v>0</v>
      </c>
      <c r="AC29" s="41">
        <f>'Core Indicators'!HG29</f>
        <v>1</v>
      </c>
      <c r="AD29" s="41">
        <f>'Core Indicators'!HO29</f>
        <v>2</v>
      </c>
      <c r="AE29" s="41">
        <f>'Core Indicators'!HW29</f>
        <v>0</v>
      </c>
      <c r="AF29" s="41">
        <f>'Core Indicators'!IE29</f>
        <v>1</v>
      </c>
      <c r="AG29" s="41">
        <f>'Core Indicators'!IM29</f>
        <v>3</v>
      </c>
    </row>
    <row r="30" spans="1:33" ht="20.25" customHeight="1">
      <c r="A30" s="194" t="str">
        <f>'Core Indicators'!A:A</f>
        <v>Multiple crises in Ecuador</v>
      </c>
      <c r="B30" s="194" t="str">
        <f>'Core Indicators'!B:B</f>
        <v>International Displacement,Conflict/ Violence,Floods</v>
      </c>
      <c r="C30" s="194" t="str">
        <f>'Core Indicators'!C30</f>
        <v>ECU001</v>
      </c>
      <c r="D30" s="194" t="str">
        <f>'Core Indicators'!D30</f>
        <v>Ecuador</v>
      </c>
      <c r="E30" s="194" t="str">
        <f>'Core Indicators'!E30</f>
        <v>ECU</v>
      </c>
      <c r="F30" s="42">
        <f>'Core Indicators'!O30</f>
        <v>256700</v>
      </c>
      <c r="G30" s="42">
        <f>'Core Indicators'!W30</f>
        <v>18416000</v>
      </c>
      <c r="H30" s="42">
        <f>'Core Indicators'!AE30</f>
        <v>8566000</v>
      </c>
      <c r="I30" s="42">
        <f>'Core Indicators'!AM30</f>
        <v>1170000</v>
      </c>
      <c r="J30" s="42">
        <f>'Core Indicators'!AU30</f>
        <v>92</v>
      </c>
      <c r="K30" s="42" t="str">
        <f>'Core Indicators'!BC30</f>
        <v>x</v>
      </c>
      <c r="L30" s="42">
        <f>'Core Indicators'!BK30</f>
        <v>1994</v>
      </c>
      <c r="M30" s="42" t="str">
        <f>'Core Indicators'!BS30</f>
        <v>x</v>
      </c>
      <c r="N30" s="42" t="str">
        <f>'Core Indicators'!CA30</f>
        <v>x</v>
      </c>
      <c r="O30" s="42" t="e">
        <f>'Core Indicators'!CI30</f>
        <v>#N/A</v>
      </c>
      <c r="P30" s="42" t="str">
        <f>'Core Indicators'!CQ30</f>
        <v>x</v>
      </c>
      <c r="Q30" s="42">
        <f>'Core Indicators'!DG30</f>
        <v>9851000</v>
      </c>
      <c r="R30" s="42">
        <f>'Core Indicators'!DO30</f>
        <v>5496000</v>
      </c>
      <c r="S30" s="42">
        <f>'Core Indicators'!DW30</f>
        <v>2975000</v>
      </c>
      <c r="T30" s="42">
        <f>'Core Indicators'!EE30</f>
        <v>95000</v>
      </c>
      <c r="U30" s="42">
        <f>'Core Indicators'!EM30</f>
        <v>0</v>
      </c>
      <c r="V30" s="42">
        <f>'Core Indicators'!FC30</f>
        <v>5</v>
      </c>
      <c r="W30" s="42" t="str">
        <f>'Core Indicators'!FK30</f>
        <v>x</v>
      </c>
      <c r="X30" s="42" t="str">
        <f>'Core Indicators'!FS30</f>
        <v>x</v>
      </c>
      <c r="Y30" s="42">
        <f>'Core Indicators'!GA30</f>
        <v>0</v>
      </c>
      <c r="Z30" s="42">
        <f>'Core Indicators'!GI30</f>
        <v>1</v>
      </c>
      <c r="AA30" s="42">
        <f>'Core Indicators'!GQ30</f>
        <v>0</v>
      </c>
      <c r="AB30" s="42">
        <f>'Core Indicators'!GY30</f>
        <v>0</v>
      </c>
      <c r="AC30" s="42">
        <f>'Core Indicators'!HG30</f>
        <v>0</v>
      </c>
      <c r="AD30" s="42">
        <f>'Core Indicators'!HO30</f>
        <v>2</v>
      </c>
      <c r="AE30" s="42">
        <f>'Core Indicators'!HW30</f>
        <v>0</v>
      </c>
      <c r="AF30" s="42">
        <f>'Core Indicators'!IE30</f>
        <v>2</v>
      </c>
      <c r="AG30" s="42">
        <f>'Core Indicators'!IM30</f>
        <v>3</v>
      </c>
    </row>
    <row r="31" spans="1:33" ht="20.25" customHeight="1">
      <c r="A31" s="58" t="str">
        <f>'Core Indicators'!A:A</f>
        <v>Displacement from Venezuela to Ecuador</v>
      </c>
      <c r="B31" s="58" t="str">
        <f>'Core Indicators'!B:B</f>
        <v>International Displacement</v>
      </c>
      <c r="C31" s="58" t="str">
        <f>'Core Indicators'!C31</f>
        <v>ECU002</v>
      </c>
      <c r="D31" s="58" t="str">
        <f>'Core Indicators'!D31</f>
        <v>Ecuador</v>
      </c>
      <c r="E31" s="58" t="str">
        <f>'Core Indicators'!E31</f>
        <v>ECU</v>
      </c>
      <c r="F31" s="41">
        <f>'Core Indicators'!O31</f>
        <v>70424</v>
      </c>
      <c r="G31" s="41">
        <f>'Core Indicators'!W31</f>
        <v>12117000</v>
      </c>
      <c r="H31" s="41">
        <f>'Core Indicators'!AE31</f>
        <v>884000</v>
      </c>
      <c r="I31" s="41">
        <f>'Core Indicators'!AM31</f>
        <v>651000</v>
      </c>
      <c r="J31" s="41" t="str">
        <f>'Core Indicators'!AU31</f>
        <v>x</v>
      </c>
      <c r="K31" s="41" t="str">
        <f>'Core Indicators'!BC31</f>
        <v>x</v>
      </c>
      <c r="L31" s="41">
        <f>'Core Indicators'!BK31</f>
        <v>0</v>
      </c>
      <c r="M31" s="41" t="str">
        <f>'Core Indicators'!BS31</f>
        <v>x</v>
      </c>
      <c r="N31" s="41" t="str">
        <f>'Core Indicators'!CA31</f>
        <v>x</v>
      </c>
      <c r="O31" s="41" t="e">
        <f>'Core Indicators'!CI31</f>
        <v>#N/A</v>
      </c>
      <c r="P31" s="41" t="str">
        <f>'Core Indicators'!CQ31</f>
        <v>x</v>
      </c>
      <c r="Q31" s="41">
        <f>'Core Indicators'!DG31</f>
        <v>11233000</v>
      </c>
      <c r="R31" s="41">
        <f>'Core Indicators'!DO31</f>
        <v>379000</v>
      </c>
      <c r="S31" s="41">
        <f>'Core Indicators'!DW31</f>
        <v>499000</v>
      </c>
      <c r="T31" s="41">
        <f>'Core Indicators'!EE31</f>
        <v>7000</v>
      </c>
      <c r="U31" s="41">
        <f>'Core Indicators'!EM31</f>
        <v>0</v>
      </c>
      <c r="V31" s="41">
        <f>'Core Indicators'!FC31</f>
        <v>3</v>
      </c>
      <c r="W31" s="41" t="str">
        <f>'Core Indicators'!FK31</f>
        <v>x</v>
      </c>
      <c r="X31" s="41" t="str">
        <f>'Core Indicators'!FS31</f>
        <v>x</v>
      </c>
      <c r="Y31" s="41">
        <f>'Core Indicators'!GA31</f>
        <v>0</v>
      </c>
      <c r="Z31" s="41">
        <f>'Core Indicators'!GI31</f>
        <v>1</v>
      </c>
      <c r="AA31" s="41">
        <f>'Core Indicators'!GQ31</f>
        <v>0</v>
      </c>
      <c r="AB31" s="41">
        <f>'Core Indicators'!GY31</f>
        <v>0</v>
      </c>
      <c r="AC31" s="41">
        <f>'Core Indicators'!HG31</f>
        <v>0</v>
      </c>
      <c r="AD31" s="41">
        <f>'Core Indicators'!HO31</f>
        <v>2</v>
      </c>
      <c r="AE31" s="41">
        <f>'Core Indicators'!HW31</f>
        <v>0</v>
      </c>
      <c r="AF31" s="41">
        <f>'Core Indicators'!IE31</f>
        <v>2</v>
      </c>
      <c r="AG31" s="41">
        <f>'Core Indicators'!IM31</f>
        <v>3</v>
      </c>
    </row>
    <row r="32" spans="1:33" ht="20.25" customHeight="1">
      <c r="A32" s="194" t="str">
        <f>'Core Indicators'!A:A</f>
        <v>Conflict, violence and Climatic Shocks in Ecuador</v>
      </c>
      <c r="B32" s="194" t="str">
        <f>'Core Indicators'!B:B</f>
        <v>Conflict/ Violence,Floods,Drought/drier conditions</v>
      </c>
      <c r="C32" s="194" t="str">
        <f>'Core Indicators'!C32</f>
        <v>ECU005</v>
      </c>
      <c r="D32" s="194" t="str">
        <f>'Core Indicators'!D32</f>
        <v>Ecuador</v>
      </c>
      <c r="E32" s="194" t="str">
        <f>'Core Indicators'!E32</f>
        <v>ECU</v>
      </c>
      <c r="F32" s="42">
        <f>'Core Indicators'!O32</f>
        <v>256700</v>
      </c>
      <c r="G32" s="42">
        <f>'Core Indicators'!W32</f>
        <v>18214000</v>
      </c>
      <c r="H32" s="42">
        <f>'Core Indicators'!AE32</f>
        <v>7755000</v>
      </c>
      <c r="I32" s="42">
        <f>'Core Indicators'!AM32</f>
        <v>519000</v>
      </c>
      <c r="J32" s="42">
        <f>'Core Indicators'!AU32</f>
        <v>92</v>
      </c>
      <c r="K32" s="42" t="str">
        <f>'Core Indicators'!BC32</f>
        <v>x</v>
      </c>
      <c r="L32" s="42">
        <f>'Core Indicators'!BK32</f>
        <v>1994</v>
      </c>
      <c r="M32" s="42" t="str">
        <f>'Core Indicators'!BS32</f>
        <v>x</v>
      </c>
      <c r="N32" s="42" t="str">
        <f>'Core Indicators'!CA32</f>
        <v>x</v>
      </c>
      <c r="O32" s="42" t="e">
        <f>'Core Indicators'!CI32</f>
        <v>#N/A</v>
      </c>
      <c r="P32" s="42" t="str">
        <f>'Core Indicators'!CQ32</f>
        <v>x</v>
      </c>
      <c r="Q32" s="42">
        <f>'Core Indicators'!DG32</f>
        <v>10459000</v>
      </c>
      <c r="R32" s="42">
        <f>'Core Indicators'!DO32</f>
        <v>5190000</v>
      </c>
      <c r="S32" s="42">
        <f>'Core Indicators'!DW32</f>
        <v>2476000</v>
      </c>
      <c r="T32" s="42">
        <f>'Core Indicators'!EE32</f>
        <v>89000</v>
      </c>
      <c r="U32" s="42">
        <f>'Core Indicators'!EM32</f>
        <v>0</v>
      </c>
      <c r="V32" s="42">
        <f>'Core Indicators'!FC32</f>
        <v>5</v>
      </c>
      <c r="W32" s="42" t="str">
        <f>'Core Indicators'!FK32</f>
        <v>x</v>
      </c>
      <c r="X32" s="42" t="str">
        <f>'Core Indicators'!FS32</f>
        <v>x</v>
      </c>
      <c r="Y32" s="42">
        <f>'Core Indicators'!GA32</f>
        <v>0</v>
      </c>
      <c r="Z32" s="42">
        <f>'Core Indicators'!GI32</f>
        <v>1</v>
      </c>
      <c r="AA32" s="42">
        <f>'Core Indicators'!GQ32</f>
        <v>0</v>
      </c>
      <c r="AB32" s="42">
        <f>'Core Indicators'!GY32</f>
        <v>0</v>
      </c>
      <c r="AC32" s="42">
        <f>'Core Indicators'!HG32</f>
        <v>0</v>
      </c>
      <c r="AD32" s="42">
        <f>'Core Indicators'!HO32</f>
        <v>2</v>
      </c>
      <c r="AE32" s="42">
        <f>'Core Indicators'!HW32</f>
        <v>0</v>
      </c>
      <c r="AF32" s="42">
        <f>'Core Indicators'!IE32</f>
        <v>2</v>
      </c>
      <c r="AG32" s="42">
        <f>'Core Indicators'!IM32</f>
        <v>3</v>
      </c>
    </row>
    <row r="33" spans="1:33" ht="20.25" customHeight="1">
      <c r="A33" s="58" t="str">
        <f>'Core Indicators'!A:A</f>
        <v>International displacement to Egypt</v>
      </c>
      <c r="B33" s="58" t="str">
        <f>'Core Indicators'!B:B</f>
        <v>International Displacement</v>
      </c>
      <c r="C33" s="58" t="str">
        <f>'Core Indicators'!C33</f>
        <v>EGY004</v>
      </c>
      <c r="D33" s="58" t="str">
        <f>'Core Indicators'!D33</f>
        <v>Egypt</v>
      </c>
      <c r="E33" s="58" t="str">
        <f>'Core Indicators'!E33</f>
        <v>EGY</v>
      </c>
      <c r="F33" s="41">
        <f>'Core Indicators'!O33</f>
        <v>18569</v>
      </c>
      <c r="G33" s="41">
        <f>'Core Indicators'!W33</f>
        <v>25310000</v>
      </c>
      <c r="H33" s="41">
        <f>'Core Indicators'!AE33</f>
        <v>1473000</v>
      </c>
      <c r="I33" s="41">
        <f>'Core Indicators'!AM33</f>
        <v>1099000</v>
      </c>
      <c r="J33" s="41" t="str">
        <f>'Core Indicators'!AU33</f>
        <v>x</v>
      </c>
      <c r="K33" s="41" t="str">
        <f>'Core Indicators'!BC33</f>
        <v>x</v>
      </c>
      <c r="L33" s="41">
        <f>'Core Indicators'!BK33</f>
        <v>0</v>
      </c>
      <c r="M33" s="41" t="str">
        <f>'Core Indicators'!BS33</f>
        <v>x</v>
      </c>
      <c r="N33" s="41" t="str">
        <f>'Core Indicators'!CA33</f>
        <v>x</v>
      </c>
      <c r="O33" s="41" t="e">
        <f>'Core Indicators'!CI33</f>
        <v>#N/A</v>
      </c>
      <c r="P33" s="41" t="str">
        <f>'Core Indicators'!CQ33</f>
        <v>x</v>
      </c>
      <c r="Q33" s="41">
        <f>'Core Indicators'!DG33</f>
        <v>23837000</v>
      </c>
      <c r="R33" s="41">
        <f>'Core Indicators'!DO33</f>
        <v>0</v>
      </c>
      <c r="S33" s="41">
        <f>'Core Indicators'!DW33</f>
        <v>1473000</v>
      </c>
      <c r="T33" s="41" t="str">
        <f>'Core Indicators'!EE33</f>
        <v>x</v>
      </c>
      <c r="U33" s="41" t="str">
        <f>'Core Indicators'!EM33</f>
        <v>x</v>
      </c>
      <c r="V33" s="41">
        <f>'Core Indicators'!FC33</f>
        <v>2</v>
      </c>
      <c r="W33" s="41" t="str">
        <f>'Core Indicators'!FK33</f>
        <v>x</v>
      </c>
      <c r="X33" s="41" t="str">
        <f>'Core Indicators'!FS33</f>
        <v>x</v>
      </c>
      <c r="Y33" s="41">
        <f>'Core Indicators'!GA33</f>
        <v>1</v>
      </c>
      <c r="Z33" s="41">
        <f>'Core Indicators'!GI33</f>
        <v>0</v>
      </c>
      <c r="AA33" s="41">
        <f>'Core Indicators'!GQ33</f>
        <v>1</v>
      </c>
      <c r="AB33" s="41">
        <f>'Core Indicators'!GY33</f>
        <v>0</v>
      </c>
      <c r="AC33" s="41">
        <f>'Core Indicators'!HG33</f>
        <v>2</v>
      </c>
      <c r="AD33" s="41">
        <f>'Core Indicators'!HO33</f>
        <v>3</v>
      </c>
      <c r="AE33" s="41">
        <f>'Core Indicators'!HW33</f>
        <v>0</v>
      </c>
      <c r="AF33" s="41">
        <f>'Core Indicators'!IE33</f>
        <v>3</v>
      </c>
      <c r="AG33" s="41">
        <f>'Core Indicators'!IM33</f>
        <v>0</v>
      </c>
    </row>
    <row r="34" spans="1:33" ht="20.25" customHeight="1">
      <c r="A34" s="194" t="str">
        <f>'Core Indicators'!A:A</f>
        <v>Complex crisis in Eritrea</v>
      </c>
      <c r="B34" s="194" t="str">
        <f>'Core Indicators'!B:B</f>
        <v>International Displacement,Political/economic crisis</v>
      </c>
      <c r="C34" s="194" t="str">
        <f>'Core Indicators'!C34</f>
        <v>ERI001</v>
      </c>
      <c r="D34" s="194" t="str">
        <f>'Core Indicators'!D34</f>
        <v>Eritrea</v>
      </c>
      <c r="E34" s="194" t="str">
        <f>'Core Indicators'!E34</f>
        <v>ERI</v>
      </c>
      <c r="F34" s="42">
        <f>'Core Indicators'!O34</f>
        <v>121178</v>
      </c>
      <c r="G34" s="42">
        <f>'Core Indicators'!W34</f>
        <v>3607000</v>
      </c>
      <c r="H34" s="42">
        <f>'Core Indicators'!AE34</f>
        <v>1100000</v>
      </c>
      <c r="I34" s="42">
        <f>'Core Indicators'!AM34</f>
        <v>677000</v>
      </c>
      <c r="J34" s="42">
        <f>'Core Indicators'!AU34</f>
        <v>0</v>
      </c>
      <c r="K34" s="42" t="str">
        <f>'Core Indicators'!BC34</f>
        <v>x</v>
      </c>
      <c r="L34" s="42" t="str">
        <f>'Core Indicators'!BK34</f>
        <v>x</v>
      </c>
      <c r="M34" s="42" t="str">
        <f>'Core Indicators'!BS34</f>
        <v>x</v>
      </c>
      <c r="N34" s="42" t="str">
        <f>'Core Indicators'!CA34</f>
        <v>x</v>
      </c>
      <c r="O34" s="42" t="e">
        <f>'Core Indicators'!CI34</f>
        <v>#N/A</v>
      </c>
      <c r="P34" s="42" t="str">
        <f>'Core Indicators'!CQ34</f>
        <v>x</v>
      </c>
      <c r="Q34" s="42">
        <f>'Core Indicators'!DG34</f>
        <v>2507000</v>
      </c>
      <c r="R34" s="42">
        <f>'Core Indicators'!DO34</f>
        <v>0</v>
      </c>
      <c r="S34" s="42">
        <f>'Core Indicators'!DW34</f>
        <v>1100000</v>
      </c>
      <c r="T34" s="42" t="str">
        <f>'Core Indicators'!EE34</f>
        <v>x</v>
      </c>
      <c r="U34" s="42" t="str">
        <f>'Core Indicators'!EM34</f>
        <v>x</v>
      </c>
      <c r="V34" s="42">
        <f>'Core Indicators'!FC34</f>
        <v>2</v>
      </c>
      <c r="W34" s="42" t="str">
        <f>'Core Indicators'!FK34</f>
        <v>x</v>
      </c>
      <c r="X34" s="42" t="str">
        <f>'Core Indicators'!FS34</f>
        <v>x</v>
      </c>
      <c r="Y34" s="42">
        <f>'Core Indicators'!GA34</f>
        <v>1</v>
      </c>
      <c r="Z34" s="42">
        <f>'Core Indicators'!GI34</f>
        <v>1</v>
      </c>
      <c r="AA34" s="42">
        <f>'Core Indicators'!GQ34</f>
        <v>2</v>
      </c>
      <c r="AB34" s="42">
        <f>'Core Indicators'!GY34</f>
        <v>0</v>
      </c>
      <c r="AC34" s="42">
        <f>'Core Indicators'!HG34</f>
        <v>1</v>
      </c>
      <c r="AD34" s="42">
        <f>'Core Indicators'!HO34</f>
        <v>2</v>
      </c>
      <c r="AE34" s="42">
        <f>'Core Indicators'!HW34</f>
        <v>0</v>
      </c>
      <c r="AF34" s="42">
        <f>'Core Indicators'!IE34</f>
        <v>2</v>
      </c>
      <c r="AG34" s="42">
        <f>'Core Indicators'!IM34</f>
        <v>1</v>
      </c>
    </row>
    <row r="35" spans="1:33" ht="20.25" customHeight="1">
      <c r="A35" s="58" t="str">
        <f>'Core Indicators'!A:A</f>
        <v>International displacement to Spain</v>
      </c>
      <c r="B35" s="58" t="str">
        <f>'Core Indicators'!B:B</f>
        <v>International Displacement</v>
      </c>
      <c r="C35" s="58" t="str">
        <f>'Core Indicators'!C35</f>
        <v>ESP002</v>
      </c>
      <c r="D35" s="58" t="str">
        <f>'Core Indicators'!D35</f>
        <v>Spain</v>
      </c>
      <c r="E35" s="58" t="str">
        <f>'Core Indicators'!E35</f>
        <v>ESP</v>
      </c>
      <c r="F35" s="41">
        <f>'Core Indicators'!O35</f>
        <v>100037</v>
      </c>
      <c r="G35" s="41">
        <f>'Core Indicators'!W35</f>
        <v>12185000</v>
      </c>
      <c r="H35" s="41">
        <f>'Core Indicators'!AE35</f>
        <v>84000</v>
      </c>
      <c r="I35" s="41">
        <f>'Core Indicators'!AM35</f>
        <v>84000</v>
      </c>
      <c r="J35" s="41" t="str">
        <f>'Core Indicators'!AU35</f>
        <v>x</v>
      </c>
      <c r="K35" s="41" t="str">
        <f>'Core Indicators'!BC35</f>
        <v>x</v>
      </c>
      <c r="L35" s="41">
        <f>'Core Indicators'!BK35</f>
        <v>225</v>
      </c>
      <c r="M35" s="41" t="str">
        <f>'Core Indicators'!BS35</f>
        <v>x</v>
      </c>
      <c r="N35" s="41" t="str">
        <f>'Core Indicators'!CA35</f>
        <v>x</v>
      </c>
      <c r="O35" s="41" t="e">
        <f>'Core Indicators'!CI35</f>
        <v>#N/A</v>
      </c>
      <c r="P35" s="41" t="str">
        <f>'Core Indicators'!CQ35</f>
        <v>x</v>
      </c>
      <c r="Q35" s="41">
        <f>'Core Indicators'!DG35</f>
        <v>12101000</v>
      </c>
      <c r="R35" s="41">
        <f>'Core Indicators'!DO35</f>
        <v>0</v>
      </c>
      <c r="S35" s="41">
        <f>'Core Indicators'!DW35</f>
        <v>84000</v>
      </c>
      <c r="T35" s="41">
        <f>'Core Indicators'!EE35</f>
        <v>0</v>
      </c>
      <c r="U35" s="41">
        <f>'Core Indicators'!EM35</f>
        <v>0</v>
      </c>
      <c r="V35" s="41">
        <f>'Core Indicators'!FC35</f>
        <v>1</v>
      </c>
      <c r="W35" s="41" t="str">
        <f>'Core Indicators'!FK35</f>
        <v>x</v>
      </c>
      <c r="X35" s="41" t="str">
        <f>'Core Indicators'!FS35</f>
        <v>x</v>
      </c>
      <c r="Y35" s="41">
        <f>'Core Indicators'!GA35</f>
        <v>0</v>
      </c>
      <c r="Z35" s="41">
        <f>'Core Indicators'!GI35</f>
        <v>0</v>
      </c>
      <c r="AA35" s="41">
        <f>'Core Indicators'!GQ35</f>
        <v>1</v>
      </c>
      <c r="AB35" s="41">
        <f>'Core Indicators'!GY35</f>
        <v>0</v>
      </c>
      <c r="AC35" s="41">
        <f>'Core Indicators'!HG35</f>
        <v>2</v>
      </c>
      <c r="AD35" s="41">
        <f>'Core Indicators'!HO35</f>
        <v>1</v>
      </c>
      <c r="AE35" s="41">
        <f>'Core Indicators'!HW35</f>
        <v>0</v>
      </c>
      <c r="AF35" s="41">
        <f>'Core Indicators'!IE35</f>
        <v>0</v>
      </c>
      <c r="AG35" s="41">
        <f>'Core Indicators'!IM35</f>
        <v>1</v>
      </c>
    </row>
    <row r="36" spans="1:33" ht="20.25" customHeight="1">
      <c r="A36" s="194" t="str">
        <f>'Core Indicators'!A:A</f>
        <v>Multiple crises in Ethiopia</v>
      </c>
      <c r="B36" s="194" t="str">
        <f>'Core Indicators'!B:B</f>
        <v>International Displacement,Conflict/ Violence,Drought/drier conditions,Floods,Political/economic crisis</v>
      </c>
      <c r="C36" s="194" t="str">
        <f>'Core Indicators'!C36</f>
        <v>ETH001</v>
      </c>
      <c r="D36" s="194" t="str">
        <f>'Core Indicators'!D36</f>
        <v>Ethiopia</v>
      </c>
      <c r="E36" s="194" t="str">
        <f>'Core Indicators'!E36</f>
        <v>ETH</v>
      </c>
      <c r="F36" s="42">
        <f>'Core Indicators'!O36</f>
        <v>1128571</v>
      </c>
      <c r="G36" s="42">
        <f>'Core Indicators'!W36</f>
        <v>138902000</v>
      </c>
      <c r="H36" s="42">
        <f>'Core Indicators'!AE36</f>
        <v>138902000</v>
      </c>
      <c r="I36" s="42">
        <f>'Core Indicators'!AM36</f>
        <v>7073000</v>
      </c>
      <c r="J36" s="42" t="str">
        <f>'Core Indicators'!AU36</f>
        <v>x</v>
      </c>
      <c r="K36" s="42" t="str">
        <f>'Core Indicators'!BC36</f>
        <v>x</v>
      </c>
      <c r="L36" s="42">
        <f>'Core Indicators'!BK36</f>
        <v>3746</v>
      </c>
      <c r="M36" s="42" t="str">
        <f>'Core Indicators'!BS36</f>
        <v>x</v>
      </c>
      <c r="N36" s="42" t="str">
        <f>'Core Indicators'!CA36</f>
        <v>x</v>
      </c>
      <c r="O36" s="42" t="e">
        <f>'Core Indicators'!CI36</f>
        <v>#N/A</v>
      </c>
      <c r="P36" s="42" t="str">
        <f>'Core Indicators'!CQ36</f>
        <v>x</v>
      </c>
      <c r="Q36" s="42">
        <f>'Core Indicators'!DG36</f>
        <v>0</v>
      </c>
      <c r="R36" s="42">
        <f>'Core Indicators'!DO36</f>
        <v>122328000</v>
      </c>
      <c r="S36" s="42">
        <f>'Core Indicators'!DW36</f>
        <v>16574000</v>
      </c>
      <c r="T36" s="42" t="str">
        <f>'Core Indicators'!EE36</f>
        <v>x</v>
      </c>
      <c r="U36" s="42" t="str">
        <f>'Core Indicators'!EM36</f>
        <v>x</v>
      </c>
      <c r="V36" s="42">
        <f>'Core Indicators'!FC36</f>
        <v>5</v>
      </c>
      <c r="W36" s="42" t="str">
        <f>'Core Indicators'!FK36</f>
        <v>x</v>
      </c>
      <c r="X36" s="42" t="str">
        <f>'Core Indicators'!FS36</f>
        <v>x</v>
      </c>
      <c r="Y36" s="42">
        <f>'Core Indicators'!GA36</f>
        <v>2</v>
      </c>
      <c r="Z36" s="42">
        <f>'Core Indicators'!GI36</f>
        <v>3</v>
      </c>
      <c r="AA36" s="42">
        <f>'Core Indicators'!GQ36</f>
        <v>3</v>
      </c>
      <c r="AB36" s="42">
        <f>'Core Indicators'!GY36</f>
        <v>3</v>
      </c>
      <c r="AC36" s="42">
        <f>'Core Indicators'!HG36</f>
        <v>3</v>
      </c>
      <c r="AD36" s="42">
        <f>'Core Indicators'!HO36</f>
        <v>3</v>
      </c>
      <c r="AE36" s="42">
        <f>'Core Indicators'!HW36</f>
        <v>3</v>
      </c>
      <c r="AF36" s="42">
        <f>'Core Indicators'!IE36</f>
        <v>2</v>
      </c>
      <c r="AG36" s="42">
        <f>'Core Indicators'!IM36</f>
        <v>3</v>
      </c>
    </row>
    <row r="37" spans="1:33" ht="20.25" customHeight="1">
      <c r="A37" s="58" t="str">
        <f>'Core Indicators'!A:A</f>
        <v>International Displacement to Ethiopia</v>
      </c>
      <c r="B37" s="58" t="str">
        <f>'Core Indicators'!B:B</f>
        <v>International Displacement</v>
      </c>
      <c r="C37" s="58" t="str">
        <f>'Core Indicators'!C37</f>
        <v>ETH003</v>
      </c>
      <c r="D37" s="58" t="str">
        <f>'Core Indicators'!D37</f>
        <v>Ethiopia</v>
      </c>
      <c r="E37" s="58" t="str">
        <f>'Core Indicators'!E37</f>
        <v>ETH</v>
      </c>
      <c r="F37" s="41">
        <f>'Core Indicators'!O37</f>
        <v>486009</v>
      </c>
      <c r="G37" s="41">
        <f>'Core Indicators'!W37</f>
        <v>14257000</v>
      </c>
      <c r="H37" s="41">
        <f>'Core Indicators'!AE37</f>
        <v>1124000</v>
      </c>
      <c r="I37" s="41">
        <f>'Core Indicators'!AM37</f>
        <v>1124000</v>
      </c>
      <c r="J37" s="41" t="str">
        <f>'Core Indicators'!AU37</f>
        <v>x</v>
      </c>
      <c r="K37" s="41" t="str">
        <f>'Core Indicators'!BC37</f>
        <v>x</v>
      </c>
      <c r="L37" s="41">
        <f>'Core Indicators'!BK37</f>
        <v>3746</v>
      </c>
      <c r="M37" s="41" t="str">
        <f>'Core Indicators'!BS37</f>
        <v>x</v>
      </c>
      <c r="N37" s="41" t="str">
        <f>'Core Indicators'!CA37</f>
        <v>x</v>
      </c>
      <c r="O37" s="41" t="e">
        <f>'Core Indicators'!CI37</f>
        <v>#N/A</v>
      </c>
      <c r="P37" s="41" t="str">
        <f>'Core Indicators'!CQ37</f>
        <v>x</v>
      </c>
      <c r="Q37" s="41">
        <f>'Core Indicators'!DG37</f>
        <v>13133000</v>
      </c>
      <c r="R37" s="41">
        <f>'Core Indicators'!DO37</f>
        <v>0</v>
      </c>
      <c r="S37" s="41">
        <f>'Core Indicators'!DW37</f>
        <v>1124000</v>
      </c>
      <c r="T37" s="41" t="str">
        <f>'Core Indicators'!EE37</f>
        <v>x</v>
      </c>
      <c r="U37" s="41" t="str">
        <f>'Core Indicators'!EM37</f>
        <v>x</v>
      </c>
      <c r="V37" s="41">
        <f>'Core Indicators'!FC37</f>
        <v>3</v>
      </c>
      <c r="W37" s="41" t="str">
        <f>'Core Indicators'!FK37</f>
        <v>x</v>
      </c>
      <c r="X37" s="41" t="str">
        <f>'Core Indicators'!FS37</f>
        <v>x</v>
      </c>
      <c r="Y37" s="41">
        <f>'Core Indicators'!GA37</f>
        <v>2</v>
      </c>
      <c r="Z37" s="41">
        <f>'Core Indicators'!GI37</f>
        <v>3</v>
      </c>
      <c r="AA37" s="41">
        <f>'Core Indicators'!GQ37</f>
        <v>3</v>
      </c>
      <c r="AB37" s="41">
        <f>'Core Indicators'!GY37</f>
        <v>3</v>
      </c>
      <c r="AC37" s="41">
        <f>'Core Indicators'!HG37</f>
        <v>2</v>
      </c>
      <c r="AD37" s="41">
        <f>'Core Indicators'!HO37</f>
        <v>2</v>
      </c>
      <c r="AE37" s="41">
        <f>'Core Indicators'!HW37</f>
        <v>3</v>
      </c>
      <c r="AF37" s="41">
        <f>'Core Indicators'!IE37</f>
        <v>2</v>
      </c>
      <c r="AG37" s="41">
        <f>'Core Indicators'!IM37</f>
        <v>3</v>
      </c>
    </row>
    <row r="38" spans="1:33" ht="20.25" customHeight="1">
      <c r="A38" s="194" t="str">
        <f>'Core Indicators'!A:A</f>
        <v>Conflict, Climatic and Economic shocks in Ethiopia</v>
      </c>
      <c r="B38" s="194" t="str">
        <f>'Core Indicators'!B:B</f>
        <v>Conflict/ Violence,Floods,Drought/drier conditions,Political/economic crisis</v>
      </c>
      <c r="C38" s="194" t="str">
        <f>'Core Indicators'!C38</f>
        <v>ETH006</v>
      </c>
      <c r="D38" s="194" t="str">
        <f>'Core Indicators'!D38</f>
        <v>Ethiopia</v>
      </c>
      <c r="E38" s="194" t="str">
        <f>'Core Indicators'!E38</f>
        <v>ETH</v>
      </c>
      <c r="F38" s="42">
        <f>'Core Indicators'!O38</f>
        <v>1128571</v>
      </c>
      <c r="G38" s="42">
        <f>'Core Indicators'!W38</f>
        <v>138902000</v>
      </c>
      <c r="H38" s="42">
        <f>'Core Indicators'!AE38</f>
        <v>138902000</v>
      </c>
      <c r="I38" s="42">
        <f>'Core Indicators'!AM38</f>
        <v>5948000</v>
      </c>
      <c r="J38" s="42" t="str">
        <f>'Core Indicators'!AU38</f>
        <v>x</v>
      </c>
      <c r="K38" s="42" t="str">
        <f>'Core Indicators'!BC38</f>
        <v>x</v>
      </c>
      <c r="L38" s="42">
        <f>'Core Indicators'!BK38</f>
        <v>3746</v>
      </c>
      <c r="M38" s="42" t="str">
        <f>'Core Indicators'!BS38</f>
        <v>x</v>
      </c>
      <c r="N38" s="42" t="str">
        <f>'Core Indicators'!CA38</f>
        <v>x</v>
      </c>
      <c r="O38" s="42" t="e">
        <f>'Core Indicators'!CI38</f>
        <v>#N/A</v>
      </c>
      <c r="P38" s="42" t="str">
        <f>'Core Indicators'!CQ38</f>
        <v>x</v>
      </c>
      <c r="Q38" s="42">
        <f>'Core Indicators'!DG38</f>
        <v>0</v>
      </c>
      <c r="R38" s="42">
        <f>'Core Indicators'!DO38</f>
        <v>123452000</v>
      </c>
      <c r="S38" s="42">
        <f>'Core Indicators'!DW38</f>
        <v>15450000</v>
      </c>
      <c r="T38" s="42" t="str">
        <f>'Core Indicators'!EE38</f>
        <v>x</v>
      </c>
      <c r="U38" s="42" t="str">
        <f>'Core Indicators'!EM38</f>
        <v>x</v>
      </c>
      <c r="V38" s="42">
        <f>'Core Indicators'!FC38</f>
        <v>4</v>
      </c>
      <c r="W38" s="42" t="str">
        <f>'Core Indicators'!FK38</f>
        <v>x</v>
      </c>
      <c r="X38" s="42" t="str">
        <f>'Core Indicators'!FS38</f>
        <v>x</v>
      </c>
      <c r="Y38" s="42">
        <f>'Core Indicators'!GA38</f>
        <v>2</v>
      </c>
      <c r="Z38" s="42">
        <f>'Core Indicators'!GI38</f>
        <v>3</v>
      </c>
      <c r="AA38" s="42">
        <f>'Core Indicators'!GQ38</f>
        <v>3</v>
      </c>
      <c r="AB38" s="42">
        <f>'Core Indicators'!GY38</f>
        <v>3</v>
      </c>
      <c r="AC38" s="42">
        <f>'Core Indicators'!HG38</f>
        <v>3</v>
      </c>
      <c r="AD38" s="42">
        <f>'Core Indicators'!HO38</f>
        <v>3</v>
      </c>
      <c r="AE38" s="42">
        <f>'Core Indicators'!HW38</f>
        <v>3</v>
      </c>
      <c r="AF38" s="42">
        <f>'Core Indicators'!IE38</f>
        <v>2</v>
      </c>
      <c r="AG38" s="42">
        <f>'Core Indicators'!IM38</f>
        <v>3</v>
      </c>
    </row>
    <row r="39" spans="1:33" ht="20.25" customHeight="1">
      <c r="A39" s="58" t="str">
        <f>'Core Indicators'!A:A</f>
        <v>International Displacement to Greece</v>
      </c>
      <c r="B39" s="58" t="str">
        <f>'Core Indicators'!B:B</f>
        <v>International Displacement</v>
      </c>
      <c r="C39" s="58" t="str">
        <f>'Core Indicators'!C39</f>
        <v>GRC002</v>
      </c>
      <c r="D39" s="58" t="str">
        <f>'Core Indicators'!D39</f>
        <v>Greece</v>
      </c>
      <c r="E39" s="58" t="str">
        <f>'Core Indicators'!E39</f>
        <v>GRC</v>
      </c>
      <c r="F39" s="41">
        <f>'Core Indicators'!O39</f>
        <v>19050</v>
      </c>
      <c r="G39" s="41">
        <f>'Core Indicators'!W39</f>
        <v>1177000</v>
      </c>
      <c r="H39" s="41">
        <f>'Core Indicators'!AE39</f>
        <v>91000</v>
      </c>
      <c r="I39" s="41">
        <f>'Core Indicators'!AM39</f>
        <v>91000</v>
      </c>
      <c r="J39" s="41" t="str">
        <f>'Core Indicators'!AU39</f>
        <v>x</v>
      </c>
      <c r="K39" s="41" t="str">
        <f>'Core Indicators'!BC39</f>
        <v>x</v>
      </c>
      <c r="L39" s="41">
        <f>'Core Indicators'!BK39</f>
        <v>320</v>
      </c>
      <c r="M39" s="41" t="str">
        <f>'Core Indicators'!BS39</f>
        <v>x</v>
      </c>
      <c r="N39" s="41" t="str">
        <f>'Core Indicators'!CA39</f>
        <v>x</v>
      </c>
      <c r="O39" s="41" t="e">
        <f>'Core Indicators'!CI39</f>
        <v>#N/A</v>
      </c>
      <c r="P39" s="41" t="str">
        <f>'Core Indicators'!CQ39</f>
        <v>x</v>
      </c>
      <c r="Q39" s="41">
        <f>'Core Indicators'!DG39</f>
        <v>1086000</v>
      </c>
      <c r="R39" s="41">
        <f>'Core Indicators'!DO39</f>
        <v>0</v>
      </c>
      <c r="S39" s="41">
        <f>'Core Indicators'!DW39</f>
        <v>91000</v>
      </c>
      <c r="T39" s="41" t="str">
        <f>'Core Indicators'!EE39</f>
        <v>x</v>
      </c>
      <c r="U39" s="41" t="str">
        <f>'Core Indicators'!EM39</f>
        <v>x</v>
      </c>
      <c r="V39" s="41">
        <f>'Core Indicators'!FC39</f>
        <v>1</v>
      </c>
      <c r="W39" s="41" t="str">
        <f>'Core Indicators'!FK39</f>
        <v>x</v>
      </c>
      <c r="X39" s="41" t="str">
        <f>'Core Indicators'!FS39</f>
        <v>x</v>
      </c>
      <c r="Y39" s="41">
        <f>'Core Indicators'!GA39</f>
        <v>2</v>
      </c>
      <c r="Z39" s="41">
        <f>'Core Indicators'!GI39</f>
        <v>1</v>
      </c>
      <c r="AA39" s="41">
        <f>'Core Indicators'!GQ39</f>
        <v>2</v>
      </c>
      <c r="AB39" s="41">
        <f>'Core Indicators'!GY39</f>
        <v>0</v>
      </c>
      <c r="AC39" s="41">
        <f>'Core Indicators'!HG39</f>
        <v>2</v>
      </c>
      <c r="AD39" s="41">
        <f>'Core Indicators'!HO39</f>
        <v>3</v>
      </c>
      <c r="AE39" s="41">
        <f>'Core Indicators'!HW39</f>
        <v>0</v>
      </c>
      <c r="AF39" s="41">
        <f>'Core Indicators'!IE39</f>
        <v>0</v>
      </c>
      <c r="AG39" s="41">
        <f>'Core Indicators'!IM39</f>
        <v>1</v>
      </c>
    </row>
    <row r="40" spans="1:33" ht="20.25" customHeight="1">
      <c r="A40" s="194" t="str">
        <f>'Core Indicators'!A:A</f>
        <v>Climatic Shocks and Violence in Guatemala</v>
      </c>
      <c r="B40" s="194" t="str">
        <f>'Core Indicators'!B:B</f>
        <v>Conflict/ Violence,Drought/drier conditions</v>
      </c>
      <c r="C40" s="194" t="str">
        <f>'Core Indicators'!C40</f>
        <v>GTM001</v>
      </c>
      <c r="D40" s="194" t="str">
        <f>'Core Indicators'!D40</f>
        <v>Guatemala</v>
      </c>
      <c r="E40" s="194" t="str">
        <f>'Core Indicators'!E40</f>
        <v>GTM</v>
      </c>
      <c r="F40" s="42">
        <f>'Core Indicators'!O40</f>
        <v>107160</v>
      </c>
      <c r="G40" s="42">
        <f>'Core Indicators'!W40</f>
        <v>18400000</v>
      </c>
      <c r="H40" s="42">
        <f>'Core Indicators'!AE40</f>
        <v>9860000</v>
      </c>
      <c r="I40" s="42">
        <f>'Core Indicators'!AM40</f>
        <v>1797000</v>
      </c>
      <c r="J40" s="42">
        <f>'Core Indicators'!AU40</f>
        <v>6</v>
      </c>
      <c r="K40" s="42" t="str">
        <f>'Core Indicators'!BC40</f>
        <v>x</v>
      </c>
      <c r="L40" s="42">
        <f>'Core Indicators'!BK40</f>
        <v>448</v>
      </c>
      <c r="M40" s="42">
        <f>'Core Indicators'!BS40</f>
        <v>16326</v>
      </c>
      <c r="N40" s="42">
        <f>'Core Indicators'!CA40</f>
        <v>10</v>
      </c>
      <c r="O40" s="42" t="e">
        <f>'Core Indicators'!CI40</f>
        <v>#N/A</v>
      </c>
      <c r="P40" s="42" t="str">
        <f>'Core Indicators'!CQ40</f>
        <v>x</v>
      </c>
      <c r="Q40" s="42">
        <f>'Core Indicators'!DG40</f>
        <v>8540000</v>
      </c>
      <c r="R40" s="42">
        <f>'Core Indicators'!DO40</f>
        <v>6847000</v>
      </c>
      <c r="S40" s="42">
        <f>'Core Indicators'!DW40</f>
        <v>2764000</v>
      </c>
      <c r="T40" s="42">
        <f>'Core Indicators'!EE40</f>
        <v>248000</v>
      </c>
      <c r="U40" s="42">
        <f>'Core Indicators'!EM40</f>
        <v>0</v>
      </c>
      <c r="V40" s="42">
        <f>'Core Indicators'!FC40</f>
        <v>5</v>
      </c>
      <c r="W40" s="42" t="str">
        <f>'Core Indicators'!FK40</f>
        <v>x</v>
      </c>
      <c r="X40" s="42" t="str">
        <f>'Core Indicators'!FS40</f>
        <v>x</v>
      </c>
      <c r="Y40" s="42">
        <f>'Core Indicators'!GA40</f>
        <v>2</v>
      </c>
      <c r="Z40" s="42">
        <f>'Core Indicators'!GI40</f>
        <v>1</v>
      </c>
      <c r="AA40" s="42">
        <f>'Core Indicators'!GQ40</f>
        <v>0</v>
      </c>
      <c r="AB40" s="42">
        <f>'Core Indicators'!GY40</f>
        <v>0</v>
      </c>
      <c r="AC40" s="42">
        <f>'Core Indicators'!HG40</f>
        <v>0</v>
      </c>
      <c r="AD40" s="42">
        <f>'Core Indicators'!HO40</f>
        <v>1</v>
      </c>
      <c r="AE40" s="42">
        <f>'Core Indicators'!HW40</f>
        <v>1</v>
      </c>
      <c r="AF40" s="42">
        <f>'Core Indicators'!IE40</f>
        <v>0</v>
      </c>
      <c r="AG40" s="42">
        <f>'Core Indicators'!IM40</f>
        <v>3</v>
      </c>
    </row>
    <row r="41" spans="1:33" ht="20.25" customHeight="1">
      <c r="A41" s="58" t="str">
        <f>'Core Indicators'!A:A</f>
        <v>Climatic Shocks and Conflict and Violence in Honduras</v>
      </c>
      <c r="B41" s="58" t="str">
        <f>'Core Indicators'!B:B</f>
        <v>Drought/drier conditions,Conflict/ Violence</v>
      </c>
      <c r="C41" s="58" t="str">
        <f>'Core Indicators'!C41</f>
        <v>HND001</v>
      </c>
      <c r="D41" s="58" t="str">
        <f>'Core Indicators'!D41</f>
        <v>Honduras</v>
      </c>
      <c r="E41" s="58" t="str">
        <f>'Core Indicators'!E41</f>
        <v>HND</v>
      </c>
      <c r="F41" s="41">
        <f>'Core Indicators'!O41</f>
        <v>111890</v>
      </c>
      <c r="G41" s="41">
        <f>'Core Indicators'!W41</f>
        <v>10800000</v>
      </c>
      <c r="H41" s="41">
        <f>'Core Indicators'!AE41</f>
        <v>5567000</v>
      </c>
      <c r="I41" s="41">
        <f>'Core Indicators'!AM41</f>
        <v>745000</v>
      </c>
      <c r="J41" s="41" t="str">
        <f>'Core Indicators'!AU41</f>
        <v>x</v>
      </c>
      <c r="K41" s="41" t="str">
        <f>'Core Indicators'!BC41</f>
        <v>x</v>
      </c>
      <c r="L41" s="41">
        <f>'Core Indicators'!BK41</f>
        <v>338</v>
      </c>
      <c r="M41" s="41">
        <f>'Core Indicators'!BS41</f>
        <v>3735</v>
      </c>
      <c r="N41" s="41">
        <f>'Core Indicators'!CA41</f>
        <v>87</v>
      </c>
      <c r="O41" s="41" t="e">
        <f>'Core Indicators'!CI41</f>
        <v>#N/A</v>
      </c>
      <c r="P41" s="41" t="str">
        <f>'Core Indicators'!CQ41</f>
        <v>x</v>
      </c>
      <c r="Q41" s="41">
        <f>'Core Indicators'!DG41</f>
        <v>5233000</v>
      </c>
      <c r="R41" s="41">
        <f>'Core Indicators'!DO41</f>
        <v>3755000</v>
      </c>
      <c r="S41" s="41">
        <f>'Core Indicators'!DW41</f>
        <v>1716000</v>
      </c>
      <c r="T41" s="41">
        <f>'Core Indicators'!EE41</f>
        <v>95000</v>
      </c>
      <c r="U41" s="41">
        <f>'Core Indicators'!EM41</f>
        <v>0</v>
      </c>
      <c r="V41" s="41">
        <f>'Core Indicators'!FC41</f>
        <v>5</v>
      </c>
      <c r="W41" s="41" t="str">
        <f>'Core Indicators'!FK41</f>
        <v>x</v>
      </c>
      <c r="X41" s="41" t="str">
        <f>'Core Indicators'!FS41</f>
        <v>x</v>
      </c>
      <c r="Y41" s="41">
        <f>'Core Indicators'!GA41</f>
        <v>0</v>
      </c>
      <c r="Z41" s="41">
        <f>'Core Indicators'!GI41</f>
        <v>1</v>
      </c>
      <c r="AA41" s="41">
        <f>'Core Indicators'!GQ41</f>
        <v>0</v>
      </c>
      <c r="AB41" s="41">
        <f>'Core Indicators'!GY41</f>
        <v>0</v>
      </c>
      <c r="AC41" s="41">
        <f>'Core Indicators'!HG41</f>
        <v>0</v>
      </c>
      <c r="AD41" s="41">
        <f>'Core Indicators'!HO41</f>
        <v>1</v>
      </c>
      <c r="AE41" s="41">
        <f>'Core Indicators'!HW41</f>
        <v>1</v>
      </c>
      <c r="AF41" s="41">
        <f>'Core Indicators'!IE41</f>
        <v>0</v>
      </c>
      <c r="AG41" s="41">
        <f>'Core Indicators'!IM41</f>
        <v>3</v>
      </c>
    </row>
    <row r="42" spans="1:33" ht="20.25" customHeight="1">
      <c r="A42" s="194" t="str">
        <f>'Core Indicators'!A:A</f>
        <v>Complex crisis in Haiti</v>
      </c>
      <c r="B42" s="194" t="str">
        <f>'Core Indicators'!B:B</f>
        <v>Conflict/ Violence,Political/economic crisis,Floods,Drought/drier conditions,Cyclone</v>
      </c>
      <c r="C42" s="194" t="str">
        <f>'Core Indicators'!C42</f>
        <v>HTI001</v>
      </c>
      <c r="D42" s="194" t="str">
        <f>'Core Indicators'!D42</f>
        <v>Haiti</v>
      </c>
      <c r="E42" s="194" t="str">
        <f>'Core Indicators'!E42</f>
        <v>HTI</v>
      </c>
      <c r="F42" s="42">
        <f>'Core Indicators'!O42</f>
        <v>27560</v>
      </c>
      <c r="G42" s="42">
        <f>'Core Indicators'!W42</f>
        <v>11900000</v>
      </c>
      <c r="H42" s="42">
        <f>'Core Indicators'!AE42</f>
        <v>11900000</v>
      </c>
      <c r="I42" s="42">
        <f>'Core Indicators'!AM42</f>
        <v>2196000</v>
      </c>
      <c r="J42" s="42">
        <f>'Core Indicators'!AU42</f>
        <v>745</v>
      </c>
      <c r="K42" s="42" t="str">
        <f>'Core Indicators'!BC42</f>
        <v>x</v>
      </c>
      <c r="L42" s="42">
        <f>'Core Indicators'!BK42</f>
        <v>1505</v>
      </c>
      <c r="M42" s="42">
        <f>'Core Indicators'!BS42</f>
        <v>4266</v>
      </c>
      <c r="N42" s="42">
        <f>'Core Indicators'!CA42</f>
        <v>176</v>
      </c>
      <c r="O42" s="42" t="e">
        <f>'Core Indicators'!CI42</f>
        <v>#N/A</v>
      </c>
      <c r="P42" s="42" t="str">
        <f>'Core Indicators'!CQ42</f>
        <v>x</v>
      </c>
      <c r="Q42" s="42">
        <f>'Core Indicators'!DG42</f>
        <v>0</v>
      </c>
      <c r="R42" s="42">
        <f>'Core Indicators'!DO42</f>
        <v>5486000</v>
      </c>
      <c r="S42" s="42">
        <f>'Core Indicators'!DW42</f>
        <v>4317000</v>
      </c>
      <c r="T42" s="42">
        <f>'Core Indicators'!EE42</f>
        <v>1668000</v>
      </c>
      <c r="U42" s="42">
        <f>'Core Indicators'!EM42</f>
        <v>429000</v>
      </c>
      <c r="V42" s="42">
        <f>'Core Indicators'!FC42</f>
        <v>5</v>
      </c>
      <c r="W42" s="42" t="str">
        <f>'Core Indicators'!FK42</f>
        <v>x</v>
      </c>
      <c r="X42" s="42" t="str">
        <f>'Core Indicators'!FS42</f>
        <v>x</v>
      </c>
      <c r="Y42" s="42">
        <f>'Core Indicators'!GA42</f>
        <v>1</v>
      </c>
      <c r="Z42" s="42">
        <f>'Core Indicators'!GI42</f>
        <v>3</v>
      </c>
      <c r="AA42" s="42">
        <f>'Core Indicators'!GQ42</f>
        <v>3</v>
      </c>
      <c r="AB42" s="42">
        <f>'Core Indicators'!GY42</f>
        <v>0</v>
      </c>
      <c r="AC42" s="42">
        <f>'Core Indicators'!HG42</f>
        <v>2</v>
      </c>
      <c r="AD42" s="42">
        <f>'Core Indicators'!HO42</f>
        <v>3</v>
      </c>
      <c r="AE42" s="42">
        <f>'Core Indicators'!HW42</f>
        <v>3</v>
      </c>
      <c r="AF42" s="42">
        <f>'Core Indicators'!IE42</f>
        <v>0</v>
      </c>
      <c r="AG42" s="42">
        <f>'Core Indicators'!IM42</f>
        <v>3</v>
      </c>
    </row>
    <row r="43" spans="1:33" ht="20.25" customHeight="1">
      <c r="A43" s="58" t="str">
        <f>'Core Indicators'!A:A</f>
        <v>Conflict in Papua</v>
      </c>
      <c r="B43" s="58" t="str">
        <f>'Core Indicators'!B:B</f>
        <v>Conflict/ Violence</v>
      </c>
      <c r="C43" s="58" t="str">
        <f>'Core Indicators'!C43</f>
        <v>IDN002</v>
      </c>
      <c r="D43" s="58" t="str">
        <f>'Core Indicators'!D43</f>
        <v>Indonesia</v>
      </c>
      <c r="E43" s="58" t="str">
        <f>'Core Indicators'!E43</f>
        <v>IDN</v>
      </c>
      <c r="F43" s="41">
        <f>'Core Indicators'!O43</f>
        <v>412242</v>
      </c>
      <c r="G43" s="41">
        <f>'Core Indicators'!W43</f>
        <v>5898000</v>
      </c>
      <c r="H43" s="41">
        <f>'Core Indicators'!AE43</f>
        <v>5898000</v>
      </c>
      <c r="I43" s="41">
        <f>'Core Indicators'!AM43</f>
        <v>123000</v>
      </c>
      <c r="J43" s="41" t="str">
        <f>'Core Indicators'!AU43</f>
        <v>x</v>
      </c>
      <c r="K43" s="41" t="str">
        <f>'Core Indicators'!BC43</f>
        <v>x</v>
      </c>
      <c r="L43" s="41">
        <f>'Core Indicators'!BK43</f>
        <v>143</v>
      </c>
      <c r="M43" s="41" t="str">
        <f>'Core Indicators'!BS43</f>
        <v>x</v>
      </c>
      <c r="N43" s="41" t="str">
        <f>'Core Indicators'!CA43</f>
        <v>x</v>
      </c>
      <c r="O43" s="41" t="e">
        <f>'Core Indicators'!CI43</f>
        <v>#N/A</v>
      </c>
      <c r="P43" s="41" t="str">
        <f>'Core Indicators'!CQ43</f>
        <v>x</v>
      </c>
      <c r="Q43" s="41">
        <f>'Core Indicators'!DG43</f>
        <v>0</v>
      </c>
      <c r="R43" s="41">
        <f>'Core Indicators'!DO43</f>
        <v>5775000</v>
      </c>
      <c r="S43" s="41">
        <f>'Core Indicators'!DW43</f>
        <v>123000</v>
      </c>
      <c r="T43" s="41" t="str">
        <f>'Core Indicators'!EE43</f>
        <v>x</v>
      </c>
      <c r="U43" s="41" t="str">
        <f>'Core Indicators'!EM43</f>
        <v>x</v>
      </c>
      <c r="V43" s="41">
        <f>'Core Indicators'!FC43</f>
        <v>4</v>
      </c>
      <c r="W43" s="41" t="str">
        <f>'Core Indicators'!FK43</f>
        <v>x</v>
      </c>
      <c r="X43" s="41" t="str">
        <f>'Core Indicators'!FS43</f>
        <v>x</v>
      </c>
      <c r="Y43" s="41">
        <f>'Core Indicators'!GA43</f>
        <v>0</v>
      </c>
      <c r="Z43" s="41">
        <f>'Core Indicators'!GI43</f>
        <v>2</v>
      </c>
      <c r="AA43" s="41">
        <f>'Core Indicators'!GQ43</f>
        <v>1</v>
      </c>
      <c r="AB43" s="41">
        <f>'Core Indicators'!GY43</f>
        <v>0</v>
      </c>
      <c r="AC43" s="41">
        <f>'Core Indicators'!HG43</f>
        <v>2</v>
      </c>
      <c r="AD43" s="41">
        <f>'Core Indicators'!HO43</f>
        <v>2</v>
      </c>
      <c r="AE43" s="41">
        <f>'Core Indicators'!HW43</f>
        <v>3</v>
      </c>
      <c r="AF43" s="41">
        <f>'Core Indicators'!IE43</f>
        <v>0</v>
      </c>
      <c r="AG43" s="41">
        <f>'Core Indicators'!IM43</f>
        <v>3</v>
      </c>
    </row>
    <row r="44" spans="1:33" ht="20.25" customHeight="1">
      <c r="A44" s="194" t="str">
        <f>'Core Indicators'!A:A</f>
        <v>Multiple crises in Iran</v>
      </c>
      <c r="B44" s="194" t="str">
        <f>'Core Indicators'!B:B</f>
        <v>Conflict/ Violence,International Displacement,Political/economic crisis</v>
      </c>
      <c r="C44" s="194" t="str">
        <f>'Core Indicators'!C44</f>
        <v>IRN001</v>
      </c>
      <c r="D44" s="194" t="str">
        <f>'Core Indicators'!D44</f>
        <v>Iran</v>
      </c>
      <c r="E44" s="194" t="str">
        <f>'Core Indicators'!E44</f>
        <v>IRN</v>
      </c>
      <c r="F44" s="42">
        <f>'Core Indicators'!O44</f>
        <v>1622500</v>
      </c>
      <c r="G44" s="42">
        <f>'Core Indicators'!W44</f>
        <v>82000000</v>
      </c>
      <c r="H44" s="42">
        <f>'Core Indicators'!AE44</f>
        <v>60000000</v>
      </c>
      <c r="I44" s="42">
        <f>'Core Indicators'!AM44</f>
        <v>3200000</v>
      </c>
      <c r="J44" s="42">
        <f>'Core Indicators'!AU44</f>
        <v>33000</v>
      </c>
      <c r="K44" s="42" t="str">
        <f>'Core Indicators'!BC44</f>
        <v>x</v>
      </c>
      <c r="L44" s="42">
        <f>'Core Indicators'!BK44</f>
        <v>3468</v>
      </c>
      <c r="M44" s="42">
        <f>'Core Indicators'!BS44</f>
        <v>149000</v>
      </c>
      <c r="N44" s="42" t="str">
        <f>'Core Indicators'!CA44</f>
        <v>x</v>
      </c>
      <c r="O44" s="42" t="e">
        <f>'Core Indicators'!CI44</f>
        <v>#N/A</v>
      </c>
      <c r="P44" s="42" t="str">
        <f>'Core Indicators'!CQ44</f>
        <v>x</v>
      </c>
      <c r="Q44" s="42">
        <f>'Core Indicators'!DG44</f>
        <v>22000000</v>
      </c>
      <c r="R44" s="42">
        <f>'Core Indicators'!DO44</f>
        <v>50000000</v>
      </c>
      <c r="S44" s="42">
        <f>'Core Indicators'!DW44</f>
        <v>7845000</v>
      </c>
      <c r="T44" s="42">
        <f>'Core Indicators'!EE44</f>
        <v>2155000</v>
      </c>
      <c r="U44" s="42" t="str">
        <f>'Core Indicators'!EM44</f>
        <v>x</v>
      </c>
      <c r="V44" s="42">
        <f>'Core Indicators'!FC44</f>
        <v>5</v>
      </c>
      <c r="W44" s="42">
        <f>'Core Indicators'!FK44</f>
        <v>0</v>
      </c>
      <c r="X44" s="42" t="str">
        <f>'Core Indicators'!FS44</f>
        <v>x</v>
      </c>
      <c r="Y44" s="42">
        <f>'Core Indicators'!GA44</f>
        <v>1</v>
      </c>
      <c r="Z44" s="42">
        <f>'Core Indicators'!GI44</f>
        <v>2</v>
      </c>
      <c r="AA44" s="42">
        <f>'Core Indicators'!GQ44</f>
        <v>2</v>
      </c>
      <c r="AB44" s="42">
        <f>'Core Indicators'!GY44</f>
        <v>3</v>
      </c>
      <c r="AC44" s="42">
        <f>'Core Indicators'!HG44</f>
        <v>3</v>
      </c>
      <c r="AD44" s="42">
        <f>'Core Indicators'!HO44</f>
        <v>3</v>
      </c>
      <c r="AE44" s="42">
        <f>'Core Indicators'!HW44</f>
        <v>3</v>
      </c>
      <c r="AF44" s="42">
        <f>'Core Indicators'!IE44</f>
        <v>1</v>
      </c>
      <c r="AG44" s="42">
        <f>'Core Indicators'!IM44</f>
        <v>3</v>
      </c>
    </row>
    <row r="45" spans="1:33" ht="20.25" customHeight="1">
      <c r="A45" s="58" t="str">
        <f>'Core Indicators'!A:A</f>
        <v>Displacement from Afghanistan to Iran</v>
      </c>
      <c r="B45" s="58" t="str">
        <f>'Core Indicators'!B:B</f>
        <v>International Displacement</v>
      </c>
      <c r="C45" s="58" t="str">
        <f>'Core Indicators'!C45</f>
        <v>IRN004</v>
      </c>
      <c r="D45" s="58" t="str">
        <f>'Core Indicators'!D45</f>
        <v>Iran</v>
      </c>
      <c r="E45" s="58" t="str">
        <f>'Core Indicators'!E45</f>
        <v>IRN</v>
      </c>
      <c r="F45" s="41">
        <f>'Core Indicators'!O45</f>
        <v>239561</v>
      </c>
      <c r="G45" s="41">
        <f>'Core Indicators'!W45</f>
        <v>27084000</v>
      </c>
      <c r="H45" s="41">
        <f>'Core Indicators'!AE45</f>
        <v>3155000</v>
      </c>
      <c r="I45" s="41">
        <f>'Core Indicators'!AM45</f>
        <v>2155000</v>
      </c>
      <c r="J45" s="41" t="str">
        <f>'Core Indicators'!AU45</f>
        <v>x</v>
      </c>
      <c r="K45" s="41" t="str">
        <f>'Core Indicators'!BC45</f>
        <v>x</v>
      </c>
      <c r="L45" s="41" t="str">
        <f>'Core Indicators'!BK45</f>
        <v>x</v>
      </c>
      <c r="M45" s="41" t="str">
        <f>'Core Indicators'!BS45</f>
        <v>x</v>
      </c>
      <c r="N45" s="41" t="str">
        <f>'Core Indicators'!CA45</f>
        <v>x</v>
      </c>
      <c r="O45" s="41" t="e">
        <f>'Core Indicators'!CI45</f>
        <v>#N/A</v>
      </c>
      <c r="P45" s="41" t="str">
        <f>'Core Indicators'!CQ45</f>
        <v>x</v>
      </c>
      <c r="Q45" s="41">
        <f>'Core Indicators'!DG45</f>
        <v>23929000</v>
      </c>
      <c r="R45" s="41">
        <f>'Core Indicators'!DO45</f>
        <v>0</v>
      </c>
      <c r="S45" s="41">
        <f>'Core Indicators'!DW45</f>
        <v>1000000</v>
      </c>
      <c r="T45" s="41">
        <f>'Core Indicators'!EE45</f>
        <v>2155000</v>
      </c>
      <c r="U45" s="41">
        <f>'Core Indicators'!EM45</f>
        <v>0</v>
      </c>
      <c r="V45" s="41">
        <f>'Core Indicators'!FC45</f>
        <v>3</v>
      </c>
      <c r="W45" s="41" t="str">
        <f>'Core Indicators'!FK45</f>
        <v>x</v>
      </c>
      <c r="X45" s="41" t="str">
        <f>'Core Indicators'!FS45</f>
        <v>x</v>
      </c>
      <c r="Y45" s="41">
        <f>'Core Indicators'!GA45</f>
        <v>1</v>
      </c>
      <c r="Z45" s="41">
        <f>'Core Indicators'!GI45</f>
        <v>2</v>
      </c>
      <c r="AA45" s="41">
        <f>'Core Indicators'!GQ45</f>
        <v>2</v>
      </c>
      <c r="AB45" s="41">
        <f>'Core Indicators'!GY45</f>
        <v>3</v>
      </c>
      <c r="AC45" s="41">
        <f>'Core Indicators'!HG45</f>
        <v>2</v>
      </c>
      <c r="AD45" s="41">
        <f>'Core Indicators'!HO45</f>
        <v>3</v>
      </c>
      <c r="AE45" s="41">
        <f>'Core Indicators'!HW45</f>
        <v>3</v>
      </c>
      <c r="AF45" s="41">
        <f>'Core Indicators'!IE45</f>
        <v>1</v>
      </c>
      <c r="AG45" s="41">
        <f>'Core Indicators'!IM45</f>
        <v>3</v>
      </c>
    </row>
    <row r="46" spans="1:33" ht="20.25" customHeight="1">
      <c r="A46" s="194" t="str">
        <f>'Core Indicators'!A:A</f>
        <v>Conflict in Iran</v>
      </c>
      <c r="B46" s="194" t="str">
        <f>'Core Indicators'!B:B</f>
        <v>Conflict/ Violence,Political/economic crisis</v>
      </c>
      <c r="C46" s="194" t="str">
        <f>'Core Indicators'!C46</f>
        <v>IRN005</v>
      </c>
      <c r="D46" s="194" t="str">
        <f>'Core Indicators'!D46</f>
        <v>Iran</v>
      </c>
      <c r="E46" s="194" t="str">
        <f>'Core Indicators'!E46</f>
        <v>IRN</v>
      </c>
      <c r="F46" s="42">
        <f>'Core Indicators'!O46</f>
        <v>1622500</v>
      </c>
      <c r="G46" s="42">
        <f>'Core Indicators'!W46</f>
        <v>82000000</v>
      </c>
      <c r="H46" s="42">
        <f>'Core Indicators'!AE46</f>
        <v>60000000</v>
      </c>
      <c r="I46" s="42">
        <f>'Core Indicators'!AM46</f>
        <v>3200000</v>
      </c>
      <c r="J46" s="42">
        <f>'Core Indicators'!AU46</f>
        <v>33000</v>
      </c>
      <c r="K46" s="42" t="str">
        <f>'Core Indicators'!BC46</f>
        <v>x</v>
      </c>
      <c r="L46" s="42">
        <f>'Core Indicators'!BK46</f>
        <v>3468</v>
      </c>
      <c r="M46" s="42">
        <f>'Core Indicators'!BS46</f>
        <v>149000</v>
      </c>
      <c r="N46" s="42" t="str">
        <f>'Core Indicators'!CA46</f>
        <v>x</v>
      </c>
      <c r="O46" s="42" t="e">
        <f>'Core Indicators'!CI46</f>
        <v>#N/A</v>
      </c>
      <c r="P46" s="42" t="str">
        <f>'Core Indicators'!CQ46</f>
        <v>x</v>
      </c>
      <c r="Q46" s="42">
        <f>'Core Indicators'!DG46</f>
        <v>22000000</v>
      </c>
      <c r="R46" s="42">
        <f>'Core Indicators'!DO46</f>
        <v>50000000</v>
      </c>
      <c r="S46" s="42">
        <f>'Core Indicators'!DW46</f>
        <v>10000000</v>
      </c>
      <c r="T46" s="42" t="str">
        <f>'Core Indicators'!EE46</f>
        <v>x</v>
      </c>
      <c r="U46" s="42" t="str">
        <f>'Core Indicators'!EM46</f>
        <v>x</v>
      </c>
      <c r="V46" s="42">
        <f>'Core Indicators'!FC46</f>
        <v>5</v>
      </c>
      <c r="W46" s="42" t="str">
        <f>'Core Indicators'!FK46</f>
        <v>x</v>
      </c>
      <c r="X46" s="42" t="str">
        <f>'Core Indicators'!FS46</f>
        <v>x</v>
      </c>
      <c r="Y46" s="42">
        <f>'Core Indicators'!GA46</f>
        <v>1</v>
      </c>
      <c r="Z46" s="42">
        <f>'Core Indicators'!GI46</f>
        <v>2</v>
      </c>
      <c r="AA46" s="42">
        <f>'Core Indicators'!GQ46</f>
        <v>2</v>
      </c>
      <c r="AB46" s="42">
        <f>'Core Indicators'!GY46</f>
        <v>3</v>
      </c>
      <c r="AC46" s="42">
        <f>'Core Indicators'!HG46</f>
        <v>3</v>
      </c>
      <c r="AD46" s="42">
        <f>'Core Indicators'!HO46</f>
        <v>3</v>
      </c>
      <c r="AE46" s="42">
        <f>'Core Indicators'!HW46</f>
        <v>3</v>
      </c>
      <c r="AF46" s="42">
        <f>'Core Indicators'!IE46</f>
        <v>1</v>
      </c>
      <c r="AG46" s="42">
        <f>'Core Indicators'!IM46</f>
        <v>3</v>
      </c>
    </row>
    <row r="47" spans="1:33" ht="20.25" customHeight="1">
      <c r="A47" s="58" t="str">
        <f>'Core Indicators'!A:A</f>
        <v>Internal displacement in Iraq</v>
      </c>
      <c r="B47" s="58" t="str">
        <f>'Core Indicators'!B:B</f>
        <v>Conflict/ Violence,Political/economic crisis</v>
      </c>
      <c r="C47" s="58" t="str">
        <f>'Core Indicators'!C47</f>
        <v>IRQ002</v>
      </c>
      <c r="D47" s="58" t="str">
        <f>'Core Indicators'!D47</f>
        <v>Iraq</v>
      </c>
      <c r="E47" s="58" t="str">
        <f>'Core Indicators'!E47</f>
        <v>IRQ</v>
      </c>
      <c r="F47" s="41">
        <f>'Core Indicators'!O47</f>
        <v>382130</v>
      </c>
      <c r="G47" s="41">
        <f>'Core Indicators'!W47</f>
        <v>46993000</v>
      </c>
      <c r="H47" s="41">
        <f>'Core Indicators'!AE47</f>
        <v>5952000</v>
      </c>
      <c r="I47" s="41">
        <f>'Core Indicators'!AM47</f>
        <v>5952000</v>
      </c>
      <c r="J47" s="41" t="str">
        <f>'Core Indicators'!AU47</f>
        <v>x</v>
      </c>
      <c r="K47" s="41" t="str">
        <f>'Core Indicators'!BC47</f>
        <v>x</v>
      </c>
      <c r="L47" s="41">
        <f>'Core Indicators'!BK47</f>
        <v>0</v>
      </c>
      <c r="M47" s="41" t="str">
        <f>'Core Indicators'!BS47</f>
        <v>x</v>
      </c>
      <c r="N47" s="41" t="str">
        <f>'Core Indicators'!CA47</f>
        <v>x</v>
      </c>
      <c r="O47" s="41" t="e">
        <f>'Core Indicators'!CI47</f>
        <v>#N/A</v>
      </c>
      <c r="P47" s="41" t="str">
        <f>'Core Indicators'!CQ47</f>
        <v>x</v>
      </c>
      <c r="Q47" s="41">
        <f>'Core Indicators'!DG47</f>
        <v>41041000</v>
      </c>
      <c r="R47" s="41">
        <f>'Core Indicators'!DO47</f>
        <v>3138000</v>
      </c>
      <c r="S47" s="41">
        <f>'Core Indicators'!DW47</f>
        <v>2155000</v>
      </c>
      <c r="T47" s="41">
        <f>'Core Indicators'!EE47</f>
        <v>658000</v>
      </c>
      <c r="U47" s="41">
        <f>'Core Indicators'!EM47</f>
        <v>0</v>
      </c>
      <c r="V47" s="41">
        <f>'Core Indicators'!FC47</f>
        <v>2</v>
      </c>
      <c r="W47" s="41" t="str">
        <f>'Core Indicators'!FK47</f>
        <v>x</v>
      </c>
      <c r="X47" s="41" t="str">
        <f>'Core Indicators'!FS47</f>
        <v>x</v>
      </c>
      <c r="Y47" s="41">
        <f>'Core Indicators'!GA47</f>
        <v>1</v>
      </c>
      <c r="Z47" s="41">
        <f>'Core Indicators'!GI47</f>
        <v>3</v>
      </c>
      <c r="AA47" s="41">
        <f>'Core Indicators'!GQ47</f>
        <v>2</v>
      </c>
      <c r="AB47" s="41">
        <f>'Core Indicators'!GY47</f>
        <v>0</v>
      </c>
      <c r="AC47" s="41">
        <f>'Core Indicators'!HG47</f>
        <v>3</v>
      </c>
      <c r="AD47" s="41">
        <f>'Core Indicators'!HO47</f>
        <v>3</v>
      </c>
      <c r="AE47" s="41">
        <f>'Core Indicators'!HW47</f>
        <v>3</v>
      </c>
      <c r="AF47" s="41">
        <f>'Core Indicators'!IE47</f>
        <v>3</v>
      </c>
      <c r="AG47" s="41">
        <f>'Core Indicators'!IM47</f>
        <v>3</v>
      </c>
    </row>
    <row r="48" spans="1:33" ht="20.25" customHeight="1">
      <c r="A48" s="194" t="str">
        <f>'Core Indicators'!A:A</f>
        <v>International Displacement to Italy</v>
      </c>
      <c r="B48" s="194" t="str">
        <f>'Core Indicators'!B:B</f>
        <v>International Displacement</v>
      </c>
      <c r="C48" s="194" t="str">
        <f>'Core Indicators'!C48</f>
        <v>ITA002</v>
      </c>
      <c r="D48" s="194" t="str">
        <f>'Core Indicators'!D48</f>
        <v>Italy</v>
      </c>
      <c r="E48" s="194" t="str">
        <f>'Core Indicators'!E48</f>
        <v>ITA</v>
      </c>
      <c r="F48" s="42">
        <f>'Core Indicators'!O48</f>
        <v>93557</v>
      </c>
      <c r="G48" s="42">
        <f>'Core Indicators'!W48</f>
        <v>13380000</v>
      </c>
      <c r="H48" s="42">
        <f>'Core Indicators'!AE48</f>
        <v>121000</v>
      </c>
      <c r="I48" s="42">
        <f>'Core Indicators'!AM48</f>
        <v>121000</v>
      </c>
      <c r="J48" s="42" t="str">
        <f>'Core Indicators'!AU48</f>
        <v>x</v>
      </c>
      <c r="K48" s="42" t="str">
        <f>'Core Indicators'!BC48</f>
        <v>x</v>
      </c>
      <c r="L48" s="42">
        <f>'Core Indicators'!BK48</f>
        <v>865</v>
      </c>
      <c r="M48" s="42" t="str">
        <f>'Core Indicators'!BS48</f>
        <v>x</v>
      </c>
      <c r="N48" s="42" t="str">
        <f>'Core Indicators'!CA48</f>
        <v>x</v>
      </c>
      <c r="O48" s="42" t="e">
        <f>'Core Indicators'!CI48</f>
        <v>#N/A</v>
      </c>
      <c r="P48" s="42" t="str">
        <f>'Core Indicators'!CQ48</f>
        <v>x</v>
      </c>
      <c r="Q48" s="42">
        <f>'Core Indicators'!DG48</f>
        <v>13258000</v>
      </c>
      <c r="R48" s="42">
        <f>'Core Indicators'!DO48</f>
        <v>0</v>
      </c>
      <c r="S48" s="42">
        <f>'Core Indicators'!DW48</f>
        <v>121000</v>
      </c>
      <c r="T48" s="42" t="str">
        <f>'Core Indicators'!EE48</f>
        <v>x</v>
      </c>
      <c r="U48" s="42" t="str">
        <f>'Core Indicators'!EM48</f>
        <v>x</v>
      </c>
      <c r="V48" s="42">
        <f>'Core Indicators'!FC48</f>
        <v>1</v>
      </c>
      <c r="W48" s="42" t="str">
        <f>'Core Indicators'!FK48</f>
        <v>x</v>
      </c>
      <c r="X48" s="42" t="str">
        <f>'Core Indicators'!FS48</f>
        <v>x</v>
      </c>
      <c r="Y48" s="42">
        <f>'Core Indicators'!GA48</f>
        <v>0</v>
      </c>
      <c r="Z48" s="42">
        <f>'Core Indicators'!GI48</f>
        <v>2</v>
      </c>
      <c r="AA48" s="42">
        <f>'Core Indicators'!GQ48</f>
        <v>2</v>
      </c>
      <c r="AB48" s="42">
        <f>'Core Indicators'!GY48</f>
        <v>0</v>
      </c>
      <c r="AC48" s="42">
        <f>'Core Indicators'!HG48</f>
        <v>2</v>
      </c>
      <c r="AD48" s="42">
        <f>'Core Indicators'!HO48</f>
        <v>3</v>
      </c>
      <c r="AE48" s="42">
        <f>'Core Indicators'!HW48</f>
        <v>0</v>
      </c>
      <c r="AF48" s="42">
        <f>'Core Indicators'!IE48</f>
        <v>0</v>
      </c>
      <c r="AG48" s="42">
        <f>'Core Indicators'!IM48</f>
        <v>1</v>
      </c>
    </row>
    <row r="49" spans="1:33" ht="20.25" customHeight="1">
      <c r="A49" s="58" t="str">
        <f>'Core Indicators'!A:A</f>
        <v>International displacement from Syria to Jordan</v>
      </c>
      <c r="B49" s="58" t="str">
        <f>'Core Indicators'!B:B</f>
        <v>International Displacement</v>
      </c>
      <c r="C49" s="58" t="str">
        <f>'Core Indicators'!C49</f>
        <v>JOR002</v>
      </c>
      <c r="D49" s="58" t="str">
        <f>'Core Indicators'!D49</f>
        <v>Jordan</v>
      </c>
      <c r="E49" s="58" t="str">
        <f>'Core Indicators'!E49</f>
        <v>JOR</v>
      </c>
      <c r="F49" s="41">
        <f>'Core Indicators'!O49</f>
        <v>40463</v>
      </c>
      <c r="G49" s="41">
        <f>'Core Indicators'!W49</f>
        <v>9606000</v>
      </c>
      <c r="H49" s="41">
        <f>'Core Indicators'!AE49</f>
        <v>2390000</v>
      </c>
      <c r="I49" s="41">
        <f>'Core Indicators'!AM49</f>
        <v>1113000</v>
      </c>
      <c r="J49" s="41" t="str">
        <f>'Core Indicators'!AU49</f>
        <v>x</v>
      </c>
      <c r="K49" s="41" t="str">
        <f>'Core Indicators'!BC49</f>
        <v>x</v>
      </c>
      <c r="L49" s="41">
        <f>'Core Indicators'!BK49</f>
        <v>0</v>
      </c>
      <c r="M49" s="41" t="str">
        <f>'Core Indicators'!BS49</f>
        <v>x</v>
      </c>
      <c r="N49" s="41" t="str">
        <f>'Core Indicators'!CA49</f>
        <v>x</v>
      </c>
      <c r="O49" s="41" t="e">
        <f>'Core Indicators'!CI49</f>
        <v>#N/A</v>
      </c>
      <c r="P49" s="41" t="str">
        <f>'Core Indicators'!CQ49</f>
        <v>x</v>
      </c>
      <c r="Q49" s="41">
        <f>'Core Indicators'!DG49</f>
        <v>7217000</v>
      </c>
      <c r="R49" s="41">
        <f>'Core Indicators'!DO49</f>
        <v>723000</v>
      </c>
      <c r="S49" s="41">
        <f>'Core Indicators'!DW49</f>
        <v>1667000</v>
      </c>
      <c r="T49" s="41" t="str">
        <f>'Core Indicators'!EE49</f>
        <v>x</v>
      </c>
      <c r="U49" s="41" t="str">
        <f>'Core Indicators'!EM49</f>
        <v>x</v>
      </c>
      <c r="V49" s="41">
        <f>'Core Indicators'!FC49</f>
        <v>2</v>
      </c>
      <c r="W49" s="41" t="str">
        <f>'Core Indicators'!FK49</f>
        <v>x</v>
      </c>
      <c r="X49" s="41" t="str">
        <f>'Core Indicators'!FS49</f>
        <v>x</v>
      </c>
      <c r="Y49" s="41">
        <f>'Core Indicators'!GA49</f>
        <v>0</v>
      </c>
      <c r="Z49" s="41">
        <f>'Core Indicators'!GI49</f>
        <v>0</v>
      </c>
      <c r="AA49" s="41">
        <f>'Core Indicators'!GQ49</f>
        <v>1</v>
      </c>
      <c r="AB49" s="41">
        <f>'Core Indicators'!GY49</f>
        <v>0</v>
      </c>
      <c r="AC49" s="41">
        <f>'Core Indicators'!HG49</f>
        <v>0</v>
      </c>
      <c r="AD49" s="41">
        <f>'Core Indicators'!HO49</f>
        <v>1</v>
      </c>
      <c r="AE49" s="41">
        <f>'Core Indicators'!HW49</f>
        <v>0</v>
      </c>
      <c r="AF49" s="41">
        <f>'Core Indicators'!IE49</f>
        <v>2</v>
      </c>
      <c r="AG49" s="41">
        <f>'Core Indicators'!IM49</f>
        <v>1</v>
      </c>
    </row>
    <row r="50" spans="1:33" ht="20.25" customHeight="1">
      <c r="A50" s="194" t="str">
        <f>'Core Indicators'!A:A</f>
        <v>Multiple crises in Kenya</v>
      </c>
      <c r="B50" s="194" t="str">
        <f>'Core Indicators'!B:B</f>
        <v>Drought/drier conditions,International Displacement</v>
      </c>
      <c r="C50" s="194" t="str">
        <f>'Core Indicators'!C50</f>
        <v>KEN001</v>
      </c>
      <c r="D50" s="194" t="str">
        <f>'Core Indicators'!D50</f>
        <v>Kenya</v>
      </c>
      <c r="E50" s="194" t="str">
        <f>'Core Indicators'!E50</f>
        <v>KEN</v>
      </c>
      <c r="F50" s="42">
        <f>'Core Indicators'!O50</f>
        <v>519220</v>
      </c>
      <c r="G50" s="42">
        <f>'Core Indicators'!W50</f>
        <v>18462000</v>
      </c>
      <c r="H50" s="42">
        <f>'Core Indicators'!AE50</f>
        <v>10881000</v>
      </c>
      <c r="I50" s="42">
        <f>'Core Indicators'!AM50</f>
        <v>857000</v>
      </c>
      <c r="J50" s="42" t="str">
        <f>'Core Indicators'!AU50</f>
        <v>x</v>
      </c>
      <c r="K50" s="42">
        <f>'Core Indicators'!BC50</f>
        <v>927696</v>
      </c>
      <c r="L50" s="42" t="str">
        <f>'Core Indicators'!BK50</f>
        <v>x</v>
      </c>
      <c r="M50" s="42" t="str">
        <f>'Core Indicators'!BS50</f>
        <v>x</v>
      </c>
      <c r="N50" s="42" t="str">
        <f>'Core Indicators'!CA50</f>
        <v>x</v>
      </c>
      <c r="O50" s="42" t="e">
        <f>'Core Indicators'!CI50</f>
        <v>#N/A</v>
      </c>
      <c r="P50" s="42" t="str">
        <f>'Core Indicators'!CQ50</f>
        <v>x</v>
      </c>
      <c r="Q50" s="42">
        <f>'Core Indicators'!DG50</f>
        <v>7582000</v>
      </c>
      <c r="R50" s="42">
        <f>'Core Indicators'!DO50</f>
        <v>6762000</v>
      </c>
      <c r="S50" s="42">
        <f>'Core Indicators'!DW50</f>
        <v>3386000</v>
      </c>
      <c r="T50" s="42">
        <f>'Core Indicators'!EE50</f>
        <v>732000</v>
      </c>
      <c r="U50" s="42">
        <f>'Core Indicators'!EM50</f>
        <v>0</v>
      </c>
      <c r="V50" s="42">
        <f>'Core Indicators'!FC50</f>
        <v>3</v>
      </c>
      <c r="W50" s="42" t="str">
        <f>'Core Indicators'!FK50</f>
        <v>x</v>
      </c>
      <c r="X50" s="42" t="str">
        <f>'Core Indicators'!FS50</f>
        <v>x</v>
      </c>
      <c r="Y50" s="42">
        <f>'Core Indicators'!GA50</f>
        <v>0</v>
      </c>
      <c r="Z50" s="42">
        <f>'Core Indicators'!GI50</f>
        <v>0</v>
      </c>
      <c r="AA50" s="42">
        <f>'Core Indicators'!GQ50</f>
        <v>0</v>
      </c>
      <c r="AB50" s="42">
        <f>'Core Indicators'!GY50</f>
        <v>0</v>
      </c>
      <c r="AC50" s="42">
        <f>'Core Indicators'!HG50</f>
        <v>2</v>
      </c>
      <c r="AD50" s="42">
        <f>'Core Indicators'!HO50</f>
        <v>1</v>
      </c>
      <c r="AE50" s="42">
        <f>'Core Indicators'!HW50</f>
        <v>1</v>
      </c>
      <c r="AF50" s="42">
        <f>'Core Indicators'!IE50</f>
        <v>0</v>
      </c>
      <c r="AG50" s="42">
        <f>'Core Indicators'!IM50</f>
        <v>3</v>
      </c>
    </row>
    <row r="51" spans="1:33" ht="20.25" customHeight="1">
      <c r="A51" s="58" t="str">
        <f>'Core Indicators'!A:A</f>
        <v>International displacement to Kenya</v>
      </c>
      <c r="B51" s="58" t="str">
        <f>'Core Indicators'!B:B</f>
        <v>International Displacement</v>
      </c>
      <c r="C51" s="58" t="str">
        <f>'Core Indicators'!C51</f>
        <v>KEN002</v>
      </c>
      <c r="D51" s="58" t="str">
        <f>'Core Indicators'!D51</f>
        <v>Kenya</v>
      </c>
      <c r="E51" s="58" t="str">
        <f>'Core Indicators'!E51</f>
        <v>KEN</v>
      </c>
      <c r="F51" s="41">
        <f>'Core Indicators'!O51</f>
        <v>38244</v>
      </c>
      <c r="G51" s="41">
        <f>'Core Indicators'!W51</f>
        <v>2902000</v>
      </c>
      <c r="H51" s="41">
        <f>'Core Indicators'!AE51</f>
        <v>857000</v>
      </c>
      <c r="I51" s="41">
        <f>'Core Indicators'!AM51</f>
        <v>857000</v>
      </c>
      <c r="J51" s="41" t="str">
        <f>'Core Indicators'!AU51</f>
        <v>x</v>
      </c>
      <c r="K51" s="41" t="str">
        <f>'Core Indicators'!BC51</f>
        <v>x</v>
      </c>
      <c r="L51" s="41" t="str">
        <f>'Core Indicators'!BK51</f>
        <v>x</v>
      </c>
      <c r="M51" s="41" t="str">
        <f>'Core Indicators'!BS51</f>
        <v>x</v>
      </c>
      <c r="N51" s="41" t="str">
        <f>'Core Indicators'!CA51</f>
        <v>x</v>
      </c>
      <c r="O51" s="41" t="e">
        <f>'Core Indicators'!CI51</f>
        <v>#N/A</v>
      </c>
      <c r="P51" s="41" t="str">
        <f>'Core Indicators'!CQ51</f>
        <v>x</v>
      </c>
      <c r="Q51" s="41">
        <f>'Core Indicators'!DG51</f>
        <v>2045000</v>
      </c>
      <c r="R51" s="41">
        <f>'Core Indicators'!DO51</f>
        <v>428000</v>
      </c>
      <c r="S51" s="41">
        <f>'Core Indicators'!DW51</f>
        <v>243000</v>
      </c>
      <c r="T51" s="41">
        <f>'Core Indicators'!EE51</f>
        <v>186000</v>
      </c>
      <c r="U51" s="41">
        <f>'Core Indicators'!EM51</f>
        <v>0</v>
      </c>
      <c r="V51" s="41">
        <f>'Core Indicators'!FC51</f>
        <v>1</v>
      </c>
      <c r="W51" s="41" t="str">
        <f>'Core Indicators'!FK51</f>
        <v>x</v>
      </c>
      <c r="X51" s="41" t="str">
        <f>'Core Indicators'!FS51</f>
        <v>x</v>
      </c>
      <c r="Y51" s="41">
        <f>'Core Indicators'!GA51</f>
        <v>0</v>
      </c>
      <c r="Z51" s="41">
        <f>'Core Indicators'!GI51</f>
        <v>0</v>
      </c>
      <c r="AA51" s="41">
        <f>'Core Indicators'!GQ51</f>
        <v>0</v>
      </c>
      <c r="AB51" s="41">
        <f>'Core Indicators'!GY51</f>
        <v>0</v>
      </c>
      <c r="AC51" s="41">
        <f>'Core Indicators'!HG51</f>
        <v>2</v>
      </c>
      <c r="AD51" s="41">
        <f>'Core Indicators'!HO51</f>
        <v>1</v>
      </c>
      <c r="AE51" s="41">
        <f>'Core Indicators'!HW51</f>
        <v>0</v>
      </c>
      <c r="AF51" s="41">
        <f>'Core Indicators'!IE51</f>
        <v>0</v>
      </c>
      <c r="AG51" s="41">
        <f>'Core Indicators'!IM51</f>
        <v>3</v>
      </c>
    </row>
    <row r="52" spans="1:33" ht="20.25" customHeight="1">
      <c r="A52" s="194" t="str">
        <f>'Core Indicators'!A:A</f>
        <v>Drought in ASAL areas of Kenya</v>
      </c>
      <c r="B52" s="194" t="str">
        <f>'Core Indicators'!B:B</f>
        <v>Drought/drier conditions</v>
      </c>
      <c r="C52" s="194" t="str">
        <f>'Core Indicators'!C52</f>
        <v>KEN003</v>
      </c>
      <c r="D52" s="194" t="str">
        <f>'Core Indicators'!D52</f>
        <v>Kenya</v>
      </c>
      <c r="E52" s="194" t="str">
        <f>'Core Indicators'!E52</f>
        <v>KEN</v>
      </c>
      <c r="F52" s="42">
        <f>'Core Indicators'!O52</f>
        <v>519240</v>
      </c>
      <c r="G52" s="42">
        <f>'Core Indicators'!W52</f>
        <v>17605000</v>
      </c>
      <c r="H52" s="42">
        <f>'Core Indicators'!AE52</f>
        <v>10024000</v>
      </c>
      <c r="I52" s="42" t="str">
        <f>'Core Indicators'!AM52</f>
        <v>x</v>
      </c>
      <c r="J52" s="42" t="str">
        <f>'Core Indicators'!AU52</f>
        <v>x</v>
      </c>
      <c r="K52" s="42">
        <f>'Core Indicators'!BC52</f>
        <v>927696</v>
      </c>
      <c r="L52" s="42" t="str">
        <f>'Core Indicators'!BK52</f>
        <v>x</v>
      </c>
      <c r="M52" s="42" t="str">
        <f>'Core Indicators'!BS52</f>
        <v>x</v>
      </c>
      <c r="N52" s="42" t="str">
        <f>'Core Indicators'!CA52</f>
        <v>x</v>
      </c>
      <c r="O52" s="42" t="e">
        <f>'Core Indicators'!CI52</f>
        <v>#N/A</v>
      </c>
      <c r="P52" s="42" t="str">
        <f>'Core Indicators'!CQ52</f>
        <v>x</v>
      </c>
      <c r="Q52" s="42">
        <f>'Core Indicators'!DG52</f>
        <v>7582000</v>
      </c>
      <c r="R52" s="42">
        <f>'Core Indicators'!DO52</f>
        <v>6335000</v>
      </c>
      <c r="S52" s="42">
        <f>'Core Indicators'!DW52</f>
        <v>3143000</v>
      </c>
      <c r="T52" s="42">
        <f>'Core Indicators'!EE52</f>
        <v>545000</v>
      </c>
      <c r="U52" s="42">
        <f>'Core Indicators'!EM52</f>
        <v>0</v>
      </c>
      <c r="V52" s="42">
        <f>'Core Indicators'!FC52</f>
        <v>3</v>
      </c>
      <c r="W52" s="42" t="str">
        <f>'Core Indicators'!FK52</f>
        <v>x</v>
      </c>
      <c r="X52" s="42" t="str">
        <f>'Core Indicators'!FS52</f>
        <v>x</v>
      </c>
      <c r="Y52" s="42">
        <f>'Core Indicators'!GA52</f>
        <v>0</v>
      </c>
      <c r="Z52" s="42">
        <f>'Core Indicators'!GI52</f>
        <v>0</v>
      </c>
      <c r="AA52" s="42">
        <f>'Core Indicators'!GQ52</f>
        <v>1</v>
      </c>
      <c r="AB52" s="42">
        <f>'Core Indicators'!GY52</f>
        <v>0</v>
      </c>
      <c r="AC52" s="42">
        <f>'Core Indicators'!HG52</f>
        <v>0</v>
      </c>
      <c r="AD52" s="42">
        <f>'Core Indicators'!HO52</f>
        <v>0</v>
      </c>
      <c r="AE52" s="42">
        <f>'Core Indicators'!HW52</f>
        <v>1</v>
      </c>
      <c r="AF52" s="42">
        <f>'Core Indicators'!IE52</f>
        <v>0</v>
      </c>
      <c r="AG52" s="42">
        <f>'Core Indicators'!IM52</f>
        <v>3</v>
      </c>
    </row>
    <row r="53" spans="1:33" ht="20.25" customHeight="1">
      <c r="A53" s="58" t="str">
        <f>'Core Indicators'!A:A</f>
        <v>International displacement from Syria to Lebanon</v>
      </c>
      <c r="B53" s="58" t="str">
        <f>'Core Indicators'!B:B</f>
        <v>International Displacement</v>
      </c>
      <c r="C53" s="58" t="str">
        <f>'Core Indicators'!C53</f>
        <v>LBN002</v>
      </c>
      <c r="D53" s="58" t="str">
        <f>'Core Indicators'!D53</f>
        <v>Lebanon</v>
      </c>
      <c r="E53" s="58" t="str">
        <f>'Core Indicators'!E53</f>
        <v>LBN</v>
      </c>
      <c r="F53" s="41">
        <f>'Core Indicators'!O53</f>
        <v>10230</v>
      </c>
      <c r="G53" s="41">
        <f>'Core Indicators'!W53</f>
        <v>5300000</v>
      </c>
      <c r="H53" s="41">
        <f>'Core Indicators'!AE53</f>
        <v>2076000</v>
      </c>
      <c r="I53" s="41">
        <f>'Core Indicators'!AM53</f>
        <v>344000</v>
      </c>
      <c r="J53" s="41" t="str">
        <f>'Core Indicators'!AU53</f>
        <v>x</v>
      </c>
      <c r="K53" s="41" t="str">
        <f>'Core Indicators'!BC53</f>
        <v>x</v>
      </c>
      <c r="L53" s="41">
        <f>'Core Indicators'!BK53</f>
        <v>52</v>
      </c>
      <c r="M53" s="41" t="str">
        <f>'Core Indicators'!BS53</f>
        <v>x</v>
      </c>
      <c r="N53" s="41" t="str">
        <f>'Core Indicators'!CA53</f>
        <v>x</v>
      </c>
      <c r="O53" s="41" t="e">
        <f>'Core Indicators'!CI53</f>
        <v>#N/A</v>
      </c>
      <c r="P53" s="41" t="str">
        <f>'Core Indicators'!CQ53</f>
        <v>x</v>
      </c>
      <c r="Q53" s="41">
        <f>'Core Indicators'!DG53</f>
        <v>3224000</v>
      </c>
      <c r="R53" s="41">
        <f>'Core Indicators'!DO53</f>
        <v>1732000</v>
      </c>
      <c r="S53" s="41">
        <f>'Core Indicators'!DW53</f>
        <v>308000</v>
      </c>
      <c r="T53" s="41">
        <f>'Core Indicators'!EE53</f>
        <v>36000</v>
      </c>
      <c r="U53" s="41">
        <f>'Core Indicators'!EM53</f>
        <v>0</v>
      </c>
      <c r="V53" s="41">
        <f>'Core Indicators'!FC53</f>
        <v>2</v>
      </c>
      <c r="W53" s="41" t="str">
        <f>'Core Indicators'!FK53</f>
        <v>x</v>
      </c>
      <c r="X53" s="41" t="str">
        <f>'Core Indicators'!FS53</f>
        <v>x</v>
      </c>
      <c r="Y53" s="41">
        <f>'Core Indicators'!GA53</f>
        <v>1</v>
      </c>
      <c r="Z53" s="41">
        <f>'Core Indicators'!GI53</f>
        <v>3</v>
      </c>
      <c r="AA53" s="41">
        <f>'Core Indicators'!GQ53</f>
        <v>1</v>
      </c>
      <c r="AB53" s="41">
        <f>'Core Indicators'!GY53</f>
        <v>3</v>
      </c>
      <c r="AC53" s="41">
        <f>'Core Indicators'!HG53</f>
        <v>2</v>
      </c>
      <c r="AD53" s="41">
        <f>'Core Indicators'!HO53</f>
        <v>3</v>
      </c>
      <c r="AE53" s="41">
        <f>'Core Indicators'!HW53</f>
        <v>3</v>
      </c>
      <c r="AF53" s="41">
        <f>'Core Indicators'!IE53</f>
        <v>3</v>
      </c>
      <c r="AG53" s="41">
        <f>'Core Indicators'!IM53</f>
        <v>1</v>
      </c>
    </row>
    <row r="54" spans="1:33" ht="20.25" customHeight="1">
      <c r="A54" s="194" t="str">
        <f>'Core Indicators'!A:A</f>
        <v>Complex crisis in Lebanon</v>
      </c>
      <c r="B54" s="194" t="str">
        <f>'Core Indicators'!B:B</f>
        <v>Conflict/ Violence,Political/economic crisis</v>
      </c>
      <c r="C54" s="194" t="str">
        <f>'Core Indicators'!C54</f>
        <v>LBN006</v>
      </c>
      <c r="D54" s="194" t="str">
        <f>'Core Indicators'!D54</f>
        <v>Lebanon</v>
      </c>
      <c r="E54" s="194" t="str">
        <f>'Core Indicators'!E54</f>
        <v>LBN</v>
      </c>
      <c r="F54" s="42">
        <f>'Core Indicators'!O54</f>
        <v>10230</v>
      </c>
      <c r="G54" s="42">
        <f>'Core Indicators'!W54</f>
        <v>5300000</v>
      </c>
      <c r="H54" s="42">
        <f>'Core Indicators'!AE54</f>
        <v>5300000</v>
      </c>
      <c r="I54" s="42">
        <f>'Core Indicators'!AM54</f>
        <v>1357000</v>
      </c>
      <c r="J54" s="42" t="str">
        <f>'Core Indicators'!AU54</f>
        <v>x</v>
      </c>
      <c r="K54" s="42" t="str">
        <f>'Core Indicators'!BC54</f>
        <v>x</v>
      </c>
      <c r="L54" s="42">
        <f>'Core Indicators'!BK54</f>
        <v>2952</v>
      </c>
      <c r="M54" s="42" t="str">
        <f>'Core Indicators'!BS54</f>
        <v>x</v>
      </c>
      <c r="N54" s="42" t="str">
        <f>'Core Indicators'!CA54</f>
        <v>x</v>
      </c>
      <c r="O54" s="42" t="e">
        <f>'Core Indicators'!CI54</f>
        <v>#N/A</v>
      </c>
      <c r="P54" s="42" t="str">
        <f>'Core Indicators'!CQ54</f>
        <v>x</v>
      </c>
      <c r="Q54" s="42">
        <f>'Core Indicators'!DG54</f>
        <v>0</v>
      </c>
      <c r="R54" s="42">
        <f>'Core Indicators'!DO54</f>
        <v>1539000</v>
      </c>
      <c r="S54" s="42">
        <f>'Core Indicators'!DW54</f>
        <v>3725000</v>
      </c>
      <c r="T54" s="42">
        <f>'Core Indicators'!EE54</f>
        <v>36000</v>
      </c>
      <c r="U54" s="42">
        <f>'Core Indicators'!EM54</f>
        <v>0</v>
      </c>
      <c r="V54" s="42">
        <f>'Core Indicators'!FC54</f>
        <v>5</v>
      </c>
      <c r="W54" s="42" t="str">
        <f>'Core Indicators'!FK54</f>
        <v>x</v>
      </c>
      <c r="X54" s="42" t="str">
        <f>'Core Indicators'!FS54</f>
        <v>x</v>
      </c>
      <c r="Y54" s="42">
        <f>'Core Indicators'!GA54</f>
        <v>1</v>
      </c>
      <c r="Z54" s="42">
        <f>'Core Indicators'!GI54</f>
        <v>3</v>
      </c>
      <c r="AA54" s="42">
        <f>'Core Indicators'!GQ54</f>
        <v>1</v>
      </c>
      <c r="AB54" s="42">
        <f>'Core Indicators'!GY54</f>
        <v>3</v>
      </c>
      <c r="AC54" s="42">
        <f>'Core Indicators'!HG54</f>
        <v>2</v>
      </c>
      <c r="AD54" s="42">
        <f>'Core Indicators'!HO54</f>
        <v>3</v>
      </c>
      <c r="AE54" s="42">
        <f>'Core Indicators'!HW54</f>
        <v>3</v>
      </c>
      <c r="AF54" s="42">
        <f>'Core Indicators'!IE54</f>
        <v>3</v>
      </c>
      <c r="AG54" s="42">
        <f>'Core Indicators'!IM54</f>
        <v>1</v>
      </c>
    </row>
    <row r="55" spans="1:33" ht="20.25" customHeight="1">
      <c r="A55" s="58" t="str">
        <f>'Core Indicators'!A:A</f>
        <v>International displacement to Libya</v>
      </c>
      <c r="B55" s="58" t="str">
        <f>'Core Indicators'!B:B</f>
        <v>International Displacement</v>
      </c>
      <c r="C55" s="58" t="str">
        <f>'Core Indicators'!C55</f>
        <v>LBY002</v>
      </c>
      <c r="D55" s="58" t="str">
        <f>'Core Indicators'!D55</f>
        <v>Libya</v>
      </c>
      <c r="E55" s="58" t="str">
        <f>'Core Indicators'!E55</f>
        <v>LBY</v>
      </c>
      <c r="F55" s="41">
        <f>'Core Indicators'!O55</f>
        <v>1759540</v>
      </c>
      <c r="G55" s="41">
        <f>'Core Indicators'!W55</f>
        <v>7540000</v>
      </c>
      <c r="H55" s="41">
        <f>'Core Indicators'!AE55</f>
        <v>617000</v>
      </c>
      <c r="I55" s="41">
        <f>'Core Indicators'!AM55</f>
        <v>617000</v>
      </c>
      <c r="J55" s="41" t="str">
        <f>'Core Indicators'!AU55</f>
        <v>x</v>
      </c>
      <c r="K55" s="41" t="str">
        <f>'Core Indicators'!BC55</f>
        <v>x</v>
      </c>
      <c r="L55" s="41">
        <f>'Core Indicators'!BK55</f>
        <v>865</v>
      </c>
      <c r="M55" s="41" t="str">
        <f>'Core Indicators'!BS55</f>
        <v>x</v>
      </c>
      <c r="N55" s="41" t="str">
        <f>'Core Indicators'!CA55</f>
        <v>x</v>
      </c>
      <c r="O55" s="41" t="e">
        <f>'Core Indicators'!CI55</f>
        <v>#N/A</v>
      </c>
      <c r="P55" s="41" t="str">
        <f>'Core Indicators'!CQ55</f>
        <v>x</v>
      </c>
      <c r="Q55" s="41">
        <f>'Core Indicators'!DG55</f>
        <v>6923000</v>
      </c>
      <c r="R55" s="41">
        <f>'Core Indicators'!DO55</f>
        <v>0</v>
      </c>
      <c r="S55" s="41">
        <f>'Core Indicators'!DW55</f>
        <v>617000</v>
      </c>
      <c r="T55" s="41" t="str">
        <f>'Core Indicators'!EE55</f>
        <v>x</v>
      </c>
      <c r="U55" s="41" t="str">
        <f>'Core Indicators'!EM55</f>
        <v>x</v>
      </c>
      <c r="V55" s="41">
        <f>'Core Indicators'!FC55</f>
        <v>1</v>
      </c>
      <c r="W55" s="41" t="str">
        <f>'Core Indicators'!FK55</f>
        <v>x</v>
      </c>
      <c r="X55" s="41" t="str">
        <f>'Core Indicators'!FS55</f>
        <v>x</v>
      </c>
      <c r="Y55" s="41">
        <f>'Core Indicators'!GA55</f>
        <v>2</v>
      </c>
      <c r="Z55" s="41">
        <f>'Core Indicators'!GI55</f>
        <v>3</v>
      </c>
      <c r="AA55" s="41">
        <f>'Core Indicators'!GQ55</f>
        <v>2</v>
      </c>
      <c r="AB55" s="41">
        <f>'Core Indicators'!GY55</f>
        <v>0</v>
      </c>
      <c r="AC55" s="41">
        <f>'Core Indicators'!HG55</f>
        <v>2</v>
      </c>
      <c r="AD55" s="41">
        <f>'Core Indicators'!HO55</f>
        <v>3</v>
      </c>
      <c r="AE55" s="41">
        <f>'Core Indicators'!HW55</f>
        <v>0</v>
      </c>
      <c r="AF55" s="41">
        <f>'Core Indicators'!IE55</f>
        <v>1</v>
      </c>
      <c r="AG55" s="41">
        <f>'Core Indicators'!IM55</f>
        <v>1</v>
      </c>
    </row>
    <row r="56" spans="1:33" ht="20.25" customHeight="1">
      <c r="A56" s="194" t="str">
        <f>'Core Indicators'!A:A</f>
        <v>Displacement from Sudan to Libya</v>
      </c>
      <c r="B56" s="194" t="str">
        <f>'Core Indicators'!B:B</f>
        <v>International Displacement</v>
      </c>
      <c r="C56" s="194" t="str">
        <f>'Core Indicators'!C56</f>
        <v>LBY004</v>
      </c>
      <c r="D56" s="194" t="str">
        <f>'Core Indicators'!D56</f>
        <v>Libya</v>
      </c>
      <c r="E56" s="194" t="str">
        <f>'Core Indicators'!E56</f>
        <v>LBY</v>
      </c>
      <c r="F56" s="42">
        <f>'Core Indicators'!O56</f>
        <v>868682</v>
      </c>
      <c r="G56" s="42">
        <f>'Core Indicators'!W56</f>
        <v>3517000</v>
      </c>
      <c r="H56" s="42">
        <f>'Core Indicators'!AE56</f>
        <v>632000</v>
      </c>
      <c r="I56" s="42">
        <f>'Core Indicators'!AM56</f>
        <v>562000</v>
      </c>
      <c r="J56" s="42" t="str">
        <f>'Core Indicators'!AU56</f>
        <v>x</v>
      </c>
      <c r="K56" s="42" t="str">
        <f>'Core Indicators'!BC56</f>
        <v>x</v>
      </c>
      <c r="L56" s="42">
        <f>'Core Indicators'!BK56</f>
        <v>0</v>
      </c>
      <c r="M56" s="42" t="str">
        <f>'Core Indicators'!BS56</f>
        <v>x</v>
      </c>
      <c r="N56" s="42" t="str">
        <f>'Core Indicators'!CA56</f>
        <v>x</v>
      </c>
      <c r="O56" s="42" t="e">
        <f>'Core Indicators'!CI56</f>
        <v>#N/A</v>
      </c>
      <c r="P56" s="42" t="str">
        <f>'Core Indicators'!CQ56</f>
        <v>x</v>
      </c>
      <c r="Q56" s="42">
        <f>'Core Indicators'!DG56</f>
        <v>2885000</v>
      </c>
      <c r="R56" s="42">
        <f>'Core Indicators'!DO56</f>
        <v>0</v>
      </c>
      <c r="S56" s="42">
        <f>'Core Indicators'!DW56</f>
        <v>164000</v>
      </c>
      <c r="T56" s="42">
        <f>'Core Indicators'!EE56</f>
        <v>468000</v>
      </c>
      <c r="U56" s="42" t="str">
        <f>'Core Indicators'!EM56</f>
        <v>x</v>
      </c>
      <c r="V56" s="42">
        <f>'Core Indicators'!FC56</f>
        <v>2</v>
      </c>
      <c r="W56" s="42" t="str">
        <f>'Core Indicators'!FK56</f>
        <v>x</v>
      </c>
      <c r="X56" s="42" t="str">
        <f>'Core Indicators'!FS56</f>
        <v>x</v>
      </c>
      <c r="Y56" s="42">
        <f>'Core Indicators'!GA56</f>
        <v>2</v>
      </c>
      <c r="Z56" s="42">
        <f>'Core Indicators'!GI56</f>
        <v>3</v>
      </c>
      <c r="AA56" s="42">
        <f>'Core Indicators'!GQ56</f>
        <v>2</v>
      </c>
      <c r="AB56" s="42">
        <f>'Core Indicators'!GY56</f>
        <v>0</v>
      </c>
      <c r="AC56" s="42">
        <f>'Core Indicators'!HG56</f>
        <v>2</v>
      </c>
      <c r="AD56" s="42">
        <f>'Core Indicators'!HO56</f>
        <v>3</v>
      </c>
      <c r="AE56" s="42">
        <f>'Core Indicators'!HW56</f>
        <v>0</v>
      </c>
      <c r="AF56" s="42">
        <f>'Core Indicators'!IE56</f>
        <v>1</v>
      </c>
      <c r="AG56" s="42">
        <f>'Core Indicators'!IM56</f>
        <v>1</v>
      </c>
    </row>
    <row r="57" spans="1:33" ht="20.25" customHeight="1">
      <c r="A57" s="58" t="str">
        <f>'Core Indicators'!A:A</f>
        <v>Multiple crises in Libya</v>
      </c>
      <c r="B57" s="58" t="str">
        <f>'Core Indicators'!B:B</f>
        <v>International Displacement</v>
      </c>
      <c r="C57" s="58" t="str">
        <f>'Core Indicators'!C57</f>
        <v>LBY005</v>
      </c>
      <c r="D57" s="58" t="str">
        <f>'Core Indicators'!D57</f>
        <v>Libya</v>
      </c>
      <c r="E57" s="58" t="str">
        <f>'Core Indicators'!E57</f>
        <v>LBY</v>
      </c>
      <c r="F57" s="41">
        <f>'Core Indicators'!O57</f>
        <v>1759540</v>
      </c>
      <c r="G57" s="41">
        <f>'Core Indicators'!W57</f>
        <v>7540000</v>
      </c>
      <c r="H57" s="41">
        <f>'Core Indicators'!AE57</f>
        <v>1250000</v>
      </c>
      <c r="I57" s="41">
        <f>'Core Indicators'!AM57</f>
        <v>1180000</v>
      </c>
      <c r="J57" s="41" t="str">
        <f>'Core Indicators'!AU57</f>
        <v>x</v>
      </c>
      <c r="K57" s="41" t="str">
        <f>'Core Indicators'!BC57</f>
        <v>x</v>
      </c>
      <c r="L57" s="41">
        <f>'Core Indicators'!BK57</f>
        <v>865</v>
      </c>
      <c r="M57" s="41" t="str">
        <f>'Core Indicators'!BS57</f>
        <v>x</v>
      </c>
      <c r="N57" s="41" t="str">
        <f>'Core Indicators'!CA57</f>
        <v>x</v>
      </c>
      <c r="O57" s="41" t="e">
        <f>'Core Indicators'!CI57</f>
        <v>#N/A</v>
      </c>
      <c r="P57" s="41" t="str">
        <f>'Core Indicators'!CQ57</f>
        <v>x</v>
      </c>
      <c r="Q57" s="41">
        <f>'Core Indicators'!DG57</f>
        <v>6290000</v>
      </c>
      <c r="R57" s="41">
        <f>'Core Indicators'!DO57</f>
        <v>0</v>
      </c>
      <c r="S57" s="41">
        <f>'Core Indicators'!DW57</f>
        <v>781000</v>
      </c>
      <c r="T57" s="41">
        <f>'Core Indicators'!EE57</f>
        <v>468000</v>
      </c>
      <c r="U57" s="41" t="str">
        <f>'Core Indicators'!EM57</f>
        <v>x</v>
      </c>
      <c r="V57" s="41">
        <f>'Core Indicators'!FC57</f>
        <v>2</v>
      </c>
      <c r="W57" s="41" t="str">
        <f>'Core Indicators'!FK57</f>
        <v>x</v>
      </c>
      <c r="X57" s="41" t="str">
        <f>'Core Indicators'!FS57</f>
        <v>x</v>
      </c>
      <c r="Y57" s="41">
        <f>'Core Indicators'!GA57</f>
        <v>2</v>
      </c>
      <c r="Z57" s="41">
        <f>'Core Indicators'!GI57</f>
        <v>3</v>
      </c>
      <c r="AA57" s="41">
        <f>'Core Indicators'!GQ57</f>
        <v>2</v>
      </c>
      <c r="AB57" s="41">
        <f>'Core Indicators'!GY57</f>
        <v>0</v>
      </c>
      <c r="AC57" s="41">
        <f>'Core Indicators'!HG57</f>
        <v>2</v>
      </c>
      <c r="AD57" s="41">
        <f>'Core Indicators'!HO57</f>
        <v>3</v>
      </c>
      <c r="AE57" s="41">
        <f>'Core Indicators'!HW57</f>
        <v>0</v>
      </c>
      <c r="AF57" s="41">
        <f>'Core Indicators'!IE57</f>
        <v>1</v>
      </c>
      <c r="AG57" s="41">
        <f>'Core Indicators'!IM57</f>
        <v>1</v>
      </c>
    </row>
    <row r="58" spans="1:33" ht="20.25" customHeight="1">
      <c r="A58" s="194" t="str">
        <f>'Core Indicators'!A:A</f>
        <v>International displacement to Morocco</v>
      </c>
      <c r="B58" s="194" t="str">
        <f>'Core Indicators'!B:B</f>
        <v>International Displacement</v>
      </c>
      <c r="C58" s="194" t="str">
        <f>'Core Indicators'!C58</f>
        <v>MAR002</v>
      </c>
      <c r="D58" s="194" t="str">
        <f>'Core Indicators'!D58</f>
        <v>Morocco</v>
      </c>
      <c r="E58" s="194" t="str">
        <f>'Core Indicators'!E58</f>
        <v>MAR</v>
      </c>
      <c r="F58" s="42">
        <f>'Core Indicators'!O58</f>
        <v>2156</v>
      </c>
      <c r="G58" s="42">
        <f>'Core Indicators'!W58</f>
        <v>5206000</v>
      </c>
      <c r="H58" s="42">
        <f>'Core Indicators'!AE58</f>
        <v>30000</v>
      </c>
      <c r="I58" s="42">
        <f>'Core Indicators'!AM58</f>
        <v>30000</v>
      </c>
      <c r="J58" s="42" t="str">
        <f>'Core Indicators'!AU58</f>
        <v>x</v>
      </c>
      <c r="K58" s="42" t="str">
        <f>'Core Indicators'!BC58</f>
        <v>x</v>
      </c>
      <c r="L58" s="42">
        <f>'Core Indicators'!BK58</f>
        <v>256</v>
      </c>
      <c r="M58" s="42" t="str">
        <f>'Core Indicators'!BS58</f>
        <v>x</v>
      </c>
      <c r="N58" s="42" t="str">
        <f>'Core Indicators'!CA58</f>
        <v>x</v>
      </c>
      <c r="O58" s="42" t="e">
        <f>'Core Indicators'!CI58</f>
        <v>#N/A</v>
      </c>
      <c r="P58" s="42" t="str">
        <f>'Core Indicators'!CQ58</f>
        <v>x</v>
      </c>
      <c r="Q58" s="42">
        <f>'Core Indicators'!DG58</f>
        <v>5176000</v>
      </c>
      <c r="R58" s="42">
        <f>'Core Indicators'!DO58</f>
        <v>0</v>
      </c>
      <c r="S58" s="42">
        <f>'Core Indicators'!DW58</f>
        <v>30000</v>
      </c>
      <c r="T58" s="42" t="str">
        <f>'Core Indicators'!EE58</f>
        <v>x</v>
      </c>
      <c r="U58" s="42" t="str">
        <f>'Core Indicators'!EM58</f>
        <v>x</v>
      </c>
      <c r="V58" s="42">
        <f>'Core Indicators'!FC58</f>
        <v>1</v>
      </c>
      <c r="W58" s="42" t="str">
        <f>'Core Indicators'!FK58</f>
        <v>x</v>
      </c>
      <c r="X58" s="42" t="str">
        <f>'Core Indicators'!FS58</f>
        <v>x</v>
      </c>
      <c r="Y58" s="42">
        <f>'Core Indicators'!GA58</f>
        <v>1</v>
      </c>
      <c r="Z58" s="42">
        <f>'Core Indicators'!GI58</f>
        <v>0</v>
      </c>
      <c r="AA58" s="42">
        <f>'Core Indicators'!GQ58</f>
        <v>2</v>
      </c>
      <c r="AB58" s="42">
        <f>'Core Indicators'!GY58</f>
        <v>0</v>
      </c>
      <c r="AC58" s="42">
        <f>'Core Indicators'!HG58</f>
        <v>2</v>
      </c>
      <c r="AD58" s="42">
        <f>'Core Indicators'!HO58</f>
        <v>3</v>
      </c>
      <c r="AE58" s="42">
        <f>'Core Indicators'!HW58</f>
        <v>0</v>
      </c>
      <c r="AF58" s="42">
        <f>'Core Indicators'!IE58</f>
        <v>0</v>
      </c>
      <c r="AG58" s="42">
        <f>'Core Indicators'!IM58</f>
        <v>3</v>
      </c>
    </row>
    <row r="59" spans="1:33" ht="20.25" customHeight="1">
      <c r="A59" s="58" t="str">
        <f>'Core Indicators'!A:A</f>
        <v>Multiple crisis in Madagascar</v>
      </c>
      <c r="B59" s="58" t="str">
        <f>'Core Indicators'!B:B</f>
        <v>Drought/drier conditions,Cyclone</v>
      </c>
      <c r="C59" s="58" t="str">
        <f>'Core Indicators'!C59</f>
        <v>MDG001</v>
      </c>
      <c r="D59" s="58" t="str">
        <f>'Core Indicators'!D59</f>
        <v>Madagascar</v>
      </c>
      <c r="E59" s="58" t="str">
        <f>'Core Indicators'!E59</f>
        <v>MDG</v>
      </c>
      <c r="F59" s="41">
        <f>'Core Indicators'!O59</f>
        <v>396485</v>
      </c>
      <c r="G59" s="41">
        <f>'Core Indicators'!W59</f>
        <v>17343000</v>
      </c>
      <c r="H59" s="41">
        <f>'Core Indicators'!AE59</f>
        <v>6024000</v>
      </c>
      <c r="I59" s="41">
        <f>'Core Indicators'!AM59</f>
        <v>78000</v>
      </c>
      <c r="J59" s="41">
        <f>'Core Indicators'!AU59</f>
        <v>811</v>
      </c>
      <c r="K59" s="41" t="str">
        <f>'Core Indicators'!BC59</f>
        <v>x</v>
      </c>
      <c r="L59" s="41">
        <f>'Core Indicators'!BK59</f>
        <v>73</v>
      </c>
      <c r="M59" s="41">
        <f>'Core Indicators'!BS59</f>
        <v>40028</v>
      </c>
      <c r="N59" s="41">
        <f>'Core Indicators'!CA59</f>
        <v>51624</v>
      </c>
      <c r="O59" s="41" t="e">
        <f>'Core Indicators'!CI59</f>
        <v>#N/A</v>
      </c>
      <c r="P59" s="41" t="str">
        <f>'Core Indicators'!CQ59</f>
        <v>x</v>
      </c>
      <c r="Q59" s="41">
        <f>'Core Indicators'!DG59</f>
        <v>11318000</v>
      </c>
      <c r="R59" s="41">
        <f>'Core Indicators'!DO59</f>
        <v>3829000</v>
      </c>
      <c r="S59" s="41">
        <f>'Core Indicators'!DW59</f>
        <v>2124000</v>
      </c>
      <c r="T59" s="41">
        <f>'Core Indicators'!EE59</f>
        <v>71000</v>
      </c>
      <c r="U59" s="41">
        <f>'Core Indicators'!EM59</f>
        <v>0</v>
      </c>
      <c r="V59" s="41">
        <f>'Core Indicators'!FC59</f>
        <v>4</v>
      </c>
      <c r="W59" s="41" t="str">
        <f>'Core Indicators'!FK59</f>
        <v>x</v>
      </c>
      <c r="X59" s="41" t="str">
        <f>'Core Indicators'!FS59</f>
        <v>x</v>
      </c>
      <c r="Y59" s="41">
        <f>'Core Indicators'!GA59</f>
        <v>1</v>
      </c>
      <c r="Z59" s="41">
        <f>'Core Indicators'!GI59</f>
        <v>0</v>
      </c>
      <c r="AA59" s="41">
        <f>'Core Indicators'!GQ59</f>
        <v>0</v>
      </c>
      <c r="AB59" s="41">
        <f>'Core Indicators'!GY59</f>
        <v>0</v>
      </c>
      <c r="AC59" s="41">
        <f>'Core Indicators'!HG59</f>
        <v>0</v>
      </c>
      <c r="AD59" s="41">
        <f>'Core Indicators'!HO59</f>
        <v>0</v>
      </c>
      <c r="AE59" s="41">
        <f>'Core Indicators'!HW59</f>
        <v>0</v>
      </c>
      <c r="AF59" s="41">
        <f>'Core Indicators'!IE59</f>
        <v>0</v>
      </c>
      <c r="AG59" s="41">
        <f>'Core Indicators'!IM59</f>
        <v>3</v>
      </c>
    </row>
    <row r="60" spans="1:33" ht="20.25" customHeight="1">
      <c r="A60" s="194" t="str">
        <f>'Core Indicators'!A:A</f>
        <v>Drought in Southern Madagascar</v>
      </c>
      <c r="B60" s="194" t="str">
        <f>'Core Indicators'!B:B</f>
        <v>Drought/drier conditions</v>
      </c>
      <c r="C60" s="194" t="str">
        <f>'Core Indicators'!C60</f>
        <v>MDG002</v>
      </c>
      <c r="D60" s="194" t="str">
        <f>'Core Indicators'!D60</f>
        <v>Madagascar</v>
      </c>
      <c r="E60" s="194" t="str">
        <f>'Core Indicators'!E60</f>
        <v>MDG</v>
      </c>
      <c r="F60" s="42">
        <f>'Core Indicators'!O60</f>
        <v>48055</v>
      </c>
      <c r="G60" s="42">
        <f>'Core Indicators'!W60</f>
        <v>32684000</v>
      </c>
      <c r="H60" s="42">
        <f>'Core Indicators'!AE60</f>
        <v>12232000</v>
      </c>
      <c r="I60" s="42">
        <f>'Core Indicators'!AM60</f>
        <v>18000</v>
      </c>
      <c r="J60" s="42" t="str">
        <f>'Core Indicators'!AU60</f>
        <v>x</v>
      </c>
      <c r="K60" s="42" t="str">
        <f>'Core Indicators'!BC60</f>
        <v>x</v>
      </c>
      <c r="L60" s="42" t="str">
        <f>'Core Indicators'!BK60</f>
        <v>x</v>
      </c>
      <c r="M60" s="42" t="str">
        <f>'Core Indicators'!BS60</f>
        <v>x</v>
      </c>
      <c r="N60" s="42" t="str">
        <f>'Core Indicators'!CA60</f>
        <v>x</v>
      </c>
      <c r="O60" s="42" t="e">
        <f>'Core Indicators'!CI60</f>
        <v>#N/A</v>
      </c>
      <c r="P60" s="42" t="str">
        <f>'Core Indicators'!CQ60</f>
        <v>x</v>
      </c>
      <c r="Q60" s="42">
        <f>'Core Indicators'!DG60</f>
        <v>20452000</v>
      </c>
      <c r="R60" s="42">
        <f>'Core Indicators'!DO60</f>
        <v>10108000</v>
      </c>
      <c r="S60" s="42">
        <f>'Core Indicators'!DW60</f>
        <v>1941000</v>
      </c>
      <c r="T60" s="42">
        <f>'Core Indicators'!EE60</f>
        <v>183000</v>
      </c>
      <c r="U60" s="42">
        <f>'Core Indicators'!EM60</f>
        <v>0</v>
      </c>
      <c r="V60" s="42">
        <f>'Core Indicators'!FC60</f>
        <v>3</v>
      </c>
      <c r="W60" s="42" t="str">
        <f>'Core Indicators'!FK60</f>
        <v>x</v>
      </c>
      <c r="X60" s="42" t="str">
        <f>'Core Indicators'!FS60</f>
        <v>x</v>
      </c>
      <c r="Y60" s="42">
        <f>'Core Indicators'!GA60</f>
        <v>1</v>
      </c>
      <c r="Z60" s="42">
        <f>'Core Indicators'!GI60</f>
        <v>0</v>
      </c>
      <c r="AA60" s="42">
        <f>'Core Indicators'!GQ60</f>
        <v>0</v>
      </c>
      <c r="AB60" s="42">
        <f>'Core Indicators'!GY60</f>
        <v>0</v>
      </c>
      <c r="AC60" s="42">
        <f>'Core Indicators'!HG60</f>
        <v>0</v>
      </c>
      <c r="AD60" s="42">
        <f>'Core Indicators'!HO60</f>
        <v>0</v>
      </c>
      <c r="AE60" s="42">
        <f>'Core Indicators'!HW60</f>
        <v>0</v>
      </c>
      <c r="AF60" s="42">
        <f>'Core Indicators'!IE60</f>
        <v>0</v>
      </c>
      <c r="AG60" s="42">
        <f>'Core Indicators'!IM60</f>
        <v>2</v>
      </c>
    </row>
    <row r="61" spans="1:33" ht="20.25" customHeight="1">
      <c r="A61" s="58" t="str">
        <f>'Core Indicators'!A:A</f>
        <v>International Displacement to Mexico</v>
      </c>
      <c r="B61" s="58" t="str">
        <f>'Core Indicators'!B:B</f>
        <v>International Displacement</v>
      </c>
      <c r="C61" s="58" t="str">
        <f>'Core Indicators'!C61</f>
        <v>MEX003</v>
      </c>
      <c r="D61" s="58" t="str">
        <f>'Core Indicators'!D61</f>
        <v>Mexico</v>
      </c>
      <c r="E61" s="58" t="str">
        <f>'Core Indicators'!E61</f>
        <v>MEX</v>
      </c>
      <c r="F61" s="41">
        <f>'Core Indicators'!O61</f>
        <v>392669</v>
      </c>
      <c r="G61" s="41">
        <f>'Core Indicators'!W61</f>
        <v>22925000</v>
      </c>
      <c r="H61" s="41">
        <f>'Core Indicators'!AE61</f>
        <v>1451000</v>
      </c>
      <c r="I61" s="41">
        <f>'Core Indicators'!AM61</f>
        <v>1451000</v>
      </c>
      <c r="J61" s="41" t="str">
        <f>'Core Indicators'!AU61</f>
        <v>x</v>
      </c>
      <c r="K61" s="41" t="str">
        <f>'Core Indicators'!BC61</f>
        <v>x</v>
      </c>
      <c r="L61" s="41">
        <f>'Core Indicators'!BK61</f>
        <v>41</v>
      </c>
      <c r="M61" s="41" t="str">
        <f>'Core Indicators'!BS61</f>
        <v>x</v>
      </c>
      <c r="N61" s="41" t="str">
        <f>'Core Indicators'!CA61</f>
        <v>x</v>
      </c>
      <c r="O61" s="41" t="e">
        <f>'Core Indicators'!CI61</f>
        <v>#N/A</v>
      </c>
      <c r="P61" s="41" t="str">
        <f>'Core Indicators'!CQ61</f>
        <v>x</v>
      </c>
      <c r="Q61" s="41">
        <f>'Core Indicators'!DG61</f>
        <v>21473000</v>
      </c>
      <c r="R61" s="41">
        <f>'Core Indicators'!DO61</f>
        <v>0</v>
      </c>
      <c r="S61" s="41">
        <f>'Core Indicators'!DW61</f>
        <v>1451000</v>
      </c>
      <c r="T61" s="41" t="str">
        <f>'Core Indicators'!EE61</f>
        <v>x</v>
      </c>
      <c r="U61" s="41" t="str">
        <f>'Core Indicators'!EM61</f>
        <v>x</v>
      </c>
      <c r="V61" s="41">
        <f>'Core Indicators'!FC61</f>
        <v>1</v>
      </c>
      <c r="W61" s="41" t="str">
        <f>'Core Indicators'!FK61</f>
        <v>x</v>
      </c>
      <c r="X61" s="41" t="str">
        <f>'Core Indicators'!FS61</f>
        <v>x</v>
      </c>
      <c r="Y61" s="41">
        <f>'Core Indicators'!GA61</f>
        <v>0</v>
      </c>
      <c r="Z61" s="41">
        <f>'Core Indicators'!GI61</f>
        <v>2</v>
      </c>
      <c r="AA61" s="41">
        <f>'Core Indicators'!GQ61</f>
        <v>0</v>
      </c>
      <c r="AB61" s="41">
        <f>'Core Indicators'!GY61</f>
        <v>0</v>
      </c>
      <c r="AC61" s="41">
        <f>'Core Indicators'!HG61</f>
        <v>2</v>
      </c>
      <c r="AD61" s="41">
        <f>'Core Indicators'!HO61</f>
        <v>2</v>
      </c>
      <c r="AE61" s="41">
        <f>'Core Indicators'!HW61</f>
        <v>1</v>
      </c>
      <c r="AF61" s="41">
        <f>'Core Indicators'!IE61</f>
        <v>1</v>
      </c>
      <c r="AG61" s="41">
        <f>'Core Indicators'!IM61</f>
        <v>2</v>
      </c>
    </row>
    <row r="62" spans="1:33" ht="20.25" customHeight="1">
      <c r="A62" s="194" t="str">
        <f>'Core Indicators'!A:A</f>
        <v>Complex crisis in Mali</v>
      </c>
      <c r="B62" s="194" t="str">
        <f>'Core Indicators'!B:B</f>
        <v>Conflict/ Violence,Drought/drier conditions,Political/economic crisis</v>
      </c>
      <c r="C62" s="194" t="str">
        <f>'Core Indicators'!C62</f>
        <v>MLI001</v>
      </c>
      <c r="D62" s="194" t="str">
        <f>'Core Indicators'!D62</f>
        <v>Mali</v>
      </c>
      <c r="E62" s="194" t="str">
        <f>'Core Indicators'!E62</f>
        <v>MLI</v>
      </c>
      <c r="F62" s="42">
        <f>'Core Indicators'!O62</f>
        <v>1220190</v>
      </c>
      <c r="G62" s="42">
        <f>'Core Indicators'!W62</f>
        <v>25569000</v>
      </c>
      <c r="H62" s="42">
        <f>'Core Indicators'!AE62</f>
        <v>25569000</v>
      </c>
      <c r="I62" s="42">
        <f>'Core Indicators'!AM62</f>
        <v>1196000</v>
      </c>
      <c r="J62" s="42" t="str">
        <f>'Core Indicators'!AU62</f>
        <v>x</v>
      </c>
      <c r="K62" s="42" t="str">
        <f>'Core Indicators'!BC62</f>
        <v>x</v>
      </c>
      <c r="L62" s="42">
        <f>'Core Indicators'!BK62</f>
        <v>2804</v>
      </c>
      <c r="M62" s="42" t="str">
        <f>'Core Indicators'!BS62</f>
        <v>x</v>
      </c>
      <c r="N62" s="42" t="str">
        <f>'Core Indicators'!CA62</f>
        <v>x</v>
      </c>
      <c r="O62" s="42" t="e">
        <f>'Core Indicators'!CI62</f>
        <v>#N/A</v>
      </c>
      <c r="P62" s="42" t="str">
        <f>'Core Indicators'!CQ62</f>
        <v>x</v>
      </c>
      <c r="Q62" s="42">
        <f>'Core Indicators'!DG62</f>
        <v>0</v>
      </c>
      <c r="R62" s="42">
        <f>'Core Indicators'!DO62</f>
        <v>20231000</v>
      </c>
      <c r="S62" s="42">
        <f>'Core Indicators'!DW62</f>
        <v>4756000</v>
      </c>
      <c r="T62" s="42">
        <f>'Core Indicators'!EE62</f>
        <v>581000</v>
      </c>
      <c r="U62" s="42">
        <f>'Core Indicators'!EM62</f>
        <v>0</v>
      </c>
      <c r="V62" s="42">
        <f>'Core Indicators'!FC62</f>
        <v>5</v>
      </c>
      <c r="W62" s="42" t="str">
        <f>'Core Indicators'!FK62</f>
        <v>x</v>
      </c>
      <c r="X62" s="42" t="str">
        <f>'Core Indicators'!FS62</f>
        <v>x</v>
      </c>
      <c r="Y62" s="42">
        <f>'Core Indicators'!GA62</f>
        <v>1</v>
      </c>
      <c r="Z62" s="42">
        <f>'Core Indicators'!GI62</f>
        <v>3</v>
      </c>
      <c r="AA62" s="42">
        <f>'Core Indicators'!GQ62</f>
        <v>2</v>
      </c>
      <c r="AB62" s="42">
        <f>'Core Indicators'!GY62</f>
        <v>3</v>
      </c>
      <c r="AC62" s="42">
        <f>'Core Indicators'!HG62</f>
        <v>2</v>
      </c>
      <c r="AD62" s="42">
        <f>'Core Indicators'!HO62</f>
        <v>3</v>
      </c>
      <c r="AE62" s="42">
        <f>'Core Indicators'!HW62</f>
        <v>3</v>
      </c>
      <c r="AF62" s="42">
        <f>'Core Indicators'!IE62</f>
        <v>1</v>
      </c>
      <c r="AG62" s="42">
        <f>'Core Indicators'!IM62</f>
        <v>3</v>
      </c>
    </row>
    <row r="63" spans="1:33" ht="20.25" customHeight="1">
      <c r="A63" s="58" t="str">
        <f>'Core Indicators'!A:A</f>
        <v>Complex crisis in Myanmar</v>
      </c>
      <c r="B63" s="58" t="str">
        <f>'Core Indicators'!B:B</f>
        <v>Conflict/ Violence,Earthquake,International Displacement,Cyclone,Floods</v>
      </c>
      <c r="C63" s="58" t="str">
        <f>'Core Indicators'!C63</f>
        <v>MMR008</v>
      </c>
      <c r="D63" s="58" t="str">
        <f>'Core Indicators'!D63</f>
        <v>Myanmar</v>
      </c>
      <c r="E63" s="58" t="str">
        <f>'Core Indicators'!E63</f>
        <v>MMR</v>
      </c>
      <c r="F63" s="41">
        <f>'Core Indicators'!O63</f>
        <v>676577</v>
      </c>
      <c r="G63" s="41">
        <f>'Core Indicators'!W63</f>
        <v>54900000</v>
      </c>
      <c r="H63" s="41">
        <f>'Core Indicators'!AE63</f>
        <v>54900000</v>
      </c>
      <c r="I63" s="41">
        <f>'Core Indicators'!AM63</f>
        <v>5438000</v>
      </c>
      <c r="J63" s="41" t="str">
        <f>'Core Indicators'!AU63</f>
        <v>x</v>
      </c>
      <c r="K63" s="41" t="str">
        <f>'Core Indicators'!BC63</f>
        <v>x</v>
      </c>
      <c r="L63" s="41">
        <f>'Core Indicators'!BK63</f>
        <v>6438</v>
      </c>
      <c r="M63" s="41" t="str">
        <f>'Core Indicators'!BS63</f>
        <v>x</v>
      </c>
      <c r="N63" s="41" t="str">
        <f>'Core Indicators'!CA63</f>
        <v>x</v>
      </c>
      <c r="O63" s="41" t="e">
        <f>'Core Indicators'!CI63</f>
        <v>#N/A</v>
      </c>
      <c r="P63" s="41" t="str">
        <f>'Core Indicators'!CQ63</f>
        <v>x</v>
      </c>
      <c r="Q63" s="41">
        <f>'Core Indicators'!DG63</f>
        <v>0</v>
      </c>
      <c r="R63" s="41">
        <f>'Core Indicators'!DO63</f>
        <v>38671000</v>
      </c>
      <c r="S63" s="41">
        <f>'Core Indicators'!DW63</f>
        <v>10415000</v>
      </c>
      <c r="T63" s="41">
        <f>'Core Indicators'!EE63</f>
        <v>4315000</v>
      </c>
      <c r="U63" s="41">
        <f>'Core Indicators'!EM63</f>
        <v>1499000</v>
      </c>
      <c r="V63" s="41">
        <f>'Core Indicators'!FC63</f>
        <v>5</v>
      </c>
      <c r="W63" s="41" t="str">
        <f>'Core Indicators'!FK63</f>
        <v>x</v>
      </c>
      <c r="X63" s="41" t="str">
        <f>'Core Indicators'!FS63</f>
        <v>x</v>
      </c>
      <c r="Y63" s="41">
        <f>'Core Indicators'!GA63</f>
        <v>1</v>
      </c>
      <c r="Z63" s="41">
        <f>'Core Indicators'!GI63</f>
        <v>3</v>
      </c>
      <c r="AA63" s="41">
        <f>'Core Indicators'!GQ63</f>
        <v>3</v>
      </c>
      <c r="AB63" s="41">
        <f>'Core Indicators'!GY63</f>
        <v>3</v>
      </c>
      <c r="AC63" s="41">
        <f>'Core Indicators'!HG63</f>
        <v>3</v>
      </c>
      <c r="AD63" s="41">
        <f>'Core Indicators'!HO63</f>
        <v>3</v>
      </c>
      <c r="AE63" s="41">
        <f>'Core Indicators'!HW63</f>
        <v>3</v>
      </c>
      <c r="AF63" s="41">
        <f>'Core Indicators'!IE63</f>
        <v>2</v>
      </c>
      <c r="AG63" s="41">
        <f>'Core Indicators'!IM63</f>
        <v>2</v>
      </c>
    </row>
    <row r="64" spans="1:33" ht="20.25" customHeight="1">
      <c r="A64" s="194" t="str">
        <f>'Core Indicators'!A:A</f>
        <v>Multiple Crises in Mozambique</v>
      </c>
      <c r="B64" s="194" t="str">
        <f>'Core Indicators'!B:B</f>
        <v>Conflict/ Violence,Cyclone,Drought/drier conditions</v>
      </c>
      <c r="C64" s="194" t="str">
        <f>'Core Indicators'!C64</f>
        <v>MOZ001</v>
      </c>
      <c r="D64" s="194" t="str">
        <f>'Core Indicators'!D64</f>
        <v>Mozambique</v>
      </c>
      <c r="E64" s="194" t="str">
        <f>'Core Indicators'!E64</f>
        <v>MOZ</v>
      </c>
      <c r="F64" s="42">
        <f>'Core Indicators'!O64</f>
        <v>110882</v>
      </c>
      <c r="G64" s="42">
        <f>'Core Indicators'!W64</f>
        <v>36640000</v>
      </c>
      <c r="H64" s="42">
        <f>'Core Indicators'!AE64</f>
        <v>4291000</v>
      </c>
      <c r="I64" s="42">
        <f>'Core Indicators'!AM64</f>
        <v>1400000</v>
      </c>
      <c r="J64" s="42">
        <f>'Core Indicators'!AU64</f>
        <v>352</v>
      </c>
      <c r="K64" s="42" t="str">
        <f>'Core Indicators'!BC64</f>
        <v>x</v>
      </c>
      <c r="L64" s="42">
        <f>'Core Indicators'!BK64</f>
        <v>574</v>
      </c>
      <c r="M64" s="42">
        <f>'Core Indicators'!BS64</f>
        <v>30456</v>
      </c>
      <c r="N64" s="42">
        <f>'Core Indicators'!CA64</f>
        <v>15326</v>
      </c>
      <c r="O64" s="42" t="e">
        <f>'Core Indicators'!CI64</f>
        <v>#N/A</v>
      </c>
      <c r="P64" s="42" t="str">
        <f>'Core Indicators'!CQ64</f>
        <v>x</v>
      </c>
      <c r="Q64" s="42">
        <f>'Core Indicators'!DG64</f>
        <v>32349000</v>
      </c>
      <c r="R64" s="42">
        <f>'Core Indicators'!DO64</f>
        <v>2347000</v>
      </c>
      <c r="S64" s="42">
        <f>'Core Indicators'!DW64</f>
        <v>1024000</v>
      </c>
      <c r="T64" s="42">
        <f>'Core Indicators'!EE64</f>
        <v>919000</v>
      </c>
      <c r="U64" s="42">
        <f>'Core Indicators'!EM64</f>
        <v>0</v>
      </c>
      <c r="V64" s="42">
        <f>'Core Indicators'!FC64</f>
        <v>5</v>
      </c>
      <c r="W64" s="42" t="str">
        <f>'Core Indicators'!FK64</f>
        <v>x</v>
      </c>
      <c r="X64" s="42" t="str">
        <f>'Core Indicators'!FS64</f>
        <v>x</v>
      </c>
      <c r="Y64" s="42">
        <f>'Core Indicators'!GA64</f>
        <v>1</v>
      </c>
      <c r="Z64" s="42">
        <f>'Core Indicators'!GI64</f>
        <v>3</v>
      </c>
      <c r="AA64" s="42">
        <f>'Core Indicators'!GQ64</f>
        <v>2</v>
      </c>
      <c r="AB64" s="42">
        <f>'Core Indicators'!GY64</f>
        <v>3</v>
      </c>
      <c r="AC64" s="42">
        <f>'Core Indicators'!HG64</f>
        <v>0</v>
      </c>
      <c r="AD64" s="42">
        <f>'Core Indicators'!HO64</f>
        <v>2</v>
      </c>
      <c r="AE64" s="42">
        <f>'Core Indicators'!HW64</f>
        <v>3</v>
      </c>
      <c r="AF64" s="42">
        <f>'Core Indicators'!IE64</f>
        <v>1</v>
      </c>
      <c r="AG64" s="42">
        <f>'Core Indicators'!IM64</f>
        <v>3</v>
      </c>
    </row>
    <row r="65" spans="1:33" ht="20.25" customHeight="1">
      <c r="A65" s="58" t="str">
        <f>'Core Indicators'!A:A</f>
        <v>Conflict in northern Mozambique</v>
      </c>
      <c r="B65" s="58" t="str">
        <f>'Core Indicators'!B:B</f>
        <v>Conflict/ Violence</v>
      </c>
      <c r="C65" s="58" t="str">
        <f>'Core Indicators'!C65</f>
        <v>MOZ004</v>
      </c>
      <c r="D65" s="58" t="str">
        <f>'Core Indicators'!D65</f>
        <v>Mozambique</v>
      </c>
      <c r="E65" s="58" t="str">
        <f>'Core Indicators'!E65</f>
        <v>MOZ</v>
      </c>
      <c r="F65" s="41">
        <f>'Core Indicators'!O65</f>
        <v>107599</v>
      </c>
      <c r="G65" s="41">
        <f>'Core Indicators'!W65</f>
        <v>12665000</v>
      </c>
      <c r="H65" s="41">
        <f>'Core Indicators'!AE65</f>
        <v>3986000</v>
      </c>
      <c r="I65" s="41">
        <f>'Core Indicators'!AM65</f>
        <v>1332000</v>
      </c>
      <c r="J65" s="41" t="str">
        <f>'Core Indicators'!AU65</f>
        <v>x</v>
      </c>
      <c r="K65" s="41" t="str">
        <f>'Core Indicators'!BC65</f>
        <v>x</v>
      </c>
      <c r="L65" s="41">
        <f>'Core Indicators'!BK65</f>
        <v>260</v>
      </c>
      <c r="M65" s="41" t="str">
        <f>'Core Indicators'!BS65</f>
        <v>x</v>
      </c>
      <c r="N65" s="41" t="str">
        <f>'Core Indicators'!CA65</f>
        <v>x</v>
      </c>
      <c r="O65" s="41" t="e">
        <f>'Core Indicators'!CI65</f>
        <v>#N/A</v>
      </c>
      <c r="P65" s="41" t="str">
        <f>'Core Indicators'!CQ65</f>
        <v>x</v>
      </c>
      <c r="Q65" s="41">
        <f>'Core Indicators'!DG65</f>
        <v>8679000</v>
      </c>
      <c r="R65" s="41">
        <f>'Core Indicators'!DO65</f>
        <v>2347000</v>
      </c>
      <c r="S65" s="41">
        <f>'Core Indicators'!DW65</f>
        <v>719000</v>
      </c>
      <c r="T65" s="41">
        <f>'Core Indicators'!EE65</f>
        <v>919000</v>
      </c>
      <c r="U65" s="41">
        <f>'Core Indicators'!EM65</f>
        <v>0</v>
      </c>
      <c r="V65" s="41">
        <f>'Core Indicators'!FC65</f>
        <v>4</v>
      </c>
      <c r="W65" s="41" t="str">
        <f>'Core Indicators'!FK65</f>
        <v>x</v>
      </c>
      <c r="X65" s="41" t="str">
        <f>'Core Indicators'!FS65</f>
        <v>x</v>
      </c>
      <c r="Y65" s="41">
        <f>'Core Indicators'!GA65</f>
        <v>1</v>
      </c>
      <c r="Z65" s="41">
        <f>'Core Indicators'!GI65</f>
        <v>3</v>
      </c>
      <c r="AA65" s="41">
        <f>'Core Indicators'!GQ65</f>
        <v>2</v>
      </c>
      <c r="AB65" s="41">
        <f>'Core Indicators'!GY65</f>
        <v>3</v>
      </c>
      <c r="AC65" s="41">
        <f>'Core Indicators'!HG65</f>
        <v>0</v>
      </c>
      <c r="AD65" s="41">
        <f>'Core Indicators'!HO65</f>
        <v>2</v>
      </c>
      <c r="AE65" s="41">
        <f>'Core Indicators'!HW65</f>
        <v>3</v>
      </c>
      <c r="AF65" s="41">
        <f>'Core Indicators'!IE65</f>
        <v>1</v>
      </c>
      <c r="AG65" s="41">
        <f>'Core Indicators'!IM65</f>
        <v>3</v>
      </c>
    </row>
    <row r="66" spans="1:33" ht="20.25" customHeight="1">
      <c r="A66" s="194" t="str">
        <f>'Core Indicators'!A:A</f>
        <v>2026 Cyclones and rains in Mozambique</v>
      </c>
      <c r="B66" s="194" t="str">
        <f>'Core Indicators'!B:B</f>
        <v>Floods,Cyclone</v>
      </c>
      <c r="C66" s="194" t="str">
        <f>'Core Indicators'!C66</f>
        <v>MOZ014</v>
      </c>
      <c r="D66" s="194" t="str">
        <f>'Core Indicators'!D66</f>
        <v>Mozambique</v>
      </c>
      <c r="E66" s="194" t="str">
        <f>'Core Indicators'!E66</f>
        <v>MOZ</v>
      </c>
      <c r="F66" s="42">
        <f>'Core Indicators'!O66</f>
        <v>6031</v>
      </c>
      <c r="G66" s="42">
        <f>'Core Indicators'!W66</f>
        <v>36640000</v>
      </c>
      <c r="H66" s="42">
        <f>'Core Indicators'!AE66</f>
        <v>422000</v>
      </c>
      <c r="I66" s="42">
        <f>'Core Indicators'!AM66</f>
        <v>68000</v>
      </c>
      <c r="J66" s="42">
        <f>'Core Indicators'!AU66</f>
        <v>352</v>
      </c>
      <c r="K66" s="42" t="str">
        <f>'Core Indicators'!BC66</f>
        <v>x</v>
      </c>
      <c r="L66" s="42">
        <f>'Core Indicators'!BK66</f>
        <v>314</v>
      </c>
      <c r="M66" s="42">
        <f>'Core Indicators'!BS66</f>
        <v>30456</v>
      </c>
      <c r="N66" s="42">
        <f>'Core Indicators'!CA66</f>
        <v>15326</v>
      </c>
      <c r="O66" s="42" t="e">
        <f>'Core Indicators'!CI66</f>
        <v>#N/A</v>
      </c>
      <c r="P66" s="42" t="str">
        <f>'Core Indicators'!CQ66</f>
        <v>x</v>
      </c>
      <c r="Q66" s="42">
        <f>'Core Indicators'!DG66</f>
        <v>36218000</v>
      </c>
      <c r="R66" s="42">
        <f>'Core Indicators'!DO66</f>
        <v>0</v>
      </c>
      <c r="S66" s="42">
        <f>'Core Indicators'!DW66</f>
        <v>422000</v>
      </c>
      <c r="T66" s="42" t="str">
        <f>'Core Indicators'!EE66</f>
        <v>x</v>
      </c>
      <c r="U66" s="42">
        <f>'Core Indicators'!EM66</f>
        <v>0</v>
      </c>
      <c r="V66" s="42">
        <f>'Core Indicators'!FC66</f>
        <v>5</v>
      </c>
      <c r="W66" s="42" t="str">
        <f>'Core Indicators'!FK66</f>
        <v>x</v>
      </c>
      <c r="X66" s="42" t="str">
        <f>'Core Indicators'!FS66</f>
        <v>x</v>
      </c>
      <c r="Y66" s="42">
        <f>'Core Indicators'!GA66</f>
        <v>1</v>
      </c>
      <c r="Z66" s="42">
        <f>'Core Indicators'!GI66</f>
        <v>1</v>
      </c>
      <c r="AA66" s="42">
        <f>'Core Indicators'!GQ66</f>
        <v>2</v>
      </c>
      <c r="AB66" s="42">
        <f>'Core Indicators'!GY66</f>
        <v>0</v>
      </c>
      <c r="AC66" s="42">
        <f>'Core Indicators'!HG66</f>
        <v>0</v>
      </c>
      <c r="AD66" s="42">
        <f>'Core Indicators'!HO66</f>
        <v>1</v>
      </c>
      <c r="AE66" s="42">
        <f>'Core Indicators'!HW66</f>
        <v>0</v>
      </c>
      <c r="AF66" s="42">
        <f>'Core Indicators'!IE66</f>
        <v>1</v>
      </c>
      <c r="AG66" s="42">
        <f>'Core Indicators'!IM66</f>
        <v>3</v>
      </c>
    </row>
    <row r="67" spans="1:33" ht="20.25" customHeight="1">
      <c r="A67" s="58" t="str">
        <f>'Core Indicators'!A:A</f>
        <v>Displacement from Mali to Mauritania</v>
      </c>
      <c r="B67" s="58" t="str">
        <f>'Core Indicators'!B:B</f>
        <v>International Displacement</v>
      </c>
      <c r="C67" s="58" t="str">
        <f>'Core Indicators'!C67</f>
        <v>MRT002</v>
      </c>
      <c r="D67" s="58" t="str">
        <f>'Core Indicators'!D67</f>
        <v>Mauritania</v>
      </c>
      <c r="E67" s="58" t="str">
        <f>'Core Indicators'!E67</f>
        <v>MRT</v>
      </c>
      <c r="F67" s="41">
        <f>'Core Indicators'!O67</f>
        <v>206000</v>
      </c>
      <c r="G67" s="41">
        <f>'Core Indicators'!W67</f>
        <v>2441000</v>
      </c>
      <c r="H67" s="41">
        <f>'Core Indicators'!AE67</f>
        <v>402000</v>
      </c>
      <c r="I67" s="41">
        <f>'Core Indicators'!AM67</f>
        <v>184000</v>
      </c>
      <c r="J67" s="41" t="str">
        <f>'Core Indicators'!AU67</f>
        <v>x</v>
      </c>
      <c r="K67" s="41" t="str">
        <f>'Core Indicators'!BC67</f>
        <v>x</v>
      </c>
      <c r="L67" s="41">
        <f>'Core Indicators'!BK67</f>
        <v>0</v>
      </c>
      <c r="M67" s="41" t="str">
        <f>'Core Indicators'!BS67</f>
        <v>x</v>
      </c>
      <c r="N67" s="41" t="str">
        <f>'Core Indicators'!CA67</f>
        <v>x</v>
      </c>
      <c r="O67" s="41" t="e">
        <f>'Core Indicators'!CI67</f>
        <v>#N/A</v>
      </c>
      <c r="P67" s="41" t="str">
        <f>'Core Indicators'!CQ67</f>
        <v>x</v>
      </c>
      <c r="Q67" s="41">
        <f>'Core Indicators'!DG67</f>
        <v>2039000</v>
      </c>
      <c r="R67" s="41">
        <f>'Core Indicators'!DO67</f>
        <v>0</v>
      </c>
      <c r="S67" s="41">
        <f>'Core Indicators'!DW67</f>
        <v>364000</v>
      </c>
      <c r="T67" s="41">
        <f>'Core Indicators'!EE67</f>
        <v>38000</v>
      </c>
      <c r="U67" s="41">
        <f>'Core Indicators'!EM67</f>
        <v>0</v>
      </c>
      <c r="V67" s="41">
        <f>'Core Indicators'!FC67</f>
        <v>2</v>
      </c>
      <c r="W67" s="41" t="str">
        <f>'Core Indicators'!FK67</f>
        <v>x</v>
      </c>
      <c r="X67" s="41" t="str">
        <f>'Core Indicators'!FS67</f>
        <v>x</v>
      </c>
      <c r="Y67" s="41">
        <f>'Core Indicators'!GA67</f>
        <v>0</v>
      </c>
      <c r="Z67" s="41">
        <f>'Core Indicators'!GI67</f>
        <v>0</v>
      </c>
      <c r="AA67" s="41">
        <f>'Core Indicators'!GQ67</f>
        <v>0</v>
      </c>
      <c r="AB67" s="41">
        <f>'Core Indicators'!GY67</f>
        <v>0</v>
      </c>
      <c r="AC67" s="41">
        <f>'Core Indicators'!HG67</f>
        <v>0</v>
      </c>
      <c r="AD67" s="41">
        <f>'Core Indicators'!HO67</f>
        <v>2</v>
      </c>
      <c r="AE67" s="41">
        <f>'Core Indicators'!HW67</f>
        <v>0</v>
      </c>
      <c r="AF67" s="41">
        <f>'Core Indicators'!IE67</f>
        <v>2</v>
      </c>
      <c r="AG67" s="41">
        <f>'Core Indicators'!IM67</f>
        <v>2</v>
      </c>
    </row>
    <row r="68" spans="1:33" ht="20.25" customHeight="1">
      <c r="A68" s="194" t="str">
        <f>'Core Indicators'!A:A</f>
        <v>Climatic shocks in Mauritania</v>
      </c>
      <c r="B68" s="194" t="str">
        <f>'Core Indicators'!B:B</f>
        <v>Drought/drier conditions,Floods</v>
      </c>
      <c r="C68" s="194" t="str">
        <f>'Core Indicators'!C68</f>
        <v>MRT003</v>
      </c>
      <c r="D68" s="194" t="str">
        <f>'Core Indicators'!D68</f>
        <v>Mauritania</v>
      </c>
      <c r="E68" s="194" t="str">
        <f>'Core Indicators'!E68</f>
        <v>MRT</v>
      </c>
      <c r="F68" s="42">
        <f>'Core Indicators'!O68</f>
        <v>1030700</v>
      </c>
      <c r="G68" s="42">
        <f>'Core Indicators'!W68</f>
        <v>5324000</v>
      </c>
      <c r="H68" s="42">
        <f>'Core Indicators'!AE68</f>
        <v>1837000</v>
      </c>
      <c r="I68" s="42" t="str">
        <f>'Core Indicators'!AM68</f>
        <v>x</v>
      </c>
      <c r="J68" s="42" t="str">
        <f>'Core Indicators'!AU68</f>
        <v>x</v>
      </c>
      <c r="K68" s="42" t="str">
        <f>'Core Indicators'!BC68</f>
        <v>x</v>
      </c>
      <c r="L68" s="42">
        <f>'Core Indicators'!BK68</f>
        <v>0</v>
      </c>
      <c r="M68" s="42" t="str">
        <f>'Core Indicators'!BS68</f>
        <v>x</v>
      </c>
      <c r="N68" s="42" t="str">
        <f>'Core Indicators'!CA68</f>
        <v>x</v>
      </c>
      <c r="O68" s="42" t="e">
        <f>'Core Indicators'!CI68</f>
        <v>#N/A</v>
      </c>
      <c r="P68" s="42" t="str">
        <f>'Core Indicators'!CQ68</f>
        <v>x</v>
      </c>
      <c r="Q68" s="42">
        <f>'Core Indicators'!DG68</f>
        <v>3487000</v>
      </c>
      <c r="R68" s="42">
        <f>'Core Indicators'!DO68</f>
        <v>1337000</v>
      </c>
      <c r="S68" s="42">
        <f>'Core Indicators'!DW68</f>
        <v>486000</v>
      </c>
      <c r="T68" s="42">
        <f>'Core Indicators'!EE68</f>
        <v>14000</v>
      </c>
      <c r="U68" s="42">
        <f>'Core Indicators'!EM68</f>
        <v>0</v>
      </c>
      <c r="V68" s="42">
        <f>'Core Indicators'!FC68</f>
        <v>1</v>
      </c>
      <c r="W68" s="42" t="str">
        <f>'Core Indicators'!FK68</f>
        <v>x</v>
      </c>
      <c r="X68" s="42" t="str">
        <f>'Core Indicators'!FS68</f>
        <v>x</v>
      </c>
      <c r="Y68" s="42">
        <f>'Core Indicators'!GA68</f>
        <v>0</v>
      </c>
      <c r="Z68" s="42">
        <f>'Core Indicators'!GI68</f>
        <v>0</v>
      </c>
      <c r="AA68" s="42">
        <f>'Core Indicators'!GQ68</f>
        <v>0</v>
      </c>
      <c r="AB68" s="42">
        <f>'Core Indicators'!GY68</f>
        <v>0</v>
      </c>
      <c r="AC68" s="42">
        <f>'Core Indicators'!HG68</f>
        <v>0</v>
      </c>
      <c r="AD68" s="42">
        <f>'Core Indicators'!HO68</f>
        <v>0</v>
      </c>
      <c r="AE68" s="42">
        <f>'Core Indicators'!HW68</f>
        <v>0</v>
      </c>
      <c r="AF68" s="42">
        <f>'Core Indicators'!IE68</f>
        <v>2</v>
      </c>
      <c r="AG68" s="42">
        <f>'Core Indicators'!IM68</f>
        <v>1</v>
      </c>
    </row>
    <row r="69" spans="1:33" ht="20.25" customHeight="1">
      <c r="A69" s="58" t="str">
        <f>'Core Indicators'!A:A</f>
        <v>Multiple crises in Mauritania</v>
      </c>
      <c r="B69" s="58" t="str">
        <f>'Core Indicators'!B:B</f>
        <v>Drought/drier conditions,Floods,International Displacement</v>
      </c>
      <c r="C69" s="58" t="str">
        <f>'Core Indicators'!C69</f>
        <v>MRT004</v>
      </c>
      <c r="D69" s="58" t="str">
        <f>'Core Indicators'!D69</f>
        <v>Mauritania</v>
      </c>
      <c r="E69" s="58" t="str">
        <f>'Core Indicators'!E69</f>
        <v>MRT</v>
      </c>
      <c r="F69" s="41">
        <f>'Core Indicators'!O69</f>
        <v>1030700</v>
      </c>
      <c r="G69" s="41">
        <f>'Core Indicators'!W69</f>
        <v>5473000</v>
      </c>
      <c r="H69" s="41">
        <f>'Core Indicators'!AE69</f>
        <v>2239000</v>
      </c>
      <c r="I69" s="41">
        <f>'Core Indicators'!AM69</f>
        <v>184000</v>
      </c>
      <c r="J69" s="41" t="str">
        <f>'Core Indicators'!AU69</f>
        <v>x</v>
      </c>
      <c r="K69" s="41" t="str">
        <f>'Core Indicators'!BC69</f>
        <v>x</v>
      </c>
      <c r="L69" s="41">
        <f>'Core Indicators'!BK69</f>
        <v>0</v>
      </c>
      <c r="M69" s="41" t="str">
        <f>'Core Indicators'!BS69</f>
        <v>x</v>
      </c>
      <c r="N69" s="41" t="str">
        <f>'Core Indicators'!CA69</f>
        <v>x</v>
      </c>
      <c r="O69" s="41" t="e">
        <f>'Core Indicators'!CI69</f>
        <v>#N/A</v>
      </c>
      <c r="P69" s="41" t="str">
        <f>'Core Indicators'!CQ69</f>
        <v>x</v>
      </c>
      <c r="Q69" s="41">
        <f>'Core Indicators'!DG69</f>
        <v>3234000</v>
      </c>
      <c r="R69" s="41">
        <f>'Core Indicators'!DO69</f>
        <v>1337000</v>
      </c>
      <c r="S69" s="41">
        <f>'Core Indicators'!DW69</f>
        <v>850000</v>
      </c>
      <c r="T69" s="41">
        <f>'Core Indicators'!EE69</f>
        <v>52000</v>
      </c>
      <c r="U69" s="41">
        <f>'Core Indicators'!EM69</f>
        <v>0</v>
      </c>
      <c r="V69" s="41">
        <f>'Core Indicators'!FC69</f>
        <v>3</v>
      </c>
      <c r="W69" s="41" t="str">
        <f>'Core Indicators'!FK69</f>
        <v>x</v>
      </c>
      <c r="X69" s="41" t="str">
        <f>'Core Indicators'!FS69</f>
        <v>x</v>
      </c>
      <c r="Y69" s="41">
        <f>'Core Indicators'!GA69</f>
        <v>0</v>
      </c>
      <c r="Z69" s="41">
        <f>'Core Indicators'!GI69</f>
        <v>0</v>
      </c>
      <c r="AA69" s="41">
        <f>'Core Indicators'!GQ69</f>
        <v>0</v>
      </c>
      <c r="AB69" s="41">
        <f>'Core Indicators'!GY69</f>
        <v>0</v>
      </c>
      <c r="AC69" s="41">
        <f>'Core Indicators'!HG69</f>
        <v>0</v>
      </c>
      <c r="AD69" s="41">
        <f>'Core Indicators'!HO69</f>
        <v>2</v>
      </c>
      <c r="AE69" s="41">
        <f>'Core Indicators'!HW69</f>
        <v>0</v>
      </c>
      <c r="AF69" s="41">
        <f>'Core Indicators'!IE69</f>
        <v>2</v>
      </c>
      <c r="AG69" s="41">
        <f>'Core Indicators'!IM69</f>
        <v>2</v>
      </c>
    </row>
    <row r="70" spans="1:33" ht="20.25" customHeight="1">
      <c r="A70" s="194" t="str">
        <f>'Core Indicators'!A:A</f>
        <v>Climatic shocks in Malawi</v>
      </c>
      <c r="B70" s="194" t="str">
        <f>'Core Indicators'!B:B</f>
        <v>Drought/drier conditions,Cyclone,Floods,Political/economic crisis</v>
      </c>
      <c r="C70" s="194" t="str">
        <f>'Core Indicators'!C70</f>
        <v>MWI002</v>
      </c>
      <c r="D70" s="194" t="str">
        <f>'Core Indicators'!D70</f>
        <v>Malawi</v>
      </c>
      <c r="E70" s="194" t="str">
        <f>'Core Indicators'!E70</f>
        <v>MWI</v>
      </c>
      <c r="F70" s="42">
        <f>'Core Indicators'!O70</f>
        <v>94080</v>
      </c>
      <c r="G70" s="42">
        <f>'Core Indicators'!W70</f>
        <v>22644000</v>
      </c>
      <c r="H70" s="42">
        <f>'Core Indicators'!AE70</f>
        <v>10405000</v>
      </c>
      <c r="I70" s="42">
        <f>'Core Indicators'!AM70</f>
        <v>166000</v>
      </c>
      <c r="J70" s="42" t="str">
        <f>'Core Indicators'!AU70</f>
        <v>x</v>
      </c>
      <c r="K70" s="42" t="str">
        <f>'Core Indicators'!BC70</f>
        <v>x</v>
      </c>
      <c r="L70" s="42" t="str">
        <f>'Core Indicators'!BK70</f>
        <v>x</v>
      </c>
      <c r="M70" s="42" t="str">
        <f>'Core Indicators'!BS70</f>
        <v>x</v>
      </c>
      <c r="N70" s="42" t="str">
        <f>'Core Indicators'!CA70</f>
        <v>x</v>
      </c>
      <c r="O70" s="42" t="e">
        <f>'Core Indicators'!CI70</f>
        <v>#N/A</v>
      </c>
      <c r="P70" s="42" t="str">
        <f>'Core Indicators'!CQ70</f>
        <v>x</v>
      </c>
      <c r="Q70" s="42">
        <f>'Core Indicators'!DG70</f>
        <v>12239000</v>
      </c>
      <c r="R70" s="42">
        <f>'Core Indicators'!DO70</f>
        <v>6230000</v>
      </c>
      <c r="S70" s="42">
        <f>'Core Indicators'!DW70</f>
        <v>4167000</v>
      </c>
      <c r="T70" s="42">
        <f>'Core Indicators'!EE70</f>
        <v>8000</v>
      </c>
      <c r="U70" s="42">
        <f>'Core Indicators'!EM70</f>
        <v>0</v>
      </c>
      <c r="V70" s="42">
        <f>'Core Indicators'!FC70</f>
        <v>5</v>
      </c>
      <c r="W70" s="42" t="str">
        <f>'Core Indicators'!FK70</f>
        <v>x</v>
      </c>
      <c r="X70" s="42" t="str">
        <f>'Core Indicators'!FS70</f>
        <v>x</v>
      </c>
      <c r="Y70" s="42">
        <f>'Core Indicators'!GA70</f>
        <v>1</v>
      </c>
      <c r="Z70" s="42">
        <f>'Core Indicators'!GI70</f>
        <v>0</v>
      </c>
      <c r="AA70" s="42">
        <f>'Core Indicators'!GQ70</f>
        <v>0</v>
      </c>
      <c r="AB70" s="42">
        <f>'Core Indicators'!GY70</f>
        <v>0</v>
      </c>
      <c r="AC70" s="42">
        <f>'Core Indicators'!HG70</f>
        <v>2</v>
      </c>
      <c r="AD70" s="42">
        <f>'Core Indicators'!HO70</f>
        <v>3</v>
      </c>
      <c r="AE70" s="42">
        <f>'Core Indicators'!HW70</f>
        <v>0</v>
      </c>
      <c r="AF70" s="42">
        <f>'Core Indicators'!IE70</f>
        <v>0</v>
      </c>
      <c r="AG70" s="42">
        <f>'Core Indicators'!IM70</f>
        <v>3</v>
      </c>
    </row>
    <row r="71" spans="1:33" ht="20.25" customHeight="1">
      <c r="A71" s="58" t="str">
        <f>'Core Indicators'!A:A</f>
        <v>International Displacement to Malaysia</v>
      </c>
      <c r="B71" s="58" t="str">
        <f>'Core Indicators'!B:B</f>
        <v>International Displacement</v>
      </c>
      <c r="C71" s="58" t="str">
        <f>'Core Indicators'!C71</f>
        <v>MYS001</v>
      </c>
      <c r="D71" s="58" t="str">
        <f>'Core Indicators'!D71</f>
        <v>Malaysia</v>
      </c>
      <c r="E71" s="58" t="str">
        <f>'Core Indicators'!E71</f>
        <v>MYS</v>
      </c>
      <c r="F71" s="41">
        <f>'Core Indicators'!O71</f>
        <v>9206</v>
      </c>
      <c r="G71" s="41">
        <f>'Core Indicators'!W71</f>
        <v>11300000</v>
      </c>
      <c r="H71" s="41">
        <f>'Core Indicators'!AE71</f>
        <v>216000</v>
      </c>
      <c r="I71" s="41">
        <f>'Core Indicators'!AM71</f>
        <v>216000</v>
      </c>
      <c r="J71" s="41" t="str">
        <f>'Core Indicators'!AU71</f>
        <v>x</v>
      </c>
      <c r="K71" s="41" t="str">
        <f>'Core Indicators'!BC71</f>
        <v>x</v>
      </c>
      <c r="L71" s="41">
        <f>'Core Indicators'!BK71</f>
        <v>0</v>
      </c>
      <c r="M71" s="41" t="str">
        <f>'Core Indicators'!BS71</f>
        <v>x</v>
      </c>
      <c r="N71" s="41" t="str">
        <f>'Core Indicators'!CA71</f>
        <v>x</v>
      </c>
      <c r="O71" s="41" t="e">
        <f>'Core Indicators'!CI71</f>
        <v>#N/A</v>
      </c>
      <c r="P71" s="41" t="str">
        <f>'Core Indicators'!CQ71</f>
        <v>x</v>
      </c>
      <c r="Q71" s="41">
        <f>'Core Indicators'!DG71</f>
        <v>11084000</v>
      </c>
      <c r="R71" s="41">
        <f>'Core Indicators'!DO71</f>
        <v>0</v>
      </c>
      <c r="S71" s="41">
        <f>'Core Indicators'!DW71</f>
        <v>216000</v>
      </c>
      <c r="T71" s="41" t="str">
        <f>'Core Indicators'!EE71</f>
        <v>x</v>
      </c>
      <c r="U71" s="41" t="str">
        <f>'Core Indicators'!EM71</f>
        <v>x</v>
      </c>
      <c r="V71" s="41">
        <f>'Core Indicators'!FC71</f>
        <v>1</v>
      </c>
      <c r="W71" s="41" t="str">
        <f>'Core Indicators'!FK71</f>
        <v>x</v>
      </c>
      <c r="X71" s="41" t="str">
        <f>'Core Indicators'!FS71</f>
        <v>x</v>
      </c>
      <c r="Y71" s="41">
        <f>'Core Indicators'!GA71</f>
        <v>0</v>
      </c>
      <c r="Z71" s="41">
        <f>'Core Indicators'!GI71</f>
        <v>0</v>
      </c>
      <c r="AA71" s="41">
        <f>'Core Indicators'!GQ71</f>
        <v>2</v>
      </c>
      <c r="AB71" s="41">
        <f>'Core Indicators'!GY71</f>
        <v>0</v>
      </c>
      <c r="AC71" s="41">
        <f>'Core Indicators'!HG71</f>
        <v>2</v>
      </c>
      <c r="AD71" s="41">
        <f>'Core Indicators'!HO71</f>
        <v>1</v>
      </c>
      <c r="AE71" s="41">
        <f>'Core Indicators'!HW71</f>
        <v>0</v>
      </c>
      <c r="AF71" s="41">
        <f>'Core Indicators'!IE71</f>
        <v>0</v>
      </c>
      <c r="AG71" s="41">
        <f>'Core Indicators'!IM71</f>
        <v>3</v>
      </c>
    </row>
    <row r="72" spans="1:33" ht="20.25" customHeight="1">
      <c r="A72" s="194" t="str">
        <f>'Core Indicators'!A:A</f>
        <v>Drought in Namibia</v>
      </c>
      <c r="B72" s="194" t="str">
        <f>'Core Indicators'!B:B</f>
        <v>Drought/drier conditions</v>
      </c>
      <c r="C72" s="194" t="str">
        <f>'Core Indicators'!C72</f>
        <v>NAM002</v>
      </c>
      <c r="D72" s="194" t="str">
        <f>'Core Indicators'!D72</f>
        <v>Namibia</v>
      </c>
      <c r="E72" s="194" t="str">
        <f>'Core Indicators'!E72</f>
        <v>NAM</v>
      </c>
      <c r="F72" s="42">
        <f>'Core Indicators'!O72</f>
        <v>823290</v>
      </c>
      <c r="G72" s="42">
        <f>'Core Indicators'!W72</f>
        <v>3022000</v>
      </c>
      <c r="H72" s="42">
        <f>'Core Indicators'!AE72</f>
        <v>1578000</v>
      </c>
      <c r="I72" s="42">
        <f>'Core Indicators'!AM72</f>
        <v>3000</v>
      </c>
      <c r="J72" s="42" t="str">
        <f>'Core Indicators'!AU72</f>
        <v>x</v>
      </c>
      <c r="K72" s="42" t="str">
        <f>'Core Indicators'!BC72</f>
        <v>x</v>
      </c>
      <c r="L72" s="42" t="str">
        <f>'Core Indicators'!BK72</f>
        <v>x</v>
      </c>
      <c r="M72" s="42" t="str">
        <f>'Core Indicators'!BS72</f>
        <v>x</v>
      </c>
      <c r="N72" s="42" t="str">
        <f>'Core Indicators'!CA72</f>
        <v>x</v>
      </c>
      <c r="O72" s="42" t="e">
        <f>'Core Indicators'!CI72</f>
        <v>#N/A</v>
      </c>
      <c r="P72" s="42" t="str">
        <f>'Core Indicators'!CQ72</f>
        <v>x</v>
      </c>
      <c r="Q72" s="42">
        <f>'Core Indicators'!DG72</f>
        <v>1444000</v>
      </c>
      <c r="R72" s="42">
        <f>'Core Indicators'!DO72</f>
        <v>1170000</v>
      </c>
      <c r="S72" s="42">
        <f>'Core Indicators'!DW72</f>
        <v>408000</v>
      </c>
      <c r="T72" s="42">
        <f>'Core Indicators'!EE72</f>
        <v>0</v>
      </c>
      <c r="U72" s="42">
        <f>'Core Indicators'!EM72</f>
        <v>0</v>
      </c>
      <c r="V72" s="42">
        <f>'Core Indicators'!FC72</f>
        <v>3</v>
      </c>
      <c r="W72" s="42" t="str">
        <f>'Core Indicators'!FK72</f>
        <v>x</v>
      </c>
      <c r="X72" s="42" t="str">
        <f>'Core Indicators'!FS72</f>
        <v>x</v>
      </c>
      <c r="Y72" s="42">
        <f>'Core Indicators'!GA72</f>
        <v>0</v>
      </c>
      <c r="Z72" s="42">
        <f>'Core Indicators'!GI72</f>
        <v>0</v>
      </c>
      <c r="AA72" s="42">
        <f>'Core Indicators'!GQ72</f>
        <v>0</v>
      </c>
      <c r="AB72" s="42">
        <f>'Core Indicators'!GY72</f>
        <v>0</v>
      </c>
      <c r="AC72" s="42">
        <f>'Core Indicators'!HG72</f>
        <v>0</v>
      </c>
      <c r="AD72" s="42">
        <f>'Core Indicators'!HO72</f>
        <v>0</v>
      </c>
      <c r="AE72" s="42">
        <f>'Core Indicators'!HW72</f>
        <v>0</v>
      </c>
      <c r="AF72" s="42">
        <f>'Core Indicators'!IE72</f>
        <v>0</v>
      </c>
      <c r="AG72" s="42">
        <f>'Core Indicators'!IM72</f>
        <v>3</v>
      </c>
    </row>
    <row r="73" spans="1:33" ht="20.25" customHeight="1">
      <c r="A73" s="58" t="str">
        <f>'Core Indicators'!A:A</f>
        <v>Complex crisis in Niger</v>
      </c>
      <c r="B73" s="58" t="str">
        <f>'Core Indicators'!B:B</f>
        <v>Conflict/ Violence,Drought/drier conditions,Floods</v>
      </c>
      <c r="C73" s="58" t="str">
        <f>'Core Indicators'!C73</f>
        <v>NER006</v>
      </c>
      <c r="D73" s="58" t="str">
        <f>'Core Indicators'!D73</f>
        <v>Niger</v>
      </c>
      <c r="E73" s="58" t="str">
        <f>'Core Indicators'!E73</f>
        <v>NER</v>
      </c>
      <c r="F73" s="41">
        <f>'Core Indicators'!O73</f>
        <v>443168</v>
      </c>
      <c r="G73" s="41">
        <f>'Core Indicators'!W73</f>
        <v>20003000</v>
      </c>
      <c r="H73" s="41">
        <f>'Core Indicators'!AE73</f>
        <v>11042000</v>
      </c>
      <c r="I73" s="41">
        <f>'Core Indicators'!AM73</f>
        <v>596000</v>
      </c>
      <c r="J73" s="41" t="str">
        <f>'Core Indicators'!AU73</f>
        <v>x</v>
      </c>
      <c r="K73" s="41" t="str">
        <f>'Core Indicators'!BC73</f>
        <v>x</v>
      </c>
      <c r="L73" s="41">
        <f>'Core Indicators'!BK73</f>
        <v>1111</v>
      </c>
      <c r="M73" s="41" t="str">
        <f>'Core Indicators'!BS73</f>
        <v>x</v>
      </c>
      <c r="N73" s="41" t="str">
        <f>'Core Indicators'!CA73</f>
        <v>x</v>
      </c>
      <c r="O73" s="41" t="e">
        <f>'Core Indicators'!CI73</f>
        <v>#N/A</v>
      </c>
      <c r="P73" s="41" t="str">
        <f>'Core Indicators'!CQ73</f>
        <v>x</v>
      </c>
      <c r="Q73" s="41">
        <f>'Core Indicators'!DG73</f>
        <v>8961000</v>
      </c>
      <c r="R73" s="41">
        <f>'Core Indicators'!DO73</f>
        <v>7961000</v>
      </c>
      <c r="S73" s="41">
        <f>'Core Indicators'!DW73</f>
        <v>2666000</v>
      </c>
      <c r="T73" s="41">
        <f>'Core Indicators'!EE73</f>
        <v>415000</v>
      </c>
      <c r="U73" s="41">
        <f>'Core Indicators'!EM73</f>
        <v>0</v>
      </c>
      <c r="V73" s="41">
        <f>'Core Indicators'!FC73</f>
        <v>5</v>
      </c>
      <c r="W73" s="41" t="str">
        <f>'Core Indicators'!FK73</f>
        <v>x</v>
      </c>
      <c r="X73" s="41" t="str">
        <f>'Core Indicators'!FS73</f>
        <v>x</v>
      </c>
      <c r="Y73" s="41">
        <f>'Core Indicators'!GA73</f>
        <v>2</v>
      </c>
      <c r="Z73" s="41">
        <f>'Core Indicators'!GI73</f>
        <v>3</v>
      </c>
      <c r="AA73" s="41">
        <f>'Core Indicators'!GQ73</f>
        <v>2</v>
      </c>
      <c r="AB73" s="41">
        <f>'Core Indicators'!GY73</f>
        <v>0</v>
      </c>
      <c r="AC73" s="41">
        <f>'Core Indicators'!HG73</f>
        <v>2</v>
      </c>
      <c r="AD73" s="41">
        <f>'Core Indicators'!HO73</f>
        <v>3</v>
      </c>
      <c r="AE73" s="41">
        <f>'Core Indicators'!HW73</f>
        <v>3</v>
      </c>
      <c r="AF73" s="41">
        <f>'Core Indicators'!IE73</f>
        <v>1</v>
      </c>
      <c r="AG73" s="41">
        <f>'Core Indicators'!IM73</f>
        <v>3</v>
      </c>
    </row>
    <row r="74" spans="1:33" ht="20.25" customHeight="1">
      <c r="A74" s="194" t="str">
        <f>'Core Indicators'!A:A</f>
        <v>Conflict in the BAY states</v>
      </c>
      <c r="B74" s="194" t="str">
        <f>'Core Indicators'!B:B</f>
        <v>Conflict/ Violence</v>
      </c>
      <c r="C74" s="194" t="str">
        <f>'Core Indicators'!C74</f>
        <v>NGA004</v>
      </c>
      <c r="D74" s="194" t="str">
        <f>'Core Indicators'!D74</f>
        <v>Nigeria</v>
      </c>
      <c r="E74" s="194" t="str">
        <f>'Core Indicators'!E74</f>
        <v>NGA</v>
      </c>
      <c r="F74" s="42">
        <f>'Core Indicators'!O74</f>
        <v>157918</v>
      </c>
      <c r="G74" s="42">
        <f>'Core Indicators'!W74</f>
        <v>17859000</v>
      </c>
      <c r="H74" s="42">
        <f>'Core Indicators'!AE74</f>
        <v>17859000</v>
      </c>
      <c r="I74" s="42">
        <f>'Core Indicators'!AM74</f>
        <v>4885000</v>
      </c>
      <c r="J74" s="42" t="str">
        <f>'Core Indicators'!AU74</f>
        <v>x</v>
      </c>
      <c r="K74" s="42">
        <f>'Core Indicators'!BC74</f>
        <v>4611166</v>
      </c>
      <c r="L74" s="42">
        <f>'Core Indicators'!BK74</f>
        <v>3558</v>
      </c>
      <c r="M74" s="42" t="str">
        <f>'Core Indicators'!BS74</f>
        <v>x</v>
      </c>
      <c r="N74" s="42" t="str">
        <f>'Core Indicators'!CA74</f>
        <v>x</v>
      </c>
      <c r="O74" s="42" t="e">
        <f>'Core Indicators'!CI74</f>
        <v>#N/A</v>
      </c>
      <c r="P74" s="42" t="str">
        <f>'Core Indicators'!CQ74</f>
        <v>x</v>
      </c>
      <c r="Q74" s="42">
        <f>'Core Indicators'!DG74</f>
        <v>0</v>
      </c>
      <c r="R74" s="42">
        <f>'Core Indicators'!DO74</f>
        <v>11930000</v>
      </c>
      <c r="S74" s="42">
        <f>'Core Indicators'!DW74</f>
        <v>4079000</v>
      </c>
      <c r="T74" s="42">
        <f>'Core Indicators'!EE74</f>
        <v>1850000</v>
      </c>
      <c r="U74" s="42">
        <f>'Core Indicators'!EM74</f>
        <v>0</v>
      </c>
      <c r="V74" s="42">
        <f>'Core Indicators'!FC74</f>
        <v>5</v>
      </c>
      <c r="W74" s="42" t="str">
        <f>'Core Indicators'!FK74</f>
        <v>x</v>
      </c>
      <c r="X74" s="42" t="str">
        <f>'Core Indicators'!FS74</f>
        <v>x</v>
      </c>
      <c r="Y74" s="42">
        <f>'Core Indicators'!GA74</f>
        <v>2</v>
      </c>
      <c r="Z74" s="42">
        <f>'Core Indicators'!GI74</f>
        <v>3</v>
      </c>
      <c r="AA74" s="42">
        <f>'Core Indicators'!GQ74</f>
        <v>2</v>
      </c>
      <c r="AB74" s="42">
        <f>'Core Indicators'!GY74</f>
        <v>0</v>
      </c>
      <c r="AC74" s="42">
        <f>'Core Indicators'!HG74</f>
        <v>2</v>
      </c>
      <c r="AD74" s="42">
        <f>'Core Indicators'!HO74</f>
        <v>3</v>
      </c>
      <c r="AE74" s="42">
        <f>'Core Indicators'!HW74</f>
        <v>3</v>
      </c>
      <c r="AF74" s="42">
        <f>'Core Indicators'!IE74</f>
        <v>1</v>
      </c>
      <c r="AG74" s="42">
        <f>'Core Indicators'!IM74</f>
        <v>3</v>
      </c>
    </row>
    <row r="75" spans="1:33" ht="20.25" customHeight="1">
      <c r="A75" s="58" t="str">
        <f>'Core Indicators'!A:A</f>
        <v>Conflict in North West Nigeria</v>
      </c>
      <c r="B75" s="58" t="str">
        <f>'Core Indicators'!B:B</f>
        <v>Conflict/ Violence</v>
      </c>
      <c r="C75" s="58" t="str">
        <f>'Core Indicators'!C75</f>
        <v>NGA007</v>
      </c>
      <c r="D75" s="58" t="str">
        <f>'Core Indicators'!D75</f>
        <v>Nigeria</v>
      </c>
      <c r="E75" s="58" t="str">
        <f>'Core Indicators'!E75</f>
        <v>NGA</v>
      </c>
      <c r="F75" s="41">
        <f>'Core Indicators'!O75</f>
        <v>168783</v>
      </c>
      <c r="G75" s="41">
        <f>'Core Indicators'!W75</f>
        <v>39572000</v>
      </c>
      <c r="H75" s="41">
        <f>'Core Indicators'!AE75</f>
        <v>25321000</v>
      </c>
      <c r="I75" s="41">
        <f>'Core Indicators'!AM75</f>
        <v>934000</v>
      </c>
      <c r="J75" s="41" t="str">
        <f>'Core Indicators'!AU75</f>
        <v>x</v>
      </c>
      <c r="K75" s="41" t="str">
        <f>'Core Indicators'!BC75</f>
        <v>x</v>
      </c>
      <c r="L75" s="41">
        <f>'Core Indicators'!BK75</f>
        <v>2274</v>
      </c>
      <c r="M75" s="41" t="str">
        <f>'Core Indicators'!BS75</f>
        <v>x</v>
      </c>
      <c r="N75" s="41" t="str">
        <f>'Core Indicators'!CA75</f>
        <v>x</v>
      </c>
      <c r="O75" s="41" t="e">
        <f>'Core Indicators'!CI75</f>
        <v>#N/A</v>
      </c>
      <c r="P75" s="41" t="str">
        <f>'Core Indicators'!CQ75</f>
        <v>x</v>
      </c>
      <c r="Q75" s="41">
        <f>'Core Indicators'!DG75</f>
        <v>14251000</v>
      </c>
      <c r="R75" s="41">
        <f>'Core Indicators'!DO75</f>
        <v>16462000</v>
      </c>
      <c r="S75" s="41">
        <f>'Core Indicators'!DW75</f>
        <v>7957000</v>
      </c>
      <c r="T75" s="41">
        <f>'Core Indicators'!EE75</f>
        <v>902000</v>
      </c>
      <c r="U75" s="41">
        <f>'Core Indicators'!EM75</f>
        <v>0</v>
      </c>
      <c r="V75" s="41">
        <f>'Core Indicators'!FC75</f>
        <v>5</v>
      </c>
      <c r="W75" s="41" t="str">
        <f>'Core Indicators'!FK75</f>
        <v>x</v>
      </c>
      <c r="X75" s="41" t="str">
        <f>'Core Indicators'!FS75</f>
        <v>x</v>
      </c>
      <c r="Y75" s="41">
        <f>'Core Indicators'!GA75</f>
        <v>2</v>
      </c>
      <c r="Z75" s="41">
        <f>'Core Indicators'!GI75</f>
        <v>2</v>
      </c>
      <c r="AA75" s="41">
        <f>'Core Indicators'!GQ75</f>
        <v>1</v>
      </c>
      <c r="AB75" s="41">
        <f>'Core Indicators'!GY75</f>
        <v>0</v>
      </c>
      <c r="AC75" s="41">
        <f>'Core Indicators'!HG75</f>
        <v>0</v>
      </c>
      <c r="AD75" s="41">
        <f>'Core Indicators'!HO75</f>
        <v>2</v>
      </c>
      <c r="AE75" s="41">
        <f>'Core Indicators'!HW75</f>
        <v>2</v>
      </c>
      <c r="AF75" s="41">
        <f>'Core Indicators'!IE75</f>
        <v>1</v>
      </c>
      <c r="AG75" s="41">
        <f>'Core Indicators'!IM75</f>
        <v>2</v>
      </c>
    </row>
    <row r="76" spans="1:33" ht="20.25" customHeight="1">
      <c r="A76" s="194" t="str">
        <f>'Core Indicators'!A:A</f>
        <v>International displacement from Cameroon to Nigeria</v>
      </c>
      <c r="B76" s="194" t="str">
        <f>'Core Indicators'!B:B</f>
        <v>International Displacement</v>
      </c>
      <c r="C76" s="194" t="str">
        <f>'Core Indicators'!C76</f>
        <v>NGA008</v>
      </c>
      <c r="D76" s="194" t="str">
        <f>'Core Indicators'!D76</f>
        <v>Nigeria</v>
      </c>
      <c r="E76" s="194" t="str">
        <f>'Core Indicators'!E76</f>
        <v>NGA</v>
      </c>
      <c r="F76" s="42">
        <f>'Core Indicators'!O76</f>
        <v>108869</v>
      </c>
      <c r="G76" s="42">
        <f>'Core Indicators'!W76</f>
        <v>12795000</v>
      </c>
      <c r="H76" s="42">
        <f>'Core Indicators'!AE76</f>
        <v>120000</v>
      </c>
      <c r="I76" s="42">
        <f>'Core Indicators'!AM76</f>
        <v>120000</v>
      </c>
      <c r="J76" s="42" t="str">
        <f>'Core Indicators'!AU76</f>
        <v>x</v>
      </c>
      <c r="K76" s="42" t="str">
        <f>'Core Indicators'!BC76</f>
        <v>x</v>
      </c>
      <c r="L76" s="42" t="str">
        <f>'Core Indicators'!BK76</f>
        <v>x</v>
      </c>
      <c r="M76" s="42" t="str">
        <f>'Core Indicators'!BS76</f>
        <v>x</v>
      </c>
      <c r="N76" s="42" t="str">
        <f>'Core Indicators'!CA76</f>
        <v>x</v>
      </c>
      <c r="O76" s="42" t="e">
        <f>'Core Indicators'!CI76</f>
        <v>#N/A</v>
      </c>
      <c r="P76" s="42" t="str">
        <f>'Core Indicators'!CQ76</f>
        <v>x</v>
      </c>
      <c r="Q76" s="42">
        <f>'Core Indicators'!DG76</f>
        <v>12675000</v>
      </c>
      <c r="R76" s="42">
        <f>'Core Indicators'!DO76</f>
        <v>0</v>
      </c>
      <c r="S76" s="42">
        <f>'Core Indicators'!DW76</f>
        <v>120000</v>
      </c>
      <c r="T76" s="42" t="str">
        <f>'Core Indicators'!EE76</f>
        <v>x</v>
      </c>
      <c r="U76" s="42" t="str">
        <f>'Core Indicators'!EM76</f>
        <v>x</v>
      </c>
      <c r="V76" s="42">
        <f>'Core Indicators'!FC76</f>
        <v>3</v>
      </c>
      <c r="W76" s="42" t="str">
        <f>'Core Indicators'!FK76</f>
        <v>x</v>
      </c>
      <c r="X76" s="42" t="str">
        <f>'Core Indicators'!FS76</f>
        <v>x</v>
      </c>
      <c r="Y76" s="42">
        <f>'Core Indicators'!GA76</f>
        <v>2</v>
      </c>
      <c r="Z76" s="42">
        <f>'Core Indicators'!GI76</f>
        <v>3</v>
      </c>
      <c r="AA76" s="42">
        <f>'Core Indicators'!GQ76</f>
        <v>2</v>
      </c>
      <c r="AB76" s="42">
        <f>'Core Indicators'!GY76</f>
        <v>0</v>
      </c>
      <c r="AC76" s="42">
        <f>'Core Indicators'!HG76</f>
        <v>0</v>
      </c>
      <c r="AD76" s="42">
        <f>'Core Indicators'!HO76</f>
        <v>2</v>
      </c>
      <c r="AE76" s="42">
        <f>'Core Indicators'!HW76</f>
        <v>3</v>
      </c>
      <c r="AF76" s="42">
        <f>'Core Indicators'!IE76</f>
        <v>1</v>
      </c>
      <c r="AG76" s="42">
        <f>'Core Indicators'!IM76</f>
        <v>2</v>
      </c>
    </row>
    <row r="77" spans="1:33" ht="20.25" customHeight="1">
      <c r="A77" s="58" t="str">
        <f>'Core Indicators'!A:A</f>
        <v>Multiple Crises in Nigeria</v>
      </c>
      <c r="B77" s="58" t="str">
        <f>'Core Indicators'!B:B</f>
        <v>Conflict/ Violence,International Displacement</v>
      </c>
      <c r="C77" s="58" t="str">
        <f>'Core Indicators'!C77</f>
        <v>NGA009</v>
      </c>
      <c r="D77" s="58" t="str">
        <f>'Core Indicators'!D77</f>
        <v>Nigeria</v>
      </c>
      <c r="E77" s="58" t="str">
        <f>'Core Indicators'!E77</f>
        <v>NGA</v>
      </c>
      <c r="F77" s="41">
        <f>'Core Indicators'!O77</f>
        <v>662239</v>
      </c>
      <c r="G77" s="41">
        <f>'Core Indicators'!W77</f>
        <v>108727000</v>
      </c>
      <c r="H77" s="41">
        <f>'Core Indicators'!AE77</f>
        <v>68249000</v>
      </c>
      <c r="I77" s="41">
        <f>'Core Indicators'!AM77</f>
        <v>6524000</v>
      </c>
      <c r="J77" s="41" t="str">
        <f>'Core Indicators'!AU77</f>
        <v>x</v>
      </c>
      <c r="K77" s="41">
        <f>'Core Indicators'!BC77</f>
        <v>7186000</v>
      </c>
      <c r="L77" s="41">
        <f>'Core Indicators'!BK77</f>
        <v>7648</v>
      </c>
      <c r="M77" s="41" t="str">
        <f>'Core Indicators'!BS77</f>
        <v>x</v>
      </c>
      <c r="N77" s="41" t="str">
        <f>'Core Indicators'!CA77</f>
        <v>x</v>
      </c>
      <c r="O77" s="41" t="e">
        <f>'Core Indicators'!CI77</f>
        <v>#N/A</v>
      </c>
      <c r="P77" s="41" t="str">
        <f>'Core Indicators'!CQ77</f>
        <v>x</v>
      </c>
      <c r="Q77" s="41">
        <f>'Core Indicators'!DG77</f>
        <v>40478000</v>
      </c>
      <c r="R77" s="41">
        <f>'Core Indicators'!DO77</f>
        <v>46785000</v>
      </c>
      <c r="S77" s="41">
        <f>'Core Indicators'!DW77</f>
        <v>18712000</v>
      </c>
      <c r="T77" s="41">
        <f>'Core Indicators'!EE77</f>
        <v>2752000</v>
      </c>
      <c r="U77" s="41">
        <f>'Core Indicators'!EM77</f>
        <v>0</v>
      </c>
      <c r="V77" s="41">
        <f>'Core Indicators'!FC77</f>
        <v>5</v>
      </c>
      <c r="W77" s="41" t="str">
        <f>'Core Indicators'!FK77</f>
        <v>x</v>
      </c>
      <c r="X77" s="41" t="str">
        <f>'Core Indicators'!FS77</f>
        <v>x</v>
      </c>
      <c r="Y77" s="41">
        <f>'Core Indicators'!GA77</f>
        <v>1</v>
      </c>
      <c r="Z77" s="41">
        <f>'Core Indicators'!GI77</f>
        <v>3</v>
      </c>
      <c r="AA77" s="41">
        <f>'Core Indicators'!GQ77</f>
        <v>2</v>
      </c>
      <c r="AB77" s="41">
        <f>'Core Indicators'!GY77</f>
        <v>0</v>
      </c>
      <c r="AC77" s="41">
        <f>'Core Indicators'!HG77</f>
        <v>2</v>
      </c>
      <c r="AD77" s="41">
        <f>'Core Indicators'!HO77</f>
        <v>3</v>
      </c>
      <c r="AE77" s="41">
        <f>'Core Indicators'!HW77</f>
        <v>3</v>
      </c>
      <c r="AF77" s="41">
        <f>'Core Indicators'!IE77</f>
        <v>1</v>
      </c>
      <c r="AG77" s="41">
        <f>'Core Indicators'!IM77</f>
        <v>3</v>
      </c>
    </row>
    <row r="78" spans="1:33" ht="20.25" customHeight="1">
      <c r="A78" s="194" t="str">
        <f>'Core Indicators'!A:A</f>
        <v>Conflict in North Central Nigeria</v>
      </c>
      <c r="B78" s="194" t="str">
        <f>'Core Indicators'!B:B</f>
        <v>Conflict/ Violence</v>
      </c>
      <c r="C78" s="194" t="str">
        <f>'Core Indicators'!C78</f>
        <v>NGA010</v>
      </c>
      <c r="D78" s="194" t="str">
        <f>'Core Indicators'!D78</f>
        <v>Nigeria</v>
      </c>
      <c r="E78" s="194" t="str">
        <f>'Core Indicators'!E78</f>
        <v>NGA</v>
      </c>
      <c r="F78" s="42">
        <f>'Core Indicators'!O78</f>
        <v>226669</v>
      </c>
      <c r="G78" s="42">
        <f>'Core Indicators'!W78</f>
        <v>38501000</v>
      </c>
      <c r="H78" s="42">
        <f>'Core Indicators'!AE78</f>
        <v>24949000</v>
      </c>
      <c r="I78" s="42">
        <f>'Core Indicators'!AM78</f>
        <v>585000</v>
      </c>
      <c r="J78" s="42" t="str">
        <f>'Core Indicators'!AU78</f>
        <v>x</v>
      </c>
      <c r="K78" s="42" t="str">
        <f>'Core Indicators'!BC78</f>
        <v>x</v>
      </c>
      <c r="L78" s="42">
        <f>'Core Indicators'!BK78</f>
        <v>1801</v>
      </c>
      <c r="M78" s="42" t="str">
        <f>'Core Indicators'!BS78</f>
        <v>x</v>
      </c>
      <c r="N78" s="42" t="str">
        <f>'Core Indicators'!CA78</f>
        <v>x</v>
      </c>
      <c r="O78" s="42" t="e">
        <f>'Core Indicators'!CI78</f>
        <v>#N/A</v>
      </c>
      <c r="P78" s="42" t="str">
        <f>'Core Indicators'!CQ78</f>
        <v>x</v>
      </c>
      <c r="Q78" s="42">
        <f>'Core Indicators'!DG78</f>
        <v>13552000</v>
      </c>
      <c r="R78" s="42">
        <f>'Core Indicators'!DO78</f>
        <v>18393000</v>
      </c>
      <c r="S78" s="42">
        <f>'Core Indicators'!DW78</f>
        <v>6556000</v>
      </c>
      <c r="T78" s="42">
        <f>'Core Indicators'!EE78</f>
        <v>0</v>
      </c>
      <c r="U78" s="42">
        <f>'Core Indicators'!EM78</f>
        <v>0</v>
      </c>
      <c r="V78" s="42">
        <f>'Core Indicators'!FC78</f>
        <v>5</v>
      </c>
      <c r="W78" s="42" t="str">
        <f>'Core Indicators'!FK78</f>
        <v>x</v>
      </c>
      <c r="X78" s="42" t="str">
        <f>'Core Indicators'!FS78</f>
        <v>x</v>
      </c>
      <c r="Y78" s="42">
        <f>'Core Indicators'!GA78</f>
        <v>2</v>
      </c>
      <c r="Z78" s="42">
        <f>'Core Indicators'!GI78</f>
        <v>1</v>
      </c>
      <c r="AA78" s="42">
        <f>'Core Indicators'!GQ78</f>
        <v>1</v>
      </c>
      <c r="AB78" s="42">
        <f>'Core Indicators'!GY78</f>
        <v>0</v>
      </c>
      <c r="AC78" s="42">
        <f>'Core Indicators'!HG78</f>
        <v>0</v>
      </c>
      <c r="AD78" s="42">
        <f>'Core Indicators'!HO78</f>
        <v>2</v>
      </c>
      <c r="AE78" s="42">
        <f>'Core Indicators'!HW78</f>
        <v>2</v>
      </c>
      <c r="AF78" s="42">
        <f>'Core Indicators'!IE78</f>
        <v>1</v>
      </c>
      <c r="AG78" s="42">
        <f>'Core Indicators'!IM78</f>
        <v>2</v>
      </c>
    </row>
    <row r="79" spans="1:33" ht="20.25" customHeight="1">
      <c r="A79" s="58" t="str">
        <f>'Core Indicators'!A:A</f>
        <v>Climatic Shocks in Pakistan</v>
      </c>
      <c r="B79" s="58" t="str">
        <f>'Core Indicators'!B:B</f>
        <v>Floods,Conflict/ Violence,Drought/drier conditions</v>
      </c>
      <c r="C79" s="58" t="str">
        <f>'Core Indicators'!C79</f>
        <v>PAK006</v>
      </c>
      <c r="D79" s="58" t="str">
        <f>'Core Indicators'!D79</f>
        <v>Pakistan</v>
      </c>
      <c r="E79" s="58" t="str">
        <f>'Core Indicators'!E79</f>
        <v>PAK</v>
      </c>
      <c r="F79" s="41">
        <f>'Core Indicators'!O79</f>
        <v>484256</v>
      </c>
      <c r="G79" s="41">
        <f>'Core Indicators'!W79</f>
        <v>53441000</v>
      </c>
      <c r="H79" s="41">
        <f>'Core Indicators'!AE79</f>
        <v>26960000</v>
      </c>
      <c r="I79" s="41" t="str">
        <f>'Core Indicators'!AM79</f>
        <v>x</v>
      </c>
      <c r="J79" s="41" t="str">
        <f>'Core Indicators'!AU79</f>
        <v>x</v>
      </c>
      <c r="K79" s="41" t="str">
        <f>'Core Indicators'!BC79</f>
        <v>x</v>
      </c>
      <c r="L79" s="41">
        <f>'Core Indicators'!BK79</f>
        <v>2889</v>
      </c>
      <c r="M79" s="41" t="str">
        <f>'Core Indicators'!BS79</f>
        <v>x</v>
      </c>
      <c r="N79" s="41" t="str">
        <f>'Core Indicators'!CA79</f>
        <v>x</v>
      </c>
      <c r="O79" s="41" t="e">
        <f>'Core Indicators'!CI79</f>
        <v>#N/A</v>
      </c>
      <c r="P79" s="41" t="str">
        <f>'Core Indicators'!CQ79</f>
        <v>x</v>
      </c>
      <c r="Q79" s="41">
        <f>'Core Indicators'!DG79</f>
        <v>26481000</v>
      </c>
      <c r="R79" s="41">
        <f>'Core Indicators'!DO79</f>
        <v>18560000</v>
      </c>
      <c r="S79" s="41">
        <f>'Core Indicators'!DW79</f>
        <v>7842000</v>
      </c>
      <c r="T79" s="41">
        <f>'Core Indicators'!EE79</f>
        <v>558000</v>
      </c>
      <c r="U79" s="41">
        <f>'Core Indicators'!EM79</f>
        <v>0</v>
      </c>
      <c r="V79" s="41">
        <f>'Core Indicators'!FC79</f>
        <v>5</v>
      </c>
      <c r="W79" s="41" t="str">
        <f>'Core Indicators'!FK79</f>
        <v>x</v>
      </c>
      <c r="X79" s="41" t="str">
        <f>'Core Indicators'!FS79</f>
        <v>x</v>
      </c>
      <c r="Y79" s="41">
        <f>'Core Indicators'!GA79</f>
        <v>1</v>
      </c>
      <c r="Z79" s="41">
        <f>'Core Indicators'!GI79</f>
        <v>2</v>
      </c>
      <c r="AA79" s="41">
        <f>'Core Indicators'!GQ79</f>
        <v>0</v>
      </c>
      <c r="AB79" s="41">
        <f>'Core Indicators'!GY79</f>
        <v>0</v>
      </c>
      <c r="AC79" s="41">
        <f>'Core Indicators'!HG79</f>
        <v>0</v>
      </c>
      <c r="AD79" s="41">
        <f>'Core Indicators'!HO79</f>
        <v>1</v>
      </c>
      <c r="AE79" s="41">
        <f>'Core Indicators'!HW79</f>
        <v>3</v>
      </c>
      <c r="AF79" s="41">
        <f>'Core Indicators'!IE79</f>
        <v>1</v>
      </c>
      <c r="AG79" s="41">
        <f>'Core Indicators'!IM79</f>
        <v>3</v>
      </c>
    </row>
    <row r="80" spans="1:33" ht="20.25" customHeight="1">
      <c r="A80" s="194" t="str">
        <f>'Core Indicators'!A:A</f>
        <v>Displacement from Afghanistan to Pakistan</v>
      </c>
      <c r="B80" s="194" t="str">
        <f>'Core Indicators'!B:B</f>
        <v>International Displacement</v>
      </c>
      <c r="C80" s="194" t="str">
        <f>'Core Indicators'!C80</f>
        <v>PAK007</v>
      </c>
      <c r="D80" s="194" t="str">
        <f>'Core Indicators'!D80</f>
        <v>Pakistan</v>
      </c>
      <c r="E80" s="194" t="str">
        <f>'Core Indicators'!E80</f>
        <v>PAK</v>
      </c>
      <c r="F80" s="42">
        <f>'Core Indicators'!O80</f>
        <v>449837</v>
      </c>
      <c r="G80" s="42">
        <f>'Core Indicators'!W80</f>
        <v>58114000</v>
      </c>
      <c r="H80" s="42">
        <f>'Core Indicators'!AE80</f>
        <v>1730000</v>
      </c>
      <c r="I80" s="42">
        <f>'Core Indicators'!AM80</f>
        <v>1730000</v>
      </c>
      <c r="J80" s="42" t="str">
        <f>'Core Indicators'!AU80</f>
        <v>x</v>
      </c>
      <c r="K80" s="42" t="str">
        <f>'Core Indicators'!BC80</f>
        <v>x</v>
      </c>
      <c r="L80" s="42" t="str">
        <f>'Core Indicators'!BK80</f>
        <v>x</v>
      </c>
      <c r="M80" s="42" t="str">
        <f>'Core Indicators'!BS80</f>
        <v>x</v>
      </c>
      <c r="N80" s="42" t="str">
        <f>'Core Indicators'!CA80</f>
        <v>x</v>
      </c>
      <c r="O80" s="42" t="e">
        <f>'Core Indicators'!CI80</f>
        <v>#N/A</v>
      </c>
      <c r="P80" s="42" t="str">
        <f>'Core Indicators'!CQ80</f>
        <v>x</v>
      </c>
      <c r="Q80" s="42">
        <f>'Core Indicators'!DG80</f>
        <v>56384000</v>
      </c>
      <c r="R80" s="42">
        <f>'Core Indicators'!DO80</f>
        <v>0</v>
      </c>
      <c r="S80" s="42">
        <f>'Core Indicators'!DW80</f>
        <v>766000</v>
      </c>
      <c r="T80" s="42">
        <f>'Core Indicators'!EE80</f>
        <v>964000</v>
      </c>
      <c r="U80" s="42">
        <f>'Core Indicators'!EM80</f>
        <v>0</v>
      </c>
      <c r="V80" s="42">
        <f>'Core Indicators'!FC80</f>
        <v>1</v>
      </c>
      <c r="W80" s="42" t="str">
        <f>'Core Indicators'!FK80</f>
        <v>x</v>
      </c>
      <c r="X80" s="42" t="str">
        <f>'Core Indicators'!FS80</f>
        <v>x</v>
      </c>
      <c r="Y80" s="42">
        <f>'Core Indicators'!GA80</f>
        <v>1</v>
      </c>
      <c r="Z80" s="42">
        <f>'Core Indicators'!GI80</f>
        <v>2</v>
      </c>
      <c r="AA80" s="42">
        <f>'Core Indicators'!GQ80</f>
        <v>1</v>
      </c>
      <c r="AB80" s="42">
        <f>'Core Indicators'!GY80</f>
        <v>0</v>
      </c>
      <c r="AC80" s="42">
        <f>'Core Indicators'!HG80</f>
        <v>2</v>
      </c>
      <c r="AD80" s="42">
        <f>'Core Indicators'!HO80</f>
        <v>3</v>
      </c>
      <c r="AE80" s="42">
        <f>'Core Indicators'!HW80</f>
        <v>3</v>
      </c>
      <c r="AF80" s="42">
        <f>'Core Indicators'!IE80</f>
        <v>1</v>
      </c>
      <c r="AG80" s="42">
        <f>'Core Indicators'!IM80</f>
        <v>3</v>
      </c>
    </row>
    <row r="81" spans="1:33" ht="20.25" customHeight="1">
      <c r="A81" s="58" t="str">
        <f>'Core Indicators'!A:A</f>
        <v>Multiple crises in Pakistan</v>
      </c>
      <c r="B81" s="58" t="str">
        <f>'Core Indicators'!B:B</f>
        <v>Floods,International Displacement,Political/economic crisis,Conflict/ Violence</v>
      </c>
      <c r="C81" s="58" t="str">
        <f>'Core Indicators'!C81</f>
        <v>PAK008</v>
      </c>
      <c r="D81" s="58" t="str">
        <f>'Core Indicators'!D81</f>
        <v>Pakistan</v>
      </c>
      <c r="E81" s="58" t="str">
        <f>'Core Indicators'!E81</f>
        <v>PAK</v>
      </c>
      <c r="F81" s="41">
        <f>'Core Indicators'!O81</f>
        <v>590751</v>
      </c>
      <c r="G81" s="41">
        <f>'Core Indicators'!W81</f>
        <v>54823000</v>
      </c>
      <c r="H81" s="41">
        <f>'Core Indicators'!AE81</f>
        <v>27320000</v>
      </c>
      <c r="I81" s="41">
        <f>'Core Indicators'!AM81</f>
        <v>1381000</v>
      </c>
      <c r="J81" s="41" t="str">
        <f>'Core Indicators'!AU81</f>
        <v>x</v>
      </c>
      <c r="K81" s="41" t="str">
        <f>'Core Indicators'!BC81</f>
        <v>x</v>
      </c>
      <c r="L81" s="41">
        <f>'Core Indicators'!BK81</f>
        <v>2889</v>
      </c>
      <c r="M81" s="41" t="str">
        <f>'Core Indicators'!BS81</f>
        <v>x</v>
      </c>
      <c r="N81" s="41" t="str">
        <f>'Core Indicators'!CA81</f>
        <v>x</v>
      </c>
      <c r="O81" s="41" t="e">
        <f>'Core Indicators'!CI81</f>
        <v>#N/A</v>
      </c>
      <c r="P81" s="41" t="str">
        <f>'Core Indicators'!CQ81</f>
        <v>x</v>
      </c>
      <c r="Q81" s="41">
        <f>'Core Indicators'!DG81</f>
        <v>27503000</v>
      </c>
      <c r="R81" s="41">
        <f>'Core Indicators'!DO81</f>
        <v>17190000</v>
      </c>
      <c r="S81" s="41">
        <f>'Core Indicators'!DW81</f>
        <v>8608000</v>
      </c>
      <c r="T81" s="41">
        <f>'Core Indicators'!EE81</f>
        <v>1522000</v>
      </c>
      <c r="U81" s="41">
        <f>'Core Indicators'!EM81</f>
        <v>0</v>
      </c>
      <c r="V81" s="41">
        <f>'Core Indicators'!FC81</f>
        <v>4</v>
      </c>
      <c r="W81" s="41" t="str">
        <f>'Core Indicators'!FK81</f>
        <v>x</v>
      </c>
      <c r="X81" s="41" t="str">
        <f>'Core Indicators'!FS81</f>
        <v>x</v>
      </c>
      <c r="Y81" s="41">
        <f>'Core Indicators'!GA81</f>
        <v>1</v>
      </c>
      <c r="Z81" s="41">
        <f>'Core Indicators'!GI81</f>
        <v>2</v>
      </c>
      <c r="AA81" s="41">
        <f>'Core Indicators'!GQ81</f>
        <v>1</v>
      </c>
      <c r="AB81" s="41">
        <f>'Core Indicators'!GY81</f>
        <v>0</v>
      </c>
      <c r="AC81" s="41">
        <f>'Core Indicators'!HG81</f>
        <v>2</v>
      </c>
      <c r="AD81" s="41">
        <f>'Core Indicators'!HO81</f>
        <v>3</v>
      </c>
      <c r="AE81" s="41">
        <f>'Core Indicators'!HW81</f>
        <v>3</v>
      </c>
      <c r="AF81" s="41">
        <f>'Core Indicators'!IE81</f>
        <v>1</v>
      </c>
      <c r="AG81" s="41">
        <f>'Core Indicators'!IM81</f>
        <v>3</v>
      </c>
    </row>
    <row r="82" spans="1:33" ht="20.25" customHeight="1">
      <c r="A82" s="194" t="str">
        <f>'Core Indicators'!A:A</f>
        <v>Displacement from Venezuela to Panama</v>
      </c>
      <c r="B82" s="194" t="str">
        <f>'Core Indicators'!B:B</f>
        <v>International Displacement</v>
      </c>
      <c r="C82" s="194" t="str">
        <f>'Core Indicators'!C82</f>
        <v>PAN002</v>
      </c>
      <c r="D82" s="194" t="str">
        <f>'Core Indicators'!D82</f>
        <v>Panama</v>
      </c>
      <c r="E82" s="194" t="str">
        <f>'Core Indicators'!E82</f>
        <v>PAN</v>
      </c>
      <c r="F82" s="42">
        <f>'Core Indicators'!O82</f>
        <v>74180</v>
      </c>
      <c r="G82" s="42">
        <f>'Core Indicators'!W82</f>
        <v>4600000</v>
      </c>
      <c r="H82" s="42">
        <f>'Core Indicators'!AE82</f>
        <v>81000</v>
      </c>
      <c r="I82" s="42">
        <f>'Core Indicators'!AM82</f>
        <v>75000</v>
      </c>
      <c r="J82" s="42" t="str">
        <f>'Core Indicators'!AU82</f>
        <v>x</v>
      </c>
      <c r="K82" s="42" t="str">
        <f>'Core Indicators'!BC82</f>
        <v>x</v>
      </c>
      <c r="L82" s="42">
        <f>'Core Indicators'!BK82</f>
        <v>2</v>
      </c>
      <c r="M82" s="42" t="str">
        <f>'Core Indicators'!BS82</f>
        <v>x</v>
      </c>
      <c r="N82" s="42" t="str">
        <f>'Core Indicators'!CA82</f>
        <v>x</v>
      </c>
      <c r="O82" s="42" t="e">
        <f>'Core Indicators'!CI82</f>
        <v>#N/A</v>
      </c>
      <c r="P82" s="42" t="str">
        <f>'Core Indicators'!CQ82</f>
        <v>x</v>
      </c>
      <c r="Q82" s="42">
        <f>'Core Indicators'!DG82</f>
        <v>4519000</v>
      </c>
      <c r="R82" s="42">
        <f>'Core Indicators'!DO82</f>
        <v>32000</v>
      </c>
      <c r="S82" s="42">
        <f>'Core Indicators'!DW82</f>
        <v>49000</v>
      </c>
      <c r="T82" s="42" t="str">
        <f>'Core Indicators'!EE82</f>
        <v>x</v>
      </c>
      <c r="U82" s="42" t="str">
        <f>'Core Indicators'!EM82</f>
        <v>x</v>
      </c>
      <c r="V82" s="42">
        <f>'Core Indicators'!FC82</f>
        <v>3</v>
      </c>
      <c r="W82" s="42" t="str">
        <f>'Core Indicators'!FK82</f>
        <v>x</v>
      </c>
      <c r="X82" s="42" t="str">
        <f>'Core Indicators'!FS82</f>
        <v>x</v>
      </c>
      <c r="Y82" s="42">
        <f>'Core Indicators'!GA82</f>
        <v>1</v>
      </c>
      <c r="Z82" s="42">
        <f>'Core Indicators'!GI82</f>
        <v>2</v>
      </c>
      <c r="AA82" s="42">
        <f>'Core Indicators'!GQ82</f>
        <v>0</v>
      </c>
      <c r="AB82" s="42">
        <f>'Core Indicators'!GY82</f>
        <v>0</v>
      </c>
      <c r="AC82" s="42">
        <f>'Core Indicators'!HG82</f>
        <v>0</v>
      </c>
      <c r="AD82" s="42">
        <f>'Core Indicators'!HO82</f>
        <v>0</v>
      </c>
      <c r="AE82" s="42">
        <f>'Core Indicators'!HW82</f>
        <v>1</v>
      </c>
      <c r="AF82" s="42">
        <f>'Core Indicators'!IE82</f>
        <v>0</v>
      </c>
      <c r="AG82" s="42">
        <f>'Core Indicators'!IM82</f>
        <v>3</v>
      </c>
    </row>
    <row r="83" spans="1:33" ht="20.25" customHeight="1">
      <c r="A83" s="58" t="str">
        <f>'Core Indicators'!A:A</f>
        <v>Displacement from Venezuela to Peru</v>
      </c>
      <c r="B83" s="58" t="str">
        <f>'Core Indicators'!B:B</f>
        <v>International Displacement</v>
      </c>
      <c r="C83" s="58" t="str">
        <f>'Core Indicators'!C83</f>
        <v>PER002</v>
      </c>
      <c r="D83" s="58" t="str">
        <f>'Core Indicators'!D83</f>
        <v>Peru</v>
      </c>
      <c r="E83" s="58" t="str">
        <f>'Core Indicators'!E83</f>
        <v>PER</v>
      </c>
      <c r="F83" s="41">
        <f>'Core Indicators'!O83</f>
        <v>672294</v>
      </c>
      <c r="G83" s="41">
        <f>'Core Indicators'!W83</f>
        <v>24844000</v>
      </c>
      <c r="H83" s="41">
        <f>'Core Indicators'!AE83</f>
        <v>2630000</v>
      </c>
      <c r="I83" s="41">
        <f>'Core Indicators'!AM83</f>
        <v>1786000</v>
      </c>
      <c r="J83" s="41" t="str">
        <f>'Core Indicators'!AU83</f>
        <v>x</v>
      </c>
      <c r="K83" s="41" t="str">
        <f>'Core Indicators'!BC83</f>
        <v>x</v>
      </c>
      <c r="L83" s="41">
        <f>'Core Indicators'!BK83</f>
        <v>0</v>
      </c>
      <c r="M83" s="41" t="str">
        <f>'Core Indicators'!BS83</f>
        <v>x</v>
      </c>
      <c r="N83" s="41" t="str">
        <f>'Core Indicators'!CA83</f>
        <v>x</v>
      </c>
      <c r="O83" s="41" t="e">
        <f>'Core Indicators'!CI83</f>
        <v>#N/A</v>
      </c>
      <c r="P83" s="41" t="str">
        <f>'Core Indicators'!CQ83</f>
        <v>x</v>
      </c>
      <c r="Q83" s="41">
        <f>'Core Indicators'!DG83</f>
        <v>22214000</v>
      </c>
      <c r="R83" s="41">
        <f>'Core Indicators'!DO83</f>
        <v>576000</v>
      </c>
      <c r="S83" s="41">
        <f>'Core Indicators'!DW83</f>
        <v>2054000</v>
      </c>
      <c r="T83" s="41" t="str">
        <f>'Core Indicators'!EE83</f>
        <v>x</v>
      </c>
      <c r="U83" s="41" t="str">
        <f>'Core Indicators'!EM83</f>
        <v>x</v>
      </c>
      <c r="V83" s="41">
        <f>'Core Indicators'!FC83</f>
        <v>3</v>
      </c>
      <c r="W83" s="41" t="str">
        <f>'Core Indicators'!FK83</f>
        <v>x</v>
      </c>
      <c r="X83" s="41" t="str">
        <f>'Core Indicators'!FS83</f>
        <v>x</v>
      </c>
      <c r="Y83" s="41">
        <f>'Core Indicators'!GA83</f>
        <v>0</v>
      </c>
      <c r="Z83" s="41">
        <f>'Core Indicators'!GI83</f>
        <v>0</v>
      </c>
      <c r="AA83" s="41">
        <f>'Core Indicators'!GQ83</f>
        <v>1</v>
      </c>
      <c r="AB83" s="41">
        <f>'Core Indicators'!GY83</f>
        <v>0</v>
      </c>
      <c r="AC83" s="41">
        <f>'Core Indicators'!HG83</f>
        <v>0</v>
      </c>
      <c r="AD83" s="41">
        <f>'Core Indicators'!HO83</f>
        <v>1</v>
      </c>
      <c r="AE83" s="41">
        <f>'Core Indicators'!HW83</f>
        <v>0</v>
      </c>
      <c r="AF83" s="41">
        <f>'Core Indicators'!IE83</f>
        <v>1</v>
      </c>
      <c r="AG83" s="41">
        <f>'Core Indicators'!IM83</f>
        <v>2</v>
      </c>
    </row>
    <row r="84" spans="1:33" ht="20.25" customHeight="1">
      <c r="A84" s="194" t="str">
        <f>'Core Indicators'!A:A</f>
        <v>Multiple crises in the Philippines</v>
      </c>
      <c r="B84" s="194" t="str">
        <f>'Core Indicators'!B:B</f>
        <v>Conflict/ Violence,Cyclone,Floods</v>
      </c>
      <c r="C84" s="194" t="str">
        <f>'Core Indicators'!C84</f>
        <v>PHL001</v>
      </c>
      <c r="D84" s="194" t="str">
        <f>'Core Indicators'!D84</f>
        <v>Philippines</v>
      </c>
      <c r="E84" s="194" t="str">
        <f>'Core Indicators'!E84</f>
        <v>PHL</v>
      </c>
      <c r="F84" s="42">
        <f>'Core Indicators'!O84</f>
        <v>19096</v>
      </c>
      <c r="G84" s="42">
        <f>'Core Indicators'!W84</f>
        <v>4957000</v>
      </c>
      <c r="H84" s="42">
        <f>'Core Indicators'!AE84</f>
        <v>1668000</v>
      </c>
      <c r="I84" s="42">
        <f>'Core Indicators'!AM84</f>
        <v>197000</v>
      </c>
      <c r="J84" s="42">
        <f>'Core Indicators'!AU84</f>
        <v>1300</v>
      </c>
      <c r="K84" s="42" t="str">
        <f>'Core Indicators'!BC84</f>
        <v>x</v>
      </c>
      <c r="L84" s="42">
        <f>'Core Indicators'!BK84</f>
        <v>199</v>
      </c>
      <c r="M84" s="42">
        <f>'Core Indicators'!BS84</f>
        <v>75100</v>
      </c>
      <c r="N84" s="42">
        <f>'Core Indicators'!CA84</f>
        <v>17500</v>
      </c>
      <c r="O84" s="42" t="e">
        <f>'Core Indicators'!CI84</f>
        <v>#N/A</v>
      </c>
      <c r="P84" s="42" t="str">
        <f>'Core Indicators'!CQ84</f>
        <v>x</v>
      </c>
      <c r="Q84" s="42">
        <f>'Core Indicators'!DG84</f>
        <v>3288000</v>
      </c>
      <c r="R84" s="42">
        <f>'Core Indicators'!DO84</f>
        <v>155000</v>
      </c>
      <c r="S84" s="42">
        <f>'Core Indicators'!DW84</f>
        <v>1514000</v>
      </c>
      <c r="T84" s="42" t="str">
        <f>'Core Indicators'!EE84</f>
        <v>x</v>
      </c>
      <c r="U84" s="42" t="str">
        <f>'Core Indicators'!EM84</f>
        <v>x</v>
      </c>
      <c r="V84" s="42">
        <f>'Core Indicators'!FC84</f>
        <v>4</v>
      </c>
      <c r="W84" s="42" t="str">
        <f>'Core Indicators'!FK84</f>
        <v>x</v>
      </c>
      <c r="X84" s="42" t="str">
        <f>'Core Indicators'!FS84</f>
        <v>x</v>
      </c>
      <c r="Y84" s="42">
        <f>'Core Indicators'!GA84</f>
        <v>1</v>
      </c>
      <c r="Z84" s="42">
        <f>'Core Indicators'!GI84</f>
        <v>1</v>
      </c>
      <c r="AA84" s="42">
        <f>'Core Indicators'!GQ84</f>
        <v>1</v>
      </c>
      <c r="AB84" s="42">
        <f>'Core Indicators'!GY84</f>
        <v>0</v>
      </c>
      <c r="AC84" s="42">
        <f>'Core Indicators'!HG84</f>
        <v>0</v>
      </c>
      <c r="AD84" s="42">
        <f>'Core Indicators'!HO84</f>
        <v>2</v>
      </c>
      <c r="AE84" s="42">
        <f>'Core Indicators'!HW84</f>
        <v>2</v>
      </c>
      <c r="AF84" s="42">
        <f>'Core Indicators'!IE84</f>
        <v>0</v>
      </c>
      <c r="AG84" s="42">
        <f>'Core Indicators'!IM84</f>
        <v>3</v>
      </c>
    </row>
    <row r="85" spans="1:33" ht="20.25" customHeight="1">
      <c r="A85" s="58" t="str">
        <f>'Core Indicators'!A:A</f>
        <v>Conflict in Mindanao</v>
      </c>
      <c r="B85" s="58" t="str">
        <f>'Core Indicators'!B:B</f>
        <v>Conflict/ Violence</v>
      </c>
      <c r="C85" s="58" t="str">
        <f>'Core Indicators'!C85</f>
        <v>PHL003</v>
      </c>
      <c r="D85" s="58" t="str">
        <f>'Core Indicators'!D85</f>
        <v>Philippines</v>
      </c>
      <c r="E85" s="58" t="str">
        <f>'Core Indicators'!E85</f>
        <v>PHL</v>
      </c>
      <c r="F85" s="41">
        <f>'Core Indicators'!O85</f>
        <v>3702</v>
      </c>
      <c r="G85" s="41">
        <f>'Core Indicators'!W85</f>
        <v>535000</v>
      </c>
      <c r="H85" s="41">
        <f>'Core Indicators'!AE85</f>
        <v>107000</v>
      </c>
      <c r="I85" s="41">
        <f>'Core Indicators'!AM85</f>
        <v>107000</v>
      </c>
      <c r="J85" s="41" t="str">
        <f>'Core Indicators'!AU85</f>
        <v>x</v>
      </c>
      <c r="K85" s="41" t="str">
        <f>'Core Indicators'!BC85</f>
        <v>x</v>
      </c>
      <c r="L85" s="41">
        <f>'Core Indicators'!BK85</f>
        <v>118</v>
      </c>
      <c r="M85" s="41" t="str">
        <f>'Core Indicators'!BS85</f>
        <v>x</v>
      </c>
      <c r="N85" s="41" t="str">
        <f>'Core Indicators'!CA85</f>
        <v>x</v>
      </c>
      <c r="O85" s="41" t="e">
        <f>'Core Indicators'!CI85</f>
        <v>#N/A</v>
      </c>
      <c r="P85" s="41" t="str">
        <f>'Core Indicators'!CQ85</f>
        <v>x</v>
      </c>
      <c r="Q85" s="41">
        <f>'Core Indicators'!DG85</f>
        <v>428000</v>
      </c>
      <c r="R85" s="41">
        <f>'Core Indicators'!DO85</f>
        <v>0</v>
      </c>
      <c r="S85" s="41">
        <f>'Core Indicators'!DW85</f>
        <v>107000</v>
      </c>
      <c r="T85" s="41" t="str">
        <f>'Core Indicators'!EE85</f>
        <v>x</v>
      </c>
      <c r="U85" s="41">
        <f>'Core Indicators'!EM85</f>
        <v>0</v>
      </c>
      <c r="V85" s="41">
        <f>'Core Indicators'!FC85</f>
        <v>4</v>
      </c>
      <c r="W85" s="41" t="str">
        <f>'Core Indicators'!FK85</f>
        <v>x</v>
      </c>
      <c r="X85" s="41" t="str">
        <f>'Core Indicators'!FS85</f>
        <v>x</v>
      </c>
      <c r="Y85" s="41">
        <f>'Core Indicators'!GA85</f>
        <v>1</v>
      </c>
      <c r="Z85" s="41">
        <f>'Core Indicators'!GI85</f>
        <v>1</v>
      </c>
      <c r="AA85" s="41">
        <f>'Core Indicators'!GQ85</f>
        <v>1</v>
      </c>
      <c r="AB85" s="41">
        <f>'Core Indicators'!GY85</f>
        <v>0</v>
      </c>
      <c r="AC85" s="41">
        <f>'Core Indicators'!HG85</f>
        <v>0</v>
      </c>
      <c r="AD85" s="41">
        <f>'Core Indicators'!HO85</f>
        <v>2</v>
      </c>
      <c r="AE85" s="41">
        <f>'Core Indicators'!HW85</f>
        <v>2</v>
      </c>
      <c r="AF85" s="41">
        <f>'Core Indicators'!IE85</f>
        <v>0</v>
      </c>
      <c r="AG85" s="41">
        <f>'Core Indicators'!IM85</f>
        <v>3</v>
      </c>
    </row>
    <row r="86" spans="1:33" ht="20.25" customHeight="1">
      <c r="A86" s="194" t="str">
        <f>'Core Indicators'!A:A</f>
        <v>2026 Sarangani Earthquake</v>
      </c>
      <c r="B86" s="194" t="str">
        <f>'Core Indicators'!B:B</f>
        <v>Earthquake</v>
      </c>
      <c r="C86" s="194" t="str">
        <f>'Core Indicators'!C86</f>
        <v>PHL020</v>
      </c>
      <c r="D86" s="194" t="str">
        <f>'Core Indicators'!D86</f>
        <v>Philippines</v>
      </c>
      <c r="E86" s="194" t="str">
        <f>'Core Indicators'!E86</f>
        <v>PHL</v>
      </c>
      <c r="F86" s="42">
        <f>'Core Indicators'!O86</f>
        <v>17627</v>
      </c>
      <c r="G86" s="42">
        <f>'Core Indicators'!W86</f>
        <v>4839000</v>
      </c>
      <c r="H86" s="42">
        <f>'Core Indicators'!AE86</f>
        <v>1668000</v>
      </c>
      <c r="I86" s="42">
        <f>'Core Indicators'!AM86</f>
        <v>90000</v>
      </c>
      <c r="J86" s="42">
        <f>'Core Indicators'!AU86</f>
        <v>1300</v>
      </c>
      <c r="K86" s="42" t="str">
        <f>'Core Indicators'!BC86</f>
        <v>x</v>
      </c>
      <c r="L86" s="42">
        <f>'Core Indicators'!BK86</f>
        <v>81</v>
      </c>
      <c r="M86" s="42">
        <f>'Core Indicators'!BS86</f>
        <v>75100</v>
      </c>
      <c r="N86" s="42">
        <f>'Core Indicators'!CA86</f>
        <v>17500</v>
      </c>
      <c r="O86" s="42" t="e">
        <f>'Core Indicators'!CI86</f>
        <v>#N/A</v>
      </c>
      <c r="P86" s="42" t="str">
        <f>'Core Indicators'!CQ86</f>
        <v>x</v>
      </c>
      <c r="Q86" s="42">
        <f>'Core Indicators'!DG86</f>
        <v>3170000</v>
      </c>
      <c r="R86" s="42">
        <f>'Core Indicators'!DO86</f>
        <v>262000</v>
      </c>
      <c r="S86" s="42">
        <f>'Core Indicators'!DW86</f>
        <v>1406000</v>
      </c>
      <c r="T86" s="42" t="str">
        <f>'Core Indicators'!EE86</f>
        <v>x</v>
      </c>
      <c r="U86" s="42" t="str">
        <f>'Core Indicators'!EM86</f>
        <v>x</v>
      </c>
      <c r="V86" s="42">
        <f>'Core Indicators'!FC86</f>
        <v>4</v>
      </c>
      <c r="W86" s="42" t="str">
        <f>'Core Indicators'!FK86</f>
        <v>x</v>
      </c>
      <c r="X86" s="42" t="str">
        <f>'Core Indicators'!FS86</f>
        <v>x</v>
      </c>
      <c r="Y86" s="42">
        <f>'Core Indicators'!GA86</f>
        <v>1</v>
      </c>
      <c r="Z86" s="42">
        <f>'Core Indicators'!GI86</f>
        <v>0</v>
      </c>
      <c r="AA86" s="42">
        <f>'Core Indicators'!GQ86</f>
        <v>0</v>
      </c>
      <c r="AB86" s="42">
        <f>'Core Indicators'!GY86</f>
        <v>0</v>
      </c>
      <c r="AC86" s="42">
        <f>'Core Indicators'!HG86</f>
        <v>0</v>
      </c>
      <c r="AD86" s="42">
        <f>'Core Indicators'!HO86</f>
        <v>0</v>
      </c>
      <c r="AE86" s="42">
        <f>'Core Indicators'!HW86</f>
        <v>0</v>
      </c>
      <c r="AF86" s="42">
        <f>'Core Indicators'!IE86</f>
        <v>0</v>
      </c>
      <c r="AG86" s="42">
        <f>'Core Indicators'!IM86</f>
        <v>3</v>
      </c>
    </row>
    <row r="87" spans="1:33" ht="20.25" customHeight="1">
      <c r="A87" s="58" t="str">
        <f>'Core Indicators'!A:A</f>
        <v>Multiple crises in Palestine</v>
      </c>
      <c r="B87" s="58" t="str">
        <f>'Core Indicators'!B:B</f>
        <v>Conflict/ Violence</v>
      </c>
      <c r="C87" s="58" t="str">
        <f>'Core Indicators'!C87</f>
        <v>PSE002</v>
      </c>
      <c r="D87" s="58" t="str">
        <f>'Core Indicators'!D87</f>
        <v>Palestine</v>
      </c>
      <c r="E87" s="58" t="str">
        <f>'Core Indicators'!E87</f>
        <v>PSE</v>
      </c>
      <c r="F87" s="41">
        <f>'Core Indicators'!O87</f>
        <v>6025</v>
      </c>
      <c r="G87" s="41">
        <f>'Core Indicators'!W87</f>
        <v>5565000</v>
      </c>
      <c r="H87" s="41">
        <f>'Core Indicators'!AE87</f>
        <v>5565000</v>
      </c>
      <c r="I87" s="41">
        <f>'Core Indicators'!AM87</f>
        <v>6468000</v>
      </c>
      <c r="J87" s="41">
        <f>'Core Indicators'!AU87</f>
        <v>3716</v>
      </c>
      <c r="K87" s="41" t="str">
        <f>'Core Indicators'!BC87</f>
        <v>x</v>
      </c>
      <c r="L87" s="41">
        <f>'Core Indicators'!BK87</f>
        <v>1868</v>
      </c>
      <c r="M87" s="41" t="str">
        <f>'Core Indicators'!BS87</f>
        <v>x</v>
      </c>
      <c r="N87" s="41" t="str">
        <f>'Core Indicators'!CA87</f>
        <v>x</v>
      </c>
      <c r="O87" s="41" t="e">
        <f>'Core Indicators'!CI87</f>
        <v>#N/A</v>
      </c>
      <c r="P87" s="41" t="str">
        <f>'Core Indicators'!CQ87</f>
        <v>x</v>
      </c>
      <c r="Q87" s="41">
        <f>'Core Indicators'!DG87</f>
        <v>0</v>
      </c>
      <c r="R87" s="41">
        <f>'Core Indicators'!DO87</f>
        <v>1945000</v>
      </c>
      <c r="S87" s="41">
        <f>'Core Indicators'!DW87</f>
        <v>3047000</v>
      </c>
      <c r="T87" s="41">
        <f>'Core Indicators'!EE87</f>
        <v>571000</v>
      </c>
      <c r="U87" s="41">
        <f>'Core Indicators'!EM87</f>
        <v>2000</v>
      </c>
      <c r="V87" s="41">
        <f>'Core Indicators'!FC87</f>
        <v>5</v>
      </c>
      <c r="W87" s="41" t="str">
        <f>'Core Indicators'!FK87</f>
        <v>x</v>
      </c>
      <c r="X87" s="41" t="str">
        <f>'Core Indicators'!FS87</f>
        <v>x</v>
      </c>
      <c r="Y87" s="41">
        <f>'Core Indicators'!GA87</f>
        <v>2</v>
      </c>
      <c r="Z87" s="41">
        <f>'Core Indicators'!GI87</f>
        <v>3</v>
      </c>
      <c r="AA87" s="41">
        <f>'Core Indicators'!GQ87</f>
        <v>3</v>
      </c>
      <c r="AB87" s="41">
        <f>'Core Indicators'!GY87</f>
        <v>3</v>
      </c>
      <c r="AC87" s="41">
        <f>'Core Indicators'!HG87</f>
        <v>3</v>
      </c>
      <c r="AD87" s="41">
        <f>'Core Indicators'!HO87</f>
        <v>3</v>
      </c>
      <c r="AE87" s="41">
        <f>'Core Indicators'!HW87</f>
        <v>3</v>
      </c>
      <c r="AF87" s="41">
        <f>'Core Indicators'!IE87</f>
        <v>1</v>
      </c>
      <c r="AG87" s="41">
        <f>'Core Indicators'!IM87</f>
        <v>3</v>
      </c>
    </row>
    <row r="88" spans="1:33" ht="20.25" customHeight="1">
      <c r="A88" s="194" t="str">
        <f>'Core Indicators'!A:A</f>
        <v>Conflict in the West Bank</v>
      </c>
      <c r="B88" s="194" t="str">
        <f>'Core Indicators'!B:B</f>
        <v>Conflict/ Violence</v>
      </c>
      <c r="C88" s="194" t="str">
        <f>'Core Indicators'!C88</f>
        <v>PSE003</v>
      </c>
      <c r="D88" s="194" t="str">
        <f>'Core Indicators'!D88</f>
        <v>Palestine</v>
      </c>
      <c r="E88" s="194" t="str">
        <f>'Core Indicators'!E88</f>
        <v>PSE</v>
      </c>
      <c r="F88" s="42">
        <f>'Core Indicators'!O88</f>
        <v>5660</v>
      </c>
      <c r="G88" s="42">
        <f>'Core Indicators'!W88</f>
        <v>3465000</v>
      </c>
      <c r="H88" s="42">
        <f>'Core Indicators'!AE88</f>
        <v>3465000</v>
      </c>
      <c r="I88" s="42">
        <f>'Core Indicators'!AM88</f>
        <v>4368000</v>
      </c>
      <c r="J88" s="42">
        <f>'Core Indicators'!AU88</f>
        <v>1435</v>
      </c>
      <c r="K88" s="42" t="str">
        <f>'Core Indicators'!BC88</f>
        <v>x</v>
      </c>
      <c r="L88" s="42">
        <f>'Core Indicators'!BK88</f>
        <v>73</v>
      </c>
      <c r="M88" s="42" t="str">
        <f>'Core Indicators'!BS88</f>
        <v>x</v>
      </c>
      <c r="N88" s="42" t="str">
        <f>'Core Indicators'!CA88</f>
        <v>x</v>
      </c>
      <c r="O88" s="42" t="e">
        <f>'Core Indicators'!CI88</f>
        <v>#N/A</v>
      </c>
      <c r="P88" s="42" t="str">
        <f>'Core Indicators'!CQ88</f>
        <v>x</v>
      </c>
      <c r="Q88" s="42">
        <f>'Core Indicators'!DG88</f>
        <v>0</v>
      </c>
      <c r="R88" s="42">
        <f>'Core Indicators'!DO88</f>
        <v>1945000</v>
      </c>
      <c r="S88" s="42">
        <f>'Core Indicators'!DW88</f>
        <v>1520000</v>
      </c>
      <c r="T88" s="42" t="str">
        <f>'Core Indicators'!EE88</f>
        <v>x</v>
      </c>
      <c r="U88" s="42" t="str">
        <f>'Core Indicators'!EM88</f>
        <v>x</v>
      </c>
      <c r="V88" s="42">
        <f>'Core Indicators'!FC88</f>
        <v>5</v>
      </c>
      <c r="W88" s="42" t="str">
        <f>'Core Indicators'!FK88</f>
        <v>x</v>
      </c>
      <c r="X88" s="42" t="str">
        <f>'Core Indicators'!FS88</f>
        <v>x</v>
      </c>
      <c r="Y88" s="42">
        <f>'Core Indicators'!GA88</f>
        <v>2</v>
      </c>
      <c r="Z88" s="42">
        <f>'Core Indicators'!GI88</f>
        <v>3</v>
      </c>
      <c r="AA88" s="42">
        <f>'Core Indicators'!GQ88</f>
        <v>3</v>
      </c>
      <c r="AB88" s="42">
        <f>'Core Indicators'!GY88</f>
        <v>0</v>
      </c>
      <c r="AC88" s="42">
        <f>'Core Indicators'!HG88</f>
        <v>2</v>
      </c>
      <c r="AD88" s="42">
        <f>'Core Indicators'!HO88</f>
        <v>3</v>
      </c>
      <c r="AE88" s="42">
        <f>'Core Indicators'!HW88</f>
        <v>3</v>
      </c>
      <c r="AF88" s="42">
        <f>'Core Indicators'!IE88</f>
        <v>1</v>
      </c>
      <c r="AG88" s="42">
        <f>'Core Indicators'!IM88</f>
        <v>0</v>
      </c>
    </row>
    <row r="89" spans="1:33" ht="20.25" customHeight="1">
      <c r="A89" s="58" t="str">
        <f>'Core Indicators'!A:A</f>
        <v>Conflict in Gaza</v>
      </c>
      <c r="B89" s="58" t="str">
        <f>'Core Indicators'!B:B</f>
        <v>Conflict/ Violence</v>
      </c>
      <c r="C89" s="58" t="str">
        <f>'Core Indicators'!C89</f>
        <v>PSE004</v>
      </c>
      <c r="D89" s="58" t="str">
        <f>'Core Indicators'!D89</f>
        <v>Palestine</v>
      </c>
      <c r="E89" s="58" t="str">
        <f>'Core Indicators'!E89</f>
        <v>PSE</v>
      </c>
      <c r="F89" s="41">
        <f>'Core Indicators'!O89</f>
        <v>365</v>
      </c>
      <c r="G89" s="41">
        <f>'Core Indicators'!W89</f>
        <v>2100000</v>
      </c>
      <c r="H89" s="41">
        <f>'Core Indicators'!AE89</f>
        <v>2100000</v>
      </c>
      <c r="I89" s="41">
        <f>'Core Indicators'!AM89</f>
        <v>2100000</v>
      </c>
      <c r="J89" s="41">
        <f>'Core Indicators'!AU89</f>
        <v>2281</v>
      </c>
      <c r="K89" s="41" t="str">
        <f>'Core Indicators'!BC89</f>
        <v>x</v>
      </c>
      <c r="L89" s="41">
        <f>'Core Indicators'!BK89</f>
        <v>1795</v>
      </c>
      <c r="M89" s="41" t="str">
        <f>'Core Indicators'!BS89</f>
        <v>x</v>
      </c>
      <c r="N89" s="41" t="str">
        <f>'Core Indicators'!CA89</f>
        <v>x</v>
      </c>
      <c r="O89" s="41" t="e">
        <f>'Core Indicators'!CI89</f>
        <v>#N/A</v>
      </c>
      <c r="P89" s="41" t="str">
        <f>'Core Indicators'!CQ89</f>
        <v>x</v>
      </c>
      <c r="Q89" s="41">
        <f>'Core Indicators'!DG89</f>
        <v>0</v>
      </c>
      <c r="R89" s="41">
        <f>'Core Indicators'!DO89</f>
        <v>0</v>
      </c>
      <c r="S89" s="41">
        <f>'Core Indicators'!DW89</f>
        <v>1527000</v>
      </c>
      <c r="T89" s="41">
        <f>'Core Indicators'!EE89</f>
        <v>571000</v>
      </c>
      <c r="U89" s="41">
        <f>'Core Indicators'!EM89</f>
        <v>2000</v>
      </c>
      <c r="V89" s="41">
        <f>'Core Indicators'!FC89</f>
        <v>5</v>
      </c>
      <c r="W89" s="41" t="str">
        <f>'Core Indicators'!FK89</f>
        <v>x</v>
      </c>
      <c r="X89" s="41" t="str">
        <f>'Core Indicators'!FS89</f>
        <v>x</v>
      </c>
      <c r="Y89" s="41">
        <f>'Core Indicators'!GA89</f>
        <v>2</v>
      </c>
      <c r="Z89" s="41">
        <f>'Core Indicators'!GI89</f>
        <v>3</v>
      </c>
      <c r="AA89" s="41">
        <f>'Core Indicators'!GQ89</f>
        <v>3</v>
      </c>
      <c r="AB89" s="41">
        <f>'Core Indicators'!GY89</f>
        <v>3</v>
      </c>
      <c r="AC89" s="41">
        <f>'Core Indicators'!HG89</f>
        <v>3</v>
      </c>
      <c r="AD89" s="41">
        <f>'Core Indicators'!HO89</f>
        <v>3</v>
      </c>
      <c r="AE89" s="41">
        <f>'Core Indicators'!HW89</f>
        <v>3</v>
      </c>
      <c r="AF89" s="41">
        <f>'Core Indicators'!IE89</f>
        <v>1</v>
      </c>
      <c r="AG89" s="41">
        <f>'Core Indicators'!IM89</f>
        <v>3</v>
      </c>
    </row>
    <row r="90" spans="1:33" ht="20.25" customHeight="1">
      <c r="A90" s="194" t="str">
        <f>'Core Indicators'!A:A</f>
        <v>Complex crisis in Sudan</v>
      </c>
      <c r="B90" s="194" t="str">
        <f>'Core Indicators'!B:B</f>
        <v>International Displacement,Conflict/ Violence,Political/economic crisis</v>
      </c>
      <c r="C90" s="194" t="str">
        <f>'Core Indicators'!C90</f>
        <v>SDN001</v>
      </c>
      <c r="D90" s="194" t="str">
        <f>'Core Indicators'!D90</f>
        <v>Sudan</v>
      </c>
      <c r="E90" s="194" t="str">
        <f>'Core Indicators'!E90</f>
        <v>SDN</v>
      </c>
      <c r="F90" s="42">
        <f>'Core Indicators'!O90</f>
        <v>1840687</v>
      </c>
      <c r="G90" s="42">
        <f>'Core Indicators'!W90</f>
        <v>51700000</v>
      </c>
      <c r="H90" s="42">
        <f>'Core Indicators'!AE90</f>
        <v>51700000</v>
      </c>
      <c r="I90" s="42">
        <f>'Core Indicators'!AM90</f>
        <v>13340000</v>
      </c>
      <c r="J90" s="42" t="str">
        <f>'Core Indicators'!AU90</f>
        <v>x</v>
      </c>
      <c r="K90" s="42" t="str">
        <f>'Core Indicators'!BC90</f>
        <v>x</v>
      </c>
      <c r="L90" s="42">
        <f>'Core Indicators'!BK90</f>
        <v>5161</v>
      </c>
      <c r="M90" s="42" t="str">
        <f>'Core Indicators'!BS90</f>
        <v>x</v>
      </c>
      <c r="N90" s="42" t="str">
        <f>'Core Indicators'!CA90</f>
        <v>x</v>
      </c>
      <c r="O90" s="42" t="e">
        <f>'Core Indicators'!CI90</f>
        <v>#N/A</v>
      </c>
      <c r="P90" s="42" t="str">
        <f>'Core Indicators'!CQ90</f>
        <v>x</v>
      </c>
      <c r="Q90" s="42">
        <f>'Core Indicators'!DG90</f>
        <v>0</v>
      </c>
      <c r="R90" s="42">
        <f>'Core Indicators'!DO90</f>
        <v>18000000</v>
      </c>
      <c r="S90" s="42">
        <f>'Core Indicators'!DW90</f>
        <v>15257000</v>
      </c>
      <c r="T90" s="42">
        <f>'Core Indicators'!EE90</f>
        <v>16753000</v>
      </c>
      <c r="U90" s="42">
        <f>'Core Indicators'!EM90</f>
        <v>1691000</v>
      </c>
      <c r="V90" s="42">
        <f>'Core Indicators'!FC90</f>
        <v>5</v>
      </c>
      <c r="W90" s="42" t="str">
        <f>'Core Indicators'!FK90</f>
        <v>x</v>
      </c>
      <c r="X90" s="42" t="str">
        <f>'Core Indicators'!FS90</f>
        <v>x</v>
      </c>
      <c r="Y90" s="42">
        <f>'Core Indicators'!GA90</f>
        <v>2</v>
      </c>
      <c r="Z90" s="42">
        <f>'Core Indicators'!GI90</f>
        <v>3</v>
      </c>
      <c r="AA90" s="42">
        <f>'Core Indicators'!GQ90</f>
        <v>3</v>
      </c>
      <c r="AB90" s="42">
        <f>'Core Indicators'!GY90</f>
        <v>3</v>
      </c>
      <c r="AC90" s="42">
        <f>'Core Indicators'!HG90</f>
        <v>2</v>
      </c>
      <c r="AD90" s="42">
        <f>'Core Indicators'!HO90</f>
        <v>3</v>
      </c>
      <c r="AE90" s="42">
        <f>'Core Indicators'!HW90</f>
        <v>3</v>
      </c>
      <c r="AF90" s="42">
        <f>'Core Indicators'!IE90</f>
        <v>2</v>
      </c>
      <c r="AG90" s="42">
        <f>'Core Indicators'!IM90</f>
        <v>1</v>
      </c>
    </row>
    <row r="91" spans="1:33" ht="20.25" customHeight="1">
      <c r="A91" s="58" t="str">
        <f>'Core Indicators'!A:A</f>
        <v>Political and Economic crisis in El Salvador</v>
      </c>
      <c r="B91" s="58" t="str">
        <f>'Core Indicators'!B:B</f>
        <v>Political/economic crisis</v>
      </c>
      <c r="C91" s="58" t="str">
        <f>'Core Indicators'!C91</f>
        <v>SLV001</v>
      </c>
      <c r="D91" s="58" t="str">
        <f>'Core Indicators'!D91</f>
        <v>El Salvador</v>
      </c>
      <c r="E91" s="58" t="str">
        <f>'Core Indicators'!E91</f>
        <v>SLV</v>
      </c>
      <c r="F91" s="41">
        <f>'Core Indicators'!O91</f>
        <v>20720</v>
      </c>
      <c r="G91" s="41">
        <f>'Core Indicators'!W91</f>
        <v>6400000</v>
      </c>
      <c r="H91" s="41">
        <f>'Core Indicators'!AE91</f>
        <v>5681000</v>
      </c>
      <c r="I91" s="41">
        <f>'Core Indicators'!AM91</f>
        <v>304000</v>
      </c>
      <c r="J91" s="41" t="str">
        <f>'Core Indicators'!AU91</f>
        <v>x</v>
      </c>
      <c r="K91" s="41" t="str">
        <f>'Core Indicators'!BC91</f>
        <v>x</v>
      </c>
      <c r="L91" s="41">
        <f>'Core Indicators'!BK91</f>
        <v>6</v>
      </c>
      <c r="M91" s="41" t="str">
        <f>'Core Indicators'!BS91</f>
        <v>x</v>
      </c>
      <c r="N91" s="41" t="str">
        <f>'Core Indicators'!CA91</f>
        <v>x</v>
      </c>
      <c r="O91" s="41" t="e">
        <f>'Core Indicators'!CI91</f>
        <v>#N/A</v>
      </c>
      <c r="P91" s="41" t="str">
        <f>'Core Indicators'!CQ91</f>
        <v>x</v>
      </c>
      <c r="Q91" s="41">
        <f>'Core Indicators'!DG91</f>
        <v>719000</v>
      </c>
      <c r="R91" s="41">
        <f>'Core Indicators'!DO91</f>
        <v>4862000</v>
      </c>
      <c r="S91" s="41">
        <f>'Core Indicators'!DW91</f>
        <v>819000</v>
      </c>
      <c r="T91" s="41">
        <f>'Core Indicators'!EE91</f>
        <v>0</v>
      </c>
      <c r="U91" s="41">
        <f>'Core Indicators'!EM91</f>
        <v>0</v>
      </c>
      <c r="V91" s="41">
        <f>'Core Indicators'!FC91</f>
        <v>4</v>
      </c>
      <c r="W91" s="41" t="str">
        <f>'Core Indicators'!FK91</f>
        <v>x</v>
      </c>
      <c r="X91" s="41" t="str">
        <f>'Core Indicators'!FS91</f>
        <v>x</v>
      </c>
      <c r="Y91" s="41">
        <f>'Core Indicators'!GA91</f>
        <v>0</v>
      </c>
      <c r="Z91" s="41">
        <f>'Core Indicators'!GI91</f>
        <v>0</v>
      </c>
      <c r="AA91" s="41">
        <f>'Core Indicators'!GQ91</f>
        <v>0</v>
      </c>
      <c r="AB91" s="41">
        <f>'Core Indicators'!GY91</f>
        <v>0</v>
      </c>
      <c r="AC91" s="41">
        <f>'Core Indicators'!HG91</f>
        <v>0</v>
      </c>
      <c r="AD91" s="41">
        <f>'Core Indicators'!HO91</f>
        <v>0</v>
      </c>
      <c r="AE91" s="41">
        <f>'Core Indicators'!HW91</f>
        <v>0</v>
      </c>
      <c r="AF91" s="41">
        <f>'Core Indicators'!IE91</f>
        <v>0</v>
      </c>
      <c r="AG91" s="41">
        <f>'Core Indicators'!IM91</f>
        <v>0</v>
      </c>
    </row>
    <row r="92" spans="1:33" ht="20.25" customHeight="1">
      <c r="A92" s="194" t="str">
        <f>'Core Indicators'!A:A</f>
        <v>Complex crisis in Somalia</v>
      </c>
      <c r="B92" s="194" t="str">
        <f>'Core Indicators'!B:B</f>
        <v>Conflict/ Violence,International Displacement,Floods,Drought/drier conditions</v>
      </c>
      <c r="C92" s="194" t="str">
        <f>'Core Indicators'!C92</f>
        <v>SOM001</v>
      </c>
      <c r="D92" s="194" t="str">
        <f>'Core Indicators'!D92</f>
        <v>Somalia</v>
      </c>
      <c r="E92" s="194" t="str">
        <f>'Core Indicators'!E92</f>
        <v>SOM</v>
      </c>
      <c r="F92" s="42">
        <f>'Core Indicators'!O92</f>
        <v>627340</v>
      </c>
      <c r="G92" s="42">
        <f>'Core Indicators'!W92</f>
        <v>19442000</v>
      </c>
      <c r="H92" s="42">
        <f>'Core Indicators'!AE92</f>
        <v>13756000</v>
      </c>
      <c r="I92" s="42">
        <f>'Core Indicators'!AM92</f>
        <v>4231000</v>
      </c>
      <c r="J92" s="42" t="str">
        <f>'Core Indicators'!AU92</f>
        <v>x</v>
      </c>
      <c r="K92" s="42">
        <f>'Core Indicators'!BC92</f>
        <v>1880233</v>
      </c>
      <c r="L92" s="42">
        <f>'Core Indicators'!BK92</f>
        <v>3670</v>
      </c>
      <c r="M92" s="42" t="str">
        <f>'Core Indicators'!BS92</f>
        <v>x</v>
      </c>
      <c r="N92" s="42" t="str">
        <f>'Core Indicators'!CA92</f>
        <v>x</v>
      </c>
      <c r="O92" s="42" t="e">
        <f>'Core Indicators'!CI92</f>
        <v>#N/A</v>
      </c>
      <c r="P92" s="42" t="str">
        <f>'Core Indicators'!CQ92</f>
        <v>x</v>
      </c>
      <c r="Q92" s="42">
        <f>'Core Indicators'!DG92</f>
        <v>5686000</v>
      </c>
      <c r="R92" s="42">
        <f>'Core Indicators'!DO92</f>
        <v>7726000</v>
      </c>
      <c r="S92" s="42">
        <f>'Core Indicators'!DW92</f>
        <v>4154000</v>
      </c>
      <c r="T92" s="42">
        <f>'Core Indicators'!EE92</f>
        <v>1876000</v>
      </c>
      <c r="U92" s="42">
        <f>'Core Indicators'!EM92</f>
        <v>0</v>
      </c>
      <c r="V92" s="42">
        <f>'Core Indicators'!FC92</f>
        <v>5</v>
      </c>
      <c r="W92" s="42" t="str">
        <f>'Core Indicators'!FK92</f>
        <v>x</v>
      </c>
      <c r="X92" s="42" t="str">
        <f>'Core Indicators'!FS92</f>
        <v>x</v>
      </c>
      <c r="Y92" s="42">
        <f>'Core Indicators'!GA92</f>
        <v>1</v>
      </c>
      <c r="Z92" s="42">
        <f>'Core Indicators'!GI92</f>
        <v>3</v>
      </c>
      <c r="AA92" s="42">
        <f>'Core Indicators'!GQ92</f>
        <v>3</v>
      </c>
      <c r="AB92" s="42">
        <f>'Core Indicators'!GY92</f>
        <v>0</v>
      </c>
      <c r="AC92" s="42">
        <f>'Core Indicators'!HG92</f>
        <v>2</v>
      </c>
      <c r="AD92" s="42">
        <f>'Core Indicators'!HO92</f>
        <v>3</v>
      </c>
      <c r="AE92" s="42">
        <f>'Core Indicators'!HW92</f>
        <v>3</v>
      </c>
      <c r="AF92" s="42">
        <f>'Core Indicators'!IE92</f>
        <v>3</v>
      </c>
      <c r="AG92" s="42">
        <f>'Core Indicators'!IM92</f>
        <v>3</v>
      </c>
    </row>
    <row r="93" spans="1:33" ht="20.25" customHeight="1">
      <c r="A93" s="58" t="str">
        <f>'Core Indicators'!A:A</f>
        <v>International displacement to Somalia</v>
      </c>
      <c r="B93" s="58" t="str">
        <f>'Core Indicators'!B:B</f>
        <v>International Displacement</v>
      </c>
      <c r="C93" s="58" t="str">
        <f>'Core Indicators'!C93</f>
        <v>SOM002</v>
      </c>
      <c r="D93" s="58" t="str">
        <f>'Core Indicators'!D93</f>
        <v>Somalia</v>
      </c>
      <c r="E93" s="58" t="str">
        <f>'Core Indicators'!E93</f>
        <v>SOM</v>
      </c>
      <c r="F93" s="41">
        <f>'Core Indicators'!O93</f>
        <v>98924</v>
      </c>
      <c r="G93" s="41">
        <f>'Core Indicators'!W93</f>
        <v>2727000</v>
      </c>
      <c r="H93" s="41">
        <f>'Core Indicators'!AE93</f>
        <v>33000</v>
      </c>
      <c r="I93" s="41">
        <f>'Core Indicators'!AM93</f>
        <v>33000</v>
      </c>
      <c r="J93" s="41" t="str">
        <f>'Core Indicators'!AU93</f>
        <v>x</v>
      </c>
      <c r="K93" s="41" t="str">
        <f>'Core Indicators'!BC93</f>
        <v>x</v>
      </c>
      <c r="L93" s="41" t="str">
        <f>'Core Indicators'!BK93</f>
        <v>x</v>
      </c>
      <c r="M93" s="41" t="str">
        <f>'Core Indicators'!BS93</f>
        <v>x</v>
      </c>
      <c r="N93" s="41" t="str">
        <f>'Core Indicators'!CA93</f>
        <v>x</v>
      </c>
      <c r="O93" s="41" t="e">
        <f>'Core Indicators'!CI93</f>
        <v>#N/A</v>
      </c>
      <c r="P93" s="41" t="str">
        <f>'Core Indicators'!CQ93</f>
        <v>x</v>
      </c>
      <c r="Q93" s="41">
        <f>'Core Indicators'!DG93</f>
        <v>2694000</v>
      </c>
      <c r="R93" s="41">
        <f>'Core Indicators'!DO93</f>
        <v>0</v>
      </c>
      <c r="S93" s="41">
        <f>'Core Indicators'!DW93</f>
        <v>33000</v>
      </c>
      <c r="T93" s="41" t="str">
        <f>'Core Indicators'!EE93</f>
        <v>x</v>
      </c>
      <c r="U93" s="41" t="str">
        <f>'Core Indicators'!EM93</f>
        <v>x</v>
      </c>
      <c r="V93" s="41">
        <f>'Core Indicators'!FC93</f>
        <v>3</v>
      </c>
      <c r="W93" s="41" t="str">
        <f>'Core Indicators'!FK93</f>
        <v>x</v>
      </c>
      <c r="X93" s="41" t="str">
        <f>'Core Indicators'!FS93</f>
        <v>x</v>
      </c>
      <c r="Y93" s="41">
        <f>'Core Indicators'!GA93</f>
        <v>1</v>
      </c>
      <c r="Z93" s="41">
        <f>'Core Indicators'!GI93</f>
        <v>3</v>
      </c>
      <c r="AA93" s="41">
        <f>'Core Indicators'!GQ93</f>
        <v>3</v>
      </c>
      <c r="AB93" s="41">
        <f>'Core Indicators'!GY93</f>
        <v>0</v>
      </c>
      <c r="AC93" s="41">
        <f>'Core Indicators'!HG93</f>
        <v>0</v>
      </c>
      <c r="AD93" s="41">
        <f>'Core Indicators'!HO93</f>
        <v>1</v>
      </c>
      <c r="AE93" s="41">
        <f>'Core Indicators'!HW93</f>
        <v>3</v>
      </c>
      <c r="AF93" s="41">
        <f>'Core Indicators'!IE93</f>
        <v>3</v>
      </c>
      <c r="AG93" s="41">
        <f>'Core Indicators'!IM93</f>
        <v>3</v>
      </c>
    </row>
    <row r="94" spans="1:33" ht="20.25" customHeight="1">
      <c r="A94" s="194" t="str">
        <f>'Core Indicators'!A:A</f>
        <v>Complex crisis in South Sudan</v>
      </c>
      <c r="B94" s="194" t="str">
        <f>'Core Indicators'!B:B</f>
        <v>Conflict/ Violence,Floods,Political/economic crisis,International Displacement</v>
      </c>
      <c r="C94" s="194" t="str">
        <f>'Core Indicators'!C94</f>
        <v>SSD001</v>
      </c>
      <c r="D94" s="194" t="str">
        <f>'Core Indicators'!D94</f>
        <v>South Sudan</v>
      </c>
      <c r="E94" s="194" t="str">
        <f>'Core Indicators'!E94</f>
        <v>SSD</v>
      </c>
      <c r="F94" s="42">
        <f>'Core Indicators'!O94</f>
        <v>631930</v>
      </c>
      <c r="G94" s="42">
        <f>'Core Indicators'!W94</f>
        <v>14400000</v>
      </c>
      <c r="H94" s="42">
        <f>'Core Indicators'!AE94</f>
        <v>11974000</v>
      </c>
      <c r="I94" s="42">
        <f>'Core Indicators'!AM94</f>
        <v>5647000</v>
      </c>
      <c r="J94" s="42" t="str">
        <f>'Core Indicators'!AU94</f>
        <v>x</v>
      </c>
      <c r="K94" s="42">
        <f>'Core Indicators'!BC94</f>
        <v>3504813</v>
      </c>
      <c r="L94" s="42">
        <f>'Core Indicators'!BK94</f>
        <v>2032</v>
      </c>
      <c r="M94" s="42" t="str">
        <f>'Core Indicators'!BS94</f>
        <v>x</v>
      </c>
      <c r="N94" s="42" t="str">
        <f>'Core Indicators'!CA94</f>
        <v>x</v>
      </c>
      <c r="O94" s="42" t="e">
        <f>'Core Indicators'!CI94</f>
        <v>#N/A</v>
      </c>
      <c r="P94" s="42" t="str">
        <f>'Core Indicators'!CQ94</f>
        <v>x</v>
      </c>
      <c r="Q94" s="42">
        <f>'Core Indicators'!DG94</f>
        <v>2426000</v>
      </c>
      <c r="R94" s="42">
        <f>'Core Indicators'!DO94</f>
        <v>2062000</v>
      </c>
      <c r="S94" s="42">
        <f>'Core Indicators'!DW94</f>
        <v>6062000</v>
      </c>
      <c r="T94" s="42">
        <f>'Core Indicators'!EE94</f>
        <v>3283000</v>
      </c>
      <c r="U94" s="42">
        <f>'Core Indicators'!EM94</f>
        <v>567000</v>
      </c>
      <c r="V94" s="42">
        <f>'Core Indicators'!FC94</f>
        <v>5</v>
      </c>
      <c r="W94" s="42" t="str">
        <f>'Core Indicators'!FK94</f>
        <v>x</v>
      </c>
      <c r="X94" s="42" t="str">
        <f>'Core Indicators'!FS94</f>
        <v>x</v>
      </c>
      <c r="Y94" s="42">
        <f>'Core Indicators'!GA94</f>
        <v>1</v>
      </c>
      <c r="Z94" s="42">
        <f>'Core Indicators'!GI94</f>
        <v>3</v>
      </c>
      <c r="AA94" s="42">
        <f>'Core Indicators'!GQ94</f>
        <v>3</v>
      </c>
      <c r="AB94" s="42">
        <f>'Core Indicators'!GY94</f>
        <v>3</v>
      </c>
      <c r="AC94" s="42">
        <f>'Core Indicators'!HG94</f>
        <v>2</v>
      </c>
      <c r="AD94" s="42">
        <f>'Core Indicators'!HO94</f>
        <v>3</v>
      </c>
      <c r="AE94" s="42">
        <f>'Core Indicators'!HW94</f>
        <v>3</v>
      </c>
      <c r="AF94" s="42">
        <f>'Core Indicators'!IE94</f>
        <v>2</v>
      </c>
      <c r="AG94" s="42">
        <f>'Core Indicators'!IM94</f>
        <v>3</v>
      </c>
    </row>
    <row r="95" spans="1:33" ht="20.25" customHeight="1">
      <c r="A95" s="58" t="str">
        <f>'Core Indicators'!A:A</f>
        <v>Displacement from Sudan to South Sudan</v>
      </c>
      <c r="B95" s="58" t="str">
        <f>'Core Indicators'!B:B</f>
        <v>International Displacement</v>
      </c>
      <c r="C95" s="58" t="str">
        <f>'Core Indicators'!C95</f>
        <v>SSD004</v>
      </c>
      <c r="D95" s="58" t="str">
        <f>'Core Indicators'!D95</f>
        <v>South Sudan</v>
      </c>
      <c r="E95" s="58" t="str">
        <f>'Core Indicators'!E95</f>
        <v>SSD</v>
      </c>
      <c r="F95" s="41">
        <f>'Core Indicators'!O95</f>
        <v>631930</v>
      </c>
      <c r="G95" s="41">
        <f>'Core Indicators'!W95</f>
        <v>14400000</v>
      </c>
      <c r="H95" s="41">
        <f>'Core Indicators'!AE95</f>
        <v>1403000</v>
      </c>
      <c r="I95" s="41">
        <f>'Core Indicators'!AM95</f>
        <v>1403000</v>
      </c>
      <c r="J95" s="41" t="str">
        <f>'Core Indicators'!AU95</f>
        <v>x</v>
      </c>
      <c r="K95" s="41">
        <f>'Core Indicators'!BC95</f>
        <v>3504813</v>
      </c>
      <c r="L95" s="41" t="str">
        <f>'Core Indicators'!BK95</f>
        <v>x</v>
      </c>
      <c r="M95" s="41" t="str">
        <f>'Core Indicators'!BS95</f>
        <v>x</v>
      </c>
      <c r="N95" s="41" t="str">
        <f>'Core Indicators'!CA95</f>
        <v>x</v>
      </c>
      <c r="O95" s="41" t="e">
        <f>'Core Indicators'!CI95</f>
        <v>#N/A</v>
      </c>
      <c r="P95" s="41" t="str">
        <f>'Core Indicators'!CQ95</f>
        <v>x</v>
      </c>
      <c r="Q95" s="41">
        <f>'Core Indicators'!DG95</f>
        <v>12997000</v>
      </c>
      <c r="R95" s="41">
        <f>'Core Indicators'!DO95</f>
        <v>0</v>
      </c>
      <c r="S95" s="41">
        <f>'Core Indicators'!DW95</f>
        <v>1403000</v>
      </c>
      <c r="T95" s="41" t="str">
        <f>'Core Indicators'!EE95</f>
        <v>x</v>
      </c>
      <c r="U95" s="41" t="str">
        <f>'Core Indicators'!EM95</f>
        <v>x</v>
      </c>
      <c r="V95" s="41">
        <f>'Core Indicators'!FC95</f>
        <v>4</v>
      </c>
      <c r="W95" s="41" t="str">
        <f>'Core Indicators'!FK95</f>
        <v>x</v>
      </c>
      <c r="X95" s="41" t="str">
        <f>'Core Indicators'!FS95</f>
        <v>x</v>
      </c>
      <c r="Y95" s="41">
        <f>'Core Indicators'!GA95</f>
        <v>1</v>
      </c>
      <c r="Z95" s="41">
        <f>'Core Indicators'!GI95</f>
        <v>3</v>
      </c>
      <c r="AA95" s="41">
        <f>'Core Indicators'!GQ95</f>
        <v>3</v>
      </c>
      <c r="AB95" s="41">
        <f>'Core Indicators'!GY95</f>
        <v>3</v>
      </c>
      <c r="AC95" s="41">
        <f>'Core Indicators'!HG95</f>
        <v>2</v>
      </c>
      <c r="AD95" s="41">
        <f>'Core Indicators'!HO95</f>
        <v>3</v>
      </c>
      <c r="AE95" s="41">
        <f>'Core Indicators'!HW95</f>
        <v>3</v>
      </c>
      <c r="AF95" s="41">
        <f>'Core Indicators'!IE95</f>
        <v>2</v>
      </c>
      <c r="AG95" s="41">
        <f>'Core Indicators'!IM95</f>
        <v>3</v>
      </c>
    </row>
    <row r="96" spans="1:33" ht="20.25" customHeight="1">
      <c r="A96" s="194" t="str">
        <f>'Core Indicators'!A:A</f>
        <v>Complex crisis in Syria</v>
      </c>
      <c r="B96" s="194" t="str">
        <f>'Core Indicators'!B:B</f>
        <v>Conflict/ Violence,Political/economic crisis,Drought/drier conditions</v>
      </c>
      <c r="C96" s="194" t="str">
        <f>'Core Indicators'!C96</f>
        <v>SYR003</v>
      </c>
      <c r="D96" s="194" t="str">
        <f>'Core Indicators'!D96</f>
        <v>Syria</v>
      </c>
      <c r="E96" s="194" t="str">
        <f>'Core Indicators'!E96</f>
        <v>SYR</v>
      </c>
      <c r="F96" s="42">
        <f>'Core Indicators'!O96</f>
        <v>183630</v>
      </c>
      <c r="G96" s="42">
        <f>'Core Indicators'!W96</f>
        <v>26616000</v>
      </c>
      <c r="H96" s="42">
        <f>'Core Indicators'!AE96</f>
        <v>26616000</v>
      </c>
      <c r="I96" s="42">
        <f>'Core Indicators'!AM96</f>
        <v>13713000</v>
      </c>
      <c r="J96" s="42" t="str">
        <f>'Core Indicators'!AU96</f>
        <v>x</v>
      </c>
      <c r="K96" s="42" t="str">
        <f>'Core Indicators'!BC96</f>
        <v>x</v>
      </c>
      <c r="L96" s="42">
        <f>'Core Indicators'!BK96</f>
        <v>1236</v>
      </c>
      <c r="M96" s="42" t="str">
        <f>'Core Indicators'!BS96</f>
        <v>x</v>
      </c>
      <c r="N96" s="42" t="str">
        <f>'Core Indicators'!CA96</f>
        <v>x</v>
      </c>
      <c r="O96" s="42" t="e">
        <f>'Core Indicators'!CI96</f>
        <v>#N/A</v>
      </c>
      <c r="P96" s="42" t="str">
        <f>'Core Indicators'!CQ96</f>
        <v>x</v>
      </c>
      <c r="Q96" s="42">
        <f>'Core Indicators'!DG96</f>
        <v>0</v>
      </c>
      <c r="R96" s="42">
        <f>'Core Indicators'!DO96</f>
        <v>11017000</v>
      </c>
      <c r="S96" s="42">
        <f>'Core Indicators'!DW96</f>
        <v>9097000</v>
      </c>
      <c r="T96" s="42">
        <f>'Core Indicators'!EE96</f>
        <v>6501000</v>
      </c>
      <c r="U96" s="42">
        <f>'Core Indicators'!EM96</f>
        <v>0</v>
      </c>
      <c r="V96" s="42">
        <f>'Core Indicators'!FC96</f>
        <v>5</v>
      </c>
      <c r="W96" s="42" t="str">
        <f>'Core Indicators'!FK96</f>
        <v>x</v>
      </c>
      <c r="X96" s="42" t="str">
        <f>'Core Indicators'!FS96</f>
        <v>x</v>
      </c>
      <c r="Y96" s="42">
        <f>'Core Indicators'!GA96</f>
        <v>2</v>
      </c>
      <c r="Z96" s="42">
        <f>'Core Indicators'!GI96</f>
        <v>3</v>
      </c>
      <c r="AA96" s="42">
        <f>'Core Indicators'!GQ96</f>
        <v>2</v>
      </c>
      <c r="AB96" s="42">
        <f>'Core Indicators'!GY96</f>
        <v>0</v>
      </c>
      <c r="AC96" s="42">
        <f>'Core Indicators'!HG96</f>
        <v>1</v>
      </c>
      <c r="AD96" s="42">
        <f>'Core Indicators'!HO96</f>
        <v>3</v>
      </c>
      <c r="AE96" s="42">
        <f>'Core Indicators'!HW96</f>
        <v>2</v>
      </c>
      <c r="AF96" s="42">
        <f>'Core Indicators'!IE96</f>
        <v>2</v>
      </c>
      <c r="AG96" s="42">
        <f>'Core Indicators'!IM96</f>
        <v>3</v>
      </c>
    </row>
    <row r="97" spans="1:33" ht="20.25" customHeight="1">
      <c r="A97" s="58" t="str">
        <f>'Core Indicators'!A:A</f>
        <v>Complex crisis in Chad</v>
      </c>
      <c r="B97" s="58" t="str">
        <f>'Core Indicators'!B:B</f>
        <v>Conflict/ Violence,Floods</v>
      </c>
      <c r="C97" s="58" t="str">
        <f>'Core Indicators'!C97</f>
        <v>TCD001</v>
      </c>
      <c r="D97" s="58" t="str">
        <f>'Core Indicators'!D97</f>
        <v>Chad</v>
      </c>
      <c r="E97" s="58" t="str">
        <f>'Core Indicators'!E97</f>
        <v>TCD</v>
      </c>
      <c r="F97" s="41">
        <f>'Core Indicators'!O97</f>
        <v>1265079</v>
      </c>
      <c r="G97" s="41">
        <f>'Core Indicators'!W97</f>
        <v>21258000</v>
      </c>
      <c r="H97" s="41">
        <f>'Core Indicators'!AE97</f>
        <v>21258000</v>
      </c>
      <c r="I97" s="41">
        <f>'Core Indicators'!AM97</f>
        <v>2361000</v>
      </c>
      <c r="J97" s="41" t="str">
        <f>'Core Indicators'!AU97</f>
        <v>x</v>
      </c>
      <c r="K97" s="41" t="str">
        <f>'Core Indicators'!BC97</f>
        <v>x</v>
      </c>
      <c r="L97" s="41">
        <f>'Core Indicators'!BK97</f>
        <v>304</v>
      </c>
      <c r="M97" s="41" t="str">
        <f>'Core Indicators'!BS97</f>
        <v>x</v>
      </c>
      <c r="N97" s="41" t="str">
        <f>'Core Indicators'!CA97</f>
        <v>x</v>
      </c>
      <c r="O97" s="41" t="e">
        <f>'Core Indicators'!CI97</f>
        <v>#N/A</v>
      </c>
      <c r="P97" s="41" t="str">
        <f>'Core Indicators'!CQ97</f>
        <v>x</v>
      </c>
      <c r="Q97" s="41">
        <f>'Core Indicators'!DG97</f>
        <v>0</v>
      </c>
      <c r="R97" s="41">
        <f>'Core Indicators'!DO97</f>
        <v>16450000</v>
      </c>
      <c r="S97" s="41">
        <f>'Core Indicators'!DW97</f>
        <v>2912000</v>
      </c>
      <c r="T97" s="41">
        <f>'Core Indicators'!EE97</f>
        <v>1896000</v>
      </c>
      <c r="U97" s="41">
        <f>'Core Indicators'!EM97</f>
        <v>0</v>
      </c>
      <c r="V97" s="41">
        <f>'Core Indicators'!FC97</f>
        <v>5</v>
      </c>
      <c r="W97" s="41" t="str">
        <f>'Core Indicators'!FK97</f>
        <v>x</v>
      </c>
      <c r="X97" s="41" t="str">
        <f>'Core Indicators'!FS97</f>
        <v>x</v>
      </c>
      <c r="Y97" s="41">
        <f>'Core Indicators'!GA97</f>
        <v>0</v>
      </c>
      <c r="Z97" s="41">
        <f>'Core Indicators'!GI97</f>
        <v>2</v>
      </c>
      <c r="AA97" s="41">
        <f>'Core Indicators'!GQ97</f>
        <v>2</v>
      </c>
      <c r="AB97" s="41">
        <f>'Core Indicators'!GY97</f>
        <v>0</v>
      </c>
      <c r="AC97" s="41">
        <f>'Core Indicators'!HG97</f>
        <v>0</v>
      </c>
      <c r="AD97" s="41">
        <f>'Core Indicators'!HO97</f>
        <v>2</v>
      </c>
      <c r="AE97" s="41">
        <f>'Core Indicators'!HW97</f>
        <v>3</v>
      </c>
      <c r="AF97" s="41">
        <f>'Core Indicators'!IE97</f>
        <v>3</v>
      </c>
      <c r="AG97" s="41">
        <f>'Core Indicators'!IM97</f>
        <v>2</v>
      </c>
    </row>
    <row r="98" spans="1:33" ht="20.25" customHeight="1">
      <c r="A98" s="194" t="str">
        <f>'Core Indicators'!A:A</f>
        <v>Displacement from Sudan to Chad</v>
      </c>
      <c r="B98" s="194" t="str">
        <f>'Core Indicators'!B:B</f>
        <v>International Displacement</v>
      </c>
      <c r="C98" s="194" t="str">
        <f>'Core Indicators'!C98</f>
        <v>TCD005</v>
      </c>
      <c r="D98" s="194" t="str">
        <f>'Core Indicators'!D98</f>
        <v>Chad</v>
      </c>
      <c r="E98" s="194" t="str">
        <f>'Core Indicators'!E98</f>
        <v>TCD</v>
      </c>
      <c r="F98" s="42">
        <f>'Core Indicators'!O98</f>
        <v>200718</v>
      </c>
      <c r="G98" s="42">
        <f>'Core Indicators'!W98</f>
        <v>3119000</v>
      </c>
      <c r="H98" s="42">
        <f>'Core Indicators'!AE98</f>
        <v>2875000</v>
      </c>
      <c r="I98" s="42">
        <f>'Core Indicators'!AM98</f>
        <v>1770000</v>
      </c>
      <c r="J98" s="42" t="str">
        <f>'Core Indicators'!AU98</f>
        <v>x</v>
      </c>
      <c r="K98" s="42" t="str">
        <f>'Core Indicators'!BC98</f>
        <v>x</v>
      </c>
      <c r="L98" s="42">
        <f>'Core Indicators'!BK98</f>
        <v>2</v>
      </c>
      <c r="M98" s="42" t="str">
        <f>'Core Indicators'!BS98</f>
        <v>x</v>
      </c>
      <c r="N98" s="42" t="str">
        <f>'Core Indicators'!CA98</f>
        <v>x</v>
      </c>
      <c r="O98" s="42" t="e">
        <f>'Core Indicators'!CI98</f>
        <v>#N/A</v>
      </c>
      <c r="P98" s="42" t="str">
        <f>'Core Indicators'!CQ98</f>
        <v>x</v>
      </c>
      <c r="Q98" s="42">
        <f>'Core Indicators'!DG98</f>
        <v>244000</v>
      </c>
      <c r="R98" s="42">
        <f>'Core Indicators'!DO98</f>
        <v>1506000</v>
      </c>
      <c r="S98" s="42">
        <f>'Core Indicators'!DW98</f>
        <v>652000</v>
      </c>
      <c r="T98" s="42">
        <f>'Core Indicators'!EE98</f>
        <v>717000</v>
      </c>
      <c r="U98" s="42">
        <f>'Core Indicators'!EM98</f>
        <v>0</v>
      </c>
      <c r="V98" s="42">
        <f>'Core Indicators'!FC98</f>
        <v>3</v>
      </c>
      <c r="W98" s="42" t="str">
        <f>'Core Indicators'!FK98</f>
        <v>x</v>
      </c>
      <c r="X98" s="42" t="str">
        <f>'Core Indicators'!FS98</f>
        <v>x</v>
      </c>
      <c r="Y98" s="42">
        <f>'Core Indicators'!GA98</f>
        <v>0</v>
      </c>
      <c r="Z98" s="42">
        <f>'Core Indicators'!GI98</f>
        <v>2</v>
      </c>
      <c r="AA98" s="42">
        <f>'Core Indicators'!GQ98</f>
        <v>2</v>
      </c>
      <c r="AB98" s="42">
        <f>'Core Indicators'!GY98</f>
        <v>0</v>
      </c>
      <c r="AC98" s="42">
        <f>'Core Indicators'!HG98</f>
        <v>0</v>
      </c>
      <c r="AD98" s="42">
        <f>'Core Indicators'!HO98</f>
        <v>2</v>
      </c>
      <c r="AE98" s="42">
        <f>'Core Indicators'!HW98</f>
        <v>3</v>
      </c>
      <c r="AF98" s="42">
        <f>'Core Indicators'!IE98</f>
        <v>3</v>
      </c>
      <c r="AG98" s="42">
        <f>'Core Indicators'!IM98</f>
        <v>2</v>
      </c>
    </row>
    <row r="99" spans="1:33" ht="20.25" customHeight="1">
      <c r="A99" s="58" t="str">
        <f>'Core Indicators'!A:A</f>
        <v>Conflict in Savanes region</v>
      </c>
      <c r="B99" s="58" t="str">
        <f>'Core Indicators'!B:B</f>
        <v>Conflict/ Violence</v>
      </c>
      <c r="C99" s="58" t="str">
        <f>'Core Indicators'!C99</f>
        <v>TGO002</v>
      </c>
      <c r="D99" s="58" t="str">
        <f>'Core Indicators'!D99</f>
        <v>Togo</v>
      </c>
      <c r="E99" s="58" t="str">
        <f>'Core Indicators'!E99</f>
        <v>TGO</v>
      </c>
      <c r="F99" s="41">
        <f>'Core Indicators'!O99</f>
        <v>8560</v>
      </c>
      <c r="G99" s="41">
        <f>'Core Indicators'!W99</f>
        <v>1252000</v>
      </c>
      <c r="H99" s="41">
        <f>'Core Indicators'!AE99</f>
        <v>453000</v>
      </c>
      <c r="I99" s="41">
        <f>'Core Indicators'!AM99</f>
        <v>13000</v>
      </c>
      <c r="J99" s="41" t="str">
        <f>'Core Indicators'!AU99</f>
        <v>x</v>
      </c>
      <c r="K99" s="41" t="str">
        <f>'Core Indicators'!BC99</f>
        <v>x</v>
      </c>
      <c r="L99" s="41">
        <f>'Core Indicators'!BK99</f>
        <v>20</v>
      </c>
      <c r="M99" s="41" t="str">
        <f>'Core Indicators'!BS99</f>
        <v>x</v>
      </c>
      <c r="N99" s="41" t="str">
        <f>'Core Indicators'!CA99</f>
        <v>x</v>
      </c>
      <c r="O99" s="41" t="e">
        <f>'Core Indicators'!CI99</f>
        <v>#N/A</v>
      </c>
      <c r="P99" s="41" t="str">
        <f>'Core Indicators'!CQ99</f>
        <v>x</v>
      </c>
      <c r="Q99" s="41">
        <f>'Core Indicators'!DG99</f>
        <v>799000</v>
      </c>
      <c r="R99" s="41">
        <f>'Core Indicators'!DO99</f>
        <v>311000</v>
      </c>
      <c r="S99" s="41">
        <f>'Core Indicators'!DW99</f>
        <v>142000</v>
      </c>
      <c r="T99" s="41">
        <f>'Core Indicators'!EE99</f>
        <v>0</v>
      </c>
      <c r="U99" s="41">
        <f>'Core Indicators'!EM99</f>
        <v>0</v>
      </c>
      <c r="V99" s="41">
        <f>'Core Indicators'!FC99</f>
        <v>3</v>
      </c>
      <c r="W99" s="41" t="str">
        <f>'Core Indicators'!FK99</f>
        <v>x</v>
      </c>
      <c r="X99" s="41" t="str">
        <f>'Core Indicators'!FS99</f>
        <v>x</v>
      </c>
      <c r="Y99" s="41">
        <f>'Core Indicators'!GA99</f>
        <v>1</v>
      </c>
      <c r="Z99" s="41">
        <f>'Core Indicators'!GI99</f>
        <v>0</v>
      </c>
      <c r="AA99" s="41">
        <f>'Core Indicators'!GQ99</f>
        <v>0</v>
      </c>
      <c r="AB99" s="41">
        <f>'Core Indicators'!GY99</f>
        <v>0</v>
      </c>
      <c r="AC99" s="41">
        <f>'Core Indicators'!HG99</f>
        <v>0</v>
      </c>
      <c r="AD99" s="41">
        <f>'Core Indicators'!HO99</f>
        <v>2</v>
      </c>
      <c r="AE99" s="41">
        <f>'Core Indicators'!HW99</f>
        <v>1</v>
      </c>
      <c r="AF99" s="41">
        <f>'Core Indicators'!IE99</f>
        <v>1</v>
      </c>
      <c r="AG99" s="41">
        <f>'Core Indicators'!IM99</f>
        <v>2</v>
      </c>
    </row>
    <row r="100" spans="1:33" ht="20.25" customHeight="1">
      <c r="A100" s="194" t="str">
        <f>'Core Indicators'!A:A</f>
        <v>Displacement from Myanmar to Thailand</v>
      </c>
      <c r="B100" s="194" t="str">
        <f>'Core Indicators'!B:B</f>
        <v>International Displacement</v>
      </c>
      <c r="C100" s="194" t="str">
        <f>'Core Indicators'!C100</f>
        <v>THA003</v>
      </c>
      <c r="D100" s="194" t="str">
        <f>'Core Indicators'!D100</f>
        <v>Thailand</v>
      </c>
      <c r="E100" s="194" t="str">
        <f>'Core Indicators'!E100</f>
        <v>THA</v>
      </c>
      <c r="F100" s="42">
        <f>'Core Indicators'!O100</f>
        <v>12012</v>
      </c>
      <c r="G100" s="42">
        <f>'Core Indicators'!W100</f>
        <v>439000</v>
      </c>
      <c r="H100" s="42">
        <f>'Core Indicators'!AE100</f>
        <v>137000</v>
      </c>
      <c r="I100" s="42">
        <f>'Core Indicators'!AM100</f>
        <v>137000</v>
      </c>
      <c r="J100" s="42" t="str">
        <f>'Core Indicators'!AU100</f>
        <v>x</v>
      </c>
      <c r="K100" s="42" t="str">
        <f>'Core Indicators'!BC100</f>
        <v>x</v>
      </c>
      <c r="L100" s="42">
        <f>'Core Indicators'!BK100</f>
        <v>0</v>
      </c>
      <c r="M100" s="42" t="str">
        <f>'Core Indicators'!BS100</f>
        <v>x</v>
      </c>
      <c r="N100" s="42" t="str">
        <f>'Core Indicators'!CA100</f>
        <v>x</v>
      </c>
      <c r="O100" s="42" t="e">
        <f>'Core Indicators'!CI100</f>
        <v>#N/A</v>
      </c>
      <c r="P100" s="42" t="str">
        <f>'Core Indicators'!CQ100</f>
        <v>x</v>
      </c>
      <c r="Q100" s="42">
        <f>'Core Indicators'!DG100</f>
        <v>303000</v>
      </c>
      <c r="R100" s="42">
        <f>'Core Indicators'!DO100</f>
        <v>0</v>
      </c>
      <c r="S100" s="42">
        <f>'Core Indicators'!DW100</f>
        <v>137000</v>
      </c>
      <c r="T100" s="42" t="str">
        <f>'Core Indicators'!EE100</f>
        <v>x</v>
      </c>
      <c r="U100" s="42" t="str">
        <f>'Core Indicators'!EM100</f>
        <v>x</v>
      </c>
      <c r="V100" s="42">
        <f>'Core Indicators'!FC100</f>
        <v>1</v>
      </c>
      <c r="W100" s="42" t="str">
        <f>'Core Indicators'!FK100</f>
        <v>x</v>
      </c>
      <c r="X100" s="42" t="str">
        <f>'Core Indicators'!FS100</f>
        <v>x</v>
      </c>
      <c r="Y100" s="42">
        <f>'Core Indicators'!GA100</f>
        <v>1</v>
      </c>
      <c r="Z100" s="42">
        <f>'Core Indicators'!GI100</f>
        <v>1</v>
      </c>
      <c r="AA100" s="42">
        <f>'Core Indicators'!GQ100</f>
        <v>1</v>
      </c>
      <c r="AB100" s="42">
        <f>'Core Indicators'!GY100</f>
        <v>0</v>
      </c>
      <c r="AC100" s="42">
        <f>'Core Indicators'!HG100</f>
        <v>2</v>
      </c>
      <c r="AD100" s="42">
        <f>'Core Indicators'!HO100</f>
        <v>3</v>
      </c>
      <c r="AE100" s="42">
        <f>'Core Indicators'!HW100</f>
        <v>0</v>
      </c>
      <c r="AF100" s="42">
        <f>'Core Indicators'!IE100</f>
        <v>2</v>
      </c>
      <c r="AG100" s="42">
        <f>'Core Indicators'!IM100</f>
        <v>2</v>
      </c>
    </row>
    <row r="101" spans="1:33" ht="20.25" customHeight="1">
      <c r="A101" s="58" t="str">
        <f>'Core Indicators'!A:A</f>
        <v>Displacement from Venezuela to Trinidad and Tobago</v>
      </c>
      <c r="B101" s="58" t="str">
        <f>'Core Indicators'!B:B</f>
        <v>International Displacement</v>
      </c>
      <c r="C101" s="58" t="str">
        <f>'Core Indicators'!C101</f>
        <v>TTO002</v>
      </c>
      <c r="D101" s="58" t="str">
        <f>'Core Indicators'!D101</f>
        <v>Trinidad and Tobago</v>
      </c>
      <c r="E101" s="58" t="str">
        <f>'Core Indicators'!E101</f>
        <v>TTO</v>
      </c>
      <c r="F101" s="41">
        <f>'Core Indicators'!O101</f>
        <v>5130</v>
      </c>
      <c r="G101" s="41">
        <f>'Core Indicators'!W101</f>
        <v>1500000</v>
      </c>
      <c r="H101" s="41">
        <f>'Core Indicators'!AE101</f>
        <v>32000</v>
      </c>
      <c r="I101" s="41">
        <f>'Core Indicators'!AM101</f>
        <v>27000</v>
      </c>
      <c r="J101" s="41" t="str">
        <f>'Core Indicators'!AU101</f>
        <v>x</v>
      </c>
      <c r="K101" s="41" t="str">
        <f>'Core Indicators'!BC101</f>
        <v>x</v>
      </c>
      <c r="L101" s="41">
        <f>'Core Indicators'!BK101</f>
        <v>0</v>
      </c>
      <c r="M101" s="41" t="str">
        <f>'Core Indicators'!BS101</f>
        <v>x</v>
      </c>
      <c r="N101" s="41" t="str">
        <f>'Core Indicators'!CA101</f>
        <v>x</v>
      </c>
      <c r="O101" s="41" t="e">
        <f>'Core Indicators'!CI101</f>
        <v>#N/A</v>
      </c>
      <c r="P101" s="41" t="str">
        <f>'Core Indicators'!CQ101</f>
        <v>x</v>
      </c>
      <c r="Q101" s="41">
        <f>'Core Indicators'!DG101</f>
        <v>1468000</v>
      </c>
      <c r="R101" s="41">
        <f>'Core Indicators'!DO101</f>
        <v>9000</v>
      </c>
      <c r="S101" s="41">
        <f>'Core Indicators'!DW101</f>
        <v>24000</v>
      </c>
      <c r="T101" s="41" t="str">
        <f>'Core Indicators'!EE101</f>
        <v>x</v>
      </c>
      <c r="U101" s="41" t="str">
        <f>'Core Indicators'!EM101</f>
        <v>x</v>
      </c>
      <c r="V101" s="41">
        <f>'Core Indicators'!FC101</f>
        <v>3</v>
      </c>
      <c r="W101" s="41" t="str">
        <f>'Core Indicators'!FK101</f>
        <v>x</v>
      </c>
      <c r="X101" s="41" t="str">
        <f>'Core Indicators'!FS101</f>
        <v>x</v>
      </c>
      <c r="Y101" s="41">
        <f>'Core Indicators'!GA101</f>
        <v>0</v>
      </c>
      <c r="Z101" s="41">
        <f>'Core Indicators'!GI101</f>
        <v>0</v>
      </c>
      <c r="AA101" s="41">
        <f>'Core Indicators'!GQ101</f>
        <v>0</v>
      </c>
      <c r="AB101" s="41">
        <f>'Core Indicators'!GY101</f>
        <v>0</v>
      </c>
      <c r="AC101" s="41">
        <f>'Core Indicators'!HG101</f>
        <v>0</v>
      </c>
      <c r="AD101" s="41">
        <f>'Core Indicators'!HO101</f>
        <v>0</v>
      </c>
      <c r="AE101" s="41">
        <f>'Core Indicators'!HW101</f>
        <v>0</v>
      </c>
      <c r="AF101" s="41">
        <f>'Core Indicators'!IE101</f>
        <v>0</v>
      </c>
      <c r="AG101" s="41">
        <f>'Core Indicators'!IM101</f>
        <v>0</v>
      </c>
    </row>
    <row r="102" spans="1:33" ht="20.25" customHeight="1">
      <c r="A102" s="194" t="str">
        <f>'Core Indicators'!A:A</f>
        <v>International displacement to Tunisia</v>
      </c>
      <c r="B102" s="194" t="str">
        <f>'Core Indicators'!B:B</f>
        <v>International Displacement</v>
      </c>
      <c r="C102" s="194" t="str">
        <f>'Core Indicators'!C102</f>
        <v>TUN002</v>
      </c>
      <c r="D102" s="194" t="str">
        <f>'Core Indicators'!D102</f>
        <v>Tunisia</v>
      </c>
      <c r="E102" s="194" t="str">
        <f>'Core Indicators'!E102</f>
        <v>TUN</v>
      </c>
      <c r="F102" s="42">
        <f>'Core Indicators'!O102</f>
        <v>20151</v>
      </c>
      <c r="G102" s="42">
        <f>'Core Indicators'!W102</f>
        <v>4091000</v>
      </c>
      <c r="H102" s="42">
        <f>'Core Indicators'!AE102</f>
        <v>67000</v>
      </c>
      <c r="I102" s="42">
        <f>'Core Indicators'!AM102</f>
        <v>67000</v>
      </c>
      <c r="J102" s="42" t="str">
        <f>'Core Indicators'!AU102</f>
        <v>x</v>
      </c>
      <c r="K102" s="42" t="str">
        <f>'Core Indicators'!BC102</f>
        <v>x</v>
      </c>
      <c r="L102" s="42">
        <f>'Core Indicators'!BK102</f>
        <v>865</v>
      </c>
      <c r="M102" s="42" t="str">
        <f>'Core Indicators'!BS102</f>
        <v>x</v>
      </c>
      <c r="N102" s="42" t="str">
        <f>'Core Indicators'!CA102</f>
        <v>x</v>
      </c>
      <c r="O102" s="42" t="e">
        <f>'Core Indicators'!CI102</f>
        <v>#N/A</v>
      </c>
      <c r="P102" s="42" t="str">
        <f>'Core Indicators'!CQ102</f>
        <v>x</v>
      </c>
      <c r="Q102" s="42">
        <f>'Core Indicators'!DG102</f>
        <v>4024000</v>
      </c>
      <c r="R102" s="42">
        <f>'Core Indicators'!DO102</f>
        <v>0</v>
      </c>
      <c r="S102" s="42">
        <f>'Core Indicators'!DW102</f>
        <v>67000</v>
      </c>
      <c r="T102" s="42" t="str">
        <f>'Core Indicators'!EE102</f>
        <v>x</v>
      </c>
      <c r="U102" s="42" t="str">
        <f>'Core Indicators'!EM102</f>
        <v>x</v>
      </c>
      <c r="V102" s="42">
        <f>'Core Indicators'!FC102</f>
        <v>1</v>
      </c>
      <c r="W102" s="42" t="str">
        <f>'Core Indicators'!FK102</f>
        <v>x</v>
      </c>
      <c r="X102" s="42" t="str">
        <f>'Core Indicators'!FS102</f>
        <v>x</v>
      </c>
      <c r="Y102" s="42">
        <f>'Core Indicators'!GA102</f>
        <v>2</v>
      </c>
      <c r="Z102" s="42">
        <f>'Core Indicators'!GI102</f>
        <v>1</v>
      </c>
      <c r="AA102" s="42">
        <f>'Core Indicators'!GQ102</f>
        <v>2</v>
      </c>
      <c r="AB102" s="42">
        <f>'Core Indicators'!GY102</f>
        <v>0</v>
      </c>
      <c r="AC102" s="42">
        <f>'Core Indicators'!HG102</f>
        <v>2</v>
      </c>
      <c r="AD102" s="42">
        <f>'Core Indicators'!HO102</f>
        <v>3</v>
      </c>
      <c r="AE102" s="42">
        <f>'Core Indicators'!HW102</f>
        <v>0</v>
      </c>
      <c r="AF102" s="42">
        <f>'Core Indicators'!IE102</f>
        <v>1</v>
      </c>
      <c r="AG102" s="42">
        <f>'Core Indicators'!IM102</f>
        <v>3</v>
      </c>
    </row>
    <row r="103" spans="1:33" ht="20.25" customHeight="1">
      <c r="A103" s="58" t="str">
        <f>'Core Indicators'!A:A</f>
        <v>Multiple Crises in Türkiye</v>
      </c>
      <c r="B103" s="58" t="str">
        <f>'Core Indicators'!B:B</f>
        <v>International Displacement,Earthquake</v>
      </c>
      <c r="C103" s="58" t="str">
        <f>'Core Indicators'!C103</f>
        <v>TUR001</v>
      </c>
      <c r="D103" s="58" t="str">
        <f>'Core Indicators'!D103</f>
        <v>Turkey</v>
      </c>
      <c r="E103" s="58" t="str">
        <f>'Core Indicators'!E103</f>
        <v>TUR</v>
      </c>
      <c r="F103" s="41">
        <f>'Core Indicators'!O103</f>
        <v>283439</v>
      </c>
      <c r="G103" s="41">
        <f>'Core Indicators'!W103</f>
        <v>52523000</v>
      </c>
      <c r="H103" s="41">
        <f>'Core Indicators'!AE103</f>
        <v>7181000</v>
      </c>
      <c r="I103" s="41">
        <f>'Core Indicators'!AM103</f>
        <v>3574000</v>
      </c>
      <c r="J103" s="41" t="str">
        <f>'Core Indicators'!AU103</f>
        <v>x</v>
      </c>
      <c r="K103" s="41" t="str">
        <f>'Core Indicators'!BC103</f>
        <v>x</v>
      </c>
      <c r="L103" s="41">
        <f>'Core Indicators'!BK103</f>
        <v>47</v>
      </c>
      <c r="M103" s="41" t="str">
        <f>'Core Indicators'!BS103</f>
        <v>x</v>
      </c>
      <c r="N103" s="41" t="str">
        <f>'Core Indicators'!CA103</f>
        <v>x</v>
      </c>
      <c r="O103" s="41" t="e">
        <f>'Core Indicators'!CI103</f>
        <v>#N/A</v>
      </c>
      <c r="P103" s="41" t="str">
        <f>'Core Indicators'!CQ103</f>
        <v>x</v>
      </c>
      <c r="Q103" s="41">
        <f>'Core Indicators'!DG103</f>
        <v>45341000</v>
      </c>
      <c r="R103" s="41">
        <f>'Core Indicators'!DO103</f>
        <v>0</v>
      </c>
      <c r="S103" s="41">
        <f>'Core Indicators'!DW103</f>
        <v>7181000</v>
      </c>
      <c r="T103" s="41" t="str">
        <f>'Core Indicators'!EE103</f>
        <v>x</v>
      </c>
      <c r="U103" s="41" t="str">
        <f>'Core Indicators'!EM103</f>
        <v>x</v>
      </c>
      <c r="V103" s="41">
        <f>'Core Indicators'!FC103</f>
        <v>3</v>
      </c>
      <c r="W103" s="41" t="str">
        <f>'Core Indicators'!FK103</f>
        <v>x</v>
      </c>
      <c r="X103" s="41" t="str">
        <f>'Core Indicators'!FS103</f>
        <v>x</v>
      </c>
      <c r="Y103" s="41">
        <f>'Core Indicators'!GA103</f>
        <v>1</v>
      </c>
      <c r="Z103" s="41">
        <f>'Core Indicators'!GI103</f>
        <v>0</v>
      </c>
      <c r="AA103" s="41">
        <f>'Core Indicators'!GQ103</f>
        <v>1</v>
      </c>
      <c r="AB103" s="41">
        <f>'Core Indicators'!GY103</f>
        <v>0</v>
      </c>
      <c r="AC103" s="41">
        <f>'Core Indicators'!HG103</f>
        <v>2</v>
      </c>
      <c r="AD103" s="41">
        <f>'Core Indicators'!HO103</f>
        <v>3</v>
      </c>
      <c r="AE103" s="41">
        <f>'Core Indicators'!HW103</f>
        <v>0</v>
      </c>
      <c r="AF103" s="41">
        <f>'Core Indicators'!IE103</f>
        <v>3</v>
      </c>
      <c r="AG103" s="41">
        <f>'Core Indicators'!IM103</f>
        <v>0</v>
      </c>
    </row>
    <row r="104" spans="1:33" ht="20.25" customHeight="1">
      <c r="A104" s="194" t="str">
        <f>'Core Indicators'!A:A</f>
        <v>Displacement from Syria to Türkiye</v>
      </c>
      <c r="B104" s="194" t="str">
        <f>'Core Indicators'!B:B</f>
        <v>International Displacement</v>
      </c>
      <c r="C104" s="194" t="str">
        <f>'Core Indicators'!C104</f>
        <v>TUR002</v>
      </c>
      <c r="D104" s="194" t="str">
        <f>'Core Indicators'!D104</f>
        <v>Turkey</v>
      </c>
      <c r="E104" s="194" t="str">
        <f>'Core Indicators'!E104</f>
        <v>TUR</v>
      </c>
      <c r="F104" s="42">
        <f>'Core Indicators'!O104</f>
        <v>160233</v>
      </c>
      <c r="G104" s="42">
        <f>'Core Indicators'!W104</f>
        <v>22714000</v>
      </c>
      <c r="H104" s="42">
        <f>'Core Indicators'!AE104</f>
        <v>5859000</v>
      </c>
      <c r="I104" s="42">
        <f>'Core Indicators'!AM104</f>
        <v>2252000</v>
      </c>
      <c r="J104" s="42" t="str">
        <f>'Core Indicators'!AU104</f>
        <v>x</v>
      </c>
      <c r="K104" s="42" t="str">
        <f>'Core Indicators'!BC104</f>
        <v>x</v>
      </c>
      <c r="L104" s="42">
        <f>'Core Indicators'!BK104</f>
        <v>1</v>
      </c>
      <c r="M104" s="42" t="str">
        <f>'Core Indicators'!BS104</f>
        <v>x</v>
      </c>
      <c r="N104" s="42" t="str">
        <f>'Core Indicators'!CA104</f>
        <v>x</v>
      </c>
      <c r="O104" s="42" t="e">
        <f>'Core Indicators'!CI104</f>
        <v>#N/A</v>
      </c>
      <c r="P104" s="42" t="str">
        <f>'Core Indicators'!CQ104</f>
        <v>x</v>
      </c>
      <c r="Q104" s="42">
        <f>'Core Indicators'!DG104</f>
        <v>16855000</v>
      </c>
      <c r="R104" s="42">
        <f>'Core Indicators'!DO104</f>
        <v>0</v>
      </c>
      <c r="S104" s="42">
        <f>'Core Indicators'!DW104</f>
        <v>5859000</v>
      </c>
      <c r="T104" s="42" t="str">
        <f>'Core Indicators'!EE104</f>
        <v>x</v>
      </c>
      <c r="U104" s="42" t="str">
        <f>'Core Indicators'!EM104</f>
        <v>x</v>
      </c>
      <c r="V104" s="42">
        <f>'Core Indicators'!FC104</f>
        <v>3</v>
      </c>
      <c r="W104" s="42" t="str">
        <f>'Core Indicators'!FK104</f>
        <v>x</v>
      </c>
      <c r="X104" s="42" t="str">
        <f>'Core Indicators'!FS104</f>
        <v>x</v>
      </c>
      <c r="Y104" s="42">
        <f>'Core Indicators'!GA104</f>
        <v>1</v>
      </c>
      <c r="Z104" s="42">
        <f>'Core Indicators'!GI104</f>
        <v>0</v>
      </c>
      <c r="AA104" s="42">
        <f>'Core Indicators'!GQ104</f>
        <v>1</v>
      </c>
      <c r="AB104" s="42">
        <f>'Core Indicators'!GY104</f>
        <v>0</v>
      </c>
      <c r="AC104" s="42">
        <f>'Core Indicators'!HG104</f>
        <v>2</v>
      </c>
      <c r="AD104" s="42">
        <f>'Core Indicators'!HO104</f>
        <v>3</v>
      </c>
      <c r="AE104" s="42">
        <f>'Core Indicators'!HW104</f>
        <v>0</v>
      </c>
      <c r="AF104" s="42">
        <f>'Core Indicators'!IE104</f>
        <v>3</v>
      </c>
      <c r="AG104" s="42">
        <f>'Core Indicators'!IM104</f>
        <v>0</v>
      </c>
    </row>
    <row r="105" spans="1:33" ht="20.25" customHeight="1">
      <c r="A105" s="58" t="str">
        <f>'Core Indicators'!A:A</f>
        <v>International Displacement to Türkiye</v>
      </c>
      <c r="B105" s="58" t="str">
        <f>'Core Indicators'!B:B</f>
        <v>International Displacement</v>
      </c>
      <c r="C105" s="58" t="str">
        <f>'Core Indicators'!C105</f>
        <v>TUR003</v>
      </c>
      <c r="D105" s="58" t="str">
        <f>'Core Indicators'!D105</f>
        <v>Turkey</v>
      </c>
      <c r="E105" s="58" t="str">
        <f>'Core Indicators'!E105</f>
        <v>TUR</v>
      </c>
      <c r="F105" s="41">
        <f>'Core Indicators'!O105</f>
        <v>149227</v>
      </c>
      <c r="G105" s="41">
        <f>'Core Indicators'!W105</f>
        <v>34741000</v>
      </c>
      <c r="H105" s="41">
        <f>'Core Indicators'!AE105</f>
        <v>1322000</v>
      </c>
      <c r="I105" s="41">
        <f>'Core Indicators'!AM105</f>
        <v>1322000</v>
      </c>
      <c r="J105" s="41" t="str">
        <f>'Core Indicators'!AU105</f>
        <v>x</v>
      </c>
      <c r="K105" s="41" t="str">
        <f>'Core Indicators'!BC105</f>
        <v>x</v>
      </c>
      <c r="L105" s="41">
        <f>'Core Indicators'!BK105</f>
        <v>46</v>
      </c>
      <c r="M105" s="41" t="str">
        <f>'Core Indicators'!BS105</f>
        <v>x</v>
      </c>
      <c r="N105" s="41" t="str">
        <f>'Core Indicators'!CA105</f>
        <v>x</v>
      </c>
      <c r="O105" s="41" t="e">
        <f>'Core Indicators'!CI105</f>
        <v>#N/A</v>
      </c>
      <c r="P105" s="41" t="str">
        <f>'Core Indicators'!CQ105</f>
        <v>x</v>
      </c>
      <c r="Q105" s="41">
        <f>'Core Indicators'!DG105</f>
        <v>33419000</v>
      </c>
      <c r="R105" s="41">
        <f>'Core Indicators'!DO105</f>
        <v>0</v>
      </c>
      <c r="S105" s="41">
        <f>'Core Indicators'!DW105</f>
        <v>1322000</v>
      </c>
      <c r="T105" s="41" t="str">
        <f>'Core Indicators'!EE105</f>
        <v>x</v>
      </c>
      <c r="U105" s="41" t="str">
        <f>'Core Indicators'!EM105</f>
        <v>x</v>
      </c>
      <c r="V105" s="41">
        <f>'Core Indicators'!FC105</f>
        <v>1</v>
      </c>
      <c r="W105" s="41" t="str">
        <f>'Core Indicators'!FK105</f>
        <v>x</v>
      </c>
      <c r="X105" s="41" t="str">
        <f>'Core Indicators'!FS105</f>
        <v>x</v>
      </c>
      <c r="Y105" s="41">
        <f>'Core Indicators'!GA105</f>
        <v>1</v>
      </c>
      <c r="Z105" s="41">
        <f>'Core Indicators'!GI105</f>
        <v>0</v>
      </c>
      <c r="AA105" s="41">
        <f>'Core Indicators'!GQ105</f>
        <v>1</v>
      </c>
      <c r="AB105" s="41">
        <f>'Core Indicators'!GY105</f>
        <v>0</v>
      </c>
      <c r="AC105" s="41">
        <f>'Core Indicators'!HG105</f>
        <v>2</v>
      </c>
      <c r="AD105" s="41">
        <f>'Core Indicators'!HO105</f>
        <v>3</v>
      </c>
      <c r="AE105" s="41">
        <f>'Core Indicators'!HW105</f>
        <v>0</v>
      </c>
      <c r="AF105" s="41">
        <f>'Core Indicators'!IE105</f>
        <v>3</v>
      </c>
      <c r="AG105" s="41">
        <f>'Core Indicators'!IM105</f>
        <v>0</v>
      </c>
    </row>
    <row r="106" spans="1:33" ht="20.25" customHeight="1">
      <c r="A106" s="194" t="str">
        <f>'Core Indicators'!A:A</f>
        <v>Multiple Crises in Tanzania</v>
      </c>
      <c r="B106" s="194" t="str">
        <f>'Core Indicators'!B:B</f>
        <v>International Displacement,Drought/drier conditions,Floods</v>
      </c>
      <c r="C106" s="194" t="str">
        <f>'Core Indicators'!C106</f>
        <v>TZA001</v>
      </c>
      <c r="D106" s="194" t="str">
        <f>'Core Indicators'!D106</f>
        <v>Tanzania</v>
      </c>
      <c r="E106" s="194" t="str">
        <f>'Core Indicators'!E106</f>
        <v>TZA</v>
      </c>
      <c r="F106" s="42">
        <f>'Core Indicators'!O106</f>
        <v>324964</v>
      </c>
      <c r="G106" s="42">
        <f>'Core Indicators'!W106</f>
        <v>13553000</v>
      </c>
      <c r="H106" s="42">
        <f>'Core Indicators'!AE106</f>
        <v>2947000</v>
      </c>
      <c r="I106" s="42">
        <f>'Core Indicators'!AM106</f>
        <v>140000</v>
      </c>
      <c r="J106" s="42" t="str">
        <f>'Core Indicators'!AU106</f>
        <v>x</v>
      </c>
      <c r="K106" s="42" t="str">
        <f>'Core Indicators'!BC106</f>
        <v>x</v>
      </c>
      <c r="L106" s="42" t="str">
        <f>'Core Indicators'!BK106</f>
        <v>x</v>
      </c>
      <c r="M106" s="42" t="str">
        <f>'Core Indicators'!BS106</f>
        <v>x</v>
      </c>
      <c r="N106" s="42" t="str">
        <f>'Core Indicators'!CA106</f>
        <v>x</v>
      </c>
      <c r="O106" s="42" t="e">
        <f>'Core Indicators'!CI106</f>
        <v>#N/A</v>
      </c>
      <c r="P106" s="42" t="str">
        <f>'Core Indicators'!CQ106</f>
        <v>x</v>
      </c>
      <c r="Q106" s="42">
        <f>'Core Indicators'!DG106</f>
        <v>10606000</v>
      </c>
      <c r="R106" s="42">
        <f>'Core Indicators'!DO106</f>
        <v>2308000</v>
      </c>
      <c r="S106" s="42">
        <f>'Core Indicators'!DW106</f>
        <v>639000</v>
      </c>
      <c r="T106" s="42">
        <f>'Core Indicators'!EE106</f>
        <v>0</v>
      </c>
      <c r="U106" s="42">
        <f>'Core Indicators'!EM106</f>
        <v>0</v>
      </c>
      <c r="V106" s="42">
        <f>'Core Indicators'!FC106</f>
        <v>3</v>
      </c>
      <c r="W106" s="42" t="str">
        <f>'Core Indicators'!FK106</f>
        <v>x</v>
      </c>
      <c r="X106" s="42" t="str">
        <f>'Core Indicators'!FS106</f>
        <v>x</v>
      </c>
      <c r="Y106" s="42">
        <f>'Core Indicators'!GA106</f>
        <v>2</v>
      </c>
      <c r="Z106" s="42">
        <f>'Core Indicators'!GI106</f>
        <v>0</v>
      </c>
      <c r="AA106" s="42">
        <f>'Core Indicators'!GQ106</f>
        <v>0</v>
      </c>
      <c r="AB106" s="42">
        <f>'Core Indicators'!GY106</f>
        <v>0</v>
      </c>
      <c r="AC106" s="42">
        <f>'Core Indicators'!HG106</f>
        <v>0</v>
      </c>
      <c r="AD106" s="42">
        <f>'Core Indicators'!HO106</f>
        <v>3</v>
      </c>
      <c r="AE106" s="42">
        <f>'Core Indicators'!HW106</f>
        <v>0</v>
      </c>
      <c r="AF106" s="42">
        <f>'Core Indicators'!IE106</f>
        <v>0</v>
      </c>
      <c r="AG106" s="42">
        <f>'Core Indicators'!IM106</f>
        <v>3</v>
      </c>
    </row>
    <row r="107" spans="1:33" ht="20.25" customHeight="1">
      <c r="A107" s="58" t="str">
        <f>'Core Indicators'!A:A</f>
        <v>International Displacement to Tanzania</v>
      </c>
      <c r="B107" s="58" t="str">
        <f>'Core Indicators'!B:B</f>
        <v>International Displacement</v>
      </c>
      <c r="C107" s="58" t="str">
        <f>'Core Indicators'!C107</f>
        <v>TZA002</v>
      </c>
      <c r="D107" s="58" t="str">
        <f>'Core Indicators'!D107</f>
        <v>Tanzania</v>
      </c>
      <c r="E107" s="58" t="str">
        <f>'Core Indicators'!E107</f>
        <v>TZA</v>
      </c>
      <c r="F107" s="41">
        <f>'Core Indicators'!O107</f>
        <v>82883</v>
      </c>
      <c r="G107" s="41">
        <f>'Core Indicators'!W107</f>
        <v>3624000</v>
      </c>
      <c r="H107" s="41">
        <f>'Core Indicators'!AE107</f>
        <v>131000</v>
      </c>
      <c r="I107" s="41">
        <f>'Core Indicators'!AM107</f>
        <v>131000</v>
      </c>
      <c r="J107" s="41" t="str">
        <f>'Core Indicators'!AU107</f>
        <v>x</v>
      </c>
      <c r="K107" s="41" t="str">
        <f>'Core Indicators'!BC107</f>
        <v>x</v>
      </c>
      <c r="L107" s="41" t="str">
        <f>'Core Indicators'!BK107</f>
        <v>x</v>
      </c>
      <c r="M107" s="41" t="str">
        <f>'Core Indicators'!BS107</f>
        <v>x</v>
      </c>
      <c r="N107" s="41" t="str">
        <f>'Core Indicators'!CA107</f>
        <v>x</v>
      </c>
      <c r="O107" s="41" t="e">
        <f>'Core Indicators'!CI107</f>
        <v>#N/A</v>
      </c>
      <c r="P107" s="41" t="str">
        <f>'Core Indicators'!CQ107</f>
        <v>x</v>
      </c>
      <c r="Q107" s="41">
        <f>'Core Indicators'!DG107</f>
        <v>3493000</v>
      </c>
      <c r="R107" s="41">
        <f>'Core Indicators'!DO107</f>
        <v>0</v>
      </c>
      <c r="S107" s="41">
        <f>'Core Indicators'!DW107</f>
        <v>131000</v>
      </c>
      <c r="T107" s="41" t="str">
        <f>'Core Indicators'!EE107</f>
        <v>x</v>
      </c>
      <c r="U107" s="41">
        <f>'Core Indicators'!EM107</f>
        <v>0</v>
      </c>
      <c r="V107" s="41">
        <f>'Core Indicators'!FC107</f>
        <v>3</v>
      </c>
      <c r="W107" s="41" t="str">
        <f>'Core Indicators'!FK107</f>
        <v>x</v>
      </c>
      <c r="X107" s="41" t="str">
        <f>'Core Indicators'!FS107</f>
        <v>x</v>
      </c>
      <c r="Y107" s="41">
        <f>'Core Indicators'!GA107</f>
        <v>2</v>
      </c>
      <c r="Z107" s="41">
        <f>'Core Indicators'!GI107</f>
        <v>0</v>
      </c>
      <c r="AA107" s="41">
        <f>'Core Indicators'!GQ107</f>
        <v>0</v>
      </c>
      <c r="AB107" s="41">
        <f>'Core Indicators'!GY107</f>
        <v>0</v>
      </c>
      <c r="AC107" s="41">
        <f>'Core Indicators'!HG107</f>
        <v>0</v>
      </c>
      <c r="AD107" s="41">
        <f>'Core Indicators'!HO107</f>
        <v>3</v>
      </c>
      <c r="AE107" s="41">
        <f>'Core Indicators'!HW107</f>
        <v>0</v>
      </c>
      <c r="AF107" s="41">
        <f>'Core Indicators'!IE107</f>
        <v>0</v>
      </c>
      <c r="AG107" s="41">
        <f>'Core Indicators'!IM107</f>
        <v>2</v>
      </c>
    </row>
    <row r="108" spans="1:33" ht="20.25" customHeight="1">
      <c r="A108" s="194" t="str">
        <f>'Core Indicators'!A:A</f>
        <v>Drought and floods in Tanzania</v>
      </c>
      <c r="B108" s="194" t="str">
        <f>'Core Indicators'!B:B</f>
        <v>Drought/drier conditions,Floods</v>
      </c>
      <c r="C108" s="194" t="str">
        <f>'Core Indicators'!C108</f>
        <v>TZA003</v>
      </c>
      <c r="D108" s="194" t="str">
        <f>'Core Indicators'!D108</f>
        <v>Tanzania</v>
      </c>
      <c r="E108" s="194" t="str">
        <f>'Core Indicators'!E108</f>
        <v>TZA</v>
      </c>
      <c r="F108" s="42">
        <f>'Core Indicators'!O108</f>
        <v>242081</v>
      </c>
      <c r="G108" s="42">
        <f>'Core Indicators'!W108</f>
        <v>9929000</v>
      </c>
      <c r="H108" s="42">
        <f>'Core Indicators'!AE108</f>
        <v>2816000</v>
      </c>
      <c r="I108" s="42">
        <f>'Core Indicators'!AM108</f>
        <v>9000</v>
      </c>
      <c r="J108" s="42" t="str">
        <f>'Core Indicators'!AU108</f>
        <v>x</v>
      </c>
      <c r="K108" s="42" t="str">
        <f>'Core Indicators'!BC108</f>
        <v>x</v>
      </c>
      <c r="L108" s="42" t="str">
        <f>'Core Indicators'!BK108</f>
        <v>x</v>
      </c>
      <c r="M108" s="42" t="str">
        <f>'Core Indicators'!BS108</f>
        <v>x</v>
      </c>
      <c r="N108" s="42" t="str">
        <f>'Core Indicators'!CA108</f>
        <v>x</v>
      </c>
      <c r="O108" s="42" t="e">
        <f>'Core Indicators'!CI108</f>
        <v>#N/A</v>
      </c>
      <c r="P108" s="42" t="str">
        <f>'Core Indicators'!CQ108</f>
        <v>x</v>
      </c>
      <c r="Q108" s="42">
        <f>'Core Indicators'!DG108</f>
        <v>7113000</v>
      </c>
      <c r="R108" s="42">
        <f>'Core Indicators'!DO108</f>
        <v>2308000</v>
      </c>
      <c r="S108" s="42">
        <f>'Core Indicators'!DW108</f>
        <v>507000</v>
      </c>
      <c r="T108" s="42">
        <f>'Core Indicators'!EE108</f>
        <v>0</v>
      </c>
      <c r="U108" s="42">
        <f>'Core Indicators'!EM108</f>
        <v>0</v>
      </c>
      <c r="V108" s="42">
        <f>'Core Indicators'!FC108</f>
        <v>3</v>
      </c>
      <c r="W108" s="42" t="str">
        <f>'Core Indicators'!FK108</f>
        <v>x</v>
      </c>
      <c r="X108" s="42" t="str">
        <f>'Core Indicators'!FS108</f>
        <v>x</v>
      </c>
      <c r="Y108" s="42">
        <f>'Core Indicators'!GA108</f>
        <v>2</v>
      </c>
      <c r="Z108" s="42">
        <f>'Core Indicators'!GI108</f>
        <v>0</v>
      </c>
      <c r="AA108" s="42">
        <f>'Core Indicators'!GQ108</f>
        <v>0</v>
      </c>
      <c r="AB108" s="42">
        <f>'Core Indicators'!GY108</f>
        <v>0</v>
      </c>
      <c r="AC108" s="42">
        <f>'Core Indicators'!HG108</f>
        <v>0</v>
      </c>
      <c r="AD108" s="42">
        <f>'Core Indicators'!HO108</f>
        <v>0</v>
      </c>
      <c r="AE108" s="42">
        <f>'Core Indicators'!HW108</f>
        <v>0</v>
      </c>
      <c r="AF108" s="42">
        <f>'Core Indicators'!IE108</f>
        <v>0</v>
      </c>
      <c r="AG108" s="42">
        <f>'Core Indicators'!IM108</f>
        <v>3</v>
      </c>
    </row>
    <row r="109" spans="1:33" ht="20.25" customHeight="1">
      <c r="A109" s="58" t="str">
        <f>'Core Indicators'!A:A</f>
        <v>International Displacement to Uganda</v>
      </c>
      <c r="B109" s="58" t="str">
        <f>'Core Indicators'!B:B</f>
        <v>International Displacement</v>
      </c>
      <c r="C109" s="58" t="str">
        <f>'Core Indicators'!C109</f>
        <v>UGA005</v>
      </c>
      <c r="D109" s="58" t="str">
        <f>'Core Indicators'!D109</f>
        <v>Uganda</v>
      </c>
      <c r="E109" s="58" t="str">
        <f>'Core Indicators'!E109</f>
        <v>UGA</v>
      </c>
      <c r="F109" s="41">
        <f>'Core Indicators'!O109</f>
        <v>27678</v>
      </c>
      <c r="G109" s="41">
        <f>'Core Indicators'!W109</f>
        <v>8422000</v>
      </c>
      <c r="H109" s="41">
        <f>'Core Indicators'!AE109</f>
        <v>2032000</v>
      </c>
      <c r="I109" s="41">
        <f>'Core Indicators'!AM109</f>
        <v>2032000</v>
      </c>
      <c r="J109" s="41" t="str">
        <f>'Core Indicators'!AU109</f>
        <v>x</v>
      </c>
      <c r="K109" s="41">
        <f>'Core Indicators'!BC109</f>
        <v>63527</v>
      </c>
      <c r="L109" s="41" t="str">
        <f>'Core Indicators'!BK109</f>
        <v>x</v>
      </c>
      <c r="M109" s="41" t="str">
        <f>'Core Indicators'!BS109</f>
        <v>x</v>
      </c>
      <c r="N109" s="41" t="str">
        <f>'Core Indicators'!CA109</f>
        <v>x</v>
      </c>
      <c r="O109" s="41" t="e">
        <f>'Core Indicators'!CI109</f>
        <v>#N/A</v>
      </c>
      <c r="P109" s="41" t="str">
        <f>'Core Indicators'!CQ109</f>
        <v>x</v>
      </c>
      <c r="Q109" s="41">
        <f>'Core Indicators'!DG109</f>
        <v>6390000</v>
      </c>
      <c r="R109" s="41">
        <f>'Core Indicators'!DO109</f>
        <v>1320000</v>
      </c>
      <c r="S109" s="41">
        <f>'Core Indicators'!DW109</f>
        <v>696000</v>
      </c>
      <c r="T109" s="41">
        <f>'Core Indicators'!EE109</f>
        <v>16000</v>
      </c>
      <c r="U109" s="41">
        <f>'Core Indicators'!EM109</f>
        <v>0</v>
      </c>
      <c r="V109" s="41">
        <f>'Core Indicators'!FC109</f>
        <v>2</v>
      </c>
      <c r="W109" s="41" t="str">
        <f>'Core Indicators'!FK109</f>
        <v>x</v>
      </c>
      <c r="X109" s="41" t="str">
        <f>'Core Indicators'!FS109</f>
        <v>x</v>
      </c>
      <c r="Y109" s="41">
        <f>'Core Indicators'!GA109</f>
        <v>1</v>
      </c>
      <c r="Z109" s="41">
        <f>'Core Indicators'!GI109</f>
        <v>0</v>
      </c>
      <c r="AA109" s="41">
        <f>'Core Indicators'!GQ109</f>
        <v>1</v>
      </c>
      <c r="AB109" s="41">
        <f>'Core Indicators'!GY109</f>
        <v>0</v>
      </c>
      <c r="AC109" s="41">
        <f>'Core Indicators'!HG109</f>
        <v>2</v>
      </c>
      <c r="AD109" s="41">
        <f>'Core Indicators'!HO109</f>
        <v>1</v>
      </c>
      <c r="AE109" s="41">
        <f>'Core Indicators'!HW109</f>
        <v>0</v>
      </c>
      <c r="AF109" s="41">
        <f>'Core Indicators'!IE109</f>
        <v>0</v>
      </c>
      <c r="AG109" s="41">
        <f>'Core Indicators'!IM109</f>
        <v>3</v>
      </c>
    </row>
    <row r="110" spans="1:33" ht="20.25" customHeight="1">
      <c r="A110" s="194" t="str">
        <f>'Core Indicators'!A:A</f>
        <v>Conflict in Ukraine</v>
      </c>
      <c r="B110" s="194" t="str">
        <f>'Core Indicators'!B:B</f>
        <v>Conflict/ Violence</v>
      </c>
      <c r="C110" s="194" t="str">
        <f>'Core Indicators'!C110</f>
        <v>UKR002</v>
      </c>
      <c r="D110" s="194" t="str">
        <f>'Core Indicators'!D110</f>
        <v>Ukraine</v>
      </c>
      <c r="E110" s="194" t="str">
        <f>'Core Indicators'!E110</f>
        <v>UKR</v>
      </c>
      <c r="F110" s="42">
        <f>'Core Indicators'!O110</f>
        <v>603628</v>
      </c>
      <c r="G110" s="42">
        <f>'Core Indicators'!W110</f>
        <v>39483000</v>
      </c>
      <c r="H110" s="42">
        <f>'Core Indicators'!AE110</f>
        <v>12800000</v>
      </c>
      <c r="I110" s="42">
        <f>'Core Indicators'!AM110</f>
        <v>11408000</v>
      </c>
      <c r="J110" s="42">
        <f>'Core Indicators'!AU110</f>
        <v>7978</v>
      </c>
      <c r="K110" s="42" t="str">
        <f>'Core Indicators'!BC110</f>
        <v>x</v>
      </c>
      <c r="L110" s="42">
        <f>'Core Indicators'!BK110</f>
        <v>1396</v>
      </c>
      <c r="M110" s="42" t="str">
        <f>'Core Indicators'!BS110</f>
        <v>x</v>
      </c>
      <c r="N110" s="42" t="str">
        <f>'Core Indicators'!CA110</f>
        <v>x</v>
      </c>
      <c r="O110" s="42" t="e">
        <f>'Core Indicators'!CI110</f>
        <v>#N/A</v>
      </c>
      <c r="P110" s="42" t="str">
        <f>'Core Indicators'!CQ110</f>
        <v>x</v>
      </c>
      <c r="Q110" s="42">
        <f>'Core Indicators'!DG110</f>
        <v>26683000</v>
      </c>
      <c r="R110" s="42">
        <f>'Core Indicators'!DO110</f>
        <v>1900000</v>
      </c>
      <c r="S110" s="42">
        <f>'Core Indicators'!DW110</f>
        <v>6800000</v>
      </c>
      <c r="T110" s="42">
        <f>'Core Indicators'!EE110</f>
        <v>2700000</v>
      </c>
      <c r="U110" s="42">
        <f>'Core Indicators'!EM110</f>
        <v>1400000</v>
      </c>
      <c r="V110" s="42">
        <f>'Core Indicators'!FC110</f>
        <v>5</v>
      </c>
      <c r="W110" s="42" t="str">
        <f>'Core Indicators'!FK110</f>
        <v>x</v>
      </c>
      <c r="X110" s="42" t="str">
        <f>'Core Indicators'!FS110</f>
        <v>x</v>
      </c>
      <c r="Y110" s="42">
        <f>'Core Indicators'!GA110</f>
        <v>1</v>
      </c>
      <c r="Z110" s="42">
        <f>'Core Indicators'!GI110</f>
        <v>3</v>
      </c>
      <c r="AA110" s="42">
        <f>'Core Indicators'!GQ110</f>
        <v>2</v>
      </c>
      <c r="AB110" s="42">
        <f>'Core Indicators'!GY110</f>
        <v>3</v>
      </c>
      <c r="AC110" s="42">
        <f>'Core Indicators'!HG110</f>
        <v>2</v>
      </c>
      <c r="AD110" s="42">
        <f>'Core Indicators'!HO110</f>
        <v>3</v>
      </c>
      <c r="AE110" s="42">
        <f>'Core Indicators'!HW110</f>
        <v>3</v>
      </c>
      <c r="AF110" s="42">
        <f>'Core Indicators'!IE110</f>
        <v>3</v>
      </c>
      <c r="AG110" s="42">
        <f>'Core Indicators'!IM110</f>
        <v>3</v>
      </c>
    </row>
    <row r="111" spans="1:33" ht="20.25" customHeight="1">
      <c r="A111" s="58" t="str">
        <f>'Core Indicators'!A:A</f>
        <v>Political and Economic crisis in Venezuela</v>
      </c>
      <c r="B111" s="58" t="str">
        <f>'Core Indicators'!B:B</f>
        <v>Political/economic crisis,Conflict/ Violence</v>
      </c>
      <c r="C111" s="58" t="str">
        <f>'Core Indicators'!C111</f>
        <v>VEN001</v>
      </c>
      <c r="D111" s="58" t="str">
        <f>'Core Indicators'!D111</f>
        <v>Venezuela</v>
      </c>
      <c r="E111" s="58" t="str">
        <f>'Core Indicators'!E111</f>
        <v>VEN</v>
      </c>
      <c r="F111" s="41">
        <f>'Core Indicators'!O111</f>
        <v>882050</v>
      </c>
      <c r="G111" s="41">
        <f>'Core Indicators'!W111</f>
        <v>28500000</v>
      </c>
      <c r="H111" s="41">
        <f>'Core Indicators'!AE111</f>
        <v>16530000</v>
      </c>
      <c r="I111" s="41">
        <f>'Core Indicators'!AM111</f>
        <v>7140000</v>
      </c>
      <c r="J111" s="41" t="str">
        <f>'Core Indicators'!AU111</f>
        <v>x</v>
      </c>
      <c r="K111" s="41" t="str">
        <f>'Core Indicators'!BC111</f>
        <v>x</v>
      </c>
      <c r="L111" s="41">
        <f>'Core Indicators'!BK111</f>
        <v>278</v>
      </c>
      <c r="M111" s="41" t="str">
        <f>'Core Indicators'!BS111</f>
        <v>x</v>
      </c>
      <c r="N111" s="41" t="str">
        <f>'Core Indicators'!CA111</f>
        <v>x</v>
      </c>
      <c r="O111" s="41" t="e">
        <f>'Core Indicators'!CI111</f>
        <v>#N/A</v>
      </c>
      <c r="P111" s="41" t="str">
        <f>'Core Indicators'!CQ111</f>
        <v>x</v>
      </c>
      <c r="Q111" s="41">
        <f>'Core Indicators'!DG111</f>
        <v>11970000</v>
      </c>
      <c r="R111" s="41">
        <f>'Core Indicators'!DO111</f>
        <v>9226000</v>
      </c>
      <c r="S111" s="41">
        <f>'Core Indicators'!DW111</f>
        <v>6404000</v>
      </c>
      <c r="T111" s="41">
        <f>'Core Indicators'!EE111</f>
        <v>900000</v>
      </c>
      <c r="U111" s="41" t="str">
        <f>'Core Indicators'!EM111</f>
        <v>x</v>
      </c>
      <c r="V111" s="41">
        <f>'Core Indicators'!FC111</f>
        <v>4</v>
      </c>
      <c r="W111" s="41" t="str">
        <f>'Core Indicators'!FK111</f>
        <v>x</v>
      </c>
      <c r="X111" s="41" t="str">
        <f>'Core Indicators'!FS111</f>
        <v>x</v>
      </c>
      <c r="Y111" s="41">
        <f>'Core Indicators'!GA111</f>
        <v>1</v>
      </c>
      <c r="Z111" s="41">
        <f>'Core Indicators'!GI111</f>
        <v>2</v>
      </c>
      <c r="AA111" s="41">
        <f>'Core Indicators'!GQ111</f>
        <v>1</v>
      </c>
      <c r="AB111" s="41">
        <f>'Core Indicators'!GY111</f>
        <v>0</v>
      </c>
      <c r="AC111" s="41">
        <f>'Core Indicators'!HG111</f>
        <v>2</v>
      </c>
      <c r="AD111" s="41">
        <f>'Core Indicators'!HO111</f>
        <v>2</v>
      </c>
      <c r="AE111" s="41">
        <f>'Core Indicators'!HW111</f>
        <v>1</v>
      </c>
      <c r="AF111" s="41">
        <f>'Core Indicators'!IE111</f>
        <v>1</v>
      </c>
      <c r="AG111" s="41">
        <f>'Core Indicators'!IM111</f>
        <v>3</v>
      </c>
    </row>
    <row r="112" spans="1:33" ht="20.25" customHeight="1">
      <c r="A112" s="194" t="str">
        <f>'Core Indicators'!A:A</f>
        <v>2026 Earthquake in Venezuela</v>
      </c>
      <c r="B112" s="194" t="str">
        <f>'Core Indicators'!B:B</f>
        <v>Earthquake</v>
      </c>
      <c r="C112" s="194" t="str">
        <f>'Core Indicators'!C112</f>
        <v>VEN002</v>
      </c>
      <c r="D112" s="194" t="str">
        <f>'Core Indicators'!D112</f>
        <v>Venezuela</v>
      </c>
      <c r="E112" s="194" t="str">
        <f>'Core Indicators'!E112</f>
        <v>VEN</v>
      </c>
      <c r="F112" s="42">
        <f>'Core Indicators'!O112</f>
        <v>53444</v>
      </c>
      <c r="G112" s="42">
        <f>'Core Indicators'!W112</f>
        <v>13450000</v>
      </c>
      <c r="H112" s="42">
        <f>'Core Indicators'!AE112</f>
        <v>9730000</v>
      </c>
      <c r="I112" s="42">
        <f>'Core Indicators'!AM112</f>
        <v>18000</v>
      </c>
      <c r="J112" s="42">
        <f>'Core Indicators'!AU112</f>
        <v>16740</v>
      </c>
      <c r="K112" s="42" t="e">
        <f>'Core Indicators'!BC112</f>
        <v>#N/A</v>
      </c>
      <c r="L112" s="42">
        <f>'Core Indicators'!BK112</f>
        <v>5398</v>
      </c>
      <c r="M112" s="42">
        <f>'Core Indicators'!BS112</f>
        <v>856</v>
      </c>
      <c r="N112" s="42">
        <f>'Core Indicators'!CA112</f>
        <v>190</v>
      </c>
      <c r="O112" s="42" t="e">
        <f>'Core Indicators'!CI112</f>
        <v>#N/A</v>
      </c>
      <c r="P112" s="42">
        <f>'Core Indicators'!CQ112</f>
        <v>37000000000</v>
      </c>
      <c r="Q112" s="42">
        <f>'Core Indicators'!DG112</f>
        <v>3720000</v>
      </c>
      <c r="R112" s="42">
        <f>'Core Indicators'!DO112</f>
        <v>8430000</v>
      </c>
      <c r="S112" s="42">
        <f>'Core Indicators'!DW112</f>
        <v>1300000</v>
      </c>
      <c r="T112" s="42" t="str">
        <f>'Core Indicators'!EE112</f>
        <v>x</v>
      </c>
      <c r="U112" s="42" t="str">
        <f>'Core Indicators'!EM112</f>
        <v>x</v>
      </c>
      <c r="V112" s="42">
        <f>'Core Indicators'!FC112</f>
        <v>4</v>
      </c>
      <c r="W112" s="42" t="e">
        <f>'Core Indicators'!FK112</f>
        <v>#N/A</v>
      </c>
      <c r="X112" s="42" t="e">
        <f>'Core Indicators'!FS112</f>
        <v>#N/A</v>
      </c>
      <c r="Y112" s="42">
        <f>'Core Indicators'!GA112</f>
        <v>1</v>
      </c>
      <c r="Z112" s="42">
        <f>'Core Indicators'!GI112</f>
        <v>1</v>
      </c>
      <c r="AA112" s="42">
        <f>'Core Indicators'!GQ112</f>
        <v>0</v>
      </c>
      <c r="AB112" s="42">
        <f>'Core Indicators'!GY112</f>
        <v>0</v>
      </c>
      <c r="AC112" s="42">
        <f>'Core Indicators'!HG112</f>
        <v>1</v>
      </c>
      <c r="AD112" s="42">
        <f>'Core Indicators'!HO112</f>
        <v>2</v>
      </c>
      <c r="AE112" s="42">
        <f>'Core Indicators'!HW112</f>
        <v>0</v>
      </c>
      <c r="AF112" s="42">
        <f>'Core Indicators'!IE112</f>
        <v>1</v>
      </c>
      <c r="AG112" s="42">
        <f>'Core Indicators'!IM112</f>
        <v>3</v>
      </c>
    </row>
    <row r="113" spans="1:33" ht="20.25" customHeight="1">
      <c r="A113" s="58" t="str">
        <f>'Core Indicators'!A:A</f>
        <v>Multiple Crises in Venezuela</v>
      </c>
      <c r="B113" s="58" t="str">
        <f>'Core Indicators'!B:B</f>
        <v>Earthquake,Political/economic crisis,Conflict/ Violence</v>
      </c>
      <c r="C113" s="58" t="str">
        <f>'Core Indicators'!C113</f>
        <v>VEN003</v>
      </c>
      <c r="D113" s="58" t="str">
        <f>'Core Indicators'!D113</f>
        <v>Venezuela</v>
      </c>
      <c r="E113" s="58" t="str">
        <f>'Core Indicators'!E113</f>
        <v>VEN</v>
      </c>
      <c r="F113" s="41">
        <f>'Core Indicators'!O113</f>
        <v>882050</v>
      </c>
      <c r="G113" s="41">
        <f>'Core Indicators'!W113</f>
        <v>28500000</v>
      </c>
      <c r="H113" s="41">
        <f>'Core Indicators'!AE113</f>
        <v>26260000</v>
      </c>
      <c r="I113" s="41">
        <f>'Core Indicators'!AM113</f>
        <v>7158000</v>
      </c>
      <c r="J113" s="41">
        <f>'Core Indicators'!AU113</f>
        <v>16740</v>
      </c>
      <c r="K113" s="41" t="e">
        <f>'Core Indicators'!BC113</f>
        <v>#N/A</v>
      </c>
      <c r="L113" s="41">
        <f>'Core Indicators'!BK113</f>
        <v>5676</v>
      </c>
      <c r="M113" s="41">
        <f>'Core Indicators'!BS113</f>
        <v>856</v>
      </c>
      <c r="N113" s="41">
        <f>'Core Indicators'!CA113</f>
        <v>190</v>
      </c>
      <c r="O113" s="41" t="e">
        <f>'Core Indicators'!CI113</f>
        <v>#N/A</v>
      </c>
      <c r="P113" s="41">
        <f>'Core Indicators'!CQ113</f>
        <v>37000000000</v>
      </c>
      <c r="Q113" s="41">
        <f>'Core Indicators'!DG113</f>
        <v>2240000</v>
      </c>
      <c r="R113" s="41">
        <f>'Core Indicators'!DO113</f>
        <v>17656000</v>
      </c>
      <c r="S113" s="41">
        <f>'Core Indicators'!DW113</f>
        <v>7704000</v>
      </c>
      <c r="T113" s="41">
        <f>'Core Indicators'!EE113</f>
        <v>900000</v>
      </c>
      <c r="U113" s="41" t="str">
        <f>'Core Indicators'!EM113</f>
        <v>x</v>
      </c>
      <c r="V113" s="41">
        <f>'Core Indicators'!FC113</f>
        <v>4</v>
      </c>
      <c r="W113" s="41" t="e">
        <f>'Core Indicators'!FK113</f>
        <v>#N/A</v>
      </c>
      <c r="X113" s="41" t="e">
        <f>'Core Indicators'!FS113</f>
        <v>#N/A</v>
      </c>
      <c r="Y113" s="41">
        <f>'Core Indicators'!GA113</f>
        <v>1</v>
      </c>
      <c r="Z113" s="41">
        <f>'Core Indicators'!GI113</f>
        <v>2</v>
      </c>
      <c r="AA113" s="41">
        <f>'Core Indicators'!GQ113</f>
        <v>1</v>
      </c>
      <c r="AB113" s="41">
        <f>'Core Indicators'!GY113</f>
        <v>0</v>
      </c>
      <c r="AC113" s="41">
        <f>'Core Indicators'!HG113</f>
        <v>2</v>
      </c>
      <c r="AD113" s="41">
        <f>'Core Indicators'!HO113</f>
        <v>2</v>
      </c>
      <c r="AE113" s="41">
        <f>'Core Indicators'!HW113</f>
        <v>1</v>
      </c>
      <c r="AF113" s="41">
        <f>'Core Indicators'!IE113</f>
        <v>1</v>
      </c>
      <c r="AG113" s="41">
        <f>'Core Indicators'!IM113</f>
        <v>3</v>
      </c>
    </row>
    <row r="114" spans="1:33" ht="20.25" customHeight="1">
      <c r="A114" s="194" t="str">
        <f>'Core Indicators'!A:A</f>
        <v>Complex crisis in Yemen</v>
      </c>
      <c r="B114" s="194" t="str">
        <f>'Core Indicators'!B:B</f>
        <v>Conflict/ Violence,Drought/drier conditions,Political/economic crisis,Floods</v>
      </c>
      <c r="C114" s="194" t="str">
        <f>'Core Indicators'!C114</f>
        <v>YEM001</v>
      </c>
      <c r="D114" s="194" t="str">
        <f>'Core Indicators'!D114</f>
        <v>Yemen</v>
      </c>
      <c r="E114" s="194" t="str">
        <f>'Core Indicators'!E114</f>
        <v>YEM</v>
      </c>
      <c r="F114" s="42">
        <f>'Core Indicators'!O114</f>
        <v>527970</v>
      </c>
      <c r="G114" s="42">
        <f>'Core Indicators'!W114</f>
        <v>35313000</v>
      </c>
      <c r="H114" s="42">
        <f>'Core Indicators'!AE114</f>
        <v>35313000</v>
      </c>
      <c r="I114" s="42">
        <f>'Core Indicators'!AM114</f>
        <v>5254000</v>
      </c>
      <c r="J114" s="42" t="str">
        <f>'Core Indicators'!AU114</f>
        <v>x</v>
      </c>
      <c r="K114" s="42" t="str">
        <f>'Core Indicators'!BC114</f>
        <v>x</v>
      </c>
      <c r="L114" s="42">
        <f>'Core Indicators'!BK114</f>
        <v>1053</v>
      </c>
      <c r="M114" s="42">
        <f>'Core Indicators'!BS114</f>
        <v>10572</v>
      </c>
      <c r="N114" s="42">
        <f>'Core Indicators'!CA114</f>
        <v>1432</v>
      </c>
      <c r="O114" s="42" t="e">
        <f>'Core Indicators'!CI114</f>
        <v>#N/A</v>
      </c>
      <c r="P114" s="42" t="str">
        <f>'Core Indicators'!CQ114</f>
        <v>x</v>
      </c>
      <c r="Q114" s="42">
        <f>'Core Indicators'!DG114</f>
        <v>0</v>
      </c>
      <c r="R114" s="42">
        <f>'Core Indicators'!DO114</f>
        <v>12988000</v>
      </c>
      <c r="S114" s="42">
        <f>'Core Indicators'!DW114</f>
        <v>12899000</v>
      </c>
      <c r="T114" s="42">
        <f>'Core Indicators'!EE114</f>
        <v>9427000</v>
      </c>
      <c r="U114" s="42">
        <f>'Core Indicators'!EM114</f>
        <v>0</v>
      </c>
      <c r="V114" s="42">
        <f>'Core Indicators'!FC114</f>
        <v>5</v>
      </c>
      <c r="W114" s="42" t="str">
        <f>'Core Indicators'!FK114</f>
        <v>x</v>
      </c>
      <c r="X114" s="42" t="str">
        <f>'Core Indicators'!FS114</f>
        <v>x</v>
      </c>
      <c r="Y114" s="42">
        <f>'Core Indicators'!GA114</f>
        <v>2</v>
      </c>
      <c r="Z114" s="42">
        <f>'Core Indicators'!GI114</f>
        <v>3</v>
      </c>
      <c r="AA114" s="42">
        <f>'Core Indicators'!GQ114</f>
        <v>3</v>
      </c>
      <c r="AB114" s="42">
        <f>'Core Indicators'!GY114</f>
        <v>3</v>
      </c>
      <c r="AC114" s="42">
        <f>'Core Indicators'!HG114</f>
        <v>3</v>
      </c>
      <c r="AD114" s="42">
        <f>'Core Indicators'!HO114</f>
        <v>3</v>
      </c>
      <c r="AE114" s="42">
        <f>'Core Indicators'!HW114</f>
        <v>3</v>
      </c>
      <c r="AF114" s="42">
        <f>'Core Indicators'!IE114</f>
        <v>1</v>
      </c>
      <c r="AG114" s="42">
        <f>'Core Indicators'!IM114</f>
        <v>3</v>
      </c>
    </row>
    <row r="115" spans="1:33" ht="20.25" customHeight="1">
      <c r="A115" s="58" t="str">
        <f>'Core Indicators'!A:A</f>
        <v>International Displacement to Yemen</v>
      </c>
      <c r="B115" s="58" t="str">
        <f>'Core Indicators'!B:B</f>
        <v>International Displacement</v>
      </c>
      <c r="C115" s="58" t="str">
        <f>'Core Indicators'!C115</f>
        <v>YEM002</v>
      </c>
      <c r="D115" s="58" t="str">
        <f>'Core Indicators'!D115</f>
        <v>Yemen</v>
      </c>
      <c r="E115" s="58" t="str">
        <f>'Core Indicators'!E115</f>
        <v>YEM</v>
      </c>
      <c r="F115" s="41">
        <f>'Core Indicators'!O115</f>
        <v>145420</v>
      </c>
      <c r="G115" s="41">
        <f>'Core Indicators'!W115</f>
        <v>6674000</v>
      </c>
      <c r="H115" s="41">
        <f>'Core Indicators'!AE115</f>
        <v>392000</v>
      </c>
      <c r="I115" s="41">
        <f>'Core Indicators'!AM115</f>
        <v>392000</v>
      </c>
      <c r="J115" s="41" t="str">
        <f>'Core Indicators'!AU115</f>
        <v>x</v>
      </c>
      <c r="K115" s="41" t="str">
        <f>'Core Indicators'!BC115</f>
        <v>x</v>
      </c>
      <c r="L115" s="41">
        <f>'Core Indicators'!BK115</f>
        <v>131</v>
      </c>
      <c r="M115" s="41" t="str">
        <f>'Core Indicators'!BS115</f>
        <v>x</v>
      </c>
      <c r="N115" s="41" t="str">
        <f>'Core Indicators'!CA115</f>
        <v>x</v>
      </c>
      <c r="O115" s="41" t="e">
        <f>'Core Indicators'!CI115</f>
        <v>#N/A</v>
      </c>
      <c r="P115" s="41" t="str">
        <f>'Core Indicators'!CQ115</f>
        <v>x</v>
      </c>
      <c r="Q115" s="41">
        <f>'Core Indicators'!DG115</f>
        <v>6282000</v>
      </c>
      <c r="R115" s="41">
        <f>'Core Indicators'!DO115</f>
        <v>0</v>
      </c>
      <c r="S115" s="41" t="str">
        <f>'Core Indicators'!DW115</f>
        <v>x</v>
      </c>
      <c r="T115" s="41">
        <f>'Core Indicators'!EE115</f>
        <v>392000</v>
      </c>
      <c r="U115" s="41" t="str">
        <f>'Core Indicators'!EM115</f>
        <v>x</v>
      </c>
      <c r="V115" s="41">
        <f>'Core Indicators'!FC115</f>
        <v>1</v>
      </c>
      <c r="W115" s="41" t="str">
        <f>'Core Indicators'!FK115</f>
        <v>x</v>
      </c>
      <c r="X115" s="41" t="str">
        <f>'Core Indicators'!FS115</f>
        <v>x</v>
      </c>
      <c r="Y115" s="41">
        <f>'Core Indicators'!GA115</f>
        <v>2</v>
      </c>
      <c r="Z115" s="41">
        <f>'Core Indicators'!GI115</f>
        <v>3</v>
      </c>
      <c r="AA115" s="41">
        <f>'Core Indicators'!GQ115</f>
        <v>3</v>
      </c>
      <c r="AB115" s="41">
        <f>'Core Indicators'!GY115</f>
        <v>3</v>
      </c>
      <c r="AC115" s="41">
        <f>'Core Indicators'!HG115</f>
        <v>2</v>
      </c>
      <c r="AD115" s="41">
        <f>'Core Indicators'!HO115</f>
        <v>3</v>
      </c>
      <c r="AE115" s="41">
        <f>'Core Indicators'!HW115</f>
        <v>3</v>
      </c>
      <c r="AF115" s="41">
        <f>'Core Indicators'!IE115</f>
        <v>1</v>
      </c>
      <c r="AG115" s="41">
        <f>'Core Indicators'!IM115</f>
        <v>3</v>
      </c>
    </row>
    <row r="116" spans="1:33" ht="20.25" customHeight="1"/>
    <row r="117" spans="1:33" ht="20.25" customHeight="1"/>
    <row r="118" spans="1:33" ht="20.25" customHeight="1"/>
    <row r="119" spans="1:33" ht="20.25" customHeight="1"/>
    <row r="120" spans="1:33" ht="20.25" customHeight="1"/>
    <row r="121" spans="1:33" ht="20.25" customHeight="1"/>
    <row r="122" spans="1:33" ht="20.25" customHeight="1"/>
    <row r="123" spans="1:33" ht="20.25" customHeight="1"/>
    <row r="124" spans="1:33" ht="20.25" customHeight="1"/>
    <row r="125" spans="1:33" ht="20.25" customHeight="1"/>
    <row r="126" spans="1:33" ht="20.25" customHeight="1"/>
    <row r="127" spans="1:33" ht="20.25" customHeight="1"/>
    <row r="128" spans="1:33" ht="20.25" customHeight="1"/>
    <row r="129" ht="20.25" customHeight="1"/>
    <row r="130" ht="20.25" customHeight="1"/>
    <row r="131" ht="20.25" customHeight="1"/>
    <row r="132" ht="20.25" customHeight="1"/>
    <row r="133" ht="20.25" customHeight="1"/>
    <row r="134" ht="20.25" customHeight="1"/>
    <row r="135" ht="20.25" customHeight="1"/>
    <row r="136" ht="20.25" customHeight="1"/>
    <row r="137" ht="20.25" customHeight="1"/>
    <row r="138" ht="20.25" customHeight="1"/>
    <row r="139" ht="20.25" customHeight="1"/>
    <row r="140" ht="20.25" customHeight="1"/>
    <row r="141" ht="20.25" customHeight="1"/>
    <row r="142" ht="19.5" customHeight="1"/>
    <row r="143" ht="19.5" customHeight="1"/>
    <row r="144" ht="19.5" customHeight="1"/>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22</vt:i4>
      </vt:variant>
      <vt:variant>
        <vt:lpstr>Named Ranges</vt:lpstr>
      </vt:variant>
      <vt:variant>
        <vt:i4>10</vt:i4>
      </vt:variant>
    </vt:vector>
  </HeadingPairs>
  <TitlesOfParts>
    <vt:vector size="32" baseType="lpstr">
      <vt:lpstr>About</vt:lpstr>
      <vt:lpstr>INFORM Severity - hidden</vt:lpstr>
      <vt:lpstr>INFORM Severity - all crises</vt:lpstr>
      <vt:lpstr>INFORM Severity - country</vt:lpstr>
      <vt:lpstr>Impact of the crisis</vt:lpstr>
      <vt:lpstr>Conditions of people affected</vt:lpstr>
      <vt:lpstr>Complexity of the crisis</vt:lpstr>
      <vt:lpstr>Core Indicators</vt:lpstr>
      <vt:lpstr>Crisis Indicator Data</vt:lpstr>
      <vt:lpstr>Reliability</vt:lpstr>
      <vt:lpstr>Country Indicator Data</vt:lpstr>
      <vt:lpstr>Regional Crises</vt:lpstr>
      <vt:lpstr>Data Reliability</vt:lpstr>
      <vt:lpstr>Reliability_updated</vt:lpstr>
      <vt:lpstr>Indicator Metadata</vt:lpstr>
      <vt:lpstr>Trends</vt:lpstr>
      <vt:lpstr>Crisis info</vt:lpstr>
      <vt:lpstr>Lists</vt:lpstr>
      <vt:lpstr>Log</vt:lpstr>
      <vt:lpstr>Indicator Date hidden</vt:lpstr>
      <vt:lpstr>Indicator Date hidden2</vt:lpstr>
      <vt:lpstr>Imputed and missing data hidden</vt:lpstr>
      <vt:lpstr>'Indicator Metadata'!_2012.06.11___GFM_Indicator_List</vt:lpstr>
      <vt:lpstr>'Indicator Metadata'!_2012.06.11___GFM_Indicator_List_1</vt:lpstr>
      <vt:lpstr>'Indicator Metadata'!_2012.06.11___GFM_Indicator_List_2</vt:lpstr>
      <vt:lpstr>CrisisList</vt:lpstr>
      <vt:lpstr>About!Print_Area</vt:lpstr>
      <vt:lpstr>'Impact of the crisis'!Print_Area</vt:lpstr>
      <vt:lpstr>'INFORM Severity - country'!Print_Area</vt:lpstr>
      <vt:lpstr>'INFORM Severity - hidden'!Print_Area</vt:lpstr>
      <vt:lpstr>'Impact of the crisis'!Print_Titles</vt:lpstr>
      <vt:lpstr>'INFORM Severity - hidden'!Print_Titles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Orest Polishchuk</cp:lastModifiedBy>
  <cp:lastPrinted>2020-10-09T14:28:48Z</cp:lastPrinted>
  <dcterms:created xsi:type="dcterms:W3CDTF">2013-01-24T09:37:59Z</dcterms:created>
  <dcterms:modified xsi:type="dcterms:W3CDTF">2026-08-03T10:00:39Z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0x010100CAC6E6819D555D43BA4A2769FC446151</vt:lpwstr>
  </property>
</Properties>
</file>